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N:\OPOS 2016\Excel Notas\"/>
    </mc:Choice>
  </mc:AlternateContent>
  <workbookProtection workbookPassword="C963" lockStructure="1"/>
  <bookViews>
    <workbookView xWindow="240" yWindow="75" windowWidth="18570" windowHeight="9930" tabRatio="634" firstSheet="5" activeTab="5"/>
  </bookViews>
  <sheets>
    <sheet name="Validaciones" sheetId="47" state="hidden" r:id="rId1"/>
    <sheet name="Sedes" sheetId="89" state="hidden" r:id="rId2"/>
    <sheet name="Selec_Tribunales" sheetId="49" state="hidden" r:id="rId3"/>
    <sheet name="Aspirantes" sheetId="56" state="hidden" r:id="rId4"/>
    <sheet name="Vídeos" sheetId="90" state="hidden" r:id="rId5"/>
    <sheet name="00_Instruc" sheetId="86" r:id="rId6"/>
    <sheet name="01_Carga" sheetId="2" r:id="rId7"/>
    <sheet name="02_Criterios" sheetId="50" r:id="rId8"/>
    <sheet name="03_Extras" sheetId="68" r:id="rId9"/>
    <sheet name="04_ConvocaP1" sheetId="77" r:id="rId10"/>
    <sheet name="05_PresenActa" sheetId="82" r:id="rId11"/>
    <sheet name="06_PresenLista" sheetId="65" r:id="rId12"/>
    <sheet name="07_P1_Lectura" sheetId="64" r:id="rId13"/>
    <sheet name="08_P1_Anota" sheetId="63" r:id="rId14"/>
    <sheet name="09_P1_Pract" sheetId="46" r:id="rId15"/>
    <sheet name="10_P1_Tema" sheetId="58" r:id="rId16"/>
    <sheet name="11_P1_Acta" sheetId="78" r:id="rId17"/>
    <sheet name="12_P1_Lista" sheetId="60" r:id="rId18"/>
    <sheet name="13_P1_Alega" sheetId="72" r:id="rId19"/>
    <sheet name="14_P2_Convoca" sheetId="66" r:id="rId20"/>
    <sheet name="15_P2_Anota" sheetId="67" r:id="rId21"/>
    <sheet name="16_P2_Prog" sheetId="57" r:id="rId22"/>
    <sheet name="17_P2_Ud" sheetId="59" r:id="rId23"/>
    <sheet name="18_P2_Acta" sheetId="79" r:id="rId24"/>
    <sheet name="19_P2_Lista" sheetId="61" r:id="rId25"/>
    <sheet name="20_P2_Alega" sheetId="73" r:id="rId26"/>
    <sheet name="21_OPO_Acta" sheetId="81" r:id="rId27"/>
    <sheet name="22_OPO_Lista" sheetId="62" r:id="rId28"/>
    <sheet name="23_Estadist" sheetId="70" r:id="rId29"/>
    <sheet name="24_Exportar" sheetId="88" r:id="rId30"/>
  </sheets>
  <definedNames>
    <definedName name="_xlnm._FilterDatabase" localSheetId="8" hidden="1">'03_Extras'!$C$17:$M$27</definedName>
    <definedName name="_xlnm._FilterDatabase" localSheetId="11" hidden="1">'06_PresenLista'!$A$17:$R$177</definedName>
    <definedName name="_xlnm._FilterDatabase" localSheetId="12" hidden="1">'07_P1_Lectura'!$C$18:$F$178</definedName>
    <definedName name="_xlnm._FilterDatabase" localSheetId="13" hidden="1">'08_P1_Anota'!$A$17:$L$177</definedName>
    <definedName name="_xlnm._FilterDatabase" localSheetId="14" hidden="1">'09_P1_Pract'!$C$17:$O$177</definedName>
    <definedName name="_xlnm._FilterDatabase" localSheetId="15" hidden="1">'10_P1_Tema'!$C$17:$O$177</definedName>
    <definedName name="_xlnm._FilterDatabase" localSheetId="17" hidden="1">'12_P1_Lista'!$C$17:$V$177</definedName>
    <definedName name="_xlnm._FilterDatabase" localSheetId="18" hidden="1">'13_P1_Alega'!$C$17:$AM$177</definedName>
    <definedName name="_xlnm._FilterDatabase" localSheetId="19" hidden="1">'14_P2_Convoca'!$A$18:$M$178</definedName>
    <definedName name="_xlnm._FilterDatabase" localSheetId="20" hidden="1">'15_P2_Anota'!$A$17:$L$177</definedName>
    <definedName name="_xlnm._FilterDatabase" localSheetId="21" hidden="1">'16_P2_Prog'!$C$17:$O$177</definedName>
    <definedName name="_xlnm._FilterDatabase" localSheetId="22" hidden="1">'17_P2_Ud'!$C$17:$O$177</definedName>
    <definedName name="_xlnm._FilterDatabase" localSheetId="24" hidden="1">'19_P2_Lista'!$C$17:$AB$177</definedName>
    <definedName name="_xlnm._FilterDatabase" localSheetId="25" hidden="1">'20_P2_Alega'!$C$17:$S$177</definedName>
    <definedName name="_xlnm._FilterDatabase" localSheetId="27" hidden="1">'22_OPO_Lista'!$C$13:$S$173</definedName>
    <definedName name="_xlnm._FilterDatabase" localSheetId="29" hidden="1">'24_Exportar'!$A$1:$U$161</definedName>
    <definedName name="_xlnm._FilterDatabase" localSheetId="3" hidden="1">Aspirantes!$A$2:$H$3602</definedName>
    <definedName name="_xlnm._FilterDatabase" localSheetId="1" hidden="1">Sedes!$A$1:$D$1</definedName>
    <definedName name="_xlnm._FilterDatabase" localSheetId="2" hidden="1">Selec_Tribunales!$B$2:$E$1302</definedName>
    <definedName name="_ftn1" localSheetId="6">'01_Carga'!#REF!</definedName>
    <definedName name="_ftnref1" localSheetId="6">'01_Carga'!#REF!</definedName>
    <definedName name="_xlnm.Print_Area" localSheetId="5">'00_Instruc'!$A$1:$M$262</definedName>
    <definedName name="_xlnm.Print_Area" localSheetId="6">'01_Carga'!$B$1:$N$36</definedName>
    <definedName name="_xlnm.Print_Area" localSheetId="7">'02_Criterios'!$D$3:$J$68</definedName>
    <definedName name="_xlnm.Print_Area" localSheetId="8">'03_Extras'!$E$3:$N$44</definedName>
    <definedName name="_xlnm.Print_Area" localSheetId="9">'04_ConvocaP1'!$B$2:$E$22</definedName>
    <definedName name="_xlnm.Print_Area" localSheetId="10">'05_PresenActa'!$B$2:$K$48</definedName>
    <definedName name="_xlnm.Print_Area" localSheetId="11">'06_PresenLista'!$F$3:$N$180</definedName>
    <definedName name="_xlnm.Print_Area" localSheetId="12">'07_P1_Lectura'!$H$2:$N$186</definedName>
    <definedName name="_xlnm.Print_Area" localSheetId="13">'08_P1_Anota'!$H$3:$AM$180</definedName>
    <definedName name="_xlnm.Print_Area" localSheetId="14">'09_P1_Pract'!$I$2:$BR$179</definedName>
    <definedName name="_xlnm.Print_Area" localSheetId="15">'10_P1_Tema'!$I$2:$BR$179</definedName>
    <definedName name="_xlnm.Print_Area" localSheetId="16">'11_P1_Acta'!$B$2:$K$48</definedName>
    <definedName name="_xlnm.Print_Area" localSheetId="17">'12_P1_Lista'!$G$3:$V$180</definedName>
    <definedName name="_xlnm.Print_Area" localSheetId="18">'13_P1_Alega'!$J$2:$AK$182</definedName>
    <definedName name="_xlnm.Print_Area" localSheetId="19">'14_P2_Convoca'!$H$2:$N$186</definedName>
    <definedName name="_xlnm.Print_Area" localSheetId="20">'15_P2_Anota'!$H$3:$AM$180</definedName>
    <definedName name="_xlnm.Print_Area" localSheetId="21">'16_P2_Prog'!$I$2:$BR$179</definedName>
    <definedName name="_xlnm.Print_Area" localSheetId="22">'17_P2_Ud'!$I$2:$BR$179</definedName>
    <definedName name="_xlnm.Print_Area" localSheetId="23">'18_P2_Acta'!$B$2:$K$48</definedName>
    <definedName name="_xlnm.Print_Area" localSheetId="24">'19_P2_Lista'!$H$3:$W$180</definedName>
    <definedName name="_xlnm.Print_Area" localSheetId="25">'20_P2_Alega'!$J$2:$AF$183</definedName>
    <definedName name="_xlnm.Print_Area" localSheetId="26">'21_OPO_Acta'!$B$2:$K$48</definedName>
    <definedName name="_xlnm.Print_Area" localSheetId="27">'22_OPO_Lista'!$F$2:$S$176</definedName>
    <definedName name="_xlnm.Print_Area" localSheetId="28">'23_Estadist'!$A$1:$L$58</definedName>
    <definedName name="_xlnm.Print_Area" localSheetId="29">'24_Exportar'!$A$1:$U$163</definedName>
    <definedName name="_xlnm.Print_Area" localSheetId="3">Aspirantes!$A$1:$H$3602</definedName>
    <definedName name="CUERPOS">Validaciones!$K$2:$K$21</definedName>
    <definedName name="DES_ESP_OPO">Validaciones!$B$2:$B$8</definedName>
    <definedName name="fecha" localSheetId="8">'03_Extras'!#REF!</definedName>
    <definedName name="fecha" localSheetId="9">'04_ConvocaP1'!#REF!</definedName>
    <definedName name="fecha" localSheetId="11">'06_PresenLista'!#REF!</definedName>
    <definedName name="fecha" localSheetId="12">'07_P1_Lectura'!#REF!</definedName>
    <definedName name="fecha" localSheetId="13">'08_P1_Anota'!#REF!</definedName>
    <definedName name="fecha" localSheetId="14">'09_P1_Pract'!#REF!</definedName>
    <definedName name="fecha" localSheetId="15">'10_P1_Tema'!#REF!</definedName>
    <definedName name="fecha" localSheetId="17">'12_P1_Lista'!#REF!</definedName>
    <definedName name="fecha" localSheetId="18">'13_P1_Alega'!#REF!</definedName>
    <definedName name="fecha" localSheetId="19">'14_P2_Convoca'!#REF!</definedName>
    <definedName name="fecha" localSheetId="20">'15_P2_Anota'!#REF!</definedName>
    <definedName name="fecha" localSheetId="21">'16_P2_Prog'!#REF!</definedName>
    <definedName name="fecha" localSheetId="22">'17_P2_Ud'!#REF!</definedName>
    <definedName name="fecha" localSheetId="24">'19_P2_Lista'!#REF!</definedName>
    <definedName name="fecha" localSheetId="25">'20_P2_Alega'!#REF!</definedName>
    <definedName name="fecha" localSheetId="27">'22_OPO_Lista'!#REF!</definedName>
    <definedName name="fecha" localSheetId="29">'24_Exportar'!#REF!</definedName>
    <definedName name="FECHAS_OPOS">Validaciones!$G$2:$G$71</definedName>
    <definedName name="lista_opositores" localSheetId="8">'03_Extras'!#REF!</definedName>
    <definedName name="lista_opositores" localSheetId="9">'04_ConvocaP1'!#REF!</definedName>
    <definedName name="lista_opositores" localSheetId="11">'06_PresenLista'!#REF!</definedName>
    <definedName name="lista_opositores" localSheetId="12">'07_P1_Lectura'!#REF!</definedName>
    <definedName name="lista_opositores" localSheetId="13">'08_P1_Anota'!#REF!</definedName>
    <definedName name="lista_opositores" localSheetId="14">'09_P1_Pract'!#REF!</definedName>
    <definedName name="lista_opositores" localSheetId="15">'10_P1_Tema'!#REF!</definedName>
    <definedName name="lista_opositores" localSheetId="17">'12_P1_Lista'!#REF!</definedName>
    <definedName name="lista_opositores" localSheetId="18">'13_P1_Alega'!#REF!</definedName>
    <definedName name="lista_opositores" localSheetId="19">'14_P2_Convoca'!#REF!</definedName>
    <definedName name="lista_opositores" localSheetId="20">'15_P2_Anota'!#REF!</definedName>
    <definedName name="lista_opositores" localSheetId="21">'16_P2_Prog'!#REF!</definedName>
    <definedName name="lista_opositores" localSheetId="22">'17_P2_Ud'!#REF!</definedName>
    <definedName name="lista_opositores" localSheetId="24">'19_P2_Lista'!#REF!</definedName>
    <definedName name="lista_opositores" localSheetId="25">'20_P2_Alega'!#REF!</definedName>
    <definedName name="lista_opositores" localSheetId="27">'22_OPO_Lista'!#REF!</definedName>
    <definedName name="lista_opositores" localSheetId="29">'24_Exportar'!#REF!</definedName>
    <definedName name="MIEMBROS">'01_Carga'!$M$27:$M$31</definedName>
    <definedName name="Min_Parte_1A">'13_P1_Alega'!$AD$16</definedName>
    <definedName name="Min_Parte_1B">'13_P1_Alega'!$AE$16</definedName>
    <definedName name="NUM_TRIBUNAL">Validaciones!$I$2:$I$122</definedName>
    <definedName name="ObsEntregaExam">'06_PresenLista'!$Q$4:$Q$11</definedName>
    <definedName name="PRESIDENTE">'01_Carga'!$M$27</definedName>
    <definedName name="PROVINCIA">Validaciones!$E$2:$E$8</definedName>
    <definedName name="SECRETARIO">'01_Carga'!$M$34</definedName>
    <definedName name="TitularesySuplentes">'01_Carga'!$H$11:$H$23</definedName>
    <definedName name="_xlnm.Print_Titles" localSheetId="7">'02_Criterios'!$3:$9</definedName>
    <definedName name="_xlnm.Print_Titles" localSheetId="8">'03_Extras'!$E:$H,'03_Extras'!$15:$17</definedName>
    <definedName name="_xlnm.Print_Titles" localSheetId="11">'06_PresenLista'!$F:$I,'06_PresenLista'!$14:$17</definedName>
    <definedName name="_xlnm.Print_Titles" localSheetId="12">'07_P1_Lectura'!$I:$M,'07_P1_Lectura'!$16:$18</definedName>
    <definedName name="_xlnm.Print_Titles" localSheetId="13">'08_P1_Anota'!$H:$M,'08_P1_Anota'!$15:$17</definedName>
    <definedName name="_xlnm.Print_Titles" localSheetId="14">'09_P1_Pract'!$I:$P,'09_P1_Pract'!$15:$17</definedName>
    <definedName name="_xlnm.Print_Titles" localSheetId="15">'10_P1_Tema'!$I:$P,'10_P1_Tema'!$15:$17</definedName>
    <definedName name="_xlnm.Print_Titles" localSheetId="17">'12_P1_Lista'!$G:$J,'12_P1_Lista'!$15:$17</definedName>
    <definedName name="_xlnm.Print_Titles" localSheetId="18">'13_P1_Alega'!$J:$M,'13_P1_Alega'!$15:$17</definedName>
    <definedName name="_xlnm.Print_Titles" localSheetId="19">'14_P2_Convoca'!$I:$M,'14_P2_Convoca'!$16:$18</definedName>
    <definedName name="_xlnm.Print_Titles" localSheetId="20">'15_P2_Anota'!$H:$M,'15_P2_Anota'!$15:$17</definedName>
    <definedName name="_xlnm.Print_Titles" localSheetId="21">'16_P2_Prog'!$I:$P,'16_P2_Prog'!$15:$17</definedName>
    <definedName name="_xlnm.Print_Titles" localSheetId="22">'17_P2_Ud'!$I:$P,'17_P2_Ud'!$15:$17</definedName>
    <definedName name="_xlnm.Print_Titles" localSheetId="24">'19_P2_Lista'!$H:$K,'19_P2_Lista'!$15:$17</definedName>
    <definedName name="_xlnm.Print_Titles" localSheetId="25">'20_P2_Alega'!$J:$M,'20_P2_Alega'!$15:$17</definedName>
    <definedName name="_xlnm.Print_Titles" localSheetId="27">'22_OPO_Lista'!$F:$I,'22_OPO_Lista'!$11:$13</definedName>
    <definedName name="_xlnm.Print_Titles" localSheetId="29">'24_Exportar'!$C:$F,'24_Exportar'!$1:$1</definedName>
    <definedName name="VOCAL_1">'01_Carga'!$M$28</definedName>
    <definedName name="VOCAL_2">'01_Carga'!$M$29</definedName>
    <definedName name="VOCAL_3">'01_Carga'!$M$30</definedName>
    <definedName name="VOCAL_4">'01_Carga'!$M$31</definedName>
    <definedName name="VocalesSuplentes">'01_Carga'!$H$20:$H$23</definedName>
    <definedName name="VocalesTribunal">'01_Carga'!$M$28:$M$31</definedName>
  </definedNames>
  <calcPr calcId="152511"/>
</workbook>
</file>

<file path=xl/calcChain.xml><?xml version="1.0" encoding="utf-8"?>
<calcChain xmlns="http://schemas.openxmlformats.org/spreadsheetml/2006/main">
  <c r="F14" i="50" l="1"/>
  <c r="G31" i="66" l="1"/>
  <c r="G32" i="66"/>
  <c r="G33" i="66"/>
  <c r="G34" i="66"/>
  <c r="G35" i="66"/>
  <c r="G36" i="66"/>
  <c r="G37" i="66"/>
  <c r="G38" i="66"/>
  <c r="G39" i="66"/>
  <c r="G40" i="66"/>
  <c r="G41" i="66"/>
  <c r="G42" i="66"/>
  <c r="G43" i="66"/>
  <c r="G44" i="66"/>
  <c r="G45" i="66"/>
  <c r="G46" i="66"/>
  <c r="G47" i="66"/>
  <c r="G48" i="66"/>
  <c r="G49" i="66"/>
  <c r="G50" i="66"/>
  <c r="G51" i="66"/>
  <c r="G52" i="66"/>
  <c r="G53" i="66"/>
  <c r="G54" i="66"/>
  <c r="G55" i="66"/>
  <c r="G56" i="66"/>
  <c r="G57" i="66"/>
  <c r="G58" i="66"/>
  <c r="G59" i="66"/>
  <c r="G60" i="66"/>
  <c r="G61" i="66"/>
  <c r="G62" i="66"/>
  <c r="G63" i="66"/>
  <c r="G64" i="66"/>
  <c r="G65" i="66"/>
  <c r="G66" i="66"/>
  <c r="G67" i="66"/>
  <c r="G68" i="66"/>
  <c r="G69" i="66"/>
  <c r="G70" i="66"/>
  <c r="G71" i="66"/>
  <c r="G72" i="66"/>
  <c r="G73" i="66"/>
  <c r="G74" i="66"/>
  <c r="G75" i="66"/>
  <c r="G76" i="66"/>
  <c r="G77" i="66"/>
  <c r="G78" i="66"/>
  <c r="G79" i="66"/>
  <c r="G80" i="66"/>
  <c r="G81" i="66"/>
  <c r="G82" i="66"/>
  <c r="G83" i="66"/>
  <c r="G84" i="66"/>
  <c r="G85" i="66"/>
  <c r="G86" i="66"/>
  <c r="G87" i="66"/>
  <c r="G88" i="66"/>
  <c r="G89" i="66"/>
  <c r="G90" i="66"/>
  <c r="G91" i="66"/>
  <c r="G92" i="66"/>
  <c r="G93" i="66"/>
  <c r="G94" i="66"/>
  <c r="G95" i="66"/>
  <c r="G96" i="66"/>
  <c r="G97" i="66"/>
  <c r="G98" i="66"/>
  <c r="G99" i="66"/>
  <c r="G100" i="66"/>
  <c r="G101" i="66"/>
  <c r="G102" i="66"/>
  <c r="G103" i="66"/>
  <c r="G104" i="66"/>
  <c r="G105" i="66"/>
  <c r="G106" i="66"/>
  <c r="G107" i="66"/>
  <c r="G108" i="66"/>
  <c r="G109" i="66"/>
  <c r="G110" i="66"/>
  <c r="G111" i="66"/>
  <c r="G112" i="66"/>
  <c r="G113" i="66"/>
  <c r="G114" i="66"/>
  <c r="G115" i="66"/>
  <c r="G116" i="66"/>
  <c r="G117" i="66"/>
  <c r="G118" i="66"/>
  <c r="G119" i="66"/>
  <c r="G120" i="66"/>
  <c r="G121" i="66"/>
  <c r="G122" i="66"/>
  <c r="G123" i="66"/>
  <c r="G124" i="66"/>
  <c r="G125" i="66"/>
  <c r="G126" i="66"/>
  <c r="G127" i="66"/>
  <c r="G128" i="66"/>
  <c r="G129" i="66"/>
  <c r="G130" i="66"/>
  <c r="G131" i="66"/>
  <c r="G132" i="66"/>
  <c r="G133" i="66"/>
  <c r="G134" i="66"/>
  <c r="G135" i="66"/>
  <c r="G136" i="66"/>
  <c r="G137" i="66"/>
  <c r="G138" i="66"/>
  <c r="G139" i="66"/>
  <c r="G140" i="66"/>
  <c r="G141" i="66"/>
  <c r="G142" i="66"/>
  <c r="G143" i="66"/>
  <c r="G144" i="66"/>
  <c r="G145" i="66"/>
  <c r="G146" i="66"/>
  <c r="G147" i="66"/>
  <c r="G148" i="66"/>
  <c r="G149" i="66"/>
  <c r="G150" i="66"/>
  <c r="G151" i="66"/>
  <c r="G152" i="66"/>
  <c r="G153" i="66"/>
  <c r="G154" i="66"/>
  <c r="G155" i="66"/>
  <c r="G156" i="66"/>
  <c r="G157" i="66"/>
  <c r="G158" i="66"/>
  <c r="G159" i="66"/>
  <c r="G160" i="66"/>
  <c r="G161" i="66"/>
  <c r="G162" i="66"/>
  <c r="G163" i="66"/>
  <c r="G164" i="66"/>
  <c r="G165" i="66"/>
  <c r="G166" i="66"/>
  <c r="G167" i="66"/>
  <c r="G168" i="66"/>
  <c r="G169" i="66"/>
  <c r="G170" i="66"/>
  <c r="G171" i="66"/>
  <c r="G172" i="66"/>
  <c r="G173" i="66"/>
  <c r="G174" i="66"/>
  <c r="G175" i="66"/>
  <c r="G176" i="66"/>
  <c r="G177" i="66"/>
  <c r="G178" i="66"/>
  <c r="G19" i="66"/>
  <c r="G20" i="66"/>
  <c r="G21" i="66"/>
  <c r="G22" i="66"/>
  <c r="G23" i="66"/>
  <c r="G24" i="66"/>
  <c r="G25" i="66"/>
  <c r="G26" i="66"/>
  <c r="G27" i="66"/>
  <c r="G28" i="66"/>
  <c r="G29" i="66"/>
  <c r="G30" i="66"/>
  <c r="G120" i="64"/>
  <c r="G121" i="64"/>
  <c r="G122" i="64"/>
  <c r="G123" i="64"/>
  <c r="G124" i="64"/>
  <c r="G125" i="64"/>
  <c r="G126" i="64"/>
  <c r="G127" i="64"/>
  <c r="G128" i="64"/>
  <c r="G129" i="64"/>
  <c r="G130" i="64"/>
  <c r="G131" i="64"/>
  <c r="G132" i="64"/>
  <c r="G133" i="64"/>
  <c r="G134" i="64"/>
  <c r="G135" i="64"/>
  <c r="G136" i="64"/>
  <c r="G137" i="64"/>
  <c r="G138" i="64"/>
  <c r="G139" i="64"/>
  <c r="G140" i="64"/>
  <c r="G141" i="64"/>
  <c r="G142" i="64"/>
  <c r="G143" i="64"/>
  <c r="G144" i="64"/>
  <c r="G145" i="64"/>
  <c r="G146" i="64"/>
  <c r="G147" i="64"/>
  <c r="G148" i="64"/>
  <c r="G149" i="64"/>
  <c r="G150" i="64"/>
  <c r="G151" i="64"/>
  <c r="G152" i="64"/>
  <c r="G153" i="64"/>
  <c r="G154" i="64"/>
  <c r="G155" i="64"/>
  <c r="G156" i="64"/>
  <c r="G157" i="64"/>
  <c r="G158" i="64"/>
  <c r="G159" i="64"/>
  <c r="G160" i="64"/>
  <c r="G161" i="64"/>
  <c r="G162" i="64"/>
  <c r="G163" i="64"/>
  <c r="G164" i="64"/>
  <c r="G165" i="64"/>
  <c r="G166" i="64"/>
  <c r="G167" i="64"/>
  <c r="G168" i="64"/>
  <c r="G169" i="64"/>
  <c r="G170" i="64"/>
  <c r="G171" i="64"/>
  <c r="G172" i="64"/>
  <c r="G173" i="64"/>
  <c r="G174" i="64"/>
  <c r="G175" i="64"/>
  <c r="G176" i="64"/>
  <c r="G177" i="64"/>
  <c r="G178" i="64"/>
  <c r="G20" i="64"/>
  <c r="G21" i="64"/>
  <c r="G22" i="64"/>
  <c r="G23" i="64"/>
  <c r="G24" i="64"/>
  <c r="G25" i="64"/>
  <c r="G26" i="64"/>
  <c r="G27" i="64"/>
  <c r="G28" i="64"/>
  <c r="G29" i="64"/>
  <c r="G30" i="64"/>
  <c r="G31" i="64"/>
  <c r="G32" i="64"/>
  <c r="G33" i="64"/>
  <c r="G34" i="64"/>
  <c r="G35" i="64"/>
  <c r="G36" i="64"/>
  <c r="G37" i="64"/>
  <c r="G38" i="64"/>
  <c r="G39" i="64"/>
  <c r="G40" i="64"/>
  <c r="G41" i="64"/>
  <c r="G42" i="64"/>
  <c r="G43" i="64"/>
  <c r="G44" i="64"/>
  <c r="G45" i="64"/>
  <c r="G46" i="64"/>
  <c r="G47" i="64"/>
  <c r="G48" i="64"/>
  <c r="G49" i="64"/>
  <c r="G50" i="64"/>
  <c r="G51" i="64"/>
  <c r="G52" i="64"/>
  <c r="G53" i="64"/>
  <c r="G54" i="64"/>
  <c r="G55" i="64"/>
  <c r="G56" i="64"/>
  <c r="G57" i="64"/>
  <c r="G58" i="64"/>
  <c r="G59" i="64"/>
  <c r="G60" i="64"/>
  <c r="G61" i="64"/>
  <c r="G62" i="64"/>
  <c r="G63" i="64"/>
  <c r="G64" i="64"/>
  <c r="G65" i="64"/>
  <c r="G66" i="64"/>
  <c r="G67" i="64"/>
  <c r="G68" i="64"/>
  <c r="G69" i="64"/>
  <c r="G70" i="64"/>
  <c r="G71" i="64"/>
  <c r="G72" i="64"/>
  <c r="G73" i="64"/>
  <c r="G74" i="64"/>
  <c r="G75" i="64"/>
  <c r="G76" i="64"/>
  <c r="G77" i="64"/>
  <c r="G78" i="64"/>
  <c r="G79" i="64"/>
  <c r="G80" i="64"/>
  <c r="G81" i="64"/>
  <c r="G82" i="64"/>
  <c r="G83" i="64"/>
  <c r="G84" i="64"/>
  <c r="G85" i="64"/>
  <c r="G86" i="64"/>
  <c r="G87" i="64"/>
  <c r="G88" i="64"/>
  <c r="G89" i="64"/>
  <c r="G90" i="64"/>
  <c r="G91" i="64"/>
  <c r="G92" i="64"/>
  <c r="G93" i="64"/>
  <c r="G94" i="64"/>
  <c r="G95" i="64"/>
  <c r="G96" i="64"/>
  <c r="G97" i="64"/>
  <c r="G98" i="64"/>
  <c r="G99" i="64"/>
  <c r="G100" i="64"/>
  <c r="G101" i="64"/>
  <c r="G102" i="64"/>
  <c r="G103" i="64"/>
  <c r="G104" i="64"/>
  <c r="G105" i="64"/>
  <c r="G106" i="64"/>
  <c r="G107" i="64"/>
  <c r="G108" i="64"/>
  <c r="G109" i="64"/>
  <c r="G110" i="64"/>
  <c r="G111" i="64"/>
  <c r="G112" i="64"/>
  <c r="G113" i="64"/>
  <c r="G114" i="64"/>
  <c r="G115" i="64"/>
  <c r="G116" i="64"/>
  <c r="G117" i="64"/>
  <c r="G118" i="64"/>
  <c r="G119" i="64"/>
  <c r="G19" i="64"/>
  <c r="H6" i="65"/>
  <c r="C6" i="82"/>
  <c r="B5" i="77"/>
  <c r="G18" i="2" l="1"/>
  <c r="G11" i="2"/>
  <c r="G1012" i="49" l="1"/>
  <c r="G1022" i="49"/>
  <c r="G1032" i="49" s="1"/>
  <c r="G1042" i="49" s="1"/>
  <c r="G1052" i="49" s="1"/>
  <c r="G1062" i="49" s="1"/>
  <c r="G1072" i="49" s="1"/>
  <c r="G1082" i="49" s="1"/>
  <c r="G1092" i="49" s="1"/>
  <c r="G1102" i="49" s="1"/>
  <c r="G1112" i="49" s="1"/>
  <c r="G1122" i="49" s="1"/>
  <c r="G1132" i="49" s="1"/>
  <c r="G1142" i="49" s="1"/>
  <c r="G1152" i="49" s="1"/>
  <c r="G1162" i="49" s="1"/>
  <c r="G1172" i="49" s="1"/>
  <c r="G1182" i="49" s="1"/>
  <c r="G1192" i="49" s="1"/>
  <c r="G1202" i="49" s="1"/>
  <c r="G1212" i="49" s="1"/>
  <c r="G1222" i="49" s="1"/>
  <c r="G1232" i="49" s="1"/>
  <c r="G1242" i="49" s="1"/>
  <c r="G1252" i="49" s="1"/>
  <c r="G1262" i="49" s="1"/>
  <c r="G1272" i="49" s="1"/>
  <c r="G1282" i="49" s="1"/>
  <c r="G1292" i="49" s="1"/>
  <c r="G1302" i="49" s="1"/>
  <c r="G1011" i="49"/>
  <c r="G1021" i="49" s="1"/>
  <c r="G1031" i="49" s="1"/>
  <c r="G1041" i="49" s="1"/>
  <c r="G1051" i="49" s="1"/>
  <c r="G1061" i="49" s="1"/>
  <c r="G1071" i="49" s="1"/>
  <c r="G1081" i="49" s="1"/>
  <c r="G1091" i="49" s="1"/>
  <c r="G1101" i="49" s="1"/>
  <c r="G1111" i="49" s="1"/>
  <c r="G1121" i="49" s="1"/>
  <c r="G1131" i="49" s="1"/>
  <c r="G1141" i="49" s="1"/>
  <c r="G1151" i="49" s="1"/>
  <c r="G1161" i="49" s="1"/>
  <c r="G1171" i="49" s="1"/>
  <c r="G1181" i="49" s="1"/>
  <c r="G1191" i="49" s="1"/>
  <c r="G1201" i="49" s="1"/>
  <c r="G1211" i="49" s="1"/>
  <c r="G1221" i="49" s="1"/>
  <c r="G1231" i="49" s="1"/>
  <c r="G1241" i="49" s="1"/>
  <c r="G1251" i="49" s="1"/>
  <c r="G1261" i="49" s="1"/>
  <c r="G1271" i="49" s="1"/>
  <c r="G1281" i="49" s="1"/>
  <c r="G1291" i="49" s="1"/>
  <c r="G1301" i="49" s="1"/>
  <c r="G1010" i="49"/>
  <c r="G1020" i="49" s="1"/>
  <c r="G1030" i="49" s="1"/>
  <c r="G1040" i="49" s="1"/>
  <c r="G1050" i="49" s="1"/>
  <c r="G1060" i="49" s="1"/>
  <c r="G1070" i="49" s="1"/>
  <c r="G1080" i="49" s="1"/>
  <c r="G1090" i="49" s="1"/>
  <c r="G1100" i="49" s="1"/>
  <c r="G1110" i="49" s="1"/>
  <c r="G1120" i="49" s="1"/>
  <c r="G1130" i="49" s="1"/>
  <c r="G1140" i="49" s="1"/>
  <c r="G1150" i="49" s="1"/>
  <c r="G1160" i="49" s="1"/>
  <c r="G1170" i="49" s="1"/>
  <c r="G1180" i="49" s="1"/>
  <c r="G1190" i="49" s="1"/>
  <c r="G1200" i="49" s="1"/>
  <c r="G1210" i="49" s="1"/>
  <c r="G1220" i="49" s="1"/>
  <c r="G1230" i="49" s="1"/>
  <c r="G1240" i="49" s="1"/>
  <c r="G1250" i="49" s="1"/>
  <c r="G1260" i="49" s="1"/>
  <c r="G1270" i="49" s="1"/>
  <c r="G1280" i="49" s="1"/>
  <c r="G1290" i="49" s="1"/>
  <c r="G1300" i="49" s="1"/>
  <c r="G1009" i="49"/>
  <c r="G1019" i="49" s="1"/>
  <c r="G1029" i="49" s="1"/>
  <c r="G1039" i="49" s="1"/>
  <c r="G1049" i="49" s="1"/>
  <c r="G1059" i="49" s="1"/>
  <c r="G1069" i="49" s="1"/>
  <c r="G1079" i="49" s="1"/>
  <c r="G1089" i="49" s="1"/>
  <c r="G1099" i="49" s="1"/>
  <c r="G1109" i="49" s="1"/>
  <c r="G1119" i="49" s="1"/>
  <c r="G1129" i="49" s="1"/>
  <c r="G1139" i="49" s="1"/>
  <c r="G1149" i="49" s="1"/>
  <c r="G1159" i="49" s="1"/>
  <c r="G1169" i="49" s="1"/>
  <c r="G1179" i="49" s="1"/>
  <c r="G1189" i="49" s="1"/>
  <c r="G1199" i="49" s="1"/>
  <c r="G1209" i="49" s="1"/>
  <c r="G1219" i="49" s="1"/>
  <c r="G1229" i="49" s="1"/>
  <c r="G1239" i="49" s="1"/>
  <c r="G1249" i="49" s="1"/>
  <c r="G1259" i="49" s="1"/>
  <c r="G1269" i="49" s="1"/>
  <c r="G1279" i="49" s="1"/>
  <c r="G1289" i="49" s="1"/>
  <c r="G1299" i="49" s="1"/>
  <c r="G1008" i="49"/>
  <c r="G1018" i="49"/>
  <c r="G1028" i="49" s="1"/>
  <c r="G1038" i="49" s="1"/>
  <c r="G1048" i="49" s="1"/>
  <c r="G1058" i="49" s="1"/>
  <c r="G1068" i="49" s="1"/>
  <c r="G1078" i="49" s="1"/>
  <c r="G1088" i="49" s="1"/>
  <c r="G1098" i="49" s="1"/>
  <c r="G1108" i="49" s="1"/>
  <c r="G1118" i="49" s="1"/>
  <c r="G1128" i="49" s="1"/>
  <c r="G1138" i="49" s="1"/>
  <c r="G1148" i="49" s="1"/>
  <c r="G1158" i="49" s="1"/>
  <c r="G1168" i="49" s="1"/>
  <c r="G1178" i="49" s="1"/>
  <c r="G1188" i="49" s="1"/>
  <c r="G1198" i="49" s="1"/>
  <c r="G1208" i="49" s="1"/>
  <c r="G1218" i="49" s="1"/>
  <c r="G1228" i="49" s="1"/>
  <c r="G1238" i="49" s="1"/>
  <c r="G1248" i="49" s="1"/>
  <c r="G1258" i="49" s="1"/>
  <c r="G1268" i="49" s="1"/>
  <c r="G1278" i="49" s="1"/>
  <c r="G1288" i="49" s="1"/>
  <c r="G1298" i="49" s="1"/>
  <c r="G1007" i="49"/>
  <c r="G1017" i="49" s="1"/>
  <c r="G1027" i="49" s="1"/>
  <c r="G1037" i="49" s="1"/>
  <c r="G1047" i="49" s="1"/>
  <c r="G1057" i="49" s="1"/>
  <c r="G1067" i="49" s="1"/>
  <c r="G1077" i="49" s="1"/>
  <c r="G1087" i="49" s="1"/>
  <c r="G1097" i="49" s="1"/>
  <c r="G1107" i="49" s="1"/>
  <c r="G1117" i="49" s="1"/>
  <c r="G1127" i="49" s="1"/>
  <c r="G1137" i="49" s="1"/>
  <c r="G1147" i="49" s="1"/>
  <c r="G1157" i="49" s="1"/>
  <c r="G1167" i="49" s="1"/>
  <c r="G1177" i="49" s="1"/>
  <c r="G1187" i="49" s="1"/>
  <c r="G1197" i="49" s="1"/>
  <c r="G1207" i="49" s="1"/>
  <c r="G1217" i="49" s="1"/>
  <c r="G1227" i="49" s="1"/>
  <c r="G1237" i="49" s="1"/>
  <c r="G1247" i="49" s="1"/>
  <c r="G1257" i="49" s="1"/>
  <c r="G1267" i="49" s="1"/>
  <c r="G1277" i="49" s="1"/>
  <c r="G1287" i="49" s="1"/>
  <c r="G1297" i="49" s="1"/>
  <c r="G1006" i="49"/>
  <c r="G1016" i="49" s="1"/>
  <c r="G1026" i="49" s="1"/>
  <c r="G1036" i="49" s="1"/>
  <c r="G1046" i="49" s="1"/>
  <c r="G1056" i="49" s="1"/>
  <c r="G1066" i="49" s="1"/>
  <c r="G1076" i="49" s="1"/>
  <c r="G1086" i="49" s="1"/>
  <c r="G1096" i="49" s="1"/>
  <c r="G1106" i="49" s="1"/>
  <c r="G1116" i="49" s="1"/>
  <c r="G1126" i="49" s="1"/>
  <c r="G1136" i="49" s="1"/>
  <c r="G1146" i="49" s="1"/>
  <c r="G1156" i="49" s="1"/>
  <c r="G1166" i="49" s="1"/>
  <c r="G1176" i="49" s="1"/>
  <c r="G1186" i="49" s="1"/>
  <c r="G1196" i="49" s="1"/>
  <c r="G1206" i="49" s="1"/>
  <c r="G1216" i="49" s="1"/>
  <c r="G1226" i="49" s="1"/>
  <c r="G1236" i="49" s="1"/>
  <c r="G1246" i="49" s="1"/>
  <c r="G1256" i="49" s="1"/>
  <c r="G1266" i="49" s="1"/>
  <c r="G1276" i="49" s="1"/>
  <c r="G1286" i="49" s="1"/>
  <c r="G1296" i="49" s="1"/>
  <c r="G1005" i="49"/>
  <c r="G1015" i="49" s="1"/>
  <c r="G1025" i="49" s="1"/>
  <c r="G1035" i="49" s="1"/>
  <c r="G1045" i="49" s="1"/>
  <c r="G1055" i="49" s="1"/>
  <c r="G1065" i="49" s="1"/>
  <c r="G1075" i="49" s="1"/>
  <c r="G1085" i="49" s="1"/>
  <c r="G1095" i="49" s="1"/>
  <c r="G1105" i="49" s="1"/>
  <c r="G1115" i="49" s="1"/>
  <c r="G1125" i="49"/>
  <c r="G1135" i="49" s="1"/>
  <c r="G1145" i="49" s="1"/>
  <c r="G1155" i="49" s="1"/>
  <c r="G1165" i="49" s="1"/>
  <c r="G1175" i="49" s="1"/>
  <c r="G1185" i="49" s="1"/>
  <c r="G1195" i="49" s="1"/>
  <c r="G1205" i="49" s="1"/>
  <c r="G1215" i="49" s="1"/>
  <c r="G1225" i="49" s="1"/>
  <c r="G1235" i="49" s="1"/>
  <c r="G1245" i="49" s="1"/>
  <c r="G1255" i="49" s="1"/>
  <c r="G1265" i="49" s="1"/>
  <c r="G1275" i="49" s="1"/>
  <c r="G1285" i="49" s="1"/>
  <c r="G1295" i="49" s="1"/>
  <c r="G1004" i="49"/>
  <c r="G1014" i="49" s="1"/>
  <c r="G1024" i="49" s="1"/>
  <c r="G1034" i="49" s="1"/>
  <c r="G1044" i="49" s="1"/>
  <c r="G1054" i="49" s="1"/>
  <c r="G1064" i="49" s="1"/>
  <c r="G1074" i="49" s="1"/>
  <c r="G1084" i="49" s="1"/>
  <c r="G1094" i="49" s="1"/>
  <c r="G1104" i="49" s="1"/>
  <c r="G1114" i="49" s="1"/>
  <c r="G1124" i="49" s="1"/>
  <c r="G1134" i="49" s="1"/>
  <c r="G1144" i="49" s="1"/>
  <c r="G1154" i="49" s="1"/>
  <c r="G1164" i="49" s="1"/>
  <c r="G1174" i="49" s="1"/>
  <c r="G1184" i="49" s="1"/>
  <c r="G1194" i="49" s="1"/>
  <c r="G1204" i="49" s="1"/>
  <c r="G1214" i="49" s="1"/>
  <c r="G1224" i="49" s="1"/>
  <c r="G1234" i="49" s="1"/>
  <c r="G1244" i="49" s="1"/>
  <c r="G1254" i="49" s="1"/>
  <c r="G1264" i="49" s="1"/>
  <c r="G1274" i="49" s="1"/>
  <c r="G1284" i="49" s="1"/>
  <c r="G1294" i="49" s="1"/>
  <c r="G1003" i="49"/>
  <c r="G1013" i="49" s="1"/>
  <c r="G1023" i="49" s="1"/>
  <c r="G1033" i="49" s="1"/>
  <c r="G1043" i="49" s="1"/>
  <c r="G1053" i="49" s="1"/>
  <c r="G1063" i="49" s="1"/>
  <c r="G1073" i="49" s="1"/>
  <c r="G1083" i="49" s="1"/>
  <c r="G1093" i="49" s="1"/>
  <c r="G1103" i="49" s="1"/>
  <c r="G1113" i="49" s="1"/>
  <c r="G1123" i="49" s="1"/>
  <c r="G1133" i="49" s="1"/>
  <c r="G1143" i="49" s="1"/>
  <c r="G1153" i="49" s="1"/>
  <c r="G1163" i="49" s="1"/>
  <c r="G1173" i="49" s="1"/>
  <c r="G1183" i="49" s="1"/>
  <c r="G1193" i="49" s="1"/>
  <c r="G1203" i="49" s="1"/>
  <c r="G1213" i="49" s="1"/>
  <c r="G1223" i="49" s="1"/>
  <c r="G1233" i="49" s="1"/>
  <c r="G1243" i="49" s="1"/>
  <c r="G1253" i="49" s="1"/>
  <c r="G1263" i="49" s="1"/>
  <c r="G1273" i="49" s="1"/>
  <c r="G1283" i="49" s="1"/>
  <c r="G1293" i="49" s="1"/>
  <c r="A953" i="49"/>
  <c r="A954" i="49"/>
  <c r="A955" i="49"/>
  <c r="A956" i="49"/>
  <c r="A957" i="49"/>
  <c r="A958" i="49"/>
  <c r="A959" i="49"/>
  <c r="A960" i="49"/>
  <c r="A961" i="49"/>
  <c r="A962" i="49"/>
  <c r="A963" i="49"/>
  <c r="A964" i="49"/>
  <c r="A965" i="49"/>
  <c r="A966" i="49"/>
  <c r="A967" i="49"/>
  <c r="A968" i="49"/>
  <c r="A969" i="49"/>
  <c r="A970" i="49"/>
  <c r="A971" i="49"/>
  <c r="A972" i="49"/>
  <c r="A973" i="49"/>
  <c r="A974" i="49"/>
  <c r="A975" i="49"/>
  <c r="A976" i="49"/>
  <c r="A977" i="49"/>
  <c r="A978" i="49"/>
  <c r="A979" i="49"/>
  <c r="A980" i="49"/>
  <c r="A981" i="49"/>
  <c r="A982" i="49"/>
  <c r="A983" i="49"/>
  <c r="A984" i="49"/>
  <c r="A985" i="49"/>
  <c r="A986" i="49"/>
  <c r="A987" i="49"/>
  <c r="A988" i="49"/>
  <c r="A989" i="49"/>
  <c r="A990" i="49"/>
  <c r="A991" i="49"/>
  <c r="A992" i="49"/>
  <c r="A993" i="49"/>
  <c r="A994" i="49"/>
  <c r="A995" i="49"/>
  <c r="A996" i="49"/>
  <c r="A997" i="49"/>
  <c r="A998" i="49"/>
  <c r="A999" i="49"/>
  <c r="A1000" i="49"/>
  <c r="A1001" i="49"/>
  <c r="A1002" i="49"/>
  <c r="A1003" i="49"/>
  <c r="A1004" i="49"/>
  <c r="A1005" i="49"/>
  <c r="A1006" i="49"/>
  <c r="A1007" i="49"/>
  <c r="A1008" i="49"/>
  <c r="A1009" i="49"/>
  <c r="A1010" i="49"/>
  <c r="A1011" i="49"/>
  <c r="A1012" i="49"/>
  <c r="A1013" i="49"/>
  <c r="A1014" i="49"/>
  <c r="A1015" i="49"/>
  <c r="A1016" i="49"/>
  <c r="A1017" i="49"/>
  <c r="A1018" i="49"/>
  <c r="A1019" i="49"/>
  <c r="A1020" i="49"/>
  <c r="A1021" i="49"/>
  <c r="A1022" i="49"/>
  <c r="A1023" i="49"/>
  <c r="A1024" i="49"/>
  <c r="A1025" i="49"/>
  <c r="A1026" i="49"/>
  <c r="A1027" i="49"/>
  <c r="A1028" i="49"/>
  <c r="A1029" i="49"/>
  <c r="A1030" i="49"/>
  <c r="A1031" i="49"/>
  <c r="A1032" i="49"/>
  <c r="A1033" i="49"/>
  <c r="A1034" i="49"/>
  <c r="A1035" i="49"/>
  <c r="A1036" i="49"/>
  <c r="A1037" i="49"/>
  <c r="A1038" i="49"/>
  <c r="A1039" i="49"/>
  <c r="A1040" i="49"/>
  <c r="A1041" i="49"/>
  <c r="A1042" i="49"/>
  <c r="A1043" i="49"/>
  <c r="A1044" i="49"/>
  <c r="A1045" i="49"/>
  <c r="A1046" i="49"/>
  <c r="A1047" i="49"/>
  <c r="A1048" i="49"/>
  <c r="A1049" i="49"/>
  <c r="A1050" i="49"/>
  <c r="A1051" i="49"/>
  <c r="A1052" i="49"/>
  <c r="A1053" i="49"/>
  <c r="A1054" i="49"/>
  <c r="A1055" i="49"/>
  <c r="A1056" i="49"/>
  <c r="A1057" i="49"/>
  <c r="A1058" i="49"/>
  <c r="A1059" i="49"/>
  <c r="A1060" i="49"/>
  <c r="A1061" i="49"/>
  <c r="A1062" i="49"/>
  <c r="A1063" i="49"/>
  <c r="A1064" i="49"/>
  <c r="A1065" i="49"/>
  <c r="A1066" i="49"/>
  <c r="A1067" i="49"/>
  <c r="A1068" i="49"/>
  <c r="A1069" i="49"/>
  <c r="A1070" i="49"/>
  <c r="A1071" i="49"/>
  <c r="A1072" i="49"/>
  <c r="A1073" i="49"/>
  <c r="A1074" i="49"/>
  <c r="A1075" i="49"/>
  <c r="A1076" i="49"/>
  <c r="A1077" i="49"/>
  <c r="A1078" i="49"/>
  <c r="A1079" i="49"/>
  <c r="A1080" i="49"/>
  <c r="A1081" i="49"/>
  <c r="A1082" i="49"/>
  <c r="A1083" i="49"/>
  <c r="A1084" i="49"/>
  <c r="A1085" i="49"/>
  <c r="A1086" i="49"/>
  <c r="A1087" i="49"/>
  <c r="A1088" i="49"/>
  <c r="A1089" i="49"/>
  <c r="A1090" i="49"/>
  <c r="A1091" i="49"/>
  <c r="A1092" i="49"/>
  <c r="A1093" i="49"/>
  <c r="A1094" i="49"/>
  <c r="A1095" i="49"/>
  <c r="A1096" i="49"/>
  <c r="A1097" i="49"/>
  <c r="A1098" i="49"/>
  <c r="A1099" i="49"/>
  <c r="A1100" i="49"/>
  <c r="A1101" i="49"/>
  <c r="A1102" i="49"/>
  <c r="A1103" i="49"/>
  <c r="A1104" i="49"/>
  <c r="A1105" i="49"/>
  <c r="A1106" i="49"/>
  <c r="A1107" i="49"/>
  <c r="A1108" i="49"/>
  <c r="A1109" i="49"/>
  <c r="A1110" i="49"/>
  <c r="A1111" i="49"/>
  <c r="A1112" i="49"/>
  <c r="A1113" i="49"/>
  <c r="A1114" i="49"/>
  <c r="A1115" i="49"/>
  <c r="A1116" i="49"/>
  <c r="A1117" i="49"/>
  <c r="A1118" i="49"/>
  <c r="A1119" i="49"/>
  <c r="A1120" i="49"/>
  <c r="A1121" i="49"/>
  <c r="A1122" i="49"/>
  <c r="A1123" i="49"/>
  <c r="A1124" i="49"/>
  <c r="A1125" i="49"/>
  <c r="A1126" i="49"/>
  <c r="A1127" i="49"/>
  <c r="A1128" i="49"/>
  <c r="A1129" i="49"/>
  <c r="A1130" i="49"/>
  <c r="A1131" i="49"/>
  <c r="A1132" i="49"/>
  <c r="A1133" i="49"/>
  <c r="A1134" i="49"/>
  <c r="A1135" i="49"/>
  <c r="A1136" i="49"/>
  <c r="A1137" i="49"/>
  <c r="A1138" i="49"/>
  <c r="A1139" i="49"/>
  <c r="A1140" i="49"/>
  <c r="A1141" i="49"/>
  <c r="A1142" i="49"/>
  <c r="A1143" i="49"/>
  <c r="A1144" i="49"/>
  <c r="A1145" i="49"/>
  <c r="A1146" i="49"/>
  <c r="A1147" i="49"/>
  <c r="A1148" i="49"/>
  <c r="A1149" i="49"/>
  <c r="A1150" i="49"/>
  <c r="A1151" i="49"/>
  <c r="A1152" i="49"/>
  <c r="A1153" i="49"/>
  <c r="A1154" i="49"/>
  <c r="A1155" i="49"/>
  <c r="A1156" i="49"/>
  <c r="A1157" i="49"/>
  <c r="A1158" i="49"/>
  <c r="A1159" i="49"/>
  <c r="A1160" i="49"/>
  <c r="A1161" i="49"/>
  <c r="A1162" i="49"/>
  <c r="A1163" i="49"/>
  <c r="A1164" i="49"/>
  <c r="A1165" i="49"/>
  <c r="A1166" i="49"/>
  <c r="A1167" i="49"/>
  <c r="A1168" i="49"/>
  <c r="A1169" i="49"/>
  <c r="A1170" i="49"/>
  <c r="A1171" i="49"/>
  <c r="A1172" i="49"/>
  <c r="A1173" i="49"/>
  <c r="A1174" i="49"/>
  <c r="A1175" i="49"/>
  <c r="A1176" i="49"/>
  <c r="A1177" i="49"/>
  <c r="A1178" i="49"/>
  <c r="A1179" i="49"/>
  <c r="A1180" i="49"/>
  <c r="A1181" i="49"/>
  <c r="A1182" i="49"/>
  <c r="A1183" i="49"/>
  <c r="A1184" i="49"/>
  <c r="A1185" i="49"/>
  <c r="A1186" i="49"/>
  <c r="A1187" i="49"/>
  <c r="A1188" i="49"/>
  <c r="A1189" i="49"/>
  <c r="A1190" i="49"/>
  <c r="A1191" i="49"/>
  <c r="A1192" i="49"/>
  <c r="A1193" i="49"/>
  <c r="A1194" i="49"/>
  <c r="A1195" i="49"/>
  <c r="A1196" i="49"/>
  <c r="A1197" i="49"/>
  <c r="A1198" i="49"/>
  <c r="A1199" i="49"/>
  <c r="A1200" i="49"/>
  <c r="A1201" i="49"/>
  <c r="A1202" i="49"/>
  <c r="A1203" i="49"/>
  <c r="A1204" i="49"/>
  <c r="A1205" i="49"/>
  <c r="A1206" i="49"/>
  <c r="A1207" i="49"/>
  <c r="A1208" i="49"/>
  <c r="A1209" i="49"/>
  <c r="A1210" i="49"/>
  <c r="A1211" i="49"/>
  <c r="A1212" i="49"/>
  <c r="A1213" i="49"/>
  <c r="A1214" i="49"/>
  <c r="A1215" i="49"/>
  <c r="A1216" i="49"/>
  <c r="A1217" i="49"/>
  <c r="A1218" i="49"/>
  <c r="A1219" i="49"/>
  <c r="A1220" i="49"/>
  <c r="A1221" i="49"/>
  <c r="A1222" i="49"/>
  <c r="A1223" i="49"/>
  <c r="A1224" i="49"/>
  <c r="A1225" i="49"/>
  <c r="A1226" i="49"/>
  <c r="A1227" i="49"/>
  <c r="A1228" i="49"/>
  <c r="A1229" i="49"/>
  <c r="A1230" i="49"/>
  <c r="A1231" i="49"/>
  <c r="A1232" i="49"/>
  <c r="A1233" i="49"/>
  <c r="A1234" i="49"/>
  <c r="A1235" i="49"/>
  <c r="A1236" i="49"/>
  <c r="A1237" i="49"/>
  <c r="A1238" i="49"/>
  <c r="A1239" i="49"/>
  <c r="A1240" i="49"/>
  <c r="A1241" i="49"/>
  <c r="A1242" i="49"/>
  <c r="A1243" i="49"/>
  <c r="A1244" i="49"/>
  <c r="A1245" i="49"/>
  <c r="A1246" i="49"/>
  <c r="A1247" i="49"/>
  <c r="A1248" i="49"/>
  <c r="A1249" i="49"/>
  <c r="A1250" i="49"/>
  <c r="A1251" i="49"/>
  <c r="A1252" i="49"/>
  <c r="A1253" i="49"/>
  <c r="A1254" i="49"/>
  <c r="A1255" i="49"/>
  <c r="A1256" i="49"/>
  <c r="A1257" i="49"/>
  <c r="A1258" i="49"/>
  <c r="A1259" i="49"/>
  <c r="A1260" i="49"/>
  <c r="A1261" i="49"/>
  <c r="A1262" i="49"/>
  <c r="A1263" i="49"/>
  <c r="A1264" i="49"/>
  <c r="A1265" i="49"/>
  <c r="A1266" i="49"/>
  <c r="A1267" i="49"/>
  <c r="A1268" i="49"/>
  <c r="A1269" i="49"/>
  <c r="A1270" i="49"/>
  <c r="A1271" i="49"/>
  <c r="A1272" i="49"/>
  <c r="A1273" i="49"/>
  <c r="A1274" i="49"/>
  <c r="A1275" i="49"/>
  <c r="A1276" i="49"/>
  <c r="A1277" i="49"/>
  <c r="A1278" i="49"/>
  <c r="A1279" i="49"/>
  <c r="A1280" i="49"/>
  <c r="A1281" i="49"/>
  <c r="A1282" i="49"/>
  <c r="A1283" i="49"/>
  <c r="A1284" i="49"/>
  <c r="A1285" i="49"/>
  <c r="A1286" i="49"/>
  <c r="A1287" i="49"/>
  <c r="A1288" i="49"/>
  <c r="A1289" i="49"/>
  <c r="A1290" i="49"/>
  <c r="A1291" i="49"/>
  <c r="A1292" i="49"/>
  <c r="R13" i="73"/>
  <c r="AG13" i="72"/>
  <c r="BT109" i="46"/>
  <c r="BT99" i="46"/>
  <c r="BT91" i="46"/>
  <c r="BT83" i="46"/>
  <c r="BT75" i="46"/>
  <c r="Q178" i="66"/>
  <c r="R178" i="66" s="1"/>
  <c r="G177" i="57" s="1"/>
  <c r="Q177" i="66"/>
  <c r="R177" i="66" s="1"/>
  <c r="Q176" i="66"/>
  <c r="R176" i="66" s="1"/>
  <c r="Q175" i="66"/>
  <c r="R175" i="66" s="1"/>
  <c r="Q174" i="66"/>
  <c r="R174" i="66" s="1"/>
  <c r="G173" i="57" s="1"/>
  <c r="Q173" i="66"/>
  <c r="R173" i="66" s="1"/>
  <c r="Q172" i="66"/>
  <c r="R172" i="66" s="1"/>
  <c r="G171" i="57" s="1"/>
  <c r="Q171" i="66"/>
  <c r="R171" i="66" s="1"/>
  <c r="G170" i="59" s="1"/>
  <c r="Q170" i="66"/>
  <c r="R170" i="66" s="1"/>
  <c r="G169" i="59" s="1"/>
  <c r="Q169" i="66"/>
  <c r="R169" i="66" s="1"/>
  <c r="Q168" i="66"/>
  <c r="R168" i="66" s="1"/>
  <c r="Q167" i="66"/>
  <c r="R167" i="66" s="1"/>
  <c r="G166" i="59" s="1"/>
  <c r="Q166" i="66"/>
  <c r="R166" i="66" s="1"/>
  <c r="G165" i="59" s="1"/>
  <c r="Q165" i="66"/>
  <c r="R165" i="66" s="1"/>
  <c r="Q164" i="66"/>
  <c r="R164" i="66" s="1"/>
  <c r="G163" i="59" s="1"/>
  <c r="Q163" i="66"/>
  <c r="R163" i="66" s="1"/>
  <c r="G162" i="59" s="1"/>
  <c r="Q162" i="66"/>
  <c r="R162" i="66" s="1"/>
  <c r="G161" i="57" s="1"/>
  <c r="Q161" i="66"/>
  <c r="R161" i="66" s="1"/>
  <c r="G160" i="59" s="1"/>
  <c r="Q160" i="66"/>
  <c r="R160" i="66" s="1"/>
  <c r="G159" i="57" s="1"/>
  <c r="Q159" i="66"/>
  <c r="R159" i="66" s="1"/>
  <c r="Q158" i="66"/>
  <c r="R158" i="66" s="1"/>
  <c r="G157" i="57" s="1"/>
  <c r="Q157" i="66"/>
  <c r="R157" i="66" s="1"/>
  <c r="Q156" i="66"/>
  <c r="R156" i="66" s="1"/>
  <c r="G155" i="57" s="1"/>
  <c r="Q155" i="66"/>
  <c r="R155" i="66" s="1"/>
  <c r="G154" i="59" s="1"/>
  <c r="Q154" i="66"/>
  <c r="R154" i="66" s="1"/>
  <c r="Q153" i="66"/>
  <c r="R153" i="66" s="1"/>
  <c r="G152" i="57" s="1"/>
  <c r="Q152" i="66"/>
  <c r="R152" i="66" s="1"/>
  <c r="G151" i="57" s="1"/>
  <c r="Q151" i="66"/>
  <c r="R151" i="66" s="1"/>
  <c r="G150" i="59" s="1"/>
  <c r="Q150" i="66"/>
  <c r="R150" i="66" s="1"/>
  <c r="G149" i="57" s="1"/>
  <c r="Q149" i="66"/>
  <c r="R149" i="66" s="1"/>
  <c r="G148" i="57" s="1"/>
  <c r="Q148" i="66"/>
  <c r="R148" i="66" s="1"/>
  <c r="Q147" i="66"/>
  <c r="R147" i="66" s="1"/>
  <c r="Q146" i="66"/>
  <c r="R146" i="66" s="1"/>
  <c r="G145" i="57" s="1"/>
  <c r="Q145" i="66"/>
  <c r="R145" i="66" s="1"/>
  <c r="Q144" i="66"/>
  <c r="R144" i="66" s="1"/>
  <c r="Q143" i="66"/>
  <c r="R143" i="66" s="1"/>
  <c r="G142" i="59" s="1"/>
  <c r="Q142" i="66"/>
  <c r="R142" i="66" s="1"/>
  <c r="G141" i="59" s="1"/>
  <c r="Q141" i="66"/>
  <c r="R141" i="66" s="1"/>
  <c r="Q140" i="66"/>
  <c r="R140" i="66" s="1"/>
  <c r="Q139" i="66"/>
  <c r="R139" i="66" s="1"/>
  <c r="Q138" i="66"/>
  <c r="R138" i="66" s="1"/>
  <c r="G137" i="57" s="1"/>
  <c r="Q137" i="66"/>
  <c r="R137" i="66" s="1"/>
  <c r="G136" i="59" s="1"/>
  <c r="Q136" i="66"/>
  <c r="R136" i="66" s="1"/>
  <c r="G135" i="59" s="1"/>
  <c r="Q135" i="66"/>
  <c r="R135" i="66" s="1"/>
  <c r="G134" i="59" s="1"/>
  <c r="Q134" i="66"/>
  <c r="R134" i="66" s="1"/>
  <c r="Q133" i="66"/>
  <c r="R133" i="66" s="1"/>
  <c r="G132" i="57" s="1"/>
  <c r="Q132" i="66"/>
  <c r="R132" i="66" s="1"/>
  <c r="G131" i="57" s="1"/>
  <c r="Q131" i="66"/>
  <c r="R131" i="66" s="1"/>
  <c r="G130" i="59" s="1"/>
  <c r="Q130" i="66"/>
  <c r="R130" i="66" s="1"/>
  <c r="G129" i="59" s="1"/>
  <c r="Q129" i="66"/>
  <c r="R129" i="66" s="1"/>
  <c r="G128" i="59" s="1"/>
  <c r="Q128" i="66"/>
  <c r="R128" i="66" s="1"/>
  <c r="G127" i="57" s="1"/>
  <c r="Q127" i="66"/>
  <c r="R127" i="66" s="1"/>
  <c r="G126" i="59" s="1"/>
  <c r="Q126" i="66"/>
  <c r="R126" i="66" s="1"/>
  <c r="G125" i="57" s="1"/>
  <c r="Q125" i="66"/>
  <c r="R125" i="66" s="1"/>
  <c r="G124" i="59" s="1"/>
  <c r="Q124" i="66"/>
  <c r="R124" i="66" s="1"/>
  <c r="G123" i="59" s="1"/>
  <c r="Q123" i="66"/>
  <c r="R123" i="66" s="1"/>
  <c r="Q122" i="66"/>
  <c r="R122" i="66" s="1"/>
  <c r="Q121" i="66"/>
  <c r="R121" i="66" s="1"/>
  <c r="Q120" i="66"/>
  <c r="R120" i="66" s="1"/>
  <c r="G119" i="59" s="1"/>
  <c r="Q119" i="66"/>
  <c r="R119" i="66" s="1"/>
  <c r="Q118" i="66"/>
  <c r="R118" i="66" s="1"/>
  <c r="Q117" i="66"/>
  <c r="R117" i="66" s="1"/>
  <c r="G116" i="57" s="1"/>
  <c r="Q116" i="66"/>
  <c r="R116" i="66" s="1"/>
  <c r="G115" i="57" s="1"/>
  <c r="Q115" i="66"/>
  <c r="R115" i="66" s="1"/>
  <c r="G114" i="57" s="1"/>
  <c r="Q114" i="66"/>
  <c r="R114" i="66" s="1"/>
  <c r="G113" i="59" s="1"/>
  <c r="Q113" i="66"/>
  <c r="R113" i="66" s="1"/>
  <c r="G112" i="59" s="1"/>
  <c r="Q112" i="66"/>
  <c r="R112" i="66" s="1"/>
  <c r="Q111" i="66"/>
  <c r="R111" i="66" s="1"/>
  <c r="G110" i="57" s="1"/>
  <c r="Q110" i="66"/>
  <c r="R110" i="66" s="1"/>
  <c r="Q109" i="66"/>
  <c r="R109" i="66" s="1"/>
  <c r="G108" i="57" s="1"/>
  <c r="Q108" i="66"/>
  <c r="R108" i="66" s="1"/>
  <c r="G107" i="57" s="1"/>
  <c r="Q107" i="66"/>
  <c r="R107" i="66" s="1"/>
  <c r="G106" i="59" s="1"/>
  <c r="Q106" i="66"/>
  <c r="R106" i="66" s="1"/>
  <c r="G105" i="57" s="1"/>
  <c r="Q105" i="66"/>
  <c r="R105" i="66" s="1"/>
  <c r="G104" i="59" s="1"/>
  <c r="Q104" i="66"/>
  <c r="R104" i="66" s="1"/>
  <c r="G103" i="59" s="1"/>
  <c r="Q103" i="66"/>
  <c r="R103" i="66" s="1"/>
  <c r="G102" i="59" s="1"/>
  <c r="Q102" i="66"/>
  <c r="R102" i="66" s="1"/>
  <c r="Q101" i="66"/>
  <c r="R101" i="66" s="1"/>
  <c r="G100" i="59" s="1"/>
  <c r="Q100" i="66"/>
  <c r="R100" i="66" s="1"/>
  <c r="G99" i="57" s="1"/>
  <c r="Q99" i="66"/>
  <c r="R99" i="66" s="1"/>
  <c r="G98" i="57" s="1"/>
  <c r="Q98" i="66"/>
  <c r="R98" i="66" s="1"/>
  <c r="G97" i="59" s="1"/>
  <c r="Q97" i="66"/>
  <c r="R97" i="66" s="1"/>
  <c r="G96" i="59" s="1"/>
  <c r="Q96" i="66"/>
  <c r="R96" i="66" s="1"/>
  <c r="G95" i="59" s="1"/>
  <c r="Q95" i="66"/>
  <c r="R95" i="66" s="1"/>
  <c r="Q94" i="66"/>
  <c r="R94" i="66" s="1"/>
  <c r="Q93" i="66"/>
  <c r="R93" i="66" s="1"/>
  <c r="G92" i="59" s="1"/>
  <c r="Q92" i="66"/>
  <c r="R92" i="66" s="1"/>
  <c r="Q91" i="66"/>
  <c r="R91" i="66" s="1"/>
  <c r="Q90" i="66"/>
  <c r="R90" i="66" s="1"/>
  <c r="Q89" i="66"/>
  <c r="R89" i="66" s="1"/>
  <c r="Q88" i="66"/>
  <c r="R88" i="66" s="1"/>
  <c r="Q87" i="66"/>
  <c r="R87" i="66" s="1"/>
  <c r="Q86" i="66"/>
  <c r="R86" i="66" s="1"/>
  <c r="G85" i="59" s="1"/>
  <c r="Q85" i="66"/>
  <c r="R85" i="66" s="1"/>
  <c r="G84" i="59" s="1"/>
  <c r="Q84" i="66"/>
  <c r="R84" i="66" s="1"/>
  <c r="G83" i="59" s="1"/>
  <c r="Q83" i="66"/>
  <c r="R83" i="66" s="1"/>
  <c r="G82" i="59" s="1"/>
  <c r="Q82" i="66"/>
  <c r="R82" i="66" s="1"/>
  <c r="Q81" i="66"/>
  <c r="R81" i="66" s="1"/>
  <c r="G80" i="57" s="1"/>
  <c r="Q80" i="66"/>
  <c r="R80" i="66" s="1"/>
  <c r="Q79" i="66"/>
  <c r="R79" i="66" s="1"/>
  <c r="Q78" i="66"/>
  <c r="R78" i="66" s="1"/>
  <c r="Q77" i="66"/>
  <c r="R77" i="66" s="1"/>
  <c r="G76" i="59" s="1"/>
  <c r="Q76" i="66"/>
  <c r="R76" i="66" s="1"/>
  <c r="G75" i="57" s="1"/>
  <c r="Q75" i="66"/>
  <c r="R75" i="66" s="1"/>
  <c r="Q74" i="66"/>
  <c r="R74" i="66" s="1"/>
  <c r="Q73" i="66"/>
  <c r="R73" i="66" s="1"/>
  <c r="G72" i="59" s="1"/>
  <c r="Q72" i="66"/>
  <c r="R72" i="66" s="1"/>
  <c r="Q71" i="66"/>
  <c r="R71" i="66" s="1"/>
  <c r="Q70" i="66"/>
  <c r="R70" i="66" s="1"/>
  <c r="G69" i="57" s="1"/>
  <c r="Q69" i="66"/>
  <c r="R69" i="66" s="1"/>
  <c r="G68" i="57" s="1"/>
  <c r="Q68" i="66"/>
  <c r="R68" i="66" s="1"/>
  <c r="Q67" i="66"/>
  <c r="R67" i="66" s="1"/>
  <c r="G66" i="57" s="1"/>
  <c r="Q66" i="66"/>
  <c r="R66" i="66" s="1"/>
  <c r="G65" i="57" s="1"/>
  <c r="Q65" i="66"/>
  <c r="R65" i="66" s="1"/>
  <c r="G64" i="59" s="1"/>
  <c r="Q64" i="66"/>
  <c r="R64" i="66" s="1"/>
  <c r="G63" i="59" s="1"/>
  <c r="Q63" i="66"/>
  <c r="R63" i="66" s="1"/>
  <c r="G62" i="59" s="1"/>
  <c r="Q62" i="66"/>
  <c r="R62" i="66" s="1"/>
  <c r="G61" i="59" s="1"/>
  <c r="Q61" i="66"/>
  <c r="R61" i="66" s="1"/>
  <c r="G60" i="59" s="1"/>
  <c r="Q60" i="66"/>
  <c r="R60" i="66" s="1"/>
  <c r="G59" i="57" s="1"/>
  <c r="Q59" i="66"/>
  <c r="R59" i="66" s="1"/>
  <c r="G58" i="59" s="1"/>
  <c r="Q58" i="66"/>
  <c r="R58" i="66" s="1"/>
  <c r="G57" i="59" s="1"/>
  <c r="Q57" i="66"/>
  <c r="R57" i="66" s="1"/>
  <c r="G56" i="57" s="1"/>
  <c r="Q56" i="66"/>
  <c r="R56" i="66" s="1"/>
  <c r="G55" i="57" s="1"/>
  <c r="Q55" i="66"/>
  <c r="R55" i="66" s="1"/>
  <c r="G54" i="59" s="1"/>
  <c r="Q54" i="66"/>
  <c r="R54" i="66" s="1"/>
  <c r="G53" i="59" s="1"/>
  <c r="Q53" i="66"/>
  <c r="R53" i="66" s="1"/>
  <c r="G52" i="59" s="1"/>
  <c r="Q52" i="66"/>
  <c r="R52" i="66" s="1"/>
  <c r="G51" i="59" s="1"/>
  <c r="Q51" i="66"/>
  <c r="R51" i="66" s="1"/>
  <c r="G50" i="57" s="1"/>
  <c r="Q50" i="66"/>
  <c r="R50" i="66" s="1"/>
  <c r="G49" i="57" s="1"/>
  <c r="Q49" i="66"/>
  <c r="R49" i="66" s="1"/>
  <c r="G48" i="59" s="1"/>
  <c r="Q48" i="66"/>
  <c r="R48" i="66" s="1"/>
  <c r="G47" i="59" s="1"/>
  <c r="Q47" i="66"/>
  <c r="R47" i="66" s="1"/>
  <c r="Q46" i="66"/>
  <c r="R46" i="66" s="1"/>
  <c r="G45" i="57" s="1"/>
  <c r="Q45" i="66"/>
  <c r="R45" i="66" s="1"/>
  <c r="G44" i="57" s="1"/>
  <c r="Q44" i="66"/>
  <c r="R44" i="66" s="1"/>
  <c r="G43" i="57" s="1"/>
  <c r="Q43" i="66"/>
  <c r="R43" i="66" s="1"/>
  <c r="G42" i="59" s="1"/>
  <c r="Q42" i="66"/>
  <c r="R42" i="66" s="1"/>
  <c r="G41" i="57" s="1"/>
  <c r="Q41" i="66"/>
  <c r="R41" i="66" s="1"/>
  <c r="G40" i="57" s="1"/>
  <c r="Q40" i="66"/>
  <c r="R40" i="66" s="1"/>
  <c r="G39" i="59" s="1"/>
  <c r="Q39" i="66"/>
  <c r="R39" i="66" s="1"/>
  <c r="G38" i="57" s="1"/>
  <c r="Q38" i="66"/>
  <c r="R38" i="66" s="1"/>
  <c r="G37" i="59" s="1"/>
  <c r="Q37" i="66"/>
  <c r="R37" i="66" s="1"/>
  <c r="G36" i="57" s="1"/>
  <c r="Q36" i="66"/>
  <c r="R36" i="66" s="1"/>
  <c r="G35" i="57" s="1"/>
  <c r="Q35" i="66"/>
  <c r="R35" i="66" s="1"/>
  <c r="G34" i="57" s="1"/>
  <c r="Q34" i="66"/>
  <c r="R34" i="66" s="1"/>
  <c r="G33" i="57" s="1"/>
  <c r="Q33" i="66"/>
  <c r="Q32" i="66"/>
  <c r="R32" i="66" s="1"/>
  <c r="G31" i="59" s="1"/>
  <c r="Q31" i="66"/>
  <c r="R31" i="66" s="1"/>
  <c r="G30" i="57" s="1"/>
  <c r="Q30" i="66"/>
  <c r="R30" i="66" s="1"/>
  <c r="G29" i="59" s="1"/>
  <c r="Q29" i="66"/>
  <c r="R29" i="66" s="1"/>
  <c r="G28" i="59" s="1"/>
  <c r="Q28" i="66"/>
  <c r="R28" i="66" s="1"/>
  <c r="G27" i="59" s="1"/>
  <c r="Q27" i="66"/>
  <c r="R27" i="66" s="1"/>
  <c r="G26" i="59" s="1"/>
  <c r="Q26" i="66"/>
  <c r="R26" i="66" s="1"/>
  <c r="G25" i="59" s="1"/>
  <c r="Q25" i="66"/>
  <c r="R25" i="66" s="1"/>
  <c r="G24" i="59" s="1"/>
  <c r="Q24" i="66"/>
  <c r="R24" i="66" s="1"/>
  <c r="G23" i="57" s="1"/>
  <c r="Q23" i="66"/>
  <c r="R23" i="66" s="1"/>
  <c r="G22" i="59" s="1"/>
  <c r="Q22" i="66"/>
  <c r="R22" i="66" s="1"/>
  <c r="G21" i="57" s="1"/>
  <c r="Q21" i="66"/>
  <c r="R21" i="66" s="1"/>
  <c r="G20" i="57" s="1"/>
  <c r="Q20" i="66"/>
  <c r="R20" i="66" s="1"/>
  <c r="G19" i="57" s="1"/>
  <c r="Q19" i="66"/>
  <c r="R19" i="66" s="1"/>
  <c r="G18" i="57" s="1"/>
  <c r="Q178" i="64"/>
  <c r="R178" i="64" s="1"/>
  <c r="Q177" i="64"/>
  <c r="R177" i="64" s="1"/>
  <c r="G176" i="46" s="1"/>
  <c r="Q176" i="64"/>
  <c r="R176" i="64" s="1"/>
  <c r="G175" i="46" s="1"/>
  <c r="Q175" i="64"/>
  <c r="R175" i="64" s="1"/>
  <c r="Q174" i="64"/>
  <c r="R174" i="64" s="1"/>
  <c r="Q173" i="64"/>
  <c r="R173" i="64" s="1"/>
  <c r="G172" i="46" s="1"/>
  <c r="Q172" i="64"/>
  <c r="R172" i="64" s="1"/>
  <c r="Q171" i="64"/>
  <c r="R171" i="64" s="1"/>
  <c r="Q170" i="64"/>
  <c r="R170" i="64" s="1"/>
  <c r="G169" i="46" s="1"/>
  <c r="Q169" i="64"/>
  <c r="R169" i="64" s="1"/>
  <c r="G168" i="46" s="1"/>
  <c r="Q168" i="64"/>
  <c r="R168" i="64" s="1"/>
  <c r="Q167" i="64"/>
  <c r="R167" i="64" s="1"/>
  <c r="Q166" i="64"/>
  <c r="R166" i="64" s="1"/>
  <c r="G165" i="46" s="1"/>
  <c r="Q165" i="64"/>
  <c r="R165" i="64" s="1"/>
  <c r="G164" i="46" s="1"/>
  <c r="Q164" i="64"/>
  <c r="R164" i="64" s="1"/>
  <c r="G163" i="58" s="1"/>
  <c r="Q163" i="64"/>
  <c r="R163" i="64" s="1"/>
  <c r="G162" i="58" s="1"/>
  <c r="Q162" i="64"/>
  <c r="R162" i="64" s="1"/>
  <c r="G161" i="58" s="1"/>
  <c r="Q161" i="64"/>
  <c r="R161" i="64" s="1"/>
  <c r="G160" i="46" s="1"/>
  <c r="Q160" i="64"/>
  <c r="R160" i="64" s="1"/>
  <c r="G159" i="58" s="1"/>
  <c r="Q159" i="64"/>
  <c r="R159" i="64" s="1"/>
  <c r="G158" i="58" s="1"/>
  <c r="Q158" i="64"/>
  <c r="R158" i="64" s="1"/>
  <c r="G157" i="58" s="1"/>
  <c r="Q157" i="64"/>
  <c r="R157" i="64" s="1"/>
  <c r="G156" i="46" s="1"/>
  <c r="Q156" i="64"/>
  <c r="R156" i="64" s="1"/>
  <c r="Q155" i="64"/>
  <c r="R155" i="64" s="1"/>
  <c r="Q154" i="64"/>
  <c r="R154" i="64" s="1"/>
  <c r="Q153" i="64"/>
  <c r="R153" i="64" s="1"/>
  <c r="Q152" i="64"/>
  <c r="R152" i="64" s="1"/>
  <c r="Q151" i="64"/>
  <c r="R151" i="64" s="1"/>
  <c r="Q150" i="64"/>
  <c r="R150" i="64" s="1"/>
  <c r="Q149" i="64"/>
  <c r="R149" i="64" s="1"/>
  <c r="G148" i="46" s="1"/>
  <c r="Q148" i="64"/>
  <c r="R148" i="64" s="1"/>
  <c r="G147" i="46" s="1"/>
  <c r="Q147" i="64"/>
  <c r="R147" i="64" s="1"/>
  <c r="G146" i="46" s="1"/>
  <c r="Q146" i="64"/>
  <c r="R146" i="64" s="1"/>
  <c r="Q145" i="64"/>
  <c r="R145" i="64" s="1"/>
  <c r="G144" i="46" s="1"/>
  <c r="Q144" i="64"/>
  <c r="R144" i="64" s="1"/>
  <c r="G143" i="58" s="1"/>
  <c r="Q143" i="64"/>
  <c r="R143" i="64" s="1"/>
  <c r="Q142" i="64"/>
  <c r="R142" i="64" s="1"/>
  <c r="Q141" i="64"/>
  <c r="R141" i="64" s="1"/>
  <c r="G140" i="58" s="1"/>
  <c r="Q140" i="64"/>
  <c r="R140" i="64" s="1"/>
  <c r="Q139" i="64"/>
  <c r="R139" i="64" s="1"/>
  <c r="G138" i="46" s="1"/>
  <c r="Q138" i="64"/>
  <c r="R138" i="64" s="1"/>
  <c r="G137" i="58" s="1"/>
  <c r="Q137" i="64"/>
  <c r="R137" i="64" s="1"/>
  <c r="G136" i="46" s="1"/>
  <c r="Q136" i="64"/>
  <c r="R136" i="64" s="1"/>
  <c r="G135" i="46" s="1"/>
  <c r="Q135" i="64"/>
  <c r="R135" i="64" s="1"/>
  <c r="Q134" i="64"/>
  <c r="R134" i="64" s="1"/>
  <c r="G133" i="58" s="1"/>
  <c r="Q133" i="64"/>
  <c r="R133" i="64" s="1"/>
  <c r="G132" i="46" s="1"/>
  <c r="Q132" i="64"/>
  <c r="R132" i="64" s="1"/>
  <c r="G131" i="58" s="1"/>
  <c r="Q131" i="64"/>
  <c r="R131" i="64" s="1"/>
  <c r="G130" i="58" s="1"/>
  <c r="Q130" i="64"/>
  <c r="R130" i="64" s="1"/>
  <c r="G129" i="58" s="1"/>
  <c r="Q129" i="64"/>
  <c r="R129" i="64" s="1"/>
  <c r="G128" i="58" s="1"/>
  <c r="Q128" i="64"/>
  <c r="R128" i="64" s="1"/>
  <c r="Q127" i="64"/>
  <c r="R127" i="64" s="1"/>
  <c r="Q126" i="64"/>
  <c r="R126" i="64" s="1"/>
  <c r="G125" i="46" s="1"/>
  <c r="Q125" i="64"/>
  <c r="R125" i="64" s="1"/>
  <c r="G124" i="58" s="1"/>
  <c r="Q124" i="64"/>
  <c r="R124" i="64" s="1"/>
  <c r="G123" i="58" s="1"/>
  <c r="Q123" i="64"/>
  <c r="R123" i="64" s="1"/>
  <c r="G122" i="46" s="1"/>
  <c r="Q122" i="64"/>
  <c r="R122" i="64" s="1"/>
  <c r="G121" i="58" s="1"/>
  <c r="Q121" i="64"/>
  <c r="R121" i="64" s="1"/>
  <c r="G120" i="58" s="1"/>
  <c r="Q120" i="64"/>
  <c r="R120" i="64" s="1"/>
  <c r="G119" i="58" s="1"/>
  <c r="Q119" i="64"/>
  <c r="R119" i="64" s="1"/>
  <c r="G118" i="46" s="1"/>
  <c r="Q118" i="64"/>
  <c r="R118" i="64" s="1"/>
  <c r="G117" i="58" s="1"/>
  <c r="Q117" i="64"/>
  <c r="R117" i="64" s="1"/>
  <c r="G116" i="46" s="1"/>
  <c r="Q116" i="64"/>
  <c r="R116" i="64" s="1"/>
  <c r="G115" i="58" s="1"/>
  <c r="Q115" i="64"/>
  <c r="R115" i="64" s="1"/>
  <c r="G114" i="58" s="1"/>
  <c r="Q114" i="64"/>
  <c r="R114" i="64" s="1"/>
  <c r="G113" i="58" s="1"/>
  <c r="Q113" i="64"/>
  <c r="R113" i="64" s="1"/>
  <c r="G112" i="58" s="1"/>
  <c r="Q112" i="64"/>
  <c r="R112" i="64" s="1"/>
  <c r="Q111" i="64"/>
  <c r="R111" i="64" s="1"/>
  <c r="Q110" i="64"/>
  <c r="R110" i="64" s="1"/>
  <c r="G109" i="46" s="1"/>
  <c r="Q109" i="64"/>
  <c r="R109" i="64" s="1"/>
  <c r="G108" i="58" s="1"/>
  <c r="Q108" i="64"/>
  <c r="R108" i="64" s="1"/>
  <c r="G107" i="58" s="1"/>
  <c r="Q107" i="64"/>
  <c r="R107" i="64" s="1"/>
  <c r="G106" i="46" s="1"/>
  <c r="Q106" i="64"/>
  <c r="R106" i="64" s="1"/>
  <c r="G105" i="58" s="1"/>
  <c r="Q105" i="64"/>
  <c r="R105" i="64" s="1"/>
  <c r="G104" i="58" s="1"/>
  <c r="Q104" i="64"/>
  <c r="R104" i="64" s="1"/>
  <c r="G103" i="46" s="1"/>
  <c r="Q103" i="64"/>
  <c r="R103" i="64" s="1"/>
  <c r="G102" i="58" s="1"/>
  <c r="Q102" i="64"/>
  <c r="R102" i="64" s="1"/>
  <c r="G101" i="58" s="1"/>
  <c r="Q101" i="64"/>
  <c r="R101" i="64" s="1"/>
  <c r="G100" i="46" s="1"/>
  <c r="Q100" i="64"/>
  <c r="R100" i="64" s="1"/>
  <c r="Q99" i="64"/>
  <c r="R99" i="64" s="1"/>
  <c r="G98" i="58" s="1"/>
  <c r="Q98" i="64"/>
  <c r="R98" i="64" s="1"/>
  <c r="G97" i="58" s="1"/>
  <c r="Q97" i="64"/>
  <c r="R97" i="64" s="1"/>
  <c r="G96" i="58" s="1"/>
  <c r="Q96" i="64"/>
  <c r="R96" i="64" s="1"/>
  <c r="G95" i="58" s="1"/>
  <c r="Q95" i="64"/>
  <c r="R95" i="64" s="1"/>
  <c r="Q94" i="64"/>
  <c r="R94" i="64" s="1"/>
  <c r="G93" i="46" s="1"/>
  <c r="Q93" i="64"/>
  <c r="R93" i="64" s="1"/>
  <c r="G92" i="58" s="1"/>
  <c r="Q92" i="64"/>
  <c r="R92" i="64" s="1"/>
  <c r="G91" i="58" s="1"/>
  <c r="Q91" i="64"/>
  <c r="R91" i="64" s="1"/>
  <c r="G90" i="46" s="1"/>
  <c r="Q90" i="64"/>
  <c r="R90" i="64" s="1"/>
  <c r="G89" i="58" s="1"/>
  <c r="Q89" i="64"/>
  <c r="R89" i="64" s="1"/>
  <c r="G88" i="58" s="1"/>
  <c r="Q88" i="64"/>
  <c r="R88" i="64" s="1"/>
  <c r="G87" i="46" s="1"/>
  <c r="Q87" i="64"/>
  <c r="R87" i="64" s="1"/>
  <c r="G86" i="46" s="1"/>
  <c r="Q86" i="64"/>
  <c r="R86" i="64" s="1"/>
  <c r="G85" i="46" s="1"/>
  <c r="Q85" i="64"/>
  <c r="R85" i="64" s="1"/>
  <c r="G84" i="46" s="1"/>
  <c r="Q84" i="64"/>
  <c r="R84" i="64" s="1"/>
  <c r="Q83" i="64"/>
  <c r="R83" i="64" s="1"/>
  <c r="G82" i="46" s="1"/>
  <c r="Q82" i="64"/>
  <c r="R82" i="64" s="1"/>
  <c r="G81" i="58" s="1"/>
  <c r="Q81" i="64"/>
  <c r="R81" i="64" s="1"/>
  <c r="G80" i="58" s="1"/>
  <c r="Q80" i="64"/>
  <c r="R80" i="64" s="1"/>
  <c r="G79" i="46" s="1"/>
  <c r="Q79" i="64"/>
  <c r="R79" i="64" s="1"/>
  <c r="Q78" i="64"/>
  <c r="R78" i="64" s="1"/>
  <c r="G77" i="58" s="1"/>
  <c r="Q77" i="64"/>
  <c r="R77" i="64" s="1"/>
  <c r="G76" i="58" s="1"/>
  <c r="Q76" i="64"/>
  <c r="R76" i="64" s="1"/>
  <c r="G75" i="58" s="1"/>
  <c r="Q75" i="64"/>
  <c r="R75" i="64" s="1"/>
  <c r="G74" i="46" s="1"/>
  <c r="Q74" i="64"/>
  <c r="R74" i="64" s="1"/>
  <c r="G73" i="58" s="1"/>
  <c r="Q73" i="64"/>
  <c r="R73" i="64" s="1"/>
  <c r="G72" i="58" s="1"/>
  <c r="Q72" i="64"/>
  <c r="R72" i="64" s="1"/>
  <c r="G71" i="46" s="1"/>
  <c r="Q71" i="64"/>
  <c r="R71" i="64" s="1"/>
  <c r="G70" i="58" s="1"/>
  <c r="Q70" i="64"/>
  <c r="R70" i="64" s="1"/>
  <c r="G69" i="46" s="1"/>
  <c r="Q69" i="64"/>
  <c r="R69" i="64" s="1"/>
  <c r="G68" i="46" s="1"/>
  <c r="Q68" i="64"/>
  <c r="R68" i="64" s="1"/>
  <c r="Q67" i="64"/>
  <c r="R67" i="64" s="1"/>
  <c r="Q66" i="64"/>
  <c r="R66" i="64" s="1"/>
  <c r="G65" i="58" s="1"/>
  <c r="Q65" i="64"/>
  <c r="R65" i="64" s="1"/>
  <c r="G64" i="58" s="1"/>
  <c r="Q64" i="64"/>
  <c r="R64" i="64" s="1"/>
  <c r="Q63" i="64"/>
  <c r="R63" i="64" s="1"/>
  <c r="Q62" i="64"/>
  <c r="R62" i="64" s="1"/>
  <c r="G61" i="58" s="1"/>
  <c r="Q61" i="64"/>
  <c r="R61" i="64" s="1"/>
  <c r="G60" i="58" s="1"/>
  <c r="Q60" i="64"/>
  <c r="R60" i="64" s="1"/>
  <c r="G59" i="58" s="1"/>
  <c r="Q59" i="64"/>
  <c r="R59" i="64" s="1"/>
  <c r="G58" i="46" s="1"/>
  <c r="Q58" i="64"/>
  <c r="R58" i="64" s="1"/>
  <c r="G57" i="46" s="1"/>
  <c r="Q57" i="64"/>
  <c r="R57" i="64" s="1"/>
  <c r="Q56" i="64"/>
  <c r="R56" i="64" s="1"/>
  <c r="G55" i="46" s="1"/>
  <c r="Q55" i="64"/>
  <c r="R55" i="64" s="1"/>
  <c r="G54" i="46" s="1"/>
  <c r="Q54" i="64"/>
  <c r="R54" i="64" s="1"/>
  <c r="G53" i="46" s="1"/>
  <c r="Q53" i="64"/>
  <c r="R53" i="64" s="1"/>
  <c r="G52" i="46" s="1"/>
  <c r="Q52" i="64"/>
  <c r="R52" i="64" s="1"/>
  <c r="Q51" i="64"/>
  <c r="R51" i="64" s="1"/>
  <c r="G50" i="46" s="1"/>
  <c r="Q50" i="64"/>
  <c r="R50" i="64" s="1"/>
  <c r="G49" i="46" s="1"/>
  <c r="Q49" i="64"/>
  <c r="R49" i="64" s="1"/>
  <c r="G48" i="58" s="1"/>
  <c r="Q48" i="64"/>
  <c r="R48" i="64" s="1"/>
  <c r="Q47" i="64"/>
  <c r="R47" i="64" s="1"/>
  <c r="Q46" i="64"/>
  <c r="R46" i="64" s="1"/>
  <c r="G45" i="58" s="1"/>
  <c r="Q45" i="64"/>
  <c r="R45" i="64" s="1"/>
  <c r="G44" i="58" s="1"/>
  <c r="Q44" i="64"/>
  <c r="R44" i="64" s="1"/>
  <c r="G43" i="58" s="1"/>
  <c r="Q43" i="64"/>
  <c r="R43" i="64" s="1"/>
  <c r="G42" i="46" s="1"/>
  <c r="Q42" i="64"/>
  <c r="R42" i="64" s="1"/>
  <c r="G41" i="46" s="1"/>
  <c r="Q41" i="64"/>
  <c r="R41" i="64" s="1"/>
  <c r="G40" i="58" s="1"/>
  <c r="Q40" i="64"/>
  <c r="R40" i="64" s="1"/>
  <c r="G39" i="46" s="1"/>
  <c r="Q39" i="64"/>
  <c r="R39" i="64" s="1"/>
  <c r="G38" i="58" s="1"/>
  <c r="Q38" i="64"/>
  <c r="R38" i="64" s="1"/>
  <c r="G37" i="58" s="1"/>
  <c r="Q37" i="64"/>
  <c r="R37" i="64" s="1"/>
  <c r="G36" i="58" s="1"/>
  <c r="Q36" i="64"/>
  <c r="R36" i="64" s="1"/>
  <c r="Q35" i="64"/>
  <c r="R35" i="64" s="1"/>
  <c r="G34" i="46" s="1"/>
  <c r="Q34" i="64"/>
  <c r="R34" i="64" s="1"/>
  <c r="G33" i="46" s="1"/>
  <c r="Q33" i="64"/>
  <c r="R33" i="64" s="1"/>
  <c r="G32" i="58" s="1"/>
  <c r="Q32" i="64"/>
  <c r="R32" i="64" s="1"/>
  <c r="Q31" i="64"/>
  <c r="R31" i="64" s="1"/>
  <c r="Q30" i="64"/>
  <c r="R30" i="64" s="1"/>
  <c r="G29" i="46" s="1"/>
  <c r="Q29" i="64"/>
  <c r="R29" i="64" s="1"/>
  <c r="Q28" i="64"/>
  <c r="R28" i="64" s="1"/>
  <c r="Q27" i="64"/>
  <c r="R27" i="64" s="1"/>
  <c r="G26" i="58" s="1"/>
  <c r="Q26" i="64"/>
  <c r="R26" i="64" s="1"/>
  <c r="G25" i="46" s="1"/>
  <c r="Q25" i="64"/>
  <c r="R25" i="64" s="1"/>
  <c r="G24" i="58" s="1"/>
  <c r="Q24" i="64"/>
  <c r="R24" i="64" s="1"/>
  <c r="Q23" i="64"/>
  <c r="R23" i="64" s="1"/>
  <c r="G22" i="58" s="1"/>
  <c r="Q22" i="64"/>
  <c r="R22" i="64" s="1"/>
  <c r="Q21" i="64"/>
  <c r="R21" i="64" s="1"/>
  <c r="G20" i="58" s="1"/>
  <c r="Q20" i="64"/>
  <c r="Q19" i="64"/>
  <c r="R19" i="64" s="1"/>
  <c r="Q180" i="66"/>
  <c r="Q179" i="66"/>
  <c r="E178" i="66"/>
  <c r="E177" i="66"/>
  <c r="E176" i="66"/>
  <c r="E175" i="66"/>
  <c r="E174" i="66"/>
  <c r="E173" i="66"/>
  <c r="E172" i="66"/>
  <c r="E171" i="66"/>
  <c r="E170" i="66"/>
  <c r="E169" i="66"/>
  <c r="E168" i="66"/>
  <c r="E167" i="66"/>
  <c r="E166" i="66"/>
  <c r="E165" i="66"/>
  <c r="E164" i="66"/>
  <c r="E163" i="66"/>
  <c r="E162" i="66"/>
  <c r="E161" i="66"/>
  <c r="E160" i="66"/>
  <c r="E159" i="66"/>
  <c r="E158" i="66"/>
  <c r="E157" i="66"/>
  <c r="E156" i="66"/>
  <c r="E155" i="66"/>
  <c r="E154" i="66"/>
  <c r="E153" i="66"/>
  <c r="E152" i="66"/>
  <c r="E151" i="66"/>
  <c r="E150" i="66"/>
  <c r="E149" i="66"/>
  <c r="E148" i="66"/>
  <c r="E147" i="66"/>
  <c r="E146" i="66"/>
  <c r="E145" i="66"/>
  <c r="E144" i="66"/>
  <c r="E143" i="66"/>
  <c r="E142" i="66"/>
  <c r="E141" i="66"/>
  <c r="E140" i="66"/>
  <c r="E139" i="66"/>
  <c r="E138" i="66"/>
  <c r="E137" i="66"/>
  <c r="E136" i="66"/>
  <c r="E135" i="66"/>
  <c r="E134" i="66"/>
  <c r="E133" i="66"/>
  <c r="E132" i="66"/>
  <c r="E131" i="66"/>
  <c r="E130" i="66"/>
  <c r="E129" i="66"/>
  <c r="E128" i="66"/>
  <c r="E127" i="66"/>
  <c r="E126" i="66"/>
  <c r="E125" i="66"/>
  <c r="E124" i="66"/>
  <c r="E123" i="66"/>
  <c r="E122" i="66"/>
  <c r="E121" i="66"/>
  <c r="E120" i="66"/>
  <c r="E119" i="66"/>
  <c r="E118" i="66"/>
  <c r="E117" i="66"/>
  <c r="E116" i="66"/>
  <c r="E115" i="66"/>
  <c r="E114" i="66"/>
  <c r="E113" i="66"/>
  <c r="E112" i="66"/>
  <c r="E111" i="66"/>
  <c r="E110" i="66"/>
  <c r="E109" i="66"/>
  <c r="E108" i="66"/>
  <c r="E107" i="66"/>
  <c r="E106" i="66"/>
  <c r="E105" i="66"/>
  <c r="E104" i="66"/>
  <c r="E103" i="66"/>
  <c r="E102" i="66"/>
  <c r="E101" i="66"/>
  <c r="E100" i="66"/>
  <c r="E99" i="66"/>
  <c r="E98" i="66"/>
  <c r="E97" i="66"/>
  <c r="E96" i="66"/>
  <c r="E95" i="66"/>
  <c r="E94" i="66"/>
  <c r="E93" i="66"/>
  <c r="E92" i="66"/>
  <c r="E91" i="66"/>
  <c r="E90" i="66"/>
  <c r="E89" i="66"/>
  <c r="E88" i="66"/>
  <c r="E87" i="66"/>
  <c r="E86" i="66"/>
  <c r="E85" i="66"/>
  <c r="E84" i="66"/>
  <c r="E83" i="66"/>
  <c r="E82" i="66"/>
  <c r="E81" i="66"/>
  <c r="E80" i="66"/>
  <c r="E79" i="66"/>
  <c r="E78" i="66"/>
  <c r="E77" i="66"/>
  <c r="E76" i="66"/>
  <c r="E75" i="66"/>
  <c r="E74" i="66"/>
  <c r="E73" i="66"/>
  <c r="E72" i="66"/>
  <c r="E71" i="66"/>
  <c r="E70" i="66"/>
  <c r="E69" i="66"/>
  <c r="E68" i="66"/>
  <c r="E67" i="66"/>
  <c r="E66" i="66"/>
  <c r="E65" i="66"/>
  <c r="E64" i="66"/>
  <c r="E63" i="66"/>
  <c r="E62" i="66"/>
  <c r="E61" i="66"/>
  <c r="E60" i="66"/>
  <c r="E59" i="66"/>
  <c r="E58" i="66"/>
  <c r="E57" i="66"/>
  <c r="E56" i="66"/>
  <c r="E55" i="66"/>
  <c r="E54" i="66"/>
  <c r="E53" i="66"/>
  <c r="E52" i="66"/>
  <c r="E51" i="66"/>
  <c r="E50" i="66"/>
  <c r="E49" i="66"/>
  <c r="E48" i="66"/>
  <c r="E47" i="66"/>
  <c r="E46" i="66"/>
  <c r="E45" i="66"/>
  <c r="E44" i="66"/>
  <c r="E43" i="66"/>
  <c r="E42" i="66"/>
  <c r="E41" i="66"/>
  <c r="E40" i="66"/>
  <c r="E39" i="66"/>
  <c r="E38" i="66"/>
  <c r="E37" i="66"/>
  <c r="E36" i="66"/>
  <c r="E35" i="66"/>
  <c r="E34" i="66"/>
  <c r="E33" i="66"/>
  <c r="E32" i="66"/>
  <c r="E31" i="66"/>
  <c r="E30" i="66"/>
  <c r="E29" i="66"/>
  <c r="E28" i="66"/>
  <c r="E27" i="66"/>
  <c r="E26" i="66"/>
  <c r="E25" i="66"/>
  <c r="E24" i="66"/>
  <c r="E23" i="66"/>
  <c r="E22" i="66"/>
  <c r="E21" i="66"/>
  <c r="E20" i="66"/>
  <c r="E19" i="66"/>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9" i="64"/>
  <c r="Q179" i="64"/>
  <c r="Q180" i="64"/>
  <c r="C19" i="58"/>
  <c r="BA19" i="58" s="1"/>
  <c r="C18" i="58"/>
  <c r="BB18" i="58" s="1"/>
  <c r="C20" i="58"/>
  <c r="C21" i="58"/>
  <c r="C19" i="46"/>
  <c r="BE19" i="46" s="1"/>
  <c r="C18" i="46"/>
  <c r="BC18" i="46" s="1"/>
  <c r="C20" i="46"/>
  <c r="BS20" i="46" s="1"/>
  <c r="C21" i="46"/>
  <c r="BS21" i="46" s="1"/>
  <c r="F8" i="64"/>
  <c r="K13" i="64" s="1"/>
  <c r="P14" i="65"/>
  <c r="C19" i="70" s="1"/>
  <c r="L5" i="2"/>
  <c r="K4" i="63" s="1"/>
  <c r="L11" i="65"/>
  <c r="L12" i="65"/>
  <c r="C139" i="46"/>
  <c r="C139" i="58"/>
  <c r="C138" i="46"/>
  <c r="C138" i="58"/>
  <c r="BS138" i="58" s="1"/>
  <c r="C137" i="46"/>
  <c r="C137" i="58"/>
  <c r="C136" i="46"/>
  <c r="C136" i="58"/>
  <c r="C135" i="46"/>
  <c r="C135" i="58"/>
  <c r="C134" i="46"/>
  <c r="C134" i="58"/>
  <c r="C133" i="46"/>
  <c r="BS133" i="46" s="1"/>
  <c r="C133" i="58"/>
  <c r="C132" i="46"/>
  <c r="BS132" i="46" s="1"/>
  <c r="C132" i="58"/>
  <c r="C131" i="46"/>
  <c r="C131" i="58"/>
  <c r="C130" i="46"/>
  <c r="BS130" i="46" s="1"/>
  <c r="C130" i="58"/>
  <c r="C129" i="46"/>
  <c r="C129" i="58"/>
  <c r="C128" i="46"/>
  <c r="C128" i="58"/>
  <c r="C127" i="46"/>
  <c r="C127" i="58"/>
  <c r="C126" i="46"/>
  <c r="BS126" i="46" s="1"/>
  <c r="C126" i="58"/>
  <c r="BS126" i="58" s="1"/>
  <c r="C125" i="46"/>
  <c r="C125" i="58"/>
  <c r="C124" i="46"/>
  <c r="BS124" i="46" s="1"/>
  <c r="C124" i="58"/>
  <c r="C123" i="46"/>
  <c r="C123" i="58"/>
  <c r="C122" i="46"/>
  <c r="BS122" i="46" s="1"/>
  <c r="C122" i="58"/>
  <c r="C121" i="46"/>
  <c r="C121" i="58"/>
  <c r="C120" i="46"/>
  <c r="BS120" i="46" s="1"/>
  <c r="C120" i="58"/>
  <c r="C119" i="46"/>
  <c r="C119" i="58"/>
  <c r="C118" i="46"/>
  <c r="BS118" i="46" s="1"/>
  <c r="C118" i="58"/>
  <c r="BS118" i="58" s="1"/>
  <c r="C117" i="46"/>
  <c r="BS117" i="46" s="1"/>
  <c r="C117" i="58"/>
  <c r="C116" i="46"/>
  <c r="BS116" i="46" s="1"/>
  <c r="C116" i="58"/>
  <c r="C115" i="46"/>
  <c r="C115" i="58"/>
  <c r="C114" i="46"/>
  <c r="BS114" i="46" s="1"/>
  <c r="C114" i="58"/>
  <c r="BS114" i="58" s="1"/>
  <c r="C113" i="46"/>
  <c r="C113" i="58"/>
  <c r="C112" i="46"/>
  <c r="BS112" i="46" s="1"/>
  <c r="C112" i="58"/>
  <c r="C111" i="46"/>
  <c r="C111" i="58"/>
  <c r="C110" i="46"/>
  <c r="C110" i="58"/>
  <c r="BS110" i="58" s="1"/>
  <c r="C109" i="46"/>
  <c r="C109" i="58"/>
  <c r="C108" i="46"/>
  <c r="BS108" i="46" s="1"/>
  <c r="C108" i="58"/>
  <c r="C107" i="46"/>
  <c r="C107" i="58"/>
  <c r="C106" i="46"/>
  <c r="BS106" i="46" s="1"/>
  <c r="C106" i="58"/>
  <c r="C105" i="46"/>
  <c r="C105" i="58"/>
  <c r="C104" i="46"/>
  <c r="C104" i="58"/>
  <c r="C103" i="46"/>
  <c r="C103" i="58"/>
  <c r="C102" i="46"/>
  <c r="BS102" i="46" s="1"/>
  <c r="C102" i="58"/>
  <c r="BS102" i="58" s="1"/>
  <c r="C101" i="46"/>
  <c r="C101" i="58"/>
  <c r="C100" i="46"/>
  <c r="BS100" i="46" s="1"/>
  <c r="C100" i="58"/>
  <c r="C99" i="46"/>
  <c r="C99" i="58"/>
  <c r="C98" i="46"/>
  <c r="BS98" i="46" s="1"/>
  <c r="C98" i="58"/>
  <c r="C97" i="46"/>
  <c r="C97" i="58"/>
  <c r="C96" i="46"/>
  <c r="BS96" i="46" s="1"/>
  <c r="C96" i="58"/>
  <c r="C95" i="46"/>
  <c r="C95" i="58"/>
  <c r="C94" i="46"/>
  <c r="BS94" i="46" s="1"/>
  <c r="C94" i="58"/>
  <c r="BS94" i="58" s="1"/>
  <c r="C93" i="46"/>
  <c r="C93" i="58"/>
  <c r="C92" i="46"/>
  <c r="C92" i="58"/>
  <c r="C91" i="46"/>
  <c r="C91" i="58"/>
  <c r="C90" i="46"/>
  <c r="BS90" i="46" s="1"/>
  <c r="C90" i="58"/>
  <c r="BS90" i="58" s="1"/>
  <c r="C89" i="46"/>
  <c r="C89" i="58"/>
  <c r="C88" i="46"/>
  <c r="BS88" i="46" s="1"/>
  <c r="C88" i="58"/>
  <c r="C87" i="46"/>
  <c r="C87" i="58"/>
  <c r="C86" i="46"/>
  <c r="BS86" i="46" s="1"/>
  <c r="C86" i="58"/>
  <c r="C85" i="46"/>
  <c r="C85" i="58"/>
  <c r="C84" i="46"/>
  <c r="BS84" i="46" s="1"/>
  <c r="C84" i="58"/>
  <c r="C83" i="46"/>
  <c r="C83" i="58"/>
  <c r="C82" i="46"/>
  <c r="C82" i="58"/>
  <c r="BS82" i="58" s="1"/>
  <c r="C81" i="46"/>
  <c r="C81" i="58"/>
  <c r="C80" i="46"/>
  <c r="BS80" i="46" s="1"/>
  <c r="C80" i="58"/>
  <c r="C79" i="46"/>
  <c r="C79" i="58"/>
  <c r="C78" i="46"/>
  <c r="BS78" i="46" s="1"/>
  <c r="C78" i="58"/>
  <c r="BS78" i="58" s="1"/>
  <c r="C77" i="46"/>
  <c r="C77" i="58"/>
  <c r="C76" i="46"/>
  <c r="BS76" i="46" s="1"/>
  <c r="C76" i="58"/>
  <c r="C75" i="46"/>
  <c r="C75" i="58"/>
  <c r="C74" i="46"/>
  <c r="BS74" i="46" s="1"/>
  <c r="C74" i="58"/>
  <c r="BS74" i="58" s="1"/>
  <c r="C73" i="46"/>
  <c r="C73" i="58"/>
  <c r="C72" i="46"/>
  <c r="BS72" i="46" s="1"/>
  <c r="C72" i="58"/>
  <c r="C71" i="46"/>
  <c r="C71" i="58"/>
  <c r="C70" i="46"/>
  <c r="C70" i="58"/>
  <c r="BS70" i="58" s="1"/>
  <c r="C69" i="46"/>
  <c r="C69" i="58"/>
  <c r="C68" i="46"/>
  <c r="BS68" i="46" s="1"/>
  <c r="C68" i="58"/>
  <c r="C67" i="46"/>
  <c r="C67" i="58"/>
  <c r="C66" i="46"/>
  <c r="C66" i="58"/>
  <c r="C65" i="46"/>
  <c r="C65" i="58"/>
  <c r="C64" i="46"/>
  <c r="BS64" i="46" s="1"/>
  <c r="C64" i="58"/>
  <c r="C63" i="46"/>
  <c r="BS63" i="46" s="1"/>
  <c r="C63" i="58"/>
  <c r="C62" i="46"/>
  <c r="BS62" i="46" s="1"/>
  <c r="C62" i="58"/>
  <c r="BS62" i="58" s="1"/>
  <c r="C61" i="46"/>
  <c r="C61" i="58"/>
  <c r="C60" i="46"/>
  <c r="BS60" i="46" s="1"/>
  <c r="C60" i="58"/>
  <c r="C59" i="46"/>
  <c r="C59" i="58"/>
  <c r="C58" i="46"/>
  <c r="BS58" i="46" s="1"/>
  <c r="C58" i="58"/>
  <c r="C57" i="46"/>
  <c r="C57" i="58"/>
  <c r="C56" i="46"/>
  <c r="BS56" i="46" s="1"/>
  <c r="C56" i="58"/>
  <c r="C55" i="46"/>
  <c r="C55" i="58"/>
  <c r="C54" i="46"/>
  <c r="BS54" i="46" s="1"/>
  <c r="C54" i="58"/>
  <c r="BS54" i="58" s="1"/>
  <c r="C53" i="46"/>
  <c r="C53" i="58"/>
  <c r="C52" i="46"/>
  <c r="BS52" i="46" s="1"/>
  <c r="C52" i="58"/>
  <c r="C51" i="46"/>
  <c r="BS51" i="46" s="1"/>
  <c r="C51" i="58"/>
  <c r="C50" i="46"/>
  <c r="C50" i="58"/>
  <c r="C49" i="46"/>
  <c r="C49" i="58"/>
  <c r="C48" i="46"/>
  <c r="BS48" i="46" s="1"/>
  <c r="C48" i="58"/>
  <c r="C47" i="46"/>
  <c r="C47" i="58"/>
  <c r="C46" i="46"/>
  <c r="BS46" i="46" s="1"/>
  <c r="C46" i="58"/>
  <c r="C45" i="46"/>
  <c r="C45" i="58"/>
  <c r="C44" i="46"/>
  <c r="C44" i="58"/>
  <c r="C43" i="46"/>
  <c r="C43" i="58"/>
  <c r="C42" i="46"/>
  <c r="C42" i="58"/>
  <c r="C41" i="46"/>
  <c r="C41" i="58"/>
  <c r="C40" i="46"/>
  <c r="BS40" i="46" s="1"/>
  <c r="C40" i="58"/>
  <c r="BS40" i="58" s="1"/>
  <c r="C39" i="46"/>
  <c r="C39" i="58"/>
  <c r="C38" i="46"/>
  <c r="C38" i="58"/>
  <c r="O38" i="59"/>
  <c r="BT38" i="59" s="1"/>
  <c r="O37" i="58"/>
  <c r="BT37" i="58" s="1"/>
  <c r="C36" i="46"/>
  <c r="C36" i="58"/>
  <c r="BB36" i="58" s="1"/>
  <c r="C35" i="46"/>
  <c r="C35" i="58"/>
  <c r="C34" i="46"/>
  <c r="AZ34" i="46" s="1"/>
  <c r="C34" i="58"/>
  <c r="C33" i="46"/>
  <c r="BS33" i="46" s="1"/>
  <c r="C33" i="58"/>
  <c r="C32" i="46"/>
  <c r="BS32" i="46" s="1"/>
  <c r="C32" i="58"/>
  <c r="BS32" i="58" s="1"/>
  <c r="C31" i="46"/>
  <c r="BS31" i="46" s="1"/>
  <c r="C31" i="58"/>
  <c r="C30" i="46"/>
  <c r="BS30" i="46" s="1"/>
  <c r="C30" i="58"/>
  <c r="C29" i="46"/>
  <c r="BS29" i="46" s="1"/>
  <c r="C29" i="58"/>
  <c r="C28" i="46"/>
  <c r="BS28" i="46" s="1"/>
  <c r="C28" i="58"/>
  <c r="C27" i="46"/>
  <c r="BS27" i="46" s="1"/>
  <c r="C27" i="58"/>
  <c r="C26" i="46"/>
  <c r="C26" i="58"/>
  <c r="C25" i="46"/>
  <c r="BS25" i="46" s="1"/>
  <c r="C25" i="58"/>
  <c r="C24" i="46"/>
  <c r="BS24" i="46" s="1"/>
  <c r="C24" i="58"/>
  <c r="C23" i="46"/>
  <c r="BS23" i="46" s="1"/>
  <c r="C23" i="58"/>
  <c r="C22" i="46"/>
  <c r="BS22" i="46" s="1"/>
  <c r="C22" i="58"/>
  <c r="C173" i="46"/>
  <c r="BS173" i="46" s="1"/>
  <c r="C173" i="58"/>
  <c r="C172" i="46"/>
  <c r="BS172" i="46" s="1"/>
  <c r="C172" i="58"/>
  <c r="BA172" i="58" s="1"/>
  <c r="C171" i="46"/>
  <c r="BS171" i="46" s="1"/>
  <c r="C171" i="58"/>
  <c r="C170" i="46"/>
  <c r="C170" i="58"/>
  <c r="C169" i="46"/>
  <c r="BS169" i="46" s="1"/>
  <c r="C169" i="58"/>
  <c r="C168" i="46"/>
  <c r="C168" i="58"/>
  <c r="C167" i="46"/>
  <c r="C167" i="58"/>
  <c r="C166" i="46"/>
  <c r="BS166" i="46" s="1"/>
  <c r="C166" i="58"/>
  <c r="C165" i="46"/>
  <c r="C165" i="58"/>
  <c r="C17" i="70"/>
  <c r="C51" i="70" s="1"/>
  <c r="C18" i="70"/>
  <c r="C41" i="70"/>
  <c r="E41" i="70" s="1"/>
  <c r="H16" i="46"/>
  <c r="AP17" i="46" s="1"/>
  <c r="H16" i="58"/>
  <c r="U17" i="58" s="1"/>
  <c r="O24" i="59"/>
  <c r="BT24" i="59" s="1"/>
  <c r="O18" i="59"/>
  <c r="BT18" i="59" s="1"/>
  <c r="O19" i="59"/>
  <c r="BT19" i="59" s="1"/>
  <c r="O20" i="59"/>
  <c r="BT20" i="59" s="1"/>
  <c r="O21" i="59"/>
  <c r="BT21" i="59" s="1"/>
  <c r="O22" i="59"/>
  <c r="BT22" i="59" s="1"/>
  <c r="O23" i="59"/>
  <c r="O25" i="59"/>
  <c r="BT25" i="59" s="1"/>
  <c r="O26" i="59"/>
  <c r="BT26" i="59" s="1"/>
  <c r="O27" i="59"/>
  <c r="BT27" i="59" s="1"/>
  <c r="O28" i="59"/>
  <c r="BT28" i="59" s="1"/>
  <c r="O29" i="59"/>
  <c r="BT29" i="59" s="1"/>
  <c r="O30" i="59"/>
  <c r="BT30" i="59" s="1"/>
  <c r="O31" i="59"/>
  <c r="BT31" i="59" s="1"/>
  <c r="O32" i="59"/>
  <c r="BT32" i="59" s="1"/>
  <c r="O33" i="59"/>
  <c r="BT33" i="59" s="1"/>
  <c r="O34" i="59"/>
  <c r="BT34" i="59" s="1"/>
  <c r="O35" i="59"/>
  <c r="BT35" i="59" s="1"/>
  <c r="O36" i="59"/>
  <c r="BT36" i="59" s="1"/>
  <c r="O37" i="59"/>
  <c r="BT37" i="59" s="1"/>
  <c r="O39" i="59"/>
  <c r="BT39" i="59" s="1"/>
  <c r="O40" i="59"/>
  <c r="BT40" i="59" s="1"/>
  <c r="O41" i="59"/>
  <c r="BT41" i="59" s="1"/>
  <c r="O42" i="59"/>
  <c r="BT42" i="59" s="1"/>
  <c r="O43" i="59"/>
  <c r="BT43" i="59" s="1"/>
  <c r="O44" i="59"/>
  <c r="BT44" i="59" s="1"/>
  <c r="O45" i="59"/>
  <c r="BT45" i="59" s="1"/>
  <c r="O46" i="59"/>
  <c r="BT46" i="59" s="1"/>
  <c r="O47" i="59"/>
  <c r="BT47" i="59" s="1"/>
  <c r="O48" i="59"/>
  <c r="BT48" i="59" s="1"/>
  <c r="O49" i="59"/>
  <c r="BT49" i="59" s="1"/>
  <c r="O50" i="59"/>
  <c r="BT50" i="59" s="1"/>
  <c r="O51" i="59"/>
  <c r="BT51" i="59" s="1"/>
  <c r="O52" i="59"/>
  <c r="BT52" i="59" s="1"/>
  <c r="O53" i="59"/>
  <c r="BT53" i="59" s="1"/>
  <c r="O54" i="59"/>
  <c r="BT54" i="59" s="1"/>
  <c r="O55" i="59"/>
  <c r="BT55" i="59" s="1"/>
  <c r="O56" i="59"/>
  <c r="O57" i="59"/>
  <c r="BT57" i="59" s="1"/>
  <c r="O58" i="59"/>
  <c r="BT58" i="59" s="1"/>
  <c r="O59" i="59"/>
  <c r="BT59" i="59" s="1"/>
  <c r="O60" i="59"/>
  <c r="O61" i="59"/>
  <c r="BT61" i="59" s="1"/>
  <c r="O62" i="59"/>
  <c r="BT62" i="59" s="1"/>
  <c r="O63" i="59"/>
  <c r="BT63" i="59" s="1"/>
  <c r="O64" i="59"/>
  <c r="BT64" i="59" s="1"/>
  <c r="O65" i="59"/>
  <c r="BT65" i="59" s="1"/>
  <c r="O66" i="59"/>
  <c r="BT66" i="59" s="1"/>
  <c r="O67" i="59"/>
  <c r="BT67" i="59" s="1"/>
  <c r="O68" i="59"/>
  <c r="BT68" i="59" s="1"/>
  <c r="O69" i="59"/>
  <c r="BT69" i="59" s="1"/>
  <c r="O70" i="59"/>
  <c r="BT70" i="59" s="1"/>
  <c r="O71" i="59"/>
  <c r="BT71" i="59" s="1"/>
  <c r="O72" i="59"/>
  <c r="BT72" i="59" s="1"/>
  <c r="O73" i="59"/>
  <c r="BT73" i="59" s="1"/>
  <c r="O74" i="59"/>
  <c r="BT74" i="59" s="1"/>
  <c r="O75" i="59"/>
  <c r="BT75" i="59" s="1"/>
  <c r="O76" i="59"/>
  <c r="BT76" i="59" s="1"/>
  <c r="O77" i="59"/>
  <c r="BT77" i="59" s="1"/>
  <c r="O78" i="59"/>
  <c r="BT78" i="59" s="1"/>
  <c r="O79" i="59"/>
  <c r="BT79" i="59" s="1"/>
  <c r="O80" i="59"/>
  <c r="O81" i="59"/>
  <c r="BT81" i="59" s="1"/>
  <c r="O82" i="59"/>
  <c r="BT82" i="59" s="1"/>
  <c r="O83" i="59"/>
  <c r="BT83" i="59" s="1"/>
  <c r="O84" i="59"/>
  <c r="BT84" i="59" s="1"/>
  <c r="O85" i="59"/>
  <c r="BT85" i="59" s="1"/>
  <c r="O86" i="59"/>
  <c r="BT86" i="59" s="1"/>
  <c r="O87" i="59"/>
  <c r="BT87" i="59" s="1"/>
  <c r="O88" i="59"/>
  <c r="BT88" i="59" s="1"/>
  <c r="O89" i="59"/>
  <c r="BT89" i="59" s="1"/>
  <c r="O90" i="59"/>
  <c r="BT90" i="59" s="1"/>
  <c r="O91" i="59"/>
  <c r="BT91" i="59" s="1"/>
  <c r="O92" i="59"/>
  <c r="BT92" i="59" s="1"/>
  <c r="O93" i="59"/>
  <c r="BT93" i="59"/>
  <c r="O94" i="59"/>
  <c r="BT94" i="59" s="1"/>
  <c r="O95" i="59"/>
  <c r="BT95" i="59" s="1"/>
  <c r="O96" i="59"/>
  <c r="BT96" i="59" s="1"/>
  <c r="O97" i="59"/>
  <c r="BT97" i="59" s="1"/>
  <c r="O98" i="59"/>
  <c r="BT98" i="59" s="1"/>
  <c r="O99" i="59"/>
  <c r="BT99" i="59" s="1"/>
  <c r="O100" i="59"/>
  <c r="BT100" i="59" s="1"/>
  <c r="O101" i="59"/>
  <c r="BT101" i="59" s="1"/>
  <c r="O102" i="59"/>
  <c r="BT102" i="59" s="1"/>
  <c r="O103" i="59"/>
  <c r="O104" i="59"/>
  <c r="BT104" i="59" s="1"/>
  <c r="O105" i="59"/>
  <c r="BT105" i="59" s="1"/>
  <c r="O106" i="59"/>
  <c r="BT106" i="59" s="1"/>
  <c r="O107" i="59"/>
  <c r="BT107" i="59" s="1"/>
  <c r="O108" i="59"/>
  <c r="BT108" i="59" s="1"/>
  <c r="O109" i="59"/>
  <c r="BT109" i="59" s="1"/>
  <c r="O110" i="59"/>
  <c r="BT110" i="59" s="1"/>
  <c r="O111" i="59"/>
  <c r="BT111" i="59" s="1"/>
  <c r="O112" i="59"/>
  <c r="BT112" i="59" s="1"/>
  <c r="O113" i="59"/>
  <c r="BT113" i="59" s="1"/>
  <c r="O114" i="59"/>
  <c r="BT114" i="59" s="1"/>
  <c r="O115" i="59"/>
  <c r="BT115" i="59" s="1"/>
  <c r="O116" i="59"/>
  <c r="BT116" i="59" s="1"/>
  <c r="O117" i="59"/>
  <c r="BT117" i="59" s="1"/>
  <c r="O118" i="59"/>
  <c r="BT118" i="59" s="1"/>
  <c r="O119" i="59"/>
  <c r="BT119" i="59" s="1"/>
  <c r="O120" i="59"/>
  <c r="BT120" i="59" s="1"/>
  <c r="O121" i="59"/>
  <c r="BT121" i="59" s="1"/>
  <c r="O122" i="59"/>
  <c r="BT122" i="59" s="1"/>
  <c r="O123" i="59"/>
  <c r="BT123" i="59" s="1"/>
  <c r="O124" i="59"/>
  <c r="BT124" i="59" s="1"/>
  <c r="O125" i="59"/>
  <c r="BT125" i="59" s="1"/>
  <c r="O126" i="59"/>
  <c r="BT126" i="59" s="1"/>
  <c r="O127" i="59"/>
  <c r="BT127" i="59" s="1"/>
  <c r="O128" i="59"/>
  <c r="BT128" i="59" s="1"/>
  <c r="O129" i="59"/>
  <c r="BT129" i="59" s="1"/>
  <c r="O130" i="59"/>
  <c r="BT130" i="59" s="1"/>
  <c r="O131" i="59"/>
  <c r="BT131" i="59" s="1"/>
  <c r="O132" i="59"/>
  <c r="BT132" i="59" s="1"/>
  <c r="O133" i="59"/>
  <c r="BT133" i="59" s="1"/>
  <c r="O134" i="59"/>
  <c r="BT134" i="59" s="1"/>
  <c r="O135" i="59"/>
  <c r="O136" i="59"/>
  <c r="BT136" i="59" s="1"/>
  <c r="O137" i="59"/>
  <c r="BT137" i="59" s="1"/>
  <c r="O138" i="59"/>
  <c r="BT138" i="59" s="1"/>
  <c r="O139" i="59"/>
  <c r="BT139" i="59" s="1"/>
  <c r="O140" i="59"/>
  <c r="BT140" i="59" s="1"/>
  <c r="O141" i="59"/>
  <c r="BT141" i="59" s="1"/>
  <c r="O142" i="59"/>
  <c r="BT142" i="59" s="1"/>
  <c r="O143" i="59"/>
  <c r="BT143" i="59" s="1"/>
  <c r="O144" i="59"/>
  <c r="BT144" i="59" s="1"/>
  <c r="O145" i="59"/>
  <c r="BT145" i="59" s="1"/>
  <c r="O146" i="59"/>
  <c r="BT146" i="59" s="1"/>
  <c r="O147" i="59"/>
  <c r="O148" i="59"/>
  <c r="BT148" i="59" s="1"/>
  <c r="O149" i="59"/>
  <c r="O150" i="59"/>
  <c r="BT150" i="59" s="1"/>
  <c r="O151" i="59"/>
  <c r="O152" i="59"/>
  <c r="BT152" i="59" s="1"/>
  <c r="O153" i="59"/>
  <c r="BT153" i="59" s="1"/>
  <c r="O154" i="59"/>
  <c r="BT154" i="59" s="1"/>
  <c r="O155" i="59"/>
  <c r="BT155" i="59" s="1"/>
  <c r="O156" i="59"/>
  <c r="BT156" i="59" s="1"/>
  <c r="O157" i="59"/>
  <c r="O158" i="59"/>
  <c r="BT158" i="59" s="1"/>
  <c r="O159" i="59"/>
  <c r="BT159" i="59" s="1"/>
  <c r="O160" i="59"/>
  <c r="BT160" i="59" s="1"/>
  <c r="O161" i="59"/>
  <c r="BT161" i="59" s="1"/>
  <c r="O162" i="59"/>
  <c r="BT162" i="59" s="1"/>
  <c r="O163" i="59"/>
  <c r="BT163" i="59" s="1"/>
  <c r="O164" i="59"/>
  <c r="BT164" i="59" s="1"/>
  <c r="O165" i="59"/>
  <c r="BT165" i="59" s="1"/>
  <c r="O166" i="59"/>
  <c r="BT166" i="59" s="1"/>
  <c r="O167" i="59"/>
  <c r="BT167" i="59" s="1"/>
  <c r="O168" i="59"/>
  <c r="BT168" i="59" s="1"/>
  <c r="O169" i="59"/>
  <c r="BT169" i="59" s="1"/>
  <c r="O170" i="59"/>
  <c r="BT170" i="59" s="1"/>
  <c r="O171" i="59"/>
  <c r="BT171" i="59" s="1"/>
  <c r="O172" i="59"/>
  <c r="BT172" i="59" s="1"/>
  <c r="O173" i="59"/>
  <c r="BT173" i="59" s="1"/>
  <c r="O174" i="59"/>
  <c r="BT174" i="59" s="1"/>
  <c r="O175" i="59"/>
  <c r="BT175" i="59" s="1"/>
  <c r="O176" i="59"/>
  <c r="BT176" i="59" s="1"/>
  <c r="O177" i="59"/>
  <c r="BT177" i="59" s="1"/>
  <c r="M31" i="2"/>
  <c r="H44" i="79" s="1"/>
  <c r="M34" i="2"/>
  <c r="X181" i="72" s="1"/>
  <c r="M30" i="2"/>
  <c r="C44" i="81" s="1"/>
  <c r="M29" i="2"/>
  <c r="AE14" i="58" s="1"/>
  <c r="M28" i="2"/>
  <c r="C35" i="79" s="1"/>
  <c r="M27" i="2"/>
  <c r="Q13" i="58" s="1"/>
  <c r="C37" i="46"/>
  <c r="BS37" i="46" s="1"/>
  <c r="C37" i="58"/>
  <c r="F177" i="72"/>
  <c r="AE177" i="72" s="1"/>
  <c r="F176" i="72"/>
  <c r="F175" i="72"/>
  <c r="AD175" i="72" s="1"/>
  <c r="F174" i="72"/>
  <c r="AE174" i="72" s="1"/>
  <c r="F173" i="72"/>
  <c r="AE173" i="72" s="1"/>
  <c r="F172" i="72"/>
  <c r="AD172" i="72" s="1"/>
  <c r="F171" i="72"/>
  <c r="AD171" i="72" s="1"/>
  <c r="F170" i="72"/>
  <c r="AE170" i="72" s="1"/>
  <c r="F169" i="72"/>
  <c r="AE169" i="72" s="1"/>
  <c r="F168" i="72"/>
  <c r="AD168" i="72" s="1"/>
  <c r="F167" i="72"/>
  <c r="AD167" i="72" s="1"/>
  <c r="F166" i="72"/>
  <c r="AD166" i="72" s="1"/>
  <c r="F165" i="72"/>
  <c r="AE165" i="72" s="1"/>
  <c r="F164" i="72"/>
  <c r="AD164" i="72" s="1"/>
  <c r="F163" i="72"/>
  <c r="F162" i="72"/>
  <c r="AE162" i="72" s="1"/>
  <c r="F161" i="72"/>
  <c r="AE161" i="72" s="1"/>
  <c r="F160" i="72"/>
  <c r="AE160" i="72" s="1"/>
  <c r="F159" i="72"/>
  <c r="F158" i="72"/>
  <c r="AE158" i="72" s="1"/>
  <c r="F157" i="72"/>
  <c r="AE157" i="72" s="1"/>
  <c r="F156" i="72"/>
  <c r="AE156" i="72" s="1"/>
  <c r="F155" i="72"/>
  <c r="AD155" i="72" s="1"/>
  <c r="F154" i="72"/>
  <c r="AE154" i="72" s="1"/>
  <c r="F153" i="72"/>
  <c r="AE153" i="72" s="1"/>
  <c r="F152" i="72"/>
  <c r="AD152" i="72" s="1"/>
  <c r="F151" i="72"/>
  <c r="AD151" i="72" s="1"/>
  <c r="F150" i="72"/>
  <c r="AD150" i="72" s="1"/>
  <c r="F149" i="72"/>
  <c r="AE149" i="72" s="1"/>
  <c r="F148" i="72"/>
  <c r="AE148" i="72" s="1"/>
  <c r="F147" i="72"/>
  <c r="AD147" i="72" s="1"/>
  <c r="F146" i="72"/>
  <c r="AD146" i="72" s="1"/>
  <c r="F145" i="72"/>
  <c r="AE145" i="72" s="1"/>
  <c r="F144" i="72"/>
  <c r="AE144" i="72" s="1"/>
  <c r="F143" i="72"/>
  <c r="AE143" i="72" s="1"/>
  <c r="F142" i="72"/>
  <c r="AE142" i="72" s="1"/>
  <c r="F141" i="72"/>
  <c r="AE141" i="72" s="1"/>
  <c r="F140" i="72"/>
  <c r="AE140" i="72" s="1"/>
  <c r="F139" i="72"/>
  <c r="AD139" i="72" s="1"/>
  <c r="F138" i="72"/>
  <c r="F137" i="72"/>
  <c r="AE137" i="72" s="1"/>
  <c r="F136" i="72"/>
  <c r="AD136" i="72" s="1"/>
  <c r="F135" i="72"/>
  <c r="AD135" i="72" s="1"/>
  <c r="F134" i="72"/>
  <c r="AE134" i="72" s="1"/>
  <c r="F133" i="72"/>
  <c r="AE133" i="72" s="1"/>
  <c r="F132" i="72"/>
  <c r="F131" i="72"/>
  <c r="F130" i="72"/>
  <c r="AD130" i="72" s="1"/>
  <c r="F129" i="72"/>
  <c r="F128" i="72"/>
  <c r="F127" i="72"/>
  <c r="F126" i="72"/>
  <c r="F125" i="72"/>
  <c r="AE125" i="72" s="1"/>
  <c r="F124" i="72"/>
  <c r="AD124" i="72" s="1"/>
  <c r="F123" i="72"/>
  <c r="AD123" i="72" s="1"/>
  <c r="F122" i="72"/>
  <c r="AE122" i="72" s="1"/>
  <c r="F121" i="72"/>
  <c r="AE121" i="72" s="1"/>
  <c r="F120" i="72"/>
  <c r="AE120" i="72" s="1"/>
  <c r="F119" i="72"/>
  <c r="AE119" i="72" s="1"/>
  <c r="F118" i="72"/>
  <c r="F117" i="72"/>
  <c r="AE117" i="72" s="1"/>
  <c r="F116" i="72"/>
  <c r="AD116" i="72" s="1"/>
  <c r="F115" i="72"/>
  <c r="AD115" i="72" s="1"/>
  <c r="F114" i="72"/>
  <c r="AE114" i="72" s="1"/>
  <c r="F113" i="72"/>
  <c r="AE113" i="72" s="1"/>
  <c r="F112" i="72"/>
  <c r="AE112" i="72" s="1"/>
  <c r="F111" i="72"/>
  <c r="AD111" i="72" s="1"/>
  <c r="F110" i="72"/>
  <c r="F109" i="72"/>
  <c r="AE109" i="72" s="1"/>
  <c r="F108" i="72"/>
  <c r="AE108" i="72" s="1"/>
  <c r="F107" i="72"/>
  <c r="AD107" i="72" s="1"/>
  <c r="F106" i="72"/>
  <c r="AD106" i="72" s="1"/>
  <c r="F105" i="72"/>
  <c r="AE105" i="72" s="1"/>
  <c r="F104" i="72"/>
  <c r="AD104" i="72" s="1"/>
  <c r="F103" i="72"/>
  <c r="AD103" i="72" s="1"/>
  <c r="F102" i="72"/>
  <c r="AE102" i="72" s="1"/>
  <c r="F101" i="72"/>
  <c r="AE101" i="72" s="1"/>
  <c r="F100" i="72"/>
  <c r="AE100" i="72" s="1"/>
  <c r="F99" i="72"/>
  <c r="AD99" i="72" s="1"/>
  <c r="F98" i="72"/>
  <c r="F97" i="72"/>
  <c r="AE97" i="72" s="1"/>
  <c r="F96" i="72"/>
  <c r="AE96" i="72" s="1"/>
  <c r="F95" i="72"/>
  <c r="AD95" i="72" s="1"/>
  <c r="F94" i="72"/>
  <c r="AD94" i="72" s="1"/>
  <c r="F93" i="72"/>
  <c r="AE93" i="72" s="1"/>
  <c r="F92" i="72"/>
  <c r="AD92" i="72" s="1"/>
  <c r="F91" i="72"/>
  <c r="AD91" i="72" s="1"/>
  <c r="F90" i="72"/>
  <c r="AE90" i="72" s="1"/>
  <c r="F89" i="72"/>
  <c r="AE89" i="72" s="1"/>
  <c r="F88" i="72"/>
  <c r="AE88" i="72" s="1"/>
  <c r="F87" i="72"/>
  <c r="AD87" i="72" s="1"/>
  <c r="F86" i="72"/>
  <c r="AD86" i="72" s="1"/>
  <c r="F85" i="72"/>
  <c r="AE85" i="72" s="1"/>
  <c r="F84" i="72"/>
  <c r="AE84" i="72" s="1"/>
  <c r="F83" i="72"/>
  <c r="AD83" i="72" s="1"/>
  <c r="F82" i="72"/>
  <c r="AD82" i="72" s="1"/>
  <c r="F81" i="72"/>
  <c r="AE81" i="72" s="1"/>
  <c r="F80" i="72"/>
  <c r="AE80" i="72" s="1"/>
  <c r="F79" i="72"/>
  <c r="AD79" i="72" s="1"/>
  <c r="F78" i="72"/>
  <c r="AE78" i="72" s="1"/>
  <c r="F77" i="72"/>
  <c r="AE77" i="72" s="1"/>
  <c r="F76" i="72"/>
  <c r="AE76" i="72" s="1"/>
  <c r="F75" i="72"/>
  <c r="AE75" i="72" s="1"/>
  <c r="F74" i="72"/>
  <c r="AE74" i="72" s="1"/>
  <c r="F73" i="72"/>
  <c r="AD73" i="72" s="1"/>
  <c r="F72" i="72"/>
  <c r="AE72" i="72" s="1"/>
  <c r="F71" i="72"/>
  <c r="AD71" i="72" s="1"/>
  <c r="F70" i="72"/>
  <c r="AE70" i="72" s="1"/>
  <c r="F69" i="72"/>
  <c r="AD69" i="72" s="1"/>
  <c r="F68" i="72"/>
  <c r="AE68" i="72" s="1"/>
  <c r="F67" i="72"/>
  <c r="AE67" i="72" s="1"/>
  <c r="F66" i="72"/>
  <c r="AD66" i="72" s="1"/>
  <c r="F65" i="72"/>
  <c r="AE65" i="72" s="1"/>
  <c r="F64" i="72"/>
  <c r="AE64" i="72" s="1"/>
  <c r="R64" i="72"/>
  <c r="X63" i="72"/>
  <c r="F63" i="72"/>
  <c r="AE63" i="72" s="1"/>
  <c r="R63" i="72"/>
  <c r="S63" i="72" s="1"/>
  <c r="F62" i="72"/>
  <c r="AD62" i="72" s="1"/>
  <c r="X62" i="72"/>
  <c r="BQ62" i="58" s="1"/>
  <c r="R62" i="72"/>
  <c r="F61" i="72"/>
  <c r="AE61" i="72" s="1"/>
  <c r="X61" i="72"/>
  <c r="R61" i="72"/>
  <c r="S61" i="72" s="1"/>
  <c r="F60" i="72"/>
  <c r="X60" i="72"/>
  <c r="R60" i="72"/>
  <c r="S60" i="72" s="1"/>
  <c r="X59" i="72"/>
  <c r="Y59" i="72" s="1"/>
  <c r="F59" i="72"/>
  <c r="AD59" i="72" s="1"/>
  <c r="F58" i="72"/>
  <c r="AE58" i="72" s="1"/>
  <c r="X58" i="72"/>
  <c r="R58" i="72"/>
  <c r="F57" i="72"/>
  <c r="AE57" i="72" s="1"/>
  <c r="R57" i="72"/>
  <c r="F55" i="72"/>
  <c r="AE55" i="72" s="1"/>
  <c r="F54" i="72"/>
  <c r="AE54" i="72" s="1"/>
  <c r="F53" i="72"/>
  <c r="F52" i="72"/>
  <c r="AE52" i="72" s="1"/>
  <c r="F51" i="72"/>
  <c r="AE51" i="72" s="1"/>
  <c r="F50" i="72"/>
  <c r="AE50" i="72" s="1"/>
  <c r="F49" i="72"/>
  <c r="AD49" i="72" s="1"/>
  <c r="F48" i="72"/>
  <c r="AE48" i="72" s="1"/>
  <c r="F47" i="72"/>
  <c r="AE47" i="72" s="1"/>
  <c r="F46" i="72"/>
  <c r="AE46" i="72" s="1"/>
  <c r="F45" i="72"/>
  <c r="AD45" i="72" s="1"/>
  <c r="F44" i="72"/>
  <c r="AE44" i="72" s="1"/>
  <c r="F43" i="72"/>
  <c r="AE43" i="72" s="1"/>
  <c r="F42" i="72"/>
  <c r="AE42" i="72" s="1"/>
  <c r="F41" i="72"/>
  <c r="AD41" i="72" s="1"/>
  <c r="F40" i="72"/>
  <c r="AE40" i="72" s="1"/>
  <c r="F39" i="72"/>
  <c r="AD39" i="72" s="1"/>
  <c r="F38" i="72"/>
  <c r="AE38" i="72" s="1"/>
  <c r="F37" i="72"/>
  <c r="AE37" i="72" s="1"/>
  <c r="F36" i="72"/>
  <c r="AD36" i="72" s="1"/>
  <c r="F35" i="72"/>
  <c r="AE35" i="72" s="1"/>
  <c r="F34" i="72"/>
  <c r="AE34" i="72" s="1"/>
  <c r="F33" i="72"/>
  <c r="AD33" i="72" s="1"/>
  <c r="F32" i="72"/>
  <c r="AD32" i="72" s="1"/>
  <c r="F31" i="72"/>
  <c r="AE31" i="72" s="1"/>
  <c r="F30" i="72"/>
  <c r="AE30" i="72" s="1"/>
  <c r="F29" i="72"/>
  <c r="AD29" i="72" s="1"/>
  <c r="F28" i="72"/>
  <c r="AD28" i="72" s="1"/>
  <c r="F27" i="72"/>
  <c r="AE27" i="72" s="1"/>
  <c r="F26" i="72"/>
  <c r="AE26" i="72" s="1"/>
  <c r="R26" i="72"/>
  <c r="F25" i="72"/>
  <c r="AE25" i="72" s="1"/>
  <c r="F24" i="72"/>
  <c r="F23" i="72"/>
  <c r="AE23" i="72" s="1"/>
  <c r="F22" i="72"/>
  <c r="AE22" i="72" s="1"/>
  <c r="F21" i="72"/>
  <c r="AD21" i="72" s="1"/>
  <c r="F20" i="72"/>
  <c r="AE20" i="72" s="1"/>
  <c r="F19" i="72"/>
  <c r="AE19" i="72" s="1"/>
  <c r="X19" i="72"/>
  <c r="F18" i="72"/>
  <c r="AE18" i="72" s="1"/>
  <c r="X177" i="72"/>
  <c r="BQ177" i="58" s="1"/>
  <c r="X176" i="72"/>
  <c r="BQ176" i="58" s="1"/>
  <c r="X175" i="72"/>
  <c r="X174" i="72"/>
  <c r="BQ174" i="58" s="1"/>
  <c r="X173" i="72"/>
  <c r="Y173" i="72" s="1"/>
  <c r="X172" i="72"/>
  <c r="BQ172" i="58" s="1"/>
  <c r="X171" i="72"/>
  <c r="X170" i="72"/>
  <c r="BQ170" i="58" s="1"/>
  <c r="X169" i="72"/>
  <c r="BQ169" i="58" s="1"/>
  <c r="X168" i="72"/>
  <c r="BQ168" i="58" s="1"/>
  <c r="X167" i="72"/>
  <c r="X166" i="72"/>
  <c r="X165" i="72"/>
  <c r="BQ165" i="58" s="1"/>
  <c r="X164" i="72"/>
  <c r="BQ164" i="58" s="1"/>
  <c r="X163" i="72"/>
  <c r="X162" i="72"/>
  <c r="X161" i="72"/>
  <c r="X160" i="72"/>
  <c r="BQ160" i="58" s="1"/>
  <c r="X159" i="72"/>
  <c r="X158" i="72"/>
  <c r="X157" i="72"/>
  <c r="Y157" i="72" s="1"/>
  <c r="X156" i="72"/>
  <c r="X155" i="72"/>
  <c r="X154" i="72"/>
  <c r="BQ154" i="58" s="1"/>
  <c r="X153" i="72"/>
  <c r="Y153" i="72" s="1"/>
  <c r="X152" i="72"/>
  <c r="BQ152" i="58" s="1"/>
  <c r="X151" i="72"/>
  <c r="X150" i="72"/>
  <c r="X149" i="72"/>
  <c r="X148" i="72"/>
  <c r="BQ148" i="58" s="1"/>
  <c r="X147" i="72"/>
  <c r="X146" i="72"/>
  <c r="X145" i="72"/>
  <c r="BQ145" i="58" s="1"/>
  <c r="X144" i="72"/>
  <c r="BQ144" i="58" s="1"/>
  <c r="X143" i="72"/>
  <c r="X142" i="72"/>
  <c r="X141" i="72"/>
  <c r="X140" i="72"/>
  <c r="BQ140" i="58" s="1"/>
  <c r="X139" i="72"/>
  <c r="X138" i="72"/>
  <c r="BQ138" i="58" s="1"/>
  <c r="X137" i="72"/>
  <c r="Y137" i="72" s="1"/>
  <c r="X136" i="72"/>
  <c r="BQ136" i="58" s="1"/>
  <c r="X135" i="72"/>
  <c r="X134" i="72"/>
  <c r="BQ134" i="58" s="1"/>
  <c r="X133" i="72"/>
  <c r="Y133" i="72" s="1"/>
  <c r="X131" i="72"/>
  <c r="X130" i="72"/>
  <c r="X127" i="72"/>
  <c r="X126" i="72"/>
  <c r="Y126" i="72" s="1"/>
  <c r="X125" i="72"/>
  <c r="BQ125" i="58" s="1"/>
  <c r="X124" i="72"/>
  <c r="X123" i="72"/>
  <c r="X122" i="72"/>
  <c r="X121" i="72"/>
  <c r="BQ121" i="58" s="1"/>
  <c r="X120" i="72"/>
  <c r="X119" i="72"/>
  <c r="X118" i="72"/>
  <c r="X117" i="72"/>
  <c r="BQ117" i="58" s="1"/>
  <c r="X116" i="72"/>
  <c r="X115" i="72"/>
  <c r="X114" i="72"/>
  <c r="X113" i="72"/>
  <c r="X112" i="72"/>
  <c r="X111" i="72"/>
  <c r="X110" i="72"/>
  <c r="BQ110" i="58" s="1"/>
  <c r="X109" i="72"/>
  <c r="BQ109" i="58" s="1"/>
  <c r="X108" i="72"/>
  <c r="X107" i="72"/>
  <c r="X106" i="72"/>
  <c r="X105" i="72"/>
  <c r="X104" i="72"/>
  <c r="X103" i="72"/>
  <c r="BQ103" i="58" s="1"/>
  <c r="X102" i="72"/>
  <c r="Y102" i="72" s="1"/>
  <c r="X101" i="72"/>
  <c r="X100" i="72"/>
  <c r="X99" i="72"/>
  <c r="BQ99" i="58" s="1"/>
  <c r="X98" i="72"/>
  <c r="BQ98" i="58" s="1"/>
  <c r="X97" i="72"/>
  <c r="Y97" i="72" s="1"/>
  <c r="X96" i="72"/>
  <c r="X95" i="72"/>
  <c r="Y95" i="72" s="1"/>
  <c r="X94" i="72"/>
  <c r="Y94" i="72" s="1"/>
  <c r="X93" i="72"/>
  <c r="Y93" i="72" s="1"/>
  <c r="X92" i="72"/>
  <c r="X91" i="72"/>
  <c r="BQ91" i="58" s="1"/>
  <c r="X90" i="72"/>
  <c r="X89" i="72"/>
  <c r="Y89" i="72" s="1"/>
  <c r="X88" i="72"/>
  <c r="X87" i="72"/>
  <c r="X86" i="72"/>
  <c r="Y86" i="72" s="1"/>
  <c r="X85" i="72"/>
  <c r="BQ85" i="58" s="1"/>
  <c r="X84" i="72"/>
  <c r="X83" i="72"/>
  <c r="X82" i="72"/>
  <c r="Y82" i="72" s="1"/>
  <c r="X81" i="72"/>
  <c r="BQ81" i="58" s="1"/>
  <c r="X80" i="72"/>
  <c r="X79" i="72"/>
  <c r="X78" i="72"/>
  <c r="BQ78" i="58" s="1"/>
  <c r="X77" i="72"/>
  <c r="Y77" i="72" s="1"/>
  <c r="X76" i="72"/>
  <c r="X75" i="72"/>
  <c r="X74" i="72"/>
  <c r="X73" i="72"/>
  <c r="BQ73" i="58" s="1"/>
  <c r="X72" i="72"/>
  <c r="X71" i="72"/>
  <c r="X70" i="72"/>
  <c r="BQ70" i="58" s="1"/>
  <c r="X69" i="72"/>
  <c r="Y69" i="72" s="1"/>
  <c r="X68" i="72"/>
  <c r="X67" i="72"/>
  <c r="BQ67" i="58" s="1"/>
  <c r="X66" i="72"/>
  <c r="BQ66" i="58" s="1"/>
  <c r="X65" i="72"/>
  <c r="Y65" i="72" s="1"/>
  <c r="X64" i="72"/>
  <c r="X57" i="72"/>
  <c r="BQ57" i="58" s="1"/>
  <c r="X56" i="72"/>
  <c r="BQ56" i="58" s="1"/>
  <c r="X55" i="72"/>
  <c r="Y55" i="72" s="1"/>
  <c r="X54" i="72"/>
  <c r="X53" i="72"/>
  <c r="Y53" i="72" s="1"/>
  <c r="X52" i="72"/>
  <c r="Y52" i="72" s="1"/>
  <c r="X51" i="72"/>
  <c r="BQ51" i="58" s="1"/>
  <c r="X50" i="72"/>
  <c r="X49" i="72"/>
  <c r="Y49" i="72" s="1"/>
  <c r="X48" i="72"/>
  <c r="Y48" i="72" s="1"/>
  <c r="X47" i="72"/>
  <c r="X46" i="72"/>
  <c r="X45" i="72"/>
  <c r="BQ45" i="58" s="1"/>
  <c r="X44" i="72"/>
  <c r="X43" i="72"/>
  <c r="X42" i="72"/>
  <c r="X41" i="72"/>
  <c r="X40" i="72"/>
  <c r="Y40" i="72" s="1"/>
  <c r="X39" i="72"/>
  <c r="X38" i="72"/>
  <c r="X37" i="72"/>
  <c r="Y37" i="72" s="1"/>
  <c r="X36" i="72"/>
  <c r="BQ36" i="58" s="1"/>
  <c r="X35" i="72"/>
  <c r="BQ35" i="58" s="1"/>
  <c r="X34" i="72"/>
  <c r="X33" i="72"/>
  <c r="X32" i="72"/>
  <c r="X31" i="72"/>
  <c r="Y31" i="72" s="1"/>
  <c r="X30" i="72"/>
  <c r="X29" i="72"/>
  <c r="BQ29" i="58" s="1"/>
  <c r="X28" i="72"/>
  <c r="BQ28" i="58" s="1"/>
  <c r="X27" i="72"/>
  <c r="X26" i="72"/>
  <c r="X25" i="72"/>
  <c r="BQ25" i="58" s="1"/>
  <c r="X24" i="72"/>
  <c r="BQ24" i="58" s="1"/>
  <c r="X23" i="72"/>
  <c r="X22" i="72"/>
  <c r="X21" i="72"/>
  <c r="X20" i="72"/>
  <c r="Y20" i="72" s="1"/>
  <c r="X18" i="72"/>
  <c r="BQ18" i="58" s="1"/>
  <c r="R177" i="72"/>
  <c r="BQ177" i="46" s="1"/>
  <c r="R176" i="72"/>
  <c r="BQ176" i="46" s="1"/>
  <c r="R175" i="72"/>
  <c r="S175" i="72" s="1"/>
  <c r="R174" i="72"/>
  <c r="S174" i="72" s="1"/>
  <c r="R173" i="72"/>
  <c r="BQ173" i="46" s="1"/>
  <c r="R172" i="72"/>
  <c r="S172" i="72" s="1"/>
  <c r="R171" i="72"/>
  <c r="S171" i="72" s="1"/>
  <c r="R170" i="72"/>
  <c r="R169" i="72"/>
  <c r="BQ169" i="46" s="1"/>
  <c r="R168" i="72"/>
  <c r="R167" i="72"/>
  <c r="BQ167" i="46" s="1"/>
  <c r="R166" i="72"/>
  <c r="R165" i="72"/>
  <c r="R164" i="72"/>
  <c r="R163" i="72"/>
  <c r="BQ163" i="46" s="1"/>
  <c r="R162" i="72"/>
  <c r="R161" i="72"/>
  <c r="BQ161" i="46" s="1"/>
  <c r="R160" i="72"/>
  <c r="BQ160" i="46" s="1"/>
  <c r="R159" i="72"/>
  <c r="BQ159" i="46" s="1"/>
  <c r="R158" i="72"/>
  <c r="S158" i="72" s="1"/>
  <c r="R157" i="72"/>
  <c r="R156" i="72"/>
  <c r="S156" i="72" s="1"/>
  <c r="R155" i="72"/>
  <c r="S155" i="72" s="1"/>
  <c r="R154" i="72"/>
  <c r="R153" i="72"/>
  <c r="R152" i="72"/>
  <c r="S152" i="72" s="1"/>
  <c r="R151" i="72"/>
  <c r="BQ151" i="46" s="1"/>
  <c r="R150" i="72"/>
  <c r="R149" i="72"/>
  <c r="R148" i="72"/>
  <c r="S148" i="72" s="1"/>
  <c r="R147" i="72"/>
  <c r="BQ147" i="46" s="1"/>
  <c r="R146" i="72"/>
  <c r="R145" i="72"/>
  <c r="R144" i="72"/>
  <c r="BQ144" i="46" s="1"/>
  <c r="R143" i="72"/>
  <c r="S143" i="72" s="1"/>
  <c r="R142" i="72"/>
  <c r="R141" i="72"/>
  <c r="BQ141" i="46" s="1"/>
  <c r="R140" i="72"/>
  <c r="BQ140" i="46" s="1"/>
  <c r="R139" i="72"/>
  <c r="R138" i="72"/>
  <c r="R137" i="72"/>
  <c r="BQ137" i="46" s="1"/>
  <c r="R136" i="72"/>
  <c r="BQ136" i="46" s="1"/>
  <c r="R135" i="72"/>
  <c r="BQ135" i="46" s="1"/>
  <c r="R134" i="72"/>
  <c r="R133" i="72"/>
  <c r="BQ133" i="46" s="1"/>
  <c r="R132" i="72"/>
  <c r="S132" i="72" s="1"/>
  <c r="R130" i="72"/>
  <c r="BQ130" i="46" s="1"/>
  <c r="R128" i="72"/>
  <c r="R126" i="72"/>
  <c r="R125" i="72"/>
  <c r="S125" i="72" s="1"/>
  <c r="R124" i="72"/>
  <c r="S124" i="72" s="1"/>
  <c r="R123" i="72"/>
  <c r="R122" i="72"/>
  <c r="BQ122" i="46" s="1"/>
  <c r="R121" i="72"/>
  <c r="S121" i="72" s="1"/>
  <c r="R120" i="72"/>
  <c r="R119" i="72"/>
  <c r="S119" i="72" s="1"/>
  <c r="R118" i="72"/>
  <c r="R117" i="72"/>
  <c r="R116" i="72"/>
  <c r="BQ116" i="46" s="1"/>
  <c r="R115" i="72"/>
  <c r="R114" i="72"/>
  <c r="R113" i="72"/>
  <c r="S113" i="72" s="1"/>
  <c r="R112" i="72"/>
  <c r="BQ112" i="46" s="1"/>
  <c r="R111" i="72"/>
  <c r="R110" i="72"/>
  <c r="R109" i="72"/>
  <c r="BQ109" i="46" s="1"/>
  <c r="R108" i="72"/>
  <c r="BQ108" i="46" s="1"/>
  <c r="R107" i="72"/>
  <c r="R106" i="72"/>
  <c r="R105" i="72"/>
  <c r="R104" i="72"/>
  <c r="R103" i="72"/>
  <c r="R102" i="72"/>
  <c r="R101" i="72"/>
  <c r="R100" i="72"/>
  <c r="S100" i="72" s="1"/>
  <c r="R99" i="72"/>
  <c r="S99" i="72" s="1"/>
  <c r="R98" i="72"/>
  <c r="R97" i="72"/>
  <c r="S97" i="72" s="1"/>
  <c r="R96" i="72"/>
  <c r="BQ96" i="46" s="1"/>
  <c r="R95" i="72"/>
  <c r="R94" i="72"/>
  <c r="R93" i="72"/>
  <c r="BQ93" i="46" s="1"/>
  <c r="R92" i="72"/>
  <c r="BQ92" i="46" s="1"/>
  <c r="R91" i="72"/>
  <c r="R90" i="72"/>
  <c r="R89" i="72"/>
  <c r="S89" i="72" s="1"/>
  <c r="R88" i="72"/>
  <c r="R87" i="72"/>
  <c r="R86" i="72"/>
  <c r="R85" i="72"/>
  <c r="BQ85" i="46" s="1"/>
  <c r="R84" i="72"/>
  <c r="BQ84" i="46" s="1"/>
  <c r="R83" i="72"/>
  <c r="R82" i="72"/>
  <c r="BQ82" i="46" s="1"/>
  <c r="R81" i="72"/>
  <c r="S81" i="72" s="1"/>
  <c r="R80" i="72"/>
  <c r="S80" i="72" s="1"/>
  <c r="R79" i="72"/>
  <c r="R78" i="72"/>
  <c r="R77" i="72"/>
  <c r="S77" i="72" s="1"/>
  <c r="R76" i="72"/>
  <c r="BQ76" i="46" s="1"/>
  <c r="R75" i="72"/>
  <c r="R74" i="72"/>
  <c r="R73" i="72"/>
  <c r="S73" i="72" s="1"/>
  <c r="R72" i="72"/>
  <c r="R71" i="72"/>
  <c r="R70" i="72"/>
  <c r="R69" i="72"/>
  <c r="R68" i="72"/>
  <c r="BQ68" i="46" s="1"/>
  <c r="R67" i="72"/>
  <c r="R66" i="72"/>
  <c r="R65" i="72"/>
  <c r="R59" i="72"/>
  <c r="S59" i="72" s="1"/>
  <c r="R55" i="72"/>
  <c r="R54" i="72"/>
  <c r="R53" i="72"/>
  <c r="S53" i="72" s="1"/>
  <c r="R52" i="72"/>
  <c r="S52" i="72" s="1"/>
  <c r="R51" i="72"/>
  <c r="R50" i="72"/>
  <c r="R49" i="72"/>
  <c r="S49" i="72" s="1"/>
  <c r="R48" i="72"/>
  <c r="S48" i="72" s="1"/>
  <c r="R47" i="72"/>
  <c r="R46" i="72"/>
  <c r="R45" i="72"/>
  <c r="S45" i="72" s="1"/>
  <c r="R44" i="72"/>
  <c r="BQ44" i="46" s="1"/>
  <c r="R43" i="72"/>
  <c r="BQ43" i="46" s="1"/>
  <c r="R42" i="72"/>
  <c r="R41" i="72"/>
  <c r="S41" i="72" s="1"/>
  <c r="R40" i="72"/>
  <c r="R39" i="72"/>
  <c r="R38" i="72"/>
  <c r="S38" i="72" s="1"/>
  <c r="R37" i="72"/>
  <c r="S37" i="72" s="1"/>
  <c r="R36" i="72"/>
  <c r="BQ36" i="46" s="1"/>
  <c r="R35" i="72"/>
  <c r="R34" i="72"/>
  <c r="R33" i="72"/>
  <c r="R32" i="72"/>
  <c r="S32" i="72" s="1"/>
  <c r="R31" i="72"/>
  <c r="BQ31" i="46" s="1"/>
  <c r="R30" i="72"/>
  <c r="R29" i="72"/>
  <c r="R28" i="72"/>
  <c r="S28" i="72" s="1"/>
  <c r="R27" i="72"/>
  <c r="R25" i="72"/>
  <c r="BQ25" i="46" s="1"/>
  <c r="R24" i="72"/>
  <c r="R23" i="72"/>
  <c r="R22" i="72"/>
  <c r="R21" i="72"/>
  <c r="R20" i="72"/>
  <c r="R19" i="72"/>
  <c r="S19" i="72" s="1"/>
  <c r="R18" i="72"/>
  <c r="S18" i="72" s="1"/>
  <c r="F56" i="72"/>
  <c r="R56" i="72"/>
  <c r="BQ56" i="46" s="1"/>
  <c r="BT177" i="46"/>
  <c r="BT176" i="46"/>
  <c r="BT175" i="46"/>
  <c r="BT174" i="46"/>
  <c r="BT173" i="46"/>
  <c r="BT172" i="46"/>
  <c r="BT171" i="46"/>
  <c r="BT170" i="46"/>
  <c r="BT169" i="46"/>
  <c r="BT168" i="46"/>
  <c r="BT167" i="46"/>
  <c r="BT166" i="46"/>
  <c r="BT165" i="46"/>
  <c r="BT164" i="46"/>
  <c r="BT163" i="46"/>
  <c r="BT162" i="46"/>
  <c r="BT161" i="46"/>
  <c r="BT160" i="46"/>
  <c r="BT159" i="46"/>
  <c r="BT158" i="46"/>
  <c r="BT157" i="46"/>
  <c r="BT156" i="46"/>
  <c r="BT155" i="46"/>
  <c r="BT154" i="46"/>
  <c r="BT153" i="46"/>
  <c r="BT152" i="46"/>
  <c r="BT151" i="46"/>
  <c r="BT150" i="46"/>
  <c r="BT149" i="46"/>
  <c r="BT148" i="46"/>
  <c r="BT147" i="46"/>
  <c r="BT146" i="46"/>
  <c r="BT145" i="46"/>
  <c r="BT144" i="46"/>
  <c r="BT143" i="46"/>
  <c r="BT142" i="46"/>
  <c r="BT141" i="46"/>
  <c r="BT140" i="46"/>
  <c r="BT139" i="46"/>
  <c r="BT138" i="46"/>
  <c r="BT137" i="46"/>
  <c r="BT136" i="46"/>
  <c r="BT135" i="46"/>
  <c r="BT134" i="46"/>
  <c r="BT133" i="46"/>
  <c r="BT132" i="46"/>
  <c r="BT131" i="46"/>
  <c r="BT130" i="46"/>
  <c r="BT129" i="46"/>
  <c r="BT128" i="46"/>
  <c r="BT127" i="46"/>
  <c r="BT126" i="46"/>
  <c r="BT125" i="46"/>
  <c r="BT124" i="46"/>
  <c r="BT123" i="46"/>
  <c r="BT122" i="46"/>
  <c r="BT121" i="46"/>
  <c r="BT120" i="46"/>
  <c r="BT119" i="46"/>
  <c r="BT112" i="46"/>
  <c r="BT103" i="46"/>
  <c r="BT95" i="46"/>
  <c r="BT87" i="46"/>
  <c r="BT79" i="46"/>
  <c r="BT71" i="46"/>
  <c r="BT67" i="46"/>
  <c r="BT63" i="46"/>
  <c r="BT60" i="46"/>
  <c r="BT58" i="46"/>
  <c r="BT56" i="46"/>
  <c r="BT54" i="46"/>
  <c r="BT52" i="46"/>
  <c r="BT50" i="46"/>
  <c r="BT48" i="46"/>
  <c r="BT46" i="46"/>
  <c r="BT43" i="46"/>
  <c r="BT42" i="46"/>
  <c r="BT41" i="46"/>
  <c r="BT40" i="46"/>
  <c r="BT39" i="46"/>
  <c r="BT38" i="46"/>
  <c r="BT37" i="46"/>
  <c r="BT36" i="46"/>
  <c r="BT35" i="46"/>
  <c r="BT34" i="46"/>
  <c r="BT33" i="46"/>
  <c r="BT32" i="46"/>
  <c r="BT31" i="46"/>
  <c r="BT30" i="46"/>
  <c r="BT29" i="46"/>
  <c r="BT28" i="46"/>
  <c r="BT27" i="46"/>
  <c r="BT26" i="46"/>
  <c r="BT25" i="46"/>
  <c r="BT24" i="46"/>
  <c r="BT23" i="46"/>
  <c r="BT22" i="46"/>
  <c r="BT21" i="46"/>
  <c r="BT20" i="46"/>
  <c r="BT19" i="46"/>
  <c r="BT18" i="46"/>
  <c r="BT157" i="59"/>
  <c r="BT149" i="59"/>
  <c r="BT103" i="59"/>
  <c r="BT80" i="59"/>
  <c r="BT60" i="59"/>
  <c r="BT56" i="59"/>
  <c r="BT23" i="59"/>
  <c r="BT177" i="57"/>
  <c r="BT176" i="57"/>
  <c r="BT175" i="57"/>
  <c r="BT174" i="57"/>
  <c r="BT173" i="57"/>
  <c r="BT172" i="57"/>
  <c r="BT171" i="57"/>
  <c r="BT170" i="57"/>
  <c r="BT169" i="57"/>
  <c r="BT168" i="57"/>
  <c r="BT167" i="57"/>
  <c r="BT166" i="57"/>
  <c r="BT165" i="57"/>
  <c r="BT164" i="57"/>
  <c r="BT163" i="57"/>
  <c r="BT162" i="57"/>
  <c r="BT161" i="57"/>
  <c r="BT160" i="57"/>
  <c r="BT159" i="57"/>
  <c r="BT158" i="57"/>
  <c r="BT157" i="57"/>
  <c r="BT156" i="57"/>
  <c r="BT155" i="57"/>
  <c r="BT154" i="57"/>
  <c r="BT153" i="57"/>
  <c r="BT152" i="57"/>
  <c r="BT151" i="57"/>
  <c r="BT150" i="57"/>
  <c r="BT149" i="57"/>
  <c r="BT148" i="57"/>
  <c r="BT147" i="57"/>
  <c r="BT146" i="57"/>
  <c r="BT145" i="57"/>
  <c r="BT144" i="57"/>
  <c r="BT143" i="57"/>
  <c r="BT142" i="57"/>
  <c r="BT141" i="57"/>
  <c r="BT140" i="57"/>
  <c r="BT139" i="57"/>
  <c r="BT138" i="57"/>
  <c r="BT137" i="57"/>
  <c r="BT136" i="57"/>
  <c r="BT135" i="57"/>
  <c r="BT134" i="57"/>
  <c r="BT133" i="57"/>
  <c r="BT132" i="57"/>
  <c r="BT131" i="57"/>
  <c r="BT130" i="57"/>
  <c r="BT129" i="57"/>
  <c r="BT128" i="57"/>
  <c r="BT127" i="57"/>
  <c r="BT126" i="57"/>
  <c r="BT125" i="57"/>
  <c r="BT124" i="57"/>
  <c r="BT123" i="57"/>
  <c r="BT122" i="57"/>
  <c r="BT121" i="57"/>
  <c r="BT120" i="57"/>
  <c r="BT119" i="57"/>
  <c r="BT118" i="57"/>
  <c r="BT117" i="57"/>
  <c r="BT116" i="57"/>
  <c r="BT115" i="57"/>
  <c r="BT114" i="57"/>
  <c r="BT113" i="57"/>
  <c r="BT112" i="57"/>
  <c r="BT111" i="57"/>
  <c r="BT110" i="57"/>
  <c r="BT109" i="57"/>
  <c r="BT108" i="57"/>
  <c r="BT107" i="57"/>
  <c r="BT106" i="57"/>
  <c r="BT105" i="57"/>
  <c r="BT104" i="57"/>
  <c r="BT103" i="57"/>
  <c r="BT102" i="57"/>
  <c r="BT101" i="57"/>
  <c r="BT100" i="57"/>
  <c r="BT99" i="57"/>
  <c r="BT98" i="57"/>
  <c r="BT97" i="57"/>
  <c r="BT96" i="57"/>
  <c r="BT95" i="57"/>
  <c r="BT94" i="57"/>
  <c r="BT93" i="57"/>
  <c r="BT92" i="57"/>
  <c r="BT91" i="57"/>
  <c r="BT90" i="57"/>
  <c r="BT89" i="57"/>
  <c r="BT88" i="57"/>
  <c r="BT87" i="57"/>
  <c r="BT86" i="57"/>
  <c r="BT85" i="57"/>
  <c r="BT84" i="57"/>
  <c r="BT83" i="57"/>
  <c r="BT82" i="57"/>
  <c r="BT81" i="57"/>
  <c r="BT80" i="57"/>
  <c r="BT79" i="57"/>
  <c r="BT78" i="57"/>
  <c r="BT77" i="57"/>
  <c r="BT76" i="57"/>
  <c r="BT75" i="57"/>
  <c r="BT74" i="57"/>
  <c r="BT73" i="57"/>
  <c r="BT72" i="57"/>
  <c r="BT71" i="57"/>
  <c r="BT70" i="57"/>
  <c r="BT69" i="57"/>
  <c r="BT68" i="57"/>
  <c r="BT67" i="57"/>
  <c r="BT66" i="57"/>
  <c r="BT65" i="57"/>
  <c r="BT64" i="57"/>
  <c r="BT63" i="57"/>
  <c r="BT62" i="57"/>
  <c r="BT61" i="57"/>
  <c r="BT60" i="57"/>
  <c r="BT59" i="57"/>
  <c r="BT58" i="57"/>
  <c r="BT57" i="57"/>
  <c r="BT56" i="57"/>
  <c r="BT55" i="57"/>
  <c r="BT54" i="57"/>
  <c r="BT53" i="57"/>
  <c r="BT52" i="57"/>
  <c r="BT51" i="57"/>
  <c r="BT50" i="57"/>
  <c r="BT49" i="57"/>
  <c r="BT48" i="57"/>
  <c r="BT47" i="57"/>
  <c r="BT46" i="57"/>
  <c r="BT45" i="57"/>
  <c r="BT44" i="57"/>
  <c r="BT43" i="57"/>
  <c r="BT42" i="57"/>
  <c r="BT41" i="57"/>
  <c r="BT40" i="57"/>
  <c r="BT39" i="57"/>
  <c r="BT37" i="57"/>
  <c r="BT36" i="57"/>
  <c r="BT35" i="57"/>
  <c r="BT34" i="57"/>
  <c r="BT33" i="57"/>
  <c r="BT32" i="57"/>
  <c r="BT31" i="57"/>
  <c r="BT30" i="57"/>
  <c r="BT29" i="57"/>
  <c r="BT28" i="57"/>
  <c r="BT27" i="57"/>
  <c r="BT26" i="57"/>
  <c r="BT25" i="57"/>
  <c r="BT24" i="57"/>
  <c r="BT23" i="57"/>
  <c r="BT22" i="57"/>
  <c r="BT21" i="57"/>
  <c r="BT20" i="57"/>
  <c r="BT19" i="57"/>
  <c r="BT18" i="57"/>
  <c r="BT38" i="57"/>
  <c r="G6" i="2"/>
  <c r="G20" i="82" s="1"/>
  <c r="L6" i="2"/>
  <c r="A106" i="88" s="1"/>
  <c r="A5" i="49"/>
  <c r="J17" i="2"/>
  <c r="I17" i="2"/>
  <c r="F27" i="50"/>
  <c r="BE16" i="46" s="1"/>
  <c r="Y8" i="46"/>
  <c r="AH16" i="46" s="1"/>
  <c r="Y10" i="46"/>
  <c r="F36" i="50"/>
  <c r="F57" i="50"/>
  <c r="BE16" i="57" s="1"/>
  <c r="Y6" i="57"/>
  <c r="AM16" i="57" s="1"/>
  <c r="Y8" i="57"/>
  <c r="T16" i="57" s="1"/>
  <c r="AE17" i="67"/>
  <c r="AD17" i="67"/>
  <c r="AC17" i="67"/>
  <c r="AB17" i="67"/>
  <c r="AA17" i="67"/>
  <c r="R17" i="67"/>
  <c r="Q17" i="67"/>
  <c r="P17" i="67"/>
  <c r="O17" i="67"/>
  <c r="N17" i="67"/>
  <c r="AE17" i="63"/>
  <c r="AD17" i="63"/>
  <c r="AC17" i="63"/>
  <c r="AB17" i="63"/>
  <c r="AA17" i="63"/>
  <c r="R17" i="63"/>
  <c r="Q17" i="63"/>
  <c r="P17" i="63"/>
  <c r="O17" i="63"/>
  <c r="N17" i="63"/>
  <c r="AG13" i="67"/>
  <c r="AF13" i="67" s="1"/>
  <c r="AE13" i="67"/>
  <c r="AG12" i="67"/>
  <c r="AF12" i="67" s="1"/>
  <c r="AE12" i="67"/>
  <c r="AG11" i="67"/>
  <c r="AF11" i="67" s="1"/>
  <c r="AE11" i="67"/>
  <c r="AG10" i="67"/>
  <c r="AF10" i="67" s="1"/>
  <c r="AE10" i="67"/>
  <c r="AG9" i="67"/>
  <c r="AF9" i="67" s="1"/>
  <c r="AE9" i="67"/>
  <c r="T13" i="67"/>
  <c r="S13" i="67" s="1"/>
  <c r="R13" i="67"/>
  <c r="T12" i="67"/>
  <c r="S12" i="67" s="1"/>
  <c r="R12" i="67"/>
  <c r="T11" i="67"/>
  <c r="S11" i="67" s="1"/>
  <c r="R11" i="67"/>
  <c r="T10" i="67"/>
  <c r="S10" i="67"/>
  <c r="R10" i="67"/>
  <c r="T9" i="67"/>
  <c r="S9" i="67" s="1"/>
  <c r="R9" i="67"/>
  <c r="AG13" i="63"/>
  <c r="AF13" i="63" s="1"/>
  <c r="AE13" i="63"/>
  <c r="AG12" i="63"/>
  <c r="AF12" i="63" s="1"/>
  <c r="AE12" i="63"/>
  <c r="AG11" i="63"/>
  <c r="AF11" i="63" s="1"/>
  <c r="AE11" i="63"/>
  <c r="AG10" i="63"/>
  <c r="AF10" i="63" s="1"/>
  <c r="AE10" i="63"/>
  <c r="AG9" i="63"/>
  <c r="AF9" i="63" s="1"/>
  <c r="AE9" i="63"/>
  <c r="T13" i="63"/>
  <c r="S13" i="63" s="1"/>
  <c r="R13" i="63"/>
  <c r="T12" i="63"/>
  <c r="S12" i="63" s="1"/>
  <c r="R12" i="63"/>
  <c r="T11" i="63"/>
  <c r="S11" i="63" s="1"/>
  <c r="R11" i="63"/>
  <c r="T10" i="63"/>
  <c r="S10" i="63" s="1"/>
  <c r="R10" i="63"/>
  <c r="T9" i="63"/>
  <c r="S9" i="63" s="1"/>
  <c r="R9" i="63"/>
  <c r="Y10" i="59"/>
  <c r="V16" i="59" s="1"/>
  <c r="Y9" i="59"/>
  <c r="AI16" i="59" s="1"/>
  <c r="Y8" i="59"/>
  <c r="T16" i="59" s="1"/>
  <c r="Y7" i="59"/>
  <c r="Z16" i="59" s="1"/>
  <c r="Y6" i="59"/>
  <c r="R16" i="59" s="1"/>
  <c r="Y10" i="57"/>
  <c r="AJ16" i="57" s="1"/>
  <c r="Y9" i="57"/>
  <c r="AP16" i="57" s="1"/>
  <c r="Y7" i="57"/>
  <c r="AG16" i="57" s="1"/>
  <c r="Y10" i="58"/>
  <c r="AC16" i="58" s="1"/>
  <c r="Y9" i="58"/>
  <c r="AB16" i="58" s="1"/>
  <c r="Y8" i="58"/>
  <c r="T16" i="58" s="1"/>
  <c r="Y7" i="58"/>
  <c r="Y6" i="58"/>
  <c r="AT16" i="58" s="1"/>
  <c r="Y9" i="46"/>
  <c r="AW16" i="46" s="1"/>
  <c r="Y7" i="46"/>
  <c r="AG16" i="46" s="1"/>
  <c r="Y6" i="46"/>
  <c r="R16" i="46" s="1"/>
  <c r="AA10" i="59"/>
  <c r="AA9" i="59"/>
  <c r="AA8" i="59"/>
  <c r="AA7" i="59"/>
  <c r="AA6" i="59"/>
  <c r="AA10" i="57"/>
  <c r="AA9" i="57"/>
  <c r="AA8" i="57"/>
  <c r="AA7" i="57"/>
  <c r="AA6" i="57"/>
  <c r="AA10" i="58"/>
  <c r="AA9" i="58"/>
  <c r="AA8" i="58"/>
  <c r="AA7" i="58"/>
  <c r="Z7" i="58" s="1"/>
  <c r="AA6" i="58"/>
  <c r="AA10" i="46"/>
  <c r="AA9" i="46"/>
  <c r="AA8" i="46"/>
  <c r="AA7" i="46"/>
  <c r="AA6" i="46"/>
  <c r="G64" i="50"/>
  <c r="G63" i="50"/>
  <c r="G62" i="50"/>
  <c r="G61" i="50"/>
  <c r="G60" i="50"/>
  <c r="G55" i="50"/>
  <c r="G54" i="50"/>
  <c r="G53" i="50"/>
  <c r="G52" i="50"/>
  <c r="G51" i="50"/>
  <c r="G34" i="50"/>
  <c r="G33" i="50"/>
  <c r="G32" i="50"/>
  <c r="G31" i="50"/>
  <c r="G30" i="50"/>
  <c r="G25" i="50"/>
  <c r="G24" i="50"/>
  <c r="G23" i="50"/>
  <c r="G22" i="50"/>
  <c r="G21" i="50"/>
  <c r="Z10" i="59"/>
  <c r="Z9" i="59"/>
  <c r="Z8" i="59"/>
  <c r="Z7" i="59"/>
  <c r="Z6" i="59"/>
  <c r="Z10" i="57"/>
  <c r="Z9" i="57"/>
  <c r="Z8" i="57"/>
  <c r="Z7" i="57"/>
  <c r="Z6" i="57"/>
  <c r="Z10" i="58"/>
  <c r="Z9" i="58"/>
  <c r="Z8" i="58"/>
  <c r="Z6" i="58"/>
  <c r="Z10" i="46"/>
  <c r="Z9" i="46"/>
  <c r="Z8" i="46"/>
  <c r="Z7" i="46"/>
  <c r="Z6" i="46"/>
  <c r="H16" i="59"/>
  <c r="AN17" i="59" s="1"/>
  <c r="H16" i="57"/>
  <c r="AW17" i="57" s="1"/>
  <c r="AI17" i="46"/>
  <c r="BC167" i="58"/>
  <c r="BA166" i="46"/>
  <c r="BA165" i="58"/>
  <c r="BC165" i="58"/>
  <c r="C164" i="58"/>
  <c r="H164" i="58" s="1"/>
  <c r="C164" i="46"/>
  <c r="AZ164" i="46" s="1"/>
  <c r="C163" i="58"/>
  <c r="BA163" i="58" s="1"/>
  <c r="C163" i="46"/>
  <c r="BC163" i="46" s="1"/>
  <c r="C162" i="58"/>
  <c r="BB162" i="58" s="1"/>
  <c r="C162" i="46"/>
  <c r="AZ162" i="46" s="1"/>
  <c r="C161" i="58"/>
  <c r="C161" i="46"/>
  <c r="C160" i="58"/>
  <c r="C160" i="46"/>
  <c r="BB160" i="46" s="1"/>
  <c r="C159" i="58"/>
  <c r="BC159" i="58" s="1"/>
  <c r="C159" i="46"/>
  <c r="BD159" i="46" s="1"/>
  <c r="C158" i="58"/>
  <c r="BE158" i="58" s="1"/>
  <c r="C158" i="46"/>
  <c r="H158" i="46" s="1"/>
  <c r="C157" i="58"/>
  <c r="C157" i="46"/>
  <c r="C156" i="58"/>
  <c r="C156" i="46"/>
  <c r="BB156" i="46" s="1"/>
  <c r="C155" i="58"/>
  <c r="C155" i="46"/>
  <c r="C154" i="58"/>
  <c r="AZ154" i="58" s="1"/>
  <c r="C154" i="46"/>
  <c r="BD154" i="46" s="1"/>
  <c r="C153" i="58"/>
  <c r="BE153" i="58" s="1"/>
  <c r="C153" i="46"/>
  <c r="AZ153" i="46" s="1"/>
  <c r="C152" i="58"/>
  <c r="C152" i="46"/>
  <c r="BB152" i="46" s="1"/>
  <c r="C151" i="58"/>
  <c r="BD151" i="58" s="1"/>
  <c r="C151" i="46"/>
  <c r="C150" i="58"/>
  <c r="BC150" i="58" s="1"/>
  <c r="C150" i="46"/>
  <c r="BE150" i="46" s="1"/>
  <c r="BG150" i="46" s="1"/>
  <c r="C149" i="58"/>
  <c r="C149" i="46"/>
  <c r="C148" i="58"/>
  <c r="BS148" i="58" s="1"/>
  <c r="C148" i="46"/>
  <c r="BS148" i="46" s="1"/>
  <c r="C147" i="58"/>
  <c r="C147" i="46"/>
  <c r="AZ147" i="46" s="1"/>
  <c r="C146" i="58"/>
  <c r="BA146" i="58" s="1"/>
  <c r="C146" i="46"/>
  <c r="BD146" i="46" s="1"/>
  <c r="C145" i="58"/>
  <c r="C145" i="46"/>
  <c r="BE145" i="46" s="1"/>
  <c r="C144" i="58"/>
  <c r="C144" i="46"/>
  <c r="H144" i="46" s="1"/>
  <c r="C143" i="58"/>
  <c r="C143" i="46"/>
  <c r="C142" i="58"/>
  <c r="BB142" i="58" s="1"/>
  <c r="C142" i="46"/>
  <c r="BB142" i="46" s="1"/>
  <c r="C141" i="58"/>
  <c r="C141" i="46"/>
  <c r="BS141" i="46" s="1"/>
  <c r="C140" i="58"/>
  <c r="C140" i="46"/>
  <c r="H165" i="58"/>
  <c r="H158" i="58"/>
  <c r="A3" i="56"/>
  <c r="B4" i="56"/>
  <c r="A4" i="56" s="1"/>
  <c r="C178" i="64"/>
  <c r="O178" i="64" s="1"/>
  <c r="C177" i="64"/>
  <c r="O177" i="64" s="1"/>
  <c r="C176" i="64"/>
  <c r="O176" i="64" s="1"/>
  <c r="C175" i="64"/>
  <c r="O175" i="64" s="1"/>
  <c r="C174" i="64"/>
  <c r="O174" i="64" s="1"/>
  <c r="C173" i="64"/>
  <c r="O173" i="64" s="1"/>
  <c r="C172" i="64"/>
  <c r="O172" i="64" s="1"/>
  <c r="Q171" i="65"/>
  <c r="D171" i="63" s="1"/>
  <c r="C171" i="64"/>
  <c r="Q170" i="65"/>
  <c r="D170" i="46" s="1"/>
  <c r="C170" i="64"/>
  <c r="O170" i="64" s="1"/>
  <c r="Q169" i="65"/>
  <c r="D169" i="46" s="1"/>
  <c r="C169" i="64"/>
  <c r="O169" i="64" s="1"/>
  <c r="C168" i="64"/>
  <c r="O168" i="64" s="1"/>
  <c r="Q167" i="65"/>
  <c r="D167" i="58" s="1"/>
  <c r="C167" i="64"/>
  <c r="O167" i="64" s="1"/>
  <c r="Q166" i="65"/>
  <c r="C166" i="64"/>
  <c r="O166" i="64" s="1"/>
  <c r="Q165" i="65"/>
  <c r="C165" i="64"/>
  <c r="O165" i="64" s="1"/>
  <c r="Q164" i="65"/>
  <c r="C164" i="64"/>
  <c r="Q163" i="65"/>
  <c r="D163" i="58" s="1"/>
  <c r="C163" i="64"/>
  <c r="O163" i="64" s="1"/>
  <c r="Q162" i="65"/>
  <c r="D162" i="46" s="1"/>
  <c r="C162" i="64"/>
  <c r="AG161" i="63" s="1"/>
  <c r="Q161" i="65"/>
  <c r="D161" i="63" s="1"/>
  <c r="C161" i="64"/>
  <c r="AG160" i="63" s="1"/>
  <c r="Q160" i="65"/>
  <c r="D160" i="46" s="1"/>
  <c r="C160" i="64"/>
  <c r="Q159" i="65"/>
  <c r="D159" i="58" s="1"/>
  <c r="C159" i="64"/>
  <c r="O159" i="64" s="1"/>
  <c r="Q158" i="65"/>
  <c r="D158" i="58" s="1"/>
  <c r="C158" i="64"/>
  <c r="Q157" i="65"/>
  <c r="D157" i="46" s="1"/>
  <c r="C157" i="64"/>
  <c r="O157" i="64" s="1"/>
  <c r="Q156" i="65"/>
  <c r="D156" i="72" s="1"/>
  <c r="C156" i="64"/>
  <c r="Q155" i="65"/>
  <c r="D155" i="72" s="1"/>
  <c r="C155" i="64"/>
  <c r="Q154" i="65"/>
  <c r="D155" i="64" s="1"/>
  <c r="C154" i="64"/>
  <c r="Q153" i="65"/>
  <c r="D153" i="46" s="1"/>
  <c r="C153" i="64"/>
  <c r="T152" i="63" s="1"/>
  <c r="Q152" i="65"/>
  <c r="D152" i="63" s="1"/>
  <c r="C152" i="64"/>
  <c r="O152" i="64" s="1"/>
  <c r="Q151" i="65"/>
  <c r="C151" i="64"/>
  <c r="AG150" i="63" s="1"/>
  <c r="Q150" i="65"/>
  <c r="D150" i="72" s="1"/>
  <c r="C150" i="64"/>
  <c r="Q149" i="65"/>
  <c r="D149" i="58" s="1"/>
  <c r="C149" i="64"/>
  <c r="AG148" i="63" s="1"/>
  <c r="Q148" i="65"/>
  <c r="C148" i="64"/>
  <c r="Q147" i="65"/>
  <c r="D147" i="58" s="1"/>
  <c r="C147" i="64"/>
  <c r="O147" i="64" s="1"/>
  <c r="Q146" i="65"/>
  <c r="C146" i="64"/>
  <c r="Q145" i="65"/>
  <c r="D145" i="46" s="1"/>
  <c r="C145" i="64"/>
  <c r="Q144" i="65"/>
  <c r="D144" i="63" s="1"/>
  <c r="C144" i="64"/>
  <c r="O144" i="64" s="1"/>
  <c r="Q143" i="65"/>
  <c r="D143" i="63" s="1"/>
  <c r="C143" i="64"/>
  <c r="Q142" i="65"/>
  <c r="D142" i="58" s="1"/>
  <c r="C142" i="64"/>
  <c r="O142" i="64" s="1"/>
  <c r="Q141" i="65"/>
  <c r="D141" i="46" s="1"/>
  <c r="C141" i="64"/>
  <c r="AG140" i="63" s="1"/>
  <c r="Q140" i="65"/>
  <c r="D140" i="46" s="1"/>
  <c r="C140" i="64"/>
  <c r="O140" i="64" s="1"/>
  <c r="Q139" i="65"/>
  <c r="D139" i="58" s="1"/>
  <c r="C139" i="64"/>
  <c r="O139" i="64" s="1"/>
  <c r="Q138" i="65"/>
  <c r="D138" i="46" s="1"/>
  <c r="C138" i="64"/>
  <c r="O138" i="64" s="1"/>
  <c r="Q137" i="65"/>
  <c r="D137" i="46" s="1"/>
  <c r="C137" i="64"/>
  <c r="AG136" i="63" s="1"/>
  <c r="Q136" i="65"/>
  <c r="D136" i="58" s="1"/>
  <c r="C136" i="64"/>
  <c r="O136" i="64" s="1"/>
  <c r="Q135" i="65"/>
  <c r="D135" i="63" s="1"/>
  <c r="C135" i="64"/>
  <c r="Q134" i="65"/>
  <c r="D134" i="72" s="1"/>
  <c r="C134" i="64"/>
  <c r="O134" i="64" s="1"/>
  <c r="Q133" i="65"/>
  <c r="D133" i="46" s="1"/>
  <c r="C133" i="64"/>
  <c r="AG132" i="63" s="1"/>
  <c r="Q132" i="65"/>
  <c r="D133" i="64" s="1"/>
  <c r="C132" i="64"/>
  <c r="Q131" i="65"/>
  <c r="D131" i="72" s="1"/>
  <c r="C131" i="64"/>
  <c r="Q130" i="65"/>
  <c r="D130" i="63" s="1"/>
  <c r="C130" i="64"/>
  <c r="Q129" i="65"/>
  <c r="D129" i="72" s="1"/>
  <c r="C129" i="64"/>
  <c r="Q128" i="65"/>
  <c r="D128" i="58" s="1"/>
  <c r="C128" i="64"/>
  <c r="O128" i="64" s="1"/>
  <c r="Q127" i="65"/>
  <c r="D127" i="58" s="1"/>
  <c r="C127" i="64"/>
  <c r="Q126" i="65"/>
  <c r="C126" i="64"/>
  <c r="O126" i="64" s="1"/>
  <c r="Q125" i="65"/>
  <c r="D125" i="58" s="1"/>
  <c r="C125" i="64"/>
  <c r="O125" i="64" s="1"/>
  <c r="Q124" i="65"/>
  <c r="C124" i="64"/>
  <c r="T123" i="63" s="1"/>
  <c r="Q123" i="65"/>
  <c r="C123" i="64"/>
  <c r="Q122" i="65"/>
  <c r="C122" i="64"/>
  <c r="Q121" i="65"/>
  <c r="D121" i="46" s="1"/>
  <c r="C121" i="64"/>
  <c r="Q120" i="65"/>
  <c r="C120" i="64"/>
  <c r="O120" i="64" s="1"/>
  <c r="Q119" i="65"/>
  <c r="D119" i="58" s="1"/>
  <c r="C119" i="64"/>
  <c r="Q118" i="65"/>
  <c r="C118" i="64"/>
  <c r="O118" i="64" s="1"/>
  <c r="Q117" i="65"/>
  <c r="D117" i="72" s="1"/>
  <c r="C117" i="64"/>
  <c r="O117" i="64" s="1"/>
  <c r="Q116" i="65"/>
  <c r="C116" i="64"/>
  <c r="Q115" i="65"/>
  <c r="D115" i="58" s="1"/>
  <c r="C115" i="64"/>
  <c r="Q114" i="65"/>
  <c r="C114" i="64"/>
  <c r="O114" i="64" s="1"/>
  <c r="Q113" i="65"/>
  <c r="C113" i="64"/>
  <c r="O113" i="64" s="1"/>
  <c r="Q112" i="65"/>
  <c r="D113" i="64" s="1"/>
  <c r="C112" i="64"/>
  <c r="Q111" i="65"/>
  <c r="C111" i="64"/>
  <c r="Q110" i="65"/>
  <c r="D111" i="64" s="1"/>
  <c r="C110" i="64"/>
  <c r="O110" i="64" s="1"/>
  <c r="Q109" i="65"/>
  <c r="D109" i="63" s="1"/>
  <c r="C109" i="64"/>
  <c r="O109" i="64" s="1"/>
  <c r="Q108" i="65"/>
  <c r="D109" i="64" s="1"/>
  <c r="C108" i="64"/>
  <c r="O108" i="64" s="1"/>
  <c r="Q107" i="65"/>
  <c r="D107" i="72" s="1"/>
  <c r="C107" i="64"/>
  <c r="O107" i="64" s="1"/>
  <c r="Q106" i="65"/>
  <c r="C106" i="64"/>
  <c r="Q105" i="65"/>
  <c r="D105" i="46" s="1"/>
  <c r="C105" i="64"/>
  <c r="Q104" i="65"/>
  <c r="D104" i="58" s="1"/>
  <c r="C104" i="64"/>
  <c r="O104" i="64" s="1"/>
  <c r="Q103" i="65"/>
  <c r="D104" i="64" s="1"/>
  <c r="C103" i="64"/>
  <c r="Q102" i="65"/>
  <c r="D102" i="58" s="1"/>
  <c r="C102" i="64"/>
  <c r="O102" i="64" s="1"/>
  <c r="Q101" i="65"/>
  <c r="C101" i="64"/>
  <c r="Q100" i="65"/>
  <c r="D100" i="46" s="1"/>
  <c r="C100" i="64"/>
  <c r="O100" i="64" s="1"/>
  <c r="Q99" i="65"/>
  <c r="C99" i="64"/>
  <c r="Q98" i="65"/>
  <c r="D98" i="58" s="1"/>
  <c r="C98" i="64"/>
  <c r="O98" i="64" s="1"/>
  <c r="Q97" i="65"/>
  <c r="C97" i="64"/>
  <c r="Q96" i="65"/>
  <c r="D96" i="72" s="1"/>
  <c r="C96" i="64"/>
  <c r="O96" i="64" s="1"/>
  <c r="Q95" i="65"/>
  <c r="C95" i="64"/>
  <c r="Q94" i="65"/>
  <c r="D94" i="58" s="1"/>
  <c r="C94" i="64"/>
  <c r="Q93" i="65"/>
  <c r="C93" i="64"/>
  <c r="Q92" i="65"/>
  <c r="D92" i="63" s="1"/>
  <c r="C92" i="64"/>
  <c r="O92" i="64" s="1"/>
  <c r="Q91" i="65"/>
  <c r="C91" i="64"/>
  <c r="Q90" i="65"/>
  <c r="D90" i="58" s="1"/>
  <c r="C90" i="64"/>
  <c r="O90" i="64" s="1"/>
  <c r="Q89" i="65"/>
  <c r="D89" i="72" s="1"/>
  <c r="C89" i="64"/>
  <c r="Q88" i="65"/>
  <c r="D88" i="63" s="1"/>
  <c r="C88" i="64"/>
  <c r="Q87" i="65"/>
  <c r="C87" i="64"/>
  <c r="O87" i="64" s="1"/>
  <c r="Q86" i="65"/>
  <c r="D87" i="64" s="1"/>
  <c r="C86" i="64"/>
  <c r="O86" i="64" s="1"/>
  <c r="Q85" i="65"/>
  <c r="D85" i="63" s="1"/>
  <c r="C85" i="64"/>
  <c r="Q84" i="65"/>
  <c r="D84" i="58" s="1"/>
  <c r="C84" i="64"/>
  <c r="T83" i="63" s="1"/>
  <c r="Q83" i="65"/>
  <c r="C83" i="64"/>
  <c r="Q82" i="65"/>
  <c r="C82" i="64"/>
  <c r="O82" i="64" s="1"/>
  <c r="Q81" i="65"/>
  <c r="D81" i="63" s="1"/>
  <c r="C81" i="64"/>
  <c r="O81" i="64" s="1"/>
  <c r="Q80" i="65"/>
  <c r="D80" i="46" s="1"/>
  <c r="C80" i="64"/>
  <c r="AG79" i="63" s="1"/>
  <c r="Q79" i="65"/>
  <c r="C79" i="64"/>
  <c r="Q78" i="65"/>
  <c r="D78" i="58" s="1"/>
  <c r="C78" i="64"/>
  <c r="O78" i="64" s="1"/>
  <c r="Q77" i="65"/>
  <c r="D78" i="64" s="1"/>
  <c r="C77" i="64"/>
  <c r="Q76" i="65"/>
  <c r="C76" i="64"/>
  <c r="Q75" i="65"/>
  <c r="D75" i="63" s="1"/>
  <c r="C75" i="64"/>
  <c r="O75" i="64" s="1"/>
  <c r="Q74" i="65"/>
  <c r="D74" i="63" s="1"/>
  <c r="C74" i="64"/>
  <c r="Q73" i="65"/>
  <c r="D74" i="64" s="1"/>
  <c r="C73" i="64"/>
  <c r="Q72" i="65"/>
  <c r="D72" i="58" s="1"/>
  <c r="C72" i="64"/>
  <c r="O72" i="64" s="1"/>
  <c r="Q71" i="65"/>
  <c r="D71" i="58" s="1"/>
  <c r="C71" i="64"/>
  <c r="Q70" i="65"/>
  <c r="C70" i="64"/>
  <c r="O70" i="64" s="1"/>
  <c r="Q69" i="65"/>
  <c r="D69" i="72" s="1"/>
  <c r="C69" i="64"/>
  <c r="O69" i="64" s="1"/>
  <c r="Q68" i="65"/>
  <c r="D68" i="58" s="1"/>
  <c r="C68" i="64"/>
  <c r="T67" i="63" s="1"/>
  <c r="Q67" i="65"/>
  <c r="D68" i="64" s="1"/>
  <c r="C67" i="64"/>
  <c r="O67" i="64" s="1"/>
  <c r="Q66" i="65"/>
  <c r="D66" i="46" s="1"/>
  <c r="C66" i="64"/>
  <c r="Q65" i="65"/>
  <c r="D65" i="63" s="1"/>
  <c r="C65" i="64"/>
  <c r="O65" i="64" s="1"/>
  <c r="Q64" i="65"/>
  <c r="C64" i="64"/>
  <c r="T63" i="63" s="1"/>
  <c r="Q63" i="65"/>
  <c r="D64" i="64" s="1"/>
  <c r="AG63" i="63" s="1"/>
  <c r="C63" i="64"/>
  <c r="O63" i="64" s="1"/>
  <c r="Q62" i="65"/>
  <c r="C62" i="64"/>
  <c r="O62" i="64" s="1"/>
  <c r="Q61" i="65"/>
  <c r="C61" i="64"/>
  <c r="O61" i="64" s="1"/>
  <c r="Q60" i="65"/>
  <c r="C60" i="64"/>
  <c r="Q59" i="65"/>
  <c r="D59" i="46" s="1"/>
  <c r="C59" i="64"/>
  <c r="O59" i="64" s="1"/>
  <c r="Q58" i="65"/>
  <c r="C58" i="64"/>
  <c r="AG57" i="63" s="1"/>
  <c r="Q57" i="65"/>
  <c r="D58" i="64" s="1"/>
  <c r="T57" i="63" s="1"/>
  <c r="C57" i="64"/>
  <c r="O57" i="64" s="1"/>
  <c r="Q56" i="65"/>
  <c r="C56" i="64"/>
  <c r="O56" i="64" s="1"/>
  <c r="Q55" i="65"/>
  <c r="D55" i="58" s="1"/>
  <c r="C55" i="64"/>
  <c r="O55" i="64" s="1"/>
  <c r="Q54" i="65"/>
  <c r="C54" i="64"/>
  <c r="O54" i="64" s="1"/>
  <c r="Q53" i="65"/>
  <c r="D53" i="58" s="1"/>
  <c r="C53" i="64"/>
  <c r="O53" i="64" s="1"/>
  <c r="C52" i="64"/>
  <c r="Q51" i="65"/>
  <c r="D51" i="46" s="1"/>
  <c r="C51" i="64"/>
  <c r="O51" i="64" s="1"/>
  <c r="Q50" i="65"/>
  <c r="C50" i="64"/>
  <c r="O50" i="64" s="1"/>
  <c r="Q49" i="65"/>
  <c r="D50" i="64" s="1"/>
  <c r="C49" i="64"/>
  <c r="O49" i="64" s="1"/>
  <c r="Q48" i="65"/>
  <c r="D48" i="46" s="1"/>
  <c r="C48" i="64"/>
  <c r="Q47" i="65"/>
  <c r="D47" i="58" s="1"/>
  <c r="C47" i="64"/>
  <c r="O47" i="64" s="1"/>
  <c r="Q46" i="65"/>
  <c r="C46" i="64"/>
  <c r="O46" i="64" s="1"/>
  <c r="Q45" i="65"/>
  <c r="D46" i="64" s="1"/>
  <c r="C45" i="64"/>
  <c r="O45" i="64" s="1"/>
  <c r="Q44" i="65"/>
  <c r="C44" i="64"/>
  <c r="O44" i="64" s="1"/>
  <c r="C43" i="64"/>
  <c r="O43" i="64" s="1"/>
  <c r="Q42" i="65"/>
  <c r="D42" i="46" s="1"/>
  <c r="C42" i="64"/>
  <c r="O42" i="64" s="1"/>
  <c r="Q41" i="65"/>
  <c r="C41" i="64"/>
  <c r="O41" i="64" s="1"/>
  <c r="Q40" i="65"/>
  <c r="D41" i="64" s="1"/>
  <c r="T40" i="63" s="1"/>
  <c r="C40" i="64"/>
  <c r="Q39" i="65"/>
  <c r="D40" i="64" s="1"/>
  <c r="C39" i="64"/>
  <c r="O39" i="64" s="1"/>
  <c r="Q38" i="65"/>
  <c r="C38" i="64"/>
  <c r="O38" i="64" s="1"/>
  <c r="Q37" i="65"/>
  <c r="C37" i="64"/>
  <c r="O37" i="64" s="1"/>
  <c r="C36" i="64"/>
  <c r="O36" i="64" s="1"/>
  <c r="Q35" i="65"/>
  <c r="C35" i="64"/>
  <c r="Q34" i="65"/>
  <c r="D34" i="46" s="1"/>
  <c r="D35" i="64"/>
  <c r="C34" i="64"/>
  <c r="O34" i="64" s="1"/>
  <c r="Q33" i="65"/>
  <c r="C33" i="64"/>
  <c r="O33" i="64" s="1"/>
  <c r="Q32" i="65"/>
  <c r="C32" i="64"/>
  <c r="O32" i="64" s="1"/>
  <c r="Q31" i="65"/>
  <c r="C31" i="64"/>
  <c r="O31" i="64" s="1"/>
  <c r="Q30" i="65"/>
  <c r="D30" i="46" s="1"/>
  <c r="C30" i="64"/>
  <c r="Q29" i="65"/>
  <c r="D29" i="63" s="1"/>
  <c r="C29" i="64"/>
  <c r="O29" i="64" s="1"/>
  <c r="Q28" i="65"/>
  <c r="C28" i="64"/>
  <c r="O28" i="64" s="1"/>
  <c r="Q27" i="65"/>
  <c r="D28" i="64" s="1"/>
  <c r="C27" i="64"/>
  <c r="Q26" i="65"/>
  <c r="D27" i="64" s="1"/>
  <c r="C26" i="64"/>
  <c r="O26" i="64" s="1"/>
  <c r="Q25" i="65"/>
  <c r="D25" i="63" s="1"/>
  <c r="C25" i="64"/>
  <c r="O25" i="64" s="1"/>
  <c r="Q24" i="65"/>
  <c r="D25" i="64" s="1"/>
  <c r="C24" i="64"/>
  <c r="O24" i="64" s="1"/>
  <c r="Q23" i="65"/>
  <c r="D24" i="64" s="1"/>
  <c r="C23" i="64"/>
  <c r="Q22" i="65"/>
  <c r="D23" i="64" s="1"/>
  <c r="C22" i="64"/>
  <c r="O22" i="64" s="1"/>
  <c r="Q21" i="65"/>
  <c r="D22" i="64" s="1"/>
  <c r="C21" i="64"/>
  <c r="O21" i="64" s="1"/>
  <c r="Q20" i="65"/>
  <c r="C20" i="64"/>
  <c r="O20" i="64" s="1"/>
  <c r="Q19" i="65"/>
  <c r="D20" i="64" s="1"/>
  <c r="C19" i="64"/>
  <c r="O19" i="64" s="1"/>
  <c r="Q18" i="65"/>
  <c r="D18" i="72" s="1"/>
  <c r="R20" i="65"/>
  <c r="R18" i="65"/>
  <c r="R19" i="65"/>
  <c r="R21" i="65"/>
  <c r="R22" i="65"/>
  <c r="R23" i="65"/>
  <c r="R24" i="65"/>
  <c r="R25" i="65"/>
  <c r="R26" i="65"/>
  <c r="R27" i="65"/>
  <c r="R28" i="65"/>
  <c r="R29" i="65"/>
  <c r="R30" i="65"/>
  <c r="R31" i="65"/>
  <c r="R32" i="65"/>
  <c r="R33" i="65"/>
  <c r="R34" i="65"/>
  <c r="R35" i="65"/>
  <c r="R36" i="65"/>
  <c r="R37" i="65"/>
  <c r="R38" i="65"/>
  <c r="R39" i="65"/>
  <c r="R40" i="65"/>
  <c r="R41" i="65"/>
  <c r="R42" i="65"/>
  <c r="R43" i="65"/>
  <c r="R44" i="65"/>
  <c r="R45" i="65"/>
  <c r="R46" i="65"/>
  <c r="R47" i="65"/>
  <c r="R48" i="65"/>
  <c r="R49" i="65"/>
  <c r="R50" i="65"/>
  <c r="R51" i="65"/>
  <c r="R52" i="65"/>
  <c r="R53" i="65"/>
  <c r="R54" i="65"/>
  <c r="R55" i="65"/>
  <c r="R56" i="65"/>
  <c r="R57" i="65"/>
  <c r="R58" i="65"/>
  <c r="R59" i="65"/>
  <c r="R60" i="65"/>
  <c r="R61" i="65"/>
  <c r="R62" i="65"/>
  <c r="R63" i="65"/>
  <c r="R64" i="65"/>
  <c r="R65" i="65"/>
  <c r="R66" i="65"/>
  <c r="R67" i="65"/>
  <c r="R68" i="65"/>
  <c r="R69" i="65"/>
  <c r="R70" i="65"/>
  <c r="R71" i="65"/>
  <c r="R72" i="65"/>
  <c r="R73" i="65"/>
  <c r="R74" i="65"/>
  <c r="R75" i="65"/>
  <c r="R76" i="65"/>
  <c r="R77" i="65"/>
  <c r="R78" i="65"/>
  <c r="R79" i="65"/>
  <c r="R80" i="65"/>
  <c r="R81" i="65"/>
  <c r="R82" i="65"/>
  <c r="R83" i="65"/>
  <c r="R84" i="65"/>
  <c r="R85" i="65"/>
  <c r="R86" i="65"/>
  <c r="R87" i="65"/>
  <c r="R88" i="65"/>
  <c r="R89" i="65"/>
  <c r="R90" i="65"/>
  <c r="R91" i="65"/>
  <c r="R92" i="65"/>
  <c r="R93" i="65"/>
  <c r="R94" i="65"/>
  <c r="R95" i="65"/>
  <c r="R96" i="65"/>
  <c r="R97" i="65"/>
  <c r="R98" i="65"/>
  <c r="R99" i="65"/>
  <c r="R100" i="65"/>
  <c r="R101" i="65"/>
  <c r="R102" i="65"/>
  <c r="R103" i="65"/>
  <c r="R104" i="65"/>
  <c r="R105" i="65"/>
  <c r="R106" i="65"/>
  <c r="R107" i="65"/>
  <c r="R108" i="65"/>
  <c r="R109" i="65"/>
  <c r="R110" i="65"/>
  <c r="R111" i="65"/>
  <c r="R112" i="65"/>
  <c r="R113" i="65"/>
  <c r="R114" i="65"/>
  <c r="R115" i="65"/>
  <c r="R116" i="65"/>
  <c r="R117" i="65"/>
  <c r="R118" i="65"/>
  <c r="R119" i="65"/>
  <c r="R120" i="65"/>
  <c r="R121" i="65"/>
  <c r="R122" i="65"/>
  <c r="R123" i="65"/>
  <c r="R124" i="65"/>
  <c r="R125" i="65"/>
  <c r="R126" i="65"/>
  <c r="R127" i="65"/>
  <c r="R128" i="65"/>
  <c r="R129" i="65"/>
  <c r="R130" i="65"/>
  <c r="R131" i="65"/>
  <c r="R132" i="65"/>
  <c r="R133" i="65"/>
  <c r="R134" i="65"/>
  <c r="R135" i="65"/>
  <c r="R136" i="65"/>
  <c r="R137" i="65"/>
  <c r="R138" i="65"/>
  <c r="R139" i="65"/>
  <c r="R140" i="65"/>
  <c r="R141" i="65"/>
  <c r="R142" i="65"/>
  <c r="R143" i="65"/>
  <c r="R144" i="65"/>
  <c r="R145" i="65"/>
  <c r="R146" i="65"/>
  <c r="R147" i="65"/>
  <c r="R148" i="65"/>
  <c r="R149" i="65"/>
  <c r="R150" i="65"/>
  <c r="R151" i="65"/>
  <c r="R152" i="65"/>
  <c r="R153" i="65"/>
  <c r="R154" i="65"/>
  <c r="R155" i="65"/>
  <c r="R156" i="65"/>
  <c r="R157" i="65"/>
  <c r="R158" i="65"/>
  <c r="R159" i="65"/>
  <c r="R160" i="65"/>
  <c r="R161" i="65"/>
  <c r="R162" i="65"/>
  <c r="R163" i="65"/>
  <c r="R164" i="65"/>
  <c r="R165" i="65"/>
  <c r="R166" i="65"/>
  <c r="R167" i="65"/>
  <c r="R168" i="65"/>
  <c r="R169" i="65"/>
  <c r="R170" i="65"/>
  <c r="R171" i="65"/>
  <c r="R172" i="65"/>
  <c r="R173" i="65"/>
  <c r="R174" i="65"/>
  <c r="R175" i="65"/>
  <c r="R176" i="65"/>
  <c r="R177" i="65"/>
  <c r="C177" i="46"/>
  <c r="O177" i="58"/>
  <c r="C177" i="58"/>
  <c r="C176" i="46"/>
  <c r="BS176" i="46" s="1"/>
  <c r="O176" i="58"/>
  <c r="C176" i="58"/>
  <c r="C175" i="46"/>
  <c r="BS175" i="46" s="1"/>
  <c r="O175" i="58"/>
  <c r="C175" i="58"/>
  <c r="C174" i="46"/>
  <c r="O174" i="58"/>
  <c r="C174" i="58"/>
  <c r="O173" i="58"/>
  <c r="O172" i="58"/>
  <c r="O171" i="58"/>
  <c r="O170" i="58"/>
  <c r="O169" i="58"/>
  <c r="O167" i="58"/>
  <c r="BT167" i="58" s="1"/>
  <c r="O166" i="58"/>
  <c r="O165" i="58"/>
  <c r="O164" i="58"/>
  <c r="O163" i="58"/>
  <c r="O162" i="58"/>
  <c r="O161" i="58"/>
  <c r="O160" i="58"/>
  <c r="O159" i="58"/>
  <c r="O158" i="58"/>
  <c r="O157" i="58"/>
  <c r="O156" i="58"/>
  <c r="O155" i="58"/>
  <c r="O154" i="58"/>
  <c r="O153" i="58"/>
  <c r="O152" i="58"/>
  <c r="O151" i="58"/>
  <c r="O150" i="58"/>
  <c r="O149" i="58"/>
  <c r="O148" i="58"/>
  <c r="BT148" i="58" s="1"/>
  <c r="O147" i="58"/>
  <c r="O146" i="58"/>
  <c r="O145" i="58"/>
  <c r="O144" i="58"/>
  <c r="O143" i="58"/>
  <c r="O142" i="58"/>
  <c r="O141" i="58"/>
  <c r="BS141" i="58" s="1"/>
  <c r="O140" i="58"/>
  <c r="O139" i="58"/>
  <c r="O138" i="58"/>
  <c r="O137" i="58"/>
  <c r="O136" i="58"/>
  <c r="O135" i="58"/>
  <c r="O134" i="58"/>
  <c r="O133" i="58"/>
  <c r="O132" i="58"/>
  <c r="O131" i="58"/>
  <c r="O130" i="58"/>
  <c r="O129" i="58"/>
  <c r="O128" i="58"/>
  <c r="O127" i="58"/>
  <c r="O126" i="58"/>
  <c r="O125" i="58"/>
  <c r="O124" i="58"/>
  <c r="O123" i="58"/>
  <c r="O122" i="58"/>
  <c r="O121" i="58"/>
  <c r="O120" i="58"/>
  <c r="O119" i="58"/>
  <c r="O118" i="58"/>
  <c r="O117" i="58"/>
  <c r="O116" i="58"/>
  <c r="O115" i="58"/>
  <c r="O114" i="58"/>
  <c r="O113" i="58"/>
  <c r="O112" i="58"/>
  <c r="O111" i="58"/>
  <c r="O110" i="58"/>
  <c r="O109" i="58"/>
  <c r="O108" i="58"/>
  <c r="O107" i="58"/>
  <c r="O106" i="58"/>
  <c r="O105" i="58"/>
  <c r="O104" i="58"/>
  <c r="O103" i="58"/>
  <c r="O102" i="58"/>
  <c r="O101" i="58"/>
  <c r="O100" i="58"/>
  <c r="O99" i="58"/>
  <c r="O98" i="58"/>
  <c r="O97" i="58"/>
  <c r="O96" i="58"/>
  <c r="O95" i="58"/>
  <c r="O94" i="58"/>
  <c r="O93" i="58"/>
  <c r="O92" i="58"/>
  <c r="O91" i="58"/>
  <c r="O90" i="58"/>
  <c r="O89" i="58"/>
  <c r="O88" i="58"/>
  <c r="O87" i="58"/>
  <c r="O86" i="58"/>
  <c r="O85" i="58"/>
  <c r="O84" i="58"/>
  <c r="O83" i="58"/>
  <c r="O82" i="58"/>
  <c r="O81" i="58"/>
  <c r="O80" i="58"/>
  <c r="O79" i="58"/>
  <c r="O78" i="58"/>
  <c r="O77" i="58"/>
  <c r="O76" i="58"/>
  <c r="O75" i="58"/>
  <c r="O74" i="58"/>
  <c r="O73" i="58"/>
  <c r="O72" i="58"/>
  <c r="O71" i="58"/>
  <c r="O70" i="58"/>
  <c r="O69" i="58"/>
  <c r="O68" i="58"/>
  <c r="O67" i="58"/>
  <c r="O66" i="58"/>
  <c r="O65" i="58"/>
  <c r="O64" i="58"/>
  <c r="O63" i="58"/>
  <c r="O62" i="58"/>
  <c r="O61" i="58"/>
  <c r="O60" i="58"/>
  <c r="O59" i="58"/>
  <c r="O58" i="58"/>
  <c r="O57" i="58"/>
  <c r="O56" i="58"/>
  <c r="O55" i="58"/>
  <c r="O54" i="58"/>
  <c r="O53" i="58"/>
  <c r="O51" i="58"/>
  <c r="O50" i="58"/>
  <c r="O49" i="58"/>
  <c r="O48" i="58"/>
  <c r="O47" i="58"/>
  <c r="O46" i="58"/>
  <c r="O45" i="58"/>
  <c r="O44" i="58"/>
  <c r="O42" i="58"/>
  <c r="O41" i="58"/>
  <c r="O40" i="58"/>
  <c r="O39" i="58"/>
  <c r="O38" i="58"/>
  <c r="O35" i="58"/>
  <c r="O34" i="58"/>
  <c r="O33" i="58"/>
  <c r="O32" i="58"/>
  <c r="BT32" i="58" s="1"/>
  <c r="O31" i="58"/>
  <c r="O30" i="58"/>
  <c r="O29" i="58"/>
  <c r="O28" i="58"/>
  <c r="O27" i="58"/>
  <c r="O26" i="58"/>
  <c r="O25" i="58"/>
  <c r="O24" i="58"/>
  <c r="BT24" i="58" s="1"/>
  <c r="O23" i="58"/>
  <c r="O22" i="58"/>
  <c r="O21" i="58"/>
  <c r="O20" i="58"/>
  <c r="O19" i="58"/>
  <c r="O18" i="58"/>
  <c r="Q161" i="88"/>
  <c r="Q160" i="88"/>
  <c r="Q159" i="88"/>
  <c r="Q158" i="88"/>
  <c r="Q157" i="88"/>
  <c r="Q156" i="88"/>
  <c r="Q155" i="88"/>
  <c r="Q154" i="88"/>
  <c r="Q153" i="88"/>
  <c r="Q152" i="88"/>
  <c r="Q151" i="88"/>
  <c r="Q150" i="88"/>
  <c r="Q149" i="88"/>
  <c r="Q148" i="88"/>
  <c r="Q147" i="88"/>
  <c r="Q146" i="88"/>
  <c r="Q145" i="88"/>
  <c r="Q144" i="88"/>
  <c r="Q143" i="88"/>
  <c r="Q142" i="88"/>
  <c r="Q141" i="88"/>
  <c r="Q140" i="88"/>
  <c r="Q139" i="88"/>
  <c r="Q138" i="88"/>
  <c r="Q137" i="88"/>
  <c r="Q136" i="88"/>
  <c r="Q135" i="88"/>
  <c r="Q134" i="88"/>
  <c r="Q133" i="88"/>
  <c r="Q132" i="88"/>
  <c r="Q131" i="88"/>
  <c r="Q130" i="88"/>
  <c r="Q129" i="88"/>
  <c r="Q128" i="88"/>
  <c r="Q127" i="88"/>
  <c r="Q126" i="88"/>
  <c r="Q125" i="88"/>
  <c r="Q124" i="88"/>
  <c r="Q123" i="88"/>
  <c r="Q122" i="88"/>
  <c r="Q121" i="88"/>
  <c r="Q120" i="88"/>
  <c r="Q119" i="88"/>
  <c r="Q118" i="88"/>
  <c r="Q117" i="88"/>
  <c r="Q116" i="88"/>
  <c r="Q115" i="88"/>
  <c r="Q114" i="88"/>
  <c r="Q113" i="88"/>
  <c r="Q112" i="88"/>
  <c r="Q111" i="88"/>
  <c r="Q110" i="88"/>
  <c r="Q109" i="88"/>
  <c r="Q108" i="88"/>
  <c r="Q107" i="88"/>
  <c r="Q106" i="88"/>
  <c r="Q105" i="88"/>
  <c r="Q104" i="88"/>
  <c r="Q103" i="88"/>
  <c r="Q102" i="88"/>
  <c r="Q101" i="88"/>
  <c r="Q100" i="88"/>
  <c r="Q99" i="88"/>
  <c r="Q98" i="88"/>
  <c r="Q97" i="88"/>
  <c r="Q96" i="88"/>
  <c r="Q95" i="88"/>
  <c r="Q94" i="88"/>
  <c r="Q93" i="88"/>
  <c r="Q92" i="88"/>
  <c r="Q91" i="88"/>
  <c r="Q90" i="88"/>
  <c r="Q89" i="88"/>
  <c r="Q88" i="88"/>
  <c r="Q87" i="88"/>
  <c r="Q86" i="88"/>
  <c r="Q85" i="88"/>
  <c r="Q84" i="88"/>
  <c r="Q83" i="88"/>
  <c r="Q82" i="88"/>
  <c r="Q81" i="88"/>
  <c r="Q80" i="88"/>
  <c r="Q79" i="88"/>
  <c r="Q78" i="88"/>
  <c r="Q77" i="88"/>
  <c r="Q76" i="88"/>
  <c r="Q75" i="88"/>
  <c r="Q74" i="88"/>
  <c r="Q73" i="88"/>
  <c r="Q72" i="88"/>
  <c r="Q71" i="88"/>
  <c r="Q70" i="88"/>
  <c r="Q69" i="88"/>
  <c r="Q68" i="88"/>
  <c r="Q67" i="88"/>
  <c r="Q66" i="88"/>
  <c r="Q65" i="88"/>
  <c r="Q64" i="88"/>
  <c r="Q63" i="88"/>
  <c r="Q62" i="88"/>
  <c r="Q61" i="88"/>
  <c r="Q60" i="88"/>
  <c r="Q59" i="88"/>
  <c r="Q58" i="88"/>
  <c r="Q57" i="88"/>
  <c r="Q56" i="88"/>
  <c r="Q55" i="88"/>
  <c r="Q54" i="88"/>
  <c r="Q53" i="88"/>
  <c r="Q52" i="88"/>
  <c r="Q51" i="88"/>
  <c r="Q50" i="88"/>
  <c r="Q49" i="88"/>
  <c r="Q48" i="88"/>
  <c r="Q47" i="88"/>
  <c r="Q46" i="88"/>
  <c r="Q45" i="88"/>
  <c r="Q44" i="88"/>
  <c r="Q43" i="88"/>
  <c r="Q42" i="88"/>
  <c r="Q41" i="88"/>
  <c r="Q40" i="88"/>
  <c r="Q39" i="88"/>
  <c r="Q38" i="88"/>
  <c r="Q37" i="88"/>
  <c r="Q36" i="88"/>
  <c r="Q35" i="88"/>
  <c r="Q34" i="88"/>
  <c r="Q33" i="88"/>
  <c r="Q32" i="88"/>
  <c r="Q31" i="88"/>
  <c r="Q30" i="88"/>
  <c r="Q29" i="88"/>
  <c r="Q28" i="88"/>
  <c r="Q27" i="88"/>
  <c r="Q26" i="88"/>
  <c r="Q25" i="88"/>
  <c r="Q24" i="88"/>
  <c r="Q23" i="88"/>
  <c r="Q22" i="88"/>
  <c r="Q21" i="88"/>
  <c r="Q20" i="88"/>
  <c r="Q19" i="88"/>
  <c r="Q18" i="88"/>
  <c r="Q17" i="88"/>
  <c r="Q16" i="88"/>
  <c r="Q15" i="88"/>
  <c r="Q14" i="88"/>
  <c r="Q13" i="88"/>
  <c r="Q12" i="88"/>
  <c r="Q11" i="88"/>
  <c r="Q10" i="88"/>
  <c r="Q9" i="88"/>
  <c r="Q8" i="88"/>
  <c r="Q7" i="88"/>
  <c r="Q6" i="88"/>
  <c r="Q5" i="88"/>
  <c r="Q4" i="88"/>
  <c r="Q3" i="88"/>
  <c r="Q2" i="88"/>
  <c r="I161" i="88"/>
  <c r="I160" i="88"/>
  <c r="I159" i="88"/>
  <c r="I158" i="88"/>
  <c r="I157" i="88"/>
  <c r="I156" i="88"/>
  <c r="I155" i="88"/>
  <c r="I154" i="88"/>
  <c r="I153" i="88"/>
  <c r="I152" i="88"/>
  <c r="I151" i="88"/>
  <c r="I150" i="88"/>
  <c r="I149" i="88"/>
  <c r="I148" i="88"/>
  <c r="I147" i="88"/>
  <c r="I146" i="88"/>
  <c r="I145" i="88"/>
  <c r="I144" i="88"/>
  <c r="I143" i="88"/>
  <c r="I142" i="88"/>
  <c r="I141" i="88"/>
  <c r="I140" i="88"/>
  <c r="I139" i="88"/>
  <c r="I138" i="88"/>
  <c r="I137" i="88"/>
  <c r="I136" i="88"/>
  <c r="I135" i="88"/>
  <c r="I134" i="88"/>
  <c r="I133" i="88"/>
  <c r="I132" i="88"/>
  <c r="I131" i="88"/>
  <c r="I130" i="88"/>
  <c r="I129" i="88"/>
  <c r="I128" i="88"/>
  <c r="I127" i="88"/>
  <c r="I126" i="88"/>
  <c r="I125" i="88"/>
  <c r="I124" i="88"/>
  <c r="I123" i="88"/>
  <c r="I122" i="88"/>
  <c r="I121" i="88"/>
  <c r="I120" i="88"/>
  <c r="I119" i="88"/>
  <c r="I118" i="88"/>
  <c r="I117" i="88"/>
  <c r="I116" i="88"/>
  <c r="I115" i="88"/>
  <c r="I114" i="88"/>
  <c r="I113" i="88"/>
  <c r="I112" i="88"/>
  <c r="I111" i="88"/>
  <c r="I110" i="88"/>
  <c r="I109" i="88"/>
  <c r="I108" i="88"/>
  <c r="I107" i="88"/>
  <c r="I106" i="88"/>
  <c r="I105" i="88"/>
  <c r="I104" i="88"/>
  <c r="I103" i="88"/>
  <c r="I102" i="88"/>
  <c r="I101" i="88"/>
  <c r="I100" i="88"/>
  <c r="I99" i="88"/>
  <c r="I98" i="88"/>
  <c r="I97" i="88"/>
  <c r="I96" i="88"/>
  <c r="I95" i="88"/>
  <c r="I94" i="88"/>
  <c r="I93" i="88"/>
  <c r="I92" i="88"/>
  <c r="I91" i="88"/>
  <c r="I90" i="88"/>
  <c r="I89" i="88"/>
  <c r="I88" i="88"/>
  <c r="I87" i="88"/>
  <c r="I86" i="88"/>
  <c r="I85" i="88"/>
  <c r="I84" i="88"/>
  <c r="I83" i="88"/>
  <c r="I82" i="88"/>
  <c r="I81" i="88"/>
  <c r="I80" i="88"/>
  <c r="I79" i="88"/>
  <c r="I78" i="88"/>
  <c r="I77" i="88"/>
  <c r="I76" i="88"/>
  <c r="I75" i="88"/>
  <c r="I74" i="88"/>
  <c r="I73" i="88"/>
  <c r="I72" i="88"/>
  <c r="I71" i="88"/>
  <c r="I70" i="88"/>
  <c r="I69" i="88"/>
  <c r="I68" i="88"/>
  <c r="I67" i="88"/>
  <c r="I66" i="88"/>
  <c r="I65" i="88"/>
  <c r="I64" i="88"/>
  <c r="I63" i="88"/>
  <c r="I62" i="88"/>
  <c r="I61" i="88"/>
  <c r="I60" i="88"/>
  <c r="I59" i="88"/>
  <c r="I58" i="88"/>
  <c r="I57" i="88"/>
  <c r="I56" i="88"/>
  <c r="I55" i="88"/>
  <c r="I54" i="88"/>
  <c r="I53" i="88"/>
  <c r="I52" i="88"/>
  <c r="I51" i="88"/>
  <c r="I50" i="88"/>
  <c r="I49" i="88"/>
  <c r="I48" i="88"/>
  <c r="I47" i="88"/>
  <c r="I46" i="88"/>
  <c r="I45" i="88"/>
  <c r="I44" i="88"/>
  <c r="I43" i="88"/>
  <c r="I42" i="88"/>
  <c r="I41" i="88"/>
  <c r="I40" i="88"/>
  <c r="I39" i="88"/>
  <c r="I38" i="88"/>
  <c r="I37" i="88"/>
  <c r="I36" i="88"/>
  <c r="I35" i="88"/>
  <c r="I34" i="88"/>
  <c r="I33" i="88"/>
  <c r="I32" i="88"/>
  <c r="I31" i="88"/>
  <c r="I30" i="88"/>
  <c r="I29" i="88"/>
  <c r="I28" i="88"/>
  <c r="I27" i="88"/>
  <c r="I26" i="88"/>
  <c r="I25" i="88"/>
  <c r="I24" i="88"/>
  <c r="I23" i="88"/>
  <c r="I22" i="88"/>
  <c r="I21" i="88"/>
  <c r="I19" i="88"/>
  <c r="I18" i="88"/>
  <c r="I17" i="88"/>
  <c r="I16" i="88"/>
  <c r="I15" i="88"/>
  <c r="I14" i="88"/>
  <c r="I13" i="88"/>
  <c r="I12" i="88"/>
  <c r="I11" i="88"/>
  <c r="I10" i="88"/>
  <c r="I9" i="88"/>
  <c r="I8" i="88"/>
  <c r="I7" i="88"/>
  <c r="I6" i="88"/>
  <c r="I5" i="88"/>
  <c r="I4" i="88"/>
  <c r="I3" i="88"/>
  <c r="I2" i="88"/>
  <c r="I20" i="88"/>
  <c r="H161" i="88"/>
  <c r="H160" i="88"/>
  <c r="H159" i="88"/>
  <c r="H158" i="88"/>
  <c r="H157" i="88"/>
  <c r="H156" i="88"/>
  <c r="H155" i="88"/>
  <c r="H154" i="88"/>
  <c r="H153" i="88"/>
  <c r="H152" i="88"/>
  <c r="H151" i="88"/>
  <c r="H150" i="88"/>
  <c r="H149" i="88"/>
  <c r="H148" i="88"/>
  <c r="H147" i="88"/>
  <c r="H146" i="88"/>
  <c r="H145" i="88"/>
  <c r="H144" i="88"/>
  <c r="H143" i="88"/>
  <c r="H142" i="88"/>
  <c r="H141" i="88"/>
  <c r="H140" i="88"/>
  <c r="H139" i="88"/>
  <c r="H138" i="88"/>
  <c r="H137" i="88"/>
  <c r="H136" i="88"/>
  <c r="H135" i="88"/>
  <c r="H134" i="88"/>
  <c r="H133" i="88"/>
  <c r="H132" i="88"/>
  <c r="H131" i="88"/>
  <c r="H130" i="88"/>
  <c r="H129" i="88"/>
  <c r="H128" i="88"/>
  <c r="H127" i="88"/>
  <c r="H126" i="88"/>
  <c r="H125" i="88"/>
  <c r="H124" i="88"/>
  <c r="H123" i="88"/>
  <c r="H122" i="88"/>
  <c r="H121" i="88"/>
  <c r="H120" i="88"/>
  <c r="H119" i="88"/>
  <c r="H118" i="88"/>
  <c r="H117" i="88"/>
  <c r="H116" i="88"/>
  <c r="H115" i="88"/>
  <c r="H114" i="88"/>
  <c r="H113" i="88"/>
  <c r="H112" i="88"/>
  <c r="H111" i="88"/>
  <c r="H110" i="88"/>
  <c r="H109" i="88"/>
  <c r="H108" i="88"/>
  <c r="H107" i="88"/>
  <c r="H106" i="88"/>
  <c r="H105" i="88"/>
  <c r="H104" i="88"/>
  <c r="H103" i="88"/>
  <c r="H102" i="88"/>
  <c r="H101" i="88"/>
  <c r="H100" i="88"/>
  <c r="H99" i="88"/>
  <c r="H98" i="88"/>
  <c r="H97" i="88"/>
  <c r="H96" i="88"/>
  <c r="H95" i="88"/>
  <c r="H94" i="88"/>
  <c r="H93" i="88"/>
  <c r="H92" i="88"/>
  <c r="H91" i="88"/>
  <c r="H90" i="88"/>
  <c r="H89" i="88"/>
  <c r="H88" i="88"/>
  <c r="H87" i="88"/>
  <c r="H86" i="88"/>
  <c r="H85" i="88"/>
  <c r="H84" i="88"/>
  <c r="H83" i="88"/>
  <c r="H82" i="88"/>
  <c r="H81" i="88"/>
  <c r="H80" i="88"/>
  <c r="H79" i="88"/>
  <c r="H78" i="88"/>
  <c r="H77" i="88"/>
  <c r="H76" i="88"/>
  <c r="H75" i="88"/>
  <c r="H74" i="88"/>
  <c r="H73" i="88"/>
  <c r="H72" i="88"/>
  <c r="H71" i="88"/>
  <c r="H70" i="88"/>
  <c r="H69" i="88"/>
  <c r="H68" i="88"/>
  <c r="H67" i="88"/>
  <c r="H66" i="88"/>
  <c r="H65" i="88"/>
  <c r="H64" i="88"/>
  <c r="H63" i="88"/>
  <c r="H62" i="88"/>
  <c r="H61" i="88"/>
  <c r="H60" i="88"/>
  <c r="H59" i="88"/>
  <c r="H58" i="88"/>
  <c r="H57" i="88"/>
  <c r="H56" i="88"/>
  <c r="H55" i="88"/>
  <c r="H54" i="88"/>
  <c r="H53" i="88"/>
  <c r="H52" i="88"/>
  <c r="H51" i="88"/>
  <c r="H50" i="88"/>
  <c r="H49" i="88"/>
  <c r="H48" i="88"/>
  <c r="H47" i="88"/>
  <c r="H46" i="88"/>
  <c r="H45" i="88"/>
  <c r="H44" i="88"/>
  <c r="H43" i="88"/>
  <c r="H42" i="88"/>
  <c r="H41" i="88"/>
  <c r="H40" i="88"/>
  <c r="H39" i="88"/>
  <c r="H38" i="88"/>
  <c r="H37" i="88"/>
  <c r="H36" i="88"/>
  <c r="H35" i="88"/>
  <c r="H34" i="88"/>
  <c r="H33" i="88"/>
  <c r="H32" i="88"/>
  <c r="H31" i="88"/>
  <c r="H30" i="88"/>
  <c r="H29" i="88"/>
  <c r="H28" i="88"/>
  <c r="H27" i="88"/>
  <c r="H26" i="88"/>
  <c r="H25" i="88"/>
  <c r="H24" i="88"/>
  <c r="H23" i="88"/>
  <c r="H22" i="88"/>
  <c r="H21" i="88"/>
  <c r="H20" i="88"/>
  <c r="H19" i="88"/>
  <c r="H18" i="88"/>
  <c r="H17" i="88"/>
  <c r="H16" i="88"/>
  <c r="H15" i="88"/>
  <c r="H14" i="88"/>
  <c r="H13" i="88"/>
  <c r="H12" i="88"/>
  <c r="H11" i="88"/>
  <c r="H10" i="88"/>
  <c r="H9" i="88"/>
  <c r="H8" i="88"/>
  <c r="H7" i="88"/>
  <c r="H6" i="88"/>
  <c r="H5" i="88"/>
  <c r="H4" i="88"/>
  <c r="H3" i="88"/>
  <c r="H2" i="88"/>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BU48" i="59"/>
  <c r="BU49" i="59"/>
  <c r="BU50" i="59"/>
  <c r="BU51" i="59"/>
  <c r="BU52" i="59"/>
  <c r="BU53" i="59"/>
  <c r="BU54" i="59"/>
  <c r="BU55" i="59"/>
  <c r="BU56" i="59"/>
  <c r="BU57" i="59"/>
  <c r="BU58" i="59"/>
  <c r="BU59" i="59"/>
  <c r="BU60" i="59"/>
  <c r="BU61" i="59"/>
  <c r="BU62" i="59"/>
  <c r="BU63" i="59"/>
  <c r="BU64" i="59"/>
  <c r="BU65" i="59"/>
  <c r="BU66" i="59"/>
  <c r="BU67" i="59"/>
  <c r="BU68" i="59"/>
  <c r="BU69" i="59"/>
  <c r="BU70" i="59"/>
  <c r="BU71" i="59"/>
  <c r="BU72" i="59"/>
  <c r="BU73" i="59"/>
  <c r="BU74" i="59"/>
  <c r="BU75" i="59"/>
  <c r="BU76" i="59"/>
  <c r="BU77" i="59"/>
  <c r="BU78" i="59"/>
  <c r="BU79" i="59"/>
  <c r="BU80" i="59"/>
  <c r="BU81" i="59"/>
  <c r="BU82" i="59"/>
  <c r="BU83" i="59"/>
  <c r="BU84" i="59"/>
  <c r="BU85" i="59"/>
  <c r="BU86" i="59"/>
  <c r="BU87" i="59"/>
  <c r="BU88" i="59"/>
  <c r="BU89" i="59"/>
  <c r="BU90" i="59"/>
  <c r="BU91" i="59"/>
  <c r="BU92" i="59"/>
  <c r="BU93" i="59"/>
  <c r="BU94" i="59"/>
  <c r="BU95" i="59"/>
  <c r="BU96" i="59"/>
  <c r="BU97" i="59"/>
  <c r="BU98" i="59"/>
  <c r="BU99" i="59"/>
  <c r="BU100" i="59"/>
  <c r="BU101" i="59"/>
  <c r="BU102" i="59"/>
  <c r="BU103" i="59"/>
  <c r="BU104" i="59"/>
  <c r="BU105" i="59"/>
  <c r="BU106" i="59"/>
  <c r="BU107" i="59"/>
  <c r="BU108" i="59"/>
  <c r="BU109" i="59"/>
  <c r="BU110" i="59"/>
  <c r="BU111" i="59"/>
  <c r="BU112" i="59"/>
  <c r="BU113" i="59"/>
  <c r="BU114" i="59"/>
  <c r="BU115" i="59"/>
  <c r="BU116" i="59"/>
  <c r="BU117" i="59"/>
  <c r="BU118" i="59"/>
  <c r="BU119" i="59"/>
  <c r="BU120" i="59"/>
  <c r="BU121" i="59"/>
  <c r="BU122" i="59"/>
  <c r="BU123" i="59"/>
  <c r="BU124" i="59"/>
  <c r="BU125" i="59"/>
  <c r="BU126" i="59"/>
  <c r="BU127" i="59"/>
  <c r="BU128" i="59"/>
  <c r="BU129" i="59"/>
  <c r="BU130" i="59"/>
  <c r="BU131" i="59"/>
  <c r="BU132" i="59"/>
  <c r="BU133" i="59"/>
  <c r="BU134" i="59"/>
  <c r="BU135" i="59"/>
  <c r="BU136" i="59"/>
  <c r="BU137" i="59"/>
  <c r="BU138" i="59"/>
  <c r="BU139" i="59"/>
  <c r="BU140" i="59"/>
  <c r="BU141" i="59"/>
  <c r="BU142" i="59"/>
  <c r="BU143" i="59"/>
  <c r="BU144" i="59"/>
  <c r="BU145" i="59"/>
  <c r="BU146" i="59"/>
  <c r="BU147" i="59"/>
  <c r="BU148" i="59"/>
  <c r="BU149" i="59"/>
  <c r="BU150" i="59"/>
  <c r="BU151" i="59"/>
  <c r="BU152" i="59"/>
  <c r="BU153" i="59"/>
  <c r="BU154" i="59"/>
  <c r="BU155" i="59"/>
  <c r="BU156" i="59"/>
  <c r="BU157" i="59"/>
  <c r="BU158" i="59"/>
  <c r="BU159" i="59"/>
  <c r="BU160" i="59"/>
  <c r="BU161" i="59"/>
  <c r="BU162" i="59"/>
  <c r="BU163" i="59"/>
  <c r="BU164" i="59"/>
  <c r="BU165" i="59"/>
  <c r="BU166" i="59"/>
  <c r="BU167" i="59"/>
  <c r="BU168" i="59"/>
  <c r="BU169" i="59"/>
  <c r="BU170" i="59"/>
  <c r="BU171" i="59"/>
  <c r="BU172" i="59"/>
  <c r="BU173" i="59"/>
  <c r="BU174" i="59"/>
  <c r="BU175" i="59"/>
  <c r="BU176" i="59"/>
  <c r="BU17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BV48" i="59"/>
  <c r="BV49" i="59"/>
  <c r="BV50" i="59"/>
  <c r="BV51" i="59"/>
  <c r="BV52" i="59"/>
  <c r="BV53" i="59"/>
  <c r="BV54" i="59"/>
  <c r="BV55" i="59"/>
  <c r="BV56" i="59"/>
  <c r="BV57" i="59"/>
  <c r="BV58" i="59"/>
  <c r="BV59" i="59"/>
  <c r="BV60" i="59"/>
  <c r="BV61" i="59"/>
  <c r="BV62" i="59"/>
  <c r="BV63" i="59"/>
  <c r="BV64" i="59"/>
  <c r="BV65" i="59"/>
  <c r="BV66" i="59"/>
  <c r="BV67" i="59"/>
  <c r="BV68" i="59"/>
  <c r="BV69" i="59"/>
  <c r="BV70" i="59"/>
  <c r="BV71" i="59"/>
  <c r="BV72" i="59"/>
  <c r="BV73" i="59"/>
  <c r="BV74" i="59"/>
  <c r="BV75" i="59"/>
  <c r="BV76" i="59"/>
  <c r="BV77" i="59"/>
  <c r="BV78" i="59"/>
  <c r="BV79" i="59"/>
  <c r="BV80" i="59"/>
  <c r="BV81" i="59"/>
  <c r="BV82" i="59"/>
  <c r="BV83" i="59"/>
  <c r="BV84" i="59"/>
  <c r="BV85" i="59"/>
  <c r="BV86" i="59"/>
  <c r="BV87" i="59"/>
  <c r="BV88" i="59"/>
  <c r="BV89" i="59"/>
  <c r="BV90" i="59"/>
  <c r="BV91" i="59"/>
  <c r="BV92" i="59"/>
  <c r="BV93" i="59"/>
  <c r="BV94" i="59"/>
  <c r="BV95" i="59"/>
  <c r="BV96" i="59"/>
  <c r="BV97" i="59"/>
  <c r="BV98" i="59"/>
  <c r="BV99" i="59"/>
  <c r="BV100" i="59"/>
  <c r="BV101" i="59"/>
  <c r="BV102" i="59"/>
  <c r="BV103" i="59"/>
  <c r="BV104" i="59"/>
  <c r="BV105" i="59"/>
  <c r="BV106" i="59"/>
  <c r="BV107" i="59"/>
  <c r="BV108" i="59"/>
  <c r="BV109" i="59"/>
  <c r="BV110" i="59"/>
  <c r="BV111" i="59"/>
  <c r="BV112" i="59"/>
  <c r="BV113" i="59"/>
  <c r="BV114" i="59"/>
  <c r="BV115" i="59"/>
  <c r="BV116" i="59"/>
  <c r="BV117" i="59"/>
  <c r="BV118" i="59"/>
  <c r="BV119" i="59"/>
  <c r="BV120" i="59"/>
  <c r="BV121" i="59"/>
  <c r="BV122" i="59"/>
  <c r="BV123" i="59"/>
  <c r="BV124" i="59"/>
  <c r="BV125" i="59"/>
  <c r="BV126" i="59"/>
  <c r="BV127" i="59"/>
  <c r="BV128" i="59"/>
  <c r="BV129" i="59"/>
  <c r="BV130" i="59"/>
  <c r="BV131" i="59"/>
  <c r="BV132" i="59"/>
  <c r="BV133" i="59"/>
  <c r="BV134" i="59"/>
  <c r="BV135" i="59"/>
  <c r="BV136" i="59"/>
  <c r="BV137" i="59"/>
  <c r="BV138" i="59"/>
  <c r="BV139" i="59"/>
  <c r="BV140" i="59"/>
  <c r="BV141" i="59"/>
  <c r="BV142" i="59"/>
  <c r="BV143" i="59"/>
  <c r="BV144" i="59"/>
  <c r="BV145" i="59"/>
  <c r="BV146" i="59"/>
  <c r="BV147" i="59"/>
  <c r="BV148" i="59"/>
  <c r="BV149" i="59"/>
  <c r="BV150" i="59"/>
  <c r="BV151" i="59"/>
  <c r="BV152" i="59"/>
  <c r="BV153" i="59"/>
  <c r="BV154" i="59"/>
  <c r="BV155" i="59"/>
  <c r="BV156" i="59"/>
  <c r="BV157" i="59"/>
  <c r="BV158" i="59"/>
  <c r="BV159" i="59"/>
  <c r="BV160" i="59"/>
  <c r="BV161" i="59"/>
  <c r="BV162" i="59"/>
  <c r="BV163" i="59"/>
  <c r="BV164" i="59"/>
  <c r="BV165" i="59"/>
  <c r="BV166" i="59"/>
  <c r="BV167" i="59"/>
  <c r="BV168" i="59"/>
  <c r="BV169" i="59"/>
  <c r="BV170" i="59"/>
  <c r="BV171" i="59"/>
  <c r="BV172" i="59"/>
  <c r="BV173" i="59"/>
  <c r="BV174" i="59"/>
  <c r="BV175" i="59"/>
  <c r="BV176" i="59"/>
  <c r="BV17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BW48" i="59"/>
  <c r="BW49" i="59"/>
  <c r="BW50" i="59"/>
  <c r="BW51" i="59"/>
  <c r="BW52" i="59"/>
  <c r="BW53" i="59"/>
  <c r="BW54" i="59"/>
  <c r="BW55" i="59"/>
  <c r="BW56" i="59"/>
  <c r="BW57" i="59"/>
  <c r="BW58" i="59"/>
  <c r="BW59" i="59"/>
  <c r="BW60" i="59"/>
  <c r="BW61" i="59"/>
  <c r="BW62" i="59"/>
  <c r="BW63" i="59"/>
  <c r="BW64" i="59"/>
  <c r="BW65" i="59"/>
  <c r="BW66" i="59"/>
  <c r="BW67" i="59"/>
  <c r="BW68" i="59"/>
  <c r="BW69" i="59"/>
  <c r="BW70" i="59"/>
  <c r="BW71" i="59"/>
  <c r="BW72" i="59"/>
  <c r="BW73" i="59"/>
  <c r="BW74" i="59"/>
  <c r="BW75" i="59"/>
  <c r="BW76" i="59"/>
  <c r="BW77" i="59"/>
  <c r="BW78" i="59"/>
  <c r="BW79" i="59"/>
  <c r="BW80" i="59"/>
  <c r="BW81" i="59"/>
  <c r="BW82" i="59"/>
  <c r="BW83" i="59"/>
  <c r="BW84" i="59"/>
  <c r="BW85" i="59"/>
  <c r="BW86" i="59"/>
  <c r="BW87" i="59"/>
  <c r="BW88" i="59"/>
  <c r="BW89" i="59"/>
  <c r="BW90" i="59"/>
  <c r="BW91" i="59"/>
  <c r="BW92" i="59"/>
  <c r="BW93" i="59"/>
  <c r="BW94" i="59"/>
  <c r="BW95" i="59"/>
  <c r="BW96" i="59"/>
  <c r="BW97" i="59"/>
  <c r="BW98" i="59"/>
  <c r="BW99" i="59"/>
  <c r="BW100" i="59"/>
  <c r="BW101" i="59"/>
  <c r="BW102" i="59"/>
  <c r="BW103" i="59"/>
  <c r="BW104" i="59"/>
  <c r="BW105" i="59"/>
  <c r="BW106" i="59"/>
  <c r="BW107" i="59"/>
  <c r="BW108" i="59"/>
  <c r="BW109" i="59"/>
  <c r="BW110" i="59"/>
  <c r="BW111" i="59"/>
  <c r="BW112" i="59"/>
  <c r="BW113" i="59"/>
  <c r="BW114" i="59"/>
  <c r="BW115" i="59"/>
  <c r="BW116" i="59"/>
  <c r="BW117" i="59"/>
  <c r="BW118" i="59"/>
  <c r="BW119" i="59"/>
  <c r="BW120" i="59"/>
  <c r="BW121" i="59"/>
  <c r="BW122" i="59"/>
  <c r="BW123" i="59"/>
  <c r="BW124" i="59"/>
  <c r="BW125" i="59"/>
  <c r="BW126" i="59"/>
  <c r="BW127" i="59"/>
  <c r="BW128" i="59"/>
  <c r="BW129" i="59"/>
  <c r="BW130" i="59"/>
  <c r="BW131" i="59"/>
  <c r="BW132" i="59"/>
  <c r="BW133" i="59"/>
  <c r="BW134" i="59"/>
  <c r="BW135" i="59"/>
  <c r="BW136" i="59"/>
  <c r="BW137" i="59"/>
  <c r="BW138" i="59"/>
  <c r="BW139" i="59"/>
  <c r="BW140" i="59"/>
  <c r="BW141" i="59"/>
  <c r="BW142" i="59"/>
  <c r="BW143" i="59"/>
  <c r="BW144" i="59"/>
  <c r="BW145" i="59"/>
  <c r="BW146" i="59"/>
  <c r="BW147" i="59"/>
  <c r="BW148" i="59"/>
  <c r="BW149" i="59"/>
  <c r="BW150" i="59"/>
  <c r="BW151" i="59"/>
  <c r="BW152" i="59"/>
  <c r="BW153" i="59"/>
  <c r="BW154" i="59"/>
  <c r="BW155" i="59"/>
  <c r="BW156" i="59"/>
  <c r="BW157" i="59"/>
  <c r="BW158" i="59"/>
  <c r="BW159" i="59"/>
  <c r="BW160" i="59"/>
  <c r="BW161" i="59"/>
  <c r="BW162" i="59"/>
  <c r="BW163" i="59"/>
  <c r="BW164" i="59"/>
  <c r="BW165" i="59"/>
  <c r="BW166" i="59"/>
  <c r="BW167" i="59"/>
  <c r="BW168" i="59"/>
  <c r="BW169" i="59"/>
  <c r="BW170" i="59"/>
  <c r="BW171" i="59"/>
  <c r="BW172" i="59"/>
  <c r="BW173" i="59"/>
  <c r="BW174" i="59"/>
  <c r="BW175" i="59"/>
  <c r="BW176" i="59"/>
  <c r="BW17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BX48" i="59"/>
  <c r="BX49" i="59"/>
  <c r="BX50" i="59"/>
  <c r="BX51" i="59"/>
  <c r="BX52" i="59"/>
  <c r="BX53" i="59"/>
  <c r="BX54" i="59"/>
  <c r="BX55" i="59"/>
  <c r="BX56" i="59"/>
  <c r="BX57" i="59"/>
  <c r="BX58" i="59"/>
  <c r="BX59" i="59"/>
  <c r="BX60" i="59"/>
  <c r="BX61" i="59"/>
  <c r="BX62" i="59"/>
  <c r="BX63" i="59"/>
  <c r="BX64" i="59"/>
  <c r="BX65" i="59"/>
  <c r="BX66" i="59"/>
  <c r="BX67" i="59"/>
  <c r="BX68" i="59"/>
  <c r="BX69" i="59"/>
  <c r="BX70" i="59"/>
  <c r="BX71" i="59"/>
  <c r="BX72" i="59"/>
  <c r="BX73" i="59"/>
  <c r="BX74" i="59"/>
  <c r="BX75" i="59"/>
  <c r="BX76" i="59"/>
  <c r="BX77" i="59"/>
  <c r="BX78" i="59"/>
  <c r="BX79" i="59"/>
  <c r="BX80" i="59"/>
  <c r="BX81" i="59"/>
  <c r="BX82" i="59"/>
  <c r="BX83" i="59"/>
  <c r="BX84" i="59"/>
  <c r="BX85" i="59"/>
  <c r="BX86" i="59"/>
  <c r="BX87" i="59"/>
  <c r="BX88" i="59"/>
  <c r="BX89" i="59"/>
  <c r="BX90" i="59"/>
  <c r="BX91" i="59"/>
  <c r="BX92" i="59"/>
  <c r="BX93" i="59"/>
  <c r="BX94" i="59"/>
  <c r="BX95" i="59"/>
  <c r="BX96" i="59"/>
  <c r="BX97" i="59"/>
  <c r="BX98" i="59"/>
  <c r="BX99" i="59"/>
  <c r="BX100" i="59"/>
  <c r="BX101" i="59"/>
  <c r="BX102" i="59"/>
  <c r="BX103" i="59"/>
  <c r="BX104" i="59"/>
  <c r="BX105" i="59"/>
  <c r="BX106" i="59"/>
  <c r="BX107" i="59"/>
  <c r="BX108" i="59"/>
  <c r="BX109" i="59"/>
  <c r="BX110" i="59"/>
  <c r="BX111" i="59"/>
  <c r="BX112" i="59"/>
  <c r="BX113" i="59"/>
  <c r="BX114" i="59"/>
  <c r="BX115" i="59"/>
  <c r="BX116" i="59"/>
  <c r="BX117" i="59"/>
  <c r="BX118" i="59"/>
  <c r="BX119" i="59"/>
  <c r="BX120" i="59"/>
  <c r="BX121" i="59"/>
  <c r="BX122" i="59"/>
  <c r="BX123" i="59"/>
  <c r="BX124" i="59"/>
  <c r="BX125" i="59"/>
  <c r="BX126" i="59"/>
  <c r="BX127" i="59"/>
  <c r="BX128" i="59"/>
  <c r="BX129" i="59"/>
  <c r="BX130" i="59"/>
  <c r="BX131" i="59"/>
  <c r="BX132" i="59"/>
  <c r="BX133" i="59"/>
  <c r="BX134" i="59"/>
  <c r="BX135" i="59"/>
  <c r="BX136" i="59"/>
  <c r="BX137" i="59"/>
  <c r="BX138" i="59"/>
  <c r="BX139" i="59"/>
  <c r="BX140" i="59"/>
  <c r="BX141" i="59"/>
  <c r="BX142" i="59"/>
  <c r="BX143" i="59"/>
  <c r="BX144" i="59"/>
  <c r="BX145" i="59"/>
  <c r="BX146" i="59"/>
  <c r="BX147" i="59"/>
  <c r="BX148" i="59"/>
  <c r="BX149" i="59"/>
  <c r="BX150" i="59"/>
  <c r="BX151" i="59"/>
  <c r="BX152" i="59"/>
  <c r="BX153" i="59"/>
  <c r="BX154" i="59"/>
  <c r="BX155" i="59"/>
  <c r="BX156" i="59"/>
  <c r="BX157" i="59"/>
  <c r="BX158" i="59"/>
  <c r="BX159" i="59"/>
  <c r="BX160" i="59"/>
  <c r="BX161" i="59"/>
  <c r="BX162" i="59"/>
  <c r="BX163" i="59"/>
  <c r="BX164" i="59"/>
  <c r="BX165" i="59"/>
  <c r="BX166" i="59"/>
  <c r="BX167" i="59"/>
  <c r="BX168" i="59"/>
  <c r="BX169" i="59"/>
  <c r="BX170" i="59"/>
  <c r="BX171" i="59"/>
  <c r="BX172" i="59"/>
  <c r="BX173" i="59"/>
  <c r="BX174" i="59"/>
  <c r="BX175" i="59"/>
  <c r="BX176" i="59"/>
  <c r="BX17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BY48" i="59"/>
  <c r="BY49" i="59"/>
  <c r="BY50" i="59"/>
  <c r="BY51" i="59"/>
  <c r="BY52" i="59"/>
  <c r="BY53" i="59"/>
  <c r="BY54" i="59"/>
  <c r="BY55" i="59"/>
  <c r="BY56" i="59"/>
  <c r="BY57" i="59"/>
  <c r="BY58" i="59"/>
  <c r="BY59" i="59"/>
  <c r="BY60" i="59"/>
  <c r="BY61" i="59"/>
  <c r="BY62" i="59"/>
  <c r="BY63" i="59"/>
  <c r="BY64" i="59"/>
  <c r="BY65" i="59"/>
  <c r="BY66" i="59"/>
  <c r="BY67" i="59"/>
  <c r="BY68" i="59"/>
  <c r="BY69" i="59"/>
  <c r="BY70" i="59"/>
  <c r="BY71" i="59"/>
  <c r="BY72" i="59"/>
  <c r="BY73" i="59"/>
  <c r="BY74" i="59"/>
  <c r="BY75" i="59"/>
  <c r="BY76" i="59"/>
  <c r="BY77" i="59"/>
  <c r="BY78" i="59"/>
  <c r="BY79" i="59"/>
  <c r="BY80" i="59"/>
  <c r="BY81" i="59"/>
  <c r="BY82" i="59"/>
  <c r="BY83" i="59"/>
  <c r="BY84" i="59"/>
  <c r="BY85" i="59"/>
  <c r="BY86" i="59"/>
  <c r="BY87" i="59"/>
  <c r="BY88" i="59"/>
  <c r="BY89" i="59"/>
  <c r="BY90" i="59"/>
  <c r="BY91" i="59"/>
  <c r="BY92" i="59"/>
  <c r="BY93" i="59"/>
  <c r="BY94" i="59"/>
  <c r="BY95" i="59"/>
  <c r="BY96" i="59"/>
  <c r="BY97" i="59"/>
  <c r="BY98" i="59"/>
  <c r="BY99" i="59"/>
  <c r="BY100" i="59"/>
  <c r="BY101" i="59"/>
  <c r="BY102" i="59"/>
  <c r="BY103" i="59"/>
  <c r="BY104" i="59"/>
  <c r="BY105" i="59"/>
  <c r="BY106" i="59"/>
  <c r="BY107" i="59"/>
  <c r="BY108" i="59"/>
  <c r="BY109" i="59"/>
  <c r="BY110" i="59"/>
  <c r="BY111" i="59"/>
  <c r="BY112" i="59"/>
  <c r="BY113" i="59"/>
  <c r="BY114" i="59"/>
  <c r="BY115" i="59"/>
  <c r="BY116" i="59"/>
  <c r="BY117" i="59"/>
  <c r="BY118" i="59"/>
  <c r="BY119" i="59"/>
  <c r="BY120" i="59"/>
  <c r="BY121" i="59"/>
  <c r="BY122" i="59"/>
  <c r="BY123" i="59"/>
  <c r="BY124" i="59"/>
  <c r="BY125" i="59"/>
  <c r="BY126" i="59"/>
  <c r="BY127" i="59"/>
  <c r="BY128" i="59"/>
  <c r="BY129" i="59"/>
  <c r="BY130" i="59"/>
  <c r="BY131" i="59"/>
  <c r="BY132" i="59"/>
  <c r="BY133" i="59"/>
  <c r="BY134" i="59"/>
  <c r="BY135" i="59"/>
  <c r="BY136" i="59"/>
  <c r="BY137" i="59"/>
  <c r="BY138" i="59"/>
  <c r="BY139" i="59"/>
  <c r="BY140" i="59"/>
  <c r="BY141" i="59"/>
  <c r="BY142" i="59"/>
  <c r="BY143" i="59"/>
  <c r="BY144" i="59"/>
  <c r="BY145" i="59"/>
  <c r="BY146" i="59"/>
  <c r="BY147" i="59"/>
  <c r="BY148" i="59"/>
  <c r="BY149" i="59"/>
  <c r="BY150" i="59"/>
  <c r="BY151" i="59"/>
  <c r="BY152" i="59"/>
  <c r="BY153" i="59"/>
  <c r="BY154" i="59"/>
  <c r="BY155" i="59"/>
  <c r="BY156" i="59"/>
  <c r="BY157" i="59"/>
  <c r="BY158" i="59"/>
  <c r="BY159" i="59"/>
  <c r="BY160" i="59"/>
  <c r="BY161" i="59"/>
  <c r="BY162" i="59"/>
  <c r="BY163" i="59"/>
  <c r="BY164" i="59"/>
  <c r="BY165" i="59"/>
  <c r="BY166" i="59"/>
  <c r="BY167" i="59"/>
  <c r="BY168" i="59"/>
  <c r="BY169" i="59"/>
  <c r="BY170" i="59"/>
  <c r="BY171" i="59"/>
  <c r="BY172" i="59"/>
  <c r="BY173" i="59"/>
  <c r="BY174" i="59"/>
  <c r="BY175" i="59"/>
  <c r="BY176" i="59"/>
  <c r="BY177" i="59"/>
  <c r="BU18" i="57"/>
  <c r="BU19" i="57"/>
  <c r="BU20" i="57"/>
  <c r="BU21" i="57"/>
  <c r="BU22" i="57"/>
  <c r="BU23" i="57"/>
  <c r="BU24" i="57"/>
  <c r="BU25" i="57"/>
  <c r="BU26" i="57"/>
  <c r="BU27" i="57"/>
  <c r="BU28" i="57"/>
  <c r="BU29" i="57"/>
  <c r="BU30" i="57"/>
  <c r="BU31" i="57"/>
  <c r="BU32" i="57"/>
  <c r="BU33" i="57"/>
  <c r="BU34" i="57"/>
  <c r="BU35" i="57"/>
  <c r="BU36" i="57"/>
  <c r="BU37" i="57"/>
  <c r="BU38" i="57"/>
  <c r="BU39" i="57"/>
  <c r="BU40" i="57"/>
  <c r="BU41" i="57"/>
  <c r="BU42" i="57"/>
  <c r="BU43" i="57"/>
  <c r="BU44" i="57"/>
  <c r="BU45" i="57"/>
  <c r="BU46" i="57"/>
  <c r="BU47" i="57"/>
  <c r="BU48" i="57"/>
  <c r="BU49" i="57"/>
  <c r="BU50" i="57"/>
  <c r="BU51" i="57"/>
  <c r="BU52" i="57"/>
  <c r="BU53" i="57"/>
  <c r="BU54" i="57"/>
  <c r="BU55" i="57"/>
  <c r="BU56" i="57"/>
  <c r="BU57" i="57"/>
  <c r="BU58" i="57"/>
  <c r="BU59" i="57"/>
  <c r="BU60" i="57"/>
  <c r="BU61" i="57"/>
  <c r="BU62" i="57"/>
  <c r="BU63" i="57"/>
  <c r="BU64" i="57"/>
  <c r="BU65" i="57"/>
  <c r="BU66" i="57"/>
  <c r="BU67" i="57"/>
  <c r="BU68" i="57"/>
  <c r="BU69" i="57"/>
  <c r="BU70" i="57"/>
  <c r="BU71" i="57"/>
  <c r="BU72" i="57"/>
  <c r="BU73" i="57"/>
  <c r="BU74" i="57"/>
  <c r="BU75" i="57"/>
  <c r="BU76" i="57"/>
  <c r="BU77" i="57"/>
  <c r="BU78" i="57"/>
  <c r="BU79" i="57"/>
  <c r="BU80" i="57"/>
  <c r="BU81" i="57"/>
  <c r="BU82" i="57"/>
  <c r="BU83" i="57"/>
  <c r="BU84" i="57"/>
  <c r="BU85" i="57"/>
  <c r="BU86" i="57"/>
  <c r="BU87" i="57"/>
  <c r="BU88" i="57"/>
  <c r="BU89" i="57"/>
  <c r="BU90" i="57"/>
  <c r="BU91" i="57"/>
  <c r="BU92" i="57"/>
  <c r="BU93" i="57"/>
  <c r="BU94" i="57"/>
  <c r="BU95" i="57"/>
  <c r="BU96" i="57"/>
  <c r="BU97" i="57"/>
  <c r="BU98" i="57"/>
  <c r="BU99" i="57"/>
  <c r="BU100" i="57"/>
  <c r="BU101" i="57"/>
  <c r="BU102" i="57"/>
  <c r="BU103" i="57"/>
  <c r="BU104" i="57"/>
  <c r="BU105" i="57"/>
  <c r="BU106" i="57"/>
  <c r="BU107" i="57"/>
  <c r="BU108" i="57"/>
  <c r="BU109" i="57"/>
  <c r="BU110" i="57"/>
  <c r="BU111" i="57"/>
  <c r="BU112" i="57"/>
  <c r="BU113" i="57"/>
  <c r="BU114" i="57"/>
  <c r="BU115" i="57"/>
  <c r="BU116" i="57"/>
  <c r="BU117" i="57"/>
  <c r="BU118" i="57"/>
  <c r="BU119" i="57"/>
  <c r="BU120" i="57"/>
  <c r="BU121" i="57"/>
  <c r="BU122" i="57"/>
  <c r="BU123" i="57"/>
  <c r="BU124" i="57"/>
  <c r="BU125" i="57"/>
  <c r="BU126" i="57"/>
  <c r="BU127" i="57"/>
  <c r="BU128" i="57"/>
  <c r="BU129" i="57"/>
  <c r="BU130" i="57"/>
  <c r="BU131" i="57"/>
  <c r="BU132" i="57"/>
  <c r="BU133" i="57"/>
  <c r="BU134" i="57"/>
  <c r="BU135" i="57"/>
  <c r="BU136" i="57"/>
  <c r="BU137" i="57"/>
  <c r="BU138" i="57"/>
  <c r="BU139" i="57"/>
  <c r="BU140" i="57"/>
  <c r="BU141" i="57"/>
  <c r="BU142" i="57"/>
  <c r="BU143" i="57"/>
  <c r="BU144" i="57"/>
  <c r="BU145" i="57"/>
  <c r="BU146" i="57"/>
  <c r="BU147" i="57"/>
  <c r="BU148" i="57"/>
  <c r="BU149" i="57"/>
  <c r="BU150" i="57"/>
  <c r="BU151" i="57"/>
  <c r="BU152" i="57"/>
  <c r="BU153" i="57"/>
  <c r="BU154" i="57"/>
  <c r="BU155" i="57"/>
  <c r="BU156" i="57"/>
  <c r="BU157" i="57"/>
  <c r="BU158" i="57"/>
  <c r="BU159" i="57"/>
  <c r="BU160" i="57"/>
  <c r="BU161" i="57"/>
  <c r="BU162" i="57"/>
  <c r="BU163" i="57"/>
  <c r="BU164" i="57"/>
  <c r="BU165" i="57"/>
  <c r="BU166" i="57"/>
  <c r="BU167" i="57"/>
  <c r="BU168" i="57"/>
  <c r="BU169" i="57"/>
  <c r="BU170" i="57"/>
  <c r="BU171" i="57"/>
  <c r="BU172" i="57"/>
  <c r="BU173" i="57"/>
  <c r="BU174" i="57"/>
  <c r="BU175" i="57"/>
  <c r="BU176" i="57"/>
  <c r="BU177" i="57"/>
  <c r="BV18" i="57"/>
  <c r="BV19" i="57"/>
  <c r="BV20" i="57"/>
  <c r="BV21" i="57"/>
  <c r="BV22" i="57"/>
  <c r="BV23" i="57"/>
  <c r="BV24" i="57"/>
  <c r="BV25" i="57"/>
  <c r="BV26" i="57"/>
  <c r="BV27" i="57"/>
  <c r="BV28" i="57"/>
  <c r="BV29" i="57"/>
  <c r="BV30" i="57"/>
  <c r="BV31" i="57"/>
  <c r="BV32" i="57"/>
  <c r="BV33" i="57"/>
  <c r="BV34" i="57"/>
  <c r="BV35" i="57"/>
  <c r="BV36" i="57"/>
  <c r="BV37" i="57"/>
  <c r="BV38" i="57"/>
  <c r="BV39" i="57"/>
  <c r="BV40" i="57"/>
  <c r="BV41" i="57"/>
  <c r="BV42" i="57"/>
  <c r="BV43" i="57"/>
  <c r="BV44" i="57"/>
  <c r="BV45" i="57"/>
  <c r="BV46" i="57"/>
  <c r="BV47" i="57"/>
  <c r="BV48" i="57"/>
  <c r="BV49" i="57"/>
  <c r="BV50" i="57"/>
  <c r="BV51" i="57"/>
  <c r="BV52" i="57"/>
  <c r="BV53" i="57"/>
  <c r="BV54" i="57"/>
  <c r="BV55" i="57"/>
  <c r="BV56" i="57"/>
  <c r="BV57" i="57"/>
  <c r="BV58" i="57"/>
  <c r="BV59" i="57"/>
  <c r="BV60" i="57"/>
  <c r="BV61" i="57"/>
  <c r="BV62" i="57"/>
  <c r="BV63" i="57"/>
  <c r="BV64" i="57"/>
  <c r="BV65" i="57"/>
  <c r="BV66" i="57"/>
  <c r="BV67" i="57"/>
  <c r="BV68" i="57"/>
  <c r="BV69" i="57"/>
  <c r="BV70" i="57"/>
  <c r="BV71" i="57"/>
  <c r="BV72" i="57"/>
  <c r="BV73" i="57"/>
  <c r="BV74" i="57"/>
  <c r="BV75" i="57"/>
  <c r="BV76" i="57"/>
  <c r="BV77" i="57"/>
  <c r="BV78" i="57"/>
  <c r="BV79" i="57"/>
  <c r="BV80" i="57"/>
  <c r="BV81" i="57"/>
  <c r="BV82" i="57"/>
  <c r="BV83" i="57"/>
  <c r="BV84" i="57"/>
  <c r="BV85" i="57"/>
  <c r="BV86" i="57"/>
  <c r="BV87" i="57"/>
  <c r="BV88" i="57"/>
  <c r="BV89" i="57"/>
  <c r="BV90" i="57"/>
  <c r="BV91" i="57"/>
  <c r="BV92" i="57"/>
  <c r="BV93" i="57"/>
  <c r="BV94" i="57"/>
  <c r="BV95" i="57"/>
  <c r="BV96" i="57"/>
  <c r="BV97" i="57"/>
  <c r="BV98" i="57"/>
  <c r="BV99" i="57"/>
  <c r="BV100" i="57"/>
  <c r="BV101" i="57"/>
  <c r="BV102" i="57"/>
  <c r="BV103" i="57"/>
  <c r="BV104" i="57"/>
  <c r="BV105" i="57"/>
  <c r="BV106" i="57"/>
  <c r="BV107" i="57"/>
  <c r="BV108" i="57"/>
  <c r="BV109" i="57"/>
  <c r="BV110" i="57"/>
  <c r="BV111" i="57"/>
  <c r="BV112" i="57"/>
  <c r="BV113" i="57"/>
  <c r="BV114" i="57"/>
  <c r="BV115" i="57"/>
  <c r="BV116" i="57"/>
  <c r="BV117" i="57"/>
  <c r="BV118" i="57"/>
  <c r="BV119" i="57"/>
  <c r="BV120" i="57"/>
  <c r="BV121" i="57"/>
  <c r="BV122" i="57"/>
  <c r="BV123" i="57"/>
  <c r="BV124" i="57"/>
  <c r="BV125" i="57"/>
  <c r="BV126" i="57"/>
  <c r="BV127" i="57"/>
  <c r="BV128" i="57"/>
  <c r="BV129" i="57"/>
  <c r="BV130" i="57"/>
  <c r="BV131" i="57"/>
  <c r="BV132" i="57"/>
  <c r="BV133" i="57"/>
  <c r="BV134" i="57"/>
  <c r="BV135" i="57"/>
  <c r="BV136" i="57"/>
  <c r="BV137" i="57"/>
  <c r="BV138" i="57"/>
  <c r="BV139" i="57"/>
  <c r="BV140" i="57"/>
  <c r="BV141" i="57"/>
  <c r="BV142" i="57"/>
  <c r="BV143" i="57"/>
  <c r="BV144" i="57"/>
  <c r="BV145" i="57"/>
  <c r="BV146" i="57"/>
  <c r="BV147" i="57"/>
  <c r="BV148" i="57"/>
  <c r="BV149" i="57"/>
  <c r="BV150" i="57"/>
  <c r="BV151" i="57"/>
  <c r="BV152" i="57"/>
  <c r="BV153" i="57"/>
  <c r="BV154" i="57"/>
  <c r="BV155" i="57"/>
  <c r="BV156" i="57"/>
  <c r="BV157" i="57"/>
  <c r="BV158" i="57"/>
  <c r="BV159" i="57"/>
  <c r="BV160" i="57"/>
  <c r="BV161" i="57"/>
  <c r="BV162" i="57"/>
  <c r="BV163" i="57"/>
  <c r="BV164" i="57"/>
  <c r="BV165" i="57"/>
  <c r="BV166" i="57"/>
  <c r="BV167" i="57"/>
  <c r="BV168" i="57"/>
  <c r="BV169" i="57"/>
  <c r="BV170" i="57"/>
  <c r="BV171" i="57"/>
  <c r="BV172" i="57"/>
  <c r="BV173" i="57"/>
  <c r="BV174" i="57"/>
  <c r="BV175" i="57"/>
  <c r="BV176" i="57"/>
  <c r="BV177" i="57"/>
  <c r="BW18" i="57"/>
  <c r="BW19" i="57"/>
  <c r="BW20" i="57"/>
  <c r="BW21" i="57"/>
  <c r="BW22" i="57"/>
  <c r="BW23" i="57"/>
  <c r="BW24" i="57"/>
  <c r="BW25" i="57"/>
  <c r="BW26" i="57"/>
  <c r="BW27" i="57"/>
  <c r="BW28" i="57"/>
  <c r="BW29" i="57"/>
  <c r="BW30" i="57"/>
  <c r="BW31" i="57"/>
  <c r="BW32" i="57"/>
  <c r="BW33" i="57"/>
  <c r="BW34" i="57"/>
  <c r="BW35" i="57"/>
  <c r="BW36" i="57"/>
  <c r="BW37" i="57"/>
  <c r="BW38" i="57"/>
  <c r="BW39" i="57"/>
  <c r="BW40" i="57"/>
  <c r="BW41" i="57"/>
  <c r="BW42" i="57"/>
  <c r="BW43" i="57"/>
  <c r="BW44" i="57"/>
  <c r="BW45" i="57"/>
  <c r="BW46" i="57"/>
  <c r="BW47" i="57"/>
  <c r="BW48" i="57"/>
  <c r="BW49" i="57"/>
  <c r="BW50" i="57"/>
  <c r="BW51" i="57"/>
  <c r="BW52" i="57"/>
  <c r="BW53" i="57"/>
  <c r="BW54" i="57"/>
  <c r="BW55" i="57"/>
  <c r="BW56" i="57"/>
  <c r="BW57" i="57"/>
  <c r="BW58" i="57"/>
  <c r="BW59" i="57"/>
  <c r="BW60" i="57"/>
  <c r="BW61" i="57"/>
  <c r="BW62" i="57"/>
  <c r="BW63" i="57"/>
  <c r="BW64" i="57"/>
  <c r="BW65" i="57"/>
  <c r="BW66" i="57"/>
  <c r="BW67" i="57"/>
  <c r="BW68" i="57"/>
  <c r="BW69" i="57"/>
  <c r="BW70" i="57"/>
  <c r="BW71" i="57"/>
  <c r="BW72" i="57"/>
  <c r="BW73" i="57"/>
  <c r="BW74" i="57"/>
  <c r="BW75" i="57"/>
  <c r="BW76" i="57"/>
  <c r="BW77" i="57"/>
  <c r="BW78" i="57"/>
  <c r="BW79" i="57"/>
  <c r="BW80" i="57"/>
  <c r="BW81" i="57"/>
  <c r="BW82" i="57"/>
  <c r="BW83" i="57"/>
  <c r="BW84" i="57"/>
  <c r="BW85" i="57"/>
  <c r="BW86" i="57"/>
  <c r="BW87" i="57"/>
  <c r="BW88" i="57"/>
  <c r="BW89" i="57"/>
  <c r="BW90" i="57"/>
  <c r="BW91" i="57"/>
  <c r="BW92" i="57"/>
  <c r="BW93" i="57"/>
  <c r="BW94" i="57"/>
  <c r="BW95" i="57"/>
  <c r="BW96" i="57"/>
  <c r="BW97" i="57"/>
  <c r="BW98" i="57"/>
  <c r="BW99" i="57"/>
  <c r="BW100" i="57"/>
  <c r="BW101" i="57"/>
  <c r="BW102" i="57"/>
  <c r="BW103" i="57"/>
  <c r="BW104" i="57"/>
  <c r="BW105" i="57"/>
  <c r="BW106" i="57"/>
  <c r="BW107" i="57"/>
  <c r="BW108" i="57"/>
  <c r="BW109" i="57"/>
  <c r="BW110" i="57"/>
  <c r="BW111" i="57"/>
  <c r="BW112" i="57"/>
  <c r="BW113" i="57"/>
  <c r="BW114" i="57"/>
  <c r="BW115" i="57"/>
  <c r="BW116" i="57"/>
  <c r="BW117" i="57"/>
  <c r="BW118" i="57"/>
  <c r="BW119" i="57"/>
  <c r="BW120" i="57"/>
  <c r="BW121" i="57"/>
  <c r="BW122" i="57"/>
  <c r="BW123" i="57"/>
  <c r="BW124" i="57"/>
  <c r="BW125" i="57"/>
  <c r="BW126" i="57"/>
  <c r="BW127" i="57"/>
  <c r="BW128" i="57"/>
  <c r="BW129" i="57"/>
  <c r="BW130" i="57"/>
  <c r="BW131" i="57"/>
  <c r="BW132" i="57"/>
  <c r="BW133" i="57"/>
  <c r="BW134" i="57"/>
  <c r="BW135" i="57"/>
  <c r="BW136" i="57"/>
  <c r="BW137" i="57"/>
  <c r="BW138" i="57"/>
  <c r="BW139" i="57"/>
  <c r="BW140" i="57"/>
  <c r="BW141" i="57"/>
  <c r="BW142" i="57"/>
  <c r="BW143" i="57"/>
  <c r="BW144" i="57"/>
  <c r="BW145" i="57"/>
  <c r="BW146" i="57"/>
  <c r="BW147" i="57"/>
  <c r="BW148" i="57"/>
  <c r="BW149" i="57"/>
  <c r="BW150" i="57"/>
  <c r="BW151" i="57"/>
  <c r="BW152" i="57"/>
  <c r="BW153" i="57"/>
  <c r="BW154" i="57"/>
  <c r="BW155" i="57"/>
  <c r="BW156" i="57"/>
  <c r="BW157" i="57"/>
  <c r="BW158" i="57"/>
  <c r="BW159" i="57"/>
  <c r="BW160" i="57"/>
  <c r="BW161" i="57"/>
  <c r="BW162" i="57"/>
  <c r="BW163" i="57"/>
  <c r="BW164" i="57"/>
  <c r="BW165" i="57"/>
  <c r="BW166" i="57"/>
  <c r="BW167" i="57"/>
  <c r="BW168" i="57"/>
  <c r="BW169" i="57"/>
  <c r="BW170" i="57"/>
  <c r="BW171" i="57"/>
  <c r="BW172" i="57"/>
  <c r="BW173" i="57"/>
  <c r="BW174" i="57"/>
  <c r="BW175" i="57"/>
  <c r="BW176" i="57"/>
  <c r="BW177" i="57"/>
  <c r="BX18" i="57"/>
  <c r="BX19" i="57"/>
  <c r="BX20" i="57"/>
  <c r="BX21" i="57"/>
  <c r="BX22" i="57"/>
  <c r="BX23" i="57"/>
  <c r="BX24" i="57"/>
  <c r="BX25" i="57"/>
  <c r="BX26" i="57"/>
  <c r="BX27" i="57"/>
  <c r="BX28" i="57"/>
  <c r="BX29" i="57"/>
  <c r="BX30" i="57"/>
  <c r="BX31" i="57"/>
  <c r="BX32" i="57"/>
  <c r="BX33" i="57"/>
  <c r="BX34" i="57"/>
  <c r="BX35" i="57"/>
  <c r="BX36" i="57"/>
  <c r="BX37" i="57"/>
  <c r="BX38" i="57"/>
  <c r="BX39" i="57"/>
  <c r="BX40" i="57"/>
  <c r="BX41" i="57"/>
  <c r="BX42" i="57"/>
  <c r="BX43" i="57"/>
  <c r="BX44" i="57"/>
  <c r="BX45" i="57"/>
  <c r="BX46" i="57"/>
  <c r="BX47" i="57"/>
  <c r="BX48" i="57"/>
  <c r="BX49" i="57"/>
  <c r="BX50" i="57"/>
  <c r="BX51" i="57"/>
  <c r="BX52" i="57"/>
  <c r="BX53" i="57"/>
  <c r="BX54" i="57"/>
  <c r="BX55" i="57"/>
  <c r="BX56" i="57"/>
  <c r="BX57" i="57"/>
  <c r="BX58" i="57"/>
  <c r="BX59" i="57"/>
  <c r="BX60" i="57"/>
  <c r="BX61" i="57"/>
  <c r="BX62" i="57"/>
  <c r="BX63" i="57"/>
  <c r="BX64" i="57"/>
  <c r="BX65" i="57"/>
  <c r="BX66" i="57"/>
  <c r="BX67" i="57"/>
  <c r="BX68" i="57"/>
  <c r="BX69" i="57"/>
  <c r="BX70" i="57"/>
  <c r="BX71" i="57"/>
  <c r="BX72" i="57"/>
  <c r="BX73" i="57"/>
  <c r="BX74" i="57"/>
  <c r="BX75" i="57"/>
  <c r="BX76" i="57"/>
  <c r="BX77" i="57"/>
  <c r="BX78" i="57"/>
  <c r="BX79" i="57"/>
  <c r="BX80" i="57"/>
  <c r="BX81" i="57"/>
  <c r="BX82" i="57"/>
  <c r="BX83" i="57"/>
  <c r="BX84" i="57"/>
  <c r="BX85" i="57"/>
  <c r="BX86" i="57"/>
  <c r="BX87" i="57"/>
  <c r="BX88" i="57"/>
  <c r="BX89" i="57"/>
  <c r="BX90" i="57"/>
  <c r="BX91" i="57"/>
  <c r="BX92" i="57"/>
  <c r="BX93" i="57"/>
  <c r="BX94" i="57"/>
  <c r="BX95" i="57"/>
  <c r="BX96" i="57"/>
  <c r="BX97" i="57"/>
  <c r="BX98" i="57"/>
  <c r="BX99" i="57"/>
  <c r="BX100" i="57"/>
  <c r="BX101" i="57"/>
  <c r="BX102" i="57"/>
  <c r="BX103" i="57"/>
  <c r="BX104" i="57"/>
  <c r="BX105" i="57"/>
  <c r="BX106" i="57"/>
  <c r="BX107" i="57"/>
  <c r="BX108" i="57"/>
  <c r="BX109" i="57"/>
  <c r="BX110" i="57"/>
  <c r="BX111" i="57"/>
  <c r="BX112" i="57"/>
  <c r="BX113" i="57"/>
  <c r="BX114" i="57"/>
  <c r="BX115" i="57"/>
  <c r="BX116" i="57"/>
  <c r="BX117" i="57"/>
  <c r="BX118" i="57"/>
  <c r="BX119" i="57"/>
  <c r="BX120" i="57"/>
  <c r="BX121" i="57"/>
  <c r="BX122" i="57"/>
  <c r="BX123" i="57"/>
  <c r="BX124" i="57"/>
  <c r="BX125" i="57"/>
  <c r="BX126" i="57"/>
  <c r="BX127" i="57"/>
  <c r="BX128" i="57"/>
  <c r="BX129" i="57"/>
  <c r="BX130" i="57"/>
  <c r="BX131" i="57"/>
  <c r="BX132" i="57"/>
  <c r="BX133" i="57"/>
  <c r="BX134" i="57"/>
  <c r="BX135" i="57"/>
  <c r="BX136" i="57"/>
  <c r="BX137" i="57"/>
  <c r="BX138" i="57"/>
  <c r="BX139" i="57"/>
  <c r="BX140" i="57"/>
  <c r="BX141" i="57"/>
  <c r="BX142" i="57"/>
  <c r="BX143" i="57"/>
  <c r="BX144" i="57"/>
  <c r="BX145" i="57"/>
  <c r="BX146" i="57"/>
  <c r="BX147" i="57"/>
  <c r="BX148" i="57"/>
  <c r="BX149" i="57"/>
  <c r="BX150" i="57"/>
  <c r="BX151" i="57"/>
  <c r="BX152" i="57"/>
  <c r="BX153" i="57"/>
  <c r="BX154" i="57"/>
  <c r="BX155" i="57"/>
  <c r="BX156" i="57"/>
  <c r="BX157" i="57"/>
  <c r="BX158" i="57"/>
  <c r="BX159" i="57"/>
  <c r="BX160" i="57"/>
  <c r="BX161" i="57"/>
  <c r="BX162" i="57"/>
  <c r="BX163" i="57"/>
  <c r="BX164" i="57"/>
  <c r="BX165" i="57"/>
  <c r="BX166" i="57"/>
  <c r="BX167" i="57"/>
  <c r="BX168" i="57"/>
  <c r="BX169" i="57"/>
  <c r="BX170" i="57"/>
  <c r="BX171" i="57"/>
  <c r="BX172" i="57"/>
  <c r="BX173" i="57"/>
  <c r="BX174" i="57"/>
  <c r="BX175" i="57"/>
  <c r="BX176" i="57"/>
  <c r="BX177" i="57"/>
  <c r="BY18" i="57"/>
  <c r="BY19" i="57"/>
  <c r="BY20" i="57"/>
  <c r="BY21" i="57"/>
  <c r="BY22" i="57"/>
  <c r="BY23" i="57"/>
  <c r="BY24" i="57"/>
  <c r="BY25" i="57"/>
  <c r="BY26" i="57"/>
  <c r="BY27" i="57"/>
  <c r="BY28" i="57"/>
  <c r="BY29" i="57"/>
  <c r="BY30" i="57"/>
  <c r="BY31" i="57"/>
  <c r="BY32" i="57"/>
  <c r="BY33" i="57"/>
  <c r="BY34" i="57"/>
  <c r="BY35" i="57"/>
  <c r="BY36" i="57"/>
  <c r="BY37" i="57"/>
  <c r="BY38" i="57"/>
  <c r="BY39" i="57"/>
  <c r="BY40" i="57"/>
  <c r="BY41" i="57"/>
  <c r="BY42" i="57"/>
  <c r="BY43" i="57"/>
  <c r="BY44" i="57"/>
  <c r="BY45" i="57"/>
  <c r="BY46" i="57"/>
  <c r="BY47" i="57"/>
  <c r="BY48" i="57"/>
  <c r="BY49" i="57"/>
  <c r="BY50" i="57"/>
  <c r="BY51" i="57"/>
  <c r="BY52" i="57"/>
  <c r="BY53" i="57"/>
  <c r="BY54" i="57"/>
  <c r="BY55" i="57"/>
  <c r="BY56" i="57"/>
  <c r="BY57" i="57"/>
  <c r="BY58" i="57"/>
  <c r="BY59" i="57"/>
  <c r="BY60" i="57"/>
  <c r="BY61" i="57"/>
  <c r="BY62" i="57"/>
  <c r="BY63" i="57"/>
  <c r="BY64" i="57"/>
  <c r="BY65" i="57"/>
  <c r="BY66" i="57"/>
  <c r="BY67" i="57"/>
  <c r="BY68" i="57"/>
  <c r="BY69" i="57"/>
  <c r="BY70" i="57"/>
  <c r="BY71" i="57"/>
  <c r="BY72" i="57"/>
  <c r="BY73" i="57"/>
  <c r="BY74" i="57"/>
  <c r="BY75" i="57"/>
  <c r="BY76" i="57"/>
  <c r="BY77" i="57"/>
  <c r="BY78" i="57"/>
  <c r="BY79" i="57"/>
  <c r="BY80" i="57"/>
  <c r="BY81" i="57"/>
  <c r="BY82" i="57"/>
  <c r="BY83" i="57"/>
  <c r="BY84" i="57"/>
  <c r="BY85" i="57"/>
  <c r="BY86" i="57"/>
  <c r="BY87" i="57"/>
  <c r="BY88" i="57"/>
  <c r="BY89" i="57"/>
  <c r="BY90" i="57"/>
  <c r="BY91" i="57"/>
  <c r="BY92" i="57"/>
  <c r="BY93" i="57"/>
  <c r="BY94" i="57"/>
  <c r="BY95" i="57"/>
  <c r="BY96" i="57"/>
  <c r="BY97" i="57"/>
  <c r="BY98" i="57"/>
  <c r="BY99" i="57"/>
  <c r="BY100" i="57"/>
  <c r="BY101" i="57"/>
  <c r="BY102" i="57"/>
  <c r="BY103" i="57"/>
  <c r="BY104" i="57"/>
  <c r="BY105" i="57"/>
  <c r="BY106" i="57"/>
  <c r="BY107" i="57"/>
  <c r="BY108" i="57"/>
  <c r="BY109" i="57"/>
  <c r="BY110" i="57"/>
  <c r="BY111" i="57"/>
  <c r="BY112" i="57"/>
  <c r="BY113" i="57"/>
  <c r="BY114" i="57"/>
  <c r="BY115" i="57"/>
  <c r="BY116" i="57"/>
  <c r="BY117" i="57"/>
  <c r="BY118" i="57"/>
  <c r="BY119" i="57"/>
  <c r="BY120" i="57"/>
  <c r="BY121" i="57"/>
  <c r="BY122" i="57"/>
  <c r="BY123" i="57"/>
  <c r="BY124" i="57"/>
  <c r="BY125" i="57"/>
  <c r="BY126" i="57"/>
  <c r="BY127" i="57"/>
  <c r="BY128" i="57"/>
  <c r="BY129" i="57"/>
  <c r="BY130" i="57"/>
  <c r="BY131" i="57"/>
  <c r="BY132" i="57"/>
  <c r="BY133" i="57"/>
  <c r="BY134" i="57"/>
  <c r="BY135" i="57"/>
  <c r="BY136" i="57"/>
  <c r="BY137" i="57"/>
  <c r="BY138" i="57"/>
  <c r="BY139" i="57"/>
  <c r="BY140" i="57"/>
  <c r="BY141" i="57"/>
  <c r="BY142" i="57"/>
  <c r="BY143" i="57"/>
  <c r="BY144" i="57"/>
  <c r="BY145" i="57"/>
  <c r="BY146" i="57"/>
  <c r="BY147" i="57"/>
  <c r="BY148" i="57"/>
  <c r="BY149" i="57"/>
  <c r="BY150" i="57"/>
  <c r="BY151" i="57"/>
  <c r="BY152" i="57"/>
  <c r="BY153" i="57"/>
  <c r="BY154" i="57"/>
  <c r="BY155" i="57"/>
  <c r="BY156" i="57"/>
  <c r="BY157" i="57"/>
  <c r="BY158" i="57"/>
  <c r="BY159" i="57"/>
  <c r="BY160" i="57"/>
  <c r="BY161" i="57"/>
  <c r="BY162" i="57"/>
  <c r="BY163" i="57"/>
  <c r="BY164" i="57"/>
  <c r="BY165" i="57"/>
  <c r="BY166" i="57"/>
  <c r="BY167" i="57"/>
  <c r="BY168" i="57"/>
  <c r="BY169" i="57"/>
  <c r="BY170" i="57"/>
  <c r="BY171" i="57"/>
  <c r="BY172" i="57"/>
  <c r="BY173" i="57"/>
  <c r="BY174" i="57"/>
  <c r="BY175" i="57"/>
  <c r="BY176" i="57"/>
  <c r="BY177" i="57"/>
  <c r="O168" i="58"/>
  <c r="O52" i="58"/>
  <c r="O43" i="58"/>
  <c r="O36" i="58"/>
  <c r="B3" i="88"/>
  <c r="B4" i="88"/>
  <c r="B5" i="88"/>
  <c r="B6" i="88"/>
  <c r="B7" i="88"/>
  <c r="B8" i="88"/>
  <c r="B9" i="88"/>
  <c r="B10" i="88"/>
  <c r="B11" i="88"/>
  <c r="B12" i="88"/>
  <c r="B13" i="88"/>
  <c r="B14" i="88"/>
  <c r="B15" i="88"/>
  <c r="B16" i="88"/>
  <c r="B17" i="88"/>
  <c r="B18" i="88"/>
  <c r="B19" i="88"/>
  <c r="B20" i="88"/>
  <c r="B21" i="88"/>
  <c r="B22" i="88"/>
  <c r="B23" i="88"/>
  <c r="B24" i="88"/>
  <c r="B25" i="88"/>
  <c r="B26" i="88"/>
  <c r="B27" i="88"/>
  <c r="B28"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A142" i="88"/>
  <c r="B142" i="88"/>
  <c r="B143" i="88"/>
  <c r="B144" i="88"/>
  <c r="B145" i="88"/>
  <c r="B146" i="88"/>
  <c r="B147" i="88"/>
  <c r="B148" i="88"/>
  <c r="B149" i="88"/>
  <c r="B150" i="88"/>
  <c r="B151" i="88"/>
  <c r="B152" i="88"/>
  <c r="B153" i="88"/>
  <c r="B154" i="88"/>
  <c r="B155" i="88"/>
  <c r="B156" i="88"/>
  <c r="B157" i="88"/>
  <c r="B158" i="88"/>
  <c r="B159" i="88"/>
  <c r="B160" i="88"/>
  <c r="B161" i="88"/>
  <c r="B2" i="88"/>
  <c r="E1" i="56"/>
  <c r="F1" i="56"/>
  <c r="G1" i="56"/>
  <c r="H1" i="56"/>
  <c r="A1" i="56"/>
  <c r="F168" i="59"/>
  <c r="F169" i="59"/>
  <c r="F170" i="59"/>
  <c r="F171" i="59"/>
  <c r="F172" i="59"/>
  <c r="F173" i="59"/>
  <c r="F174" i="59"/>
  <c r="F175" i="59"/>
  <c r="F176" i="59"/>
  <c r="F177" i="59"/>
  <c r="F168" i="57"/>
  <c r="F169" i="57"/>
  <c r="F170" i="57"/>
  <c r="F171" i="57"/>
  <c r="F172" i="57"/>
  <c r="F173" i="57"/>
  <c r="F174" i="57"/>
  <c r="F175" i="57"/>
  <c r="F176" i="57"/>
  <c r="F177" i="57"/>
  <c r="F31" i="68"/>
  <c r="D18" i="68"/>
  <c r="D19" i="68"/>
  <c r="D20" i="68"/>
  <c r="D21" i="68"/>
  <c r="D22" i="68"/>
  <c r="D23" i="68"/>
  <c r="D24" i="68"/>
  <c r="D25" i="68"/>
  <c r="D26" i="68"/>
  <c r="D27" i="68"/>
  <c r="A3" i="49"/>
  <c r="F1" i="49"/>
  <c r="A4" i="49"/>
  <c r="A6" i="49"/>
  <c r="A7" i="49"/>
  <c r="A8" i="49"/>
  <c r="A9" i="49"/>
  <c r="A10" i="49"/>
  <c r="A11" i="49"/>
  <c r="A12" i="49"/>
  <c r="A13" i="49"/>
  <c r="A14" i="49"/>
  <c r="A15" i="49"/>
  <c r="A16" i="49"/>
  <c r="A17" i="49"/>
  <c r="A18" i="49"/>
  <c r="A19" i="49"/>
  <c r="A20" i="49"/>
  <c r="A21" i="49"/>
  <c r="A22" i="49"/>
  <c r="A23" i="49"/>
  <c r="A24" i="49"/>
  <c r="A25" i="49"/>
  <c r="A26" i="49"/>
  <c r="A27" i="49"/>
  <c r="A28" i="49"/>
  <c r="A29" i="49"/>
  <c r="A30" i="49"/>
  <c r="A31" i="49"/>
  <c r="A32" i="49"/>
  <c r="A33" i="49"/>
  <c r="A34" i="49"/>
  <c r="A35" i="49"/>
  <c r="A36" i="49"/>
  <c r="A37" i="49"/>
  <c r="A38" i="49"/>
  <c r="A39" i="49"/>
  <c r="A40" i="49"/>
  <c r="A41" i="49"/>
  <c r="A42" i="49"/>
  <c r="A43" i="49"/>
  <c r="A44" i="49"/>
  <c r="A45" i="49"/>
  <c r="A46" i="49"/>
  <c r="A47" i="49"/>
  <c r="A48" i="49"/>
  <c r="A49" i="49"/>
  <c r="A50" i="49"/>
  <c r="A51" i="49"/>
  <c r="A52" i="49"/>
  <c r="A53"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A80" i="49"/>
  <c r="A81" i="49"/>
  <c r="A82" i="49"/>
  <c r="A83" i="49"/>
  <c r="A84" i="49"/>
  <c r="A85" i="49"/>
  <c r="A86" i="49"/>
  <c r="A87" i="49"/>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A114" i="49"/>
  <c r="A115" i="49"/>
  <c r="A116" i="49"/>
  <c r="A117" i="49"/>
  <c r="A118" i="49"/>
  <c r="A119" i="49"/>
  <c r="A120" i="49"/>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A147" i="49"/>
  <c r="A148" i="49"/>
  <c r="A149" i="49"/>
  <c r="A150" i="49"/>
  <c r="A151" i="49"/>
  <c r="A152" i="49"/>
  <c r="A153" i="49"/>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177" i="49"/>
  <c r="A178" i="49"/>
  <c r="A179" i="49"/>
  <c r="A180" i="49"/>
  <c r="A181" i="49"/>
  <c r="A182" i="49"/>
  <c r="A183" i="49"/>
  <c r="A184" i="49"/>
  <c r="A185" i="49"/>
  <c r="A186" i="49"/>
  <c r="A187" i="49"/>
  <c r="A188" i="49"/>
  <c r="A189" i="49"/>
  <c r="A190" i="49"/>
  <c r="A191" i="49"/>
  <c r="A192" i="49"/>
  <c r="A193" i="49"/>
  <c r="A194" i="49"/>
  <c r="A195" i="49"/>
  <c r="A196" i="49"/>
  <c r="A197" i="49"/>
  <c r="A198" i="49"/>
  <c r="A199" i="49"/>
  <c r="A200" i="49"/>
  <c r="A201" i="49"/>
  <c r="A202" i="49"/>
  <c r="A203" i="49"/>
  <c r="A204" i="49"/>
  <c r="A205" i="49"/>
  <c r="A206" i="49"/>
  <c r="A207" i="49"/>
  <c r="A208" i="49"/>
  <c r="A209" i="49"/>
  <c r="A210" i="49"/>
  <c r="A211" i="49"/>
  <c r="A212" i="49"/>
  <c r="A213" i="49"/>
  <c r="A214" i="49"/>
  <c r="A215" i="49"/>
  <c r="A216" i="49"/>
  <c r="A217" i="49"/>
  <c r="A218" i="49"/>
  <c r="A219" i="49"/>
  <c r="A220" i="49"/>
  <c r="A221" i="49"/>
  <c r="A222" i="49"/>
  <c r="A223" i="49"/>
  <c r="A224" i="49"/>
  <c r="A225" i="49"/>
  <c r="A226" i="49"/>
  <c r="A227" i="49"/>
  <c r="A228" i="49"/>
  <c r="A229" i="49"/>
  <c r="A230" i="49"/>
  <c r="A231" i="49"/>
  <c r="A232" i="49"/>
  <c r="A233" i="49"/>
  <c r="A234" i="49"/>
  <c r="A235" i="49"/>
  <c r="A236" i="49"/>
  <c r="A237" i="49"/>
  <c r="A238" i="49"/>
  <c r="A239" i="49"/>
  <c r="A240" i="49"/>
  <c r="A241" i="49"/>
  <c r="A242" i="49"/>
  <c r="A243" i="49"/>
  <c r="A244" i="49"/>
  <c r="A245" i="49"/>
  <c r="A246" i="49"/>
  <c r="A247" i="49"/>
  <c r="A248" i="49"/>
  <c r="A249" i="49"/>
  <c r="A250" i="49"/>
  <c r="A251" i="49"/>
  <c r="A252" i="49"/>
  <c r="A253" i="49"/>
  <c r="A254" i="49"/>
  <c r="A255" i="49"/>
  <c r="A256" i="49"/>
  <c r="A257" i="49"/>
  <c r="A258" i="49"/>
  <c r="A259" i="49"/>
  <c r="A260" i="49"/>
  <c r="A261" i="49"/>
  <c r="A262" i="49"/>
  <c r="A263" i="49"/>
  <c r="A264" i="49"/>
  <c r="A265" i="49"/>
  <c r="A266" i="49"/>
  <c r="A267" i="49"/>
  <c r="A268" i="49"/>
  <c r="A269" i="49"/>
  <c r="A270" i="49"/>
  <c r="A271" i="49"/>
  <c r="A272" i="49"/>
  <c r="A273" i="49"/>
  <c r="A274" i="49"/>
  <c r="A275" i="49"/>
  <c r="A276" i="49"/>
  <c r="A277" i="49"/>
  <c r="A278" i="49"/>
  <c r="A279" i="49"/>
  <c r="A280" i="49"/>
  <c r="A281" i="49"/>
  <c r="A282" i="49"/>
  <c r="A283" i="49"/>
  <c r="A284" i="49"/>
  <c r="A285" i="49"/>
  <c r="A286" i="49"/>
  <c r="A287" i="49"/>
  <c r="A288" i="49"/>
  <c r="A289" i="49"/>
  <c r="A290" i="49"/>
  <c r="A291" i="49"/>
  <c r="A292" i="49"/>
  <c r="A293" i="49"/>
  <c r="A294" i="49"/>
  <c r="A295" i="49"/>
  <c r="A296" i="49"/>
  <c r="A297" i="49"/>
  <c r="A298" i="49"/>
  <c r="A299" i="49"/>
  <c r="A300" i="49"/>
  <c r="A301" i="49"/>
  <c r="A302" i="49"/>
  <c r="A303" i="49"/>
  <c r="A304" i="49"/>
  <c r="A305" i="49"/>
  <c r="A306" i="49"/>
  <c r="A307" i="49"/>
  <c r="A308" i="49"/>
  <c r="A309" i="49"/>
  <c r="A310" i="49"/>
  <c r="A311" i="49"/>
  <c r="A312" i="49"/>
  <c r="A313" i="49"/>
  <c r="A314" i="49"/>
  <c r="A315" i="49"/>
  <c r="A316" i="49"/>
  <c r="A317" i="49"/>
  <c r="A318" i="49"/>
  <c r="A319" i="49"/>
  <c r="A320" i="49"/>
  <c r="A321" i="49"/>
  <c r="A322" i="49"/>
  <c r="A323" i="49"/>
  <c r="A324" i="49"/>
  <c r="A325" i="49"/>
  <c r="A326" i="49"/>
  <c r="A327" i="49"/>
  <c r="A328" i="49"/>
  <c r="A329" i="49"/>
  <c r="A330" i="49"/>
  <c r="A331" i="49"/>
  <c r="A332" i="49"/>
  <c r="A333" i="49"/>
  <c r="A334" i="49"/>
  <c r="A335" i="49"/>
  <c r="A336" i="49"/>
  <c r="A337" i="49"/>
  <c r="A338" i="49"/>
  <c r="A339" i="49"/>
  <c r="A340" i="49"/>
  <c r="A341" i="49"/>
  <c r="A342" i="49"/>
  <c r="A343" i="49"/>
  <c r="A344" i="49"/>
  <c r="A345" i="49"/>
  <c r="A346" i="49"/>
  <c r="A347" i="49"/>
  <c r="A348" i="49"/>
  <c r="A349" i="49"/>
  <c r="A350" i="49"/>
  <c r="A351" i="49"/>
  <c r="A352" i="49"/>
  <c r="A353" i="49"/>
  <c r="A354" i="49"/>
  <c r="A355" i="49"/>
  <c r="A356" i="49"/>
  <c r="A357" i="49"/>
  <c r="A358" i="49"/>
  <c r="A359" i="49"/>
  <c r="A360" i="49"/>
  <c r="A361" i="49"/>
  <c r="A362" i="49"/>
  <c r="A363" i="49"/>
  <c r="A364" i="49"/>
  <c r="A365" i="49"/>
  <c r="A366" i="49"/>
  <c r="A367" i="49"/>
  <c r="A368" i="49"/>
  <c r="A369" i="49"/>
  <c r="A370" i="49"/>
  <c r="A371" i="49"/>
  <c r="A372" i="49"/>
  <c r="A373" i="49"/>
  <c r="A374" i="49"/>
  <c r="A375" i="49"/>
  <c r="A376" i="49"/>
  <c r="A377" i="49"/>
  <c r="A378" i="49"/>
  <c r="A379" i="49"/>
  <c r="A380" i="49"/>
  <c r="A381" i="49"/>
  <c r="A382" i="49"/>
  <c r="A383" i="49"/>
  <c r="A384" i="49"/>
  <c r="A385" i="49"/>
  <c r="A386" i="49"/>
  <c r="A387" i="49"/>
  <c r="A388" i="49"/>
  <c r="A389" i="49"/>
  <c r="A390" i="49"/>
  <c r="A391" i="49"/>
  <c r="A392" i="49"/>
  <c r="A393" i="49"/>
  <c r="A394" i="49"/>
  <c r="A395" i="49"/>
  <c r="A396" i="49"/>
  <c r="A397" i="49"/>
  <c r="A398" i="49"/>
  <c r="A399" i="49"/>
  <c r="A400" i="49"/>
  <c r="A401" i="49"/>
  <c r="A402" i="49"/>
  <c r="A403" i="49"/>
  <c r="A404" i="49"/>
  <c r="A405" i="49"/>
  <c r="A406" i="49"/>
  <c r="A407" i="49"/>
  <c r="A408" i="49"/>
  <c r="A409" i="49"/>
  <c r="A410" i="49"/>
  <c r="A411" i="49"/>
  <c r="A412" i="49"/>
  <c r="A413" i="49"/>
  <c r="A414" i="49"/>
  <c r="A415" i="49"/>
  <c r="A416" i="49"/>
  <c r="A417" i="49"/>
  <c r="A418" i="49"/>
  <c r="A419" i="49"/>
  <c r="A420" i="49"/>
  <c r="A421" i="49"/>
  <c r="A422" i="49"/>
  <c r="A423" i="49"/>
  <c r="A424" i="49"/>
  <c r="A425" i="49"/>
  <c r="A426" i="49"/>
  <c r="A427" i="49"/>
  <c r="A428" i="49"/>
  <c r="A429" i="49"/>
  <c r="A430" i="49"/>
  <c r="A431" i="49"/>
  <c r="A432" i="49"/>
  <c r="A433" i="49"/>
  <c r="A434" i="49"/>
  <c r="A435" i="49"/>
  <c r="A436" i="49"/>
  <c r="A437" i="49"/>
  <c r="A438" i="49"/>
  <c r="A439" i="49"/>
  <c r="A440" i="49"/>
  <c r="A441" i="49"/>
  <c r="A442" i="49"/>
  <c r="A443" i="49"/>
  <c r="A444" i="49"/>
  <c r="A445" i="49"/>
  <c r="A446" i="49"/>
  <c r="A447" i="49"/>
  <c r="A448" i="49"/>
  <c r="A449" i="49"/>
  <c r="A450" i="49"/>
  <c r="A451" i="49"/>
  <c r="A452" i="49"/>
  <c r="A453" i="49"/>
  <c r="A454" i="49"/>
  <c r="A455" i="49"/>
  <c r="A456" i="49"/>
  <c r="A457" i="49"/>
  <c r="A458" i="49"/>
  <c r="A459" i="49"/>
  <c r="A460" i="49"/>
  <c r="A461" i="49"/>
  <c r="A462" i="49"/>
  <c r="A463" i="49"/>
  <c r="A464" i="49"/>
  <c r="A465" i="49"/>
  <c r="A466" i="49"/>
  <c r="A467" i="49"/>
  <c r="A468" i="49"/>
  <c r="A469" i="49"/>
  <c r="A470" i="49"/>
  <c r="A471" i="49"/>
  <c r="A472" i="49"/>
  <c r="A473" i="49"/>
  <c r="A474" i="49"/>
  <c r="A475" i="49"/>
  <c r="A476" i="49"/>
  <c r="A477" i="49"/>
  <c r="A478" i="49"/>
  <c r="A479" i="49"/>
  <c r="A480" i="49"/>
  <c r="A481" i="49"/>
  <c r="A482" i="49"/>
  <c r="A483" i="49"/>
  <c r="A484" i="49"/>
  <c r="A485" i="49"/>
  <c r="A486" i="49"/>
  <c r="A487" i="49"/>
  <c r="A488" i="49"/>
  <c r="A489" i="49"/>
  <c r="A490" i="49"/>
  <c r="A491" i="49"/>
  <c r="A492" i="49"/>
  <c r="A493" i="49"/>
  <c r="A494" i="49"/>
  <c r="A495" i="49"/>
  <c r="A496" i="49"/>
  <c r="A497" i="49"/>
  <c r="A498" i="49"/>
  <c r="A499" i="49"/>
  <c r="A500" i="49"/>
  <c r="A501" i="49"/>
  <c r="A502" i="49"/>
  <c r="A503" i="49"/>
  <c r="A504" i="49"/>
  <c r="A505" i="49"/>
  <c r="A506" i="49"/>
  <c r="A507" i="49"/>
  <c r="A508" i="49"/>
  <c r="A509" i="49"/>
  <c r="A510" i="49"/>
  <c r="A511" i="49"/>
  <c r="A512" i="49"/>
  <c r="A513" i="49"/>
  <c r="A514" i="49"/>
  <c r="A515" i="49"/>
  <c r="A516" i="49"/>
  <c r="A517" i="49"/>
  <c r="A518" i="49"/>
  <c r="A519" i="49"/>
  <c r="A520" i="49"/>
  <c r="A521" i="49"/>
  <c r="A522" i="49"/>
  <c r="A523" i="49"/>
  <c r="A524" i="49"/>
  <c r="A525" i="49"/>
  <c r="A526" i="49"/>
  <c r="A527" i="49"/>
  <c r="A528" i="49"/>
  <c r="A529" i="49"/>
  <c r="A530" i="49"/>
  <c r="A531" i="49"/>
  <c r="A532" i="49"/>
  <c r="A533" i="49"/>
  <c r="A534" i="49"/>
  <c r="A535" i="49"/>
  <c r="A536" i="49"/>
  <c r="A537" i="49"/>
  <c r="A538" i="49"/>
  <c r="A539" i="49"/>
  <c r="A540" i="49"/>
  <c r="A541" i="49"/>
  <c r="A542" i="49"/>
  <c r="A543" i="49"/>
  <c r="A544" i="49"/>
  <c r="A545" i="49"/>
  <c r="A546" i="49"/>
  <c r="A547" i="49"/>
  <c r="A548" i="49"/>
  <c r="A549" i="49"/>
  <c r="A550" i="49"/>
  <c r="A551" i="49"/>
  <c r="A552" i="49"/>
  <c r="A553" i="49"/>
  <c r="A554" i="49"/>
  <c r="A555" i="49"/>
  <c r="A556" i="49"/>
  <c r="A557" i="49"/>
  <c r="A558" i="49"/>
  <c r="A559" i="49"/>
  <c r="A560" i="49"/>
  <c r="A561" i="49"/>
  <c r="A562" i="49"/>
  <c r="A563" i="49"/>
  <c r="A564" i="49"/>
  <c r="A565" i="49"/>
  <c r="A566" i="49"/>
  <c r="A567" i="49"/>
  <c r="A568" i="49"/>
  <c r="A569" i="49"/>
  <c r="A570" i="49"/>
  <c r="A571" i="49"/>
  <c r="A572" i="49"/>
  <c r="A573" i="49"/>
  <c r="A574" i="49"/>
  <c r="A575" i="49"/>
  <c r="A576" i="49"/>
  <c r="A577" i="49"/>
  <c r="A578" i="49"/>
  <c r="A579" i="49"/>
  <c r="A580" i="49"/>
  <c r="A581" i="49"/>
  <c r="A582" i="49"/>
  <c r="A583" i="49"/>
  <c r="A584" i="49"/>
  <c r="A585" i="49"/>
  <c r="A586" i="49"/>
  <c r="A587" i="49"/>
  <c r="A588" i="49"/>
  <c r="A589" i="49"/>
  <c r="A590" i="49"/>
  <c r="A591" i="49"/>
  <c r="A592" i="49"/>
  <c r="A593" i="49"/>
  <c r="A594" i="49"/>
  <c r="A595" i="49"/>
  <c r="A596" i="49"/>
  <c r="A597" i="49"/>
  <c r="A598" i="49"/>
  <c r="A599" i="49"/>
  <c r="A600" i="49"/>
  <c r="A601" i="49"/>
  <c r="A602" i="49"/>
  <c r="A603" i="49"/>
  <c r="A604" i="49"/>
  <c r="A605" i="49"/>
  <c r="A606" i="49"/>
  <c r="A607" i="49"/>
  <c r="A608" i="49"/>
  <c r="A609" i="49"/>
  <c r="A610" i="49"/>
  <c r="A611" i="49"/>
  <c r="A612" i="49"/>
  <c r="A613" i="49"/>
  <c r="A614" i="49"/>
  <c r="A615" i="49"/>
  <c r="A616" i="49"/>
  <c r="A617" i="49"/>
  <c r="A618" i="49"/>
  <c r="A619" i="49"/>
  <c r="A620" i="49"/>
  <c r="A621" i="49"/>
  <c r="A622" i="49"/>
  <c r="A623" i="49"/>
  <c r="A624" i="49"/>
  <c r="A625" i="49"/>
  <c r="A626" i="49"/>
  <c r="A627" i="49"/>
  <c r="A628" i="49"/>
  <c r="A629" i="49"/>
  <c r="A630" i="49"/>
  <c r="A631" i="49"/>
  <c r="A632" i="49"/>
  <c r="A633" i="49"/>
  <c r="A634" i="49"/>
  <c r="A635" i="49"/>
  <c r="A636" i="49"/>
  <c r="A637" i="49"/>
  <c r="A638" i="49"/>
  <c r="A639" i="49"/>
  <c r="A640" i="49"/>
  <c r="A641" i="49"/>
  <c r="A642" i="49"/>
  <c r="A643" i="49"/>
  <c r="A644" i="49"/>
  <c r="A645" i="49"/>
  <c r="A646" i="49"/>
  <c r="A647" i="49"/>
  <c r="A648" i="49"/>
  <c r="A649" i="49"/>
  <c r="A650" i="49"/>
  <c r="A651" i="49"/>
  <c r="A652" i="49"/>
  <c r="A653" i="49"/>
  <c r="A654" i="49"/>
  <c r="A655" i="49"/>
  <c r="A656" i="49"/>
  <c r="A657" i="49"/>
  <c r="A658" i="49"/>
  <c r="A659" i="49"/>
  <c r="A660" i="49"/>
  <c r="A661" i="49"/>
  <c r="A662" i="49"/>
  <c r="A663" i="49"/>
  <c r="A664" i="49"/>
  <c r="A665" i="49"/>
  <c r="A666" i="49"/>
  <c r="A667" i="49"/>
  <c r="A668" i="49"/>
  <c r="A669" i="49"/>
  <c r="A670" i="49"/>
  <c r="A671" i="49"/>
  <c r="A672" i="49"/>
  <c r="A673" i="49"/>
  <c r="A674" i="49"/>
  <c r="A675" i="49"/>
  <c r="A676" i="49"/>
  <c r="A677" i="49"/>
  <c r="A678" i="49"/>
  <c r="A679" i="49"/>
  <c r="A680" i="49"/>
  <c r="A681" i="49"/>
  <c r="A682" i="49"/>
  <c r="A683" i="49"/>
  <c r="A684" i="49"/>
  <c r="A685" i="49"/>
  <c r="A686" i="49"/>
  <c r="A687" i="49"/>
  <c r="A688" i="49"/>
  <c r="A689" i="49"/>
  <c r="A690" i="49"/>
  <c r="A691" i="49"/>
  <c r="A692" i="49"/>
  <c r="A693" i="49"/>
  <c r="A694" i="49"/>
  <c r="A695" i="49"/>
  <c r="A696" i="49"/>
  <c r="A697" i="49"/>
  <c r="A698" i="49"/>
  <c r="A699" i="49"/>
  <c r="A700" i="49"/>
  <c r="A701" i="49"/>
  <c r="A702" i="49"/>
  <c r="B1" i="49"/>
  <c r="C1" i="49"/>
  <c r="D1" i="49"/>
  <c r="E1" i="49"/>
  <c r="A1" i="49"/>
  <c r="Q172" i="65"/>
  <c r="D173" i="64" s="1"/>
  <c r="Q173" i="65"/>
  <c r="Q174" i="65"/>
  <c r="D174" i="63" s="1"/>
  <c r="Q175" i="65"/>
  <c r="D175" i="46" s="1"/>
  <c r="Q176" i="65"/>
  <c r="D176" i="63" s="1"/>
  <c r="Q177" i="65"/>
  <c r="D177" i="72" s="1"/>
  <c r="Q36" i="65"/>
  <c r="D37" i="64" s="1"/>
  <c r="Q43" i="65"/>
  <c r="D43" i="46" s="1"/>
  <c r="Q52" i="65"/>
  <c r="D52" i="72" s="1"/>
  <c r="Q168" i="65"/>
  <c r="D168" i="58" s="1"/>
  <c r="I16" i="68"/>
  <c r="G16" i="68"/>
  <c r="H177" i="73"/>
  <c r="H176" i="73"/>
  <c r="H175" i="73"/>
  <c r="H174" i="73"/>
  <c r="H173" i="73"/>
  <c r="H172" i="73"/>
  <c r="H171" i="73"/>
  <c r="H170" i="73"/>
  <c r="H169" i="73"/>
  <c r="H168" i="73"/>
  <c r="H167" i="73"/>
  <c r="H166" i="73"/>
  <c r="H165" i="73"/>
  <c r="H164" i="73"/>
  <c r="H163" i="73"/>
  <c r="H162" i="73"/>
  <c r="H161" i="73"/>
  <c r="H160" i="73"/>
  <c r="H159" i="73"/>
  <c r="H158" i="73"/>
  <c r="H157" i="73"/>
  <c r="H156" i="73"/>
  <c r="H155" i="73"/>
  <c r="H154" i="73"/>
  <c r="H153" i="73"/>
  <c r="H152" i="73"/>
  <c r="H151" i="73"/>
  <c r="H150" i="73"/>
  <c r="H149" i="73"/>
  <c r="H148" i="73"/>
  <c r="H147" i="73"/>
  <c r="H146" i="73"/>
  <c r="H145" i="73"/>
  <c r="H144" i="73"/>
  <c r="H143" i="73"/>
  <c r="H142" i="73"/>
  <c r="H141" i="73"/>
  <c r="H140" i="73"/>
  <c r="H139" i="73"/>
  <c r="H138" i="73"/>
  <c r="H137" i="73"/>
  <c r="H136" i="73"/>
  <c r="H135" i="73"/>
  <c r="H134" i="73"/>
  <c r="H133" i="73"/>
  <c r="H132" i="73"/>
  <c r="H131" i="73"/>
  <c r="H130" i="73"/>
  <c r="H129" i="73"/>
  <c r="H128" i="73"/>
  <c r="H127" i="73"/>
  <c r="H126" i="73"/>
  <c r="H125" i="73"/>
  <c r="H124" i="73"/>
  <c r="H123" i="73"/>
  <c r="H122" i="73"/>
  <c r="H121" i="73"/>
  <c r="H120" i="73"/>
  <c r="H119" i="73"/>
  <c r="H118" i="73"/>
  <c r="H117" i="73"/>
  <c r="H116" i="73"/>
  <c r="H115" i="73"/>
  <c r="H114" i="73"/>
  <c r="H113" i="73"/>
  <c r="H112" i="73"/>
  <c r="H111" i="73"/>
  <c r="H110" i="73"/>
  <c r="H109" i="73"/>
  <c r="H108" i="73"/>
  <c r="H107" i="73"/>
  <c r="H106" i="73"/>
  <c r="H105" i="73"/>
  <c r="H104" i="73"/>
  <c r="H103" i="73"/>
  <c r="H102" i="73"/>
  <c r="H101" i="73"/>
  <c r="H100" i="73"/>
  <c r="H99" i="73"/>
  <c r="H98" i="73"/>
  <c r="H97" i="73"/>
  <c r="H96" i="73"/>
  <c r="H95" i="73"/>
  <c r="H94" i="73"/>
  <c r="H93" i="73"/>
  <c r="H92" i="73"/>
  <c r="H91" i="73"/>
  <c r="H90" i="73"/>
  <c r="H89" i="73"/>
  <c r="H88" i="73"/>
  <c r="H87" i="73"/>
  <c r="H86" i="73"/>
  <c r="H85" i="73"/>
  <c r="H84" i="73"/>
  <c r="H83" i="73"/>
  <c r="H82" i="73"/>
  <c r="H81" i="73"/>
  <c r="H80" i="73"/>
  <c r="H79" i="73"/>
  <c r="H78" i="73"/>
  <c r="H77" i="73"/>
  <c r="H76" i="73"/>
  <c r="H75" i="73"/>
  <c r="H74" i="73"/>
  <c r="H73" i="73"/>
  <c r="H72" i="73"/>
  <c r="H71" i="73"/>
  <c r="H70" i="73"/>
  <c r="H69" i="73"/>
  <c r="H68" i="73"/>
  <c r="H67" i="73"/>
  <c r="H66" i="73"/>
  <c r="H65" i="73"/>
  <c r="H64" i="73"/>
  <c r="H63" i="73"/>
  <c r="H62" i="73"/>
  <c r="H61" i="73"/>
  <c r="H60" i="73"/>
  <c r="H59" i="73"/>
  <c r="H58" i="73"/>
  <c r="H57" i="73"/>
  <c r="H56" i="73"/>
  <c r="H55" i="73"/>
  <c r="H54" i="73"/>
  <c r="H53" i="73"/>
  <c r="H52" i="73"/>
  <c r="H51" i="73"/>
  <c r="H50" i="73"/>
  <c r="H49" i="73"/>
  <c r="H48" i="73"/>
  <c r="H47" i="73"/>
  <c r="H46" i="73"/>
  <c r="H45" i="73"/>
  <c r="H44" i="73"/>
  <c r="H43" i="73"/>
  <c r="H42" i="73"/>
  <c r="H41" i="73"/>
  <c r="H40" i="73"/>
  <c r="H39" i="73"/>
  <c r="H38" i="73"/>
  <c r="H37" i="73"/>
  <c r="H36" i="73"/>
  <c r="H35" i="73"/>
  <c r="H34" i="73"/>
  <c r="H33" i="73"/>
  <c r="H32" i="73"/>
  <c r="H31" i="73"/>
  <c r="H30" i="73"/>
  <c r="H29" i="73"/>
  <c r="H28" i="73"/>
  <c r="H27" i="73"/>
  <c r="H26" i="73"/>
  <c r="H25" i="73"/>
  <c r="H24" i="73"/>
  <c r="H23" i="73"/>
  <c r="H22" i="73"/>
  <c r="H21" i="73"/>
  <c r="H20" i="73"/>
  <c r="H19" i="73"/>
  <c r="H18" i="73"/>
  <c r="F16" i="68"/>
  <c r="H16" i="68"/>
  <c r="H7" i="72"/>
  <c r="F7" i="72"/>
  <c r="J31" i="70" s="1"/>
  <c r="R18" i="73"/>
  <c r="AD18" i="73" s="1"/>
  <c r="R36" i="73"/>
  <c r="AD36" i="73" s="1"/>
  <c r="R19" i="73"/>
  <c r="R20" i="73"/>
  <c r="AD20" i="73" s="1"/>
  <c r="R21" i="73"/>
  <c r="S21" i="73" s="1"/>
  <c r="R22" i="73"/>
  <c r="AE22" i="73" s="1"/>
  <c r="R23" i="73"/>
  <c r="W23" i="61" s="1"/>
  <c r="R24" i="73"/>
  <c r="AE24" i="73" s="1"/>
  <c r="R25" i="73"/>
  <c r="AE25" i="73" s="1"/>
  <c r="R26" i="73"/>
  <c r="S26" i="73" s="1"/>
  <c r="R27" i="73"/>
  <c r="S27" i="73" s="1"/>
  <c r="R28" i="73"/>
  <c r="R29" i="73"/>
  <c r="W29" i="61" s="1"/>
  <c r="R30" i="73"/>
  <c r="AD30" i="73" s="1"/>
  <c r="R31" i="73"/>
  <c r="R32" i="73"/>
  <c r="S32" i="73" s="1"/>
  <c r="R33" i="73"/>
  <c r="AD33" i="73" s="1"/>
  <c r="R34" i="73"/>
  <c r="AE34" i="73" s="1"/>
  <c r="R35" i="73"/>
  <c r="R37" i="73"/>
  <c r="AD37" i="73" s="1"/>
  <c r="R38" i="73"/>
  <c r="S38" i="73" s="1"/>
  <c r="R39" i="73"/>
  <c r="R40" i="73"/>
  <c r="AD40" i="73" s="1"/>
  <c r="R41" i="73"/>
  <c r="R42" i="73"/>
  <c r="AD42" i="73" s="1"/>
  <c r="R43" i="73"/>
  <c r="S43" i="73" s="1"/>
  <c r="R44" i="73"/>
  <c r="AD44" i="73" s="1"/>
  <c r="R45" i="73"/>
  <c r="R46" i="73"/>
  <c r="S46" i="73" s="1"/>
  <c r="R47" i="73"/>
  <c r="R48" i="73"/>
  <c r="R49" i="73"/>
  <c r="AE49" i="73" s="1"/>
  <c r="R50" i="73"/>
  <c r="S50" i="73" s="1"/>
  <c r="R51" i="73"/>
  <c r="R52" i="73"/>
  <c r="AE52" i="73" s="1"/>
  <c r="R53" i="73"/>
  <c r="AE53" i="73" s="1"/>
  <c r="R55" i="73"/>
  <c r="S55" i="73" s="1"/>
  <c r="R57" i="73"/>
  <c r="AD57" i="73" s="1"/>
  <c r="R58" i="73"/>
  <c r="R59" i="73"/>
  <c r="S59" i="73" s="1"/>
  <c r="R60" i="73"/>
  <c r="S60" i="73" s="1"/>
  <c r="R61" i="73"/>
  <c r="R62" i="73"/>
  <c r="W62" i="61" s="1"/>
  <c r="R63" i="73"/>
  <c r="W63" i="61" s="1"/>
  <c r="R64" i="73"/>
  <c r="S64" i="73" s="1"/>
  <c r="R65" i="73"/>
  <c r="S65" i="73" s="1"/>
  <c r="R66" i="73"/>
  <c r="R67" i="73"/>
  <c r="W67" i="61" s="1"/>
  <c r="R68" i="73"/>
  <c r="S68" i="73" s="1"/>
  <c r="R69" i="73"/>
  <c r="R73" i="73"/>
  <c r="S73" i="73" s="1"/>
  <c r="R74" i="73"/>
  <c r="AD74" i="73" s="1"/>
  <c r="R75" i="73"/>
  <c r="S75" i="73" s="1"/>
  <c r="R76" i="73"/>
  <c r="S76" i="73" s="1"/>
  <c r="R77" i="73"/>
  <c r="AD77" i="73" s="1"/>
  <c r="R78" i="73"/>
  <c r="S78" i="73" s="1"/>
  <c r="R79" i="73"/>
  <c r="AE79" i="73" s="1"/>
  <c r="R80" i="73"/>
  <c r="S80" i="73" s="1"/>
  <c r="R81" i="73"/>
  <c r="R82" i="73"/>
  <c r="R83" i="73"/>
  <c r="W83" i="61" s="1"/>
  <c r="R84" i="73"/>
  <c r="R85" i="73"/>
  <c r="W85" i="61" s="1"/>
  <c r="R86" i="73"/>
  <c r="S86" i="73" s="1"/>
  <c r="R87" i="73"/>
  <c r="AE87" i="73" s="1"/>
  <c r="R88" i="73"/>
  <c r="AE88" i="73" s="1"/>
  <c r="R89" i="73"/>
  <c r="R90" i="73"/>
  <c r="AE90" i="73" s="1"/>
  <c r="R91" i="73"/>
  <c r="AE91" i="73" s="1"/>
  <c r="R92" i="73"/>
  <c r="AE92" i="73" s="1"/>
  <c r="R93" i="73"/>
  <c r="R94" i="73"/>
  <c r="S94" i="73" s="1"/>
  <c r="R95" i="73"/>
  <c r="W95" i="61" s="1"/>
  <c r="R96" i="73"/>
  <c r="R97" i="73"/>
  <c r="AE97" i="73" s="1"/>
  <c r="R98" i="73"/>
  <c r="AE98" i="73" s="1"/>
  <c r="R99" i="73"/>
  <c r="W99" i="61" s="1"/>
  <c r="R100" i="73"/>
  <c r="W100" i="61" s="1"/>
  <c r="R101" i="73"/>
  <c r="R102" i="73"/>
  <c r="AD102" i="73" s="1"/>
  <c r="R103" i="73"/>
  <c r="AD103" i="73" s="1"/>
  <c r="R104" i="73"/>
  <c r="AE104" i="73" s="1"/>
  <c r="R105" i="73"/>
  <c r="R106" i="73"/>
  <c r="AD106" i="73" s="1"/>
  <c r="R107" i="73"/>
  <c r="AE107" i="73" s="1"/>
  <c r="R108" i="73"/>
  <c r="R109" i="73"/>
  <c r="W109" i="61" s="1"/>
  <c r="R110" i="73"/>
  <c r="W110" i="61" s="1"/>
  <c r="R111" i="73"/>
  <c r="AE111" i="73" s="1"/>
  <c r="R112" i="73"/>
  <c r="R113" i="73"/>
  <c r="R114" i="73"/>
  <c r="S114" i="73" s="1"/>
  <c r="R115" i="73"/>
  <c r="S115" i="73" s="1"/>
  <c r="R116" i="73"/>
  <c r="AD116" i="73" s="1"/>
  <c r="R117" i="73"/>
  <c r="AE117" i="73" s="1"/>
  <c r="R118" i="73"/>
  <c r="AE118" i="73" s="1"/>
  <c r="R119" i="73"/>
  <c r="S119" i="73" s="1"/>
  <c r="R120" i="73"/>
  <c r="R121" i="73"/>
  <c r="R122" i="73"/>
  <c r="AE122" i="73" s="1"/>
  <c r="R123" i="73"/>
  <c r="S123" i="73" s="1"/>
  <c r="R124" i="73"/>
  <c r="R125" i="73"/>
  <c r="S125" i="73" s="1"/>
  <c r="R126" i="73"/>
  <c r="AE126" i="73" s="1"/>
  <c r="R127" i="73"/>
  <c r="S127" i="73" s="1"/>
  <c r="R128" i="73"/>
  <c r="AE128" i="73" s="1"/>
  <c r="R129" i="73"/>
  <c r="AD129" i="73" s="1"/>
  <c r="R130" i="73"/>
  <c r="S130" i="73" s="1"/>
  <c r="R131" i="73"/>
  <c r="S131" i="73" s="1"/>
  <c r="R132" i="73"/>
  <c r="AE132" i="73" s="1"/>
  <c r="R133" i="73"/>
  <c r="S133" i="73" s="1"/>
  <c r="R134" i="73"/>
  <c r="R135" i="73"/>
  <c r="R136" i="73"/>
  <c r="AD136" i="73" s="1"/>
  <c r="R137" i="73"/>
  <c r="AE137" i="73" s="1"/>
  <c r="R138" i="73"/>
  <c r="AE138" i="73" s="1"/>
  <c r="R139" i="73"/>
  <c r="S139" i="73" s="1"/>
  <c r="R140" i="73"/>
  <c r="R141" i="73"/>
  <c r="R142" i="73"/>
  <c r="AD142" i="73" s="1"/>
  <c r="R143" i="73"/>
  <c r="S143" i="73" s="1"/>
  <c r="R144" i="73"/>
  <c r="W144" i="61" s="1"/>
  <c r="R145" i="73"/>
  <c r="AD145" i="73" s="1"/>
  <c r="R146" i="73"/>
  <c r="AD146" i="73" s="1"/>
  <c r="R147" i="73"/>
  <c r="W147" i="61" s="1"/>
  <c r="R148" i="73"/>
  <c r="W148" i="61" s="1"/>
  <c r="R149" i="73"/>
  <c r="R150" i="73"/>
  <c r="AE150" i="73" s="1"/>
  <c r="R151" i="73"/>
  <c r="AE151" i="73" s="1"/>
  <c r="R152" i="73"/>
  <c r="S152" i="73" s="1"/>
  <c r="R153" i="73"/>
  <c r="AE153" i="73" s="1"/>
  <c r="R154" i="73"/>
  <c r="AE154" i="73" s="1"/>
  <c r="R155" i="73"/>
  <c r="S155" i="73" s="1"/>
  <c r="R156" i="73"/>
  <c r="R157" i="73"/>
  <c r="W157" i="61" s="1"/>
  <c r="R158" i="73"/>
  <c r="R159" i="73"/>
  <c r="W159" i="61" s="1"/>
  <c r="R160" i="73"/>
  <c r="S160" i="73" s="1"/>
  <c r="R161" i="73"/>
  <c r="AD161" i="73" s="1"/>
  <c r="R162" i="73"/>
  <c r="AE162" i="73" s="1"/>
  <c r="R163" i="73"/>
  <c r="S163" i="73" s="1"/>
  <c r="R164" i="73"/>
  <c r="W164" i="61" s="1"/>
  <c r="R165" i="73"/>
  <c r="R166" i="73"/>
  <c r="R167" i="73"/>
  <c r="AE167" i="73" s="1"/>
  <c r="R168" i="73"/>
  <c r="R169" i="73"/>
  <c r="S169" i="73" s="1"/>
  <c r="R170" i="73"/>
  <c r="S170" i="73" s="1"/>
  <c r="R171" i="73"/>
  <c r="W171" i="61" s="1"/>
  <c r="R172" i="73"/>
  <c r="AE172" i="73" s="1"/>
  <c r="R173" i="73"/>
  <c r="R174" i="73"/>
  <c r="S174" i="73" s="1"/>
  <c r="R175" i="73"/>
  <c r="S175" i="73" s="1"/>
  <c r="R176" i="73"/>
  <c r="R177" i="73"/>
  <c r="AE177" i="73" s="1"/>
  <c r="F7" i="73"/>
  <c r="J43" i="70" s="1"/>
  <c r="F177" i="73"/>
  <c r="F176" i="73"/>
  <c r="F175" i="73"/>
  <c r="F174" i="73"/>
  <c r="F173" i="73"/>
  <c r="F172" i="73"/>
  <c r="F171" i="73"/>
  <c r="F170" i="73"/>
  <c r="F169" i="73"/>
  <c r="F168" i="73"/>
  <c r="F167" i="73"/>
  <c r="F166" i="73"/>
  <c r="F165" i="73"/>
  <c r="F164" i="73"/>
  <c r="F163" i="73"/>
  <c r="F162" i="73"/>
  <c r="F161" i="73"/>
  <c r="F160" i="73"/>
  <c r="F159" i="73"/>
  <c r="F158" i="73"/>
  <c r="F157" i="73"/>
  <c r="F156" i="73"/>
  <c r="F155" i="73"/>
  <c r="F154" i="73"/>
  <c r="F153" i="73"/>
  <c r="F152" i="73"/>
  <c r="F151" i="73"/>
  <c r="F150" i="73"/>
  <c r="F149" i="73"/>
  <c r="F148" i="73"/>
  <c r="F147" i="73"/>
  <c r="F146" i="73"/>
  <c r="F145" i="73"/>
  <c r="F144" i="73"/>
  <c r="F143" i="73"/>
  <c r="F142" i="73"/>
  <c r="F141" i="73"/>
  <c r="F140" i="73"/>
  <c r="F139" i="73"/>
  <c r="F138" i="73"/>
  <c r="F137" i="73"/>
  <c r="F136" i="73"/>
  <c r="F135" i="73"/>
  <c r="F134" i="73"/>
  <c r="F133" i="73"/>
  <c r="F132" i="73"/>
  <c r="F131" i="73"/>
  <c r="F130" i="73"/>
  <c r="F129" i="73"/>
  <c r="F128" i="73"/>
  <c r="F127" i="73"/>
  <c r="F126" i="73"/>
  <c r="F125" i="73"/>
  <c r="F124" i="73"/>
  <c r="F123" i="73"/>
  <c r="F122" i="73"/>
  <c r="F121" i="73"/>
  <c r="F120" i="73"/>
  <c r="F119" i="73"/>
  <c r="F118" i="73"/>
  <c r="F117" i="73"/>
  <c r="F116" i="73"/>
  <c r="F115" i="73"/>
  <c r="F114" i="73"/>
  <c r="F113" i="73"/>
  <c r="F112" i="73"/>
  <c r="F111" i="73"/>
  <c r="F110" i="73"/>
  <c r="F109" i="73"/>
  <c r="F108" i="73"/>
  <c r="F107" i="73"/>
  <c r="F106" i="73"/>
  <c r="F105" i="73"/>
  <c r="F104" i="73"/>
  <c r="F103" i="73"/>
  <c r="F102" i="73"/>
  <c r="F101" i="73"/>
  <c r="F100" i="73"/>
  <c r="F99" i="73"/>
  <c r="F98" i="73"/>
  <c r="F97" i="73"/>
  <c r="F96" i="73"/>
  <c r="F95" i="73"/>
  <c r="F94" i="73"/>
  <c r="F93" i="73"/>
  <c r="F92" i="73"/>
  <c r="F91" i="73"/>
  <c r="F90" i="73"/>
  <c r="F89" i="73"/>
  <c r="F88" i="73"/>
  <c r="F87" i="73"/>
  <c r="F86" i="73"/>
  <c r="F85" i="73"/>
  <c r="F84" i="73"/>
  <c r="F83" i="73"/>
  <c r="F82" i="73"/>
  <c r="F81" i="73"/>
  <c r="F80" i="73"/>
  <c r="F79" i="73"/>
  <c r="F78" i="73"/>
  <c r="F77" i="73"/>
  <c r="F76" i="73"/>
  <c r="F75" i="73"/>
  <c r="F74" i="73"/>
  <c r="F73" i="73"/>
  <c r="F72" i="73"/>
  <c r="F71" i="73"/>
  <c r="F70" i="73"/>
  <c r="F69" i="73"/>
  <c r="F68" i="73"/>
  <c r="F67" i="73"/>
  <c r="F66" i="73"/>
  <c r="F65" i="73"/>
  <c r="F64" i="73"/>
  <c r="F63" i="73"/>
  <c r="F62" i="73"/>
  <c r="F61" i="73"/>
  <c r="F60" i="73"/>
  <c r="F59" i="73"/>
  <c r="F58" i="73"/>
  <c r="F57" i="73"/>
  <c r="F56" i="73"/>
  <c r="F55" i="73"/>
  <c r="F54" i="73"/>
  <c r="F53" i="73"/>
  <c r="F52" i="73"/>
  <c r="F51" i="73"/>
  <c r="F50" i="73"/>
  <c r="F49" i="73"/>
  <c r="F48" i="73"/>
  <c r="F47" i="73"/>
  <c r="F46" i="73"/>
  <c r="F45" i="73"/>
  <c r="F44" i="73"/>
  <c r="F43" i="73"/>
  <c r="F42" i="73"/>
  <c r="F41" i="73"/>
  <c r="F40" i="73"/>
  <c r="F39" i="73"/>
  <c r="F38" i="73"/>
  <c r="F37" i="73"/>
  <c r="F36" i="73"/>
  <c r="F35" i="73"/>
  <c r="F34" i="73"/>
  <c r="F33" i="73"/>
  <c r="F32" i="73"/>
  <c r="F31" i="73"/>
  <c r="F30" i="73"/>
  <c r="F29" i="73"/>
  <c r="F28" i="73"/>
  <c r="F27" i="73"/>
  <c r="F26" i="73"/>
  <c r="F25" i="73"/>
  <c r="F24" i="73"/>
  <c r="F23" i="73"/>
  <c r="F22" i="73"/>
  <c r="F21" i="73"/>
  <c r="F20" i="73"/>
  <c r="F19" i="73"/>
  <c r="F18" i="73"/>
  <c r="C28" i="70"/>
  <c r="G28" i="70" s="1"/>
  <c r="G24" i="70"/>
  <c r="H24" i="70" s="1"/>
  <c r="BU23" i="58"/>
  <c r="BU36" i="58"/>
  <c r="BU18" i="58"/>
  <c r="BU19" i="58"/>
  <c r="BU20" i="58"/>
  <c r="BU21" i="58"/>
  <c r="BU22" i="58"/>
  <c r="BU24" i="58"/>
  <c r="BU25" i="58"/>
  <c r="BU26" i="58"/>
  <c r="BU27" i="58"/>
  <c r="BU28" i="58"/>
  <c r="BU29" i="58"/>
  <c r="BU30" i="58"/>
  <c r="BU31" i="58"/>
  <c r="BU32" i="58"/>
  <c r="BU33" i="58"/>
  <c r="BU34" i="58"/>
  <c r="BU35" i="58"/>
  <c r="BU37" i="58"/>
  <c r="BU38" i="58"/>
  <c r="BU39" i="58"/>
  <c r="BU40" i="58"/>
  <c r="BU41" i="58"/>
  <c r="BU42" i="58"/>
  <c r="BU43" i="58"/>
  <c r="BU44" i="58"/>
  <c r="BU45" i="58"/>
  <c r="BU46" i="58"/>
  <c r="BU47" i="58"/>
  <c r="BU48" i="58"/>
  <c r="BU49" i="58"/>
  <c r="BU50" i="58"/>
  <c r="BU51" i="58"/>
  <c r="BU52" i="58"/>
  <c r="BU53" i="58"/>
  <c r="BU54" i="58"/>
  <c r="BU55" i="58"/>
  <c r="BU56" i="58"/>
  <c r="BU57" i="58"/>
  <c r="BU58" i="58"/>
  <c r="BU59" i="58"/>
  <c r="BU60" i="58"/>
  <c r="BU61" i="58"/>
  <c r="BU62" i="58"/>
  <c r="BU63" i="58"/>
  <c r="BU64" i="58"/>
  <c r="BU65" i="58"/>
  <c r="BU66" i="58"/>
  <c r="BU67" i="58"/>
  <c r="BU68" i="58"/>
  <c r="BU69" i="58"/>
  <c r="BU70" i="58"/>
  <c r="BU71" i="58"/>
  <c r="BU72" i="58"/>
  <c r="BU73" i="58"/>
  <c r="BU74" i="58"/>
  <c r="BU75" i="58"/>
  <c r="BU76" i="58"/>
  <c r="BU77" i="58"/>
  <c r="BU78" i="58"/>
  <c r="BU79" i="58"/>
  <c r="BU80" i="58"/>
  <c r="BU81" i="58"/>
  <c r="BU82" i="58"/>
  <c r="BU83" i="58"/>
  <c r="BU84" i="58"/>
  <c r="BU85" i="58"/>
  <c r="BU86" i="58"/>
  <c r="BU87" i="58"/>
  <c r="BU88" i="58"/>
  <c r="BU89" i="58"/>
  <c r="BU90" i="58"/>
  <c r="BU91" i="58"/>
  <c r="BU92" i="58"/>
  <c r="BU93" i="58"/>
  <c r="BU94" i="58"/>
  <c r="BU95" i="58"/>
  <c r="BU96" i="58"/>
  <c r="BU97" i="58"/>
  <c r="BU98" i="58"/>
  <c r="BU99" i="58"/>
  <c r="BU100" i="58"/>
  <c r="BU101" i="58"/>
  <c r="BU102" i="58"/>
  <c r="BU103" i="58"/>
  <c r="BU104" i="58"/>
  <c r="BU105" i="58"/>
  <c r="BU106" i="58"/>
  <c r="BU107" i="58"/>
  <c r="BU108" i="58"/>
  <c r="BU109" i="58"/>
  <c r="BU110" i="58"/>
  <c r="BU111" i="58"/>
  <c r="BU112" i="58"/>
  <c r="BU113" i="58"/>
  <c r="BU114" i="58"/>
  <c r="BU115" i="58"/>
  <c r="BU116" i="58"/>
  <c r="BU117" i="58"/>
  <c r="BU118" i="58"/>
  <c r="BU119" i="58"/>
  <c r="BU120" i="58"/>
  <c r="BU121" i="58"/>
  <c r="BU122" i="58"/>
  <c r="BU123" i="58"/>
  <c r="BU124" i="58"/>
  <c r="BU125" i="58"/>
  <c r="BU126" i="58"/>
  <c r="BU127" i="58"/>
  <c r="BU128" i="58"/>
  <c r="BU129" i="58"/>
  <c r="BU130" i="58"/>
  <c r="BU131" i="58"/>
  <c r="BU132" i="58"/>
  <c r="BU133" i="58"/>
  <c r="BU134" i="58"/>
  <c r="BU135" i="58"/>
  <c r="BU136" i="58"/>
  <c r="BU137" i="58"/>
  <c r="BU138" i="58"/>
  <c r="BU139" i="58"/>
  <c r="BU140" i="58"/>
  <c r="BU141" i="58"/>
  <c r="BU142" i="58"/>
  <c r="BU143" i="58"/>
  <c r="BU144" i="58"/>
  <c r="BU145" i="58"/>
  <c r="BU146" i="58"/>
  <c r="BU147" i="58"/>
  <c r="BU148" i="58"/>
  <c r="BU149" i="58"/>
  <c r="BU150" i="58"/>
  <c r="BU151" i="58"/>
  <c r="BU152" i="58"/>
  <c r="BU153" i="58"/>
  <c r="BU154" i="58"/>
  <c r="BU155" i="58"/>
  <c r="BU156" i="58"/>
  <c r="BU157" i="58"/>
  <c r="BU158" i="58"/>
  <c r="BU159" i="58"/>
  <c r="BU160" i="58"/>
  <c r="BU161" i="58"/>
  <c r="BU162" i="58"/>
  <c r="BU163" i="58"/>
  <c r="BU164" i="58"/>
  <c r="BU165" i="58"/>
  <c r="BU166" i="58"/>
  <c r="BU167" i="58"/>
  <c r="BU168" i="58"/>
  <c r="BU169" i="58"/>
  <c r="BU170" i="58"/>
  <c r="BU171" i="58"/>
  <c r="BU172" i="58"/>
  <c r="BU173" i="58"/>
  <c r="BU174" i="58"/>
  <c r="BU175" i="58"/>
  <c r="BU176" i="58"/>
  <c r="BU177" i="58"/>
  <c r="BV22" i="58"/>
  <c r="BV36" i="58"/>
  <c r="BV18" i="58"/>
  <c r="BV19" i="58"/>
  <c r="BV20" i="58"/>
  <c r="BV21" i="58"/>
  <c r="BV23" i="58"/>
  <c r="BV24" i="58"/>
  <c r="BV25" i="58"/>
  <c r="BV26" i="58"/>
  <c r="BV27" i="58"/>
  <c r="BV28" i="58"/>
  <c r="BV29" i="58"/>
  <c r="BV30" i="58"/>
  <c r="BV31" i="58"/>
  <c r="BV32" i="58"/>
  <c r="BV33" i="58"/>
  <c r="BV34" i="58"/>
  <c r="BV35" i="58"/>
  <c r="BV37" i="58"/>
  <c r="BV38" i="58"/>
  <c r="BV39" i="58"/>
  <c r="BV40" i="58"/>
  <c r="BV41" i="58"/>
  <c r="BV42" i="58"/>
  <c r="BV43" i="58"/>
  <c r="BV44" i="58"/>
  <c r="BV45" i="58"/>
  <c r="BV46" i="58"/>
  <c r="BV47" i="58"/>
  <c r="BV48" i="58"/>
  <c r="BV49" i="58"/>
  <c r="BV50" i="58"/>
  <c r="BV51" i="58"/>
  <c r="BV52" i="58"/>
  <c r="BV53" i="58"/>
  <c r="BV54" i="58"/>
  <c r="BV55" i="58"/>
  <c r="BV56" i="58"/>
  <c r="BV57" i="58"/>
  <c r="BV58" i="58"/>
  <c r="BV59" i="58"/>
  <c r="BV60" i="58"/>
  <c r="BV61" i="58"/>
  <c r="BV62" i="58"/>
  <c r="BV63" i="58"/>
  <c r="BV64" i="58"/>
  <c r="BV65" i="58"/>
  <c r="BV66" i="58"/>
  <c r="BV67" i="58"/>
  <c r="BV68" i="58"/>
  <c r="BV69" i="58"/>
  <c r="BV70" i="58"/>
  <c r="BV71" i="58"/>
  <c r="BV72" i="58"/>
  <c r="BV73" i="58"/>
  <c r="BV74" i="58"/>
  <c r="BV75" i="58"/>
  <c r="BV76" i="58"/>
  <c r="BV77" i="58"/>
  <c r="BV78" i="58"/>
  <c r="BV79" i="58"/>
  <c r="BV80" i="58"/>
  <c r="BV81" i="58"/>
  <c r="BV82" i="58"/>
  <c r="BV83" i="58"/>
  <c r="BV84" i="58"/>
  <c r="BV85" i="58"/>
  <c r="BV86" i="58"/>
  <c r="BV87" i="58"/>
  <c r="BV88" i="58"/>
  <c r="BV89" i="58"/>
  <c r="BV90" i="58"/>
  <c r="BV91" i="58"/>
  <c r="BV92" i="58"/>
  <c r="BV93" i="58"/>
  <c r="BV94" i="58"/>
  <c r="BV95" i="58"/>
  <c r="BV96" i="58"/>
  <c r="BV97" i="58"/>
  <c r="BV98" i="58"/>
  <c r="BV99" i="58"/>
  <c r="BV100" i="58"/>
  <c r="BV101" i="58"/>
  <c r="BV102" i="58"/>
  <c r="BV103" i="58"/>
  <c r="BV104" i="58"/>
  <c r="BV105" i="58"/>
  <c r="BV106" i="58"/>
  <c r="BV107" i="58"/>
  <c r="BV108" i="58"/>
  <c r="BV109" i="58"/>
  <c r="BV110" i="58"/>
  <c r="BV111" i="58"/>
  <c r="BV112" i="58"/>
  <c r="BV113" i="58"/>
  <c r="BV114" i="58"/>
  <c r="BV115" i="58"/>
  <c r="BV116" i="58"/>
  <c r="BV117" i="58"/>
  <c r="BV118" i="58"/>
  <c r="BV119" i="58"/>
  <c r="BV120" i="58"/>
  <c r="BV121" i="58"/>
  <c r="BV122" i="58"/>
  <c r="BV123" i="58"/>
  <c r="BV124" i="58"/>
  <c r="BV125" i="58"/>
  <c r="BV126" i="58"/>
  <c r="BV127" i="58"/>
  <c r="BV128" i="58"/>
  <c r="BV129" i="58"/>
  <c r="BV130" i="58"/>
  <c r="BV131" i="58"/>
  <c r="BV132" i="58"/>
  <c r="BV133" i="58"/>
  <c r="BV134" i="58"/>
  <c r="BV135" i="58"/>
  <c r="BV136" i="58"/>
  <c r="BV137" i="58"/>
  <c r="BV138" i="58"/>
  <c r="BV139" i="58"/>
  <c r="BV140" i="58"/>
  <c r="BV141" i="58"/>
  <c r="BV142" i="58"/>
  <c r="BV143" i="58"/>
  <c r="BV144" i="58"/>
  <c r="BV145" i="58"/>
  <c r="BV146" i="58"/>
  <c r="BV147" i="58"/>
  <c r="BV148" i="58"/>
  <c r="BV149" i="58"/>
  <c r="BV150" i="58"/>
  <c r="BV151" i="58"/>
  <c r="BV152" i="58"/>
  <c r="BV153" i="58"/>
  <c r="BV154" i="58"/>
  <c r="BV155" i="58"/>
  <c r="BV156" i="58"/>
  <c r="BV157" i="58"/>
  <c r="BV158" i="58"/>
  <c r="BV159" i="58"/>
  <c r="BV160" i="58"/>
  <c r="BV161" i="58"/>
  <c r="BV162" i="58"/>
  <c r="BV163" i="58"/>
  <c r="BV164" i="58"/>
  <c r="BV165" i="58"/>
  <c r="BV166" i="58"/>
  <c r="BV167" i="58"/>
  <c r="BV168" i="58"/>
  <c r="BV169" i="58"/>
  <c r="BV170" i="58"/>
  <c r="BV171" i="58"/>
  <c r="BV172" i="58"/>
  <c r="BV173" i="58"/>
  <c r="BV174" i="58"/>
  <c r="BV175" i="58"/>
  <c r="BV176" i="58"/>
  <c r="BV177" i="58"/>
  <c r="BW25" i="58"/>
  <c r="BW36" i="58"/>
  <c r="BW18" i="58"/>
  <c r="BW19" i="58"/>
  <c r="BW20" i="58"/>
  <c r="BW21" i="58"/>
  <c r="BW22" i="58"/>
  <c r="BW23" i="58"/>
  <c r="BW24" i="58"/>
  <c r="BW26" i="58"/>
  <c r="BW27" i="58"/>
  <c r="BW28" i="58"/>
  <c r="BW29" i="58"/>
  <c r="BW30" i="58"/>
  <c r="BW31" i="58"/>
  <c r="BW32" i="58"/>
  <c r="BW33" i="58"/>
  <c r="BW34" i="58"/>
  <c r="BW35" i="58"/>
  <c r="BW37" i="58"/>
  <c r="BW38" i="58"/>
  <c r="BW39" i="58"/>
  <c r="BW40" i="58"/>
  <c r="BW41" i="58"/>
  <c r="BW42" i="58"/>
  <c r="BW43" i="58"/>
  <c r="BW44" i="58"/>
  <c r="BW45" i="58"/>
  <c r="BW46" i="58"/>
  <c r="BW47" i="58"/>
  <c r="BW48" i="58"/>
  <c r="BW49" i="58"/>
  <c r="BW50" i="58"/>
  <c r="BW51" i="58"/>
  <c r="BW52" i="58"/>
  <c r="BW53" i="58"/>
  <c r="BW54" i="58"/>
  <c r="BW55" i="58"/>
  <c r="BW56" i="58"/>
  <c r="BW57" i="58"/>
  <c r="BW58" i="58"/>
  <c r="BW59" i="58"/>
  <c r="BW60" i="58"/>
  <c r="BW61" i="58"/>
  <c r="BW62" i="58"/>
  <c r="BW63" i="58"/>
  <c r="BW64" i="58"/>
  <c r="BW65" i="58"/>
  <c r="BW66" i="58"/>
  <c r="BW67" i="58"/>
  <c r="BW68" i="58"/>
  <c r="BW69" i="58"/>
  <c r="BW70" i="58"/>
  <c r="BW71" i="58"/>
  <c r="BW72" i="58"/>
  <c r="BW73" i="58"/>
  <c r="BW74" i="58"/>
  <c r="BW75" i="58"/>
  <c r="BW76" i="58"/>
  <c r="BW77" i="58"/>
  <c r="BW78" i="58"/>
  <c r="BW79" i="58"/>
  <c r="BW80" i="58"/>
  <c r="BW81" i="58"/>
  <c r="BW82" i="58"/>
  <c r="BW83" i="58"/>
  <c r="BW84" i="58"/>
  <c r="BW85" i="58"/>
  <c r="BW86" i="58"/>
  <c r="BW87" i="58"/>
  <c r="BW88" i="58"/>
  <c r="BW89" i="58"/>
  <c r="BW90" i="58"/>
  <c r="BW91" i="58"/>
  <c r="BW92" i="58"/>
  <c r="BW93" i="58"/>
  <c r="BW94" i="58"/>
  <c r="BW95" i="58"/>
  <c r="BW96" i="58"/>
  <c r="BW97" i="58"/>
  <c r="BW98" i="58"/>
  <c r="BW99" i="58"/>
  <c r="BW100" i="58"/>
  <c r="BW101" i="58"/>
  <c r="BW102" i="58"/>
  <c r="BW103" i="58"/>
  <c r="BW104" i="58"/>
  <c r="BW105" i="58"/>
  <c r="BW106" i="58"/>
  <c r="BW107" i="58"/>
  <c r="BW108" i="58"/>
  <c r="BW109" i="58"/>
  <c r="BW110" i="58"/>
  <c r="BW111" i="58"/>
  <c r="BW112" i="58"/>
  <c r="BW113" i="58"/>
  <c r="BW114" i="58"/>
  <c r="BW115" i="58"/>
  <c r="BW116" i="58"/>
  <c r="BW117" i="58"/>
  <c r="BW118" i="58"/>
  <c r="BW119" i="58"/>
  <c r="BW120" i="58"/>
  <c r="BW121" i="58"/>
  <c r="BW122" i="58"/>
  <c r="BW123" i="58"/>
  <c r="BW124" i="58"/>
  <c r="BW125" i="58"/>
  <c r="BW126" i="58"/>
  <c r="BW127" i="58"/>
  <c r="BW128" i="58"/>
  <c r="BW129" i="58"/>
  <c r="BW130" i="58"/>
  <c r="BW131" i="58"/>
  <c r="BW132" i="58"/>
  <c r="BW133" i="58"/>
  <c r="BW134" i="58"/>
  <c r="BW135" i="58"/>
  <c r="BW136" i="58"/>
  <c r="BW137" i="58"/>
  <c r="BW138" i="58"/>
  <c r="BW139" i="58"/>
  <c r="BW140" i="58"/>
  <c r="BW141" i="58"/>
  <c r="BW142" i="58"/>
  <c r="BW143" i="58"/>
  <c r="BW144" i="58"/>
  <c r="BW145" i="58"/>
  <c r="BW146" i="58"/>
  <c r="BW147" i="58"/>
  <c r="BW148" i="58"/>
  <c r="BW149" i="58"/>
  <c r="BW150" i="58"/>
  <c r="BW151" i="58"/>
  <c r="BW152" i="58"/>
  <c r="BW153" i="58"/>
  <c r="BW154" i="58"/>
  <c r="BW155" i="58"/>
  <c r="BW156" i="58"/>
  <c r="BW157" i="58"/>
  <c r="BW158" i="58"/>
  <c r="BW159" i="58"/>
  <c r="BW160" i="58"/>
  <c r="BW161" i="58"/>
  <c r="BW162" i="58"/>
  <c r="BW163" i="58"/>
  <c r="BW164" i="58"/>
  <c r="BW165" i="58"/>
  <c r="BW166" i="58"/>
  <c r="BW167" i="58"/>
  <c r="BW168" i="58"/>
  <c r="BW169" i="58"/>
  <c r="BW170" i="58"/>
  <c r="BW171" i="58"/>
  <c r="BW172" i="58"/>
  <c r="BW173" i="58"/>
  <c r="BW174" i="58"/>
  <c r="BW175" i="58"/>
  <c r="BW176" i="58"/>
  <c r="BW177" i="58"/>
  <c r="BX24" i="58"/>
  <c r="BX36" i="58"/>
  <c r="BX18" i="58"/>
  <c r="BX19" i="58"/>
  <c r="BX20" i="58"/>
  <c r="BX21" i="58"/>
  <c r="BX22" i="58"/>
  <c r="BX23" i="58"/>
  <c r="BX25" i="58"/>
  <c r="BX26" i="58"/>
  <c r="BX27" i="58"/>
  <c r="BX28" i="58"/>
  <c r="BX29" i="58"/>
  <c r="BX30" i="58"/>
  <c r="BX31" i="58"/>
  <c r="BX32" i="58"/>
  <c r="BX33" i="58"/>
  <c r="BX34" i="58"/>
  <c r="BX35" i="58"/>
  <c r="BX37" i="58"/>
  <c r="BX38" i="58"/>
  <c r="BX39" i="58"/>
  <c r="BX40" i="58"/>
  <c r="BX41" i="58"/>
  <c r="BX42" i="58"/>
  <c r="BX43" i="58"/>
  <c r="BX44" i="58"/>
  <c r="BX45" i="58"/>
  <c r="BX46" i="58"/>
  <c r="BX47" i="58"/>
  <c r="BX48" i="58"/>
  <c r="BX49" i="58"/>
  <c r="BX50" i="58"/>
  <c r="BX51" i="58"/>
  <c r="BX52" i="58"/>
  <c r="BX53" i="58"/>
  <c r="BX54" i="58"/>
  <c r="BX55" i="58"/>
  <c r="BX56" i="58"/>
  <c r="BX57" i="58"/>
  <c r="BX58" i="58"/>
  <c r="BX59" i="58"/>
  <c r="BX60" i="58"/>
  <c r="BX61" i="58"/>
  <c r="BX62" i="58"/>
  <c r="BX63" i="58"/>
  <c r="BX64" i="58"/>
  <c r="BX65" i="58"/>
  <c r="BX66" i="58"/>
  <c r="BX67" i="58"/>
  <c r="BX68" i="58"/>
  <c r="BX69" i="58"/>
  <c r="BX70" i="58"/>
  <c r="BX71" i="58"/>
  <c r="BX72" i="58"/>
  <c r="BX73" i="58"/>
  <c r="BX74" i="58"/>
  <c r="BX75" i="58"/>
  <c r="BX76" i="58"/>
  <c r="BX77" i="58"/>
  <c r="BX78" i="58"/>
  <c r="BX79" i="58"/>
  <c r="BX80" i="58"/>
  <c r="BX81" i="58"/>
  <c r="BX82" i="58"/>
  <c r="BX83" i="58"/>
  <c r="BX84" i="58"/>
  <c r="BX85" i="58"/>
  <c r="BX86" i="58"/>
  <c r="BX87" i="58"/>
  <c r="BX88" i="58"/>
  <c r="BX89" i="58"/>
  <c r="BX90" i="58"/>
  <c r="BX91" i="58"/>
  <c r="BX92" i="58"/>
  <c r="BX93" i="58"/>
  <c r="BX94" i="58"/>
  <c r="BX95" i="58"/>
  <c r="BX96" i="58"/>
  <c r="BX97" i="58"/>
  <c r="BX98" i="58"/>
  <c r="BX99" i="58"/>
  <c r="BX100" i="58"/>
  <c r="BX101" i="58"/>
  <c r="BX102" i="58"/>
  <c r="BX103" i="58"/>
  <c r="BX104" i="58"/>
  <c r="BX105" i="58"/>
  <c r="BX106" i="58"/>
  <c r="BX107" i="58"/>
  <c r="BX108" i="58"/>
  <c r="BX109" i="58"/>
  <c r="BX110" i="58"/>
  <c r="BX111" i="58"/>
  <c r="BX112" i="58"/>
  <c r="BX113" i="58"/>
  <c r="BX114" i="58"/>
  <c r="BX115" i="58"/>
  <c r="BX116" i="58"/>
  <c r="BX117" i="58"/>
  <c r="BX118" i="58"/>
  <c r="BX119" i="58"/>
  <c r="BX120" i="58"/>
  <c r="BX121" i="58"/>
  <c r="BX122" i="58"/>
  <c r="BX123" i="58"/>
  <c r="BX124" i="58"/>
  <c r="BX125" i="58"/>
  <c r="BX126" i="58"/>
  <c r="BX127" i="58"/>
  <c r="BX128" i="58"/>
  <c r="BX129" i="58"/>
  <c r="BX130" i="58"/>
  <c r="BX131" i="58"/>
  <c r="BX132" i="58"/>
  <c r="BX133" i="58"/>
  <c r="BX134" i="58"/>
  <c r="BX135" i="58"/>
  <c r="BX136" i="58"/>
  <c r="BX137" i="58"/>
  <c r="BX138" i="58"/>
  <c r="BX139" i="58"/>
  <c r="BX140" i="58"/>
  <c r="BX141" i="58"/>
  <c r="BX142" i="58"/>
  <c r="BX143" i="58"/>
  <c r="BX144" i="58"/>
  <c r="BX145" i="58"/>
  <c r="BX146" i="58"/>
  <c r="BX147" i="58"/>
  <c r="BX148" i="58"/>
  <c r="BX149" i="58"/>
  <c r="BX150" i="58"/>
  <c r="BX151" i="58"/>
  <c r="BX152" i="58"/>
  <c r="BX153" i="58"/>
  <c r="BX154" i="58"/>
  <c r="BX155" i="58"/>
  <c r="BX156" i="58"/>
  <c r="BX157" i="58"/>
  <c r="BX158" i="58"/>
  <c r="BX159" i="58"/>
  <c r="BX160" i="58"/>
  <c r="BX161" i="58"/>
  <c r="BX162" i="58"/>
  <c r="BX163" i="58"/>
  <c r="BX164" i="58"/>
  <c r="BX165" i="58"/>
  <c r="BX166" i="58"/>
  <c r="BX167" i="58"/>
  <c r="BX168" i="58"/>
  <c r="BX169" i="58"/>
  <c r="BX170" i="58"/>
  <c r="BX171" i="58"/>
  <c r="BX172" i="58"/>
  <c r="BX173" i="58"/>
  <c r="BX174" i="58"/>
  <c r="BX175" i="58"/>
  <c r="BX176" i="58"/>
  <c r="BX177" i="58"/>
  <c r="BY26" i="58"/>
  <c r="BY36" i="58"/>
  <c r="BY18" i="58"/>
  <c r="BY19" i="58"/>
  <c r="BY20" i="58"/>
  <c r="BY21" i="58"/>
  <c r="BY22" i="58"/>
  <c r="BY23" i="58"/>
  <c r="BY24" i="58"/>
  <c r="BY25" i="58"/>
  <c r="BY27" i="58"/>
  <c r="BY28" i="58"/>
  <c r="BY29" i="58"/>
  <c r="BY30" i="58"/>
  <c r="BY31" i="58"/>
  <c r="BY32" i="58"/>
  <c r="BY33" i="58"/>
  <c r="BY34" i="58"/>
  <c r="BY35" i="58"/>
  <c r="BY37" i="58"/>
  <c r="BY38" i="58"/>
  <c r="BY39" i="58"/>
  <c r="BY40" i="58"/>
  <c r="BY41" i="58"/>
  <c r="BY42" i="58"/>
  <c r="BY43" i="58"/>
  <c r="BY44" i="58"/>
  <c r="BY45" i="58"/>
  <c r="BY46" i="58"/>
  <c r="BY47" i="58"/>
  <c r="BY48" i="58"/>
  <c r="BY49" i="58"/>
  <c r="BY50" i="58"/>
  <c r="BY51" i="58"/>
  <c r="BY52" i="58"/>
  <c r="BY53" i="58"/>
  <c r="BY54" i="58"/>
  <c r="BY55" i="58"/>
  <c r="BY56" i="58"/>
  <c r="BY57" i="58"/>
  <c r="BY58" i="58"/>
  <c r="BY59" i="58"/>
  <c r="BY60" i="58"/>
  <c r="BY61" i="58"/>
  <c r="BY62" i="58"/>
  <c r="BY63" i="58"/>
  <c r="BY64" i="58"/>
  <c r="BY65" i="58"/>
  <c r="BY66" i="58"/>
  <c r="BY67" i="58"/>
  <c r="BY68" i="58"/>
  <c r="BY69" i="58"/>
  <c r="BY70" i="58"/>
  <c r="BY71" i="58"/>
  <c r="BY72" i="58"/>
  <c r="BY73" i="58"/>
  <c r="BY74" i="58"/>
  <c r="BY75" i="58"/>
  <c r="BY76" i="58"/>
  <c r="BY77" i="58"/>
  <c r="BY78" i="58"/>
  <c r="BY79" i="58"/>
  <c r="BY80" i="58"/>
  <c r="BY81" i="58"/>
  <c r="BY82" i="58"/>
  <c r="BY83" i="58"/>
  <c r="BY84" i="58"/>
  <c r="BY85" i="58"/>
  <c r="BY86" i="58"/>
  <c r="BY87" i="58"/>
  <c r="BY88" i="58"/>
  <c r="BY89" i="58"/>
  <c r="BY90" i="58"/>
  <c r="BY91" i="58"/>
  <c r="BY92" i="58"/>
  <c r="BY93" i="58"/>
  <c r="BY94" i="58"/>
  <c r="BY95" i="58"/>
  <c r="BY96" i="58"/>
  <c r="BY97" i="58"/>
  <c r="BY98" i="58"/>
  <c r="BY99" i="58"/>
  <c r="BY100" i="58"/>
  <c r="BY101" i="58"/>
  <c r="BY102" i="58"/>
  <c r="BY103" i="58"/>
  <c r="BY104" i="58"/>
  <c r="BY105" i="58"/>
  <c r="BY106" i="58"/>
  <c r="BY107" i="58"/>
  <c r="BY108" i="58"/>
  <c r="BY109" i="58"/>
  <c r="BY110" i="58"/>
  <c r="BY111" i="58"/>
  <c r="BY112" i="58"/>
  <c r="BY113" i="58"/>
  <c r="BY114" i="58"/>
  <c r="BY115" i="58"/>
  <c r="BY116" i="58"/>
  <c r="BY117" i="58"/>
  <c r="BY118" i="58"/>
  <c r="BY119" i="58"/>
  <c r="BY120" i="58"/>
  <c r="BY121" i="58"/>
  <c r="BY122" i="58"/>
  <c r="BY123" i="58"/>
  <c r="BY124" i="58"/>
  <c r="BY125" i="58"/>
  <c r="BY126" i="58"/>
  <c r="BY127" i="58"/>
  <c r="BY128" i="58"/>
  <c r="BY129" i="58"/>
  <c r="BY130" i="58"/>
  <c r="BY131" i="58"/>
  <c r="BY132" i="58"/>
  <c r="BY133" i="58"/>
  <c r="BY134" i="58"/>
  <c r="BY135" i="58"/>
  <c r="BY136" i="58"/>
  <c r="BY137" i="58"/>
  <c r="BY138" i="58"/>
  <c r="BY139" i="58"/>
  <c r="BY140" i="58"/>
  <c r="BY141" i="58"/>
  <c r="BY142" i="58"/>
  <c r="BY143" i="58"/>
  <c r="BY144" i="58"/>
  <c r="BY145" i="58"/>
  <c r="BY146" i="58"/>
  <c r="BY147" i="58"/>
  <c r="BY148" i="58"/>
  <c r="BY149" i="58"/>
  <c r="BY150" i="58"/>
  <c r="BY151" i="58"/>
  <c r="BY152" i="58"/>
  <c r="BY153" i="58"/>
  <c r="BY154" i="58"/>
  <c r="BY155" i="58"/>
  <c r="BY156" i="58"/>
  <c r="BY157" i="58"/>
  <c r="BY158" i="58"/>
  <c r="BY159" i="58"/>
  <c r="BY160" i="58"/>
  <c r="BY161" i="58"/>
  <c r="BY162" i="58"/>
  <c r="BY163" i="58"/>
  <c r="BY164" i="58"/>
  <c r="BY165" i="58"/>
  <c r="BY166" i="58"/>
  <c r="BY167" i="58"/>
  <c r="BY168" i="58"/>
  <c r="BY169" i="58"/>
  <c r="BY170" i="58"/>
  <c r="BY171" i="58"/>
  <c r="BY172" i="58"/>
  <c r="BY173" i="58"/>
  <c r="BY174" i="58"/>
  <c r="BY175" i="58"/>
  <c r="BY176" i="58"/>
  <c r="BY177" i="58"/>
  <c r="BS26" i="46"/>
  <c r="BS34" i="46"/>
  <c r="BS42" i="46"/>
  <c r="BS50" i="46"/>
  <c r="BS66" i="46"/>
  <c r="BS70" i="46"/>
  <c r="BS82" i="46"/>
  <c r="BS92" i="46"/>
  <c r="BS104" i="46"/>
  <c r="BS110" i="46"/>
  <c r="BS128" i="46"/>
  <c r="BS136" i="46"/>
  <c r="BS151" i="46"/>
  <c r="BS168" i="46"/>
  <c r="BS170" i="46"/>
  <c r="BU18" i="46"/>
  <c r="BU36" i="46"/>
  <c r="BU19" i="46"/>
  <c r="BU20" i="46"/>
  <c r="BU21" i="46"/>
  <c r="BU22" i="46"/>
  <c r="BU23" i="46"/>
  <c r="BU24" i="46"/>
  <c r="BU25" i="46"/>
  <c r="BU26" i="46"/>
  <c r="BU27" i="46"/>
  <c r="BU28" i="46"/>
  <c r="BU29" i="46"/>
  <c r="BU30" i="46"/>
  <c r="BU31" i="46"/>
  <c r="BU32" i="46"/>
  <c r="BU33" i="46"/>
  <c r="BU34" i="46"/>
  <c r="BU35" i="46"/>
  <c r="BU37" i="46"/>
  <c r="BU38" i="46"/>
  <c r="BU39" i="46"/>
  <c r="BU40" i="46"/>
  <c r="BU41" i="46"/>
  <c r="BU42" i="46"/>
  <c r="BU43" i="46"/>
  <c r="BU45" i="46"/>
  <c r="BU46" i="46"/>
  <c r="BU47" i="46"/>
  <c r="BU48" i="46"/>
  <c r="BU49" i="46"/>
  <c r="BU50" i="46"/>
  <c r="BU51" i="46"/>
  <c r="BU52" i="46"/>
  <c r="BU53" i="46"/>
  <c r="BU54" i="46"/>
  <c r="BU55" i="46"/>
  <c r="BU56" i="46"/>
  <c r="BU57" i="46"/>
  <c r="BU58" i="46"/>
  <c r="BU59" i="46"/>
  <c r="BU60" i="46"/>
  <c r="BU61" i="46"/>
  <c r="BU62" i="46"/>
  <c r="BU63" i="46"/>
  <c r="BU64" i="46"/>
  <c r="BU65" i="46"/>
  <c r="BU66" i="46"/>
  <c r="BU67" i="46"/>
  <c r="BU68" i="46"/>
  <c r="BU69" i="46"/>
  <c r="BU70" i="46"/>
  <c r="BU71" i="46"/>
  <c r="BU72" i="46"/>
  <c r="BU73" i="46"/>
  <c r="BU74" i="46"/>
  <c r="BU75" i="46"/>
  <c r="BU76" i="46"/>
  <c r="BU77" i="46"/>
  <c r="BU78" i="46"/>
  <c r="BU79" i="46"/>
  <c r="BU80" i="46"/>
  <c r="BU81" i="46"/>
  <c r="BU82" i="46"/>
  <c r="BU83" i="46"/>
  <c r="BU84" i="46"/>
  <c r="BU85" i="46"/>
  <c r="BU86" i="46"/>
  <c r="BU87" i="46"/>
  <c r="BU88" i="46"/>
  <c r="BU89" i="46"/>
  <c r="BU90" i="46"/>
  <c r="BU91" i="46"/>
  <c r="BU92" i="46"/>
  <c r="BU93" i="46"/>
  <c r="BU94" i="46"/>
  <c r="BU95" i="46"/>
  <c r="BU96" i="46"/>
  <c r="BU97" i="46"/>
  <c r="BU98" i="46"/>
  <c r="BU99" i="46"/>
  <c r="BU100" i="46"/>
  <c r="BU101" i="46"/>
  <c r="BU102" i="46"/>
  <c r="BU103" i="46"/>
  <c r="BU104" i="46"/>
  <c r="BU105" i="46"/>
  <c r="BU106" i="46"/>
  <c r="BU107" i="46"/>
  <c r="BU108" i="46"/>
  <c r="BU109" i="46"/>
  <c r="BU110" i="46"/>
  <c r="BU111" i="46"/>
  <c r="BU112" i="46"/>
  <c r="BU113" i="46"/>
  <c r="BU114" i="46"/>
  <c r="BU115" i="46"/>
  <c r="BU116" i="46"/>
  <c r="BU117" i="46"/>
  <c r="BU118" i="46"/>
  <c r="BU119" i="46"/>
  <c r="BU120" i="46"/>
  <c r="BU121" i="46"/>
  <c r="BU122" i="46"/>
  <c r="BU123" i="46"/>
  <c r="BU124" i="46"/>
  <c r="BU125" i="46"/>
  <c r="BU126" i="46"/>
  <c r="BU127" i="46"/>
  <c r="BU128" i="46"/>
  <c r="BU129" i="46"/>
  <c r="BU130" i="46"/>
  <c r="BU131" i="46"/>
  <c r="BU132" i="46"/>
  <c r="BU133" i="46"/>
  <c r="BU134" i="46"/>
  <c r="BU135" i="46"/>
  <c r="BU136" i="46"/>
  <c r="BU137" i="46"/>
  <c r="BU138" i="46"/>
  <c r="BU139" i="46"/>
  <c r="BU140" i="46"/>
  <c r="BU141" i="46"/>
  <c r="BU142" i="46"/>
  <c r="BU143" i="46"/>
  <c r="BU144" i="46"/>
  <c r="BU145" i="46"/>
  <c r="BU146" i="46"/>
  <c r="BU147" i="46"/>
  <c r="BU148" i="46"/>
  <c r="BU149" i="46"/>
  <c r="BU150" i="46"/>
  <c r="BU151" i="46"/>
  <c r="BU152" i="46"/>
  <c r="BU153" i="46"/>
  <c r="BU154" i="46"/>
  <c r="BU155" i="46"/>
  <c r="BU156" i="46"/>
  <c r="BU157" i="46"/>
  <c r="BU158" i="46"/>
  <c r="BU159" i="46"/>
  <c r="BU160" i="46"/>
  <c r="BU161" i="46"/>
  <c r="BU162" i="46"/>
  <c r="BU163" i="46"/>
  <c r="BU164" i="46"/>
  <c r="BU165" i="46"/>
  <c r="BU166" i="46"/>
  <c r="BU167" i="46"/>
  <c r="BU168" i="46"/>
  <c r="BU169" i="46"/>
  <c r="BU170" i="46"/>
  <c r="BU171" i="46"/>
  <c r="BU172" i="46"/>
  <c r="BU173" i="46"/>
  <c r="BU174" i="46"/>
  <c r="BU175" i="46"/>
  <c r="BU176" i="46"/>
  <c r="BU177" i="46"/>
  <c r="BV18" i="46"/>
  <c r="BV36" i="46"/>
  <c r="BV19" i="46"/>
  <c r="BV20" i="46"/>
  <c r="BV21" i="46"/>
  <c r="BV22" i="46"/>
  <c r="BV23" i="46"/>
  <c r="BV24" i="46"/>
  <c r="BV25" i="46"/>
  <c r="BV26" i="46"/>
  <c r="BV27" i="46"/>
  <c r="BV28" i="46"/>
  <c r="BV29" i="46"/>
  <c r="BV30" i="46"/>
  <c r="BV31" i="46"/>
  <c r="BV32" i="46"/>
  <c r="BV33" i="46"/>
  <c r="BV34" i="46"/>
  <c r="BV35" i="46"/>
  <c r="BV37" i="46"/>
  <c r="BV38" i="46"/>
  <c r="BV39" i="46"/>
  <c r="BV40" i="46"/>
  <c r="BV41" i="46"/>
  <c r="BV42" i="46"/>
  <c r="BV43" i="46"/>
  <c r="BV44" i="46"/>
  <c r="BV45" i="46"/>
  <c r="BV46" i="46"/>
  <c r="BV47" i="46"/>
  <c r="BV48" i="46"/>
  <c r="BV49" i="46"/>
  <c r="BV50" i="46"/>
  <c r="BV51" i="46"/>
  <c r="BV52" i="46"/>
  <c r="BV53" i="46"/>
  <c r="BV54" i="46"/>
  <c r="BV55" i="46"/>
  <c r="BV56" i="46"/>
  <c r="BV57" i="46"/>
  <c r="BV58" i="46"/>
  <c r="BV59" i="46"/>
  <c r="BV60" i="46"/>
  <c r="BV61" i="46"/>
  <c r="BV62" i="46"/>
  <c r="BV63" i="46"/>
  <c r="BV64" i="46"/>
  <c r="BV65" i="46"/>
  <c r="BV66" i="46"/>
  <c r="BV67" i="46"/>
  <c r="BV68" i="46"/>
  <c r="BV69" i="46"/>
  <c r="BV70" i="46"/>
  <c r="BV71" i="46"/>
  <c r="BV72" i="46"/>
  <c r="BV73" i="46"/>
  <c r="BV74" i="46"/>
  <c r="BV75" i="46"/>
  <c r="BV76" i="46"/>
  <c r="BV77" i="46"/>
  <c r="BV78" i="46"/>
  <c r="BV79" i="46"/>
  <c r="BV80" i="46"/>
  <c r="BV81" i="46"/>
  <c r="BV82" i="46"/>
  <c r="BV83" i="46"/>
  <c r="BV84" i="46"/>
  <c r="BV85" i="46"/>
  <c r="BV86" i="46"/>
  <c r="BV87" i="46"/>
  <c r="BV88" i="46"/>
  <c r="BV89" i="46"/>
  <c r="BV90" i="46"/>
  <c r="BV91" i="46"/>
  <c r="BV92" i="46"/>
  <c r="BV93" i="46"/>
  <c r="BV94" i="46"/>
  <c r="BV95" i="46"/>
  <c r="BV96" i="46"/>
  <c r="BV97" i="46"/>
  <c r="BV98" i="46"/>
  <c r="BV99" i="46"/>
  <c r="BV100" i="46"/>
  <c r="BV101" i="46"/>
  <c r="BV102" i="46"/>
  <c r="BV103" i="46"/>
  <c r="BV104" i="46"/>
  <c r="BV105" i="46"/>
  <c r="BV106" i="46"/>
  <c r="BV107" i="46"/>
  <c r="BV108" i="46"/>
  <c r="BV109" i="46"/>
  <c r="BV110" i="46"/>
  <c r="BV111" i="46"/>
  <c r="BV112" i="46"/>
  <c r="BV113" i="46"/>
  <c r="BV114" i="46"/>
  <c r="BV115" i="46"/>
  <c r="BV116" i="46"/>
  <c r="BV117" i="46"/>
  <c r="BV118" i="46"/>
  <c r="BV119" i="46"/>
  <c r="BV120" i="46"/>
  <c r="BV121" i="46"/>
  <c r="BV122" i="46"/>
  <c r="BV123" i="46"/>
  <c r="BV124" i="46"/>
  <c r="BV125" i="46"/>
  <c r="BV126" i="46"/>
  <c r="BV127" i="46"/>
  <c r="BV128" i="46"/>
  <c r="BV129" i="46"/>
  <c r="BV130" i="46"/>
  <c r="BV131" i="46"/>
  <c r="BV132" i="46"/>
  <c r="BV133" i="46"/>
  <c r="BV134" i="46"/>
  <c r="BV135" i="46"/>
  <c r="BV136" i="46"/>
  <c r="BV137" i="46"/>
  <c r="BV138" i="46"/>
  <c r="BV139" i="46"/>
  <c r="BV140" i="46"/>
  <c r="BV141" i="46"/>
  <c r="BV142" i="46"/>
  <c r="BV143" i="46"/>
  <c r="BV144" i="46"/>
  <c r="BV145" i="46"/>
  <c r="BV146" i="46"/>
  <c r="BV147" i="46"/>
  <c r="BV148" i="46"/>
  <c r="BV149" i="46"/>
  <c r="BV150" i="46"/>
  <c r="BV151" i="46"/>
  <c r="BV152" i="46"/>
  <c r="BV153" i="46"/>
  <c r="BV154" i="46"/>
  <c r="BV155" i="46"/>
  <c r="BV156" i="46"/>
  <c r="BV157" i="46"/>
  <c r="BV158" i="46"/>
  <c r="BV159" i="46"/>
  <c r="BV160" i="46"/>
  <c r="BV161" i="46"/>
  <c r="BV162" i="46"/>
  <c r="BV163" i="46"/>
  <c r="BV164" i="46"/>
  <c r="BV165" i="46"/>
  <c r="BV166" i="46"/>
  <c r="BV167" i="46"/>
  <c r="BV168" i="46"/>
  <c r="BV169" i="46"/>
  <c r="BV170" i="46"/>
  <c r="BV171" i="46"/>
  <c r="BV172" i="46"/>
  <c r="BV173" i="46"/>
  <c r="BV174" i="46"/>
  <c r="BV175" i="46"/>
  <c r="BV176" i="46"/>
  <c r="BV177" i="46"/>
  <c r="BW18" i="46"/>
  <c r="BW36" i="46"/>
  <c r="BW19" i="46"/>
  <c r="BW20" i="46"/>
  <c r="BW21" i="46"/>
  <c r="BW22" i="46"/>
  <c r="BW23" i="46"/>
  <c r="BW24" i="46"/>
  <c r="BW25" i="46"/>
  <c r="BW26" i="46"/>
  <c r="BW27" i="46"/>
  <c r="BW28" i="46"/>
  <c r="BW29" i="46"/>
  <c r="BW30" i="46"/>
  <c r="BW31" i="46"/>
  <c r="BW32" i="46"/>
  <c r="BW33" i="46"/>
  <c r="BW34" i="46"/>
  <c r="BW35" i="46"/>
  <c r="BW37" i="46"/>
  <c r="BW38" i="46"/>
  <c r="BW39" i="46"/>
  <c r="BW40" i="46"/>
  <c r="BW41" i="46"/>
  <c r="BW42" i="46"/>
  <c r="BW43" i="46"/>
  <c r="BW44" i="46"/>
  <c r="BW45" i="46"/>
  <c r="BW46" i="46"/>
  <c r="BW47" i="46"/>
  <c r="BW48" i="46"/>
  <c r="BW49" i="46"/>
  <c r="BW50" i="46"/>
  <c r="BW51" i="46"/>
  <c r="BW52" i="46"/>
  <c r="BW53" i="46"/>
  <c r="BW54" i="46"/>
  <c r="BW55" i="46"/>
  <c r="BW56" i="46"/>
  <c r="BW57" i="46"/>
  <c r="BW58" i="46"/>
  <c r="BW59" i="46"/>
  <c r="BW60" i="46"/>
  <c r="BW61" i="46"/>
  <c r="BW62" i="46"/>
  <c r="BW63" i="46"/>
  <c r="BW64" i="46"/>
  <c r="BW65" i="46"/>
  <c r="BW66" i="46"/>
  <c r="BW67" i="46"/>
  <c r="BW68" i="46"/>
  <c r="BW69" i="46"/>
  <c r="BW70" i="46"/>
  <c r="BW71" i="46"/>
  <c r="BW72" i="46"/>
  <c r="BW73" i="46"/>
  <c r="BW74" i="46"/>
  <c r="BW75" i="46"/>
  <c r="BW76" i="46"/>
  <c r="BW77" i="46"/>
  <c r="BW78" i="46"/>
  <c r="BW79" i="46"/>
  <c r="BW80" i="46"/>
  <c r="BW81" i="46"/>
  <c r="BW82" i="46"/>
  <c r="BW83" i="46"/>
  <c r="BW84" i="46"/>
  <c r="BW85" i="46"/>
  <c r="BW86" i="46"/>
  <c r="BW87" i="46"/>
  <c r="BW88" i="46"/>
  <c r="BW89" i="46"/>
  <c r="BW90" i="46"/>
  <c r="BW91" i="46"/>
  <c r="BW92" i="46"/>
  <c r="BW93" i="46"/>
  <c r="BW94" i="46"/>
  <c r="BW95" i="46"/>
  <c r="BW96" i="46"/>
  <c r="BW97" i="46"/>
  <c r="BW98" i="46"/>
  <c r="BW99" i="46"/>
  <c r="BW100" i="46"/>
  <c r="BW101" i="46"/>
  <c r="BW102" i="46"/>
  <c r="BW103" i="46"/>
  <c r="BW104" i="46"/>
  <c r="BW105" i="46"/>
  <c r="BW106" i="46"/>
  <c r="BW107" i="46"/>
  <c r="BW108" i="46"/>
  <c r="BW109" i="46"/>
  <c r="BW110" i="46"/>
  <c r="BW111" i="46"/>
  <c r="BW112" i="46"/>
  <c r="BW113" i="46"/>
  <c r="BW114" i="46"/>
  <c r="BW115" i="46"/>
  <c r="BW116" i="46"/>
  <c r="BW117" i="46"/>
  <c r="BW118" i="46"/>
  <c r="BW119" i="46"/>
  <c r="BW120" i="46"/>
  <c r="BW121" i="46"/>
  <c r="BW122" i="46"/>
  <c r="BW123" i="46"/>
  <c r="BW124" i="46"/>
  <c r="BW125" i="46"/>
  <c r="BW126" i="46"/>
  <c r="BW127" i="46"/>
  <c r="BW128" i="46"/>
  <c r="BW129" i="46"/>
  <c r="BW130" i="46"/>
  <c r="BW131" i="46"/>
  <c r="BW132" i="46"/>
  <c r="BW133" i="46"/>
  <c r="BW134" i="46"/>
  <c r="BW135" i="46"/>
  <c r="BW136" i="46"/>
  <c r="BW137" i="46"/>
  <c r="BW138" i="46"/>
  <c r="BW139" i="46"/>
  <c r="BW140" i="46"/>
  <c r="BW141" i="46"/>
  <c r="BW142" i="46"/>
  <c r="BW143" i="46"/>
  <c r="BW144" i="46"/>
  <c r="BW145" i="46"/>
  <c r="BW146" i="46"/>
  <c r="BW147" i="46"/>
  <c r="BW148" i="46"/>
  <c r="BW149" i="46"/>
  <c r="BW150" i="46"/>
  <c r="BW151" i="46"/>
  <c r="BW152" i="46"/>
  <c r="BW153" i="46"/>
  <c r="BW154" i="46"/>
  <c r="BW155" i="46"/>
  <c r="BW156" i="46"/>
  <c r="BW157" i="46"/>
  <c r="BW158" i="46"/>
  <c r="BW159" i="46"/>
  <c r="BW160" i="46"/>
  <c r="BW161" i="46"/>
  <c r="BW162" i="46"/>
  <c r="BW163" i="46"/>
  <c r="BW164" i="46"/>
  <c r="BW165" i="46"/>
  <c r="BW166" i="46"/>
  <c r="BW167" i="46"/>
  <c r="BW168" i="46"/>
  <c r="BW169" i="46"/>
  <c r="BW170" i="46"/>
  <c r="BW171" i="46"/>
  <c r="BW172" i="46"/>
  <c r="BW173" i="46"/>
  <c r="BW174" i="46"/>
  <c r="BW175" i="46"/>
  <c r="BW176" i="46"/>
  <c r="BW177" i="46"/>
  <c r="BX18" i="46"/>
  <c r="BX36" i="46"/>
  <c r="BX19" i="46"/>
  <c r="BX20" i="46"/>
  <c r="BX21" i="46"/>
  <c r="BX22" i="46"/>
  <c r="BX23" i="46"/>
  <c r="BX24" i="46"/>
  <c r="BX25" i="46"/>
  <c r="BX26" i="46"/>
  <c r="BX27" i="46"/>
  <c r="BX28" i="46"/>
  <c r="BX29" i="46"/>
  <c r="BX30" i="46"/>
  <c r="BX31" i="46"/>
  <c r="BX32" i="46"/>
  <c r="BX33" i="46"/>
  <c r="BX34" i="46"/>
  <c r="BX35" i="46"/>
  <c r="BX37" i="46"/>
  <c r="BX38" i="46"/>
  <c r="BX39" i="46"/>
  <c r="BX40" i="46"/>
  <c r="BX41" i="46"/>
  <c r="BX42" i="46"/>
  <c r="BX43" i="46"/>
  <c r="BX44" i="46"/>
  <c r="BX45" i="46"/>
  <c r="BX46" i="46"/>
  <c r="BX47" i="46"/>
  <c r="BX48" i="46"/>
  <c r="BX49" i="46"/>
  <c r="BX50" i="46"/>
  <c r="BX51" i="46"/>
  <c r="BX52" i="46"/>
  <c r="BX53" i="46"/>
  <c r="BX54" i="46"/>
  <c r="BX55" i="46"/>
  <c r="BX56" i="46"/>
  <c r="BX57" i="46"/>
  <c r="BX58" i="46"/>
  <c r="BX59" i="46"/>
  <c r="BX60" i="46"/>
  <c r="BX61" i="46"/>
  <c r="BX62" i="46"/>
  <c r="BX63" i="46"/>
  <c r="BX64" i="46"/>
  <c r="BX65" i="46"/>
  <c r="BX66" i="46"/>
  <c r="BX67" i="46"/>
  <c r="BX68" i="46"/>
  <c r="BX69" i="46"/>
  <c r="BX70" i="46"/>
  <c r="BX71" i="46"/>
  <c r="BX72" i="46"/>
  <c r="BX73" i="46"/>
  <c r="BX74" i="46"/>
  <c r="BX75" i="46"/>
  <c r="BX76" i="46"/>
  <c r="BX77" i="46"/>
  <c r="BX78" i="46"/>
  <c r="BX79" i="46"/>
  <c r="BX80" i="46"/>
  <c r="BX81" i="46"/>
  <c r="BX82" i="46"/>
  <c r="BX83" i="46"/>
  <c r="BX84" i="46"/>
  <c r="BX85" i="46"/>
  <c r="BX86" i="46"/>
  <c r="BX87" i="46"/>
  <c r="BX88" i="46"/>
  <c r="BX89" i="46"/>
  <c r="BX90" i="46"/>
  <c r="BX91" i="46"/>
  <c r="BX92" i="46"/>
  <c r="BX93" i="46"/>
  <c r="BX94" i="46"/>
  <c r="BX95" i="46"/>
  <c r="BX96" i="46"/>
  <c r="BX97" i="46"/>
  <c r="BX98" i="46"/>
  <c r="BX99" i="46"/>
  <c r="BX100" i="46"/>
  <c r="BX101" i="46"/>
  <c r="BX102" i="46"/>
  <c r="BX103" i="46"/>
  <c r="BX104" i="46"/>
  <c r="BX105" i="46"/>
  <c r="BX106" i="46"/>
  <c r="BX107" i="46"/>
  <c r="BX108" i="46"/>
  <c r="BX109" i="46"/>
  <c r="BX110" i="46"/>
  <c r="BX111" i="46"/>
  <c r="BX112" i="46"/>
  <c r="BX113" i="46"/>
  <c r="BX114" i="46"/>
  <c r="BX115" i="46"/>
  <c r="BX116" i="46"/>
  <c r="BX117" i="46"/>
  <c r="BX118" i="46"/>
  <c r="BX119" i="46"/>
  <c r="BX120" i="46"/>
  <c r="BX121" i="46"/>
  <c r="BX122" i="46"/>
  <c r="BX123" i="46"/>
  <c r="BX124" i="46"/>
  <c r="BX125" i="46"/>
  <c r="BX126" i="46"/>
  <c r="BX127" i="46"/>
  <c r="BX128" i="46"/>
  <c r="BX129" i="46"/>
  <c r="BX130" i="46"/>
  <c r="BX131" i="46"/>
  <c r="BX132" i="46"/>
  <c r="BX133" i="46"/>
  <c r="BX134" i="46"/>
  <c r="BX135" i="46"/>
  <c r="BX136" i="46"/>
  <c r="BX137" i="46"/>
  <c r="BX138" i="46"/>
  <c r="BX139" i="46"/>
  <c r="BX140" i="46"/>
  <c r="BX141" i="46"/>
  <c r="BX142" i="46"/>
  <c r="BX143" i="46"/>
  <c r="BX144" i="46"/>
  <c r="BX145" i="46"/>
  <c r="BX146" i="46"/>
  <c r="BX147" i="46"/>
  <c r="BX148" i="46"/>
  <c r="BX149" i="46"/>
  <c r="BX150" i="46"/>
  <c r="BX151" i="46"/>
  <c r="BX152" i="46"/>
  <c r="BX153" i="46"/>
  <c r="BX154" i="46"/>
  <c r="BX155" i="46"/>
  <c r="BX156" i="46"/>
  <c r="BX157" i="46"/>
  <c r="BX158" i="46"/>
  <c r="BX159" i="46"/>
  <c r="BX160" i="46"/>
  <c r="BX161" i="46"/>
  <c r="BX162" i="46"/>
  <c r="BX163" i="46"/>
  <c r="BX164" i="46"/>
  <c r="BX165" i="46"/>
  <c r="BX166" i="46"/>
  <c r="BX167" i="46"/>
  <c r="BX168" i="46"/>
  <c r="BX169" i="46"/>
  <c r="BX170" i="46"/>
  <c r="BX171" i="46"/>
  <c r="BX172" i="46"/>
  <c r="BX173" i="46"/>
  <c r="BX174" i="46"/>
  <c r="BX175" i="46"/>
  <c r="BX176" i="46"/>
  <c r="BX177" i="46"/>
  <c r="BY18" i="46"/>
  <c r="BY36" i="46"/>
  <c r="BY19" i="46"/>
  <c r="BY20" i="46"/>
  <c r="BY21" i="46"/>
  <c r="BY22" i="46"/>
  <c r="BY23" i="46"/>
  <c r="BY24" i="46"/>
  <c r="BY25" i="46"/>
  <c r="BY26" i="46"/>
  <c r="BY27" i="46"/>
  <c r="BY28" i="46"/>
  <c r="BY29" i="46"/>
  <c r="BY30" i="46"/>
  <c r="BY31" i="46"/>
  <c r="BY32" i="46"/>
  <c r="BY33" i="46"/>
  <c r="BY34" i="46"/>
  <c r="BY35" i="46"/>
  <c r="BY37" i="46"/>
  <c r="BY38" i="46"/>
  <c r="BY39" i="46"/>
  <c r="BY40" i="46"/>
  <c r="BY41" i="46"/>
  <c r="BY42" i="46"/>
  <c r="BY43" i="46"/>
  <c r="BY44" i="46"/>
  <c r="BY45" i="46"/>
  <c r="BY46" i="46"/>
  <c r="BY47" i="46"/>
  <c r="BY48" i="46"/>
  <c r="BY49" i="46"/>
  <c r="BY50" i="46"/>
  <c r="BY51" i="46"/>
  <c r="BY52" i="46"/>
  <c r="BY53" i="46"/>
  <c r="BY54" i="46"/>
  <c r="BY55" i="46"/>
  <c r="BY56" i="46"/>
  <c r="BY57" i="46"/>
  <c r="BY58" i="46"/>
  <c r="BY59" i="46"/>
  <c r="BY60" i="46"/>
  <c r="BY61" i="46"/>
  <c r="BY62" i="46"/>
  <c r="BY63" i="46"/>
  <c r="BY64" i="46"/>
  <c r="BY65" i="46"/>
  <c r="BY66" i="46"/>
  <c r="BY67" i="46"/>
  <c r="BY68" i="46"/>
  <c r="BY69" i="46"/>
  <c r="BY70" i="46"/>
  <c r="BY71" i="46"/>
  <c r="BY72" i="46"/>
  <c r="BY73" i="46"/>
  <c r="BY74" i="46"/>
  <c r="BY75" i="46"/>
  <c r="BY76" i="46"/>
  <c r="BY77" i="46"/>
  <c r="BY78" i="46"/>
  <c r="BY79" i="46"/>
  <c r="BY80" i="46"/>
  <c r="BY81" i="46"/>
  <c r="BY82" i="46"/>
  <c r="BY83" i="46"/>
  <c r="BY84" i="46"/>
  <c r="BY85" i="46"/>
  <c r="BY86" i="46"/>
  <c r="BY87" i="46"/>
  <c r="BY88" i="46"/>
  <c r="BY89" i="46"/>
  <c r="BY90" i="46"/>
  <c r="BY91" i="46"/>
  <c r="BY92" i="46"/>
  <c r="BY93" i="46"/>
  <c r="BY94" i="46"/>
  <c r="BY95" i="46"/>
  <c r="BY96" i="46"/>
  <c r="BY97" i="46"/>
  <c r="BY98" i="46"/>
  <c r="BY99" i="46"/>
  <c r="BY100" i="46"/>
  <c r="BY101" i="46"/>
  <c r="BY102" i="46"/>
  <c r="BY103" i="46"/>
  <c r="BY104" i="46"/>
  <c r="BY105" i="46"/>
  <c r="BY106" i="46"/>
  <c r="BY107" i="46"/>
  <c r="BY108" i="46"/>
  <c r="BY109" i="46"/>
  <c r="BY110" i="46"/>
  <c r="BY111" i="46"/>
  <c r="BY112" i="46"/>
  <c r="BY113" i="46"/>
  <c r="BY114" i="46"/>
  <c r="BY115" i="46"/>
  <c r="BY116" i="46"/>
  <c r="BY117" i="46"/>
  <c r="BY118" i="46"/>
  <c r="BY119" i="46"/>
  <c r="BY120" i="46"/>
  <c r="BY121" i="46"/>
  <c r="BY122" i="46"/>
  <c r="BY123" i="46"/>
  <c r="BY124" i="46"/>
  <c r="BY125" i="46"/>
  <c r="BY126" i="46"/>
  <c r="BY127" i="46"/>
  <c r="BY128" i="46"/>
  <c r="BY129" i="46"/>
  <c r="BY130" i="46"/>
  <c r="BY131" i="46"/>
  <c r="BY132" i="46"/>
  <c r="BY133" i="46"/>
  <c r="BY134" i="46"/>
  <c r="BY135" i="46"/>
  <c r="BY136" i="46"/>
  <c r="BY137" i="46"/>
  <c r="BY138" i="46"/>
  <c r="BY139" i="46"/>
  <c r="BY140" i="46"/>
  <c r="BY141" i="46"/>
  <c r="BY142" i="46"/>
  <c r="BY143" i="46"/>
  <c r="BY144" i="46"/>
  <c r="BY145" i="46"/>
  <c r="BY146" i="46"/>
  <c r="BY147" i="46"/>
  <c r="BY148" i="46"/>
  <c r="BY149" i="46"/>
  <c r="BY150" i="46"/>
  <c r="BY151" i="46"/>
  <c r="BY152" i="46"/>
  <c r="BY153" i="46"/>
  <c r="BY154" i="46"/>
  <c r="BY155" i="46"/>
  <c r="BY156" i="46"/>
  <c r="BY157" i="46"/>
  <c r="BY158" i="46"/>
  <c r="BY159" i="46"/>
  <c r="BY160" i="46"/>
  <c r="BY161" i="46"/>
  <c r="BY162" i="46"/>
  <c r="BY163" i="46"/>
  <c r="BY164" i="46"/>
  <c r="BY165" i="46"/>
  <c r="BY166" i="46"/>
  <c r="BY167" i="46"/>
  <c r="BY168" i="46"/>
  <c r="BY169" i="46"/>
  <c r="BY170" i="46"/>
  <c r="BY171" i="46"/>
  <c r="BY172" i="46"/>
  <c r="BY173" i="46"/>
  <c r="BY174" i="46"/>
  <c r="BY175" i="46"/>
  <c r="BY176" i="46"/>
  <c r="BY177" i="46"/>
  <c r="F8" i="66"/>
  <c r="B36" i="70" s="1"/>
  <c r="AG5" i="67"/>
  <c r="AG5" i="63"/>
  <c r="F18" i="59"/>
  <c r="F19" i="59"/>
  <c r="F20" i="59"/>
  <c r="F21" i="59"/>
  <c r="F22" i="59"/>
  <c r="F23" i="59"/>
  <c r="F24" i="59"/>
  <c r="F25" i="59"/>
  <c r="F26" i="59"/>
  <c r="F27" i="59"/>
  <c r="F28" i="59"/>
  <c r="F29" i="59"/>
  <c r="F30" i="59"/>
  <c r="F31" i="59"/>
  <c r="F32" i="59"/>
  <c r="F33" i="59"/>
  <c r="F34" i="59"/>
  <c r="F35" i="59"/>
  <c r="F36" i="59"/>
  <c r="F37" i="59"/>
  <c r="F38" i="59"/>
  <c r="F39" i="59"/>
  <c r="F40" i="59"/>
  <c r="F41" i="59"/>
  <c r="F42" i="59"/>
  <c r="F43" i="59"/>
  <c r="F44" i="59"/>
  <c r="F45" i="59"/>
  <c r="F46" i="59"/>
  <c r="F47" i="59"/>
  <c r="F48" i="59"/>
  <c r="F49" i="59"/>
  <c r="F50" i="59"/>
  <c r="F51" i="59"/>
  <c r="F52" i="59"/>
  <c r="F53" i="59"/>
  <c r="F54" i="59"/>
  <c r="F55" i="59"/>
  <c r="F56" i="59"/>
  <c r="F57" i="59"/>
  <c r="F58" i="59"/>
  <c r="F59" i="59"/>
  <c r="F60" i="59"/>
  <c r="F61" i="59"/>
  <c r="F62" i="59"/>
  <c r="F63" i="59"/>
  <c r="F64" i="59"/>
  <c r="F65" i="59"/>
  <c r="F66" i="59"/>
  <c r="F67" i="59"/>
  <c r="F68" i="59"/>
  <c r="F69" i="59"/>
  <c r="F70" i="59"/>
  <c r="F71" i="59"/>
  <c r="F72" i="59"/>
  <c r="F73" i="59"/>
  <c r="F74" i="59"/>
  <c r="F75" i="59"/>
  <c r="F76" i="59"/>
  <c r="F77" i="59"/>
  <c r="F78" i="59"/>
  <c r="F79" i="59"/>
  <c r="F80" i="59"/>
  <c r="F81" i="59"/>
  <c r="F82" i="59"/>
  <c r="F83" i="59"/>
  <c r="F84" i="59"/>
  <c r="F85" i="59"/>
  <c r="F86" i="59"/>
  <c r="F87" i="59"/>
  <c r="F88" i="59"/>
  <c r="F89" i="59"/>
  <c r="F90" i="59"/>
  <c r="F91" i="59"/>
  <c r="F92" i="59"/>
  <c r="F93" i="59"/>
  <c r="F94" i="59"/>
  <c r="F95" i="59"/>
  <c r="F96" i="59"/>
  <c r="F97" i="59"/>
  <c r="F98" i="59"/>
  <c r="F99" i="59"/>
  <c r="F100" i="59"/>
  <c r="F101" i="59"/>
  <c r="F102" i="59"/>
  <c r="F103" i="59"/>
  <c r="F104" i="59"/>
  <c r="F105" i="59"/>
  <c r="F106" i="59"/>
  <c r="F107" i="59"/>
  <c r="F108" i="59"/>
  <c r="F109" i="59"/>
  <c r="F110" i="59"/>
  <c r="F111" i="59"/>
  <c r="F112" i="59"/>
  <c r="F113" i="59"/>
  <c r="F114" i="59"/>
  <c r="F115" i="59"/>
  <c r="F116" i="59"/>
  <c r="F117" i="59"/>
  <c r="F118" i="59"/>
  <c r="F119" i="59"/>
  <c r="F120" i="59"/>
  <c r="F121" i="59"/>
  <c r="F122" i="59"/>
  <c r="F123" i="59"/>
  <c r="F124" i="59"/>
  <c r="F125" i="59"/>
  <c r="F126" i="59"/>
  <c r="F127" i="59"/>
  <c r="F128" i="59"/>
  <c r="F129" i="59"/>
  <c r="F130" i="59"/>
  <c r="F131" i="59"/>
  <c r="F132" i="59"/>
  <c r="F133" i="59"/>
  <c r="F134" i="59"/>
  <c r="F135" i="59"/>
  <c r="F136" i="59"/>
  <c r="F137" i="59"/>
  <c r="F138" i="59"/>
  <c r="F139" i="59"/>
  <c r="F140" i="59"/>
  <c r="F141" i="59"/>
  <c r="F142" i="59"/>
  <c r="F143" i="59"/>
  <c r="F144" i="59"/>
  <c r="F145" i="59"/>
  <c r="F146" i="59"/>
  <c r="F147" i="59"/>
  <c r="F148" i="59"/>
  <c r="F149" i="59"/>
  <c r="F150" i="59"/>
  <c r="F151" i="59"/>
  <c r="F152" i="59"/>
  <c r="F153" i="59"/>
  <c r="F154" i="59"/>
  <c r="F155" i="59"/>
  <c r="F156" i="59"/>
  <c r="F157" i="59"/>
  <c r="F158" i="59"/>
  <c r="F159" i="59"/>
  <c r="F160" i="59"/>
  <c r="F161" i="59"/>
  <c r="F162" i="59"/>
  <c r="F163" i="59"/>
  <c r="F164" i="59"/>
  <c r="F165" i="59"/>
  <c r="F166" i="59"/>
  <c r="F167" i="59"/>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8" i="46"/>
  <c r="F18" i="58" s="1"/>
  <c r="F19" i="46"/>
  <c r="F20" i="46"/>
  <c r="F20" i="58" s="1"/>
  <c r="F21" i="46"/>
  <c r="F21" i="58" s="1"/>
  <c r="F22" i="46"/>
  <c r="F22" i="58" s="1"/>
  <c r="F23" i="46"/>
  <c r="F23" i="58" s="1"/>
  <c r="F24" i="46"/>
  <c r="F24" i="58" s="1"/>
  <c r="F25" i="46"/>
  <c r="H25" i="72" s="1"/>
  <c r="F26" i="46"/>
  <c r="H26" i="72" s="1"/>
  <c r="F27" i="46"/>
  <c r="F27" i="58" s="1"/>
  <c r="F28" i="46"/>
  <c r="H28" i="72" s="1"/>
  <c r="F29" i="46"/>
  <c r="H29" i="72" s="1"/>
  <c r="F30" i="46"/>
  <c r="H30" i="72" s="1"/>
  <c r="F31" i="46"/>
  <c r="F32" i="46"/>
  <c r="H32" i="72" s="1"/>
  <c r="F33" i="46"/>
  <c r="F33" i="58" s="1"/>
  <c r="F34" i="46"/>
  <c r="F34" i="58" s="1"/>
  <c r="F35" i="46"/>
  <c r="F35" i="58" s="1"/>
  <c r="F36" i="46"/>
  <c r="H36" i="72" s="1"/>
  <c r="F37" i="46"/>
  <c r="F37" i="58" s="1"/>
  <c r="F38" i="46"/>
  <c r="F38" i="58" s="1"/>
  <c r="F39" i="46"/>
  <c r="F39" i="58" s="1"/>
  <c r="F40" i="46"/>
  <c r="F40" i="58" s="1"/>
  <c r="F41" i="46"/>
  <c r="F41" i="58" s="1"/>
  <c r="F42" i="46"/>
  <c r="F42" i="58" s="1"/>
  <c r="F43" i="46"/>
  <c r="F43" i="58" s="1"/>
  <c r="F44" i="46"/>
  <c r="F44" i="58" s="1"/>
  <c r="F45" i="46"/>
  <c r="F45" i="58" s="1"/>
  <c r="F46" i="46"/>
  <c r="F46" i="58" s="1"/>
  <c r="F47" i="46"/>
  <c r="F47" i="58" s="1"/>
  <c r="F48" i="46"/>
  <c r="H48" i="72" s="1"/>
  <c r="F49" i="46"/>
  <c r="F49" i="58" s="1"/>
  <c r="F50" i="46"/>
  <c r="F50" i="58" s="1"/>
  <c r="F51" i="46"/>
  <c r="H51" i="72" s="1"/>
  <c r="F52" i="46"/>
  <c r="F52" i="58" s="1"/>
  <c r="F53" i="46"/>
  <c r="F53" i="58" s="1"/>
  <c r="F54" i="46"/>
  <c r="F54" i="58" s="1"/>
  <c r="F55" i="46"/>
  <c r="H55" i="72" s="1"/>
  <c r="F56" i="46"/>
  <c r="F56" i="58" s="1"/>
  <c r="F57" i="46"/>
  <c r="F57" i="58" s="1"/>
  <c r="F58" i="46"/>
  <c r="F58" i="58" s="1"/>
  <c r="F59" i="46"/>
  <c r="H59" i="72" s="1"/>
  <c r="F60" i="46"/>
  <c r="F60" i="58" s="1"/>
  <c r="F61" i="46"/>
  <c r="H61" i="72" s="1"/>
  <c r="F62" i="46"/>
  <c r="F62" i="58" s="1"/>
  <c r="F63" i="46"/>
  <c r="H63" i="72" s="1"/>
  <c r="F64" i="46"/>
  <c r="H64" i="72" s="1"/>
  <c r="F65" i="46"/>
  <c r="F65" i="58" s="1"/>
  <c r="F66" i="46"/>
  <c r="F66" i="58" s="1"/>
  <c r="F67" i="46"/>
  <c r="H67" i="72" s="1"/>
  <c r="F68" i="46"/>
  <c r="F68" i="58" s="1"/>
  <c r="F69" i="46"/>
  <c r="F69" i="58" s="1"/>
  <c r="F70" i="46"/>
  <c r="H70" i="72" s="1"/>
  <c r="F71" i="46"/>
  <c r="H71" i="72" s="1"/>
  <c r="F72" i="46"/>
  <c r="H72" i="72" s="1"/>
  <c r="F73" i="46"/>
  <c r="F73" i="58" s="1"/>
  <c r="F74" i="46"/>
  <c r="H74" i="72" s="1"/>
  <c r="F75" i="46"/>
  <c r="H75" i="72" s="1"/>
  <c r="F76" i="46"/>
  <c r="H76" i="72" s="1"/>
  <c r="F77" i="46"/>
  <c r="H77" i="72" s="1"/>
  <c r="F78" i="46"/>
  <c r="F78" i="58" s="1"/>
  <c r="F79" i="46"/>
  <c r="F79" i="58" s="1"/>
  <c r="F80" i="46"/>
  <c r="H80" i="72" s="1"/>
  <c r="F81" i="46"/>
  <c r="F81" i="58" s="1"/>
  <c r="F82" i="46"/>
  <c r="H82" i="72" s="1"/>
  <c r="F83" i="46"/>
  <c r="F83" i="58" s="1"/>
  <c r="F84" i="46"/>
  <c r="F84" i="58" s="1"/>
  <c r="F85" i="46"/>
  <c r="F85" i="58" s="1"/>
  <c r="F86" i="46"/>
  <c r="H86" i="72" s="1"/>
  <c r="F87" i="46"/>
  <c r="F88" i="46"/>
  <c r="H88" i="72" s="1"/>
  <c r="F89" i="46"/>
  <c r="F89" i="58" s="1"/>
  <c r="F90" i="46"/>
  <c r="H90" i="72" s="1"/>
  <c r="F91" i="46"/>
  <c r="F91" i="58" s="1"/>
  <c r="F92" i="46"/>
  <c r="F92" i="58" s="1"/>
  <c r="F93" i="46"/>
  <c r="F93" i="58" s="1"/>
  <c r="F94" i="46"/>
  <c r="H94" i="72" s="1"/>
  <c r="F95" i="46"/>
  <c r="F95" i="58" s="1"/>
  <c r="F96" i="46"/>
  <c r="F96" i="58" s="1"/>
  <c r="F97" i="46"/>
  <c r="F97" i="58" s="1"/>
  <c r="F98" i="46"/>
  <c r="H98" i="72" s="1"/>
  <c r="F99" i="46"/>
  <c r="H99" i="72" s="1"/>
  <c r="F100" i="46"/>
  <c r="F100" i="58" s="1"/>
  <c r="F101" i="46"/>
  <c r="F101" i="58" s="1"/>
  <c r="F102" i="46"/>
  <c r="F102" i="58" s="1"/>
  <c r="F103" i="46"/>
  <c r="H103" i="72" s="1"/>
  <c r="F104" i="46"/>
  <c r="F104" i="58" s="1"/>
  <c r="F105" i="46"/>
  <c r="F105" i="58" s="1"/>
  <c r="F106" i="46"/>
  <c r="F106" i="58" s="1"/>
  <c r="F107" i="46"/>
  <c r="H107" i="72" s="1"/>
  <c r="F108" i="46"/>
  <c r="F108" i="58" s="1"/>
  <c r="F109" i="46"/>
  <c r="F109" i="58" s="1"/>
  <c r="F110" i="46"/>
  <c r="F110" i="58" s="1"/>
  <c r="F111" i="46"/>
  <c r="H111" i="72" s="1"/>
  <c r="F112" i="46"/>
  <c r="F112" i="58" s="1"/>
  <c r="F113" i="46"/>
  <c r="F113" i="58" s="1"/>
  <c r="F114" i="46"/>
  <c r="F114" i="58" s="1"/>
  <c r="F115" i="46"/>
  <c r="H115" i="72" s="1"/>
  <c r="F116" i="46"/>
  <c r="F116" i="58" s="1"/>
  <c r="F117" i="46"/>
  <c r="F117" i="58" s="1"/>
  <c r="F118" i="46"/>
  <c r="F118" i="58" s="1"/>
  <c r="F119" i="46"/>
  <c r="H119" i="72" s="1"/>
  <c r="F120" i="46"/>
  <c r="F120" i="58" s="1"/>
  <c r="F121" i="46"/>
  <c r="F121" i="58" s="1"/>
  <c r="F122" i="46"/>
  <c r="F122" i="58" s="1"/>
  <c r="F123" i="46"/>
  <c r="H123" i="72" s="1"/>
  <c r="F124" i="46"/>
  <c r="F124" i="58" s="1"/>
  <c r="F125" i="46"/>
  <c r="F125" i="58" s="1"/>
  <c r="F126" i="46"/>
  <c r="F126" i="58" s="1"/>
  <c r="F127" i="46"/>
  <c r="H127" i="72" s="1"/>
  <c r="F128" i="46"/>
  <c r="F128" i="58" s="1"/>
  <c r="F129" i="46"/>
  <c r="F129" i="58" s="1"/>
  <c r="F130" i="46"/>
  <c r="F130" i="58" s="1"/>
  <c r="F131" i="46"/>
  <c r="H131" i="72" s="1"/>
  <c r="F132" i="46"/>
  <c r="F132" i="58" s="1"/>
  <c r="F133" i="46"/>
  <c r="F133" i="58" s="1"/>
  <c r="F134" i="46"/>
  <c r="F134" i="58" s="1"/>
  <c r="F135" i="46"/>
  <c r="H135" i="72" s="1"/>
  <c r="F136" i="46"/>
  <c r="F136" i="58" s="1"/>
  <c r="F137" i="46"/>
  <c r="F137" i="58" s="1"/>
  <c r="F138" i="46"/>
  <c r="F138" i="58" s="1"/>
  <c r="F139" i="46"/>
  <c r="F140" i="46"/>
  <c r="F140" i="58" s="1"/>
  <c r="F141" i="46"/>
  <c r="F141" i="58" s="1"/>
  <c r="F142" i="46"/>
  <c r="F142" i="58" s="1"/>
  <c r="F143" i="46"/>
  <c r="H143" i="72" s="1"/>
  <c r="F144" i="46"/>
  <c r="F144" i="58" s="1"/>
  <c r="F145" i="46"/>
  <c r="F145" i="58" s="1"/>
  <c r="F146" i="46"/>
  <c r="F146" i="58" s="1"/>
  <c r="F147" i="46"/>
  <c r="H147" i="72" s="1"/>
  <c r="F148" i="46"/>
  <c r="F148" i="58" s="1"/>
  <c r="F149" i="46"/>
  <c r="F149" i="58" s="1"/>
  <c r="F150" i="46"/>
  <c r="F150" i="58" s="1"/>
  <c r="F151" i="46"/>
  <c r="H151" i="72" s="1"/>
  <c r="F152" i="46"/>
  <c r="F152" i="58" s="1"/>
  <c r="F153" i="46"/>
  <c r="F153" i="58" s="1"/>
  <c r="F154" i="46"/>
  <c r="F154" i="58" s="1"/>
  <c r="F155" i="46"/>
  <c r="H155" i="72" s="1"/>
  <c r="F156" i="46"/>
  <c r="F156" i="58" s="1"/>
  <c r="F157" i="46"/>
  <c r="F157" i="58" s="1"/>
  <c r="F158" i="46"/>
  <c r="F158" i="58" s="1"/>
  <c r="F159" i="46"/>
  <c r="H159" i="72" s="1"/>
  <c r="F160" i="46"/>
  <c r="F160" i="58" s="1"/>
  <c r="F161" i="46"/>
  <c r="F161" i="58" s="1"/>
  <c r="F162" i="46"/>
  <c r="F162" i="58" s="1"/>
  <c r="F163" i="46"/>
  <c r="H163" i="72" s="1"/>
  <c r="F164" i="46"/>
  <c r="F164" i="58" s="1"/>
  <c r="F165" i="46"/>
  <c r="F165" i="58" s="1"/>
  <c r="F166" i="46"/>
  <c r="F166" i="58" s="1"/>
  <c r="F167" i="46"/>
  <c r="H167" i="72" s="1"/>
  <c r="F168" i="46"/>
  <c r="F168" i="58" s="1"/>
  <c r="F169" i="46"/>
  <c r="F169" i="58" s="1"/>
  <c r="F170" i="46"/>
  <c r="F170" i="58" s="1"/>
  <c r="F171" i="46"/>
  <c r="H171" i="72" s="1"/>
  <c r="F172" i="46"/>
  <c r="F172" i="58" s="1"/>
  <c r="F173" i="46"/>
  <c r="F173" i="58" s="1"/>
  <c r="F174" i="46"/>
  <c r="F174" i="58" s="1"/>
  <c r="F175" i="46"/>
  <c r="H175" i="72" s="1"/>
  <c r="F176" i="46"/>
  <c r="F176" i="58" s="1"/>
  <c r="F177" i="46"/>
  <c r="F177" i="58" s="1"/>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8" i="63"/>
  <c r="F19" i="63"/>
  <c r="F20" i="63"/>
  <c r="F21" i="63"/>
  <c r="F22" i="63"/>
  <c r="F23" i="63"/>
  <c r="F24" i="63"/>
  <c r="F25" i="63"/>
  <c r="F26" i="63"/>
  <c r="F27" i="63"/>
  <c r="F28" i="63"/>
  <c r="F29" i="63"/>
  <c r="F30" i="63"/>
  <c r="F31" i="63"/>
  <c r="F32" i="63"/>
  <c r="F33" i="63"/>
  <c r="F34" i="63"/>
  <c r="F35" i="63"/>
  <c r="F36" i="63"/>
  <c r="F37" i="63"/>
  <c r="F38"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5" i="63"/>
  <c r="F66" i="63"/>
  <c r="F67" i="63"/>
  <c r="F68" i="63"/>
  <c r="F69" i="63"/>
  <c r="F70" i="63"/>
  <c r="F71" i="63"/>
  <c r="F72" i="63"/>
  <c r="F73" i="63"/>
  <c r="F74" i="63"/>
  <c r="F75" i="63"/>
  <c r="F76" i="63"/>
  <c r="F77" i="63"/>
  <c r="F78" i="63"/>
  <c r="F79" i="63"/>
  <c r="F80" i="63"/>
  <c r="F81" i="63"/>
  <c r="F82" i="63"/>
  <c r="F83" i="63"/>
  <c r="F84" i="63"/>
  <c r="F85" i="63"/>
  <c r="F86" i="63"/>
  <c r="F87" i="63"/>
  <c r="F88" i="63"/>
  <c r="F89" i="63"/>
  <c r="F90" i="63"/>
  <c r="F91" i="63"/>
  <c r="F92" i="63"/>
  <c r="F93" i="63"/>
  <c r="F94" i="63"/>
  <c r="F95" i="63"/>
  <c r="F96" i="63"/>
  <c r="F97" i="63"/>
  <c r="F98" i="63"/>
  <c r="F99" i="63"/>
  <c r="F100" i="63"/>
  <c r="F101" i="63"/>
  <c r="F102" i="63"/>
  <c r="F103" i="63"/>
  <c r="F104" i="63"/>
  <c r="F105" i="63"/>
  <c r="F106" i="63"/>
  <c r="F107" i="63"/>
  <c r="F108" i="63"/>
  <c r="F109" i="63"/>
  <c r="F110" i="63"/>
  <c r="F111" i="63"/>
  <c r="F112" i="63"/>
  <c r="F113" i="63"/>
  <c r="F114" i="63"/>
  <c r="F115" i="63"/>
  <c r="F116" i="63"/>
  <c r="F117" i="63"/>
  <c r="F118" i="63"/>
  <c r="F119" i="63"/>
  <c r="F120" i="63"/>
  <c r="F121" i="63"/>
  <c r="F122" i="63"/>
  <c r="F123" i="63"/>
  <c r="F124" i="63"/>
  <c r="F125" i="63"/>
  <c r="F126" i="63"/>
  <c r="F127" i="63"/>
  <c r="F128" i="63"/>
  <c r="F129" i="63"/>
  <c r="F130" i="63"/>
  <c r="F131" i="63"/>
  <c r="F132" i="63"/>
  <c r="F133" i="63"/>
  <c r="F134" i="63"/>
  <c r="F135" i="63"/>
  <c r="F136" i="63"/>
  <c r="F137" i="63"/>
  <c r="F138" i="63"/>
  <c r="F139" i="63"/>
  <c r="F140" i="63"/>
  <c r="F141" i="63"/>
  <c r="F142" i="63"/>
  <c r="F143" i="63"/>
  <c r="F144" i="63"/>
  <c r="F145" i="63"/>
  <c r="F146" i="63"/>
  <c r="F147" i="63"/>
  <c r="F148" i="63"/>
  <c r="F149" i="63"/>
  <c r="F150" i="63"/>
  <c r="F151" i="63"/>
  <c r="F152" i="63"/>
  <c r="F153" i="63"/>
  <c r="F154" i="63"/>
  <c r="F155" i="63"/>
  <c r="F156" i="63"/>
  <c r="F157" i="63"/>
  <c r="F158" i="63"/>
  <c r="F159" i="63"/>
  <c r="F160" i="63"/>
  <c r="F161" i="63"/>
  <c r="F162" i="63"/>
  <c r="F163" i="63"/>
  <c r="F164" i="63"/>
  <c r="F165" i="63"/>
  <c r="F166" i="63"/>
  <c r="F167" i="63"/>
  <c r="F168" i="63"/>
  <c r="F169" i="63"/>
  <c r="F170" i="63"/>
  <c r="F171" i="63"/>
  <c r="F172" i="63"/>
  <c r="F173" i="63"/>
  <c r="F174" i="63"/>
  <c r="F175" i="63"/>
  <c r="F176" i="63"/>
  <c r="F177" i="63"/>
  <c r="V11" i="64"/>
  <c r="V10" i="64" a="1"/>
  <c r="V10" i="64" s="1"/>
  <c r="V5" i="64"/>
  <c r="V4" i="64"/>
  <c r="C22" i="68"/>
  <c r="C23" i="68"/>
  <c r="C24" i="68"/>
  <c r="C25" i="68"/>
  <c r="C26" i="68"/>
  <c r="C27" i="68"/>
  <c r="C20" i="68"/>
  <c r="C21" i="68"/>
  <c r="C19" i="68"/>
  <c r="C18" i="68"/>
  <c r="F177" i="61"/>
  <c r="F176" i="61"/>
  <c r="F175" i="61"/>
  <c r="F174" i="61"/>
  <c r="F173" i="61"/>
  <c r="F172" i="61"/>
  <c r="F171" i="61"/>
  <c r="F170" i="61"/>
  <c r="F169" i="61"/>
  <c r="F168" i="61"/>
  <c r="F167" i="61"/>
  <c r="F166" i="61"/>
  <c r="F165" i="61"/>
  <c r="F164" i="61"/>
  <c r="F163" i="61"/>
  <c r="F162" i="61"/>
  <c r="F161" i="61"/>
  <c r="F160" i="61"/>
  <c r="F159" i="61"/>
  <c r="F158" i="61"/>
  <c r="F157" i="61"/>
  <c r="F156" i="61"/>
  <c r="F155" i="61"/>
  <c r="F154" i="61"/>
  <c r="F153" i="61"/>
  <c r="F152" i="61"/>
  <c r="F151" i="61"/>
  <c r="F150" i="61"/>
  <c r="F149" i="61"/>
  <c r="F148" i="61"/>
  <c r="F147" i="61"/>
  <c r="F146" i="61"/>
  <c r="F145" i="61"/>
  <c r="F144" i="61"/>
  <c r="F143" i="61"/>
  <c r="F142" i="61"/>
  <c r="F141" i="61"/>
  <c r="F140" i="61"/>
  <c r="F139" i="61"/>
  <c r="F138" i="61"/>
  <c r="F137" i="61"/>
  <c r="F136" i="61"/>
  <c r="F135" i="61"/>
  <c r="F134" i="61"/>
  <c r="F133" i="61"/>
  <c r="F132" i="61"/>
  <c r="F131" i="61"/>
  <c r="F130" i="61"/>
  <c r="F129" i="61"/>
  <c r="F128" i="61"/>
  <c r="F127" i="61"/>
  <c r="F126" i="61"/>
  <c r="F125" i="61"/>
  <c r="F124" i="61"/>
  <c r="F123" i="61"/>
  <c r="F122" i="61"/>
  <c r="F121" i="61"/>
  <c r="F120" i="61"/>
  <c r="F119" i="61"/>
  <c r="F118" i="61"/>
  <c r="F117" i="61"/>
  <c r="F116" i="61"/>
  <c r="F115" i="61"/>
  <c r="F114" i="61"/>
  <c r="F113" i="61"/>
  <c r="F112" i="61"/>
  <c r="F111" i="61"/>
  <c r="F110" i="61"/>
  <c r="F109" i="61"/>
  <c r="F108" i="61"/>
  <c r="F107" i="61"/>
  <c r="F106" i="61"/>
  <c r="F105" i="61"/>
  <c r="F104" i="61"/>
  <c r="F103" i="61"/>
  <c r="F102" i="61"/>
  <c r="F101" i="61"/>
  <c r="F100" i="61"/>
  <c r="F99" i="61"/>
  <c r="F98" i="61"/>
  <c r="F97" i="61"/>
  <c r="F96" i="61"/>
  <c r="F95" i="61"/>
  <c r="F94" i="61"/>
  <c r="F93" i="61"/>
  <c r="F92" i="61"/>
  <c r="F91" i="61"/>
  <c r="F90" i="61"/>
  <c r="F89" i="61"/>
  <c r="F88" i="61"/>
  <c r="F87" i="61"/>
  <c r="F86" i="61"/>
  <c r="F85" i="61"/>
  <c r="F84" i="61"/>
  <c r="F83" i="61"/>
  <c r="F82" i="61"/>
  <c r="F81" i="61"/>
  <c r="F80" i="61"/>
  <c r="F79" i="61"/>
  <c r="F78" i="61"/>
  <c r="F77" i="61"/>
  <c r="F76" i="61"/>
  <c r="F75" i="61"/>
  <c r="F74" i="61"/>
  <c r="F73" i="61"/>
  <c r="F72" i="61"/>
  <c r="F71" i="61"/>
  <c r="F70" i="61"/>
  <c r="F69" i="61"/>
  <c r="F68" i="61"/>
  <c r="F67" i="61"/>
  <c r="F66" i="61"/>
  <c r="F65" i="61"/>
  <c r="F64" i="61"/>
  <c r="F63" i="61"/>
  <c r="F62" i="61"/>
  <c r="F61" i="61"/>
  <c r="F60" i="61"/>
  <c r="F59" i="61"/>
  <c r="F58" i="61"/>
  <c r="F57" i="61"/>
  <c r="F56" i="61"/>
  <c r="F55" i="61"/>
  <c r="F54" i="61"/>
  <c r="F53" i="61"/>
  <c r="F52" i="61"/>
  <c r="F51" i="61"/>
  <c r="F50" i="61"/>
  <c r="F49" i="61"/>
  <c r="F48" i="61"/>
  <c r="F47" i="61"/>
  <c r="F46" i="61"/>
  <c r="F45" i="61"/>
  <c r="F44" i="61"/>
  <c r="F43" i="61"/>
  <c r="F42" i="61"/>
  <c r="F41" i="61"/>
  <c r="F40" i="61"/>
  <c r="F39" i="61"/>
  <c r="F38" i="61"/>
  <c r="F37" i="61"/>
  <c r="F36" i="61"/>
  <c r="F35" i="61"/>
  <c r="F34" i="61"/>
  <c r="F33" i="61"/>
  <c r="F32" i="61"/>
  <c r="F31" i="61"/>
  <c r="F30" i="61"/>
  <c r="F29" i="61"/>
  <c r="F28" i="61"/>
  <c r="F27" i="61"/>
  <c r="F26" i="61"/>
  <c r="F25" i="61"/>
  <c r="F24" i="61"/>
  <c r="F23" i="61"/>
  <c r="F22" i="61"/>
  <c r="F21" i="61"/>
  <c r="F20" i="61"/>
  <c r="F19" i="61"/>
  <c r="F18" i="61"/>
  <c r="F177" i="60"/>
  <c r="F176" i="60"/>
  <c r="F175" i="60"/>
  <c r="F174" i="60"/>
  <c r="F173" i="60"/>
  <c r="F172" i="60"/>
  <c r="F171" i="60"/>
  <c r="F170" i="60"/>
  <c r="F169" i="60"/>
  <c r="F168" i="60"/>
  <c r="F167" i="60"/>
  <c r="F166" i="60"/>
  <c r="F165" i="60"/>
  <c r="F164" i="60"/>
  <c r="F163" i="60"/>
  <c r="F162" i="60"/>
  <c r="F161" i="60"/>
  <c r="F160" i="60"/>
  <c r="F159" i="60"/>
  <c r="F158" i="60"/>
  <c r="F157" i="60"/>
  <c r="F156" i="60"/>
  <c r="F155" i="60"/>
  <c r="F154" i="60"/>
  <c r="F153" i="60"/>
  <c r="F152" i="60"/>
  <c r="F151" i="60"/>
  <c r="F150" i="60"/>
  <c r="F149" i="60"/>
  <c r="F148" i="60"/>
  <c r="F147" i="60"/>
  <c r="F146" i="60"/>
  <c r="F145" i="60"/>
  <c r="F144" i="60"/>
  <c r="F143" i="60"/>
  <c r="F142" i="60"/>
  <c r="F141" i="60"/>
  <c r="F140" i="60"/>
  <c r="F139" i="60"/>
  <c r="F138" i="60"/>
  <c r="F137" i="60"/>
  <c r="F136" i="60"/>
  <c r="F135" i="60"/>
  <c r="F134" i="60"/>
  <c r="F133" i="60"/>
  <c r="F132" i="60"/>
  <c r="F131" i="60"/>
  <c r="F130" i="60"/>
  <c r="F129" i="60"/>
  <c r="F128" i="60"/>
  <c r="F127" i="60"/>
  <c r="F126" i="60"/>
  <c r="F125" i="60"/>
  <c r="F124" i="60"/>
  <c r="F123" i="60"/>
  <c r="F122" i="60"/>
  <c r="F121" i="60"/>
  <c r="F120" i="60"/>
  <c r="F119" i="60"/>
  <c r="F118" i="60"/>
  <c r="F117" i="60"/>
  <c r="F116" i="60"/>
  <c r="F115" i="60"/>
  <c r="F114" i="60"/>
  <c r="F113" i="60"/>
  <c r="F112" i="60"/>
  <c r="F111" i="60"/>
  <c r="F110" i="60"/>
  <c r="F109" i="60"/>
  <c r="F108" i="60"/>
  <c r="F107" i="60"/>
  <c r="F106" i="60"/>
  <c r="F105" i="60"/>
  <c r="F104" i="60"/>
  <c r="F103" i="60"/>
  <c r="F102" i="60"/>
  <c r="F101" i="60"/>
  <c r="F100" i="60"/>
  <c r="F99" i="60"/>
  <c r="F98" i="60"/>
  <c r="F97" i="60"/>
  <c r="F96" i="60"/>
  <c r="F95" i="60"/>
  <c r="F94" i="60"/>
  <c r="F93" i="60"/>
  <c r="F92" i="60"/>
  <c r="F91" i="60"/>
  <c r="F90" i="60"/>
  <c r="F89" i="60"/>
  <c r="F88" i="60"/>
  <c r="F87" i="60"/>
  <c r="F86" i="60"/>
  <c r="F85" i="60"/>
  <c r="F84" i="60"/>
  <c r="F83" i="60"/>
  <c r="F82" i="60"/>
  <c r="F81" i="60"/>
  <c r="F80" i="60"/>
  <c r="F79" i="60"/>
  <c r="F78" i="60"/>
  <c r="F77" i="60"/>
  <c r="F76" i="60"/>
  <c r="F75" i="60"/>
  <c r="F74" i="60"/>
  <c r="F73" i="60"/>
  <c r="F72" i="60"/>
  <c r="F71" i="60"/>
  <c r="F70" i="60"/>
  <c r="F69" i="60"/>
  <c r="F68" i="60"/>
  <c r="F67" i="60"/>
  <c r="F66" i="60"/>
  <c r="F65" i="60"/>
  <c r="F64" i="60"/>
  <c r="F63" i="60"/>
  <c r="F62" i="60"/>
  <c r="F61" i="60"/>
  <c r="F60" i="60"/>
  <c r="F59" i="60"/>
  <c r="F58" i="60"/>
  <c r="F57" i="60"/>
  <c r="F56" i="60"/>
  <c r="F55" i="60"/>
  <c r="F54" i="60"/>
  <c r="F53" i="60"/>
  <c r="F52" i="60"/>
  <c r="F51" i="60"/>
  <c r="F50" i="60"/>
  <c r="F49" i="60"/>
  <c r="F48" i="60"/>
  <c r="F47" i="60"/>
  <c r="F46" i="60"/>
  <c r="F45" i="60"/>
  <c r="F44" i="60"/>
  <c r="F43" i="60"/>
  <c r="F42" i="60"/>
  <c r="F41" i="60"/>
  <c r="F40" i="60"/>
  <c r="F39" i="60"/>
  <c r="F38" i="60"/>
  <c r="F37" i="60"/>
  <c r="F36" i="60"/>
  <c r="F35" i="60"/>
  <c r="F34" i="60"/>
  <c r="F33" i="60"/>
  <c r="F32" i="60"/>
  <c r="F31" i="60"/>
  <c r="F30" i="60"/>
  <c r="F29" i="60"/>
  <c r="F28" i="60"/>
  <c r="F27" i="60"/>
  <c r="F26" i="60"/>
  <c r="F25" i="60"/>
  <c r="F24" i="60"/>
  <c r="F23" i="60"/>
  <c r="F22" i="60"/>
  <c r="F21" i="60"/>
  <c r="F20" i="60"/>
  <c r="F19" i="60"/>
  <c r="F18" i="60"/>
  <c r="T39" i="73"/>
  <c r="T40" i="73"/>
  <c r="T41" i="73"/>
  <c r="BO177" i="59"/>
  <c r="BO176" i="59"/>
  <c r="BO175" i="59"/>
  <c r="BO174" i="59"/>
  <c r="BO173" i="59"/>
  <c r="BO172" i="59"/>
  <c r="BO171" i="59"/>
  <c r="BO170" i="59"/>
  <c r="BO169" i="59"/>
  <c r="BO168" i="59"/>
  <c r="BO167" i="59"/>
  <c r="BO166" i="59"/>
  <c r="BO165" i="59"/>
  <c r="BO164" i="59"/>
  <c r="BO163" i="59"/>
  <c r="BO162" i="59"/>
  <c r="BO161" i="59"/>
  <c r="BO160" i="59"/>
  <c r="BO159" i="59"/>
  <c r="BO158" i="59"/>
  <c r="BO157" i="59"/>
  <c r="BO156" i="59"/>
  <c r="BO155" i="59"/>
  <c r="BO154" i="59"/>
  <c r="BO153" i="59"/>
  <c r="BO152" i="59"/>
  <c r="BO151" i="59"/>
  <c r="BO150" i="59"/>
  <c r="BO149" i="59"/>
  <c r="BO148" i="59"/>
  <c r="BO147" i="59"/>
  <c r="BO146" i="59"/>
  <c r="BO145" i="59"/>
  <c r="BO144" i="59"/>
  <c r="BO143" i="59"/>
  <c r="BO142" i="59"/>
  <c r="BO141" i="59"/>
  <c r="BO140" i="59"/>
  <c r="BO139" i="59"/>
  <c r="BO138" i="59"/>
  <c r="BO137" i="59"/>
  <c r="BO136" i="59"/>
  <c r="BO135" i="59"/>
  <c r="BO134" i="59"/>
  <c r="BO133" i="59"/>
  <c r="BO132" i="59"/>
  <c r="BO131" i="59"/>
  <c r="BO130" i="59"/>
  <c r="BO129" i="59"/>
  <c r="BO128" i="59"/>
  <c r="BO127" i="59"/>
  <c r="BO126" i="59"/>
  <c r="BO125" i="59"/>
  <c r="BO124" i="59"/>
  <c r="BO123" i="59"/>
  <c r="BO122" i="59"/>
  <c r="BO121" i="59"/>
  <c r="BO120" i="59"/>
  <c r="BO119" i="59"/>
  <c r="BO118" i="59"/>
  <c r="BO117" i="59"/>
  <c r="BO116" i="59"/>
  <c r="BO115" i="59"/>
  <c r="BO114" i="59"/>
  <c r="BO113" i="59"/>
  <c r="BO112" i="59"/>
  <c r="BO111" i="59"/>
  <c r="BO110" i="59"/>
  <c r="BO109" i="59"/>
  <c r="BO108" i="59"/>
  <c r="BO107" i="59"/>
  <c r="BO106" i="59"/>
  <c r="BO105" i="59"/>
  <c r="BO104" i="59"/>
  <c r="BO103" i="59"/>
  <c r="BO102" i="59"/>
  <c r="BO101" i="59"/>
  <c r="BO100" i="59"/>
  <c r="BO99" i="59"/>
  <c r="BO98" i="59"/>
  <c r="BO97" i="59"/>
  <c r="BO96" i="59"/>
  <c r="BO95" i="59"/>
  <c r="BO94" i="59"/>
  <c r="BO93" i="59"/>
  <c r="BO92" i="59"/>
  <c r="BO91" i="59"/>
  <c r="BO90" i="59"/>
  <c r="BO89" i="59"/>
  <c r="BO88" i="59"/>
  <c r="BO87" i="59"/>
  <c r="BO86" i="59"/>
  <c r="BO85" i="59"/>
  <c r="BO84" i="59"/>
  <c r="BO83" i="59"/>
  <c r="BO82" i="59"/>
  <c r="BO81" i="59"/>
  <c r="BO80" i="59"/>
  <c r="BO79" i="59"/>
  <c r="BO78" i="59"/>
  <c r="BO77" i="59"/>
  <c r="BO76" i="59"/>
  <c r="BO75" i="59"/>
  <c r="BO74" i="59"/>
  <c r="BO73" i="59"/>
  <c r="BO72" i="59"/>
  <c r="BO71" i="59"/>
  <c r="BO70" i="59"/>
  <c r="BO69" i="59"/>
  <c r="BO68" i="59"/>
  <c r="BO67" i="59"/>
  <c r="BO66" i="59"/>
  <c r="BO65" i="59"/>
  <c r="BO64" i="59"/>
  <c r="BO63" i="59"/>
  <c r="BO62" i="59"/>
  <c r="BO61" i="59"/>
  <c r="BO60" i="59"/>
  <c r="BO59" i="59"/>
  <c r="BO58" i="59"/>
  <c r="BO57" i="59"/>
  <c r="BO56" i="59"/>
  <c r="BO55" i="59"/>
  <c r="BO54" i="59"/>
  <c r="BO53" i="59"/>
  <c r="BO52" i="59"/>
  <c r="BO51" i="59"/>
  <c r="BO50" i="59"/>
  <c r="BO49" i="59"/>
  <c r="BO48" i="59"/>
  <c r="BO47" i="59"/>
  <c r="BO46" i="59"/>
  <c r="BO45" i="59"/>
  <c r="BO44" i="59"/>
  <c r="BO43" i="59"/>
  <c r="BO42" i="59"/>
  <c r="BO41" i="59"/>
  <c r="BO40" i="59"/>
  <c r="BO39" i="59"/>
  <c r="BO38" i="59"/>
  <c r="BO37" i="59"/>
  <c r="BO36" i="59"/>
  <c r="BO35" i="59"/>
  <c r="BO34" i="59"/>
  <c r="BO33" i="59"/>
  <c r="BO32" i="59"/>
  <c r="BO31" i="59"/>
  <c r="BO30" i="59"/>
  <c r="BO29" i="59"/>
  <c r="BO28" i="59"/>
  <c r="BO27" i="59"/>
  <c r="BO26" i="59"/>
  <c r="BO25" i="59"/>
  <c r="BO24" i="59"/>
  <c r="BO23" i="59"/>
  <c r="BO22" i="59"/>
  <c r="BO21" i="59"/>
  <c r="BO20" i="59"/>
  <c r="BO19" i="59"/>
  <c r="BO18" i="59"/>
  <c r="BO177" i="57"/>
  <c r="BO176" i="57"/>
  <c r="BO175" i="57"/>
  <c r="BO174" i="57"/>
  <c r="BO173" i="57"/>
  <c r="BO172" i="57"/>
  <c r="BO171" i="57"/>
  <c r="BO170" i="57"/>
  <c r="BO169" i="57"/>
  <c r="BO168" i="57"/>
  <c r="BO167" i="57"/>
  <c r="BO166" i="57"/>
  <c r="BO165" i="57"/>
  <c r="BO164" i="57"/>
  <c r="BO163" i="57"/>
  <c r="BO162" i="57"/>
  <c r="BO161" i="57"/>
  <c r="BO160" i="57"/>
  <c r="BO159" i="57"/>
  <c r="BO158" i="57"/>
  <c r="BO157" i="57"/>
  <c r="BO156" i="57"/>
  <c r="BO155" i="57"/>
  <c r="BO154" i="57"/>
  <c r="BO153" i="57"/>
  <c r="BO152" i="57"/>
  <c r="BO151" i="57"/>
  <c r="BO150" i="57"/>
  <c r="BO149" i="57"/>
  <c r="BO148" i="57"/>
  <c r="BO147" i="57"/>
  <c r="BO146" i="57"/>
  <c r="BO145" i="57"/>
  <c r="BO144" i="57"/>
  <c r="BO143" i="57"/>
  <c r="BO142" i="57"/>
  <c r="BO141" i="57"/>
  <c r="BO140" i="57"/>
  <c r="BO139" i="57"/>
  <c r="BO138" i="57"/>
  <c r="BO137" i="57"/>
  <c r="BO136" i="57"/>
  <c r="BO135" i="57"/>
  <c r="BO134" i="57"/>
  <c r="BO133" i="57"/>
  <c r="BO132" i="57"/>
  <c r="BO131" i="57"/>
  <c r="BO130" i="57"/>
  <c r="BO129" i="57"/>
  <c r="BO128" i="57"/>
  <c r="BO127" i="57"/>
  <c r="BO126" i="57"/>
  <c r="BO125" i="57"/>
  <c r="BO124" i="57"/>
  <c r="BO123" i="57"/>
  <c r="BO122" i="57"/>
  <c r="BO121" i="57"/>
  <c r="BO120" i="57"/>
  <c r="BO119" i="57"/>
  <c r="BO118" i="57"/>
  <c r="BO117" i="57"/>
  <c r="BO116" i="57"/>
  <c r="BO115" i="57"/>
  <c r="BO114" i="57"/>
  <c r="BO113" i="57"/>
  <c r="BO112" i="57"/>
  <c r="BO111" i="57"/>
  <c r="BO110" i="57"/>
  <c r="BO109" i="57"/>
  <c r="BO108" i="57"/>
  <c r="BO107" i="57"/>
  <c r="BO106" i="57"/>
  <c r="BO105" i="57"/>
  <c r="BO104" i="57"/>
  <c r="BO103" i="57"/>
  <c r="BO102" i="57"/>
  <c r="BO101" i="57"/>
  <c r="BO100" i="57"/>
  <c r="BO99" i="57"/>
  <c r="BO98" i="57"/>
  <c r="BO97" i="57"/>
  <c r="BO96" i="57"/>
  <c r="BO95" i="57"/>
  <c r="BO94" i="57"/>
  <c r="BO93" i="57"/>
  <c r="BO92" i="57"/>
  <c r="BO91" i="57"/>
  <c r="BO90" i="57"/>
  <c r="BO89" i="57"/>
  <c r="BO88" i="57"/>
  <c r="BO87" i="57"/>
  <c r="BO86" i="57"/>
  <c r="BO85" i="57"/>
  <c r="BO84" i="57"/>
  <c r="BO83" i="57"/>
  <c r="BO82" i="57"/>
  <c r="BO81" i="57"/>
  <c r="BO80" i="57"/>
  <c r="BO79" i="57"/>
  <c r="BO78" i="57"/>
  <c r="BO77" i="57"/>
  <c r="BO76" i="57"/>
  <c r="BO75" i="57"/>
  <c r="BO74" i="57"/>
  <c r="BO73" i="57"/>
  <c r="BO72" i="57"/>
  <c r="BO71" i="57"/>
  <c r="BO70" i="57"/>
  <c r="BO69" i="57"/>
  <c r="BO68" i="57"/>
  <c r="BO67" i="57"/>
  <c r="BO66" i="57"/>
  <c r="BO65" i="57"/>
  <c r="BO64" i="57"/>
  <c r="BO63" i="57"/>
  <c r="BO62" i="57"/>
  <c r="BO61" i="57"/>
  <c r="BO60" i="57"/>
  <c r="BO59" i="57"/>
  <c r="BO58" i="57"/>
  <c r="BO57" i="57"/>
  <c r="BO56" i="57"/>
  <c r="BO55" i="57"/>
  <c r="BO54" i="57"/>
  <c r="BO53" i="57"/>
  <c r="BO52" i="57"/>
  <c r="BO51" i="57"/>
  <c r="BO50" i="57"/>
  <c r="BO49" i="57"/>
  <c r="BO48" i="57"/>
  <c r="BO47" i="57"/>
  <c r="BO46" i="57"/>
  <c r="BO45" i="57"/>
  <c r="BO44" i="57"/>
  <c r="BO43" i="57"/>
  <c r="BO42" i="57"/>
  <c r="BO41" i="57"/>
  <c r="BO40" i="57"/>
  <c r="BO39" i="57"/>
  <c r="BO38" i="57"/>
  <c r="BO37" i="57"/>
  <c r="BO36" i="57"/>
  <c r="BO35" i="57"/>
  <c r="BO34" i="57"/>
  <c r="BO33" i="57"/>
  <c r="BO32" i="57"/>
  <c r="BO31" i="57"/>
  <c r="BO30" i="57"/>
  <c r="BO29" i="57"/>
  <c r="BO28" i="57"/>
  <c r="BO27" i="57"/>
  <c r="BO26" i="57"/>
  <c r="BO25" i="57"/>
  <c r="BO24" i="57"/>
  <c r="BO23" i="57"/>
  <c r="BO22" i="57"/>
  <c r="BO21" i="57"/>
  <c r="BO20" i="57"/>
  <c r="BO19" i="57"/>
  <c r="BO18" i="57"/>
  <c r="BP177" i="59"/>
  <c r="BP176" i="59"/>
  <c r="BP175" i="59"/>
  <c r="BP174" i="59"/>
  <c r="BP173" i="59"/>
  <c r="BP172" i="59"/>
  <c r="BP171" i="59"/>
  <c r="BP170" i="59"/>
  <c r="BP169" i="59"/>
  <c r="BP168" i="59"/>
  <c r="BP167" i="59"/>
  <c r="BP166" i="59"/>
  <c r="BP165" i="59"/>
  <c r="BP164" i="59"/>
  <c r="BP163" i="59"/>
  <c r="BP162" i="59"/>
  <c r="BP161" i="59"/>
  <c r="BP160" i="59"/>
  <c r="BP159" i="59"/>
  <c r="BP158" i="59"/>
  <c r="BP157" i="59"/>
  <c r="BP156" i="59"/>
  <c r="BP155" i="59"/>
  <c r="BP154" i="59"/>
  <c r="BP153" i="59"/>
  <c r="BP152" i="59"/>
  <c r="BP151" i="59"/>
  <c r="BP150" i="59"/>
  <c r="BP149" i="59"/>
  <c r="BP148" i="59"/>
  <c r="BP147" i="59"/>
  <c r="BP146" i="59"/>
  <c r="BP145" i="59"/>
  <c r="BP144" i="59"/>
  <c r="BP143" i="59"/>
  <c r="BP142" i="59"/>
  <c r="BP141" i="59"/>
  <c r="BP140" i="59"/>
  <c r="BP139" i="59"/>
  <c r="BP138" i="59"/>
  <c r="BP137" i="59"/>
  <c r="BP136" i="59"/>
  <c r="BP135" i="59"/>
  <c r="BP134" i="59"/>
  <c r="BP133" i="59"/>
  <c r="BP132" i="59"/>
  <c r="BP131" i="59"/>
  <c r="BP130" i="59"/>
  <c r="BP129" i="59"/>
  <c r="BP128" i="59"/>
  <c r="BP127" i="59"/>
  <c r="BP126" i="59"/>
  <c r="BP125" i="59"/>
  <c r="BP124" i="59"/>
  <c r="BP123" i="59"/>
  <c r="BP122" i="59"/>
  <c r="BP121" i="59"/>
  <c r="BP120" i="59"/>
  <c r="BP119" i="59"/>
  <c r="BP118" i="59"/>
  <c r="BP117" i="59"/>
  <c r="BP116" i="59"/>
  <c r="BP115" i="59"/>
  <c r="BP114" i="59"/>
  <c r="BP113" i="59"/>
  <c r="BP112" i="59"/>
  <c r="BP111" i="59"/>
  <c r="BP110" i="59"/>
  <c r="BP109" i="59"/>
  <c r="BP108" i="59"/>
  <c r="BP107" i="59"/>
  <c r="BP106" i="59"/>
  <c r="BP105" i="59"/>
  <c r="BP104" i="59"/>
  <c r="BP103" i="59"/>
  <c r="BP102" i="59"/>
  <c r="BP101" i="59"/>
  <c r="BP100" i="59"/>
  <c r="BP99" i="59"/>
  <c r="BP98" i="59"/>
  <c r="BP97" i="59"/>
  <c r="BP96" i="59"/>
  <c r="BP95" i="59"/>
  <c r="BP94" i="59"/>
  <c r="BP93" i="59"/>
  <c r="BP92" i="59"/>
  <c r="BP91" i="59"/>
  <c r="BP90" i="59"/>
  <c r="BP89" i="59"/>
  <c r="BP88" i="59"/>
  <c r="BP87" i="59"/>
  <c r="BP86" i="59"/>
  <c r="BP85" i="59"/>
  <c r="BP84" i="59"/>
  <c r="BP83" i="59"/>
  <c r="BP82" i="59"/>
  <c r="BP81" i="59"/>
  <c r="BP80" i="59"/>
  <c r="BP79" i="59"/>
  <c r="BP78" i="59"/>
  <c r="BP77" i="59"/>
  <c r="BP76" i="59"/>
  <c r="BP75" i="59"/>
  <c r="BP74" i="59"/>
  <c r="BP73" i="59"/>
  <c r="BP72" i="59"/>
  <c r="BP71" i="59"/>
  <c r="BP70" i="59"/>
  <c r="BP69" i="59"/>
  <c r="BP68" i="59"/>
  <c r="BP67" i="59"/>
  <c r="BP66" i="59"/>
  <c r="BP65" i="59"/>
  <c r="BP64" i="59"/>
  <c r="BP63" i="59"/>
  <c r="BP62" i="59"/>
  <c r="BP61" i="59"/>
  <c r="BP60" i="59"/>
  <c r="BP59" i="59"/>
  <c r="BP58" i="59"/>
  <c r="BP57" i="59"/>
  <c r="BP56" i="59"/>
  <c r="BP55" i="59"/>
  <c r="BP54" i="59"/>
  <c r="BP53" i="59"/>
  <c r="BP52" i="59"/>
  <c r="BP51" i="59"/>
  <c r="BP50" i="59"/>
  <c r="BP49" i="59"/>
  <c r="BP48" i="59"/>
  <c r="BP47" i="59"/>
  <c r="BP46" i="59"/>
  <c r="BP45" i="59"/>
  <c r="BP44" i="59"/>
  <c r="BP43" i="59"/>
  <c r="BP42" i="59"/>
  <c r="BP41" i="59"/>
  <c r="BP40" i="59"/>
  <c r="BP39" i="59"/>
  <c r="BP38" i="59"/>
  <c r="BP37" i="59"/>
  <c r="BP36" i="59"/>
  <c r="BP35" i="59"/>
  <c r="BP34" i="59"/>
  <c r="BP33" i="59"/>
  <c r="BP32" i="59"/>
  <c r="BP31" i="59"/>
  <c r="BP30" i="59"/>
  <c r="BP29" i="59"/>
  <c r="BP28" i="59"/>
  <c r="BP27" i="59"/>
  <c r="BP26" i="59"/>
  <c r="BP25" i="59"/>
  <c r="BP24" i="59"/>
  <c r="BP23" i="59"/>
  <c r="BP22" i="59"/>
  <c r="BP21" i="59"/>
  <c r="BP20" i="59"/>
  <c r="BP19" i="59"/>
  <c r="BP18" i="59"/>
  <c r="BP177" i="57"/>
  <c r="BP176" i="57"/>
  <c r="BP175" i="57"/>
  <c r="BP174" i="57"/>
  <c r="BP173" i="57"/>
  <c r="BP172" i="57"/>
  <c r="BP171" i="57"/>
  <c r="BP170" i="57"/>
  <c r="BP169" i="57"/>
  <c r="BP168" i="57"/>
  <c r="BP167" i="57"/>
  <c r="BP166" i="57"/>
  <c r="BP165" i="57"/>
  <c r="BP164" i="57"/>
  <c r="BP163" i="57"/>
  <c r="BP162" i="57"/>
  <c r="BP161" i="57"/>
  <c r="BP160" i="57"/>
  <c r="BP159" i="57"/>
  <c r="BP158" i="57"/>
  <c r="BP157" i="57"/>
  <c r="BP156" i="57"/>
  <c r="BP155" i="57"/>
  <c r="BP154" i="57"/>
  <c r="BP153" i="57"/>
  <c r="BP152" i="57"/>
  <c r="BP151" i="57"/>
  <c r="BP150" i="57"/>
  <c r="BP149" i="57"/>
  <c r="BP148" i="57"/>
  <c r="BP147" i="57"/>
  <c r="BP146" i="57"/>
  <c r="BP145" i="57"/>
  <c r="BP144" i="57"/>
  <c r="BP143" i="57"/>
  <c r="BP142" i="57"/>
  <c r="BP141" i="57"/>
  <c r="BP140" i="57"/>
  <c r="BP139" i="57"/>
  <c r="BP138" i="57"/>
  <c r="BP137" i="57"/>
  <c r="BP136" i="57"/>
  <c r="BP135" i="57"/>
  <c r="BP134" i="57"/>
  <c r="BP133" i="57"/>
  <c r="BP132" i="57"/>
  <c r="BP131" i="57"/>
  <c r="BP130" i="57"/>
  <c r="BP129" i="57"/>
  <c r="BP128" i="57"/>
  <c r="BP127" i="57"/>
  <c r="BP126" i="57"/>
  <c r="BP125" i="57"/>
  <c r="BP124" i="57"/>
  <c r="BP123" i="57"/>
  <c r="BP122" i="57"/>
  <c r="BP121" i="57"/>
  <c r="BP120" i="57"/>
  <c r="BP119" i="57"/>
  <c r="BP118" i="57"/>
  <c r="BP117" i="57"/>
  <c r="BP116" i="57"/>
  <c r="BP115" i="57"/>
  <c r="BP114" i="57"/>
  <c r="BP113" i="57"/>
  <c r="BP112" i="57"/>
  <c r="BP111" i="57"/>
  <c r="BP110" i="57"/>
  <c r="BP109" i="57"/>
  <c r="BP108" i="57"/>
  <c r="BP107" i="57"/>
  <c r="BP106" i="57"/>
  <c r="BP105" i="57"/>
  <c r="BP104" i="57"/>
  <c r="BP103" i="57"/>
  <c r="BP102" i="57"/>
  <c r="BP101" i="57"/>
  <c r="BP100" i="57"/>
  <c r="BP99" i="57"/>
  <c r="BP98" i="57"/>
  <c r="BP97" i="57"/>
  <c r="BP96" i="57"/>
  <c r="BP95" i="57"/>
  <c r="BP94" i="57"/>
  <c r="BP93" i="57"/>
  <c r="BP92" i="57"/>
  <c r="BP91" i="57"/>
  <c r="BP90" i="57"/>
  <c r="BP89" i="57"/>
  <c r="BP88" i="57"/>
  <c r="BP87" i="57"/>
  <c r="BP86" i="57"/>
  <c r="BP85" i="57"/>
  <c r="BP84" i="57"/>
  <c r="BP83" i="57"/>
  <c r="BP82" i="57"/>
  <c r="BP81" i="57"/>
  <c r="BP80" i="57"/>
  <c r="BP79" i="57"/>
  <c r="BP78" i="57"/>
  <c r="BP77" i="57"/>
  <c r="BP76" i="57"/>
  <c r="BP75" i="57"/>
  <c r="BP74" i="57"/>
  <c r="BP73" i="57"/>
  <c r="BP72" i="57"/>
  <c r="BP71" i="57"/>
  <c r="BP70" i="57"/>
  <c r="BP69" i="57"/>
  <c r="BP68" i="57"/>
  <c r="BP67" i="57"/>
  <c r="BP66" i="57"/>
  <c r="BP65" i="57"/>
  <c r="BP64" i="57"/>
  <c r="BP63" i="57"/>
  <c r="BP62" i="57"/>
  <c r="BP61" i="57"/>
  <c r="BP60" i="57"/>
  <c r="BP59" i="57"/>
  <c r="BP58" i="57"/>
  <c r="BP57" i="57"/>
  <c r="BP56" i="57"/>
  <c r="BP55" i="57"/>
  <c r="BP54" i="57"/>
  <c r="BP53" i="57"/>
  <c r="BP52" i="57"/>
  <c r="BP51" i="57"/>
  <c r="BP50" i="57"/>
  <c r="BP49" i="57"/>
  <c r="BP48" i="57"/>
  <c r="BP47" i="57"/>
  <c r="BP46" i="57"/>
  <c r="BP45" i="57"/>
  <c r="BP44" i="57"/>
  <c r="BP43" i="57"/>
  <c r="BP42" i="57"/>
  <c r="BP41" i="57"/>
  <c r="BP40" i="57"/>
  <c r="BP39" i="57"/>
  <c r="BP38" i="57"/>
  <c r="BP37" i="57"/>
  <c r="BP36" i="57"/>
  <c r="BP35" i="57"/>
  <c r="BP34" i="57"/>
  <c r="BP33" i="57"/>
  <c r="BP32" i="57"/>
  <c r="BP31" i="57"/>
  <c r="BP30" i="57"/>
  <c r="BP29" i="57"/>
  <c r="BP28" i="57"/>
  <c r="BP27" i="57"/>
  <c r="BP26" i="57"/>
  <c r="BP25" i="57"/>
  <c r="BP24" i="57"/>
  <c r="BP23" i="57"/>
  <c r="BP22" i="57"/>
  <c r="BP21" i="57"/>
  <c r="BP20" i="57"/>
  <c r="BP19" i="57"/>
  <c r="BP18" i="57"/>
  <c r="BP177" i="58"/>
  <c r="BO177" i="58"/>
  <c r="BP176" i="58"/>
  <c r="BO176" i="58"/>
  <c r="BP175" i="58"/>
  <c r="BO175" i="58"/>
  <c r="BP174" i="58"/>
  <c r="BO174" i="58"/>
  <c r="BP173" i="58"/>
  <c r="BO173" i="58"/>
  <c r="BP172" i="58"/>
  <c r="BO172" i="58"/>
  <c r="BP171" i="58"/>
  <c r="BO171" i="58"/>
  <c r="BP170" i="58"/>
  <c r="BO170" i="58"/>
  <c r="BP169" i="58"/>
  <c r="BO169" i="58"/>
  <c r="BP168" i="58"/>
  <c r="BO168" i="58"/>
  <c r="BP167" i="58"/>
  <c r="BO167" i="58"/>
  <c r="BP166" i="58"/>
  <c r="BO166" i="58"/>
  <c r="BP165" i="58"/>
  <c r="BO165" i="58"/>
  <c r="BP164" i="58"/>
  <c r="BO164" i="58"/>
  <c r="BP163" i="58"/>
  <c r="BO163" i="58"/>
  <c r="BP162" i="58"/>
  <c r="BO162" i="58"/>
  <c r="BP161" i="58"/>
  <c r="BO161" i="58"/>
  <c r="BP160" i="58"/>
  <c r="BO160" i="58"/>
  <c r="BP159" i="58"/>
  <c r="BO159" i="58"/>
  <c r="BP158" i="58"/>
  <c r="BO158" i="58"/>
  <c r="BP157" i="58"/>
  <c r="BO157" i="58"/>
  <c r="BP156" i="58"/>
  <c r="BO156" i="58"/>
  <c r="BP155" i="58"/>
  <c r="BO155" i="58"/>
  <c r="BP154" i="58"/>
  <c r="BO154" i="58"/>
  <c r="BP153" i="58"/>
  <c r="BO153" i="58"/>
  <c r="BP152" i="58"/>
  <c r="BO152" i="58"/>
  <c r="BP151" i="58"/>
  <c r="BO151" i="58"/>
  <c r="BP150" i="58"/>
  <c r="BO150" i="58"/>
  <c r="BP149" i="58"/>
  <c r="BO149" i="58"/>
  <c r="BP148" i="58"/>
  <c r="BO148" i="58"/>
  <c r="BP147" i="58"/>
  <c r="BO147" i="58"/>
  <c r="BP146" i="58"/>
  <c r="BO146" i="58"/>
  <c r="BP145" i="58"/>
  <c r="BO145" i="58"/>
  <c r="BP144" i="58"/>
  <c r="BO144" i="58"/>
  <c r="BP143" i="58"/>
  <c r="BO143" i="58"/>
  <c r="BP142" i="58"/>
  <c r="BO142" i="58"/>
  <c r="BP141" i="58"/>
  <c r="BO141" i="58"/>
  <c r="BP140" i="58"/>
  <c r="BO140" i="58"/>
  <c r="BP139" i="58"/>
  <c r="BO139" i="58"/>
  <c r="BP138" i="58"/>
  <c r="BO138" i="58"/>
  <c r="BP137" i="58"/>
  <c r="BO137" i="58"/>
  <c r="BP136" i="58"/>
  <c r="BO136" i="58"/>
  <c r="BP135" i="58"/>
  <c r="BO135" i="58"/>
  <c r="BP134" i="58"/>
  <c r="BO134" i="58"/>
  <c r="BP133" i="58"/>
  <c r="BO133" i="58"/>
  <c r="BP132" i="58"/>
  <c r="BO132" i="58"/>
  <c r="BP131" i="58"/>
  <c r="BO131" i="58"/>
  <c r="BP130" i="58"/>
  <c r="BO130" i="58"/>
  <c r="BP129" i="58"/>
  <c r="BO129" i="58"/>
  <c r="BP128" i="58"/>
  <c r="BO128" i="58"/>
  <c r="BP127" i="58"/>
  <c r="BO127" i="58"/>
  <c r="BP126" i="58"/>
  <c r="BO126" i="58"/>
  <c r="BP125" i="58"/>
  <c r="BO125" i="58"/>
  <c r="BP124" i="58"/>
  <c r="BO124" i="58"/>
  <c r="BP123" i="58"/>
  <c r="BO123" i="58"/>
  <c r="BP122" i="58"/>
  <c r="BO122" i="58"/>
  <c r="BP121" i="58"/>
  <c r="BO121" i="58"/>
  <c r="BP120" i="58"/>
  <c r="BO120" i="58"/>
  <c r="BP119" i="58"/>
  <c r="BO119" i="58"/>
  <c r="BP118" i="58"/>
  <c r="BO118" i="58"/>
  <c r="BP117" i="58"/>
  <c r="BO117" i="58"/>
  <c r="BP116" i="58"/>
  <c r="BO116" i="58"/>
  <c r="BP115" i="58"/>
  <c r="BO115" i="58"/>
  <c r="BP114" i="58"/>
  <c r="BO114" i="58"/>
  <c r="BP113" i="58"/>
  <c r="BO113" i="58"/>
  <c r="BP112" i="58"/>
  <c r="BO112" i="58"/>
  <c r="BP111" i="58"/>
  <c r="BO111" i="58"/>
  <c r="BP110" i="58"/>
  <c r="BO110" i="58"/>
  <c r="BP109" i="58"/>
  <c r="BO109" i="58"/>
  <c r="BP108" i="58"/>
  <c r="BO108" i="58"/>
  <c r="BP107" i="58"/>
  <c r="BO107" i="58"/>
  <c r="BP106" i="58"/>
  <c r="BO106" i="58"/>
  <c r="BP105" i="58"/>
  <c r="BO105" i="58"/>
  <c r="BP104" i="58"/>
  <c r="BO104" i="58"/>
  <c r="BP103" i="58"/>
  <c r="BO103" i="58"/>
  <c r="BP102" i="58"/>
  <c r="BO102" i="58"/>
  <c r="BP101" i="58"/>
  <c r="BO101" i="58"/>
  <c r="BP100" i="58"/>
  <c r="BO100" i="58"/>
  <c r="BP99" i="58"/>
  <c r="BO99" i="58"/>
  <c r="BP98" i="58"/>
  <c r="BO98" i="58"/>
  <c r="BP97" i="58"/>
  <c r="BO97" i="58"/>
  <c r="BP96" i="58"/>
  <c r="BO96" i="58"/>
  <c r="BP95" i="58"/>
  <c r="BO95" i="58"/>
  <c r="BP94" i="58"/>
  <c r="BO94" i="58"/>
  <c r="BP93" i="58"/>
  <c r="BO93" i="58"/>
  <c r="BP92" i="58"/>
  <c r="BO92" i="58"/>
  <c r="BP91" i="58"/>
  <c r="BO91" i="58"/>
  <c r="BP90" i="58"/>
  <c r="BO90" i="58"/>
  <c r="BP89" i="58"/>
  <c r="BO89" i="58"/>
  <c r="BP88" i="58"/>
  <c r="BO88" i="58"/>
  <c r="BP87" i="58"/>
  <c r="BO87" i="58"/>
  <c r="BP86" i="58"/>
  <c r="BO86" i="58"/>
  <c r="BP85" i="58"/>
  <c r="BO85" i="58"/>
  <c r="BP84" i="58"/>
  <c r="BO84" i="58"/>
  <c r="BP83" i="58"/>
  <c r="BO83" i="58"/>
  <c r="BP82" i="58"/>
  <c r="BO82" i="58"/>
  <c r="BP81" i="58"/>
  <c r="BO81" i="58"/>
  <c r="BP80" i="58"/>
  <c r="BO80" i="58"/>
  <c r="BP79" i="58"/>
  <c r="BO79" i="58"/>
  <c r="BP78" i="58"/>
  <c r="BO78" i="58"/>
  <c r="BP77" i="58"/>
  <c r="BO77" i="58"/>
  <c r="BP76" i="58"/>
  <c r="BO76" i="58"/>
  <c r="BP75" i="58"/>
  <c r="BO75" i="58"/>
  <c r="BP74" i="58"/>
  <c r="BO74" i="58"/>
  <c r="BP73" i="58"/>
  <c r="BO73" i="58"/>
  <c r="BP72" i="58"/>
  <c r="BO72" i="58"/>
  <c r="BP71" i="58"/>
  <c r="BO71" i="58"/>
  <c r="BP70" i="58"/>
  <c r="BO70" i="58"/>
  <c r="BP69" i="58"/>
  <c r="BO69" i="58"/>
  <c r="BP68" i="58"/>
  <c r="BO68" i="58"/>
  <c r="BP67" i="58"/>
  <c r="BO67" i="58"/>
  <c r="BP66" i="58"/>
  <c r="BO66" i="58"/>
  <c r="BP65" i="58"/>
  <c r="BO65" i="58"/>
  <c r="BP64" i="58"/>
  <c r="BO64" i="58"/>
  <c r="BP63" i="58"/>
  <c r="BO63" i="58"/>
  <c r="BP62" i="58"/>
  <c r="BO62" i="58"/>
  <c r="BP61" i="58"/>
  <c r="BO61" i="58"/>
  <c r="BP60" i="58"/>
  <c r="BO60" i="58"/>
  <c r="BP59" i="58"/>
  <c r="BO59" i="58"/>
  <c r="BP58" i="58"/>
  <c r="BO58" i="58"/>
  <c r="BP57" i="58"/>
  <c r="BO57" i="58"/>
  <c r="BP56" i="58"/>
  <c r="BO56" i="58"/>
  <c r="BP55" i="58"/>
  <c r="BO55" i="58"/>
  <c r="BP54" i="58"/>
  <c r="BO54" i="58"/>
  <c r="BP53" i="58"/>
  <c r="BO53" i="58"/>
  <c r="BP52" i="58"/>
  <c r="BO52" i="58"/>
  <c r="BP51" i="58"/>
  <c r="BO51" i="58"/>
  <c r="BP50" i="58"/>
  <c r="BO50" i="58"/>
  <c r="BP49" i="58"/>
  <c r="BO49" i="58"/>
  <c r="BP48" i="58"/>
  <c r="BO48" i="58"/>
  <c r="BP47" i="58"/>
  <c r="BO47" i="58"/>
  <c r="BP46" i="58"/>
  <c r="BO46" i="58"/>
  <c r="BP45" i="58"/>
  <c r="BO45" i="58"/>
  <c r="BP44" i="58"/>
  <c r="BO44" i="58"/>
  <c r="BP43" i="58"/>
  <c r="BO43" i="58"/>
  <c r="BP42" i="58"/>
  <c r="BO42" i="58"/>
  <c r="BP41" i="58"/>
  <c r="BO41" i="58"/>
  <c r="BP40" i="58"/>
  <c r="BO40" i="58"/>
  <c r="BP39" i="58"/>
  <c r="BO39" i="58"/>
  <c r="BP38" i="58"/>
  <c r="BO38" i="58"/>
  <c r="BP37" i="58"/>
  <c r="BO37" i="58"/>
  <c r="BP36" i="58"/>
  <c r="BO36" i="58"/>
  <c r="BP35" i="58"/>
  <c r="BO35" i="58"/>
  <c r="BP34" i="58"/>
  <c r="BO34" i="58"/>
  <c r="BP33" i="58"/>
  <c r="BO33" i="58"/>
  <c r="BP32" i="58"/>
  <c r="BO32" i="58"/>
  <c r="BP31" i="58"/>
  <c r="BO31" i="58"/>
  <c r="BP30" i="58"/>
  <c r="BO30" i="58"/>
  <c r="BP29" i="58"/>
  <c r="BO29" i="58"/>
  <c r="BP28" i="58"/>
  <c r="BO28" i="58"/>
  <c r="BP27" i="58"/>
  <c r="BO27" i="58"/>
  <c r="BP26" i="58"/>
  <c r="BO26" i="58"/>
  <c r="BP25" i="58"/>
  <c r="BO25" i="58"/>
  <c r="BP24" i="58"/>
  <c r="BO24" i="58"/>
  <c r="BP23" i="58"/>
  <c r="BO23" i="58"/>
  <c r="BP22" i="58"/>
  <c r="BO22" i="58"/>
  <c r="BP21" i="58"/>
  <c r="BO21" i="58"/>
  <c r="BP20" i="58"/>
  <c r="BO20" i="58"/>
  <c r="BP19" i="58"/>
  <c r="BO19" i="58"/>
  <c r="BP18" i="58"/>
  <c r="BO18" i="58"/>
  <c r="BP177" i="46"/>
  <c r="BO177" i="46"/>
  <c r="BP176" i="46"/>
  <c r="BO176" i="46"/>
  <c r="BP175" i="46"/>
  <c r="BO175" i="46"/>
  <c r="BP174" i="46"/>
  <c r="BO174" i="46"/>
  <c r="BP173" i="46"/>
  <c r="BO173" i="46"/>
  <c r="BP172" i="46"/>
  <c r="BO172" i="46"/>
  <c r="BP171" i="46"/>
  <c r="BO171" i="46"/>
  <c r="BP170" i="46"/>
  <c r="BO170" i="46"/>
  <c r="BP169" i="46"/>
  <c r="BO169" i="46"/>
  <c r="BP168" i="46"/>
  <c r="BO168" i="46"/>
  <c r="BP167" i="46"/>
  <c r="BO167" i="46"/>
  <c r="BP166" i="46"/>
  <c r="BO166" i="46"/>
  <c r="BP165" i="46"/>
  <c r="BO165" i="46"/>
  <c r="BP164" i="46"/>
  <c r="BO164" i="46"/>
  <c r="BP163" i="46"/>
  <c r="BO163" i="46"/>
  <c r="BP162" i="46"/>
  <c r="BO162" i="46"/>
  <c r="BP161" i="46"/>
  <c r="BO161" i="46"/>
  <c r="BP160" i="46"/>
  <c r="BO160" i="46"/>
  <c r="BP159" i="46"/>
  <c r="BO159" i="46"/>
  <c r="BP158" i="46"/>
  <c r="BO158" i="46"/>
  <c r="BP157" i="46"/>
  <c r="BO157" i="46"/>
  <c r="BP156" i="46"/>
  <c r="BO156" i="46"/>
  <c r="BP155" i="46"/>
  <c r="BO155" i="46"/>
  <c r="BP154" i="46"/>
  <c r="BO154" i="46"/>
  <c r="BP153" i="46"/>
  <c r="BO153" i="46"/>
  <c r="BP152" i="46"/>
  <c r="BO152" i="46"/>
  <c r="BP151" i="46"/>
  <c r="BO151" i="46"/>
  <c r="BP150" i="46"/>
  <c r="BO150" i="46"/>
  <c r="BP149" i="46"/>
  <c r="BO149" i="46"/>
  <c r="BP148" i="46"/>
  <c r="BO148" i="46"/>
  <c r="BP147" i="46"/>
  <c r="BO147" i="46"/>
  <c r="BP146" i="46"/>
  <c r="BO146" i="46"/>
  <c r="BP145" i="46"/>
  <c r="BO145" i="46"/>
  <c r="BP144" i="46"/>
  <c r="BO144" i="46"/>
  <c r="BP143" i="46"/>
  <c r="BO143" i="46"/>
  <c r="BP142" i="46"/>
  <c r="BO142" i="46"/>
  <c r="BP141" i="46"/>
  <c r="BO141" i="46"/>
  <c r="BP140" i="46"/>
  <c r="BO140" i="46"/>
  <c r="BP139" i="46"/>
  <c r="BO139" i="46"/>
  <c r="BP138" i="46"/>
  <c r="BO138" i="46"/>
  <c r="BP137" i="46"/>
  <c r="BO137" i="46"/>
  <c r="BP136" i="46"/>
  <c r="BO136" i="46"/>
  <c r="BP135" i="46"/>
  <c r="BO135" i="46"/>
  <c r="BP134" i="46"/>
  <c r="BO134" i="46"/>
  <c r="BP133" i="46"/>
  <c r="BO133" i="46"/>
  <c r="BP132" i="46"/>
  <c r="BO132" i="46"/>
  <c r="BP131" i="46"/>
  <c r="BO131" i="46"/>
  <c r="BP130" i="46"/>
  <c r="BO130" i="46"/>
  <c r="BP129" i="46"/>
  <c r="BO129" i="46"/>
  <c r="BP128" i="46"/>
  <c r="BO128" i="46"/>
  <c r="BP127" i="46"/>
  <c r="BO127" i="46"/>
  <c r="BP126" i="46"/>
  <c r="BO126" i="46"/>
  <c r="BP125" i="46"/>
  <c r="BO125" i="46"/>
  <c r="BP124" i="46"/>
  <c r="BO124" i="46"/>
  <c r="BP123" i="46"/>
  <c r="BO123" i="46"/>
  <c r="BP122" i="46"/>
  <c r="BO122" i="46"/>
  <c r="BP121" i="46"/>
  <c r="BO121" i="46"/>
  <c r="BP120" i="46"/>
  <c r="BO120" i="46"/>
  <c r="BP119" i="46"/>
  <c r="BO119" i="46"/>
  <c r="BP118" i="46"/>
  <c r="BO118" i="46"/>
  <c r="BP117" i="46"/>
  <c r="BO117" i="46"/>
  <c r="BP116" i="46"/>
  <c r="BO116" i="46"/>
  <c r="BP115" i="46"/>
  <c r="BO115" i="46"/>
  <c r="BP114" i="46"/>
  <c r="BO114" i="46"/>
  <c r="BP113" i="46"/>
  <c r="BO113" i="46"/>
  <c r="BP112" i="46"/>
  <c r="BO112" i="46"/>
  <c r="BP111" i="46"/>
  <c r="BO111" i="46"/>
  <c r="BP110" i="46"/>
  <c r="BO110" i="46"/>
  <c r="BP109" i="46"/>
  <c r="BO109" i="46"/>
  <c r="BP108" i="46"/>
  <c r="BO108" i="46"/>
  <c r="BP107" i="46"/>
  <c r="BO107" i="46"/>
  <c r="BP106" i="46"/>
  <c r="BO106" i="46"/>
  <c r="BP105" i="46"/>
  <c r="BO105" i="46"/>
  <c r="BP104" i="46"/>
  <c r="BO104" i="46"/>
  <c r="BP103" i="46"/>
  <c r="BO103" i="46"/>
  <c r="BP102" i="46"/>
  <c r="BO102" i="46"/>
  <c r="BP101" i="46"/>
  <c r="BO101" i="46"/>
  <c r="BP100" i="46"/>
  <c r="BO100" i="46"/>
  <c r="BP99" i="46"/>
  <c r="BO99" i="46"/>
  <c r="BP98" i="46"/>
  <c r="BO98" i="46"/>
  <c r="BP97" i="46"/>
  <c r="BO97" i="46"/>
  <c r="BP96" i="46"/>
  <c r="BO96" i="46"/>
  <c r="BP95" i="46"/>
  <c r="BO95" i="46"/>
  <c r="BP94" i="46"/>
  <c r="BO94" i="46"/>
  <c r="BP93" i="46"/>
  <c r="BO93" i="46"/>
  <c r="BP92" i="46"/>
  <c r="BO92" i="46"/>
  <c r="BP91" i="46"/>
  <c r="BO91" i="46"/>
  <c r="BP90" i="46"/>
  <c r="BO90" i="46"/>
  <c r="BP89" i="46"/>
  <c r="BO89" i="46"/>
  <c r="BP88" i="46"/>
  <c r="BO88" i="46"/>
  <c r="BP87" i="46"/>
  <c r="BO87" i="46"/>
  <c r="BP86" i="46"/>
  <c r="BO86" i="46"/>
  <c r="BP85" i="46"/>
  <c r="BO85" i="46"/>
  <c r="BP84" i="46"/>
  <c r="BO84" i="46"/>
  <c r="BP83" i="46"/>
  <c r="BO83" i="46"/>
  <c r="BP82" i="46"/>
  <c r="BO82" i="46"/>
  <c r="BP81" i="46"/>
  <c r="BO81" i="46"/>
  <c r="BP80" i="46"/>
  <c r="BO80" i="46"/>
  <c r="BP79" i="46"/>
  <c r="BO79" i="46"/>
  <c r="BP78" i="46"/>
  <c r="BO78" i="46"/>
  <c r="BP77" i="46"/>
  <c r="BO77" i="46"/>
  <c r="BP76" i="46"/>
  <c r="BO76" i="46"/>
  <c r="BP75" i="46"/>
  <c r="BO75" i="46"/>
  <c r="BP74" i="46"/>
  <c r="BO74" i="46"/>
  <c r="BP73" i="46"/>
  <c r="BO73" i="46"/>
  <c r="BP72" i="46"/>
  <c r="BO72" i="46"/>
  <c r="BP71" i="46"/>
  <c r="BO71" i="46"/>
  <c r="BP70" i="46"/>
  <c r="BO70" i="46"/>
  <c r="BP69" i="46"/>
  <c r="BO69" i="46"/>
  <c r="BP68" i="46"/>
  <c r="BO68" i="46"/>
  <c r="BP67" i="46"/>
  <c r="BO67" i="46"/>
  <c r="BP66" i="46"/>
  <c r="BO66" i="46"/>
  <c r="BP65" i="46"/>
  <c r="BO65" i="46"/>
  <c r="BP64" i="46"/>
  <c r="BO64" i="46"/>
  <c r="BP63" i="46"/>
  <c r="BO63" i="46"/>
  <c r="BP62" i="46"/>
  <c r="BO62" i="46"/>
  <c r="BP61" i="46"/>
  <c r="BO61" i="46"/>
  <c r="BP60" i="46"/>
  <c r="BO60" i="46"/>
  <c r="BP59" i="46"/>
  <c r="BO59" i="46"/>
  <c r="BP58" i="46"/>
  <c r="BO58" i="46"/>
  <c r="BP57" i="46"/>
  <c r="BO57" i="46"/>
  <c r="BP56" i="46"/>
  <c r="BO56" i="46"/>
  <c r="BP55" i="46"/>
  <c r="BO55" i="46"/>
  <c r="BP54" i="46"/>
  <c r="BO54" i="46"/>
  <c r="BP53" i="46"/>
  <c r="BO53" i="46"/>
  <c r="BP52" i="46"/>
  <c r="BO52" i="46"/>
  <c r="BP51" i="46"/>
  <c r="BO51" i="46"/>
  <c r="BP50" i="46"/>
  <c r="BO50" i="46"/>
  <c r="BP49" i="46"/>
  <c r="BO49" i="46"/>
  <c r="BP48" i="46"/>
  <c r="BO48" i="46"/>
  <c r="BP47" i="46"/>
  <c r="BO47" i="46"/>
  <c r="BP46" i="46"/>
  <c r="BO46" i="46"/>
  <c r="BP45" i="46"/>
  <c r="BO45" i="46"/>
  <c r="BP44" i="46"/>
  <c r="BO44" i="46"/>
  <c r="BP43" i="46"/>
  <c r="BO43" i="46"/>
  <c r="BP42" i="46"/>
  <c r="BO42" i="46"/>
  <c r="BP41" i="46"/>
  <c r="BO41" i="46"/>
  <c r="BP40" i="46"/>
  <c r="BO40" i="46"/>
  <c r="BP39" i="46"/>
  <c r="BO39" i="46"/>
  <c r="BP38" i="46"/>
  <c r="BO38" i="46"/>
  <c r="BP37" i="46"/>
  <c r="BO37" i="46"/>
  <c r="BP36" i="46"/>
  <c r="BO36" i="46"/>
  <c r="BP35" i="46"/>
  <c r="BO35" i="46"/>
  <c r="BP34" i="46"/>
  <c r="BO34" i="46"/>
  <c r="BP33" i="46"/>
  <c r="BO33" i="46"/>
  <c r="BP32" i="46"/>
  <c r="BO32" i="46"/>
  <c r="BP31" i="46"/>
  <c r="BO31" i="46"/>
  <c r="BP30" i="46"/>
  <c r="BO30" i="46"/>
  <c r="BP29" i="46"/>
  <c r="BO29" i="46"/>
  <c r="BP28" i="46"/>
  <c r="BO28" i="46"/>
  <c r="BP27" i="46"/>
  <c r="BO27" i="46"/>
  <c r="BP26" i="46"/>
  <c r="BO26" i="46"/>
  <c r="BP25" i="46"/>
  <c r="BO25" i="46"/>
  <c r="BP24" i="46"/>
  <c r="BO24" i="46"/>
  <c r="BP23" i="46"/>
  <c r="BO23" i="46"/>
  <c r="BP22" i="46"/>
  <c r="BO22" i="46"/>
  <c r="BP21" i="46"/>
  <c r="BO21" i="46"/>
  <c r="BP20" i="46"/>
  <c r="BO20" i="46"/>
  <c r="BP19" i="46"/>
  <c r="BO19" i="46"/>
  <c r="BP18" i="46"/>
  <c r="BO18" i="46"/>
  <c r="T171" i="73"/>
  <c r="T170" i="73"/>
  <c r="T166" i="73"/>
  <c r="T165" i="73"/>
  <c r="T164" i="73"/>
  <c r="T163" i="73"/>
  <c r="T162" i="73"/>
  <c r="T160" i="73"/>
  <c r="T158" i="73"/>
  <c r="T155" i="73"/>
  <c r="T152" i="73"/>
  <c r="T150" i="73"/>
  <c r="T145" i="73"/>
  <c r="T143" i="73"/>
  <c r="T140" i="73"/>
  <c r="T135" i="73"/>
  <c r="T131" i="73"/>
  <c r="T128" i="73"/>
  <c r="T125" i="73"/>
  <c r="T124" i="73"/>
  <c r="T121" i="73"/>
  <c r="T120" i="73"/>
  <c r="T118" i="73"/>
  <c r="T116" i="73"/>
  <c r="T111" i="73"/>
  <c r="T109" i="73"/>
  <c r="T108" i="73"/>
  <c r="T104" i="73"/>
  <c r="T102" i="73"/>
  <c r="T101" i="73"/>
  <c r="T93" i="73"/>
  <c r="T88" i="73"/>
  <c r="T86" i="73"/>
  <c r="T85" i="73"/>
  <c r="T84" i="73"/>
  <c r="T79" i="73"/>
  <c r="T74" i="73"/>
  <c r="T73" i="73"/>
  <c r="T72" i="73"/>
  <c r="T71" i="73"/>
  <c r="T70" i="73"/>
  <c r="T65" i="73"/>
  <c r="T56" i="73"/>
  <c r="T55" i="73"/>
  <c r="T54" i="73"/>
  <c r="T48" i="73"/>
  <c r="T45" i="73"/>
  <c r="T42" i="73"/>
  <c r="C168" i="72"/>
  <c r="G168" i="72" s="1"/>
  <c r="C169" i="72"/>
  <c r="G169" i="72" s="1"/>
  <c r="C170" i="72"/>
  <c r="G170" i="72" s="1"/>
  <c r="C171" i="72"/>
  <c r="G171" i="72" s="1"/>
  <c r="C172" i="72"/>
  <c r="G172" i="72" s="1"/>
  <c r="C173" i="72"/>
  <c r="G173" i="72" s="1"/>
  <c r="C174" i="72"/>
  <c r="G174" i="72" s="1"/>
  <c r="C175" i="72"/>
  <c r="G175" i="72" s="1"/>
  <c r="C176" i="72"/>
  <c r="G176" i="72" s="1"/>
  <c r="C177" i="72"/>
  <c r="G177" i="72" s="1"/>
  <c r="T18" i="73"/>
  <c r="T19" i="73"/>
  <c r="T20" i="73"/>
  <c r="T21" i="73"/>
  <c r="T22" i="73"/>
  <c r="T23" i="73"/>
  <c r="T24" i="73"/>
  <c r="T25" i="73"/>
  <c r="T26" i="73"/>
  <c r="T27" i="73"/>
  <c r="T28" i="73"/>
  <c r="T29" i="73"/>
  <c r="T30" i="73"/>
  <c r="T31" i="73"/>
  <c r="T32" i="73"/>
  <c r="T33" i="73"/>
  <c r="T34" i="73"/>
  <c r="T35" i="73"/>
  <c r="T36" i="73"/>
  <c r="T37" i="73"/>
  <c r="T38" i="73"/>
  <c r="T43" i="73"/>
  <c r="T44" i="73"/>
  <c r="T46" i="73"/>
  <c r="T47" i="73"/>
  <c r="T49" i="73"/>
  <c r="T50" i="73"/>
  <c r="T51" i="73"/>
  <c r="T52" i="73"/>
  <c r="T53" i="73"/>
  <c r="T57" i="73"/>
  <c r="T58" i="73"/>
  <c r="T59" i="73"/>
  <c r="T60" i="73"/>
  <c r="T61" i="73"/>
  <c r="T62" i="73"/>
  <c r="T63" i="73"/>
  <c r="T64" i="73"/>
  <c r="T66" i="73"/>
  <c r="T67" i="73"/>
  <c r="T68" i="73"/>
  <c r="T69" i="73"/>
  <c r="T75" i="73"/>
  <c r="T76" i="73"/>
  <c r="T77" i="73"/>
  <c r="T78" i="73"/>
  <c r="T80" i="73"/>
  <c r="T81" i="73"/>
  <c r="T82" i="73"/>
  <c r="T83" i="73"/>
  <c r="T87" i="73"/>
  <c r="T89" i="73"/>
  <c r="T90" i="73"/>
  <c r="T91" i="73"/>
  <c r="T92" i="73"/>
  <c r="T94" i="73"/>
  <c r="T95" i="73"/>
  <c r="T96" i="73"/>
  <c r="T97" i="73"/>
  <c r="T98" i="73"/>
  <c r="T99" i="73"/>
  <c r="T100" i="73"/>
  <c r="T103" i="73"/>
  <c r="T105" i="73"/>
  <c r="T106" i="73"/>
  <c r="T107" i="73"/>
  <c r="T110" i="73"/>
  <c r="T112" i="73"/>
  <c r="T113" i="73"/>
  <c r="T114" i="73"/>
  <c r="T115" i="73"/>
  <c r="T117" i="73"/>
  <c r="T119" i="73"/>
  <c r="T122" i="73"/>
  <c r="T123" i="73"/>
  <c r="T126" i="73"/>
  <c r="T127" i="73"/>
  <c r="T129" i="73"/>
  <c r="T130" i="73"/>
  <c r="T132" i="73"/>
  <c r="T133" i="73"/>
  <c r="T134" i="73"/>
  <c r="T136" i="73"/>
  <c r="T137" i="73"/>
  <c r="T138" i="73"/>
  <c r="T139" i="73"/>
  <c r="T141" i="73"/>
  <c r="T142" i="73"/>
  <c r="T144" i="73"/>
  <c r="T146" i="73"/>
  <c r="T147" i="73"/>
  <c r="T148" i="73"/>
  <c r="T149" i="73"/>
  <c r="T151" i="73"/>
  <c r="T153" i="73"/>
  <c r="T154" i="73"/>
  <c r="T156" i="73"/>
  <c r="T157" i="73"/>
  <c r="T159" i="73"/>
  <c r="T161" i="73"/>
  <c r="T167" i="73"/>
  <c r="T168" i="73"/>
  <c r="T169" i="73"/>
  <c r="T172" i="73"/>
  <c r="T173" i="73"/>
  <c r="T174" i="73"/>
  <c r="T175" i="73"/>
  <c r="T176" i="73"/>
  <c r="T177" i="73"/>
  <c r="M2" i="73"/>
  <c r="S130" i="72"/>
  <c r="Z18" i="72"/>
  <c r="H174" i="72"/>
  <c r="H158" i="72"/>
  <c r="H148" i="72"/>
  <c r="H134" i="72"/>
  <c r="H118" i="72"/>
  <c r="H106" i="72"/>
  <c r="Z20" i="72"/>
  <c r="Z21" i="72"/>
  <c r="Z22" i="72"/>
  <c r="Z23" i="72"/>
  <c r="Z24" i="72"/>
  <c r="Z25" i="72"/>
  <c r="Z26" i="72"/>
  <c r="Z27" i="72"/>
  <c r="Z28" i="72"/>
  <c r="Z29" i="72"/>
  <c r="Z30" i="72"/>
  <c r="Z31" i="72"/>
  <c r="Z32" i="72"/>
  <c r="Z33" i="72"/>
  <c r="Z34" i="72"/>
  <c r="Z35" i="72"/>
  <c r="Z36" i="72"/>
  <c r="Z37" i="72"/>
  <c r="Z38" i="72"/>
  <c r="Z39" i="72"/>
  <c r="Z40" i="72"/>
  <c r="Z41" i="72"/>
  <c r="Z42" i="72"/>
  <c r="Z43" i="72"/>
  <c r="Z44" i="72"/>
  <c r="Z45" i="72"/>
  <c r="Z46" i="72"/>
  <c r="Z47" i="72"/>
  <c r="Z48" i="72"/>
  <c r="Z49" i="72"/>
  <c r="Z50" i="72"/>
  <c r="Z51" i="72"/>
  <c r="Z52" i="72"/>
  <c r="Z53" i="72"/>
  <c r="Z54" i="72"/>
  <c r="Z55" i="72"/>
  <c r="Z56" i="72"/>
  <c r="Z57" i="72"/>
  <c r="Z58" i="72"/>
  <c r="Z59" i="72"/>
  <c r="Z60" i="72"/>
  <c r="Z61" i="72"/>
  <c r="Z62" i="72"/>
  <c r="Z63" i="72"/>
  <c r="Z64" i="72"/>
  <c r="Z65" i="72"/>
  <c r="Z66" i="72"/>
  <c r="Z67" i="72"/>
  <c r="Z68" i="72"/>
  <c r="Z69" i="72"/>
  <c r="Z70" i="72"/>
  <c r="Z71" i="72"/>
  <c r="Z72" i="72"/>
  <c r="Z73" i="72"/>
  <c r="Z74" i="72"/>
  <c r="Z75" i="72"/>
  <c r="Z76" i="72"/>
  <c r="Z77" i="72"/>
  <c r="Z78" i="72"/>
  <c r="Z79" i="72"/>
  <c r="Z80" i="72"/>
  <c r="Z81" i="72"/>
  <c r="Z82" i="72"/>
  <c r="Z83" i="72"/>
  <c r="Z84" i="72"/>
  <c r="Z85" i="72"/>
  <c r="Z86" i="72"/>
  <c r="Z87" i="72"/>
  <c r="Z88" i="72"/>
  <c r="Z89" i="72"/>
  <c r="Z90" i="72"/>
  <c r="Z91" i="72"/>
  <c r="Z92" i="72"/>
  <c r="Z93" i="72"/>
  <c r="Z94" i="72"/>
  <c r="Z95" i="72"/>
  <c r="Z96" i="72"/>
  <c r="Z97" i="72"/>
  <c r="Z98" i="72"/>
  <c r="Z99" i="72"/>
  <c r="Z100" i="72"/>
  <c r="Z101" i="72"/>
  <c r="Z102" i="72"/>
  <c r="Z103" i="72"/>
  <c r="Z104" i="72"/>
  <c r="Z105" i="72"/>
  <c r="Z106" i="72"/>
  <c r="Z107" i="72"/>
  <c r="Z108" i="72"/>
  <c r="Z109" i="72"/>
  <c r="Z110" i="72"/>
  <c r="Z111" i="72"/>
  <c r="Z112" i="72"/>
  <c r="Z113" i="72"/>
  <c r="Z114" i="72"/>
  <c r="Z115" i="72"/>
  <c r="Z116" i="72"/>
  <c r="Z117" i="72"/>
  <c r="Z118" i="72"/>
  <c r="Z119" i="72"/>
  <c r="Z120" i="72"/>
  <c r="Z121" i="72"/>
  <c r="Z122" i="72"/>
  <c r="Z123" i="72"/>
  <c r="Z124" i="72"/>
  <c r="Z125" i="72"/>
  <c r="Z126" i="72"/>
  <c r="Z127" i="72"/>
  <c r="Z128" i="72"/>
  <c r="Z129" i="72"/>
  <c r="Z130" i="72"/>
  <c r="Z131" i="72"/>
  <c r="Z132" i="72"/>
  <c r="Z133" i="72"/>
  <c r="Z134" i="72"/>
  <c r="Z135" i="72"/>
  <c r="Z136" i="72"/>
  <c r="Z137" i="72"/>
  <c r="Z138" i="72"/>
  <c r="Z139" i="72"/>
  <c r="Z140" i="72"/>
  <c r="Z141" i="72"/>
  <c r="Z142" i="72"/>
  <c r="Z143" i="72"/>
  <c r="Z144" i="72"/>
  <c r="Z145" i="72"/>
  <c r="Z146" i="72"/>
  <c r="Z147" i="72"/>
  <c r="Z148" i="72"/>
  <c r="Z149" i="72"/>
  <c r="Z150" i="72"/>
  <c r="Z151" i="72"/>
  <c r="Z152" i="72"/>
  <c r="Z153" i="72"/>
  <c r="Z154" i="72"/>
  <c r="Z155" i="72"/>
  <c r="Z156" i="72"/>
  <c r="Z157" i="72"/>
  <c r="Z158" i="72"/>
  <c r="Z159" i="72"/>
  <c r="Z160" i="72"/>
  <c r="Z161" i="72"/>
  <c r="Z162" i="72"/>
  <c r="Z163" i="72"/>
  <c r="Z164" i="72"/>
  <c r="Z165" i="72"/>
  <c r="Z166" i="72"/>
  <c r="Z167" i="72"/>
  <c r="Z168" i="72"/>
  <c r="Z169" i="72"/>
  <c r="Z170" i="72"/>
  <c r="Z171" i="72"/>
  <c r="Z172" i="72"/>
  <c r="Z173" i="72"/>
  <c r="Z174" i="72"/>
  <c r="Z175" i="72"/>
  <c r="Z176" i="72"/>
  <c r="Z177" i="72"/>
  <c r="Z19" i="72"/>
  <c r="T177" i="72"/>
  <c r="T176" i="72"/>
  <c r="T175" i="72"/>
  <c r="T174" i="72"/>
  <c r="T173" i="72"/>
  <c r="T172" i="72"/>
  <c r="T171" i="72"/>
  <c r="T170" i="72"/>
  <c r="T169" i="72"/>
  <c r="T168" i="72"/>
  <c r="T167" i="72"/>
  <c r="T166" i="72"/>
  <c r="T165" i="72"/>
  <c r="T164" i="72"/>
  <c r="T163" i="72"/>
  <c r="T162" i="72"/>
  <c r="T161" i="72"/>
  <c r="T160" i="72"/>
  <c r="T159" i="72"/>
  <c r="T158" i="72"/>
  <c r="T157" i="72"/>
  <c r="T156" i="72"/>
  <c r="T155" i="72"/>
  <c r="T154" i="72"/>
  <c r="T153" i="72"/>
  <c r="T152" i="72"/>
  <c r="T151" i="72"/>
  <c r="T150" i="72"/>
  <c r="T149" i="72"/>
  <c r="T148" i="72"/>
  <c r="T147" i="72"/>
  <c r="T146" i="72"/>
  <c r="T145" i="72"/>
  <c r="T144" i="72"/>
  <c r="T143" i="72"/>
  <c r="T142" i="72"/>
  <c r="T141" i="72"/>
  <c r="T140" i="72"/>
  <c r="T139" i="72"/>
  <c r="T138" i="72"/>
  <c r="T137" i="72"/>
  <c r="T136" i="72"/>
  <c r="T135" i="72"/>
  <c r="T134" i="72"/>
  <c r="T133" i="72"/>
  <c r="T132" i="72"/>
  <c r="T131" i="72"/>
  <c r="T130" i="72"/>
  <c r="T129" i="72"/>
  <c r="T128" i="72"/>
  <c r="T127" i="72"/>
  <c r="T126" i="72"/>
  <c r="T125" i="72"/>
  <c r="T124" i="72"/>
  <c r="T123" i="72"/>
  <c r="T122" i="72"/>
  <c r="T121" i="72"/>
  <c r="T120" i="72"/>
  <c r="T119" i="72"/>
  <c r="T118" i="72"/>
  <c r="T117" i="72"/>
  <c r="T116" i="72"/>
  <c r="T115" i="72"/>
  <c r="T114" i="72"/>
  <c r="T113" i="72"/>
  <c r="T112" i="72"/>
  <c r="T111" i="72"/>
  <c r="T110" i="72"/>
  <c r="T109" i="72"/>
  <c r="T108" i="72"/>
  <c r="T107" i="72"/>
  <c r="T106" i="72"/>
  <c r="T105" i="72"/>
  <c r="T104" i="72"/>
  <c r="T103" i="72"/>
  <c r="T102" i="72"/>
  <c r="T101" i="72"/>
  <c r="T100" i="72"/>
  <c r="T99" i="72"/>
  <c r="T98" i="72"/>
  <c r="T97" i="72"/>
  <c r="T96" i="72"/>
  <c r="T95" i="72"/>
  <c r="T94" i="72"/>
  <c r="T93" i="72"/>
  <c r="T92" i="72"/>
  <c r="T91" i="72"/>
  <c r="T90" i="72"/>
  <c r="T89" i="72"/>
  <c r="T88" i="72"/>
  <c r="T87" i="72"/>
  <c r="T86" i="72"/>
  <c r="T85" i="72"/>
  <c r="T84" i="72"/>
  <c r="T83" i="72"/>
  <c r="T82" i="72"/>
  <c r="T81" i="72"/>
  <c r="T80" i="72"/>
  <c r="T79" i="72"/>
  <c r="T78" i="72"/>
  <c r="T77" i="72"/>
  <c r="T76" i="72"/>
  <c r="T75" i="72"/>
  <c r="T74" i="72"/>
  <c r="T73" i="72"/>
  <c r="T72" i="72"/>
  <c r="T71" i="72"/>
  <c r="T70" i="72"/>
  <c r="T69" i="72"/>
  <c r="T68" i="72"/>
  <c r="T67" i="72"/>
  <c r="T66" i="72"/>
  <c r="T65" i="72"/>
  <c r="T64" i="72"/>
  <c r="T63" i="72"/>
  <c r="T62" i="72"/>
  <c r="T61" i="72"/>
  <c r="T60" i="72"/>
  <c r="T59" i="72"/>
  <c r="T58" i="72"/>
  <c r="T57" i="72"/>
  <c r="T56" i="72"/>
  <c r="T55" i="72"/>
  <c r="T54" i="72"/>
  <c r="T53" i="72"/>
  <c r="T52" i="72"/>
  <c r="T51" i="72"/>
  <c r="T50" i="72"/>
  <c r="T49" i="72"/>
  <c r="T48" i="72"/>
  <c r="T47" i="72"/>
  <c r="T46" i="72"/>
  <c r="T45" i="72"/>
  <c r="T44" i="72"/>
  <c r="T43" i="72"/>
  <c r="T42" i="72"/>
  <c r="T41" i="72"/>
  <c r="T40" i="72"/>
  <c r="T39" i="72"/>
  <c r="T38" i="72"/>
  <c r="T37" i="72"/>
  <c r="T36" i="72"/>
  <c r="T35" i="72"/>
  <c r="T34" i="72"/>
  <c r="T33" i="72"/>
  <c r="T32" i="72"/>
  <c r="T31" i="72"/>
  <c r="T30" i="72"/>
  <c r="T29" i="72"/>
  <c r="T28" i="72"/>
  <c r="T27" i="72"/>
  <c r="T26" i="72"/>
  <c r="T25" i="72"/>
  <c r="T24" i="72"/>
  <c r="T22" i="72"/>
  <c r="T20" i="72"/>
  <c r="T19" i="72"/>
  <c r="T18" i="72"/>
  <c r="T23" i="72"/>
  <c r="T21" i="72"/>
  <c r="J5" i="81"/>
  <c r="J5" i="79"/>
  <c r="J5" i="78"/>
  <c r="I5" i="82"/>
  <c r="J5" i="82" s="1"/>
  <c r="H65" i="50"/>
  <c r="H56" i="50"/>
  <c r="H35" i="50"/>
  <c r="H26" i="50"/>
  <c r="K16" i="50"/>
  <c r="O6" i="60" s="1"/>
  <c r="O10" i="60" s="1"/>
  <c r="AD13" i="72" s="1"/>
  <c r="F17" i="50"/>
  <c r="C177" i="63"/>
  <c r="G177" i="63" s="1"/>
  <c r="C176" i="63"/>
  <c r="G176" i="63" s="1"/>
  <c r="C175" i="63"/>
  <c r="G175" i="63" s="1"/>
  <c r="C174" i="63"/>
  <c r="G174" i="63" s="1"/>
  <c r="C173" i="63"/>
  <c r="C172" i="63"/>
  <c r="G172" i="63" s="1"/>
  <c r="C171" i="63"/>
  <c r="G171" i="63" s="1"/>
  <c r="C170" i="63"/>
  <c r="G170" i="63" s="1"/>
  <c r="C169" i="63"/>
  <c r="G169" i="63" s="1"/>
  <c r="C168" i="63"/>
  <c r="G168" i="63" s="1"/>
  <c r="C167" i="63"/>
  <c r="C166" i="63"/>
  <c r="C165" i="63"/>
  <c r="C164" i="63"/>
  <c r="C163" i="63"/>
  <c r="C162" i="63"/>
  <c r="C161" i="63"/>
  <c r="C160" i="63"/>
  <c r="C159" i="63"/>
  <c r="C158" i="63"/>
  <c r="C157" i="63"/>
  <c r="C156" i="63"/>
  <c r="C155" i="63"/>
  <c r="C154" i="63"/>
  <c r="C153" i="63"/>
  <c r="C152" i="63"/>
  <c r="C151" i="63"/>
  <c r="C150" i="63"/>
  <c r="C149" i="63"/>
  <c r="C148" i="63"/>
  <c r="C147" i="63"/>
  <c r="C146" i="63"/>
  <c r="C145" i="63"/>
  <c r="C144" i="63"/>
  <c r="C143" i="63"/>
  <c r="C142" i="63"/>
  <c r="C141" i="63"/>
  <c r="C140" i="63"/>
  <c r="C139" i="63"/>
  <c r="C138" i="63"/>
  <c r="C137" i="63"/>
  <c r="C136" i="63"/>
  <c r="C135" i="63"/>
  <c r="C134" i="63"/>
  <c r="C133" i="63"/>
  <c r="C132" i="63"/>
  <c r="C131" i="63"/>
  <c r="C130" i="63"/>
  <c r="C129" i="63"/>
  <c r="C128" i="63"/>
  <c r="C127" i="63"/>
  <c r="C126" i="63"/>
  <c r="C125" i="63"/>
  <c r="C124" i="63"/>
  <c r="C123" i="63"/>
  <c r="C122" i="63"/>
  <c r="C121" i="63"/>
  <c r="C120" i="63"/>
  <c r="C119" i="63"/>
  <c r="C118" i="63"/>
  <c r="C117" i="63"/>
  <c r="C116" i="63"/>
  <c r="C115" i="63"/>
  <c r="C114" i="63"/>
  <c r="C113" i="63"/>
  <c r="C112" i="63"/>
  <c r="C111" i="63"/>
  <c r="C110" i="63"/>
  <c r="C109" i="63"/>
  <c r="C108" i="63"/>
  <c r="C107" i="63"/>
  <c r="C106" i="63"/>
  <c r="C105" i="63"/>
  <c r="C104" i="63"/>
  <c r="C103" i="63"/>
  <c r="C102" i="63"/>
  <c r="C101" i="63"/>
  <c r="C100" i="63"/>
  <c r="C99" i="63"/>
  <c r="C98" i="63"/>
  <c r="C97" i="63"/>
  <c r="C96" i="63"/>
  <c r="C95" i="63"/>
  <c r="C94" i="63"/>
  <c r="C93" i="63"/>
  <c r="C92" i="63"/>
  <c r="C91" i="63"/>
  <c r="C90" i="63"/>
  <c r="C89" i="63"/>
  <c r="C88" i="63"/>
  <c r="C87" i="63"/>
  <c r="C86" i="63"/>
  <c r="C85" i="63"/>
  <c r="C84" i="63"/>
  <c r="C83" i="63"/>
  <c r="C82" i="63"/>
  <c r="C81" i="63"/>
  <c r="C80" i="63"/>
  <c r="C79" i="63"/>
  <c r="C78" i="63"/>
  <c r="C77" i="63"/>
  <c r="C76" i="63"/>
  <c r="C75" i="63"/>
  <c r="C74" i="63"/>
  <c r="C73" i="63"/>
  <c r="C72" i="63"/>
  <c r="C71" i="63"/>
  <c r="C70" i="63"/>
  <c r="C69" i="63"/>
  <c r="C68" i="63"/>
  <c r="C67" i="63"/>
  <c r="C66" i="63"/>
  <c r="C65" i="63"/>
  <c r="C64" i="63"/>
  <c r="C63" i="63"/>
  <c r="C62" i="63"/>
  <c r="C61" i="63"/>
  <c r="C60" i="63"/>
  <c r="C59" i="63"/>
  <c r="C58" i="63"/>
  <c r="C57" i="63"/>
  <c r="C56" i="63"/>
  <c r="C55" i="63"/>
  <c r="C54" i="63"/>
  <c r="C53" i="63"/>
  <c r="C52" i="63"/>
  <c r="C51" i="63"/>
  <c r="C50" i="63"/>
  <c r="C49" i="63"/>
  <c r="C48" i="63"/>
  <c r="C47" i="63"/>
  <c r="C46" i="63"/>
  <c r="C45" i="63"/>
  <c r="C44" i="63"/>
  <c r="C43" i="63"/>
  <c r="C42" i="63"/>
  <c r="C41" i="63"/>
  <c r="C40" i="63"/>
  <c r="C39" i="63"/>
  <c r="C38" i="63"/>
  <c r="C37" i="63"/>
  <c r="C36" i="63"/>
  <c r="C35" i="63"/>
  <c r="C34" i="63"/>
  <c r="C33" i="63"/>
  <c r="C32" i="63"/>
  <c r="C31" i="63"/>
  <c r="C30" i="63"/>
  <c r="C29" i="63"/>
  <c r="C28" i="63"/>
  <c r="C27" i="63"/>
  <c r="C26" i="63"/>
  <c r="C25" i="63"/>
  <c r="C24" i="63"/>
  <c r="C23" i="63"/>
  <c r="C22" i="63"/>
  <c r="C21" i="63"/>
  <c r="C20" i="63"/>
  <c r="C19" i="63"/>
  <c r="C18" i="63"/>
  <c r="F10" i="66"/>
  <c r="O23" i="64"/>
  <c r="O27" i="64"/>
  <c r="O58" i="64"/>
  <c r="O60" i="64"/>
  <c r="O71" i="64"/>
  <c r="O79" i="64"/>
  <c r="O83" i="64"/>
  <c r="O88" i="64"/>
  <c r="O89" i="64"/>
  <c r="O91" i="64"/>
  <c r="O94" i="64"/>
  <c r="O95" i="64"/>
  <c r="O97" i="64"/>
  <c r="O99" i="64"/>
  <c r="O106" i="64"/>
  <c r="O112" i="64"/>
  <c r="O115" i="64"/>
  <c r="O119" i="64"/>
  <c r="O121" i="64"/>
  <c r="O122" i="64"/>
  <c r="O123" i="64"/>
  <c r="O137" i="64"/>
  <c r="O171" i="64"/>
  <c r="F10" i="64"/>
  <c r="F47" i="50"/>
  <c r="K47" i="50" s="1"/>
  <c r="K46" i="50"/>
  <c r="N6" i="61" s="1"/>
  <c r="O6" i="61" s="1"/>
  <c r="F66" i="50"/>
  <c r="BE16" i="59" s="1"/>
  <c r="K182" i="66"/>
  <c r="K182" i="64"/>
  <c r="A703" i="49"/>
  <c r="A704" i="49"/>
  <c r="A705" i="49"/>
  <c r="A706" i="49"/>
  <c r="A707" i="49"/>
  <c r="A708" i="49"/>
  <c r="A709" i="49"/>
  <c r="A710" i="49"/>
  <c r="A711" i="49"/>
  <c r="A712" i="49"/>
  <c r="A713" i="49"/>
  <c r="A714" i="49"/>
  <c r="A715" i="49"/>
  <c r="A716" i="49"/>
  <c r="A717" i="49"/>
  <c r="A718" i="49"/>
  <c r="A719" i="49"/>
  <c r="A720" i="49"/>
  <c r="A721" i="49"/>
  <c r="A722" i="49"/>
  <c r="A723" i="49"/>
  <c r="A724" i="49"/>
  <c r="A725" i="49"/>
  <c r="A726" i="49"/>
  <c r="A727" i="49"/>
  <c r="A728" i="49"/>
  <c r="A729" i="49"/>
  <c r="A730" i="49"/>
  <c r="A731" i="49"/>
  <c r="A732" i="49"/>
  <c r="A733" i="49"/>
  <c r="A734" i="49"/>
  <c r="A735" i="49"/>
  <c r="A736" i="49"/>
  <c r="A737" i="49"/>
  <c r="A738" i="49"/>
  <c r="A739" i="49"/>
  <c r="A740" i="49"/>
  <c r="A741" i="49"/>
  <c r="A742" i="49"/>
  <c r="A743" i="49"/>
  <c r="A744" i="49"/>
  <c r="A745" i="49"/>
  <c r="A746" i="49"/>
  <c r="A747" i="49"/>
  <c r="A748" i="49"/>
  <c r="A749" i="49"/>
  <c r="A750" i="49"/>
  <c r="A751" i="49"/>
  <c r="A752" i="49"/>
  <c r="A753" i="49"/>
  <c r="A754" i="49"/>
  <c r="A755" i="49"/>
  <c r="A756" i="49"/>
  <c r="A757" i="49"/>
  <c r="A758" i="49"/>
  <c r="A759" i="49"/>
  <c r="A760" i="49"/>
  <c r="A761" i="49"/>
  <c r="A762" i="49"/>
  <c r="A763" i="49"/>
  <c r="A764" i="49"/>
  <c r="A765" i="49"/>
  <c r="A766" i="49"/>
  <c r="A767" i="49"/>
  <c r="A768" i="49"/>
  <c r="A769" i="49"/>
  <c r="A770" i="49"/>
  <c r="A771" i="49"/>
  <c r="A772" i="49"/>
  <c r="A773" i="49"/>
  <c r="A774" i="49"/>
  <c r="A775" i="49"/>
  <c r="A776" i="49"/>
  <c r="A777" i="49"/>
  <c r="A778" i="49"/>
  <c r="A779" i="49"/>
  <c r="A780" i="49"/>
  <c r="A781" i="49"/>
  <c r="A782" i="49"/>
  <c r="A783" i="49"/>
  <c r="A784" i="49"/>
  <c r="A785" i="49"/>
  <c r="A786" i="49"/>
  <c r="A787" i="49"/>
  <c r="A788" i="49"/>
  <c r="A789" i="49"/>
  <c r="A790" i="49"/>
  <c r="A791" i="49"/>
  <c r="A792" i="49"/>
  <c r="A793" i="49"/>
  <c r="A794" i="49"/>
  <c r="A795" i="49"/>
  <c r="A796" i="49"/>
  <c r="A797" i="49"/>
  <c r="A798" i="49"/>
  <c r="A799" i="49"/>
  <c r="A800" i="49"/>
  <c r="A801" i="49"/>
  <c r="A802" i="49"/>
  <c r="A803" i="49"/>
  <c r="A804" i="49"/>
  <c r="A805" i="49"/>
  <c r="A806" i="49"/>
  <c r="A807" i="49"/>
  <c r="A808" i="49"/>
  <c r="A809" i="49"/>
  <c r="A810" i="49"/>
  <c r="A811" i="49"/>
  <c r="A812" i="49"/>
  <c r="A813" i="49"/>
  <c r="A814" i="49"/>
  <c r="A815" i="49"/>
  <c r="A816" i="49"/>
  <c r="A817" i="49"/>
  <c r="A818" i="49"/>
  <c r="A819" i="49"/>
  <c r="A820" i="49"/>
  <c r="A821" i="49"/>
  <c r="A822" i="49"/>
  <c r="A823" i="49"/>
  <c r="A824" i="49"/>
  <c r="A825" i="49"/>
  <c r="A826" i="49"/>
  <c r="A827" i="49"/>
  <c r="A828" i="49"/>
  <c r="A829" i="49"/>
  <c r="A830" i="49"/>
  <c r="A831" i="49"/>
  <c r="A832" i="49"/>
  <c r="A833" i="49"/>
  <c r="A834" i="49"/>
  <c r="A835" i="49"/>
  <c r="A836" i="49"/>
  <c r="A837" i="49"/>
  <c r="A838" i="49"/>
  <c r="A839" i="49"/>
  <c r="A840" i="49"/>
  <c r="A841" i="49"/>
  <c r="A842" i="49"/>
  <c r="A843" i="49"/>
  <c r="A844" i="49"/>
  <c r="A845" i="49"/>
  <c r="A846" i="49"/>
  <c r="A847" i="49"/>
  <c r="A848" i="49"/>
  <c r="A849" i="49"/>
  <c r="A850" i="49"/>
  <c r="A851" i="49"/>
  <c r="A852" i="49"/>
  <c r="A853" i="49"/>
  <c r="A854" i="49"/>
  <c r="A855" i="49"/>
  <c r="A856" i="49"/>
  <c r="A857" i="49"/>
  <c r="A858" i="49"/>
  <c r="A859" i="49"/>
  <c r="A860" i="49"/>
  <c r="A861" i="49"/>
  <c r="A862" i="49"/>
  <c r="A863" i="49"/>
  <c r="A864" i="49"/>
  <c r="A865" i="49"/>
  <c r="A866" i="49"/>
  <c r="A867" i="49"/>
  <c r="A868" i="49"/>
  <c r="A869" i="49"/>
  <c r="A870" i="49"/>
  <c r="A871" i="49"/>
  <c r="A872" i="49"/>
  <c r="A873" i="49"/>
  <c r="A874" i="49"/>
  <c r="A875" i="49"/>
  <c r="A876" i="49"/>
  <c r="A877" i="49"/>
  <c r="A878" i="49"/>
  <c r="A879" i="49"/>
  <c r="A880" i="49"/>
  <c r="A881" i="49"/>
  <c r="A882" i="49"/>
  <c r="A883" i="49"/>
  <c r="A884" i="49"/>
  <c r="A885" i="49"/>
  <c r="A886" i="49"/>
  <c r="A887" i="49"/>
  <c r="A888" i="49"/>
  <c r="A889" i="49"/>
  <c r="A890" i="49"/>
  <c r="A891" i="49"/>
  <c r="A892" i="49"/>
  <c r="A893" i="49"/>
  <c r="A894" i="49"/>
  <c r="A895" i="49"/>
  <c r="A896" i="49"/>
  <c r="A897" i="49"/>
  <c r="A898" i="49"/>
  <c r="A899" i="49"/>
  <c r="A900" i="49"/>
  <c r="A901" i="49"/>
  <c r="A902" i="49"/>
  <c r="A903" i="49"/>
  <c r="A904" i="49"/>
  <c r="A905" i="49"/>
  <c r="A906" i="49"/>
  <c r="A907" i="49"/>
  <c r="A908" i="49"/>
  <c r="A909" i="49"/>
  <c r="A910" i="49"/>
  <c r="A911" i="49"/>
  <c r="A912" i="49"/>
  <c r="A913" i="49"/>
  <c r="A914" i="49"/>
  <c r="A915" i="49"/>
  <c r="A916" i="49"/>
  <c r="A917" i="49"/>
  <c r="A918" i="49"/>
  <c r="A919" i="49"/>
  <c r="A920" i="49"/>
  <c r="A921" i="49"/>
  <c r="A922" i="49"/>
  <c r="A923" i="49"/>
  <c r="A924" i="49"/>
  <c r="A925" i="49"/>
  <c r="A926" i="49"/>
  <c r="A927" i="49"/>
  <c r="A928" i="49"/>
  <c r="A929" i="49"/>
  <c r="A930" i="49"/>
  <c r="A931" i="49"/>
  <c r="A932" i="49"/>
  <c r="A933" i="49"/>
  <c r="A934" i="49"/>
  <c r="A935" i="49"/>
  <c r="A936" i="49"/>
  <c r="A937" i="49"/>
  <c r="A938" i="49"/>
  <c r="A939" i="49"/>
  <c r="A940" i="49"/>
  <c r="A941" i="49"/>
  <c r="A942" i="49"/>
  <c r="A943" i="49"/>
  <c r="A944" i="49"/>
  <c r="A945" i="49"/>
  <c r="A946" i="49"/>
  <c r="A947" i="49"/>
  <c r="A948" i="49"/>
  <c r="A949" i="49"/>
  <c r="A950" i="49"/>
  <c r="A951" i="49"/>
  <c r="A952" i="49"/>
  <c r="A1293" i="49"/>
  <c r="A1294" i="49"/>
  <c r="A1295" i="49"/>
  <c r="A1296" i="49"/>
  <c r="A1297" i="49"/>
  <c r="A1298" i="49"/>
  <c r="A1299" i="49"/>
  <c r="A1300" i="49"/>
  <c r="A1301" i="49"/>
  <c r="A1302" i="49"/>
  <c r="C4" i="77"/>
  <c r="D12" i="77" s="1"/>
  <c r="H5" i="68"/>
  <c r="K31" i="68" s="1"/>
  <c r="J182" i="66"/>
  <c r="J181" i="66"/>
  <c r="I4" i="82"/>
  <c r="H20" i="82" s="1"/>
  <c r="D3" i="82"/>
  <c r="J181" i="64"/>
  <c r="I13" i="65"/>
  <c r="I12" i="65"/>
  <c r="D3" i="81"/>
  <c r="H20" i="81"/>
  <c r="D3" i="79"/>
  <c r="H20" i="79"/>
  <c r="H20" i="78"/>
  <c r="D3" i="78"/>
  <c r="M4" i="72"/>
  <c r="P180" i="72" s="1"/>
  <c r="L4" i="59"/>
  <c r="Q178" i="59" s="1"/>
  <c r="AZ178" i="59" s="1"/>
  <c r="AZ4" i="59"/>
  <c r="Q4" i="59"/>
  <c r="AZ4" i="57"/>
  <c r="Q4" i="57"/>
  <c r="AZ4" i="58"/>
  <c r="Q4" i="58"/>
  <c r="L4" i="46"/>
  <c r="Q178" i="46" s="1"/>
  <c r="AZ178" i="46" s="1"/>
  <c r="AZ4" i="46"/>
  <c r="Q4" i="46"/>
  <c r="K5" i="61"/>
  <c r="J5" i="60"/>
  <c r="C2" i="77"/>
  <c r="J2" i="66"/>
  <c r="C19" i="72"/>
  <c r="C20" i="72"/>
  <c r="C21" i="72"/>
  <c r="C22" i="72"/>
  <c r="C23" i="72"/>
  <c r="C24" i="72"/>
  <c r="C25" i="72"/>
  <c r="C26" i="72"/>
  <c r="C27" i="72"/>
  <c r="C28" i="72"/>
  <c r="C29" i="72"/>
  <c r="C30" i="72"/>
  <c r="C31" i="72"/>
  <c r="C32" i="72"/>
  <c r="C33" i="72"/>
  <c r="C34" i="72"/>
  <c r="C35" i="72"/>
  <c r="C36" i="72"/>
  <c r="C37" i="72"/>
  <c r="C38" i="72"/>
  <c r="C39" i="72"/>
  <c r="C40" i="72"/>
  <c r="C41" i="72"/>
  <c r="C42" i="72"/>
  <c r="C43" i="72"/>
  <c r="C44" i="72"/>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4" i="72"/>
  <c r="C85" i="72"/>
  <c r="C86" i="72"/>
  <c r="C87" i="72"/>
  <c r="C88" i="72"/>
  <c r="C89" i="72"/>
  <c r="C90" i="72"/>
  <c r="C91" i="72"/>
  <c r="C92" i="72"/>
  <c r="C93" i="72"/>
  <c r="C94" i="72"/>
  <c r="C95" i="72"/>
  <c r="C96" i="72"/>
  <c r="C97" i="72"/>
  <c r="C98" i="72"/>
  <c r="C99" i="72"/>
  <c r="C100" i="72"/>
  <c r="C101" i="72"/>
  <c r="C102" i="72"/>
  <c r="C103" i="72"/>
  <c r="C104" i="72"/>
  <c r="C105" i="72"/>
  <c r="C106" i="72"/>
  <c r="C107" i="72"/>
  <c r="C108" i="72"/>
  <c r="C109" i="72"/>
  <c r="C110" i="72"/>
  <c r="C111" i="72"/>
  <c r="C112" i="72"/>
  <c r="C113" i="72"/>
  <c r="C114" i="72"/>
  <c r="C115" i="72"/>
  <c r="C116" i="72"/>
  <c r="C117" i="72"/>
  <c r="C118" i="72"/>
  <c r="C119" i="72"/>
  <c r="C120" i="72"/>
  <c r="C121" i="72"/>
  <c r="C122" i="72"/>
  <c r="C123" i="72"/>
  <c r="C124" i="72"/>
  <c r="C125" i="72"/>
  <c r="C126" i="72"/>
  <c r="C127" i="72"/>
  <c r="C128" i="72"/>
  <c r="C129" i="72"/>
  <c r="C130" i="72"/>
  <c r="C131" i="72"/>
  <c r="C132" i="72"/>
  <c r="C133" i="72"/>
  <c r="C134" i="72"/>
  <c r="C135" i="72"/>
  <c r="C136" i="72"/>
  <c r="C137" i="72"/>
  <c r="C138" i="72"/>
  <c r="C139" i="72"/>
  <c r="C140" i="72"/>
  <c r="C141" i="72"/>
  <c r="C142" i="72"/>
  <c r="C143" i="72"/>
  <c r="C144" i="72"/>
  <c r="C145" i="72"/>
  <c r="C146" i="72"/>
  <c r="C147" i="72"/>
  <c r="C148" i="72"/>
  <c r="C149" i="72"/>
  <c r="C150" i="72"/>
  <c r="C151" i="72"/>
  <c r="C152" i="72"/>
  <c r="C153" i="72"/>
  <c r="C154" i="72"/>
  <c r="C155" i="72"/>
  <c r="C156" i="72"/>
  <c r="C157" i="72"/>
  <c r="C158" i="72"/>
  <c r="C159" i="72"/>
  <c r="C160" i="72"/>
  <c r="C161" i="72"/>
  <c r="C162" i="72"/>
  <c r="C163" i="72"/>
  <c r="C164" i="72"/>
  <c r="C165" i="72"/>
  <c r="C166" i="72"/>
  <c r="C167" i="72"/>
  <c r="C18" i="72"/>
  <c r="M2" i="72"/>
  <c r="D29" i="72"/>
  <c r="D47" i="72"/>
  <c r="D66" i="72"/>
  <c r="D84" i="72"/>
  <c r="D94" i="72"/>
  <c r="D108" i="72"/>
  <c r="D128" i="72"/>
  <c r="D132" i="72"/>
  <c r="D140" i="72"/>
  <c r="D146" i="72"/>
  <c r="D152" i="72"/>
  <c r="D158" i="72"/>
  <c r="D164" i="72"/>
  <c r="D170" i="72"/>
  <c r="D166" i="58"/>
  <c r="D162" i="58"/>
  <c r="D160" i="58"/>
  <c r="D152" i="58"/>
  <c r="D150" i="58"/>
  <c r="D138" i="58"/>
  <c r="D132" i="58"/>
  <c r="D110" i="58"/>
  <c r="D109" i="58"/>
  <c r="D100" i="58"/>
  <c r="D96" i="58"/>
  <c r="D92" i="58"/>
  <c r="D86" i="58"/>
  <c r="D82" i="58"/>
  <c r="D76" i="58"/>
  <c r="D70" i="58"/>
  <c r="D45" i="58"/>
  <c r="D29" i="58"/>
  <c r="D27" i="58"/>
  <c r="D168" i="46"/>
  <c r="D156" i="46"/>
  <c r="D154" i="46"/>
  <c r="D148" i="46"/>
  <c r="D134" i="46"/>
  <c r="D132" i="46"/>
  <c r="D128" i="46"/>
  <c r="D108" i="46"/>
  <c r="D98" i="46"/>
  <c r="D92" i="46"/>
  <c r="D86" i="46"/>
  <c r="D82" i="46"/>
  <c r="D74" i="46"/>
  <c r="D72" i="46"/>
  <c r="D69" i="46"/>
  <c r="D44" i="46"/>
  <c r="D35" i="46"/>
  <c r="D175" i="63"/>
  <c r="D166" i="63"/>
  <c r="D164" i="63"/>
  <c r="D154" i="63"/>
  <c r="D148" i="63"/>
  <c r="D140" i="63"/>
  <c r="D136" i="63"/>
  <c r="D108" i="63"/>
  <c r="D106" i="63"/>
  <c r="D98" i="63"/>
  <c r="D90" i="63"/>
  <c r="D86" i="63"/>
  <c r="D82" i="63"/>
  <c r="D76" i="63"/>
  <c r="D72" i="63"/>
  <c r="D70" i="63"/>
  <c r="D52" i="63"/>
  <c r="D51" i="63"/>
  <c r="D48" i="63"/>
  <c r="D43" i="63"/>
  <c r="D53" i="64"/>
  <c r="D177" i="64"/>
  <c r="H57" i="50"/>
  <c r="Z177" i="63"/>
  <c r="Z176" i="63"/>
  <c r="Z175" i="63"/>
  <c r="Z174" i="63"/>
  <c r="Z173" i="63"/>
  <c r="Z172" i="63"/>
  <c r="Z171" i="63"/>
  <c r="Z170" i="63"/>
  <c r="Z169" i="63"/>
  <c r="Z168" i="63"/>
  <c r="G3" i="50"/>
  <c r="C1" i="70"/>
  <c r="C3" i="70"/>
  <c r="S16" i="58"/>
  <c r="Z16" i="58"/>
  <c r="AG16" i="58"/>
  <c r="AN16" i="58"/>
  <c r="AU16" i="58"/>
  <c r="AA16" i="59"/>
  <c r="AH16" i="59"/>
  <c r="AO16" i="59"/>
  <c r="AP16" i="59"/>
  <c r="AA173" i="62"/>
  <c r="AA172" i="62"/>
  <c r="AA171" i="62"/>
  <c r="AA170" i="62"/>
  <c r="AA169" i="62"/>
  <c r="AA168" i="62"/>
  <c r="AA167" i="62"/>
  <c r="AA166" i="62"/>
  <c r="AA165" i="62"/>
  <c r="AA164" i="62"/>
  <c r="M16" i="68"/>
  <c r="K16" i="68"/>
  <c r="E16" i="68"/>
  <c r="C16" i="68"/>
  <c r="A16" i="68"/>
  <c r="F32" i="68"/>
  <c r="H3" i="68"/>
  <c r="G31" i="68"/>
  <c r="G32" i="68"/>
  <c r="K3" i="67"/>
  <c r="I3" i="65"/>
  <c r="K2" i="64"/>
  <c r="J182" i="64"/>
  <c r="K3" i="63"/>
  <c r="BM17" i="58"/>
  <c r="BM17" i="46"/>
  <c r="C1" i="56"/>
  <c r="AA163" i="62"/>
  <c r="AA162" i="62"/>
  <c r="AA161" i="62"/>
  <c r="AA160" i="62"/>
  <c r="AA159" i="62"/>
  <c r="AA158" i="62"/>
  <c r="AA157" i="62"/>
  <c r="AA156" i="62"/>
  <c r="AA155" i="62"/>
  <c r="AA154" i="62"/>
  <c r="AA153" i="62"/>
  <c r="AA152" i="62"/>
  <c r="AA151" i="62"/>
  <c r="AA150" i="62"/>
  <c r="AA149" i="62"/>
  <c r="AA148" i="62"/>
  <c r="AA147" i="62"/>
  <c r="AA146" i="62"/>
  <c r="AA145" i="62"/>
  <c r="AA144" i="62"/>
  <c r="AA143" i="62"/>
  <c r="AA142" i="62"/>
  <c r="AA141" i="62"/>
  <c r="AA140" i="62"/>
  <c r="AA139" i="62"/>
  <c r="AA138" i="62"/>
  <c r="AA137" i="62"/>
  <c r="AA136" i="62"/>
  <c r="AA135" i="62"/>
  <c r="AA134" i="62"/>
  <c r="AA133" i="62"/>
  <c r="AA132" i="62"/>
  <c r="AA131" i="62"/>
  <c r="AA130" i="62"/>
  <c r="AA129" i="62"/>
  <c r="AA128" i="62"/>
  <c r="AA127" i="62"/>
  <c r="AA126" i="62"/>
  <c r="AA125" i="62"/>
  <c r="AA124" i="62"/>
  <c r="AA123" i="62"/>
  <c r="AA122" i="62"/>
  <c r="AA121" i="62"/>
  <c r="AA120" i="62"/>
  <c r="AA119" i="62"/>
  <c r="AA118" i="62"/>
  <c r="AA117" i="62"/>
  <c r="AA116" i="62"/>
  <c r="AA115" i="62"/>
  <c r="AA114" i="62"/>
  <c r="AA113" i="62"/>
  <c r="AA112" i="62"/>
  <c r="AA111" i="62"/>
  <c r="AA110" i="62"/>
  <c r="AA109" i="62"/>
  <c r="AA108" i="62"/>
  <c r="AA107" i="62"/>
  <c r="AA106" i="62"/>
  <c r="AA105" i="62"/>
  <c r="AA104" i="62"/>
  <c r="AA103" i="62"/>
  <c r="AA102" i="62"/>
  <c r="AA101" i="62"/>
  <c r="AA100" i="62"/>
  <c r="AA99" i="62"/>
  <c r="AA98" i="62"/>
  <c r="AA97" i="62"/>
  <c r="AA96" i="62"/>
  <c r="AA95" i="62"/>
  <c r="AA94" i="62"/>
  <c r="AA93" i="62"/>
  <c r="AA92" i="62"/>
  <c r="AA91" i="62"/>
  <c r="AA90" i="62"/>
  <c r="AA89" i="62"/>
  <c r="AA88" i="62"/>
  <c r="AA87" i="62"/>
  <c r="AA86" i="62"/>
  <c r="AA85" i="62"/>
  <c r="AA84" i="62"/>
  <c r="AA83" i="62"/>
  <c r="AA82" i="62"/>
  <c r="AA81" i="62"/>
  <c r="AA80" i="62"/>
  <c r="AA79" i="62"/>
  <c r="AA78" i="62"/>
  <c r="AA77" i="62"/>
  <c r="AA76" i="62"/>
  <c r="AA75" i="62"/>
  <c r="AA74" i="62"/>
  <c r="AA73" i="62"/>
  <c r="AA72" i="62"/>
  <c r="AA71" i="62"/>
  <c r="AA70" i="62"/>
  <c r="AA69" i="62"/>
  <c r="AA68" i="62"/>
  <c r="AA67" i="62"/>
  <c r="AA66" i="62"/>
  <c r="AA65" i="62"/>
  <c r="AA64" i="62"/>
  <c r="AA63" i="62"/>
  <c r="AA62" i="62"/>
  <c r="AA61" i="62"/>
  <c r="AA60" i="62"/>
  <c r="AA59" i="62"/>
  <c r="AA58" i="62"/>
  <c r="AA57" i="62"/>
  <c r="AA56" i="62"/>
  <c r="AA55" i="62"/>
  <c r="AA54" i="62"/>
  <c r="AA53" i="62"/>
  <c r="AA52" i="62"/>
  <c r="AA51" i="62"/>
  <c r="AA50" i="62"/>
  <c r="AA49" i="62"/>
  <c r="AA48" i="62"/>
  <c r="AA47" i="62"/>
  <c r="AA46" i="62"/>
  <c r="AA45" i="62"/>
  <c r="AA44" i="62"/>
  <c r="AA43" i="62"/>
  <c r="AA42" i="62"/>
  <c r="AA41" i="62"/>
  <c r="AA40" i="62"/>
  <c r="AA39" i="62"/>
  <c r="AA38" i="62"/>
  <c r="AA37" i="62"/>
  <c r="AA36" i="62"/>
  <c r="AA35" i="62"/>
  <c r="AA34" i="62"/>
  <c r="AA33" i="62"/>
  <c r="AA32" i="62"/>
  <c r="AA31" i="62"/>
  <c r="AA30" i="62"/>
  <c r="AA29" i="62"/>
  <c r="AA28" i="62"/>
  <c r="AA27" i="62"/>
  <c r="AA26" i="62"/>
  <c r="AA25" i="62"/>
  <c r="AA24" i="62"/>
  <c r="AA23" i="62"/>
  <c r="AA22" i="62"/>
  <c r="AA21" i="62"/>
  <c r="AA20" i="62"/>
  <c r="AA19" i="62"/>
  <c r="AA18" i="62"/>
  <c r="AA17" i="62"/>
  <c r="AA16" i="62"/>
  <c r="AA14" i="62"/>
  <c r="AA10" i="62"/>
  <c r="AA15" i="62"/>
  <c r="K3" i="61"/>
  <c r="J3" i="60"/>
  <c r="I2" i="62"/>
  <c r="L2" i="59"/>
  <c r="L2" i="58"/>
  <c r="L2" i="57"/>
  <c r="AE14" i="57"/>
  <c r="D1" i="56"/>
  <c r="B1" i="56"/>
  <c r="L2" i="46"/>
  <c r="F65" i="50"/>
  <c r="F56" i="50"/>
  <c r="F35" i="50"/>
  <c r="F26" i="50"/>
  <c r="F15" i="78"/>
  <c r="F15" i="79"/>
  <c r="R54" i="73"/>
  <c r="R56" i="73"/>
  <c r="W56" i="61" s="1"/>
  <c r="R70" i="73"/>
  <c r="S70" i="73" s="1"/>
  <c r="R71" i="73"/>
  <c r="AD71" i="73" s="1"/>
  <c r="R72" i="73"/>
  <c r="AD72" i="73" s="1"/>
  <c r="BT36" i="58"/>
  <c r="BT43" i="58"/>
  <c r="BT168" i="58"/>
  <c r="BT19" i="58"/>
  <c r="BT21" i="58"/>
  <c r="BT23" i="58"/>
  <c r="BT27" i="58"/>
  <c r="BT29" i="58"/>
  <c r="BT31" i="58"/>
  <c r="BT33" i="58"/>
  <c r="BT35" i="58"/>
  <c r="BT39" i="58"/>
  <c r="BT41" i="58"/>
  <c r="BT44" i="58"/>
  <c r="BT46" i="58"/>
  <c r="BT48" i="58"/>
  <c r="BT50" i="58"/>
  <c r="BT55" i="58"/>
  <c r="BT59" i="58"/>
  <c r="BT63" i="58"/>
  <c r="BT67" i="58"/>
  <c r="BT69" i="58"/>
  <c r="BT71" i="58"/>
  <c r="BT73" i="58"/>
  <c r="BT75" i="58"/>
  <c r="BT77" i="58"/>
  <c r="BT79" i="58"/>
  <c r="BT81" i="58"/>
  <c r="BT83" i="58"/>
  <c r="BT85" i="58"/>
  <c r="BT87" i="58"/>
  <c r="BT89" i="58"/>
  <c r="BT91" i="58"/>
  <c r="BT93" i="58"/>
  <c r="BT95" i="58"/>
  <c r="BT97" i="58"/>
  <c r="BT103" i="58"/>
  <c r="BT107" i="58"/>
  <c r="BT109" i="58"/>
  <c r="BT111" i="58"/>
  <c r="BT113" i="58"/>
  <c r="BT115" i="58"/>
  <c r="BT117" i="58"/>
  <c r="BT119" i="58"/>
  <c r="BT121" i="58"/>
  <c r="BT123" i="58"/>
  <c r="BT127" i="58"/>
  <c r="BT129" i="58"/>
  <c r="BT131" i="58"/>
  <c r="BT133" i="58"/>
  <c r="BT135" i="58"/>
  <c r="BT137" i="58"/>
  <c r="BT139" i="58"/>
  <c r="BT141" i="58"/>
  <c r="BT143" i="58"/>
  <c r="BT145" i="58"/>
  <c r="BT147" i="58"/>
  <c r="H147" i="58" s="1"/>
  <c r="BT149" i="58"/>
  <c r="BT151" i="58"/>
  <c r="BT153" i="58"/>
  <c r="BT155" i="58"/>
  <c r="BT159" i="58"/>
  <c r="BT161" i="58"/>
  <c r="BT163" i="58"/>
  <c r="BT165" i="58"/>
  <c r="BT170" i="58"/>
  <c r="BT172" i="58"/>
  <c r="BT175" i="58"/>
  <c r="BT177" i="58"/>
  <c r="BT26" i="58"/>
  <c r="BT30" i="58"/>
  <c r="BT34" i="58"/>
  <c r="BT38" i="58"/>
  <c r="BT40" i="58"/>
  <c r="BT45" i="58"/>
  <c r="BT49" i="58"/>
  <c r="BT54" i="58"/>
  <c r="BT58" i="58"/>
  <c r="BT62" i="58"/>
  <c r="BT66" i="58"/>
  <c r="BT86" i="58"/>
  <c r="BT98" i="58"/>
  <c r="BT102" i="58"/>
  <c r="BT106" i="58"/>
  <c r="BT110" i="58"/>
  <c r="BT118" i="58"/>
  <c r="BT122" i="58"/>
  <c r="BT126" i="58"/>
  <c r="BT134" i="58"/>
  <c r="BT138" i="58"/>
  <c r="BT142" i="58"/>
  <c r="BT146" i="58"/>
  <c r="BT150" i="58"/>
  <c r="BT154" i="58"/>
  <c r="BT158" i="58"/>
  <c r="BT162" i="58"/>
  <c r="BT166" i="58"/>
  <c r="BT171" i="58"/>
  <c r="BT174" i="58"/>
  <c r="BD145" i="46"/>
  <c r="BB145" i="46"/>
  <c r="BD147" i="58"/>
  <c r="BB147" i="58"/>
  <c r="AZ147" i="58"/>
  <c r="BD149" i="46"/>
  <c r="BB149" i="46"/>
  <c r="BD149" i="58"/>
  <c r="BB149" i="58"/>
  <c r="AZ149" i="58"/>
  <c r="BD153" i="58"/>
  <c r="BB153" i="58"/>
  <c r="AZ153" i="58"/>
  <c r="BB159" i="46"/>
  <c r="AZ159" i="46"/>
  <c r="BD159" i="58"/>
  <c r="BB159" i="58"/>
  <c r="AZ159" i="58"/>
  <c r="AT16" i="46"/>
  <c r="BA143" i="46"/>
  <c r="BC146" i="46"/>
  <c r="BC155" i="46"/>
  <c r="BA155" i="46"/>
  <c r="BA161" i="46"/>
  <c r="BA162" i="46"/>
  <c r="AM16" i="46"/>
  <c r="BS122" i="58"/>
  <c r="BS43" i="58"/>
  <c r="BS39" i="58"/>
  <c r="BS33" i="58"/>
  <c r="AG59" i="63"/>
  <c r="BA35" i="58"/>
  <c r="BS131" i="58"/>
  <c r="BS123" i="58"/>
  <c r="BS121" i="58"/>
  <c r="BE159" i="58"/>
  <c r="BA159" i="58"/>
  <c r="H159" i="58"/>
  <c r="BE163" i="58"/>
  <c r="BG163" i="58" s="1"/>
  <c r="AZ163" i="58"/>
  <c r="BB163" i="58"/>
  <c r="BD163" i="58"/>
  <c r="H163" i="58"/>
  <c r="BB164" i="58"/>
  <c r="BD167" i="58"/>
  <c r="AZ167" i="58"/>
  <c r="BC147" i="46"/>
  <c r="BC154" i="46"/>
  <c r="BB155" i="46"/>
  <c r="BB157" i="46"/>
  <c r="BS113" i="58"/>
  <c r="BS107" i="58"/>
  <c r="BS89" i="58"/>
  <c r="BS73" i="58"/>
  <c r="BS50" i="58"/>
  <c r="BS41" i="58"/>
  <c r="BS55" i="58"/>
  <c r="BS58" i="58"/>
  <c r="BS59" i="58"/>
  <c r="BS75" i="58"/>
  <c r="BS77" i="58"/>
  <c r="BS79" i="58"/>
  <c r="BS81" i="58"/>
  <c r="BS91" i="58"/>
  <c r="BS93" i="58"/>
  <c r="BS101" i="58"/>
  <c r="BS103" i="58"/>
  <c r="BS109" i="58"/>
  <c r="BS137" i="58"/>
  <c r="BS147" i="58"/>
  <c r="BS149" i="58"/>
  <c r="BS157" i="58"/>
  <c r="BS159" i="58"/>
  <c r="H78" i="72"/>
  <c r="H163" i="46"/>
  <c r="BA159" i="46"/>
  <c r="BA152" i="46"/>
  <c r="AZ155" i="46"/>
  <c r="BS129" i="58"/>
  <c r="BS119" i="58"/>
  <c r="BB154" i="46"/>
  <c r="BD161" i="46"/>
  <c r="AZ143" i="46"/>
  <c r="AZ157" i="46"/>
  <c r="AZ161" i="46"/>
  <c r="BA149" i="46"/>
  <c r="BD151" i="46"/>
  <c r="BB161" i="46"/>
  <c r="BD163" i="46"/>
  <c r="AH16" i="57"/>
  <c r="AA16" i="57"/>
  <c r="BC143" i="58"/>
  <c r="BA143" i="58"/>
  <c r="BA149" i="58"/>
  <c r="BC151" i="58"/>
  <c r="BA151" i="58"/>
  <c r="BA153" i="58"/>
  <c r="BD157" i="58"/>
  <c r="AZ157" i="58"/>
  <c r="BD161" i="58"/>
  <c r="BB161" i="58"/>
  <c r="AZ161" i="58"/>
  <c r="BC153" i="58"/>
  <c r="BC157" i="58"/>
  <c r="BA157" i="58"/>
  <c r="BC147" i="58"/>
  <c r="AJ17" i="59"/>
  <c r="AI16" i="57"/>
  <c r="AZ143" i="58"/>
  <c r="BD155" i="58"/>
  <c r="AZ155" i="58"/>
  <c r="BB157" i="58"/>
  <c r="BB143" i="58"/>
  <c r="BC146" i="58"/>
  <c r="BC154" i="58"/>
  <c r="BC155" i="58"/>
  <c r="BA155" i="58"/>
  <c r="BC161" i="58"/>
  <c r="BA145" i="46"/>
  <c r="H157" i="46"/>
  <c r="H161" i="46"/>
  <c r="BS125" i="58"/>
  <c r="U17" i="59"/>
  <c r="H18" i="72"/>
  <c r="BD153" i="46"/>
  <c r="BE153" i="46"/>
  <c r="BJ153" i="46" s="1"/>
  <c r="BM153" i="46" s="1"/>
  <c r="O153" i="60" s="1"/>
  <c r="H150" i="58"/>
  <c r="AE29" i="72"/>
  <c r="AD42" i="72"/>
  <c r="AD70" i="72"/>
  <c r="AD118" i="72"/>
  <c r="AE118" i="72"/>
  <c r="AD142" i="72"/>
  <c r="AD163" i="72"/>
  <c r="AE163" i="72"/>
  <c r="BT151" i="59"/>
  <c r="BT147" i="59"/>
  <c r="BT135" i="59"/>
  <c r="BS120" i="58"/>
  <c r="BS127" i="58"/>
  <c r="BT70" i="58"/>
  <c r="BT74" i="58"/>
  <c r="BT78" i="58"/>
  <c r="BT82" i="58"/>
  <c r="BT96" i="58"/>
  <c r="BT130" i="58"/>
  <c r="D26" i="64"/>
  <c r="O40" i="64"/>
  <c r="D131" i="64"/>
  <c r="D130" i="72"/>
  <c r="D130" i="58"/>
  <c r="O135" i="64"/>
  <c r="O143" i="64"/>
  <c r="T146" i="63"/>
  <c r="O155" i="64"/>
  <c r="T158" i="63"/>
  <c r="T166" i="63"/>
  <c r="AG166" i="63"/>
  <c r="D172" i="64"/>
  <c r="D171" i="72"/>
  <c r="BC144" i="58"/>
  <c r="BS130" i="58"/>
  <c r="BS23" i="58"/>
  <c r="BT157" i="58"/>
  <c r="BS174" i="46"/>
  <c r="O116" i="64"/>
  <c r="D122" i="72"/>
  <c r="D69" i="64"/>
  <c r="AG68" i="63" s="1"/>
  <c r="D68" i="72"/>
  <c r="O73" i="64"/>
  <c r="D78" i="72"/>
  <c r="D81" i="64"/>
  <c r="T80" i="63" s="1"/>
  <c r="D80" i="72"/>
  <c r="D80" i="58"/>
  <c r="D88" i="72"/>
  <c r="D88" i="46"/>
  <c r="D110" i="72"/>
  <c r="D110" i="63"/>
  <c r="D120" i="46"/>
  <c r="O127" i="64"/>
  <c r="AE98" i="72"/>
  <c r="AD98" i="72"/>
  <c r="BS63" i="58"/>
  <c r="BT18" i="58"/>
  <c r="BS25" i="58"/>
  <c r="BT25" i="58"/>
  <c r="BS31" i="58"/>
  <c r="BT53" i="58"/>
  <c r="BT57" i="58"/>
  <c r="BT61" i="58"/>
  <c r="BT65" i="58"/>
  <c r="BS111" i="58"/>
  <c r="BT114" i="58"/>
  <c r="BT152" i="58"/>
  <c r="D46" i="63"/>
  <c r="O48" i="64"/>
  <c r="D101" i="64"/>
  <c r="T100" i="63" s="1"/>
  <c r="D100" i="72"/>
  <c r="D171" i="64"/>
  <c r="T170" i="63" s="1"/>
  <c r="A3" i="88"/>
  <c r="A5" i="88"/>
  <c r="A11" i="88"/>
  <c r="A13" i="88"/>
  <c r="A19" i="88"/>
  <c r="A21" i="88"/>
  <c r="A27" i="88"/>
  <c r="A29" i="88"/>
  <c r="A35" i="88"/>
  <c r="A37" i="88"/>
  <c r="A43" i="88"/>
  <c r="A45" i="88"/>
  <c r="A51" i="88"/>
  <c r="A53" i="88"/>
  <c r="A59" i="88"/>
  <c r="A61" i="88"/>
  <c r="A67" i="88"/>
  <c r="A69" i="88"/>
  <c r="A75" i="88"/>
  <c r="A77" i="88"/>
  <c r="A83" i="88"/>
  <c r="A85" i="88"/>
  <c r="A91" i="88"/>
  <c r="A93" i="88"/>
  <c r="A99" i="88"/>
  <c r="A101" i="88"/>
  <c r="A107" i="88"/>
  <c r="A109" i="88"/>
  <c r="A115" i="88"/>
  <c r="A117" i="88"/>
  <c r="A123" i="88"/>
  <c r="A125" i="88"/>
  <c r="A131" i="88"/>
  <c r="A133" i="88"/>
  <c r="A139" i="88"/>
  <c r="A141" i="88"/>
  <c r="A147" i="88"/>
  <c r="A149" i="88"/>
  <c r="A155" i="88"/>
  <c r="A157" i="88"/>
  <c r="A8" i="88"/>
  <c r="A16" i="88"/>
  <c r="A40" i="88"/>
  <c r="A48" i="88"/>
  <c r="A72" i="88"/>
  <c r="A80" i="88"/>
  <c r="A104" i="88"/>
  <c r="A112" i="88"/>
  <c r="A136" i="88"/>
  <c r="A144" i="88"/>
  <c r="A22" i="88"/>
  <c r="A28" i="88"/>
  <c r="A60" i="88"/>
  <c r="A66" i="88"/>
  <c r="A98" i="88"/>
  <c r="A118" i="88"/>
  <c r="A150" i="88"/>
  <c r="A156" i="88"/>
  <c r="A36" i="88"/>
  <c r="A42" i="88"/>
  <c r="A82" i="88"/>
  <c r="A110" i="88"/>
  <c r="A154" i="88"/>
  <c r="AD25" i="72"/>
  <c r="AD90" i="72"/>
  <c r="AD108" i="72"/>
  <c r="AD114" i="72"/>
  <c r="AE130" i="72"/>
  <c r="H35" i="68"/>
  <c r="BB148" i="46"/>
  <c r="BS61" i="58"/>
  <c r="BS57" i="58"/>
  <c r="BS53" i="58"/>
  <c r="BS99" i="58"/>
  <c r="D56" i="63"/>
  <c r="O129" i="64"/>
  <c r="A114" i="88"/>
  <c r="A78" i="88"/>
  <c r="A18" i="88"/>
  <c r="A12" i="88"/>
  <c r="BT22" i="58"/>
  <c r="BS46" i="58"/>
  <c r="BT90" i="58"/>
  <c r="BT94" i="58"/>
  <c r="BT105" i="58"/>
  <c r="BT125" i="58"/>
  <c r="D48" i="58"/>
  <c r="D67" i="64"/>
  <c r="AG66" i="63" s="1"/>
  <c r="D66" i="58"/>
  <c r="D72" i="72"/>
  <c r="O77" i="64"/>
  <c r="O85" i="64"/>
  <c r="O93" i="64"/>
  <c r="O101" i="64"/>
  <c r="D106" i="72"/>
  <c r="D106" i="46"/>
  <c r="O141" i="64"/>
  <c r="O145" i="64"/>
  <c r="T156" i="63"/>
  <c r="AG156" i="63"/>
  <c r="D170" i="64"/>
  <c r="D169" i="63"/>
  <c r="F51" i="58"/>
  <c r="D83" i="64"/>
  <c r="T82" i="63" s="1"/>
  <c r="D82" i="72"/>
  <c r="D91" i="64"/>
  <c r="AG90" i="63" s="1"/>
  <c r="D99" i="64"/>
  <c r="T98" i="63" s="1"/>
  <c r="D98" i="72"/>
  <c r="D105" i="64"/>
  <c r="F63" i="58"/>
  <c r="H47" i="72"/>
  <c r="O131" i="64"/>
  <c r="BE154" i="46"/>
  <c r="AE56" i="72"/>
  <c r="AD56" i="72"/>
  <c r="AE60" i="72"/>
  <c r="AD60" i="72"/>
  <c r="AD75" i="72"/>
  <c r="BE164" i="46"/>
  <c r="BJ164" i="46" s="1"/>
  <c r="BL164" i="46" s="1"/>
  <c r="M164" i="60" s="1"/>
  <c r="AE28" i="72"/>
  <c r="AD53" i="72"/>
  <c r="AE53" i="72"/>
  <c r="AE73" i="72"/>
  <c r="AE82" i="72"/>
  <c r="AE126" i="72"/>
  <c r="AD126" i="72"/>
  <c r="BE157" i="58"/>
  <c r="BG157" i="58" s="1"/>
  <c r="H157" i="58"/>
  <c r="BA161" i="58"/>
  <c r="H161" i="58"/>
  <c r="AD37" i="72"/>
  <c r="AE99" i="72"/>
  <c r="AE111" i="72"/>
  <c r="AE124" i="72"/>
  <c r="T17" i="46"/>
  <c r="H145" i="46"/>
  <c r="AE21" i="72"/>
  <c r="AE79" i="72"/>
  <c r="AE92" i="72"/>
  <c r="AE146" i="72"/>
  <c r="AE116" i="72"/>
  <c r="AD159" i="72"/>
  <c r="AE159" i="72"/>
  <c r="AG125" i="63"/>
  <c r="AD63" i="72"/>
  <c r="BT85" i="46"/>
  <c r="BT93" i="46"/>
  <c r="BT47" i="46"/>
  <c r="BT45" i="46"/>
  <c r="BT57" i="46"/>
  <c r="BT55" i="46"/>
  <c r="BT53" i="46"/>
  <c r="BT51" i="46"/>
  <c r="BT49" i="46"/>
  <c r="BT65" i="46"/>
  <c r="BT61" i="46"/>
  <c r="BT59" i="46"/>
  <c r="BT77" i="46"/>
  <c r="BT81" i="46"/>
  <c r="BT89" i="46"/>
  <c r="BT101" i="46"/>
  <c r="BT97" i="46"/>
  <c r="BT118" i="46"/>
  <c r="BT66" i="46"/>
  <c r="BT64" i="46"/>
  <c r="BT62" i="46"/>
  <c r="BT72" i="46"/>
  <c r="BT70" i="46"/>
  <c r="BT68" i="46"/>
  <c r="BT74" i="46"/>
  <c r="BT80" i="46"/>
  <c r="BT78" i="46"/>
  <c r="BT76" i="46"/>
  <c r="BT84" i="46"/>
  <c r="BT82" i="46"/>
  <c r="BT90" i="46"/>
  <c r="BT88" i="46"/>
  <c r="BT86" i="46"/>
  <c r="BT92" i="46"/>
  <c r="BT102" i="46"/>
  <c r="BT100" i="46"/>
  <c r="BT98" i="46"/>
  <c r="BT96" i="46"/>
  <c r="BT94" i="46"/>
  <c r="BT104" i="46"/>
  <c r="BT117" i="46"/>
  <c r="BT116" i="46"/>
  <c r="BT115" i="46"/>
  <c r="BT114" i="46"/>
  <c r="BT113" i="46"/>
  <c r="BT110" i="46"/>
  <c r="BT107" i="46"/>
  <c r="BT106" i="46"/>
  <c r="BT69" i="46"/>
  <c r="BT73" i="46"/>
  <c r="BT105" i="46"/>
  <c r="BT108" i="46"/>
  <c r="BT111" i="46"/>
  <c r="BU44" i="46"/>
  <c r="BS44" i="46"/>
  <c r="BT44" i="46"/>
  <c r="AG168" i="63"/>
  <c r="AD93" i="72"/>
  <c r="AD20" i="72"/>
  <c r="AD47" i="72"/>
  <c r="AD52" i="72"/>
  <c r="AD67" i="72"/>
  <c r="AD74" i="72"/>
  <c r="AD77" i="72"/>
  <c r="AD78" i="72"/>
  <c r="AD154" i="72"/>
  <c r="AD161" i="72"/>
  <c r="AD169" i="72"/>
  <c r="AD174" i="72"/>
  <c r="AD81" i="72"/>
  <c r="AD105" i="72"/>
  <c r="AD109" i="72"/>
  <c r="AE139" i="72"/>
  <c r="AD165" i="72"/>
  <c r="AE62" i="72"/>
  <c r="K17" i="50"/>
  <c r="F44" i="50"/>
  <c r="AE86" i="72"/>
  <c r="AE94" i="72"/>
  <c r="AD117" i="72"/>
  <c r="AD122" i="72"/>
  <c r="AD160" i="72"/>
  <c r="AD57" i="72"/>
  <c r="AE150" i="72"/>
  <c r="AD22" i="72"/>
  <c r="AD23" i="72"/>
  <c r="T173" i="63"/>
  <c r="T113" i="63"/>
  <c r="AG170" i="63"/>
  <c r="AG177" i="63"/>
  <c r="T72" i="63"/>
  <c r="T130" i="63"/>
  <c r="AG174" i="63"/>
  <c r="BT101" i="58"/>
  <c r="AD19" i="72"/>
  <c r="F9" i="72"/>
  <c r="P6" i="60"/>
  <c r="P10" i="60" s="1"/>
  <c r="AE13" i="72" s="1"/>
  <c r="N6" i="60"/>
  <c r="N10" i="60" s="1"/>
  <c r="B5" i="56"/>
  <c r="BA145" i="58"/>
  <c r="BE145" i="58"/>
  <c r="BG145" i="58" s="1"/>
  <c r="BS145" i="58"/>
  <c r="BC145" i="58"/>
  <c r="BD145" i="58"/>
  <c r="BB145" i="58"/>
  <c r="AZ145" i="58"/>
  <c r="AF16" i="58"/>
  <c r="Y16" i="58"/>
  <c r="BE16" i="58"/>
  <c r="H36" i="50"/>
  <c r="Q6" i="58" s="1"/>
  <c r="T68" i="63"/>
  <c r="G173" i="63"/>
  <c r="AG88" i="63"/>
  <c r="T132" i="63"/>
  <c r="D145" i="64"/>
  <c r="AG144" i="63" s="1"/>
  <c r="D144" i="58"/>
  <c r="T160" i="63"/>
  <c r="O161" i="64"/>
  <c r="BS85" i="58"/>
  <c r="BT99" i="58"/>
  <c r="BE161" i="58"/>
  <c r="BH161" i="58" s="1"/>
  <c r="BS161" i="58"/>
  <c r="BE163" i="46"/>
  <c r="BH163" i="46" s="1"/>
  <c r="BS163" i="46"/>
  <c r="BE143" i="58"/>
  <c r="BG143" i="58" s="1"/>
  <c r="BD143" i="58"/>
  <c r="BS143" i="58"/>
  <c r="H143" i="58"/>
  <c r="BE159" i="46"/>
  <c r="BJ159" i="46" s="1"/>
  <c r="BL159" i="46" s="1"/>
  <c r="M159" i="60" s="1"/>
  <c r="BS159" i="46"/>
  <c r="H155" i="46"/>
  <c r="BE149" i="46"/>
  <c r="H162" i="46"/>
  <c r="AE59" i="72"/>
  <c r="AE83" i="72"/>
  <c r="BS135" i="58"/>
  <c r="BA173" i="58"/>
  <c r="Z17" i="46" l="1"/>
  <c r="AN17" i="46"/>
  <c r="AA17" i="46"/>
  <c r="BQ60" i="46"/>
  <c r="S44" i="72"/>
  <c r="AJ17" i="46"/>
  <c r="Y16" i="59"/>
  <c r="AW16" i="59"/>
  <c r="U16" i="59"/>
  <c r="H66" i="50"/>
  <c r="Q6" i="59" s="1"/>
  <c r="AU16" i="59"/>
  <c r="AF16" i="59"/>
  <c r="S16" i="59"/>
  <c r="AP17" i="57"/>
  <c r="AQ16" i="57"/>
  <c r="AN16" i="57"/>
  <c r="Z16" i="57"/>
  <c r="Z17" i="57"/>
  <c r="AP16" i="58"/>
  <c r="AM16" i="58"/>
  <c r="H27" i="50"/>
  <c r="Q6" i="46" s="1"/>
  <c r="Y16" i="46"/>
  <c r="AF16" i="46"/>
  <c r="AQ17" i="46"/>
  <c r="AX17" i="46"/>
  <c r="AH17" i="46"/>
  <c r="AW17" i="46"/>
  <c r="AJ73" i="72"/>
  <c r="A58" i="88"/>
  <c r="A132" i="88"/>
  <c r="A126" i="88"/>
  <c r="A76" i="88"/>
  <c r="A26" i="88"/>
  <c r="A130" i="88"/>
  <c r="A92" i="88"/>
  <c r="A54" i="88"/>
  <c r="A160" i="88"/>
  <c r="A128" i="88"/>
  <c r="A96" i="88"/>
  <c r="A64" i="88"/>
  <c r="A32" i="88"/>
  <c r="A161" i="88"/>
  <c r="A153" i="88"/>
  <c r="A145" i="88"/>
  <c r="A137" i="88"/>
  <c r="A129" i="88"/>
  <c r="A121" i="88"/>
  <c r="A113" i="88"/>
  <c r="A105" i="88"/>
  <c r="A97" i="88"/>
  <c r="A89" i="88"/>
  <c r="A81" i="88"/>
  <c r="A73" i="88"/>
  <c r="A65" i="88"/>
  <c r="A57" i="88"/>
  <c r="A49" i="88"/>
  <c r="A41" i="88"/>
  <c r="A33" i="88"/>
  <c r="A25" i="88"/>
  <c r="A17" i="88"/>
  <c r="A9" i="88"/>
  <c r="A90" i="88"/>
  <c r="A4" i="88"/>
  <c r="A6" i="88"/>
  <c r="A68" i="88"/>
  <c r="A138" i="88"/>
  <c r="A116" i="88"/>
  <c r="A70" i="88"/>
  <c r="A2" i="88"/>
  <c r="A124" i="88"/>
  <c r="A86" i="88"/>
  <c r="A34" i="88"/>
  <c r="A152" i="88"/>
  <c r="A120" i="88"/>
  <c r="A88" i="88"/>
  <c r="A56" i="88"/>
  <c r="A24" i="88"/>
  <c r="A159" i="88"/>
  <c r="A151" i="88"/>
  <c r="A143" i="88"/>
  <c r="A135" i="88"/>
  <c r="A127" i="88"/>
  <c r="A119" i="88"/>
  <c r="A111" i="88"/>
  <c r="A103" i="88"/>
  <c r="A95" i="88"/>
  <c r="A87" i="88"/>
  <c r="A79" i="88"/>
  <c r="A71" i="88"/>
  <c r="A63" i="88"/>
  <c r="A55" i="88"/>
  <c r="A47" i="88"/>
  <c r="A39" i="88"/>
  <c r="A31" i="88"/>
  <c r="A23" i="88"/>
  <c r="A15" i="88"/>
  <c r="A7" i="88"/>
  <c r="K5" i="67"/>
  <c r="G5" i="50"/>
  <c r="L4" i="57"/>
  <c r="Q178" i="57" s="1"/>
  <c r="AZ178" i="57" s="1"/>
  <c r="A100" i="88"/>
  <c r="A14" i="88"/>
  <c r="AD133" i="72"/>
  <c r="AG133" i="72" s="1"/>
  <c r="V133" i="60" s="1"/>
  <c r="BQ143" i="46"/>
  <c r="F72" i="58"/>
  <c r="BE162" i="46"/>
  <c r="BJ162" i="46" s="1"/>
  <c r="BL162" i="46" s="1"/>
  <c r="M162" i="60" s="1"/>
  <c r="H164" i="46"/>
  <c r="D63" i="46"/>
  <c r="BD164" i="46"/>
  <c r="AI77" i="72"/>
  <c r="D108" i="64"/>
  <c r="AG107" i="63" s="1"/>
  <c r="BB144" i="46"/>
  <c r="H150" i="46"/>
  <c r="BE154" i="58"/>
  <c r="BG154" i="58" s="1"/>
  <c r="D169" i="64"/>
  <c r="T168" i="63" s="1"/>
  <c r="T169" i="63"/>
  <c r="AG165" i="63"/>
  <c r="H19" i="58"/>
  <c r="BB19" i="58"/>
  <c r="D40" i="63"/>
  <c r="BE148" i="58"/>
  <c r="BJ148" i="58" s="1"/>
  <c r="BL148" i="58" s="1"/>
  <c r="AI105" i="72"/>
  <c r="BS154" i="46"/>
  <c r="D168" i="72"/>
  <c r="T167" i="63"/>
  <c r="D25" i="58"/>
  <c r="T171" i="63"/>
  <c r="H154" i="46"/>
  <c r="BS150" i="58"/>
  <c r="D67" i="63"/>
  <c r="D80" i="63"/>
  <c r="D133" i="63"/>
  <c r="D52" i="46"/>
  <c r="D78" i="46"/>
  <c r="D96" i="46"/>
  <c r="D110" i="46"/>
  <c r="D34" i="58"/>
  <c r="D74" i="58"/>
  <c r="D88" i="58"/>
  <c r="D154" i="58"/>
  <c r="D176" i="72"/>
  <c r="D49" i="72"/>
  <c r="D76" i="64"/>
  <c r="D75" i="46"/>
  <c r="D30" i="72"/>
  <c r="D55" i="72"/>
  <c r="D18" i="63"/>
  <c r="D128" i="64"/>
  <c r="T127" i="63" s="1"/>
  <c r="D36" i="58"/>
  <c r="D143" i="46"/>
  <c r="D67" i="58"/>
  <c r="D143" i="72"/>
  <c r="D75" i="72"/>
  <c r="D26" i="72"/>
  <c r="D149" i="72"/>
  <c r="D131" i="63"/>
  <c r="D120" i="64"/>
  <c r="D56" i="64"/>
  <c r="AG55" i="63" s="1"/>
  <c r="D26" i="63"/>
  <c r="D57" i="63"/>
  <c r="D121" i="58"/>
  <c r="D36" i="72"/>
  <c r="D167" i="63"/>
  <c r="D144" i="46"/>
  <c r="D104" i="72"/>
  <c r="D90" i="72"/>
  <c r="D71" i="63"/>
  <c r="D103" i="63"/>
  <c r="D79" i="64"/>
  <c r="AG78" i="63" s="1"/>
  <c r="D73" i="64"/>
  <c r="D19" i="64"/>
  <c r="D100" i="63"/>
  <c r="D89" i="64"/>
  <c r="T88" i="63" s="1"/>
  <c r="D78" i="63"/>
  <c r="D68" i="63"/>
  <c r="D130" i="46"/>
  <c r="D49" i="63"/>
  <c r="D66" i="63"/>
  <c r="D84" i="63"/>
  <c r="D94" i="63"/>
  <c r="D117" i="63"/>
  <c r="D142" i="63"/>
  <c r="D158" i="63"/>
  <c r="D27" i="46"/>
  <c r="D49" i="46"/>
  <c r="D68" i="46"/>
  <c r="D77" i="46"/>
  <c r="D90" i="46"/>
  <c r="D150" i="46"/>
  <c r="D30" i="58"/>
  <c r="D52" i="58"/>
  <c r="D176" i="58"/>
  <c r="D159" i="72"/>
  <c r="D135" i="72"/>
  <c r="D115" i="72"/>
  <c r="D86" i="72"/>
  <c r="D65" i="72"/>
  <c r="D34" i="72"/>
  <c r="D33" i="64"/>
  <c r="T32" i="63" s="1"/>
  <c r="D32" i="72"/>
  <c r="D32" i="58"/>
  <c r="D39" i="64"/>
  <c r="AG38" i="63" s="1"/>
  <c r="D38" i="63"/>
  <c r="D80" i="64"/>
  <c r="D79" i="72"/>
  <c r="D84" i="64"/>
  <c r="D83" i="46"/>
  <c r="D114" i="64"/>
  <c r="D113" i="72"/>
  <c r="D113" i="63"/>
  <c r="D124" i="64"/>
  <c r="D123" i="58"/>
  <c r="D168" i="64"/>
  <c r="D115" i="46"/>
  <c r="D131" i="46"/>
  <c r="D71" i="46"/>
  <c r="D119" i="72"/>
  <c r="D119" i="63"/>
  <c r="D107" i="63"/>
  <c r="D127" i="63"/>
  <c r="D174" i="72"/>
  <c r="D31" i="64"/>
  <c r="D174" i="58"/>
  <c r="D36" i="63"/>
  <c r="D55" i="63"/>
  <c r="D123" i="63"/>
  <c r="D157" i="63"/>
  <c r="D32" i="46"/>
  <c r="D123" i="46"/>
  <c r="D174" i="46"/>
  <c r="D83" i="58"/>
  <c r="D145" i="58"/>
  <c r="D73" i="72"/>
  <c r="D52" i="64"/>
  <c r="D51" i="72"/>
  <c r="D51" i="58"/>
  <c r="AI81" i="72"/>
  <c r="D36" i="46"/>
  <c r="D63" i="72"/>
  <c r="D55" i="46"/>
  <c r="BD162" i="58"/>
  <c r="D32" i="63"/>
  <c r="D168" i="63"/>
  <c r="D45" i="46"/>
  <c r="D67" i="46"/>
  <c r="D135" i="46"/>
  <c r="D77" i="58"/>
  <c r="D139" i="72"/>
  <c r="D57" i="72"/>
  <c r="D103" i="64"/>
  <c r="D102" i="72"/>
  <c r="D104" i="46"/>
  <c r="D104" i="63"/>
  <c r="D107" i="64"/>
  <c r="D106" i="58"/>
  <c r="D129" i="64"/>
  <c r="D128" i="63"/>
  <c r="D135" i="64"/>
  <c r="D134" i="58"/>
  <c r="D134" i="63"/>
  <c r="D137" i="64"/>
  <c r="D136" i="72"/>
  <c r="D139" i="64"/>
  <c r="D138" i="63"/>
  <c r="D141" i="64"/>
  <c r="D140" i="58"/>
  <c r="D143" i="64"/>
  <c r="D142" i="72"/>
  <c r="D147" i="64"/>
  <c r="D146" i="58"/>
  <c r="D146" i="46"/>
  <c r="D149" i="64"/>
  <c r="D148" i="72"/>
  <c r="D151" i="64"/>
  <c r="D150" i="63"/>
  <c r="D153" i="64"/>
  <c r="D152" i="46"/>
  <c r="D157" i="64"/>
  <c r="D156" i="58"/>
  <c r="D156" i="63"/>
  <c r="D159" i="64"/>
  <c r="D158" i="46"/>
  <c r="D161" i="64"/>
  <c r="D160" i="72"/>
  <c r="D163" i="64"/>
  <c r="D162" i="63"/>
  <c r="D165" i="64"/>
  <c r="D164" i="46"/>
  <c r="D167" i="64"/>
  <c r="D166" i="72"/>
  <c r="BE155" i="46"/>
  <c r="BJ155" i="46" s="1"/>
  <c r="BS155" i="46"/>
  <c r="H166" i="46"/>
  <c r="BC166" i="46"/>
  <c r="BS36" i="46"/>
  <c r="BB36" i="46"/>
  <c r="D29" i="64"/>
  <c r="D28" i="63"/>
  <c r="D42" i="72"/>
  <c r="D42" i="58"/>
  <c r="D54" i="64"/>
  <c r="D53" i="46"/>
  <c r="D60" i="64"/>
  <c r="D59" i="58"/>
  <c r="D62" i="64"/>
  <c r="D61" i="72"/>
  <c r="D61" i="63"/>
  <c r="D66" i="64"/>
  <c r="D65" i="46"/>
  <c r="D69" i="58"/>
  <c r="D69" i="63"/>
  <c r="D72" i="64"/>
  <c r="D71" i="72"/>
  <c r="D82" i="64"/>
  <c r="D81" i="58"/>
  <c r="D111" i="58"/>
  <c r="D111" i="46"/>
  <c r="D125" i="72"/>
  <c r="D125" i="46"/>
  <c r="D151" i="72"/>
  <c r="D151" i="58"/>
  <c r="D150" i="64"/>
  <c r="D139" i="63"/>
  <c r="D70" i="64"/>
  <c r="AG69" i="63" s="1"/>
  <c r="AG171" i="63"/>
  <c r="D103" i="46"/>
  <c r="D75" i="58"/>
  <c r="D63" i="58"/>
  <c r="D59" i="63"/>
  <c r="D149" i="63"/>
  <c r="D61" i="46"/>
  <c r="D139" i="46"/>
  <c r="D161" i="46"/>
  <c r="D57" i="58"/>
  <c r="D137" i="58"/>
  <c r="D127" i="72"/>
  <c r="D109" i="72"/>
  <c r="D83" i="72"/>
  <c r="D59" i="72"/>
  <c r="D173" i="58"/>
  <c r="D173" i="63"/>
  <c r="D48" i="64"/>
  <c r="D47" i="63"/>
  <c r="D140" i="64"/>
  <c r="D116" i="64"/>
  <c r="O64" i="64"/>
  <c r="AG169" i="63"/>
  <c r="D131" i="58"/>
  <c r="D103" i="58"/>
  <c r="D42" i="63"/>
  <c r="D125" i="63"/>
  <c r="D119" i="46"/>
  <c r="D38" i="46"/>
  <c r="D126" i="64"/>
  <c r="T125" i="63" s="1"/>
  <c r="D107" i="46"/>
  <c r="D127" i="46"/>
  <c r="D30" i="63"/>
  <c r="D175" i="64"/>
  <c r="T174" i="63" s="1"/>
  <c r="D45" i="63"/>
  <c r="D77" i="63"/>
  <c r="D129" i="63"/>
  <c r="D73" i="46"/>
  <c r="D79" i="46"/>
  <c r="D38" i="58"/>
  <c r="D49" i="58"/>
  <c r="D61" i="58"/>
  <c r="D113" i="58"/>
  <c r="D163" i="72"/>
  <c r="D123" i="72"/>
  <c r="D81" i="72"/>
  <c r="D67" i="72"/>
  <c r="D45" i="72"/>
  <c r="H154" i="58"/>
  <c r="AG32" i="63"/>
  <c r="D132" i="64"/>
  <c r="D103" i="72"/>
  <c r="D43" i="64"/>
  <c r="AG42" i="63" s="1"/>
  <c r="D38" i="72"/>
  <c r="D107" i="58"/>
  <c r="BS154" i="58"/>
  <c r="D63" i="63"/>
  <c r="D178" i="64"/>
  <c r="T177" i="63" s="1"/>
  <c r="D34" i="63"/>
  <c r="D53" i="63"/>
  <c r="D73" i="63"/>
  <c r="D79" i="63"/>
  <c r="D83" i="63"/>
  <c r="D102" i="63"/>
  <c r="D115" i="63"/>
  <c r="D132" i="63"/>
  <c r="D137" i="63"/>
  <c r="D146" i="63"/>
  <c r="D153" i="63"/>
  <c r="D160" i="63"/>
  <c r="D40" i="46"/>
  <c r="D47" i="46"/>
  <c r="D57" i="46"/>
  <c r="D81" i="46"/>
  <c r="D102" i="46"/>
  <c r="D113" i="46"/>
  <c r="D129" i="46"/>
  <c r="D136" i="46"/>
  <c r="D142" i="46"/>
  <c r="D149" i="46"/>
  <c r="D166" i="46"/>
  <c r="D40" i="58"/>
  <c r="D65" i="58"/>
  <c r="D73" i="58"/>
  <c r="D79" i="58"/>
  <c r="D108" i="58"/>
  <c r="D133" i="58"/>
  <c r="D141" i="58"/>
  <c r="D148" i="58"/>
  <c r="D155" i="58"/>
  <c r="D164" i="58"/>
  <c r="D162" i="72"/>
  <c r="D154" i="72"/>
  <c r="D144" i="72"/>
  <c r="D138" i="72"/>
  <c r="D77" i="72"/>
  <c r="D53" i="72"/>
  <c r="D40" i="72"/>
  <c r="D28" i="72"/>
  <c r="BS152" i="58"/>
  <c r="H145" i="58"/>
  <c r="AG86" i="63"/>
  <c r="AZ19" i="58"/>
  <c r="BS19" i="46"/>
  <c r="BC19" i="58"/>
  <c r="BB19" i="46"/>
  <c r="D18" i="46"/>
  <c r="D18" i="58"/>
  <c r="H35" i="79"/>
  <c r="Q14" i="57"/>
  <c r="I34" i="81"/>
  <c r="F9" i="73"/>
  <c r="S116" i="73"/>
  <c r="BY15" i="57"/>
  <c r="AD79" i="73"/>
  <c r="W123" i="61"/>
  <c r="W103" i="61"/>
  <c r="W139" i="61"/>
  <c r="G41" i="70"/>
  <c r="W151" i="61"/>
  <c r="AD60" i="73"/>
  <c r="AD123" i="73"/>
  <c r="AD144" i="72"/>
  <c r="AI144" i="72" s="1"/>
  <c r="AD44" i="72"/>
  <c r="AJ44" i="72" s="1"/>
  <c r="AD84" i="72"/>
  <c r="AJ84" i="72" s="1"/>
  <c r="AD140" i="72"/>
  <c r="AG140" i="72" s="1"/>
  <c r="V140" i="60" s="1"/>
  <c r="AE164" i="72"/>
  <c r="AG164" i="72" s="1"/>
  <c r="V164" i="60" s="1"/>
  <c r="AE104" i="72"/>
  <c r="AG104" i="72" s="1"/>
  <c r="V104" i="60" s="1"/>
  <c r="AD80" i="72"/>
  <c r="AG80" i="72" s="1"/>
  <c r="V80" i="60" s="1"/>
  <c r="AE136" i="72"/>
  <c r="AJ136" i="72" s="1"/>
  <c r="AD72" i="72"/>
  <c r="AJ72" i="72" s="1"/>
  <c r="AD137" i="72"/>
  <c r="AI137" i="72" s="1"/>
  <c r="AD141" i="72"/>
  <c r="AJ141" i="72" s="1"/>
  <c r="AD112" i="72"/>
  <c r="AI112" i="72" s="1"/>
  <c r="AE41" i="72"/>
  <c r="AI41" i="72" s="1"/>
  <c r="AD61" i="72"/>
  <c r="AG61" i="72" s="1"/>
  <c r="V61" i="60" s="1"/>
  <c r="AD125" i="72"/>
  <c r="AI125" i="72" s="1"/>
  <c r="AD97" i="72"/>
  <c r="AG97" i="72" s="1"/>
  <c r="V97" i="60" s="1"/>
  <c r="AD65" i="72"/>
  <c r="AJ65" i="72" s="1"/>
  <c r="AE33" i="72"/>
  <c r="AG33" i="72" s="1"/>
  <c r="V33" i="60" s="1"/>
  <c r="AE45" i="72"/>
  <c r="AJ45" i="72" s="1"/>
  <c r="AD58" i="72"/>
  <c r="AG58" i="72" s="1"/>
  <c r="V58" i="60" s="1"/>
  <c r="AE49" i="72"/>
  <c r="AG49" i="72" s="1"/>
  <c r="V49" i="60" s="1"/>
  <c r="AE32" i="72"/>
  <c r="AG32" i="72" s="1"/>
  <c r="V32" i="60" s="1"/>
  <c r="AD156" i="72"/>
  <c r="AG156" i="72" s="1"/>
  <c r="V156" i="60" s="1"/>
  <c r="AE175" i="72"/>
  <c r="AG175" i="72" s="1"/>
  <c r="V175" i="60" s="1"/>
  <c r="AD64" i="72"/>
  <c r="AJ64" i="72" s="1"/>
  <c r="BQ63" i="46"/>
  <c r="C7" i="72"/>
  <c r="AD40" i="72"/>
  <c r="AG40" i="72" s="1"/>
  <c r="V40" i="60" s="1"/>
  <c r="AD158" i="72"/>
  <c r="AI158" i="72" s="1"/>
  <c r="AD134" i="72"/>
  <c r="AG134" i="72" s="1"/>
  <c r="V134" i="60" s="1"/>
  <c r="AD102" i="72"/>
  <c r="AI102" i="72" s="1"/>
  <c r="AD54" i="72"/>
  <c r="AG54" i="72" s="1"/>
  <c r="V54" i="60" s="1"/>
  <c r="AE171" i="72"/>
  <c r="AG171" i="72" s="1"/>
  <c r="V171" i="60" s="1"/>
  <c r="AD121" i="72"/>
  <c r="AJ121" i="72" s="1"/>
  <c r="AD85" i="72"/>
  <c r="AG85" i="72" s="1"/>
  <c r="V85" i="60" s="1"/>
  <c r="AD113" i="72"/>
  <c r="AG113" i="72" s="1"/>
  <c r="V113" i="60" s="1"/>
  <c r="AE172" i="72"/>
  <c r="AG172" i="72" s="1"/>
  <c r="V172" i="60" s="1"/>
  <c r="BQ45" i="46"/>
  <c r="AE152" i="72"/>
  <c r="AI152" i="72" s="1"/>
  <c r="H9" i="72"/>
  <c r="C9" i="72" s="1"/>
  <c r="S122" i="72"/>
  <c r="AE107" i="72"/>
  <c r="AG107" i="72" s="1"/>
  <c r="V107" i="60" s="1"/>
  <c r="AD35" i="72"/>
  <c r="AG35" i="72" s="1"/>
  <c r="V35" i="60" s="1"/>
  <c r="AD55" i="72"/>
  <c r="AJ55" i="72" s="1"/>
  <c r="AE155" i="72"/>
  <c r="AJ155" i="72" s="1"/>
  <c r="AD173" i="72"/>
  <c r="AI173" i="72" s="1"/>
  <c r="AD51" i="72"/>
  <c r="AG51" i="72" s="1"/>
  <c r="V51" i="60" s="1"/>
  <c r="AD43" i="72"/>
  <c r="AI43" i="72" s="1"/>
  <c r="AD148" i="72"/>
  <c r="AJ148" i="72" s="1"/>
  <c r="AE95" i="72"/>
  <c r="AG95" i="72" s="1"/>
  <c r="V95" i="60" s="1"/>
  <c r="AD100" i="72"/>
  <c r="AI100" i="72" s="1"/>
  <c r="AD88" i="72"/>
  <c r="AJ88" i="72" s="1"/>
  <c r="AE66" i="72"/>
  <c r="AJ66" i="72" s="1"/>
  <c r="AD34" i="72"/>
  <c r="AG34" i="72" s="1"/>
  <c r="V34" i="60" s="1"/>
  <c r="AD120" i="72"/>
  <c r="AI120" i="72" s="1"/>
  <c r="AE103" i="72"/>
  <c r="AG103" i="72" s="1"/>
  <c r="V103" i="60" s="1"/>
  <c r="AE87" i="72"/>
  <c r="AJ87" i="72" s="1"/>
  <c r="AE135" i="72"/>
  <c r="AG135" i="72" s="1"/>
  <c r="V135" i="60" s="1"/>
  <c r="AD96" i="72"/>
  <c r="AI96" i="72" s="1"/>
  <c r="AD76" i="72"/>
  <c r="AI76" i="72" s="1"/>
  <c r="AD143" i="72"/>
  <c r="AJ143" i="72" s="1"/>
  <c r="AD119" i="72"/>
  <c r="AI119" i="72" s="1"/>
  <c r="AE167" i="72"/>
  <c r="AJ167" i="72" s="1"/>
  <c r="AE151" i="72"/>
  <c r="AI151" i="72" s="1"/>
  <c r="AD50" i="72"/>
  <c r="AI50" i="72" s="1"/>
  <c r="AD38" i="72"/>
  <c r="AG38" i="72" s="1"/>
  <c r="V38" i="60" s="1"/>
  <c r="S76" i="72"/>
  <c r="BQ124" i="46"/>
  <c r="AE71" i="72"/>
  <c r="AI71" i="72" s="1"/>
  <c r="AD30" i="72"/>
  <c r="AJ30" i="72" s="1"/>
  <c r="AD27" i="72"/>
  <c r="AJ27" i="72" s="1"/>
  <c r="AD149" i="72"/>
  <c r="AJ149" i="72" s="1"/>
  <c r="AD101" i="72"/>
  <c r="AI101" i="72" s="1"/>
  <c r="AD31" i="72"/>
  <c r="AG31" i="72" s="1"/>
  <c r="V31" i="60" s="1"/>
  <c r="AE147" i="72"/>
  <c r="AJ147" i="72" s="1"/>
  <c r="AD177" i="72"/>
  <c r="AI177" i="72" s="1"/>
  <c r="AD153" i="72"/>
  <c r="AJ153" i="72" s="1"/>
  <c r="AE115" i="72"/>
  <c r="AI115" i="72" s="1"/>
  <c r="AE91" i="72"/>
  <c r="AG91" i="72" s="1"/>
  <c r="V91" i="60" s="1"/>
  <c r="AE36" i="72"/>
  <c r="AI36" i="72" s="1"/>
  <c r="AD170" i="72"/>
  <c r="AI170" i="72" s="1"/>
  <c r="AD157" i="72"/>
  <c r="AG157" i="72" s="1"/>
  <c r="V157" i="60" s="1"/>
  <c r="AD89" i="72"/>
  <c r="AI89" i="72" s="1"/>
  <c r="AD68" i="72"/>
  <c r="AJ68" i="72" s="1"/>
  <c r="AD48" i="72"/>
  <c r="AG48" i="72" s="1"/>
  <c r="V48" i="60" s="1"/>
  <c r="AD145" i="72"/>
  <c r="AG145" i="72" s="1"/>
  <c r="V145" i="60" s="1"/>
  <c r="K31" i="70"/>
  <c r="AD26" i="72"/>
  <c r="AI26" i="72" s="1"/>
  <c r="Y121" i="72"/>
  <c r="BQ121" i="46"/>
  <c r="AE69" i="72"/>
  <c r="AG69" i="72" s="1"/>
  <c r="V69" i="60" s="1"/>
  <c r="AD162" i="72"/>
  <c r="AG162" i="72" s="1"/>
  <c r="V162" i="60" s="1"/>
  <c r="AE123" i="72"/>
  <c r="AG123" i="72" s="1"/>
  <c r="V123" i="60" s="1"/>
  <c r="AD46" i="72"/>
  <c r="AJ46" i="72" s="1"/>
  <c r="AD64" i="73"/>
  <c r="S107" i="73"/>
  <c r="AE144" i="73"/>
  <c r="Y164" i="72"/>
  <c r="AG119" i="63"/>
  <c r="T119" i="63"/>
  <c r="BQ34" i="46"/>
  <c r="S34" i="72"/>
  <c r="S42" i="72"/>
  <c r="BQ42" i="46"/>
  <c r="BQ74" i="46"/>
  <c r="S74" i="72"/>
  <c r="BQ86" i="46"/>
  <c r="S86" i="72"/>
  <c r="BQ94" i="46"/>
  <c r="S94" i="72"/>
  <c r="BQ102" i="46"/>
  <c r="S102" i="72"/>
  <c r="BQ110" i="46"/>
  <c r="S110" i="72"/>
  <c r="BQ126" i="46"/>
  <c r="S126" i="72"/>
  <c r="BQ145" i="46"/>
  <c r="S145" i="72"/>
  <c r="BQ153" i="46"/>
  <c r="S153" i="72"/>
  <c r="BQ157" i="46"/>
  <c r="S157" i="72"/>
  <c r="BQ165" i="46"/>
  <c r="S165" i="72"/>
  <c r="S82" i="72"/>
  <c r="BQ70" i="46"/>
  <c r="S70" i="72"/>
  <c r="BQ98" i="46"/>
  <c r="S98" i="72"/>
  <c r="BQ106" i="46"/>
  <c r="S106" i="72"/>
  <c r="BQ114" i="46"/>
  <c r="S114" i="72"/>
  <c r="BQ149" i="46"/>
  <c r="S149" i="72"/>
  <c r="BQ19" i="58"/>
  <c r="Y19" i="72"/>
  <c r="BS165" i="46"/>
  <c r="AZ165" i="46"/>
  <c r="BD165" i="46"/>
  <c r="BC165" i="46"/>
  <c r="BA167" i="46"/>
  <c r="BC167" i="46"/>
  <c r="BE165" i="46"/>
  <c r="BG165" i="46" s="1"/>
  <c r="AI150" i="72"/>
  <c r="AJ74" i="72"/>
  <c r="BC37" i="46"/>
  <c r="D43" i="72"/>
  <c r="D44" i="64"/>
  <c r="D175" i="58"/>
  <c r="D176" i="64"/>
  <c r="T175" i="63" s="1"/>
  <c r="F8" i="58"/>
  <c r="D36" i="64"/>
  <c r="AG35" i="63" s="1"/>
  <c r="D35" i="72"/>
  <c r="D44" i="58"/>
  <c r="D44" i="72"/>
  <c r="D46" i="58"/>
  <c r="D46" i="72"/>
  <c r="D46" i="46"/>
  <c r="D47" i="64"/>
  <c r="T46" i="63" s="1"/>
  <c r="D49" i="64"/>
  <c r="D48" i="72"/>
  <c r="D51" i="64"/>
  <c r="T50" i="63" s="1"/>
  <c r="D50" i="46"/>
  <c r="D50" i="63"/>
  <c r="BA142" i="58"/>
  <c r="H142" i="58"/>
  <c r="BS142" i="58"/>
  <c r="BC142" i="58"/>
  <c r="BS146" i="58"/>
  <c r="BB146" i="58"/>
  <c r="H146" i="58"/>
  <c r="AZ146" i="58"/>
  <c r="BC148" i="58"/>
  <c r="BB148" i="58"/>
  <c r="BD148" i="58"/>
  <c r="H148" i="58"/>
  <c r="BA150" i="58"/>
  <c r="AZ150" i="58"/>
  <c r="BD150" i="58"/>
  <c r="BE152" i="58"/>
  <c r="BH152" i="58" s="1"/>
  <c r="BD152" i="58"/>
  <c r="BC152" i="58"/>
  <c r="H152" i="58"/>
  <c r="BB152" i="58"/>
  <c r="BD154" i="58"/>
  <c r="BB154" i="58"/>
  <c r="BA154" i="58"/>
  <c r="BE156" i="58"/>
  <c r="H156" i="58"/>
  <c r="BB156" i="58"/>
  <c r="BC156" i="58"/>
  <c r="AZ156" i="58"/>
  <c r="BA158" i="58"/>
  <c r="BB158" i="58"/>
  <c r="BD158" i="58"/>
  <c r="BS158" i="58"/>
  <c r="BC160" i="58"/>
  <c r="BB160" i="58"/>
  <c r="BD160" i="58"/>
  <c r="BE160" i="58"/>
  <c r="BG160" i="58" s="1"/>
  <c r="AZ160" i="58"/>
  <c r="BA160" i="58"/>
  <c r="H162" i="58"/>
  <c r="BE162" i="58"/>
  <c r="BG162" i="58" s="1"/>
  <c r="AZ162" i="58"/>
  <c r="BA164" i="58"/>
  <c r="BD164" i="58"/>
  <c r="BC164" i="58"/>
  <c r="BE164" i="58"/>
  <c r="BH164" i="58" s="1"/>
  <c r="BA148" i="58"/>
  <c r="D45" i="64"/>
  <c r="AG44" i="63" s="1"/>
  <c r="BE142" i="58"/>
  <c r="BH142" i="58" s="1"/>
  <c r="BE150" i="58"/>
  <c r="BJ150" i="58" s="1"/>
  <c r="AZ164" i="58"/>
  <c r="BC158" i="58"/>
  <c r="BQ38" i="46"/>
  <c r="D35" i="63"/>
  <c r="D44" i="63"/>
  <c r="D50" i="72"/>
  <c r="S161" i="72"/>
  <c r="H165" i="46"/>
  <c r="AZ148" i="58"/>
  <c r="AG63" i="72"/>
  <c r="V63" i="60" s="1"/>
  <c r="BD142" i="58"/>
  <c r="BB150" i="58"/>
  <c r="BC162" i="58"/>
  <c r="BA152" i="58"/>
  <c r="AZ152" i="58"/>
  <c r="BD146" i="58"/>
  <c r="H160" i="58"/>
  <c r="AZ158" i="58"/>
  <c r="BD156" i="58"/>
  <c r="T52" i="63"/>
  <c r="D35" i="58"/>
  <c r="D43" i="58"/>
  <c r="D50" i="58"/>
  <c r="D175" i="72"/>
  <c r="BE143" i="46"/>
  <c r="BH143" i="46" s="1"/>
  <c r="BC143" i="46"/>
  <c r="BS147" i="46"/>
  <c r="BD147" i="46"/>
  <c r="H149" i="46"/>
  <c r="AZ149" i="46"/>
  <c r="BS149" i="46"/>
  <c r="BE151" i="46"/>
  <c r="BH151" i="46" s="1"/>
  <c r="BA151" i="46"/>
  <c r="H151" i="46"/>
  <c r="BE157" i="46"/>
  <c r="BH157" i="46" s="1"/>
  <c r="BS157" i="46"/>
  <c r="BA157" i="46"/>
  <c r="BE161" i="46"/>
  <c r="BJ161" i="46" s="1"/>
  <c r="BS161" i="46"/>
  <c r="BQ23" i="58"/>
  <c r="Y23" i="72"/>
  <c r="BQ39" i="58"/>
  <c r="Y39" i="72"/>
  <c r="BQ131" i="58"/>
  <c r="Y131" i="72"/>
  <c r="BQ156" i="58"/>
  <c r="Y156" i="72"/>
  <c r="BE19" i="58"/>
  <c r="BG19" i="58" s="1"/>
  <c r="BS19" i="58"/>
  <c r="O133" i="64"/>
  <c r="AG41" i="72"/>
  <c r="V41" i="60" s="1"/>
  <c r="AG164" i="63"/>
  <c r="O153" i="64"/>
  <c r="T136" i="63"/>
  <c r="BD19" i="58"/>
  <c r="BS36" i="58"/>
  <c r="D171" i="46"/>
  <c r="AG138" i="63"/>
  <c r="BC153" i="46"/>
  <c r="BS153" i="46"/>
  <c r="BD157" i="46"/>
  <c r="BB151" i="46"/>
  <c r="BD155" i="46"/>
  <c r="H159" i="46"/>
  <c r="BC161" i="46"/>
  <c r="BC151" i="46"/>
  <c r="H143" i="46"/>
  <c r="BB147" i="46"/>
  <c r="Y62" i="72"/>
  <c r="BQ61" i="46"/>
  <c r="D176" i="46"/>
  <c r="Y73" i="72"/>
  <c r="BQ31" i="58"/>
  <c r="BS145" i="46"/>
  <c r="D106" i="64"/>
  <c r="T105" i="63" s="1"/>
  <c r="D105" i="72"/>
  <c r="D105" i="58"/>
  <c r="D105" i="63"/>
  <c r="D110" i="64"/>
  <c r="T109" i="63" s="1"/>
  <c r="D109" i="46"/>
  <c r="D112" i="64"/>
  <c r="D111" i="72"/>
  <c r="D111" i="63"/>
  <c r="D118" i="64"/>
  <c r="D117" i="58"/>
  <c r="D117" i="46"/>
  <c r="D122" i="64"/>
  <c r="T121" i="63" s="1"/>
  <c r="D121" i="72"/>
  <c r="D121" i="63"/>
  <c r="D130" i="64"/>
  <c r="D129" i="58"/>
  <c r="D134" i="64"/>
  <c r="T133" i="63" s="1"/>
  <c r="D133" i="72"/>
  <c r="D136" i="64"/>
  <c r="D135" i="58"/>
  <c r="D138" i="64"/>
  <c r="AG137" i="63" s="1"/>
  <c r="D137" i="72"/>
  <c r="D142" i="64"/>
  <c r="D141" i="72"/>
  <c r="D141" i="63"/>
  <c r="D144" i="64"/>
  <c r="D143" i="58"/>
  <c r="D146" i="64"/>
  <c r="T145" i="63" s="1"/>
  <c r="D145" i="72"/>
  <c r="D145" i="63"/>
  <c r="AG154" i="72"/>
  <c r="V154" i="60" s="1"/>
  <c r="AG78" i="72"/>
  <c r="V78" i="60" s="1"/>
  <c r="T164" i="63"/>
  <c r="AG152" i="63"/>
  <c r="D171" i="58"/>
  <c r="AG158" i="63"/>
  <c r="AG146" i="63"/>
  <c r="T138" i="63"/>
  <c r="AG25" i="63"/>
  <c r="BA153" i="46"/>
  <c r="BB153" i="46"/>
  <c r="H153" i="46"/>
  <c r="BA147" i="46"/>
  <c r="AZ163" i="46"/>
  <c r="AZ151" i="46"/>
  <c r="BB143" i="46"/>
  <c r="BB163" i="46"/>
  <c r="BC145" i="46"/>
  <c r="BD143" i="46"/>
  <c r="BC159" i="46"/>
  <c r="BC149" i="46"/>
  <c r="BA163" i="46"/>
  <c r="BC157" i="46"/>
  <c r="AZ145" i="46"/>
  <c r="BQ93" i="58"/>
  <c r="BS143" i="46"/>
  <c r="D172" i="72"/>
  <c r="D172" i="46"/>
  <c r="D30" i="64"/>
  <c r="T29" i="63" s="1"/>
  <c r="D29" i="46"/>
  <c r="D71" i="64"/>
  <c r="D70" i="72"/>
  <c r="D70" i="46"/>
  <c r="D77" i="64"/>
  <c r="AG76" i="63" s="1"/>
  <c r="D76" i="72"/>
  <c r="D76" i="46"/>
  <c r="D85" i="64"/>
  <c r="AG84" i="63" s="1"/>
  <c r="D84" i="46"/>
  <c r="D93" i="64"/>
  <c r="D92" i="72"/>
  <c r="D95" i="64"/>
  <c r="D94" i="46"/>
  <c r="D97" i="64"/>
  <c r="AG96" i="63" s="1"/>
  <c r="D96" i="63"/>
  <c r="AG105" i="63"/>
  <c r="O124" i="64"/>
  <c r="AG123" i="63"/>
  <c r="AG61" i="63"/>
  <c r="AG112" i="63"/>
  <c r="H44" i="78"/>
  <c r="AS14" i="46"/>
  <c r="C44" i="79"/>
  <c r="C26" i="78"/>
  <c r="Q14" i="58"/>
  <c r="C26" i="81"/>
  <c r="D25" i="81"/>
  <c r="H22" i="72"/>
  <c r="F70" i="58"/>
  <c r="F82" i="58"/>
  <c r="H46" i="72"/>
  <c r="H110" i="72"/>
  <c r="H122" i="72"/>
  <c r="H138" i="72"/>
  <c r="H150" i="72"/>
  <c r="H162" i="72"/>
  <c r="H54" i="72"/>
  <c r="F86" i="58"/>
  <c r="H66" i="72"/>
  <c r="H114" i="72"/>
  <c r="H126" i="72"/>
  <c r="H142" i="72"/>
  <c r="H154" i="72"/>
  <c r="H166" i="72"/>
  <c r="F26" i="58"/>
  <c r="H38" i="72"/>
  <c r="F74" i="58"/>
  <c r="H102" i="72"/>
  <c r="H117" i="72"/>
  <c r="H130" i="72"/>
  <c r="H146" i="72"/>
  <c r="H156" i="72"/>
  <c r="H170" i="72"/>
  <c r="F77" i="58"/>
  <c r="F61" i="58"/>
  <c r="H21" i="72"/>
  <c r="H73" i="72"/>
  <c r="F25" i="58"/>
  <c r="F29" i="58"/>
  <c r="H93" i="72"/>
  <c r="H81" i="72"/>
  <c r="H53" i="72"/>
  <c r="H37" i="72"/>
  <c r="H57" i="72"/>
  <c r="H89" i="72"/>
  <c r="H153" i="72"/>
  <c r="H161" i="72"/>
  <c r="BH162" i="46"/>
  <c r="AC16" i="57"/>
  <c r="V16" i="57"/>
  <c r="R16" i="58"/>
  <c r="AD50" i="73"/>
  <c r="AD68" i="73"/>
  <c r="S87" i="73"/>
  <c r="AD115" i="73"/>
  <c r="AB16" i="46"/>
  <c r="AF16" i="57"/>
  <c r="S18" i="73"/>
  <c r="AD25" i="73"/>
  <c r="AC17" i="57"/>
  <c r="AW17" i="59"/>
  <c r="AI17" i="59"/>
  <c r="AO16" i="57"/>
  <c r="AT16" i="59"/>
  <c r="AM16" i="59"/>
  <c r="AB16" i="59"/>
  <c r="U16" i="58"/>
  <c r="Y148" i="72"/>
  <c r="Y109" i="72"/>
  <c r="Y36" i="72"/>
  <c r="S147" i="72"/>
  <c r="S108" i="72"/>
  <c r="S31" i="72"/>
  <c r="BQ59" i="46"/>
  <c r="BQ59" i="58"/>
  <c r="BQ82" i="58"/>
  <c r="BQ97" i="58"/>
  <c r="AX16" i="57"/>
  <c r="AD55" i="73"/>
  <c r="AD75" i="73"/>
  <c r="S95" i="73"/>
  <c r="AD119" i="73"/>
  <c r="S151" i="73"/>
  <c r="Y17" i="59"/>
  <c r="AD43" i="73"/>
  <c r="AB17" i="59"/>
  <c r="AT16" i="57"/>
  <c r="R17" i="59"/>
  <c r="AG17" i="59"/>
  <c r="AV16" i="57"/>
  <c r="AX16" i="59"/>
  <c r="AQ16" i="59"/>
  <c r="AI16" i="58"/>
  <c r="Y168" i="72"/>
  <c r="Y144" i="72"/>
  <c r="Y85" i="72"/>
  <c r="Y35" i="72"/>
  <c r="S116" i="72"/>
  <c r="BQ48" i="46"/>
  <c r="BQ100" i="46"/>
  <c r="BQ69" i="58"/>
  <c r="BQ133" i="58"/>
  <c r="Y16" i="57"/>
  <c r="AO16" i="46"/>
  <c r="AG16" i="59"/>
  <c r="Y165" i="72"/>
  <c r="Y145" i="72"/>
  <c r="S163" i="72"/>
  <c r="S96" i="72"/>
  <c r="S84" i="72"/>
  <c r="S36" i="72"/>
  <c r="BQ52" i="46"/>
  <c r="BQ80" i="46"/>
  <c r="BQ52" i="58"/>
  <c r="BQ126" i="58"/>
  <c r="S16" i="57"/>
  <c r="T16" i="46"/>
  <c r="S17" i="46"/>
  <c r="R17" i="46"/>
  <c r="AV17" i="46"/>
  <c r="AM17" i="46"/>
  <c r="S17" i="59"/>
  <c r="BQ53" i="46"/>
  <c r="R16" i="57"/>
  <c r="AM17" i="57"/>
  <c r="AA17" i="57"/>
  <c r="AB16" i="57"/>
  <c r="AI17" i="57"/>
  <c r="AQ17" i="59"/>
  <c r="T17" i="59"/>
  <c r="AT17" i="57"/>
  <c r="AF17" i="57"/>
  <c r="AU17" i="59"/>
  <c r="AV16" i="46"/>
  <c r="AP16" i="46"/>
  <c r="BQ19" i="46"/>
  <c r="AV16" i="59"/>
  <c r="AV16" i="58"/>
  <c r="AA16" i="58"/>
  <c r="S167" i="72"/>
  <c r="S159" i="72"/>
  <c r="S135" i="72"/>
  <c r="S92" i="72"/>
  <c r="S68" i="72"/>
  <c r="BQ148" i="46"/>
  <c r="BQ155" i="46"/>
  <c r="BQ94" i="58"/>
  <c r="AU16" i="57"/>
  <c r="Y17" i="46"/>
  <c r="U17" i="57"/>
  <c r="Z16" i="46"/>
  <c r="S17" i="58"/>
  <c r="AX17" i="57"/>
  <c r="S17" i="57"/>
  <c r="AJ17" i="57"/>
  <c r="V17" i="57"/>
  <c r="S16" i="46"/>
  <c r="AN16" i="59"/>
  <c r="AH16" i="58"/>
  <c r="Y70" i="72"/>
  <c r="BQ86" i="58"/>
  <c r="BQ137" i="58"/>
  <c r="BA135" i="58"/>
  <c r="AA16" i="46"/>
  <c r="BH164" i="46"/>
  <c r="AC17" i="46"/>
  <c r="AO17" i="46"/>
  <c r="AG17" i="46"/>
  <c r="U16" i="46"/>
  <c r="AU17" i="57"/>
  <c r="AU16" i="46"/>
  <c r="AO17" i="57"/>
  <c r="AW16" i="57"/>
  <c r="AH17" i="59"/>
  <c r="AV17" i="57"/>
  <c r="AH17" i="57"/>
  <c r="T17" i="57"/>
  <c r="AQ17" i="57"/>
  <c r="AN16" i="46"/>
  <c r="AP17" i="59"/>
  <c r="AI16" i="46"/>
  <c r="S56" i="72"/>
  <c r="AW16" i="58"/>
  <c r="AO16" i="58"/>
  <c r="Y57" i="72"/>
  <c r="S151" i="72"/>
  <c r="S112" i="72"/>
  <c r="BQ32" i="46"/>
  <c r="BQ156" i="46"/>
  <c r="U17" i="46"/>
  <c r="M185" i="66"/>
  <c r="AS13" i="59"/>
  <c r="D25" i="82"/>
  <c r="M35" i="68"/>
  <c r="AE13" i="58"/>
  <c r="AE179" i="58" s="1"/>
  <c r="BH179" i="58" s="1"/>
  <c r="Q13" i="46"/>
  <c r="D43" i="82"/>
  <c r="M185" i="64"/>
  <c r="AL13" i="46"/>
  <c r="AL13" i="59"/>
  <c r="AS14" i="57"/>
  <c r="AS14" i="58"/>
  <c r="BA141" i="58"/>
  <c r="BA139" i="58"/>
  <c r="BA138" i="58"/>
  <c r="BA38" i="58"/>
  <c r="BA74" i="58"/>
  <c r="BA134" i="58"/>
  <c r="BA36" i="58"/>
  <c r="BA133" i="58"/>
  <c r="M6" i="60"/>
  <c r="M10" i="60" s="1"/>
  <c r="M13" i="60" s="1"/>
  <c r="T15" i="73"/>
  <c r="P7" i="73" s="1"/>
  <c r="BA110" i="58"/>
  <c r="BA99" i="58"/>
  <c r="N9" i="67"/>
  <c r="Q6" i="57"/>
  <c r="H104" i="72"/>
  <c r="H160" i="72"/>
  <c r="F30" i="68"/>
  <c r="G30" i="68" s="1"/>
  <c r="T21" i="63"/>
  <c r="AG111" i="63"/>
  <c r="AG113" i="63"/>
  <c r="U16" i="57"/>
  <c r="AE166" i="72"/>
  <c r="AI166" i="72" s="1"/>
  <c r="AE168" i="72"/>
  <c r="BY15" i="59"/>
  <c r="BS44" i="58"/>
  <c r="BS48" i="58"/>
  <c r="BA137" i="58"/>
  <c r="T128" i="63"/>
  <c r="AG52" i="63"/>
  <c r="AG80" i="63"/>
  <c r="F80" i="58"/>
  <c r="H152" i="72"/>
  <c r="H164" i="72"/>
  <c r="BY15" i="58"/>
  <c r="A148" i="88"/>
  <c r="BS66" i="58"/>
  <c r="BS86" i="58"/>
  <c r="BS98" i="58"/>
  <c r="BS106" i="58"/>
  <c r="BS134" i="58"/>
  <c r="BS162" i="58"/>
  <c r="S56" i="73"/>
  <c r="AI94" i="72"/>
  <c r="AE39" i="72"/>
  <c r="AJ39" i="72" s="1"/>
  <c r="AE106" i="72"/>
  <c r="AJ106" i="72" s="1"/>
  <c r="AI117" i="72"/>
  <c r="AI109" i="72"/>
  <c r="AG163" i="72"/>
  <c r="V163" i="60" s="1"/>
  <c r="AD18" i="72"/>
  <c r="AJ18" i="72" s="1"/>
  <c r="AI163" i="72"/>
  <c r="AJ29" i="72"/>
  <c r="AJ108" i="72"/>
  <c r="BS174" i="58"/>
  <c r="AD49" i="73"/>
  <c r="W22" i="61"/>
  <c r="AD86" i="73"/>
  <c r="W128" i="61"/>
  <c r="BU15" i="59"/>
  <c r="BT17" i="57"/>
  <c r="BT13" i="57" s="1"/>
  <c r="K178" i="57"/>
  <c r="K178" i="59"/>
  <c r="BJ145" i="58"/>
  <c r="BL145" i="58" s="1"/>
  <c r="L129" i="88" s="1"/>
  <c r="AD160" i="73"/>
  <c r="AG165" i="72"/>
  <c r="V165" i="60" s="1"/>
  <c r="AJ174" i="72"/>
  <c r="AI73" i="72"/>
  <c r="AG142" i="72"/>
  <c r="V142" i="60" s="1"/>
  <c r="AI70" i="72"/>
  <c r="AI42" i="72"/>
  <c r="AD162" i="73"/>
  <c r="W94" i="61"/>
  <c r="Y18" i="72"/>
  <c r="Y160" i="72"/>
  <c r="Y152" i="72"/>
  <c r="Y125" i="72"/>
  <c r="Y117" i="72"/>
  <c r="Y103" i="72"/>
  <c r="Y81" i="72"/>
  <c r="Y51" i="72"/>
  <c r="Y25" i="72"/>
  <c r="BQ49" i="58"/>
  <c r="BQ55" i="58"/>
  <c r="BQ65" i="58"/>
  <c r="BQ77" i="58"/>
  <c r="BQ89" i="58"/>
  <c r="AG53" i="72"/>
  <c r="V53" i="60" s="1"/>
  <c r="AG98" i="72"/>
  <c r="V98" i="60" s="1"/>
  <c r="BS177" i="58"/>
  <c r="BS21" i="58"/>
  <c r="BJ163" i="58"/>
  <c r="AI142" i="72"/>
  <c r="AJ70" i="72"/>
  <c r="AG42" i="72"/>
  <c r="V42" i="60" s="1"/>
  <c r="AI146" i="72"/>
  <c r="AG75" i="72"/>
  <c r="V75" i="60" s="1"/>
  <c r="AZ142" i="58"/>
  <c r="BE146" i="58"/>
  <c r="BS171" i="58"/>
  <c r="F55" i="58"/>
  <c r="F99" i="58"/>
  <c r="H43" i="72"/>
  <c r="H33" i="72"/>
  <c r="H45" i="72"/>
  <c r="H65" i="72"/>
  <c r="H69" i="72"/>
  <c r="H79" i="72"/>
  <c r="H85" i="72"/>
  <c r="H125" i="72"/>
  <c r="H149" i="72"/>
  <c r="H157" i="72"/>
  <c r="H165" i="72"/>
  <c r="H169" i="72"/>
  <c r="H173" i="72"/>
  <c r="H177" i="72"/>
  <c r="H24" i="72"/>
  <c r="F28" i="58"/>
  <c r="F30" i="58"/>
  <c r="T22" i="63"/>
  <c r="T24" i="63"/>
  <c r="AG26" i="63"/>
  <c r="K180" i="72"/>
  <c r="J143" i="88"/>
  <c r="AG83" i="72"/>
  <c r="V83" i="60" s="1"/>
  <c r="BH163" i="58"/>
  <c r="BI163" i="58" s="1"/>
  <c r="AG150" i="72"/>
  <c r="V150" i="60" s="1"/>
  <c r="AG70" i="72"/>
  <c r="V70" i="60" s="1"/>
  <c r="AJ75" i="72"/>
  <c r="BM164" i="46"/>
  <c r="K148" i="88" s="1"/>
  <c r="T55" i="63"/>
  <c r="AJ116" i="72"/>
  <c r="AJ111" i="72"/>
  <c r="AJ99" i="72"/>
  <c r="AJ37" i="72"/>
  <c r="AJ60" i="72"/>
  <c r="AI56" i="72"/>
  <c r="AG90" i="72"/>
  <c r="V90" i="60" s="1"/>
  <c r="AJ25" i="72"/>
  <c r="AD163" i="73"/>
  <c r="T65" i="63"/>
  <c r="AG75" i="63"/>
  <c r="AG19" i="72"/>
  <c r="V19" i="60" s="1"/>
  <c r="AG29" i="63"/>
  <c r="AI29" i="72"/>
  <c r="AG30" i="63"/>
  <c r="AE29" i="73"/>
  <c r="AG18" i="63"/>
  <c r="T30" i="63"/>
  <c r="D25" i="72"/>
  <c r="BQ20" i="58"/>
  <c r="D27" i="63"/>
  <c r="D26" i="46"/>
  <c r="D28" i="46"/>
  <c r="D26" i="58"/>
  <c r="D28" i="58"/>
  <c r="D27" i="72"/>
  <c r="Y28" i="72"/>
  <c r="Y24" i="72"/>
  <c r="S25" i="72"/>
  <c r="BQ28" i="46"/>
  <c r="AJ22" i="72"/>
  <c r="AL14" i="58"/>
  <c r="AL14" i="59"/>
  <c r="M5" i="2"/>
  <c r="A127" i="57" s="1"/>
  <c r="L3" i="57"/>
  <c r="H4" i="68"/>
  <c r="G4" i="50"/>
  <c r="M3" i="72"/>
  <c r="L3" i="59"/>
  <c r="X13" i="59"/>
  <c r="AS13" i="58"/>
  <c r="D34" i="78"/>
  <c r="AS14" i="59"/>
  <c r="AS13" i="57"/>
  <c r="AE14" i="46"/>
  <c r="X14" i="57"/>
  <c r="H44" i="82"/>
  <c r="H44" i="81"/>
  <c r="C35" i="81"/>
  <c r="D34" i="81"/>
  <c r="I43" i="82"/>
  <c r="AL14" i="46"/>
  <c r="X14" i="58"/>
  <c r="C44" i="82"/>
  <c r="D4" i="78"/>
  <c r="K4" i="67"/>
  <c r="I4" i="65"/>
  <c r="K4" i="61"/>
  <c r="M3" i="73"/>
  <c r="J3" i="66"/>
  <c r="C2" i="70"/>
  <c r="I3" i="62"/>
  <c r="K3" i="64"/>
  <c r="D4" i="81"/>
  <c r="C3" i="77"/>
  <c r="J4" i="60"/>
  <c r="D23" i="63"/>
  <c r="D23" i="46"/>
  <c r="D23" i="58"/>
  <c r="D23" i="72"/>
  <c r="D21" i="63"/>
  <c r="D21" i="46"/>
  <c r="BQ20" i="46"/>
  <c r="S20" i="72"/>
  <c r="BQ29" i="46"/>
  <c r="S29" i="72"/>
  <c r="BQ69" i="46"/>
  <c r="S69" i="72"/>
  <c r="BQ101" i="46"/>
  <c r="S101" i="72"/>
  <c r="BQ117" i="46"/>
  <c r="S117" i="72"/>
  <c r="BQ168" i="46"/>
  <c r="S168" i="72"/>
  <c r="BQ71" i="58"/>
  <c r="Y71" i="72"/>
  <c r="Y79" i="72"/>
  <c r="BQ79" i="58"/>
  <c r="BQ87" i="58"/>
  <c r="Y87" i="72"/>
  <c r="BQ119" i="58"/>
  <c r="Y119" i="72"/>
  <c r="AG174" i="72"/>
  <c r="V174" i="60" s="1"/>
  <c r="BC37" i="58"/>
  <c r="BS37" i="58"/>
  <c r="BS18" i="58"/>
  <c r="BE18" i="58"/>
  <c r="BG18" i="58" s="1"/>
  <c r="BD18" i="58"/>
  <c r="BA18" i="58"/>
  <c r="AJ165" i="72"/>
  <c r="BH153" i="46"/>
  <c r="AI165" i="72"/>
  <c r="T18" i="63"/>
  <c r="AG98" i="63"/>
  <c r="AG126" i="72"/>
  <c r="V126" i="60" s="1"/>
  <c r="O30" i="64"/>
  <c r="BC18" i="58"/>
  <c r="BQ37" i="46"/>
  <c r="BQ77" i="46"/>
  <c r="BQ89" i="46"/>
  <c r="BG153" i="46"/>
  <c r="T42" i="63"/>
  <c r="H18" i="58"/>
  <c r="T78" i="63"/>
  <c r="AJ146" i="72"/>
  <c r="BQ49" i="46"/>
  <c r="BQ41" i="46"/>
  <c r="T90" i="63"/>
  <c r="AG167" i="63"/>
  <c r="AZ18" i="58"/>
  <c r="Y91" i="72"/>
  <c r="Y45" i="72"/>
  <c r="Y29" i="72"/>
  <c r="BQ113" i="46"/>
  <c r="BQ125" i="46"/>
  <c r="BQ132" i="46"/>
  <c r="BQ152" i="46"/>
  <c r="BQ37" i="58"/>
  <c r="AE135" i="73"/>
  <c r="S135" i="73"/>
  <c r="AD83" i="73"/>
  <c r="AE83" i="73"/>
  <c r="T165" i="63"/>
  <c r="AG128" i="63"/>
  <c r="AG134" i="63"/>
  <c r="T134" i="63"/>
  <c r="T142" i="63"/>
  <c r="AG142" i="63"/>
  <c r="T148" i="63"/>
  <c r="O149" i="64"/>
  <c r="O151" i="64"/>
  <c r="T150" i="63"/>
  <c r="T154" i="63"/>
  <c r="AG154" i="63"/>
  <c r="AG162" i="63"/>
  <c r="T162" i="63"/>
  <c r="BQ22" i="46"/>
  <c r="S22" i="72"/>
  <c r="Y27" i="72"/>
  <c r="BQ27" i="58"/>
  <c r="BQ43" i="58"/>
  <c r="Y43" i="72"/>
  <c r="BQ47" i="58"/>
  <c r="Y47" i="72"/>
  <c r="BQ101" i="58"/>
  <c r="Y101" i="72"/>
  <c r="BQ105" i="58"/>
  <c r="Y105" i="72"/>
  <c r="BQ113" i="58"/>
  <c r="Y113" i="72"/>
  <c r="BD38" i="46"/>
  <c r="BS38" i="46"/>
  <c r="BS134" i="46"/>
  <c r="BS138" i="46"/>
  <c r="S24" i="72"/>
  <c r="BQ24" i="46"/>
  <c r="BQ65" i="46"/>
  <c r="S65" i="72"/>
  <c r="BQ105" i="46"/>
  <c r="S105" i="72"/>
  <c r="S164" i="72"/>
  <c r="BQ164" i="46"/>
  <c r="BQ21" i="58"/>
  <c r="Y21" i="72"/>
  <c r="BQ33" i="58"/>
  <c r="Y33" i="72"/>
  <c r="BQ41" i="58"/>
  <c r="Y41" i="72"/>
  <c r="BQ75" i="58"/>
  <c r="Y75" i="72"/>
  <c r="BQ83" i="58"/>
  <c r="Y83" i="72"/>
  <c r="BQ107" i="58"/>
  <c r="Y107" i="72"/>
  <c r="BQ115" i="58"/>
  <c r="Y115" i="72"/>
  <c r="BQ123" i="58"/>
  <c r="Y123" i="72"/>
  <c r="BQ142" i="58"/>
  <c r="Y142" i="72"/>
  <c r="BQ150" i="58"/>
  <c r="Y150" i="72"/>
  <c r="BQ158" i="58"/>
  <c r="Y158" i="72"/>
  <c r="BQ166" i="58"/>
  <c r="Y166" i="72"/>
  <c r="BQ60" i="58"/>
  <c r="Y60" i="72"/>
  <c r="BB18" i="46"/>
  <c r="H18" i="46"/>
  <c r="BE18" i="46"/>
  <c r="BG18" i="46" s="1"/>
  <c r="BA18" i="46"/>
  <c r="BD18" i="46"/>
  <c r="AG77" i="72"/>
  <c r="V77" i="60" s="1"/>
  <c r="T104" i="63"/>
  <c r="BS18" i="46"/>
  <c r="Y154" i="72"/>
  <c r="Y99" i="72"/>
  <c r="BH145" i="58"/>
  <c r="BI145" i="58" s="1"/>
  <c r="BJ150" i="46"/>
  <c r="BJ163" i="46"/>
  <c r="BL163" i="46" s="1"/>
  <c r="M163" i="60" s="1"/>
  <c r="AI59" i="72"/>
  <c r="AI83" i="72"/>
  <c r="J148" i="88"/>
  <c r="AJ150" i="72"/>
  <c r="T49" i="63"/>
  <c r="AG176" i="63"/>
  <c r="AE72" i="73"/>
  <c r="AI78" i="72"/>
  <c r="AG82" i="63"/>
  <c r="AG67" i="63"/>
  <c r="AG172" i="63"/>
  <c r="Y67" i="72"/>
  <c r="S160" i="72"/>
  <c r="S144" i="72"/>
  <c r="S109" i="72"/>
  <c r="S93" i="72"/>
  <c r="S85" i="72"/>
  <c r="BQ73" i="46"/>
  <c r="BQ81" i="46"/>
  <c r="BQ97" i="46"/>
  <c r="BS140" i="46"/>
  <c r="H142" i="46"/>
  <c r="BC142" i="46"/>
  <c r="AZ142" i="46"/>
  <c r="BA142" i="46"/>
  <c r="BD142" i="46"/>
  <c r="BS144" i="46"/>
  <c r="AZ144" i="46"/>
  <c r="BA144" i="46"/>
  <c r="BB146" i="46"/>
  <c r="AZ146" i="46"/>
  <c r="H146" i="46"/>
  <c r="BA148" i="46"/>
  <c r="BD148" i="46"/>
  <c r="BE148" i="46"/>
  <c r="BS150" i="46"/>
  <c r="BC150" i="46"/>
  <c r="BA150" i="46"/>
  <c r="BC152" i="46"/>
  <c r="BD152" i="46"/>
  <c r="BD156" i="46"/>
  <c r="BC156" i="46"/>
  <c r="BB158" i="46"/>
  <c r="BD158" i="46"/>
  <c r="AZ158" i="46"/>
  <c r="BA158" i="46"/>
  <c r="BS160" i="46"/>
  <c r="BC160" i="46"/>
  <c r="BA160" i="46"/>
  <c r="AZ18" i="46"/>
  <c r="BE165" i="58"/>
  <c r="AZ165" i="58"/>
  <c r="BD165" i="58"/>
  <c r="BB165" i="58"/>
  <c r="BE167" i="58"/>
  <c r="BS167" i="58"/>
  <c r="BA167" i="58"/>
  <c r="BB167" i="58"/>
  <c r="H167" i="58"/>
  <c r="T66" i="63"/>
  <c r="AG130" i="63"/>
  <c r="BS29" i="58"/>
  <c r="BS165" i="58"/>
  <c r="T140" i="63"/>
  <c r="BB155" i="58"/>
  <c r="H155" i="58"/>
  <c r="Y61" i="72"/>
  <c r="BQ61" i="58"/>
  <c r="BD19" i="46"/>
  <c r="BA19" i="46"/>
  <c r="AG72" i="63"/>
  <c r="AI90" i="72"/>
  <c r="BQ54" i="46"/>
  <c r="S54" i="72"/>
  <c r="BQ66" i="46"/>
  <c r="S66" i="72"/>
  <c r="BQ78" i="46"/>
  <c r="S78" i="72"/>
  <c r="BQ90" i="46"/>
  <c r="S90" i="72"/>
  <c r="BQ118" i="46"/>
  <c r="S118" i="72"/>
  <c r="Y124" i="72"/>
  <c r="BQ124" i="58"/>
  <c r="BQ26" i="46"/>
  <c r="S26" i="72"/>
  <c r="BS167" i="46"/>
  <c r="BS27" i="58"/>
  <c r="BS35" i="58"/>
  <c r="T15" i="72"/>
  <c r="D25" i="46"/>
  <c r="D24" i="72"/>
  <c r="D19" i="58"/>
  <c r="T25" i="63"/>
  <c r="D22" i="46"/>
  <c r="D22" i="72"/>
  <c r="D22" i="63"/>
  <c r="AG24" i="63"/>
  <c r="D19" i="63"/>
  <c r="D24" i="63"/>
  <c r="D19" i="46"/>
  <c r="D24" i="46"/>
  <c r="D24" i="58"/>
  <c r="Q13" i="57"/>
  <c r="Q179" i="57" s="1"/>
  <c r="AZ179" i="57" s="1"/>
  <c r="E17" i="77"/>
  <c r="AL13" i="58"/>
  <c r="AE13" i="59"/>
  <c r="I43" i="81"/>
  <c r="I34" i="79"/>
  <c r="I43" i="78"/>
  <c r="D34" i="82"/>
  <c r="I43" i="79"/>
  <c r="P182" i="73"/>
  <c r="X13" i="58"/>
  <c r="X179" i="58" s="1"/>
  <c r="BD179" i="58" s="1"/>
  <c r="AL13" i="57"/>
  <c r="D43" i="81"/>
  <c r="D43" i="78"/>
  <c r="D34" i="79"/>
  <c r="I34" i="78"/>
  <c r="AS13" i="46"/>
  <c r="C44" i="78"/>
  <c r="D43" i="79"/>
  <c r="AL14" i="57"/>
  <c r="I34" i="82"/>
  <c r="AE13" i="46"/>
  <c r="O30" i="2"/>
  <c r="P30" i="2" s="1"/>
  <c r="AE14" i="59"/>
  <c r="H35" i="82"/>
  <c r="H35" i="78"/>
  <c r="H35" i="81"/>
  <c r="AE13" i="57"/>
  <c r="AE179" i="57" s="1"/>
  <c r="BH179" i="57" s="1"/>
  <c r="X13" i="46"/>
  <c r="X14" i="46"/>
  <c r="X14" i="59"/>
  <c r="C35" i="78"/>
  <c r="O31" i="2"/>
  <c r="P31" i="2" s="1"/>
  <c r="X13" i="57"/>
  <c r="C35" i="82"/>
  <c r="Q14" i="59"/>
  <c r="Q13" i="59"/>
  <c r="C26" i="79"/>
  <c r="C26" i="82"/>
  <c r="O29" i="2"/>
  <c r="P29" i="2" s="1"/>
  <c r="D25" i="78"/>
  <c r="J185" i="64"/>
  <c r="D25" i="79"/>
  <c r="O28" i="2"/>
  <c r="P28" i="2" s="1"/>
  <c r="Q14" i="46"/>
  <c r="BW15" i="59"/>
  <c r="G125" i="59"/>
  <c r="BX15" i="58"/>
  <c r="BW15" i="58"/>
  <c r="Y177" i="72"/>
  <c r="Y170" i="72"/>
  <c r="BQ173" i="58"/>
  <c r="BU15" i="58"/>
  <c r="AI169" i="72"/>
  <c r="Y172" i="72"/>
  <c r="Y140" i="72"/>
  <c r="Y136" i="72"/>
  <c r="Y138" i="72"/>
  <c r="Y134" i="72"/>
  <c r="AG139" i="72"/>
  <c r="V139" i="60" s="1"/>
  <c r="BX15" i="46"/>
  <c r="BQ172" i="46"/>
  <c r="BW15" i="46"/>
  <c r="S176" i="72"/>
  <c r="BV15" i="46"/>
  <c r="S172" i="73"/>
  <c r="S177" i="72"/>
  <c r="S169" i="72"/>
  <c r="BQ175" i="46"/>
  <c r="BU15" i="46"/>
  <c r="BZ15" i="46" s="1"/>
  <c r="S173" i="72"/>
  <c r="BY15" i="46"/>
  <c r="S136" i="72"/>
  <c r="AD138" i="73"/>
  <c r="AI139" i="72"/>
  <c r="AJ139" i="72"/>
  <c r="W137" i="61"/>
  <c r="S140" i="72"/>
  <c r="S137" i="72"/>
  <c r="S138" i="73"/>
  <c r="S133" i="72"/>
  <c r="S141" i="72"/>
  <c r="G169" i="57"/>
  <c r="G41" i="59"/>
  <c r="G157" i="59"/>
  <c r="G145" i="59"/>
  <c r="G154" i="57"/>
  <c r="G150" i="57"/>
  <c r="G166" i="57"/>
  <c r="G170" i="57"/>
  <c r="G105" i="59"/>
  <c r="G134" i="57"/>
  <c r="G18" i="59"/>
  <c r="G142" i="57"/>
  <c r="G34" i="59"/>
  <c r="F9" i="67"/>
  <c r="G173" i="59"/>
  <c r="G149" i="59"/>
  <c r="G72" i="57"/>
  <c r="G135" i="57"/>
  <c r="G108" i="59"/>
  <c r="G159" i="59"/>
  <c r="G123" i="57"/>
  <c r="G48" i="57"/>
  <c r="G55" i="59"/>
  <c r="G131" i="59"/>
  <c r="G107" i="59"/>
  <c r="G63" i="57"/>
  <c r="G80" i="59"/>
  <c r="G151" i="59"/>
  <c r="G51" i="57"/>
  <c r="G127" i="59"/>
  <c r="G59" i="59"/>
  <c r="G78" i="59"/>
  <c r="G78" i="57"/>
  <c r="G38" i="59"/>
  <c r="G54" i="57"/>
  <c r="G36" i="59"/>
  <c r="G96" i="57"/>
  <c r="G116" i="59"/>
  <c r="G152" i="59"/>
  <c r="G128" i="57"/>
  <c r="G104" i="57"/>
  <c r="G69" i="59"/>
  <c r="G160" i="57"/>
  <c r="G100" i="57"/>
  <c r="G99" i="59"/>
  <c r="G65" i="59"/>
  <c r="G148" i="59"/>
  <c r="G132" i="59"/>
  <c r="G61" i="57"/>
  <c r="G85" i="57"/>
  <c r="G124" i="57"/>
  <c r="G89" i="59"/>
  <c r="G89" i="57"/>
  <c r="G93" i="59"/>
  <c r="G93" i="57"/>
  <c r="G120" i="59"/>
  <c r="G120" i="57"/>
  <c r="G67" i="57"/>
  <c r="G67" i="59"/>
  <c r="G71" i="57"/>
  <c r="G71" i="59"/>
  <c r="G66" i="59"/>
  <c r="G58" i="57"/>
  <c r="G37" i="57"/>
  <c r="G24" i="57"/>
  <c r="G113" i="57"/>
  <c r="G30" i="59"/>
  <c r="G82" i="57"/>
  <c r="G62" i="57"/>
  <c r="G97" i="57"/>
  <c r="G44" i="59"/>
  <c r="G40" i="59"/>
  <c r="G98" i="59"/>
  <c r="G47" i="57"/>
  <c r="G137" i="59"/>
  <c r="J178" i="57"/>
  <c r="F7" i="59"/>
  <c r="G106" i="57"/>
  <c r="G21" i="59"/>
  <c r="K13" i="66"/>
  <c r="G20" i="59"/>
  <c r="G119" i="57"/>
  <c r="G75" i="59"/>
  <c r="G129" i="57"/>
  <c r="F7" i="67"/>
  <c r="L14" i="59"/>
  <c r="G31" i="57"/>
  <c r="G86" i="59"/>
  <c r="G86" i="57"/>
  <c r="G143" i="57"/>
  <c r="G143" i="59"/>
  <c r="G167" i="57"/>
  <c r="G167" i="59"/>
  <c r="G121" i="59"/>
  <c r="G121" i="57"/>
  <c r="G164" i="59"/>
  <c r="G164" i="57"/>
  <c r="G91" i="57"/>
  <c r="G91" i="59"/>
  <c r="G111" i="59"/>
  <c r="G111" i="57"/>
  <c r="G118" i="57"/>
  <c r="G118" i="59"/>
  <c r="G140" i="59"/>
  <c r="G140" i="57"/>
  <c r="G146" i="57"/>
  <c r="G146" i="59"/>
  <c r="L14" i="57"/>
  <c r="J178" i="59"/>
  <c r="G110" i="59"/>
  <c r="G22" i="57"/>
  <c r="G84" i="57"/>
  <c r="G35" i="59"/>
  <c r="G102" i="57"/>
  <c r="G115" i="59"/>
  <c r="G161" i="59"/>
  <c r="G49" i="59"/>
  <c r="G64" i="57"/>
  <c r="G76" i="57"/>
  <c r="G114" i="59"/>
  <c r="G28" i="57"/>
  <c r="G29" i="57"/>
  <c r="G68" i="59"/>
  <c r="G26" i="57"/>
  <c r="K14" i="67"/>
  <c r="G57" i="57"/>
  <c r="G103" i="57"/>
  <c r="G165" i="57"/>
  <c r="G177" i="59"/>
  <c r="G83" i="57"/>
  <c r="G94" i="59"/>
  <c r="G94" i="57"/>
  <c r="G46" i="59"/>
  <c r="G46" i="57"/>
  <c r="G144" i="59"/>
  <c r="G144" i="57"/>
  <c r="G172" i="59"/>
  <c r="G172" i="57"/>
  <c r="G101" i="59"/>
  <c r="G101" i="57"/>
  <c r="G133" i="59"/>
  <c r="G133" i="57"/>
  <c r="G153" i="57"/>
  <c r="G153" i="59"/>
  <c r="G174" i="59"/>
  <c r="G174" i="57"/>
  <c r="G168" i="59"/>
  <c r="G168" i="57"/>
  <c r="G138" i="57"/>
  <c r="G138" i="59"/>
  <c r="G147" i="59"/>
  <c r="G147" i="57"/>
  <c r="G158" i="59"/>
  <c r="G158" i="57"/>
  <c r="G176" i="57"/>
  <c r="G176" i="59"/>
  <c r="G42" i="57"/>
  <c r="G130" i="57"/>
  <c r="G33" i="59"/>
  <c r="G25" i="57"/>
  <c r="G45" i="59"/>
  <c r="G23" i="59"/>
  <c r="G19" i="59"/>
  <c r="G141" i="57"/>
  <c r="G73" i="57"/>
  <c r="G73" i="59"/>
  <c r="G87" i="59"/>
  <c r="G87" i="57"/>
  <c r="G139" i="59"/>
  <c r="G139" i="57"/>
  <c r="G156" i="59"/>
  <c r="G156" i="57"/>
  <c r="G175" i="57"/>
  <c r="G175" i="59"/>
  <c r="G27" i="57"/>
  <c r="G39" i="57"/>
  <c r="G56" i="59"/>
  <c r="G95" i="57"/>
  <c r="G171" i="59"/>
  <c r="G112" i="57"/>
  <c r="F7" i="57"/>
  <c r="G155" i="59"/>
  <c r="G126" i="57"/>
  <c r="G52" i="57"/>
  <c r="G53" i="57"/>
  <c r="G162" i="57"/>
  <c r="G163" i="57"/>
  <c r="G74" i="59"/>
  <c r="G74" i="57"/>
  <c r="G81" i="57"/>
  <c r="G81" i="59"/>
  <c r="G88" i="59"/>
  <c r="G88" i="57"/>
  <c r="G109" i="59"/>
  <c r="G109" i="57"/>
  <c r="G117" i="59"/>
  <c r="G117" i="57"/>
  <c r="G43" i="59"/>
  <c r="G50" i="59"/>
  <c r="G60" i="57"/>
  <c r="G92" i="57"/>
  <c r="G136" i="57"/>
  <c r="AE55" i="73"/>
  <c r="AE68" i="73"/>
  <c r="W79" i="61"/>
  <c r="W91" i="61"/>
  <c r="S103" i="73"/>
  <c r="AE115" i="73"/>
  <c r="AE123" i="73"/>
  <c r="W38" i="61"/>
  <c r="AE139" i="73"/>
  <c r="S25" i="73"/>
  <c r="AD95" i="73"/>
  <c r="AD167" i="73"/>
  <c r="AE95" i="73"/>
  <c r="AE171" i="73"/>
  <c r="AE18" i="73"/>
  <c r="AD171" i="73"/>
  <c r="W175" i="61"/>
  <c r="W143" i="61"/>
  <c r="AE175" i="73"/>
  <c r="AE33" i="73"/>
  <c r="W46" i="61"/>
  <c r="W50" i="61"/>
  <c r="W55" i="61"/>
  <c r="W60" i="61"/>
  <c r="W64" i="61"/>
  <c r="W68" i="61"/>
  <c r="W75" i="61"/>
  <c r="S79" i="73"/>
  <c r="AD87" i="73"/>
  <c r="S91" i="73"/>
  <c r="S99" i="73"/>
  <c r="AD107" i="73"/>
  <c r="W111" i="61"/>
  <c r="W115" i="61"/>
  <c r="W119" i="61"/>
  <c r="AD131" i="73"/>
  <c r="AD139" i="73"/>
  <c r="AD38" i="73"/>
  <c r="S167" i="73"/>
  <c r="AD175" i="73"/>
  <c r="AE131" i="73"/>
  <c r="AD127" i="73"/>
  <c r="AE46" i="73"/>
  <c r="AE103" i="73"/>
  <c r="W33" i="61"/>
  <c r="AD46" i="73"/>
  <c r="AE50" i="73"/>
  <c r="AE60" i="73"/>
  <c r="AE64" i="73"/>
  <c r="AE75" i="73"/>
  <c r="S83" i="73"/>
  <c r="AD111" i="73"/>
  <c r="AE119" i="73"/>
  <c r="AE155" i="73"/>
  <c r="W25" i="61"/>
  <c r="W18" i="61"/>
  <c r="S171" i="73"/>
  <c r="AD151" i="73"/>
  <c r="AD110" i="73"/>
  <c r="S72" i="73"/>
  <c r="S33" i="73"/>
  <c r="W87" i="61"/>
  <c r="W107" i="61"/>
  <c r="S111" i="73"/>
  <c r="S29" i="73"/>
  <c r="AE38" i="73"/>
  <c r="W131" i="61"/>
  <c r="AE127" i="73"/>
  <c r="W127" i="61"/>
  <c r="W167" i="61"/>
  <c r="AD53" i="73"/>
  <c r="AD29" i="73"/>
  <c r="AD135" i="73"/>
  <c r="W135" i="61"/>
  <c r="H39" i="72"/>
  <c r="H40" i="72"/>
  <c r="F36" i="58"/>
  <c r="G137" i="46"/>
  <c r="H141" i="72"/>
  <c r="H136" i="72"/>
  <c r="H113" i="72"/>
  <c r="H121" i="72"/>
  <c r="H116" i="72"/>
  <c r="H109" i="72"/>
  <c r="H97" i="72"/>
  <c r="H105" i="72"/>
  <c r="H101" i="72"/>
  <c r="H96" i="72"/>
  <c r="F88" i="58"/>
  <c r="H83" i="72"/>
  <c r="H91" i="72"/>
  <c r="H84" i="72"/>
  <c r="H68" i="72"/>
  <c r="F64" i="58"/>
  <c r="H52" i="72"/>
  <c r="H58" i="72"/>
  <c r="H49" i="72"/>
  <c r="H41" i="72"/>
  <c r="H34" i="72"/>
  <c r="H129" i="72"/>
  <c r="H137" i="72"/>
  <c r="H144" i="72"/>
  <c r="H140" i="72"/>
  <c r="H145" i="72"/>
  <c r="H120" i="72"/>
  <c r="H92" i="72"/>
  <c r="H100" i="72"/>
  <c r="F76" i="58"/>
  <c r="H60" i="72"/>
  <c r="F59" i="58"/>
  <c r="G146" i="58"/>
  <c r="G86" i="58"/>
  <c r="G54" i="58"/>
  <c r="G102" i="46"/>
  <c r="G162" i="46"/>
  <c r="G38" i="46"/>
  <c r="G130" i="46"/>
  <c r="G138" i="58"/>
  <c r="H168" i="72"/>
  <c r="G157" i="46"/>
  <c r="K178" i="46"/>
  <c r="H176" i="72"/>
  <c r="G165" i="58"/>
  <c r="H172" i="72"/>
  <c r="G161" i="46"/>
  <c r="G169" i="58"/>
  <c r="G158" i="46"/>
  <c r="G118" i="58"/>
  <c r="H128" i="72"/>
  <c r="H133" i="72"/>
  <c r="H132" i="72"/>
  <c r="H124" i="72"/>
  <c r="G21" i="58"/>
  <c r="G21" i="46"/>
  <c r="G129" i="46"/>
  <c r="G37" i="46"/>
  <c r="G70" i="46"/>
  <c r="G22" i="46"/>
  <c r="B23" i="70"/>
  <c r="H112" i="72"/>
  <c r="H108" i="72"/>
  <c r="G66" i="58"/>
  <c r="G66" i="46"/>
  <c r="G58" i="58"/>
  <c r="F98" i="58"/>
  <c r="F90" i="58"/>
  <c r="F94" i="58"/>
  <c r="H95" i="72"/>
  <c r="G133" i="46"/>
  <c r="F7" i="63"/>
  <c r="F75" i="58"/>
  <c r="F71" i="58"/>
  <c r="F67" i="58"/>
  <c r="Q18" i="64"/>
  <c r="G15" i="58" s="1"/>
  <c r="C3" i="58" s="1"/>
  <c r="H62" i="72"/>
  <c r="G26" i="46"/>
  <c r="G156" i="58"/>
  <c r="G148" i="58"/>
  <c r="F48" i="58"/>
  <c r="H56" i="72"/>
  <c r="H44" i="72"/>
  <c r="H42" i="72"/>
  <c r="G106" i="58"/>
  <c r="G44" i="46"/>
  <c r="H50" i="72"/>
  <c r="G97" i="46"/>
  <c r="G90" i="58"/>
  <c r="G42" i="58"/>
  <c r="G140" i="46"/>
  <c r="G28" i="46"/>
  <c r="G28" i="58"/>
  <c r="L14" i="46"/>
  <c r="J178" i="46"/>
  <c r="G65" i="46"/>
  <c r="G49" i="58"/>
  <c r="F32" i="58"/>
  <c r="H35" i="72"/>
  <c r="H27" i="72"/>
  <c r="G164" i="58"/>
  <c r="G176" i="58"/>
  <c r="G128" i="46"/>
  <c r="G136" i="58"/>
  <c r="G168" i="58"/>
  <c r="R20" i="64"/>
  <c r="G19" i="46" s="1"/>
  <c r="H23" i="72"/>
  <c r="G113" i="46"/>
  <c r="H20" i="72"/>
  <c r="K14" i="63"/>
  <c r="G24" i="46"/>
  <c r="G69" i="58"/>
  <c r="G131" i="46"/>
  <c r="G23" i="58"/>
  <c r="G23" i="46"/>
  <c r="G31" i="58"/>
  <c r="G31" i="46"/>
  <c r="G35" i="58"/>
  <c r="G35" i="46"/>
  <c r="G47" i="46"/>
  <c r="G47" i="58"/>
  <c r="G63" i="46"/>
  <c r="G63" i="58"/>
  <c r="G67" i="58"/>
  <c r="G67" i="46"/>
  <c r="G99" i="46"/>
  <c r="G99" i="58"/>
  <c r="G27" i="46"/>
  <c r="G27" i="58"/>
  <c r="G51" i="58"/>
  <c r="G51" i="46"/>
  <c r="G83" i="58"/>
  <c r="G83" i="46"/>
  <c r="G111" i="58"/>
  <c r="G111" i="46"/>
  <c r="G127" i="58"/>
  <c r="G127" i="46"/>
  <c r="G139" i="46"/>
  <c r="G139" i="58"/>
  <c r="G56" i="58"/>
  <c r="G56" i="46"/>
  <c r="G19" i="58"/>
  <c r="G147" i="58"/>
  <c r="G143" i="46"/>
  <c r="G159" i="46"/>
  <c r="G175" i="58"/>
  <c r="G88" i="46"/>
  <c r="G163" i="46"/>
  <c r="G132" i="58"/>
  <c r="G135" i="58"/>
  <c r="G144" i="58"/>
  <c r="G160" i="58"/>
  <c r="G172" i="58"/>
  <c r="F9" i="63"/>
  <c r="G40" i="46"/>
  <c r="G92" i="46"/>
  <c r="G33" i="58"/>
  <c r="F7" i="46"/>
  <c r="G117" i="46"/>
  <c r="G101" i="46"/>
  <c r="G108" i="46"/>
  <c r="G76" i="46"/>
  <c r="G74" i="58"/>
  <c r="G104" i="46"/>
  <c r="R17" i="65"/>
  <c r="L14" i="65" s="1"/>
  <c r="D22" i="58"/>
  <c r="D21" i="72"/>
  <c r="AG21" i="63"/>
  <c r="D21" i="58"/>
  <c r="D19" i="72"/>
  <c r="T176" i="63"/>
  <c r="D177" i="58"/>
  <c r="F8" i="63"/>
  <c r="I180" i="63"/>
  <c r="E24" i="70"/>
  <c r="F24" i="70" s="1"/>
  <c r="BA174" i="58"/>
  <c r="D170" i="63"/>
  <c r="D173" i="46"/>
  <c r="D177" i="46"/>
  <c r="D172" i="58"/>
  <c r="D173" i="72"/>
  <c r="Y176" i="72"/>
  <c r="Y169" i="72"/>
  <c r="BQ171" i="46"/>
  <c r="BQ174" i="46"/>
  <c r="AI174" i="72"/>
  <c r="D170" i="58"/>
  <c r="T172" i="63"/>
  <c r="D174" i="64"/>
  <c r="AG173" i="63" s="1"/>
  <c r="D172" i="63"/>
  <c r="D177" i="63"/>
  <c r="Y174" i="72"/>
  <c r="AE106" i="73"/>
  <c r="W138" i="61"/>
  <c r="S150" i="73"/>
  <c r="AF17" i="59"/>
  <c r="Z17" i="59"/>
  <c r="AO17" i="59"/>
  <c r="AC17" i="59"/>
  <c r="AV17" i="59"/>
  <c r="AJ16" i="59"/>
  <c r="S100" i="73"/>
  <c r="AE160" i="73"/>
  <c r="AX17" i="59"/>
  <c r="S161" i="73"/>
  <c r="AD67" i="73"/>
  <c r="AD130" i="73"/>
  <c r="W160" i="61"/>
  <c r="AA17" i="59"/>
  <c r="V17" i="59"/>
  <c r="AM17" i="59"/>
  <c r="AT17" i="59"/>
  <c r="AC16" i="59"/>
  <c r="S153" i="73"/>
  <c r="W133" i="61"/>
  <c r="W86" i="61"/>
  <c r="AD118" i="73"/>
  <c r="AE32" i="73"/>
  <c r="AD169" i="73"/>
  <c r="S142" i="73"/>
  <c r="AD23" i="73"/>
  <c r="AE73" i="73"/>
  <c r="AE94" i="73"/>
  <c r="AD94" i="73"/>
  <c r="AE100" i="73"/>
  <c r="AE86" i="73"/>
  <c r="W72" i="61"/>
  <c r="AD148" i="73"/>
  <c r="AG17" i="57"/>
  <c r="W102" i="61"/>
  <c r="AE43" i="73"/>
  <c r="Y17" i="57"/>
  <c r="AN17" i="57"/>
  <c r="AB17" i="57"/>
  <c r="R17" i="57"/>
  <c r="AI82" i="72"/>
  <c r="AJ82" i="72"/>
  <c r="BJ159" i="58"/>
  <c r="BG159" i="58"/>
  <c r="BH159" i="58"/>
  <c r="BH158" i="58"/>
  <c r="BG158" i="58"/>
  <c r="BJ158" i="58"/>
  <c r="AE54" i="73"/>
  <c r="W54" i="61"/>
  <c r="S54" i="73"/>
  <c r="AJ118" i="72"/>
  <c r="AD164" i="73"/>
  <c r="S164" i="73"/>
  <c r="S156" i="73"/>
  <c r="AD156" i="73"/>
  <c r="W156" i="61"/>
  <c r="AE156" i="73"/>
  <c r="AD152" i="73"/>
  <c r="W152" i="61"/>
  <c r="S144" i="73"/>
  <c r="AD144" i="73"/>
  <c r="W136" i="61"/>
  <c r="AE136" i="73"/>
  <c r="S136" i="73"/>
  <c r="W132" i="61"/>
  <c r="S132" i="73"/>
  <c r="AD124" i="73"/>
  <c r="S124" i="73"/>
  <c r="W120" i="61"/>
  <c r="AE120" i="73"/>
  <c r="S120" i="73"/>
  <c r="AD120" i="73"/>
  <c r="W112" i="61"/>
  <c r="AD112" i="73"/>
  <c r="AE112" i="73"/>
  <c r="S112" i="73"/>
  <c r="W108" i="61"/>
  <c r="AE108" i="73"/>
  <c r="S108" i="73"/>
  <c r="W104" i="61"/>
  <c r="AD104" i="73"/>
  <c r="S104" i="73"/>
  <c r="W84" i="61"/>
  <c r="AE84" i="73"/>
  <c r="S84" i="73"/>
  <c r="W80" i="61"/>
  <c r="AD80" i="73"/>
  <c r="AE80" i="73"/>
  <c r="W69" i="61"/>
  <c r="S69" i="73"/>
  <c r="AD69" i="73"/>
  <c r="AE69" i="73"/>
  <c r="W61" i="61"/>
  <c r="S61" i="73"/>
  <c r="S51" i="73"/>
  <c r="AE51" i="73"/>
  <c r="W34" i="61"/>
  <c r="S34" i="73"/>
  <c r="W26" i="61"/>
  <c r="AE26" i="73"/>
  <c r="AD26" i="73"/>
  <c r="W36" i="61"/>
  <c r="AE36" i="73"/>
  <c r="S36" i="73"/>
  <c r="AJ16" i="58"/>
  <c r="AQ16" i="58"/>
  <c r="BC108" i="58" s="1"/>
  <c r="AX16" i="58"/>
  <c r="Y32" i="72"/>
  <c r="BQ32" i="58"/>
  <c r="BQ44" i="58"/>
  <c r="Y44" i="72"/>
  <c r="BQ74" i="58"/>
  <c r="Y74" i="72"/>
  <c r="BQ90" i="58"/>
  <c r="Y90" i="72"/>
  <c r="BQ106" i="58"/>
  <c r="Y106" i="72"/>
  <c r="BQ114" i="58"/>
  <c r="Y114" i="72"/>
  <c r="BQ118" i="58"/>
  <c r="Y118" i="72"/>
  <c r="BQ122" i="58"/>
  <c r="Y122" i="72"/>
  <c r="Y141" i="72"/>
  <c r="BQ141" i="58"/>
  <c r="BQ149" i="58"/>
  <c r="Y149" i="72"/>
  <c r="BQ161" i="58"/>
  <c r="Y161" i="72"/>
  <c r="Y58" i="72"/>
  <c r="BQ58" i="58"/>
  <c r="BA50" i="58"/>
  <c r="AW17" i="58"/>
  <c r="BB22" i="58"/>
  <c r="BC111" i="58"/>
  <c r="BD176" i="58"/>
  <c r="BA67" i="58"/>
  <c r="BD45" i="58"/>
  <c r="BC43" i="58"/>
  <c r="BB45" i="58"/>
  <c r="AD61" i="73"/>
  <c r="V16" i="58"/>
  <c r="AZ80" i="58" s="1"/>
  <c r="S57" i="73"/>
  <c r="AE124" i="73"/>
  <c r="AD108" i="73"/>
  <c r="AD132" i="73"/>
  <c r="AE152" i="73"/>
  <c r="AD128" i="73"/>
  <c r="W51" i="61"/>
  <c r="AD172" i="73"/>
  <c r="W172" i="61"/>
  <c r="Y110" i="72"/>
  <c r="Y98" i="72"/>
  <c r="AE164" i="73"/>
  <c r="BQ40" i="58"/>
  <c r="BQ48" i="58"/>
  <c r="BQ102" i="58"/>
  <c r="BQ153" i="58"/>
  <c r="AD176" i="73"/>
  <c r="AE176" i="73"/>
  <c r="S176" i="73"/>
  <c r="W176" i="61"/>
  <c r="S168" i="73"/>
  <c r="AE168" i="73"/>
  <c r="W168" i="61"/>
  <c r="AD168" i="73"/>
  <c r="AE148" i="73"/>
  <c r="S148" i="73"/>
  <c r="S140" i="73"/>
  <c r="AE140" i="73"/>
  <c r="AD140" i="73"/>
  <c r="W116" i="61"/>
  <c r="AE116" i="73"/>
  <c r="W96" i="61"/>
  <c r="AE96" i="73"/>
  <c r="AD96" i="73"/>
  <c r="W92" i="61"/>
  <c r="AD92" i="73"/>
  <c r="S92" i="73"/>
  <c r="W88" i="61"/>
  <c r="S88" i="73"/>
  <c r="AD88" i="73"/>
  <c r="W76" i="61"/>
  <c r="AE76" i="73"/>
  <c r="AD76" i="73"/>
  <c r="W65" i="61"/>
  <c r="AE65" i="73"/>
  <c r="AD65" i="73"/>
  <c r="W57" i="61"/>
  <c r="AE57" i="73"/>
  <c r="W47" i="61"/>
  <c r="S47" i="73"/>
  <c r="AD47" i="73"/>
  <c r="AE47" i="73"/>
  <c r="AE39" i="73"/>
  <c r="AD39" i="73"/>
  <c r="S39" i="73"/>
  <c r="W30" i="61"/>
  <c r="S30" i="73"/>
  <c r="AE30" i="73"/>
  <c r="AD22" i="73"/>
  <c r="S22" i="73"/>
  <c r="BD173" i="58"/>
  <c r="BD172" i="58"/>
  <c r="BA78" i="58"/>
  <c r="BC69" i="58"/>
  <c r="BC171" i="58"/>
  <c r="BA113" i="58"/>
  <c r="BA108" i="58"/>
  <c r="BB43" i="58"/>
  <c r="AO17" i="58"/>
  <c r="AI23" i="72"/>
  <c r="W43" i="61"/>
  <c r="S96" i="73"/>
  <c r="AD84" i="73"/>
  <c r="W140" i="61"/>
  <c r="W39" i="61"/>
  <c r="S128" i="73"/>
  <c r="AI126" i="72"/>
  <c r="AD51" i="73"/>
  <c r="AE61" i="73"/>
  <c r="AD100" i="73"/>
  <c r="W124" i="61"/>
  <c r="Y78" i="72"/>
  <c r="Y66" i="72"/>
  <c r="Y56" i="72"/>
  <c r="AD34" i="73"/>
  <c r="BQ157" i="58"/>
  <c r="AG20" i="72"/>
  <c r="V20" i="60" s="1"/>
  <c r="W163" i="61"/>
  <c r="AE163" i="73"/>
  <c r="S147" i="73"/>
  <c r="AE147" i="73"/>
  <c r="AD99" i="73"/>
  <c r="AE99" i="73"/>
  <c r="AE21" i="73"/>
  <c r="W21" i="61"/>
  <c r="BQ111" i="58"/>
  <c r="Y111" i="72"/>
  <c r="BQ127" i="58"/>
  <c r="Y127" i="72"/>
  <c r="BQ146" i="58"/>
  <c r="Y146" i="72"/>
  <c r="BQ162" i="58"/>
  <c r="Y162" i="72"/>
  <c r="AD21" i="73"/>
  <c r="AD91" i="73"/>
  <c r="AD147" i="73"/>
  <c r="BQ53" i="58"/>
  <c r="BQ95" i="58"/>
  <c r="BD169" i="58"/>
  <c r="BC176" i="58"/>
  <c r="AI99" i="72"/>
  <c r="AG37" i="72"/>
  <c r="V37" i="60" s="1"/>
  <c r="AI130" i="72"/>
  <c r="AG86" i="72"/>
  <c r="V86" i="60" s="1"/>
  <c r="AJ67" i="72"/>
  <c r="AI67" i="72"/>
  <c r="W173" i="61"/>
  <c r="S173" i="73"/>
  <c r="AE173" i="73"/>
  <c r="S157" i="73"/>
  <c r="AE157" i="73"/>
  <c r="AE149" i="73"/>
  <c r="S149" i="73"/>
  <c r="AD141" i="73"/>
  <c r="AE141" i="73"/>
  <c r="S141" i="73"/>
  <c r="AD125" i="73"/>
  <c r="W125" i="61"/>
  <c r="AE125" i="73"/>
  <c r="AD113" i="73"/>
  <c r="W113" i="61"/>
  <c r="AE113" i="73"/>
  <c r="W105" i="61"/>
  <c r="S105" i="73"/>
  <c r="AE105" i="73"/>
  <c r="AD105" i="73"/>
  <c r="W97" i="61"/>
  <c r="AD97" i="73"/>
  <c r="S97" i="73"/>
  <c r="AE93" i="73"/>
  <c r="W93" i="61"/>
  <c r="S93" i="73"/>
  <c r="W89" i="61"/>
  <c r="AD89" i="73"/>
  <c r="S89" i="73"/>
  <c r="AD81" i="73"/>
  <c r="AE81" i="73"/>
  <c r="W81" i="61"/>
  <c r="AD66" i="73"/>
  <c r="AE66" i="73"/>
  <c r="S58" i="73"/>
  <c r="AE58" i="73"/>
  <c r="AD58" i="73"/>
  <c r="W48" i="61"/>
  <c r="AD48" i="73"/>
  <c r="S48" i="73"/>
  <c r="AE48" i="73"/>
  <c r="W40" i="61"/>
  <c r="AE40" i="73"/>
  <c r="AE35" i="73"/>
  <c r="S35" i="73"/>
  <c r="AD35" i="73"/>
  <c r="W35" i="61"/>
  <c r="W31" i="61"/>
  <c r="AE31" i="73"/>
  <c r="S31" i="73"/>
  <c r="AD27" i="73"/>
  <c r="W27" i="61"/>
  <c r="S19" i="73"/>
  <c r="AD19" i="73"/>
  <c r="AE19" i="73"/>
  <c r="F8" i="73"/>
  <c r="J44" i="70" s="1"/>
  <c r="BJ145" i="46"/>
  <c r="BG145" i="46"/>
  <c r="V16" i="46"/>
  <c r="AJ16" i="46"/>
  <c r="BB44" i="46" s="1"/>
  <c r="AX16" i="46"/>
  <c r="BQ27" i="46"/>
  <c r="S27" i="72"/>
  <c r="BQ35" i="46"/>
  <c r="S35" i="72"/>
  <c r="BQ39" i="46"/>
  <c r="S39" i="72"/>
  <c r="BQ47" i="46"/>
  <c r="S47" i="72"/>
  <c r="S51" i="72"/>
  <c r="BQ51" i="46"/>
  <c r="BQ55" i="46"/>
  <c r="S55" i="72"/>
  <c r="S67" i="72"/>
  <c r="BQ67" i="46"/>
  <c r="S71" i="72"/>
  <c r="BQ71" i="46"/>
  <c r="BQ75" i="46"/>
  <c r="S75" i="72"/>
  <c r="S79" i="72"/>
  <c r="BQ79" i="46"/>
  <c r="S83" i="72"/>
  <c r="BQ83" i="46"/>
  <c r="S87" i="72"/>
  <c r="BQ87" i="46"/>
  <c r="BQ91" i="46"/>
  <c r="S91" i="72"/>
  <c r="S95" i="72"/>
  <c r="BQ95" i="46"/>
  <c r="S103" i="72"/>
  <c r="BQ103" i="46"/>
  <c r="BQ107" i="46"/>
  <c r="S107" i="72"/>
  <c r="S111" i="72"/>
  <c r="BQ111" i="46"/>
  <c r="S115" i="72"/>
  <c r="BQ115" i="46"/>
  <c r="BQ123" i="46"/>
  <c r="S123" i="72"/>
  <c r="S128" i="72"/>
  <c r="BQ128" i="46"/>
  <c r="BQ134" i="46"/>
  <c r="S134" i="72"/>
  <c r="S146" i="72"/>
  <c r="BQ146" i="46"/>
  <c r="BQ166" i="46"/>
  <c r="S166" i="72"/>
  <c r="S170" i="72"/>
  <c r="BQ170" i="46"/>
  <c r="S58" i="72"/>
  <c r="BQ58" i="46"/>
  <c r="S64" i="72"/>
  <c r="BQ64" i="46"/>
  <c r="BM159" i="46"/>
  <c r="K143" i="88" s="1"/>
  <c r="AD73" i="73"/>
  <c r="AI86" i="72"/>
  <c r="AI20" i="72"/>
  <c r="AJ78" i="72"/>
  <c r="AD31" i="73"/>
  <c r="AE85" i="73"/>
  <c r="BH154" i="46"/>
  <c r="BJ154" i="46"/>
  <c r="BM154" i="46" s="1"/>
  <c r="S137" i="73"/>
  <c r="W19" i="61"/>
  <c r="AC16" i="46"/>
  <c r="BA72" i="46" s="1"/>
  <c r="S43" i="72"/>
  <c r="AD85" i="73"/>
  <c r="AD157" i="73"/>
  <c r="W58" i="61"/>
  <c r="BQ119" i="46"/>
  <c r="BH159" i="46"/>
  <c r="BB177" i="46"/>
  <c r="W73" i="61"/>
  <c r="BB175" i="46"/>
  <c r="AJ86" i="72"/>
  <c r="AJ20" i="72"/>
  <c r="AJ81" i="72"/>
  <c r="AG105" i="72"/>
  <c r="V105" i="60" s="1"/>
  <c r="AE133" i="73"/>
  <c r="AD137" i="73"/>
  <c r="AE44" i="73"/>
  <c r="S85" i="73"/>
  <c r="AE89" i="73"/>
  <c r="AD149" i="73"/>
  <c r="AD54" i="73"/>
  <c r="AQ16" i="46"/>
  <c r="BH145" i="46"/>
  <c r="AD56" i="73"/>
  <c r="AE56" i="73"/>
  <c r="N9" i="63"/>
  <c r="AE27" i="73"/>
  <c r="W149" i="61"/>
  <c r="BQ99" i="46"/>
  <c r="BQ158" i="46"/>
  <c r="W177" i="61"/>
  <c r="S177" i="73"/>
  <c r="W169" i="61"/>
  <c r="AE169" i="73"/>
  <c r="AE165" i="73"/>
  <c r="AD165" i="73"/>
  <c r="W165" i="61"/>
  <c r="S165" i="73"/>
  <c r="W153" i="61"/>
  <c r="AD153" i="73"/>
  <c r="S145" i="73"/>
  <c r="W145" i="61"/>
  <c r="AE145" i="73"/>
  <c r="AE129" i="73"/>
  <c r="W129" i="61"/>
  <c r="S129" i="73"/>
  <c r="AE121" i="73"/>
  <c r="AD121" i="73"/>
  <c r="S117" i="73"/>
  <c r="W117" i="61"/>
  <c r="AD117" i="73"/>
  <c r="AE109" i="73"/>
  <c r="AD109" i="73"/>
  <c r="S109" i="73"/>
  <c r="S101" i="73"/>
  <c r="AE101" i="73"/>
  <c r="S77" i="73"/>
  <c r="W77" i="61"/>
  <c r="AE77" i="73"/>
  <c r="S62" i="73"/>
  <c r="AD62" i="73"/>
  <c r="AE62" i="73"/>
  <c r="S52" i="73"/>
  <c r="W52" i="61"/>
  <c r="AD52" i="73"/>
  <c r="W44" i="61"/>
  <c r="S44" i="73"/>
  <c r="S138" i="72"/>
  <c r="BQ138" i="46"/>
  <c r="S142" i="72"/>
  <c r="BQ142" i="46"/>
  <c r="BQ150" i="46"/>
  <c r="S150" i="72"/>
  <c r="S154" i="72"/>
  <c r="BQ154" i="46"/>
  <c r="S162" i="72"/>
  <c r="BQ162" i="46"/>
  <c r="AJ105" i="72"/>
  <c r="AG81" i="72"/>
  <c r="V81" i="60" s="1"/>
  <c r="S40" i="73"/>
  <c r="S81" i="73"/>
  <c r="AD93" i="73"/>
  <c r="S113" i="73"/>
  <c r="BG159" i="46"/>
  <c r="AD133" i="73"/>
  <c r="BG154" i="46"/>
  <c r="AD177" i="73"/>
  <c r="W161" i="61"/>
  <c r="AG67" i="72"/>
  <c r="V67" i="60" s="1"/>
  <c r="AD101" i="73"/>
  <c r="AD173" i="73"/>
  <c r="W141" i="61"/>
  <c r="AE161" i="73"/>
  <c r="AE70" i="73"/>
  <c r="AD70" i="73"/>
  <c r="W70" i="61"/>
  <c r="BQ18" i="46"/>
  <c r="W101" i="61"/>
  <c r="AD174" i="73"/>
  <c r="W174" i="61"/>
  <c r="AE174" i="73"/>
  <c r="AD170" i="73"/>
  <c r="W170" i="61"/>
  <c r="AE170" i="73"/>
  <c r="AD166" i="73"/>
  <c r="S166" i="73"/>
  <c r="W166" i="61"/>
  <c r="AE166" i="73"/>
  <c r="W162" i="61"/>
  <c r="S162" i="73"/>
  <c r="S158" i="73"/>
  <c r="W158" i="61"/>
  <c r="AE158" i="73"/>
  <c r="AD158" i="73"/>
  <c r="AD154" i="73"/>
  <c r="S154" i="73"/>
  <c r="W154" i="61"/>
  <c r="W150" i="61"/>
  <c r="AD150" i="73"/>
  <c r="AE146" i="73"/>
  <c r="W146" i="61"/>
  <c r="S146" i="73"/>
  <c r="W142" i="61"/>
  <c r="AE142" i="73"/>
  <c r="AD134" i="73"/>
  <c r="S134" i="73"/>
  <c r="AE134" i="73"/>
  <c r="W134" i="61"/>
  <c r="W130" i="61"/>
  <c r="AE130" i="73"/>
  <c r="W126" i="61"/>
  <c r="S126" i="73"/>
  <c r="AD126" i="73"/>
  <c r="S122" i="73"/>
  <c r="W122" i="61"/>
  <c r="AD122" i="73"/>
  <c r="S118" i="73"/>
  <c r="W118" i="61"/>
  <c r="AD114" i="73"/>
  <c r="AE114" i="73"/>
  <c r="W114" i="61"/>
  <c r="S110" i="73"/>
  <c r="AE110" i="73"/>
  <c r="S106" i="73"/>
  <c r="W106" i="61"/>
  <c r="AE102" i="73"/>
  <c r="S102" i="73"/>
  <c r="S98" i="73"/>
  <c r="W98" i="61"/>
  <c r="AD98" i="73"/>
  <c r="S90" i="73"/>
  <c r="W90" i="61"/>
  <c r="AD90" i="73"/>
  <c r="S82" i="73"/>
  <c r="AD82" i="73"/>
  <c r="AE82" i="73"/>
  <c r="W82" i="61"/>
  <c r="W78" i="61"/>
  <c r="AE78" i="73"/>
  <c r="AD78" i="73"/>
  <c r="S74" i="73"/>
  <c r="AE74" i="73"/>
  <c r="W74" i="61"/>
  <c r="S67" i="73"/>
  <c r="AE67" i="73"/>
  <c r="S63" i="73"/>
  <c r="AD63" i="73"/>
  <c r="AE63" i="73"/>
  <c r="AD59" i="73"/>
  <c r="W59" i="61"/>
  <c r="AE59" i="73"/>
  <c r="S53" i="73"/>
  <c r="W53" i="61"/>
  <c r="W49" i="61"/>
  <c r="S49" i="73"/>
  <c r="AD45" i="73"/>
  <c r="W45" i="61"/>
  <c r="S45" i="73"/>
  <c r="AE45" i="73"/>
  <c r="S41" i="73"/>
  <c r="AE41" i="73"/>
  <c r="AD41" i="73"/>
  <c r="W41" i="61"/>
  <c r="W37" i="61"/>
  <c r="AE37" i="73"/>
  <c r="S37" i="73"/>
  <c r="W32" i="61"/>
  <c r="AD32" i="73"/>
  <c r="AD28" i="73"/>
  <c r="S28" i="73"/>
  <c r="W28" i="61"/>
  <c r="AE28" i="73"/>
  <c r="S24" i="73"/>
  <c r="W24" i="61"/>
  <c r="AD24" i="73"/>
  <c r="S20" i="73"/>
  <c r="W20" i="61"/>
  <c r="AE20" i="73"/>
  <c r="AG60" i="72"/>
  <c r="V60" i="60" s="1"/>
  <c r="BC176" i="46"/>
  <c r="BQ23" i="46"/>
  <c r="S23" i="72"/>
  <c r="BQ40" i="46"/>
  <c r="S40" i="72"/>
  <c r="BQ72" i="46"/>
  <c r="S72" i="72"/>
  <c r="BQ88" i="46"/>
  <c r="S88" i="72"/>
  <c r="BQ104" i="46"/>
  <c r="S104" i="72"/>
  <c r="BQ120" i="46"/>
  <c r="S120" i="72"/>
  <c r="BQ139" i="46"/>
  <c r="S139" i="72"/>
  <c r="BQ62" i="46"/>
  <c r="S62" i="72"/>
  <c r="AG118" i="72"/>
  <c r="V118" i="60" s="1"/>
  <c r="S159" i="73"/>
  <c r="AE159" i="73"/>
  <c r="AD159" i="73"/>
  <c r="AD155" i="73"/>
  <c r="W155" i="61"/>
  <c r="AE143" i="73"/>
  <c r="AD143" i="73"/>
  <c r="S42" i="73"/>
  <c r="W42" i="61"/>
  <c r="AE42" i="73"/>
  <c r="BQ33" i="46"/>
  <c r="S33" i="72"/>
  <c r="AU17" i="46"/>
  <c r="AB17" i="46"/>
  <c r="AI57" i="72"/>
  <c r="AG57" i="72"/>
  <c r="V57" i="60" s="1"/>
  <c r="AJ57" i="72"/>
  <c r="AG159" i="72"/>
  <c r="V159" i="60" s="1"/>
  <c r="AI159" i="72"/>
  <c r="AJ159" i="72"/>
  <c r="AJ92" i="72"/>
  <c r="AG92" i="72"/>
  <c r="V92" i="60" s="1"/>
  <c r="AJ21" i="72"/>
  <c r="AG21" i="72"/>
  <c r="V21" i="60" s="1"/>
  <c r="Z15" i="72"/>
  <c r="BA32" i="58"/>
  <c r="BA79" i="58"/>
  <c r="BA121" i="58"/>
  <c r="BA76" i="58"/>
  <c r="BA46" i="58"/>
  <c r="AG94" i="72"/>
  <c r="V94" i="60" s="1"/>
  <c r="AJ94" i="72"/>
  <c r="AA9" i="63"/>
  <c r="BA169" i="58"/>
  <c r="BA105" i="58"/>
  <c r="BA55" i="58"/>
  <c r="BA37" i="58"/>
  <c r="BA71" i="58"/>
  <c r="BA45" i="58"/>
  <c r="BA91" i="58"/>
  <c r="BA87" i="58"/>
  <c r="BA118" i="58"/>
  <c r="BA21" i="46"/>
  <c r="BA170" i="46"/>
  <c r="BA102" i="46"/>
  <c r="BA176" i="46"/>
  <c r="BA116" i="46"/>
  <c r="BA173" i="46"/>
  <c r="BA20" i="46"/>
  <c r="T39" i="63"/>
  <c r="AG39" i="63"/>
  <c r="BB174" i="46"/>
  <c r="BB172" i="46"/>
  <c r="BB169" i="46"/>
  <c r="BB176" i="46"/>
  <c r="BB171" i="46"/>
  <c r="BB173" i="46"/>
  <c r="BB170" i="46"/>
  <c r="BA52" i="58"/>
  <c r="BA120" i="58"/>
  <c r="BA124" i="58"/>
  <c r="BA30" i="58"/>
  <c r="BA132" i="58"/>
  <c r="BA171" i="58"/>
  <c r="BA90" i="58"/>
  <c r="BA61" i="58"/>
  <c r="BA58" i="58"/>
  <c r="BA109" i="58"/>
  <c r="BA72" i="58"/>
  <c r="BA104" i="58"/>
  <c r="BA64" i="58"/>
  <c r="AZ52" i="58"/>
  <c r="BA34" i="58"/>
  <c r="BA41" i="58"/>
  <c r="BA26" i="58"/>
  <c r="BA174" i="46"/>
  <c r="BG161" i="58"/>
  <c r="BI161" i="58" s="1"/>
  <c r="T112" i="63"/>
  <c r="T48" i="63"/>
  <c r="AG48" i="63"/>
  <c r="BH149" i="46"/>
  <c r="BG149" i="46"/>
  <c r="BX15" i="57"/>
  <c r="BV15" i="57"/>
  <c r="BT20" i="58"/>
  <c r="BS20" i="58"/>
  <c r="E28" i="70"/>
  <c r="BA20" i="58"/>
  <c r="BS42" i="58"/>
  <c r="BT42" i="58"/>
  <c r="BT56" i="58"/>
  <c r="BS56" i="58"/>
  <c r="BA56" i="58"/>
  <c r="BS64" i="58"/>
  <c r="BT64" i="58"/>
  <c r="BT72" i="58"/>
  <c r="BS72" i="58"/>
  <c r="BC72" i="58"/>
  <c r="BT76" i="58"/>
  <c r="BS76" i="58"/>
  <c r="BT84" i="58"/>
  <c r="BS84" i="58"/>
  <c r="BS96" i="58"/>
  <c r="BC96" i="58"/>
  <c r="BA96" i="58"/>
  <c r="BT104" i="58"/>
  <c r="BS104" i="58"/>
  <c r="BT108" i="58"/>
  <c r="BS108" i="58"/>
  <c r="BS116" i="58"/>
  <c r="BT116" i="58"/>
  <c r="BA116" i="58"/>
  <c r="BS128" i="58"/>
  <c r="BT128" i="58"/>
  <c r="BT136" i="58"/>
  <c r="BA136" i="58"/>
  <c r="BS136" i="58"/>
  <c r="BT144" i="58"/>
  <c r="H144" i="58" s="1"/>
  <c r="BD144" i="58"/>
  <c r="BE144" i="58"/>
  <c r="BB144" i="58"/>
  <c r="BS144" i="58"/>
  <c r="AZ144" i="58"/>
  <c r="BA144" i="58"/>
  <c r="BT156" i="58"/>
  <c r="BS156" i="58"/>
  <c r="BT164" i="58"/>
  <c r="BT173" i="58"/>
  <c r="BS173" i="58"/>
  <c r="BC173" i="58"/>
  <c r="BA177" i="46"/>
  <c r="BS177" i="46"/>
  <c r="D34" i="64"/>
  <c r="T33" i="63" s="1"/>
  <c r="D33" i="46"/>
  <c r="D33" i="58"/>
  <c r="D33" i="72"/>
  <c r="D39" i="63"/>
  <c r="D39" i="58"/>
  <c r="D39" i="46"/>
  <c r="D39" i="72"/>
  <c r="D55" i="64"/>
  <c r="AG54" i="63" s="1"/>
  <c r="D54" i="72"/>
  <c r="D54" i="58"/>
  <c r="D54" i="46"/>
  <c r="D54" i="63"/>
  <c r="D61" i="64"/>
  <c r="AG60" i="63" s="1"/>
  <c r="D60" i="72"/>
  <c r="D60" i="46"/>
  <c r="D60" i="63"/>
  <c r="D60" i="58"/>
  <c r="O74" i="64"/>
  <c r="AG73" i="63"/>
  <c r="O76" i="64"/>
  <c r="T75" i="63"/>
  <c r="D87" i="58"/>
  <c r="D87" i="72"/>
  <c r="D88" i="64"/>
  <c r="D87" i="46"/>
  <c r="D87" i="63"/>
  <c r="D92" i="64"/>
  <c r="T91" i="63" s="1"/>
  <c r="D91" i="72"/>
  <c r="D91" i="63"/>
  <c r="D91" i="58"/>
  <c r="D91" i="46"/>
  <c r="D95" i="72"/>
  <c r="D96" i="64"/>
  <c r="D95" i="58"/>
  <c r="D95" i="46"/>
  <c r="D95" i="63"/>
  <c r="D99" i="63"/>
  <c r="D99" i="72"/>
  <c r="D99" i="46"/>
  <c r="D100" i="64"/>
  <c r="O103" i="64"/>
  <c r="T102" i="63"/>
  <c r="O111" i="64"/>
  <c r="AG110" i="63"/>
  <c r="D114" i="58"/>
  <c r="D115" i="64"/>
  <c r="D114" i="63"/>
  <c r="D114" i="46"/>
  <c r="D114" i="72"/>
  <c r="D121" i="64"/>
  <c r="D120" i="58"/>
  <c r="D120" i="72"/>
  <c r="D120" i="63"/>
  <c r="O146" i="64"/>
  <c r="AG145" i="63"/>
  <c r="T151" i="63"/>
  <c r="AG151" i="63"/>
  <c r="AG155" i="63"/>
  <c r="T155" i="63"/>
  <c r="O156" i="64"/>
  <c r="O160" i="64"/>
  <c r="AG159" i="63"/>
  <c r="T159" i="63"/>
  <c r="T161" i="63"/>
  <c r="O162" i="64"/>
  <c r="BT17" i="59"/>
  <c r="AT17" i="58"/>
  <c r="AP17" i="58"/>
  <c r="AB17" i="58"/>
  <c r="AX17" i="58"/>
  <c r="AF17" i="58"/>
  <c r="AU17" i="58"/>
  <c r="Y17" i="58"/>
  <c r="AI17" i="58"/>
  <c r="T17" i="58"/>
  <c r="AN17" i="58"/>
  <c r="R17" i="58"/>
  <c r="BA103" i="58"/>
  <c r="AJ17" i="58"/>
  <c r="AM17" i="58"/>
  <c r="Z17" i="58"/>
  <c r="BA27" i="58"/>
  <c r="BA69" i="58"/>
  <c r="BA111" i="58"/>
  <c r="BA131" i="58"/>
  <c r="BC49" i="58"/>
  <c r="BC110" i="58"/>
  <c r="BA63" i="58"/>
  <c r="BB177" i="58"/>
  <c r="BA53" i="58"/>
  <c r="BA73" i="58"/>
  <c r="BA81" i="58"/>
  <c r="BA101" i="58"/>
  <c r="BA49" i="58"/>
  <c r="BC59" i="58"/>
  <c r="BA83" i="58"/>
  <c r="BC109" i="58"/>
  <c r="BC90" i="58"/>
  <c r="BD131" i="58"/>
  <c r="BA117" i="58"/>
  <c r="BA127" i="58"/>
  <c r="BA94" i="58"/>
  <c r="BA39" i="58"/>
  <c r="BC89" i="58"/>
  <c r="BC103" i="58"/>
  <c r="BC54" i="58"/>
  <c r="BD66" i="58"/>
  <c r="BC123" i="58"/>
  <c r="BC25" i="58"/>
  <c r="BA48" i="58"/>
  <c r="BC101" i="58"/>
  <c r="BA62" i="58"/>
  <c r="BC117" i="58"/>
  <c r="BA82" i="58"/>
  <c r="BD174" i="58"/>
  <c r="V17" i="58"/>
  <c r="AQ17" i="58"/>
  <c r="AH17" i="58"/>
  <c r="BC174" i="58"/>
  <c r="BC67" i="58"/>
  <c r="AZ77" i="58"/>
  <c r="BA95" i="58"/>
  <c r="BB126" i="58"/>
  <c r="BA102" i="58"/>
  <c r="BA70" i="58"/>
  <c r="BA130" i="58"/>
  <c r="BC40" i="58"/>
  <c r="BA89" i="58"/>
  <c r="BC82" i="58"/>
  <c r="BA106" i="58"/>
  <c r="BA44" i="58"/>
  <c r="BC81" i="58"/>
  <c r="BA33" i="58"/>
  <c r="BC21" i="58"/>
  <c r="BC50" i="58"/>
  <c r="BD53" i="58"/>
  <c r="BA97" i="58"/>
  <c r="BA85" i="58"/>
  <c r="BA177" i="58"/>
  <c r="BA43" i="58"/>
  <c r="BA125" i="58"/>
  <c r="BA126" i="58"/>
  <c r="BS172" i="58"/>
  <c r="BS24" i="58"/>
  <c r="BA28" i="58"/>
  <c r="BC32" i="58"/>
  <c r="AZ34" i="58"/>
  <c r="BS34" i="58"/>
  <c r="BC34" i="58"/>
  <c r="BS35" i="46"/>
  <c r="BA35" i="46"/>
  <c r="F8" i="46"/>
  <c r="C24" i="70"/>
  <c r="D24" i="70" s="1"/>
  <c r="BS39" i="46"/>
  <c r="BS43" i="46"/>
  <c r="BS45" i="46"/>
  <c r="BS47" i="46"/>
  <c r="BS49" i="46"/>
  <c r="BS53" i="46"/>
  <c r="BS67" i="46"/>
  <c r="BS71" i="46"/>
  <c r="BA71" i="46"/>
  <c r="BS75" i="46"/>
  <c r="BS79" i="46"/>
  <c r="BS83" i="46"/>
  <c r="BS87" i="46"/>
  <c r="BS91" i="46"/>
  <c r="BS97" i="46"/>
  <c r="BS101" i="46"/>
  <c r="BS105" i="46"/>
  <c r="BS121" i="46"/>
  <c r="BS123" i="46"/>
  <c r="BS127" i="46"/>
  <c r="BS129" i="46"/>
  <c r="BS131" i="46"/>
  <c r="BD131" i="46"/>
  <c r="BS135" i="46"/>
  <c r="BS137" i="46"/>
  <c r="BS139" i="46"/>
  <c r="BA139" i="46"/>
  <c r="BA168" i="58"/>
  <c r="BA129" i="58"/>
  <c r="BD168" i="58"/>
  <c r="BA115" i="58"/>
  <c r="BC172" i="58"/>
  <c r="BB114" i="58"/>
  <c r="BC58" i="58"/>
  <c r="AZ75" i="58"/>
  <c r="BC104" i="58"/>
  <c r="BC124" i="58"/>
  <c r="BB49" i="58"/>
  <c r="AZ25" i="58"/>
  <c r="BB102" i="58"/>
  <c r="BA66" i="58"/>
  <c r="AZ65" i="58"/>
  <c r="BA29" i="58"/>
  <c r="BA25" i="58"/>
  <c r="BC98" i="58"/>
  <c r="BA84" i="58"/>
  <c r="BA75" i="58"/>
  <c r="BA128" i="58"/>
  <c r="BC33" i="58"/>
  <c r="BA114" i="58"/>
  <c r="BA98" i="58"/>
  <c r="BC56" i="58"/>
  <c r="BA119" i="58"/>
  <c r="BD177" i="58"/>
  <c r="BC29" i="58"/>
  <c r="BC113" i="58"/>
  <c r="BA77" i="58"/>
  <c r="AZ174" i="58"/>
  <c r="BB27" i="58"/>
  <c r="BA23" i="58"/>
  <c r="BA42" i="58"/>
  <c r="AZ93" i="58"/>
  <c r="BC63" i="58"/>
  <c r="BC48" i="58"/>
  <c r="BA75" i="46"/>
  <c r="BJ149" i="46"/>
  <c r="AA17" i="58"/>
  <c r="AC17" i="58"/>
  <c r="BJ143" i="58"/>
  <c r="BH143" i="58"/>
  <c r="BI143" i="58" s="1"/>
  <c r="BA24" i="58"/>
  <c r="AI62" i="72"/>
  <c r="AJ62" i="72"/>
  <c r="AG109" i="72"/>
  <c r="V109" i="60" s="1"/>
  <c r="AJ109" i="72"/>
  <c r="AI74" i="72"/>
  <c r="AG74" i="72"/>
  <c r="V74" i="60" s="1"/>
  <c r="BT17" i="46"/>
  <c r="AI118" i="72"/>
  <c r="BT52" i="58"/>
  <c r="BS52" i="58"/>
  <c r="BW15" i="57"/>
  <c r="BU15" i="57"/>
  <c r="BX15" i="59"/>
  <c r="BV15" i="59"/>
  <c r="BS28" i="58"/>
  <c r="BT28" i="58"/>
  <c r="BD38" i="58"/>
  <c r="BS38" i="58"/>
  <c r="BC38" i="58"/>
  <c r="BT47" i="58"/>
  <c r="BS47" i="58"/>
  <c r="BC47" i="58"/>
  <c r="BB47" i="58"/>
  <c r="BA47" i="58"/>
  <c r="BT51" i="58"/>
  <c r="BS51" i="58"/>
  <c r="BA51" i="58"/>
  <c r="BT60" i="58"/>
  <c r="BS60" i="58"/>
  <c r="BA60" i="58"/>
  <c r="BS68" i="58"/>
  <c r="BT68" i="58"/>
  <c r="BA68" i="58"/>
  <c r="BT80" i="58"/>
  <c r="BS80" i="58"/>
  <c r="BB80" i="58"/>
  <c r="BA80" i="58"/>
  <c r="BS88" i="58"/>
  <c r="BT88" i="58"/>
  <c r="BS92" i="58"/>
  <c r="BT92" i="58"/>
  <c r="BA92" i="58"/>
  <c r="BC92" i="58"/>
  <c r="BT100" i="58"/>
  <c r="BS100" i="58"/>
  <c r="BS112" i="58"/>
  <c r="BT112" i="58"/>
  <c r="BA112" i="58"/>
  <c r="BT120" i="58"/>
  <c r="BS124" i="58"/>
  <c r="BT124" i="58"/>
  <c r="BS132" i="58"/>
  <c r="BT132" i="58"/>
  <c r="BS140" i="58"/>
  <c r="BT140" i="58"/>
  <c r="BB140" i="58"/>
  <c r="BA140" i="58"/>
  <c r="BS160" i="58"/>
  <c r="BT160" i="58"/>
  <c r="BS169" i="58"/>
  <c r="BT169" i="58"/>
  <c r="BD175" i="58"/>
  <c r="BA175" i="58"/>
  <c r="BT176" i="58"/>
  <c r="AZ176" i="58"/>
  <c r="D32" i="64"/>
  <c r="D31" i="72"/>
  <c r="D31" i="63"/>
  <c r="D31" i="46"/>
  <c r="D31" i="58"/>
  <c r="O35" i="64"/>
  <c r="T34" i="63"/>
  <c r="D38" i="64"/>
  <c r="D37" i="63"/>
  <c r="D37" i="72"/>
  <c r="D37" i="46"/>
  <c r="D37" i="58"/>
  <c r="D42" i="64"/>
  <c r="AG41" i="63" s="1"/>
  <c r="D41" i="72"/>
  <c r="D41" i="63"/>
  <c r="D41" i="58"/>
  <c r="D41" i="46"/>
  <c r="AG51" i="63"/>
  <c r="O52" i="64"/>
  <c r="D57" i="64"/>
  <c r="D56" i="58"/>
  <c r="D56" i="46"/>
  <c r="D56" i="72"/>
  <c r="D59" i="64"/>
  <c r="AG58" i="63" s="1"/>
  <c r="D58" i="58"/>
  <c r="D58" i="72"/>
  <c r="D58" i="63"/>
  <c r="D63" i="64"/>
  <c r="D62" i="58"/>
  <c r="D62" i="63"/>
  <c r="D62" i="72"/>
  <c r="D62" i="46"/>
  <c r="D65" i="64"/>
  <c r="D64" i="58"/>
  <c r="D64" i="46"/>
  <c r="D64" i="72"/>
  <c r="D64" i="63"/>
  <c r="O66" i="64"/>
  <c r="AG65" i="63"/>
  <c r="O80" i="64"/>
  <c r="T79" i="63"/>
  <c r="O84" i="64"/>
  <c r="AG83" i="63"/>
  <c r="D86" i="64"/>
  <c r="AG85" i="63" s="1"/>
  <c r="D85" i="72"/>
  <c r="D85" i="58"/>
  <c r="D85" i="46"/>
  <c r="D90" i="64"/>
  <c r="T89" i="63" s="1"/>
  <c r="D89" i="58"/>
  <c r="D89" i="63"/>
  <c r="D89" i="46"/>
  <c r="D94" i="64"/>
  <c r="AG93" i="63" s="1"/>
  <c r="D93" i="58"/>
  <c r="D93" i="72"/>
  <c r="D93" i="46"/>
  <c r="D93" i="63"/>
  <c r="D98" i="64"/>
  <c r="AG97" i="63" s="1"/>
  <c r="D97" i="46"/>
  <c r="D97" i="58"/>
  <c r="D97" i="72"/>
  <c r="D97" i="63"/>
  <c r="D102" i="64"/>
  <c r="D101" i="72"/>
  <c r="D101" i="46"/>
  <c r="D101" i="63"/>
  <c r="D101" i="58"/>
  <c r="O105" i="64"/>
  <c r="AG104" i="63"/>
  <c r="D112" i="46"/>
  <c r="D112" i="63"/>
  <c r="D112" i="58"/>
  <c r="D112" i="72"/>
  <c r="D117" i="64"/>
  <c r="T116" i="63" s="1"/>
  <c r="D116" i="72"/>
  <c r="D116" i="63"/>
  <c r="D116" i="58"/>
  <c r="D119" i="64"/>
  <c r="D118" i="58"/>
  <c r="D118" i="46"/>
  <c r="D118" i="63"/>
  <c r="D118" i="72"/>
  <c r="D122" i="63"/>
  <c r="D123" i="64"/>
  <c r="D122" i="46"/>
  <c r="D122" i="58"/>
  <c r="D125" i="64"/>
  <c r="D124" i="58"/>
  <c r="D124" i="46"/>
  <c r="D124" i="63"/>
  <c r="D124" i="72"/>
  <c r="D127" i="64"/>
  <c r="D126" i="72"/>
  <c r="D126" i="46"/>
  <c r="D126" i="63"/>
  <c r="D126" i="58"/>
  <c r="O130" i="64"/>
  <c r="AG129" i="63"/>
  <c r="O132" i="64"/>
  <c r="AG131" i="63"/>
  <c r="O148" i="64"/>
  <c r="O150" i="64"/>
  <c r="AG149" i="63"/>
  <c r="T149" i="63"/>
  <c r="T153" i="63"/>
  <c r="O154" i="64"/>
  <c r="AG153" i="63"/>
  <c r="O158" i="64"/>
  <c r="AG157" i="63"/>
  <c r="T157" i="63"/>
  <c r="O164" i="64"/>
  <c r="T163" i="63"/>
  <c r="AG163" i="63"/>
  <c r="C16" i="70"/>
  <c r="D19" i="70" s="1"/>
  <c r="BE166" i="58"/>
  <c r="BC166" i="58"/>
  <c r="AZ166" i="58"/>
  <c r="BD166" i="58"/>
  <c r="BA166" i="58"/>
  <c r="H166" i="58"/>
  <c r="BB166" i="58"/>
  <c r="BS170" i="58"/>
  <c r="BA170" i="58"/>
  <c r="BC170" i="58"/>
  <c r="BD170" i="58"/>
  <c r="BA22" i="58"/>
  <c r="BC22" i="58"/>
  <c r="BS30" i="58"/>
  <c r="BB30" i="58"/>
  <c r="BS41" i="46"/>
  <c r="BS55" i="46"/>
  <c r="BS57" i="46"/>
  <c r="BD57" i="46"/>
  <c r="BS59" i="46"/>
  <c r="BS61" i="46"/>
  <c r="BS65" i="46"/>
  <c r="BS69" i="46"/>
  <c r="BS73" i="46"/>
  <c r="BS77" i="46"/>
  <c r="BS81" i="46"/>
  <c r="BS85" i="46"/>
  <c r="BA85" i="46"/>
  <c r="BS89" i="46"/>
  <c r="BS93" i="46"/>
  <c r="BS95" i="46"/>
  <c r="BS99" i="46"/>
  <c r="BS103" i="46"/>
  <c r="BS107" i="46"/>
  <c r="BS109" i="46"/>
  <c r="BS111" i="46"/>
  <c r="BS113" i="46"/>
  <c r="BA113" i="46"/>
  <c r="BS115" i="46"/>
  <c r="BS119" i="46"/>
  <c r="BS125" i="46"/>
  <c r="BB170" i="58"/>
  <c r="BA123" i="58"/>
  <c r="BC169" i="58"/>
  <c r="BA88" i="58"/>
  <c r="BA65" i="58"/>
  <c r="BC91" i="58"/>
  <c r="BA21" i="58"/>
  <c r="BA86" i="58"/>
  <c r="BD42" i="58"/>
  <c r="AZ169" i="58"/>
  <c r="BA93" i="58"/>
  <c r="BA57" i="58"/>
  <c r="BB171" i="58"/>
  <c r="BC115" i="58"/>
  <c r="BD48" i="58"/>
  <c r="BA31" i="58"/>
  <c r="AZ119" i="58"/>
  <c r="AZ72" i="58"/>
  <c r="BC130" i="58"/>
  <c r="AZ79" i="58"/>
  <c r="AZ50" i="58"/>
  <c r="BA176" i="58"/>
  <c r="BC107" i="58"/>
  <c r="BC75" i="58"/>
  <c r="BA59" i="58"/>
  <c r="BA122" i="58"/>
  <c r="BA100" i="58"/>
  <c r="BA54" i="58"/>
  <c r="BA40" i="58"/>
  <c r="BA107" i="58"/>
  <c r="AZ177" i="58"/>
  <c r="BC20" i="58"/>
  <c r="T69" i="63"/>
  <c r="BA45" i="46"/>
  <c r="AV17" i="58"/>
  <c r="AG17" i="58"/>
  <c r="BS164" i="58"/>
  <c r="BC99" i="58"/>
  <c r="T139" i="63"/>
  <c r="D99" i="58"/>
  <c r="BS168" i="58"/>
  <c r="BH157" i="58"/>
  <c r="BI157" i="58" s="1"/>
  <c r="BJ157" i="58"/>
  <c r="AJ85" i="72"/>
  <c r="AI63" i="72"/>
  <c r="AJ63" i="72"/>
  <c r="O68" i="64"/>
  <c r="D58" i="46"/>
  <c r="D116" i="46"/>
  <c r="AZ88" i="46"/>
  <c r="T115" i="63"/>
  <c r="AG115" i="63"/>
  <c r="AG22" i="72"/>
  <c r="V22" i="60" s="1"/>
  <c r="AG169" i="72"/>
  <c r="V169" i="60" s="1"/>
  <c r="AJ169" i="72"/>
  <c r="AI154" i="72"/>
  <c r="AJ154" i="72"/>
  <c r="BA171" i="46"/>
  <c r="BA175" i="46"/>
  <c r="BA76" i="46"/>
  <c r="BA169" i="46"/>
  <c r="BA46" i="46"/>
  <c r="BA172" i="46"/>
  <c r="BD170" i="46"/>
  <c r="BD84" i="46"/>
  <c r="BD20" i="46"/>
  <c r="AJ83" i="72"/>
  <c r="T131" i="63"/>
  <c r="W71" i="61"/>
  <c r="AE71" i="73"/>
  <c r="R33" i="66"/>
  <c r="Q18" i="66"/>
  <c r="G70" i="59"/>
  <c r="G70" i="57"/>
  <c r="G77" i="59"/>
  <c r="G77" i="57"/>
  <c r="G90" i="59"/>
  <c r="G90" i="57"/>
  <c r="G122" i="59"/>
  <c r="G122" i="57"/>
  <c r="S71" i="73"/>
  <c r="S57" i="72"/>
  <c r="BQ57" i="46"/>
  <c r="T110" i="63"/>
  <c r="D165" i="58"/>
  <c r="D165" i="72"/>
  <c r="D166" i="64"/>
  <c r="D165" i="46"/>
  <c r="D165" i="63"/>
  <c r="D167" i="46"/>
  <c r="D167" i="72"/>
  <c r="BE142" i="46"/>
  <c r="BS142" i="46"/>
  <c r="BE144" i="46"/>
  <c r="BD144" i="46"/>
  <c r="BC144" i="46"/>
  <c r="BE146" i="46"/>
  <c r="BS146" i="46"/>
  <c r="BA146" i="46"/>
  <c r="BC148" i="46"/>
  <c r="AZ148" i="46"/>
  <c r="H148" i="46"/>
  <c r="BB150" i="46"/>
  <c r="BD150" i="46"/>
  <c r="AZ150" i="46"/>
  <c r="H152" i="46"/>
  <c r="BS152" i="46"/>
  <c r="AZ152" i="46"/>
  <c r="BA154" i="46"/>
  <c r="AZ154" i="46"/>
  <c r="BE156" i="46"/>
  <c r="BJ156" i="46" s="1"/>
  <c r="AZ156" i="46"/>
  <c r="BS156" i="46"/>
  <c r="H156" i="46"/>
  <c r="BA156" i="46"/>
  <c r="BE158" i="46"/>
  <c r="BG158" i="46" s="1"/>
  <c r="BS158" i="46"/>
  <c r="BC158" i="46"/>
  <c r="AZ160" i="46"/>
  <c r="BD160" i="46"/>
  <c r="BS162" i="46"/>
  <c r="BC162" i="46"/>
  <c r="BD162" i="46"/>
  <c r="BB162" i="46"/>
  <c r="BS164" i="46"/>
  <c r="BC164" i="46"/>
  <c r="BB164" i="46"/>
  <c r="BA164" i="46"/>
  <c r="S21" i="72"/>
  <c r="BQ21" i="46"/>
  <c r="BQ30" i="46"/>
  <c r="S30" i="72"/>
  <c r="BQ46" i="46"/>
  <c r="S46" i="72"/>
  <c r="BQ50" i="46"/>
  <c r="S50" i="72"/>
  <c r="BQ22" i="58"/>
  <c r="Y22" i="72"/>
  <c r="BQ26" i="58"/>
  <c r="Y26" i="72"/>
  <c r="BQ30" i="58"/>
  <c r="Y30" i="72"/>
  <c r="BQ34" i="58"/>
  <c r="Y34" i="72"/>
  <c r="BQ38" i="58"/>
  <c r="Y38" i="72"/>
  <c r="BQ42" i="58"/>
  <c r="Y42" i="72"/>
  <c r="BQ46" i="58"/>
  <c r="Y46" i="72"/>
  <c r="BQ50" i="58"/>
  <c r="Y50" i="72"/>
  <c r="BQ54" i="58"/>
  <c r="Y54" i="72"/>
  <c r="Y64" i="72"/>
  <c r="BQ64" i="58"/>
  <c r="Y68" i="72"/>
  <c r="BQ68" i="58"/>
  <c r="Y72" i="72"/>
  <c r="BQ72" i="58"/>
  <c r="Y76" i="72"/>
  <c r="BQ76" i="58"/>
  <c r="Y80" i="72"/>
  <c r="BQ80" i="58"/>
  <c r="Y84" i="72"/>
  <c r="BQ84" i="58"/>
  <c r="Y88" i="72"/>
  <c r="BQ88" i="58"/>
  <c r="Y92" i="72"/>
  <c r="BQ92" i="58"/>
  <c r="Y96" i="72"/>
  <c r="BQ96" i="58"/>
  <c r="Y100" i="72"/>
  <c r="BQ100" i="58"/>
  <c r="BQ104" i="58"/>
  <c r="Y104" i="72"/>
  <c r="BQ108" i="58"/>
  <c r="Y108" i="72"/>
  <c r="BQ112" i="58"/>
  <c r="Y112" i="72"/>
  <c r="BQ116" i="58"/>
  <c r="Y116" i="72"/>
  <c r="BQ120" i="58"/>
  <c r="Y120" i="72"/>
  <c r="BQ130" i="58"/>
  <c r="Y130" i="72"/>
  <c r="BQ135" i="58"/>
  <c r="Y135" i="72"/>
  <c r="BQ139" i="58"/>
  <c r="Y139" i="72"/>
  <c r="BQ143" i="58"/>
  <c r="Y143" i="72"/>
  <c r="BQ147" i="58"/>
  <c r="Y147" i="72"/>
  <c r="BQ151" i="58"/>
  <c r="Y151" i="72"/>
  <c r="Y155" i="72"/>
  <c r="BQ155" i="58"/>
  <c r="BQ159" i="58"/>
  <c r="Y159" i="72"/>
  <c r="Y163" i="72"/>
  <c r="BQ163" i="58"/>
  <c r="BQ167" i="58"/>
  <c r="Y167" i="72"/>
  <c r="BQ171" i="58"/>
  <c r="Y171" i="72"/>
  <c r="BQ175" i="58"/>
  <c r="Y175" i="72"/>
  <c r="G79" i="59"/>
  <c r="G79" i="57"/>
  <c r="H139" i="72"/>
  <c r="F139" i="58"/>
  <c r="F87" i="58"/>
  <c r="H87" i="72"/>
  <c r="F31" i="58"/>
  <c r="H31" i="72"/>
  <c r="F19" i="58"/>
  <c r="H19" i="72"/>
  <c r="AZ140" i="58"/>
  <c r="BC140" i="58"/>
  <c r="A46" i="88"/>
  <c r="A52" i="88"/>
  <c r="A74" i="88"/>
  <c r="A122" i="88"/>
  <c r="A140" i="88"/>
  <c r="A146" i="88"/>
  <c r="A30" i="88"/>
  <c r="A44" i="88"/>
  <c r="A50" i="88"/>
  <c r="A102" i="88"/>
  <c r="A108" i="88"/>
  <c r="A134" i="88"/>
  <c r="A38" i="88"/>
  <c r="A84" i="88"/>
  <c r="A94" i="88"/>
  <c r="A10" i="88"/>
  <c r="A20" i="88"/>
  <c r="A62" i="88"/>
  <c r="A158" i="88"/>
  <c r="D21" i="64"/>
  <c r="AG20" i="63" s="1"/>
  <c r="D20" i="72"/>
  <c r="D20" i="46"/>
  <c r="D20" i="63"/>
  <c r="D20" i="58"/>
  <c r="D148" i="64"/>
  <c r="T147" i="63" s="1"/>
  <c r="D147" i="72"/>
  <c r="D147" i="46"/>
  <c r="D147" i="63"/>
  <c r="D152" i="64"/>
  <c r="D151" i="46"/>
  <c r="D151" i="63"/>
  <c r="D154" i="64"/>
  <c r="D153" i="58"/>
  <c r="D153" i="72"/>
  <c r="D156" i="64"/>
  <c r="D155" i="46"/>
  <c r="D155" i="63"/>
  <c r="D158" i="64"/>
  <c r="D157" i="58"/>
  <c r="D157" i="72"/>
  <c r="D160" i="64"/>
  <c r="D159" i="46"/>
  <c r="D159" i="63"/>
  <c r="D162" i="64"/>
  <c r="D161" i="58"/>
  <c r="D161" i="72"/>
  <c r="D164" i="64"/>
  <c r="D163" i="46"/>
  <c r="D163" i="63"/>
  <c r="D169" i="72"/>
  <c r="D169" i="58"/>
  <c r="J4" i="66"/>
  <c r="J183" i="66" s="1"/>
  <c r="D5" i="81"/>
  <c r="D5" i="79"/>
  <c r="G20" i="78"/>
  <c r="I5" i="65"/>
  <c r="L4" i="58"/>
  <c r="Q178" i="58" s="1"/>
  <c r="AZ178" i="58" s="1"/>
  <c r="K5" i="63"/>
  <c r="M4" i="73"/>
  <c r="M181" i="73" s="1"/>
  <c r="K4" i="64"/>
  <c r="J183" i="64" s="1"/>
  <c r="D5" i="82"/>
  <c r="G20" i="81"/>
  <c r="G20" i="79"/>
  <c r="D5" i="78"/>
  <c r="I4" i="62"/>
  <c r="AE24" i="72"/>
  <c r="AD24" i="72"/>
  <c r="AE138" i="72"/>
  <c r="AD138" i="72"/>
  <c r="B17" i="77"/>
  <c r="J185" i="66"/>
  <c r="BS65" i="58"/>
  <c r="BS69" i="58"/>
  <c r="BS97" i="58"/>
  <c r="BS105" i="58"/>
  <c r="BS117" i="58"/>
  <c r="BS133" i="58"/>
  <c r="BS153" i="58"/>
  <c r="H153" i="58"/>
  <c r="Y63" i="72"/>
  <c r="BQ63" i="58"/>
  <c r="BV15" i="58"/>
  <c r="S121" i="73"/>
  <c r="W121" i="61"/>
  <c r="S66" i="73"/>
  <c r="W66" i="61"/>
  <c r="AE23" i="73"/>
  <c r="S23" i="73"/>
  <c r="BC149" i="58"/>
  <c r="BE149" i="58"/>
  <c r="H149" i="58"/>
  <c r="BC137" i="58"/>
  <c r="BD137" i="58"/>
  <c r="AZ139" i="58"/>
  <c r="L3" i="46"/>
  <c r="L3" i="58"/>
  <c r="D4" i="79"/>
  <c r="D4" i="82"/>
  <c r="BS22" i="58"/>
  <c r="BS26" i="58"/>
  <c r="BS45" i="58"/>
  <c r="BS49" i="58"/>
  <c r="BS166" i="58"/>
  <c r="F9" i="64"/>
  <c r="F11" i="64" s="1"/>
  <c r="AZ134" i="58"/>
  <c r="BB134" i="58"/>
  <c r="BS67" i="58"/>
  <c r="BS71" i="58"/>
  <c r="BS83" i="58"/>
  <c r="BS87" i="58"/>
  <c r="BS95" i="58"/>
  <c r="BS115" i="58"/>
  <c r="BS139" i="58"/>
  <c r="BS151" i="58"/>
  <c r="BS155" i="58"/>
  <c r="BS163" i="58"/>
  <c r="BS176" i="58"/>
  <c r="AG22" i="63"/>
  <c r="T86" i="63"/>
  <c r="BC141" i="58"/>
  <c r="BE147" i="58"/>
  <c r="BJ147" i="58" s="1"/>
  <c r="V17" i="46"/>
  <c r="AF17" i="46"/>
  <c r="AT17" i="46"/>
  <c r="AJ19" i="72"/>
  <c r="AG47" i="63"/>
  <c r="T47" i="63"/>
  <c r="T77" i="63"/>
  <c r="AG77" i="63"/>
  <c r="T106" i="63"/>
  <c r="AG106" i="63"/>
  <c r="BA162" i="58"/>
  <c r="AG130" i="72"/>
  <c r="V130" i="60" s="1"/>
  <c r="AG108" i="72"/>
  <c r="V108" i="60" s="1"/>
  <c r="AJ90" i="72"/>
  <c r="AG127" i="63"/>
  <c r="T107" i="63"/>
  <c r="AJ163" i="72"/>
  <c r="AJ142" i="72"/>
  <c r="AJ42" i="72"/>
  <c r="AG29" i="72"/>
  <c r="V29" i="60" s="1"/>
  <c r="D33" i="63"/>
  <c r="AG53" i="63"/>
  <c r="T59" i="63"/>
  <c r="T73" i="63"/>
  <c r="AG103" i="63"/>
  <c r="AG23" i="63"/>
  <c r="T23" i="63"/>
  <c r="AG19" i="63"/>
  <c r="T19" i="63"/>
  <c r="AG50" i="63"/>
  <c r="T81" i="63"/>
  <c r="AG81" i="63"/>
  <c r="T108" i="63"/>
  <c r="AG108" i="63"/>
  <c r="AG109" i="63"/>
  <c r="AG141" i="63"/>
  <c r="T141" i="63"/>
  <c r="BH150" i="46"/>
  <c r="BI150" i="46" s="1"/>
  <c r="BJ161" i="58"/>
  <c r="BG163" i="46"/>
  <c r="BI163" i="46" s="1"/>
  <c r="AG59" i="72"/>
  <c r="V59" i="60" s="1"/>
  <c r="T27" i="63"/>
  <c r="AG27" i="63"/>
  <c r="AG33" i="63"/>
  <c r="T45" i="63"/>
  <c r="AG45" i="63"/>
  <c r="AG71" i="63"/>
  <c r="T71" i="63"/>
  <c r="AG116" i="63"/>
  <c r="AG133" i="63"/>
  <c r="AG34" i="63"/>
  <c r="T38" i="63"/>
  <c r="AI98" i="72"/>
  <c r="T26" i="63"/>
  <c r="T35" i="63"/>
  <c r="AG40" i="63"/>
  <c r="AG49" i="63"/>
  <c r="T53" i="63"/>
  <c r="T61" i="63"/>
  <c r="T96" i="63"/>
  <c r="BA147" i="58"/>
  <c r="BE152" i="46"/>
  <c r="BE155" i="58"/>
  <c r="BC163" i="58"/>
  <c r="T135" i="63"/>
  <c r="AG135" i="63"/>
  <c r="T143" i="63"/>
  <c r="AG143" i="63"/>
  <c r="T144" i="63"/>
  <c r="AG139" i="63"/>
  <c r="BH153" i="58"/>
  <c r="BG153" i="58"/>
  <c r="BJ153" i="58"/>
  <c r="H28" i="70"/>
  <c r="BA156" i="58"/>
  <c r="K137" i="88"/>
  <c r="AJ59" i="72"/>
  <c r="AG116" i="72"/>
  <c r="V116" i="60" s="1"/>
  <c r="AG146" i="72"/>
  <c r="V146" i="60" s="1"/>
  <c r="AI92" i="72"/>
  <c r="AI21" i="72"/>
  <c r="AI111" i="72"/>
  <c r="AG99" i="72"/>
  <c r="V99" i="60" s="1"/>
  <c r="AI37" i="72"/>
  <c r="AJ126" i="72"/>
  <c r="AG73" i="72"/>
  <c r="V73" i="60" s="1"/>
  <c r="AG28" i="72"/>
  <c r="V28" i="60" s="1"/>
  <c r="AI60" i="72"/>
  <c r="AG79" i="72"/>
  <c r="V79" i="60" s="1"/>
  <c r="AJ79" i="72"/>
  <c r="AG124" i="72"/>
  <c r="V124" i="60" s="1"/>
  <c r="AJ124" i="72"/>
  <c r="AI22" i="72"/>
  <c r="AG114" i="72"/>
  <c r="V114" i="60" s="1"/>
  <c r="AI114" i="72"/>
  <c r="AI25" i="72"/>
  <c r="AG25" i="72"/>
  <c r="V25" i="60" s="1"/>
  <c r="BS175" i="58"/>
  <c r="AG82" i="72"/>
  <c r="V82" i="60" s="1"/>
  <c r="AJ53" i="72"/>
  <c r="AJ28" i="72"/>
  <c r="AI75" i="72"/>
  <c r="AJ56" i="72"/>
  <c r="AI19" i="72"/>
  <c r="F155" i="58"/>
  <c r="G82" i="58"/>
  <c r="G100" i="58"/>
  <c r="F163" i="58"/>
  <c r="F147" i="58"/>
  <c r="F115" i="58"/>
  <c r="F131" i="58"/>
  <c r="F107" i="58"/>
  <c r="G30" i="58"/>
  <c r="G30" i="46"/>
  <c r="G68" i="58"/>
  <c r="F171" i="58"/>
  <c r="F123" i="58"/>
  <c r="G94" i="58"/>
  <c r="G94" i="46"/>
  <c r="G75" i="46"/>
  <c r="G73" i="46"/>
  <c r="G87" i="58"/>
  <c r="G84" i="58"/>
  <c r="G121" i="46"/>
  <c r="G64" i="46"/>
  <c r="G55" i="58"/>
  <c r="G59" i="46"/>
  <c r="G98" i="46"/>
  <c r="G62" i="58"/>
  <c r="G62" i="46"/>
  <c r="G149" i="58"/>
  <c r="G149" i="46"/>
  <c r="G151" i="58"/>
  <c r="G151" i="46"/>
  <c r="G153" i="46"/>
  <c r="G153" i="58"/>
  <c r="G155" i="46"/>
  <c r="G155" i="58"/>
  <c r="G167" i="58"/>
  <c r="G167" i="46"/>
  <c r="G171" i="46"/>
  <c r="G171" i="58"/>
  <c r="G126" i="58"/>
  <c r="G126" i="46"/>
  <c r="G150" i="46"/>
  <c r="G150" i="58"/>
  <c r="G152" i="58"/>
  <c r="G152" i="46"/>
  <c r="G154" i="58"/>
  <c r="G154" i="46"/>
  <c r="G166" i="46"/>
  <c r="G166" i="58"/>
  <c r="G170" i="46"/>
  <c r="G170" i="58"/>
  <c r="G103" i="58"/>
  <c r="G77" i="46"/>
  <c r="G124" i="46"/>
  <c r="G112" i="46"/>
  <c r="G114" i="46"/>
  <c r="G80" i="46"/>
  <c r="G89" i="46"/>
  <c r="G20" i="46"/>
  <c r="G93" i="58"/>
  <c r="G91" i="46"/>
  <c r="G116" i="58"/>
  <c r="G61" i="46"/>
  <c r="G122" i="58"/>
  <c r="G107" i="46"/>
  <c r="G115" i="46"/>
  <c r="G71" i="58"/>
  <c r="G105" i="46"/>
  <c r="G120" i="46"/>
  <c r="G96" i="46"/>
  <c r="G109" i="58"/>
  <c r="G36" i="46"/>
  <c r="G18" i="58"/>
  <c r="G18" i="46"/>
  <c r="G78" i="58"/>
  <c r="G78" i="46"/>
  <c r="G134" i="46"/>
  <c r="G134" i="58"/>
  <c r="G142" i="58"/>
  <c r="G142" i="46"/>
  <c r="G173" i="58"/>
  <c r="G173" i="46"/>
  <c r="G177" i="46"/>
  <c r="G177" i="58"/>
  <c r="G46" i="58"/>
  <c r="G46" i="46"/>
  <c r="G110" i="58"/>
  <c r="G110" i="46"/>
  <c r="G141" i="46"/>
  <c r="G141" i="58"/>
  <c r="G145" i="58"/>
  <c r="G145" i="46"/>
  <c r="G174" i="58"/>
  <c r="G174" i="46"/>
  <c r="G53" i="58"/>
  <c r="G85" i="58"/>
  <c r="G45" i="46"/>
  <c r="G60" i="46"/>
  <c r="G95" i="46"/>
  <c r="G119" i="46"/>
  <c r="G52" i="58"/>
  <c r="G39" i="58"/>
  <c r="G34" i="58"/>
  <c r="G32" i="46"/>
  <c r="G29" i="58"/>
  <c r="G50" i="58"/>
  <c r="G25" i="58"/>
  <c r="G57" i="58"/>
  <c r="G43" i="46"/>
  <c r="G48" i="46"/>
  <c r="G41" i="58"/>
  <c r="G81" i="46"/>
  <c r="G125" i="58"/>
  <c r="G79" i="58"/>
  <c r="G72" i="46"/>
  <c r="G123" i="46"/>
  <c r="F175" i="58"/>
  <c r="K178" i="58" s="1"/>
  <c r="F167" i="58"/>
  <c r="F159" i="58"/>
  <c r="F151" i="58"/>
  <c r="F143" i="58"/>
  <c r="F135" i="58"/>
  <c r="F127" i="58"/>
  <c r="F119" i="58"/>
  <c r="F111" i="58"/>
  <c r="F103" i="58"/>
  <c r="P181" i="72"/>
  <c r="O27" i="2"/>
  <c r="B6" i="56"/>
  <c r="A5" i="56"/>
  <c r="AJ160" i="72"/>
  <c r="AI160" i="72"/>
  <c r="AG122" i="72"/>
  <c r="V122" i="60" s="1"/>
  <c r="AJ122" i="72"/>
  <c r="AI122" i="72"/>
  <c r="AI161" i="72"/>
  <c r="AJ161" i="72"/>
  <c r="AI52" i="72"/>
  <c r="AJ52" i="72"/>
  <c r="AI47" i="72"/>
  <c r="AJ47" i="72"/>
  <c r="AG93" i="72"/>
  <c r="V93" i="60" s="1"/>
  <c r="AJ93" i="72"/>
  <c r="AG160" i="72"/>
  <c r="V160" i="60" s="1"/>
  <c r="AJ77" i="72"/>
  <c r="AI93" i="72"/>
  <c r="AG47" i="72"/>
  <c r="V47" i="60" s="1"/>
  <c r="AG161" i="72"/>
  <c r="V161" i="60" s="1"/>
  <c r="AJ23" i="72"/>
  <c r="AG23" i="72"/>
  <c r="V23" i="60" s="1"/>
  <c r="AG52" i="72"/>
  <c r="V52" i="60" s="1"/>
  <c r="AG62" i="72"/>
  <c r="V62" i="60" s="1"/>
  <c r="AJ117" i="72"/>
  <c r="AG117" i="72"/>
  <c r="V117" i="60" s="1"/>
  <c r="BL153" i="46"/>
  <c r="AG36" i="63"/>
  <c r="T36" i="63"/>
  <c r="T43" i="63"/>
  <c r="AG43" i="63"/>
  <c r="T51" i="63"/>
  <c r="AI116" i="72"/>
  <c r="AG56" i="72"/>
  <c r="V56" i="60" s="1"/>
  <c r="AI28" i="72"/>
  <c r="AG111" i="72"/>
  <c r="V111" i="60" s="1"/>
  <c r="AI124" i="72"/>
  <c r="AI79" i="72"/>
  <c r="AI108" i="72"/>
  <c r="BG164" i="46"/>
  <c r="AJ114" i="72"/>
  <c r="BD31" i="46"/>
  <c r="BC103" i="46"/>
  <c r="BC100" i="46"/>
  <c r="BC172" i="46"/>
  <c r="BD173" i="46"/>
  <c r="BC170" i="46"/>
  <c r="BD123" i="46"/>
  <c r="BD41" i="46"/>
  <c r="BD177" i="46"/>
  <c r="BC174" i="46"/>
  <c r="BD172" i="46"/>
  <c r="BD169" i="46"/>
  <c r="BD127" i="46"/>
  <c r="BD115" i="46"/>
  <c r="BB98" i="46"/>
  <c r="BD71" i="46"/>
  <c r="BC109" i="46"/>
  <c r="BD90" i="46"/>
  <c r="BB74" i="46"/>
  <c r="BD28" i="46"/>
  <c r="BC29" i="46"/>
  <c r="AI53" i="72"/>
  <c r="AG175" i="63"/>
  <c r="AJ130" i="72"/>
  <c r="BC88" i="46"/>
  <c r="BD40" i="46"/>
  <c r="AG100" i="63"/>
  <c r="AJ98" i="72"/>
  <c r="AG28" i="63"/>
  <c r="T28" i="63"/>
  <c r="T103" i="63"/>
  <c r="BE147" i="46"/>
  <c r="H147" i="46"/>
  <c r="BE151" i="58"/>
  <c r="BB151" i="58"/>
  <c r="H151" i="58"/>
  <c r="BE160" i="46"/>
  <c r="H160" i="46"/>
  <c r="AE110" i="72"/>
  <c r="AD110" i="72"/>
  <c r="BA165" i="46"/>
  <c r="BB165" i="46"/>
  <c r="BE166" i="46"/>
  <c r="AZ166" i="46"/>
  <c r="BB166" i="46"/>
  <c r="BD166" i="46"/>
  <c r="BE167" i="46"/>
  <c r="AZ167" i="46"/>
  <c r="BB167" i="46"/>
  <c r="BD167" i="46"/>
  <c r="H167" i="46"/>
  <c r="D75" i="64"/>
  <c r="D74" i="72"/>
  <c r="AG102" i="63"/>
  <c r="T111" i="63"/>
  <c r="T129" i="63"/>
  <c r="AZ151" i="58"/>
  <c r="AE176" i="72"/>
  <c r="AD176" i="72"/>
  <c r="AZ136" i="58"/>
  <c r="BB136" i="58"/>
  <c r="AZ19" i="46"/>
  <c r="BC19" i="46"/>
  <c r="M182" i="73"/>
  <c r="Q179" i="58"/>
  <c r="AZ179" i="58" s="1"/>
  <c r="A93" i="46" l="1"/>
  <c r="A106" i="63"/>
  <c r="A20" i="63"/>
  <c r="A170" i="57"/>
  <c r="A85" i="58"/>
  <c r="AI91" i="72"/>
  <c r="AJ152" i="72"/>
  <c r="AG147" i="72"/>
  <c r="V147" i="60" s="1"/>
  <c r="AI107" i="72"/>
  <c r="AG71" i="72"/>
  <c r="V71" i="60" s="1"/>
  <c r="AG120" i="72"/>
  <c r="V120" i="60" s="1"/>
  <c r="BG143" i="46"/>
  <c r="BI143" i="46" s="1"/>
  <c r="AJ120" i="72"/>
  <c r="AG137" i="72"/>
  <c r="V137" i="60" s="1"/>
  <c r="AA9" i="67"/>
  <c r="BM148" i="58"/>
  <c r="M132" i="88" s="1"/>
  <c r="AG45" i="72"/>
  <c r="V45" i="60" s="1"/>
  <c r="AG152" i="72"/>
  <c r="V152" i="60" s="1"/>
  <c r="BH150" i="58"/>
  <c r="AJ115" i="72"/>
  <c r="AI32" i="72"/>
  <c r="BH154" i="58"/>
  <c r="BI154" i="58" s="1"/>
  <c r="AI87" i="72"/>
  <c r="AI49" i="72"/>
  <c r="AJ41" i="72"/>
  <c r="AJ164" i="72"/>
  <c r="AI172" i="72"/>
  <c r="AI164" i="72"/>
  <c r="AJ172" i="72"/>
  <c r="AI171" i="72"/>
  <c r="BG151" i="46"/>
  <c r="BI151" i="46" s="1"/>
  <c r="AG119" i="72"/>
  <c r="V119" i="60" s="1"/>
  <c r="AI157" i="72"/>
  <c r="AI38" i="72"/>
  <c r="AG46" i="72"/>
  <c r="V46" i="60" s="1"/>
  <c r="AJ145" i="72"/>
  <c r="AI46" i="72"/>
  <c r="AI145" i="72"/>
  <c r="AI121" i="72"/>
  <c r="AG121" i="72"/>
  <c r="V121" i="60" s="1"/>
  <c r="AJ137" i="72"/>
  <c r="AJ31" i="72"/>
  <c r="AJ61" i="72"/>
  <c r="BJ165" i="46"/>
  <c r="BL165" i="46" s="1"/>
  <c r="AJ112" i="72"/>
  <c r="AG84" i="72"/>
  <c r="V84" i="60" s="1"/>
  <c r="AJ96" i="72"/>
  <c r="AG89" i="72"/>
  <c r="V89" i="60" s="1"/>
  <c r="BG157" i="46"/>
  <c r="BI157" i="46" s="1"/>
  <c r="AJ133" i="72"/>
  <c r="AJ58" i="72"/>
  <c r="BG162" i="46"/>
  <c r="AG177" i="72"/>
  <c r="V177" i="60" s="1"/>
  <c r="O164" i="60"/>
  <c r="AI55" i="72"/>
  <c r="BG155" i="46"/>
  <c r="AJ54" i="72"/>
  <c r="BH165" i="46"/>
  <c r="BI165" i="46" s="1"/>
  <c r="AI88" i="72"/>
  <c r="J146" i="88"/>
  <c r="AI133" i="72"/>
  <c r="BH18" i="46"/>
  <c r="BI18" i="46" s="1"/>
  <c r="AJ48" i="72"/>
  <c r="BM162" i="46"/>
  <c r="K146" i="88" s="1"/>
  <c r="AI40" i="72"/>
  <c r="AJ113" i="72"/>
  <c r="A177" i="72"/>
  <c r="A69" i="73"/>
  <c r="A40" i="66"/>
  <c r="A57" i="58"/>
  <c r="A29" i="64"/>
  <c r="AJ134" i="72"/>
  <c r="AJ104" i="72"/>
  <c r="AJ36" i="72"/>
  <c r="BJ154" i="58"/>
  <c r="BM154" i="58" s="1"/>
  <c r="AJ175" i="72"/>
  <c r="BG148" i="58"/>
  <c r="BH148" i="58"/>
  <c r="BG142" i="58"/>
  <c r="BI142" i="58" s="1"/>
  <c r="AJ33" i="72"/>
  <c r="AI136" i="72"/>
  <c r="AI175" i="72"/>
  <c r="AI33" i="72"/>
  <c r="AI64" i="72"/>
  <c r="AI51" i="72"/>
  <c r="AG65" i="72"/>
  <c r="V65" i="60" s="1"/>
  <c r="AG143" i="72"/>
  <c r="V143" i="60" s="1"/>
  <c r="AJ101" i="72"/>
  <c r="AG144" i="72"/>
  <c r="V144" i="60" s="1"/>
  <c r="AG64" i="72"/>
  <c r="V64" i="60" s="1"/>
  <c r="AI143" i="72"/>
  <c r="AI156" i="72"/>
  <c r="BH155" i="46"/>
  <c r="BJ151" i="46"/>
  <c r="BL151" i="46" s="1"/>
  <c r="M151" i="60" s="1"/>
  <c r="AI72" i="72"/>
  <c r="AJ51" i="72"/>
  <c r="AJ144" i="72"/>
  <c r="AG125" i="72"/>
  <c r="V125" i="60" s="1"/>
  <c r="AG158" i="72"/>
  <c r="V158" i="60" s="1"/>
  <c r="AJ35" i="72"/>
  <c r="AJ50" i="72"/>
  <c r="AJ158" i="72"/>
  <c r="AI65" i="72"/>
  <c r="AI45" i="72"/>
  <c r="AG87" i="72"/>
  <c r="V87" i="60" s="1"/>
  <c r="AJ171" i="72"/>
  <c r="AG72" i="72"/>
  <c r="V72" i="60" s="1"/>
  <c r="AI141" i="72"/>
  <c r="AI85" i="72"/>
  <c r="AG102" i="72"/>
  <c r="V102" i="60" s="1"/>
  <c r="AJ49" i="72"/>
  <c r="AI167" i="72"/>
  <c r="AJ100" i="72"/>
  <c r="AI80" i="72"/>
  <c r="AJ80" i="72"/>
  <c r="AI27" i="72"/>
  <c r="AG167" i="72"/>
  <c r="V167" i="60" s="1"/>
  <c r="BG161" i="46"/>
  <c r="AG27" i="72"/>
  <c r="V27" i="60" s="1"/>
  <c r="AJ89" i="72"/>
  <c r="AJ102" i="72"/>
  <c r="AI147" i="72"/>
  <c r="AG96" i="72"/>
  <c r="V96" i="60" s="1"/>
  <c r="AJ123" i="72"/>
  <c r="AI35" i="72"/>
  <c r="BH19" i="58"/>
  <c r="BI19" i="58" s="1"/>
  <c r="AJ119" i="72"/>
  <c r="AJ38" i="72"/>
  <c r="AI30" i="72"/>
  <c r="AJ107" i="72"/>
  <c r="AG173" i="72"/>
  <c r="V173" i="60" s="1"/>
  <c r="BI162" i="46"/>
  <c r="AG115" i="72"/>
  <c r="V115" i="60" s="1"/>
  <c r="AJ173" i="72"/>
  <c r="AI61" i="72"/>
  <c r="AJ135" i="72"/>
  <c r="AI134" i="72"/>
  <c r="AI31" i="72"/>
  <c r="AI95" i="72"/>
  <c r="AI103" i="72"/>
  <c r="BJ143" i="46"/>
  <c r="BL143" i="46" s="1"/>
  <c r="BJ157" i="46"/>
  <c r="BM157" i="46" s="1"/>
  <c r="K141" i="88" s="1"/>
  <c r="AJ157" i="72"/>
  <c r="AI104" i="72"/>
  <c r="AG44" i="72"/>
  <c r="V44" i="60" s="1"/>
  <c r="BI153" i="46"/>
  <c r="AJ32" i="72"/>
  <c r="AJ95" i="72"/>
  <c r="BJ18" i="46"/>
  <c r="BL18" i="46" s="1"/>
  <c r="J2" i="88" s="1"/>
  <c r="AS179" i="46"/>
  <c r="BO179" i="46" s="1"/>
  <c r="AL179" i="59"/>
  <c r="BL179" i="59" s="1"/>
  <c r="A147" i="57"/>
  <c r="A89" i="72"/>
  <c r="A111" i="58"/>
  <c r="A59" i="64"/>
  <c r="A141" i="72"/>
  <c r="A77" i="62"/>
  <c r="A66" i="46"/>
  <c r="A131" i="65"/>
  <c r="A82" i="58"/>
  <c r="AL179" i="46"/>
  <c r="BL179" i="46" s="1"/>
  <c r="BT14" i="57"/>
  <c r="AJ76" i="72"/>
  <c r="AJ151" i="72"/>
  <c r="AG76" i="72"/>
  <c r="V76" i="60" s="1"/>
  <c r="AI140" i="72"/>
  <c r="AI149" i="72"/>
  <c r="AJ40" i="72"/>
  <c r="AG136" i="72"/>
  <c r="V136" i="60" s="1"/>
  <c r="AG112" i="72"/>
  <c r="V112" i="60" s="1"/>
  <c r="AI54" i="72"/>
  <c r="AG151" i="72"/>
  <c r="V151" i="60" s="1"/>
  <c r="AJ177" i="72"/>
  <c r="AI113" i="72"/>
  <c r="AJ156" i="72"/>
  <c r="AJ97" i="72"/>
  <c r="AG149" i="72"/>
  <c r="V149" i="60" s="1"/>
  <c r="AI84" i="72"/>
  <c r="AJ140" i="72"/>
  <c r="AJ91" i="72"/>
  <c r="AG141" i="72"/>
  <c r="V141" i="60" s="1"/>
  <c r="AI97" i="72"/>
  <c r="AI69" i="72"/>
  <c r="AJ103" i="72"/>
  <c r="AJ69" i="72"/>
  <c r="AG100" i="72"/>
  <c r="V100" i="60" s="1"/>
  <c r="AJ125" i="72"/>
  <c r="AI162" i="72"/>
  <c r="AI135" i="72"/>
  <c r="AG30" i="72"/>
  <c r="V30" i="60" s="1"/>
  <c r="AI58" i="72"/>
  <c r="AI34" i="72"/>
  <c r="AG43" i="72"/>
  <c r="V43" i="60" s="1"/>
  <c r="AJ34" i="72"/>
  <c r="AG55" i="72"/>
  <c r="V55" i="60" s="1"/>
  <c r="AI44" i="72"/>
  <c r="AG36" i="72"/>
  <c r="V36" i="60" s="1"/>
  <c r="AJ162" i="72"/>
  <c r="AI148" i="72"/>
  <c r="AI155" i="72"/>
  <c r="AG170" i="72"/>
  <c r="V170" i="60" s="1"/>
  <c r="AJ43" i="72"/>
  <c r="AJ26" i="72"/>
  <c r="AI66" i="72"/>
  <c r="AG66" i="72"/>
  <c r="V66" i="60" s="1"/>
  <c r="AJ71" i="72"/>
  <c r="AG153" i="72"/>
  <c r="V153" i="60" s="1"/>
  <c r="AG101" i="72"/>
  <c r="V101" i="60" s="1"/>
  <c r="AG50" i="72"/>
  <c r="V50" i="60" s="1"/>
  <c r="AJ170" i="72"/>
  <c r="AG148" i="72"/>
  <c r="V148" i="60" s="1"/>
  <c r="AI48" i="72"/>
  <c r="AG155" i="72"/>
  <c r="V155" i="60" s="1"/>
  <c r="AI123" i="72"/>
  <c r="AI153" i="72"/>
  <c r="AG88" i="72"/>
  <c r="V88" i="60" s="1"/>
  <c r="AG26" i="72"/>
  <c r="V26" i="60" s="1"/>
  <c r="AG68" i="72"/>
  <c r="V68" i="60" s="1"/>
  <c r="AI68" i="72"/>
  <c r="AG166" i="72"/>
  <c r="V166" i="60" s="1"/>
  <c r="BJ142" i="58"/>
  <c r="BM142" i="58" s="1"/>
  <c r="P142" i="60" s="1"/>
  <c r="BH160" i="58"/>
  <c r="BI160" i="58" s="1"/>
  <c r="BJ160" i="58"/>
  <c r="BL160" i="58" s="1"/>
  <c r="L144" i="88" s="1"/>
  <c r="BG152" i="58"/>
  <c r="BI152" i="58" s="1"/>
  <c r="BJ162" i="58"/>
  <c r="BM162" i="58" s="1"/>
  <c r="P162" i="60" s="1"/>
  <c r="BJ152" i="58"/>
  <c r="BL152" i="58" s="1"/>
  <c r="N152" i="60" s="1"/>
  <c r="BH162" i="58"/>
  <c r="BI162" i="58" s="1"/>
  <c r="AG106" i="72"/>
  <c r="V106" i="60" s="1"/>
  <c r="BG150" i="58"/>
  <c r="N145" i="60"/>
  <c r="AI106" i="72"/>
  <c r="BH161" i="46"/>
  <c r="T137" i="63"/>
  <c r="T76" i="63"/>
  <c r="AG121" i="63"/>
  <c r="T84" i="63"/>
  <c r="BJ164" i="58"/>
  <c r="BG164" i="58"/>
  <c r="BI164" i="58" s="1"/>
  <c r="T117" i="63"/>
  <c r="AG117" i="63"/>
  <c r="T44" i="63"/>
  <c r="AG94" i="63"/>
  <c r="T94" i="63"/>
  <c r="BJ19" i="58"/>
  <c r="AG46" i="63"/>
  <c r="AG92" i="63"/>
  <c r="T92" i="63"/>
  <c r="T70" i="63"/>
  <c r="AG70" i="63"/>
  <c r="BJ156" i="58"/>
  <c r="BG156" i="58"/>
  <c r="BH156" i="58"/>
  <c r="AS179" i="57"/>
  <c r="BO179" i="57" s="1"/>
  <c r="AS179" i="59"/>
  <c r="BO179" i="59" s="1"/>
  <c r="Q179" i="46"/>
  <c r="AZ179" i="46" s="1"/>
  <c r="BC105" i="46"/>
  <c r="BC129" i="46"/>
  <c r="BC121" i="46"/>
  <c r="BC57" i="46"/>
  <c r="BC125" i="46"/>
  <c r="BC68" i="46"/>
  <c r="BC89" i="46"/>
  <c r="BC132" i="46"/>
  <c r="BC120" i="46"/>
  <c r="BC49" i="46"/>
  <c r="BC36" i="46"/>
  <c r="BC119" i="46"/>
  <c r="BC114" i="46"/>
  <c r="BC101" i="46"/>
  <c r="BC26" i="46"/>
  <c r="BC44" i="46"/>
  <c r="BC102" i="46"/>
  <c r="BC133" i="46"/>
  <c r="BC35" i="46"/>
  <c r="BC43" i="46"/>
  <c r="BC47" i="46"/>
  <c r="BC127" i="46"/>
  <c r="BC41" i="46"/>
  <c r="BC107" i="46"/>
  <c r="BC111" i="46"/>
  <c r="BC73" i="46"/>
  <c r="BC139" i="46"/>
  <c r="BD53" i="46"/>
  <c r="BD97" i="46"/>
  <c r="BD135" i="46"/>
  <c r="BD139" i="46"/>
  <c r="BD59" i="46"/>
  <c r="BD119" i="46"/>
  <c r="BD66" i="46"/>
  <c r="BD68" i="46"/>
  <c r="BD32" i="46"/>
  <c r="BD30" i="46"/>
  <c r="BD39" i="46"/>
  <c r="BD49" i="46"/>
  <c r="BD83" i="46"/>
  <c r="BD25" i="46"/>
  <c r="BD107" i="46"/>
  <c r="BD94" i="46"/>
  <c r="BD80" i="46"/>
  <c r="BD58" i="46"/>
  <c r="BD60" i="46"/>
  <c r="BD111" i="46"/>
  <c r="BD92" i="46"/>
  <c r="BD118" i="46"/>
  <c r="BD45" i="46"/>
  <c r="BD79" i="46"/>
  <c r="BD105" i="46"/>
  <c r="BE105" i="46" s="1"/>
  <c r="BH105" i="46" s="1"/>
  <c r="BD129" i="46"/>
  <c r="BD133" i="46"/>
  <c r="BD89" i="46"/>
  <c r="BD95" i="46"/>
  <c r="BD103" i="46"/>
  <c r="BD59" i="58"/>
  <c r="BD47" i="58"/>
  <c r="BD52" i="58"/>
  <c r="BD117" i="58"/>
  <c r="BD50" i="58"/>
  <c r="BD23" i="58"/>
  <c r="BD82" i="58"/>
  <c r="BD35" i="58"/>
  <c r="BD62" i="58"/>
  <c r="BD74" i="58"/>
  <c r="BD34" i="58"/>
  <c r="BD99" i="58"/>
  <c r="BD49" i="58"/>
  <c r="BD140" i="58"/>
  <c r="BE140" i="58" s="1"/>
  <c r="BJ140" i="58" s="1"/>
  <c r="BD21" i="58"/>
  <c r="BD103" i="58"/>
  <c r="BD57" i="58"/>
  <c r="BD33" i="58"/>
  <c r="BD126" i="58"/>
  <c r="BD130" i="58"/>
  <c r="BD67" i="58"/>
  <c r="BD110" i="58"/>
  <c r="BD111" i="58"/>
  <c r="BD75" i="58"/>
  <c r="BD113" i="58"/>
  <c r="BD36" i="58"/>
  <c r="BD125" i="58"/>
  <c r="BD101" i="58"/>
  <c r="BD107" i="58"/>
  <c r="BD55" i="58"/>
  <c r="BD80" i="58"/>
  <c r="BD25" i="58"/>
  <c r="H25" i="58" s="1"/>
  <c r="BD114" i="58"/>
  <c r="BD129" i="58"/>
  <c r="BD96" i="58"/>
  <c r="BD27" i="58"/>
  <c r="BD89" i="58"/>
  <c r="BD51" i="58"/>
  <c r="BD71" i="58"/>
  <c r="BD26" i="58"/>
  <c r="BD31" i="58"/>
  <c r="BD20" i="58"/>
  <c r="BD81" i="58"/>
  <c r="BD122" i="58"/>
  <c r="BD119" i="58"/>
  <c r="BD63" i="58"/>
  <c r="BD109" i="58"/>
  <c r="BD44" i="58"/>
  <c r="BD95" i="58"/>
  <c r="BD54" i="58"/>
  <c r="BD90" i="58"/>
  <c r="BD127" i="58"/>
  <c r="BD85" i="58"/>
  <c r="BD29" i="58"/>
  <c r="BD41" i="58"/>
  <c r="BD83" i="58"/>
  <c r="BD91" i="58"/>
  <c r="BD98" i="58"/>
  <c r="BD72" i="58"/>
  <c r="BD100" i="58"/>
  <c r="BD22" i="58"/>
  <c r="BD123" i="58"/>
  <c r="BD78" i="46"/>
  <c r="BD27" i="46"/>
  <c r="BD99" i="46"/>
  <c r="BD113" i="46"/>
  <c r="BD116" i="46"/>
  <c r="BB130" i="46"/>
  <c r="BD137" i="46"/>
  <c r="BD93" i="46"/>
  <c r="BD22" i="46"/>
  <c r="BD55" i="46"/>
  <c r="BD85" i="46"/>
  <c r="BC115" i="46"/>
  <c r="BC87" i="46"/>
  <c r="BD120" i="46"/>
  <c r="BD54" i="46"/>
  <c r="BD24" i="46"/>
  <c r="BC66" i="46"/>
  <c r="BD34" i="46"/>
  <c r="BC48" i="46"/>
  <c r="BC61" i="46"/>
  <c r="BD128" i="46"/>
  <c r="BD47" i="46"/>
  <c r="BD33" i="46"/>
  <c r="BD69" i="46"/>
  <c r="BD87" i="46"/>
  <c r="BD104" i="46"/>
  <c r="BD67" i="46"/>
  <c r="BC94" i="46"/>
  <c r="BC112" i="46"/>
  <c r="BC122" i="46"/>
  <c r="BB38" i="46"/>
  <c r="BD56" i="46"/>
  <c r="BD29" i="46"/>
  <c r="BD51" i="46"/>
  <c r="BD23" i="46"/>
  <c r="BC46" i="46"/>
  <c r="BD138" i="58"/>
  <c r="BG142" i="46"/>
  <c r="BJ142" i="46"/>
  <c r="BM142" i="46" s="1"/>
  <c r="BD112" i="46"/>
  <c r="BB59" i="46"/>
  <c r="BD73" i="58"/>
  <c r="BD65" i="58"/>
  <c r="BD120" i="58"/>
  <c r="BD124" i="58"/>
  <c r="BD46" i="58"/>
  <c r="BD24" i="58"/>
  <c r="BD102" i="58"/>
  <c r="BD108" i="58"/>
  <c r="BD65" i="46"/>
  <c r="BL163" i="58"/>
  <c r="N163" i="60" s="1"/>
  <c r="BM163" i="58"/>
  <c r="P163" i="60" s="1"/>
  <c r="AJ168" i="72"/>
  <c r="AG168" i="72"/>
  <c r="V168" i="60" s="1"/>
  <c r="BC137" i="46"/>
  <c r="BD77" i="46"/>
  <c r="BD75" i="46"/>
  <c r="BC168" i="46"/>
  <c r="BC51" i="46"/>
  <c r="BC128" i="46"/>
  <c r="BC82" i="46"/>
  <c r="BC91" i="46"/>
  <c r="BD63" i="46"/>
  <c r="BD48" i="46"/>
  <c r="BD116" i="58"/>
  <c r="BD93" i="58"/>
  <c r="BD61" i="46"/>
  <c r="BD30" i="58"/>
  <c r="BD64" i="58"/>
  <c r="BD121" i="46"/>
  <c r="BC79" i="46"/>
  <c r="BD94" i="58"/>
  <c r="BD56" i="58"/>
  <c r="AZ23" i="58"/>
  <c r="AZ168" i="58"/>
  <c r="AZ70" i="58"/>
  <c r="AZ97" i="58"/>
  <c r="AZ40" i="58"/>
  <c r="AZ66" i="58"/>
  <c r="AZ43" i="58"/>
  <c r="AZ102" i="58"/>
  <c r="AZ44" i="58"/>
  <c r="AZ113" i="58"/>
  <c r="AZ83" i="58"/>
  <c r="AZ115" i="58"/>
  <c r="AZ101" i="58"/>
  <c r="AZ81" i="58"/>
  <c r="AZ85" i="58"/>
  <c r="AZ38" i="58"/>
  <c r="AZ68" i="58"/>
  <c r="AZ51" i="58"/>
  <c r="AZ110" i="58"/>
  <c r="AZ137" i="58"/>
  <c r="AZ103" i="58"/>
  <c r="AZ96" i="58"/>
  <c r="AZ73" i="58"/>
  <c r="AZ94" i="58"/>
  <c r="AZ55" i="58"/>
  <c r="AZ63" i="58"/>
  <c r="AZ127" i="58"/>
  <c r="AZ109" i="58"/>
  <c r="AZ132" i="58"/>
  <c r="AZ98" i="58"/>
  <c r="AZ64" i="58"/>
  <c r="AZ86" i="58"/>
  <c r="AZ82" i="58"/>
  <c r="AZ42" i="58"/>
  <c r="AZ76" i="58"/>
  <c r="AZ108" i="58"/>
  <c r="AZ116" i="58"/>
  <c r="AZ78" i="58"/>
  <c r="AZ123" i="58"/>
  <c r="AZ57" i="58"/>
  <c r="AZ106" i="58"/>
  <c r="AZ27" i="58"/>
  <c r="AZ99" i="58"/>
  <c r="AZ60" i="58"/>
  <c r="BD132" i="58"/>
  <c r="BD69" i="58"/>
  <c r="BD60" i="58"/>
  <c r="BJ148" i="46"/>
  <c r="BG148" i="46"/>
  <c r="BB102" i="46"/>
  <c r="BB29" i="46"/>
  <c r="BB54" i="46"/>
  <c r="BB43" i="46"/>
  <c r="BB89" i="46"/>
  <c r="BB137" i="46"/>
  <c r="BB51" i="46"/>
  <c r="H51" i="46" s="1"/>
  <c r="BB30" i="46"/>
  <c r="BB67" i="46"/>
  <c r="BB99" i="46"/>
  <c r="BB26" i="46"/>
  <c r="BB32" i="46"/>
  <c r="BB82" i="46"/>
  <c r="BB50" i="46"/>
  <c r="BB129" i="46"/>
  <c r="BB55" i="46"/>
  <c r="BB61" i="46"/>
  <c r="BC106" i="46"/>
  <c r="BD136" i="58"/>
  <c r="BC33" i="46"/>
  <c r="BB101" i="46"/>
  <c r="BD109" i="46"/>
  <c r="BC130" i="46"/>
  <c r="BC85" i="46"/>
  <c r="BD139" i="58"/>
  <c r="BD124" i="46"/>
  <c r="BC117" i="46"/>
  <c r="BD61" i="58"/>
  <c r="BD112" i="58"/>
  <c r="BC95" i="46"/>
  <c r="BD92" i="58"/>
  <c r="BD105" i="58"/>
  <c r="BD106" i="58"/>
  <c r="BD40" i="58"/>
  <c r="BD58" i="58"/>
  <c r="BB57" i="46"/>
  <c r="AI168" i="72"/>
  <c r="BD87" i="58"/>
  <c r="BD128" i="58"/>
  <c r="BC99" i="46"/>
  <c r="AZ61" i="46"/>
  <c r="BE61" i="46" s="1"/>
  <c r="BA125" i="46"/>
  <c r="BA34" i="46"/>
  <c r="BC60" i="58"/>
  <c r="BB35" i="46"/>
  <c r="BB126" i="46"/>
  <c r="BB66" i="46"/>
  <c r="BB79" i="46"/>
  <c r="BB109" i="46"/>
  <c r="BB21" i="46"/>
  <c r="BB72" i="46"/>
  <c r="BB96" i="46"/>
  <c r="BB108" i="46"/>
  <c r="BB168" i="46"/>
  <c r="AZ23" i="46"/>
  <c r="BB63" i="46"/>
  <c r="BB127" i="46"/>
  <c r="BB105" i="46"/>
  <c r="BB113" i="46"/>
  <c r="BB95" i="46"/>
  <c r="BB81" i="46"/>
  <c r="BB73" i="46"/>
  <c r="BB71" i="46"/>
  <c r="BB135" i="46"/>
  <c r="BB97" i="46"/>
  <c r="BB49" i="46"/>
  <c r="BB104" i="46"/>
  <c r="BB128" i="46"/>
  <c r="BB92" i="46"/>
  <c r="BB52" i="46"/>
  <c r="BB42" i="46"/>
  <c r="BB33" i="46"/>
  <c r="BB94" i="46"/>
  <c r="BB84" i="46"/>
  <c r="BC102" i="58"/>
  <c r="BD37" i="58"/>
  <c r="AG18" i="72"/>
  <c r="V18" i="60" s="1"/>
  <c r="BB120" i="46"/>
  <c r="BB39" i="46"/>
  <c r="BB112" i="46"/>
  <c r="BB119" i="46"/>
  <c r="BB124" i="46"/>
  <c r="BB131" i="46"/>
  <c r="BI164" i="46"/>
  <c r="BB121" i="46"/>
  <c r="BB47" i="46"/>
  <c r="BB87" i="46"/>
  <c r="BB77" i="46"/>
  <c r="BB69" i="46"/>
  <c r="BB65" i="46"/>
  <c r="BB83" i="46"/>
  <c r="BB139" i="46"/>
  <c r="BB91" i="46"/>
  <c r="BB53" i="46"/>
  <c r="BB34" i="46"/>
  <c r="H34" i="46" s="1"/>
  <c r="BB93" i="46"/>
  <c r="BB62" i="46"/>
  <c r="BB31" i="46"/>
  <c r="BB118" i="46"/>
  <c r="BB23" i="46"/>
  <c r="BB88" i="46"/>
  <c r="BB78" i="46"/>
  <c r="BB68" i="46"/>
  <c r="BB40" i="46"/>
  <c r="BB115" i="46"/>
  <c r="AZ89" i="46"/>
  <c r="BC122" i="58"/>
  <c r="BM145" i="58"/>
  <c r="BB37" i="46"/>
  <c r="BB106" i="46"/>
  <c r="BB132" i="46"/>
  <c r="BB41" i="46"/>
  <c r="BB125" i="46"/>
  <c r="BB117" i="46"/>
  <c r="BB123" i="46"/>
  <c r="BB103" i="46"/>
  <c r="BB27" i="46"/>
  <c r="BB48" i="46"/>
  <c r="BB75" i="46"/>
  <c r="BB80" i="46"/>
  <c r="BB56" i="46"/>
  <c r="BB28" i="46"/>
  <c r="BB24" i="46"/>
  <c r="BB111" i="46"/>
  <c r="AJ166" i="72"/>
  <c r="BB45" i="46"/>
  <c r="A68" i="67"/>
  <c r="A109" i="72"/>
  <c r="A69" i="61"/>
  <c r="A94" i="72"/>
  <c r="A120" i="65"/>
  <c r="A129" i="65"/>
  <c r="A34" i="58"/>
  <c r="A44" i="59"/>
  <c r="A35" i="65"/>
  <c r="A54" i="72"/>
  <c r="A161" i="59"/>
  <c r="A176" i="72"/>
  <c r="A66" i="67"/>
  <c r="A72" i="73"/>
  <c r="A23" i="58"/>
  <c r="A90" i="58"/>
  <c r="A118" i="73"/>
  <c r="A45" i="67"/>
  <c r="A93" i="57"/>
  <c r="A113" i="65"/>
  <c r="A102" i="46"/>
  <c r="A38" i="60"/>
  <c r="A95" i="59"/>
  <c r="A21" i="73"/>
  <c r="A46" i="73"/>
  <c r="A84" i="46"/>
  <c r="A157" i="59"/>
  <c r="A30" i="66"/>
  <c r="A103" i="61"/>
  <c r="A34" i="67"/>
  <c r="A52" i="46"/>
  <c r="A44" i="63"/>
  <c r="A96" i="46"/>
  <c r="A59" i="46"/>
  <c r="A61" i="59"/>
  <c r="A42" i="73"/>
  <c r="A107" i="73"/>
  <c r="A149" i="58"/>
  <c r="A140" i="72"/>
  <c r="A154" i="67"/>
  <c r="A123" i="62"/>
  <c r="A74" i="63"/>
  <c r="A28" i="67"/>
  <c r="A26" i="59"/>
  <c r="A121" i="72"/>
  <c r="A117" i="57"/>
  <c r="A82" i="61"/>
  <c r="A144" i="72"/>
  <c r="A45" i="62"/>
  <c r="A112" i="64"/>
  <c r="A155" i="67"/>
  <c r="A142" i="66"/>
  <c r="A164" i="65"/>
  <c r="A99" i="60"/>
  <c r="A176" i="57"/>
  <c r="A75" i="72"/>
  <c r="A155" i="63"/>
  <c r="A133" i="59"/>
  <c r="A31" i="64"/>
  <c r="A102" i="67"/>
  <c r="A169" i="72"/>
  <c r="A59" i="58"/>
  <c r="A39" i="64"/>
  <c r="A22" i="58"/>
  <c r="A47" i="64"/>
  <c r="A156" i="67"/>
  <c r="A38" i="62"/>
  <c r="A140" i="62"/>
  <c r="A95" i="67"/>
  <c r="A166" i="64"/>
  <c r="A43" i="57"/>
  <c r="A137" i="46"/>
  <c r="A61" i="67"/>
  <c r="A115" i="63"/>
  <c r="A139" i="65"/>
  <c r="A30" i="58"/>
  <c r="A83" i="62"/>
  <c r="A43" i="46"/>
  <c r="A135" i="46"/>
  <c r="A68" i="66"/>
  <c r="A44" i="57"/>
  <c r="A160" i="57"/>
  <c r="A73" i="58"/>
  <c r="A160" i="62"/>
  <c r="G7" i="2"/>
  <c r="K6" i="63" s="1"/>
  <c r="A58" i="65"/>
  <c r="A47" i="63"/>
  <c r="A32" i="64"/>
  <c r="A97" i="72"/>
  <c r="A108" i="59"/>
  <c r="A99" i="61"/>
  <c r="A81" i="60"/>
  <c r="A116" i="60"/>
  <c r="A41" i="72"/>
  <c r="A80" i="46"/>
  <c r="A97" i="73"/>
  <c r="A171" i="72"/>
  <c r="A54" i="58"/>
  <c r="A175" i="73"/>
  <c r="A136" i="59"/>
  <c r="A68" i="65"/>
  <c r="A27" i="66"/>
  <c r="A118" i="58"/>
  <c r="A153" i="61"/>
  <c r="A39" i="57"/>
  <c r="A125" i="59"/>
  <c r="A89" i="62"/>
  <c r="A46" i="62"/>
  <c r="A170" i="59"/>
  <c r="A59" i="67"/>
  <c r="A132" i="63"/>
  <c r="A68" i="60"/>
  <c r="A125" i="66"/>
  <c r="A130" i="46"/>
  <c r="A139" i="72"/>
  <c r="A121" i="65"/>
  <c r="A157" i="67"/>
  <c r="A100" i="73"/>
  <c r="A122" i="46"/>
  <c r="A104" i="60"/>
  <c r="A101" i="63"/>
  <c r="A69" i="72"/>
  <c r="A133" i="46"/>
  <c r="A29" i="60"/>
  <c r="A118" i="46"/>
  <c r="A70" i="60"/>
  <c r="A81" i="59"/>
  <c r="A83" i="64"/>
  <c r="A117" i="58"/>
  <c r="A120" i="46"/>
  <c r="A71" i="62"/>
  <c r="A78" i="64"/>
  <c r="A39" i="62"/>
  <c r="A46" i="59"/>
  <c r="A42" i="57"/>
  <c r="A71" i="59"/>
  <c r="A54" i="67"/>
  <c r="A21" i="72"/>
  <c r="A81" i="57"/>
  <c r="A62" i="73"/>
  <c r="A145" i="66"/>
  <c r="AS179" i="58"/>
  <c r="BO179" i="58" s="1"/>
  <c r="A73" i="66"/>
  <c r="A33" i="64"/>
  <c r="A116" i="65"/>
  <c r="A35" i="46"/>
  <c r="A67" i="66"/>
  <c r="A100" i="67"/>
  <c r="A38" i="57"/>
  <c r="A177" i="66"/>
  <c r="A81" i="61"/>
  <c r="A23" i="73"/>
  <c r="A61" i="57"/>
  <c r="A25" i="59"/>
  <c r="A74" i="60"/>
  <c r="A96" i="73"/>
  <c r="A50" i="72"/>
  <c r="A108" i="73"/>
  <c r="A88" i="62"/>
  <c r="A109" i="62"/>
  <c r="A106" i="46"/>
  <c r="A72" i="57"/>
  <c r="A58" i="72"/>
  <c r="A35" i="64"/>
  <c r="A38" i="46"/>
  <c r="A143" i="67"/>
  <c r="A140" i="64"/>
  <c r="A96" i="63"/>
  <c r="A70" i="67"/>
  <c r="A174" i="65"/>
  <c r="A114" i="66"/>
  <c r="A77" i="58"/>
  <c r="A112" i="59"/>
  <c r="A23" i="62"/>
  <c r="A104" i="65"/>
  <c r="A44" i="66"/>
  <c r="A80" i="58"/>
  <c r="A80" i="60"/>
  <c r="A162" i="64"/>
  <c r="A173" i="64"/>
  <c r="A54" i="66"/>
  <c r="A20" i="57"/>
  <c r="A36" i="60"/>
  <c r="A62" i="64"/>
  <c r="A41" i="66"/>
  <c r="A86" i="59"/>
  <c r="A15" i="62"/>
  <c r="A176" i="64"/>
  <c r="A133" i="66"/>
  <c r="A28" i="59"/>
  <c r="A165" i="73"/>
  <c r="A18" i="63"/>
  <c r="A123" i="66"/>
  <c r="A78" i="57"/>
  <c r="A34" i="72"/>
  <c r="A89" i="57"/>
  <c r="A174" i="60"/>
  <c r="A87" i="67"/>
  <c r="A84" i="63"/>
  <c r="A52" i="58"/>
  <c r="A111" i="72"/>
  <c r="A47" i="65"/>
  <c r="A166" i="66"/>
  <c r="A64" i="60"/>
  <c r="A115" i="65"/>
  <c r="A20" i="59"/>
  <c r="A59" i="63"/>
  <c r="A72" i="59"/>
  <c r="A172" i="65"/>
  <c r="A138" i="66"/>
  <c r="A53" i="60"/>
  <c r="A121" i="46"/>
  <c r="A56" i="60"/>
  <c r="A89" i="59"/>
  <c r="A130" i="61"/>
  <c r="A65" i="64"/>
  <c r="A89" i="64"/>
  <c r="A152" i="59"/>
  <c r="A156" i="59"/>
  <c r="A128" i="62"/>
  <c r="A62" i="62"/>
  <c r="A151" i="73"/>
  <c r="A40" i="61"/>
  <c r="A98" i="57"/>
  <c r="A100" i="63"/>
  <c r="A168" i="73"/>
  <c r="A134" i="61"/>
  <c r="A57" i="57"/>
  <c r="A38" i="65"/>
  <c r="A120" i="61"/>
  <c r="A167" i="65"/>
  <c r="A80" i="63"/>
  <c r="A113" i="72"/>
  <c r="A146" i="61"/>
  <c r="A82" i="60"/>
  <c r="A152" i="61"/>
  <c r="A105" i="57"/>
  <c r="A79" i="57"/>
  <c r="A27" i="60"/>
  <c r="A20" i="46"/>
  <c r="A127" i="72"/>
  <c r="A107" i="46"/>
  <c r="A28" i="66"/>
  <c r="A58" i="57"/>
  <c r="A131" i="58"/>
  <c r="A39" i="58"/>
  <c r="A57" i="63"/>
  <c r="A178" i="64"/>
  <c r="A157" i="72"/>
  <c r="A77" i="73"/>
  <c r="A135" i="60"/>
  <c r="A168" i="67"/>
  <c r="A60" i="62"/>
  <c r="A43" i="58"/>
  <c r="A25" i="60"/>
  <c r="A126" i="63"/>
  <c r="A60" i="72"/>
  <c r="A55" i="60"/>
  <c r="A67" i="73"/>
  <c r="A35" i="62"/>
  <c r="A78" i="66"/>
  <c r="A23" i="64"/>
  <c r="A114" i="58"/>
  <c r="A146" i="66"/>
  <c r="A25" i="63"/>
  <c r="A46" i="64"/>
  <c r="A18" i="72"/>
  <c r="A101" i="58"/>
  <c r="A26" i="68"/>
  <c r="A93" i="59"/>
  <c r="A164" i="72"/>
  <c r="A46" i="61"/>
  <c r="A174" i="66"/>
  <c r="A41" i="59"/>
  <c r="A130" i="72"/>
  <c r="A114" i="60"/>
  <c r="A31" i="59"/>
  <c r="A51" i="57"/>
  <c r="A75" i="73"/>
  <c r="A33" i="61"/>
  <c r="A176" i="58"/>
  <c r="A22" i="57"/>
  <c r="A108" i="67"/>
  <c r="A31" i="66"/>
  <c r="A27" i="46"/>
  <c r="A84" i="65"/>
  <c r="A103" i="64"/>
  <c r="A73" i="72"/>
  <c r="A134" i="60"/>
  <c r="A100" i="57"/>
  <c r="A55" i="58"/>
  <c r="A73" i="67"/>
  <c r="A53" i="66"/>
  <c r="A68" i="46"/>
  <c r="A61" i="63"/>
  <c r="A117" i="65"/>
  <c r="A137" i="64"/>
  <c r="A111" i="62"/>
  <c r="A37" i="61"/>
  <c r="A164" i="60"/>
  <c r="A104" i="57"/>
  <c r="A139" i="67"/>
  <c r="A98" i="66"/>
  <c r="A24" i="46"/>
  <c r="A23" i="65"/>
  <c r="A131" i="64"/>
  <c r="A102" i="72"/>
  <c r="A170" i="67"/>
  <c r="A95" i="58"/>
  <c r="A140" i="66"/>
  <c r="A139" i="63"/>
  <c r="A67" i="62"/>
  <c r="A130" i="67"/>
  <c r="A66" i="64"/>
  <c r="A129" i="61"/>
  <c r="A136" i="62"/>
  <c r="A154" i="63"/>
  <c r="A100" i="62"/>
  <c r="A42" i="62"/>
  <c r="A72" i="62"/>
  <c r="A91" i="57"/>
  <c r="A161" i="60"/>
  <c r="A83" i="72"/>
  <c r="A100" i="65"/>
  <c r="A48" i="64"/>
  <c r="A132" i="67"/>
  <c r="A108" i="64"/>
  <c r="A109" i="46"/>
  <c r="A25" i="66"/>
  <c r="A56" i="46"/>
  <c r="A177" i="60"/>
  <c r="A101" i="60"/>
  <c r="A165" i="57"/>
  <c r="A42" i="61"/>
  <c r="A122" i="61"/>
  <c r="A127" i="66"/>
  <c r="A96" i="57"/>
  <c r="A139" i="58"/>
  <c r="A26" i="73"/>
  <c r="A151" i="58"/>
  <c r="A119" i="66"/>
  <c r="A87" i="57"/>
  <c r="A148" i="61"/>
  <c r="A134" i="62"/>
  <c r="A133" i="62"/>
  <c r="A92" i="63"/>
  <c r="A78" i="46"/>
  <c r="A174" i="72"/>
  <c r="A112" i="57"/>
  <c r="A55" i="67"/>
  <c r="A147" i="46"/>
  <c r="A158" i="64"/>
  <c r="A82" i="57"/>
  <c r="A94" i="57"/>
  <c r="A51" i="73"/>
  <c r="A104" i="61"/>
  <c r="A143" i="59"/>
  <c r="A158" i="62"/>
  <c r="A30" i="72"/>
  <c r="A135" i="59"/>
  <c r="A121" i="57"/>
  <c r="A24" i="57"/>
  <c r="A146" i="73"/>
  <c r="A24" i="60"/>
  <c r="A114" i="59"/>
  <c r="A137" i="58"/>
  <c r="A52" i="67"/>
  <c r="A152" i="46"/>
  <c r="A118" i="63"/>
  <c r="A144" i="65"/>
  <c r="A130" i="64"/>
  <c r="A31" i="61"/>
  <c r="A146" i="59"/>
  <c r="A46" i="57"/>
  <c r="A33" i="58"/>
  <c r="A19" i="67"/>
  <c r="A26" i="66"/>
  <c r="A26" i="46"/>
  <c r="A171" i="64"/>
  <c r="A173" i="65"/>
  <c r="M21" i="2"/>
  <c r="H21" i="2" s="1"/>
  <c r="I21" i="2" s="1"/>
  <c r="A114" i="73"/>
  <c r="A75" i="61"/>
  <c r="A177" i="58"/>
  <c r="A157" i="58"/>
  <c r="A97" i="67"/>
  <c r="A56" i="66"/>
  <c r="A95" i="63"/>
  <c r="A93" i="65"/>
  <c r="M12" i="2"/>
  <c r="H12" i="2" s="1"/>
  <c r="C19" i="2" s="1"/>
  <c r="A111" i="61"/>
  <c r="A137" i="59"/>
  <c r="A50" i="58"/>
  <c r="A45" i="66"/>
  <c r="A91" i="63"/>
  <c r="A176" i="65"/>
  <c r="A63" i="57"/>
  <c r="A27" i="61"/>
  <c r="A20" i="68"/>
  <c r="A87" i="46"/>
  <c r="A89" i="63"/>
  <c r="A135" i="73"/>
  <c r="A130" i="73"/>
  <c r="A62" i="60"/>
  <c r="A138" i="65"/>
  <c r="A41" i="63"/>
  <c r="A18" i="46"/>
  <c r="A79" i="60"/>
  <c r="A105" i="46"/>
  <c r="A23" i="63"/>
  <c r="A42" i="72"/>
  <c r="A19" i="59"/>
  <c r="A112" i="73"/>
  <c r="A46" i="66"/>
  <c r="A124" i="62"/>
  <c r="A152" i="60"/>
  <c r="A31" i="65"/>
  <c r="A145" i="59"/>
  <c r="A57" i="73"/>
  <c r="A141" i="60"/>
  <c r="A106" i="62"/>
  <c r="A49" i="59"/>
  <c r="A47" i="62"/>
  <c r="A140" i="60"/>
  <c r="A164" i="67"/>
  <c r="A50" i="46"/>
  <c r="A45" i="64"/>
  <c r="A86" i="60"/>
  <c r="A83" i="58"/>
  <c r="A112" i="66"/>
  <c r="A88" i="63"/>
  <c r="A102" i="64"/>
  <c r="A107" i="72"/>
  <c r="A24" i="59"/>
  <c r="A134" i="66"/>
  <c r="A177" i="64"/>
  <c r="A166" i="73"/>
  <c r="A145" i="58"/>
  <c r="A86" i="46"/>
  <c r="A110" i="64"/>
  <c r="A115" i="72"/>
  <c r="A143" i="60"/>
  <c r="A74" i="58"/>
  <c r="A118" i="66"/>
  <c r="A30" i="46"/>
  <c r="A142" i="65"/>
  <c r="A96" i="62"/>
  <c r="A101" i="61"/>
  <c r="A115" i="61"/>
  <c r="A161" i="72"/>
  <c r="A152" i="66"/>
  <c r="A34" i="65"/>
  <c r="A65" i="60"/>
  <c r="A164" i="66"/>
  <c r="A158" i="73"/>
  <c r="A130" i="60"/>
  <c r="A37" i="59"/>
  <c r="A53" i="57"/>
  <c r="A48" i="73"/>
  <c r="A49" i="61"/>
  <c r="A176" i="46"/>
  <c r="A25" i="57"/>
  <c r="A120" i="67"/>
  <c r="A47" i="66"/>
  <c r="A166" i="63"/>
  <c r="A76" i="65"/>
  <c r="A90" i="64"/>
  <c r="A101" i="72"/>
  <c r="A148" i="60"/>
  <c r="A41" i="57"/>
  <c r="A137" i="67"/>
  <c r="A96" i="66"/>
  <c r="A157" i="63"/>
  <c r="A74" i="65"/>
  <c r="A91" i="64"/>
  <c r="A81" i="73"/>
  <c r="A21" i="60"/>
  <c r="A162" i="57"/>
  <c r="A90" i="67"/>
  <c r="A141" i="46"/>
  <c r="A24" i="65"/>
  <c r="A74" i="62"/>
  <c r="A71" i="63"/>
  <c r="A147" i="61"/>
  <c r="A25" i="65"/>
  <c r="A117" i="66"/>
  <c r="A146" i="65"/>
  <c r="A101" i="67"/>
  <c r="A174" i="63"/>
  <c r="A147" i="67"/>
  <c r="A177" i="59"/>
  <c r="A27" i="73"/>
  <c r="A75" i="63"/>
  <c r="A112" i="62"/>
  <c r="A56" i="64"/>
  <c r="A30" i="73"/>
  <c r="A124" i="65"/>
  <c r="A83" i="59"/>
  <c r="A65" i="73"/>
  <c r="A160" i="64"/>
  <c r="A158" i="65"/>
  <c r="A48" i="72"/>
  <c r="A48" i="66"/>
  <c r="A151" i="62"/>
  <c r="A111" i="73"/>
  <c r="A85" i="59"/>
  <c r="A54" i="61"/>
  <c r="A107" i="57"/>
  <c r="A55" i="72"/>
  <c r="A50" i="59"/>
  <c r="A143" i="66"/>
  <c r="A58" i="63"/>
  <c r="A118" i="62"/>
  <c r="A110" i="59"/>
  <c r="A131" i="67"/>
  <c r="A149" i="46"/>
  <c r="A64" i="65"/>
  <c r="A102" i="62"/>
  <c r="A161" i="61"/>
  <c r="A120" i="58"/>
  <c r="A134" i="46"/>
  <c r="A166" i="65"/>
  <c r="A168" i="60"/>
  <c r="A93" i="67"/>
  <c r="A43" i="63"/>
  <c r="A154" i="64"/>
  <c r="A36" i="72"/>
  <c r="A126" i="59"/>
  <c r="A166" i="67"/>
  <c r="A72" i="66"/>
  <c r="A79" i="63"/>
  <c r="A21" i="64"/>
  <c r="A47" i="73"/>
  <c r="A156" i="57"/>
  <c r="A93" i="60"/>
  <c r="A85" i="60"/>
  <c r="A117" i="46"/>
  <c r="A135" i="65"/>
  <c r="A104" i="59"/>
  <c r="A115" i="62"/>
  <c r="A53" i="72"/>
  <c r="A171" i="63"/>
  <c r="A129" i="57"/>
  <c r="A19" i="57"/>
  <c r="A139" i="73"/>
  <c r="A171" i="60"/>
  <c r="A130" i="59"/>
  <c r="A126" i="58"/>
  <c r="A44" i="67"/>
  <c r="A160" i="46"/>
  <c r="A130" i="63"/>
  <c r="A111" i="65"/>
  <c r="A139" i="64"/>
  <c r="A168" i="61"/>
  <c r="A153" i="59"/>
  <c r="A122" i="58"/>
  <c r="A94" i="67"/>
  <c r="A21" i="66"/>
  <c r="A125" i="63"/>
  <c r="A32" i="65"/>
  <c r="M20" i="2"/>
  <c r="H20" i="2" s="1"/>
  <c r="I20" i="2" s="1"/>
  <c r="A159" i="72"/>
  <c r="A108" i="60"/>
  <c r="A167" i="58"/>
  <c r="A39" i="67"/>
  <c r="A83" i="46"/>
  <c r="A109" i="65"/>
  <c r="A169" i="62"/>
  <c r="A38" i="63"/>
  <c r="A63" i="46"/>
  <c r="A99" i="66"/>
  <c r="A38" i="58"/>
  <c r="A126" i="57"/>
  <c r="A146" i="60"/>
  <c r="A51" i="72"/>
  <c r="A86" i="62"/>
  <c r="A83" i="57"/>
  <c r="A73" i="59"/>
  <c r="A144" i="61"/>
  <c r="A27" i="62"/>
  <c r="A112" i="72"/>
  <c r="A73" i="73"/>
  <c r="A131" i="62"/>
  <c r="A173" i="62"/>
  <c r="A22" i="66"/>
  <c r="A19" i="61"/>
  <c r="A151" i="46"/>
  <c r="A91" i="65"/>
  <c r="A139" i="46"/>
  <c r="A124" i="57"/>
  <c r="A76" i="64"/>
  <c r="A19" i="46"/>
  <c r="A138" i="57"/>
  <c r="A114" i="65"/>
  <c r="A58" i="67"/>
  <c r="A150" i="60"/>
  <c r="A107" i="60"/>
  <c r="A156" i="64"/>
  <c r="A97" i="63"/>
  <c r="A109" i="66"/>
  <c r="A155" i="58"/>
  <c r="A55" i="61"/>
  <c r="A104" i="64"/>
  <c r="A81" i="63"/>
  <c r="A27" i="67"/>
  <c r="A136" i="57"/>
  <c r="A79" i="61"/>
  <c r="A157" i="65"/>
  <c r="A141" i="66"/>
  <c r="A168" i="63"/>
  <c r="A116" i="62"/>
  <c r="A83" i="63"/>
  <c r="A25" i="67"/>
  <c r="A92" i="59"/>
  <c r="A167" i="62"/>
  <c r="A54" i="63"/>
  <c r="A159" i="66"/>
  <c r="A66" i="59"/>
  <c r="A78" i="72"/>
  <c r="A109" i="57"/>
  <c r="A62" i="61"/>
  <c r="A165" i="67"/>
  <c r="A160" i="63"/>
  <c r="A141" i="59"/>
  <c r="A122" i="62"/>
  <c r="A32" i="63"/>
  <c r="A119" i="67"/>
  <c r="A167" i="61"/>
  <c r="A28" i="65"/>
  <c r="A69" i="60"/>
  <c r="A95" i="46"/>
  <c r="A115" i="60"/>
  <c r="A118" i="65"/>
  <c r="A105" i="67"/>
  <c r="A155" i="73"/>
  <c r="A115" i="66"/>
  <c r="A31" i="72"/>
  <c r="A47" i="60"/>
  <c r="A87" i="72"/>
  <c r="A126" i="73"/>
  <c r="A169" i="67"/>
  <c r="A159" i="61"/>
  <c r="A42" i="59"/>
  <c r="A80" i="66"/>
  <c r="A49" i="60"/>
  <c r="A129" i="64"/>
  <c r="A71" i="61"/>
  <c r="A67" i="61"/>
  <c r="A51" i="66"/>
  <c r="A110" i="62"/>
  <c r="AZ137" i="46"/>
  <c r="AZ32" i="46"/>
  <c r="BA28" i="46"/>
  <c r="BA22" i="46"/>
  <c r="BA106" i="46"/>
  <c r="AZ168" i="46"/>
  <c r="BA99" i="46"/>
  <c r="BA59" i="46"/>
  <c r="BA41" i="46"/>
  <c r="BA53" i="46"/>
  <c r="BA97" i="46"/>
  <c r="BA110" i="46"/>
  <c r="BA117" i="46"/>
  <c r="BA130" i="46"/>
  <c r="BA98" i="46"/>
  <c r="BA32" i="46"/>
  <c r="BA104" i="46"/>
  <c r="BA26" i="46"/>
  <c r="BA132" i="46"/>
  <c r="BA62" i="46"/>
  <c r="BA124" i="46"/>
  <c r="BA69" i="46"/>
  <c r="BA65" i="46"/>
  <c r="BA135" i="46"/>
  <c r="BA129" i="46"/>
  <c r="BA87" i="46"/>
  <c r="BA111" i="46"/>
  <c r="BA58" i="46"/>
  <c r="BA36" i="46"/>
  <c r="BA25" i="46"/>
  <c r="BA168" i="46"/>
  <c r="BC134" i="46"/>
  <c r="BC141" i="46"/>
  <c r="BC135" i="46"/>
  <c r="BC136" i="46"/>
  <c r="BC138" i="46"/>
  <c r="BC140" i="46"/>
  <c r="BC97" i="46"/>
  <c r="BC59" i="46"/>
  <c r="BC93" i="46"/>
  <c r="BC67" i="46"/>
  <c r="BC65" i="46"/>
  <c r="BC69" i="46"/>
  <c r="BE69" i="46" s="1"/>
  <c r="BC81" i="46"/>
  <c r="BC113" i="46"/>
  <c r="BC83" i="46"/>
  <c r="BC96" i="46"/>
  <c r="BC80" i="46"/>
  <c r="BC27" i="46"/>
  <c r="BC78" i="46"/>
  <c r="BC123" i="46"/>
  <c r="BC126" i="46"/>
  <c r="BC134" i="58"/>
  <c r="BC135" i="58"/>
  <c r="BC139" i="58"/>
  <c r="BC138" i="58"/>
  <c r="BC133" i="58"/>
  <c r="BC85" i="58"/>
  <c r="BC94" i="58"/>
  <c r="BC70" i="58"/>
  <c r="BC126" i="58"/>
  <c r="BC106" i="58"/>
  <c r="BC120" i="58"/>
  <c r="BC136" i="58"/>
  <c r="BC86" i="58"/>
  <c r="BC35" i="58"/>
  <c r="BC95" i="58"/>
  <c r="BC168" i="58"/>
  <c r="BC125" i="58"/>
  <c r="BC44" i="58"/>
  <c r="BC116" i="58"/>
  <c r="BC68" i="58"/>
  <c r="BC26" i="58"/>
  <c r="BC30" i="58"/>
  <c r="BC76" i="58"/>
  <c r="BC31" i="58"/>
  <c r="BC100" i="58"/>
  <c r="BC128" i="58"/>
  <c r="BC51" i="58"/>
  <c r="BC129" i="58"/>
  <c r="BC119" i="58"/>
  <c r="BC52" i="58"/>
  <c r="BC78" i="58"/>
  <c r="BC42" i="58"/>
  <c r="BC132" i="58"/>
  <c r="BC84" i="58"/>
  <c r="BC127" i="58"/>
  <c r="BC27" i="58"/>
  <c r="BC118" i="58"/>
  <c r="BC36" i="58"/>
  <c r="BC79" i="58"/>
  <c r="BC55" i="58"/>
  <c r="BC45" i="58"/>
  <c r="BC53" i="58"/>
  <c r="BC62" i="58"/>
  <c r="BC131" i="58"/>
  <c r="BC114" i="58"/>
  <c r="BC57" i="58"/>
  <c r="BC74" i="58"/>
  <c r="BC61" i="58"/>
  <c r="BC121" i="58"/>
  <c r="BC77" i="58"/>
  <c r="BC80" i="58"/>
  <c r="BC88" i="58"/>
  <c r="BC112" i="58"/>
  <c r="BC39" i="58"/>
  <c r="BC24" i="58"/>
  <c r="BC28" i="58"/>
  <c r="BA133" i="46"/>
  <c r="BA136" i="46"/>
  <c r="BA134" i="46"/>
  <c r="BA140" i="46"/>
  <c r="BA141" i="46"/>
  <c r="BA84" i="46"/>
  <c r="BA86" i="46"/>
  <c r="BA78" i="46"/>
  <c r="BA44" i="46"/>
  <c r="BA94" i="46"/>
  <c r="BA54" i="46"/>
  <c r="BA40" i="46"/>
  <c r="BA128" i="46"/>
  <c r="BA56" i="46"/>
  <c r="BA108" i="46"/>
  <c r="BA107" i="46"/>
  <c r="BA51" i="46"/>
  <c r="BA48" i="46"/>
  <c r="BA101" i="46"/>
  <c r="BA29" i="46"/>
  <c r="BA43" i="46"/>
  <c r="BA79" i="46"/>
  <c r="BA123" i="46"/>
  <c r="BA137" i="46"/>
  <c r="BA81" i="46"/>
  <c r="BA55" i="46"/>
  <c r="BA122" i="46"/>
  <c r="BA112" i="46"/>
  <c r="BA30" i="46"/>
  <c r="BA90" i="46"/>
  <c r="BA138" i="46"/>
  <c r="BA57" i="46"/>
  <c r="BA93" i="46"/>
  <c r="BA38" i="46"/>
  <c r="BA50" i="46"/>
  <c r="BA92" i="46"/>
  <c r="BA114" i="46"/>
  <c r="BA68" i="46"/>
  <c r="BA27" i="46"/>
  <c r="BA96" i="46"/>
  <c r="BA60" i="46"/>
  <c r="BA100" i="46"/>
  <c r="BA91" i="46"/>
  <c r="BA131" i="46"/>
  <c r="BA121" i="46"/>
  <c r="BA63" i="46"/>
  <c r="BA39" i="46"/>
  <c r="BA47" i="46"/>
  <c r="BA105" i="46"/>
  <c r="BA77" i="46"/>
  <c r="BA109" i="46"/>
  <c r="BA115" i="46"/>
  <c r="BA61" i="46"/>
  <c r="BA95" i="46"/>
  <c r="BA120" i="46"/>
  <c r="BA64" i="46"/>
  <c r="BA118" i="46"/>
  <c r="BA42" i="46"/>
  <c r="AZ53" i="46"/>
  <c r="AZ136" i="46"/>
  <c r="AZ134" i="46"/>
  <c r="AZ138" i="46"/>
  <c r="AZ141" i="46"/>
  <c r="AZ140" i="46"/>
  <c r="AZ81" i="46"/>
  <c r="AZ47" i="46"/>
  <c r="BE47" i="46" s="1"/>
  <c r="AZ101" i="46"/>
  <c r="AZ105" i="46"/>
  <c r="AZ25" i="46"/>
  <c r="AZ139" i="46"/>
  <c r="AZ135" i="46"/>
  <c r="AZ103" i="46"/>
  <c r="AZ70" i="46"/>
  <c r="AZ116" i="46"/>
  <c r="T54" i="63"/>
  <c r="BA126" i="46"/>
  <c r="BA66" i="46"/>
  <c r="AZ51" i="46"/>
  <c r="BA73" i="46"/>
  <c r="AZ69" i="46"/>
  <c r="AZ133" i="46"/>
  <c r="BA31" i="46"/>
  <c r="BA23" i="46"/>
  <c r="BA88" i="46"/>
  <c r="BA70" i="46"/>
  <c r="BA37" i="46"/>
  <c r="BA24" i="46"/>
  <c r="BB133" i="58"/>
  <c r="BB135" i="58"/>
  <c r="BB141" i="58"/>
  <c r="BB138" i="58"/>
  <c r="BB139" i="58"/>
  <c r="BB137" i="58"/>
  <c r="BB116" i="58"/>
  <c r="BB20" i="58"/>
  <c r="BB48" i="58"/>
  <c r="BB64" i="58"/>
  <c r="BB71" i="58"/>
  <c r="BB69" i="58"/>
  <c r="BB40" i="58"/>
  <c r="BB28" i="58"/>
  <c r="BB65" i="58"/>
  <c r="BB81" i="58"/>
  <c r="BB56" i="58"/>
  <c r="BB35" i="58"/>
  <c r="BB82" i="58"/>
  <c r="BB79" i="58"/>
  <c r="BB77" i="58"/>
  <c r="BB99" i="58"/>
  <c r="BB74" i="58"/>
  <c r="BB123" i="58"/>
  <c r="BB70" i="46"/>
  <c r="BB58" i="46"/>
  <c r="BB20" i="46"/>
  <c r="BB86" i="46"/>
  <c r="BB22" i="46"/>
  <c r="BB60" i="46"/>
  <c r="BB46" i="46"/>
  <c r="H46" i="46" s="1"/>
  <c r="BB116" i="46"/>
  <c r="BB110" i="46"/>
  <c r="BB90" i="46"/>
  <c r="BB114" i="46"/>
  <c r="BB64" i="46"/>
  <c r="BB122" i="46"/>
  <c r="BB107" i="46"/>
  <c r="BD141" i="46"/>
  <c r="BD136" i="46"/>
  <c r="BD140" i="46"/>
  <c r="BD138" i="46"/>
  <c r="BD88" i="58"/>
  <c r="BD77" i="58"/>
  <c r="BD97" i="58"/>
  <c r="AZ138" i="58"/>
  <c r="AZ133" i="58"/>
  <c r="AZ135" i="58"/>
  <c r="AZ141" i="58"/>
  <c r="BD70" i="58"/>
  <c r="BD76" i="58"/>
  <c r="BD115" i="58"/>
  <c r="BD39" i="58"/>
  <c r="A75" i="57"/>
  <c r="A95" i="66"/>
  <c r="A124" i="59"/>
  <c r="A152" i="63"/>
  <c r="A78" i="60"/>
  <c r="A81" i="65"/>
  <c r="A31" i="58"/>
  <c r="A172" i="62"/>
  <c r="A107" i="63"/>
  <c r="A75" i="60"/>
  <c r="A54" i="59"/>
  <c r="A49" i="67"/>
  <c r="A92" i="64"/>
  <c r="A85" i="62"/>
  <c r="A65" i="72"/>
  <c r="A153" i="73"/>
  <c r="A119" i="60"/>
  <c r="A103" i="62"/>
  <c r="A32" i="67"/>
  <c r="A144" i="62"/>
  <c r="A25" i="68"/>
  <c r="A36" i="66"/>
  <c r="A161" i="67"/>
  <c r="A120" i="63"/>
  <c r="A118" i="64"/>
  <c r="A166" i="59"/>
  <c r="A175" i="58"/>
  <c r="A137" i="60"/>
  <c r="A156" i="72"/>
  <c r="A60" i="66"/>
  <c r="A165" i="58"/>
  <c r="A93" i="64"/>
  <c r="A172" i="58"/>
  <c r="A48" i="58"/>
  <c r="A91" i="46"/>
  <c r="A44" i="62"/>
  <c r="A144" i="57"/>
  <c r="A104" i="63"/>
  <c r="A51" i="65"/>
  <c r="A34" i="57"/>
  <c r="A83" i="67"/>
  <c r="A116" i="67"/>
  <c r="A57" i="65"/>
  <c r="A87" i="59"/>
  <c r="A29" i="57"/>
  <c r="A22" i="63"/>
  <c r="A56" i="61"/>
  <c r="A64" i="67"/>
  <c r="A158" i="58"/>
  <c r="A71" i="64"/>
  <c r="A125" i="46"/>
  <c r="A129" i="73"/>
  <c r="A81" i="46"/>
  <c r="A26" i="61"/>
  <c r="A74" i="67"/>
  <c r="A103" i="63"/>
  <c r="A158" i="63"/>
  <c r="BB136" i="46"/>
  <c r="BB138" i="46"/>
  <c r="BB141" i="46"/>
  <c r="BB134" i="46"/>
  <c r="BD135" i="58"/>
  <c r="BD133" i="58"/>
  <c r="BD141" i="58"/>
  <c r="BD134" i="58"/>
  <c r="BD78" i="58"/>
  <c r="BB133" i="46"/>
  <c r="BB140" i="46"/>
  <c r="A32" i="46"/>
  <c r="A51" i="46"/>
  <c r="A64" i="59"/>
  <c r="A88" i="65"/>
  <c r="A149" i="63"/>
  <c r="A160" i="72"/>
  <c r="A147" i="59"/>
  <c r="A156" i="46"/>
  <c r="A21" i="61"/>
  <c r="A103" i="46"/>
  <c r="A63" i="59"/>
  <c r="A61" i="72"/>
  <c r="A79" i="72"/>
  <c r="A126" i="65"/>
  <c r="A125" i="62"/>
  <c r="A146" i="72"/>
  <c r="A134" i="59"/>
  <c r="A120" i="64"/>
  <c r="A174" i="58"/>
  <c r="A48" i="59"/>
  <c r="A58" i="66"/>
  <c r="A16" i="62"/>
  <c r="A62" i="57"/>
  <c r="A45" i="59"/>
  <c r="A83" i="73"/>
  <c r="A114" i="72"/>
  <c r="A24" i="61"/>
  <c r="A128" i="59"/>
  <c r="A162" i="46"/>
  <c r="A125" i="61"/>
  <c r="A26" i="58"/>
  <c r="A36" i="63"/>
  <c r="A78" i="62"/>
  <c r="A98" i="73"/>
  <c r="A143" i="62"/>
  <c r="A80" i="67"/>
  <c r="A166" i="72"/>
  <c r="A158" i="60"/>
  <c r="A22" i="64"/>
  <c r="A79" i="62"/>
  <c r="A168" i="46"/>
  <c r="A77" i="46"/>
  <c r="A33" i="62"/>
  <c r="A36" i="65"/>
  <c r="A173" i="67"/>
  <c r="A157" i="62"/>
  <c r="A166" i="58"/>
  <c r="A90" i="72"/>
  <c r="A107" i="58"/>
  <c r="A132" i="59"/>
  <c r="A25" i="72"/>
  <c r="A58" i="62"/>
  <c r="A82" i="64"/>
  <c r="A162" i="73"/>
  <c r="A56" i="62"/>
  <c r="A66" i="62"/>
  <c r="A64" i="58"/>
  <c r="A108" i="62"/>
  <c r="A176" i="59"/>
  <c r="A18" i="62"/>
  <c r="A34" i="62"/>
  <c r="A119" i="62"/>
  <c r="A95" i="60"/>
  <c r="A142" i="60"/>
  <c r="A25" i="73"/>
  <c r="A124" i="66"/>
  <c r="A125" i="58"/>
  <c r="A147" i="73"/>
  <c r="A50" i="73"/>
  <c r="A171" i="46"/>
  <c r="A34" i="66"/>
  <c r="A63" i="64"/>
  <c r="A116" i="72"/>
  <c r="A89" i="46"/>
  <c r="A131" i="66"/>
  <c r="A170" i="66"/>
  <c r="A121" i="62"/>
  <c r="A133" i="63"/>
  <c r="A150" i="72"/>
  <c r="A149" i="64"/>
  <c r="A125" i="72"/>
  <c r="A172" i="67"/>
  <c r="A59" i="62"/>
  <c r="A58" i="46"/>
  <c r="A51" i="67"/>
  <c r="A37" i="64"/>
  <c r="A122" i="57"/>
  <c r="A98" i="62"/>
  <c r="A54" i="57"/>
  <c r="A36" i="59"/>
  <c r="A41" i="64"/>
  <c r="A142" i="67"/>
  <c r="A67" i="46"/>
  <c r="A113" i="57"/>
  <c r="A139" i="59"/>
  <c r="A91" i="62"/>
  <c r="A130" i="62"/>
  <c r="A154" i="65"/>
  <c r="A138" i="64"/>
  <c r="A106" i="67"/>
  <c r="A40" i="73"/>
  <c r="A133" i="60"/>
  <c r="A32" i="57"/>
  <c r="A53" i="61"/>
  <c r="A146" i="46"/>
  <c r="A149" i="73"/>
  <c r="A46" i="72"/>
  <c r="A102" i="57"/>
  <c r="A136" i="63"/>
  <c r="A89" i="65"/>
  <c r="A167" i="72"/>
  <c r="A92" i="65"/>
  <c r="A56" i="57"/>
  <c r="A90" i="63"/>
  <c r="A136" i="61"/>
  <c r="A158" i="66"/>
  <c r="A161" i="63"/>
  <c r="A116" i="61"/>
  <c r="A82" i="62"/>
  <c r="A24" i="64"/>
  <c r="A73" i="60"/>
  <c r="A177" i="46"/>
  <c r="A104" i="62"/>
  <c r="A70" i="64"/>
  <c r="A67" i="59"/>
  <c r="A102" i="66"/>
  <c r="A156" i="73"/>
  <c r="A41" i="73"/>
  <c r="A60" i="59"/>
  <c r="A151" i="67"/>
  <c r="A28" i="64"/>
  <c r="A37" i="63"/>
  <c r="A135" i="72"/>
  <c r="A132" i="72"/>
  <c r="A107" i="66"/>
  <c r="A154" i="60"/>
  <c r="A147" i="65"/>
  <c r="A144" i="73"/>
  <c r="A129" i="66"/>
  <c r="A175" i="72"/>
  <c r="A79" i="59"/>
  <c r="A173" i="73"/>
  <c r="A70" i="57"/>
  <c r="A113" i="46"/>
  <c r="A58" i="64"/>
  <c r="A96" i="60"/>
  <c r="A119" i="58"/>
  <c r="A74" i="66"/>
  <c r="A86" i="65"/>
  <c r="A138" i="62"/>
  <c r="A136" i="60"/>
  <c r="A33" i="67"/>
  <c r="A115" i="57"/>
  <c r="A172" i="57"/>
  <c r="A31" i="46"/>
  <c r="A151" i="64"/>
  <c r="A32" i="59"/>
  <c r="A159" i="46"/>
  <c r="A161" i="65"/>
  <c r="A47" i="61"/>
  <c r="A162" i="66"/>
  <c r="A98" i="65"/>
  <c r="A117" i="61"/>
  <c r="A130" i="66"/>
  <c r="A99" i="65"/>
  <c r="A113" i="60"/>
  <c r="A145" i="46"/>
  <c r="M15" i="2"/>
  <c r="H15" i="2" s="1"/>
  <c r="J15" i="2" s="1"/>
  <c r="A105" i="72"/>
  <c r="A22" i="46"/>
  <c r="A50" i="67"/>
  <c r="A97" i="64"/>
  <c r="A124" i="46"/>
  <c r="A175" i="46"/>
  <c r="A42" i="67"/>
  <c r="A41" i="62"/>
  <c r="A117" i="73"/>
  <c r="A98" i="61"/>
  <c r="A19" i="62"/>
  <c r="A80" i="61"/>
  <c r="A33" i="59"/>
  <c r="A176" i="60"/>
  <c r="A148" i="67"/>
  <c r="A26" i="63"/>
  <c r="A72" i="60"/>
  <c r="A165" i="66"/>
  <c r="A19" i="65"/>
  <c r="A169" i="63"/>
  <c r="A137" i="63"/>
  <c r="A169" i="66"/>
  <c r="A115" i="64"/>
  <c r="A138" i="67"/>
  <c r="A82" i="73"/>
  <c r="A135" i="61"/>
  <c r="A136" i="65"/>
  <c r="A73" i="46"/>
  <c r="A148" i="58"/>
  <c r="A41" i="61"/>
  <c r="A127" i="64"/>
  <c r="A164" i="58"/>
  <c r="A73" i="65"/>
  <c r="A74" i="46"/>
  <c r="A20" i="61"/>
  <c r="A65" i="46"/>
  <c r="A36" i="58"/>
  <c r="A90" i="57"/>
  <c r="A100" i="59"/>
  <c r="A50" i="62"/>
  <c r="A45" i="57"/>
  <c r="A103" i="60"/>
  <c r="A151" i="66"/>
  <c r="A61" i="66"/>
  <c r="A121" i="60"/>
  <c r="A100" i="60"/>
  <c r="A147" i="66"/>
  <c r="A175" i="63"/>
  <c r="A34" i="60"/>
  <c r="A129" i="62"/>
  <c r="A24" i="63"/>
  <c r="A44" i="60"/>
  <c r="A22" i="62"/>
  <c r="A19" i="58"/>
  <c r="G8" i="2"/>
  <c r="A91" i="59"/>
  <c r="A23" i="66"/>
  <c r="A168" i="57"/>
  <c r="A149" i="57"/>
  <c r="A163" i="63"/>
  <c r="A101" i="64"/>
  <c r="A102" i="60"/>
  <c r="A117" i="72"/>
  <c r="A28" i="46"/>
  <c r="A68" i="61"/>
  <c r="A152" i="58"/>
  <c r="A113" i="64"/>
  <c r="A177" i="67"/>
  <c r="A162" i="63"/>
  <c r="A137" i="65"/>
  <c r="A22" i="73"/>
  <c r="A170" i="58"/>
  <c r="A84" i="64"/>
  <c r="A78" i="67"/>
  <c r="A49" i="57"/>
  <c r="A170" i="60"/>
  <c r="A59" i="72"/>
  <c r="A119" i="61"/>
  <c r="A57" i="72"/>
  <c r="A109" i="64"/>
  <c r="A78" i="61"/>
  <c r="A109" i="59"/>
  <c r="A122" i="66"/>
  <c r="A27" i="58"/>
  <c r="A161" i="64"/>
  <c r="A40" i="46"/>
  <c r="A30" i="61"/>
  <c r="A174" i="61"/>
  <c r="A18" i="65"/>
  <c r="A166" i="60"/>
  <c r="A73" i="61"/>
  <c r="A61" i="62"/>
  <c r="A25" i="64"/>
  <c r="A40" i="62"/>
  <c r="A29" i="59"/>
  <c r="A57" i="61"/>
  <c r="A41" i="58"/>
  <c r="A48" i="46"/>
  <c r="A143" i="64"/>
  <c r="A163" i="60"/>
  <c r="A25" i="58"/>
  <c r="A82" i="46"/>
  <c r="A75" i="65"/>
  <c r="A68" i="73"/>
  <c r="A134" i="57"/>
  <c r="A84" i="73"/>
  <c r="A67" i="57"/>
  <c r="A35" i="57"/>
  <c r="A82" i="63"/>
  <c r="A118" i="72"/>
  <c r="A40" i="58"/>
  <c r="A53" i="46"/>
  <c r="A29" i="61"/>
  <c r="A138" i="60"/>
  <c r="A96" i="72"/>
  <c r="A43" i="72"/>
  <c r="A175" i="61"/>
  <c r="A52" i="63"/>
  <c r="A116" i="64"/>
  <c r="A22" i="65"/>
  <c r="A104" i="66"/>
  <c r="A148" i="62"/>
  <c r="A28" i="58"/>
  <c r="A80" i="59"/>
  <c r="A131" i="73"/>
  <c r="A141" i="63"/>
  <c r="A174" i="64"/>
  <c r="A47" i="72"/>
  <c r="A119" i="72"/>
  <c r="A39" i="73"/>
  <c r="A61" i="46"/>
  <c r="A87" i="62"/>
  <c r="A120" i="59"/>
  <c r="A76" i="63"/>
  <c r="A93" i="62"/>
  <c r="A92" i="61"/>
  <c r="A28" i="72"/>
  <c r="A132" i="64"/>
  <c r="A138" i="73"/>
  <c r="A76" i="59"/>
  <c r="A163" i="67"/>
  <c r="A63" i="66"/>
  <c r="A115" i="67"/>
  <c r="A171" i="73"/>
  <c r="A49" i="62"/>
  <c r="A144" i="67"/>
  <c r="A148" i="63"/>
  <c r="A119" i="65"/>
  <c r="A145" i="60"/>
  <c r="A106" i="65"/>
  <c r="A54" i="73"/>
  <c r="A63" i="72"/>
  <c r="A169" i="65"/>
  <c r="A103" i="73"/>
  <c r="A25" i="46"/>
  <c r="A112" i="61"/>
  <c r="A140" i="73"/>
  <c r="A175" i="67"/>
  <c r="A46" i="63"/>
  <c r="A49" i="46"/>
  <c r="A163" i="72"/>
  <c r="M13" i="2"/>
  <c r="H13" i="2" s="1"/>
  <c r="I13" i="2" s="1"/>
  <c r="A70" i="63"/>
  <c r="A111" i="63"/>
  <c r="A52" i="61"/>
  <c r="A38" i="73"/>
  <c r="A18" i="73"/>
  <c r="A121" i="59"/>
  <c r="A69" i="57"/>
  <c r="A150" i="65"/>
  <c r="A57" i="60"/>
  <c r="A178" i="66"/>
  <c r="A50" i="64"/>
  <c r="A42" i="66"/>
  <c r="A58" i="60"/>
  <c r="A32" i="58"/>
  <c r="A177" i="63"/>
  <c r="A35" i="66"/>
  <c r="A95" i="65"/>
  <c r="A81" i="72"/>
  <c r="A64" i="57"/>
  <c r="A128" i="66"/>
  <c r="A109" i="63"/>
  <c r="M14" i="2"/>
  <c r="H14" i="2" s="1"/>
  <c r="I14" i="2" s="1"/>
  <c r="A46" i="60"/>
  <c r="A167" i="67"/>
  <c r="A39" i="59"/>
  <c r="A176" i="61"/>
  <c r="A163" i="66"/>
  <c r="A86" i="64"/>
  <c r="A138" i="59"/>
  <c r="A67" i="67"/>
  <c r="A41" i="65"/>
  <c r="A122" i="72"/>
  <c r="A68" i="58"/>
  <c r="A31" i="63"/>
  <c r="A120" i="73"/>
  <c r="A100" i="58"/>
  <c r="A62" i="65"/>
  <c r="A131" i="61"/>
  <c r="A109" i="67"/>
  <c r="A145" i="65"/>
  <c r="A128" i="58"/>
  <c r="A38" i="67"/>
  <c r="A109" i="58"/>
  <c r="A90" i="65"/>
  <c r="A123" i="67"/>
  <c r="A98" i="64"/>
  <c r="A175" i="60"/>
  <c r="A22" i="67"/>
  <c r="A48" i="62"/>
  <c r="A72" i="61"/>
  <c r="A155" i="59"/>
  <c r="A38" i="61"/>
  <c r="A119" i="59"/>
  <c r="A63" i="73"/>
  <c r="A89" i="58"/>
  <c r="A114" i="63"/>
  <c r="A156" i="62"/>
  <c r="A29" i="58"/>
  <c r="A35" i="63"/>
  <c r="A51" i="61"/>
  <c r="A123" i="46"/>
  <c r="A86" i="72"/>
  <c r="A36" i="46"/>
  <c r="A144" i="58"/>
  <c r="A111" i="64"/>
  <c r="A118" i="60"/>
  <c r="A74" i="64"/>
  <c r="A29" i="46"/>
  <c r="A160" i="67"/>
  <c r="A158" i="61"/>
  <c r="A150" i="58"/>
  <c r="A115" i="59"/>
  <c r="A44" i="61"/>
  <c r="A148" i="72"/>
  <c r="A104" i="72"/>
  <c r="A152" i="62"/>
  <c r="A124" i="63"/>
  <c r="A44" i="64"/>
  <c r="A35" i="60"/>
  <c r="A108" i="66"/>
  <c r="A132" i="66"/>
  <c r="A122" i="73"/>
  <c r="A33" i="66"/>
  <c r="A22" i="60"/>
  <c r="A116" i="46"/>
  <c r="A166" i="61"/>
  <c r="A73" i="63"/>
  <c r="A176" i="66"/>
  <c r="A60" i="64"/>
  <c r="A149" i="66"/>
  <c r="A26" i="72"/>
  <c r="A79" i="46"/>
  <c r="A77" i="60"/>
  <c r="A71" i="72"/>
  <c r="BD134" i="46"/>
  <c r="AE179" i="46"/>
  <c r="BH179" i="46" s="1"/>
  <c r="AI18" i="72"/>
  <c r="A149" i="67"/>
  <c r="A27" i="57"/>
  <c r="A49" i="66"/>
  <c r="A76" i="46"/>
  <c r="A92" i="67"/>
  <c r="A162" i="58"/>
  <c r="A123" i="64"/>
  <c r="A94" i="73"/>
  <c r="A175" i="65"/>
  <c r="A70" i="66"/>
  <c r="A141" i="58"/>
  <c r="A132" i="57"/>
  <c r="A98" i="46"/>
  <c r="A61" i="58"/>
  <c r="A47" i="46"/>
  <c r="A82" i="65"/>
  <c r="A133" i="61"/>
  <c r="A69" i="66"/>
  <c r="A54" i="65"/>
  <c r="A124" i="61"/>
  <c r="A34" i="46"/>
  <c r="A164" i="57"/>
  <c r="A24" i="58"/>
  <c r="A96" i="61"/>
  <c r="A45" i="60"/>
  <c r="A150" i="67"/>
  <c r="A135" i="67"/>
  <c r="A175" i="59"/>
  <c r="AI39" i="72"/>
  <c r="AG39" i="72"/>
  <c r="V39" i="60" s="1"/>
  <c r="P5" i="72"/>
  <c r="BH148" i="46"/>
  <c r="BJ18" i="58"/>
  <c r="H140" i="46"/>
  <c r="BZ15" i="59"/>
  <c r="BH158" i="46"/>
  <c r="BI158" i="46" s="1"/>
  <c r="BJ146" i="58"/>
  <c r="BG146" i="58"/>
  <c r="BH146" i="58"/>
  <c r="BI149" i="46"/>
  <c r="BI158" i="58"/>
  <c r="BJ158" i="46"/>
  <c r="BM158" i="46" s="1"/>
  <c r="BH142" i="46"/>
  <c r="F28" i="70"/>
  <c r="D18" i="70"/>
  <c r="BH18" i="58"/>
  <c r="BI18" i="58" s="1"/>
  <c r="AL179" i="58"/>
  <c r="BL179" i="58" s="1"/>
  <c r="A108" i="46"/>
  <c r="A52" i="73"/>
  <c r="A76" i="66"/>
  <c r="A70" i="61"/>
  <c r="A27" i="59"/>
  <c r="A43" i="65"/>
  <c r="A150" i="63"/>
  <c r="A136" i="46"/>
  <c r="A139" i="66"/>
  <c r="A140" i="67"/>
  <c r="A153" i="58"/>
  <c r="A90" i="59"/>
  <c r="A88" i="60"/>
  <c r="A19" i="72"/>
  <c r="A92" i="73"/>
  <c r="A154" i="58"/>
  <c r="A99" i="57"/>
  <c r="A47" i="59"/>
  <c r="A171" i="59"/>
  <c r="A32" i="61"/>
  <c r="A108" i="72"/>
  <c r="A80" i="72"/>
  <c r="A136" i="73"/>
  <c r="A170" i="73"/>
  <c r="C5" i="77"/>
  <c r="A141" i="62"/>
  <c r="A71" i="58"/>
  <c r="A72" i="65"/>
  <c r="A33" i="65"/>
  <c r="A27" i="65"/>
  <c r="A141" i="64"/>
  <c r="A55" i="63"/>
  <c r="A66" i="66"/>
  <c r="A123" i="58"/>
  <c r="A27" i="72"/>
  <c r="A24" i="68"/>
  <c r="A101" i="46"/>
  <c r="A84" i="58"/>
  <c r="A114" i="64"/>
  <c r="A140" i="63"/>
  <c r="A140" i="58"/>
  <c r="A22" i="59"/>
  <c r="A91" i="58"/>
  <c r="A150" i="62"/>
  <c r="A75" i="64"/>
  <c r="A21" i="63"/>
  <c r="A127" i="46"/>
  <c r="A91" i="67"/>
  <c r="A145" i="57"/>
  <c r="A145" i="61"/>
  <c r="A172" i="73"/>
  <c r="A156" i="65"/>
  <c r="A156" i="63"/>
  <c r="A121" i="66"/>
  <c r="A88" i="58"/>
  <c r="A174" i="57"/>
  <c r="A56" i="72"/>
  <c r="A144" i="64"/>
  <c r="A112" i="65"/>
  <c r="A151" i="63"/>
  <c r="A84" i="66"/>
  <c r="A146" i="67"/>
  <c r="A76" i="57"/>
  <c r="A174" i="59"/>
  <c r="A23" i="61"/>
  <c r="A36" i="62"/>
  <c r="A148" i="64"/>
  <c r="A97" i="65"/>
  <c r="A45" i="63"/>
  <c r="A54" i="46"/>
  <c r="A64" i="66"/>
  <c r="A62" i="67"/>
  <c r="A51" i="58"/>
  <c r="A114" i="57"/>
  <c r="A174" i="67"/>
  <c r="A123" i="61"/>
  <c r="A54" i="62"/>
  <c r="A72" i="64"/>
  <c r="A46" i="65"/>
  <c r="A98" i="63"/>
  <c r="A75" i="46"/>
  <c r="A79" i="66"/>
  <c r="A88" i="67"/>
  <c r="A94" i="58"/>
  <c r="A148" i="57"/>
  <c r="A167" i="60"/>
  <c r="A121" i="61"/>
  <c r="A134" i="72"/>
  <c r="A132" i="62"/>
  <c r="A73" i="57"/>
  <c r="A163" i="57"/>
  <c r="A111" i="59"/>
  <c r="A110" i="61"/>
  <c r="A58" i="73"/>
  <c r="A88" i="66"/>
  <c r="A30" i="57"/>
  <c r="A133" i="64"/>
  <c r="A175" i="64"/>
  <c r="A57" i="66"/>
  <c r="A30" i="59"/>
  <c r="A21" i="57"/>
  <c r="A49" i="72"/>
  <c r="A147" i="60"/>
  <c r="A101" i="73"/>
  <c r="A106" i="64"/>
  <c r="A44" i="65"/>
  <c r="A135" i="63"/>
  <c r="A163" i="46"/>
  <c r="A71" i="67"/>
  <c r="A124" i="58"/>
  <c r="A174" i="46"/>
  <c r="A93" i="61"/>
  <c r="A64" i="73"/>
  <c r="A73" i="64"/>
  <c r="A45" i="65"/>
  <c r="A41" i="46"/>
  <c r="A93" i="66"/>
  <c r="A141" i="67"/>
  <c r="A108" i="57"/>
  <c r="A139" i="60"/>
  <c r="A173" i="61"/>
  <c r="A177" i="73"/>
  <c r="A30" i="64"/>
  <c r="A55" i="65"/>
  <c r="A129" i="63"/>
  <c r="A20" i="66"/>
  <c r="A26" i="67"/>
  <c r="A20" i="58"/>
  <c r="A52" i="57"/>
  <c r="A154" i="59"/>
  <c r="A51" i="60"/>
  <c r="A35" i="72"/>
  <c r="A19" i="73"/>
  <c r="A166" i="62"/>
  <c r="A57" i="64"/>
  <c r="A52" i="65"/>
  <c r="A29" i="63"/>
  <c r="A147" i="63"/>
  <c r="A114" i="46"/>
  <c r="A85" i="66"/>
  <c r="A46" i="67"/>
  <c r="A158" i="67"/>
  <c r="A115" i="58"/>
  <c r="A146" i="57"/>
  <c r="A173" i="58"/>
  <c r="A109" i="61"/>
  <c r="A31" i="62"/>
  <c r="A79" i="64"/>
  <c r="A21" i="65"/>
  <c r="A86" i="63"/>
  <c r="A69" i="46"/>
  <c r="A91" i="66"/>
  <c r="A76" i="67"/>
  <c r="A78" i="58"/>
  <c r="A153" i="57"/>
  <c r="A168" i="59"/>
  <c r="A142" i="61"/>
  <c r="A155" i="72"/>
  <c r="A114" i="62"/>
  <c r="A65" i="57"/>
  <c r="A167" i="57"/>
  <c r="A105" i="59"/>
  <c r="A126" i="61"/>
  <c r="A37" i="73"/>
  <c r="A137" i="62"/>
  <c r="A101" i="59"/>
  <c r="A31" i="60"/>
  <c r="A170" i="61"/>
  <c r="A55" i="62"/>
  <c r="A161" i="62"/>
  <c r="A160" i="61"/>
  <c r="A110" i="73"/>
  <c r="A72" i="67"/>
  <c r="A152" i="65"/>
  <c r="A43" i="60"/>
  <c r="A89" i="67"/>
  <c r="A72" i="63"/>
  <c r="M19" i="2"/>
  <c r="H19" i="2" s="1"/>
  <c r="J19" i="2" s="1"/>
  <c r="A130" i="58"/>
  <c r="A42" i="46"/>
  <c r="A157" i="64"/>
  <c r="A133" i="58"/>
  <c r="A128" i="63"/>
  <c r="A90" i="73"/>
  <c r="A129" i="67"/>
  <c r="A29" i="65"/>
  <c r="A39" i="61"/>
  <c r="A60" i="58"/>
  <c r="A154" i="72"/>
  <c r="A113" i="63"/>
  <c r="A47" i="58"/>
  <c r="A23" i="68"/>
  <c r="A136" i="66"/>
  <c r="M22" i="2"/>
  <c r="H22" i="2" s="1"/>
  <c r="I22" i="2" s="1"/>
  <c r="A99" i="62"/>
  <c r="A152" i="73"/>
  <c r="A94" i="62"/>
  <c r="A87" i="73"/>
  <c r="A76" i="61"/>
  <c r="A163" i="59"/>
  <c r="A119" i="57"/>
  <c r="A45" i="73"/>
  <c r="A173" i="59"/>
  <c r="A81" i="58"/>
  <c r="A55" i="66"/>
  <c r="A170" i="64"/>
  <c r="A126" i="64"/>
  <c r="A76" i="60"/>
  <c r="A92" i="60"/>
  <c r="A164" i="63"/>
  <c r="A148" i="59"/>
  <c r="A33" i="63"/>
  <c r="A88" i="57"/>
  <c r="A94" i="64"/>
  <c r="A47" i="67"/>
  <c r="A83" i="60"/>
  <c r="A96" i="64"/>
  <c r="A143" i="46"/>
  <c r="A108" i="58"/>
  <c r="A77" i="61"/>
  <c r="A108" i="65"/>
  <c r="A43" i="66"/>
  <c r="A28" i="57"/>
  <c r="A106" i="72"/>
  <c r="A123" i="57"/>
  <c r="A127" i="60"/>
  <c r="A163" i="73"/>
  <c r="A65" i="62"/>
  <c r="A26" i="60"/>
  <c r="A77" i="72"/>
  <c r="A155" i="62"/>
  <c r="A101" i="62"/>
  <c r="A48" i="63"/>
  <c r="A117" i="60"/>
  <c r="A171" i="65"/>
  <c r="A29" i="67"/>
  <c r="A126" i="72"/>
  <c r="A153" i="63"/>
  <c r="A107" i="61"/>
  <c r="A38" i="66"/>
  <c r="A84" i="59"/>
  <c r="A157" i="73"/>
  <c r="A122" i="65"/>
  <c r="A81" i="66"/>
  <c r="A176" i="63"/>
  <c r="A32" i="62"/>
  <c r="A63" i="63"/>
  <c r="A159" i="67"/>
  <c r="A54" i="60"/>
  <c r="A117" i="64"/>
  <c r="A159" i="63"/>
  <c r="A118" i="67"/>
  <c r="A144" i="60"/>
  <c r="M23" i="2"/>
  <c r="H23" i="2" s="1"/>
  <c r="J23" i="2" s="1"/>
  <c r="A40" i="63"/>
  <c r="A90" i="66"/>
  <c r="A68" i="57"/>
  <c r="A91" i="61"/>
  <c r="A38" i="64"/>
  <c r="A75" i="66"/>
  <c r="A82" i="59"/>
  <c r="A36" i="73"/>
  <c r="A98" i="60"/>
  <c r="A111" i="67"/>
  <c r="A62" i="59"/>
  <c r="A133" i="72"/>
  <c r="A119" i="64"/>
  <c r="A19" i="63"/>
  <c r="A32" i="66"/>
  <c r="A126" i="67"/>
  <c r="A140" i="57"/>
  <c r="A63" i="61"/>
  <c r="A88" i="64"/>
  <c r="A42" i="63"/>
  <c r="A36" i="67"/>
  <c r="A34" i="59"/>
  <c r="A64" i="72"/>
  <c r="A125" i="57"/>
  <c r="A66" i="61"/>
  <c r="A169" i="46"/>
  <c r="A173" i="63"/>
  <c r="A83" i="61"/>
  <c r="A43" i="73"/>
  <c r="A110" i="46"/>
  <c r="A134" i="65"/>
  <c r="A37" i="66"/>
  <c r="A149" i="72"/>
  <c r="A113" i="73"/>
  <c r="A50" i="60"/>
  <c r="A30" i="62"/>
  <c r="A89" i="60"/>
  <c r="A149" i="61"/>
  <c r="A136" i="72"/>
  <c r="A41" i="60"/>
  <c r="A69" i="64"/>
  <c r="A96" i="65"/>
  <c r="A40" i="67"/>
  <c r="A18" i="60"/>
  <c r="A153" i="60"/>
  <c r="A20" i="62"/>
  <c r="A37" i="57"/>
  <c r="A170" i="63"/>
  <c r="A24" i="62"/>
  <c r="A172" i="63"/>
  <c r="A99" i="63"/>
  <c r="A93" i="72"/>
  <c r="A102" i="73"/>
  <c r="A39" i="72"/>
  <c r="A123" i="73"/>
  <c r="A151" i="59"/>
  <c r="A21" i="58"/>
  <c r="A163" i="58"/>
  <c r="A103" i="67"/>
  <c r="A66" i="65"/>
  <c r="A94" i="63"/>
  <c r="A95" i="57"/>
  <c r="A121" i="73"/>
  <c r="A161" i="66"/>
  <c r="A61" i="65"/>
  <c r="A66" i="57"/>
  <c r="A143" i="58"/>
  <c r="A55" i="59"/>
  <c r="A148" i="46"/>
  <c r="A69" i="58"/>
  <c r="A120" i="66"/>
  <c r="A43" i="64"/>
  <c r="A71" i="66"/>
  <c r="A139" i="57"/>
  <c r="A56" i="73"/>
  <c r="A98" i="58"/>
  <c r="A112" i="58"/>
  <c r="A154" i="62"/>
  <c r="A172" i="66"/>
  <c r="A110" i="58"/>
  <c r="A27" i="64"/>
  <c r="A135" i="58"/>
  <c r="A56" i="63"/>
  <c r="A18" i="67"/>
  <c r="A113" i="67"/>
  <c r="A23" i="67"/>
  <c r="A95" i="61"/>
  <c r="A110" i="63"/>
  <c r="A74" i="59"/>
  <c r="A35" i="59"/>
  <c r="A82" i="72"/>
  <c r="A88" i="72"/>
  <c r="A98" i="67"/>
  <c r="A158" i="46"/>
  <c r="A64" i="63"/>
  <c r="A81" i="67"/>
  <c r="A168" i="66"/>
  <c r="A125" i="67"/>
  <c r="A58" i="58"/>
  <c r="A158" i="57"/>
  <c r="A147" i="62"/>
  <c r="A50" i="61"/>
  <c r="A25" i="62"/>
  <c r="A156" i="61"/>
  <c r="A133" i="73"/>
  <c r="A70" i="58"/>
  <c r="A79" i="65"/>
  <c r="A87" i="58"/>
  <c r="A107" i="65"/>
  <c r="A45" i="58"/>
  <c r="A134" i="64"/>
  <c r="A126" i="60"/>
  <c r="A142" i="63"/>
  <c r="A66" i="73"/>
  <c r="A132" i="61"/>
  <c r="A120" i="72"/>
  <c r="A143" i="73"/>
  <c r="A31" i="67"/>
  <c r="A69" i="63"/>
  <c r="A50" i="65"/>
  <c r="A170" i="46"/>
  <c r="A95" i="72"/>
  <c r="A70" i="59"/>
  <c r="A100" i="66"/>
  <c r="A147" i="64"/>
  <c r="A118" i="57"/>
  <c r="A99" i="59"/>
  <c r="A52" i="72"/>
  <c r="A117" i="62"/>
  <c r="A86" i="67"/>
  <c r="A33" i="72"/>
  <c r="A122" i="67"/>
  <c r="A164" i="59"/>
  <c r="A38" i="72"/>
  <c r="A87" i="64"/>
  <c r="A172" i="61"/>
  <c r="A88" i="59"/>
  <c r="A150" i="64"/>
  <c r="A64" i="62"/>
  <c r="A150" i="61"/>
  <c r="A131" i="57"/>
  <c r="A159" i="57"/>
  <c r="A156" i="66"/>
  <c r="A126" i="62"/>
  <c r="A97" i="62"/>
  <c r="A79" i="73"/>
  <c r="A29" i="73"/>
  <c r="A103" i="66"/>
  <c r="A68" i="72"/>
  <c r="A67" i="65"/>
  <c r="A159" i="62"/>
  <c r="A23" i="59"/>
  <c r="A145" i="62"/>
  <c r="A63" i="62"/>
  <c r="A121" i="67"/>
  <c r="A76" i="72"/>
  <c r="A60" i="73"/>
  <c r="A144" i="46"/>
  <c r="A147" i="72"/>
  <c r="A153" i="67"/>
  <c r="A140" i="65"/>
  <c r="A175" i="57"/>
  <c r="A104" i="46"/>
  <c r="A35" i="61"/>
  <c r="A65" i="66"/>
  <c r="A70" i="73"/>
  <c r="A52" i="66"/>
  <c r="A59" i="73"/>
  <c r="A160" i="60"/>
  <c r="A107" i="67"/>
  <c r="A138" i="61"/>
  <c r="A91" i="72"/>
  <c r="A177" i="65"/>
  <c r="A76" i="58"/>
  <c r="A42" i="65"/>
  <c r="A82" i="67"/>
  <c r="A44" i="73"/>
  <c r="A166" i="46"/>
  <c r="A106" i="57"/>
  <c r="A53" i="64"/>
  <c r="A141" i="57"/>
  <c r="A39" i="63"/>
  <c r="A29" i="66"/>
  <c r="A133" i="65"/>
  <c r="A64" i="46"/>
  <c r="A24" i="73"/>
  <c r="A162" i="62"/>
  <c r="A116" i="73"/>
  <c r="A164" i="61"/>
  <c r="A59" i="59"/>
  <c r="A154" i="73"/>
  <c r="A106" i="59"/>
  <c r="A167" i="66"/>
  <c r="A26" i="65"/>
  <c r="A115" i="73"/>
  <c r="A165" i="59"/>
  <c r="A70" i="46"/>
  <c r="A131" i="72"/>
  <c r="A150" i="66"/>
  <c r="A127" i="65"/>
  <c r="A92" i="58"/>
  <c r="A164" i="62"/>
  <c r="A122" i="59"/>
  <c r="A45" i="61"/>
  <c r="A93" i="63"/>
  <c r="A113" i="66"/>
  <c r="A162" i="59"/>
  <c r="A95" i="64"/>
  <c r="A153" i="46"/>
  <c r="A66" i="58"/>
  <c r="A152" i="64"/>
  <c r="A173" i="66"/>
  <c r="A132" i="65"/>
  <c r="A116" i="66"/>
  <c r="A29" i="62"/>
  <c r="A160" i="73"/>
  <c r="A104" i="73"/>
  <c r="A28" i="61"/>
  <c r="A171" i="58"/>
  <c r="A71" i="57"/>
  <c r="A137" i="61"/>
  <c r="A97" i="58"/>
  <c r="A94" i="46"/>
  <c r="A42" i="64"/>
  <c r="A92" i="46"/>
  <c r="A33" i="73"/>
  <c r="A67" i="58"/>
  <c r="A59" i="65"/>
  <c r="A112" i="60"/>
  <c r="A99" i="46"/>
  <c r="A168" i="64"/>
  <c r="A173" i="60"/>
  <c r="A137" i="72"/>
  <c r="A74" i="72"/>
  <c r="A66" i="60"/>
  <c r="A129" i="72"/>
  <c r="A102" i="61"/>
  <c r="A110" i="66"/>
  <c r="A36" i="57"/>
  <c r="A102" i="63"/>
  <c r="A154" i="57"/>
  <c r="A131" i="63"/>
  <c r="A80" i="57"/>
  <c r="A143" i="65"/>
  <c r="A85" i="67"/>
  <c r="A131" i="60"/>
  <c r="A60" i="63"/>
  <c r="A116" i="57"/>
  <c r="A161" i="46"/>
  <c r="A21" i="59"/>
  <c r="A164" i="46"/>
  <c r="A110" i="67"/>
  <c r="A61" i="61"/>
  <c r="A168" i="65"/>
  <c r="A40" i="65"/>
  <c r="A89" i="66"/>
  <c r="A103" i="58"/>
  <c r="A55" i="64"/>
  <c r="A67" i="64"/>
  <c r="A116" i="59"/>
  <c r="A78" i="73"/>
  <c r="A132" i="73"/>
  <c r="A100" i="61"/>
  <c r="A103" i="57"/>
  <c r="A105" i="61"/>
  <c r="A112" i="67"/>
  <c r="A71" i="65"/>
  <c r="A94" i="66"/>
  <c r="A26" i="64"/>
  <c r="M16" i="2"/>
  <c r="H16" i="2" s="1"/>
  <c r="A61" i="60"/>
  <c r="A75" i="67"/>
  <c r="A142" i="73"/>
  <c r="A71" i="46"/>
  <c r="A154" i="46"/>
  <c r="A123" i="63"/>
  <c r="A157" i="46"/>
  <c r="A42" i="58"/>
  <c r="A169" i="58"/>
  <c r="A39" i="46"/>
  <c r="A112" i="63"/>
  <c r="A105" i="63"/>
  <c r="A14" i="62"/>
  <c r="A17" i="62"/>
  <c r="A84" i="61"/>
  <c r="A43" i="59"/>
  <c r="A85" i="72"/>
  <c r="A128" i="67"/>
  <c r="A30" i="63"/>
  <c r="A59" i="61"/>
  <c r="A101" i="65"/>
  <c r="A43" i="61"/>
  <c r="A160" i="58"/>
  <c r="A148" i="66"/>
  <c r="A45" i="72"/>
  <c r="A22" i="68"/>
  <c r="A35" i="67"/>
  <c r="A160" i="59"/>
  <c r="A124" i="64"/>
  <c r="A134" i="63"/>
  <c r="A104" i="67"/>
  <c r="A162" i="60"/>
  <c r="A171" i="62"/>
  <c r="A97" i="59"/>
  <c r="A90" i="61"/>
  <c r="A170" i="62"/>
  <c r="A177" i="57"/>
  <c r="A86" i="61"/>
  <c r="A124" i="73"/>
  <c r="A53" i="73"/>
  <c r="A53" i="59"/>
  <c r="A56" i="67"/>
  <c r="A143" i="61"/>
  <c r="A138" i="46"/>
  <c r="A141" i="61"/>
  <c r="A65" i="63"/>
  <c r="A120" i="57"/>
  <c r="A135" i="62"/>
  <c r="A115" i="46"/>
  <c r="A53" i="58"/>
  <c r="A32" i="60"/>
  <c r="A118" i="59"/>
  <c r="A153" i="65"/>
  <c r="A105" i="65"/>
  <c r="A21" i="62"/>
  <c r="A168" i="72"/>
  <c r="A164" i="73"/>
  <c r="A36" i="61"/>
  <c r="A173" i="46"/>
  <c r="A47" i="57"/>
  <c r="A20" i="60"/>
  <c r="A65" i="58"/>
  <c r="A57" i="46"/>
  <c r="A54" i="64"/>
  <c r="A167" i="46"/>
  <c r="A146" i="64"/>
  <c r="A99" i="58"/>
  <c r="A102" i="65"/>
  <c r="A139" i="61"/>
  <c r="A155" i="46"/>
  <c r="A40" i="60"/>
  <c r="A65" i="65"/>
  <c r="A101" i="66"/>
  <c r="A161" i="57"/>
  <c r="A80" i="62"/>
  <c r="A50" i="63"/>
  <c r="A20" i="67"/>
  <c r="A140" i="59"/>
  <c r="A97" i="57"/>
  <c r="A124" i="60"/>
  <c r="A128" i="60"/>
  <c r="A56" i="58"/>
  <c r="A145" i="63"/>
  <c r="A136" i="58"/>
  <c r="A74" i="73"/>
  <c r="A120" i="62"/>
  <c r="A84" i="72"/>
  <c r="A123" i="59"/>
  <c r="A105" i="60"/>
  <c r="A23" i="46"/>
  <c r="A31" i="57"/>
  <c r="A94" i="59"/>
  <c r="A24" i="72"/>
  <c r="A169" i="61"/>
  <c r="A144" i="66"/>
  <c r="A135" i="64"/>
  <c r="A84" i="67"/>
  <c r="A31" i="73"/>
  <c r="A129" i="59"/>
  <c r="A118" i="61"/>
  <c r="A68" i="62"/>
  <c r="A128" i="73"/>
  <c r="A94" i="60"/>
  <c r="A43" i="67"/>
  <c r="A148" i="65"/>
  <c r="A18" i="68"/>
  <c r="A69" i="62"/>
  <c r="A174" i="73"/>
  <c r="A149" i="60"/>
  <c r="A171" i="61"/>
  <c r="A126" i="46"/>
  <c r="A165" i="61"/>
  <c r="A63" i="67"/>
  <c r="A149" i="59"/>
  <c r="A144" i="59"/>
  <c r="A165" i="46"/>
  <c r="A110" i="72"/>
  <c r="A83" i="66"/>
  <c r="A70" i="72"/>
  <c r="A65" i="59"/>
  <c r="A48" i="61"/>
  <c r="A105" i="62"/>
  <c r="A106" i="61"/>
  <c r="A80" i="73"/>
  <c r="A73" i="62"/>
  <c r="A140" i="61"/>
  <c r="A76" i="62"/>
  <c r="A46" i="58"/>
  <c r="A34" i="73"/>
  <c r="A150" i="57"/>
  <c r="A98" i="72"/>
  <c r="A39" i="60"/>
  <c r="A132" i="58"/>
  <c r="A92" i="72"/>
  <c r="A33" i="57"/>
  <c r="A163" i="61"/>
  <c r="A133" i="67"/>
  <c r="A156" i="60"/>
  <c r="A167" i="64"/>
  <c r="A90" i="46"/>
  <c r="A69" i="67"/>
  <c r="A129" i="60"/>
  <c r="A125" i="64"/>
  <c r="A121" i="64"/>
  <c r="A78" i="65"/>
  <c r="A169" i="73"/>
  <c r="A122" i="64"/>
  <c r="A51" i="63"/>
  <c r="A144" i="63"/>
  <c r="A145" i="64"/>
  <c r="A91" i="73"/>
  <c r="A145" i="67"/>
  <c r="A161" i="58"/>
  <c r="A53" i="62"/>
  <c r="A51" i="62"/>
  <c r="A87" i="60"/>
  <c r="A134" i="58"/>
  <c r="A49" i="58"/>
  <c r="A20" i="64"/>
  <c r="A143" i="72"/>
  <c r="A97" i="60"/>
  <c r="A153" i="72"/>
  <c r="A151" i="61"/>
  <c r="A152" i="67"/>
  <c r="A139" i="62"/>
  <c r="A154" i="61"/>
  <c r="A158" i="59"/>
  <c r="A134" i="67"/>
  <c r="A162" i="67"/>
  <c r="A143" i="63"/>
  <c r="A88" i="73"/>
  <c r="A71" i="73"/>
  <c r="A107" i="59"/>
  <c r="A123" i="60"/>
  <c r="A39" i="66"/>
  <c r="A43" i="62"/>
  <c r="A127" i="63"/>
  <c r="A62" i="46"/>
  <c r="A70" i="65"/>
  <c r="A26" i="62"/>
  <c r="A100" i="46"/>
  <c r="A133" i="57"/>
  <c r="A40" i="64"/>
  <c r="A19" i="66"/>
  <c r="A98" i="59"/>
  <c r="A59" i="57"/>
  <c r="A106" i="60"/>
  <c r="A93" i="73"/>
  <c r="A111" i="60"/>
  <c r="A23" i="72"/>
  <c r="A124" i="72"/>
  <c r="A95" i="62"/>
  <c r="A63" i="65"/>
  <c r="A160" i="66"/>
  <c r="A52" i="59"/>
  <c r="A61" i="73"/>
  <c r="A80" i="65"/>
  <c r="A172" i="64"/>
  <c r="A21" i="67"/>
  <c r="A107" i="64"/>
  <c r="A79" i="67"/>
  <c r="A110" i="65"/>
  <c r="A99" i="73"/>
  <c r="A70" i="62"/>
  <c r="A23" i="60"/>
  <c r="A111" i="57"/>
  <c r="A151" i="60"/>
  <c r="A135" i="66"/>
  <c r="A103" i="65"/>
  <c r="A85" i="73"/>
  <c r="A45" i="46"/>
  <c r="A100" i="64"/>
  <c r="A86" i="73"/>
  <c r="A116" i="58"/>
  <c r="A51" i="64"/>
  <c r="A57" i="67"/>
  <c r="A48" i="60"/>
  <c r="A30" i="65"/>
  <c r="A124" i="67"/>
  <c r="A113" i="61"/>
  <c r="A77" i="64"/>
  <c r="A126" i="66"/>
  <c r="A165" i="72"/>
  <c r="A121" i="63"/>
  <c r="A44" i="46"/>
  <c r="A128" i="72"/>
  <c r="A71" i="60"/>
  <c r="A142" i="57"/>
  <c r="A105" i="64"/>
  <c r="A24" i="66"/>
  <c r="A19" i="68"/>
  <c r="A53" i="65"/>
  <c r="A127" i="61"/>
  <c r="A159" i="58"/>
  <c r="A101" i="57"/>
  <c r="A58" i="61"/>
  <c r="A128" i="57"/>
  <c r="A119" i="46"/>
  <c r="A169" i="60"/>
  <c r="A50" i="66"/>
  <c r="A159" i="60"/>
  <c r="A72" i="72"/>
  <c r="A75" i="59"/>
  <c r="A18" i="57"/>
  <c r="A163" i="64"/>
  <c r="A155" i="61"/>
  <c r="A108" i="63"/>
  <c r="A77" i="63"/>
  <c r="A81" i="64"/>
  <c r="A137" i="57"/>
  <c r="A135" i="57"/>
  <c r="A151" i="72"/>
  <c r="A122" i="60"/>
  <c r="A173" i="72"/>
  <c r="A109" i="73"/>
  <c r="A167" i="59"/>
  <c r="A75" i="62"/>
  <c r="A136" i="64"/>
  <c r="A48" i="67"/>
  <c r="A49" i="73"/>
  <c r="A85" i="63"/>
  <c r="A165" i="65"/>
  <c r="A21" i="68"/>
  <c r="A168" i="62"/>
  <c r="A22" i="61"/>
  <c r="A127" i="59"/>
  <c r="A32" i="72"/>
  <c r="A167" i="73"/>
  <c r="A155" i="64"/>
  <c r="A85" i="61"/>
  <c r="A74" i="57"/>
  <c r="A46" i="46"/>
  <c r="A131" i="59"/>
  <c r="A163" i="62"/>
  <c r="A84" i="57"/>
  <c r="A127" i="58"/>
  <c r="A67" i="60"/>
  <c r="A100" i="72"/>
  <c r="A94" i="61"/>
  <c r="A153" i="62"/>
  <c r="A63" i="60"/>
  <c r="A58" i="59"/>
  <c r="A50" i="57"/>
  <c r="A165" i="63"/>
  <c r="A141" i="73"/>
  <c r="A113" i="58"/>
  <c r="A37" i="72"/>
  <c r="A117" i="67"/>
  <c r="A142" i="59"/>
  <c r="A72" i="46"/>
  <c r="A102" i="58"/>
  <c r="A84" i="62"/>
  <c r="A159" i="59"/>
  <c r="A85" i="57"/>
  <c r="A161" i="73"/>
  <c r="A120" i="60"/>
  <c r="A121" i="58"/>
  <c r="A111" i="66"/>
  <c r="A122" i="63"/>
  <c r="A163" i="65"/>
  <c r="A107" i="62"/>
  <c r="A19" i="60"/>
  <c r="A78" i="59"/>
  <c r="A72" i="58"/>
  <c r="A30" i="67"/>
  <c r="A128" i="46"/>
  <c r="A67" i="63"/>
  <c r="A162" i="65"/>
  <c r="A90" i="62"/>
  <c r="A29" i="72"/>
  <c r="A168" i="58"/>
  <c r="A106" i="58"/>
  <c r="A95" i="73"/>
  <c r="A103" i="59"/>
  <c r="A142" i="58"/>
  <c r="A52" i="60"/>
  <c r="A86" i="58"/>
  <c r="A132" i="46"/>
  <c r="A128" i="65"/>
  <c r="A176" i="73"/>
  <c r="A155" i="60"/>
  <c r="A104" i="58"/>
  <c r="A154" i="66"/>
  <c r="A37" i="46"/>
  <c r="A85" i="65"/>
  <c r="A52" i="62"/>
  <c r="A172" i="60"/>
  <c r="A147" i="58"/>
  <c r="A105" i="66"/>
  <c r="A87" i="63"/>
  <c r="A34" i="64"/>
  <c r="A67" i="72"/>
  <c r="A102" i="59"/>
  <c r="A65" i="67"/>
  <c r="A167" i="63"/>
  <c r="A68" i="64"/>
  <c r="A44" i="72"/>
  <c r="A56" i="59"/>
  <c r="A157" i="66"/>
  <c r="A117" i="63"/>
  <c r="A64" i="64"/>
  <c r="A20" i="72"/>
  <c r="A60" i="60"/>
  <c r="A60" i="57"/>
  <c r="A27" i="63"/>
  <c r="A175" i="66"/>
  <c r="A112" i="46"/>
  <c r="A149" i="65"/>
  <c r="A68" i="59"/>
  <c r="A86" i="66"/>
  <c r="A94" i="65"/>
  <c r="A153" i="66"/>
  <c r="A68" i="63"/>
  <c r="A19" i="64"/>
  <c r="A149" i="62"/>
  <c r="A76" i="73"/>
  <c r="A55" i="73"/>
  <c r="A18" i="61"/>
  <c r="A128" i="61"/>
  <c r="A171" i="67"/>
  <c r="A172" i="72"/>
  <c r="A66" i="72"/>
  <c r="A42" i="60"/>
  <c r="A77" i="59"/>
  <c r="A26" i="57"/>
  <c r="A25" i="61"/>
  <c r="A18" i="59"/>
  <c r="A60" i="67"/>
  <c r="A33" i="46"/>
  <c r="A160" i="65"/>
  <c r="A158" i="72"/>
  <c r="A96" i="59"/>
  <c r="A99" i="67"/>
  <c r="A60" i="46"/>
  <c r="A141" i="65"/>
  <c r="A145" i="72"/>
  <c r="A152" i="57"/>
  <c r="A92" i="66"/>
  <c r="A123" i="65"/>
  <c r="A28" i="60"/>
  <c r="A37" i="67"/>
  <c r="A159" i="65"/>
  <c r="A30" i="60"/>
  <c r="A137" i="66"/>
  <c r="A125" i="65"/>
  <c r="A79" i="58"/>
  <c r="A77" i="67"/>
  <c r="A145" i="73"/>
  <c r="A36" i="64"/>
  <c r="A62" i="63"/>
  <c r="A140" i="46"/>
  <c r="A96" i="67"/>
  <c r="A86" i="57"/>
  <c r="A84" i="60"/>
  <c r="A170" i="72"/>
  <c r="A55" i="57"/>
  <c r="A51" i="59"/>
  <c r="A173" i="57"/>
  <c r="A108" i="61"/>
  <c r="A103" i="72"/>
  <c r="A127" i="62"/>
  <c r="A81" i="62"/>
  <c r="A152" i="72"/>
  <c r="A32" i="73"/>
  <c r="A37" i="62"/>
  <c r="A28" i="63"/>
  <c r="A69" i="65"/>
  <c r="A123" i="72"/>
  <c r="A88" i="46"/>
  <c r="A166" i="57"/>
  <c r="A49" i="65"/>
  <c r="A127" i="67"/>
  <c r="A37" i="65"/>
  <c r="A162" i="61"/>
  <c r="A130" i="57"/>
  <c r="A80" i="64"/>
  <c r="A85" i="46"/>
  <c r="A93" i="58"/>
  <c r="A177" i="61"/>
  <c r="A77" i="65"/>
  <c r="A82" i="66"/>
  <c r="A40" i="59"/>
  <c r="A106" i="73"/>
  <c r="A39" i="65"/>
  <c r="A77" i="66"/>
  <c r="A38" i="59"/>
  <c r="A134" i="73"/>
  <c r="A130" i="65"/>
  <c r="A111" i="46"/>
  <c r="A18" i="58"/>
  <c r="A171" i="57"/>
  <c r="A128" i="64"/>
  <c r="A138" i="63"/>
  <c r="A62" i="58"/>
  <c r="A22" i="72"/>
  <c r="A151" i="57"/>
  <c r="A148" i="73"/>
  <c r="A57" i="62"/>
  <c r="A62" i="72"/>
  <c r="A162" i="72"/>
  <c r="A74" i="61"/>
  <c r="A90" i="60"/>
  <c r="A113" i="59"/>
  <c r="A57" i="59"/>
  <c r="A35" i="73"/>
  <c r="A119" i="73"/>
  <c r="A88" i="61"/>
  <c r="A169" i="57"/>
  <c r="A69" i="59"/>
  <c r="A143" i="57"/>
  <c r="A77" i="57"/>
  <c r="A146" i="58"/>
  <c r="A28" i="73"/>
  <c r="A99" i="72"/>
  <c r="A89" i="61"/>
  <c r="A91" i="60"/>
  <c r="A150" i="59"/>
  <c r="A110" i="57"/>
  <c r="A105" i="58"/>
  <c r="A136" i="67"/>
  <c r="A24" i="67"/>
  <c r="A59" i="66"/>
  <c r="A97" i="46"/>
  <c r="A146" i="63"/>
  <c r="A34" i="63"/>
  <c r="A87" i="65"/>
  <c r="A61" i="64"/>
  <c r="A159" i="64"/>
  <c r="A138" i="72"/>
  <c r="A157" i="61"/>
  <c r="A169" i="59"/>
  <c r="A65" i="61"/>
  <c r="A60" i="65"/>
  <c r="A164" i="64"/>
  <c r="A155" i="65"/>
  <c r="A137" i="73"/>
  <c r="A138" i="58"/>
  <c r="A34" i="61"/>
  <c r="A23" i="57"/>
  <c r="A165" i="62"/>
  <c r="A114" i="61"/>
  <c r="A44" i="58"/>
  <c r="A125" i="73"/>
  <c r="A89" i="73"/>
  <c r="A129" i="46"/>
  <c r="A142" i="72"/>
  <c r="A85" i="64"/>
  <c r="A170" i="65"/>
  <c r="A64" i="61"/>
  <c r="A55" i="46"/>
  <c r="A92" i="62"/>
  <c r="A117" i="59"/>
  <c r="A97" i="61"/>
  <c r="A155" i="66"/>
  <c r="A49" i="64"/>
  <c r="A171" i="66"/>
  <c r="A41" i="67"/>
  <c r="A20" i="65"/>
  <c r="A159" i="73"/>
  <c r="A96" i="58"/>
  <c r="A116" i="63"/>
  <c r="A150" i="73"/>
  <c r="A63" i="58"/>
  <c r="A53" i="63"/>
  <c r="A87" i="61"/>
  <c r="A53" i="67"/>
  <c r="A83" i="65"/>
  <c r="A92" i="57"/>
  <c r="A114" i="67"/>
  <c r="A132" i="60"/>
  <c r="A48" i="65"/>
  <c r="A157" i="60"/>
  <c r="A109" i="60"/>
  <c r="A66" i="63"/>
  <c r="A110" i="60"/>
  <c r="A106" i="66"/>
  <c r="A153" i="64"/>
  <c r="A40" i="57"/>
  <c r="A169" i="64"/>
  <c r="A172" i="46"/>
  <c r="A119" i="63"/>
  <c r="A37" i="60"/>
  <c r="A21" i="46"/>
  <c r="A125" i="60"/>
  <c r="A150" i="46"/>
  <c r="A142" i="46"/>
  <c r="A48" i="57"/>
  <c r="A56" i="65"/>
  <c r="A131" i="46"/>
  <c r="A97" i="66"/>
  <c r="A142" i="62"/>
  <c r="A127" i="73"/>
  <c r="A113" i="62"/>
  <c r="A20" i="73"/>
  <c r="A60" i="61"/>
  <c r="A165" i="60"/>
  <c r="A155" i="57"/>
  <c r="A28" i="62"/>
  <c r="A59" i="60"/>
  <c r="A129" i="58"/>
  <c r="A87" i="66"/>
  <c r="A78" i="63"/>
  <c r="A99" i="64"/>
  <c r="A33" i="60"/>
  <c r="A105" i="73"/>
  <c r="A49" i="63"/>
  <c r="A157" i="57"/>
  <c r="A52" i="64"/>
  <c r="A75" i="58"/>
  <c r="A165" i="64"/>
  <c r="A62" i="66"/>
  <c r="A176" i="67"/>
  <c r="A142" i="64"/>
  <c r="A40" i="72"/>
  <c r="A27" i="68"/>
  <c r="A156" i="58"/>
  <c r="A151" i="65"/>
  <c r="A35" i="58"/>
  <c r="A146" i="62"/>
  <c r="A172" i="59"/>
  <c r="A37" i="58"/>
  <c r="X179" i="59"/>
  <c r="BD179" i="59" s="1"/>
  <c r="X179" i="46"/>
  <c r="BD179" i="46" s="1"/>
  <c r="X179" i="57"/>
  <c r="BD179" i="57" s="1"/>
  <c r="Q179" i="59"/>
  <c r="AZ179" i="59" s="1"/>
  <c r="AG147" i="63"/>
  <c r="BL150" i="46"/>
  <c r="BM150" i="46"/>
  <c r="T60" i="63"/>
  <c r="T97" i="63"/>
  <c r="T41" i="63"/>
  <c r="O159" i="60"/>
  <c r="AG89" i="63"/>
  <c r="BM163" i="46"/>
  <c r="J147" i="88"/>
  <c r="BI159" i="58"/>
  <c r="BH167" i="58"/>
  <c r="BJ167" i="58"/>
  <c r="BG167" i="58"/>
  <c r="BJ165" i="58"/>
  <c r="BH165" i="58"/>
  <c r="BG165" i="58"/>
  <c r="T93" i="63"/>
  <c r="AE179" i="59"/>
  <c r="BH179" i="59" s="1"/>
  <c r="AL179" i="57"/>
  <c r="BL179" i="57" s="1"/>
  <c r="BZ15" i="57"/>
  <c r="BZ15" i="58"/>
  <c r="BE136" i="58"/>
  <c r="BJ136" i="58" s="1"/>
  <c r="H133" i="46"/>
  <c r="BE133" i="46"/>
  <c r="BJ133" i="46" s="1"/>
  <c r="BM133" i="46" s="1"/>
  <c r="G14" i="58"/>
  <c r="T2" i="64"/>
  <c r="G15" i="46"/>
  <c r="C3" i="46" s="1"/>
  <c r="G14" i="46"/>
  <c r="F10" i="63"/>
  <c r="O18" i="64"/>
  <c r="O15" i="64" s="1"/>
  <c r="D28" i="70"/>
  <c r="BS17" i="46"/>
  <c r="J7" i="46" s="1"/>
  <c r="BB176" i="58"/>
  <c r="H176" i="58" s="1"/>
  <c r="BB83" i="58"/>
  <c r="BB60" i="58"/>
  <c r="BB107" i="58"/>
  <c r="BB90" i="58"/>
  <c r="BB84" i="58"/>
  <c r="BB39" i="58"/>
  <c r="BB117" i="58"/>
  <c r="BB121" i="58"/>
  <c r="BB78" i="58"/>
  <c r="BB68" i="58"/>
  <c r="BB32" i="58"/>
  <c r="BB119" i="58"/>
  <c r="BB109" i="58"/>
  <c r="BB42" i="58"/>
  <c r="H42" i="58" s="1"/>
  <c r="BB70" i="58"/>
  <c r="BB173" i="58"/>
  <c r="BM159" i="58"/>
  <c r="BL159" i="58"/>
  <c r="BB111" i="58"/>
  <c r="BB61" i="58"/>
  <c r="BB172" i="58"/>
  <c r="BB26" i="58"/>
  <c r="BB52" i="58"/>
  <c r="BB98" i="58"/>
  <c r="BB91" i="58"/>
  <c r="BE91" i="58" s="1"/>
  <c r="BB59" i="58"/>
  <c r="BE171" i="58"/>
  <c r="BH171" i="58" s="1"/>
  <c r="BB85" i="58"/>
  <c r="BB128" i="58"/>
  <c r="AZ69" i="58"/>
  <c r="AZ90" i="58"/>
  <c r="AZ33" i="58"/>
  <c r="AZ24" i="58"/>
  <c r="AZ100" i="58"/>
  <c r="AZ31" i="58"/>
  <c r="AZ117" i="58"/>
  <c r="BB87" i="58"/>
  <c r="AZ29" i="58"/>
  <c r="BB63" i="58"/>
  <c r="BB106" i="58"/>
  <c r="BB41" i="58"/>
  <c r="BB25" i="58"/>
  <c r="BH147" i="58"/>
  <c r="AZ48" i="58"/>
  <c r="BB66" i="58"/>
  <c r="AZ89" i="58"/>
  <c r="BB97" i="58"/>
  <c r="AZ92" i="58"/>
  <c r="BB73" i="58"/>
  <c r="BB72" i="58"/>
  <c r="BB130" i="58"/>
  <c r="BB33" i="58"/>
  <c r="AZ121" i="58"/>
  <c r="BB94" i="58"/>
  <c r="AZ105" i="58"/>
  <c r="AZ30" i="58"/>
  <c r="AZ22" i="58"/>
  <c r="BE22" i="58" s="1"/>
  <c r="BG22" i="58" s="1"/>
  <c r="BB132" i="58"/>
  <c r="BB92" i="58"/>
  <c r="BB38" i="58"/>
  <c r="BB118" i="58"/>
  <c r="AZ58" i="58"/>
  <c r="BB34" i="58"/>
  <c r="AZ74" i="58"/>
  <c r="BE172" i="58"/>
  <c r="BJ172" i="58" s="1"/>
  <c r="AZ173" i="58"/>
  <c r="AZ171" i="58"/>
  <c r="BB67" i="58"/>
  <c r="BB174" i="58"/>
  <c r="H174" i="58" s="1"/>
  <c r="BB113" i="58"/>
  <c r="H113" i="58" s="1"/>
  <c r="AZ107" i="58"/>
  <c r="BB93" i="58"/>
  <c r="AZ39" i="58"/>
  <c r="BB55" i="58"/>
  <c r="AZ45" i="58"/>
  <c r="BB31" i="58"/>
  <c r="AZ122" i="58"/>
  <c r="AZ111" i="58"/>
  <c r="AZ91" i="58"/>
  <c r="BB62" i="58"/>
  <c r="BB50" i="58"/>
  <c r="BE50" i="58" s="1"/>
  <c r="BJ50" i="58" s="1"/>
  <c r="AZ128" i="58"/>
  <c r="BB108" i="58"/>
  <c r="BB104" i="58"/>
  <c r="AZ84" i="58"/>
  <c r="BB76" i="58"/>
  <c r="AZ47" i="58"/>
  <c r="BE47" i="58" s="1"/>
  <c r="BH47" i="58" s="1"/>
  <c r="AZ28" i="58"/>
  <c r="AZ36" i="58"/>
  <c r="AZ126" i="58"/>
  <c r="AZ37" i="58"/>
  <c r="AZ112" i="58"/>
  <c r="AZ67" i="58"/>
  <c r="BB100" i="58"/>
  <c r="BB29" i="58"/>
  <c r="BB88" i="58"/>
  <c r="BB122" i="58"/>
  <c r="BB51" i="58"/>
  <c r="AZ32" i="58"/>
  <c r="AZ71" i="58"/>
  <c r="AZ20" i="58"/>
  <c r="BB105" i="58"/>
  <c r="BD86" i="58"/>
  <c r="BD84" i="58"/>
  <c r="BD32" i="58"/>
  <c r="BD118" i="58"/>
  <c r="BD43" i="58"/>
  <c r="BD171" i="58"/>
  <c r="BD121" i="58"/>
  <c r="BD79" i="58"/>
  <c r="H79" i="58" s="1"/>
  <c r="BD68" i="58"/>
  <c r="BB95" i="58"/>
  <c r="BB103" i="58"/>
  <c r="BB125" i="58"/>
  <c r="BI153" i="58"/>
  <c r="AZ129" i="58"/>
  <c r="BB86" i="58"/>
  <c r="BB120" i="58"/>
  <c r="AZ35" i="58"/>
  <c r="BB112" i="58"/>
  <c r="AZ125" i="58"/>
  <c r="BB96" i="58"/>
  <c r="AZ49" i="58"/>
  <c r="BE49" i="58" s="1"/>
  <c r="BB89" i="58"/>
  <c r="AZ120" i="58"/>
  <c r="AZ104" i="58"/>
  <c r="BB24" i="58"/>
  <c r="BB57" i="58"/>
  <c r="AZ170" i="58"/>
  <c r="AZ124" i="58"/>
  <c r="AZ26" i="58"/>
  <c r="BB21" i="58"/>
  <c r="BB58" i="58"/>
  <c r="AZ61" i="58"/>
  <c r="AZ130" i="58"/>
  <c r="AZ114" i="58"/>
  <c r="AZ54" i="58"/>
  <c r="BB169" i="58"/>
  <c r="BE169" i="58" s="1"/>
  <c r="BG169" i="58" s="1"/>
  <c r="AZ172" i="58"/>
  <c r="H172" i="58" s="1"/>
  <c r="AZ53" i="58"/>
  <c r="BB37" i="58"/>
  <c r="BB46" i="58"/>
  <c r="BB131" i="58"/>
  <c r="BB23" i="58"/>
  <c r="BB54" i="58"/>
  <c r="BB101" i="58"/>
  <c r="AZ87" i="58"/>
  <c r="AZ46" i="58"/>
  <c r="AZ95" i="58"/>
  <c r="BB110" i="58"/>
  <c r="AZ21" i="58"/>
  <c r="BB129" i="58"/>
  <c r="AZ41" i="58"/>
  <c r="BB75" i="58"/>
  <c r="BB44" i="58"/>
  <c r="AZ56" i="58"/>
  <c r="AZ59" i="58"/>
  <c r="AZ131" i="58"/>
  <c r="AZ88" i="58"/>
  <c r="AZ62" i="58"/>
  <c r="AZ175" i="58"/>
  <c r="BB175" i="58"/>
  <c r="BB53" i="58"/>
  <c r="BB127" i="58"/>
  <c r="AZ118" i="58"/>
  <c r="BB168" i="58"/>
  <c r="BB124" i="58"/>
  <c r="BB115" i="58"/>
  <c r="BC83" i="58"/>
  <c r="BC87" i="58"/>
  <c r="BC175" i="58"/>
  <c r="BC23" i="58"/>
  <c r="BC64" i="58"/>
  <c r="BC177" i="58"/>
  <c r="BE177" i="58" s="1"/>
  <c r="BH177" i="58" s="1"/>
  <c r="BC41" i="58"/>
  <c r="BC71" i="58"/>
  <c r="BC65" i="58"/>
  <c r="BC46" i="58"/>
  <c r="BC93" i="58"/>
  <c r="BC97" i="58"/>
  <c r="BC66" i="58"/>
  <c r="BC73" i="58"/>
  <c r="BC105" i="58"/>
  <c r="BD28" i="58"/>
  <c r="BD104" i="58"/>
  <c r="BL158" i="58"/>
  <c r="BM158" i="58"/>
  <c r="AZ33" i="46"/>
  <c r="AZ84" i="46"/>
  <c r="AZ98" i="46"/>
  <c r="AZ49" i="46"/>
  <c r="AZ123" i="46"/>
  <c r="AZ113" i="46"/>
  <c r="AZ35" i="46"/>
  <c r="AZ107" i="46"/>
  <c r="BL154" i="46"/>
  <c r="J138" i="88" s="1"/>
  <c r="AZ104" i="46"/>
  <c r="AZ40" i="46"/>
  <c r="AZ78" i="46"/>
  <c r="BE78" i="46" s="1"/>
  <c r="AZ110" i="46"/>
  <c r="AZ129" i="46"/>
  <c r="AZ117" i="46"/>
  <c r="AZ63" i="46"/>
  <c r="AZ95" i="46"/>
  <c r="AZ57" i="46"/>
  <c r="AZ55" i="46"/>
  <c r="AZ99" i="46"/>
  <c r="AZ79" i="46"/>
  <c r="AZ75" i="46"/>
  <c r="BI154" i="46"/>
  <c r="BA82" i="46"/>
  <c r="BA49" i="46"/>
  <c r="BA103" i="46"/>
  <c r="BA74" i="46"/>
  <c r="BA80" i="46"/>
  <c r="BA119" i="46"/>
  <c r="BA89" i="46"/>
  <c r="BA67" i="46"/>
  <c r="BA127" i="46"/>
  <c r="BA52" i="46"/>
  <c r="BA33" i="46"/>
  <c r="BA83" i="46"/>
  <c r="BD26" i="46"/>
  <c r="BD42" i="46"/>
  <c r="BD73" i="46"/>
  <c r="BD91" i="46"/>
  <c r="BD106" i="46"/>
  <c r="BD96" i="46"/>
  <c r="BD110" i="46"/>
  <c r="BD130" i="46"/>
  <c r="BD52" i="46"/>
  <c r="BD125" i="46"/>
  <c r="BD70" i="46"/>
  <c r="BD21" i="46"/>
  <c r="BD76" i="46"/>
  <c r="BD74" i="46"/>
  <c r="BD98" i="46"/>
  <c r="BD117" i="46"/>
  <c r="BD43" i="46"/>
  <c r="BD88" i="46"/>
  <c r="BD108" i="46"/>
  <c r="BD171" i="46"/>
  <c r="BD168" i="46"/>
  <c r="BD81" i="46"/>
  <c r="BD64" i="46"/>
  <c r="BD86" i="46"/>
  <c r="BD126" i="46"/>
  <c r="BD50" i="46"/>
  <c r="BD62" i="46"/>
  <c r="BD176" i="46"/>
  <c r="BD175" i="46"/>
  <c r="BD46" i="46"/>
  <c r="BD44" i="46"/>
  <c r="BD35" i="46"/>
  <c r="BD102" i="46"/>
  <c r="BD100" i="46"/>
  <c r="BD82" i="46"/>
  <c r="BD122" i="46"/>
  <c r="BD101" i="46"/>
  <c r="BD174" i="46"/>
  <c r="BE174" i="46" s="1"/>
  <c r="BD36" i="46"/>
  <c r="BD72" i="46"/>
  <c r="BD114" i="46"/>
  <c r="BD132" i="46"/>
  <c r="BD37" i="46"/>
  <c r="BI145" i="46"/>
  <c r="AZ43" i="46"/>
  <c r="AZ56" i="46"/>
  <c r="AZ175" i="46"/>
  <c r="AZ121" i="46"/>
  <c r="AZ48" i="46"/>
  <c r="AZ86" i="46"/>
  <c r="AZ71" i="46"/>
  <c r="AZ80" i="46"/>
  <c r="AZ108" i="46"/>
  <c r="AZ28" i="46"/>
  <c r="AZ124" i="46"/>
  <c r="AZ96" i="46"/>
  <c r="AZ50" i="46"/>
  <c r="AZ58" i="46"/>
  <c r="AZ94" i="46"/>
  <c r="AZ90" i="46"/>
  <c r="AZ177" i="46"/>
  <c r="H177" i="46" s="1"/>
  <c r="AZ76" i="46"/>
  <c r="AZ174" i="46"/>
  <c r="AZ24" i="46"/>
  <c r="AZ92" i="46"/>
  <c r="AZ26" i="46"/>
  <c r="AZ102" i="46"/>
  <c r="AZ82" i="46"/>
  <c r="AZ112" i="46"/>
  <c r="AZ85" i="46"/>
  <c r="AZ173" i="46"/>
  <c r="AZ52" i="46"/>
  <c r="AZ106" i="46"/>
  <c r="AZ42" i="46"/>
  <c r="AZ37" i="46"/>
  <c r="AZ97" i="46"/>
  <c r="H97" i="46" s="1"/>
  <c r="AZ20" i="46"/>
  <c r="AZ118" i="46"/>
  <c r="AZ22" i="46"/>
  <c r="AZ73" i="46"/>
  <c r="AZ169" i="46"/>
  <c r="BE169" i="46" s="1"/>
  <c r="AZ46" i="46"/>
  <c r="AZ74" i="46"/>
  <c r="AZ130" i="46"/>
  <c r="AZ170" i="46"/>
  <c r="BE170" i="46" s="1"/>
  <c r="AZ54" i="46"/>
  <c r="AZ30" i="46"/>
  <c r="AZ131" i="46"/>
  <c r="BE131" i="46" s="1"/>
  <c r="AZ60" i="46"/>
  <c r="AZ62" i="46"/>
  <c r="AZ126" i="46"/>
  <c r="AZ100" i="46"/>
  <c r="AZ132" i="46"/>
  <c r="AZ39" i="46"/>
  <c r="AZ64" i="46"/>
  <c r="AZ38" i="46"/>
  <c r="AZ109" i="46"/>
  <c r="AZ91" i="46"/>
  <c r="AZ21" i="46"/>
  <c r="AZ27" i="46"/>
  <c r="AZ66" i="46"/>
  <c r="AZ128" i="46"/>
  <c r="AZ36" i="46"/>
  <c r="AZ29" i="46"/>
  <c r="AZ120" i="46"/>
  <c r="AZ45" i="46"/>
  <c r="AZ122" i="46"/>
  <c r="AZ176" i="46"/>
  <c r="H176" i="46" s="1"/>
  <c r="AZ72" i="46"/>
  <c r="AZ77" i="46"/>
  <c r="AZ125" i="46"/>
  <c r="AZ111" i="46"/>
  <c r="AZ65" i="46"/>
  <c r="BE65" i="46" s="1"/>
  <c r="AZ44" i="46"/>
  <c r="AZ41" i="46"/>
  <c r="AZ115" i="46"/>
  <c r="S15" i="73"/>
  <c r="H175" i="46"/>
  <c r="AZ171" i="46"/>
  <c r="H171" i="46" s="1"/>
  <c r="AZ114" i="46"/>
  <c r="AZ172" i="46"/>
  <c r="AZ68" i="46"/>
  <c r="AZ31" i="46"/>
  <c r="AZ67" i="46"/>
  <c r="AZ93" i="46"/>
  <c r="AZ119" i="46"/>
  <c r="AZ87" i="46"/>
  <c r="AZ127" i="46"/>
  <c r="AZ83" i="46"/>
  <c r="AZ59" i="46"/>
  <c r="BC42" i="46"/>
  <c r="BC50" i="46"/>
  <c r="BC38" i="46"/>
  <c r="BC28" i="46"/>
  <c r="BC64" i="46"/>
  <c r="BC84" i="46"/>
  <c r="BC24" i="46"/>
  <c r="BC60" i="46"/>
  <c r="BC23" i="46"/>
  <c r="BC71" i="46"/>
  <c r="BC55" i="46"/>
  <c r="BC34" i="46"/>
  <c r="BE34" i="46" s="1"/>
  <c r="BC98" i="46"/>
  <c r="BC108" i="46"/>
  <c r="BC169" i="46"/>
  <c r="BC25" i="46"/>
  <c r="BC21" i="46"/>
  <c r="BC45" i="46"/>
  <c r="BC110" i="46"/>
  <c r="BC90" i="46"/>
  <c r="BC32" i="46"/>
  <c r="BC58" i="46"/>
  <c r="BC20" i="46"/>
  <c r="BC77" i="46"/>
  <c r="BC39" i="46"/>
  <c r="BC75" i="46"/>
  <c r="BC177" i="46"/>
  <c r="BC124" i="46"/>
  <c r="BC74" i="46"/>
  <c r="BC31" i="46"/>
  <c r="BC104" i="46"/>
  <c r="BC175" i="46"/>
  <c r="BC76" i="46"/>
  <c r="BC72" i="46"/>
  <c r="BC30" i="46"/>
  <c r="BC116" i="46"/>
  <c r="BC173" i="46"/>
  <c r="H173" i="46" s="1"/>
  <c r="BC52" i="46"/>
  <c r="BC92" i="46"/>
  <c r="BC70" i="46"/>
  <c r="BC54" i="46"/>
  <c r="BC56" i="46"/>
  <c r="BC63" i="46"/>
  <c r="BC40" i="46"/>
  <c r="BC171" i="46"/>
  <c r="BC118" i="46"/>
  <c r="BC22" i="46"/>
  <c r="BC62" i="46"/>
  <c r="BC86" i="46"/>
  <c r="BC131" i="46"/>
  <c r="BC53" i="46"/>
  <c r="BI159" i="46"/>
  <c r="BB85" i="46"/>
  <c r="BB100" i="46"/>
  <c r="BB25" i="46"/>
  <c r="BM161" i="46"/>
  <c r="BL161" i="46"/>
  <c r="BL145" i="46"/>
  <c r="BM145" i="46"/>
  <c r="BB76" i="46"/>
  <c r="BE171" i="46"/>
  <c r="AG56" i="63"/>
  <c r="T56" i="63"/>
  <c r="T37" i="63"/>
  <c r="AG37" i="63"/>
  <c r="BT14" i="46"/>
  <c r="BT13" i="46"/>
  <c r="BT13" i="59"/>
  <c r="BT14" i="59"/>
  <c r="AG91" i="63"/>
  <c r="BJ144" i="46"/>
  <c r="BH144" i="46"/>
  <c r="BG144" i="46"/>
  <c r="K6" i="61"/>
  <c r="AG126" i="63"/>
  <c r="T126" i="63"/>
  <c r="AG122" i="63"/>
  <c r="T122" i="63"/>
  <c r="AG120" i="63"/>
  <c r="T120" i="63"/>
  <c r="BH156" i="46"/>
  <c r="BG147" i="58"/>
  <c r="H177" i="58"/>
  <c r="T58" i="63"/>
  <c r="BJ146" i="46"/>
  <c r="BH146" i="46"/>
  <c r="BG146" i="46"/>
  <c r="G14" i="59"/>
  <c r="G15" i="57"/>
  <c r="C3" i="57" s="1"/>
  <c r="G14" i="57"/>
  <c r="T2" i="66"/>
  <c r="G15" i="59"/>
  <c r="C3" i="59" s="1"/>
  <c r="BE176" i="46"/>
  <c r="BM157" i="58"/>
  <c r="BL157" i="58"/>
  <c r="T124" i="63"/>
  <c r="AG124" i="63"/>
  <c r="AG101" i="63"/>
  <c r="T101" i="63"/>
  <c r="BL143" i="58"/>
  <c r="BM143" i="58"/>
  <c r="BM149" i="46"/>
  <c r="BL149" i="46"/>
  <c r="T95" i="63"/>
  <c r="AG95" i="63"/>
  <c r="BT17" i="58"/>
  <c r="BG149" i="58"/>
  <c r="BJ149" i="58"/>
  <c r="BH149" i="58"/>
  <c r="AG62" i="63"/>
  <c r="T62" i="63"/>
  <c r="BS17" i="58"/>
  <c r="BS13" i="58" s="1"/>
  <c r="BG156" i="46"/>
  <c r="T85" i="63"/>
  <c r="AI24" i="72"/>
  <c r="AJ24" i="72"/>
  <c r="AG24" i="72"/>
  <c r="V24" i="60" s="1"/>
  <c r="C50" i="70"/>
  <c r="F15" i="82"/>
  <c r="D16" i="70"/>
  <c r="D17" i="70"/>
  <c r="AG114" i="63"/>
  <c r="T114" i="63"/>
  <c r="BL150" i="58"/>
  <c r="BM150" i="58"/>
  <c r="T20" i="63"/>
  <c r="AJ138" i="72"/>
  <c r="AI138" i="72"/>
  <c r="AG138" i="72"/>
  <c r="V138" i="60" s="1"/>
  <c r="G32" i="59"/>
  <c r="G32" i="57"/>
  <c r="BH166" i="58"/>
  <c r="BG166" i="58"/>
  <c r="BJ166" i="58"/>
  <c r="AG118" i="63"/>
  <c r="T118" i="63"/>
  <c r="T64" i="63"/>
  <c r="AG64" i="63"/>
  <c r="T31" i="63"/>
  <c r="AG31" i="63"/>
  <c r="AG99" i="63"/>
  <c r="T99" i="63"/>
  <c r="T87" i="63"/>
  <c r="AG87" i="63"/>
  <c r="BH144" i="58"/>
  <c r="BG144" i="58"/>
  <c r="BJ144" i="58"/>
  <c r="BG152" i="46"/>
  <c r="BJ152" i="46"/>
  <c r="BH152" i="46"/>
  <c r="BL161" i="58"/>
  <c r="BM161" i="58"/>
  <c r="BJ155" i="58"/>
  <c r="BH155" i="58"/>
  <c r="BG155" i="58"/>
  <c r="N148" i="60"/>
  <c r="L132" i="88"/>
  <c r="BL147" i="58"/>
  <c r="BM147" i="58"/>
  <c r="BM156" i="46"/>
  <c r="BL156" i="46"/>
  <c r="BL155" i="46"/>
  <c r="BM155" i="46"/>
  <c r="BL153" i="58"/>
  <c r="BM153" i="58"/>
  <c r="BH19" i="46"/>
  <c r="H19" i="46"/>
  <c r="J178" i="58"/>
  <c r="F7" i="58"/>
  <c r="L14" i="58"/>
  <c r="P27" i="2"/>
  <c r="P25" i="2" s="1"/>
  <c r="T74" i="63"/>
  <c r="AG74" i="63"/>
  <c r="BG167" i="46"/>
  <c r="BJ167" i="46"/>
  <c r="BH167" i="46"/>
  <c r="BH166" i="46"/>
  <c r="BG166" i="46"/>
  <c r="BJ166" i="46"/>
  <c r="BG160" i="46"/>
  <c r="BH160" i="46"/>
  <c r="BJ160" i="46"/>
  <c r="BE51" i="46"/>
  <c r="BG19" i="46"/>
  <c r="BJ19" i="46"/>
  <c r="AG176" i="72"/>
  <c r="V176" i="60" s="1"/>
  <c r="AJ176" i="72"/>
  <c r="AI176" i="72"/>
  <c r="AG110" i="72"/>
  <c r="V110" i="60" s="1"/>
  <c r="AJ110" i="72"/>
  <c r="AI110" i="72"/>
  <c r="BG151" i="58"/>
  <c r="BH151" i="58"/>
  <c r="BJ151" i="58"/>
  <c r="BG147" i="46"/>
  <c r="BH147" i="46"/>
  <c r="BJ147" i="46"/>
  <c r="H120" i="46"/>
  <c r="H170" i="46"/>
  <c r="H172" i="46"/>
  <c r="BE172" i="46"/>
  <c r="J137" i="88"/>
  <c r="M153" i="60"/>
  <c r="O154" i="60"/>
  <c r="K138" i="88"/>
  <c r="B7" i="56"/>
  <c r="A6" i="56"/>
  <c r="P148" i="60" l="1"/>
  <c r="BM165" i="46"/>
  <c r="L136" i="88"/>
  <c r="BL154" i="58"/>
  <c r="N154" i="60" s="1"/>
  <c r="BI150" i="58"/>
  <c r="BL162" i="58"/>
  <c r="N162" i="60" s="1"/>
  <c r="BI148" i="58"/>
  <c r="J135" i="88"/>
  <c r="BM151" i="46"/>
  <c r="O151" i="60" s="1"/>
  <c r="BL157" i="46"/>
  <c r="M157" i="60" s="1"/>
  <c r="BI161" i="46"/>
  <c r="M18" i="60"/>
  <c r="BI155" i="46"/>
  <c r="BM143" i="46"/>
  <c r="K127" i="88" s="1"/>
  <c r="O162" i="60"/>
  <c r="R162" i="60" s="1"/>
  <c r="O157" i="60"/>
  <c r="BL19" i="58"/>
  <c r="BM19" i="58"/>
  <c r="BM19" i="46"/>
  <c r="BL19" i="46"/>
  <c r="BJ177" i="58"/>
  <c r="BL177" i="58" s="1"/>
  <c r="BM18" i="46"/>
  <c r="K2" i="88" s="1"/>
  <c r="BI148" i="46"/>
  <c r="BL158" i="46"/>
  <c r="J142" i="88" s="1"/>
  <c r="N160" i="60"/>
  <c r="BM160" i="58"/>
  <c r="P160" i="60" s="1"/>
  <c r="L147" i="88"/>
  <c r="BL142" i="46"/>
  <c r="M142" i="60" s="1"/>
  <c r="BI142" i="46"/>
  <c r="L169" i="66"/>
  <c r="K5" i="64"/>
  <c r="I5" i="62"/>
  <c r="K6" i="67"/>
  <c r="M5" i="73"/>
  <c r="D6" i="79"/>
  <c r="G6" i="50"/>
  <c r="H6" i="68"/>
  <c r="K168" i="61"/>
  <c r="M126" i="88"/>
  <c r="M146" i="88"/>
  <c r="BM152" i="58"/>
  <c r="P152" i="60" s="1"/>
  <c r="BE117" i="58"/>
  <c r="BJ117" i="58" s="1"/>
  <c r="BL117" i="58" s="1"/>
  <c r="H27" i="58"/>
  <c r="BE38" i="58"/>
  <c r="BH38" i="58" s="1"/>
  <c r="H130" i="58"/>
  <c r="BL142" i="58"/>
  <c r="H75" i="58"/>
  <c r="H136" i="58"/>
  <c r="H137" i="58"/>
  <c r="BH50" i="58"/>
  <c r="BE27" i="58"/>
  <c r="BG27" i="58" s="1"/>
  <c r="BE48" i="58"/>
  <c r="BG48" i="58" s="1"/>
  <c r="BE25" i="58"/>
  <c r="BJ25" i="58" s="1"/>
  <c r="BL25" i="58" s="1"/>
  <c r="H81" i="58"/>
  <c r="BE80" i="58"/>
  <c r="BJ80" i="58" s="1"/>
  <c r="BM80" i="58" s="1"/>
  <c r="BE139" i="58"/>
  <c r="BJ139" i="58" s="1"/>
  <c r="BL139" i="58" s="1"/>
  <c r="L123" i="88" s="1"/>
  <c r="H40" i="58"/>
  <c r="BE99" i="58"/>
  <c r="BJ99" i="58" s="1"/>
  <c r="BM99" i="58" s="1"/>
  <c r="BE83" i="58"/>
  <c r="BG83" i="58" s="1"/>
  <c r="BE43" i="58"/>
  <c r="BH43" i="58" s="1"/>
  <c r="H63" i="58"/>
  <c r="H89" i="58"/>
  <c r="H101" i="58"/>
  <c r="H61" i="58"/>
  <c r="BI156" i="58"/>
  <c r="H115" i="58"/>
  <c r="H103" i="58"/>
  <c r="H134" i="58"/>
  <c r="BE116" i="58"/>
  <c r="BH116" i="58" s="1"/>
  <c r="H141" i="58"/>
  <c r="BE53" i="46"/>
  <c r="BG53" i="46" s="1"/>
  <c r="BE130" i="46"/>
  <c r="BG130" i="46" s="1"/>
  <c r="H107" i="46"/>
  <c r="BE116" i="46"/>
  <c r="BH116" i="46" s="1"/>
  <c r="BE139" i="46"/>
  <c r="BJ139" i="46" s="1"/>
  <c r="BL139" i="46" s="1"/>
  <c r="BE168" i="46"/>
  <c r="BJ168" i="46" s="1"/>
  <c r="H102" i="58"/>
  <c r="H99" i="58"/>
  <c r="H67" i="46"/>
  <c r="H36" i="46"/>
  <c r="H124" i="46"/>
  <c r="H129" i="46"/>
  <c r="H110" i="58"/>
  <c r="BE137" i="58"/>
  <c r="BJ137" i="58" s="1"/>
  <c r="BL137" i="58" s="1"/>
  <c r="L121" i="88" s="1"/>
  <c r="BE138" i="58"/>
  <c r="BG138" i="58" s="1"/>
  <c r="BM164" i="58"/>
  <c r="BL164" i="58"/>
  <c r="BI147" i="58"/>
  <c r="BE27" i="46"/>
  <c r="BG27" i="46" s="1"/>
  <c r="BE108" i="58"/>
  <c r="BH108" i="58" s="1"/>
  <c r="H93" i="58"/>
  <c r="H38" i="58"/>
  <c r="BE82" i="58"/>
  <c r="BG82" i="58" s="1"/>
  <c r="H44" i="58"/>
  <c r="H85" i="58"/>
  <c r="BE70" i="58"/>
  <c r="BG70" i="58" s="1"/>
  <c r="BM156" i="58"/>
  <c r="BL156" i="58"/>
  <c r="BH22" i="58"/>
  <c r="BI22" i="58" s="1"/>
  <c r="H131" i="46"/>
  <c r="BE122" i="46"/>
  <c r="BH122" i="46" s="1"/>
  <c r="BE103" i="46"/>
  <c r="BG103" i="46" s="1"/>
  <c r="H57" i="46"/>
  <c r="H34" i="58"/>
  <c r="H80" i="58"/>
  <c r="H65" i="46"/>
  <c r="BE103" i="58"/>
  <c r="BJ103" i="58" s="1"/>
  <c r="BL103" i="58" s="1"/>
  <c r="L87" i="88" s="1"/>
  <c r="BE87" i="46"/>
  <c r="BJ87" i="46" s="1"/>
  <c r="BE31" i="46"/>
  <c r="BH31" i="46" s="1"/>
  <c r="BE77" i="46"/>
  <c r="BJ77" i="46" s="1"/>
  <c r="BE128" i="46"/>
  <c r="BH128" i="46" s="1"/>
  <c r="H91" i="46"/>
  <c r="H26" i="46"/>
  <c r="H28" i="46"/>
  <c r="H79" i="46"/>
  <c r="H95" i="46"/>
  <c r="BE113" i="46"/>
  <c r="BH113" i="46" s="1"/>
  <c r="BE84" i="46"/>
  <c r="BH84" i="46" s="1"/>
  <c r="H65" i="58"/>
  <c r="BE64" i="58"/>
  <c r="BH64" i="58" s="1"/>
  <c r="H96" i="58"/>
  <c r="BE40" i="58"/>
  <c r="BG40" i="58" s="1"/>
  <c r="L5" i="59"/>
  <c r="D6" i="78"/>
  <c r="D6" i="81"/>
  <c r="L5" i="57"/>
  <c r="L5" i="58"/>
  <c r="C4" i="70"/>
  <c r="M5" i="72"/>
  <c r="J5" i="66"/>
  <c r="J6" i="60"/>
  <c r="L5" i="46"/>
  <c r="BJ82" i="58"/>
  <c r="BM82" i="58" s="1"/>
  <c r="H77" i="46"/>
  <c r="H113" i="46"/>
  <c r="BE100" i="46"/>
  <c r="BG100" i="46" s="1"/>
  <c r="BE118" i="46"/>
  <c r="BJ118" i="46" s="1"/>
  <c r="BE56" i="46"/>
  <c r="BG56" i="46" s="1"/>
  <c r="BE58" i="46"/>
  <c r="BG58" i="46" s="1"/>
  <c r="BE45" i="46"/>
  <c r="BG45" i="46" s="1"/>
  <c r="H84" i="46"/>
  <c r="H125" i="46"/>
  <c r="H21" i="46"/>
  <c r="BE37" i="46"/>
  <c r="BJ37" i="46" s="1"/>
  <c r="H94" i="46"/>
  <c r="BE89" i="46"/>
  <c r="BG89" i="46" s="1"/>
  <c r="H35" i="46"/>
  <c r="BE73" i="58"/>
  <c r="BG73" i="58" s="1"/>
  <c r="BE44" i="58"/>
  <c r="BH44" i="58" s="1"/>
  <c r="BE57" i="58"/>
  <c r="BG57" i="58" s="1"/>
  <c r="BE102" i="58"/>
  <c r="BJ102" i="58" s="1"/>
  <c r="BM102" i="58" s="1"/>
  <c r="H139" i="46"/>
  <c r="H140" i="58"/>
  <c r="M147" i="88"/>
  <c r="H82" i="58"/>
  <c r="H116" i="46"/>
  <c r="BE123" i="58"/>
  <c r="BG123" i="58" s="1"/>
  <c r="H138" i="58"/>
  <c r="BE135" i="46"/>
  <c r="BJ135" i="46" s="1"/>
  <c r="BM135" i="46" s="1"/>
  <c r="K119" i="88" s="1"/>
  <c r="H101" i="46"/>
  <c r="H39" i="46"/>
  <c r="BE91" i="46"/>
  <c r="BG91" i="46" s="1"/>
  <c r="H138" i="46"/>
  <c r="H116" i="58"/>
  <c r="H59" i="46"/>
  <c r="BL148" i="46"/>
  <c r="BM148" i="46"/>
  <c r="H87" i="46"/>
  <c r="H168" i="46"/>
  <c r="BE37" i="58"/>
  <c r="BH37" i="58" s="1"/>
  <c r="H106" i="58"/>
  <c r="BE85" i="58"/>
  <c r="BG85" i="58" s="1"/>
  <c r="H70" i="58"/>
  <c r="H61" i="46"/>
  <c r="H47" i="46"/>
  <c r="H68" i="46"/>
  <c r="BE112" i="46"/>
  <c r="BJ112" i="46" s="1"/>
  <c r="H48" i="46"/>
  <c r="H99" i="46"/>
  <c r="H128" i="58"/>
  <c r="BE99" i="46"/>
  <c r="BJ99" i="46" s="1"/>
  <c r="BE94" i="46"/>
  <c r="BJ94" i="46" s="1"/>
  <c r="BJ22" i="58"/>
  <c r="BL22" i="58" s="1"/>
  <c r="H25" i="46"/>
  <c r="BE22" i="46"/>
  <c r="BH22" i="46" s="1"/>
  <c r="BE63" i="46"/>
  <c r="BJ63" i="46" s="1"/>
  <c r="BE30" i="46"/>
  <c r="BG30" i="46" s="1"/>
  <c r="BE55" i="46"/>
  <c r="BG55" i="46" s="1"/>
  <c r="H38" i="46"/>
  <c r="BE83" i="46"/>
  <c r="BG83" i="46" s="1"/>
  <c r="BE93" i="46"/>
  <c r="BJ93" i="46" s="1"/>
  <c r="BE41" i="46"/>
  <c r="BH41" i="46" s="1"/>
  <c r="BE111" i="46"/>
  <c r="BH111" i="46" s="1"/>
  <c r="H29" i="46"/>
  <c r="H100" i="46"/>
  <c r="BE96" i="46"/>
  <c r="BG96" i="46" s="1"/>
  <c r="H121" i="46"/>
  <c r="H40" i="46"/>
  <c r="BE49" i="46"/>
  <c r="BG49" i="46" s="1"/>
  <c r="H108" i="58"/>
  <c r="H43" i="58"/>
  <c r="H111" i="58"/>
  <c r="BE55" i="58"/>
  <c r="BJ55" i="58" s="1"/>
  <c r="BE106" i="58"/>
  <c r="BJ106" i="58" s="1"/>
  <c r="BM106" i="58" s="1"/>
  <c r="BE30" i="58"/>
  <c r="BH30" i="58" s="1"/>
  <c r="BE63" i="58"/>
  <c r="BJ63" i="58" s="1"/>
  <c r="BL63" i="58" s="1"/>
  <c r="N63" i="60" s="1"/>
  <c r="H31" i="58"/>
  <c r="H98" i="58"/>
  <c r="BE60" i="58"/>
  <c r="BJ60" i="58" s="1"/>
  <c r="BL60" i="58" s="1"/>
  <c r="BE141" i="58"/>
  <c r="BH141" i="58" s="1"/>
  <c r="BE137" i="46"/>
  <c r="BH137" i="46" s="1"/>
  <c r="H23" i="46"/>
  <c r="BH138" i="58"/>
  <c r="BE67" i="46"/>
  <c r="BJ67" i="46" s="1"/>
  <c r="BE96" i="58"/>
  <c r="BH96" i="58" s="1"/>
  <c r="H137" i="46"/>
  <c r="BE110" i="46"/>
  <c r="BH110" i="46" s="1"/>
  <c r="BE77" i="58"/>
  <c r="BJ77" i="58" s="1"/>
  <c r="H139" i="58"/>
  <c r="BE88" i="46"/>
  <c r="BG88" i="46" s="1"/>
  <c r="H69" i="46"/>
  <c r="H89" i="46"/>
  <c r="BE23" i="46"/>
  <c r="BG23" i="46" s="1"/>
  <c r="H20" i="58"/>
  <c r="BE81" i="58"/>
  <c r="BG81" i="58" s="1"/>
  <c r="H122" i="58"/>
  <c r="BE138" i="46"/>
  <c r="P145" i="60"/>
  <c r="M129" i="88"/>
  <c r="BE32" i="46"/>
  <c r="BJ32" i="46" s="1"/>
  <c r="BE98" i="46"/>
  <c r="BG98" i="46" s="1"/>
  <c r="BE115" i="46"/>
  <c r="BG115" i="46" s="1"/>
  <c r="H45" i="46"/>
  <c r="H62" i="46"/>
  <c r="H118" i="46"/>
  <c r="BE85" i="46"/>
  <c r="BG85" i="46" s="1"/>
  <c r="H58" i="46"/>
  <c r="BE36" i="46"/>
  <c r="BJ36" i="46" s="1"/>
  <c r="H123" i="58"/>
  <c r="BJ105" i="46"/>
  <c r="BM105" i="46" s="1"/>
  <c r="BE59" i="46"/>
  <c r="BJ59" i="46" s="1"/>
  <c r="BM59" i="46" s="1"/>
  <c r="H119" i="46"/>
  <c r="BE120" i="46"/>
  <c r="BJ120" i="46" s="1"/>
  <c r="H66" i="46"/>
  <c r="BE109" i="46"/>
  <c r="BH109" i="46" s="1"/>
  <c r="BE132" i="46"/>
  <c r="BJ132" i="46" s="1"/>
  <c r="BE101" i="46"/>
  <c r="BH101" i="46" s="1"/>
  <c r="H63" i="46"/>
  <c r="BE123" i="46"/>
  <c r="BG123" i="46" s="1"/>
  <c r="BE115" i="58"/>
  <c r="BH115" i="58" s="1"/>
  <c r="H127" i="58"/>
  <c r="H47" i="58"/>
  <c r="H51" i="58"/>
  <c r="H76" i="58"/>
  <c r="H94" i="58"/>
  <c r="H77" i="58"/>
  <c r="BE70" i="46"/>
  <c r="BJ70" i="46" s="1"/>
  <c r="H134" i="46"/>
  <c r="H105" i="46"/>
  <c r="BE121" i="46"/>
  <c r="BJ121" i="46" s="1"/>
  <c r="BM121" i="46" s="1"/>
  <c r="H44" i="46"/>
  <c r="BE45" i="58"/>
  <c r="BG45" i="58" s="1"/>
  <c r="BE134" i="58"/>
  <c r="BH134" i="58" s="1"/>
  <c r="H135" i="46"/>
  <c r="H130" i="46"/>
  <c r="J13" i="2"/>
  <c r="C16" i="2"/>
  <c r="I12" i="2"/>
  <c r="J12" i="2"/>
  <c r="M173" i="57"/>
  <c r="K175" i="66"/>
  <c r="N175" i="66" s="1"/>
  <c r="K172" i="64"/>
  <c r="N172" i="64" s="1"/>
  <c r="K169" i="73"/>
  <c r="I166" i="62"/>
  <c r="F154" i="88" s="1"/>
  <c r="J20" i="2"/>
  <c r="J21" i="2"/>
  <c r="J14" i="2"/>
  <c r="I15" i="2"/>
  <c r="Q27" i="2"/>
  <c r="BE113" i="58"/>
  <c r="BJ113" i="58" s="1"/>
  <c r="BL113" i="58" s="1"/>
  <c r="BE134" i="46"/>
  <c r="H78" i="46"/>
  <c r="BE28" i="46"/>
  <c r="BH28" i="46" s="1"/>
  <c r="BE38" i="46"/>
  <c r="BG38" i="46" s="1"/>
  <c r="H83" i="46"/>
  <c r="H93" i="46"/>
  <c r="H37" i="46"/>
  <c r="H48" i="58"/>
  <c r="H86" i="46"/>
  <c r="BE64" i="46"/>
  <c r="BJ64" i="46" s="1"/>
  <c r="H106" i="46"/>
  <c r="BE114" i="58"/>
  <c r="BG114" i="58" s="1"/>
  <c r="BE98" i="58"/>
  <c r="BH98" i="58" s="1"/>
  <c r="H126" i="58"/>
  <c r="BE31" i="58"/>
  <c r="BH31" i="58" s="1"/>
  <c r="BE132" i="58"/>
  <c r="BG132" i="58" s="1"/>
  <c r="H78" i="58"/>
  <c r="I174" i="61"/>
  <c r="J170" i="67"/>
  <c r="M170" i="67" s="1"/>
  <c r="L172" i="46"/>
  <c r="L169" i="57"/>
  <c r="J171" i="67"/>
  <c r="M171" i="67" s="1"/>
  <c r="G168" i="62"/>
  <c r="D156" i="88" s="1"/>
  <c r="N174" i="73"/>
  <c r="BE135" i="58"/>
  <c r="H135" i="58"/>
  <c r="BE140" i="46"/>
  <c r="H136" i="46"/>
  <c r="BE136" i="46"/>
  <c r="H115" i="46"/>
  <c r="H128" i="46"/>
  <c r="BE75" i="58"/>
  <c r="BG75" i="58" s="1"/>
  <c r="BE20" i="58"/>
  <c r="BH20" i="58" s="1"/>
  <c r="J8" i="46"/>
  <c r="H85" i="46"/>
  <c r="H54" i="46"/>
  <c r="BE76" i="46"/>
  <c r="BG76" i="46" s="1"/>
  <c r="BE74" i="46"/>
  <c r="BH74" i="46" s="1"/>
  <c r="BE39" i="46"/>
  <c r="BG39" i="46" s="1"/>
  <c r="H42" i="46"/>
  <c r="H43" i="46"/>
  <c r="BG105" i="46"/>
  <c r="BI105" i="46" s="1"/>
  <c r="H118" i="58"/>
  <c r="H122" i="46"/>
  <c r="BE107" i="46"/>
  <c r="BG107" i="46" s="1"/>
  <c r="M154" i="60"/>
  <c r="H103" i="46"/>
  <c r="BE57" i="46"/>
  <c r="BJ57" i="46" s="1"/>
  <c r="BI146" i="46"/>
  <c r="BE65" i="58"/>
  <c r="BJ65" i="58" s="1"/>
  <c r="BM65" i="58" s="1"/>
  <c r="BE97" i="46"/>
  <c r="BH97" i="46" s="1"/>
  <c r="BE81" i="46"/>
  <c r="BH81" i="46" s="1"/>
  <c r="H88" i="46"/>
  <c r="BE97" i="58"/>
  <c r="BH97" i="58" s="1"/>
  <c r="H71" i="58"/>
  <c r="BE78" i="58"/>
  <c r="BH78" i="58" s="1"/>
  <c r="H45" i="58"/>
  <c r="H117" i="58"/>
  <c r="BE119" i="58"/>
  <c r="BJ119" i="58" s="1"/>
  <c r="BL119" i="58" s="1"/>
  <c r="BE133" i="58"/>
  <c r="H133" i="58"/>
  <c r="H141" i="46"/>
  <c r="BE141" i="46"/>
  <c r="G172" i="65"/>
  <c r="K169" i="66"/>
  <c r="N169" i="66" s="1"/>
  <c r="L174" i="66"/>
  <c r="J171" i="46"/>
  <c r="J170" i="60"/>
  <c r="K168" i="72"/>
  <c r="J170" i="63"/>
  <c r="M170" i="63" s="1"/>
  <c r="K169" i="59"/>
  <c r="N169" i="59" s="1"/>
  <c r="J22" i="2"/>
  <c r="M171" i="57"/>
  <c r="I23" i="2"/>
  <c r="L170" i="46"/>
  <c r="J171" i="64"/>
  <c r="J172" i="67"/>
  <c r="M172" i="67" s="1"/>
  <c r="L146" i="88"/>
  <c r="BM18" i="58"/>
  <c r="BL18" i="58"/>
  <c r="BI146" i="58"/>
  <c r="BM146" i="58"/>
  <c r="BL146" i="58"/>
  <c r="H49" i="46"/>
  <c r="H55" i="46"/>
  <c r="H117" i="46"/>
  <c r="H110" i="46"/>
  <c r="BE40" i="46"/>
  <c r="BG40" i="46" s="1"/>
  <c r="BE35" i="46"/>
  <c r="BH35" i="46" s="1"/>
  <c r="H98" i="46"/>
  <c r="H131" i="58"/>
  <c r="H104" i="58"/>
  <c r="BE93" i="58"/>
  <c r="BG93" i="58" s="1"/>
  <c r="H92" i="58"/>
  <c r="BI165" i="58"/>
  <c r="H76" i="46"/>
  <c r="BE72" i="46"/>
  <c r="BG72" i="46" s="1"/>
  <c r="H60" i="46"/>
  <c r="BE124" i="46"/>
  <c r="BH124" i="46" s="1"/>
  <c r="BE108" i="46"/>
  <c r="BG108" i="46" s="1"/>
  <c r="H114" i="46"/>
  <c r="BE44" i="46"/>
  <c r="BH44" i="46" s="1"/>
  <c r="BE62" i="46"/>
  <c r="BJ62" i="46" s="1"/>
  <c r="H70" i="46"/>
  <c r="BE120" i="58"/>
  <c r="BJ120" i="58" s="1"/>
  <c r="BM120" i="58" s="1"/>
  <c r="BE110" i="58"/>
  <c r="BJ110" i="58" s="1"/>
  <c r="BM110" i="58" s="1"/>
  <c r="BE105" i="58"/>
  <c r="BJ105" i="58" s="1"/>
  <c r="BM105" i="58" s="1"/>
  <c r="H100" i="58"/>
  <c r="H91" i="58"/>
  <c r="BE68" i="58"/>
  <c r="BH68" i="58" s="1"/>
  <c r="BE25" i="46"/>
  <c r="BH25" i="46" s="1"/>
  <c r="H22" i="58"/>
  <c r="BE21" i="46"/>
  <c r="BG21" i="46" s="1"/>
  <c r="H30" i="46"/>
  <c r="H22" i="46"/>
  <c r="BE26" i="46"/>
  <c r="BJ26" i="46" s="1"/>
  <c r="H31" i="46"/>
  <c r="H21" i="58"/>
  <c r="K169" i="46"/>
  <c r="N169" i="46" s="1"/>
  <c r="L170" i="64"/>
  <c r="L173" i="66"/>
  <c r="L172" i="61"/>
  <c r="I170" i="67"/>
  <c r="M169" i="59"/>
  <c r="N169" i="72"/>
  <c r="J172" i="65"/>
  <c r="H167" i="62"/>
  <c r="E155" i="88" s="1"/>
  <c r="K169" i="57"/>
  <c r="N169" i="57" s="1"/>
  <c r="J174" i="66"/>
  <c r="J172" i="60"/>
  <c r="J169" i="57"/>
  <c r="M170" i="72"/>
  <c r="H170" i="60"/>
  <c r="L171" i="63"/>
  <c r="L172" i="64"/>
  <c r="K168" i="57"/>
  <c r="N168" i="57" s="1"/>
  <c r="K175" i="59"/>
  <c r="N175" i="59" s="1"/>
  <c r="K169" i="63"/>
  <c r="L171" i="64"/>
  <c r="J172" i="57"/>
  <c r="I171" i="65"/>
  <c r="J169" i="59"/>
  <c r="H173" i="65"/>
  <c r="C173" i="65" s="1"/>
  <c r="C173" i="60" s="1"/>
  <c r="E173" i="60" s="1"/>
  <c r="H168" i="60"/>
  <c r="I168" i="61"/>
  <c r="J167" i="62"/>
  <c r="G155" i="88" s="1"/>
  <c r="L169" i="72"/>
  <c r="O169" i="72" s="1"/>
  <c r="L177" i="64"/>
  <c r="K171" i="63"/>
  <c r="I171" i="63"/>
  <c r="J176" i="60"/>
  <c r="L176" i="59"/>
  <c r="K168" i="58"/>
  <c r="N168" i="58" s="1"/>
  <c r="M176" i="46"/>
  <c r="J168" i="46"/>
  <c r="I19" i="2"/>
  <c r="I168" i="63"/>
  <c r="H169" i="60"/>
  <c r="K170" i="60"/>
  <c r="L174" i="64"/>
  <c r="H171" i="60"/>
  <c r="I171" i="60"/>
  <c r="L171" i="60" s="1"/>
  <c r="K170" i="46"/>
  <c r="N170" i="46" s="1"/>
  <c r="J170" i="57"/>
  <c r="J174" i="61"/>
  <c r="M174" i="61" s="1"/>
  <c r="J171" i="57"/>
  <c r="K168" i="46"/>
  <c r="N168" i="46" s="1"/>
  <c r="M170" i="59"/>
  <c r="L168" i="61"/>
  <c r="J169" i="64"/>
  <c r="I168" i="60"/>
  <c r="L168" i="60" s="1"/>
  <c r="M169" i="73"/>
  <c r="L169" i="73"/>
  <c r="O169" i="73" s="1"/>
  <c r="K171" i="61"/>
  <c r="L171" i="61"/>
  <c r="K169" i="58"/>
  <c r="N169" i="58" s="1"/>
  <c r="M172" i="57"/>
  <c r="I170" i="63"/>
  <c r="M168" i="73"/>
  <c r="I172" i="67"/>
  <c r="L169" i="64"/>
  <c r="J170" i="66"/>
  <c r="M168" i="46"/>
  <c r="M171" i="73"/>
  <c r="K168" i="73"/>
  <c r="M169" i="72"/>
  <c r="M168" i="58"/>
  <c r="J173" i="64"/>
  <c r="K170" i="58"/>
  <c r="N170" i="58" s="1"/>
  <c r="J171" i="59"/>
  <c r="L170" i="57"/>
  <c r="K172" i="57"/>
  <c r="N172" i="57" s="1"/>
  <c r="L170" i="66"/>
  <c r="J168" i="63"/>
  <c r="M168" i="63" s="1"/>
  <c r="K171" i="46"/>
  <c r="N171" i="46" s="1"/>
  <c r="J173" i="66"/>
  <c r="K170" i="66"/>
  <c r="N170" i="66" s="1"/>
  <c r="J170" i="59"/>
  <c r="H169" i="65"/>
  <c r="E169" i="65" s="1"/>
  <c r="N170" i="72"/>
  <c r="L170" i="67"/>
  <c r="J172" i="61"/>
  <c r="M172" i="61" s="1"/>
  <c r="G169" i="65"/>
  <c r="L168" i="73"/>
  <c r="O168" i="73" s="1"/>
  <c r="I169" i="63"/>
  <c r="L173" i="73"/>
  <c r="O173" i="73" s="1"/>
  <c r="L168" i="57"/>
  <c r="J175" i="57"/>
  <c r="I169" i="67"/>
  <c r="J169" i="67"/>
  <c r="M169" i="67" s="1"/>
  <c r="I168" i="67"/>
  <c r="J168" i="67"/>
  <c r="M168" i="67" s="1"/>
  <c r="J170" i="64"/>
  <c r="K175" i="61"/>
  <c r="K174" i="57"/>
  <c r="N174" i="57" s="1"/>
  <c r="L174" i="59"/>
  <c r="I170" i="60"/>
  <c r="L170" i="60" s="1"/>
  <c r="L171" i="46"/>
  <c r="L168" i="67"/>
  <c r="K170" i="57"/>
  <c r="N170" i="57" s="1"/>
  <c r="M171" i="72"/>
  <c r="G173" i="65"/>
  <c r="L170" i="59"/>
  <c r="L174" i="46"/>
  <c r="J175" i="65"/>
  <c r="K171" i="64"/>
  <c r="N171" i="64" s="1"/>
  <c r="M171" i="59"/>
  <c r="L169" i="59"/>
  <c r="J169" i="66"/>
  <c r="M172" i="58"/>
  <c r="K170" i="59"/>
  <c r="N170" i="59" s="1"/>
  <c r="L168" i="63"/>
  <c r="J169" i="61"/>
  <c r="M169" i="61" s="1"/>
  <c r="L169" i="61"/>
  <c r="M168" i="72"/>
  <c r="J170" i="62"/>
  <c r="G158" i="88" s="1"/>
  <c r="G170" i="62"/>
  <c r="D158" i="88" s="1"/>
  <c r="K176" i="73"/>
  <c r="L176" i="73"/>
  <c r="O176" i="73" s="1"/>
  <c r="I172" i="65"/>
  <c r="J168" i="61"/>
  <c r="M168" i="61" s="1"/>
  <c r="J171" i="63"/>
  <c r="M171" i="63" s="1"/>
  <c r="L168" i="58"/>
  <c r="K177" i="72"/>
  <c r="K172" i="60"/>
  <c r="L170" i="72"/>
  <c r="O170" i="72" s="1"/>
  <c r="L173" i="64"/>
  <c r="J168" i="60"/>
  <c r="K171" i="72"/>
  <c r="G171" i="65"/>
  <c r="H172" i="65"/>
  <c r="C172" i="65" s="1"/>
  <c r="C172" i="60" s="1"/>
  <c r="E172" i="60" s="1"/>
  <c r="M168" i="57"/>
  <c r="K168" i="60"/>
  <c r="L175" i="58"/>
  <c r="I172" i="63"/>
  <c r="J177" i="64"/>
  <c r="K168" i="63"/>
  <c r="H171" i="65"/>
  <c r="K171" i="65" s="1"/>
  <c r="L170" i="63"/>
  <c r="J166" i="62"/>
  <c r="G154" i="88" s="1"/>
  <c r="J174" i="67"/>
  <c r="M174" i="67" s="1"/>
  <c r="M172" i="73"/>
  <c r="N171" i="72"/>
  <c r="I169" i="60"/>
  <c r="L169" i="60" s="1"/>
  <c r="L174" i="67"/>
  <c r="L175" i="63"/>
  <c r="K168" i="67"/>
  <c r="L169" i="67"/>
  <c r="J168" i="57"/>
  <c r="L169" i="63"/>
  <c r="L172" i="67"/>
  <c r="J170" i="46"/>
  <c r="J171" i="60"/>
  <c r="K172" i="58"/>
  <c r="N172" i="58" s="1"/>
  <c r="K170" i="67"/>
  <c r="M173" i="46"/>
  <c r="K170" i="64"/>
  <c r="N170" i="64" s="1"/>
  <c r="K171" i="59"/>
  <c r="N171" i="59" s="1"/>
  <c r="L168" i="46"/>
  <c r="H166" i="62"/>
  <c r="K166" i="62" s="1"/>
  <c r="M170" i="57"/>
  <c r="I169" i="61"/>
  <c r="N169" i="73"/>
  <c r="N171" i="73"/>
  <c r="J170" i="58"/>
  <c r="N168" i="73"/>
  <c r="J169" i="65"/>
  <c r="K169" i="61"/>
  <c r="I168" i="65"/>
  <c r="J164" i="62"/>
  <c r="G152" i="88" s="1"/>
  <c r="M175" i="57"/>
  <c r="K172" i="63"/>
  <c r="L169" i="46"/>
  <c r="L174" i="63"/>
  <c r="M168" i="59"/>
  <c r="K174" i="59"/>
  <c r="N174" i="59" s="1"/>
  <c r="N170" i="73"/>
  <c r="K169" i="64"/>
  <c r="N169" i="64" s="1"/>
  <c r="K171" i="57"/>
  <c r="N171" i="57" s="1"/>
  <c r="K170" i="72"/>
  <c r="I172" i="60"/>
  <c r="L172" i="60" s="1"/>
  <c r="J168" i="58"/>
  <c r="K169" i="60"/>
  <c r="I169" i="65"/>
  <c r="K177" i="57"/>
  <c r="N177" i="57" s="1"/>
  <c r="G171" i="62"/>
  <c r="D159" i="88" s="1"/>
  <c r="L169" i="58"/>
  <c r="M170" i="46"/>
  <c r="L172" i="66"/>
  <c r="L173" i="63"/>
  <c r="I176" i="63"/>
  <c r="J171" i="65"/>
  <c r="M173" i="58"/>
  <c r="L173" i="61"/>
  <c r="L172" i="73"/>
  <c r="O172" i="73" s="1"/>
  <c r="L171" i="59"/>
  <c r="K173" i="63"/>
  <c r="M174" i="57"/>
  <c r="J174" i="65"/>
  <c r="J176" i="65"/>
  <c r="Q30" i="2"/>
  <c r="K176" i="61"/>
  <c r="L176" i="61"/>
  <c r="J176" i="59"/>
  <c r="K176" i="63"/>
  <c r="Q29" i="2"/>
  <c r="K177" i="63"/>
  <c r="L173" i="57"/>
  <c r="G174" i="65"/>
  <c r="I175" i="60"/>
  <c r="L175" i="60" s="1"/>
  <c r="K175" i="64"/>
  <c r="N175" i="64" s="1"/>
  <c r="G168" i="65"/>
  <c r="G169" i="62"/>
  <c r="D157" i="88" s="1"/>
  <c r="K173" i="60"/>
  <c r="L176" i="66"/>
  <c r="J175" i="59"/>
  <c r="J173" i="59"/>
  <c r="I175" i="63"/>
  <c r="J174" i="58"/>
  <c r="H176" i="65"/>
  <c r="E176" i="65" s="1"/>
  <c r="K173" i="64"/>
  <c r="N173" i="64" s="1"/>
  <c r="G167" i="62"/>
  <c r="D155" i="88" s="1"/>
  <c r="L168" i="59"/>
  <c r="K169" i="72"/>
  <c r="M176" i="57"/>
  <c r="N176" i="72"/>
  <c r="L174" i="72"/>
  <c r="O174" i="72" s="1"/>
  <c r="M176" i="72"/>
  <c r="H172" i="60"/>
  <c r="Q34" i="2"/>
  <c r="K174" i="72"/>
  <c r="J169" i="60"/>
  <c r="K173" i="66"/>
  <c r="N173" i="66" s="1"/>
  <c r="M171" i="46"/>
  <c r="M173" i="72"/>
  <c r="K174" i="60"/>
  <c r="I170" i="62"/>
  <c r="F158" i="88" s="1"/>
  <c r="M170" i="58"/>
  <c r="G166" i="62"/>
  <c r="D154" i="88" s="1"/>
  <c r="K172" i="73"/>
  <c r="K172" i="67"/>
  <c r="L171" i="72"/>
  <c r="O171" i="72" s="1"/>
  <c r="I169" i="62"/>
  <c r="F157" i="88" s="1"/>
  <c r="J175" i="63"/>
  <c r="M175" i="63" s="1"/>
  <c r="K169" i="67"/>
  <c r="J169" i="63"/>
  <c r="M169" i="63" s="1"/>
  <c r="K172" i="61"/>
  <c r="M170" i="73"/>
  <c r="K176" i="46"/>
  <c r="N176" i="46" s="1"/>
  <c r="K170" i="63"/>
  <c r="L172" i="58"/>
  <c r="L171" i="57"/>
  <c r="L170" i="73"/>
  <c r="O170" i="73" s="1"/>
  <c r="J172" i="64"/>
  <c r="L170" i="58"/>
  <c r="L171" i="73"/>
  <c r="O171" i="73" s="1"/>
  <c r="K171" i="60"/>
  <c r="M169" i="57"/>
  <c r="J172" i="58"/>
  <c r="N172" i="72"/>
  <c r="M172" i="72"/>
  <c r="J169" i="58"/>
  <c r="M169" i="58"/>
  <c r="M171" i="58"/>
  <c r="K171" i="58"/>
  <c r="N171" i="58" s="1"/>
  <c r="K173" i="61"/>
  <c r="J171" i="66"/>
  <c r="L171" i="66"/>
  <c r="H170" i="65"/>
  <c r="C170" i="65" s="1"/>
  <c r="C170" i="60" s="1"/>
  <c r="E170" i="60" s="1"/>
  <c r="J170" i="65"/>
  <c r="H165" i="62"/>
  <c r="K165" i="62" s="1"/>
  <c r="I165" i="62"/>
  <c r="F153" i="88" s="1"/>
  <c r="G165" i="62"/>
  <c r="D153" i="88" s="1"/>
  <c r="J168" i="62"/>
  <c r="G156" i="88" s="1"/>
  <c r="I168" i="62"/>
  <c r="F156" i="88" s="1"/>
  <c r="L174" i="73"/>
  <c r="O174" i="73" s="1"/>
  <c r="M174" i="73"/>
  <c r="I176" i="65"/>
  <c r="J176" i="58"/>
  <c r="H174" i="65"/>
  <c r="C174" i="65" s="1"/>
  <c r="C174" i="60" s="1"/>
  <c r="E174" i="60" s="1"/>
  <c r="I174" i="65"/>
  <c r="L176" i="58"/>
  <c r="J176" i="63"/>
  <c r="M176" i="63" s="1"/>
  <c r="I177" i="65"/>
  <c r="L177" i="66"/>
  <c r="M176" i="73"/>
  <c r="J176" i="61"/>
  <c r="M176" i="61" s="1"/>
  <c r="Q28" i="2"/>
  <c r="I177" i="60"/>
  <c r="L177" i="60" s="1"/>
  <c r="I171" i="67"/>
  <c r="J171" i="58"/>
  <c r="L172" i="63"/>
  <c r="J172" i="63"/>
  <c r="M172" i="63" s="1"/>
  <c r="L176" i="64"/>
  <c r="K171" i="67"/>
  <c r="K172" i="72"/>
  <c r="L171" i="67"/>
  <c r="J173" i="61"/>
  <c r="M173" i="61" s="1"/>
  <c r="H170" i="62"/>
  <c r="E158" i="88" s="1"/>
  <c r="J175" i="64"/>
  <c r="I175" i="61"/>
  <c r="K175" i="58"/>
  <c r="N175" i="58" s="1"/>
  <c r="K174" i="58"/>
  <c r="N174" i="58" s="1"/>
  <c r="K173" i="73"/>
  <c r="J174" i="63"/>
  <c r="M174" i="63" s="1"/>
  <c r="K173" i="46"/>
  <c r="N173" i="46" s="1"/>
  <c r="K174" i="67"/>
  <c r="J173" i="60"/>
  <c r="I174" i="63"/>
  <c r="K177" i="60"/>
  <c r="L175" i="73"/>
  <c r="O175" i="73" s="1"/>
  <c r="H175" i="65"/>
  <c r="E175" i="65" s="1"/>
  <c r="K175" i="46"/>
  <c r="N175" i="46" s="1"/>
  <c r="H168" i="62"/>
  <c r="E156" i="88" s="1"/>
  <c r="K172" i="46"/>
  <c r="N172" i="46" s="1"/>
  <c r="L175" i="66"/>
  <c r="N168" i="72"/>
  <c r="K172" i="66"/>
  <c r="N172" i="66" s="1"/>
  <c r="L168" i="72"/>
  <c r="O168" i="72" s="1"/>
  <c r="K177" i="73"/>
  <c r="I171" i="62"/>
  <c r="F159" i="88" s="1"/>
  <c r="H171" i="62"/>
  <c r="K171" i="62" s="1"/>
  <c r="J171" i="62"/>
  <c r="G159" i="88" s="1"/>
  <c r="L173" i="58"/>
  <c r="J173" i="58"/>
  <c r="I6" i="65"/>
  <c r="D6" i="82"/>
  <c r="L176" i="63"/>
  <c r="L171" i="58"/>
  <c r="M177" i="57"/>
  <c r="J173" i="63"/>
  <c r="M173" i="63" s="1"/>
  <c r="J172" i="59"/>
  <c r="L172" i="59"/>
  <c r="J176" i="67"/>
  <c r="M176" i="67" s="1"/>
  <c r="I176" i="67"/>
  <c r="K176" i="67"/>
  <c r="I16" i="2"/>
  <c r="J16" i="2"/>
  <c r="G164" i="62"/>
  <c r="D152" i="88" s="1"/>
  <c r="I164" i="62"/>
  <c r="F152" i="88" s="1"/>
  <c r="K175" i="57"/>
  <c r="N175" i="57" s="1"/>
  <c r="L175" i="57"/>
  <c r="J169" i="46"/>
  <c r="M169" i="46"/>
  <c r="M175" i="46"/>
  <c r="H176" i="60"/>
  <c r="K175" i="73"/>
  <c r="K176" i="59"/>
  <c r="N176" i="59" s="1"/>
  <c r="L175" i="46"/>
  <c r="J172" i="62"/>
  <c r="G160" i="88" s="1"/>
  <c r="K175" i="60"/>
  <c r="J175" i="66"/>
  <c r="N175" i="72"/>
  <c r="I173" i="67"/>
  <c r="I175" i="65"/>
  <c r="L173" i="46"/>
  <c r="K176" i="64"/>
  <c r="N176" i="64" s="1"/>
  <c r="K176" i="60"/>
  <c r="J174" i="60"/>
  <c r="I175" i="67"/>
  <c r="K174" i="66"/>
  <c r="N174" i="66" s="1"/>
  <c r="J173" i="46"/>
  <c r="L174" i="61"/>
  <c r="J176" i="66"/>
  <c r="J175" i="58"/>
  <c r="I173" i="60"/>
  <c r="L173" i="60" s="1"/>
  <c r="J175" i="61"/>
  <c r="M175" i="61" s="1"/>
  <c r="I174" i="60"/>
  <c r="L174" i="60" s="1"/>
  <c r="G176" i="65"/>
  <c r="L176" i="46"/>
  <c r="M176" i="59"/>
  <c r="K178" i="64"/>
  <c r="N178" i="64" s="1"/>
  <c r="I176" i="60"/>
  <c r="L176" i="60" s="1"/>
  <c r="L177" i="59"/>
  <c r="J176" i="46"/>
  <c r="N174" i="72"/>
  <c r="K173" i="57"/>
  <c r="N173" i="57" s="1"/>
  <c r="K176" i="58"/>
  <c r="N176" i="58" s="1"/>
  <c r="L176" i="72"/>
  <c r="O176" i="72" s="1"/>
  <c r="L177" i="73"/>
  <c r="O177" i="73" s="1"/>
  <c r="K177" i="64"/>
  <c r="N177" i="64" s="1"/>
  <c r="K175" i="72"/>
  <c r="J173" i="67"/>
  <c r="M173" i="67" s="1"/>
  <c r="G175" i="65"/>
  <c r="K173" i="72"/>
  <c r="I176" i="61"/>
  <c r="J175" i="46"/>
  <c r="K174" i="63"/>
  <c r="K175" i="67"/>
  <c r="M175" i="73"/>
  <c r="M175" i="59"/>
  <c r="M175" i="72"/>
  <c r="N173" i="72"/>
  <c r="M174" i="58"/>
  <c r="L175" i="61"/>
  <c r="J175" i="60"/>
  <c r="L174" i="58"/>
  <c r="K173" i="67"/>
  <c r="J175" i="67"/>
  <c r="M175" i="67" s="1"/>
  <c r="M175" i="58"/>
  <c r="J170" i="61"/>
  <c r="M170" i="61" s="1"/>
  <c r="K170" i="61"/>
  <c r="I170" i="61"/>
  <c r="L170" i="61"/>
  <c r="K168" i="59"/>
  <c r="N168" i="59" s="1"/>
  <c r="J168" i="59"/>
  <c r="J174" i="59"/>
  <c r="M174" i="59"/>
  <c r="J174" i="57"/>
  <c r="L174" i="57"/>
  <c r="J177" i="66"/>
  <c r="K177" i="66"/>
  <c r="N177" i="66" s="1"/>
  <c r="Q31" i="2"/>
  <c r="H169" i="62"/>
  <c r="E157" i="88" s="1"/>
  <c r="K176" i="57"/>
  <c r="N176" i="57" s="1"/>
  <c r="J176" i="57"/>
  <c r="H172" i="62"/>
  <c r="K172" i="62" s="1"/>
  <c r="N176" i="73"/>
  <c r="I177" i="67"/>
  <c r="K176" i="72"/>
  <c r="G172" i="62"/>
  <c r="D160" i="88" s="1"/>
  <c r="M176" i="58"/>
  <c r="J173" i="57"/>
  <c r="I172" i="62"/>
  <c r="F160" i="88" s="1"/>
  <c r="J176" i="64"/>
  <c r="L173" i="72"/>
  <c r="O173" i="72" s="1"/>
  <c r="I173" i="65"/>
  <c r="J173" i="65"/>
  <c r="K174" i="64"/>
  <c r="N174" i="64" s="1"/>
  <c r="L176" i="57"/>
  <c r="J168" i="65"/>
  <c r="K170" i="73"/>
  <c r="K174" i="46"/>
  <c r="N174" i="46" s="1"/>
  <c r="L175" i="72"/>
  <c r="O175" i="72" s="1"/>
  <c r="K175" i="63"/>
  <c r="K176" i="66"/>
  <c r="N176" i="66" s="1"/>
  <c r="J174" i="46"/>
  <c r="K174" i="73"/>
  <c r="L175" i="67"/>
  <c r="L173" i="67"/>
  <c r="H173" i="60"/>
  <c r="M174" i="46"/>
  <c r="I173" i="61"/>
  <c r="J169" i="62"/>
  <c r="G157" i="88" s="1"/>
  <c r="N173" i="73"/>
  <c r="N175" i="73"/>
  <c r="M173" i="59"/>
  <c r="L173" i="59"/>
  <c r="H168" i="65"/>
  <c r="E168" i="65" s="1"/>
  <c r="I173" i="63"/>
  <c r="J165" i="62"/>
  <c r="G153" i="88" s="1"/>
  <c r="M174" i="72"/>
  <c r="H164" i="62"/>
  <c r="K164" i="62" s="1"/>
  <c r="J172" i="66"/>
  <c r="L172" i="72"/>
  <c r="O172" i="72" s="1"/>
  <c r="H175" i="60"/>
  <c r="K173" i="58"/>
  <c r="N173" i="58" s="1"/>
  <c r="J177" i="67"/>
  <c r="M177" i="67" s="1"/>
  <c r="M173" i="73"/>
  <c r="K173" i="59"/>
  <c r="N173" i="59" s="1"/>
  <c r="H174" i="60"/>
  <c r="I172" i="61"/>
  <c r="L175" i="64"/>
  <c r="J174" i="64"/>
  <c r="N172" i="73"/>
  <c r="I174" i="67"/>
  <c r="J171" i="61"/>
  <c r="M171" i="61" s="1"/>
  <c r="L175" i="59"/>
  <c r="I167" i="62"/>
  <c r="F155" i="88" s="1"/>
  <c r="K171" i="73"/>
  <c r="K174" i="61"/>
  <c r="L172" i="57"/>
  <c r="I171" i="61"/>
  <c r="K178" i="66"/>
  <c r="N178" i="66" s="1"/>
  <c r="L178" i="66"/>
  <c r="H173" i="62"/>
  <c r="J177" i="46"/>
  <c r="M177" i="73"/>
  <c r="H177" i="60"/>
  <c r="I177" i="63"/>
  <c r="K177" i="61"/>
  <c r="L177" i="67"/>
  <c r="N177" i="72"/>
  <c r="J177" i="63"/>
  <c r="M177" i="63" s="1"/>
  <c r="H177" i="65"/>
  <c r="E177" i="65" s="1"/>
  <c r="J177" i="57"/>
  <c r="J173" i="62"/>
  <c r="G161" i="88" s="1"/>
  <c r="G173" i="62"/>
  <c r="D161" i="88" s="1"/>
  <c r="L177" i="63"/>
  <c r="J177" i="61"/>
  <c r="M177" i="61" s="1"/>
  <c r="J177" i="59"/>
  <c r="K177" i="59"/>
  <c r="N177" i="59" s="1"/>
  <c r="L178" i="64"/>
  <c r="J178" i="66"/>
  <c r="M177" i="58"/>
  <c r="J177" i="58"/>
  <c r="L177" i="58"/>
  <c r="J178" i="64"/>
  <c r="I173" i="62"/>
  <c r="F161" i="88" s="1"/>
  <c r="J177" i="60"/>
  <c r="J177" i="65"/>
  <c r="I177" i="61"/>
  <c r="G177" i="65"/>
  <c r="K177" i="46"/>
  <c r="N177" i="46" s="1"/>
  <c r="M177" i="46"/>
  <c r="M177" i="72"/>
  <c r="K177" i="67"/>
  <c r="N177" i="73"/>
  <c r="M177" i="59"/>
  <c r="L177" i="46"/>
  <c r="L177" i="61"/>
  <c r="K177" i="58"/>
  <c r="N177" i="58" s="1"/>
  <c r="L177" i="72"/>
  <c r="O177" i="72" s="1"/>
  <c r="L177" i="57"/>
  <c r="G170" i="65"/>
  <c r="K172" i="59"/>
  <c r="N172" i="59" s="1"/>
  <c r="J172" i="46"/>
  <c r="M172" i="46"/>
  <c r="L176" i="67"/>
  <c r="K171" i="66"/>
  <c r="N171" i="66" s="1"/>
  <c r="I170" i="65"/>
  <c r="M172" i="59"/>
  <c r="K173" i="65"/>
  <c r="BE86" i="46"/>
  <c r="BE33" i="46"/>
  <c r="BG33" i="46" s="1"/>
  <c r="H53" i="46"/>
  <c r="H112" i="58"/>
  <c r="H28" i="58"/>
  <c r="BE61" i="58"/>
  <c r="BG61" i="58" s="1"/>
  <c r="BL167" i="58"/>
  <c r="BM167" i="58"/>
  <c r="M150" i="60"/>
  <c r="J134" i="88"/>
  <c r="BE43" i="46"/>
  <c r="BG43" i="46" s="1"/>
  <c r="BE66" i="46"/>
  <c r="BJ66" i="46" s="1"/>
  <c r="H109" i="46"/>
  <c r="BH60" i="58"/>
  <c r="BE42" i="58"/>
  <c r="BG42" i="58" s="1"/>
  <c r="BE79" i="46"/>
  <c r="BJ79" i="46" s="1"/>
  <c r="BE51" i="58"/>
  <c r="BG51" i="58" s="1"/>
  <c r="BI156" i="46"/>
  <c r="H119" i="58"/>
  <c r="H55" i="58"/>
  <c r="BE46" i="46"/>
  <c r="BG46" i="46" s="1"/>
  <c r="BE125" i="46"/>
  <c r="BG125" i="46" s="1"/>
  <c r="BE42" i="46"/>
  <c r="BH42" i="46" s="1"/>
  <c r="BE75" i="46"/>
  <c r="BH75" i="46" s="1"/>
  <c r="BE104" i="46"/>
  <c r="BH104" i="46" s="1"/>
  <c r="H66" i="58"/>
  <c r="BE131" i="58"/>
  <c r="BG131" i="58" s="1"/>
  <c r="BE95" i="58"/>
  <c r="BG95" i="58" s="1"/>
  <c r="H29" i="58"/>
  <c r="H37" i="58"/>
  <c r="BE28" i="58"/>
  <c r="H41" i="58"/>
  <c r="BE128" i="58"/>
  <c r="BG128" i="58" s="1"/>
  <c r="BE59" i="58"/>
  <c r="BG59" i="58" s="1"/>
  <c r="H60" i="58"/>
  <c r="H84" i="58"/>
  <c r="H83" i="58"/>
  <c r="H57" i="58"/>
  <c r="O163" i="60"/>
  <c r="K147" i="88"/>
  <c r="H20" i="46"/>
  <c r="BE92" i="46"/>
  <c r="BG92" i="46" s="1"/>
  <c r="H102" i="46"/>
  <c r="H126" i="46"/>
  <c r="H127" i="46"/>
  <c r="H121" i="58"/>
  <c r="BM165" i="58"/>
  <c r="BL165" i="58"/>
  <c r="H41" i="46"/>
  <c r="H108" i="46"/>
  <c r="BG47" i="58"/>
  <c r="BI47" i="58" s="1"/>
  <c r="BE79" i="58"/>
  <c r="BG79" i="58" s="1"/>
  <c r="BE126" i="58"/>
  <c r="BJ126" i="58" s="1"/>
  <c r="BE71" i="46"/>
  <c r="BJ71" i="46" s="1"/>
  <c r="H73" i="46"/>
  <c r="H82" i="46"/>
  <c r="BE24" i="46"/>
  <c r="BG24" i="46" s="1"/>
  <c r="BE90" i="46"/>
  <c r="BH90" i="46" s="1"/>
  <c r="H80" i="46"/>
  <c r="BE129" i="58"/>
  <c r="BG129" i="58" s="1"/>
  <c r="BE34" i="58"/>
  <c r="BE101" i="58"/>
  <c r="BJ101" i="58" s="1"/>
  <c r="BE86" i="58"/>
  <c r="BG86" i="58" s="1"/>
  <c r="BE67" i="58"/>
  <c r="BI167" i="58"/>
  <c r="K134" i="88"/>
  <c r="O150" i="60"/>
  <c r="BH136" i="58"/>
  <c r="BG140" i="58"/>
  <c r="BG136" i="58"/>
  <c r="BS14" i="58"/>
  <c r="BH140" i="58"/>
  <c r="J8" i="58"/>
  <c r="BG139" i="46"/>
  <c r="BS13" i="46"/>
  <c r="BS14" i="46"/>
  <c r="BL133" i="46"/>
  <c r="M133" i="60" s="1"/>
  <c r="BH139" i="46"/>
  <c r="BG133" i="46"/>
  <c r="BH133" i="46"/>
  <c r="H6" i="64"/>
  <c r="BH169" i="58"/>
  <c r="BI169" i="58" s="1"/>
  <c r="BJ169" i="58"/>
  <c r="BM169" i="58" s="1"/>
  <c r="BJ49" i="58"/>
  <c r="BL49" i="58" s="1"/>
  <c r="BG49" i="58"/>
  <c r="BH49" i="58"/>
  <c r="BE56" i="58"/>
  <c r="BJ56" i="58" s="1"/>
  <c r="H56" i="58"/>
  <c r="BE46" i="58"/>
  <c r="H46" i="58"/>
  <c r="H49" i="58"/>
  <c r="BE174" i="58"/>
  <c r="BG174" i="58" s="1"/>
  <c r="P2" i="73"/>
  <c r="P5" i="73"/>
  <c r="L142" i="88"/>
  <c r="N158" i="60"/>
  <c r="BE168" i="58"/>
  <c r="H168" i="58"/>
  <c r="BG171" i="58"/>
  <c r="BI171" i="58" s="1"/>
  <c r="BJ171" i="58"/>
  <c r="BM171" i="58" s="1"/>
  <c r="H132" i="58"/>
  <c r="P159" i="60"/>
  <c r="M143" i="88"/>
  <c r="H109" i="58"/>
  <c r="BE109" i="58"/>
  <c r="BG177" i="58"/>
  <c r="BI177" i="58" s="1"/>
  <c r="BE52" i="58"/>
  <c r="H52" i="58"/>
  <c r="BE23" i="58"/>
  <c r="H23" i="58"/>
  <c r="BE54" i="58"/>
  <c r="BH54" i="58" s="1"/>
  <c r="H54" i="58"/>
  <c r="BE26" i="58"/>
  <c r="H26" i="58"/>
  <c r="H35" i="58"/>
  <c r="BE35" i="58"/>
  <c r="BG172" i="58"/>
  <c r="BH172" i="58"/>
  <c r="BE118" i="58"/>
  <c r="H175" i="58"/>
  <c r="BE175" i="58"/>
  <c r="BE88" i="58"/>
  <c r="H88" i="58"/>
  <c r="H87" i="58"/>
  <c r="BE87" i="58"/>
  <c r="H53" i="58"/>
  <c r="BE53" i="58"/>
  <c r="BH53" i="58" s="1"/>
  <c r="BE124" i="58"/>
  <c r="H124" i="58"/>
  <c r="BE104" i="58"/>
  <c r="BE21" i="58"/>
  <c r="M138" i="88"/>
  <c r="P154" i="60"/>
  <c r="R154" i="60" s="1"/>
  <c r="BE107" i="58"/>
  <c r="H107" i="58"/>
  <c r="BE74" i="58"/>
  <c r="H74" i="58"/>
  <c r="H24" i="58"/>
  <c r="BE24" i="58"/>
  <c r="BE66" i="58"/>
  <c r="BG50" i="58"/>
  <c r="H67" i="58"/>
  <c r="BE41" i="58"/>
  <c r="BH41" i="58" s="1"/>
  <c r="BE112" i="58"/>
  <c r="BG112" i="58" s="1"/>
  <c r="H50" i="58"/>
  <c r="H64" i="58"/>
  <c r="H120" i="58"/>
  <c r="BE71" i="58"/>
  <c r="BJ71" i="58" s="1"/>
  <c r="BL71" i="58" s="1"/>
  <c r="BE111" i="58"/>
  <c r="H171" i="58"/>
  <c r="H72" i="58"/>
  <c r="BE72" i="58"/>
  <c r="BG72" i="58" s="1"/>
  <c r="H97" i="58"/>
  <c r="H33" i="58"/>
  <c r="BE33" i="58"/>
  <c r="H30" i="58"/>
  <c r="H114" i="58"/>
  <c r="H129" i="58"/>
  <c r="BE94" i="58"/>
  <c r="BE127" i="58"/>
  <c r="BE176" i="58"/>
  <c r="BE32" i="58"/>
  <c r="BE122" i="58"/>
  <c r="BE39" i="58"/>
  <c r="H39" i="58"/>
  <c r="BE173" i="58"/>
  <c r="H173" i="58"/>
  <c r="BE58" i="58"/>
  <c r="BJ58" i="58" s="1"/>
  <c r="H58" i="58"/>
  <c r="BE76" i="58"/>
  <c r="BE121" i="58"/>
  <c r="H73" i="58"/>
  <c r="BE89" i="58"/>
  <c r="H90" i="58"/>
  <c r="BE90" i="58"/>
  <c r="H32" i="58"/>
  <c r="L143" i="88"/>
  <c r="N159" i="60"/>
  <c r="H68" i="58"/>
  <c r="P158" i="60"/>
  <c r="M142" i="88"/>
  <c r="H62" i="58"/>
  <c r="BE62" i="58"/>
  <c r="H59" i="58"/>
  <c r="H95" i="58"/>
  <c r="H170" i="58"/>
  <c r="BE170" i="58"/>
  <c r="H125" i="58"/>
  <c r="BE125" i="58"/>
  <c r="H86" i="58"/>
  <c r="H169" i="58"/>
  <c r="BE36" i="58"/>
  <c r="H36" i="58"/>
  <c r="BE84" i="58"/>
  <c r="H105" i="58"/>
  <c r="BE130" i="58"/>
  <c r="BE92" i="58"/>
  <c r="BE29" i="58"/>
  <c r="BE100" i="58"/>
  <c r="BE69" i="58"/>
  <c r="H69" i="58"/>
  <c r="M145" i="60"/>
  <c r="J129" i="88"/>
  <c r="BE50" i="46"/>
  <c r="H72" i="46"/>
  <c r="H92" i="46"/>
  <c r="H52" i="46"/>
  <c r="H32" i="46"/>
  <c r="BE80" i="46"/>
  <c r="BG80" i="46" s="1"/>
  <c r="H27" i="46"/>
  <c r="H123" i="46"/>
  <c r="BE54" i="46"/>
  <c r="BJ54" i="46" s="1"/>
  <c r="BE177" i="46"/>
  <c r="BG177" i="46" s="1"/>
  <c r="H169" i="46"/>
  <c r="BE127" i="46"/>
  <c r="BJ127" i="46" s="1"/>
  <c r="BE119" i="46"/>
  <c r="BJ119" i="46" s="1"/>
  <c r="H96" i="46"/>
  <c r="H75" i="46"/>
  <c r="H112" i="46"/>
  <c r="H104" i="46"/>
  <c r="H90" i="46"/>
  <c r="H33" i="46"/>
  <c r="BE60" i="46"/>
  <c r="BJ60" i="46" s="1"/>
  <c r="H111" i="46"/>
  <c r="BE102" i="46"/>
  <c r="BH102" i="46" s="1"/>
  <c r="BI19" i="46"/>
  <c r="BE68" i="46"/>
  <c r="BG68" i="46" s="1"/>
  <c r="BE82" i="46"/>
  <c r="BJ82" i="46" s="1"/>
  <c r="H24" i="46"/>
  <c r="BE173" i="46"/>
  <c r="BJ173" i="46" s="1"/>
  <c r="H56" i="46"/>
  <c r="H174" i="46"/>
  <c r="H132" i="46"/>
  <c r="BE126" i="46"/>
  <c r="BH126" i="46" s="1"/>
  <c r="BE114" i="46"/>
  <c r="BG114" i="46" s="1"/>
  <c r="H71" i="46"/>
  <c r="BE106" i="46"/>
  <c r="BH106" i="46" s="1"/>
  <c r="H74" i="46"/>
  <c r="BE29" i="46"/>
  <c r="BJ29" i="46" s="1"/>
  <c r="BE48" i="46"/>
  <c r="BJ48" i="46" s="1"/>
  <c r="H64" i="46"/>
  <c r="BE73" i="46"/>
  <c r="BH73" i="46" s="1"/>
  <c r="K145" i="88"/>
  <c r="O161" i="60"/>
  <c r="BE175" i="46"/>
  <c r="J145" i="88"/>
  <c r="M161" i="60"/>
  <c r="H81" i="46"/>
  <c r="BE129" i="46"/>
  <c r="BJ129" i="46" s="1"/>
  <c r="BE95" i="46"/>
  <c r="BJ95" i="46" s="1"/>
  <c r="K129" i="88"/>
  <c r="O145" i="60"/>
  <c r="BE52" i="46"/>
  <c r="BE20" i="46"/>
  <c r="H50" i="46"/>
  <c r="BE117" i="46"/>
  <c r="BT14" i="58"/>
  <c r="BT13" i="58"/>
  <c r="BJ171" i="46"/>
  <c r="BH171" i="46"/>
  <c r="BG171" i="46"/>
  <c r="J7" i="58"/>
  <c r="BL166" i="58"/>
  <c r="BM166" i="58"/>
  <c r="P150" i="60"/>
  <c r="M134" i="88"/>
  <c r="BM149" i="58"/>
  <c r="BL149" i="58"/>
  <c r="BG65" i="46"/>
  <c r="BH65" i="46"/>
  <c r="BJ65" i="46"/>
  <c r="N143" i="60"/>
  <c r="L127" i="88"/>
  <c r="N157" i="60"/>
  <c r="L141" i="88"/>
  <c r="BH176" i="46"/>
  <c r="BJ176" i="46"/>
  <c r="BG176" i="46"/>
  <c r="O149" i="60"/>
  <c r="K133" i="88"/>
  <c r="BJ47" i="58"/>
  <c r="BL47" i="58" s="1"/>
  <c r="BI144" i="58"/>
  <c r="M127" i="88"/>
  <c r="P143" i="60"/>
  <c r="BL140" i="58"/>
  <c r="BM140" i="58"/>
  <c r="BM144" i="46"/>
  <c r="BL144" i="46"/>
  <c r="BL144" i="58"/>
  <c r="BM144" i="58"/>
  <c r="BI166" i="58"/>
  <c r="L134" i="88"/>
  <c r="N150" i="60"/>
  <c r="D50" i="70"/>
  <c r="D51" i="70"/>
  <c r="E51" i="70" s="1"/>
  <c r="BI149" i="58"/>
  <c r="J133" i="88"/>
  <c r="M149" i="60"/>
  <c r="P157" i="60"/>
  <c r="M141" i="88"/>
  <c r="BM146" i="46"/>
  <c r="BL146" i="46"/>
  <c r="BG91" i="58"/>
  <c r="BH91" i="58"/>
  <c r="BJ91" i="58"/>
  <c r="BI144" i="46"/>
  <c r="BL172" i="58"/>
  <c r="BM172" i="58"/>
  <c r="BL50" i="58"/>
  <c r="BM50" i="58"/>
  <c r="J149" i="88"/>
  <c r="M165" i="60"/>
  <c r="BI155" i="58"/>
  <c r="BM155" i="58"/>
  <c r="BL155" i="58"/>
  <c r="M145" i="88"/>
  <c r="P161" i="60"/>
  <c r="BI152" i="46"/>
  <c r="O142" i="60"/>
  <c r="R142" i="60" s="1"/>
  <c r="K126" i="88"/>
  <c r="K149" i="88"/>
  <c r="O165" i="60"/>
  <c r="L145" i="88"/>
  <c r="N161" i="60"/>
  <c r="BM152" i="46"/>
  <c r="BL152" i="46"/>
  <c r="M143" i="60"/>
  <c r="J127" i="88"/>
  <c r="P147" i="60"/>
  <c r="M131" i="88"/>
  <c r="L131" i="88"/>
  <c r="N147" i="60"/>
  <c r="P153" i="60"/>
  <c r="M137" i="88"/>
  <c r="O158" i="60"/>
  <c r="K142" i="88"/>
  <c r="O155" i="60"/>
  <c r="K139" i="88"/>
  <c r="J140" i="88"/>
  <c r="M156" i="60"/>
  <c r="L137" i="88"/>
  <c r="N153" i="60"/>
  <c r="M155" i="60"/>
  <c r="J139" i="88"/>
  <c r="K140" i="88"/>
  <c r="O156" i="60"/>
  <c r="BI147" i="46"/>
  <c r="O133" i="60"/>
  <c r="K117" i="88"/>
  <c r="BG34" i="46"/>
  <c r="BJ34" i="46"/>
  <c r="BH34" i="46"/>
  <c r="BG172" i="46"/>
  <c r="BH172" i="46"/>
  <c r="BJ172" i="46"/>
  <c r="BH131" i="46"/>
  <c r="BJ131" i="46"/>
  <c r="BG131" i="46"/>
  <c r="BG51" i="46"/>
  <c r="BJ51" i="46"/>
  <c r="BH51" i="46"/>
  <c r="BM160" i="46"/>
  <c r="BL160" i="46"/>
  <c r="BI160" i="46"/>
  <c r="BI166" i="46"/>
  <c r="BI167" i="46"/>
  <c r="A7" i="56"/>
  <c r="B8" i="56"/>
  <c r="BL147" i="46"/>
  <c r="BM147" i="46"/>
  <c r="BM136" i="58"/>
  <c r="BL136" i="58"/>
  <c r="BJ78" i="46"/>
  <c r="BG78" i="46"/>
  <c r="BH78" i="46"/>
  <c r="BH170" i="46"/>
  <c r="BG170" i="46"/>
  <c r="BJ170" i="46"/>
  <c r="BH169" i="46"/>
  <c r="BJ169" i="46"/>
  <c r="BG169" i="46"/>
  <c r="BG69" i="46"/>
  <c r="BJ69" i="46"/>
  <c r="BH69" i="46"/>
  <c r="BH47" i="46"/>
  <c r="BJ47" i="46"/>
  <c r="BG47" i="46"/>
  <c r="BL151" i="58"/>
  <c r="BM151" i="58"/>
  <c r="BI151" i="58"/>
  <c r="BH174" i="46"/>
  <c r="BJ174" i="46"/>
  <c r="BG174" i="46"/>
  <c r="BG61" i="46"/>
  <c r="BJ61" i="46"/>
  <c r="BH61" i="46"/>
  <c r="BM166" i="46"/>
  <c r="BL166" i="46"/>
  <c r="BM167" i="46"/>
  <c r="BL167" i="46"/>
  <c r="L138" i="88" l="1"/>
  <c r="O135" i="60"/>
  <c r="BH58" i="46"/>
  <c r="BG111" i="46"/>
  <c r="BI111" i="46" s="1"/>
  <c r="BH99" i="46"/>
  <c r="K135" i="88"/>
  <c r="BJ110" i="46"/>
  <c r="BL110" i="46" s="1"/>
  <c r="BG117" i="58"/>
  <c r="BJ83" i="58"/>
  <c r="BM83" i="58" s="1"/>
  <c r="BH48" i="58"/>
  <c r="BI48" i="58" s="1"/>
  <c r="BG43" i="58"/>
  <c r="BI43" i="58" s="1"/>
  <c r="N139" i="60"/>
  <c r="BM139" i="58"/>
  <c r="M123" i="88" s="1"/>
  <c r="BM60" i="58"/>
  <c r="P60" i="60" s="1"/>
  <c r="BH139" i="58"/>
  <c r="BL65" i="58"/>
  <c r="N65" i="60" s="1"/>
  <c r="BG97" i="58"/>
  <c r="BI97" i="58" s="1"/>
  <c r="BJ27" i="58"/>
  <c r="BL27" i="58" s="1"/>
  <c r="N27" i="60" s="1"/>
  <c r="BM177" i="58"/>
  <c r="P177" i="60" s="1"/>
  <c r="BI136" i="58"/>
  <c r="BH38" i="46"/>
  <c r="BI38" i="46" s="1"/>
  <c r="BJ22" i="46"/>
  <c r="BM22" i="46" s="1"/>
  <c r="O143" i="60"/>
  <c r="R143" i="60" s="1"/>
  <c r="T143" i="60" s="1"/>
  <c r="BL105" i="46"/>
  <c r="M105" i="60" s="1"/>
  <c r="BG110" i="46"/>
  <c r="BI110" i="46" s="1"/>
  <c r="BG121" i="46"/>
  <c r="BJ74" i="46"/>
  <c r="BM74" i="46" s="1"/>
  <c r="BJ111" i="46"/>
  <c r="BM111" i="46" s="1"/>
  <c r="BG112" i="46"/>
  <c r="BL121" i="46"/>
  <c r="M121" i="60" s="1"/>
  <c r="BG93" i="46"/>
  <c r="BH23" i="46"/>
  <c r="BI23" i="46" s="1"/>
  <c r="BG36" i="46"/>
  <c r="BH88" i="46"/>
  <c r="BI88" i="46" s="1"/>
  <c r="BJ128" i="46"/>
  <c r="BM128" i="46" s="1"/>
  <c r="BG32" i="46"/>
  <c r="BM139" i="46"/>
  <c r="K123" i="88" s="1"/>
  <c r="BJ53" i="46"/>
  <c r="BM53" i="46" s="1"/>
  <c r="J141" i="88"/>
  <c r="BG128" i="46"/>
  <c r="BI128" i="46" s="1"/>
  <c r="BH30" i="46"/>
  <c r="BI30" i="46" s="1"/>
  <c r="R157" i="60"/>
  <c r="U157" i="60" s="1"/>
  <c r="D157" i="57" s="1"/>
  <c r="BH120" i="46"/>
  <c r="J126" i="88"/>
  <c r="BJ101" i="46"/>
  <c r="BM101" i="46" s="1"/>
  <c r="M158" i="60"/>
  <c r="BH130" i="46"/>
  <c r="BI130" i="46" s="1"/>
  <c r="N146" i="88"/>
  <c r="T162" i="60"/>
  <c r="C163" i="66" s="1"/>
  <c r="O163" i="66" s="1"/>
  <c r="U162" i="60"/>
  <c r="D162" i="59" s="1"/>
  <c r="BG77" i="46"/>
  <c r="BH29" i="46"/>
  <c r="BG22" i="46"/>
  <c r="BI22" i="46" s="1"/>
  <c r="BH115" i="46"/>
  <c r="BI115" i="46" s="1"/>
  <c r="BH112" i="46"/>
  <c r="BH46" i="46"/>
  <c r="BI46" i="46" s="1"/>
  <c r="BG99" i="46"/>
  <c r="BI99" i="46" s="1"/>
  <c r="BH40" i="46"/>
  <c r="BI40" i="46" s="1"/>
  <c r="BJ25" i="46"/>
  <c r="BL25" i="46" s="1"/>
  <c r="BH103" i="46"/>
  <c r="BI103" i="46" s="1"/>
  <c r="BG118" i="46"/>
  <c r="BH91" i="46"/>
  <c r="BI91" i="46" s="1"/>
  <c r="BJ84" i="46"/>
  <c r="BM84" i="46" s="1"/>
  <c r="BH85" i="46"/>
  <c r="BI85" i="46" s="1"/>
  <c r="BH77" i="46"/>
  <c r="BJ46" i="46"/>
  <c r="BM46" i="46" s="1"/>
  <c r="BJ122" i="46"/>
  <c r="BM122" i="46" s="1"/>
  <c r="BH39" i="46"/>
  <c r="BI39" i="46" s="1"/>
  <c r="BG113" i="46"/>
  <c r="BI113" i="46" s="1"/>
  <c r="BH118" i="46"/>
  <c r="K167" i="62"/>
  <c r="E173" i="65"/>
  <c r="BM25" i="58"/>
  <c r="P25" i="60" s="1"/>
  <c r="BH105" i="58"/>
  <c r="BH55" i="58"/>
  <c r="BG38" i="58"/>
  <c r="BI38" i="58" s="1"/>
  <c r="L158" i="62"/>
  <c r="M136" i="88"/>
  <c r="BL106" i="58"/>
  <c r="L90" i="88" s="1"/>
  <c r="BG116" i="58"/>
  <c r="BI116" i="58" s="1"/>
  <c r="BG139" i="58"/>
  <c r="BH98" i="46"/>
  <c r="BI98" i="46" s="1"/>
  <c r="BJ83" i="46"/>
  <c r="BM83" i="46" s="1"/>
  <c r="BJ103" i="46"/>
  <c r="BM103" i="46" s="1"/>
  <c r="BJ28" i="46"/>
  <c r="BM28" i="46" s="1"/>
  <c r="BG84" i="46"/>
  <c r="BI84" i="46" s="1"/>
  <c r="BH53" i="46"/>
  <c r="BI53" i="46" s="1"/>
  <c r="BG97" i="46"/>
  <c r="BI97" i="46" s="1"/>
  <c r="BJ100" i="46"/>
  <c r="BM100" i="46" s="1"/>
  <c r="BH37" i="46"/>
  <c r="BG28" i="46"/>
  <c r="BI28" i="46" s="1"/>
  <c r="BJ56" i="46"/>
  <c r="BM56" i="46" s="1"/>
  <c r="BJ55" i="46"/>
  <c r="BL55" i="46" s="1"/>
  <c r="BJ35" i="46"/>
  <c r="BM35" i="46" s="1"/>
  <c r="BG124" i="46"/>
  <c r="BI124" i="46" s="1"/>
  <c r="BH70" i="46"/>
  <c r="J3" i="88"/>
  <c r="M19" i="60"/>
  <c r="K3" i="88"/>
  <c r="O19" i="60"/>
  <c r="M3" i="88"/>
  <c r="P19" i="60"/>
  <c r="L3" i="88"/>
  <c r="N19" i="60"/>
  <c r="BJ116" i="58"/>
  <c r="BL116" i="58" s="1"/>
  <c r="BG74" i="46"/>
  <c r="BI74" i="46" s="1"/>
  <c r="BG101" i="46"/>
  <c r="BI101" i="46" s="1"/>
  <c r="BJ130" i="46"/>
  <c r="BM130" i="46" s="1"/>
  <c r="BH168" i="46"/>
  <c r="BG120" i="46"/>
  <c r="BH96" i="46"/>
  <c r="BI96" i="46" s="1"/>
  <c r="BJ88" i="46"/>
  <c r="BM88" i="46" s="1"/>
  <c r="BG87" i="46"/>
  <c r="BM117" i="58"/>
  <c r="M101" i="88" s="1"/>
  <c r="BG55" i="58"/>
  <c r="BI55" i="58" s="1"/>
  <c r="BH73" i="58"/>
  <c r="BI73" i="58" s="1"/>
  <c r="BJ45" i="46"/>
  <c r="BM45" i="46" s="1"/>
  <c r="O18" i="60"/>
  <c r="BH80" i="58"/>
  <c r="BG135" i="46"/>
  <c r="BG41" i="46"/>
  <c r="BI41" i="46" s="1"/>
  <c r="BL80" i="58"/>
  <c r="N80" i="60" s="1"/>
  <c r="BH27" i="58"/>
  <c r="BI27" i="58" s="1"/>
  <c r="BJ58" i="46"/>
  <c r="BL58" i="46" s="1"/>
  <c r="BH71" i="46"/>
  <c r="BG168" i="46"/>
  <c r="BH55" i="46"/>
  <c r="BI55" i="46" s="1"/>
  <c r="BJ90" i="46"/>
  <c r="BL90" i="46" s="1"/>
  <c r="BJ96" i="46"/>
  <c r="BL96" i="46" s="1"/>
  <c r="BJ49" i="46"/>
  <c r="BM49" i="46" s="1"/>
  <c r="BG37" i="46"/>
  <c r="BH93" i="46"/>
  <c r="BJ23" i="46"/>
  <c r="BL23" i="46" s="1"/>
  <c r="BH36" i="46"/>
  <c r="BH32" i="46"/>
  <c r="BJ30" i="46"/>
  <c r="BL30" i="46" s="1"/>
  <c r="BH83" i="58"/>
  <c r="BI83" i="58" s="1"/>
  <c r="BG57" i="46"/>
  <c r="BL135" i="46"/>
  <c r="M135" i="60" s="1"/>
  <c r="BH135" i="46"/>
  <c r="M144" i="88"/>
  <c r="BH49" i="46"/>
  <c r="BI49" i="46" s="1"/>
  <c r="N137" i="60"/>
  <c r="BM22" i="58"/>
  <c r="P22" i="60" s="1"/>
  <c r="BH95" i="46"/>
  <c r="BJ53" i="58"/>
  <c r="BL53" i="58" s="1"/>
  <c r="BG137" i="46"/>
  <c r="BI137" i="46" s="1"/>
  <c r="BH137" i="58"/>
  <c r="BJ137" i="46"/>
  <c r="BJ115" i="46"/>
  <c r="BL115" i="46" s="1"/>
  <c r="BJ123" i="46"/>
  <c r="BM123" i="46" s="1"/>
  <c r="BH125" i="46"/>
  <c r="BI125" i="46" s="1"/>
  <c r="BJ126" i="46"/>
  <c r="BM126" i="46" s="1"/>
  <c r="BH173" i="46"/>
  <c r="BJ44" i="46"/>
  <c r="BL44" i="46" s="1"/>
  <c r="BH87" i="46"/>
  <c r="BH62" i="46"/>
  <c r="BG53" i="58"/>
  <c r="BI53" i="58" s="1"/>
  <c r="BH121" i="46"/>
  <c r="BG137" i="58"/>
  <c r="BM137" i="58"/>
  <c r="P137" i="60" s="1"/>
  <c r="BH99" i="58"/>
  <c r="BH70" i="58"/>
  <c r="BI70" i="58" s="1"/>
  <c r="BJ70" i="58"/>
  <c r="BL70" i="58" s="1"/>
  <c r="N70" i="60" s="1"/>
  <c r="BG65" i="58"/>
  <c r="BH117" i="58"/>
  <c r="BG80" i="58"/>
  <c r="BI80" i="58" s="1"/>
  <c r="L2" i="88"/>
  <c r="N18" i="60"/>
  <c r="M2" i="88"/>
  <c r="P18" i="60"/>
  <c r="E159" i="88"/>
  <c r="BJ96" i="58"/>
  <c r="BJ48" i="58"/>
  <c r="BL48" i="58" s="1"/>
  <c r="N48" i="60" s="1"/>
  <c r="BJ44" i="58"/>
  <c r="BM44" i="58" s="1"/>
  <c r="BH25" i="58"/>
  <c r="BJ108" i="58"/>
  <c r="BL108" i="58" s="1"/>
  <c r="BJ20" i="58"/>
  <c r="BM20" i="58" s="1"/>
  <c r="BG44" i="58"/>
  <c r="BI44" i="58" s="1"/>
  <c r="BJ38" i="58"/>
  <c r="BL38" i="58" s="1"/>
  <c r="N38" i="60" s="1"/>
  <c r="BG25" i="58"/>
  <c r="BJ123" i="58"/>
  <c r="BM123" i="58" s="1"/>
  <c r="P123" i="60" s="1"/>
  <c r="BH40" i="58"/>
  <c r="BJ40" i="58" s="1"/>
  <c r="N142" i="60"/>
  <c r="L126" i="88"/>
  <c r="BG103" i="58"/>
  <c r="BG68" i="58"/>
  <c r="BI68" i="58" s="1"/>
  <c r="BH128" i="58"/>
  <c r="BI128" i="58" s="1"/>
  <c r="BG99" i="58"/>
  <c r="BM63" i="58"/>
  <c r="M47" i="88" s="1"/>
  <c r="N103" i="60"/>
  <c r="BG108" i="58"/>
  <c r="BI108" i="58" s="1"/>
  <c r="R145" i="60"/>
  <c r="N129" i="88" s="1"/>
  <c r="BJ37" i="58"/>
  <c r="BL37" i="58" s="1"/>
  <c r="L21" i="88" s="1"/>
  <c r="BI138" i="58"/>
  <c r="BH63" i="58"/>
  <c r="BL110" i="58"/>
  <c r="L94" i="88" s="1"/>
  <c r="BH103" i="58"/>
  <c r="BL99" i="58"/>
  <c r="L83" i="88" s="1"/>
  <c r="L47" i="88"/>
  <c r="BJ57" i="58"/>
  <c r="BM57" i="58" s="1"/>
  <c r="BG30" i="58"/>
  <c r="BI30" i="58" s="1"/>
  <c r="BI50" i="58"/>
  <c r="BI140" i="58"/>
  <c r="BM103" i="58"/>
  <c r="BG141" i="58"/>
  <c r="BI141" i="58" s="1"/>
  <c r="BH56" i="46"/>
  <c r="BI56" i="46" s="1"/>
  <c r="BJ27" i="46"/>
  <c r="BM27" i="46" s="1"/>
  <c r="BH89" i="46"/>
  <c r="BI89" i="46" s="1"/>
  <c r="BM48" i="58"/>
  <c r="M32" i="88" s="1"/>
  <c r="BH57" i="58"/>
  <c r="BI57" i="58" s="1"/>
  <c r="BJ138" i="58"/>
  <c r="BJ141" i="58"/>
  <c r="BM141" i="58" s="1"/>
  <c r="M125" i="88" s="1"/>
  <c r="BJ109" i="46"/>
  <c r="BL109" i="46" s="1"/>
  <c r="BG94" i="46"/>
  <c r="BG116" i="46"/>
  <c r="BI116" i="46" s="1"/>
  <c r="BG90" i="46"/>
  <c r="BI90" i="46" s="1"/>
  <c r="BH108" i="46"/>
  <c r="BI108" i="46" s="1"/>
  <c r="BH27" i="46"/>
  <c r="BI27" i="46" s="1"/>
  <c r="BG122" i="46"/>
  <c r="BI122" i="46" s="1"/>
  <c r="BJ107" i="46"/>
  <c r="BL107" i="46" s="1"/>
  <c r="BJ91" i="46"/>
  <c r="BM91" i="46" s="1"/>
  <c r="BG63" i="46"/>
  <c r="BJ89" i="46"/>
  <c r="BM89" i="46" s="1"/>
  <c r="BJ113" i="46"/>
  <c r="BL113" i="46" s="1"/>
  <c r="BH83" i="46"/>
  <c r="BI83" i="46" s="1"/>
  <c r="BG31" i="46"/>
  <c r="BI31" i="46" s="1"/>
  <c r="BL82" i="58"/>
  <c r="N82" i="60" s="1"/>
  <c r="BL169" i="58"/>
  <c r="L153" i="88" s="1"/>
  <c r="BJ76" i="46"/>
  <c r="BM76" i="46" s="1"/>
  <c r="BH79" i="46"/>
  <c r="BJ45" i="58"/>
  <c r="BM45" i="58" s="1"/>
  <c r="BG77" i="58"/>
  <c r="BJ72" i="46"/>
  <c r="BH120" i="58"/>
  <c r="BG37" i="58"/>
  <c r="BI37" i="58" s="1"/>
  <c r="BG64" i="58"/>
  <c r="BI64" i="58" s="1"/>
  <c r="BJ31" i="58"/>
  <c r="BM31" i="58" s="1"/>
  <c r="P31" i="60" s="1"/>
  <c r="BG63" i="58"/>
  <c r="BH123" i="58"/>
  <c r="BI123" i="58" s="1"/>
  <c r="L148" i="88"/>
  <c r="N164" i="60"/>
  <c r="P156" i="60"/>
  <c r="R156" i="60" s="1"/>
  <c r="U156" i="60" s="1"/>
  <c r="M140" i="88"/>
  <c r="BH94" i="46"/>
  <c r="BJ116" i="46"/>
  <c r="BL116" i="46" s="1"/>
  <c r="BH107" i="46"/>
  <c r="BI107" i="46" s="1"/>
  <c r="BH63" i="46"/>
  <c r="BG26" i="46"/>
  <c r="BJ31" i="46"/>
  <c r="BM31" i="46" s="1"/>
  <c r="BG71" i="46"/>
  <c r="BG132" i="46"/>
  <c r="BG67" i="46"/>
  <c r="BH93" i="58"/>
  <c r="BI93" i="58" s="1"/>
  <c r="BG79" i="46"/>
  <c r="BJ81" i="46"/>
  <c r="BM81" i="46" s="1"/>
  <c r="BJ64" i="58"/>
  <c r="BL64" i="58" s="1"/>
  <c r="N64" i="60" s="1"/>
  <c r="BJ30" i="58"/>
  <c r="BL30" i="58" s="1"/>
  <c r="L14" i="88" s="1"/>
  <c r="BH82" i="58"/>
  <c r="BI82" i="58" s="1"/>
  <c r="N156" i="60"/>
  <c r="L140" i="88"/>
  <c r="M148" i="88"/>
  <c r="P164" i="60"/>
  <c r="E171" i="65"/>
  <c r="BJ97" i="58"/>
  <c r="BM97" i="58" s="1"/>
  <c r="BG62" i="46"/>
  <c r="BJ75" i="58"/>
  <c r="BM75" i="58" s="1"/>
  <c r="BH45" i="58"/>
  <c r="BI45" i="58" s="1"/>
  <c r="BH45" i="46"/>
  <c r="BI45" i="46" s="1"/>
  <c r="BJ85" i="58"/>
  <c r="BL85" i="58" s="1"/>
  <c r="BH65" i="58"/>
  <c r="BG106" i="58"/>
  <c r="BH100" i="46"/>
  <c r="BI100" i="46" s="1"/>
  <c r="BJ85" i="46"/>
  <c r="BM85" i="46" s="1"/>
  <c r="BG25" i="46"/>
  <c r="BI25" i="46" s="1"/>
  <c r="BH106" i="58"/>
  <c r="K132" i="88"/>
  <c r="O148" i="60"/>
  <c r="R148" i="60" s="1"/>
  <c r="U148" i="60" s="1"/>
  <c r="P132" i="88" s="1"/>
  <c r="BG102" i="58"/>
  <c r="BH102" i="58"/>
  <c r="BH132" i="46"/>
  <c r="BJ124" i="46"/>
  <c r="BL124" i="46" s="1"/>
  <c r="BL105" i="58"/>
  <c r="N105" i="60" s="1"/>
  <c r="BJ73" i="58"/>
  <c r="BL73" i="58" s="1"/>
  <c r="BH75" i="58"/>
  <c r="BI75" i="58" s="1"/>
  <c r="BG105" i="58"/>
  <c r="BI105" i="58" s="1"/>
  <c r="BH85" i="58"/>
  <c r="BI85" i="58" s="1"/>
  <c r="BG48" i="46"/>
  <c r="BJ114" i="46"/>
  <c r="BM114" i="46" s="1"/>
  <c r="BL171" i="58"/>
  <c r="L155" i="88" s="1"/>
  <c r="BJ174" i="58"/>
  <c r="BL174" i="58" s="1"/>
  <c r="BJ54" i="58"/>
  <c r="BM54" i="58" s="1"/>
  <c r="BJ51" i="58"/>
  <c r="BM51" i="58" s="1"/>
  <c r="BG96" i="58"/>
  <c r="BI96" i="58" s="1"/>
  <c r="BG110" i="58"/>
  <c r="BG60" i="58"/>
  <c r="BI60" i="58" s="1"/>
  <c r="BG134" i="58"/>
  <c r="BI134" i="58" s="1"/>
  <c r="J132" i="88"/>
  <c r="M148" i="60"/>
  <c r="K43" i="88"/>
  <c r="O59" i="60"/>
  <c r="BG109" i="46"/>
  <c r="BI109" i="46" s="1"/>
  <c r="BJ98" i="46"/>
  <c r="BL98" i="46" s="1"/>
  <c r="BJ38" i="46"/>
  <c r="BM38" i="46" s="1"/>
  <c r="BJ33" i="46"/>
  <c r="BM33" i="46" s="1"/>
  <c r="BH67" i="46"/>
  <c r="BJ68" i="46"/>
  <c r="BM68" i="46" s="1"/>
  <c r="BG60" i="46"/>
  <c r="BM119" i="58"/>
  <c r="P119" i="60" s="1"/>
  <c r="BG70" i="46"/>
  <c r="BG64" i="46"/>
  <c r="BG20" i="58"/>
  <c r="BI20" i="58" s="1"/>
  <c r="BH57" i="46"/>
  <c r="BH77" i="58"/>
  <c r="BH119" i="58"/>
  <c r="BH123" i="46"/>
  <c r="BI123" i="46" s="1"/>
  <c r="BH68" i="46"/>
  <c r="BI68" i="46" s="1"/>
  <c r="BH60" i="46"/>
  <c r="BH64" i="46"/>
  <c r="BG59" i="46"/>
  <c r="BJ134" i="58"/>
  <c r="BJ115" i="58"/>
  <c r="BG115" i="58"/>
  <c r="BI115" i="58" s="1"/>
  <c r="BG29" i="46"/>
  <c r="BH114" i="46"/>
  <c r="BI114" i="46" s="1"/>
  <c r="BH42" i="58"/>
  <c r="BJ42" i="58" s="1"/>
  <c r="BG95" i="46"/>
  <c r="BH59" i="46"/>
  <c r="BJ97" i="46"/>
  <c r="BM97" i="46" s="1"/>
  <c r="K81" i="88" s="1"/>
  <c r="BI172" i="58"/>
  <c r="BG119" i="58"/>
  <c r="BH81" i="58"/>
  <c r="BI81" i="58" s="1"/>
  <c r="BJ81" i="58"/>
  <c r="BG138" i="46"/>
  <c r="BJ138" i="46"/>
  <c r="BH138" i="46"/>
  <c r="K174" i="65"/>
  <c r="E154" i="88"/>
  <c r="K170" i="65"/>
  <c r="E152" i="88"/>
  <c r="BM101" i="58"/>
  <c r="P101" i="60" s="1"/>
  <c r="BL101" i="58"/>
  <c r="L85" i="88" s="1"/>
  <c r="BH58" i="58"/>
  <c r="BG56" i="58"/>
  <c r="BJ128" i="58"/>
  <c r="C177" i="65"/>
  <c r="C177" i="60" s="1"/>
  <c r="E177" i="60" s="1"/>
  <c r="C171" i="65"/>
  <c r="C171" i="60" s="1"/>
  <c r="E171" i="60" s="1"/>
  <c r="BJ136" i="46"/>
  <c r="BG136" i="46"/>
  <c r="BH136" i="46"/>
  <c r="BJ135" i="58"/>
  <c r="BH135" i="58"/>
  <c r="BG135" i="58"/>
  <c r="BJ132" i="58"/>
  <c r="BH132" i="58"/>
  <c r="BI132" i="58" s="1"/>
  <c r="BJ114" i="58"/>
  <c r="BH114" i="58"/>
  <c r="BI114" i="58" s="1"/>
  <c r="BG134" i="46"/>
  <c r="BJ134" i="46"/>
  <c r="BH134" i="46"/>
  <c r="BJ125" i="46"/>
  <c r="BL125" i="46" s="1"/>
  <c r="BH26" i="46"/>
  <c r="BJ93" i="58"/>
  <c r="BL93" i="58" s="1"/>
  <c r="BH76" i="46"/>
  <c r="BI76" i="46" s="1"/>
  <c r="BH126" i="58"/>
  <c r="R150" i="60"/>
  <c r="T150" i="60" s="1"/>
  <c r="X150" i="60" s="1"/>
  <c r="BH72" i="46"/>
  <c r="BI72" i="46" s="1"/>
  <c r="BJ79" i="58"/>
  <c r="BG31" i="58"/>
  <c r="BI31" i="58" s="1"/>
  <c r="BJ133" i="58"/>
  <c r="BH133" i="58"/>
  <c r="BG133" i="58"/>
  <c r="BJ140" i="46"/>
  <c r="BH140" i="46"/>
  <c r="BG140" i="46"/>
  <c r="BH33" i="46"/>
  <c r="BI33" i="46" s="1"/>
  <c r="BG35" i="46"/>
  <c r="BI35" i="46" s="1"/>
  <c r="BG82" i="46"/>
  <c r="BM49" i="58"/>
  <c r="P49" i="60" s="1"/>
  <c r="BG81" i="46"/>
  <c r="BI81" i="46" s="1"/>
  <c r="BH129" i="58"/>
  <c r="BI129" i="58" s="1"/>
  <c r="BG120" i="58"/>
  <c r="BG78" i="58"/>
  <c r="BI78" i="58" s="1"/>
  <c r="BJ104" i="46"/>
  <c r="BL104" i="46" s="1"/>
  <c r="BH119" i="46"/>
  <c r="BG66" i="46"/>
  <c r="BM113" i="58"/>
  <c r="P113" i="60" s="1"/>
  <c r="BL102" i="58"/>
  <c r="L86" i="88" s="1"/>
  <c r="BH112" i="58"/>
  <c r="BI112" i="58" s="1"/>
  <c r="BG126" i="58"/>
  <c r="BJ61" i="58"/>
  <c r="BM61" i="58" s="1"/>
  <c r="BJ129" i="58"/>
  <c r="BM129" i="58" s="1"/>
  <c r="X129" i="72" s="1"/>
  <c r="BJ95" i="58"/>
  <c r="BM95" i="58" s="1"/>
  <c r="P95" i="60" s="1"/>
  <c r="BJ78" i="58"/>
  <c r="C168" i="65"/>
  <c r="C168" i="60" s="1"/>
  <c r="E168" i="60" s="1"/>
  <c r="K172" i="65"/>
  <c r="BJ141" i="46"/>
  <c r="BH141" i="46"/>
  <c r="BG141" i="46"/>
  <c r="BG98" i="58"/>
  <c r="BI98" i="58" s="1"/>
  <c r="BJ98" i="58"/>
  <c r="BG113" i="58"/>
  <c r="BH113" i="58"/>
  <c r="E170" i="65"/>
  <c r="E172" i="65"/>
  <c r="BG127" i="46"/>
  <c r="BH127" i="46"/>
  <c r="BG104" i="46"/>
  <c r="BI104" i="46" s="1"/>
  <c r="BJ108" i="46"/>
  <c r="BL108" i="46" s="1"/>
  <c r="BH21" i="46"/>
  <c r="BI21" i="46" s="1"/>
  <c r="BG119" i="46"/>
  <c r="BH82" i="46"/>
  <c r="BG44" i="46"/>
  <c r="BI44" i="46" s="1"/>
  <c r="BG54" i="46"/>
  <c r="BH43" i="46"/>
  <c r="BI43" i="46" s="1"/>
  <c r="BH174" i="58"/>
  <c r="BI174" i="58" s="1"/>
  <c r="BJ112" i="58"/>
  <c r="BM112" i="58" s="1"/>
  <c r="BH51" i="58"/>
  <c r="BI51" i="58" s="1"/>
  <c r="BH72" i="58"/>
  <c r="BI72" i="58" s="1"/>
  <c r="BH129" i="46"/>
  <c r="BH131" i="58"/>
  <c r="BI131" i="58" s="1"/>
  <c r="BH61" i="58"/>
  <c r="BI61" i="58" s="1"/>
  <c r="BL120" i="58"/>
  <c r="N120" i="60" s="1"/>
  <c r="BH79" i="58"/>
  <c r="BI79" i="58" s="1"/>
  <c r="BJ68" i="58"/>
  <c r="BL68" i="58" s="1"/>
  <c r="BH110" i="58"/>
  <c r="M130" i="88"/>
  <c r="P146" i="60"/>
  <c r="L130" i="88"/>
  <c r="N146" i="60"/>
  <c r="BG129" i="46"/>
  <c r="BJ21" i="46"/>
  <c r="BL21" i="46" s="1"/>
  <c r="K169" i="65"/>
  <c r="C169" i="65"/>
  <c r="C169" i="60" s="1"/>
  <c r="E169" i="60" s="1"/>
  <c r="K168" i="65"/>
  <c r="E160" i="88"/>
  <c r="Q25" i="2"/>
  <c r="C21" i="2" s="1"/>
  <c r="C175" i="65"/>
  <c r="C175" i="60" s="1"/>
  <c r="E175" i="60" s="1"/>
  <c r="E174" i="65"/>
  <c r="C176" i="65"/>
  <c r="C176" i="60" s="1"/>
  <c r="E176" i="60" s="1"/>
  <c r="K176" i="65"/>
  <c r="K175" i="65"/>
  <c r="K170" i="62"/>
  <c r="K177" i="65"/>
  <c r="E153" i="88"/>
  <c r="K169" i="62"/>
  <c r="K168" i="62"/>
  <c r="K173" i="62"/>
  <c r="E161" i="88"/>
  <c r="R163" i="60"/>
  <c r="U163" i="60" s="1"/>
  <c r="BJ24" i="46"/>
  <c r="BM24" i="46" s="1"/>
  <c r="BH80" i="46"/>
  <c r="BI80" i="46" s="1"/>
  <c r="BH92" i="46"/>
  <c r="BI92" i="46" s="1"/>
  <c r="BH67" i="58"/>
  <c r="BG67" i="58"/>
  <c r="BJ67" i="58"/>
  <c r="BG28" i="58"/>
  <c r="BH28" i="58"/>
  <c r="BJ28" i="58"/>
  <c r="BH24" i="46"/>
  <c r="BI24" i="46" s="1"/>
  <c r="BG75" i="46"/>
  <c r="BI75" i="46" s="1"/>
  <c r="BJ41" i="46"/>
  <c r="BL41" i="46" s="1"/>
  <c r="BH48" i="46"/>
  <c r="BJ106" i="46"/>
  <c r="BM106" i="46" s="1"/>
  <c r="BG102" i="46"/>
  <c r="BI102" i="46" s="1"/>
  <c r="BH54" i="46"/>
  <c r="BM47" i="58"/>
  <c r="P47" i="60" s="1"/>
  <c r="R161" i="60"/>
  <c r="T161" i="60" s="1"/>
  <c r="BG73" i="46"/>
  <c r="BI73" i="46" s="1"/>
  <c r="BJ92" i="46"/>
  <c r="BM92" i="46" s="1"/>
  <c r="BJ131" i="58"/>
  <c r="BL131" i="58" s="1"/>
  <c r="BG42" i="46"/>
  <c r="BI42" i="46" s="1"/>
  <c r="BI171" i="46"/>
  <c r="BG41" i="58"/>
  <c r="BJ41" i="58" s="1"/>
  <c r="BM41" i="58" s="1"/>
  <c r="BL59" i="46"/>
  <c r="BI49" i="58"/>
  <c r="BI139" i="46"/>
  <c r="BH86" i="58"/>
  <c r="BI86" i="58" s="1"/>
  <c r="BJ86" i="58"/>
  <c r="N165" i="60"/>
  <c r="L149" i="88"/>
  <c r="BH59" i="58"/>
  <c r="BI59" i="58" s="1"/>
  <c r="BJ59" i="58"/>
  <c r="N167" i="60"/>
  <c r="L151" i="88"/>
  <c r="BG34" i="58"/>
  <c r="BJ34" i="58"/>
  <c r="BG86" i="46"/>
  <c r="BH86" i="46"/>
  <c r="BJ75" i="46"/>
  <c r="BM75" i="46" s="1"/>
  <c r="BH66" i="46"/>
  <c r="BJ102" i="46"/>
  <c r="BM102" i="46" s="1"/>
  <c r="BH34" i="58"/>
  <c r="BH95" i="58"/>
  <c r="BI95" i="58" s="1"/>
  <c r="M151" i="88"/>
  <c r="P167" i="60"/>
  <c r="BH56" i="58"/>
  <c r="BG71" i="58"/>
  <c r="BJ86" i="46"/>
  <c r="BG101" i="58"/>
  <c r="BH101" i="58"/>
  <c r="P165" i="60"/>
  <c r="R165" i="60" s="1"/>
  <c r="U165" i="60" s="1"/>
  <c r="M149" i="88"/>
  <c r="BJ177" i="46"/>
  <c r="BL177" i="46" s="1"/>
  <c r="J117" i="88"/>
  <c r="BI133" i="46"/>
  <c r="BH100" i="58"/>
  <c r="BJ100" i="58"/>
  <c r="BG100" i="58"/>
  <c r="BG176" i="58"/>
  <c r="BH176" i="58"/>
  <c r="BJ176" i="58"/>
  <c r="BG87" i="58"/>
  <c r="BH87" i="58"/>
  <c r="BJ87" i="58"/>
  <c r="R159" i="60"/>
  <c r="U159" i="60" s="1"/>
  <c r="BJ72" i="58"/>
  <c r="BM72" i="58" s="1"/>
  <c r="BJ84" i="58"/>
  <c r="BG84" i="58"/>
  <c r="BH84" i="58"/>
  <c r="BH39" i="58"/>
  <c r="BG39" i="58"/>
  <c r="BJ74" i="58"/>
  <c r="BH74" i="58"/>
  <c r="BG74" i="58"/>
  <c r="BM71" i="58"/>
  <c r="M55" i="88" s="1"/>
  <c r="BG58" i="58"/>
  <c r="BG92" i="58"/>
  <c r="BH92" i="58"/>
  <c r="BJ92" i="58"/>
  <c r="BJ170" i="58"/>
  <c r="BH170" i="58"/>
  <c r="BG170" i="58"/>
  <c r="BH62" i="58"/>
  <c r="BG62" i="58"/>
  <c r="BJ62" i="58"/>
  <c r="BG90" i="58"/>
  <c r="BJ90" i="58"/>
  <c r="BH90" i="58"/>
  <c r="BH121" i="58"/>
  <c r="BJ121" i="58"/>
  <c r="BG121" i="58"/>
  <c r="BG122" i="58"/>
  <c r="BJ122" i="58"/>
  <c r="BH122" i="58"/>
  <c r="BJ94" i="58"/>
  <c r="BH94" i="58"/>
  <c r="BG94" i="58"/>
  <c r="BJ24" i="58"/>
  <c r="BG24" i="58"/>
  <c r="BH24" i="58"/>
  <c r="BJ21" i="58"/>
  <c r="BH21" i="58"/>
  <c r="BG21" i="58"/>
  <c r="BG118" i="58"/>
  <c r="BH118" i="58"/>
  <c r="BJ118" i="58"/>
  <c r="BJ26" i="58"/>
  <c r="BG26" i="58"/>
  <c r="BH26" i="58"/>
  <c r="BG23" i="58"/>
  <c r="BJ23" i="58"/>
  <c r="BH23" i="58"/>
  <c r="BJ52" i="58"/>
  <c r="BH52" i="58"/>
  <c r="BG52" i="58"/>
  <c r="BG168" i="58"/>
  <c r="BJ168" i="58"/>
  <c r="BH168" i="58"/>
  <c r="BG125" i="58"/>
  <c r="BH125" i="58"/>
  <c r="BJ125" i="58"/>
  <c r="BH89" i="58"/>
  <c r="BJ89" i="58"/>
  <c r="BG89" i="58"/>
  <c r="BH175" i="58"/>
  <c r="BJ175" i="58"/>
  <c r="BG175" i="58"/>
  <c r="BG54" i="58"/>
  <c r="BI54" i="58" s="1"/>
  <c r="BJ29" i="58"/>
  <c r="BH29" i="58"/>
  <c r="BG29" i="58"/>
  <c r="BJ127" i="58"/>
  <c r="BG127" i="58"/>
  <c r="BH127" i="58"/>
  <c r="BG33" i="58"/>
  <c r="BH33" i="58"/>
  <c r="BJ33" i="58"/>
  <c r="BJ66" i="58"/>
  <c r="BH66" i="58"/>
  <c r="BG66" i="58"/>
  <c r="BJ124" i="58"/>
  <c r="BG124" i="58"/>
  <c r="BH124" i="58"/>
  <c r="BJ109" i="58"/>
  <c r="BH109" i="58"/>
  <c r="BG109" i="58"/>
  <c r="BH71" i="58"/>
  <c r="BH69" i="58"/>
  <c r="BJ69" i="58"/>
  <c r="BG69" i="58"/>
  <c r="BH130" i="58"/>
  <c r="BJ130" i="58"/>
  <c r="BG130" i="58"/>
  <c r="BG36" i="58"/>
  <c r="BJ36" i="58"/>
  <c r="BH36" i="58"/>
  <c r="BG76" i="58"/>
  <c r="BJ76" i="58"/>
  <c r="BH76" i="58"/>
  <c r="BJ173" i="58"/>
  <c r="BH173" i="58"/>
  <c r="BG173" i="58"/>
  <c r="BG32" i="58"/>
  <c r="BH32" i="58"/>
  <c r="BJ32" i="58"/>
  <c r="BJ111" i="58"/>
  <c r="BG111" i="58"/>
  <c r="BH111" i="58"/>
  <c r="BG107" i="58"/>
  <c r="BH107" i="58"/>
  <c r="BJ107" i="58"/>
  <c r="BJ104" i="58"/>
  <c r="BH104" i="58"/>
  <c r="BG104" i="58"/>
  <c r="BH88" i="58"/>
  <c r="BJ88" i="58"/>
  <c r="BG88" i="58"/>
  <c r="BH35" i="58"/>
  <c r="BJ35" i="58"/>
  <c r="BG35" i="58"/>
  <c r="BJ46" i="58"/>
  <c r="BG46" i="58"/>
  <c r="BH46" i="58"/>
  <c r="BH175" i="46"/>
  <c r="BG175" i="46"/>
  <c r="BJ175" i="46"/>
  <c r="BG126" i="46"/>
  <c r="BI126" i="46" s="1"/>
  <c r="BJ20" i="46"/>
  <c r="BH20" i="46"/>
  <c r="BG20" i="46"/>
  <c r="BH50" i="46"/>
  <c r="BJ50" i="46"/>
  <c r="BG50" i="46"/>
  <c r="BI58" i="46"/>
  <c r="BH177" i="46"/>
  <c r="BI177" i="46" s="1"/>
  <c r="BJ40" i="46"/>
  <c r="BM40" i="46" s="1"/>
  <c r="BG106" i="46"/>
  <c r="BI106" i="46" s="1"/>
  <c r="BG173" i="46"/>
  <c r="BJ80" i="46"/>
  <c r="BL80" i="46" s="1"/>
  <c r="BJ73" i="46"/>
  <c r="BL73" i="46" s="1"/>
  <c r="BI65" i="46"/>
  <c r="BH52" i="46"/>
  <c r="BJ52" i="46"/>
  <c r="BG52" i="46"/>
  <c r="BI174" i="46"/>
  <c r="BG117" i="46"/>
  <c r="BH117" i="46"/>
  <c r="BJ117" i="46"/>
  <c r="N172" i="60"/>
  <c r="L156" i="88"/>
  <c r="J130" i="88"/>
  <c r="M146" i="60"/>
  <c r="M139" i="60"/>
  <c r="J123" i="88"/>
  <c r="BM95" i="46"/>
  <c r="BL95" i="46"/>
  <c r="BM64" i="46"/>
  <c r="BL64" i="46"/>
  <c r="O105" i="60"/>
  <c r="K89" i="88"/>
  <c r="BL176" i="46"/>
  <c r="BM176" i="46"/>
  <c r="M133" i="88"/>
  <c r="P149" i="60"/>
  <c r="R149" i="60" s="1"/>
  <c r="M104" i="88"/>
  <c r="P120" i="60"/>
  <c r="BM110" i="46"/>
  <c r="BM55" i="58"/>
  <c r="BL55" i="58"/>
  <c r="BI91" i="58"/>
  <c r="O146" i="60"/>
  <c r="K130" i="88"/>
  <c r="M144" i="60"/>
  <c r="J128" i="88"/>
  <c r="M124" i="88"/>
  <c r="P140" i="60"/>
  <c r="BM126" i="58"/>
  <c r="BL126" i="58"/>
  <c r="BL56" i="58"/>
  <c r="BM56" i="58"/>
  <c r="BL118" i="46"/>
  <c r="BM118" i="46"/>
  <c r="L101" i="88"/>
  <c r="N117" i="60"/>
  <c r="BJ43" i="58"/>
  <c r="M128" i="88"/>
  <c r="P144" i="60"/>
  <c r="K128" i="88"/>
  <c r="O144" i="60"/>
  <c r="L124" i="88"/>
  <c r="N140" i="60"/>
  <c r="BM79" i="46"/>
  <c r="BL79" i="46"/>
  <c r="BM65" i="46"/>
  <c r="BL65" i="46"/>
  <c r="BL57" i="46"/>
  <c r="BM57" i="46"/>
  <c r="BL70" i="46"/>
  <c r="BM70" i="46"/>
  <c r="BM62" i="46"/>
  <c r="BL62" i="46"/>
  <c r="P166" i="60"/>
  <c r="M150" i="88"/>
  <c r="BM77" i="58"/>
  <c r="BL77" i="58"/>
  <c r="L150" i="88"/>
  <c r="N166" i="60"/>
  <c r="M83" i="88"/>
  <c r="P99" i="60"/>
  <c r="BI47" i="46"/>
  <c r="BI169" i="46"/>
  <c r="BI131" i="46"/>
  <c r="M156" i="88"/>
  <c r="P172" i="60"/>
  <c r="BL91" i="58"/>
  <c r="BM91" i="58"/>
  <c r="BM58" i="58"/>
  <c r="BL58" i="58"/>
  <c r="L128" i="88"/>
  <c r="N144" i="60"/>
  <c r="BM129" i="46"/>
  <c r="BL129" i="46"/>
  <c r="BI176" i="46"/>
  <c r="L133" i="88"/>
  <c r="N149" i="60"/>
  <c r="K105" i="88"/>
  <c r="O121" i="60"/>
  <c r="BM171" i="46"/>
  <c r="BL171" i="46"/>
  <c r="L33" i="88"/>
  <c r="N49" i="60"/>
  <c r="L103" i="88"/>
  <c r="N119" i="60"/>
  <c r="L6" i="88"/>
  <c r="N22" i="60"/>
  <c r="J136" i="88"/>
  <c r="M152" i="60"/>
  <c r="M49" i="88"/>
  <c r="P65" i="60"/>
  <c r="N71" i="60"/>
  <c r="L55" i="88"/>
  <c r="L161" i="88"/>
  <c r="N177" i="60"/>
  <c r="M94" i="88"/>
  <c r="P110" i="60"/>
  <c r="N113" i="60"/>
  <c r="L97" i="88"/>
  <c r="P82" i="60"/>
  <c r="M66" i="88"/>
  <c r="P155" i="60"/>
  <c r="R155" i="60" s="1"/>
  <c r="M139" i="88"/>
  <c r="L34" i="88"/>
  <c r="N50" i="60"/>
  <c r="M86" i="88"/>
  <c r="P102" i="60"/>
  <c r="M64" i="88"/>
  <c r="P80" i="60"/>
  <c r="K136" i="88"/>
  <c r="O152" i="60"/>
  <c r="L31" i="88"/>
  <c r="N47" i="60"/>
  <c r="M90" i="88"/>
  <c r="P106" i="60"/>
  <c r="M155" i="88"/>
  <c r="P171" i="60"/>
  <c r="N25" i="60"/>
  <c r="L9" i="88"/>
  <c r="N155" i="60"/>
  <c r="L139" i="88"/>
  <c r="N60" i="60"/>
  <c r="L44" i="88"/>
  <c r="M34" i="88"/>
  <c r="P50" i="60"/>
  <c r="P105" i="60"/>
  <c r="M89" i="88"/>
  <c r="M153" i="88"/>
  <c r="P169" i="60"/>
  <c r="R158" i="60"/>
  <c r="U158" i="60" s="1"/>
  <c r="R153" i="60"/>
  <c r="U153" i="60" s="1"/>
  <c r="BI170" i="46"/>
  <c r="BI78" i="46"/>
  <c r="K151" i="88"/>
  <c r="O167" i="60"/>
  <c r="K150" i="88"/>
  <c r="O166" i="60"/>
  <c r="P151" i="60"/>
  <c r="M135" i="88"/>
  <c r="BL69" i="46"/>
  <c r="BM69" i="46"/>
  <c r="BM77" i="46"/>
  <c r="BL77" i="46"/>
  <c r="L120" i="88"/>
  <c r="N136" i="60"/>
  <c r="K131" i="88"/>
  <c r="O147" i="60"/>
  <c r="BJ39" i="46"/>
  <c r="BL127" i="46"/>
  <c r="BM127" i="46"/>
  <c r="BM63" i="46"/>
  <c r="BL63" i="46"/>
  <c r="N138" i="88"/>
  <c r="T154" i="60"/>
  <c r="L150" i="62"/>
  <c r="A8" i="56"/>
  <c r="B9" i="56"/>
  <c r="J144" i="88"/>
  <c r="M160" i="60"/>
  <c r="BL37" i="46"/>
  <c r="BM37" i="46"/>
  <c r="BM48" i="46"/>
  <c r="BL48" i="46"/>
  <c r="BL29" i="46"/>
  <c r="BM29" i="46"/>
  <c r="BM26" i="46"/>
  <c r="BL26" i="46"/>
  <c r="BI51" i="46"/>
  <c r="BL173" i="46"/>
  <c r="BM173" i="46"/>
  <c r="BM82" i="46"/>
  <c r="BL82" i="46"/>
  <c r="N126" i="88"/>
  <c r="T142" i="60"/>
  <c r="L138" i="62"/>
  <c r="BL60" i="46"/>
  <c r="BM60" i="46"/>
  <c r="BL54" i="46"/>
  <c r="BM54" i="46"/>
  <c r="BI34" i="46"/>
  <c r="BM32" i="46"/>
  <c r="BL32" i="46"/>
  <c r="BI61" i="46"/>
  <c r="BM94" i="46"/>
  <c r="BL94" i="46"/>
  <c r="M167" i="60"/>
  <c r="J151" i="88"/>
  <c r="M166" i="60"/>
  <c r="J150" i="88"/>
  <c r="BL61" i="46"/>
  <c r="BM61" i="46"/>
  <c r="BM71" i="46"/>
  <c r="BL71" i="46"/>
  <c r="BM132" i="46"/>
  <c r="BL132" i="46"/>
  <c r="BL174" i="46"/>
  <c r="BM174" i="46"/>
  <c r="BM168" i="46"/>
  <c r="BL168" i="46"/>
  <c r="N151" i="60"/>
  <c r="L135" i="88"/>
  <c r="BL120" i="46"/>
  <c r="BM120" i="46"/>
  <c r="BM47" i="46"/>
  <c r="BL47" i="46"/>
  <c r="BI69" i="46"/>
  <c r="BL112" i="46"/>
  <c r="BM112" i="46"/>
  <c r="BM67" i="46"/>
  <c r="BL67" i="46"/>
  <c r="BM169" i="46"/>
  <c r="BL169" i="46"/>
  <c r="BM170" i="46"/>
  <c r="BL170" i="46"/>
  <c r="BM78" i="46"/>
  <c r="BL78" i="46"/>
  <c r="M120" i="88"/>
  <c r="P136" i="60"/>
  <c r="M147" i="60"/>
  <c r="J131" i="88"/>
  <c r="BM99" i="46"/>
  <c r="BL99" i="46"/>
  <c r="BL119" i="46"/>
  <c r="BM119" i="46"/>
  <c r="U154" i="60"/>
  <c r="O160" i="60"/>
  <c r="K144" i="88"/>
  <c r="BL93" i="46"/>
  <c r="BM93" i="46"/>
  <c r="BL51" i="46"/>
  <c r="BM51" i="46"/>
  <c r="BL66" i="46"/>
  <c r="BM66" i="46"/>
  <c r="U142" i="60"/>
  <c r="BM87" i="46"/>
  <c r="BL87" i="46"/>
  <c r="BM131" i="46"/>
  <c r="BL131" i="46"/>
  <c r="BM36" i="46"/>
  <c r="BL36" i="46"/>
  <c r="BM172" i="46"/>
  <c r="BL172" i="46"/>
  <c r="BI172" i="46"/>
  <c r="BL34" i="46"/>
  <c r="BM34" i="46"/>
  <c r="BI117" i="58" l="1"/>
  <c r="BL100" i="46"/>
  <c r="M100" i="60" s="1"/>
  <c r="BL101" i="46"/>
  <c r="J85" i="88" s="1"/>
  <c r="BI121" i="46"/>
  <c r="BI112" i="46"/>
  <c r="BL83" i="58"/>
  <c r="P48" i="60"/>
  <c r="BM53" i="58"/>
  <c r="M37" i="88" s="1"/>
  <c r="D157" i="67"/>
  <c r="BM27" i="58"/>
  <c r="M11" i="88" s="1"/>
  <c r="L32" i="88"/>
  <c r="M44" i="88"/>
  <c r="L11" i="88"/>
  <c r="M107" i="88"/>
  <c r="L64" i="88"/>
  <c r="M9" i="88"/>
  <c r="P117" i="60"/>
  <c r="BM108" i="58"/>
  <c r="M92" i="88" s="1"/>
  <c r="BI139" i="58"/>
  <c r="L49" i="88"/>
  <c r="L54" i="88"/>
  <c r="BL97" i="58"/>
  <c r="L81" i="88" s="1"/>
  <c r="P139" i="60"/>
  <c r="BI25" i="58"/>
  <c r="BM116" i="58"/>
  <c r="P116" i="60" s="1"/>
  <c r="N106" i="60"/>
  <c r="M161" i="88"/>
  <c r="BI99" i="58"/>
  <c r="BL31" i="58"/>
  <c r="N31" i="60" s="1"/>
  <c r="M6" i="88"/>
  <c r="BL45" i="58"/>
  <c r="L29" i="88" s="1"/>
  <c r="BM115" i="46"/>
  <c r="K99" i="88" s="1"/>
  <c r="BL74" i="46"/>
  <c r="J58" i="88" s="1"/>
  <c r="BL128" i="46"/>
  <c r="J112" i="88" s="1"/>
  <c r="BL22" i="46"/>
  <c r="M22" i="60" s="1"/>
  <c r="D157" i="61"/>
  <c r="J105" i="88"/>
  <c r="BI93" i="46"/>
  <c r="BL103" i="46"/>
  <c r="J87" i="88" s="1"/>
  <c r="J89" i="88"/>
  <c r="BL111" i="46"/>
  <c r="J95" i="88" s="1"/>
  <c r="BL130" i="46"/>
  <c r="J114" i="88" s="1"/>
  <c r="BM113" i="46"/>
  <c r="K97" i="88" s="1"/>
  <c r="BL91" i="46"/>
  <c r="J75" i="88" s="1"/>
  <c r="J119" i="88"/>
  <c r="BI29" i="46"/>
  <c r="D162" i="61"/>
  <c r="BI77" i="46"/>
  <c r="BM96" i="46"/>
  <c r="O96" i="60" s="1"/>
  <c r="O146" i="88"/>
  <c r="C162" i="61"/>
  <c r="O97" i="60"/>
  <c r="C162" i="57"/>
  <c r="BA162" i="57" s="1"/>
  <c r="BI71" i="46"/>
  <c r="C162" i="67"/>
  <c r="BI32" i="46"/>
  <c r="BL83" i="46"/>
  <c r="M83" i="60" s="1"/>
  <c r="BM107" i="46"/>
  <c r="O107" i="60" s="1"/>
  <c r="BL56" i="46"/>
  <c r="J40" i="88" s="1"/>
  <c r="BL84" i="46"/>
  <c r="J68" i="88" s="1"/>
  <c r="X162" i="60"/>
  <c r="BI36" i="46"/>
  <c r="BI168" i="46"/>
  <c r="BI120" i="46"/>
  <c r="BI118" i="46"/>
  <c r="P141" i="88"/>
  <c r="BL53" i="46"/>
  <c r="M53" i="60" s="1"/>
  <c r="N141" i="88"/>
  <c r="BM23" i="46"/>
  <c r="K7" i="88" s="1"/>
  <c r="D158" i="66"/>
  <c r="D157" i="59"/>
  <c r="O139" i="60"/>
  <c r="BM30" i="46"/>
  <c r="K14" i="88" s="1"/>
  <c r="Y162" i="60"/>
  <c r="C162" i="59"/>
  <c r="BS162" i="59" s="1"/>
  <c r="C162" i="73"/>
  <c r="L153" i="62"/>
  <c r="BL75" i="46"/>
  <c r="M75" i="60" s="1"/>
  <c r="D157" i="73"/>
  <c r="BL28" i="46"/>
  <c r="M28" i="60" s="1"/>
  <c r="T157" i="60"/>
  <c r="C158" i="66" s="1"/>
  <c r="O158" i="66" s="1"/>
  <c r="BM55" i="46"/>
  <c r="O55" i="60" s="1"/>
  <c r="R105" i="60"/>
  <c r="U105" i="60" s="1"/>
  <c r="D106" i="66" s="1"/>
  <c r="BL35" i="46"/>
  <c r="J19" i="88" s="1"/>
  <c r="BI132" i="46"/>
  <c r="P146" i="88"/>
  <c r="D162" i="57"/>
  <c r="BL33" i="46"/>
  <c r="M33" i="60" s="1"/>
  <c r="BM25" i="46"/>
  <c r="K9" i="88" s="1"/>
  <c r="BL49" i="46"/>
  <c r="J33" i="88" s="1"/>
  <c r="BL122" i="46"/>
  <c r="J106" i="88" s="1"/>
  <c r="BL46" i="46"/>
  <c r="M46" i="60" s="1"/>
  <c r="BI135" i="46"/>
  <c r="R18" i="60"/>
  <c r="L14" i="62" s="1"/>
  <c r="D162" i="73"/>
  <c r="D162" i="67"/>
  <c r="BI26" i="46"/>
  <c r="BI37" i="46"/>
  <c r="D163" i="66"/>
  <c r="BM73" i="58"/>
  <c r="M57" i="88" s="1"/>
  <c r="BM38" i="58"/>
  <c r="P38" i="60" s="1"/>
  <c r="BI103" i="58"/>
  <c r="BI137" i="58"/>
  <c r="L22" i="88"/>
  <c r="N37" i="60"/>
  <c r="M121" i="88"/>
  <c r="BL112" i="58"/>
  <c r="L96" i="88" s="1"/>
  <c r="BM90" i="46"/>
  <c r="O90" i="60" s="1"/>
  <c r="BM109" i="46"/>
  <c r="O109" i="60" s="1"/>
  <c r="BI70" i="46"/>
  <c r="BL123" i="46"/>
  <c r="J107" i="88" s="1"/>
  <c r="BM44" i="46"/>
  <c r="K28" i="88" s="1"/>
  <c r="BL114" i="46"/>
  <c r="M114" i="60" s="1"/>
  <c r="BL76" i="46"/>
  <c r="J60" i="88" s="1"/>
  <c r="BI57" i="46"/>
  <c r="BL88" i="46"/>
  <c r="J72" i="88" s="1"/>
  <c r="BM58" i="46"/>
  <c r="O58" i="60" s="1"/>
  <c r="BI94" i="46"/>
  <c r="BI87" i="46"/>
  <c r="R19" i="60"/>
  <c r="U19" i="60" s="1"/>
  <c r="N30" i="60"/>
  <c r="BI173" i="46"/>
  <c r="BI63" i="58"/>
  <c r="BL31" i="46"/>
  <c r="M31" i="60" s="1"/>
  <c r="BL45" i="46"/>
  <c r="J29" i="88" s="1"/>
  <c r="U150" i="60"/>
  <c r="D151" i="66" s="1"/>
  <c r="BI65" i="58"/>
  <c r="BL126" i="46"/>
  <c r="M126" i="60" s="1"/>
  <c r="BL89" i="46"/>
  <c r="J73" i="88" s="1"/>
  <c r="N110" i="60"/>
  <c r="BL97" i="46"/>
  <c r="BI95" i="46"/>
  <c r="BM30" i="58"/>
  <c r="P30" i="60" s="1"/>
  <c r="BI62" i="46"/>
  <c r="P63" i="60"/>
  <c r="BL137" i="46"/>
  <c r="BM137" i="46"/>
  <c r="M85" i="88"/>
  <c r="P141" i="60"/>
  <c r="BI106" i="58"/>
  <c r="BI79" i="46"/>
  <c r="BI67" i="46"/>
  <c r="BI63" i="46"/>
  <c r="BL102" i="46"/>
  <c r="J86" i="88" s="1"/>
  <c r="BL27" i="46"/>
  <c r="J11" i="88" s="1"/>
  <c r="M113" i="88"/>
  <c r="BL75" i="58"/>
  <c r="L59" i="88" s="1"/>
  <c r="BL123" i="58"/>
  <c r="N123" i="60" s="1"/>
  <c r="BM70" i="58"/>
  <c r="H180" i="60"/>
  <c r="D148" i="67"/>
  <c r="U145" i="60"/>
  <c r="D145" i="61" s="1"/>
  <c r="L141" i="62"/>
  <c r="BL40" i="58"/>
  <c r="N40" i="60" s="1"/>
  <c r="BM40" i="58"/>
  <c r="M24" i="88" s="1"/>
  <c r="L66" i="88"/>
  <c r="N169" i="60"/>
  <c r="N99" i="60"/>
  <c r="BI110" i="58"/>
  <c r="BL141" i="58"/>
  <c r="N141" i="60" s="1"/>
  <c r="BL44" i="58"/>
  <c r="N44" i="60" s="1"/>
  <c r="BI77" i="58"/>
  <c r="BL20" i="58"/>
  <c r="N20" i="60" s="1"/>
  <c r="BM85" i="58"/>
  <c r="M69" i="88" s="1"/>
  <c r="T145" i="60"/>
  <c r="C145" i="67" s="1"/>
  <c r="BI40" i="58"/>
  <c r="BM96" i="58"/>
  <c r="BL96" i="58"/>
  <c r="P103" i="60"/>
  <c r="M87" i="88"/>
  <c r="L139" i="62"/>
  <c r="L144" i="62"/>
  <c r="BM37" i="58"/>
  <c r="D148" i="59"/>
  <c r="N171" i="60"/>
  <c r="BL57" i="58"/>
  <c r="N57" i="60" s="1"/>
  <c r="T148" i="60"/>
  <c r="Y148" i="60" s="1"/>
  <c r="D148" i="57"/>
  <c r="M97" i="88"/>
  <c r="N101" i="60"/>
  <c r="M103" i="88"/>
  <c r="BL51" i="58"/>
  <c r="L35" i="88" s="1"/>
  <c r="BM98" i="46"/>
  <c r="O98" i="60" s="1"/>
  <c r="U143" i="60"/>
  <c r="D143" i="61" s="1"/>
  <c r="L48" i="88"/>
  <c r="BM72" i="46"/>
  <c r="BL72" i="46"/>
  <c r="D148" i="73"/>
  <c r="L89" i="88"/>
  <c r="BM93" i="58"/>
  <c r="P93" i="60" s="1"/>
  <c r="R164" i="60"/>
  <c r="U164" i="60" s="1"/>
  <c r="BL138" i="58"/>
  <c r="BM138" i="58"/>
  <c r="BL85" i="46"/>
  <c r="J69" i="88" s="1"/>
  <c r="C151" i="66"/>
  <c r="O151" i="66" s="1"/>
  <c r="BI120" i="58"/>
  <c r="BM64" i="58"/>
  <c r="BM124" i="46"/>
  <c r="O124" i="60" s="1"/>
  <c r="BM177" i="46"/>
  <c r="O177" i="60" s="1"/>
  <c r="BM116" i="46"/>
  <c r="O116" i="60" s="1"/>
  <c r="D148" i="61"/>
  <c r="BL68" i="46"/>
  <c r="J52" i="88" s="1"/>
  <c r="N127" i="88"/>
  <c r="M15" i="88"/>
  <c r="H162" i="57"/>
  <c r="BL92" i="46"/>
  <c r="M92" i="60" s="1"/>
  <c r="BL54" i="58"/>
  <c r="N54" i="60" s="1"/>
  <c r="BL81" i="46"/>
  <c r="M81" i="60" s="1"/>
  <c r="N132" i="88"/>
  <c r="D149" i="66"/>
  <c r="M33" i="88"/>
  <c r="BI88" i="58"/>
  <c r="BI141" i="46"/>
  <c r="BI133" i="58"/>
  <c r="BI135" i="58"/>
  <c r="BM104" i="46"/>
  <c r="K88" i="88" s="1"/>
  <c r="BL38" i="46"/>
  <c r="M38" i="60" s="1"/>
  <c r="BM174" i="58"/>
  <c r="M158" i="88" s="1"/>
  <c r="BM68" i="58"/>
  <c r="M52" i="88" s="1"/>
  <c r="BL129" i="58"/>
  <c r="L113" i="88" s="1"/>
  <c r="BI48" i="46"/>
  <c r="BI127" i="46"/>
  <c r="BI113" i="58"/>
  <c r="BI119" i="46"/>
  <c r="BI126" i="58"/>
  <c r="BI119" i="58"/>
  <c r="BI64" i="46"/>
  <c r="P129" i="60"/>
  <c r="BI59" i="46"/>
  <c r="BI102" i="58"/>
  <c r="BM41" i="46"/>
  <c r="O41" i="60" s="1"/>
  <c r="BI60" i="46"/>
  <c r="P71" i="60"/>
  <c r="M79" i="88"/>
  <c r="BI42" i="58"/>
  <c r="BI66" i="46"/>
  <c r="N102" i="60"/>
  <c r="BL61" i="58"/>
  <c r="N61" i="60" s="1"/>
  <c r="BI35" i="58"/>
  <c r="BI56" i="58"/>
  <c r="BI54" i="46"/>
  <c r="BL95" i="58"/>
  <c r="BI136" i="46"/>
  <c r="BM138" i="46"/>
  <c r="BL138" i="46"/>
  <c r="BL115" i="58"/>
  <c r="BM115" i="58"/>
  <c r="BL81" i="58"/>
  <c r="BM81" i="58"/>
  <c r="BI82" i="46"/>
  <c r="BI140" i="46"/>
  <c r="BI134" i="46"/>
  <c r="BI138" i="46"/>
  <c r="BM134" i="58"/>
  <c r="BL134" i="58"/>
  <c r="BM108" i="46"/>
  <c r="O108" i="60" s="1"/>
  <c r="BM21" i="46"/>
  <c r="K5" i="88" s="1"/>
  <c r="L104" i="88"/>
  <c r="BJ42" i="46"/>
  <c r="BL42" i="46" s="1"/>
  <c r="BI52" i="46"/>
  <c r="BM141" i="46"/>
  <c r="BL141" i="46"/>
  <c r="BM140" i="46"/>
  <c r="BL140" i="46"/>
  <c r="BL114" i="58"/>
  <c r="BM114" i="58"/>
  <c r="BM78" i="58"/>
  <c r="BL78" i="58"/>
  <c r="BM79" i="58"/>
  <c r="BL79" i="58"/>
  <c r="BM125" i="46"/>
  <c r="O125" i="60" s="1"/>
  <c r="BL98" i="58"/>
  <c r="BM98" i="58"/>
  <c r="BM132" i="58"/>
  <c r="BL132" i="58"/>
  <c r="BM136" i="46"/>
  <c r="BL136" i="46"/>
  <c r="G180" i="65"/>
  <c r="BI58" i="58"/>
  <c r="L6" i="65"/>
  <c r="C11" i="70" s="1"/>
  <c r="BL133" i="58"/>
  <c r="BM133" i="58"/>
  <c r="L146" i="62"/>
  <c r="N134" i="88"/>
  <c r="BM134" i="46"/>
  <c r="BL134" i="46"/>
  <c r="BM135" i="58"/>
  <c r="BL135" i="58"/>
  <c r="BL128" i="58"/>
  <c r="BM128" i="58"/>
  <c r="C33" i="2"/>
  <c r="C30" i="2" s="1"/>
  <c r="C150" i="61"/>
  <c r="BI41" i="58"/>
  <c r="C162" i="66"/>
  <c r="O162" i="66" s="1"/>
  <c r="X161" i="60"/>
  <c r="O145" i="88"/>
  <c r="C161" i="59"/>
  <c r="BE161" i="59" s="1"/>
  <c r="C161" i="73"/>
  <c r="BJ43" i="46"/>
  <c r="BL43" i="46" s="1"/>
  <c r="BL40" i="46"/>
  <c r="J24" i="88" s="1"/>
  <c r="BM73" i="46"/>
  <c r="K57" i="88" s="1"/>
  <c r="L157" i="62"/>
  <c r="BI86" i="46"/>
  <c r="BI129" i="46"/>
  <c r="BI127" i="58"/>
  <c r="BI125" i="58"/>
  <c r="BI94" i="58"/>
  <c r="BI74" i="58"/>
  <c r="BI84" i="58"/>
  <c r="Y161" i="60"/>
  <c r="C161" i="61"/>
  <c r="C161" i="67"/>
  <c r="C161" i="57"/>
  <c r="BC161" i="57" s="1"/>
  <c r="BL72" i="58"/>
  <c r="L56" i="88" s="1"/>
  <c r="BI107" i="58"/>
  <c r="BI111" i="58"/>
  <c r="BI71" i="58"/>
  <c r="BI66" i="58"/>
  <c r="BI90" i="58"/>
  <c r="BI29" i="58"/>
  <c r="BI24" i="58"/>
  <c r="BI28" i="58"/>
  <c r="C37" i="2"/>
  <c r="D163" i="61"/>
  <c r="P147" i="88"/>
  <c r="D164" i="66"/>
  <c r="D163" i="57"/>
  <c r="D163" i="67"/>
  <c r="D163" i="73"/>
  <c r="D163" i="59"/>
  <c r="BL34" i="58"/>
  <c r="BM34" i="58"/>
  <c r="BL86" i="58"/>
  <c r="BM86" i="58"/>
  <c r="C150" i="59"/>
  <c r="BB150" i="59" s="1"/>
  <c r="BL24" i="46"/>
  <c r="J8" i="88" s="1"/>
  <c r="BM80" i="46"/>
  <c r="K64" i="88" s="1"/>
  <c r="C150" i="67"/>
  <c r="Y150" i="60"/>
  <c r="BL106" i="46"/>
  <c r="J90" i="88" s="1"/>
  <c r="M31" i="88"/>
  <c r="BL41" i="58"/>
  <c r="L25" i="88" s="1"/>
  <c r="BM131" i="58"/>
  <c r="M115" i="88" s="1"/>
  <c r="BI20" i="46"/>
  <c r="BI101" i="58"/>
  <c r="BL86" i="46"/>
  <c r="BM86" i="46"/>
  <c r="BL28" i="58"/>
  <c r="BM28" i="58"/>
  <c r="BI67" i="58"/>
  <c r="BM59" i="58"/>
  <c r="BL59" i="58"/>
  <c r="M59" i="60"/>
  <c r="J43" i="88"/>
  <c r="O134" i="88"/>
  <c r="BI34" i="58"/>
  <c r="BM67" i="58"/>
  <c r="BL67" i="58"/>
  <c r="C150" i="57"/>
  <c r="H150" i="57" s="1"/>
  <c r="C150" i="73"/>
  <c r="BI175" i="46"/>
  <c r="U161" i="60"/>
  <c r="N145" i="88"/>
  <c r="T163" i="60"/>
  <c r="N147" i="88"/>
  <c r="L159" i="62"/>
  <c r="BI170" i="58"/>
  <c r="BI175" i="58"/>
  <c r="BL127" i="58"/>
  <c r="BM127" i="58"/>
  <c r="L69" i="88"/>
  <c r="N85" i="60"/>
  <c r="BM118" i="58"/>
  <c r="BL118" i="58"/>
  <c r="BM24" i="58"/>
  <c r="BL24" i="58"/>
  <c r="BM121" i="58"/>
  <c r="BL121" i="58"/>
  <c r="BL84" i="58"/>
  <c r="BM84" i="58"/>
  <c r="BM88" i="58"/>
  <c r="BL88" i="58"/>
  <c r="BI32" i="58"/>
  <c r="BM36" i="58"/>
  <c r="BL36" i="58"/>
  <c r="BI33" i="58"/>
  <c r="BL125" i="58"/>
  <c r="BM125" i="58"/>
  <c r="BM52" i="58"/>
  <c r="BL52" i="58"/>
  <c r="BL21" i="58"/>
  <c r="BM21" i="58"/>
  <c r="BM122" i="58"/>
  <c r="BL122" i="58"/>
  <c r="BM62" i="58"/>
  <c r="BL62" i="58"/>
  <c r="BI92" i="58"/>
  <c r="BI46" i="58"/>
  <c r="BM35" i="58"/>
  <c r="BL35" i="58"/>
  <c r="BL107" i="58"/>
  <c r="BM107" i="58"/>
  <c r="N68" i="60"/>
  <c r="L52" i="88"/>
  <c r="BM111" i="58"/>
  <c r="BL111" i="58"/>
  <c r="BI173" i="58"/>
  <c r="BM76" i="58"/>
  <c r="BL76" i="58"/>
  <c r="BI36" i="58"/>
  <c r="BI69" i="58"/>
  <c r="BI109" i="58"/>
  <c r="BI124" i="58"/>
  <c r="BM66" i="58"/>
  <c r="BL66" i="58"/>
  <c r="BL175" i="58"/>
  <c r="BM175" i="58"/>
  <c r="BI89" i="58"/>
  <c r="BI168" i="58"/>
  <c r="BI23" i="58"/>
  <c r="BI26" i="58"/>
  <c r="BI118" i="58"/>
  <c r="BI122" i="58"/>
  <c r="BI62" i="58"/>
  <c r="BM170" i="58"/>
  <c r="BL170" i="58"/>
  <c r="N143" i="88"/>
  <c r="L155" i="62"/>
  <c r="T159" i="60"/>
  <c r="BI87" i="58"/>
  <c r="BI100" i="58"/>
  <c r="BM173" i="58"/>
  <c r="BL173" i="58"/>
  <c r="BL130" i="58"/>
  <c r="BM130" i="58"/>
  <c r="BL109" i="58"/>
  <c r="BM109" i="58"/>
  <c r="BJ39" i="58"/>
  <c r="BI39" i="58"/>
  <c r="BL87" i="58"/>
  <c r="BM87" i="58"/>
  <c r="BM104" i="58"/>
  <c r="BL104" i="58"/>
  <c r="P85" i="60"/>
  <c r="BL168" i="58"/>
  <c r="BM168" i="58"/>
  <c r="BI176" i="58"/>
  <c r="U149" i="60"/>
  <c r="D149" i="67" s="1"/>
  <c r="BL46" i="58"/>
  <c r="BM46" i="58"/>
  <c r="BI104" i="58"/>
  <c r="BL32" i="58"/>
  <c r="BM32" i="58"/>
  <c r="BI76" i="58"/>
  <c r="BI130" i="58"/>
  <c r="BM69" i="58"/>
  <c r="BL69" i="58"/>
  <c r="BM124" i="58"/>
  <c r="BL124" i="58"/>
  <c r="BL33" i="58"/>
  <c r="BM33" i="58"/>
  <c r="BL29" i="58"/>
  <c r="BM29" i="58"/>
  <c r="BL89" i="58"/>
  <c r="BM89" i="58"/>
  <c r="BI52" i="58"/>
  <c r="BM23" i="58"/>
  <c r="BL23" i="58"/>
  <c r="BM26" i="58"/>
  <c r="BL26" i="58"/>
  <c r="BI21" i="58"/>
  <c r="BL94" i="58"/>
  <c r="BM94" i="58"/>
  <c r="BI121" i="58"/>
  <c r="BM90" i="58"/>
  <c r="BL90" i="58"/>
  <c r="BM92" i="58"/>
  <c r="BL92" i="58"/>
  <c r="BM74" i="58"/>
  <c r="BL74" i="58"/>
  <c r="P143" i="88"/>
  <c r="D159" i="73"/>
  <c r="D159" i="67"/>
  <c r="D159" i="57"/>
  <c r="D159" i="59"/>
  <c r="D160" i="66"/>
  <c r="D159" i="61"/>
  <c r="BM176" i="58"/>
  <c r="BL176" i="58"/>
  <c r="BM100" i="58"/>
  <c r="BL100" i="58"/>
  <c r="K65" i="88"/>
  <c r="O81" i="60"/>
  <c r="BL117" i="46"/>
  <c r="BM117" i="46"/>
  <c r="BM52" i="46"/>
  <c r="BL52" i="46"/>
  <c r="BM175" i="46"/>
  <c r="BL175" i="46"/>
  <c r="K29" i="88"/>
  <c r="O45" i="60"/>
  <c r="BI117" i="46"/>
  <c r="BI50" i="46"/>
  <c r="BM50" i="46"/>
  <c r="BL50" i="46"/>
  <c r="BL20" i="46"/>
  <c r="BM20" i="46"/>
  <c r="O171" i="60"/>
  <c r="R171" i="60" s="1"/>
  <c r="U171" i="60" s="1"/>
  <c r="K155" i="88"/>
  <c r="M45" i="88"/>
  <c r="P61" i="60"/>
  <c r="L75" i="88"/>
  <c r="N91" i="60"/>
  <c r="M62" i="60"/>
  <c r="J46" i="88"/>
  <c r="J41" i="88"/>
  <c r="M57" i="60"/>
  <c r="O65" i="60"/>
  <c r="R65" i="60" s="1"/>
  <c r="U65" i="60" s="1"/>
  <c r="K49" i="88"/>
  <c r="M40" i="88"/>
  <c r="P56" i="60"/>
  <c r="L37" i="88"/>
  <c r="N53" i="60"/>
  <c r="J79" i="88"/>
  <c r="M95" i="60"/>
  <c r="L77" i="88"/>
  <c r="N93" i="60"/>
  <c r="P77" i="60"/>
  <c r="M61" i="88"/>
  <c r="O62" i="60"/>
  <c r="K46" i="88"/>
  <c r="N56" i="60"/>
  <c r="L40" i="88"/>
  <c r="K48" i="88"/>
  <c r="O64" i="60"/>
  <c r="K79" i="88"/>
  <c r="O95" i="60"/>
  <c r="R95" i="60" s="1"/>
  <c r="U95" i="60" s="1"/>
  <c r="M29" i="88"/>
  <c r="P45" i="60"/>
  <c r="M59" i="88"/>
  <c r="P75" i="60"/>
  <c r="P51" i="60"/>
  <c r="M35" i="88"/>
  <c r="P58" i="60"/>
  <c r="M42" i="88"/>
  <c r="J57" i="88"/>
  <c r="M73" i="60"/>
  <c r="P83" i="60"/>
  <c r="M67" i="88"/>
  <c r="O70" i="60"/>
  <c r="K54" i="88"/>
  <c r="P57" i="60"/>
  <c r="M41" i="88"/>
  <c r="M4" i="88"/>
  <c r="P20" i="60"/>
  <c r="M56" i="88"/>
  <c r="P72" i="60"/>
  <c r="P112" i="60"/>
  <c r="M96" i="88"/>
  <c r="K102" i="88"/>
  <c r="O118" i="60"/>
  <c r="L110" i="88"/>
  <c r="N126" i="60"/>
  <c r="M39" i="88"/>
  <c r="P55" i="60"/>
  <c r="K68" i="88"/>
  <c r="O84" i="60"/>
  <c r="K160" i="88"/>
  <c r="O176" i="60"/>
  <c r="P108" i="60"/>
  <c r="J113" i="88"/>
  <c r="M129" i="60"/>
  <c r="N77" i="60"/>
  <c r="L61" i="88"/>
  <c r="L57" i="88"/>
  <c r="N73" i="60"/>
  <c r="T149" i="60"/>
  <c r="N133" i="88"/>
  <c r="L145" i="62"/>
  <c r="O92" i="60"/>
  <c r="K76" i="88"/>
  <c r="K63" i="88"/>
  <c r="O79" i="60"/>
  <c r="BL43" i="58"/>
  <c r="BM43" i="58"/>
  <c r="BL42" i="58"/>
  <c r="BM42" i="58"/>
  <c r="K94" i="88"/>
  <c r="O110" i="60"/>
  <c r="R110" i="60" s="1"/>
  <c r="M64" i="60"/>
  <c r="J48" i="88"/>
  <c r="R129" i="72"/>
  <c r="K113" i="88"/>
  <c r="O129" i="60"/>
  <c r="L100" i="88"/>
  <c r="N116" i="60"/>
  <c r="N58" i="60"/>
  <c r="L42" i="88"/>
  <c r="J14" i="88"/>
  <c r="M30" i="60"/>
  <c r="N174" i="60"/>
  <c r="L158" i="88"/>
  <c r="K37" i="88"/>
  <c r="O53" i="60"/>
  <c r="L39" i="88"/>
  <c r="N55" i="60"/>
  <c r="M171" i="60"/>
  <c r="J155" i="88"/>
  <c r="K60" i="88"/>
  <c r="O76" i="60"/>
  <c r="M81" i="88"/>
  <c r="P97" i="60"/>
  <c r="M75" i="88"/>
  <c r="P91" i="60"/>
  <c r="M25" i="88"/>
  <c r="P41" i="60"/>
  <c r="N83" i="60"/>
  <c r="L67" i="88"/>
  <c r="N131" i="60"/>
  <c r="L115" i="88"/>
  <c r="J54" i="88"/>
  <c r="M70" i="60"/>
  <c r="K41" i="88"/>
  <c r="O57" i="60"/>
  <c r="M65" i="60"/>
  <c r="J49" i="88"/>
  <c r="J63" i="88"/>
  <c r="M79" i="60"/>
  <c r="R144" i="60"/>
  <c r="U144" i="60" s="1"/>
  <c r="M118" i="60"/>
  <c r="J102" i="88"/>
  <c r="M28" i="88"/>
  <c r="P44" i="60"/>
  <c r="M110" i="88"/>
  <c r="P126" i="60"/>
  <c r="R146" i="60"/>
  <c r="M110" i="60"/>
  <c r="J94" i="88"/>
  <c r="J160" i="88"/>
  <c r="M176" i="60"/>
  <c r="N108" i="60"/>
  <c r="L92" i="88"/>
  <c r="P54" i="60"/>
  <c r="M38" i="88"/>
  <c r="U155" i="60"/>
  <c r="L151" i="62"/>
  <c r="T155" i="60"/>
  <c r="N139" i="88"/>
  <c r="R152" i="60"/>
  <c r="U152" i="60" s="1"/>
  <c r="BQ129" i="58"/>
  <c r="Y129" i="72"/>
  <c r="AE129" i="72"/>
  <c r="T165" i="60"/>
  <c r="N149" i="88"/>
  <c r="L161" i="62"/>
  <c r="D165" i="73"/>
  <c r="D165" i="67"/>
  <c r="D165" i="59"/>
  <c r="P149" i="88"/>
  <c r="D165" i="57"/>
  <c r="D166" i="66"/>
  <c r="D165" i="61"/>
  <c r="C143" i="73"/>
  <c r="C143" i="61"/>
  <c r="C144" i="66"/>
  <c r="O144" i="66" s="1"/>
  <c r="O127" i="88"/>
  <c r="Y143" i="60"/>
  <c r="X143" i="60"/>
  <c r="C143" i="59"/>
  <c r="C143" i="67"/>
  <c r="C143" i="57"/>
  <c r="D158" i="67"/>
  <c r="P142" i="88"/>
  <c r="D158" i="57"/>
  <c r="D158" i="61"/>
  <c r="D159" i="66"/>
  <c r="D158" i="59"/>
  <c r="D158" i="73"/>
  <c r="D156" i="67"/>
  <c r="D156" i="61"/>
  <c r="D156" i="73"/>
  <c r="P140" i="88"/>
  <c r="D157" i="66"/>
  <c r="D156" i="57"/>
  <c r="D156" i="59"/>
  <c r="L149" i="62"/>
  <c r="N137" i="88"/>
  <c r="T153" i="60"/>
  <c r="D153" i="73"/>
  <c r="D153" i="61"/>
  <c r="P137" i="88"/>
  <c r="D153" i="57"/>
  <c r="D153" i="67"/>
  <c r="D154" i="66"/>
  <c r="D153" i="59"/>
  <c r="T158" i="60"/>
  <c r="L154" i="62"/>
  <c r="N142" i="88"/>
  <c r="N140" i="88"/>
  <c r="T156" i="60"/>
  <c r="L152" i="62"/>
  <c r="M34" i="60"/>
  <c r="J18" i="88"/>
  <c r="M172" i="60"/>
  <c r="J156" i="88"/>
  <c r="J20" i="88"/>
  <c r="M36" i="60"/>
  <c r="J115" i="88"/>
  <c r="M131" i="60"/>
  <c r="M124" i="60"/>
  <c r="J108" i="88"/>
  <c r="K71" i="88"/>
  <c r="O87" i="60"/>
  <c r="K50" i="88"/>
  <c r="O66" i="60"/>
  <c r="J35" i="88"/>
  <c r="M51" i="60"/>
  <c r="O83" i="60"/>
  <c r="K67" i="88"/>
  <c r="K77" i="88"/>
  <c r="O93" i="60"/>
  <c r="M177" i="60"/>
  <c r="J161" i="88"/>
  <c r="K103" i="88"/>
  <c r="O119" i="60"/>
  <c r="J91" i="88"/>
  <c r="M107" i="60"/>
  <c r="J83" i="88"/>
  <c r="M99" i="60"/>
  <c r="K72" i="88"/>
  <c r="O88" i="60"/>
  <c r="J62" i="88"/>
  <c r="M78" i="60"/>
  <c r="K107" i="88"/>
  <c r="O123" i="60"/>
  <c r="M170" i="60"/>
  <c r="J154" i="88"/>
  <c r="M169" i="60"/>
  <c r="J153" i="88"/>
  <c r="J92" i="88"/>
  <c r="M108" i="60"/>
  <c r="K59" i="88"/>
  <c r="O75" i="60"/>
  <c r="O67" i="60"/>
  <c r="K51" i="88"/>
  <c r="M112" i="60"/>
  <c r="J96" i="88"/>
  <c r="M90" i="60"/>
  <c r="J74" i="88"/>
  <c r="K17" i="88"/>
  <c r="O33" i="60"/>
  <c r="K31" i="88"/>
  <c r="O47" i="60"/>
  <c r="K95" i="88"/>
  <c r="O111" i="60"/>
  <c r="J104" i="88"/>
  <c r="M120" i="60"/>
  <c r="J152" i="88"/>
  <c r="M168" i="60"/>
  <c r="K40" i="88"/>
  <c r="O56" i="60"/>
  <c r="J158" i="88"/>
  <c r="M174" i="60"/>
  <c r="K116" i="88"/>
  <c r="AD132" i="72"/>
  <c r="O132" i="60"/>
  <c r="O71" i="60"/>
  <c r="K55" i="88"/>
  <c r="K85" i="88"/>
  <c r="O101" i="60"/>
  <c r="J45" i="88"/>
  <c r="M61" i="60"/>
  <c r="M94" i="60"/>
  <c r="J78" i="88"/>
  <c r="K58" i="88"/>
  <c r="O74" i="60"/>
  <c r="O32" i="60"/>
  <c r="K16" i="88"/>
  <c r="J64" i="88"/>
  <c r="M80" i="60"/>
  <c r="M54" i="60"/>
  <c r="J38" i="88"/>
  <c r="O60" i="60"/>
  <c r="K44" i="88"/>
  <c r="C142" i="61"/>
  <c r="C142" i="67"/>
  <c r="O126" i="88"/>
  <c r="C143" i="66"/>
  <c r="O143" i="66" s="1"/>
  <c r="Y142" i="60"/>
  <c r="C142" i="57"/>
  <c r="C142" i="73"/>
  <c r="C142" i="59"/>
  <c r="X142" i="60"/>
  <c r="J28" i="88"/>
  <c r="M44" i="60"/>
  <c r="O31" i="60"/>
  <c r="K15" i="88"/>
  <c r="O68" i="60"/>
  <c r="K52" i="88"/>
  <c r="K87" i="88"/>
  <c r="O103" i="60"/>
  <c r="J66" i="88"/>
  <c r="M82" i="60"/>
  <c r="O173" i="60"/>
  <c r="K157" i="88"/>
  <c r="K90" i="88"/>
  <c r="O106" i="60"/>
  <c r="K10" i="88"/>
  <c r="O26" i="60"/>
  <c r="J13" i="88"/>
  <c r="M29" i="60"/>
  <c r="K24" i="88"/>
  <c r="O40" i="60"/>
  <c r="K73" i="88"/>
  <c r="O89" i="60"/>
  <c r="K32" i="88"/>
  <c r="O48" i="60"/>
  <c r="J21" i="88"/>
  <c r="M37" i="60"/>
  <c r="C154" i="57"/>
  <c r="C154" i="67"/>
  <c r="Y154" i="60"/>
  <c r="C154" i="59"/>
  <c r="C155" i="66"/>
  <c r="O155" i="66" s="1"/>
  <c r="C154" i="73"/>
  <c r="O138" i="88"/>
  <c r="X154" i="60"/>
  <c r="C154" i="61"/>
  <c r="J25" i="88"/>
  <c r="M41" i="60"/>
  <c r="J47" i="88"/>
  <c r="M63" i="60"/>
  <c r="O49" i="60"/>
  <c r="K33" i="88"/>
  <c r="K111" i="88"/>
  <c r="R127" i="72"/>
  <c r="O127" i="60"/>
  <c r="R147" i="60"/>
  <c r="U147" i="60" s="1"/>
  <c r="K106" i="88"/>
  <c r="O122" i="60"/>
  <c r="K30" i="88"/>
  <c r="O46" i="60"/>
  <c r="M125" i="60"/>
  <c r="J109" i="88"/>
  <c r="O27" i="60"/>
  <c r="K11" i="88"/>
  <c r="O77" i="60"/>
  <c r="K61" i="88"/>
  <c r="M69" i="60"/>
  <c r="J53" i="88"/>
  <c r="M55" i="60"/>
  <c r="J39" i="88"/>
  <c r="R151" i="60"/>
  <c r="M115" i="60"/>
  <c r="J99" i="88"/>
  <c r="K112" i="88"/>
  <c r="AD128" i="72"/>
  <c r="O128" i="60"/>
  <c r="J42" i="88"/>
  <c r="M58" i="60"/>
  <c r="K18" i="88"/>
  <c r="O34" i="60"/>
  <c r="O172" i="60"/>
  <c r="K156" i="88"/>
  <c r="K20" i="88"/>
  <c r="O36" i="60"/>
  <c r="R131" i="72"/>
  <c r="O131" i="60"/>
  <c r="K115" i="88"/>
  <c r="J71" i="88"/>
  <c r="M87" i="60"/>
  <c r="K12" i="88"/>
  <c r="O28" i="60"/>
  <c r="O102" i="60"/>
  <c r="K86" i="88"/>
  <c r="D142" i="61"/>
  <c r="D142" i="73"/>
  <c r="D143" i="66"/>
  <c r="D142" i="57"/>
  <c r="P126" i="88"/>
  <c r="D142" i="67"/>
  <c r="D142" i="59"/>
  <c r="M66" i="60"/>
  <c r="J50" i="88"/>
  <c r="O51" i="60"/>
  <c r="K35" i="88"/>
  <c r="K110" i="88"/>
  <c r="O126" i="60"/>
  <c r="M113" i="60"/>
  <c r="J97" i="88"/>
  <c r="M93" i="60"/>
  <c r="J77" i="88"/>
  <c r="R160" i="60"/>
  <c r="U160" i="60" s="1"/>
  <c r="P138" i="88"/>
  <c r="D155" i="66"/>
  <c r="D154" i="61"/>
  <c r="D154" i="73"/>
  <c r="D154" i="67"/>
  <c r="D154" i="59"/>
  <c r="D154" i="57"/>
  <c r="K75" i="88"/>
  <c r="O91" i="60"/>
  <c r="M119" i="60"/>
  <c r="J103" i="88"/>
  <c r="O99" i="60"/>
  <c r="K83" i="88"/>
  <c r="K62" i="88"/>
  <c r="O78" i="60"/>
  <c r="K154" i="88"/>
  <c r="O170" i="60"/>
  <c r="O169" i="60"/>
  <c r="K153" i="88"/>
  <c r="J51" i="88"/>
  <c r="M67" i="60"/>
  <c r="K96" i="88"/>
  <c r="O112" i="60"/>
  <c r="M104" i="60"/>
  <c r="J88" i="88"/>
  <c r="J31" i="88"/>
  <c r="M47" i="60"/>
  <c r="K104" i="88"/>
  <c r="O120" i="60"/>
  <c r="K69" i="88"/>
  <c r="O85" i="60"/>
  <c r="K84" i="88"/>
  <c r="O100" i="60"/>
  <c r="O168" i="60"/>
  <c r="K152" i="88"/>
  <c r="K158" i="88"/>
  <c r="O174" i="60"/>
  <c r="O38" i="60"/>
  <c r="K22" i="88"/>
  <c r="J116" i="88"/>
  <c r="M132" i="60"/>
  <c r="K114" i="88"/>
  <c r="O130" i="60"/>
  <c r="M98" i="60"/>
  <c r="J82" i="88"/>
  <c r="M71" i="60"/>
  <c r="J55" i="88"/>
  <c r="M101" i="60"/>
  <c r="O61" i="60"/>
  <c r="K45" i="88"/>
  <c r="K6" i="88"/>
  <c r="O22" i="60"/>
  <c r="O24" i="60"/>
  <c r="K8" i="88"/>
  <c r="J100" i="88"/>
  <c r="M116" i="60"/>
  <c r="K78" i="88"/>
  <c r="O94" i="60"/>
  <c r="J93" i="88"/>
  <c r="M109" i="60"/>
  <c r="M32" i="60"/>
  <c r="J16" i="88"/>
  <c r="K38" i="88"/>
  <c r="O54" i="60"/>
  <c r="M60" i="60"/>
  <c r="J44" i="88"/>
  <c r="M23" i="60"/>
  <c r="J7" i="88"/>
  <c r="O82" i="60"/>
  <c r="K66" i="88"/>
  <c r="J157" i="88"/>
  <c r="M173" i="60"/>
  <c r="O114" i="60"/>
  <c r="K98" i="88"/>
  <c r="J9" i="88"/>
  <c r="M25" i="60"/>
  <c r="M26" i="60"/>
  <c r="J10" i="88"/>
  <c r="O29" i="60"/>
  <c r="K13" i="88"/>
  <c r="K19" i="88"/>
  <c r="O35" i="60"/>
  <c r="M48" i="60"/>
  <c r="J32" i="88"/>
  <c r="K21" i="88"/>
  <c r="O37" i="60"/>
  <c r="A9" i="56"/>
  <c r="B10" i="56"/>
  <c r="K47" i="88"/>
  <c r="O63" i="60"/>
  <c r="M127" i="60"/>
  <c r="J111" i="88"/>
  <c r="BM39" i="46"/>
  <c r="BL39" i="46"/>
  <c r="M21" i="60"/>
  <c r="J5" i="88"/>
  <c r="J80" i="88"/>
  <c r="M96" i="60"/>
  <c r="J61" i="88"/>
  <c r="M77" i="60"/>
  <c r="K53" i="88"/>
  <c r="O69" i="60"/>
  <c r="O115" i="60"/>
  <c r="R166" i="60"/>
  <c r="U166" i="60" s="1"/>
  <c r="R167" i="60"/>
  <c r="K80" i="88" l="1"/>
  <c r="O23" i="60"/>
  <c r="J30" i="88"/>
  <c r="R97" i="60"/>
  <c r="L93" i="62" s="1"/>
  <c r="J84" i="88"/>
  <c r="M111" i="60"/>
  <c r="M74" i="60"/>
  <c r="P53" i="60"/>
  <c r="R53" i="60" s="1"/>
  <c r="U53" i="60" s="1"/>
  <c r="P37" i="88" s="1"/>
  <c r="P73" i="60"/>
  <c r="L28" i="88"/>
  <c r="P27" i="60"/>
  <c r="L38" i="88"/>
  <c r="N97" i="60"/>
  <c r="R139" i="60"/>
  <c r="L135" i="62" s="1"/>
  <c r="M100" i="88"/>
  <c r="D143" i="73"/>
  <c r="BA162" i="59"/>
  <c r="N112" i="60"/>
  <c r="N45" i="60"/>
  <c r="X145" i="60"/>
  <c r="L15" i="88"/>
  <c r="BE162" i="57"/>
  <c r="BJ162" i="57" s="1"/>
  <c r="BL162" i="57" s="1"/>
  <c r="N162" i="61" s="1"/>
  <c r="BC162" i="57"/>
  <c r="BD162" i="57"/>
  <c r="M22" i="88"/>
  <c r="L45" i="88"/>
  <c r="L4" i="88"/>
  <c r="M14" i="88"/>
  <c r="J6" i="88"/>
  <c r="M103" i="60"/>
  <c r="M128" i="60"/>
  <c r="M56" i="60"/>
  <c r="O113" i="60"/>
  <c r="C145" i="59"/>
  <c r="BC145" i="59" s="1"/>
  <c r="M49" i="60"/>
  <c r="K91" i="88"/>
  <c r="K39" i="88"/>
  <c r="J15" i="88"/>
  <c r="M88" i="60"/>
  <c r="J67" i="88"/>
  <c r="C148" i="61"/>
  <c r="M130" i="60"/>
  <c r="Y157" i="60"/>
  <c r="BB162" i="57"/>
  <c r="AZ162" i="57"/>
  <c r="J12" i="88"/>
  <c r="D143" i="67"/>
  <c r="M84" i="60"/>
  <c r="Y145" i="60"/>
  <c r="J17" i="88"/>
  <c r="O44" i="60"/>
  <c r="R44" i="60" s="1"/>
  <c r="U44" i="60" s="1"/>
  <c r="C148" i="67"/>
  <c r="M35" i="60"/>
  <c r="M91" i="60"/>
  <c r="D105" i="61"/>
  <c r="D145" i="59"/>
  <c r="P134" i="88"/>
  <c r="BB162" i="59"/>
  <c r="M76" i="60"/>
  <c r="N89" i="88"/>
  <c r="H162" i="59"/>
  <c r="L101" i="62"/>
  <c r="D105" i="57"/>
  <c r="AZ162" i="59"/>
  <c r="J59" i="88"/>
  <c r="BS150" i="59"/>
  <c r="O104" i="60"/>
  <c r="D105" i="73"/>
  <c r="J37" i="88"/>
  <c r="O73" i="60"/>
  <c r="D105" i="59"/>
  <c r="BD162" i="59"/>
  <c r="X148" i="60"/>
  <c r="O25" i="60"/>
  <c r="R25" i="60" s="1"/>
  <c r="U25" i="60" s="1"/>
  <c r="C157" i="67"/>
  <c r="T105" i="60"/>
  <c r="C105" i="73" s="1"/>
  <c r="P89" i="88"/>
  <c r="D105" i="67"/>
  <c r="BS162" i="57"/>
  <c r="X157" i="60"/>
  <c r="M68" i="60"/>
  <c r="K74" i="88"/>
  <c r="J98" i="88"/>
  <c r="K93" i="88"/>
  <c r="C157" i="59"/>
  <c r="H157" i="59" s="1"/>
  <c r="C157" i="73"/>
  <c r="O30" i="60"/>
  <c r="R30" i="60" s="1"/>
  <c r="U30" i="60" s="1"/>
  <c r="D30" i="61" s="1"/>
  <c r="BC162" i="59"/>
  <c r="BE162" i="59"/>
  <c r="C157" i="61"/>
  <c r="M89" i="60"/>
  <c r="J22" i="88"/>
  <c r="O141" i="88"/>
  <c r="C157" i="57"/>
  <c r="H157" i="57" s="1"/>
  <c r="K25" i="88"/>
  <c r="M102" i="60"/>
  <c r="D150" i="59"/>
  <c r="D150" i="57"/>
  <c r="D150" i="61"/>
  <c r="D150" i="73"/>
  <c r="U18" i="60"/>
  <c r="D18" i="73" s="1"/>
  <c r="N2" i="88"/>
  <c r="M123" i="60"/>
  <c r="O132" i="88"/>
  <c r="D143" i="59"/>
  <c r="K42" i="88"/>
  <c r="M122" i="60"/>
  <c r="C148" i="57"/>
  <c r="BB148" i="57" s="1"/>
  <c r="C148" i="73"/>
  <c r="D144" i="66"/>
  <c r="D143" i="57"/>
  <c r="O129" i="88"/>
  <c r="C145" i="73"/>
  <c r="C145" i="61"/>
  <c r="T18" i="60"/>
  <c r="C18" i="57" s="1"/>
  <c r="C148" i="59"/>
  <c r="H148" i="59" s="1"/>
  <c r="K109" i="88"/>
  <c r="C149" i="66"/>
  <c r="O149" i="66" s="1"/>
  <c r="P127" i="88"/>
  <c r="C145" i="57"/>
  <c r="BA145" i="57" s="1"/>
  <c r="C146" i="66"/>
  <c r="O146" i="66" s="1"/>
  <c r="N75" i="60"/>
  <c r="P40" i="60"/>
  <c r="R40" i="60" s="1"/>
  <c r="L24" i="88"/>
  <c r="L107" i="88"/>
  <c r="M77" i="88"/>
  <c r="P68" i="60"/>
  <c r="R68" i="60" s="1"/>
  <c r="U68" i="60" s="1"/>
  <c r="K108" i="88"/>
  <c r="M85" i="60"/>
  <c r="J110" i="88"/>
  <c r="J76" i="88"/>
  <c r="M45" i="60"/>
  <c r="K82" i="88"/>
  <c r="D150" i="67"/>
  <c r="N3" i="88"/>
  <c r="L15" i="62"/>
  <c r="T19" i="60"/>
  <c r="D20" i="66"/>
  <c r="D19" i="57"/>
  <c r="D19" i="73"/>
  <c r="D19" i="61"/>
  <c r="D19" i="67"/>
  <c r="D19" i="59"/>
  <c r="P3" i="88"/>
  <c r="O21" i="60"/>
  <c r="J65" i="88"/>
  <c r="BM43" i="46"/>
  <c r="K27" i="88" s="1"/>
  <c r="P129" i="88"/>
  <c r="M97" i="60"/>
  <c r="J81" i="88"/>
  <c r="M54" i="88"/>
  <c r="P70" i="60"/>
  <c r="R70" i="60" s="1"/>
  <c r="M27" i="60"/>
  <c r="D146" i="66"/>
  <c r="D145" i="73"/>
  <c r="D145" i="57"/>
  <c r="K121" i="88"/>
  <c r="O137" i="60"/>
  <c r="R137" i="60" s="1"/>
  <c r="N121" i="88" s="1"/>
  <c r="D145" i="67"/>
  <c r="M137" i="60"/>
  <c r="J121" i="88"/>
  <c r="M80" i="88"/>
  <c r="P96" i="60"/>
  <c r="R96" i="60" s="1"/>
  <c r="N51" i="60"/>
  <c r="L125" i="88"/>
  <c r="N96" i="60"/>
  <c r="L80" i="88"/>
  <c r="BC161" i="59"/>
  <c r="L41" i="88"/>
  <c r="P174" i="60"/>
  <c r="R174" i="60" s="1"/>
  <c r="U174" i="60" s="1"/>
  <c r="P37" i="60"/>
  <c r="R37" i="60" s="1"/>
  <c r="U37" i="60" s="1"/>
  <c r="M21" i="88"/>
  <c r="BS161" i="57"/>
  <c r="K161" i="88"/>
  <c r="R129" i="60"/>
  <c r="U129" i="60" s="1"/>
  <c r="D129" i="61" s="1"/>
  <c r="N129" i="60"/>
  <c r="N148" i="88"/>
  <c r="T164" i="60"/>
  <c r="L160" i="62"/>
  <c r="L122" i="88"/>
  <c r="N138" i="60"/>
  <c r="O72" i="60"/>
  <c r="R72" i="60" s="1"/>
  <c r="N56" i="88" s="1"/>
  <c r="K56" i="88"/>
  <c r="D164" i="73"/>
  <c r="D164" i="61"/>
  <c r="P148" i="88"/>
  <c r="D164" i="59"/>
  <c r="D165" i="66"/>
  <c r="D164" i="67"/>
  <c r="D164" i="57"/>
  <c r="K100" i="88"/>
  <c r="M40" i="60"/>
  <c r="BD150" i="57"/>
  <c r="P64" i="60"/>
  <c r="R64" i="60" s="1"/>
  <c r="T64" i="60" s="1"/>
  <c r="C64" i="59" s="1"/>
  <c r="M48" i="88"/>
  <c r="M122" i="88"/>
  <c r="P138" i="60"/>
  <c r="J56" i="88"/>
  <c r="M72" i="60"/>
  <c r="AE131" i="72"/>
  <c r="P131" i="60"/>
  <c r="R131" i="60" s="1"/>
  <c r="U131" i="60" s="1"/>
  <c r="O80" i="60"/>
  <c r="R80" i="60" s="1"/>
  <c r="U80" i="60" s="1"/>
  <c r="H150" i="59"/>
  <c r="BM42" i="46"/>
  <c r="O42" i="60" s="1"/>
  <c r="N81" i="60"/>
  <c r="L65" i="88"/>
  <c r="O138" i="60"/>
  <c r="K122" i="88"/>
  <c r="L118" i="88"/>
  <c r="N134" i="60"/>
  <c r="P115" i="60"/>
  <c r="R115" i="60" s="1"/>
  <c r="U115" i="60" s="1"/>
  <c r="M99" i="88"/>
  <c r="BC150" i="59"/>
  <c r="P134" i="60"/>
  <c r="M118" i="88"/>
  <c r="L99" i="88"/>
  <c r="N115" i="60"/>
  <c r="L79" i="88"/>
  <c r="N95" i="60"/>
  <c r="BA150" i="59"/>
  <c r="P81" i="60"/>
  <c r="R81" i="60" s="1"/>
  <c r="U81" i="60" s="1"/>
  <c r="D81" i="67" s="1"/>
  <c r="M65" i="88"/>
  <c r="J122" i="88"/>
  <c r="M138" i="60"/>
  <c r="P128" i="60"/>
  <c r="R128" i="60" s="1"/>
  <c r="U128" i="60" s="1"/>
  <c r="X128" i="72"/>
  <c r="M112" i="88"/>
  <c r="M134" i="60"/>
  <c r="J118" i="88"/>
  <c r="P133" i="60"/>
  <c r="M117" i="88"/>
  <c r="J120" i="88"/>
  <c r="M136" i="60"/>
  <c r="M98" i="88"/>
  <c r="P114" i="60"/>
  <c r="R114" i="60" s="1"/>
  <c r="M141" i="60"/>
  <c r="J125" i="88"/>
  <c r="L112" i="88"/>
  <c r="N128" i="60"/>
  <c r="O134" i="60"/>
  <c r="K118" i="88"/>
  <c r="L117" i="88"/>
  <c r="N133" i="60"/>
  <c r="O136" i="60"/>
  <c r="R136" i="60" s="1"/>
  <c r="U136" i="60" s="1"/>
  <c r="D136" i="59" s="1"/>
  <c r="K120" i="88"/>
  <c r="N114" i="60"/>
  <c r="L98" i="88"/>
  <c r="K125" i="88"/>
  <c r="O141" i="60"/>
  <c r="K92" i="88"/>
  <c r="N135" i="60"/>
  <c r="L119" i="88"/>
  <c r="N132" i="60"/>
  <c r="L116" i="88"/>
  <c r="M82" i="88"/>
  <c r="P98" i="60"/>
  <c r="R98" i="60" s="1"/>
  <c r="U98" i="60" s="1"/>
  <c r="N79" i="60"/>
  <c r="L63" i="88"/>
  <c r="L62" i="88"/>
  <c r="N78" i="60"/>
  <c r="M140" i="60"/>
  <c r="J124" i="88"/>
  <c r="P135" i="60"/>
  <c r="R135" i="60" s="1"/>
  <c r="M119" i="88"/>
  <c r="P132" i="60"/>
  <c r="R132" i="60" s="1"/>
  <c r="U132" i="60" s="1"/>
  <c r="X132" i="72"/>
  <c r="M116" i="88"/>
  <c r="N98" i="60"/>
  <c r="L82" i="88"/>
  <c r="P79" i="60"/>
  <c r="R79" i="60" s="1"/>
  <c r="U79" i="60" s="1"/>
  <c r="D79" i="61" s="1"/>
  <c r="M63" i="88"/>
  <c r="P78" i="60"/>
  <c r="R78" i="60" s="1"/>
  <c r="U78" i="60" s="1"/>
  <c r="M62" i="88"/>
  <c r="O140" i="60"/>
  <c r="K124" i="88"/>
  <c r="M24" i="60"/>
  <c r="BD161" i="57"/>
  <c r="BS161" i="59"/>
  <c r="R45" i="60"/>
  <c r="N29" i="88" s="1"/>
  <c r="N72" i="60"/>
  <c r="BD150" i="59"/>
  <c r="BE150" i="59"/>
  <c r="BH150" i="59" s="1"/>
  <c r="AZ150" i="59"/>
  <c r="BC150" i="57"/>
  <c r="BB161" i="57"/>
  <c r="H161" i="57"/>
  <c r="BA161" i="59"/>
  <c r="AZ161" i="59"/>
  <c r="M106" i="60"/>
  <c r="BE150" i="57"/>
  <c r="BG150" i="57" s="1"/>
  <c r="AZ150" i="57"/>
  <c r="AZ161" i="57"/>
  <c r="BA161" i="57"/>
  <c r="BE161" i="57"/>
  <c r="BH161" i="57" s="1"/>
  <c r="BD161" i="59"/>
  <c r="BB161" i="59"/>
  <c r="H161" i="59"/>
  <c r="N41" i="60"/>
  <c r="M43" i="88"/>
  <c r="P59" i="60"/>
  <c r="R59" i="60" s="1"/>
  <c r="L55" i="62" s="1"/>
  <c r="K70" i="88"/>
  <c r="O86" i="60"/>
  <c r="M70" i="88"/>
  <c r="P86" i="60"/>
  <c r="C29" i="70"/>
  <c r="D29" i="70" s="1"/>
  <c r="BA150" i="57"/>
  <c r="BB150" i="57"/>
  <c r="D161" i="57"/>
  <c r="D161" i="59"/>
  <c r="D161" i="73"/>
  <c r="P145" i="88"/>
  <c r="D161" i="67"/>
  <c r="D161" i="61"/>
  <c r="D162" i="66"/>
  <c r="L51" i="88"/>
  <c r="N67" i="60"/>
  <c r="M86" i="60"/>
  <c r="J70" i="88"/>
  <c r="N86" i="60"/>
  <c r="L70" i="88"/>
  <c r="M51" i="88"/>
  <c r="P67" i="60"/>
  <c r="R67" i="60" s="1"/>
  <c r="M12" i="88"/>
  <c r="P28" i="60"/>
  <c r="R28" i="60" s="1"/>
  <c r="M18" i="88"/>
  <c r="P34" i="60"/>
  <c r="R34" i="60" s="1"/>
  <c r="U34" i="60" s="1"/>
  <c r="BS150" i="57"/>
  <c r="C163" i="67"/>
  <c r="C163" i="61"/>
  <c r="C163" i="57"/>
  <c r="C164" i="66"/>
  <c r="O164" i="66" s="1"/>
  <c r="C163" i="73"/>
  <c r="C163" i="59"/>
  <c r="O147" i="88"/>
  <c r="X163" i="60"/>
  <c r="Y163" i="60"/>
  <c r="L43" i="88"/>
  <c r="N59" i="60"/>
  <c r="N28" i="60"/>
  <c r="L12" i="88"/>
  <c r="N34" i="60"/>
  <c r="L18" i="88"/>
  <c r="D149" i="61"/>
  <c r="M84" i="88"/>
  <c r="P100" i="60"/>
  <c r="R100" i="60" s="1"/>
  <c r="U100" i="60" s="1"/>
  <c r="P124" i="60"/>
  <c r="R124" i="60" s="1"/>
  <c r="U124" i="60" s="1"/>
  <c r="M108" i="88"/>
  <c r="M152" i="88"/>
  <c r="P168" i="60"/>
  <c r="R168" i="60" s="1"/>
  <c r="U168" i="60" s="1"/>
  <c r="N87" i="60"/>
  <c r="L71" i="88"/>
  <c r="P173" i="60"/>
  <c r="R173" i="60" s="1"/>
  <c r="U173" i="60" s="1"/>
  <c r="M157" i="88"/>
  <c r="L159" i="88"/>
  <c r="N175" i="60"/>
  <c r="P76" i="60"/>
  <c r="R76" i="60" s="1"/>
  <c r="M60" i="88"/>
  <c r="N35" i="60"/>
  <c r="L19" i="88"/>
  <c r="N62" i="60"/>
  <c r="L46" i="88"/>
  <c r="P125" i="60"/>
  <c r="R125" i="60" s="1"/>
  <c r="U125" i="60" s="1"/>
  <c r="M109" i="88"/>
  <c r="P36" i="60"/>
  <c r="R36" i="60" s="1"/>
  <c r="U36" i="60" s="1"/>
  <c r="M20" i="88"/>
  <c r="M68" i="88"/>
  <c r="P84" i="60"/>
  <c r="R84" i="60" s="1"/>
  <c r="L80" i="62" s="1"/>
  <c r="P92" i="60"/>
  <c r="R92" i="60" s="1"/>
  <c r="U92" i="60" s="1"/>
  <c r="D92" i="57" s="1"/>
  <c r="M76" i="88"/>
  <c r="P26" i="60"/>
  <c r="R26" i="60" s="1"/>
  <c r="U26" i="60" s="1"/>
  <c r="M10" i="88"/>
  <c r="M17" i="88"/>
  <c r="P33" i="60"/>
  <c r="R33" i="60" s="1"/>
  <c r="U33" i="60" s="1"/>
  <c r="P32" i="60"/>
  <c r="R32" i="60" s="1"/>
  <c r="M16" i="88"/>
  <c r="N168" i="60"/>
  <c r="L152" i="88"/>
  <c r="L50" i="88"/>
  <c r="N66" i="60"/>
  <c r="M46" i="88"/>
  <c r="P62" i="60"/>
  <c r="R62" i="60" s="1"/>
  <c r="L58" i="62" s="1"/>
  <c r="L109" i="88"/>
  <c r="N125" i="60"/>
  <c r="M8" i="88"/>
  <c r="P24" i="60"/>
  <c r="R24" i="60" s="1"/>
  <c r="D149" i="57"/>
  <c r="P133" i="88"/>
  <c r="P176" i="60"/>
  <c r="R176" i="60" s="1"/>
  <c r="U176" i="60" s="1"/>
  <c r="M160" i="88"/>
  <c r="L58" i="88"/>
  <c r="N74" i="60"/>
  <c r="L74" i="88"/>
  <c r="N90" i="60"/>
  <c r="L78" i="88"/>
  <c r="N94" i="60"/>
  <c r="L7" i="88"/>
  <c r="N23" i="60"/>
  <c r="L73" i="88"/>
  <c r="N89" i="60"/>
  <c r="L17" i="88"/>
  <c r="N33" i="60"/>
  <c r="M53" i="88"/>
  <c r="P69" i="60"/>
  <c r="R69" i="60" s="1"/>
  <c r="U69" i="60" s="1"/>
  <c r="N32" i="60"/>
  <c r="L16" i="88"/>
  <c r="M30" i="88"/>
  <c r="P46" i="60"/>
  <c r="R46" i="60" s="1"/>
  <c r="BL39" i="58"/>
  <c r="E26" i="70" s="1"/>
  <c r="F26" i="70" s="1"/>
  <c r="BM39" i="58"/>
  <c r="L114" i="88"/>
  <c r="N130" i="60"/>
  <c r="N170" i="60"/>
  <c r="L154" i="88"/>
  <c r="M50" i="88"/>
  <c r="P66" i="60"/>
  <c r="R66" i="60" s="1"/>
  <c r="U66" i="60" s="1"/>
  <c r="L95" i="88"/>
  <c r="N111" i="60"/>
  <c r="M91" i="88"/>
  <c r="P107" i="60"/>
  <c r="R107" i="60" s="1"/>
  <c r="U107" i="60" s="1"/>
  <c r="L106" i="88"/>
  <c r="N122" i="60"/>
  <c r="N52" i="60"/>
  <c r="L36" i="88"/>
  <c r="N88" i="60"/>
  <c r="L72" i="88"/>
  <c r="L105" i="88"/>
  <c r="N121" i="60"/>
  <c r="N118" i="60"/>
  <c r="L102" i="88"/>
  <c r="P127" i="60"/>
  <c r="R127" i="60" s="1"/>
  <c r="U127" i="60" s="1"/>
  <c r="M111" i="88"/>
  <c r="AE127" i="72"/>
  <c r="L76" i="88"/>
  <c r="N92" i="60"/>
  <c r="N26" i="60"/>
  <c r="L10" i="88"/>
  <c r="N29" i="60"/>
  <c r="L13" i="88"/>
  <c r="N104" i="60"/>
  <c r="L88" i="88"/>
  <c r="L93" i="88"/>
  <c r="N109" i="60"/>
  <c r="P21" i="60"/>
  <c r="M5" i="88"/>
  <c r="L8" i="88"/>
  <c r="N24" i="60"/>
  <c r="D150" i="66"/>
  <c r="D149" i="73"/>
  <c r="N176" i="60"/>
  <c r="L160" i="88"/>
  <c r="M78" i="88"/>
  <c r="P94" i="60"/>
  <c r="R94" i="60" s="1"/>
  <c r="P89" i="60"/>
  <c r="R89" i="60" s="1"/>
  <c r="U89" i="60" s="1"/>
  <c r="M73" i="88"/>
  <c r="L53" i="88"/>
  <c r="N69" i="60"/>
  <c r="P104" i="60"/>
  <c r="M88" i="88"/>
  <c r="P130" i="60"/>
  <c r="R130" i="60" s="1"/>
  <c r="U130" i="60" s="1"/>
  <c r="M114" i="88"/>
  <c r="P35" i="60"/>
  <c r="R35" i="60" s="1"/>
  <c r="U35" i="60" s="1"/>
  <c r="M19" i="88"/>
  <c r="L5" i="88"/>
  <c r="N21" i="60"/>
  <c r="L68" i="88"/>
  <c r="N84" i="60"/>
  <c r="D149" i="59"/>
  <c r="L84" i="88"/>
  <c r="N100" i="60"/>
  <c r="M58" i="88"/>
  <c r="P74" i="60"/>
  <c r="R74" i="60" s="1"/>
  <c r="U74" i="60" s="1"/>
  <c r="P90" i="60"/>
  <c r="R90" i="60" s="1"/>
  <c r="U90" i="60" s="1"/>
  <c r="M74" i="88"/>
  <c r="M7" i="88"/>
  <c r="P23" i="60"/>
  <c r="R23" i="60" s="1"/>
  <c r="U23" i="60" s="1"/>
  <c r="M13" i="88"/>
  <c r="P29" i="60"/>
  <c r="R29" i="60" s="1"/>
  <c r="N124" i="60"/>
  <c r="L108" i="88"/>
  <c r="L30" i="88"/>
  <c r="N46" i="60"/>
  <c r="M71" i="88"/>
  <c r="P87" i="60"/>
  <c r="R87" i="60" s="1"/>
  <c r="U87" i="60" s="1"/>
  <c r="M93" i="88"/>
  <c r="P109" i="60"/>
  <c r="R109" i="60" s="1"/>
  <c r="U109" i="60" s="1"/>
  <c r="L157" i="88"/>
  <c r="N173" i="60"/>
  <c r="O143" i="88"/>
  <c r="C159" i="57"/>
  <c r="C159" i="67"/>
  <c r="Y159" i="60"/>
  <c r="C160" i="66"/>
  <c r="O160" i="66" s="1"/>
  <c r="X159" i="60"/>
  <c r="C159" i="59"/>
  <c r="C159" i="61"/>
  <c r="C159" i="73"/>
  <c r="P170" i="60"/>
  <c r="R170" i="60" s="1"/>
  <c r="M154" i="88"/>
  <c r="P175" i="60"/>
  <c r="M159" i="88"/>
  <c r="N76" i="60"/>
  <c r="L60" i="88"/>
  <c r="P111" i="60"/>
  <c r="R111" i="60" s="1"/>
  <c r="U111" i="60" s="1"/>
  <c r="M95" i="88"/>
  <c r="L91" i="88"/>
  <c r="N107" i="60"/>
  <c r="M106" i="88"/>
  <c r="P122" i="60"/>
  <c r="R122" i="60" s="1"/>
  <c r="U122" i="60" s="1"/>
  <c r="M36" i="88"/>
  <c r="P52" i="60"/>
  <c r="N36" i="60"/>
  <c r="L20" i="88"/>
  <c r="M72" i="88"/>
  <c r="P88" i="60"/>
  <c r="R88" i="60" s="1"/>
  <c r="U88" i="60" s="1"/>
  <c r="P121" i="60"/>
  <c r="R121" i="60" s="1"/>
  <c r="U121" i="60" s="1"/>
  <c r="D121" i="73" s="1"/>
  <c r="M105" i="88"/>
  <c r="M102" i="88"/>
  <c r="P118" i="60"/>
  <c r="R118" i="60" s="1"/>
  <c r="N102" i="88" s="1"/>
  <c r="N127" i="60"/>
  <c r="L111" i="88"/>
  <c r="U110" i="60"/>
  <c r="D110" i="67" s="1"/>
  <c r="T110" i="60"/>
  <c r="O94" i="88" s="1"/>
  <c r="O117" i="60"/>
  <c r="K101" i="88"/>
  <c r="M20" i="60"/>
  <c r="J4" i="88"/>
  <c r="K159" i="88"/>
  <c r="O175" i="60"/>
  <c r="J34" i="88"/>
  <c r="M50" i="60"/>
  <c r="M52" i="60"/>
  <c r="J36" i="88"/>
  <c r="K4" i="88"/>
  <c r="O20" i="60"/>
  <c r="R20" i="60" s="1"/>
  <c r="L16" i="62" s="1"/>
  <c r="J159" i="88"/>
  <c r="M175" i="60"/>
  <c r="J101" i="88"/>
  <c r="M117" i="60"/>
  <c r="K34" i="88"/>
  <c r="O50" i="60"/>
  <c r="O52" i="60"/>
  <c r="K36" i="88"/>
  <c r="N94" i="88"/>
  <c r="L26" i="88"/>
  <c r="N42" i="60"/>
  <c r="C26" i="70"/>
  <c r="D26" i="70" s="1"/>
  <c r="L106" i="62"/>
  <c r="T144" i="60"/>
  <c r="L140" i="62"/>
  <c r="N128" i="88"/>
  <c r="P43" i="60"/>
  <c r="M27" i="88"/>
  <c r="O133" i="88"/>
  <c r="C149" i="67"/>
  <c r="C149" i="73"/>
  <c r="C149" i="59"/>
  <c r="Y149" i="60"/>
  <c r="C149" i="61"/>
  <c r="C150" i="66"/>
  <c r="O150" i="66" s="1"/>
  <c r="X149" i="60"/>
  <c r="C149" i="57"/>
  <c r="J26" i="88"/>
  <c r="M42" i="60"/>
  <c r="L142" i="62"/>
  <c r="N130" i="88"/>
  <c r="T146" i="60"/>
  <c r="P42" i="60"/>
  <c r="M26" i="88"/>
  <c r="D144" i="67"/>
  <c r="P128" i="88"/>
  <c r="D145" i="66"/>
  <c r="D144" i="73"/>
  <c r="D144" i="61"/>
  <c r="D144" i="57"/>
  <c r="D144" i="59"/>
  <c r="R57" i="60"/>
  <c r="U57" i="60" s="1"/>
  <c r="U146" i="60"/>
  <c r="AD129" i="72"/>
  <c r="S129" i="72"/>
  <c r="BQ129" i="46"/>
  <c r="N43" i="60"/>
  <c r="L27" i="88"/>
  <c r="P49" i="88"/>
  <c r="D65" i="59"/>
  <c r="D66" i="66"/>
  <c r="D65" i="61"/>
  <c r="D65" i="57"/>
  <c r="D65" i="73"/>
  <c r="D65" i="67"/>
  <c r="D95" i="61"/>
  <c r="D96" i="66"/>
  <c r="D95" i="73"/>
  <c r="D95" i="67"/>
  <c r="D95" i="59"/>
  <c r="D95" i="57"/>
  <c r="P79" i="88"/>
  <c r="T152" i="60"/>
  <c r="L148" i="62"/>
  <c r="N136" i="88"/>
  <c r="N155" i="88"/>
  <c r="L167" i="62"/>
  <c r="T171" i="60"/>
  <c r="L61" i="62"/>
  <c r="N49" i="88"/>
  <c r="T65" i="60"/>
  <c r="C166" i="66"/>
  <c r="O166" i="66" s="1"/>
  <c r="C165" i="73"/>
  <c r="C165" i="67"/>
  <c r="C165" i="61"/>
  <c r="Y165" i="60"/>
  <c r="O149" i="88"/>
  <c r="X165" i="60"/>
  <c r="C165" i="59"/>
  <c r="C165" i="57"/>
  <c r="N79" i="88"/>
  <c r="L91" i="62"/>
  <c r="T95" i="60"/>
  <c r="P136" i="88"/>
  <c r="D152" i="61"/>
  <c r="D152" i="59"/>
  <c r="D152" i="73"/>
  <c r="D152" i="67"/>
  <c r="D153" i="66"/>
  <c r="D152" i="57"/>
  <c r="D171" i="67"/>
  <c r="D171" i="73"/>
  <c r="P155" i="88"/>
  <c r="D171" i="61"/>
  <c r="D171" i="59"/>
  <c r="D172" i="66"/>
  <c r="D171" i="57"/>
  <c r="C155" i="59"/>
  <c r="C155" i="73"/>
  <c r="C155" i="67"/>
  <c r="C155" i="57"/>
  <c r="C155" i="61"/>
  <c r="X155" i="60"/>
  <c r="C156" i="66"/>
  <c r="O156" i="66" s="1"/>
  <c r="O139" i="88"/>
  <c r="Y155" i="60"/>
  <c r="D155" i="61"/>
  <c r="D156" i="66"/>
  <c r="D155" i="57"/>
  <c r="P139" i="88"/>
  <c r="D155" i="73"/>
  <c r="D155" i="59"/>
  <c r="D155" i="67"/>
  <c r="BA143" i="57"/>
  <c r="BD143" i="57"/>
  <c r="BB143" i="57"/>
  <c r="AZ143" i="57"/>
  <c r="H143" i="57"/>
  <c r="BS143" i="57"/>
  <c r="BC143" i="57"/>
  <c r="BE143" i="57"/>
  <c r="AZ143" i="59"/>
  <c r="BB143" i="59"/>
  <c r="BA143" i="59"/>
  <c r="BE143" i="59"/>
  <c r="BC143" i="59"/>
  <c r="BS143" i="59"/>
  <c r="H143" i="59"/>
  <c r="BD143" i="59"/>
  <c r="C156" i="57"/>
  <c r="X156" i="60"/>
  <c r="C157" i="66"/>
  <c r="O157" i="66" s="1"/>
  <c r="C156" i="73"/>
  <c r="Y156" i="60"/>
  <c r="C156" i="67"/>
  <c r="C156" i="59"/>
  <c r="C156" i="61"/>
  <c r="O140" i="88"/>
  <c r="C158" i="73"/>
  <c r="C158" i="57"/>
  <c r="C158" i="59"/>
  <c r="O142" i="88"/>
  <c r="C158" i="61"/>
  <c r="X158" i="60"/>
  <c r="C159" i="66"/>
  <c r="O159" i="66" s="1"/>
  <c r="C158" i="67"/>
  <c r="Y158" i="60"/>
  <c r="Y153" i="60"/>
  <c r="C153" i="59"/>
  <c r="O137" i="88"/>
  <c r="C154" i="66"/>
  <c r="O154" i="66" s="1"/>
  <c r="C153" i="61"/>
  <c r="C153" i="73"/>
  <c r="C153" i="67"/>
  <c r="C153" i="57"/>
  <c r="X153" i="60"/>
  <c r="BH161" i="59"/>
  <c r="BJ161" i="59"/>
  <c r="BL161" i="59" s="1"/>
  <c r="O161" i="61" s="1"/>
  <c r="BG161" i="59"/>
  <c r="F9" i="46"/>
  <c r="F10" i="46" s="1"/>
  <c r="C27" i="70"/>
  <c r="R48" i="60"/>
  <c r="U48" i="60" s="1"/>
  <c r="R106" i="60"/>
  <c r="U106" i="60" s="1"/>
  <c r="R103" i="60"/>
  <c r="U103" i="60" s="1"/>
  <c r="BC142" i="59"/>
  <c r="H142" i="59"/>
  <c r="BD142" i="59"/>
  <c r="AZ142" i="59"/>
  <c r="BE142" i="59"/>
  <c r="BS142" i="59"/>
  <c r="BA142" i="59"/>
  <c r="BB142" i="59"/>
  <c r="BE142" i="57"/>
  <c r="AZ142" i="57"/>
  <c r="BB142" i="57"/>
  <c r="BD142" i="57"/>
  <c r="BA142" i="57"/>
  <c r="BC142" i="57"/>
  <c r="BS142" i="57"/>
  <c r="H142" i="57"/>
  <c r="R60" i="60"/>
  <c r="R71" i="60"/>
  <c r="R56" i="60"/>
  <c r="U56" i="60" s="1"/>
  <c r="R113" i="60"/>
  <c r="R83" i="60"/>
  <c r="U83" i="60" s="1"/>
  <c r="L163" i="62"/>
  <c r="N151" i="88"/>
  <c r="T167" i="60"/>
  <c r="D166" i="73"/>
  <c r="D166" i="59"/>
  <c r="D166" i="57"/>
  <c r="D166" i="61"/>
  <c r="D166" i="67"/>
  <c r="P150" i="88"/>
  <c r="D167" i="66"/>
  <c r="R55" i="60"/>
  <c r="K23" i="88"/>
  <c r="O39" i="60"/>
  <c r="B11" i="56"/>
  <c r="A10" i="56"/>
  <c r="R82" i="60"/>
  <c r="R54" i="60"/>
  <c r="U54" i="60" s="1"/>
  <c r="R61" i="60"/>
  <c r="U61" i="60" s="1"/>
  <c r="R38" i="60"/>
  <c r="R120" i="60"/>
  <c r="U120" i="60" s="1"/>
  <c r="R112" i="60"/>
  <c r="U112" i="60" s="1"/>
  <c r="R99" i="60"/>
  <c r="R177" i="60"/>
  <c r="D161" i="66"/>
  <c r="P144" i="88"/>
  <c r="D160" i="67"/>
  <c r="D160" i="61"/>
  <c r="D160" i="73"/>
  <c r="D160" i="57"/>
  <c r="D160" i="59"/>
  <c r="R126" i="60"/>
  <c r="S131" i="72"/>
  <c r="AD131" i="72"/>
  <c r="BQ131" i="46"/>
  <c r="R172" i="60"/>
  <c r="N135" i="88"/>
  <c r="T151" i="60"/>
  <c r="L147" i="62"/>
  <c r="D147" i="61"/>
  <c r="D147" i="73"/>
  <c r="D148" i="66"/>
  <c r="P131" i="88"/>
  <c r="D147" i="67"/>
  <c r="D147" i="59"/>
  <c r="D147" i="57"/>
  <c r="R49" i="60"/>
  <c r="BS154" i="59"/>
  <c r="BD154" i="59"/>
  <c r="BE154" i="59"/>
  <c r="BC154" i="59"/>
  <c r="AZ154" i="59"/>
  <c r="H154" i="59"/>
  <c r="BB154" i="59"/>
  <c r="BA154" i="59"/>
  <c r="U167" i="60"/>
  <c r="N150" i="88"/>
  <c r="T166" i="60"/>
  <c r="L162" i="62"/>
  <c r="R58" i="60"/>
  <c r="U58" i="60" s="1"/>
  <c r="J23" i="88"/>
  <c r="M39" i="60"/>
  <c r="R63" i="60"/>
  <c r="U63" i="60" s="1"/>
  <c r="R41" i="60"/>
  <c r="U41" i="60" s="1"/>
  <c r="R22" i="60"/>
  <c r="U22" i="60" s="1"/>
  <c r="R85" i="60"/>
  <c r="U85" i="60" s="1"/>
  <c r="R108" i="60"/>
  <c r="U108" i="60" s="1"/>
  <c r="R169" i="60"/>
  <c r="U169" i="60" s="1"/>
  <c r="R91" i="60"/>
  <c r="U91" i="60" s="1"/>
  <c r="L156" i="62"/>
  <c r="T160" i="60"/>
  <c r="N144" i="88"/>
  <c r="R51" i="60"/>
  <c r="U51" i="60" s="1"/>
  <c r="R102" i="60"/>
  <c r="U102" i="60" s="1"/>
  <c r="U151" i="60"/>
  <c r="R77" i="60"/>
  <c r="U77" i="60" s="1"/>
  <c r="R27" i="60"/>
  <c r="U27" i="60" s="1"/>
  <c r="T147" i="60"/>
  <c r="N131" i="88"/>
  <c r="L143" i="62"/>
  <c r="AD127" i="72"/>
  <c r="F8" i="72"/>
  <c r="S127" i="72"/>
  <c r="BQ127" i="46"/>
  <c r="BB154" i="57"/>
  <c r="BE154" i="57"/>
  <c r="H154" i="57"/>
  <c r="BC154" i="57"/>
  <c r="BD154" i="57"/>
  <c r="BS154" i="57"/>
  <c r="BA154" i="57"/>
  <c r="AZ154" i="57"/>
  <c r="R31" i="60"/>
  <c r="U31" i="60" s="1"/>
  <c r="R116" i="60"/>
  <c r="U116" i="60" s="1"/>
  <c r="R101" i="60"/>
  <c r="U101" i="60" s="1"/>
  <c r="R47" i="60"/>
  <c r="U47" i="60" s="1"/>
  <c r="R75" i="60"/>
  <c r="U75" i="60" s="1"/>
  <c r="R123" i="60"/>
  <c r="U123" i="60" s="1"/>
  <c r="R119" i="60"/>
  <c r="U119" i="60" s="1"/>
  <c r="R93" i="60"/>
  <c r="M43" i="60"/>
  <c r="J27" i="88"/>
  <c r="T97" i="60" l="1"/>
  <c r="U97" i="60"/>
  <c r="N81" i="88"/>
  <c r="R138" i="60"/>
  <c r="L134" i="62" s="1"/>
  <c r="AZ145" i="59"/>
  <c r="BD145" i="59"/>
  <c r="U139" i="60"/>
  <c r="P123" i="88" s="1"/>
  <c r="R73" i="60"/>
  <c r="U73" i="60" s="1"/>
  <c r="D73" i="61" s="1"/>
  <c r="T139" i="60"/>
  <c r="X139" i="60" s="1"/>
  <c r="N123" i="88"/>
  <c r="BE145" i="59"/>
  <c r="BH145" i="59" s="1"/>
  <c r="H145" i="59"/>
  <c r="BS145" i="59"/>
  <c r="BB145" i="59"/>
  <c r="BA145" i="59"/>
  <c r="L26" i="62"/>
  <c r="D30" i="73"/>
  <c r="N14" i="88"/>
  <c r="D31" i="66"/>
  <c r="P14" i="88"/>
  <c r="C139" i="57"/>
  <c r="BS139" i="57" s="1"/>
  <c r="AZ148" i="57"/>
  <c r="D30" i="59"/>
  <c r="BG162" i="57"/>
  <c r="BH162" i="57"/>
  <c r="BA157" i="57"/>
  <c r="BD157" i="59"/>
  <c r="C18" i="73"/>
  <c r="T30" i="60"/>
  <c r="C31" i="66" s="1"/>
  <c r="O31" i="66" s="1"/>
  <c r="D30" i="57"/>
  <c r="D30" i="67"/>
  <c r="BS148" i="57"/>
  <c r="R21" i="60"/>
  <c r="T21" i="60" s="1"/>
  <c r="C18" i="59"/>
  <c r="BS18" i="59" s="1"/>
  <c r="BD157" i="57"/>
  <c r="O43" i="60"/>
  <c r="R43" i="60" s="1"/>
  <c r="U43" i="60" s="1"/>
  <c r="R104" i="60"/>
  <c r="U104" i="60" s="1"/>
  <c r="D104" i="67" s="1"/>
  <c r="C106" i="66"/>
  <c r="O106" i="66" s="1"/>
  <c r="BS157" i="57"/>
  <c r="BC157" i="57"/>
  <c r="Y105" i="60"/>
  <c r="L41" i="62"/>
  <c r="C105" i="57"/>
  <c r="BA105" i="57" s="1"/>
  <c r="X105" i="60"/>
  <c r="BE157" i="57"/>
  <c r="BJ157" i="57" s="1"/>
  <c r="BL157" i="57" s="1"/>
  <c r="N157" i="61" s="1"/>
  <c r="AZ157" i="57"/>
  <c r="O89" i="88"/>
  <c r="C105" i="67"/>
  <c r="C105" i="59"/>
  <c r="BS105" i="59" s="1"/>
  <c r="C105" i="61"/>
  <c r="BB157" i="57"/>
  <c r="BS157" i="59"/>
  <c r="BA148" i="57"/>
  <c r="BA157" i="59"/>
  <c r="BE157" i="59"/>
  <c r="BJ157" i="59" s="1"/>
  <c r="BL157" i="59" s="1"/>
  <c r="O157" i="61" s="1"/>
  <c r="BG162" i="59"/>
  <c r="BH162" i="59"/>
  <c r="BJ162" i="59"/>
  <c r="BL162" i="59" s="1"/>
  <c r="O162" i="61" s="1"/>
  <c r="S162" i="61" s="1"/>
  <c r="V162" i="61" s="1"/>
  <c r="AB162" i="61" s="1"/>
  <c r="T146" i="88" s="1"/>
  <c r="BB157" i="59"/>
  <c r="BC157" i="59"/>
  <c r="BE148" i="57"/>
  <c r="BG148" i="57" s="1"/>
  <c r="AZ157" i="59"/>
  <c r="BA148" i="59"/>
  <c r="BC148" i="59"/>
  <c r="L125" i="62"/>
  <c r="BS145" i="57"/>
  <c r="P2" i="88"/>
  <c r="D18" i="59"/>
  <c r="D18" i="61"/>
  <c r="AZ145" i="57"/>
  <c r="BE145" i="57"/>
  <c r="BG145" i="57" s="1"/>
  <c r="D19" i="66"/>
  <c r="D18" i="67"/>
  <c r="D130" i="66"/>
  <c r="D18" i="57"/>
  <c r="BA18" i="57"/>
  <c r="BS18" i="57"/>
  <c r="BB145" i="57"/>
  <c r="BD148" i="59"/>
  <c r="AZ148" i="59"/>
  <c r="BD148" i="57"/>
  <c r="H148" i="57"/>
  <c r="BC145" i="57"/>
  <c r="BB148" i="59"/>
  <c r="BS148" i="59"/>
  <c r="BD145" i="57"/>
  <c r="C18" i="61"/>
  <c r="O2" i="88"/>
  <c r="Y18" i="60"/>
  <c r="C18" i="67"/>
  <c r="X18" i="60"/>
  <c r="C19" i="66"/>
  <c r="O19" i="66" s="1"/>
  <c r="BE148" i="59"/>
  <c r="BH148" i="59" s="1"/>
  <c r="BC148" i="57"/>
  <c r="H145" i="57"/>
  <c r="T70" i="60"/>
  <c r="X70" i="60" s="1"/>
  <c r="L66" i="62"/>
  <c r="N54" i="88"/>
  <c r="L133" i="62"/>
  <c r="D136" i="61"/>
  <c r="BC18" i="57"/>
  <c r="AZ18" i="57"/>
  <c r="BD18" i="57"/>
  <c r="C30" i="70"/>
  <c r="C19" i="61"/>
  <c r="X19" i="60"/>
  <c r="C19" i="73"/>
  <c r="C19" i="67"/>
  <c r="Y19" i="60"/>
  <c r="C19" i="59"/>
  <c r="C20" i="66"/>
  <c r="O20" i="66" s="1"/>
  <c r="O3" i="88"/>
  <c r="C19" i="57"/>
  <c r="T137" i="60"/>
  <c r="C137" i="73" s="1"/>
  <c r="H18" i="57"/>
  <c r="BE18" i="57"/>
  <c r="BJ18" i="57" s="1"/>
  <c r="BL18" i="57" s="1"/>
  <c r="N18" i="61" s="1"/>
  <c r="BB18" i="57"/>
  <c r="U70" i="60"/>
  <c r="D70" i="61" s="1"/>
  <c r="U137" i="60"/>
  <c r="P121" i="88" s="1"/>
  <c r="D129" i="67"/>
  <c r="BJ150" i="57"/>
  <c r="BL150" i="57" s="1"/>
  <c r="N150" i="61" s="1"/>
  <c r="T136" i="60"/>
  <c r="C137" i="66" s="1"/>
  <c r="O137" i="66" s="1"/>
  <c r="L68" i="62"/>
  <c r="D136" i="73"/>
  <c r="AG129" i="72"/>
  <c r="V129" i="60" s="1"/>
  <c r="T118" i="60"/>
  <c r="C118" i="67" s="1"/>
  <c r="BG150" i="59"/>
  <c r="BI150" i="59" s="1"/>
  <c r="T72" i="60"/>
  <c r="C72" i="57" s="1"/>
  <c r="D81" i="59"/>
  <c r="P113" i="88"/>
  <c r="N120" i="88"/>
  <c r="D137" i="66"/>
  <c r="D136" i="57"/>
  <c r="D129" i="73"/>
  <c r="D129" i="59"/>
  <c r="D136" i="67"/>
  <c r="T129" i="60"/>
  <c r="C129" i="61" s="1"/>
  <c r="D129" i="57"/>
  <c r="L132" i="62"/>
  <c r="P120" i="88"/>
  <c r="N113" i="88"/>
  <c r="N37" i="88"/>
  <c r="U64" i="60"/>
  <c r="D65" i="66" s="1"/>
  <c r="L60" i="62"/>
  <c r="P65" i="88"/>
  <c r="D81" i="57"/>
  <c r="C164" i="73"/>
  <c r="C164" i="67"/>
  <c r="C164" i="57"/>
  <c r="O148" i="88"/>
  <c r="C164" i="59"/>
  <c r="Y164" i="60"/>
  <c r="C165" i="66"/>
  <c r="O165" i="66" s="1"/>
  <c r="C164" i="61"/>
  <c r="X164" i="60"/>
  <c r="T45" i="60"/>
  <c r="C45" i="59" s="1"/>
  <c r="N48" i="88"/>
  <c r="BJ150" i="59"/>
  <c r="BL150" i="59" s="1"/>
  <c r="O150" i="61" s="1"/>
  <c r="U72" i="60"/>
  <c r="P56" i="88" s="1"/>
  <c r="BG161" i="57"/>
  <c r="BI161" i="57" s="1"/>
  <c r="D81" i="73"/>
  <c r="L77" i="62"/>
  <c r="K26" i="88"/>
  <c r="T81" i="60"/>
  <c r="C81" i="67" s="1"/>
  <c r="R134" i="60"/>
  <c r="T134" i="60" s="1"/>
  <c r="N65" i="88"/>
  <c r="D81" i="61"/>
  <c r="D82" i="66"/>
  <c r="T79" i="60"/>
  <c r="Y79" i="60" s="1"/>
  <c r="E27" i="70"/>
  <c r="F27" i="70" s="1"/>
  <c r="U138" i="60"/>
  <c r="P63" i="88"/>
  <c r="D79" i="57"/>
  <c r="N63" i="88"/>
  <c r="D111" i="66"/>
  <c r="L75" i="62"/>
  <c r="D79" i="67"/>
  <c r="D79" i="73"/>
  <c r="U45" i="60"/>
  <c r="D46" i="66" s="1"/>
  <c r="U135" i="60"/>
  <c r="T135" i="60"/>
  <c r="N119" i="88"/>
  <c r="L131" i="62"/>
  <c r="AE128" i="72"/>
  <c r="AG128" i="72" s="1"/>
  <c r="V128" i="60" s="1"/>
  <c r="H8" i="72"/>
  <c r="K32" i="70" s="1"/>
  <c r="Y128" i="72"/>
  <c r="BQ128" i="58"/>
  <c r="D80" i="66"/>
  <c r="R133" i="60"/>
  <c r="U133" i="60" s="1"/>
  <c r="U24" i="60"/>
  <c r="D24" i="59" s="1"/>
  <c r="D79" i="59"/>
  <c r="D121" i="59"/>
  <c r="R140" i="60"/>
  <c r="U140" i="60" s="1"/>
  <c r="BQ132" i="58"/>
  <c r="Y132" i="72"/>
  <c r="AE132" i="72"/>
  <c r="AJ132" i="72" s="1"/>
  <c r="R141" i="60"/>
  <c r="U141" i="60" s="1"/>
  <c r="D110" i="59"/>
  <c r="T121" i="60"/>
  <c r="C121" i="67" s="1"/>
  <c r="D121" i="57"/>
  <c r="U76" i="60"/>
  <c r="D76" i="59" s="1"/>
  <c r="N60" i="88"/>
  <c r="AJ129" i="72"/>
  <c r="C64" i="73"/>
  <c r="D110" i="57"/>
  <c r="D110" i="61"/>
  <c r="N105" i="88"/>
  <c r="L117" i="62"/>
  <c r="E29" i="70"/>
  <c r="F29" i="70" s="1"/>
  <c r="F9" i="58"/>
  <c r="F10" i="58" s="1"/>
  <c r="D122" i="66"/>
  <c r="D121" i="67"/>
  <c r="BH150" i="57"/>
  <c r="BI150" i="57" s="1"/>
  <c r="BJ161" i="57"/>
  <c r="BL161" i="57" s="1"/>
  <c r="N161" i="61" s="1"/>
  <c r="S161" i="61" s="1"/>
  <c r="T59" i="60"/>
  <c r="C59" i="61" s="1"/>
  <c r="D92" i="59"/>
  <c r="U59" i="60"/>
  <c r="D59" i="73" s="1"/>
  <c r="C110" i="61"/>
  <c r="T84" i="60"/>
  <c r="C84" i="59" s="1"/>
  <c r="L49" i="62"/>
  <c r="R52" i="60"/>
  <c r="U52" i="60" s="1"/>
  <c r="P36" i="88" s="1"/>
  <c r="R86" i="60"/>
  <c r="T86" i="60" s="1"/>
  <c r="N4" i="88"/>
  <c r="U28" i="60"/>
  <c r="D28" i="73" s="1"/>
  <c r="H163" i="57"/>
  <c r="BS163" i="57"/>
  <c r="AZ163" i="57"/>
  <c r="BA163" i="57"/>
  <c r="BD163" i="57"/>
  <c r="BE163" i="57"/>
  <c r="BC163" i="57"/>
  <c r="BB163" i="57"/>
  <c r="N43" i="88"/>
  <c r="C111" i="66"/>
  <c r="O111" i="66" s="1"/>
  <c r="L114" i="62"/>
  <c r="BD163" i="59"/>
  <c r="BC163" i="59"/>
  <c r="AZ163" i="59"/>
  <c r="BE163" i="59"/>
  <c r="BA163" i="59"/>
  <c r="H163" i="59"/>
  <c r="BB163" i="59"/>
  <c r="BS163" i="59"/>
  <c r="P76" i="88"/>
  <c r="P105" i="88"/>
  <c r="R175" i="60"/>
  <c r="N159" i="88" s="1"/>
  <c r="C25" i="70"/>
  <c r="D25" i="70" s="1"/>
  <c r="D53" i="57"/>
  <c r="D53" i="73"/>
  <c r="D54" i="66"/>
  <c r="D53" i="61"/>
  <c r="BI161" i="59"/>
  <c r="D53" i="67"/>
  <c r="D53" i="59"/>
  <c r="T53" i="60"/>
  <c r="C53" i="61" s="1"/>
  <c r="U84" i="60"/>
  <c r="D84" i="73" s="1"/>
  <c r="BE159" i="57"/>
  <c r="H159" i="57"/>
  <c r="BS159" i="57"/>
  <c r="BD159" i="57"/>
  <c r="BC159" i="57"/>
  <c r="AZ159" i="57"/>
  <c r="BA159" i="57"/>
  <c r="BB159" i="57"/>
  <c r="C65" i="66"/>
  <c r="O65" i="66" s="1"/>
  <c r="N68" i="88"/>
  <c r="D92" i="61"/>
  <c r="D92" i="73"/>
  <c r="T92" i="60"/>
  <c r="C92" i="57" s="1"/>
  <c r="T76" i="60"/>
  <c r="X76" i="60" s="1"/>
  <c r="C64" i="61"/>
  <c r="D92" i="67"/>
  <c r="D93" i="66"/>
  <c r="T62" i="60"/>
  <c r="C62" i="73" s="1"/>
  <c r="M23" i="88"/>
  <c r="P39" i="60"/>
  <c r="R39" i="60" s="1"/>
  <c r="U39" i="60" s="1"/>
  <c r="N76" i="88"/>
  <c r="L88" i="62"/>
  <c r="L72" i="62"/>
  <c r="C110" i="59"/>
  <c r="AZ110" i="59" s="1"/>
  <c r="N46" i="88"/>
  <c r="D121" i="61"/>
  <c r="U62" i="60"/>
  <c r="AZ159" i="59"/>
  <c r="BA159" i="59"/>
  <c r="BE159" i="59"/>
  <c r="BD159" i="59"/>
  <c r="H159" i="59"/>
  <c r="BB159" i="59"/>
  <c r="BS159" i="59"/>
  <c r="BC159" i="59"/>
  <c r="U118" i="60"/>
  <c r="N39" i="60"/>
  <c r="E32" i="70" s="1"/>
  <c r="L23" i="88"/>
  <c r="C32" i="70"/>
  <c r="AI129" i="72"/>
  <c r="Y110" i="60"/>
  <c r="C110" i="73"/>
  <c r="P94" i="88"/>
  <c r="D110" i="73"/>
  <c r="T20" i="60"/>
  <c r="C20" i="57" s="1"/>
  <c r="U20" i="60"/>
  <c r="R50" i="60"/>
  <c r="U50" i="60" s="1"/>
  <c r="C110" i="57"/>
  <c r="BA110" i="57" s="1"/>
  <c r="X110" i="60"/>
  <c r="C110" i="67"/>
  <c r="R117" i="60"/>
  <c r="U117" i="60" s="1"/>
  <c r="Y146" i="60"/>
  <c r="C146" i="67"/>
  <c r="C147" i="66"/>
  <c r="O147" i="66" s="1"/>
  <c r="C146" i="61"/>
  <c r="O130" i="88"/>
  <c r="C146" i="73"/>
  <c r="X146" i="60"/>
  <c r="C146" i="57"/>
  <c r="C146" i="59"/>
  <c r="D176" i="61"/>
  <c r="D176" i="57"/>
  <c r="D177" i="66"/>
  <c r="D176" i="67"/>
  <c r="D176" i="73"/>
  <c r="D176" i="59"/>
  <c r="P160" i="88"/>
  <c r="X64" i="60"/>
  <c r="C64" i="57"/>
  <c r="BD64" i="57" s="1"/>
  <c r="C97" i="67"/>
  <c r="C97" i="61"/>
  <c r="C97" i="59"/>
  <c r="O81" i="88"/>
  <c r="C98" i="66"/>
  <c r="O98" i="66" s="1"/>
  <c r="C97" i="57"/>
  <c r="Y97" i="60"/>
  <c r="C97" i="73"/>
  <c r="X97" i="60"/>
  <c r="C64" i="67"/>
  <c r="O48" i="88"/>
  <c r="D146" i="59"/>
  <c r="D146" i="67"/>
  <c r="D146" i="61"/>
  <c r="D146" i="57"/>
  <c r="D146" i="73"/>
  <c r="P130" i="88"/>
  <c r="D147" i="66"/>
  <c r="P41" i="88"/>
  <c r="D57" i="67"/>
  <c r="D57" i="57"/>
  <c r="D57" i="61"/>
  <c r="D57" i="73"/>
  <c r="D58" i="66"/>
  <c r="D57" i="59"/>
  <c r="BE149" i="59"/>
  <c r="H149" i="59"/>
  <c r="BA149" i="59"/>
  <c r="BB149" i="59"/>
  <c r="BS149" i="59"/>
  <c r="BC149" i="59"/>
  <c r="AZ149" i="59"/>
  <c r="BD149" i="59"/>
  <c r="D97" i="61"/>
  <c r="D97" i="57"/>
  <c r="P81" i="88"/>
  <c r="D97" i="73"/>
  <c r="D97" i="67"/>
  <c r="D98" i="66"/>
  <c r="D97" i="59"/>
  <c r="BS149" i="57"/>
  <c r="BB149" i="57"/>
  <c r="BC149" i="57"/>
  <c r="BE149" i="57"/>
  <c r="BA149" i="57"/>
  <c r="AZ149" i="57"/>
  <c r="BD149" i="57"/>
  <c r="H149" i="57"/>
  <c r="S15" i="72"/>
  <c r="Y64" i="60"/>
  <c r="R42" i="60"/>
  <c r="U42" i="60" s="1"/>
  <c r="N41" i="88"/>
  <c r="T57" i="60"/>
  <c r="L53" i="62"/>
  <c r="L172" i="62"/>
  <c r="N160" i="88"/>
  <c r="T176" i="60"/>
  <c r="O128" i="88"/>
  <c r="X144" i="60"/>
  <c r="C144" i="61"/>
  <c r="C144" i="67"/>
  <c r="C144" i="59"/>
  <c r="C144" i="73"/>
  <c r="Y144" i="60"/>
  <c r="C144" i="57"/>
  <c r="C145" i="66"/>
  <c r="O145" i="66" s="1"/>
  <c r="D27" i="70"/>
  <c r="BE155" i="59"/>
  <c r="BD155" i="59"/>
  <c r="BS155" i="59"/>
  <c r="BB155" i="59"/>
  <c r="AZ155" i="59"/>
  <c r="BA155" i="59"/>
  <c r="H155" i="59"/>
  <c r="BC155" i="59"/>
  <c r="C95" i="59"/>
  <c r="C95" i="57"/>
  <c r="C95" i="67"/>
  <c r="O79" i="88"/>
  <c r="C95" i="73"/>
  <c r="C95" i="61"/>
  <c r="Y95" i="60"/>
  <c r="X95" i="60"/>
  <c r="C96" i="66"/>
  <c r="O96" i="66" s="1"/>
  <c r="AZ165" i="59"/>
  <c r="BB165" i="59"/>
  <c r="BD165" i="59"/>
  <c r="BS165" i="59"/>
  <c r="BE165" i="59"/>
  <c r="BA165" i="59"/>
  <c r="BC165" i="59"/>
  <c r="H165" i="59"/>
  <c r="BB64" i="59"/>
  <c r="BS64" i="59"/>
  <c r="AZ64" i="59"/>
  <c r="BD64" i="59"/>
  <c r="BA64" i="59"/>
  <c r="BC64" i="59"/>
  <c r="C171" i="73"/>
  <c r="G171" i="73" s="1"/>
  <c r="C171" i="57"/>
  <c r="O155" i="88"/>
  <c r="C171" i="67"/>
  <c r="G171" i="67" s="1"/>
  <c r="Y171" i="60"/>
  <c r="C172" i="66"/>
  <c r="O172" i="66" s="1"/>
  <c r="C171" i="61"/>
  <c r="E171" i="61" s="1"/>
  <c r="X171" i="60"/>
  <c r="C171" i="59"/>
  <c r="BB155" i="57"/>
  <c r="BC155" i="57"/>
  <c r="H155" i="57"/>
  <c r="AZ155" i="57"/>
  <c r="BS155" i="57"/>
  <c r="BA155" i="57"/>
  <c r="BD155" i="57"/>
  <c r="BE155" i="57"/>
  <c r="BE165" i="57"/>
  <c r="BB165" i="57"/>
  <c r="BA165" i="57"/>
  <c r="BC165" i="57"/>
  <c r="AZ165" i="57"/>
  <c r="BS165" i="57"/>
  <c r="BD165" i="57"/>
  <c r="H165" i="57"/>
  <c r="C65" i="73"/>
  <c r="C65" i="59"/>
  <c r="Y65" i="60"/>
  <c r="O49" i="88"/>
  <c r="C66" i="66"/>
  <c r="O66" i="66" s="1"/>
  <c r="X65" i="60"/>
  <c r="C65" i="61"/>
  <c r="C65" i="57"/>
  <c r="C65" i="67"/>
  <c r="C152" i="57"/>
  <c r="C152" i="73"/>
  <c r="C152" i="67"/>
  <c r="Y152" i="60"/>
  <c r="C152" i="59"/>
  <c r="C153" i="66"/>
  <c r="O153" i="66" s="1"/>
  <c r="O136" i="88"/>
  <c r="C152" i="61"/>
  <c r="X152" i="60"/>
  <c r="BH143" i="59"/>
  <c r="BG143" i="59"/>
  <c r="BJ143" i="59"/>
  <c r="BL143" i="59" s="1"/>
  <c r="O143" i="61" s="1"/>
  <c r="BJ143" i="57"/>
  <c r="BL143" i="57" s="1"/>
  <c r="N143" i="61" s="1"/>
  <c r="BH143" i="57"/>
  <c r="BG143" i="57"/>
  <c r="BD153" i="57"/>
  <c r="BS153" i="57"/>
  <c r="H153" i="57"/>
  <c r="BE153" i="57"/>
  <c r="BB153" i="57"/>
  <c r="BC153" i="57"/>
  <c r="BA153" i="57"/>
  <c r="AZ153" i="57"/>
  <c r="BD153" i="59"/>
  <c r="BE153" i="59"/>
  <c r="H153" i="59"/>
  <c r="AZ153" i="59"/>
  <c r="BA153" i="59"/>
  <c r="BB153" i="59"/>
  <c r="BC153" i="59"/>
  <c r="BS153" i="59"/>
  <c r="H158" i="59"/>
  <c r="BA158" i="59"/>
  <c r="BS158" i="59"/>
  <c r="BE158" i="59"/>
  <c r="AZ158" i="59"/>
  <c r="BD158" i="59"/>
  <c r="BC158" i="59"/>
  <c r="BB158" i="59"/>
  <c r="H158" i="57"/>
  <c r="BA158" i="57"/>
  <c r="BC158" i="57"/>
  <c r="BE158" i="57"/>
  <c r="AZ158" i="57"/>
  <c r="BD158" i="57"/>
  <c r="BB158" i="57"/>
  <c r="BS158" i="57"/>
  <c r="BB156" i="59"/>
  <c r="BE156" i="59"/>
  <c r="BA156" i="59"/>
  <c r="H156" i="59"/>
  <c r="BC156" i="59"/>
  <c r="AZ156" i="59"/>
  <c r="BS156" i="59"/>
  <c r="BD156" i="59"/>
  <c r="BC156" i="57"/>
  <c r="BA156" i="57"/>
  <c r="BE156" i="57"/>
  <c r="H156" i="57"/>
  <c r="BB156" i="57"/>
  <c r="BS156" i="57"/>
  <c r="AZ156" i="57"/>
  <c r="BD156" i="57"/>
  <c r="C31" i="70"/>
  <c r="P50" i="88"/>
  <c r="D66" i="59"/>
  <c r="D66" i="73"/>
  <c r="D66" i="61"/>
  <c r="D67" i="66"/>
  <c r="D66" i="67"/>
  <c r="D66" i="57"/>
  <c r="D123" i="67"/>
  <c r="D124" i="66"/>
  <c r="D123" i="73"/>
  <c r="D123" i="57"/>
  <c r="P107" i="88"/>
  <c r="D123" i="59"/>
  <c r="D123" i="61"/>
  <c r="P31" i="88"/>
  <c r="D47" i="59"/>
  <c r="D48" i="66"/>
  <c r="D47" i="73"/>
  <c r="D47" i="61"/>
  <c r="D47" i="67"/>
  <c r="D47" i="57"/>
  <c r="D78" i="66"/>
  <c r="D77" i="57"/>
  <c r="D77" i="59"/>
  <c r="D77" i="67"/>
  <c r="D77" i="61"/>
  <c r="P61" i="88"/>
  <c r="D77" i="73"/>
  <c r="D92" i="66"/>
  <c r="D91" i="59"/>
  <c r="D91" i="61"/>
  <c r="D91" i="57"/>
  <c r="P75" i="88"/>
  <c r="D91" i="73"/>
  <c r="D91" i="67"/>
  <c r="D100" i="61"/>
  <c r="D100" i="57"/>
  <c r="D100" i="59"/>
  <c r="P84" i="88"/>
  <c r="D101" i="66"/>
  <c r="D100" i="67"/>
  <c r="D100" i="73"/>
  <c r="D36" i="66"/>
  <c r="P19" i="88"/>
  <c r="D35" i="61"/>
  <c r="D35" i="67"/>
  <c r="D35" i="59"/>
  <c r="D35" i="57"/>
  <c r="D35" i="73"/>
  <c r="P72" i="88"/>
  <c r="D88" i="67"/>
  <c r="D89" i="66"/>
  <c r="D88" i="59"/>
  <c r="D88" i="73"/>
  <c r="D88" i="61"/>
  <c r="D88" i="57"/>
  <c r="D75" i="73"/>
  <c r="P59" i="88"/>
  <c r="D75" i="59"/>
  <c r="D75" i="57"/>
  <c r="D76" i="66"/>
  <c r="D75" i="61"/>
  <c r="D75" i="67"/>
  <c r="D132" i="57"/>
  <c r="D132" i="61"/>
  <c r="D132" i="67"/>
  <c r="D132" i="59"/>
  <c r="P116" i="88"/>
  <c r="D133" i="66"/>
  <c r="D132" i="73"/>
  <c r="D109" i="57"/>
  <c r="D109" i="61"/>
  <c r="D109" i="67"/>
  <c r="D109" i="73"/>
  <c r="P93" i="88"/>
  <c r="D109" i="59"/>
  <c r="D110" i="66"/>
  <c r="D31" i="59"/>
  <c r="D31" i="73"/>
  <c r="D31" i="57"/>
  <c r="D32" i="66"/>
  <c r="P15" i="88"/>
  <c r="D31" i="67"/>
  <c r="D31" i="61"/>
  <c r="P106" i="88"/>
  <c r="D122" i="67"/>
  <c r="D122" i="59"/>
  <c r="D122" i="73"/>
  <c r="D122" i="61"/>
  <c r="D123" i="66"/>
  <c r="D122" i="57"/>
  <c r="D108" i="61"/>
  <c r="D109" i="66"/>
  <c r="D108" i="73"/>
  <c r="D108" i="59"/>
  <c r="D108" i="67"/>
  <c r="D108" i="57"/>
  <c r="P92" i="88"/>
  <c r="D131" i="66"/>
  <c r="P114" i="88"/>
  <c r="D130" i="59"/>
  <c r="D130" i="73"/>
  <c r="D130" i="61"/>
  <c r="D130" i="57"/>
  <c r="D130" i="67"/>
  <c r="D37" i="67"/>
  <c r="D37" i="73"/>
  <c r="D37" i="61"/>
  <c r="D37" i="59"/>
  <c r="D38" i="66"/>
  <c r="D37" i="57"/>
  <c r="P21" i="88"/>
  <c r="L89" i="62"/>
  <c r="T93" i="60"/>
  <c r="N77" i="88"/>
  <c r="U93" i="60"/>
  <c r="T119" i="60"/>
  <c r="L115" i="62"/>
  <c r="N103" i="88"/>
  <c r="L29" i="62"/>
  <c r="T33" i="60"/>
  <c r="N17" i="88"/>
  <c r="N95" i="88"/>
  <c r="L107" i="62"/>
  <c r="T111" i="60"/>
  <c r="L97" i="62"/>
  <c r="T101" i="60"/>
  <c r="N85" i="88"/>
  <c r="N100" i="88"/>
  <c r="L112" i="62"/>
  <c r="T116" i="60"/>
  <c r="L64" i="62"/>
  <c r="T68" i="60"/>
  <c r="N52" i="88"/>
  <c r="T173" i="60"/>
  <c r="L169" i="62"/>
  <c r="N157" i="88"/>
  <c r="J32" i="70"/>
  <c r="X147" i="60"/>
  <c r="C147" i="57"/>
  <c r="O131" i="88"/>
  <c r="C147" i="61"/>
  <c r="Y147" i="60"/>
  <c r="C147" i="59"/>
  <c r="C148" i="66"/>
  <c r="O148" i="66" s="1"/>
  <c r="C147" i="67"/>
  <c r="C147" i="73"/>
  <c r="L23" i="62"/>
  <c r="N11" i="88"/>
  <c r="T27" i="60"/>
  <c r="D152" i="66"/>
  <c r="D151" i="61"/>
  <c r="D151" i="57"/>
  <c r="P135" i="88"/>
  <c r="D151" i="67"/>
  <c r="D151" i="73"/>
  <c r="D151" i="59"/>
  <c r="T128" i="60"/>
  <c r="N112" i="88"/>
  <c r="L124" i="62"/>
  <c r="N18" i="88"/>
  <c r="T34" i="60"/>
  <c r="L30" i="62"/>
  <c r="N20" i="88"/>
  <c r="T36" i="60"/>
  <c r="L32" i="62"/>
  <c r="N115" i="88"/>
  <c r="T131" i="60"/>
  <c r="AI131" i="72" s="1"/>
  <c r="L127" i="62"/>
  <c r="L98" i="62"/>
  <c r="N86" i="88"/>
  <c r="T102" i="60"/>
  <c r="T51" i="60"/>
  <c r="L47" i="62"/>
  <c r="N35" i="88"/>
  <c r="L103" i="62"/>
  <c r="N91" i="88"/>
  <c r="T107" i="60"/>
  <c r="N153" i="88"/>
  <c r="L165" i="62"/>
  <c r="T169" i="60"/>
  <c r="L86" i="62"/>
  <c r="T90" i="60"/>
  <c r="N74" i="88"/>
  <c r="T85" i="60"/>
  <c r="N69" i="88"/>
  <c r="L81" i="62"/>
  <c r="L170" i="62"/>
  <c r="N158" i="88"/>
  <c r="T174" i="60"/>
  <c r="T22" i="60"/>
  <c r="N6" i="88"/>
  <c r="L18" i="62"/>
  <c r="T80" i="60"/>
  <c r="L76" i="62"/>
  <c r="N64" i="88"/>
  <c r="T44" i="60"/>
  <c r="N28" i="88"/>
  <c r="L40" i="62"/>
  <c r="D41" i="61"/>
  <c r="D41" i="67"/>
  <c r="D41" i="73"/>
  <c r="D41" i="59"/>
  <c r="P25" i="88"/>
  <c r="D42" i="66"/>
  <c r="D41" i="57"/>
  <c r="D63" i="73"/>
  <c r="D63" i="61"/>
  <c r="D64" i="66"/>
  <c r="D63" i="67"/>
  <c r="D63" i="59"/>
  <c r="P47" i="88"/>
  <c r="D63" i="57"/>
  <c r="P109" i="88"/>
  <c r="D125" i="57"/>
  <c r="D125" i="61"/>
  <c r="D126" i="66"/>
  <c r="D125" i="67"/>
  <c r="D125" i="73"/>
  <c r="D125" i="59"/>
  <c r="D69" i="67"/>
  <c r="D70" i="66"/>
  <c r="D69" i="59"/>
  <c r="D69" i="61"/>
  <c r="P53" i="88"/>
  <c r="D69" i="73"/>
  <c r="D69" i="57"/>
  <c r="D116" i="66"/>
  <c r="D115" i="59"/>
  <c r="P99" i="88"/>
  <c r="D115" i="61"/>
  <c r="D115" i="73"/>
  <c r="D115" i="67"/>
  <c r="D115" i="57"/>
  <c r="D58" i="57"/>
  <c r="D58" i="67"/>
  <c r="D58" i="59"/>
  <c r="D58" i="61"/>
  <c r="D59" i="66"/>
  <c r="P42" i="88"/>
  <c r="D58" i="73"/>
  <c r="T49" i="60"/>
  <c r="N33" i="88"/>
  <c r="L45" i="62"/>
  <c r="D127" i="67"/>
  <c r="P111" i="88"/>
  <c r="D127" i="73"/>
  <c r="D127" i="57"/>
  <c r="D127" i="59"/>
  <c r="D127" i="61"/>
  <c r="D128" i="66"/>
  <c r="T46" i="60"/>
  <c r="N30" i="88"/>
  <c r="L42" i="62"/>
  <c r="N80" i="88"/>
  <c r="L92" i="62"/>
  <c r="T96" i="60"/>
  <c r="T172" i="60"/>
  <c r="L168" i="62"/>
  <c r="N156" i="88"/>
  <c r="AG131" i="72"/>
  <c r="V131" i="60" s="1"/>
  <c r="AJ131" i="72"/>
  <c r="D124" i="67"/>
  <c r="D124" i="57"/>
  <c r="D124" i="73"/>
  <c r="P108" i="88"/>
  <c r="D124" i="59"/>
  <c r="D125" i="66"/>
  <c r="D124" i="61"/>
  <c r="T126" i="60"/>
  <c r="N110" i="88"/>
  <c r="L122" i="62"/>
  <c r="N161" i="88"/>
  <c r="T177" i="60"/>
  <c r="L173" i="62"/>
  <c r="N83" i="88"/>
  <c r="L95" i="62"/>
  <c r="T99" i="60"/>
  <c r="D78" i="67"/>
  <c r="D79" i="66"/>
  <c r="D78" i="61"/>
  <c r="P62" i="88"/>
  <c r="D78" i="57"/>
  <c r="D78" i="59"/>
  <c r="D78" i="73"/>
  <c r="T170" i="60"/>
  <c r="L166" i="62"/>
  <c r="N154" i="88"/>
  <c r="D112" i="59"/>
  <c r="D112" i="67"/>
  <c r="D112" i="73"/>
  <c r="D112" i="57"/>
  <c r="P96" i="88"/>
  <c r="D112" i="61"/>
  <c r="D113" i="66"/>
  <c r="D120" i="67"/>
  <c r="P104" i="88"/>
  <c r="D120" i="59"/>
  <c r="D120" i="57"/>
  <c r="D120" i="73"/>
  <c r="D120" i="61"/>
  <c r="D121" i="66"/>
  <c r="P152" i="88"/>
  <c r="D168" i="73"/>
  <c r="D168" i="59"/>
  <c r="D168" i="57"/>
  <c r="D169" i="66"/>
  <c r="D168" i="67"/>
  <c r="D168" i="61"/>
  <c r="T38" i="60"/>
  <c r="N22" i="88"/>
  <c r="L34" i="62"/>
  <c r="D62" i="66"/>
  <c r="D61" i="61"/>
  <c r="P45" i="88"/>
  <c r="D61" i="59"/>
  <c r="D61" i="57"/>
  <c r="D61" i="73"/>
  <c r="D61" i="67"/>
  <c r="T94" i="60"/>
  <c r="N78" i="88"/>
  <c r="L90" i="62"/>
  <c r="D55" i="66"/>
  <c r="D54" i="67"/>
  <c r="P38" i="88"/>
  <c r="D54" i="61"/>
  <c r="D54" i="59"/>
  <c r="D54" i="73"/>
  <c r="D54" i="57"/>
  <c r="N66" i="88"/>
  <c r="T82" i="60"/>
  <c r="L78" i="62"/>
  <c r="T114" i="60"/>
  <c r="L110" i="62"/>
  <c r="N98" i="88"/>
  <c r="N13" i="88"/>
  <c r="T29" i="60"/>
  <c r="L25" i="62"/>
  <c r="B12" i="56"/>
  <c r="A11" i="56"/>
  <c r="T55" i="60"/>
  <c r="L51" i="62"/>
  <c r="N39" i="88"/>
  <c r="O151" i="88"/>
  <c r="Y167" i="60"/>
  <c r="C167" i="73"/>
  <c r="C167" i="67"/>
  <c r="C167" i="57"/>
  <c r="C168" i="66"/>
  <c r="O168" i="66" s="1"/>
  <c r="X167" i="60"/>
  <c r="C167" i="59"/>
  <c r="C167" i="61"/>
  <c r="D87" i="59"/>
  <c r="D87" i="57"/>
  <c r="D87" i="61"/>
  <c r="D87" i="73"/>
  <c r="D87" i="67"/>
  <c r="D88" i="66"/>
  <c r="P71" i="88"/>
  <c r="D83" i="59"/>
  <c r="D83" i="73"/>
  <c r="D83" i="57"/>
  <c r="D83" i="67"/>
  <c r="D83" i="61"/>
  <c r="D84" i="66"/>
  <c r="P67" i="88"/>
  <c r="T113" i="60"/>
  <c r="N97" i="88"/>
  <c r="L109" i="62"/>
  <c r="L63" i="62"/>
  <c r="N51" i="88"/>
  <c r="T67" i="60"/>
  <c r="P40" i="88"/>
  <c r="D56" i="67"/>
  <c r="D56" i="57"/>
  <c r="D56" i="59"/>
  <c r="D56" i="73"/>
  <c r="D57" i="66"/>
  <c r="D56" i="61"/>
  <c r="D98" i="61"/>
  <c r="P82" i="88"/>
  <c r="D98" i="73"/>
  <c r="D99" i="66"/>
  <c r="D98" i="57"/>
  <c r="D98" i="67"/>
  <c r="D98" i="59"/>
  <c r="T71" i="60"/>
  <c r="N55" i="88"/>
  <c r="L67" i="62"/>
  <c r="D74" i="73"/>
  <c r="P58" i="88"/>
  <c r="D74" i="67"/>
  <c r="D74" i="59"/>
  <c r="D74" i="57"/>
  <c r="D74" i="61"/>
  <c r="D75" i="66"/>
  <c r="N16" i="88"/>
  <c r="T32" i="60"/>
  <c r="L28" i="62"/>
  <c r="T60" i="60"/>
  <c r="N44" i="88"/>
  <c r="L56" i="62"/>
  <c r="D23" i="73"/>
  <c r="D23" i="67"/>
  <c r="D24" i="66"/>
  <c r="D23" i="59"/>
  <c r="D23" i="57"/>
  <c r="P7" i="88"/>
  <c r="D23" i="61"/>
  <c r="D103" i="67"/>
  <c r="D103" i="59"/>
  <c r="D103" i="57"/>
  <c r="D103" i="73"/>
  <c r="D104" i="66"/>
  <c r="D103" i="61"/>
  <c r="P87" i="88"/>
  <c r="D25" i="67"/>
  <c r="D26" i="66"/>
  <c r="D25" i="57"/>
  <c r="D25" i="61"/>
  <c r="D25" i="59"/>
  <c r="P9" i="88"/>
  <c r="D25" i="73"/>
  <c r="D106" i="67"/>
  <c r="D106" i="73"/>
  <c r="P90" i="88"/>
  <c r="D106" i="61"/>
  <c r="D106" i="59"/>
  <c r="D106" i="57"/>
  <c r="D107" i="66"/>
  <c r="D26" i="73"/>
  <c r="D26" i="59"/>
  <c r="D26" i="61"/>
  <c r="D26" i="57"/>
  <c r="P10" i="88"/>
  <c r="D27" i="66"/>
  <c r="D26" i="67"/>
  <c r="T40" i="60"/>
  <c r="L36" i="62"/>
  <c r="N24" i="88"/>
  <c r="D89" i="59"/>
  <c r="D90" i="66"/>
  <c r="D89" i="73"/>
  <c r="D89" i="67"/>
  <c r="D89" i="61"/>
  <c r="D89" i="57"/>
  <c r="P73" i="88"/>
  <c r="D48" i="73"/>
  <c r="P32" i="88"/>
  <c r="D48" i="67"/>
  <c r="D48" i="59"/>
  <c r="D49" i="66"/>
  <c r="D48" i="57"/>
  <c r="D48" i="61"/>
  <c r="T66" i="60"/>
  <c r="L62" i="62"/>
  <c r="N50" i="88"/>
  <c r="D119" i="61"/>
  <c r="P103" i="88"/>
  <c r="D119" i="59"/>
  <c r="D119" i="73"/>
  <c r="D119" i="67"/>
  <c r="D120" i="66"/>
  <c r="D119" i="57"/>
  <c r="L84" i="62"/>
  <c r="N72" i="88"/>
  <c r="T88" i="60"/>
  <c r="L119" i="62"/>
  <c r="N107" i="88"/>
  <c r="T123" i="60"/>
  <c r="T75" i="60"/>
  <c r="N59" i="88"/>
  <c r="L71" i="62"/>
  <c r="D33" i="73"/>
  <c r="D33" i="57"/>
  <c r="D33" i="61"/>
  <c r="D33" i="59"/>
  <c r="D34" i="66"/>
  <c r="P17" i="88"/>
  <c r="D33" i="67"/>
  <c r="N31" i="88"/>
  <c r="L43" i="62"/>
  <c r="T47" i="60"/>
  <c r="D112" i="66"/>
  <c r="D111" i="73"/>
  <c r="D111" i="67"/>
  <c r="D111" i="57"/>
  <c r="D111" i="61"/>
  <c r="P95" i="88"/>
  <c r="D111" i="59"/>
  <c r="T132" i="60"/>
  <c r="N116" i="88"/>
  <c r="L128" i="62"/>
  <c r="D101" i="67"/>
  <c r="P85" i="88"/>
  <c r="D101" i="57"/>
  <c r="D101" i="73"/>
  <c r="D102" i="66"/>
  <c r="D101" i="61"/>
  <c r="D101" i="59"/>
  <c r="D116" i="59"/>
  <c r="D116" i="61"/>
  <c r="D117" i="66"/>
  <c r="D116" i="73"/>
  <c r="D116" i="67"/>
  <c r="D116" i="57"/>
  <c r="P100" i="88"/>
  <c r="T109" i="60"/>
  <c r="N93" i="88"/>
  <c r="L105" i="62"/>
  <c r="L27" i="62"/>
  <c r="N15" i="88"/>
  <c r="T31" i="60"/>
  <c r="D68" i="57"/>
  <c r="D68" i="59"/>
  <c r="D68" i="61"/>
  <c r="D68" i="73"/>
  <c r="P52" i="88"/>
  <c r="D68" i="67"/>
  <c r="D69" i="66"/>
  <c r="P157" i="88"/>
  <c r="D173" i="57"/>
  <c r="D173" i="59"/>
  <c r="D173" i="73"/>
  <c r="D174" i="66"/>
  <c r="D173" i="67"/>
  <c r="D173" i="61"/>
  <c r="BG154" i="57"/>
  <c r="BJ154" i="57"/>
  <c r="BL154" i="57" s="1"/>
  <c r="N154" i="61" s="1"/>
  <c r="BH154" i="57"/>
  <c r="AG127" i="72"/>
  <c r="V127" i="60" s="1"/>
  <c r="AJ127" i="72"/>
  <c r="N106" i="88"/>
  <c r="T122" i="60"/>
  <c r="L118" i="62"/>
  <c r="P11" i="88"/>
  <c r="D27" i="59"/>
  <c r="D27" i="67"/>
  <c r="D27" i="73"/>
  <c r="D27" i="57"/>
  <c r="D28" i="66"/>
  <c r="D27" i="61"/>
  <c r="N61" i="88"/>
  <c r="T77" i="60"/>
  <c r="L73" i="62"/>
  <c r="D128" i="59"/>
  <c r="D128" i="67"/>
  <c r="P112" i="88"/>
  <c r="D128" i="57"/>
  <c r="D128" i="73"/>
  <c r="D129" i="66"/>
  <c r="D128" i="61"/>
  <c r="D34" i="59"/>
  <c r="D34" i="57"/>
  <c r="D35" i="66"/>
  <c r="P18" i="88"/>
  <c r="D34" i="73"/>
  <c r="D34" i="61"/>
  <c r="D34" i="67"/>
  <c r="P20" i="88"/>
  <c r="D37" i="66"/>
  <c r="D36" i="59"/>
  <c r="D36" i="57"/>
  <c r="D36" i="61"/>
  <c r="D36" i="73"/>
  <c r="D36" i="67"/>
  <c r="D131" i="59"/>
  <c r="P115" i="88"/>
  <c r="D132" i="66"/>
  <c r="D131" i="73"/>
  <c r="D131" i="61"/>
  <c r="D131" i="67"/>
  <c r="D131" i="57"/>
  <c r="P86" i="88"/>
  <c r="D103" i="66"/>
  <c r="D102" i="73"/>
  <c r="D102" i="61"/>
  <c r="D102" i="67"/>
  <c r="D102" i="59"/>
  <c r="D102" i="57"/>
  <c r="D51" i="57"/>
  <c r="D51" i="61"/>
  <c r="D51" i="73"/>
  <c r="D52" i="66"/>
  <c r="D51" i="59"/>
  <c r="D51" i="67"/>
  <c r="P35" i="88"/>
  <c r="O144" i="88"/>
  <c r="Y160" i="60"/>
  <c r="C160" i="61"/>
  <c r="C161" i="66"/>
  <c r="O161" i="66" s="1"/>
  <c r="C160" i="73"/>
  <c r="C160" i="67"/>
  <c r="C160" i="57"/>
  <c r="X160" i="60"/>
  <c r="C160" i="59"/>
  <c r="T91" i="60"/>
  <c r="L87" i="62"/>
  <c r="N75" i="88"/>
  <c r="P91" i="88"/>
  <c r="D107" i="57"/>
  <c r="D107" i="61"/>
  <c r="D107" i="67"/>
  <c r="D108" i="66"/>
  <c r="D107" i="73"/>
  <c r="D107" i="59"/>
  <c r="D169" i="59"/>
  <c r="D169" i="61"/>
  <c r="D169" i="57"/>
  <c r="D169" i="67"/>
  <c r="P153" i="88"/>
  <c r="D169" i="73"/>
  <c r="D170" i="66"/>
  <c r="L104" i="62"/>
  <c r="T108" i="60"/>
  <c r="N92" i="88"/>
  <c r="D90" i="57"/>
  <c r="D90" i="61"/>
  <c r="D91" i="66"/>
  <c r="D90" i="67"/>
  <c r="D90" i="73"/>
  <c r="D90" i="59"/>
  <c r="P74" i="88"/>
  <c r="D86" i="66"/>
  <c r="D85" i="57"/>
  <c r="D85" i="67"/>
  <c r="D85" i="61"/>
  <c r="P69" i="88"/>
  <c r="D85" i="59"/>
  <c r="D85" i="73"/>
  <c r="T100" i="60"/>
  <c r="N84" i="88"/>
  <c r="L96" i="62"/>
  <c r="D174" i="67"/>
  <c r="D174" i="73"/>
  <c r="D174" i="61"/>
  <c r="D174" i="57"/>
  <c r="D174" i="59"/>
  <c r="D175" i="66"/>
  <c r="P158" i="88"/>
  <c r="L126" i="62"/>
  <c r="T130" i="60"/>
  <c r="N114" i="88"/>
  <c r="D22" i="73"/>
  <c r="D22" i="59"/>
  <c r="D22" i="67"/>
  <c r="D22" i="61"/>
  <c r="P6" i="88"/>
  <c r="D22" i="57"/>
  <c r="D23" i="66"/>
  <c r="N8" i="88"/>
  <c r="L20" i="62"/>
  <c r="T24" i="60"/>
  <c r="D81" i="66"/>
  <c r="D80" i="61"/>
  <c r="D80" i="59"/>
  <c r="D80" i="57"/>
  <c r="D80" i="73"/>
  <c r="P64" i="88"/>
  <c r="D80" i="67"/>
  <c r="D44" i="57"/>
  <c r="D44" i="73"/>
  <c r="D44" i="61"/>
  <c r="D45" i="66"/>
  <c r="P28" i="88"/>
  <c r="D44" i="59"/>
  <c r="D44" i="67"/>
  <c r="T35" i="60"/>
  <c r="L31" i="62"/>
  <c r="N19" i="88"/>
  <c r="N21" i="88"/>
  <c r="L33" i="62"/>
  <c r="T37" i="60"/>
  <c r="T41" i="60"/>
  <c r="L37" i="62"/>
  <c r="N25" i="88"/>
  <c r="T63" i="60"/>
  <c r="N47" i="88"/>
  <c r="L59" i="62"/>
  <c r="N109" i="88"/>
  <c r="T125" i="60"/>
  <c r="L121" i="62"/>
  <c r="L65" i="62"/>
  <c r="N53" i="88"/>
  <c r="T69" i="60"/>
  <c r="L111" i="62"/>
  <c r="N99" i="88"/>
  <c r="T115" i="60"/>
  <c r="L54" i="62"/>
  <c r="N42" i="88"/>
  <c r="T58" i="60"/>
  <c r="C166" i="59"/>
  <c r="C166" i="57"/>
  <c r="C167" i="66"/>
  <c r="O167" i="66" s="1"/>
  <c r="O150" i="88"/>
  <c r="X166" i="60"/>
  <c r="C166" i="73"/>
  <c r="C166" i="67"/>
  <c r="C166" i="61"/>
  <c r="Y166" i="60"/>
  <c r="D168" i="66"/>
  <c r="D167" i="73"/>
  <c r="D167" i="67"/>
  <c r="D167" i="57"/>
  <c r="D167" i="59"/>
  <c r="P151" i="88"/>
  <c r="D167" i="61"/>
  <c r="BJ154" i="59"/>
  <c r="BL154" i="59" s="1"/>
  <c r="O154" i="61" s="1"/>
  <c r="BG154" i="59"/>
  <c r="BH154" i="59"/>
  <c r="U49" i="60"/>
  <c r="T127" i="60"/>
  <c r="N111" i="88"/>
  <c r="L123" i="62"/>
  <c r="U46" i="60"/>
  <c r="U96" i="60"/>
  <c r="O135" i="88"/>
  <c r="Y151" i="60"/>
  <c r="C151" i="57"/>
  <c r="C151" i="59"/>
  <c r="C151" i="61"/>
  <c r="X151" i="60"/>
  <c r="C151" i="73"/>
  <c r="C152" i="66"/>
  <c r="O152" i="66" s="1"/>
  <c r="C151" i="67"/>
  <c r="U172" i="60"/>
  <c r="N108" i="88"/>
  <c r="T124" i="60"/>
  <c r="L120" i="62"/>
  <c r="T28" i="60"/>
  <c r="L24" i="62"/>
  <c r="N12" i="88"/>
  <c r="U126" i="60"/>
  <c r="U177" i="60"/>
  <c r="U99" i="60"/>
  <c r="N62" i="88"/>
  <c r="L74" i="62"/>
  <c r="T78" i="60"/>
  <c r="U170" i="60"/>
  <c r="T112" i="60"/>
  <c r="L108" i="62"/>
  <c r="N96" i="88"/>
  <c r="T120" i="60"/>
  <c r="N104" i="88"/>
  <c r="L116" i="62"/>
  <c r="L164" i="62"/>
  <c r="T168" i="60"/>
  <c r="N152" i="88"/>
  <c r="U38" i="60"/>
  <c r="N45" i="88"/>
  <c r="L57" i="62"/>
  <c r="T61" i="60"/>
  <c r="U94" i="60"/>
  <c r="N38" i="88"/>
  <c r="T54" i="60"/>
  <c r="L50" i="62"/>
  <c r="U82" i="60"/>
  <c r="U114" i="60"/>
  <c r="U29" i="60"/>
  <c r="U55" i="60"/>
  <c r="T87" i="60"/>
  <c r="N71" i="88"/>
  <c r="L83" i="62"/>
  <c r="T83" i="60"/>
  <c r="N67" i="88"/>
  <c r="L79" i="62"/>
  <c r="U113" i="60"/>
  <c r="U67" i="60"/>
  <c r="L52" i="62"/>
  <c r="N40" i="88"/>
  <c r="T56" i="60"/>
  <c r="T98" i="60"/>
  <c r="L94" i="62"/>
  <c r="N82" i="88"/>
  <c r="U71" i="60"/>
  <c r="N58" i="88"/>
  <c r="T74" i="60"/>
  <c r="L70" i="62"/>
  <c r="U32" i="60"/>
  <c r="U60" i="60"/>
  <c r="BG142" i="57"/>
  <c r="BH142" i="57"/>
  <c r="BJ142" i="57"/>
  <c r="BL142" i="57" s="1"/>
  <c r="N142" i="61" s="1"/>
  <c r="BG142" i="59"/>
  <c r="BJ142" i="59"/>
  <c r="BL142" i="59" s="1"/>
  <c r="O142" i="61" s="1"/>
  <c r="BH142" i="59"/>
  <c r="N7" i="88"/>
  <c r="L19" i="62"/>
  <c r="T23" i="60"/>
  <c r="T103" i="60"/>
  <c r="L99" i="62"/>
  <c r="N87" i="88"/>
  <c r="T25" i="60"/>
  <c r="L21" i="62"/>
  <c r="N9" i="88"/>
  <c r="N90" i="88"/>
  <c r="T106" i="60"/>
  <c r="L102" i="62"/>
  <c r="N10" i="88"/>
  <c r="L22" i="62"/>
  <c r="T26" i="60"/>
  <c r="U40" i="60"/>
  <c r="N73" i="88"/>
  <c r="L85" i="62"/>
  <c r="T89" i="60"/>
  <c r="L44" i="62"/>
  <c r="T48" i="60"/>
  <c r="N32" i="88"/>
  <c r="D140" i="66" l="1"/>
  <c r="L69" i="62"/>
  <c r="D73" i="59"/>
  <c r="D73" i="67"/>
  <c r="P57" i="88"/>
  <c r="D73" i="73"/>
  <c r="T138" i="60"/>
  <c r="Y138" i="60" s="1"/>
  <c r="D139" i="59"/>
  <c r="D139" i="57"/>
  <c r="D139" i="61"/>
  <c r="D139" i="73"/>
  <c r="D139" i="67"/>
  <c r="N57" i="88"/>
  <c r="D74" i="66"/>
  <c r="N122" i="88"/>
  <c r="BI162" i="57"/>
  <c r="C139" i="59"/>
  <c r="BD139" i="59" s="1"/>
  <c r="T73" i="60"/>
  <c r="C73" i="73" s="1"/>
  <c r="D73" i="57"/>
  <c r="C139" i="61"/>
  <c r="Y139" i="60"/>
  <c r="BD139" i="57"/>
  <c r="C139" i="73"/>
  <c r="H139" i="57"/>
  <c r="BG145" i="59"/>
  <c r="BI145" i="59" s="1"/>
  <c r="Y70" i="60"/>
  <c r="AZ139" i="57"/>
  <c r="BJ145" i="59"/>
  <c r="BL145" i="59" s="1"/>
  <c r="O145" i="61" s="1"/>
  <c r="C140" i="66"/>
  <c r="O140" i="66" s="1"/>
  <c r="BA139" i="57"/>
  <c r="O123" i="88"/>
  <c r="C139" i="67"/>
  <c r="BA105" i="59"/>
  <c r="BD18" i="59"/>
  <c r="BB105" i="59"/>
  <c r="N88" i="88"/>
  <c r="BJ148" i="59"/>
  <c r="BL148" i="59" s="1"/>
  <c r="O148" i="61" s="1"/>
  <c r="C30" i="59"/>
  <c r="BC30" i="59" s="1"/>
  <c r="C70" i="59"/>
  <c r="BB70" i="59" s="1"/>
  <c r="C70" i="61"/>
  <c r="C70" i="73"/>
  <c r="BC139" i="57"/>
  <c r="BE139" i="57"/>
  <c r="BH139" i="57" s="1"/>
  <c r="C70" i="67"/>
  <c r="N5" i="88"/>
  <c r="BG148" i="59"/>
  <c r="BI148" i="59" s="1"/>
  <c r="O14" i="88"/>
  <c r="BB139" i="57"/>
  <c r="C71" i="66"/>
  <c r="O71" i="66" s="1"/>
  <c r="C70" i="57"/>
  <c r="BC70" i="57" s="1"/>
  <c r="AJ128" i="72"/>
  <c r="BD105" i="59"/>
  <c r="BC105" i="59"/>
  <c r="AZ105" i="59"/>
  <c r="AZ18" i="59"/>
  <c r="BE18" i="59"/>
  <c r="BJ18" i="59" s="1"/>
  <c r="BL18" i="59" s="1"/>
  <c r="O18" i="61" s="1"/>
  <c r="S18" i="61" s="1"/>
  <c r="V18" i="61" s="1"/>
  <c r="AB18" i="61" s="1"/>
  <c r="P14" i="62" s="1"/>
  <c r="BB18" i="59"/>
  <c r="BC18" i="59"/>
  <c r="D105" i="66"/>
  <c r="BG157" i="57"/>
  <c r="C30" i="67"/>
  <c r="Y30" i="60"/>
  <c r="X30" i="60"/>
  <c r="L17" i="62"/>
  <c r="C30" i="57"/>
  <c r="BD30" i="57" s="1"/>
  <c r="C30" i="61"/>
  <c r="U21" i="60"/>
  <c r="D21" i="59" s="1"/>
  <c r="BA18" i="59"/>
  <c r="C30" i="73"/>
  <c r="E30" i="70"/>
  <c r="O54" i="88"/>
  <c r="H18" i="59"/>
  <c r="BG157" i="59"/>
  <c r="AZ105" i="57"/>
  <c r="BJ148" i="57"/>
  <c r="BL148" i="57" s="1"/>
  <c r="N148" i="61" s="1"/>
  <c r="BD105" i="57"/>
  <c r="BC105" i="57"/>
  <c r="BS105" i="57"/>
  <c r="L100" i="62"/>
  <c r="D104" i="61"/>
  <c r="D104" i="73"/>
  <c r="BH145" i="57"/>
  <c r="BI145" i="57" s="1"/>
  <c r="P88" i="88"/>
  <c r="D104" i="59"/>
  <c r="D24" i="73"/>
  <c r="BH157" i="57"/>
  <c r="P158" i="62"/>
  <c r="P29" i="88"/>
  <c r="T104" i="60"/>
  <c r="C105" i="66" s="1"/>
  <c r="O105" i="66" s="1"/>
  <c r="D104" i="57"/>
  <c r="D45" i="61"/>
  <c r="O121" i="88"/>
  <c r="BH148" i="57"/>
  <c r="BI148" i="57" s="1"/>
  <c r="X84" i="60"/>
  <c r="BI162" i="59"/>
  <c r="BH157" i="59"/>
  <c r="M158" i="62"/>
  <c r="R158" i="62" s="1"/>
  <c r="U146" i="88" s="1"/>
  <c r="BB105" i="57"/>
  <c r="D137" i="57"/>
  <c r="R146" i="88"/>
  <c r="BJ145" i="57"/>
  <c r="BL145" i="57" s="1"/>
  <c r="N145" i="61" s="1"/>
  <c r="U162" i="61"/>
  <c r="AA162" i="61" s="1"/>
  <c r="O158" i="62" s="1"/>
  <c r="O102" i="88"/>
  <c r="C137" i="67"/>
  <c r="C136" i="59"/>
  <c r="BA136" i="59" s="1"/>
  <c r="C129" i="73"/>
  <c r="X118" i="60"/>
  <c r="C129" i="67"/>
  <c r="D71" i="66"/>
  <c r="P54" i="88"/>
  <c r="X137" i="60"/>
  <c r="Y136" i="60"/>
  <c r="C118" i="73"/>
  <c r="C129" i="59"/>
  <c r="BD129" i="59" s="1"/>
  <c r="D137" i="59"/>
  <c r="D137" i="67"/>
  <c r="X136" i="60"/>
  <c r="Y118" i="60"/>
  <c r="C130" i="66"/>
  <c r="O130" i="66" s="1"/>
  <c r="C79" i="73"/>
  <c r="BH18" i="57"/>
  <c r="C136" i="61"/>
  <c r="C118" i="59"/>
  <c r="BD118" i="59" s="1"/>
  <c r="C129" i="57"/>
  <c r="BC129" i="57" s="1"/>
  <c r="C80" i="66"/>
  <c r="O80" i="66" s="1"/>
  <c r="D24" i="67"/>
  <c r="D45" i="73"/>
  <c r="C138" i="66"/>
  <c r="O138" i="66" s="1"/>
  <c r="C137" i="61"/>
  <c r="Y84" i="60"/>
  <c r="D45" i="59"/>
  <c r="D45" i="67"/>
  <c r="C137" i="57"/>
  <c r="BS137" i="57" s="1"/>
  <c r="Y137" i="60"/>
  <c r="D45" i="57"/>
  <c r="U134" i="60"/>
  <c r="D134" i="59" s="1"/>
  <c r="C137" i="59"/>
  <c r="BA137" i="59" s="1"/>
  <c r="C84" i="57"/>
  <c r="BC84" i="57" s="1"/>
  <c r="BB110" i="57"/>
  <c r="BG18" i="57"/>
  <c r="H19" i="59"/>
  <c r="BB19" i="59"/>
  <c r="BA19" i="59"/>
  <c r="AZ19" i="59"/>
  <c r="BC19" i="59"/>
  <c r="BD19" i="59"/>
  <c r="BS19" i="59"/>
  <c r="BE19" i="59"/>
  <c r="BE19" i="57"/>
  <c r="AZ19" i="57"/>
  <c r="BB19" i="57"/>
  <c r="BC19" i="57"/>
  <c r="BS19" i="57"/>
  <c r="H19" i="57"/>
  <c r="BA19" i="57"/>
  <c r="BD19" i="57"/>
  <c r="C136" i="57"/>
  <c r="BB136" i="57" s="1"/>
  <c r="O120" i="88"/>
  <c r="C119" i="66"/>
  <c r="O119" i="66" s="1"/>
  <c r="C118" i="61"/>
  <c r="X129" i="60"/>
  <c r="Y129" i="60"/>
  <c r="D70" i="57"/>
  <c r="D70" i="59"/>
  <c r="D76" i="73"/>
  <c r="P60" i="88"/>
  <c r="D70" i="73"/>
  <c r="S150" i="61"/>
  <c r="V150" i="61" s="1"/>
  <c r="AB150" i="61" s="1"/>
  <c r="P146" i="62" s="1"/>
  <c r="C136" i="73"/>
  <c r="C136" i="67"/>
  <c r="C118" i="57"/>
  <c r="BS118" i="57" s="1"/>
  <c r="O113" i="88"/>
  <c r="D70" i="67"/>
  <c r="D137" i="61"/>
  <c r="D138" i="66"/>
  <c r="C72" i="73"/>
  <c r="D64" i="59"/>
  <c r="D137" i="73"/>
  <c r="X72" i="60"/>
  <c r="C73" i="66"/>
  <c r="O73" i="66" s="1"/>
  <c r="C79" i="61"/>
  <c r="P48" i="88"/>
  <c r="C72" i="61"/>
  <c r="X79" i="60"/>
  <c r="O29" i="88"/>
  <c r="C45" i="57"/>
  <c r="BD45" i="57" s="1"/>
  <c r="C81" i="61"/>
  <c r="C72" i="67"/>
  <c r="O56" i="88"/>
  <c r="Y72" i="60"/>
  <c r="C72" i="59"/>
  <c r="BB72" i="59" s="1"/>
  <c r="Y121" i="60"/>
  <c r="D64" i="67"/>
  <c r="D72" i="61"/>
  <c r="D59" i="59"/>
  <c r="X45" i="60"/>
  <c r="C45" i="61"/>
  <c r="D64" i="61"/>
  <c r="D64" i="57"/>
  <c r="D64" i="73"/>
  <c r="Y45" i="60"/>
  <c r="C45" i="73"/>
  <c r="AG132" i="72"/>
  <c r="V132" i="60" s="1"/>
  <c r="D72" i="73"/>
  <c r="C46" i="66"/>
  <c r="O46" i="66" s="1"/>
  <c r="C45" i="67"/>
  <c r="D73" i="66"/>
  <c r="D72" i="59"/>
  <c r="C8" i="72"/>
  <c r="C85" i="66"/>
  <c r="O85" i="66" s="1"/>
  <c r="C79" i="57"/>
  <c r="AZ79" i="57" s="1"/>
  <c r="O63" i="88"/>
  <c r="C79" i="67"/>
  <c r="C121" i="61"/>
  <c r="C82" i="66"/>
  <c r="O82" i="66" s="1"/>
  <c r="Y81" i="60"/>
  <c r="X81" i="60"/>
  <c r="BE164" i="57"/>
  <c r="BC164" i="57"/>
  <c r="BA164" i="57"/>
  <c r="BS164" i="57"/>
  <c r="AZ164" i="57"/>
  <c r="BD164" i="57"/>
  <c r="H164" i="57"/>
  <c r="BB164" i="57"/>
  <c r="BB164" i="59"/>
  <c r="BC164" i="59"/>
  <c r="BE164" i="59"/>
  <c r="BA164" i="59"/>
  <c r="BD164" i="59"/>
  <c r="H164" i="59"/>
  <c r="AZ164" i="59"/>
  <c r="BS164" i="59"/>
  <c r="D72" i="57"/>
  <c r="D72" i="67"/>
  <c r="C81" i="73"/>
  <c r="C81" i="57"/>
  <c r="BD81" i="57" s="1"/>
  <c r="C84" i="73"/>
  <c r="C76" i="59"/>
  <c r="BB76" i="59" s="1"/>
  <c r="C79" i="59"/>
  <c r="BB79" i="59" s="1"/>
  <c r="O105" i="88"/>
  <c r="C81" i="59"/>
  <c r="BA81" i="59" s="1"/>
  <c r="O65" i="88"/>
  <c r="D24" i="61"/>
  <c r="D25" i="66"/>
  <c r="X20" i="60"/>
  <c r="E25" i="70"/>
  <c r="F25" i="70" s="1"/>
  <c r="N118" i="88"/>
  <c r="P8" i="88"/>
  <c r="BA110" i="59"/>
  <c r="D77" i="66"/>
  <c r="D76" i="61"/>
  <c r="L130" i="62"/>
  <c r="D24" i="57"/>
  <c r="D84" i="57"/>
  <c r="U86" i="60"/>
  <c r="D86" i="57" s="1"/>
  <c r="Y59" i="60"/>
  <c r="C121" i="59"/>
  <c r="BC121" i="59" s="1"/>
  <c r="C122" i="66"/>
  <c r="O122" i="66" s="1"/>
  <c r="H105" i="57"/>
  <c r="C60" i="66"/>
  <c r="O60" i="66" s="1"/>
  <c r="D52" i="73"/>
  <c r="X121" i="60"/>
  <c r="C121" i="73"/>
  <c r="T175" i="60"/>
  <c r="C175" i="61" s="1"/>
  <c r="E175" i="61" s="1"/>
  <c r="Y15" i="72"/>
  <c r="P2" i="72" s="1"/>
  <c r="C59" i="59"/>
  <c r="BS59" i="59" s="1"/>
  <c r="C121" i="57"/>
  <c r="BB121" i="57" s="1"/>
  <c r="Y62" i="60"/>
  <c r="D139" i="66"/>
  <c r="D138" i="67"/>
  <c r="D138" i="59"/>
  <c r="D138" i="61"/>
  <c r="D138" i="73"/>
  <c r="D138" i="57"/>
  <c r="P122" i="88"/>
  <c r="D134" i="66"/>
  <c r="D133" i="61"/>
  <c r="D133" i="57"/>
  <c r="D133" i="59"/>
  <c r="D133" i="67"/>
  <c r="P117" i="88"/>
  <c r="D133" i="73"/>
  <c r="P125" i="88"/>
  <c r="D141" i="73"/>
  <c r="D141" i="61"/>
  <c r="D142" i="66"/>
  <c r="D141" i="67"/>
  <c r="D141" i="57"/>
  <c r="D141" i="59"/>
  <c r="C134" i="67"/>
  <c r="Y134" i="60"/>
  <c r="X134" i="60"/>
  <c r="O118" i="88"/>
  <c r="C134" i="57"/>
  <c r="C134" i="73"/>
  <c r="C134" i="61"/>
  <c r="C134" i="59"/>
  <c r="C135" i="66"/>
  <c r="O135" i="66" s="1"/>
  <c r="D29" i="66"/>
  <c r="P43" i="88"/>
  <c r="D53" i="66"/>
  <c r="C135" i="73"/>
  <c r="X135" i="60"/>
  <c r="C136" i="66"/>
  <c r="O136" i="66" s="1"/>
  <c r="C135" i="61"/>
  <c r="C135" i="67"/>
  <c r="C135" i="57"/>
  <c r="O119" i="88"/>
  <c r="C135" i="59"/>
  <c r="Y135" i="60"/>
  <c r="L137" i="62"/>
  <c r="T141" i="60"/>
  <c r="N125" i="88"/>
  <c r="D135" i="57"/>
  <c r="D135" i="61"/>
  <c r="P119" i="88"/>
  <c r="D135" i="59"/>
  <c r="D135" i="67"/>
  <c r="D135" i="73"/>
  <c r="D136" i="66"/>
  <c r="D28" i="67"/>
  <c r="D59" i="67"/>
  <c r="D52" i="57"/>
  <c r="L136" i="62"/>
  <c r="T140" i="60"/>
  <c r="N124" i="88"/>
  <c r="D140" i="67"/>
  <c r="D140" i="57"/>
  <c r="D140" i="59"/>
  <c r="P124" i="88"/>
  <c r="D140" i="61"/>
  <c r="D140" i="73"/>
  <c r="D141" i="66"/>
  <c r="D28" i="59"/>
  <c r="BE105" i="57"/>
  <c r="BH105" i="57" s="1"/>
  <c r="D59" i="57"/>
  <c r="D52" i="61"/>
  <c r="T52" i="60"/>
  <c r="Y52" i="60" s="1"/>
  <c r="U175" i="60"/>
  <c r="D175" i="57" s="1"/>
  <c r="N117" i="88"/>
  <c r="L129" i="62"/>
  <c r="T133" i="60"/>
  <c r="D76" i="67"/>
  <c r="D76" i="57"/>
  <c r="C76" i="67"/>
  <c r="C59" i="57"/>
  <c r="BD59" i="57" s="1"/>
  <c r="C59" i="67"/>
  <c r="D28" i="57"/>
  <c r="P12" i="88"/>
  <c r="D28" i="61"/>
  <c r="C84" i="61"/>
  <c r="O68" i="88"/>
  <c r="C84" i="67"/>
  <c r="BD110" i="59"/>
  <c r="D59" i="61"/>
  <c r="D60" i="66"/>
  <c r="D52" i="67"/>
  <c r="D52" i="59"/>
  <c r="C53" i="59"/>
  <c r="BA53" i="59" s="1"/>
  <c r="C53" i="67"/>
  <c r="N36" i="88"/>
  <c r="L48" i="62"/>
  <c r="BD110" i="57"/>
  <c r="C76" i="73"/>
  <c r="C77" i="66"/>
  <c r="O77" i="66" s="1"/>
  <c r="C76" i="61"/>
  <c r="O43" i="88"/>
  <c r="C59" i="73"/>
  <c r="X59" i="60"/>
  <c r="O76" i="88"/>
  <c r="X53" i="60"/>
  <c r="L171" i="62"/>
  <c r="C53" i="73"/>
  <c r="O37" i="88"/>
  <c r="BE105" i="59"/>
  <c r="BH105" i="59" s="1"/>
  <c r="N70" i="88"/>
  <c r="L82" i="62"/>
  <c r="Y20" i="60"/>
  <c r="C20" i="67"/>
  <c r="D85" i="66"/>
  <c r="C86" i="59"/>
  <c r="O70" i="88"/>
  <c r="C86" i="61"/>
  <c r="X86" i="60"/>
  <c r="C87" i="66"/>
  <c r="O87" i="66" s="1"/>
  <c r="C86" i="73"/>
  <c r="Y86" i="60"/>
  <c r="C86" i="57"/>
  <c r="C86" i="67"/>
  <c r="BH163" i="57"/>
  <c r="BJ163" i="57"/>
  <c r="BL163" i="57" s="1"/>
  <c r="N163" i="61" s="1"/>
  <c r="BG163" i="57"/>
  <c r="H105" i="59"/>
  <c r="C93" i="66"/>
  <c r="O93" i="66" s="1"/>
  <c r="C21" i="66"/>
  <c r="O21" i="66" s="1"/>
  <c r="D84" i="67"/>
  <c r="P68" i="88"/>
  <c r="BJ163" i="59"/>
  <c r="BL163" i="59" s="1"/>
  <c r="O163" i="61" s="1"/>
  <c r="BG163" i="59"/>
  <c r="BH163" i="59"/>
  <c r="X92" i="60"/>
  <c r="C92" i="59"/>
  <c r="AZ92" i="59" s="1"/>
  <c r="C92" i="61"/>
  <c r="D84" i="59"/>
  <c r="Y53" i="60"/>
  <c r="C53" i="57"/>
  <c r="C54" i="66"/>
  <c r="O54" i="66" s="1"/>
  <c r="Y92" i="60"/>
  <c r="C92" i="73"/>
  <c r="C92" i="67"/>
  <c r="D84" i="61"/>
  <c r="BH159" i="59"/>
  <c r="BJ159" i="59"/>
  <c r="BL159" i="59" s="1"/>
  <c r="O159" i="61" s="1"/>
  <c r="BG159" i="59"/>
  <c r="X62" i="60"/>
  <c r="C62" i="67"/>
  <c r="C62" i="57"/>
  <c r="O46" i="88"/>
  <c r="C62" i="61"/>
  <c r="BG159" i="57"/>
  <c r="BJ159" i="57"/>
  <c r="BL159" i="57" s="1"/>
  <c r="N159" i="61" s="1"/>
  <c r="BH159" i="57"/>
  <c r="C62" i="59"/>
  <c r="J27" i="70" a="1"/>
  <c r="J27" i="70" s="1"/>
  <c r="BS110" i="57"/>
  <c r="BC110" i="57"/>
  <c r="Y76" i="60"/>
  <c r="O60" i="88"/>
  <c r="BC64" i="57"/>
  <c r="BS110" i="59"/>
  <c r="C20" i="61"/>
  <c r="O4" i="88"/>
  <c r="E31" i="70"/>
  <c r="D118" i="73"/>
  <c r="D118" i="59"/>
  <c r="D118" i="61"/>
  <c r="D118" i="57"/>
  <c r="P102" i="88"/>
  <c r="D118" i="67"/>
  <c r="D119" i="66"/>
  <c r="BB64" i="57"/>
  <c r="BC110" i="59"/>
  <c r="BB110" i="59"/>
  <c r="AZ110" i="57"/>
  <c r="C76" i="57"/>
  <c r="BB76" i="57" s="1"/>
  <c r="C20" i="59"/>
  <c r="BA20" i="59" s="1"/>
  <c r="C20" i="73"/>
  <c r="C63" i="66"/>
  <c r="O63" i="66" s="1"/>
  <c r="D63" i="66"/>
  <c r="D62" i="67"/>
  <c r="P46" i="88"/>
  <c r="D62" i="61"/>
  <c r="D62" i="59"/>
  <c r="D62" i="73"/>
  <c r="D62" i="57"/>
  <c r="D50" i="59"/>
  <c r="D50" i="61"/>
  <c r="P34" i="88"/>
  <c r="D50" i="67"/>
  <c r="D50" i="73"/>
  <c r="D51" i="66"/>
  <c r="D50" i="57"/>
  <c r="K27" i="70" a="1"/>
  <c r="K27" i="70" s="1"/>
  <c r="AZ64" i="57"/>
  <c r="BS64" i="57"/>
  <c r="D117" i="61"/>
  <c r="D117" i="57"/>
  <c r="D118" i="66"/>
  <c r="P101" i="88"/>
  <c r="D117" i="59"/>
  <c r="D117" i="73"/>
  <c r="D117" i="67"/>
  <c r="G31" i="70"/>
  <c r="D21" i="66"/>
  <c r="D20" i="61"/>
  <c r="D20" i="57"/>
  <c r="D20" i="73"/>
  <c r="P4" i="88"/>
  <c r="D20" i="67"/>
  <c r="D20" i="59"/>
  <c r="I27" i="70"/>
  <c r="G30" i="70"/>
  <c r="BA64" i="57"/>
  <c r="L113" i="62"/>
  <c r="T117" i="60"/>
  <c r="N101" i="88"/>
  <c r="L46" i="62"/>
  <c r="N34" i="88"/>
  <c r="T50" i="60"/>
  <c r="BS20" i="57"/>
  <c r="BC20" i="57"/>
  <c r="BD20" i="57"/>
  <c r="BA20" i="57"/>
  <c r="H20" i="57"/>
  <c r="AZ20" i="57"/>
  <c r="BE20" i="57"/>
  <c r="BB20" i="57"/>
  <c r="BE146" i="59"/>
  <c r="BB146" i="59"/>
  <c r="BC146" i="59"/>
  <c r="BA146" i="59"/>
  <c r="BS146" i="59"/>
  <c r="BD146" i="59"/>
  <c r="AZ146" i="59"/>
  <c r="H146" i="59"/>
  <c r="BG149" i="57"/>
  <c r="BH149" i="57"/>
  <c r="BJ149" i="57"/>
  <c r="BL149" i="57" s="1"/>
  <c r="N149" i="61" s="1"/>
  <c r="G29" i="70"/>
  <c r="H29" i="70" s="1"/>
  <c r="I26" i="70" a="1"/>
  <c r="I26" i="70" s="1"/>
  <c r="AZ144" i="59"/>
  <c r="BB144" i="59"/>
  <c r="BE144" i="59"/>
  <c r="BD144" i="59"/>
  <c r="H144" i="59"/>
  <c r="BC144" i="59"/>
  <c r="BS144" i="59"/>
  <c r="BA144" i="59"/>
  <c r="D42" i="67"/>
  <c r="P26" i="88"/>
  <c r="D42" i="57"/>
  <c r="D43" i="66"/>
  <c r="D42" i="61"/>
  <c r="D42" i="59"/>
  <c r="D42" i="73"/>
  <c r="AZ97" i="59"/>
  <c r="BD97" i="59"/>
  <c r="BS97" i="59"/>
  <c r="BB97" i="59"/>
  <c r="BC97" i="59"/>
  <c r="BA97" i="59"/>
  <c r="C57" i="57"/>
  <c r="C57" i="67"/>
  <c r="Y57" i="60"/>
  <c r="X57" i="60"/>
  <c r="C57" i="59"/>
  <c r="C58" i="66"/>
  <c r="O58" i="66" s="1"/>
  <c r="O41" i="88"/>
  <c r="C57" i="61"/>
  <c r="C57" i="73"/>
  <c r="BA146" i="57"/>
  <c r="BD146" i="57"/>
  <c r="BS146" i="57"/>
  <c r="BC146" i="57"/>
  <c r="AZ146" i="57"/>
  <c r="BE146" i="57"/>
  <c r="H146" i="57"/>
  <c r="BB146" i="57"/>
  <c r="K26" i="70" a="1"/>
  <c r="K26" i="70" s="1"/>
  <c r="J26" i="70"/>
  <c r="G32" i="70"/>
  <c r="H64" i="59"/>
  <c r="BB144" i="57"/>
  <c r="BD144" i="57"/>
  <c r="BE144" i="57"/>
  <c r="AZ144" i="57"/>
  <c r="BS144" i="57"/>
  <c r="BC144" i="57"/>
  <c r="H144" i="57"/>
  <c r="BA144" i="57"/>
  <c r="C176" i="59"/>
  <c r="C176" i="67"/>
  <c r="G176" i="67" s="1"/>
  <c r="C176" i="61"/>
  <c r="E176" i="61" s="1"/>
  <c r="Y176" i="60"/>
  <c r="X176" i="60"/>
  <c r="O160" i="88"/>
  <c r="C176" i="57"/>
  <c r="C176" i="73"/>
  <c r="G176" i="73" s="1"/>
  <c r="C177" i="66"/>
  <c r="O177" i="66" s="1"/>
  <c r="L38" i="62"/>
  <c r="T42" i="60"/>
  <c r="N26" i="88"/>
  <c r="BG149" i="59"/>
  <c r="BJ149" i="59"/>
  <c r="BL149" i="59" s="1"/>
  <c r="O149" i="61" s="1"/>
  <c r="BH149" i="59"/>
  <c r="BS45" i="59"/>
  <c r="BE45" i="59"/>
  <c r="BB45" i="59"/>
  <c r="BD45" i="59"/>
  <c r="AZ45" i="59"/>
  <c r="BC45" i="59"/>
  <c r="BA45" i="59"/>
  <c r="H45" i="59"/>
  <c r="BA97" i="57"/>
  <c r="BC97" i="57"/>
  <c r="BB97" i="57"/>
  <c r="BD97" i="57"/>
  <c r="BS97" i="57"/>
  <c r="AZ97" i="57"/>
  <c r="BE64" i="59"/>
  <c r="BG64" i="59" s="1"/>
  <c r="BC65" i="57"/>
  <c r="BD65" i="57"/>
  <c r="BS65" i="57"/>
  <c r="AZ65" i="57"/>
  <c r="BA65" i="57"/>
  <c r="BB65" i="57"/>
  <c r="BS65" i="59"/>
  <c r="AZ65" i="59"/>
  <c r="BA65" i="59"/>
  <c r="BC65" i="59"/>
  <c r="BD65" i="59"/>
  <c r="BB65" i="59"/>
  <c r="BS92" i="57"/>
  <c r="AZ92" i="57"/>
  <c r="BB92" i="57"/>
  <c r="BC92" i="57"/>
  <c r="BD92" i="57"/>
  <c r="BA92" i="57"/>
  <c r="BG155" i="57"/>
  <c r="BJ155" i="57"/>
  <c r="BL155" i="57" s="1"/>
  <c r="N155" i="61" s="1"/>
  <c r="BH155" i="57"/>
  <c r="BS171" i="57"/>
  <c r="AZ171" i="57"/>
  <c r="BC171" i="57"/>
  <c r="BA171" i="57"/>
  <c r="BB171" i="57"/>
  <c r="BD171" i="57"/>
  <c r="BB95" i="59"/>
  <c r="BD95" i="59"/>
  <c r="BA95" i="59"/>
  <c r="BS95" i="59"/>
  <c r="BC95" i="59"/>
  <c r="AZ95" i="59"/>
  <c r="BB84" i="59"/>
  <c r="BC84" i="59"/>
  <c r="BD84" i="59"/>
  <c r="AZ84" i="59"/>
  <c r="BA84" i="59"/>
  <c r="BS84" i="59"/>
  <c r="H152" i="59"/>
  <c r="AZ152" i="59"/>
  <c r="BC152" i="59"/>
  <c r="BS152" i="59"/>
  <c r="BD152" i="59"/>
  <c r="BA152" i="59"/>
  <c r="BE152" i="59"/>
  <c r="BB152" i="59"/>
  <c r="H152" i="57"/>
  <c r="BB152" i="57"/>
  <c r="BD152" i="57"/>
  <c r="BC152" i="57"/>
  <c r="AZ152" i="57"/>
  <c r="BA152" i="57"/>
  <c r="BS152" i="57"/>
  <c r="BE152" i="57"/>
  <c r="BH165" i="57"/>
  <c r="BG165" i="57"/>
  <c r="BJ165" i="57"/>
  <c r="BL165" i="57" s="1"/>
  <c r="N165" i="61" s="1"/>
  <c r="BD171" i="59"/>
  <c r="BA171" i="59"/>
  <c r="BC171" i="59"/>
  <c r="AZ171" i="59"/>
  <c r="BB171" i="59"/>
  <c r="BS171" i="59"/>
  <c r="BH165" i="59"/>
  <c r="BG165" i="59"/>
  <c r="BJ165" i="59"/>
  <c r="BL165" i="59" s="1"/>
  <c r="O165" i="61" s="1"/>
  <c r="BA95" i="57"/>
  <c r="BS95" i="57"/>
  <c r="BB95" i="57"/>
  <c r="BD95" i="57"/>
  <c r="BC95" i="57"/>
  <c r="AZ95" i="57"/>
  <c r="BJ155" i="59"/>
  <c r="BL155" i="59" s="1"/>
  <c r="O155" i="61" s="1"/>
  <c r="BH155" i="59"/>
  <c r="BG155" i="59"/>
  <c r="BI143" i="57"/>
  <c r="S143" i="61"/>
  <c r="V143" i="61" s="1"/>
  <c r="AB143" i="61" s="1"/>
  <c r="BI143" i="59"/>
  <c r="BG156" i="59"/>
  <c r="BH156" i="59"/>
  <c r="BJ156" i="59"/>
  <c r="BL156" i="59" s="1"/>
  <c r="O156" i="61" s="1"/>
  <c r="BJ158" i="57"/>
  <c r="BL158" i="57" s="1"/>
  <c r="N158" i="61" s="1"/>
  <c r="BG158" i="57"/>
  <c r="BH158" i="57"/>
  <c r="BH158" i="59"/>
  <c r="BG158" i="59"/>
  <c r="BJ158" i="59"/>
  <c r="BL158" i="59" s="1"/>
  <c r="O158" i="61" s="1"/>
  <c r="BH153" i="59"/>
  <c r="BJ153" i="59"/>
  <c r="BL153" i="59" s="1"/>
  <c r="O153" i="61" s="1"/>
  <c r="BG153" i="59"/>
  <c r="BH153" i="57"/>
  <c r="BG153" i="57"/>
  <c r="BJ153" i="57"/>
  <c r="BL153" i="57" s="1"/>
  <c r="N153" i="61" s="1"/>
  <c r="BH156" i="57"/>
  <c r="BG156" i="57"/>
  <c r="BJ156" i="57"/>
  <c r="BL156" i="57" s="1"/>
  <c r="N156" i="61" s="1"/>
  <c r="V161" i="61"/>
  <c r="AB161" i="61" s="1"/>
  <c r="M157" i="62"/>
  <c r="R157" i="62" s="1"/>
  <c r="U161" i="61"/>
  <c r="AA161" i="61" s="1"/>
  <c r="R145" i="88"/>
  <c r="D39" i="61"/>
  <c r="D39" i="57"/>
  <c r="D40" i="66"/>
  <c r="D39" i="67"/>
  <c r="P23" i="88"/>
  <c r="D39" i="59"/>
  <c r="D39" i="73"/>
  <c r="P24" i="88"/>
  <c r="D40" i="67"/>
  <c r="D40" i="59"/>
  <c r="D40" i="61"/>
  <c r="D40" i="73"/>
  <c r="D41" i="66"/>
  <c r="D40" i="57"/>
  <c r="C104" i="66"/>
  <c r="O104" i="66" s="1"/>
  <c r="Y103" i="60"/>
  <c r="O87" i="88"/>
  <c r="C103" i="73"/>
  <c r="C103" i="59"/>
  <c r="C103" i="61"/>
  <c r="C103" i="57"/>
  <c r="X103" i="60"/>
  <c r="C103" i="67"/>
  <c r="BI142" i="59"/>
  <c r="D60" i="59"/>
  <c r="D60" i="57"/>
  <c r="D60" i="73"/>
  <c r="P44" i="88"/>
  <c r="D60" i="67"/>
  <c r="D61" i="66"/>
  <c r="D60" i="61"/>
  <c r="Y98" i="60"/>
  <c r="X98" i="60"/>
  <c r="C98" i="59"/>
  <c r="C98" i="67"/>
  <c r="C98" i="73"/>
  <c r="C98" i="61"/>
  <c r="C98" i="57"/>
  <c r="C99" i="66"/>
  <c r="O99" i="66" s="1"/>
  <c r="O82" i="88"/>
  <c r="C57" i="66"/>
  <c r="O57" i="66" s="1"/>
  <c r="O40" i="88"/>
  <c r="Y56" i="60"/>
  <c r="C56" i="57"/>
  <c r="C56" i="67"/>
  <c r="C56" i="61"/>
  <c r="C56" i="73"/>
  <c r="C56" i="59"/>
  <c r="X56" i="60"/>
  <c r="X83" i="60"/>
  <c r="O67" i="88"/>
  <c r="C83" i="59"/>
  <c r="Y83" i="60"/>
  <c r="C83" i="57"/>
  <c r="C84" i="66"/>
  <c r="O84" i="66" s="1"/>
  <c r="C83" i="73"/>
  <c r="C83" i="61"/>
  <c r="C83" i="67"/>
  <c r="D55" i="67"/>
  <c r="D55" i="73"/>
  <c r="P39" i="88"/>
  <c r="D55" i="61"/>
  <c r="D55" i="59"/>
  <c r="D56" i="66"/>
  <c r="D55" i="57"/>
  <c r="D114" i="59"/>
  <c r="D115" i="66"/>
  <c r="P98" i="88"/>
  <c r="D114" i="57"/>
  <c r="D114" i="73"/>
  <c r="D114" i="67"/>
  <c r="D114" i="61"/>
  <c r="BD72" i="57"/>
  <c r="BA72" i="57"/>
  <c r="BS72" i="57"/>
  <c r="BC72" i="57"/>
  <c r="AZ72" i="57"/>
  <c r="BB72" i="57"/>
  <c r="C61" i="57"/>
  <c r="C61" i="67"/>
  <c r="Y61" i="60"/>
  <c r="C61" i="61"/>
  <c r="C62" i="66"/>
  <c r="O62" i="66" s="1"/>
  <c r="C61" i="59"/>
  <c r="O45" i="88"/>
  <c r="X61" i="60"/>
  <c r="C61" i="73"/>
  <c r="X120" i="60"/>
  <c r="C120" i="57"/>
  <c r="Y120" i="60"/>
  <c r="C120" i="67"/>
  <c r="O104" i="88"/>
  <c r="C120" i="73"/>
  <c r="C121" i="66"/>
  <c r="O121" i="66" s="1"/>
  <c r="C120" i="61"/>
  <c r="C120" i="59"/>
  <c r="D170" i="67"/>
  <c r="D170" i="73"/>
  <c r="D170" i="59"/>
  <c r="P154" i="88"/>
  <c r="D170" i="61"/>
  <c r="D170" i="57"/>
  <c r="D171" i="66"/>
  <c r="D99" i="61"/>
  <c r="P83" i="88"/>
  <c r="D100" i="66"/>
  <c r="D99" i="59"/>
  <c r="D99" i="67"/>
  <c r="D99" i="57"/>
  <c r="D99" i="73"/>
  <c r="D126" i="67"/>
  <c r="D126" i="59"/>
  <c r="D126" i="73"/>
  <c r="D127" i="66"/>
  <c r="D126" i="57"/>
  <c r="D126" i="61"/>
  <c r="P110" i="88"/>
  <c r="BC151" i="57"/>
  <c r="BE151" i="57"/>
  <c r="H151" i="57"/>
  <c r="BS151" i="57"/>
  <c r="AZ151" i="57"/>
  <c r="BD151" i="57"/>
  <c r="BA151" i="57"/>
  <c r="BB151" i="57"/>
  <c r="P30" i="88"/>
  <c r="D46" i="73"/>
  <c r="D46" i="59"/>
  <c r="D46" i="67"/>
  <c r="D46" i="57"/>
  <c r="D46" i="61"/>
  <c r="D47" i="66"/>
  <c r="C21" i="61"/>
  <c r="C21" i="59"/>
  <c r="O5" i="88"/>
  <c r="C21" i="57"/>
  <c r="X21" i="60"/>
  <c r="C21" i="73"/>
  <c r="Y21" i="60"/>
  <c r="C22" i="66"/>
  <c r="C21" i="67"/>
  <c r="C127" i="57"/>
  <c r="X127" i="60"/>
  <c r="C128" i="66"/>
  <c r="O128" i="66" s="1"/>
  <c r="C127" i="61"/>
  <c r="Y127" i="60"/>
  <c r="C127" i="59"/>
  <c r="C127" i="67"/>
  <c r="C127" i="73"/>
  <c r="O111" i="88"/>
  <c r="BI154" i="59"/>
  <c r="BB166" i="57"/>
  <c r="BS166" i="57"/>
  <c r="BD166" i="57"/>
  <c r="BE166" i="57"/>
  <c r="H166" i="57"/>
  <c r="BC166" i="57"/>
  <c r="AZ166" i="57"/>
  <c r="BA166" i="57"/>
  <c r="C58" i="59"/>
  <c r="C58" i="67"/>
  <c r="C58" i="73"/>
  <c r="X58" i="60"/>
  <c r="Y58" i="60"/>
  <c r="O42" i="88"/>
  <c r="C58" i="57"/>
  <c r="C59" i="66"/>
  <c r="O59" i="66" s="1"/>
  <c r="C58" i="61"/>
  <c r="C69" i="67"/>
  <c r="C69" i="73"/>
  <c r="O53" i="88"/>
  <c r="Y69" i="60"/>
  <c r="C69" i="61"/>
  <c r="X69" i="60"/>
  <c r="C69" i="59"/>
  <c r="C69" i="57"/>
  <c r="C70" i="66"/>
  <c r="O70" i="66" s="1"/>
  <c r="C125" i="59"/>
  <c r="X125" i="60"/>
  <c r="C126" i="66"/>
  <c r="O126" i="66" s="1"/>
  <c r="C125" i="73"/>
  <c r="Y125" i="60"/>
  <c r="C125" i="57"/>
  <c r="C125" i="61"/>
  <c r="C125" i="67"/>
  <c r="O109" i="88"/>
  <c r="O47" i="88"/>
  <c r="Y63" i="60"/>
  <c r="C63" i="59"/>
  <c r="C63" i="73"/>
  <c r="X63" i="60"/>
  <c r="C63" i="61"/>
  <c r="C63" i="67"/>
  <c r="C64" i="66"/>
  <c r="O64" i="66" s="1"/>
  <c r="C63" i="57"/>
  <c r="C37" i="59"/>
  <c r="C37" i="57"/>
  <c r="C37" i="73"/>
  <c r="Y37" i="60"/>
  <c r="O21" i="88"/>
  <c r="C37" i="67"/>
  <c r="C37" i="61"/>
  <c r="X37" i="60"/>
  <c r="C38" i="66"/>
  <c r="O38" i="66" s="1"/>
  <c r="Y24" i="60"/>
  <c r="C24" i="61"/>
  <c r="X24" i="60"/>
  <c r="C24" i="67"/>
  <c r="C24" i="57"/>
  <c r="C25" i="66"/>
  <c r="O25" i="66" s="1"/>
  <c r="C24" i="59"/>
  <c r="C24" i="73"/>
  <c r="O8" i="88"/>
  <c r="C130" i="57"/>
  <c r="C130" i="67"/>
  <c r="C131" i="66"/>
  <c r="O131" i="66" s="1"/>
  <c r="C130" i="73"/>
  <c r="C130" i="61"/>
  <c r="C130" i="59"/>
  <c r="X130" i="60"/>
  <c r="O114" i="88"/>
  <c r="Y130" i="60"/>
  <c r="BD160" i="59"/>
  <c r="BS160" i="59"/>
  <c r="H160" i="59"/>
  <c r="BC160" i="59"/>
  <c r="BA160" i="59"/>
  <c r="BB160" i="59"/>
  <c r="AZ160" i="59"/>
  <c r="BE160" i="59"/>
  <c r="BA160" i="57"/>
  <c r="BD160" i="57"/>
  <c r="AZ160" i="57"/>
  <c r="BE160" i="57"/>
  <c r="BB160" i="57"/>
  <c r="BC160" i="57"/>
  <c r="H160" i="57"/>
  <c r="BS160" i="57"/>
  <c r="AI127" i="72"/>
  <c r="BI154" i="57"/>
  <c r="C109" i="67"/>
  <c r="C110" i="66"/>
  <c r="O110" i="66" s="1"/>
  <c r="O93" i="88"/>
  <c r="C109" i="61"/>
  <c r="C109" i="57"/>
  <c r="C109" i="73"/>
  <c r="X109" i="60"/>
  <c r="C109" i="59"/>
  <c r="Y109" i="60"/>
  <c r="C123" i="67"/>
  <c r="Y123" i="60"/>
  <c r="C123" i="59"/>
  <c r="C123" i="73"/>
  <c r="C123" i="57"/>
  <c r="O107" i="88"/>
  <c r="C123" i="61"/>
  <c r="C124" i="66"/>
  <c r="O124" i="66" s="1"/>
  <c r="X123" i="60"/>
  <c r="C88" i="73"/>
  <c r="X88" i="60"/>
  <c r="O72" i="88"/>
  <c r="C88" i="67"/>
  <c r="Y88" i="60"/>
  <c r="C88" i="61"/>
  <c r="C88" i="59"/>
  <c r="C89" i="66"/>
  <c r="O89" i="66" s="1"/>
  <c r="C88" i="57"/>
  <c r="C40" i="67"/>
  <c r="C41" i="66"/>
  <c r="O41" i="66" s="1"/>
  <c r="X40" i="60"/>
  <c r="C40" i="73"/>
  <c r="C40" i="59"/>
  <c r="C40" i="61"/>
  <c r="C40" i="57"/>
  <c r="O24" i="88"/>
  <c r="Y40" i="60"/>
  <c r="C60" i="61"/>
  <c r="C61" i="66"/>
  <c r="O61" i="66" s="1"/>
  <c r="X60" i="60"/>
  <c r="C60" i="59"/>
  <c r="O44" i="88"/>
  <c r="Y60" i="60"/>
  <c r="C60" i="73"/>
  <c r="C60" i="67"/>
  <c r="C60" i="57"/>
  <c r="C32" i="67"/>
  <c r="O16" i="88"/>
  <c r="C33" i="66"/>
  <c r="O33" i="66" s="1"/>
  <c r="C32" i="61"/>
  <c r="C32" i="73"/>
  <c r="C32" i="59"/>
  <c r="X32" i="60"/>
  <c r="Y32" i="60"/>
  <c r="C32" i="57"/>
  <c r="C113" i="59"/>
  <c r="C113" i="57"/>
  <c r="C114" i="66"/>
  <c r="O114" i="66" s="1"/>
  <c r="O97" i="88"/>
  <c r="C113" i="61"/>
  <c r="C113" i="67"/>
  <c r="C113" i="73"/>
  <c r="X113" i="60"/>
  <c r="Y113" i="60"/>
  <c r="L39" i="62"/>
  <c r="T43" i="60"/>
  <c r="N27" i="88"/>
  <c r="H167" i="57"/>
  <c r="AZ167" i="57"/>
  <c r="BA167" i="57"/>
  <c r="BD167" i="57"/>
  <c r="BB167" i="57"/>
  <c r="BS167" i="57"/>
  <c r="BE167" i="57"/>
  <c r="BC167" i="57"/>
  <c r="A12" i="56"/>
  <c r="B13" i="56"/>
  <c r="C29" i="73"/>
  <c r="C29" i="61"/>
  <c r="C29" i="57"/>
  <c r="X29" i="60"/>
  <c r="C29" i="59"/>
  <c r="C30" i="66"/>
  <c r="O30" i="66" s="1"/>
  <c r="Y29" i="60"/>
  <c r="O13" i="88"/>
  <c r="C29" i="67"/>
  <c r="C114" i="67"/>
  <c r="C115" i="66"/>
  <c r="O115" i="66" s="1"/>
  <c r="C114" i="59"/>
  <c r="C114" i="57"/>
  <c r="Y114" i="60"/>
  <c r="C114" i="73"/>
  <c r="O98" i="88"/>
  <c r="X114" i="60"/>
  <c r="C114" i="61"/>
  <c r="C82" i="61"/>
  <c r="X82" i="60"/>
  <c r="O66" i="88"/>
  <c r="C82" i="67"/>
  <c r="C82" i="57"/>
  <c r="Y82" i="60"/>
  <c r="C82" i="59"/>
  <c r="C82" i="73"/>
  <c r="C83" i="66"/>
  <c r="O83" i="66" s="1"/>
  <c r="C172" i="67"/>
  <c r="G172" i="67" s="1"/>
  <c r="X172" i="60"/>
  <c r="C172" i="59"/>
  <c r="C172" i="57"/>
  <c r="C173" i="66"/>
  <c r="O173" i="66" s="1"/>
  <c r="C172" i="73"/>
  <c r="G172" i="73" s="1"/>
  <c r="Y172" i="60"/>
  <c r="O156" i="88"/>
  <c r="C172" i="61"/>
  <c r="Y96" i="60"/>
  <c r="C96" i="61"/>
  <c r="C97" i="66"/>
  <c r="O97" i="66" s="1"/>
  <c r="O80" i="88"/>
  <c r="C96" i="57"/>
  <c r="X96" i="60"/>
  <c r="C96" i="67"/>
  <c r="C96" i="73"/>
  <c r="C96" i="59"/>
  <c r="C49" i="61"/>
  <c r="X49" i="60"/>
  <c r="C49" i="59"/>
  <c r="C50" i="66"/>
  <c r="O50" i="66" s="1"/>
  <c r="C49" i="67"/>
  <c r="C49" i="57"/>
  <c r="C49" i="73"/>
  <c r="O33" i="88"/>
  <c r="Y49" i="60"/>
  <c r="C44" i="73"/>
  <c r="C44" i="61"/>
  <c r="C44" i="67"/>
  <c r="X44" i="60"/>
  <c r="Y44" i="60"/>
  <c r="C45" i="66"/>
  <c r="O45" i="66" s="1"/>
  <c r="C44" i="59"/>
  <c r="O28" i="88"/>
  <c r="C44" i="57"/>
  <c r="C22" i="59"/>
  <c r="O6" i="88"/>
  <c r="C22" i="57"/>
  <c r="Y22" i="60"/>
  <c r="C22" i="73"/>
  <c r="C23" i="66"/>
  <c r="O23" i="66" s="1"/>
  <c r="C22" i="67"/>
  <c r="C22" i="61"/>
  <c r="X22" i="60"/>
  <c r="C85" i="67"/>
  <c r="C85" i="59"/>
  <c r="C85" i="73"/>
  <c r="Y85" i="60"/>
  <c r="X85" i="60"/>
  <c r="C86" i="66"/>
  <c r="O86" i="66" s="1"/>
  <c r="C85" i="61"/>
  <c r="C85" i="57"/>
  <c r="O69" i="88"/>
  <c r="Y90" i="60"/>
  <c r="C91" i="66"/>
  <c r="O91" i="66" s="1"/>
  <c r="C90" i="57"/>
  <c r="C90" i="73"/>
  <c r="C90" i="59"/>
  <c r="O74" i="88"/>
  <c r="X90" i="60"/>
  <c r="C90" i="61"/>
  <c r="C90" i="67"/>
  <c r="X169" i="60"/>
  <c r="O153" i="88"/>
  <c r="Y169" i="60"/>
  <c r="C170" i="66"/>
  <c r="O170" i="66" s="1"/>
  <c r="C169" i="61"/>
  <c r="C169" i="73"/>
  <c r="G169" i="73" s="1"/>
  <c r="C169" i="57"/>
  <c r="C169" i="67"/>
  <c r="G169" i="67" s="1"/>
  <c r="C169" i="59"/>
  <c r="C102" i="59"/>
  <c r="Y102" i="60"/>
  <c r="C102" i="61"/>
  <c r="C103" i="66"/>
  <c r="O103" i="66" s="1"/>
  <c r="C102" i="73"/>
  <c r="X102" i="60"/>
  <c r="O86" i="88"/>
  <c r="C102" i="57"/>
  <c r="C102" i="67"/>
  <c r="C131" i="67"/>
  <c r="C131" i="61"/>
  <c r="O115" i="88"/>
  <c r="C132" i="66"/>
  <c r="O132" i="66" s="1"/>
  <c r="C131" i="59"/>
  <c r="C131" i="57"/>
  <c r="Y131" i="60"/>
  <c r="C131" i="73"/>
  <c r="X131" i="60"/>
  <c r="O18" i="88"/>
  <c r="C34" i="61"/>
  <c r="C34" i="67"/>
  <c r="C34" i="73"/>
  <c r="X34" i="60"/>
  <c r="C35" i="66"/>
  <c r="O35" i="66" s="1"/>
  <c r="C34" i="59"/>
  <c r="C34" i="57"/>
  <c r="Y34" i="60"/>
  <c r="C129" i="66"/>
  <c r="O129" i="66" s="1"/>
  <c r="C128" i="61"/>
  <c r="Y128" i="60"/>
  <c r="O112" i="88"/>
  <c r="C128" i="57"/>
  <c r="C128" i="67"/>
  <c r="C128" i="73"/>
  <c r="X128" i="60"/>
  <c r="C128" i="59"/>
  <c r="AI128" i="72"/>
  <c r="C28" i="66"/>
  <c r="O28" i="66" s="1"/>
  <c r="C27" i="59"/>
  <c r="C27" i="67"/>
  <c r="C27" i="61"/>
  <c r="C27" i="57"/>
  <c r="C27" i="73"/>
  <c r="X27" i="60"/>
  <c r="Y27" i="60"/>
  <c r="O11" i="88"/>
  <c r="H147" i="59"/>
  <c r="BD147" i="59"/>
  <c r="BA147" i="59"/>
  <c r="AZ147" i="59"/>
  <c r="BS147" i="59"/>
  <c r="BB147" i="59"/>
  <c r="BE147" i="59"/>
  <c r="BC147" i="59"/>
  <c r="BS147" i="57"/>
  <c r="BB147" i="57"/>
  <c r="BE147" i="57"/>
  <c r="BD147" i="57"/>
  <c r="BC147" i="57"/>
  <c r="AZ147" i="57"/>
  <c r="H147" i="57"/>
  <c r="BA147" i="57"/>
  <c r="C173" i="73"/>
  <c r="G173" i="73" s="1"/>
  <c r="C173" i="67"/>
  <c r="G173" i="67" s="1"/>
  <c r="C173" i="61"/>
  <c r="X173" i="60"/>
  <c r="C173" i="59"/>
  <c r="C174" i="66"/>
  <c r="O174" i="66" s="1"/>
  <c r="C173" i="57"/>
  <c r="O157" i="88"/>
  <c r="Y173" i="60"/>
  <c r="C69" i="66"/>
  <c r="O69" i="66" s="1"/>
  <c r="Y68" i="60"/>
  <c r="C68" i="73"/>
  <c r="C68" i="57"/>
  <c r="O52" i="88"/>
  <c r="C68" i="67"/>
  <c r="X68" i="60"/>
  <c r="C68" i="61"/>
  <c r="C68" i="59"/>
  <c r="C116" i="61"/>
  <c r="C116" i="67"/>
  <c r="C116" i="59"/>
  <c r="X116" i="60"/>
  <c r="C117" i="66"/>
  <c r="O117" i="66" s="1"/>
  <c r="O100" i="88"/>
  <c r="C116" i="57"/>
  <c r="Y116" i="60"/>
  <c r="C116" i="73"/>
  <c r="Y101" i="60"/>
  <c r="O85" i="88"/>
  <c r="C101" i="57"/>
  <c r="C102" i="66"/>
  <c r="O102" i="66" s="1"/>
  <c r="C101" i="73"/>
  <c r="C101" i="61"/>
  <c r="C101" i="67"/>
  <c r="C101" i="59"/>
  <c r="X101" i="60"/>
  <c r="Y111" i="60"/>
  <c r="C111" i="67"/>
  <c r="C112" i="66"/>
  <c r="O112" i="66" s="1"/>
  <c r="C111" i="73"/>
  <c r="C111" i="57"/>
  <c r="C111" i="59"/>
  <c r="O95" i="88"/>
  <c r="C111" i="61"/>
  <c r="X111" i="60"/>
  <c r="C33" i="59"/>
  <c r="O17" i="88"/>
  <c r="C33" i="67"/>
  <c r="X33" i="60"/>
  <c r="C34" i="66"/>
  <c r="O34" i="66" s="1"/>
  <c r="C33" i="57"/>
  <c r="C33" i="61"/>
  <c r="C33" i="73"/>
  <c r="Y33" i="60"/>
  <c r="S157" i="61"/>
  <c r="V157" i="61" s="1"/>
  <c r="AB157" i="61" s="1"/>
  <c r="C49" i="66"/>
  <c r="O49" i="66" s="1"/>
  <c r="X48" i="60"/>
  <c r="C48" i="57"/>
  <c r="O32" i="88"/>
  <c r="Y48" i="60"/>
  <c r="C48" i="59"/>
  <c r="C48" i="73"/>
  <c r="C48" i="61"/>
  <c r="C48" i="67"/>
  <c r="C89" i="57"/>
  <c r="C90" i="66"/>
  <c r="O90" i="66" s="1"/>
  <c r="C89" i="73"/>
  <c r="C89" i="59"/>
  <c r="X89" i="60"/>
  <c r="O73" i="88"/>
  <c r="C89" i="67"/>
  <c r="C89" i="61"/>
  <c r="Y89" i="60"/>
  <c r="X26" i="60"/>
  <c r="C27" i="66"/>
  <c r="O27" i="66" s="1"/>
  <c r="C26" i="59"/>
  <c r="C26" i="73"/>
  <c r="C26" i="67"/>
  <c r="C26" i="61"/>
  <c r="Y26" i="60"/>
  <c r="O10" i="88"/>
  <c r="C26" i="57"/>
  <c r="C106" i="59"/>
  <c r="O90" i="88"/>
  <c r="Y106" i="60"/>
  <c r="C106" i="57"/>
  <c r="C106" i="73"/>
  <c r="C106" i="61"/>
  <c r="X106" i="60"/>
  <c r="C106" i="67"/>
  <c r="C107" i="66"/>
  <c r="O107" i="66" s="1"/>
  <c r="C25" i="59"/>
  <c r="C25" i="57"/>
  <c r="X25" i="60"/>
  <c r="C25" i="61"/>
  <c r="C26" i="66"/>
  <c r="O26" i="66" s="1"/>
  <c r="C25" i="73"/>
  <c r="C25" i="67"/>
  <c r="O9" i="88"/>
  <c r="Y25" i="60"/>
  <c r="C23" i="73"/>
  <c r="C23" i="59"/>
  <c r="C23" i="57"/>
  <c r="C24" i="66"/>
  <c r="O24" i="66" s="1"/>
  <c r="O7" i="88"/>
  <c r="C23" i="67"/>
  <c r="Y23" i="60"/>
  <c r="C23" i="61"/>
  <c r="X23" i="60"/>
  <c r="S142" i="61"/>
  <c r="V142" i="61" s="1"/>
  <c r="AB142" i="61" s="1"/>
  <c r="BI142" i="57"/>
  <c r="D33" i="66"/>
  <c r="D32" i="73"/>
  <c r="D32" i="59"/>
  <c r="P16" i="88"/>
  <c r="D32" i="67"/>
  <c r="D32" i="57"/>
  <c r="D32" i="61"/>
  <c r="C74" i="59"/>
  <c r="C74" i="61"/>
  <c r="C74" i="67"/>
  <c r="C74" i="57"/>
  <c r="Y74" i="60"/>
  <c r="O58" i="88"/>
  <c r="C75" i="66"/>
  <c r="O75" i="66" s="1"/>
  <c r="C74" i="73"/>
  <c r="X74" i="60"/>
  <c r="D71" i="59"/>
  <c r="P55" i="88"/>
  <c r="D71" i="57"/>
  <c r="D71" i="67"/>
  <c r="D71" i="73"/>
  <c r="D71" i="61"/>
  <c r="D72" i="66"/>
  <c r="D67" i="57"/>
  <c r="D68" i="66"/>
  <c r="D67" i="59"/>
  <c r="D67" i="67"/>
  <c r="D67" i="73"/>
  <c r="D67" i="61"/>
  <c r="P51" i="88"/>
  <c r="D114" i="66"/>
  <c r="D113" i="67"/>
  <c r="D113" i="57"/>
  <c r="D113" i="61"/>
  <c r="D113" i="59"/>
  <c r="D113" i="73"/>
  <c r="P97" i="88"/>
  <c r="C87" i="67"/>
  <c r="X87" i="60"/>
  <c r="C87" i="57"/>
  <c r="C87" i="61"/>
  <c r="O71" i="88"/>
  <c r="C88" i="66"/>
  <c r="O88" i="66" s="1"/>
  <c r="Y87" i="60"/>
  <c r="C87" i="59"/>
  <c r="C87" i="73"/>
  <c r="D29" i="61"/>
  <c r="D30" i="66"/>
  <c r="D29" i="57"/>
  <c r="P13" i="88"/>
  <c r="D29" i="67"/>
  <c r="D29" i="73"/>
  <c r="D29" i="59"/>
  <c r="D82" i="73"/>
  <c r="D82" i="57"/>
  <c r="D82" i="59"/>
  <c r="D82" i="61"/>
  <c r="D83" i="66"/>
  <c r="P66" i="88"/>
  <c r="D82" i="67"/>
  <c r="C55" i="66"/>
  <c r="O55" i="66" s="1"/>
  <c r="Y54" i="60"/>
  <c r="C54" i="67"/>
  <c r="C54" i="73"/>
  <c r="O38" i="88"/>
  <c r="C54" i="61"/>
  <c r="X54" i="60"/>
  <c r="C54" i="57"/>
  <c r="C54" i="59"/>
  <c r="D94" i="57"/>
  <c r="D94" i="67"/>
  <c r="D94" i="73"/>
  <c r="D94" i="59"/>
  <c r="D95" i="66"/>
  <c r="P78" i="88"/>
  <c r="D94" i="61"/>
  <c r="D39" i="66"/>
  <c r="P22" i="88"/>
  <c r="D38" i="59"/>
  <c r="D38" i="57"/>
  <c r="D38" i="67"/>
  <c r="D38" i="61"/>
  <c r="D38" i="73"/>
  <c r="C168" i="73"/>
  <c r="G168" i="73" s="1"/>
  <c r="C168" i="59"/>
  <c r="O152" i="88"/>
  <c r="C169" i="66"/>
  <c r="O169" i="66" s="1"/>
  <c r="X168" i="60"/>
  <c r="C168" i="67"/>
  <c r="G168" i="67" s="1"/>
  <c r="C168" i="61"/>
  <c r="C168" i="57"/>
  <c r="Y168" i="60"/>
  <c r="C113" i="66"/>
  <c r="O113" i="66" s="1"/>
  <c r="C112" i="73"/>
  <c r="O96" i="88"/>
  <c r="X112" i="60"/>
  <c r="C112" i="59"/>
  <c r="C112" i="61"/>
  <c r="Y112" i="60"/>
  <c r="C112" i="57"/>
  <c r="C112" i="67"/>
  <c r="C79" i="66"/>
  <c r="O79" i="66" s="1"/>
  <c r="C78" i="67"/>
  <c r="C78" i="59"/>
  <c r="O62" i="88"/>
  <c r="Y78" i="60"/>
  <c r="C78" i="73"/>
  <c r="X78" i="60"/>
  <c r="C78" i="61"/>
  <c r="C78" i="57"/>
  <c r="P161" i="88"/>
  <c r="D178" i="66"/>
  <c r="D177" i="57"/>
  <c r="D177" i="67"/>
  <c r="D177" i="61"/>
  <c r="D177" i="59"/>
  <c r="D177" i="73"/>
  <c r="Y28" i="60"/>
  <c r="C28" i="61"/>
  <c r="C28" i="59"/>
  <c r="C28" i="73"/>
  <c r="C28" i="67"/>
  <c r="O12" i="88"/>
  <c r="C28" i="57"/>
  <c r="C29" i="66"/>
  <c r="O29" i="66" s="1"/>
  <c r="X28" i="60"/>
  <c r="Y124" i="60"/>
  <c r="C124" i="57"/>
  <c r="C124" i="73"/>
  <c r="C125" i="66"/>
  <c r="O125" i="66" s="1"/>
  <c r="C124" i="67"/>
  <c r="C124" i="59"/>
  <c r="O108" i="88"/>
  <c r="X124" i="60"/>
  <c r="C124" i="61"/>
  <c r="D172" i="61"/>
  <c r="D172" i="59"/>
  <c r="P156" i="88"/>
  <c r="D172" i="73"/>
  <c r="D172" i="67"/>
  <c r="D172" i="57"/>
  <c r="D173" i="66"/>
  <c r="AZ151" i="59"/>
  <c r="BE151" i="59"/>
  <c r="BA151" i="59"/>
  <c r="BD151" i="59"/>
  <c r="H151" i="59"/>
  <c r="BC151" i="59"/>
  <c r="BB151" i="59"/>
  <c r="BS151" i="59"/>
  <c r="D96" i="67"/>
  <c r="D96" i="59"/>
  <c r="D96" i="73"/>
  <c r="P80" i="88"/>
  <c r="D96" i="61"/>
  <c r="D97" i="66"/>
  <c r="D96" i="57"/>
  <c r="D49" i="59"/>
  <c r="D50" i="66"/>
  <c r="D49" i="67"/>
  <c r="D49" i="61"/>
  <c r="D49" i="73"/>
  <c r="D49" i="57"/>
  <c r="P33" i="88"/>
  <c r="BC166" i="59"/>
  <c r="BS166" i="59"/>
  <c r="BB166" i="59"/>
  <c r="BD166" i="59"/>
  <c r="AZ166" i="59"/>
  <c r="BA166" i="59"/>
  <c r="H166" i="59"/>
  <c r="BE166" i="59"/>
  <c r="Y115" i="60"/>
  <c r="C115" i="59"/>
  <c r="C115" i="57"/>
  <c r="C115" i="67"/>
  <c r="C116" i="66"/>
  <c r="O116" i="66" s="1"/>
  <c r="C115" i="73"/>
  <c r="O99" i="88"/>
  <c r="X115" i="60"/>
  <c r="C115" i="61"/>
  <c r="X41" i="60"/>
  <c r="O25" i="88"/>
  <c r="C41" i="67"/>
  <c r="C41" i="73"/>
  <c r="C41" i="57"/>
  <c r="Y41" i="60"/>
  <c r="C41" i="61"/>
  <c r="C42" i="66"/>
  <c r="O42" i="66" s="1"/>
  <c r="C41" i="59"/>
  <c r="Y35" i="60"/>
  <c r="C35" i="67"/>
  <c r="C35" i="61"/>
  <c r="C35" i="59"/>
  <c r="X35" i="60"/>
  <c r="C36" i="66"/>
  <c r="O36" i="66" s="1"/>
  <c r="C35" i="73"/>
  <c r="C35" i="57"/>
  <c r="O19" i="88"/>
  <c r="C100" i="59"/>
  <c r="C100" i="73"/>
  <c r="O84" i="88"/>
  <c r="Y100" i="60"/>
  <c r="C101" i="66"/>
  <c r="O101" i="66" s="1"/>
  <c r="C100" i="57"/>
  <c r="C100" i="61"/>
  <c r="C100" i="67"/>
  <c r="X100" i="60"/>
  <c r="X108" i="60"/>
  <c r="C108" i="57"/>
  <c r="C108" i="59"/>
  <c r="C108" i="61"/>
  <c r="C108" i="73"/>
  <c r="C108" i="67"/>
  <c r="Y108" i="60"/>
  <c r="O92" i="88"/>
  <c r="C109" i="66"/>
  <c r="O109" i="66" s="1"/>
  <c r="O75" i="88"/>
  <c r="C91" i="67"/>
  <c r="C91" i="73"/>
  <c r="X91" i="60"/>
  <c r="C92" i="66"/>
  <c r="O92" i="66" s="1"/>
  <c r="C91" i="59"/>
  <c r="C91" i="61"/>
  <c r="Y91" i="60"/>
  <c r="C91" i="57"/>
  <c r="O61" i="88"/>
  <c r="C77" i="59"/>
  <c r="C78" i="66"/>
  <c r="O78" i="66" s="1"/>
  <c r="Y77" i="60"/>
  <c r="C77" i="57"/>
  <c r="C77" i="73"/>
  <c r="C77" i="61"/>
  <c r="C77" i="67"/>
  <c r="X77" i="60"/>
  <c r="X122" i="60"/>
  <c r="C122" i="59"/>
  <c r="Y122" i="60"/>
  <c r="C122" i="73"/>
  <c r="C123" i="66"/>
  <c r="O123" i="66" s="1"/>
  <c r="C122" i="61"/>
  <c r="O106" i="88"/>
  <c r="C122" i="67"/>
  <c r="C122" i="57"/>
  <c r="S154" i="61"/>
  <c r="V154" i="61" s="1"/>
  <c r="AB154" i="61" s="1"/>
  <c r="O15" i="88"/>
  <c r="C31" i="61"/>
  <c r="X31" i="60"/>
  <c r="C31" i="73"/>
  <c r="C32" i="66"/>
  <c r="O32" i="66" s="1"/>
  <c r="Y31" i="60"/>
  <c r="C31" i="57"/>
  <c r="C31" i="59"/>
  <c r="C31" i="67"/>
  <c r="C132" i="59"/>
  <c r="X132" i="60"/>
  <c r="C132" i="61"/>
  <c r="C132" i="67"/>
  <c r="C133" i="66"/>
  <c r="O133" i="66" s="1"/>
  <c r="C132" i="57"/>
  <c r="C132" i="73"/>
  <c r="Y132" i="60"/>
  <c r="O116" i="88"/>
  <c r="AI132" i="72"/>
  <c r="C47" i="59"/>
  <c r="O31" i="88"/>
  <c r="Y47" i="60"/>
  <c r="C47" i="61"/>
  <c r="C47" i="67"/>
  <c r="C47" i="73"/>
  <c r="X47" i="60"/>
  <c r="C47" i="57"/>
  <c r="C48" i="66"/>
  <c r="O48" i="66" s="1"/>
  <c r="C76" i="66"/>
  <c r="O76" i="66" s="1"/>
  <c r="C75" i="73"/>
  <c r="C75" i="67"/>
  <c r="O59" i="88"/>
  <c r="C75" i="61"/>
  <c r="X75" i="60"/>
  <c r="Y75" i="60"/>
  <c r="C75" i="59"/>
  <c r="C75" i="57"/>
  <c r="C66" i="59"/>
  <c r="X66" i="60"/>
  <c r="C66" i="57"/>
  <c r="C67" i="66"/>
  <c r="O67" i="66" s="1"/>
  <c r="C66" i="67"/>
  <c r="Y66" i="60"/>
  <c r="O50" i="88"/>
  <c r="C66" i="61"/>
  <c r="C66" i="73"/>
  <c r="C72" i="66"/>
  <c r="O72" i="66" s="1"/>
  <c r="X71" i="60"/>
  <c r="O55" i="88"/>
  <c r="C71" i="59"/>
  <c r="C71" i="57"/>
  <c r="C71" i="61"/>
  <c r="Y71" i="60"/>
  <c r="C71" i="67"/>
  <c r="C71" i="73"/>
  <c r="C67" i="57"/>
  <c r="Y67" i="60"/>
  <c r="C67" i="61"/>
  <c r="O51" i="88"/>
  <c r="C68" i="66"/>
  <c r="O68" i="66" s="1"/>
  <c r="C67" i="59"/>
  <c r="C67" i="67"/>
  <c r="C67" i="73"/>
  <c r="X67" i="60"/>
  <c r="D43" i="61"/>
  <c r="D43" i="57"/>
  <c r="P27" i="88"/>
  <c r="D43" i="67"/>
  <c r="D43" i="59"/>
  <c r="D43" i="73"/>
  <c r="D44" i="66"/>
  <c r="BD167" i="59"/>
  <c r="BC167" i="59"/>
  <c r="BS167" i="59"/>
  <c r="AZ167" i="59"/>
  <c r="H167" i="59"/>
  <c r="BB167" i="59"/>
  <c r="BE167" i="59"/>
  <c r="BA167" i="59"/>
  <c r="C55" i="61"/>
  <c r="C55" i="59"/>
  <c r="Y55" i="60"/>
  <c r="C55" i="67"/>
  <c r="C55" i="57"/>
  <c r="C55" i="73"/>
  <c r="X55" i="60"/>
  <c r="O39" i="88"/>
  <c r="C56" i="66"/>
  <c r="O56" i="66" s="1"/>
  <c r="T39" i="60"/>
  <c r="N23" i="88"/>
  <c r="L35" i="62"/>
  <c r="O78" i="88"/>
  <c r="X94" i="60"/>
  <c r="C94" i="61"/>
  <c r="C94" i="59"/>
  <c r="C95" i="66"/>
  <c r="O95" i="66" s="1"/>
  <c r="C94" i="67"/>
  <c r="C94" i="73"/>
  <c r="C94" i="57"/>
  <c r="Y94" i="60"/>
  <c r="O22" i="88"/>
  <c r="C38" i="61"/>
  <c r="X38" i="60"/>
  <c r="C39" i="66"/>
  <c r="O39" i="66" s="1"/>
  <c r="C38" i="73"/>
  <c r="C38" i="67"/>
  <c r="Y38" i="60"/>
  <c r="C38" i="57"/>
  <c r="C38" i="59"/>
  <c r="C171" i="66"/>
  <c r="O171" i="66" s="1"/>
  <c r="C170" i="67"/>
  <c r="G170" i="67" s="1"/>
  <c r="C170" i="73"/>
  <c r="G170" i="73" s="1"/>
  <c r="X170" i="60"/>
  <c r="Y170" i="60"/>
  <c r="C170" i="59"/>
  <c r="O154" i="88"/>
  <c r="C170" i="57"/>
  <c r="C170" i="61"/>
  <c r="X99" i="60"/>
  <c r="C99" i="61"/>
  <c r="C99" i="67"/>
  <c r="O83" i="88"/>
  <c r="C99" i="57"/>
  <c r="Y99" i="60"/>
  <c r="C100" i="66"/>
  <c r="O100" i="66" s="1"/>
  <c r="C99" i="59"/>
  <c r="C99" i="73"/>
  <c r="C177" i="61"/>
  <c r="X177" i="60"/>
  <c r="C177" i="67"/>
  <c r="G177" i="67" s="1"/>
  <c r="C177" i="59"/>
  <c r="C177" i="73"/>
  <c r="G177" i="73" s="1"/>
  <c r="Y177" i="60"/>
  <c r="C178" i="66"/>
  <c r="O178" i="66" s="1"/>
  <c r="C177" i="57"/>
  <c r="O161" i="88"/>
  <c r="C126" i="57"/>
  <c r="C126" i="61"/>
  <c r="Y126" i="60"/>
  <c r="X126" i="60"/>
  <c r="C126" i="67"/>
  <c r="O110" i="88"/>
  <c r="C126" i="73"/>
  <c r="C127" i="66"/>
  <c r="O127" i="66" s="1"/>
  <c r="C126" i="59"/>
  <c r="C46" i="67"/>
  <c r="C47" i="66"/>
  <c r="O47" i="66" s="1"/>
  <c r="C46" i="61"/>
  <c r="C46" i="59"/>
  <c r="O30" i="88"/>
  <c r="Y46" i="60"/>
  <c r="X46" i="60"/>
  <c r="C46" i="57"/>
  <c r="C46" i="73"/>
  <c r="X80" i="60"/>
  <c r="C80" i="57"/>
  <c r="C80" i="59"/>
  <c r="C80" i="67"/>
  <c r="O64" i="88"/>
  <c r="C81" i="66"/>
  <c r="O81" i="66" s="1"/>
  <c r="Y80" i="60"/>
  <c r="C80" i="61"/>
  <c r="C80" i="73"/>
  <c r="C175" i="66"/>
  <c r="O175" i="66" s="1"/>
  <c r="X174" i="60"/>
  <c r="C174" i="73"/>
  <c r="G174" i="73" s="1"/>
  <c r="C174" i="67"/>
  <c r="G174" i="67" s="1"/>
  <c r="C174" i="61"/>
  <c r="O158" i="88"/>
  <c r="Y174" i="60"/>
  <c r="C174" i="59"/>
  <c r="C174" i="57"/>
  <c r="C107" i="57"/>
  <c r="C107" i="73"/>
  <c r="C108" i="66"/>
  <c r="O108" i="66" s="1"/>
  <c r="X107" i="60"/>
  <c r="Y107" i="60"/>
  <c r="O91" i="88"/>
  <c r="C107" i="59"/>
  <c r="C107" i="61"/>
  <c r="C107" i="67"/>
  <c r="Y51" i="60"/>
  <c r="C51" i="67"/>
  <c r="C51" i="57"/>
  <c r="C52" i="66"/>
  <c r="O52" i="66" s="1"/>
  <c r="X51" i="60"/>
  <c r="O35" i="88"/>
  <c r="C51" i="61"/>
  <c r="C51" i="73"/>
  <c r="C51" i="59"/>
  <c r="C36" i="61"/>
  <c r="C36" i="67"/>
  <c r="C36" i="73"/>
  <c r="Y36" i="60"/>
  <c r="C37" i="66"/>
  <c r="O37" i="66" s="1"/>
  <c r="O20" i="88"/>
  <c r="C36" i="57"/>
  <c r="C36" i="59"/>
  <c r="X36" i="60"/>
  <c r="C119" i="61"/>
  <c r="C119" i="67"/>
  <c r="X119" i="60"/>
  <c r="C119" i="57"/>
  <c r="C119" i="73"/>
  <c r="C119" i="59"/>
  <c r="O103" i="88"/>
  <c r="Y119" i="60"/>
  <c r="C120" i="66"/>
  <c r="O120" i="66" s="1"/>
  <c r="P77" i="88"/>
  <c r="D93" i="57"/>
  <c r="D93" i="67"/>
  <c r="D94" i="66"/>
  <c r="D93" i="73"/>
  <c r="D93" i="59"/>
  <c r="D93" i="61"/>
  <c r="C93" i="57"/>
  <c r="C93" i="59"/>
  <c r="X93" i="60"/>
  <c r="C94" i="66"/>
  <c r="O94" i="66" s="1"/>
  <c r="C93" i="73"/>
  <c r="O77" i="88"/>
  <c r="C93" i="67"/>
  <c r="Y93" i="60"/>
  <c r="C93" i="61"/>
  <c r="C138" i="59" l="1"/>
  <c r="O57" i="88"/>
  <c r="BA139" i="59"/>
  <c r="C138" i="73"/>
  <c r="BE139" i="59"/>
  <c r="BH139" i="59" s="1"/>
  <c r="BS139" i="59"/>
  <c r="C139" i="66"/>
  <c r="O139" i="66" s="1"/>
  <c r="AZ139" i="59"/>
  <c r="BB139" i="59"/>
  <c r="H139" i="59"/>
  <c r="BA84" i="57"/>
  <c r="X138" i="60"/>
  <c r="BC139" i="59"/>
  <c r="C73" i="61"/>
  <c r="C138" i="67"/>
  <c r="C138" i="61"/>
  <c r="C138" i="57"/>
  <c r="AZ138" i="57" s="1"/>
  <c r="C73" i="57"/>
  <c r="BS73" i="57" s="1"/>
  <c r="O122" i="88"/>
  <c r="C74" i="66"/>
  <c r="O74" i="66" s="1"/>
  <c r="C73" i="67"/>
  <c r="C73" i="59"/>
  <c r="AZ73" i="59" s="1"/>
  <c r="X73" i="60"/>
  <c r="Y73" i="60"/>
  <c r="BS30" i="59"/>
  <c r="BS70" i="59"/>
  <c r="BG139" i="57"/>
  <c r="BI139" i="57" s="1"/>
  <c r="BA70" i="57"/>
  <c r="AZ70" i="59"/>
  <c r="BI157" i="59"/>
  <c r="BJ139" i="57"/>
  <c r="BL139" i="57" s="1"/>
  <c r="N139" i="61" s="1"/>
  <c r="BD70" i="59"/>
  <c r="D21" i="57"/>
  <c r="BD70" i="57"/>
  <c r="BS70" i="57"/>
  <c r="BC70" i="59"/>
  <c r="D22" i="66"/>
  <c r="BS30" i="57"/>
  <c r="BA70" i="59"/>
  <c r="AZ70" i="57"/>
  <c r="S145" i="61"/>
  <c r="U145" i="61" s="1"/>
  <c r="AA145" i="61" s="1"/>
  <c r="S129" i="88" s="1"/>
  <c r="BB70" i="57"/>
  <c r="AZ84" i="57"/>
  <c r="BA81" i="57"/>
  <c r="BI18" i="57"/>
  <c r="BG18" i="59"/>
  <c r="BD30" i="59"/>
  <c r="BA30" i="59"/>
  <c r="BB30" i="59"/>
  <c r="BB118" i="59"/>
  <c r="BS129" i="57"/>
  <c r="D21" i="67"/>
  <c r="P5" i="88"/>
  <c r="AZ30" i="59"/>
  <c r="BC118" i="59"/>
  <c r="D21" i="61"/>
  <c r="D21" i="73"/>
  <c r="BI157" i="57"/>
  <c r="S148" i="61"/>
  <c r="V148" i="61" s="1"/>
  <c r="AB148" i="61" s="1"/>
  <c r="P144" i="62" s="1"/>
  <c r="BH18" i="59"/>
  <c r="S146" i="88"/>
  <c r="BC30" i="57"/>
  <c r="BA30" i="57"/>
  <c r="AZ30" i="57"/>
  <c r="BB30" i="57"/>
  <c r="C104" i="73"/>
  <c r="C104" i="57"/>
  <c r="BS104" i="57" s="1"/>
  <c r="BA118" i="59"/>
  <c r="BB129" i="59"/>
  <c r="BD84" i="57"/>
  <c r="BS118" i="59"/>
  <c r="AZ118" i="59"/>
  <c r="BB84" i="57"/>
  <c r="BS84" i="57"/>
  <c r="Y104" i="60"/>
  <c r="O88" i="88"/>
  <c r="C104" i="61"/>
  <c r="C104" i="59"/>
  <c r="BC104" i="59" s="1"/>
  <c r="BC118" i="57"/>
  <c r="U158" i="62"/>
  <c r="Y158" i="62" s="1"/>
  <c r="AC158" i="62" s="1"/>
  <c r="BA45" i="57"/>
  <c r="X104" i="60"/>
  <c r="C104" i="67"/>
  <c r="BA129" i="57"/>
  <c r="BD136" i="59"/>
  <c r="BE136" i="59"/>
  <c r="BG136" i="59" s="1"/>
  <c r="BD129" i="57"/>
  <c r="BA118" i="57"/>
  <c r="H45" i="57"/>
  <c r="D175" i="73"/>
  <c r="D86" i="59"/>
  <c r="D134" i="67"/>
  <c r="AZ121" i="57"/>
  <c r="AZ129" i="57"/>
  <c r="AZ118" i="57"/>
  <c r="D134" i="73"/>
  <c r="C158" i="62"/>
  <c r="BS136" i="59"/>
  <c r="Z162" i="61"/>
  <c r="Y162" i="61"/>
  <c r="BC136" i="59"/>
  <c r="BD136" i="57"/>
  <c r="AZ129" i="59"/>
  <c r="BC129" i="59"/>
  <c r="BB136" i="59"/>
  <c r="H136" i="59"/>
  <c r="H137" i="59"/>
  <c r="BS129" i="59"/>
  <c r="BA129" i="59"/>
  <c r="BC136" i="57"/>
  <c r="AZ136" i="59"/>
  <c r="BD137" i="57"/>
  <c r="BB129" i="57"/>
  <c r="BB118" i="57"/>
  <c r="P118" i="88"/>
  <c r="BS136" i="57"/>
  <c r="H136" i="57"/>
  <c r="AZ136" i="57"/>
  <c r="BS137" i="59"/>
  <c r="BE53" i="59"/>
  <c r="BG53" i="59" s="1"/>
  <c r="BA136" i="57"/>
  <c r="BB53" i="59"/>
  <c r="BD53" i="59"/>
  <c r="BE136" i="57"/>
  <c r="BJ136" i="57" s="1"/>
  <c r="BL136" i="57" s="1"/>
  <c r="N136" i="61" s="1"/>
  <c r="BC137" i="57"/>
  <c r="U150" i="61"/>
  <c r="AA150" i="61" s="1"/>
  <c r="Z150" i="61" s="1"/>
  <c r="BB137" i="59"/>
  <c r="H137" i="57"/>
  <c r="T134" i="88"/>
  <c r="BE137" i="59"/>
  <c r="BG137" i="59" s="1"/>
  <c r="AZ137" i="59"/>
  <c r="AZ137" i="57"/>
  <c r="BB137" i="57"/>
  <c r="BA72" i="59"/>
  <c r="BD118" i="57"/>
  <c r="D134" i="61"/>
  <c r="D135" i="66"/>
  <c r="BD137" i="59"/>
  <c r="BE137" i="57"/>
  <c r="BG137" i="57" s="1"/>
  <c r="BC137" i="59"/>
  <c r="BA137" i="57"/>
  <c r="BD72" i="59"/>
  <c r="BC59" i="59"/>
  <c r="AZ79" i="59"/>
  <c r="BA121" i="57"/>
  <c r="D134" i="57"/>
  <c r="BH19" i="57"/>
  <c r="BG19" i="57"/>
  <c r="BJ19" i="57"/>
  <c r="BL19" i="57" s="1"/>
  <c r="N19" i="61" s="1"/>
  <c r="BG19" i="59"/>
  <c r="BJ19" i="59"/>
  <c r="BL19" i="59" s="1"/>
  <c r="O19" i="61" s="1"/>
  <c r="BH19" i="59"/>
  <c r="M146" i="62"/>
  <c r="R146" i="62" s="1"/>
  <c r="U134" i="88" s="1"/>
  <c r="BS121" i="57"/>
  <c r="R134" i="88"/>
  <c r="BS72" i="59"/>
  <c r="BD121" i="57"/>
  <c r="BC45" i="57"/>
  <c r="P159" i="88"/>
  <c r="D175" i="67"/>
  <c r="AZ76" i="59"/>
  <c r="BB45" i="57"/>
  <c r="AZ45" i="57"/>
  <c r="D175" i="59"/>
  <c r="D176" i="66"/>
  <c r="BA79" i="59"/>
  <c r="BE45" i="57"/>
  <c r="BG45" i="57" s="1"/>
  <c r="BS45" i="57"/>
  <c r="D86" i="73"/>
  <c r="BC81" i="59"/>
  <c r="BC72" i="59"/>
  <c r="AZ72" i="59"/>
  <c r="BE72" i="59" s="1"/>
  <c r="BJ72" i="59" s="1"/>
  <c r="BL72" i="59" s="1"/>
  <c r="O72" i="61" s="1"/>
  <c r="BC79" i="57"/>
  <c r="BC121" i="57"/>
  <c r="Y175" i="60"/>
  <c r="BB81" i="59"/>
  <c r="BA79" i="57"/>
  <c r="BD79" i="57"/>
  <c r="D175" i="61"/>
  <c r="BD81" i="59"/>
  <c r="BS81" i="59"/>
  <c r="BC76" i="59"/>
  <c r="BS53" i="59"/>
  <c r="BB79" i="57"/>
  <c r="BS79" i="57"/>
  <c r="AZ121" i="59"/>
  <c r="BC53" i="59"/>
  <c r="BA76" i="59"/>
  <c r="H53" i="59"/>
  <c r="C175" i="57"/>
  <c r="BD175" i="57" s="1"/>
  <c r="AZ53" i="59"/>
  <c r="AZ81" i="59"/>
  <c r="BD79" i="59"/>
  <c r="D86" i="61"/>
  <c r="BJ164" i="59"/>
  <c r="BL164" i="59" s="1"/>
  <c r="O164" i="61" s="1"/>
  <c r="BH164" i="59"/>
  <c r="BG164" i="59"/>
  <c r="BA59" i="59"/>
  <c r="AZ59" i="59"/>
  <c r="BS79" i="59"/>
  <c r="BD76" i="59"/>
  <c r="BS76" i="59"/>
  <c r="X52" i="60"/>
  <c r="O36" i="88"/>
  <c r="D87" i="66"/>
  <c r="P70" i="88"/>
  <c r="BB81" i="57"/>
  <c r="BJ105" i="57"/>
  <c r="BL105" i="57" s="1"/>
  <c r="N105" i="61" s="1"/>
  <c r="BD59" i="59"/>
  <c r="BC79" i="59"/>
  <c r="BD76" i="57"/>
  <c r="BB59" i="59"/>
  <c r="BD92" i="59"/>
  <c r="D86" i="67"/>
  <c r="C52" i="73"/>
  <c r="AZ81" i="57"/>
  <c r="BE81" i="57" s="1"/>
  <c r="BH81" i="57" s="1"/>
  <c r="BS81" i="57"/>
  <c r="BC81" i="57"/>
  <c r="BJ164" i="57"/>
  <c r="BL164" i="57" s="1"/>
  <c r="N164" i="61" s="1"/>
  <c r="BH164" i="57"/>
  <c r="BG164" i="57"/>
  <c r="S159" i="61"/>
  <c r="U159" i="61" s="1"/>
  <c r="AA159" i="61" s="1"/>
  <c r="M14" i="62"/>
  <c r="R14" i="62" s="1"/>
  <c r="U2" i="88" s="1"/>
  <c r="BA121" i="59"/>
  <c r="BS121" i="59"/>
  <c r="O159" i="88"/>
  <c r="C176" i="66"/>
  <c r="O176" i="66" s="1"/>
  <c r="BE70" i="57"/>
  <c r="BJ70" i="57" s="1"/>
  <c r="BL70" i="57" s="1"/>
  <c r="N70" i="61" s="1"/>
  <c r="AZ59" i="57"/>
  <c r="BD121" i="59"/>
  <c r="C175" i="67"/>
  <c r="G175" i="67" s="1"/>
  <c r="I180" i="67" s="1"/>
  <c r="C175" i="59"/>
  <c r="BD175" i="59" s="1"/>
  <c r="BC59" i="57"/>
  <c r="BB121" i="59"/>
  <c r="X175" i="60"/>
  <c r="C175" i="73"/>
  <c r="G175" i="73" s="1"/>
  <c r="K180" i="73" s="1"/>
  <c r="BS59" i="57"/>
  <c r="BB59" i="57"/>
  <c r="H70" i="57"/>
  <c r="P4" i="72"/>
  <c r="BA59" i="57"/>
  <c r="BI159" i="59"/>
  <c r="BI163" i="57"/>
  <c r="BC20" i="59"/>
  <c r="BS138" i="59"/>
  <c r="BC138" i="59"/>
  <c r="BE138" i="59"/>
  <c r="H138" i="59"/>
  <c r="BD138" i="59"/>
  <c r="AZ138" i="59"/>
  <c r="BB138" i="59"/>
  <c r="BA138" i="59"/>
  <c r="C52" i="67"/>
  <c r="C52" i="59"/>
  <c r="BE52" i="59" s="1"/>
  <c r="C52" i="61"/>
  <c r="T2" i="88"/>
  <c r="BA134" i="57"/>
  <c r="BB134" i="57"/>
  <c r="BC134" i="57"/>
  <c r="BS134" i="57"/>
  <c r="H134" i="57"/>
  <c r="BE134" i="57"/>
  <c r="AZ134" i="57"/>
  <c r="BD134" i="57"/>
  <c r="U18" i="61"/>
  <c r="AA18" i="61" s="1"/>
  <c r="O14" i="62" s="1"/>
  <c r="BG105" i="59"/>
  <c r="BI105" i="59" s="1"/>
  <c r="C53" i="66"/>
  <c r="O53" i="66" s="1"/>
  <c r="C52" i="57"/>
  <c r="BE52" i="57" s="1"/>
  <c r="BD135" i="59"/>
  <c r="BS135" i="59"/>
  <c r="BE135" i="59"/>
  <c r="BB135" i="59"/>
  <c r="BA135" i="59"/>
  <c r="H135" i="59"/>
  <c r="BC135" i="59"/>
  <c r="AZ135" i="59"/>
  <c r="BS134" i="59"/>
  <c r="BC134" i="59"/>
  <c r="BA134" i="59"/>
  <c r="BE134" i="59"/>
  <c r="AZ134" i="59"/>
  <c r="BD134" i="59"/>
  <c r="H134" i="59"/>
  <c r="BB134" i="59"/>
  <c r="BJ105" i="59"/>
  <c r="BL105" i="59" s="1"/>
  <c r="O105" i="61" s="1"/>
  <c r="C133" i="67"/>
  <c r="O117" i="88"/>
  <c r="Y133" i="60"/>
  <c r="C133" i="73"/>
  <c r="C133" i="61"/>
  <c r="C133" i="57"/>
  <c r="C133" i="59"/>
  <c r="C134" i="66"/>
  <c r="O134" i="66" s="1"/>
  <c r="X133" i="60"/>
  <c r="X140" i="60"/>
  <c r="C140" i="57"/>
  <c r="C140" i="67"/>
  <c r="Y140" i="60"/>
  <c r="C140" i="73"/>
  <c r="O124" i="88"/>
  <c r="C140" i="59"/>
  <c r="C140" i="61"/>
  <c r="C141" i="66"/>
  <c r="O141" i="66" s="1"/>
  <c r="BA135" i="57"/>
  <c r="BD135" i="57"/>
  <c r="BS135" i="57"/>
  <c r="H135" i="57"/>
  <c r="AZ135" i="57"/>
  <c r="BE135" i="57"/>
  <c r="BB135" i="57"/>
  <c r="BC135" i="57"/>
  <c r="BG105" i="57"/>
  <c r="BI105" i="57" s="1"/>
  <c r="BS76" i="57"/>
  <c r="Y141" i="60"/>
  <c r="C141" i="73"/>
  <c r="X141" i="60"/>
  <c r="C141" i="59"/>
  <c r="O125" i="88"/>
  <c r="C141" i="67"/>
  <c r="C142" i="66"/>
  <c r="O142" i="66" s="1"/>
  <c r="C141" i="57"/>
  <c r="C141" i="61"/>
  <c r="H110" i="57"/>
  <c r="H110" i="59"/>
  <c r="H70" i="59"/>
  <c r="BA92" i="59"/>
  <c r="BC92" i="59"/>
  <c r="BC76" i="57"/>
  <c r="BE70" i="59"/>
  <c r="BJ70" i="59" s="1"/>
  <c r="BL70" i="59" s="1"/>
  <c r="O70" i="61" s="1"/>
  <c r="BS20" i="59"/>
  <c r="R2" i="88"/>
  <c r="BS92" i="59"/>
  <c r="BB92" i="59"/>
  <c r="AZ76" i="57"/>
  <c r="BA76" i="57"/>
  <c r="BI156" i="57"/>
  <c r="BE64" i="57"/>
  <c r="BH64" i="57" s="1"/>
  <c r="BE20" i="59"/>
  <c r="BH20" i="59" s="1"/>
  <c r="H20" i="59"/>
  <c r="BD20" i="59"/>
  <c r="BI163" i="59"/>
  <c r="BS86" i="59"/>
  <c r="BA86" i="59"/>
  <c r="BC86" i="59"/>
  <c r="BB86" i="59"/>
  <c r="AZ86" i="59"/>
  <c r="BD86" i="59"/>
  <c r="AZ86" i="57"/>
  <c r="BD86" i="57"/>
  <c r="BB86" i="57"/>
  <c r="BS86" i="57"/>
  <c r="BC86" i="57"/>
  <c r="BA86" i="57"/>
  <c r="BB20" i="59"/>
  <c r="S163" i="61"/>
  <c r="V163" i="61" s="1"/>
  <c r="AB163" i="61" s="1"/>
  <c r="BE97" i="59"/>
  <c r="BH97" i="59" s="1"/>
  <c r="AZ53" i="57"/>
  <c r="BE53" i="57"/>
  <c r="BC53" i="57"/>
  <c r="BD53" i="57"/>
  <c r="BS53" i="57"/>
  <c r="BB53" i="57"/>
  <c r="BA53" i="57"/>
  <c r="H53" i="57"/>
  <c r="BI153" i="59"/>
  <c r="H92" i="57"/>
  <c r="BE110" i="59"/>
  <c r="BJ110" i="59" s="1"/>
  <c r="BL110" i="59" s="1"/>
  <c r="O110" i="61" s="1"/>
  <c r="BE121" i="57"/>
  <c r="BG121" i="57" s="1"/>
  <c r="BE110" i="57"/>
  <c r="BH110" i="57" s="1"/>
  <c r="AZ62" i="57"/>
  <c r="BS62" i="57"/>
  <c r="BC62" i="57"/>
  <c r="BB62" i="57"/>
  <c r="BD62" i="57"/>
  <c r="BA62" i="57"/>
  <c r="BE84" i="57"/>
  <c r="BH84" i="57" s="1"/>
  <c r="BI159" i="57"/>
  <c r="BH64" i="59"/>
  <c r="BJ64" i="59" s="1"/>
  <c r="BL64" i="59" s="1"/>
  <c r="O64" i="61" s="1"/>
  <c r="AZ20" i="59"/>
  <c r="H64" i="57"/>
  <c r="BB62" i="59"/>
  <c r="BS62" i="59"/>
  <c r="AZ62" i="59"/>
  <c r="BC62" i="59"/>
  <c r="BA62" i="59"/>
  <c r="BD62" i="59"/>
  <c r="BE95" i="59"/>
  <c r="BJ95" i="59" s="1"/>
  <c r="BL95" i="59" s="1"/>
  <c r="O95" i="61" s="1"/>
  <c r="BI149" i="57"/>
  <c r="C50" i="59"/>
  <c r="O34" i="88"/>
  <c r="C50" i="57"/>
  <c r="C50" i="61"/>
  <c r="C50" i="67"/>
  <c r="Y50" i="60"/>
  <c r="X50" i="60"/>
  <c r="C51" i="66"/>
  <c r="O51" i="66" s="1"/>
  <c r="C50" i="73"/>
  <c r="C117" i="61"/>
  <c r="X117" i="60"/>
  <c r="C117" i="73"/>
  <c r="C118" i="66"/>
  <c r="O118" i="66" s="1"/>
  <c r="C117" i="67"/>
  <c r="O101" i="88"/>
  <c r="C117" i="59"/>
  <c r="C117" i="57"/>
  <c r="Y117" i="60"/>
  <c r="BE129" i="59"/>
  <c r="BJ129" i="59" s="1"/>
  <c r="BL129" i="59" s="1"/>
  <c r="O129" i="61" s="1"/>
  <c r="H65" i="59"/>
  <c r="H65" i="57"/>
  <c r="BE97" i="57"/>
  <c r="BJ97" i="57" s="1"/>
  <c r="BL97" i="57" s="1"/>
  <c r="N97" i="61" s="1"/>
  <c r="H95" i="57"/>
  <c r="BE30" i="57"/>
  <c r="BH30" i="57" s="1"/>
  <c r="H84" i="59"/>
  <c r="H129" i="57"/>
  <c r="H97" i="57"/>
  <c r="H97" i="59"/>
  <c r="BH144" i="59"/>
  <c r="BG144" i="59"/>
  <c r="BJ144" i="59"/>
  <c r="BL144" i="59" s="1"/>
  <c r="O144" i="61" s="1"/>
  <c r="BE84" i="59"/>
  <c r="BJ84" i="59" s="1"/>
  <c r="BL84" i="59" s="1"/>
  <c r="O84" i="61" s="1"/>
  <c r="BG20" i="57"/>
  <c r="BJ20" i="57"/>
  <c r="BL20" i="57" s="1"/>
  <c r="N20" i="61" s="1"/>
  <c r="BH20" i="57"/>
  <c r="H171" i="59"/>
  <c r="H171" i="57"/>
  <c r="BB57" i="59"/>
  <c r="BD57" i="59"/>
  <c r="BC57" i="59"/>
  <c r="AZ57" i="59"/>
  <c r="BA57" i="59"/>
  <c r="BE57" i="59"/>
  <c r="BS57" i="59"/>
  <c r="H57" i="59"/>
  <c r="BE57" i="57"/>
  <c r="BC57" i="57"/>
  <c r="H57" i="57"/>
  <c r="AZ57" i="57"/>
  <c r="BD57" i="57"/>
  <c r="BS57" i="57"/>
  <c r="BB57" i="57"/>
  <c r="BA57" i="57"/>
  <c r="H121" i="57"/>
  <c r="S149" i="61"/>
  <c r="BJ146" i="59"/>
  <c r="BL146" i="59" s="1"/>
  <c r="O146" i="61" s="1"/>
  <c r="BH146" i="59"/>
  <c r="BG146" i="59"/>
  <c r="BD176" i="59"/>
  <c r="BB176" i="59"/>
  <c r="BS176" i="59"/>
  <c r="BC176" i="59"/>
  <c r="BA176" i="59"/>
  <c r="AZ176" i="59"/>
  <c r="BH146" i="57"/>
  <c r="BJ146" i="57"/>
  <c r="BL146" i="57" s="1"/>
  <c r="N146" i="61" s="1"/>
  <c r="BG146" i="57"/>
  <c r="BI165" i="59"/>
  <c r="BE118" i="59"/>
  <c r="BH118" i="59" s="1"/>
  <c r="BJ45" i="59"/>
  <c r="BL45" i="59" s="1"/>
  <c r="O45" i="61" s="1"/>
  <c r="BG45" i="59"/>
  <c r="BH45" i="59"/>
  <c r="BI149" i="59"/>
  <c r="C42" i="67"/>
  <c r="Y42" i="60"/>
  <c r="C43" i="66"/>
  <c r="O43" i="66" s="1"/>
  <c r="C42" i="61"/>
  <c r="C42" i="57"/>
  <c r="C42" i="59"/>
  <c r="O26" i="88"/>
  <c r="X42" i="60"/>
  <c r="C42" i="73"/>
  <c r="AZ176" i="57"/>
  <c r="BC176" i="57"/>
  <c r="BS176" i="57"/>
  <c r="BD176" i="57"/>
  <c r="BA176" i="57"/>
  <c r="BB176" i="57"/>
  <c r="BG144" i="57"/>
  <c r="BJ144" i="57"/>
  <c r="BL144" i="57" s="1"/>
  <c r="N144" i="61" s="1"/>
  <c r="BH144" i="57"/>
  <c r="BI155" i="59"/>
  <c r="H30" i="59"/>
  <c r="H30" i="57"/>
  <c r="H95" i="59"/>
  <c r="BE171" i="57"/>
  <c r="BJ171" i="57" s="1"/>
  <c r="BL171" i="57" s="1"/>
  <c r="N171" i="61" s="1"/>
  <c r="BE129" i="57"/>
  <c r="BG129" i="57" s="1"/>
  <c r="BE65" i="59"/>
  <c r="BH65" i="59" s="1"/>
  <c r="BE118" i="57"/>
  <c r="BJ118" i="57" s="1"/>
  <c r="BL118" i="57" s="1"/>
  <c r="N118" i="61" s="1"/>
  <c r="H84" i="57"/>
  <c r="S165" i="61"/>
  <c r="U165" i="61" s="1"/>
  <c r="AA165" i="61" s="1"/>
  <c r="H118" i="59"/>
  <c r="BE92" i="57"/>
  <c r="BH92" i="57" s="1"/>
  <c r="H129" i="59"/>
  <c r="BE65" i="57"/>
  <c r="BG65" i="57" s="1"/>
  <c r="S156" i="61"/>
  <c r="M152" i="62" s="1"/>
  <c r="R152" i="62" s="1"/>
  <c r="U152" i="62" s="1"/>
  <c r="Y152" i="62" s="1"/>
  <c r="AC152" i="62" s="1"/>
  <c r="BI153" i="57"/>
  <c r="BI158" i="59"/>
  <c r="BE30" i="59"/>
  <c r="BE171" i="59"/>
  <c r="BI165" i="57"/>
  <c r="BG152" i="57"/>
  <c r="BH152" i="57"/>
  <c r="BJ152" i="57"/>
  <c r="BL152" i="57" s="1"/>
  <c r="N152" i="61" s="1"/>
  <c r="S155" i="61"/>
  <c r="BE95" i="57"/>
  <c r="BG152" i="59"/>
  <c r="BJ152" i="59"/>
  <c r="BL152" i="59" s="1"/>
  <c r="O152" i="61" s="1"/>
  <c r="BH152" i="59"/>
  <c r="BI155" i="57"/>
  <c r="H118" i="57"/>
  <c r="R127" i="88"/>
  <c r="U143" i="61"/>
  <c r="AA143" i="61" s="1"/>
  <c r="M139" i="62"/>
  <c r="R139" i="62" s="1"/>
  <c r="P139" i="62"/>
  <c r="T127" i="88"/>
  <c r="S158" i="61"/>
  <c r="V158" i="61" s="1"/>
  <c r="AB158" i="61" s="1"/>
  <c r="S153" i="61"/>
  <c r="BI158" i="57"/>
  <c r="BI156" i="59"/>
  <c r="U145" i="88"/>
  <c r="U157" i="62"/>
  <c r="Y157" i="62" s="1"/>
  <c r="AC157" i="62" s="1"/>
  <c r="BE72" i="57"/>
  <c r="BJ72" i="57" s="1"/>
  <c r="BL72" i="57" s="1"/>
  <c r="N72" i="61" s="1"/>
  <c r="Y161" i="61"/>
  <c r="Z161" i="61"/>
  <c r="O157" i="62"/>
  <c r="C157" i="62"/>
  <c r="S145" i="88"/>
  <c r="P157" i="62"/>
  <c r="T145" i="88"/>
  <c r="H72" i="57"/>
  <c r="BD36" i="57"/>
  <c r="BC36" i="57"/>
  <c r="AZ36" i="57"/>
  <c r="BS36" i="57"/>
  <c r="BB36" i="57"/>
  <c r="BA36" i="57"/>
  <c r="BS51" i="59"/>
  <c r="H51" i="59"/>
  <c r="AZ51" i="59"/>
  <c r="BD51" i="59"/>
  <c r="BB51" i="59"/>
  <c r="BA51" i="59"/>
  <c r="BC51" i="59"/>
  <c r="BE51" i="59"/>
  <c r="BE51" i="57"/>
  <c r="BA51" i="57"/>
  <c r="AZ51" i="57"/>
  <c r="BB51" i="57"/>
  <c r="BD51" i="57"/>
  <c r="BS51" i="57"/>
  <c r="BC51" i="57"/>
  <c r="H51" i="57"/>
  <c r="BD107" i="59"/>
  <c r="BS107" i="59"/>
  <c r="AZ107" i="59"/>
  <c r="BA107" i="59"/>
  <c r="BB107" i="59"/>
  <c r="BC107" i="59"/>
  <c r="BD107" i="57"/>
  <c r="AZ107" i="57"/>
  <c r="BC107" i="57"/>
  <c r="BS107" i="57"/>
  <c r="BA107" i="57"/>
  <c r="BB107" i="57"/>
  <c r="BC174" i="57"/>
  <c r="AZ174" i="57"/>
  <c r="BD174" i="57"/>
  <c r="BE174" i="57"/>
  <c r="BS174" i="57"/>
  <c r="BB174" i="57"/>
  <c r="H174" i="57"/>
  <c r="BA174" i="57"/>
  <c r="E174" i="61"/>
  <c r="BD80" i="57"/>
  <c r="BS80" i="57"/>
  <c r="BC80" i="57"/>
  <c r="AZ80" i="57"/>
  <c r="BB80" i="57"/>
  <c r="BA80" i="57"/>
  <c r="BA46" i="57"/>
  <c r="BB46" i="57"/>
  <c r="BS46" i="57"/>
  <c r="AZ46" i="57"/>
  <c r="BE46" i="57"/>
  <c r="H46" i="57"/>
  <c r="BC46" i="57"/>
  <c r="BD46" i="57"/>
  <c r="BC46" i="59"/>
  <c r="BS46" i="59"/>
  <c r="AZ46" i="59"/>
  <c r="BB46" i="59"/>
  <c r="H46" i="59"/>
  <c r="BE46" i="59"/>
  <c r="BA46" i="59"/>
  <c r="BD46" i="59"/>
  <c r="AZ126" i="59"/>
  <c r="BD126" i="59"/>
  <c r="BB126" i="59"/>
  <c r="BA126" i="59"/>
  <c r="BS126" i="59"/>
  <c r="BC126" i="59"/>
  <c r="BA126" i="57"/>
  <c r="BS126" i="57"/>
  <c r="BD126" i="57"/>
  <c r="AZ126" i="57"/>
  <c r="BB126" i="57"/>
  <c r="BC126" i="57"/>
  <c r="E177" i="61"/>
  <c r="BS99" i="59"/>
  <c r="BA99" i="59"/>
  <c r="AZ99" i="59"/>
  <c r="BC99" i="59"/>
  <c r="BD99" i="59"/>
  <c r="BB99" i="59"/>
  <c r="E170" i="61"/>
  <c r="BC38" i="57"/>
  <c r="BA38" i="57"/>
  <c r="BS38" i="57"/>
  <c r="BB38" i="57"/>
  <c r="AZ38" i="57"/>
  <c r="BD38" i="57"/>
  <c r="BC94" i="57"/>
  <c r="BS94" i="57"/>
  <c r="BA94" i="57"/>
  <c r="BB94" i="57"/>
  <c r="AZ94" i="57"/>
  <c r="BD94" i="57"/>
  <c r="BS94" i="59"/>
  <c r="BB94" i="59"/>
  <c r="BA94" i="59"/>
  <c r="BD94" i="59"/>
  <c r="BC94" i="59"/>
  <c r="AZ94" i="59"/>
  <c r="C39" i="67"/>
  <c r="X39" i="60"/>
  <c r="C39" i="57"/>
  <c r="Y39" i="60"/>
  <c r="C39" i="73"/>
  <c r="O23" i="88"/>
  <c r="C40" i="66"/>
  <c r="O40" i="66" s="1"/>
  <c r="C39" i="59"/>
  <c r="C39" i="61"/>
  <c r="H55" i="59"/>
  <c r="BA55" i="59"/>
  <c r="BD55" i="59"/>
  <c r="BE55" i="59"/>
  <c r="AZ55" i="59"/>
  <c r="BC55" i="59"/>
  <c r="BB55" i="59"/>
  <c r="BS55" i="59"/>
  <c r="BD67" i="57"/>
  <c r="BC67" i="57"/>
  <c r="AZ67" i="57"/>
  <c r="BS67" i="57"/>
  <c r="BA67" i="57"/>
  <c r="BB67" i="57"/>
  <c r="BB71" i="59"/>
  <c r="BC71" i="59"/>
  <c r="BD71" i="59"/>
  <c r="BA71" i="59"/>
  <c r="BS71" i="59"/>
  <c r="AZ71" i="59"/>
  <c r="BB75" i="57"/>
  <c r="BS75" i="57"/>
  <c r="AZ75" i="57"/>
  <c r="BA75" i="57"/>
  <c r="BC75" i="57"/>
  <c r="BD75" i="57"/>
  <c r="BB47" i="59"/>
  <c r="H47" i="59"/>
  <c r="AZ47" i="59"/>
  <c r="BA47" i="59"/>
  <c r="BE47" i="59"/>
  <c r="BD47" i="59"/>
  <c r="BC47" i="59"/>
  <c r="BS47" i="59"/>
  <c r="BS132" i="59"/>
  <c r="BD132" i="59"/>
  <c r="BE132" i="59"/>
  <c r="BC132" i="59"/>
  <c r="BB132" i="59"/>
  <c r="H132" i="59"/>
  <c r="BA132" i="59"/>
  <c r="AZ132" i="59"/>
  <c r="AZ31" i="59"/>
  <c r="BD31" i="59"/>
  <c r="BS31" i="59"/>
  <c r="BB31" i="59"/>
  <c r="BA31" i="59"/>
  <c r="BC31" i="59"/>
  <c r="M150" i="62"/>
  <c r="R150" i="62" s="1"/>
  <c r="U154" i="61"/>
  <c r="AA154" i="61" s="1"/>
  <c r="R138" i="88"/>
  <c r="AZ122" i="57"/>
  <c r="BB122" i="57"/>
  <c r="BA122" i="57"/>
  <c r="BC122" i="57"/>
  <c r="BD122" i="57"/>
  <c r="BS122" i="57"/>
  <c r="BA77" i="59"/>
  <c r="AZ77" i="59"/>
  <c r="BB77" i="59"/>
  <c r="BD77" i="59"/>
  <c r="BS77" i="59"/>
  <c r="BC77" i="59"/>
  <c r="BB91" i="57"/>
  <c r="BC91" i="57"/>
  <c r="AZ91" i="57"/>
  <c r="BS91" i="57"/>
  <c r="BA91" i="57"/>
  <c r="BD91" i="57"/>
  <c r="BD108" i="57"/>
  <c r="BS108" i="57"/>
  <c r="BA108" i="57"/>
  <c r="BB108" i="57"/>
  <c r="BC108" i="57"/>
  <c r="AZ108" i="57"/>
  <c r="BC100" i="59"/>
  <c r="BB100" i="59"/>
  <c r="AZ100" i="59"/>
  <c r="BD100" i="59"/>
  <c r="BS100" i="59"/>
  <c r="BA100" i="59"/>
  <c r="BD41" i="59"/>
  <c r="BC41" i="59"/>
  <c r="BA41" i="59"/>
  <c r="BS41" i="59"/>
  <c r="AZ41" i="59"/>
  <c r="BB41" i="59"/>
  <c r="AZ41" i="57"/>
  <c r="BC41" i="57"/>
  <c r="BB41" i="57"/>
  <c r="BA41" i="57"/>
  <c r="BD41" i="57"/>
  <c r="BS41" i="57"/>
  <c r="BB115" i="59"/>
  <c r="BD115" i="59"/>
  <c r="BS115" i="59"/>
  <c r="BC115" i="59"/>
  <c r="BA115" i="59"/>
  <c r="AZ115" i="59"/>
  <c r="BJ166" i="59"/>
  <c r="BL166" i="59" s="1"/>
  <c r="O166" i="61" s="1"/>
  <c r="BH166" i="59"/>
  <c r="BG166" i="59"/>
  <c r="BD112" i="59"/>
  <c r="BA112" i="59"/>
  <c r="BB112" i="59"/>
  <c r="BS112" i="59"/>
  <c r="BC112" i="59"/>
  <c r="AZ112" i="59"/>
  <c r="BA168" i="57"/>
  <c r="BB168" i="57"/>
  <c r="BS168" i="57"/>
  <c r="BD168" i="57"/>
  <c r="AZ168" i="57"/>
  <c r="BC168" i="57"/>
  <c r="BD168" i="59"/>
  <c r="BA168" i="59"/>
  <c r="BC168" i="59"/>
  <c r="BS168" i="59"/>
  <c r="AZ168" i="59"/>
  <c r="BB168" i="59"/>
  <c r="H54" i="57"/>
  <c r="BS54" i="57"/>
  <c r="BE54" i="57"/>
  <c r="BC54" i="57"/>
  <c r="BA54" i="57"/>
  <c r="BB54" i="57"/>
  <c r="AZ54" i="57"/>
  <c r="BD54" i="57"/>
  <c r="BC87" i="57"/>
  <c r="BS87" i="57"/>
  <c r="BD87" i="57"/>
  <c r="BA87" i="57"/>
  <c r="AZ87" i="57"/>
  <c r="BB87" i="57"/>
  <c r="BC74" i="57"/>
  <c r="BS74" i="57"/>
  <c r="BB74" i="57"/>
  <c r="BD74" i="57"/>
  <c r="BA74" i="57"/>
  <c r="AZ74" i="57"/>
  <c r="U142" i="61"/>
  <c r="AA142" i="61" s="1"/>
  <c r="R126" i="88"/>
  <c r="M138" i="62"/>
  <c r="R138" i="62" s="1"/>
  <c r="AZ23" i="59"/>
  <c r="BS23" i="59"/>
  <c r="BC23" i="59"/>
  <c r="BD23" i="59"/>
  <c r="H23" i="59"/>
  <c r="BA23" i="59"/>
  <c r="BE23" i="59"/>
  <c r="BB23" i="59"/>
  <c r="AZ25" i="57"/>
  <c r="BB25" i="57"/>
  <c r="BE25" i="57"/>
  <c r="BS25" i="57"/>
  <c r="BD25" i="57"/>
  <c r="H25" i="57"/>
  <c r="BC25" i="57"/>
  <c r="BA25" i="57"/>
  <c r="BB106" i="59"/>
  <c r="AZ106" i="59"/>
  <c r="BA106" i="59"/>
  <c r="BD106" i="59"/>
  <c r="BC106" i="59"/>
  <c r="BS106" i="59"/>
  <c r="BS89" i="57"/>
  <c r="BD89" i="57"/>
  <c r="AZ89" i="57"/>
  <c r="BC89" i="57"/>
  <c r="BB89" i="57"/>
  <c r="BA89" i="57"/>
  <c r="BA48" i="59"/>
  <c r="BC48" i="59"/>
  <c r="BS48" i="59"/>
  <c r="AZ48" i="59"/>
  <c r="BB48" i="59"/>
  <c r="H48" i="59"/>
  <c r="BD48" i="59"/>
  <c r="BE48" i="59"/>
  <c r="P153" i="62"/>
  <c r="T141" i="88"/>
  <c r="BB33" i="59"/>
  <c r="BD33" i="59"/>
  <c r="AZ33" i="59"/>
  <c r="BA33" i="59"/>
  <c r="BC33" i="59"/>
  <c r="BS33" i="59"/>
  <c r="BA111" i="59"/>
  <c r="BC111" i="59"/>
  <c r="AZ111" i="59"/>
  <c r="BD111" i="59"/>
  <c r="BS111" i="59"/>
  <c r="BB111" i="59"/>
  <c r="BC101" i="57"/>
  <c r="AZ101" i="57"/>
  <c r="BD101" i="57"/>
  <c r="BB101" i="57"/>
  <c r="BS101" i="57"/>
  <c r="BA101" i="57"/>
  <c r="BS68" i="59"/>
  <c r="AZ68" i="59"/>
  <c r="BD68" i="59"/>
  <c r="BA68" i="59"/>
  <c r="BC68" i="59"/>
  <c r="BB68" i="59"/>
  <c r="BS27" i="59"/>
  <c r="BE27" i="59"/>
  <c r="BC27" i="59"/>
  <c r="BD27" i="59"/>
  <c r="AZ27" i="59"/>
  <c r="H27" i="59"/>
  <c r="BA27" i="59"/>
  <c r="BB27" i="59"/>
  <c r="BC34" i="57"/>
  <c r="AZ34" i="57"/>
  <c r="BD34" i="57"/>
  <c r="BA34" i="57"/>
  <c r="BS34" i="57"/>
  <c r="BB34" i="57"/>
  <c r="BE131" i="57"/>
  <c r="H131" i="57"/>
  <c r="BC131" i="57"/>
  <c r="BS131" i="57"/>
  <c r="BB131" i="57"/>
  <c r="BD131" i="57"/>
  <c r="AZ131" i="57"/>
  <c r="BA131" i="57"/>
  <c r="AZ102" i="57"/>
  <c r="BC102" i="57"/>
  <c r="BS102" i="57"/>
  <c r="BB102" i="57"/>
  <c r="BD102" i="57"/>
  <c r="BA102" i="57"/>
  <c r="BA90" i="59"/>
  <c r="BS90" i="59"/>
  <c r="BB90" i="59"/>
  <c r="BC90" i="59"/>
  <c r="AZ90" i="59"/>
  <c r="BD90" i="59"/>
  <c r="BS90" i="57"/>
  <c r="BD90" i="57"/>
  <c r="AZ90" i="57"/>
  <c r="BB90" i="57"/>
  <c r="BC90" i="57"/>
  <c r="BA90" i="57"/>
  <c r="BB85" i="57"/>
  <c r="BD85" i="57"/>
  <c r="BA85" i="57"/>
  <c r="BC85" i="57"/>
  <c r="BS85" i="57"/>
  <c r="AZ85" i="57"/>
  <c r="BB85" i="59"/>
  <c r="BD85" i="59"/>
  <c r="BC85" i="59"/>
  <c r="BA85" i="59"/>
  <c r="BS85" i="59"/>
  <c r="AZ85" i="59"/>
  <c r="BA44" i="57"/>
  <c r="BB44" i="57"/>
  <c r="H44" i="57"/>
  <c r="BE44" i="57"/>
  <c r="BS44" i="57"/>
  <c r="AZ44" i="57"/>
  <c r="BD44" i="57"/>
  <c r="BC44" i="57"/>
  <c r="BC44" i="59"/>
  <c r="BD44" i="59"/>
  <c r="H44" i="59"/>
  <c r="AZ44" i="59"/>
  <c r="BE44" i="59"/>
  <c r="BA44" i="59"/>
  <c r="BB44" i="59"/>
  <c r="BS44" i="59"/>
  <c r="BA49" i="57"/>
  <c r="BB49" i="57"/>
  <c r="H49" i="57"/>
  <c r="BC49" i="57"/>
  <c r="BE49" i="57"/>
  <c r="AZ49" i="57"/>
  <c r="BD49" i="57"/>
  <c r="BS49" i="57"/>
  <c r="BC172" i="57"/>
  <c r="BE172" i="57"/>
  <c r="BA172" i="57"/>
  <c r="BS172" i="57"/>
  <c r="BD172" i="57"/>
  <c r="BB172" i="57"/>
  <c r="AZ172" i="57"/>
  <c r="H172" i="57"/>
  <c r="BA82" i="59"/>
  <c r="BD82" i="59"/>
  <c r="AZ82" i="59"/>
  <c r="BC82" i="59"/>
  <c r="BS82" i="59"/>
  <c r="BB82" i="59"/>
  <c r="AZ82" i="57"/>
  <c r="BC82" i="57"/>
  <c r="BS82" i="57"/>
  <c r="BA82" i="57"/>
  <c r="BD82" i="57"/>
  <c r="BB82" i="57"/>
  <c r="AZ114" i="57"/>
  <c r="BC114" i="57"/>
  <c r="BB114" i="57"/>
  <c r="BD114" i="57"/>
  <c r="BS114" i="57"/>
  <c r="BA114" i="57"/>
  <c r="AZ29" i="59"/>
  <c r="BS29" i="59"/>
  <c r="BA29" i="59"/>
  <c r="BB29" i="59"/>
  <c r="BD29" i="59"/>
  <c r="BC29" i="59"/>
  <c r="BC29" i="57"/>
  <c r="BA29" i="57"/>
  <c r="BS29" i="57"/>
  <c r="AZ29" i="57"/>
  <c r="BB29" i="57"/>
  <c r="BD29" i="57"/>
  <c r="BB113" i="57"/>
  <c r="BA113" i="57"/>
  <c r="BC113" i="57"/>
  <c r="BS113" i="57"/>
  <c r="AZ113" i="57"/>
  <c r="BD113" i="57"/>
  <c r="BA32" i="59"/>
  <c r="BD32" i="59"/>
  <c r="BS32" i="59"/>
  <c r="AZ32" i="59"/>
  <c r="BC32" i="59"/>
  <c r="BB32" i="59"/>
  <c r="BS60" i="57"/>
  <c r="BA60" i="57"/>
  <c r="BB60" i="57"/>
  <c r="BC60" i="57"/>
  <c r="BD60" i="57"/>
  <c r="AZ60" i="57"/>
  <c r="BB40" i="57"/>
  <c r="BD40" i="57"/>
  <c r="AZ40" i="57"/>
  <c r="BC40" i="57"/>
  <c r="BA40" i="57"/>
  <c r="BS40" i="57"/>
  <c r="AZ40" i="59"/>
  <c r="BC40" i="59"/>
  <c r="BS40" i="59"/>
  <c r="BD40" i="59"/>
  <c r="BB40" i="59"/>
  <c r="BA40" i="59"/>
  <c r="AZ109" i="59"/>
  <c r="BD109" i="59"/>
  <c r="BC109" i="59"/>
  <c r="BA109" i="59"/>
  <c r="BB109" i="59"/>
  <c r="BS109" i="59"/>
  <c r="BG160" i="57"/>
  <c r="BJ160" i="57"/>
  <c r="BL160" i="57" s="1"/>
  <c r="N160" i="61" s="1"/>
  <c r="BH160" i="57"/>
  <c r="BJ160" i="59"/>
  <c r="BL160" i="59" s="1"/>
  <c r="O160" i="61" s="1"/>
  <c r="BH160" i="59"/>
  <c r="BG160" i="59"/>
  <c r="BA130" i="57"/>
  <c r="BE130" i="57"/>
  <c r="BD130" i="57"/>
  <c r="BB130" i="57"/>
  <c r="BC130" i="57"/>
  <c r="BS130" i="57"/>
  <c r="AZ130" i="57"/>
  <c r="H130" i="57"/>
  <c r="BC37" i="57"/>
  <c r="AZ37" i="57"/>
  <c r="BD37" i="57"/>
  <c r="BS37" i="57"/>
  <c r="BA37" i="57"/>
  <c r="BB37" i="57"/>
  <c r="BB125" i="57"/>
  <c r="BS125" i="57"/>
  <c r="AZ125" i="57"/>
  <c r="BC125" i="57"/>
  <c r="BD125" i="57"/>
  <c r="BA125" i="57"/>
  <c r="BB69" i="57"/>
  <c r="BC69" i="57"/>
  <c r="BS69" i="57"/>
  <c r="BD69" i="57"/>
  <c r="AZ69" i="57"/>
  <c r="BA69" i="57"/>
  <c r="BG166" i="57"/>
  <c r="BH166" i="57"/>
  <c r="BJ166" i="57"/>
  <c r="BL166" i="57" s="1"/>
  <c r="N166" i="61" s="1"/>
  <c r="BB127" i="59"/>
  <c r="BS127" i="59"/>
  <c r="BD127" i="59"/>
  <c r="BA127" i="59"/>
  <c r="AZ127" i="59"/>
  <c r="BC127" i="59"/>
  <c r="O22" i="66"/>
  <c r="H21" i="57"/>
  <c r="BS21" i="57"/>
  <c r="BE21" i="57"/>
  <c r="BA21" i="57"/>
  <c r="BB21" i="57"/>
  <c r="BC21" i="57"/>
  <c r="BD21" i="57"/>
  <c r="AZ21" i="57"/>
  <c r="H21" i="59"/>
  <c r="BE21" i="59"/>
  <c r="BC21" i="59"/>
  <c r="AZ21" i="59"/>
  <c r="BB21" i="59"/>
  <c r="BA21" i="59"/>
  <c r="BD21" i="59"/>
  <c r="BS21" i="59"/>
  <c r="BC120" i="59"/>
  <c r="BA120" i="59"/>
  <c r="AZ120" i="59"/>
  <c r="BB120" i="59"/>
  <c r="BD120" i="59"/>
  <c r="BS120" i="59"/>
  <c r="BD61" i="59"/>
  <c r="BB61" i="59"/>
  <c r="AZ61" i="59"/>
  <c r="BS61" i="59"/>
  <c r="BC61" i="59"/>
  <c r="BA61" i="59"/>
  <c r="BC103" i="57"/>
  <c r="BS103" i="57"/>
  <c r="BA103" i="57"/>
  <c r="BD103" i="57"/>
  <c r="AZ103" i="57"/>
  <c r="BB103" i="57"/>
  <c r="BD103" i="59"/>
  <c r="BS103" i="59"/>
  <c r="AZ103" i="59"/>
  <c r="BC103" i="59"/>
  <c r="BB103" i="59"/>
  <c r="BA103" i="59"/>
  <c r="BS93" i="57"/>
  <c r="BD93" i="57"/>
  <c r="AZ93" i="57"/>
  <c r="BB93" i="57"/>
  <c r="BA93" i="57"/>
  <c r="BC93" i="57"/>
  <c r="BC93" i="59"/>
  <c r="BS93" i="59"/>
  <c r="AZ93" i="59"/>
  <c r="BD93" i="59"/>
  <c r="BA93" i="59"/>
  <c r="BB93" i="59"/>
  <c r="BB119" i="59"/>
  <c r="AZ119" i="59"/>
  <c r="BC119" i="59"/>
  <c r="BD119" i="59"/>
  <c r="BS119" i="59"/>
  <c r="BA119" i="59"/>
  <c r="BS119" i="57"/>
  <c r="BD119" i="57"/>
  <c r="BB119" i="57"/>
  <c r="BA119" i="57"/>
  <c r="BC119" i="57"/>
  <c r="AZ119" i="57"/>
  <c r="BB36" i="59"/>
  <c r="BD36" i="59"/>
  <c r="AZ36" i="59"/>
  <c r="BC36" i="59"/>
  <c r="BA36" i="59"/>
  <c r="BS36" i="59"/>
  <c r="BS174" i="59"/>
  <c r="H174" i="59"/>
  <c r="BB174" i="59"/>
  <c r="BD174" i="59"/>
  <c r="BE174" i="59"/>
  <c r="AZ174" i="59"/>
  <c r="BC174" i="59"/>
  <c r="BA174" i="59"/>
  <c r="BC80" i="59"/>
  <c r="BD80" i="59"/>
  <c r="BA80" i="59"/>
  <c r="AZ80" i="59"/>
  <c r="BB80" i="59"/>
  <c r="BS80" i="59"/>
  <c r="H177" i="57"/>
  <c r="BD177" i="57"/>
  <c r="BA177" i="57"/>
  <c r="BS177" i="57"/>
  <c r="BE177" i="57"/>
  <c r="BC177" i="57"/>
  <c r="BB177" i="57"/>
  <c r="AZ177" i="57"/>
  <c r="BE177" i="59"/>
  <c r="BA177" i="59"/>
  <c r="AZ177" i="59"/>
  <c r="BS177" i="59"/>
  <c r="BC177" i="59"/>
  <c r="BD177" i="59"/>
  <c r="H177" i="59"/>
  <c r="BB177" i="59"/>
  <c r="BA99" i="57"/>
  <c r="AZ99" i="57"/>
  <c r="BB99" i="57"/>
  <c r="BS99" i="57"/>
  <c r="BD99" i="57"/>
  <c r="BC99" i="57"/>
  <c r="BA170" i="57"/>
  <c r="AZ170" i="57"/>
  <c r="BC170" i="57"/>
  <c r="BS170" i="57"/>
  <c r="BE170" i="57"/>
  <c r="BB170" i="57"/>
  <c r="H170" i="57"/>
  <c r="BD170" i="57"/>
  <c r="BS170" i="59"/>
  <c r="AZ170" i="59"/>
  <c r="BB170" i="59"/>
  <c r="H170" i="59"/>
  <c r="BA170" i="59"/>
  <c r="BD170" i="59"/>
  <c r="BE170" i="59"/>
  <c r="BC170" i="59"/>
  <c r="AZ38" i="59"/>
  <c r="BS38" i="59"/>
  <c r="BD38" i="59"/>
  <c r="BC38" i="59"/>
  <c r="BB38" i="59"/>
  <c r="BA38" i="59"/>
  <c r="BE55" i="57"/>
  <c r="H55" i="57"/>
  <c r="BB55" i="57"/>
  <c r="AZ55" i="57"/>
  <c r="BS55" i="57"/>
  <c r="BA55" i="57"/>
  <c r="BD55" i="57"/>
  <c r="BC55" i="57"/>
  <c r="BG167" i="59"/>
  <c r="BJ167" i="59"/>
  <c r="BL167" i="59" s="1"/>
  <c r="O167" i="61" s="1"/>
  <c r="BH167" i="59"/>
  <c r="BS67" i="59"/>
  <c r="BC67" i="59"/>
  <c r="BD67" i="59"/>
  <c r="AZ67" i="59"/>
  <c r="BB67" i="59"/>
  <c r="BA67" i="59"/>
  <c r="BD71" i="57"/>
  <c r="BC71" i="57"/>
  <c r="BA71" i="57"/>
  <c r="AZ71" i="57"/>
  <c r="BB71" i="57"/>
  <c r="BS71" i="57"/>
  <c r="BD66" i="57"/>
  <c r="BS66" i="57"/>
  <c r="BA66" i="57"/>
  <c r="BB66" i="57"/>
  <c r="BC66" i="57"/>
  <c r="AZ66" i="57"/>
  <c r="AZ66" i="59"/>
  <c r="BS66" i="59"/>
  <c r="BA66" i="59"/>
  <c r="BD66" i="59"/>
  <c r="BB66" i="59"/>
  <c r="BC66" i="59"/>
  <c r="BB75" i="59"/>
  <c r="BD75" i="59"/>
  <c r="BS75" i="59"/>
  <c r="BC75" i="59"/>
  <c r="AZ75" i="59"/>
  <c r="BA75" i="59"/>
  <c r="BE47" i="57"/>
  <c r="H47" i="57"/>
  <c r="BB47" i="57"/>
  <c r="BS47" i="57"/>
  <c r="BA47" i="57"/>
  <c r="BC47" i="57"/>
  <c r="AZ47" i="57"/>
  <c r="BD47" i="57"/>
  <c r="BS132" i="57"/>
  <c r="BB132" i="57"/>
  <c r="BD132" i="57"/>
  <c r="AZ132" i="57"/>
  <c r="BE132" i="57"/>
  <c r="BC132" i="57"/>
  <c r="BA132" i="57"/>
  <c r="H132" i="57"/>
  <c r="BS31" i="57"/>
  <c r="AZ31" i="57"/>
  <c r="BB31" i="57"/>
  <c r="BD31" i="57"/>
  <c r="BA31" i="57"/>
  <c r="BC31" i="57"/>
  <c r="P150" i="62"/>
  <c r="T138" i="88"/>
  <c r="AZ122" i="59"/>
  <c r="BB122" i="59"/>
  <c r="BC122" i="59"/>
  <c r="BA122" i="59"/>
  <c r="BD122" i="59"/>
  <c r="BS122" i="59"/>
  <c r="BC77" i="57"/>
  <c r="BB77" i="57"/>
  <c r="BA77" i="57"/>
  <c r="BD77" i="57"/>
  <c r="AZ77" i="57"/>
  <c r="BS77" i="57"/>
  <c r="BA91" i="59"/>
  <c r="BD91" i="59"/>
  <c r="BC91" i="59"/>
  <c r="BB91" i="59"/>
  <c r="AZ91" i="59"/>
  <c r="BS91" i="59"/>
  <c r="BD108" i="59"/>
  <c r="BS108" i="59"/>
  <c r="BC108" i="59"/>
  <c r="AZ108" i="59"/>
  <c r="BB108" i="59"/>
  <c r="BA108" i="59"/>
  <c r="BB100" i="57"/>
  <c r="BD100" i="57"/>
  <c r="BC100" i="57"/>
  <c r="BS100" i="57"/>
  <c r="AZ100" i="57"/>
  <c r="BA100" i="57"/>
  <c r="BD35" i="57"/>
  <c r="BA35" i="57"/>
  <c r="BC35" i="57"/>
  <c r="BB35" i="57"/>
  <c r="AZ35" i="57"/>
  <c r="BS35" i="57"/>
  <c r="BD35" i="59"/>
  <c r="BS35" i="59"/>
  <c r="BC35" i="59"/>
  <c r="BA35" i="59"/>
  <c r="AZ35" i="59"/>
  <c r="BB35" i="59"/>
  <c r="AZ115" i="57"/>
  <c r="BB115" i="57"/>
  <c r="BC115" i="57"/>
  <c r="BA115" i="57"/>
  <c r="BS115" i="57"/>
  <c r="BD115" i="57"/>
  <c r="BH151" i="59"/>
  <c r="BJ151" i="59"/>
  <c r="BL151" i="59" s="1"/>
  <c r="O151" i="61" s="1"/>
  <c r="BG151" i="59"/>
  <c r="BA124" i="59"/>
  <c r="BC124" i="59"/>
  <c r="BD124" i="59"/>
  <c r="BS124" i="59"/>
  <c r="BB124" i="59"/>
  <c r="AZ124" i="59"/>
  <c r="BC124" i="57"/>
  <c r="AZ124" i="57"/>
  <c r="BS124" i="57"/>
  <c r="BA124" i="57"/>
  <c r="BB124" i="57"/>
  <c r="BD124" i="57"/>
  <c r="BS28" i="57"/>
  <c r="BD28" i="57"/>
  <c r="BB28" i="57"/>
  <c r="BA28" i="57"/>
  <c r="BC28" i="57"/>
  <c r="H28" i="57"/>
  <c r="AZ28" i="57"/>
  <c r="BE28" i="57"/>
  <c r="AZ28" i="59"/>
  <c r="H28" i="59"/>
  <c r="BA28" i="59"/>
  <c r="BB28" i="59"/>
  <c r="BD28" i="59"/>
  <c r="BS28" i="59"/>
  <c r="BC28" i="59"/>
  <c r="BE28" i="59"/>
  <c r="BA78" i="57"/>
  <c r="BS78" i="57"/>
  <c r="AZ78" i="57"/>
  <c r="BD78" i="57"/>
  <c r="BB78" i="57"/>
  <c r="BC78" i="57"/>
  <c r="BD78" i="59"/>
  <c r="BC78" i="59"/>
  <c r="BS78" i="59"/>
  <c r="BA78" i="59"/>
  <c r="BB78" i="59"/>
  <c r="AZ78" i="59"/>
  <c r="BC112" i="57"/>
  <c r="BB112" i="57"/>
  <c r="AZ112" i="57"/>
  <c r="BS112" i="57"/>
  <c r="BD112" i="57"/>
  <c r="BA112" i="57"/>
  <c r="E168" i="61"/>
  <c r="AZ54" i="59"/>
  <c r="BS54" i="59"/>
  <c r="BE54" i="59"/>
  <c r="H54" i="59"/>
  <c r="BD54" i="59"/>
  <c r="BA54" i="59"/>
  <c r="BC54" i="59"/>
  <c r="BB54" i="59"/>
  <c r="BS87" i="59"/>
  <c r="BD87" i="59"/>
  <c r="BB87" i="59"/>
  <c r="BC87" i="59"/>
  <c r="AZ87" i="59"/>
  <c r="BA87" i="59"/>
  <c r="BA74" i="59"/>
  <c r="BB74" i="59"/>
  <c r="BC74" i="59"/>
  <c r="BS74" i="59"/>
  <c r="AZ74" i="59"/>
  <c r="BD74" i="59"/>
  <c r="T126" i="88"/>
  <c r="P138" i="62"/>
  <c r="BE23" i="57"/>
  <c r="H23" i="57"/>
  <c r="BC23" i="57"/>
  <c r="BA23" i="57"/>
  <c r="BD23" i="57"/>
  <c r="BB23" i="57"/>
  <c r="AZ23" i="57"/>
  <c r="BS23" i="57"/>
  <c r="AZ25" i="59"/>
  <c r="H25" i="59"/>
  <c r="BS25" i="59"/>
  <c r="BB25" i="59"/>
  <c r="BE25" i="59"/>
  <c r="BC25" i="59"/>
  <c r="BA25" i="59"/>
  <c r="BD25" i="59"/>
  <c r="AZ106" i="57"/>
  <c r="BB106" i="57"/>
  <c r="BA106" i="57"/>
  <c r="BC106" i="57"/>
  <c r="BD106" i="57"/>
  <c r="BS106" i="57"/>
  <c r="BB26" i="57"/>
  <c r="H26" i="57"/>
  <c r="AZ26" i="57"/>
  <c r="BA26" i="57"/>
  <c r="BC26" i="57"/>
  <c r="BE26" i="57"/>
  <c r="BD26" i="57"/>
  <c r="BS26" i="57"/>
  <c r="BD26" i="59"/>
  <c r="BS26" i="59"/>
  <c r="AZ26" i="59"/>
  <c r="BB26" i="59"/>
  <c r="H26" i="59"/>
  <c r="BA26" i="59"/>
  <c r="BE26" i="59"/>
  <c r="BC26" i="59"/>
  <c r="BB89" i="59"/>
  <c r="BC89" i="59"/>
  <c r="BA89" i="59"/>
  <c r="BD89" i="59"/>
  <c r="BS89" i="59"/>
  <c r="AZ89" i="59"/>
  <c r="BB48" i="57"/>
  <c r="BS48" i="57"/>
  <c r="BE48" i="57"/>
  <c r="AZ48" i="57"/>
  <c r="H48" i="57"/>
  <c r="BD48" i="57"/>
  <c r="BC48" i="57"/>
  <c r="BA48" i="57"/>
  <c r="U157" i="61"/>
  <c r="AA157" i="61" s="1"/>
  <c r="M153" i="62"/>
  <c r="R153" i="62" s="1"/>
  <c r="R141" i="88"/>
  <c r="AZ33" i="57"/>
  <c r="BS33" i="57"/>
  <c r="BB33" i="57"/>
  <c r="BD33" i="57"/>
  <c r="BA33" i="57"/>
  <c r="BC33" i="57"/>
  <c r="BS111" i="57"/>
  <c r="AZ111" i="57"/>
  <c r="BB111" i="57"/>
  <c r="BC111" i="57"/>
  <c r="BD111" i="57"/>
  <c r="BA111" i="57"/>
  <c r="BD101" i="59"/>
  <c r="BS101" i="59"/>
  <c r="BC101" i="59"/>
  <c r="BB101" i="59"/>
  <c r="AZ101" i="59"/>
  <c r="BA101" i="59"/>
  <c r="BB116" i="57"/>
  <c r="AZ116" i="57"/>
  <c r="BA116" i="57"/>
  <c r="BS116" i="57"/>
  <c r="BD116" i="57"/>
  <c r="BC116" i="57"/>
  <c r="BB116" i="59"/>
  <c r="BA116" i="59"/>
  <c r="BD116" i="59"/>
  <c r="AZ116" i="59"/>
  <c r="BS116" i="59"/>
  <c r="BC116" i="59"/>
  <c r="BC68" i="57"/>
  <c r="BS68" i="57"/>
  <c r="BA68" i="57"/>
  <c r="AZ68" i="57"/>
  <c r="BB68" i="57"/>
  <c r="BD68" i="57"/>
  <c r="AZ173" i="57"/>
  <c r="BD173" i="57"/>
  <c r="BC173" i="57"/>
  <c r="BS173" i="57"/>
  <c r="BB173" i="57"/>
  <c r="BA173" i="57"/>
  <c r="BB173" i="59"/>
  <c r="BC173" i="59"/>
  <c r="BA173" i="59"/>
  <c r="BS173" i="59"/>
  <c r="AZ173" i="59"/>
  <c r="BD173" i="59"/>
  <c r="E173" i="61"/>
  <c r="BG147" i="57"/>
  <c r="BJ147" i="57"/>
  <c r="BL147" i="57" s="1"/>
  <c r="N147" i="61" s="1"/>
  <c r="BH147" i="57"/>
  <c r="BG147" i="59"/>
  <c r="BJ147" i="59"/>
  <c r="BL147" i="59" s="1"/>
  <c r="O147" i="61" s="1"/>
  <c r="BH147" i="59"/>
  <c r="BB27" i="57"/>
  <c r="BE27" i="57"/>
  <c r="BD27" i="57"/>
  <c r="BC27" i="57"/>
  <c r="BS27" i="57"/>
  <c r="H27" i="57"/>
  <c r="BA27" i="57"/>
  <c r="AZ27" i="57"/>
  <c r="BC128" i="59"/>
  <c r="BA128" i="59"/>
  <c r="BS128" i="59"/>
  <c r="AZ128" i="59"/>
  <c r="BD128" i="59"/>
  <c r="BB128" i="59"/>
  <c r="BB128" i="57"/>
  <c r="BA128" i="57"/>
  <c r="BS128" i="57"/>
  <c r="AZ128" i="57"/>
  <c r="BC128" i="57"/>
  <c r="BD128" i="57"/>
  <c r="BA34" i="59"/>
  <c r="BB34" i="59"/>
  <c r="BD34" i="59"/>
  <c r="BC34" i="59"/>
  <c r="AZ34" i="59"/>
  <c r="BS34" i="59"/>
  <c r="BE131" i="59"/>
  <c r="BD131" i="59"/>
  <c r="BC131" i="59"/>
  <c r="BB131" i="59"/>
  <c r="H131" i="59"/>
  <c r="BA131" i="59"/>
  <c r="AZ131" i="59"/>
  <c r="BS131" i="59"/>
  <c r="BB102" i="59"/>
  <c r="BS102" i="59"/>
  <c r="BA102" i="59"/>
  <c r="BD102" i="59"/>
  <c r="BC102" i="59"/>
  <c r="AZ102" i="59"/>
  <c r="BD169" i="59"/>
  <c r="BB169" i="59"/>
  <c r="BS169" i="59"/>
  <c r="BA169" i="59"/>
  <c r="AZ169" i="59"/>
  <c r="BC169" i="59"/>
  <c r="BD169" i="57"/>
  <c r="BB169" i="57"/>
  <c r="BA169" i="57"/>
  <c r="BC169" i="57"/>
  <c r="AZ169" i="57"/>
  <c r="BS169" i="57"/>
  <c r="E169" i="61"/>
  <c r="BD22" i="57"/>
  <c r="BE22" i="57"/>
  <c r="BA22" i="57"/>
  <c r="BB22" i="57"/>
  <c r="BC22" i="57"/>
  <c r="H22" i="57"/>
  <c r="AZ22" i="57"/>
  <c r="BS22" i="57"/>
  <c r="BA22" i="59"/>
  <c r="AZ22" i="59"/>
  <c r="BC22" i="59"/>
  <c r="H22" i="59"/>
  <c r="BB22" i="59"/>
  <c r="BS22" i="59"/>
  <c r="BE22" i="59"/>
  <c r="BD22" i="59"/>
  <c r="BC49" i="59"/>
  <c r="H49" i="59"/>
  <c r="BB49" i="59"/>
  <c r="BE49" i="59"/>
  <c r="BD49" i="59"/>
  <c r="AZ49" i="59"/>
  <c r="BA49" i="59"/>
  <c r="BS49" i="59"/>
  <c r="AZ96" i="59"/>
  <c r="BC96" i="59"/>
  <c r="BD96" i="59"/>
  <c r="BB96" i="59"/>
  <c r="BA96" i="59"/>
  <c r="BS96" i="59"/>
  <c r="BC96" i="57"/>
  <c r="BS96" i="57"/>
  <c r="BB96" i="57"/>
  <c r="BA96" i="57"/>
  <c r="AZ96" i="57"/>
  <c r="BD96" i="57"/>
  <c r="E172" i="61"/>
  <c r="BC172" i="59"/>
  <c r="AZ172" i="59"/>
  <c r="BB172" i="59"/>
  <c r="BA172" i="59"/>
  <c r="BS172" i="59"/>
  <c r="BE172" i="59"/>
  <c r="BD172" i="59"/>
  <c r="H172" i="59"/>
  <c r="AZ114" i="59"/>
  <c r="BA114" i="59"/>
  <c r="BC114" i="59"/>
  <c r="BD114" i="59"/>
  <c r="BB114" i="59"/>
  <c r="BS114" i="59"/>
  <c r="B14" i="56"/>
  <c r="A13" i="56"/>
  <c r="BJ167" i="57"/>
  <c r="BL167" i="57" s="1"/>
  <c r="N167" i="61" s="1"/>
  <c r="BG167" i="57"/>
  <c r="BH167" i="57"/>
  <c r="C43" i="73"/>
  <c r="C43" i="61"/>
  <c r="C44" i="66"/>
  <c r="O44" i="66" s="1"/>
  <c r="Y43" i="60"/>
  <c r="C43" i="59"/>
  <c r="X43" i="60"/>
  <c r="C43" i="67"/>
  <c r="O27" i="88"/>
  <c r="C43" i="57"/>
  <c r="BC113" i="59"/>
  <c r="BA113" i="59"/>
  <c r="BB113" i="59"/>
  <c r="AZ113" i="59"/>
  <c r="BS113" i="59"/>
  <c r="BD113" i="59"/>
  <c r="BS32" i="57"/>
  <c r="BD32" i="57"/>
  <c r="AZ32" i="57"/>
  <c r="BC32" i="57"/>
  <c r="BB32" i="57"/>
  <c r="BA32" i="57"/>
  <c r="BA60" i="59"/>
  <c r="AZ60" i="59"/>
  <c r="BB60" i="59"/>
  <c r="BC60" i="59"/>
  <c r="BS60" i="59"/>
  <c r="BD60" i="59"/>
  <c r="BB88" i="57"/>
  <c r="BS88" i="57"/>
  <c r="BC88" i="57"/>
  <c r="AZ88" i="57"/>
  <c r="BD88" i="57"/>
  <c r="BA88" i="57"/>
  <c r="AZ88" i="59"/>
  <c r="BB88" i="59"/>
  <c r="BA88" i="59"/>
  <c r="BS88" i="59"/>
  <c r="BC88" i="59"/>
  <c r="BD88" i="59"/>
  <c r="BC123" i="57"/>
  <c r="AZ123" i="57"/>
  <c r="BB123" i="57"/>
  <c r="BS123" i="57"/>
  <c r="BD123" i="57"/>
  <c r="BA123" i="57"/>
  <c r="BD123" i="59"/>
  <c r="BA123" i="59"/>
  <c r="BB123" i="59"/>
  <c r="AZ123" i="59"/>
  <c r="BC123" i="59"/>
  <c r="BS123" i="59"/>
  <c r="BS109" i="57"/>
  <c r="BB109" i="57"/>
  <c r="BC109" i="57"/>
  <c r="AZ109" i="57"/>
  <c r="BA109" i="57"/>
  <c r="BD109" i="57"/>
  <c r="BS130" i="59"/>
  <c r="H130" i="59"/>
  <c r="BE130" i="59"/>
  <c r="BA130" i="59"/>
  <c r="AZ130" i="59"/>
  <c r="BD130" i="59"/>
  <c r="BB130" i="59"/>
  <c r="BC130" i="59"/>
  <c r="BD24" i="59"/>
  <c r="BA24" i="59"/>
  <c r="H24" i="59"/>
  <c r="BB24" i="59"/>
  <c r="BE24" i="59"/>
  <c r="BS24" i="59"/>
  <c r="BC24" i="59"/>
  <c r="AZ24" i="59"/>
  <c r="BB24" i="57"/>
  <c r="BA24" i="57"/>
  <c r="AZ24" i="57"/>
  <c r="H24" i="57"/>
  <c r="BE24" i="57"/>
  <c r="BS24" i="57"/>
  <c r="BC24" i="57"/>
  <c r="BD24" i="57"/>
  <c r="AZ37" i="59"/>
  <c r="BB37" i="59"/>
  <c r="BS37" i="59"/>
  <c r="BA37" i="59"/>
  <c r="BD37" i="59"/>
  <c r="BC37" i="59"/>
  <c r="BB63" i="57"/>
  <c r="BS63" i="57"/>
  <c r="BC63" i="57"/>
  <c r="AZ63" i="57"/>
  <c r="BD63" i="57"/>
  <c r="BA63" i="57"/>
  <c r="BD63" i="59"/>
  <c r="BC63" i="59"/>
  <c r="AZ63" i="59"/>
  <c r="BB63" i="59"/>
  <c r="BS63" i="59"/>
  <c r="BA63" i="59"/>
  <c r="BA125" i="59"/>
  <c r="BD125" i="59"/>
  <c r="AZ125" i="59"/>
  <c r="BC125" i="59"/>
  <c r="BS125" i="59"/>
  <c r="BB125" i="59"/>
  <c r="BB69" i="59"/>
  <c r="BD69" i="59"/>
  <c r="BA69" i="59"/>
  <c r="BC69" i="59"/>
  <c r="BS69" i="59"/>
  <c r="AZ69" i="59"/>
  <c r="BS58" i="57"/>
  <c r="BA58" i="57"/>
  <c r="BC58" i="57"/>
  <c r="H58" i="57"/>
  <c r="BB58" i="57"/>
  <c r="AZ58" i="57"/>
  <c r="BD58" i="57"/>
  <c r="BE58" i="57"/>
  <c r="BD58" i="59"/>
  <c r="BC58" i="59"/>
  <c r="BA58" i="59"/>
  <c r="BS58" i="59"/>
  <c r="H58" i="59"/>
  <c r="BB58" i="59"/>
  <c r="BE58" i="59"/>
  <c r="AZ58" i="59"/>
  <c r="BC127" i="57"/>
  <c r="BA127" i="57"/>
  <c r="BD127" i="57"/>
  <c r="BB127" i="57"/>
  <c r="AZ127" i="57"/>
  <c r="BS127" i="57"/>
  <c r="BH151" i="57"/>
  <c r="BJ151" i="57"/>
  <c r="BL151" i="57" s="1"/>
  <c r="N151" i="61" s="1"/>
  <c r="BG151" i="57"/>
  <c r="BA120" i="57"/>
  <c r="BS120" i="57"/>
  <c r="AZ120" i="57"/>
  <c r="BB120" i="57"/>
  <c r="BC120" i="57"/>
  <c r="BD120" i="57"/>
  <c r="BC61" i="57"/>
  <c r="BS61" i="57"/>
  <c r="BB61" i="57"/>
  <c r="BD61" i="57"/>
  <c r="BA61" i="57"/>
  <c r="AZ61" i="57"/>
  <c r="BD83" i="57"/>
  <c r="BC83" i="57"/>
  <c r="BS83" i="57"/>
  <c r="BB83" i="57"/>
  <c r="BA83" i="57"/>
  <c r="AZ83" i="57"/>
  <c r="BC83" i="59"/>
  <c r="AZ83" i="59"/>
  <c r="BA83" i="59"/>
  <c r="BB83" i="59"/>
  <c r="BD83" i="59"/>
  <c r="BS83" i="59"/>
  <c r="BC56" i="59"/>
  <c r="BD56" i="59"/>
  <c r="BS56" i="59"/>
  <c r="BA56" i="59"/>
  <c r="BB56" i="59"/>
  <c r="BE56" i="59"/>
  <c r="AZ56" i="59"/>
  <c r="H56" i="59"/>
  <c r="H56" i="57"/>
  <c r="BS56" i="57"/>
  <c r="AZ56" i="57"/>
  <c r="BA56" i="57"/>
  <c r="BD56" i="57"/>
  <c r="BC56" i="57"/>
  <c r="BB56" i="57"/>
  <c r="BE56" i="57"/>
  <c r="AZ98" i="57"/>
  <c r="BA98" i="57"/>
  <c r="BS98" i="57"/>
  <c r="BD98" i="57"/>
  <c r="BC98" i="57"/>
  <c r="BB98" i="57"/>
  <c r="BS98" i="59"/>
  <c r="BA98" i="59"/>
  <c r="AZ98" i="59"/>
  <c r="BC98" i="59"/>
  <c r="BB98" i="59"/>
  <c r="BD98" i="59"/>
  <c r="BB73" i="57" l="1"/>
  <c r="BA138" i="57"/>
  <c r="BJ139" i="59"/>
  <c r="BL139" i="59" s="1"/>
  <c r="O139" i="61" s="1"/>
  <c r="S139" i="61" s="1"/>
  <c r="BD138" i="57"/>
  <c r="BG139" i="59"/>
  <c r="BI139" i="59" s="1"/>
  <c r="BD73" i="57"/>
  <c r="BC73" i="57"/>
  <c r="BC73" i="59"/>
  <c r="BC138" i="57"/>
  <c r="H138" i="57"/>
  <c r="BS138" i="57"/>
  <c r="BB138" i="57"/>
  <c r="BE138" i="57"/>
  <c r="BG138" i="57" s="1"/>
  <c r="AZ73" i="57"/>
  <c r="BD73" i="59"/>
  <c r="BA73" i="57"/>
  <c r="BB73" i="59"/>
  <c r="BS73" i="59"/>
  <c r="BA73" i="59"/>
  <c r="S164" i="61"/>
  <c r="U164" i="61" s="1"/>
  <c r="AA164" i="61" s="1"/>
  <c r="R132" i="88"/>
  <c r="BI18" i="59"/>
  <c r="T132" i="88"/>
  <c r="C141" i="62"/>
  <c r="Y145" i="61"/>
  <c r="V145" i="61"/>
  <c r="AB145" i="61" s="1"/>
  <c r="P141" i="62" s="1"/>
  <c r="R129" i="88"/>
  <c r="O141" i="62"/>
  <c r="Z145" i="61"/>
  <c r="M141" i="62"/>
  <c r="R141" i="62" s="1"/>
  <c r="U129" i="88" s="1"/>
  <c r="U148" i="61"/>
  <c r="AA148" i="61" s="1"/>
  <c r="Y148" i="61" s="1"/>
  <c r="BJ136" i="59"/>
  <c r="BL136" i="59" s="1"/>
  <c r="O136" i="61" s="1"/>
  <c r="S136" i="61" s="1"/>
  <c r="BA104" i="59"/>
  <c r="M144" i="62"/>
  <c r="R144" i="62" s="1"/>
  <c r="U132" i="88" s="1"/>
  <c r="BD104" i="57"/>
  <c r="BG136" i="57"/>
  <c r="BA104" i="57"/>
  <c r="AZ104" i="57"/>
  <c r="BB104" i="57"/>
  <c r="BC104" i="57"/>
  <c r="AZ104" i="59"/>
  <c r="BD104" i="59"/>
  <c r="BB104" i="59"/>
  <c r="BS104" i="59"/>
  <c r="BH136" i="59"/>
  <c r="BI136" i="59" s="1"/>
  <c r="BJ137" i="59"/>
  <c r="BL137" i="59" s="1"/>
  <c r="O137" i="61" s="1"/>
  <c r="BC175" i="57"/>
  <c r="BS175" i="57"/>
  <c r="BH136" i="57"/>
  <c r="BJ53" i="59"/>
  <c r="BL53" i="59" s="1"/>
  <c r="O53" i="61" s="1"/>
  <c r="BH53" i="59"/>
  <c r="BI53" i="59" s="1"/>
  <c r="U146" i="62"/>
  <c r="Y146" i="62" s="1"/>
  <c r="AC146" i="62" s="1"/>
  <c r="O146" i="62"/>
  <c r="BJ137" i="57"/>
  <c r="BL137" i="57" s="1"/>
  <c r="N137" i="61" s="1"/>
  <c r="S137" i="61" s="1"/>
  <c r="V137" i="61" s="1"/>
  <c r="AB137" i="61" s="1"/>
  <c r="Y150" i="61"/>
  <c r="BH137" i="57"/>
  <c r="BI137" i="57" s="1"/>
  <c r="BH137" i="59"/>
  <c r="BI137" i="59" s="1"/>
  <c r="S134" i="88"/>
  <c r="R143" i="88"/>
  <c r="AZ175" i="57"/>
  <c r="C146" i="62"/>
  <c r="BE175" i="57"/>
  <c r="BH175" i="57" s="1"/>
  <c r="S19" i="61"/>
  <c r="U19" i="61" s="1"/>
  <c r="AA19" i="61" s="1"/>
  <c r="BI19" i="57"/>
  <c r="BI19" i="59"/>
  <c r="BJ45" i="57"/>
  <c r="BL45" i="57" s="1"/>
  <c r="N45" i="61" s="1"/>
  <c r="S45" i="61" s="1"/>
  <c r="R29" i="88" s="1"/>
  <c r="BH45" i="57"/>
  <c r="BI45" i="57" s="1"/>
  <c r="H175" i="57"/>
  <c r="BA175" i="57"/>
  <c r="BB175" i="57"/>
  <c r="S2" i="88"/>
  <c r="U14" i="62"/>
  <c r="Y14" i="62" s="1"/>
  <c r="AC14" i="62" s="1"/>
  <c r="M155" i="62"/>
  <c r="R155" i="62" s="1"/>
  <c r="U155" i="62" s="1"/>
  <c r="Y155" i="62" s="1"/>
  <c r="AC155" i="62" s="1"/>
  <c r="H79" i="59"/>
  <c r="V159" i="61"/>
  <c r="AB159" i="61" s="1"/>
  <c r="T143" i="88" s="1"/>
  <c r="H121" i="59"/>
  <c r="S105" i="61"/>
  <c r="V105" i="61" s="1"/>
  <c r="AB105" i="61" s="1"/>
  <c r="T89" i="88" s="1"/>
  <c r="BE81" i="59"/>
  <c r="BG81" i="59" s="1"/>
  <c r="H79" i="57"/>
  <c r="H59" i="57"/>
  <c r="H72" i="59"/>
  <c r="BE59" i="57"/>
  <c r="BJ59" i="57" s="1"/>
  <c r="BL59" i="57" s="1"/>
  <c r="N59" i="61" s="1"/>
  <c r="H59" i="59"/>
  <c r="BE76" i="59"/>
  <c r="BG76" i="59" s="1"/>
  <c r="BE79" i="57"/>
  <c r="BJ79" i="57" s="1"/>
  <c r="BL79" i="57" s="1"/>
  <c r="N79" i="61" s="1"/>
  <c r="H81" i="59"/>
  <c r="BE79" i="59"/>
  <c r="BJ79" i="59" s="1"/>
  <c r="BL79" i="59" s="1"/>
  <c r="O79" i="61" s="1"/>
  <c r="H76" i="59"/>
  <c r="BE59" i="59"/>
  <c r="BH59" i="59" s="1"/>
  <c r="BG97" i="59"/>
  <c r="BI97" i="59" s="1"/>
  <c r="BE175" i="59"/>
  <c r="BG175" i="59" s="1"/>
  <c r="H81" i="57"/>
  <c r="BG70" i="59"/>
  <c r="BA175" i="59"/>
  <c r="BC175" i="59"/>
  <c r="V164" i="61"/>
  <c r="AB164" i="61" s="1"/>
  <c r="H52" i="59"/>
  <c r="BA52" i="57"/>
  <c r="BI164" i="57"/>
  <c r="BI164" i="59"/>
  <c r="H175" i="59"/>
  <c r="AZ175" i="59"/>
  <c r="BS175" i="59"/>
  <c r="BG70" i="57"/>
  <c r="BB175" i="59"/>
  <c r="BE76" i="57"/>
  <c r="BG76" i="57" s="1"/>
  <c r="S70" i="61"/>
  <c r="V70" i="61" s="1"/>
  <c r="AB70" i="61" s="1"/>
  <c r="P66" i="62" s="1"/>
  <c r="BE121" i="59"/>
  <c r="BG121" i="59" s="1"/>
  <c r="BH70" i="57"/>
  <c r="BH52" i="57"/>
  <c r="BG52" i="57"/>
  <c r="BJ52" i="57"/>
  <c r="BL52" i="57" s="1"/>
  <c r="N52" i="61" s="1"/>
  <c r="BH52" i="59"/>
  <c r="BG52" i="59"/>
  <c r="BJ52" i="59"/>
  <c r="BL52" i="59" s="1"/>
  <c r="O52" i="61" s="1"/>
  <c r="BH70" i="59"/>
  <c r="BA52" i="59"/>
  <c r="BG138" i="59"/>
  <c r="BJ138" i="59"/>
  <c r="BL138" i="59" s="1"/>
  <c r="O138" i="61" s="1"/>
  <c r="BH138" i="59"/>
  <c r="BB52" i="59"/>
  <c r="BE92" i="59"/>
  <c r="BJ92" i="59" s="1"/>
  <c r="BL92" i="59" s="1"/>
  <c r="O92" i="61" s="1"/>
  <c r="BS52" i="57"/>
  <c r="BG64" i="57"/>
  <c r="BI64" i="57" s="1"/>
  <c r="BG81" i="57"/>
  <c r="BI81" i="57" s="1"/>
  <c r="BC52" i="59"/>
  <c r="C14" i="62"/>
  <c r="H76" i="57"/>
  <c r="BJ81" i="57"/>
  <c r="BL81" i="57" s="1"/>
  <c r="N81" i="61" s="1"/>
  <c r="BH134" i="59"/>
  <c r="BJ134" i="59"/>
  <c r="BL134" i="59" s="1"/>
  <c r="O134" i="61" s="1"/>
  <c r="BG134" i="59"/>
  <c r="BG134" i="57"/>
  <c r="BJ134" i="57"/>
  <c r="BL134" i="57" s="1"/>
  <c r="N134" i="61" s="1"/>
  <c r="BH134" i="57"/>
  <c r="BG110" i="59"/>
  <c r="Z18" i="61"/>
  <c r="BE141" i="57"/>
  <c r="BS141" i="57"/>
  <c r="BA141" i="57"/>
  <c r="AZ141" i="57"/>
  <c r="BC141" i="57"/>
  <c r="BB141" i="57"/>
  <c r="H141" i="57"/>
  <c r="BD141" i="57"/>
  <c r="H141" i="59"/>
  <c r="BD141" i="59"/>
  <c r="BE141" i="59"/>
  <c r="BS141" i="59"/>
  <c r="BA141" i="59"/>
  <c r="BB141" i="59"/>
  <c r="BC141" i="59"/>
  <c r="AZ141" i="59"/>
  <c r="BA140" i="57"/>
  <c r="H140" i="57"/>
  <c r="BS140" i="57"/>
  <c r="BD140" i="57"/>
  <c r="AZ140" i="57"/>
  <c r="BB140" i="57"/>
  <c r="BE140" i="57"/>
  <c r="BC140" i="57"/>
  <c r="BE133" i="59"/>
  <c r="BS133" i="59"/>
  <c r="BD133" i="59"/>
  <c r="BA133" i="59"/>
  <c r="H133" i="59" s="1"/>
  <c r="BB133" i="59"/>
  <c r="AZ133" i="59"/>
  <c r="BC133" i="59"/>
  <c r="AZ52" i="57"/>
  <c r="BD52" i="57"/>
  <c r="BB52" i="57"/>
  <c r="H52" i="57"/>
  <c r="BC52" i="57"/>
  <c r="BS52" i="59"/>
  <c r="AZ52" i="59"/>
  <c r="BD52" i="59"/>
  <c r="BH135" i="57"/>
  <c r="BG135" i="57"/>
  <c r="BJ135" i="57"/>
  <c r="BL135" i="57" s="1"/>
  <c r="N135" i="61" s="1"/>
  <c r="BD140" i="59"/>
  <c r="BS140" i="59"/>
  <c r="H140" i="59"/>
  <c r="AZ140" i="59"/>
  <c r="BC140" i="59"/>
  <c r="BA140" i="59"/>
  <c r="BB140" i="59"/>
  <c r="BE140" i="59"/>
  <c r="BJ30" i="57"/>
  <c r="BL30" i="57" s="1"/>
  <c r="N30" i="61" s="1"/>
  <c r="Y18" i="61"/>
  <c r="H133" i="57"/>
  <c r="BC133" i="57"/>
  <c r="BE133" i="57"/>
  <c r="BS133" i="57"/>
  <c r="BD133" i="57"/>
  <c r="BB133" i="57"/>
  <c r="BA133" i="57"/>
  <c r="AZ133" i="57"/>
  <c r="BG135" i="59"/>
  <c r="BH135" i="59"/>
  <c r="BJ135" i="59"/>
  <c r="BL135" i="59" s="1"/>
  <c r="O135" i="61" s="1"/>
  <c r="R149" i="88"/>
  <c r="H92" i="59"/>
  <c r="BH118" i="57"/>
  <c r="BG20" i="59"/>
  <c r="BI20" i="59" s="1"/>
  <c r="BH97" i="57"/>
  <c r="BJ20" i="59"/>
  <c r="BL20" i="59" s="1"/>
  <c r="O20" i="61" s="1"/>
  <c r="S20" i="61" s="1"/>
  <c r="BJ97" i="59"/>
  <c r="BL97" i="59" s="1"/>
  <c r="O97" i="61" s="1"/>
  <c r="S97" i="61" s="1"/>
  <c r="BG110" i="57"/>
  <c r="BI110" i="57" s="1"/>
  <c r="BH121" i="57"/>
  <c r="BI121" i="57" s="1"/>
  <c r="BG97" i="57"/>
  <c r="BH110" i="59"/>
  <c r="P159" i="62"/>
  <c r="T147" i="88"/>
  <c r="BH95" i="59"/>
  <c r="R147" i="88"/>
  <c r="U163" i="61"/>
  <c r="AA163" i="61" s="1"/>
  <c r="M159" i="62"/>
  <c r="R159" i="62" s="1"/>
  <c r="H86" i="57"/>
  <c r="BE86" i="57"/>
  <c r="BG72" i="59"/>
  <c r="BE86" i="59"/>
  <c r="H86" i="59"/>
  <c r="BH171" i="57"/>
  <c r="BG95" i="59"/>
  <c r="BJ110" i="57"/>
  <c r="BL110" i="57" s="1"/>
  <c r="N110" i="61" s="1"/>
  <c r="S110" i="61" s="1"/>
  <c r="M106" i="62" s="1"/>
  <c r="BI64" i="59"/>
  <c r="BH53" i="57"/>
  <c r="BG53" i="57"/>
  <c r="BJ53" i="57"/>
  <c r="BL53" i="57" s="1"/>
  <c r="N53" i="61" s="1"/>
  <c r="I14" i="61"/>
  <c r="BJ84" i="57"/>
  <c r="BL84" i="57" s="1"/>
  <c r="N84" i="61" s="1"/>
  <c r="S84" i="61" s="1"/>
  <c r="R68" i="88" s="1"/>
  <c r="BG65" i="59"/>
  <c r="BI65" i="59" s="1"/>
  <c r="BG84" i="57"/>
  <c r="BI84" i="57" s="1"/>
  <c r="BG30" i="57"/>
  <c r="BI30" i="57" s="1"/>
  <c r="BJ121" i="57"/>
  <c r="BL121" i="57" s="1"/>
  <c r="N121" i="61" s="1"/>
  <c r="H176" i="57"/>
  <c r="BE62" i="57"/>
  <c r="BG62" i="57" s="1"/>
  <c r="Y159" i="61"/>
  <c r="S143" i="88"/>
  <c r="Z159" i="61"/>
  <c r="O155" i="62"/>
  <c r="C155" i="62"/>
  <c r="V165" i="61"/>
  <c r="AB165" i="61" s="1"/>
  <c r="P161" i="62" s="1"/>
  <c r="F8" i="67"/>
  <c r="F10" i="67" s="1"/>
  <c r="H62" i="59"/>
  <c r="BE62" i="59"/>
  <c r="H62" i="57"/>
  <c r="BH72" i="57"/>
  <c r="BJ118" i="59"/>
  <c r="BL118" i="59" s="1"/>
  <c r="O118" i="61" s="1"/>
  <c r="S118" i="61" s="1"/>
  <c r="V118" i="61" s="1"/>
  <c r="AB118" i="61" s="1"/>
  <c r="BG118" i="57"/>
  <c r="BH129" i="57"/>
  <c r="BI129" i="57" s="1"/>
  <c r="BE176" i="59"/>
  <c r="BJ176" i="59" s="1"/>
  <c r="BL176" i="59" s="1"/>
  <c r="O176" i="61" s="1"/>
  <c r="BI20" i="57"/>
  <c r="BH129" i="59"/>
  <c r="M161" i="62"/>
  <c r="R161" i="62" s="1"/>
  <c r="U149" i="88" s="1"/>
  <c r="H73" i="59"/>
  <c r="BI146" i="59"/>
  <c r="BA50" i="57"/>
  <c r="BD50" i="57"/>
  <c r="BE50" i="57"/>
  <c r="BS50" i="57"/>
  <c r="BB50" i="57"/>
  <c r="H50" i="57"/>
  <c r="AZ50" i="57"/>
  <c r="BC50" i="57"/>
  <c r="BG129" i="59"/>
  <c r="BG171" i="57"/>
  <c r="BH65" i="57"/>
  <c r="BJ65" i="57" s="1"/>
  <c r="BL65" i="57" s="1"/>
  <c r="N65" i="61" s="1"/>
  <c r="BG92" i="57"/>
  <c r="BI92" i="57" s="1"/>
  <c r="BI146" i="57"/>
  <c r="BI144" i="59"/>
  <c r="BD117" i="57"/>
  <c r="BA117" i="57"/>
  <c r="AZ117" i="57"/>
  <c r="BS117" i="57"/>
  <c r="BB117" i="57"/>
  <c r="BC117" i="57"/>
  <c r="BA50" i="59"/>
  <c r="BE50" i="59"/>
  <c r="BD50" i="59"/>
  <c r="BC50" i="59"/>
  <c r="BB50" i="59"/>
  <c r="AZ50" i="59"/>
  <c r="H50" i="59"/>
  <c r="BS50" i="59"/>
  <c r="H73" i="57"/>
  <c r="G37" i="70"/>
  <c r="H41" i="70" s="1"/>
  <c r="BG84" i="59"/>
  <c r="BI144" i="57"/>
  <c r="BD117" i="59"/>
  <c r="BA117" i="59"/>
  <c r="AZ117" i="59"/>
  <c r="BB117" i="59"/>
  <c r="BS117" i="59"/>
  <c r="BC117" i="59"/>
  <c r="BE73" i="57"/>
  <c r="BJ129" i="57"/>
  <c r="BL129" i="57" s="1"/>
  <c r="N129" i="61" s="1"/>
  <c r="S129" i="61" s="1"/>
  <c r="BJ92" i="57"/>
  <c r="BL92" i="57" s="1"/>
  <c r="N92" i="61" s="1"/>
  <c r="BB42" i="59"/>
  <c r="BS42" i="59"/>
  <c r="BC42" i="59"/>
  <c r="BD42" i="59"/>
  <c r="BA42" i="59"/>
  <c r="AZ42" i="59"/>
  <c r="S146" i="61"/>
  <c r="BE73" i="59"/>
  <c r="BH57" i="57"/>
  <c r="BG57" i="57"/>
  <c r="BJ57" i="57"/>
  <c r="BL57" i="57" s="1"/>
  <c r="N57" i="61" s="1"/>
  <c r="BI151" i="57"/>
  <c r="BI151" i="59"/>
  <c r="U140" i="88"/>
  <c r="BG118" i="59"/>
  <c r="BI118" i="59" s="1"/>
  <c r="BC42" i="57"/>
  <c r="BD42" i="57"/>
  <c r="AZ42" i="57"/>
  <c r="BB42" i="57"/>
  <c r="BS42" i="57"/>
  <c r="BA42" i="57"/>
  <c r="V149" i="61"/>
  <c r="AB149" i="61" s="1"/>
  <c r="M145" i="62"/>
  <c r="R145" i="62" s="1"/>
  <c r="U149" i="61"/>
  <c r="AA149" i="61" s="1"/>
  <c r="R133" i="88"/>
  <c r="BG57" i="59"/>
  <c r="BJ57" i="59"/>
  <c r="BL57" i="59" s="1"/>
  <c r="O57" i="61" s="1"/>
  <c r="BH57" i="59"/>
  <c r="G27" i="70"/>
  <c r="BE119" i="59"/>
  <c r="BH119" i="59" s="1"/>
  <c r="BE126" i="59"/>
  <c r="BG126" i="59" s="1"/>
  <c r="BH84" i="59"/>
  <c r="BE176" i="57"/>
  <c r="BI45" i="59"/>
  <c r="BE88" i="57"/>
  <c r="BH88" i="57" s="1"/>
  <c r="G26" i="70"/>
  <c r="H26" i="70" s="1"/>
  <c r="BG72" i="57"/>
  <c r="BH72" i="59"/>
  <c r="BI152" i="57"/>
  <c r="S144" i="61"/>
  <c r="H176" i="59"/>
  <c r="BE71" i="57"/>
  <c r="BG71" i="57" s="1"/>
  <c r="BE80" i="59"/>
  <c r="BG80" i="59" s="1"/>
  <c r="H119" i="57"/>
  <c r="H119" i="59"/>
  <c r="BE82" i="57"/>
  <c r="BJ82" i="57" s="1"/>
  <c r="BL82" i="57" s="1"/>
  <c r="N82" i="61" s="1"/>
  <c r="BE106" i="59"/>
  <c r="BG106" i="59" s="1"/>
  <c r="H126" i="59"/>
  <c r="H107" i="57"/>
  <c r="BE107" i="59"/>
  <c r="BH107" i="59" s="1"/>
  <c r="H102" i="57"/>
  <c r="H168" i="57"/>
  <c r="H66" i="59"/>
  <c r="BG95" i="57"/>
  <c r="BJ95" i="57"/>
  <c r="BL95" i="57" s="1"/>
  <c r="N95" i="61" s="1"/>
  <c r="BH95" i="57"/>
  <c r="M151" i="62"/>
  <c r="R151" i="62" s="1"/>
  <c r="U155" i="61"/>
  <c r="AA155" i="61" s="1"/>
  <c r="R139" i="88"/>
  <c r="V155" i="61"/>
  <c r="AB155" i="61" s="1"/>
  <c r="BJ171" i="59"/>
  <c r="BL171" i="59" s="1"/>
  <c r="O171" i="61" s="1"/>
  <c r="BH171" i="59"/>
  <c r="BG171" i="59"/>
  <c r="BE88" i="59"/>
  <c r="BH88" i="59" s="1"/>
  <c r="H88" i="57"/>
  <c r="BE169" i="59"/>
  <c r="BG169" i="59" s="1"/>
  <c r="BE34" i="59"/>
  <c r="BG34" i="59" s="1"/>
  <c r="H173" i="57"/>
  <c r="BE101" i="59"/>
  <c r="BH101" i="59" s="1"/>
  <c r="H111" i="57"/>
  <c r="H89" i="59"/>
  <c r="BE40" i="57"/>
  <c r="BG40" i="57" s="1"/>
  <c r="H114" i="57"/>
  <c r="H90" i="59"/>
  <c r="H101" i="57"/>
  <c r="H74" i="57"/>
  <c r="BE87" i="57"/>
  <c r="BJ87" i="57" s="1"/>
  <c r="BL87" i="57" s="1"/>
  <c r="N87" i="61" s="1"/>
  <c r="BE168" i="59"/>
  <c r="BJ168" i="59" s="1"/>
  <c r="BL168" i="59" s="1"/>
  <c r="O168" i="61" s="1"/>
  <c r="BE168" i="57"/>
  <c r="BG168" i="57" s="1"/>
  <c r="H115" i="59"/>
  <c r="BE100" i="59"/>
  <c r="BG100" i="59" s="1"/>
  <c r="H108" i="57"/>
  <c r="BI152" i="59"/>
  <c r="Z165" i="61"/>
  <c r="O161" i="62"/>
  <c r="C161" i="62"/>
  <c r="Y165" i="61"/>
  <c r="S149" i="88"/>
  <c r="S152" i="61"/>
  <c r="BH30" i="59"/>
  <c r="BJ30" i="59"/>
  <c r="BL30" i="59" s="1"/>
  <c r="O30" i="61" s="1"/>
  <c r="BG30" i="59"/>
  <c r="V156" i="61"/>
  <c r="AB156" i="61" s="1"/>
  <c r="U156" i="61"/>
  <c r="AA156" i="61" s="1"/>
  <c r="R140" i="88"/>
  <c r="C139" i="62"/>
  <c r="S127" i="88"/>
  <c r="Y143" i="61"/>
  <c r="Z143" i="61"/>
  <c r="O139" i="62"/>
  <c r="U127" i="88"/>
  <c r="U139" i="62"/>
  <c r="Y139" i="62" s="1"/>
  <c r="AC139" i="62" s="1"/>
  <c r="M149" i="62"/>
  <c r="R149" i="62" s="1"/>
  <c r="U153" i="61"/>
  <c r="AA153" i="61" s="1"/>
  <c r="R137" i="88"/>
  <c r="P154" i="62"/>
  <c r="T142" i="88"/>
  <c r="V153" i="61"/>
  <c r="AB153" i="61" s="1"/>
  <c r="R142" i="88"/>
  <c r="U158" i="61"/>
  <c r="AA158" i="61" s="1"/>
  <c r="M154" i="62"/>
  <c r="R154" i="62" s="1"/>
  <c r="BE91" i="59"/>
  <c r="BG91" i="59" s="1"/>
  <c r="BE103" i="59"/>
  <c r="BH103" i="59" s="1"/>
  <c r="BE29" i="57"/>
  <c r="BJ29" i="57" s="1"/>
  <c r="BL29" i="57" s="1"/>
  <c r="N29" i="61" s="1"/>
  <c r="BE99" i="59"/>
  <c r="BJ99" i="59" s="1"/>
  <c r="BL99" i="59" s="1"/>
  <c r="O99" i="61" s="1"/>
  <c r="BE98" i="57"/>
  <c r="BJ98" i="57" s="1"/>
  <c r="BL98" i="57" s="1"/>
  <c r="N98" i="61" s="1"/>
  <c r="BE128" i="57"/>
  <c r="BJ128" i="57" s="1"/>
  <c r="BL128" i="57" s="1"/>
  <c r="N128" i="61" s="1"/>
  <c r="BE115" i="57"/>
  <c r="BH115" i="57" s="1"/>
  <c r="H100" i="57"/>
  <c r="H108" i="59"/>
  <c r="BE122" i="59"/>
  <c r="BJ122" i="59" s="1"/>
  <c r="BL122" i="59" s="1"/>
  <c r="O122" i="61" s="1"/>
  <c r="BE75" i="59"/>
  <c r="BH75" i="59" s="1"/>
  <c r="BE66" i="57"/>
  <c r="BH66" i="57" s="1"/>
  <c r="BE38" i="59"/>
  <c r="BJ38" i="59" s="1"/>
  <c r="BL38" i="59" s="1"/>
  <c r="O38" i="61" s="1"/>
  <c r="BI160" i="59"/>
  <c r="H40" i="59"/>
  <c r="BE71" i="59"/>
  <c r="BJ71" i="59" s="1"/>
  <c r="BL71" i="59" s="1"/>
  <c r="O71" i="61" s="1"/>
  <c r="BE67" i="57"/>
  <c r="BG67" i="57" s="1"/>
  <c r="BE31" i="57"/>
  <c r="BJ31" i="57" s="1"/>
  <c r="BL31" i="57" s="1"/>
  <c r="N31" i="61" s="1"/>
  <c r="H37" i="57"/>
  <c r="BE91" i="57"/>
  <c r="BJ91" i="57" s="1"/>
  <c r="BL91" i="57" s="1"/>
  <c r="N91" i="61" s="1"/>
  <c r="BE126" i="57"/>
  <c r="BJ126" i="57" s="1"/>
  <c r="BL126" i="57" s="1"/>
  <c r="N126" i="61" s="1"/>
  <c r="BE60" i="59"/>
  <c r="BG60" i="59" s="1"/>
  <c r="BE83" i="59"/>
  <c r="BG83" i="59" s="1"/>
  <c r="H61" i="57"/>
  <c r="BE69" i="59"/>
  <c r="BJ69" i="59" s="1"/>
  <c r="BL69" i="59" s="1"/>
  <c r="O69" i="61" s="1"/>
  <c r="H63" i="59"/>
  <c r="H63" i="57"/>
  <c r="H109" i="57"/>
  <c r="H123" i="59"/>
  <c r="H123" i="57"/>
  <c r="BE114" i="59"/>
  <c r="BH114" i="59" s="1"/>
  <c r="BE96" i="57"/>
  <c r="BJ96" i="57" s="1"/>
  <c r="BL96" i="57" s="1"/>
  <c r="N96" i="61" s="1"/>
  <c r="BE169" i="57"/>
  <c r="BH169" i="57" s="1"/>
  <c r="BE173" i="59"/>
  <c r="BJ173" i="59" s="1"/>
  <c r="BL173" i="59" s="1"/>
  <c r="O173" i="61" s="1"/>
  <c r="H74" i="59"/>
  <c r="BE112" i="57"/>
  <c r="BG112" i="57" s="1"/>
  <c r="H115" i="57"/>
  <c r="BE35" i="59"/>
  <c r="BG35" i="59" s="1"/>
  <c r="BE35" i="57"/>
  <c r="BH35" i="57" s="1"/>
  <c r="H77" i="57"/>
  <c r="H99" i="57"/>
  <c r="H36" i="59"/>
  <c r="H103" i="57"/>
  <c r="H104" i="59"/>
  <c r="BE61" i="59"/>
  <c r="BJ61" i="59" s="1"/>
  <c r="BL61" i="59" s="1"/>
  <c r="O61" i="61" s="1"/>
  <c r="BE69" i="57"/>
  <c r="BH69" i="57" s="1"/>
  <c r="BE32" i="59"/>
  <c r="BG32" i="59" s="1"/>
  <c r="BE113" i="57"/>
  <c r="BG113" i="57" s="1"/>
  <c r="BE82" i="59"/>
  <c r="BG82" i="59" s="1"/>
  <c r="H85" i="57"/>
  <c r="H41" i="59"/>
  <c r="BE77" i="59"/>
  <c r="BG77" i="59" s="1"/>
  <c r="BE122" i="57"/>
  <c r="BH122" i="57" s="1"/>
  <c r="H31" i="59"/>
  <c r="H75" i="57"/>
  <c r="H94" i="59"/>
  <c r="BE98" i="59"/>
  <c r="BJ98" i="59" s="1"/>
  <c r="BL98" i="59" s="1"/>
  <c r="O98" i="61" s="1"/>
  <c r="H98" i="57"/>
  <c r="H169" i="59"/>
  <c r="H98" i="59"/>
  <c r="H83" i="59"/>
  <c r="H83" i="57"/>
  <c r="H120" i="57"/>
  <c r="BE127" i="57"/>
  <c r="BH127" i="57" s="1"/>
  <c r="BE125" i="59"/>
  <c r="BG125" i="59" s="1"/>
  <c r="BE63" i="57"/>
  <c r="BH63" i="57" s="1"/>
  <c r="BE37" i="59"/>
  <c r="BJ37" i="59" s="1"/>
  <c r="BL37" i="59" s="1"/>
  <c r="O37" i="61" s="1"/>
  <c r="BE109" i="57"/>
  <c r="BG109" i="57" s="1"/>
  <c r="BE123" i="57"/>
  <c r="BJ123" i="57" s="1"/>
  <c r="BL123" i="57" s="1"/>
  <c r="N123" i="61" s="1"/>
  <c r="H60" i="59"/>
  <c r="BE32" i="57"/>
  <c r="BG32" i="57" s="1"/>
  <c r="H113" i="59"/>
  <c r="BE113" i="59"/>
  <c r="BJ113" i="59" s="1"/>
  <c r="BL113" i="59" s="1"/>
  <c r="O113" i="61" s="1"/>
  <c r="BI167" i="57"/>
  <c r="BE96" i="59"/>
  <c r="BG96" i="59" s="1"/>
  <c r="H102" i="59"/>
  <c r="H34" i="59"/>
  <c r="H128" i="57"/>
  <c r="H128" i="59"/>
  <c r="H173" i="59"/>
  <c r="H68" i="57"/>
  <c r="BE116" i="59"/>
  <c r="BH116" i="59" s="1"/>
  <c r="BE116" i="57"/>
  <c r="BH116" i="57" s="1"/>
  <c r="H101" i="59"/>
  <c r="H33" i="57"/>
  <c r="H106" i="57"/>
  <c r="H87" i="59"/>
  <c r="H78" i="59"/>
  <c r="H124" i="57"/>
  <c r="BE124" i="59"/>
  <c r="BG124" i="59" s="1"/>
  <c r="H35" i="59"/>
  <c r="H35" i="57"/>
  <c r="BE100" i="57"/>
  <c r="BJ100" i="57" s="1"/>
  <c r="BL100" i="57" s="1"/>
  <c r="N100" i="61" s="1"/>
  <c r="H91" i="59"/>
  <c r="BE77" i="57"/>
  <c r="BH77" i="57" s="1"/>
  <c r="H122" i="59"/>
  <c r="BE66" i="59"/>
  <c r="BH66" i="59" s="1"/>
  <c r="H67" i="59"/>
  <c r="H38" i="59"/>
  <c r="BE36" i="59"/>
  <c r="BH36" i="59" s="1"/>
  <c r="BE93" i="59"/>
  <c r="BH93" i="59" s="1"/>
  <c r="BE93" i="57"/>
  <c r="BH93" i="57" s="1"/>
  <c r="H103" i="59"/>
  <c r="BE103" i="57"/>
  <c r="BG103" i="57" s="1"/>
  <c r="BE104" i="59"/>
  <c r="BH104" i="59" s="1"/>
  <c r="BE104" i="57"/>
  <c r="BG104" i="57" s="1"/>
  <c r="BE120" i="59"/>
  <c r="BG120" i="59" s="1"/>
  <c r="H127" i="59"/>
  <c r="H69" i="57"/>
  <c r="H125" i="57"/>
  <c r="BE37" i="57"/>
  <c r="BH37" i="57" s="1"/>
  <c r="BE60" i="57"/>
  <c r="BG60" i="57" s="1"/>
  <c r="H32" i="59"/>
  <c r="H29" i="57"/>
  <c r="BE29" i="59"/>
  <c r="BH29" i="59" s="1"/>
  <c r="BE114" i="57"/>
  <c r="BH114" i="57" s="1"/>
  <c r="H82" i="57"/>
  <c r="H82" i="59"/>
  <c r="BE85" i="59"/>
  <c r="BG85" i="59" s="1"/>
  <c r="H85" i="59"/>
  <c r="BE102" i="57"/>
  <c r="BG102" i="57" s="1"/>
  <c r="BE68" i="59"/>
  <c r="BH68" i="59" s="1"/>
  <c r="BE101" i="57"/>
  <c r="BH101" i="57" s="1"/>
  <c r="BE111" i="59"/>
  <c r="BH111" i="59" s="1"/>
  <c r="BE33" i="59"/>
  <c r="BG33" i="59" s="1"/>
  <c r="H89" i="57"/>
  <c r="BE74" i="57"/>
  <c r="BG74" i="57" s="1"/>
  <c r="BE112" i="59"/>
  <c r="BH112" i="59" s="1"/>
  <c r="BI166" i="59"/>
  <c r="BE115" i="59"/>
  <c r="BH115" i="59" s="1"/>
  <c r="H100" i="59"/>
  <c r="BE108" i="57"/>
  <c r="BG108" i="57" s="1"/>
  <c r="H91" i="57"/>
  <c r="BE75" i="57"/>
  <c r="BH75" i="57" s="1"/>
  <c r="H71" i="59"/>
  <c r="H67" i="57"/>
  <c r="BE94" i="59"/>
  <c r="BH94" i="59" s="1"/>
  <c r="H94" i="57"/>
  <c r="BE38" i="57"/>
  <c r="BH38" i="57" s="1"/>
  <c r="H99" i="59"/>
  <c r="BE36" i="57"/>
  <c r="BJ36" i="57" s="1"/>
  <c r="BL36" i="57" s="1"/>
  <c r="N36" i="61" s="1"/>
  <c r="H88" i="59"/>
  <c r="H114" i="59"/>
  <c r="BE173" i="57"/>
  <c r="BJ173" i="57" s="1"/>
  <c r="BL173" i="57" s="1"/>
  <c r="N173" i="61" s="1"/>
  <c r="BE89" i="59"/>
  <c r="BJ89" i="59" s="1"/>
  <c r="BL89" i="59" s="1"/>
  <c r="O89" i="61" s="1"/>
  <c r="BE74" i="59"/>
  <c r="BG74" i="59" s="1"/>
  <c r="H112" i="57"/>
  <c r="BE78" i="57"/>
  <c r="BG78" i="57" s="1"/>
  <c r="BE124" i="57"/>
  <c r="BG124" i="57" s="1"/>
  <c r="BE108" i="59"/>
  <c r="BG108" i="59" s="1"/>
  <c r="H31" i="57"/>
  <c r="H71" i="57"/>
  <c r="BE99" i="57"/>
  <c r="BG99" i="57" s="1"/>
  <c r="H80" i="59"/>
  <c r="H93" i="59"/>
  <c r="H93" i="57"/>
  <c r="H61" i="59"/>
  <c r="H120" i="59"/>
  <c r="BE109" i="59"/>
  <c r="BH109" i="59" s="1"/>
  <c r="H40" i="57"/>
  <c r="H113" i="57"/>
  <c r="BE85" i="57"/>
  <c r="BJ85" i="57" s="1"/>
  <c r="BL85" i="57" s="1"/>
  <c r="N85" i="61" s="1"/>
  <c r="BE90" i="57"/>
  <c r="BH90" i="57" s="1"/>
  <c r="BE34" i="57"/>
  <c r="BH34" i="57" s="1"/>
  <c r="H68" i="59"/>
  <c r="H106" i="59"/>
  <c r="BE41" i="57"/>
  <c r="BJ41" i="57" s="1"/>
  <c r="BL41" i="57" s="1"/>
  <c r="N41" i="61" s="1"/>
  <c r="H77" i="59"/>
  <c r="H122" i="57"/>
  <c r="BE31" i="59"/>
  <c r="BG31" i="59" s="1"/>
  <c r="H38" i="57"/>
  <c r="H126" i="57"/>
  <c r="BE80" i="57"/>
  <c r="BG80" i="57" s="1"/>
  <c r="H107" i="59"/>
  <c r="BG116" i="57"/>
  <c r="BH56" i="59"/>
  <c r="BJ56" i="59"/>
  <c r="BL56" i="59" s="1"/>
  <c r="O56" i="61" s="1"/>
  <c r="BG56" i="59"/>
  <c r="BE61" i="57"/>
  <c r="BJ58" i="59"/>
  <c r="BL58" i="59" s="1"/>
  <c r="O58" i="61" s="1"/>
  <c r="BH58" i="59"/>
  <c r="BG58" i="59"/>
  <c r="H125" i="59"/>
  <c r="BE63" i="59"/>
  <c r="BJ24" i="57"/>
  <c r="BL24" i="57" s="1"/>
  <c r="N24" i="61" s="1"/>
  <c r="BH24" i="57"/>
  <c r="BG24" i="57"/>
  <c r="BG24" i="59"/>
  <c r="BJ24" i="59"/>
  <c r="BL24" i="59" s="1"/>
  <c r="O24" i="61" s="1"/>
  <c r="BH24" i="59"/>
  <c r="BG130" i="59"/>
  <c r="BH130" i="59"/>
  <c r="BJ130" i="59"/>
  <c r="BL130" i="59" s="1"/>
  <c r="O130" i="61" s="1"/>
  <c r="H32" i="57"/>
  <c r="BS43" i="57"/>
  <c r="AZ43" i="57"/>
  <c r="BD43" i="57"/>
  <c r="BA43" i="57"/>
  <c r="BB43" i="57"/>
  <c r="BC43" i="57"/>
  <c r="BD43" i="59"/>
  <c r="BC43" i="59"/>
  <c r="BS43" i="59"/>
  <c r="AZ43" i="59"/>
  <c r="BB43" i="59"/>
  <c r="BA43" i="59"/>
  <c r="BG172" i="59"/>
  <c r="BJ172" i="59"/>
  <c r="BL172" i="59" s="1"/>
  <c r="O172" i="61" s="1"/>
  <c r="BH172" i="59"/>
  <c r="H96" i="59"/>
  <c r="BG22" i="59"/>
  <c r="BH22" i="59"/>
  <c r="BJ22" i="59"/>
  <c r="BL22" i="59" s="1"/>
  <c r="O22" i="61" s="1"/>
  <c r="H169" i="57"/>
  <c r="BE102" i="59"/>
  <c r="BE128" i="59"/>
  <c r="BJ27" i="57"/>
  <c r="BL27" i="57" s="1"/>
  <c r="N27" i="61" s="1"/>
  <c r="BH27" i="57"/>
  <c r="BG27" i="57"/>
  <c r="BI147" i="59"/>
  <c r="S147" i="61"/>
  <c r="BE68" i="57"/>
  <c r="H116" i="59"/>
  <c r="U153" i="62"/>
  <c r="Y153" i="62" s="1"/>
  <c r="AC153" i="62" s="1"/>
  <c r="U141" i="88"/>
  <c r="BH48" i="57"/>
  <c r="BG48" i="57"/>
  <c r="BJ48" i="57"/>
  <c r="BL48" i="57" s="1"/>
  <c r="N48" i="61" s="1"/>
  <c r="BJ26" i="59"/>
  <c r="BL26" i="59" s="1"/>
  <c r="O26" i="61" s="1"/>
  <c r="BG26" i="59"/>
  <c r="BH26" i="59"/>
  <c r="BH25" i="59"/>
  <c r="BG25" i="59"/>
  <c r="BJ25" i="59"/>
  <c r="BL25" i="59" s="1"/>
  <c r="O25" i="61" s="1"/>
  <c r="BH23" i="57"/>
  <c r="BJ23" i="57"/>
  <c r="BL23" i="57" s="1"/>
  <c r="N23" i="61" s="1"/>
  <c r="BG23" i="57"/>
  <c r="BE87" i="59"/>
  <c r="BJ54" i="59"/>
  <c r="BL54" i="59" s="1"/>
  <c r="O54" i="61" s="1"/>
  <c r="BG54" i="59"/>
  <c r="BH54" i="59"/>
  <c r="I180" i="61"/>
  <c r="H75" i="59"/>
  <c r="BE119" i="57"/>
  <c r="H104" i="57"/>
  <c r="S72" i="61"/>
  <c r="V72" i="61" s="1"/>
  <c r="AB72" i="61" s="1"/>
  <c r="F8" i="59"/>
  <c r="F8" i="57"/>
  <c r="BJ21" i="57"/>
  <c r="BL21" i="57" s="1"/>
  <c r="BG21" i="57"/>
  <c r="BH21" i="57"/>
  <c r="O18" i="66"/>
  <c r="BE127" i="59"/>
  <c r="BE125" i="57"/>
  <c r="BJ130" i="57"/>
  <c r="BL130" i="57" s="1"/>
  <c r="N130" i="61" s="1"/>
  <c r="BG130" i="57"/>
  <c r="BH130" i="57"/>
  <c r="S160" i="61"/>
  <c r="BE40" i="59"/>
  <c r="H60" i="57"/>
  <c r="H29" i="59"/>
  <c r="BJ44" i="59"/>
  <c r="BL44" i="59" s="1"/>
  <c r="O44" i="61" s="1"/>
  <c r="BG44" i="59"/>
  <c r="BH44" i="59"/>
  <c r="H90" i="57"/>
  <c r="BE90" i="59"/>
  <c r="BG131" i="57"/>
  <c r="BH131" i="57"/>
  <c r="BJ131" i="57"/>
  <c r="BL131" i="57" s="1"/>
  <c r="N131" i="61" s="1"/>
  <c r="H111" i="59"/>
  <c r="BH25" i="57"/>
  <c r="BG25" i="57"/>
  <c r="BJ25" i="57"/>
  <c r="BL25" i="57" s="1"/>
  <c r="N25" i="61" s="1"/>
  <c r="BJ23" i="59"/>
  <c r="BL23" i="59" s="1"/>
  <c r="O23" i="61" s="1"/>
  <c r="BH23" i="59"/>
  <c r="BG23" i="59"/>
  <c r="BH54" i="57"/>
  <c r="BJ54" i="57"/>
  <c r="BL54" i="57" s="1"/>
  <c r="N54" i="61" s="1"/>
  <c r="BG54" i="57"/>
  <c r="H168" i="59"/>
  <c r="H112" i="59"/>
  <c r="H41" i="57"/>
  <c r="BE41" i="59"/>
  <c r="O150" i="62"/>
  <c r="Y154" i="61"/>
  <c r="S138" i="88"/>
  <c r="C150" i="62"/>
  <c r="Z154" i="61"/>
  <c r="BH55" i="59"/>
  <c r="BJ55" i="59"/>
  <c r="BL55" i="59" s="1"/>
  <c r="O55" i="61" s="1"/>
  <c r="BG55" i="59"/>
  <c r="AZ39" i="57"/>
  <c r="BD39" i="57"/>
  <c r="BB39" i="57"/>
  <c r="BA39" i="57"/>
  <c r="BS39" i="57"/>
  <c r="BC39" i="57"/>
  <c r="BJ46" i="59"/>
  <c r="BL46" i="59" s="1"/>
  <c r="O46" i="61" s="1"/>
  <c r="BG46" i="59"/>
  <c r="BH46" i="59"/>
  <c r="H80" i="57"/>
  <c r="BE107" i="57"/>
  <c r="BG51" i="57"/>
  <c r="BJ51" i="57"/>
  <c r="BL51" i="57" s="1"/>
  <c r="N51" i="61" s="1"/>
  <c r="BH51" i="57"/>
  <c r="BG56" i="57"/>
  <c r="BJ56" i="57"/>
  <c r="BL56" i="57" s="1"/>
  <c r="N56" i="61" s="1"/>
  <c r="BH56" i="57"/>
  <c r="S151" i="61"/>
  <c r="BE83" i="57"/>
  <c r="BE120" i="57"/>
  <c r="H127" i="57"/>
  <c r="BJ58" i="57"/>
  <c r="BL58" i="57" s="1"/>
  <c r="N58" i="61" s="1"/>
  <c r="BH58" i="57"/>
  <c r="BG58" i="57"/>
  <c r="H69" i="59"/>
  <c r="H37" i="59"/>
  <c r="BE123" i="59"/>
  <c r="S167" i="61"/>
  <c r="A14" i="56"/>
  <c r="B15" i="56"/>
  <c r="H96" i="57"/>
  <c r="BG49" i="59"/>
  <c r="BJ49" i="59"/>
  <c r="BL49" i="59" s="1"/>
  <c r="O49" i="61" s="1"/>
  <c r="BH49" i="59"/>
  <c r="BJ22" i="57"/>
  <c r="BL22" i="57" s="1"/>
  <c r="N22" i="61" s="1"/>
  <c r="BH22" i="57"/>
  <c r="BG22" i="57"/>
  <c r="BG131" i="59"/>
  <c r="BH131" i="59"/>
  <c r="BJ131" i="59"/>
  <c r="BL131" i="59" s="1"/>
  <c r="O131" i="61" s="1"/>
  <c r="BI147" i="57"/>
  <c r="H116" i="57"/>
  <c r="BE111" i="57"/>
  <c r="BE33" i="57"/>
  <c r="C153" i="62"/>
  <c r="S141" i="88"/>
  <c r="Z157" i="61"/>
  <c r="O153" i="62"/>
  <c r="Y157" i="61"/>
  <c r="BH26" i="57"/>
  <c r="BG26" i="57"/>
  <c r="BJ26" i="57"/>
  <c r="BL26" i="57" s="1"/>
  <c r="N26" i="61" s="1"/>
  <c r="BE106" i="57"/>
  <c r="BE78" i="59"/>
  <c r="H78" i="57"/>
  <c r="BJ28" i="59"/>
  <c r="BL28" i="59" s="1"/>
  <c r="O28" i="61" s="1"/>
  <c r="BG28" i="59"/>
  <c r="BH28" i="59"/>
  <c r="BH28" i="57"/>
  <c r="BG28" i="57"/>
  <c r="BJ28" i="57"/>
  <c r="BL28" i="57" s="1"/>
  <c r="N28" i="61" s="1"/>
  <c r="H124" i="59"/>
  <c r="BH132" i="57"/>
  <c r="BJ132" i="57"/>
  <c r="BL132" i="57" s="1"/>
  <c r="N132" i="61" s="1"/>
  <c r="BG132" i="57"/>
  <c r="BH47" i="57"/>
  <c r="BG47" i="57"/>
  <c r="BJ47" i="57"/>
  <c r="BL47" i="57" s="1"/>
  <c r="N47" i="61" s="1"/>
  <c r="H66" i="57"/>
  <c r="BE67" i="59"/>
  <c r="BI167" i="59"/>
  <c r="BJ55" i="57"/>
  <c r="BL55" i="57" s="1"/>
  <c r="N55" i="61" s="1"/>
  <c r="BG55" i="57"/>
  <c r="BH55" i="57"/>
  <c r="BH170" i="59"/>
  <c r="BG170" i="59"/>
  <c r="BJ170" i="59"/>
  <c r="BL170" i="59" s="1"/>
  <c r="O170" i="61" s="1"/>
  <c r="BJ170" i="57"/>
  <c r="BL170" i="57" s="1"/>
  <c r="N170" i="61" s="1"/>
  <c r="BG170" i="57"/>
  <c r="BH170" i="57"/>
  <c r="BG177" i="59"/>
  <c r="BH177" i="59"/>
  <c r="BJ177" i="59"/>
  <c r="BL177" i="59" s="1"/>
  <c r="O177" i="61" s="1"/>
  <c r="BG177" i="57"/>
  <c r="BH177" i="57"/>
  <c r="BJ177" i="57"/>
  <c r="BL177" i="57" s="1"/>
  <c r="N177" i="61" s="1"/>
  <c r="BG174" i="59"/>
  <c r="BH174" i="59"/>
  <c r="BJ174" i="59"/>
  <c r="BL174" i="59" s="1"/>
  <c r="O174" i="61" s="1"/>
  <c r="E37" i="70"/>
  <c r="BJ21" i="59"/>
  <c r="BL21" i="59" s="1"/>
  <c r="BG21" i="59"/>
  <c r="BH21" i="59"/>
  <c r="C37" i="70"/>
  <c r="F9" i="66"/>
  <c r="F11" i="66" s="1"/>
  <c r="S166" i="61"/>
  <c r="V166" i="61" s="1"/>
  <c r="AB166" i="61" s="1"/>
  <c r="BI166" i="57"/>
  <c r="BI160" i="57"/>
  <c r="H109" i="59"/>
  <c r="BG172" i="57"/>
  <c r="BJ172" i="57"/>
  <c r="BL172" i="57" s="1"/>
  <c r="N172" i="61" s="1"/>
  <c r="BH172" i="57"/>
  <c r="BG49" i="57"/>
  <c r="BJ49" i="57"/>
  <c r="BL49" i="57" s="1"/>
  <c r="N49" i="61" s="1"/>
  <c r="BH49" i="57"/>
  <c r="BJ44" i="57"/>
  <c r="BL44" i="57" s="1"/>
  <c r="N44" i="61" s="1"/>
  <c r="BG44" i="57"/>
  <c r="BH44" i="57"/>
  <c r="H34" i="57"/>
  <c r="BH27" i="59"/>
  <c r="BG27" i="59"/>
  <c r="BJ27" i="59"/>
  <c r="BL27" i="59" s="1"/>
  <c r="O27" i="61" s="1"/>
  <c r="H33" i="59"/>
  <c r="BJ48" i="59"/>
  <c r="BL48" i="59" s="1"/>
  <c r="O48" i="61" s="1"/>
  <c r="BG48" i="59"/>
  <c r="BH48" i="59"/>
  <c r="BE89" i="57"/>
  <c r="U138" i="62"/>
  <c r="Y138" i="62" s="1"/>
  <c r="AC138" i="62" s="1"/>
  <c r="U126" i="88"/>
  <c r="S126" i="88"/>
  <c r="C138" i="62"/>
  <c r="Y142" i="61"/>
  <c r="Z142" i="61"/>
  <c r="O138" i="62"/>
  <c r="H87" i="57"/>
  <c r="U150" i="62"/>
  <c r="Y150" i="62" s="1"/>
  <c r="AC150" i="62" s="1"/>
  <c r="U138" i="88"/>
  <c r="BJ132" i="59"/>
  <c r="BL132" i="59" s="1"/>
  <c r="O132" i="61" s="1"/>
  <c r="BG132" i="59"/>
  <c r="BH132" i="59"/>
  <c r="BJ47" i="59"/>
  <c r="BL47" i="59" s="1"/>
  <c r="O47" i="61" s="1"/>
  <c r="BG47" i="59"/>
  <c r="BH47" i="59"/>
  <c r="BC39" i="59"/>
  <c r="BA39" i="59"/>
  <c r="BD39" i="59"/>
  <c r="BS39" i="59"/>
  <c r="AZ39" i="59"/>
  <c r="BB39" i="59"/>
  <c r="BE94" i="57"/>
  <c r="BH46" i="57"/>
  <c r="BG46" i="57"/>
  <c r="BJ46" i="57"/>
  <c r="BL46" i="57" s="1"/>
  <c r="N46" i="61" s="1"/>
  <c r="BG174" i="57"/>
  <c r="BH174" i="57"/>
  <c r="BJ174" i="57"/>
  <c r="BL174" i="57" s="1"/>
  <c r="N174" i="61" s="1"/>
  <c r="BJ51" i="59"/>
  <c r="BL51" i="59" s="1"/>
  <c r="O51" i="61" s="1"/>
  <c r="BH51" i="59"/>
  <c r="BG51" i="59"/>
  <c r="H36" i="57"/>
  <c r="M135" i="62" l="1"/>
  <c r="R135" i="62" s="1"/>
  <c r="R123" i="88"/>
  <c r="U139" i="61"/>
  <c r="AA139" i="61" s="1"/>
  <c r="Z139" i="61" s="1"/>
  <c r="V139" i="61"/>
  <c r="AB139" i="61" s="1"/>
  <c r="T123" i="88" s="1"/>
  <c r="BH138" i="57"/>
  <c r="BI138" i="57" s="1"/>
  <c r="BJ138" i="57"/>
  <c r="BL138" i="57" s="1"/>
  <c r="N138" i="61" s="1"/>
  <c r="S138" i="61" s="1"/>
  <c r="R122" i="88" s="1"/>
  <c r="M160" i="62"/>
  <c r="R160" i="62" s="1"/>
  <c r="U160" i="62" s="1"/>
  <c r="Y160" i="62" s="1"/>
  <c r="AC160" i="62" s="1"/>
  <c r="BJ175" i="57"/>
  <c r="BL175" i="57" s="1"/>
  <c r="N175" i="61" s="1"/>
  <c r="BG175" i="57"/>
  <c r="BI175" i="57" s="1"/>
  <c r="R148" i="88"/>
  <c r="S132" i="88"/>
  <c r="T129" i="88"/>
  <c r="Z148" i="61"/>
  <c r="C144" i="62"/>
  <c r="U141" i="62"/>
  <c r="Y141" i="62" s="1"/>
  <c r="AC141" i="62" s="1"/>
  <c r="O144" i="62"/>
  <c r="U144" i="62"/>
  <c r="Y144" i="62" s="1"/>
  <c r="AC144" i="62" s="1"/>
  <c r="BI136" i="57"/>
  <c r="S53" i="61"/>
  <c r="V53" i="61" s="1"/>
  <c r="AB53" i="61" s="1"/>
  <c r="T37" i="88" s="1"/>
  <c r="BJ81" i="59"/>
  <c r="BL81" i="59" s="1"/>
  <c r="O81" i="61" s="1"/>
  <c r="S81" i="61" s="1"/>
  <c r="R65" i="88" s="1"/>
  <c r="M15" i="62"/>
  <c r="R15" i="62" s="1"/>
  <c r="U3" i="88" s="1"/>
  <c r="R3" i="88"/>
  <c r="V19" i="61"/>
  <c r="AB19" i="61" s="1"/>
  <c r="P15" i="62" s="1"/>
  <c r="P155" i="62"/>
  <c r="S79" i="61"/>
  <c r="V79" i="61" s="1"/>
  <c r="AB79" i="61" s="1"/>
  <c r="P75" i="62" s="1"/>
  <c r="BH81" i="59"/>
  <c r="BI81" i="59" s="1"/>
  <c r="C15" i="62"/>
  <c r="S3" i="88"/>
  <c r="Z19" i="61"/>
  <c r="O15" i="62"/>
  <c r="Y19" i="61"/>
  <c r="M101" i="62"/>
  <c r="R101" i="62" s="1"/>
  <c r="BH79" i="57"/>
  <c r="U143" i="88"/>
  <c r="U105" i="61"/>
  <c r="AA105" i="61" s="1"/>
  <c r="Z105" i="61" s="1"/>
  <c r="P101" i="62"/>
  <c r="R89" i="88"/>
  <c r="BG79" i="59"/>
  <c r="BH79" i="59"/>
  <c r="BI52" i="57"/>
  <c r="BH76" i="57"/>
  <c r="BI76" i="57" s="1"/>
  <c r="BG59" i="57"/>
  <c r="BJ59" i="59"/>
  <c r="BL59" i="59" s="1"/>
  <c r="O59" i="61" s="1"/>
  <c r="S59" i="61" s="1"/>
  <c r="V59" i="61" s="1"/>
  <c r="AB59" i="61" s="1"/>
  <c r="T43" i="88" s="1"/>
  <c r="BG59" i="59"/>
  <c r="BI59" i="59" s="1"/>
  <c r="S92" i="61"/>
  <c r="U92" i="61" s="1"/>
  <c r="AA92" i="61" s="1"/>
  <c r="BJ76" i="57"/>
  <c r="BL76" i="57" s="1"/>
  <c r="N76" i="61" s="1"/>
  <c r="BI70" i="59"/>
  <c r="BI70" i="57"/>
  <c r="BH92" i="59"/>
  <c r="BG92" i="59"/>
  <c r="BH59" i="57"/>
  <c r="R54" i="88"/>
  <c r="BJ121" i="59"/>
  <c r="BL121" i="59" s="1"/>
  <c r="O121" i="61" s="1"/>
  <c r="S121" i="61" s="1"/>
  <c r="M117" i="62" s="1"/>
  <c r="BJ76" i="59"/>
  <c r="BL76" i="59" s="1"/>
  <c r="O76" i="61" s="1"/>
  <c r="BG79" i="57"/>
  <c r="BH76" i="59"/>
  <c r="BI76" i="59" s="1"/>
  <c r="BH175" i="59"/>
  <c r="BI175" i="59" s="1"/>
  <c r="BI135" i="57"/>
  <c r="BI23" i="57"/>
  <c r="BH121" i="59"/>
  <c r="BI121" i="59" s="1"/>
  <c r="BH67" i="57"/>
  <c r="BI67" i="57" s="1"/>
  <c r="BJ175" i="59"/>
  <c r="BL175" i="59" s="1"/>
  <c r="O175" i="61" s="1"/>
  <c r="U148" i="88"/>
  <c r="P160" i="62"/>
  <c r="T148" i="88"/>
  <c r="Y164" i="61"/>
  <c r="Z164" i="61"/>
  <c r="S148" i="88"/>
  <c r="C160" i="62"/>
  <c r="O160" i="62"/>
  <c r="BJ83" i="59"/>
  <c r="BL83" i="59" s="1"/>
  <c r="O83" i="61" s="1"/>
  <c r="BJ103" i="59"/>
  <c r="BL103" i="59" s="1"/>
  <c r="O103" i="61" s="1"/>
  <c r="T54" i="88"/>
  <c r="U70" i="61"/>
  <c r="AA70" i="61" s="1"/>
  <c r="Y70" i="61" s="1"/>
  <c r="S52" i="61"/>
  <c r="V52" i="61" s="1"/>
  <c r="AB52" i="61" s="1"/>
  <c r="T36" i="88" s="1"/>
  <c r="BG36" i="59"/>
  <c r="BI36" i="59" s="1"/>
  <c r="BJ127" i="57"/>
  <c r="BL127" i="57" s="1"/>
  <c r="N127" i="61" s="1"/>
  <c r="M66" i="62"/>
  <c r="BI54" i="57"/>
  <c r="BI110" i="59"/>
  <c r="BI134" i="59"/>
  <c r="BI52" i="59"/>
  <c r="BJ64" i="57"/>
  <c r="BL64" i="57" s="1"/>
  <c r="N64" i="61" s="1"/>
  <c r="S64" i="61" s="1"/>
  <c r="V64" i="61" s="1"/>
  <c r="AB64" i="61" s="1"/>
  <c r="P60" i="62" s="1"/>
  <c r="BI135" i="59"/>
  <c r="S134" i="61"/>
  <c r="BH89" i="59"/>
  <c r="BI138" i="59"/>
  <c r="BJ133" i="59"/>
  <c r="BL133" i="59" s="1"/>
  <c r="O133" i="61" s="1"/>
  <c r="BG133" i="59"/>
  <c r="BH133" i="59"/>
  <c r="BH141" i="57"/>
  <c r="BG141" i="57"/>
  <c r="BJ141" i="57"/>
  <c r="BL141" i="57" s="1"/>
  <c r="N141" i="61" s="1"/>
  <c r="BJ80" i="57"/>
  <c r="BL80" i="57" s="1"/>
  <c r="N80" i="61" s="1"/>
  <c r="BH140" i="59"/>
  <c r="BJ140" i="59"/>
  <c r="BL140" i="59" s="1"/>
  <c r="O140" i="61" s="1"/>
  <c r="BG140" i="59"/>
  <c r="S135" i="61"/>
  <c r="BI134" i="57"/>
  <c r="BH126" i="59"/>
  <c r="BI126" i="59" s="1"/>
  <c r="BH133" i="57"/>
  <c r="BG133" i="57"/>
  <c r="BJ133" i="57"/>
  <c r="BL133" i="57" s="1"/>
  <c r="N133" i="61" s="1"/>
  <c r="BJ140" i="57"/>
  <c r="BL140" i="57" s="1"/>
  <c r="N140" i="61" s="1"/>
  <c r="BH140" i="57"/>
  <c r="BG140" i="57"/>
  <c r="BJ141" i="59"/>
  <c r="BL141" i="59" s="1"/>
  <c r="O141" i="61" s="1"/>
  <c r="BH141" i="59"/>
  <c r="BG141" i="59"/>
  <c r="BJ71" i="57"/>
  <c r="BL71" i="57" s="1"/>
  <c r="N71" i="61" s="1"/>
  <c r="S71" i="61" s="1"/>
  <c r="V71" i="61" s="1"/>
  <c r="AB71" i="61" s="1"/>
  <c r="BH60" i="59"/>
  <c r="BI60" i="59" s="1"/>
  <c r="BJ33" i="59"/>
  <c r="BL33" i="59" s="1"/>
  <c r="O33" i="61" s="1"/>
  <c r="BH100" i="59"/>
  <c r="BI100" i="59" s="1"/>
  <c r="BG37" i="57"/>
  <c r="BI37" i="57" s="1"/>
  <c r="BJ32" i="57"/>
  <c r="BL32" i="57" s="1"/>
  <c r="N32" i="61" s="1"/>
  <c r="BG107" i="59"/>
  <c r="BI107" i="59" s="1"/>
  <c r="BI97" i="57"/>
  <c r="BH108" i="57"/>
  <c r="BI108" i="57" s="1"/>
  <c r="BG111" i="59"/>
  <c r="BI111" i="59" s="1"/>
  <c r="BJ103" i="57"/>
  <c r="BL103" i="57" s="1"/>
  <c r="N103" i="61" s="1"/>
  <c r="BJ168" i="57"/>
  <c r="BL168" i="57" s="1"/>
  <c r="N168" i="61" s="1"/>
  <c r="S168" i="61" s="1"/>
  <c r="V168" i="61" s="1"/>
  <c r="AB168" i="61" s="1"/>
  <c r="BI118" i="57"/>
  <c r="BI95" i="59"/>
  <c r="BJ40" i="57"/>
  <c r="BL40" i="57" s="1"/>
  <c r="N40" i="61" s="1"/>
  <c r="BG88" i="59"/>
  <c r="BI88" i="59" s="1"/>
  <c r="BJ120" i="59"/>
  <c r="BL120" i="59" s="1"/>
  <c r="O120" i="61" s="1"/>
  <c r="BJ77" i="57"/>
  <c r="BL77" i="57" s="1"/>
  <c r="N77" i="61" s="1"/>
  <c r="BH96" i="59"/>
  <c r="BI96" i="59" s="1"/>
  <c r="BG37" i="59"/>
  <c r="BG98" i="57"/>
  <c r="BH82" i="57"/>
  <c r="BH71" i="57"/>
  <c r="BI71" i="57" s="1"/>
  <c r="BG122" i="59"/>
  <c r="BJ60" i="57"/>
  <c r="BL60" i="57" s="1"/>
  <c r="N60" i="61" s="1"/>
  <c r="BJ107" i="59"/>
  <c r="BL107" i="59" s="1"/>
  <c r="O107" i="61" s="1"/>
  <c r="BH168" i="57"/>
  <c r="BI168" i="57" s="1"/>
  <c r="BG35" i="57"/>
  <c r="BI35" i="57" s="1"/>
  <c r="BI65" i="57"/>
  <c r="BH62" i="57"/>
  <c r="BI62" i="57" s="1"/>
  <c r="BI129" i="59"/>
  <c r="BI72" i="59"/>
  <c r="V110" i="61"/>
  <c r="AB110" i="61" s="1"/>
  <c r="T94" i="88" s="1"/>
  <c r="BJ94" i="59"/>
  <c r="BL94" i="59" s="1"/>
  <c r="O94" i="61" s="1"/>
  <c r="BH80" i="59"/>
  <c r="BI80" i="59" s="1"/>
  <c r="BG115" i="57"/>
  <c r="BI115" i="57" s="1"/>
  <c r="BG66" i="59"/>
  <c r="BI66" i="59" s="1"/>
  <c r="BJ112" i="57"/>
  <c r="BL112" i="57" s="1"/>
  <c r="N112" i="61" s="1"/>
  <c r="BJ65" i="59"/>
  <c r="BL65" i="59" s="1"/>
  <c r="O65" i="61" s="1"/>
  <c r="S65" i="61" s="1"/>
  <c r="U147" i="88"/>
  <c r="U159" i="62"/>
  <c r="Y159" i="62" s="1"/>
  <c r="AC159" i="62" s="1"/>
  <c r="BJ119" i="59"/>
  <c r="BL119" i="59" s="1"/>
  <c r="O119" i="61" s="1"/>
  <c r="BH102" i="57"/>
  <c r="BI102" i="57" s="1"/>
  <c r="BH113" i="57"/>
  <c r="BI113" i="57" s="1"/>
  <c r="R94" i="88"/>
  <c r="Z163" i="61"/>
  <c r="S147" i="88"/>
  <c r="O159" i="62"/>
  <c r="C159" i="62"/>
  <c r="Y163" i="61"/>
  <c r="BH91" i="57"/>
  <c r="BH32" i="59"/>
  <c r="BI32" i="59" s="1"/>
  <c r="BH128" i="57"/>
  <c r="BG114" i="59"/>
  <c r="BI114" i="59" s="1"/>
  <c r="BJ112" i="59"/>
  <c r="BL112" i="59" s="1"/>
  <c r="O112" i="61" s="1"/>
  <c r="BG29" i="59"/>
  <c r="BI29" i="59" s="1"/>
  <c r="BJ104" i="59"/>
  <c r="BL104" i="59" s="1"/>
  <c r="O104" i="61" s="1"/>
  <c r="BG77" i="57"/>
  <c r="BI77" i="57" s="1"/>
  <c r="BJ109" i="57"/>
  <c r="BL109" i="57" s="1"/>
  <c r="N109" i="61" s="1"/>
  <c r="BJ99" i="57"/>
  <c r="BL99" i="57" s="1"/>
  <c r="N99" i="61" s="1"/>
  <c r="S99" i="61" s="1"/>
  <c r="V99" i="61" s="1"/>
  <c r="AB99" i="61" s="1"/>
  <c r="BH96" i="57"/>
  <c r="BJ62" i="57"/>
  <c r="BL62" i="57" s="1"/>
  <c r="N62" i="61" s="1"/>
  <c r="BH86" i="59"/>
  <c r="BG86" i="59"/>
  <c r="BJ86" i="59"/>
  <c r="BL86" i="59" s="1"/>
  <c r="O86" i="61" s="1"/>
  <c r="BH86" i="57"/>
  <c r="BJ86" i="57"/>
  <c r="BL86" i="57" s="1"/>
  <c r="N86" i="61" s="1"/>
  <c r="BG86" i="57"/>
  <c r="BI171" i="57"/>
  <c r="BJ169" i="59"/>
  <c r="BL169" i="59" s="1"/>
  <c r="O169" i="61" s="1"/>
  <c r="U110" i="61"/>
  <c r="AA110" i="61" s="1"/>
  <c r="Z110" i="61" s="1"/>
  <c r="BJ78" i="57"/>
  <c r="BL78" i="57" s="1"/>
  <c r="N78" i="61" s="1"/>
  <c r="BH173" i="57"/>
  <c r="BI53" i="57"/>
  <c r="BG38" i="57"/>
  <c r="BI38" i="57" s="1"/>
  <c r="BJ74" i="57"/>
  <c r="BL74" i="57" s="1"/>
  <c r="N74" i="61" s="1"/>
  <c r="BJ101" i="57"/>
  <c r="BL101" i="57" s="1"/>
  <c r="N101" i="61" s="1"/>
  <c r="BS17" i="59"/>
  <c r="BS13" i="59" s="1"/>
  <c r="H37" i="70"/>
  <c r="BG85" i="57"/>
  <c r="BJ38" i="57"/>
  <c r="BL38" i="57" s="1"/>
  <c r="N38" i="61" s="1"/>
  <c r="S38" i="61" s="1"/>
  <c r="V38" i="61" s="1"/>
  <c r="AB38" i="61" s="1"/>
  <c r="BH33" i="59"/>
  <c r="BI33" i="59" s="1"/>
  <c r="BJ102" i="57"/>
  <c r="BL102" i="57" s="1"/>
  <c r="N102" i="61" s="1"/>
  <c r="BJ37" i="57"/>
  <c r="BL37" i="57" s="1"/>
  <c r="N37" i="61" s="1"/>
  <c r="S37" i="61" s="1"/>
  <c r="V37" i="61" s="1"/>
  <c r="AB37" i="61" s="1"/>
  <c r="BJ116" i="57"/>
  <c r="BL116" i="57" s="1"/>
  <c r="N116" i="61" s="1"/>
  <c r="BJ69" i="57"/>
  <c r="BL69" i="57" s="1"/>
  <c r="N69" i="61" s="1"/>
  <c r="S69" i="61" s="1"/>
  <c r="BH78" i="57"/>
  <c r="BI78" i="57" s="1"/>
  <c r="BG173" i="57"/>
  <c r="BH71" i="59"/>
  <c r="BH91" i="59"/>
  <c r="BI91" i="59" s="1"/>
  <c r="BJ60" i="59"/>
  <c r="BL60" i="59" s="1"/>
  <c r="O60" i="61" s="1"/>
  <c r="BJ88" i="59"/>
  <c r="BL88" i="59" s="1"/>
  <c r="O88" i="61" s="1"/>
  <c r="BH35" i="59"/>
  <c r="BI35" i="59" s="1"/>
  <c r="BH34" i="59"/>
  <c r="BI34" i="59" s="1"/>
  <c r="T149" i="88"/>
  <c r="BG176" i="59"/>
  <c r="BE117" i="59"/>
  <c r="BJ117" i="59" s="1"/>
  <c r="BL117" i="59" s="1"/>
  <c r="O117" i="61" s="1"/>
  <c r="BG119" i="59"/>
  <c r="BI119" i="59" s="1"/>
  <c r="BH173" i="59"/>
  <c r="BH176" i="59"/>
  <c r="BH38" i="59"/>
  <c r="BH85" i="59"/>
  <c r="BI85" i="59" s="1"/>
  <c r="BH37" i="59"/>
  <c r="BJ34" i="59"/>
  <c r="BL34" i="59" s="1"/>
  <c r="O34" i="61" s="1"/>
  <c r="BI44" i="57"/>
  <c r="BG82" i="57"/>
  <c r="BH29" i="57"/>
  <c r="BH40" i="57"/>
  <c r="BI40" i="57" s="1"/>
  <c r="BH31" i="57"/>
  <c r="U161" i="62"/>
  <c r="Y161" i="62" s="1"/>
  <c r="AC161" i="62" s="1"/>
  <c r="BG103" i="59"/>
  <c r="BI103" i="59" s="1"/>
  <c r="BG128" i="57"/>
  <c r="BJ114" i="59"/>
  <c r="BL114" i="59" s="1"/>
  <c r="O114" i="61" s="1"/>
  <c r="BJ108" i="57"/>
  <c r="BL108" i="57" s="1"/>
  <c r="N108" i="61" s="1"/>
  <c r="BH80" i="57"/>
  <c r="BI80" i="57" s="1"/>
  <c r="BH83" i="59"/>
  <c r="BI83" i="59" s="1"/>
  <c r="BJ126" i="59"/>
  <c r="BL126" i="59" s="1"/>
  <c r="O126" i="61" s="1"/>
  <c r="S126" i="61" s="1"/>
  <c r="V126" i="61" s="1"/>
  <c r="AB126" i="61" s="1"/>
  <c r="BH126" i="57"/>
  <c r="BG94" i="59"/>
  <c r="BI94" i="59" s="1"/>
  <c r="BI55" i="59"/>
  <c r="BG71" i="59"/>
  <c r="BG91" i="57"/>
  <c r="BG114" i="57"/>
  <c r="BI114" i="57" s="1"/>
  <c r="BJ32" i="59"/>
  <c r="BL32" i="59" s="1"/>
  <c r="O32" i="61" s="1"/>
  <c r="BG38" i="59"/>
  <c r="BG31" i="57"/>
  <c r="BJ91" i="59"/>
  <c r="BL91" i="59" s="1"/>
  <c r="O91" i="61" s="1"/>
  <c r="S91" i="61" s="1"/>
  <c r="V91" i="61" s="1"/>
  <c r="AB91" i="61" s="1"/>
  <c r="BG112" i="59"/>
  <c r="BI112" i="59" s="1"/>
  <c r="BH74" i="57"/>
  <c r="BI74" i="57" s="1"/>
  <c r="BJ111" i="59"/>
  <c r="BL111" i="59" s="1"/>
  <c r="O111" i="61" s="1"/>
  <c r="BG101" i="57"/>
  <c r="BI101" i="57" s="1"/>
  <c r="BJ85" i="59"/>
  <c r="BL85" i="59" s="1"/>
  <c r="O85" i="61" s="1"/>
  <c r="S85" i="61" s="1"/>
  <c r="V85" i="61" s="1"/>
  <c r="AB85" i="61" s="1"/>
  <c r="BJ29" i="59"/>
  <c r="BL29" i="59" s="1"/>
  <c r="O29" i="61" s="1"/>
  <c r="S29" i="61" s="1"/>
  <c r="V29" i="61" s="1"/>
  <c r="AB29" i="61" s="1"/>
  <c r="BH60" i="57"/>
  <c r="BI60" i="57" s="1"/>
  <c r="BH120" i="59"/>
  <c r="BI120" i="59" s="1"/>
  <c r="BH103" i="57"/>
  <c r="BI103" i="57" s="1"/>
  <c r="BG100" i="57"/>
  <c r="BJ96" i="59"/>
  <c r="BL96" i="59" s="1"/>
  <c r="O96" i="61" s="1"/>
  <c r="S96" i="61" s="1"/>
  <c r="BH32" i="57"/>
  <c r="BI32" i="57" s="1"/>
  <c r="BH109" i="57"/>
  <c r="BI109" i="57" s="1"/>
  <c r="BG127" i="57"/>
  <c r="BI127" i="57" s="1"/>
  <c r="BH98" i="57"/>
  <c r="BH31" i="59"/>
  <c r="BI31" i="59" s="1"/>
  <c r="BG34" i="57"/>
  <c r="BI34" i="57" s="1"/>
  <c r="BG69" i="57"/>
  <c r="BI69" i="57" s="1"/>
  <c r="BH99" i="57"/>
  <c r="BI99" i="57" s="1"/>
  <c r="BJ35" i="59"/>
  <c r="BL35" i="59" s="1"/>
  <c r="O35" i="61" s="1"/>
  <c r="BJ124" i="57"/>
  <c r="BL124" i="57" s="1"/>
  <c r="N124" i="61" s="1"/>
  <c r="BH112" i="57"/>
  <c r="BI112" i="57" s="1"/>
  <c r="BG89" i="59"/>
  <c r="BG173" i="59"/>
  <c r="BH98" i="59"/>
  <c r="BI72" i="57"/>
  <c r="U45" i="61"/>
  <c r="AA45" i="61" s="1"/>
  <c r="BI57" i="57"/>
  <c r="BG126" i="57"/>
  <c r="BJ114" i="57"/>
  <c r="BL114" i="57" s="1"/>
  <c r="N114" i="61" s="1"/>
  <c r="BJ36" i="59"/>
  <c r="BL36" i="59" s="1"/>
  <c r="O36" i="61" s="1"/>
  <c r="S36" i="61" s="1"/>
  <c r="V36" i="61" s="1"/>
  <c r="AB36" i="61" s="1"/>
  <c r="BH122" i="59"/>
  <c r="BJ35" i="57"/>
  <c r="BL35" i="57" s="1"/>
  <c r="N35" i="61" s="1"/>
  <c r="BH124" i="57"/>
  <c r="BI124" i="57" s="1"/>
  <c r="BJ34" i="57"/>
  <c r="BL34" i="57" s="1"/>
  <c r="N34" i="61" s="1"/>
  <c r="BI84" i="59"/>
  <c r="G25" i="70"/>
  <c r="H25" i="70" s="1"/>
  <c r="BI57" i="59"/>
  <c r="BH62" i="59"/>
  <c r="BG62" i="59"/>
  <c r="BJ62" i="59"/>
  <c r="BL62" i="59" s="1"/>
  <c r="O62" i="61" s="1"/>
  <c r="BG99" i="59"/>
  <c r="BJ88" i="57"/>
  <c r="BL88" i="57" s="1"/>
  <c r="N88" i="61" s="1"/>
  <c r="BJ122" i="57"/>
  <c r="BL122" i="57" s="1"/>
  <c r="N122" i="61" s="1"/>
  <c r="S122" i="61" s="1"/>
  <c r="V122" i="61" s="1"/>
  <c r="AB122" i="61" s="1"/>
  <c r="BG61" i="59"/>
  <c r="BG66" i="57"/>
  <c r="BJ66" i="57" s="1"/>
  <c r="BL66" i="57" s="1"/>
  <c r="N66" i="61" s="1"/>
  <c r="U84" i="61"/>
  <c r="AA84" i="61" s="1"/>
  <c r="S68" i="88" s="1"/>
  <c r="H117" i="59"/>
  <c r="BG50" i="59"/>
  <c r="BJ50" i="59"/>
  <c r="BL50" i="59" s="1"/>
  <c r="O50" i="61" s="1"/>
  <c r="BH50" i="59"/>
  <c r="BJ50" i="57"/>
  <c r="BL50" i="57" s="1"/>
  <c r="N50" i="61" s="1"/>
  <c r="BH50" i="57"/>
  <c r="BG50" i="57"/>
  <c r="BI132" i="57"/>
  <c r="BH106" i="59"/>
  <c r="BI106" i="59" s="1"/>
  <c r="BG101" i="59"/>
  <c r="BI101" i="59" s="1"/>
  <c r="BG36" i="57"/>
  <c r="BJ75" i="57"/>
  <c r="BL75" i="57" s="1"/>
  <c r="N75" i="61" s="1"/>
  <c r="BG104" i="59"/>
  <c r="BI104" i="59" s="1"/>
  <c r="BJ93" i="57"/>
  <c r="BL93" i="57" s="1"/>
  <c r="N93" i="61" s="1"/>
  <c r="BH124" i="59"/>
  <c r="BI124" i="59" s="1"/>
  <c r="BG116" i="59"/>
  <c r="BI116" i="59" s="1"/>
  <c r="BH113" i="59"/>
  <c r="BG63" i="57"/>
  <c r="BI63" i="57" s="1"/>
  <c r="BG41" i="57"/>
  <c r="BH87" i="57"/>
  <c r="BG75" i="59"/>
  <c r="BI75" i="59" s="1"/>
  <c r="BH74" i="59"/>
  <c r="BI74" i="59" s="1"/>
  <c r="BG96" i="57"/>
  <c r="V45" i="61"/>
  <c r="AB45" i="61" s="1"/>
  <c r="M41" i="62"/>
  <c r="R41" i="62" s="1"/>
  <c r="BE117" i="57"/>
  <c r="H117" i="57"/>
  <c r="H27" i="70"/>
  <c r="BG109" i="59"/>
  <c r="BI109" i="59" s="1"/>
  <c r="BS17" i="57"/>
  <c r="BS13" i="57" s="1"/>
  <c r="J7" i="57" s="1"/>
  <c r="BH77" i="59"/>
  <c r="BI77" i="59" s="1"/>
  <c r="BJ100" i="59"/>
  <c r="BL100" i="59" s="1"/>
  <c r="O100" i="61" s="1"/>
  <c r="S100" i="61" s="1"/>
  <c r="BH82" i="59"/>
  <c r="BI82" i="59" s="1"/>
  <c r="BG29" i="57"/>
  <c r="BJ101" i="59"/>
  <c r="BL101" i="59" s="1"/>
  <c r="O101" i="61" s="1"/>
  <c r="BJ93" i="59"/>
  <c r="BL93" i="59" s="1"/>
  <c r="O93" i="61" s="1"/>
  <c r="BG113" i="59"/>
  <c r="BG123" i="57"/>
  <c r="BH125" i="59"/>
  <c r="BI125" i="59" s="1"/>
  <c r="BG87" i="57"/>
  <c r="BG90" i="57"/>
  <c r="BI90" i="57" s="1"/>
  <c r="BJ108" i="59"/>
  <c r="BL108" i="59" s="1"/>
  <c r="O108" i="61" s="1"/>
  <c r="BJ74" i="59"/>
  <c r="BL74" i="59" s="1"/>
  <c r="O74" i="61" s="1"/>
  <c r="BH69" i="59"/>
  <c r="BI30" i="59"/>
  <c r="S57" i="61"/>
  <c r="R41" i="88" s="1"/>
  <c r="M125" i="62"/>
  <c r="V129" i="61"/>
  <c r="AB129" i="61" s="1"/>
  <c r="T113" i="88" s="1"/>
  <c r="U129" i="61"/>
  <c r="AA129" i="61" s="1"/>
  <c r="Z129" i="61" s="1"/>
  <c r="R113" i="88"/>
  <c r="S171" i="61"/>
  <c r="M167" i="62" s="1"/>
  <c r="T133" i="88"/>
  <c r="P145" i="62"/>
  <c r="U146" i="61"/>
  <c r="AA146" i="61" s="1"/>
  <c r="M142" i="62"/>
  <c r="R142" i="62" s="1"/>
  <c r="R130" i="88"/>
  <c r="BH99" i="59"/>
  <c r="BG88" i="57"/>
  <c r="BI88" i="57" s="1"/>
  <c r="BG75" i="57"/>
  <c r="BI75" i="57" s="1"/>
  <c r="BG68" i="59"/>
  <c r="BI68" i="59" s="1"/>
  <c r="BJ124" i="59"/>
  <c r="BL124" i="59" s="1"/>
  <c r="O124" i="61" s="1"/>
  <c r="BJ63" i="57"/>
  <c r="BL63" i="57" s="1"/>
  <c r="N63" i="61" s="1"/>
  <c r="BG122" i="57"/>
  <c r="BI122" i="57" s="1"/>
  <c r="BH41" i="57"/>
  <c r="BG168" i="59"/>
  <c r="BG69" i="59"/>
  <c r="V144" i="61"/>
  <c r="AB144" i="61" s="1"/>
  <c r="M140" i="62"/>
  <c r="R140" i="62" s="1"/>
  <c r="R128" i="88"/>
  <c r="U144" i="61"/>
  <c r="AA144" i="61" s="1"/>
  <c r="BJ73" i="57"/>
  <c r="BL73" i="57" s="1"/>
  <c r="N73" i="61" s="1"/>
  <c r="BG73" i="57"/>
  <c r="BH73" i="57"/>
  <c r="BI27" i="59"/>
  <c r="BJ77" i="59"/>
  <c r="BL77" i="59" s="1"/>
  <c r="O77" i="61" s="1"/>
  <c r="BG115" i="59"/>
  <c r="BI115" i="59" s="1"/>
  <c r="BJ106" i="59"/>
  <c r="BL106" i="59" s="1"/>
  <c r="O106" i="61" s="1"/>
  <c r="BH85" i="57"/>
  <c r="BJ82" i="59"/>
  <c r="BL82" i="59" s="1"/>
  <c r="O82" i="61" s="1"/>
  <c r="S82" i="61" s="1"/>
  <c r="V82" i="61" s="1"/>
  <c r="AB82" i="61" s="1"/>
  <c r="BJ80" i="59"/>
  <c r="BL80" i="59" s="1"/>
  <c r="O80" i="61" s="1"/>
  <c r="BJ115" i="57"/>
  <c r="BL115" i="57" s="1"/>
  <c r="N115" i="61" s="1"/>
  <c r="BH36" i="57"/>
  <c r="BJ104" i="57"/>
  <c r="BL104" i="57" s="1"/>
  <c r="N104" i="61" s="1"/>
  <c r="BG93" i="57"/>
  <c r="BI93" i="57" s="1"/>
  <c r="BG93" i="59"/>
  <c r="BI93" i="59" s="1"/>
  <c r="BH100" i="57"/>
  <c r="BJ116" i="59"/>
  <c r="BL116" i="59" s="1"/>
  <c r="O116" i="61" s="1"/>
  <c r="BH123" i="57"/>
  <c r="BJ125" i="59"/>
  <c r="BL125" i="59" s="1"/>
  <c r="O125" i="61" s="1"/>
  <c r="BJ31" i="59"/>
  <c r="BL31" i="59" s="1"/>
  <c r="O31" i="61" s="1"/>
  <c r="S31" i="61" s="1"/>
  <c r="V31" i="61" s="1"/>
  <c r="AB31" i="61" s="1"/>
  <c r="BH168" i="59"/>
  <c r="BJ90" i="57"/>
  <c r="BL90" i="57" s="1"/>
  <c r="N90" i="61" s="1"/>
  <c r="BJ113" i="57"/>
  <c r="BL113" i="57" s="1"/>
  <c r="N113" i="61" s="1"/>
  <c r="S113" i="61" s="1"/>
  <c r="V113" i="61" s="1"/>
  <c r="AB113" i="61" s="1"/>
  <c r="BJ109" i="59"/>
  <c r="BL109" i="59" s="1"/>
  <c r="O109" i="61" s="1"/>
  <c r="BH61" i="59"/>
  <c r="BJ75" i="59"/>
  <c r="BL75" i="59" s="1"/>
  <c r="O75" i="61" s="1"/>
  <c r="BH108" i="59"/>
  <c r="BI108" i="59" s="1"/>
  <c r="BH169" i="59"/>
  <c r="BI169" i="59" s="1"/>
  <c r="BJ169" i="57"/>
  <c r="BL169" i="57" s="1"/>
  <c r="N169" i="61" s="1"/>
  <c r="BG98" i="59"/>
  <c r="M80" i="62"/>
  <c r="Z149" i="61"/>
  <c r="Y149" i="61"/>
  <c r="S133" i="88"/>
  <c r="C145" i="62"/>
  <c r="O145" i="62"/>
  <c r="H42" i="57"/>
  <c r="BE42" i="57"/>
  <c r="R81" i="88"/>
  <c r="U97" i="61"/>
  <c r="AA97" i="61" s="1"/>
  <c r="M93" i="62"/>
  <c r="BJ115" i="59"/>
  <c r="BL115" i="59" s="1"/>
  <c r="O115" i="61" s="1"/>
  <c r="BH104" i="57"/>
  <c r="BI104" i="57" s="1"/>
  <c r="BG169" i="57"/>
  <c r="BI169" i="57" s="1"/>
  <c r="V84" i="61"/>
  <c r="AB84" i="61" s="1"/>
  <c r="P80" i="62" s="1"/>
  <c r="BI56" i="59"/>
  <c r="BG176" i="57"/>
  <c r="BJ176" i="57"/>
  <c r="BL176" i="57" s="1"/>
  <c r="N176" i="61" s="1"/>
  <c r="BH176" i="57"/>
  <c r="M16" i="62"/>
  <c r="R16" i="62" s="1"/>
  <c r="R4" i="88"/>
  <c r="U20" i="61"/>
  <c r="AA20" i="61" s="1"/>
  <c r="U133" i="88"/>
  <c r="U145" i="62"/>
  <c r="Y145" i="62" s="1"/>
  <c r="AC145" i="62" s="1"/>
  <c r="BH73" i="59"/>
  <c r="BJ73" i="59"/>
  <c r="BL73" i="59" s="1"/>
  <c r="O73" i="61" s="1"/>
  <c r="BG73" i="59"/>
  <c r="V146" i="61"/>
  <c r="AB146" i="61" s="1"/>
  <c r="BE42" i="59"/>
  <c r="H42" i="59"/>
  <c r="V97" i="61"/>
  <c r="AB97" i="61" s="1"/>
  <c r="V20" i="61"/>
  <c r="AB20" i="61" s="1"/>
  <c r="H43" i="57"/>
  <c r="BI23" i="59"/>
  <c r="BI25" i="57"/>
  <c r="BI21" i="57"/>
  <c r="BI54" i="59"/>
  <c r="BI26" i="59"/>
  <c r="BI27" i="57"/>
  <c r="BE43" i="57"/>
  <c r="BJ43" i="57" s="1"/>
  <c r="BL43" i="57" s="1"/>
  <c r="N43" i="61" s="1"/>
  <c r="BI58" i="59"/>
  <c r="R102" i="88"/>
  <c r="M114" i="62"/>
  <c r="U118" i="61"/>
  <c r="AA118" i="61" s="1"/>
  <c r="S140" i="88"/>
  <c r="O152" i="62"/>
  <c r="Z156" i="61"/>
  <c r="C152" i="62"/>
  <c r="Y156" i="61"/>
  <c r="BI171" i="59"/>
  <c r="U139" i="88"/>
  <c r="U151" i="62"/>
  <c r="Y151" i="62" s="1"/>
  <c r="AC151" i="62" s="1"/>
  <c r="BI95" i="57"/>
  <c r="S30" i="61"/>
  <c r="T102" i="88"/>
  <c r="P114" i="62"/>
  <c r="T140" i="88"/>
  <c r="P152" i="62"/>
  <c r="V152" i="61"/>
  <c r="AB152" i="61" s="1"/>
  <c r="M148" i="62"/>
  <c r="R148" i="62" s="1"/>
  <c r="U152" i="61"/>
  <c r="AA152" i="61" s="1"/>
  <c r="R136" i="88"/>
  <c r="P151" i="62"/>
  <c r="T139" i="88"/>
  <c r="C151" i="62"/>
  <c r="O151" i="62"/>
  <c r="S139" i="88"/>
  <c r="Z155" i="61"/>
  <c r="Y155" i="61"/>
  <c r="S95" i="61"/>
  <c r="Z158" i="61"/>
  <c r="C154" i="62"/>
  <c r="S142" i="88"/>
  <c r="Y158" i="61"/>
  <c r="O154" i="62"/>
  <c r="T137" i="88"/>
  <c r="P149" i="62"/>
  <c r="C149" i="62"/>
  <c r="Z153" i="61"/>
  <c r="Y153" i="61"/>
  <c r="S137" i="88"/>
  <c r="O149" i="62"/>
  <c r="U154" i="62"/>
  <c r="Y154" i="62" s="1"/>
  <c r="AC154" i="62" s="1"/>
  <c r="U142" i="88"/>
  <c r="U137" i="88"/>
  <c r="U149" i="62"/>
  <c r="Y149" i="62" s="1"/>
  <c r="AC149" i="62" s="1"/>
  <c r="BI21" i="59"/>
  <c r="BI177" i="59"/>
  <c r="BI170" i="57"/>
  <c r="BI55" i="57"/>
  <c r="BI58" i="57"/>
  <c r="BI46" i="59"/>
  <c r="BE39" i="57"/>
  <c r="BH39" i="57" s="1"/>
  <c r="H39" i="59"/>
  <c r="BI47" i="59"/>
  <c r="BI28" i="59"/>
  <c r="BI26" i="57"/>
  <c r="BI131" i="59"/>
  <c r="BI44" i="59"/>
  <c r="H43" i="59"/>
  <c r="H39" i="57"/>
  <c r="BI49" i="57"/>
  <c r="D37" i="70"/>
  <c r="D41" i="70"/>
  <c r="BG67" i="59"/>
  <c r="BH67" i="59"/>
  <c r="U136" i="61"/>
  <c r="AA136" i="61" s="1"/>
  <c r="M132" i="62"/>
  <c r="R132" i="62" s="1"/>
  <c r="R120" i="88"/>
  <c r="S47" i="61"/>
  <c r="V47" i="61" s="1"/>
  <c r="AB47" i="61" s="1"/>
  <c r="S28" i="61"/>
  <c r="V28" i="61" s="1"/>
  <c r="AB28" i="61" s="1"/>
  <c r="BH106" i="57"/>
  <c r="BG106" i="57"/>
  <c r="BJ106" i="57"/>
  <c r="BL106" i="57" s="1"/>
  <c r="N106" i="61" s="1"/>
  <c r="BH33" i="57"/>
  <c r="BG33" i="57"/>
  <c r="BJ33" i="57"/>
  <c r="BL33" i="57" s="1"/>
  <c r="N33" i="61" s="1"/>
  <c r="BI49" i="59"/>
  <c r="U167" i="61"/>
  <c r="AA167" i="61" s="1"/>
  <c r="M163" i="62"/>
  <c r="R163" i="62" s="1"/>
  <c r="R151" i="88"/>
  <c r="BG123" i="59"/>
  <c r="BJ123" i="59"/>
  <c r="BL123" i="59" s="1"/>
  <c r="O123" i="61" s="1"/>
  <c r="S123" i="61" s="1"/>
  <c r="V123" i="61" s="1"/>
  <c r="AB123" i="61" s="1"/>
  <c r="BH123" i="59"/>
  <c r="S58" i="61"/>
  <c r="V58" i="61" s="1"/>
  <c r="AB58" i="61" s="1"/>
  <c r="BJ120" i="57"/>
  <c r="BL120" i="57" s="1"/>
  <c r="N120" i="61" s="1"/>
  <c r="BH120" i="57"/>
  <c r="BG120" i="57"/>
  <c r="BG83" i="57"/>
  <c r="BJ83" i="57"/>
  <c r="BL83" i="57" s="1"/>
  <c r="N83" i="61" s="1"/>
  <c r="BH83" i="57"/>
  <c r="M147" i="62"/>
  <c r="R147" i="62" s="1"/>
  <c r="U151" i="61"/>
  <c r="AA151" i="61" s="1"/>
  <c r="R135" i="88"/>
  <c r="BI56" i="57"/>
  <c r="S51" i="61"/>
  <c r="V51" i="61" s="1"/>
  <c r="AB51" i="61" s="1"/>
  <c r="BG107" i="57"/>
  <c r="BH107" i="57"/>
  <c r="BJ107" i="57"/>
  <c r="BL107" i="57" s="1"/>
  <c r="N107" i="61" s="1"/>
  <c r="BG40" i="59"/>
  <c r="BJ40" i="59"/>
  <c r="BL40" i="59" s="1"/>
  <c r="O40" i="61" s="1"/>
  <c r="BH40" i="59"/>
  <c r="M156" i="62"/>
  <c r="R156" i="62" s="1"/>
  <c r="U160" i="61"/>
  <c r="AA160" i="61" s="1"/>
  <c r="R144" i="88"/>
  <c r="S130" i="61"/>
  <c r="V130" i="61" s="1"/>
  <c r="AB130" i="61" s="1"/>
  <c r="BH125" i="57"/>
  <c r="BG125" i="57"/>
  <c r="BJ125" i="57"/>
  <c r="BL125" i="57" s="1"/>
  <c r="N125" i="61" s="1"/>
  <c r="O15" i="66"/>
  <c r="H6" i="66" s="1"/>
  <c r="P68" i="62"/>
  <c r="T56" i="88"/>
  <c r="BH87" i="59"/>
  <c r="BG87" i="59"/>
  <c r="BJ87" i="59"/>
  <c r="BL87" i="59" s="1"/>
  <c r="O87" i="61" s="1"/>
  <c r="S87" i="61" s="1"/>
  <c r="V87" i="61" s="1"/>
  <c r="AB87" i="61" s="1"/>
  <c r="S23" i="61"/>
  <c r="V23" i="61" s="1"/>
  <c r="AB23" i="61" s="1"/>
  <c r="S48" i="61"/>
  <c r="V48" i="61" s="1"/>
  <c r="AB48" i="61" s="1"/>
  <c r="BG68" i="57"/>
  <c r="BH68" i="57"/>
  <c r="U147" i="61"/>
  <c r="AA147" i="61" s="1"/>
  <c r="M143" i="62"/>
  <c r="R143" i="62" s="1"/>
  <c r="R131" i="88"/>
  <c r="S27" i="61"/>
  <c r="V27" i="61" s="1"/>
  <c r="AB27" i="61" s="1"/>
  <c r="BE43" i="59"/>
  <c r="BI24" i="59"/>
  <c r="BH63" i="59"/>
  <c r="BG63" i="59"/>
  <c r="BJ63" i="59"/>
  <c r="BL63" i="59" s="1"/>
  <c r="O63" i="61" s="1"/>
  <c r="P133" i="62"/>
  <c r="T121" i="88"/>
  <c r="S98" i="61"/>
  <c r="V98" i="61" s="1"/>
  <c r="AB98" i="61" s="1"/>
  <c r="S173" i="61"/>
  <c r="V173" i="61" s="1"/>
  <c r="AB173" i="61" s="1"/>
  <c r="S46" i="61"/>
  <c r="V46" i="61" s="1"/>
  <c r="AB46" i="61" s="1"/>
  <c r="BJ94" i="57"/>
  <c r="BL94" i="57" s="1"/>
  <c r="N94" i="61" s="1"/>
  <c r="BG94" i="57"/>
  <c r="BH94" i="57"/>
  <c r="BE39" i="59"/>
  <c r="S172" i="61"/>
  <c r="V172" i="61" s="1"/>
  <c r="AB172" i="61" s="1"/>
  <c r="P162" i="62"/>
  <c r="T150" i="88"/>
  <c r="BI51" i="59"/>
  <c r="S174" i="61"/>
  <c r="V174" i="61" s="1"/>
  <c r="AB174" i="61" s="1"/>
  <c r="BI174" i="57"/>
  <c r="BI46" i="57"/>
  <c r="BI132" i="59"/>
  <c r="BG89" i="57"/>
  <c r="BJ89" i="57"/>
  <c r="BL89" i="57" s="1"/>
  <c r="N89" i="61" s="1"/>
  <c r="BH89" i="57"/>
  <c r="BI48" i="59"/>
  <c r="S44" i="61"/>
  <c r="V44" i="61" s="1"/>
  <c r="AB44" i="61" s="1"/>
  <c r="S49" i="61"/>
  <c r="V49" i="61" s="1"/>
  <c r="AB49" i="61" s="1"/>
  <c r="BI172" i="57"/>
  <c r="U166" i="61"/>
  <c r="AA166" i="61" s="1"/>
  <c r="M162" i="62"/>
  <c r="R162" i="62" s="1"/>
  <c r="R150" i="88"/>
  <c r="O21" i="61"/>
  <c r="F37" i="70"/>
  <c r="F41" i="70"/>
  <c r="BI174" i="59"/>
  <c r="S177" i="61"/>
  <c r="V177" i="61" s="1"/>
  <c r="AB177" i="61" s="1"/>
  <c r="BI177" i="57"/>
  <c r="S170" i="61"/>
  <c r="V170" i="61" s="1"/>
  <c r="AB170" i="61" s="1"/>
  <c r="BI170" i="59"/>
  <c r="S55" i="61"/>
  <c r="V55" i="61" s="1"/>
  <c r="AB55" i="61" s="1"/>
  <c r="V136" i="61"/>
  <c r="AB136" i="61" s="1"/>
  <c r="BI47" i="57"/>
  <c r="S132" i="61"/>
  <c r="V132" i="61" s="1"/>
  <c r="AB132" i="61" s="1"/>
  <c r="BI28" i="57"/>
  <c r="BH78" i="59"/>
  <c r="BJ78" i="59"/>
  <c r="BL78" i="59" s="1"/>
  <c r="O78" i="61" s="1"/>
  <c r="BG78" i="59"/>
  <c r="S26" i="61"/>
  <c r="V26" i="61" s="1"/>
  <c r="AB26" i="61" s="1"/>
  <c r="BH111" i="57"/>
  <c r="BG111" i="57"/>
  <c r="BJ111" i="57"/>
  <c r="BL111" i="57" s="1"/>
  <c r="N111" i="61" s="1"/>
  <c r="BI22" i="57"/>
  <c r="S22" i="61"/>
  <c r="V22" i="61" s="1"/>
  <c r="AB22" i="61" s="1"/>
  <c r="B16" i="56"/>
  <c r="A15" i="56"/>
  <c r="V167" i="61"/>
  <c r="AB167" i="61" s="1"/>
  <c r="V151" i="61"/>
  <c r="AB151" i="61" s="1"/>
  <c r="S56" i="61"/>
  <c r="V56" i="61" s="1"/>
  <c r="AB56" i="61" s="1"/>
  <c r="BI51" i="57"/>
  <c r="BG41" i="59"/>
  <c r="BJ41" i="59"/>
  <c r="BL41" i="59" s="1"/>
  <c r="O41" i="61" s="1"/>
  <c r="S41" i="61" s="1"/>
  <c r="V41" i="61" s="1"/>
  <c r="AB41" i="61" s="1"/>
  <c r="BH41" i="59"/>
  <c r="S54" i="61"/>
  <c r="V54" i="61" s="1"/>
  <c r="AB54" i="61" s="1"/>
  <c r="S25" i="61"/>
  <c r="V25" i="61" s="1"/>
  <c r="AB25" i="61" s="1"/>
  <c r="S131" i="61"/>
  <c r="V131" i="61" s="1"/>
  <c r="AB131" i="61" s="1"/>
  <c r="BI131" i="57"/>
  <c r="BG90" i="59"/>
  <c r="BH90" i="59"/>
  <c r="BJ90" i="59"/>
  <c r="BL90" i="59" s="1"/>
  <c r="O90" i="61" s="1"/>
  <c r="V160" i="61"/>
  <c r="AB160" i="61" s="1"/>
  <c r="BI130" i="57"/>
  <c r="BG127" i="59"/>
  <c r="BJ127" i="59"/>
  <c r="BL127" i="59" s="1"/>
  <c r="O127" i="61" s="1"/>
  <c r="BH127" i="59"/>
  <c r="N21" i="61"/>
  <c r="R56" i="88"/>
  <c r="U72" i="61"/>
  <c r="AA72" i="61" s="1"/>
  <c r="M68" i="62"/>
  <c r="BH119" i="57"/>
  <c r="BG119" i="57"/>
  <c r="BJ119" i="57"/>
  <c r="BL119" i="57" s="1"/>
  <c r="N119" i="61" s="1"/>
  <c r="BI25" i="59"/>
  <c r="BI48" i="57"/>
  <c r="V147" i="61"/>
  <c r="AB147" i="61" s="1"/>
  <c r="BH128" i="59"/>
  <c r="BG128" i="59"/>
  <c r="BJ128" i="59"/>
  <c r="BL128" i="59" s="1"/>
  <c r="O128" i="61" s="1"/>
  <c r="BG102" i="59"/>
  <c r="BH102" i="59"/>
  <c r="BJ102" i="59"/>
  <c r="BL102" i="59" s="1"/>
  <c r="O102" i="61" s="1"/>
  <c r="BI22" i="59"/>
  <c r="BI172" i="59"/>
  <c r="BI130" i="59"/>
  <c r="BI24" i="57"/>
  <c r="S24" i="61"/>
  <c r="V24" i="61" s="1"/>
  <c r="AB24" i="61" s="1"/>
  <c r="BH61" i="57"/>
  <c r="BJ61" i="57"/>
  <c r="BL61" i="57" s="1"/>
  <c r="N61" i="61" s="1"/>
  <c r="BG61" i="57"/>
  <c r="M133" i="62"/>
  <c r="R133" i="62" s="1"/>
  <c r="U137" i="61"/>
  <c r="AA137" i="61" s="1"/>
  <c r="R121" i="88"/>
  <c r="BI116" i="57"/>
  <c r="O135" i="62" l="1"/>
  <c r="Y139" i="61"/>
  <c r="P135" i="62"/>
  <c r="BI29" i="57"/>
  <c r="C135" i="62"/>
  <c r="S123" i="88"/>
  <c r="U135" i="62"/>
  <c r="Y135" i="62" s="1"/>
  <c r="AC135" i="62" s="1"/>
  <c r="U123" i="88"/>
  <c r="R37" i="88"/>
  <c r="S175" i="61"/>
  <c r="U175" i="61" s="1"/>
  <c r="AA175" i="61" s="1"/>
  <c r="C171" i="62" s="1"/>
  <c r="E171" i="62" s="1"/>
  <c r="U53" i="61"/>
  <c r="AA53" i="61" s="1"/>
  <c r="Y53" i="61" s="1"/>
  <c r="P49" i="62"/>
  <c r="R63" i="88"/>
  <c r="M49" i="62"/>
  <c r="R49" i="62" s="1"/>
  <c r="U37" i="88" s="1"/>
  <c r="U15" i="62"/>
  <c r="Y15" i="62" s="1"/>
  <c r="AC15" i="62" s="1"/>
  <c r="T63" i="88"/>
  <c r="M75" i="62"/>
  <c r="U79" i="61"/>
  <c r="AA79" i="61" s="1"/>
  <c r="C75" i="62" s="1"/>
  <c r="O101" i="62"/>
  <c r="T3" i="88"/>
  <c r="C101" i="62"/>
  <c r="S89" i="88"/>
  <c r="BI79" i="57"/>
  <c r="P48" i="62"/>
  <c r="S94" i="88"/>
  <c r="S76" i="61"/>
  <c r="M72" i="62" s="1"/>
  <c r="BI59" i="57"/>
  <c r="P127" i="62"/>
  <c r="T115" i="88"/>
  <c r="T38" i="88"/>
  <c r="P50" i="62"/>
  <c r="T116" i="88"/>
  <c r="P128" i="62"/>
  <c r="O41" i="62"/>
  <c r="Z45" i="61"/>
  <c r="C41" i="62"/>
  <c r="S29" i="88"/>
  <c r="P52" i="62"/>
  <c r="T40" i="88"/>
  <c r="T31" i="88"/>
  <c r="P43" i="62"/>
  <c r="Y105" i="61"/>
  <c r="M55" i="62"/>
  <c r="S103" i="61"/>
  <c r="V103" i="61" s="1"/>
  <c r="AB103" i="61" s="1"/>
  <c r="P99" i="62" s="1"/>
  <c r="BI79" i="59"/>
  <c r="T33" i="88"/>
  <c r="P45" i="62"/>
  <c r="T30" i="88"/>
  <c r="P42" i="62"/>
  <c r="T32" i="88"/>
  <c r="P44" i="62"/>
  <c r="T42" i="88"/>
  <c r="P54" i="62"/>
  <c r="P41" i="62"/>
  <c r="T29" i="88"/>
  <c r="P51" i="62"/>
  <c r="T39" i="88"/>
  <c r="T28" i="88"/>
  <c r="P40" i="62"/>
  <c r="P126" i="62"/>
  <c r="T114" i="88"/>
  <c r="P47" i="62"/>
  <c r="T35" i="88"/>
  <c r="P55" i="62"/>
  <c r="V92" i="61"/>
  <c r="AB92" i="61" s="1"/>
  <c r="T76" i="88" s="1"/>
  <c r="Y45" i="61"/>
  <c r="Z53" i="61"/>
  <c r="M88" i="62"/>
  <c r="R76" i="88"/>
  <c r="S127" i="61"/>
  <c r="U127" i="61" s="1"/>
  <c r="AA127" i="61" s="1"/>
  <c r="R43" i="88"/>
  <c r="V81" i="61"/>
  <c r="AB81" i="61" s="1"/>
  <c r="P77" i="62" s="1"/>
  <c r="M60" i="62"/>
  <c r="U59" i="61"/>
  <c r="AA59" i="61" s="1"/>
  <c r="S43" i="88" s="1"/>
  <c r="BI126" i="57"/>
  <c r="BI92" i="59"/>
  <c r="BI91" i="57"/>
  <c r="S32" i="61"/>
  <c r="V32" i="61" s="1"/>
  <c r="AB32" i="61" s="1"/>
  <c r="P28" i="62" s="1"/>
  <c r="C66" i="62"/>
  <c r="BJ67" i="57"/>
  <c r="BL67" i="57" s="1"/>
  <c r="N67" i="61" s="1"/>
  <c r="Z70" i="61"/>
  <c r="BI140" i="57"/>
  <c r="R36" i="88"/>
  <c r="M48" i="62"/>
  <c r="R48" i="62" s="1"/>
  <c r="U36" i="88" s="1"/>
  <c r="U52" i="61"/>
  <c r="AA52" i="61" s="1"/>
  <c r="BI37" i="59"/>
  <c r="M134" i="62"/>
  <c r="R134" i="62" s="1"/>
  <c r="U122" i="88" s="1"/>
  <c r="S54" i="88"/>
  <c r="V121" i="61"/>
  <c r="AB121" i="61" s="1"/>
  <c r="P117" i="62" s="1"/>
  <c r="U81" i="61"/>
  <c r="AA81" i="61" s="1"/>
  <c r="Y81" i="61" s="1"/>
  <c r="M77" i="62"/>
  <c r="O66" i="62"/>
  <c r="R66" i="62" s="1"/>
  <c r="U66" i="62" s="1"/>
  <c r="Y66" i="62" s="1"/>
  <c r="AC66" i="62" s="1"/>
  <c r="V138" i="61"/>
  <c r="AB138" i="61" s="1"/>
  <c r="P134" i="62" s="1"/>
  <c r="U138" i="61"/>
  <c r="AA138" i="61" s="1"/>
  <c r="C134" i="62" s="1"/>
  <c r="P106" i="62"/>
  <c r="U64" i="61"/>
  <c r="AA64" i="61" s="1"/>
  <c r="Z64" i="61" s="1"/>
  <c r="T48" i="88"/>
  <c r="BI98" i="59"/>
  <c r="R48" i="88"/>
  <c r="BI71" i="59"/>
  <c r="BI133" i="57"/>
  <c r="BI141" i="57"/>
  <c r="BI176" i="59"/>
  <c r="S109" i="61"/>
  <c r="V109" i="61" s="1"/>
  <c r="AB109" i="61" s="1"/>
  <c r="T93" i="88" s="1"/>
  <c r="S77" i="61"/>
  <c r="V77" i="61" s="1"/>
  <c r="AB77" i="61" s="1"/>
  <c r="P73" i="62" s="1"/>
  <c r="S124" i="61"/>
  <c r="V124" i="61" s="1"/>
  <c r="AB124" i="61" s="1"/>
  <c r="T108" i="88" s="1"/>
  <c r="BG117" i="59"/>
  <c r="BI89" i="59"/>
  <c r="S60" i="61"/>
  <c r="V60" i="61" s="1"/>
  <c r="AB60" i="61" s="1"/>
  <c r="T44" i="88" s="1"/>
  <c r="BI140" i="59"/>
  <c r="M130" i="62"/>
  <c r="R130" i="62" s="1"/>
  <c r="R118" i="88"/>
  <c r="U134" i="61"/>
  <c r="AA134" i="61" s="1"/>
  <c r="V134" i="61"/>
  <c r="AB134" i="61" s="1"/>
  <c r="S34" i="61"/>
  <c r="V34" i="61" s="1"/>
  <c r="AB34" i="61" s="1"/>
  <c r="P30" i="62" s="1"/>
  <c r="S86" i="61"/>
  <c r="U86" i="61" s="1"/>
  <c r="AA86" i="61" s="1"/>
  <c r="BI133" i="59"/>
  <c r="S80" i="61"/>
  <c r="V80" i="61" s="1"/>
  <c r="AB80" i="61" s="1"/>
  <c r="T64" i="88" s="1"/>
  <c r="BI141" i="59"/>
  <c r="S133" i="61"/>
  <c r="S141" i="61"/>
  <c r="V135" i="61"/>
  <c r="AB135" i="61" s="1"/>
  <c r="U135" i="61"/>
  <c r="AA135" i="61" s="1"/>
  <c r="R119" i="88"/>
  <c r="M131" i="62"/>
  <c r="R131" i="62" s="1"/>
  <c r="S115" i="61"/>
  <c r="V115" i="61" s="1"/>
  <c r="AB115" i="61" s="1"/>
  <c r="T99" i="88" s="1"/>
  <c r="BI122" i="59"/>
  <c r="S140" i="61"/>
  <c r="BI69" i="59"/>
  <c r="BI41" i="57"/>
  <c r="Y84" i="61"/>
  <c r="BJ66" i="59"/>
  <c r="BL66" i="59" s="1"/>
  <c r="O66" i="61" s="1"/>
  <c r="S66" i="61" s="1"/>
  <c r="S40" i="61"/>
  <c r="V40" i="61" s="1"/>
  <c r="AB40" i="61" s="1"/>
  <c r="P36" i="62" s="1"/>
  <c r="O106" i="62"/>
  <c r="R106" i="62" s="1"/>
  <c r="U106" i="62" s="1"/>
  <c r="Y106" i="62" s="1"/>
  <c r="AC106" i="62" s="1"/>
  <c r="U121" i="61"/>
  <c r="AA121" i="61" s="1"/>
  <c r="S105" i="88" s="1"/>
  <c r="BI98" i="57"/>
  <c r="BI82" i="57"/>
  <c r="BI123" i="57"/>
  <c r="BI36" i="57"/>
  <c r="BI86" i="59"/>
  <c r="BI66" i="57"/>
  <c r="T68" i="88"/>
  <c r="BI87" i="57"/>
  <c r="S88" i="61"/>
  <c r="V88" i="61" s="1"/>
  <c r="AB88" i="61" s="1"/>
  <c r="P84" i="62" s="1"/>
  <c r="BI96" i="57"/>
  <c r="S112" i="61"/>
  <c r="V112" i="61" s="1"/>
  <c r="AB112" i="61" s="1"/>
  <c r="T96" i="88" s="1"/>
  <c r="P20" i="62"/>
  <c r="T8" i="88"/>
  <c r="T10" i="88"/>
  <c r="P22" i="62"/>
  <c r="T7" i="88"/>
  <c r="P19" i="62"/>
  <c r="BI31" i="57"/>
  <c r="T9" i="88"/>
  <c r="P21" i="62"/>
  <c r="T6" i="88"/>
  <c r="P18" i="62"/>
  <c r="P23" i="62"/>
  <c r="T11" i="88"/>
  <c r="T12" i="88"/>
  <c r="P24" i="62"/>
  <c r="S104" i="61"/>
  <c r="V104" i="61" s="1"/>
  <c r="AB104" i="61" s="1"/>
  <c r="T88" i="88" s="1"/>
  <c r="BI128" i="57"/>
  <c r="BI38" i="59"/>
  <c r="BI85" i="57"/>
  <c r="S93" i="61"/>
  <c r="V93" i="61" s="1"/>
  <c r="AB93" i="61" s="1"/>
  <c r="P89" i="62" s="1"/>
  <c r="BI86" i="57"/>
  <c r="S102" i="61"/>
  <c r="V102" i="61" s="1"/>
  <c r="AB102" i="61" s="1"/>
  <c r="P98" i="62" s="1"/>
  <c r="S169" i="61"/>
  <c r="V169" i="61" s="1"/>
  <c r="AB169" i="61" s="1"/>
  <c r="T153" i="88" s="1"/>
  <c r="BI173" i="59"/>
  <c r="BI173" i="57"/>
  <c r="J7" i="59"/>
  <c r="BS14" i="59"/>
  <c r="J8" i="59" s="1"/>
  <c r="C106" i="62"/>
  <c r="Y110" i="61"/>
  <c r="O125" i="62"/>
  <c r="R125" i="62" s="1"/>
  <c r="U125" i="62" s="1"/>
  <c r="Y125" i="62" s="1"/>
  <c r="AC125" i="62" s="1"/>
  <c r="S74" i="61"/>
  <c r="V74" i="61" s="1"/>
  <c r="AB74" i="61" s="1"/>
  <c r="P70" i="62" s="1"/>
  <c r="BI100" i="57"/>
  <c r="S78" i="61"/>
  <c r="U78" i="61" s="1"/>
  <c r="AA78" i="61" s="1"/>
  <c r="S116" i="61"/>
  <c r="V116" i="61" s="1"/>
  <c r="AB116" i="61" s="1"/>
  <c r="P112" i="62" s="1"/>
  <c r="S101" i="61"/>
  <c r="V101" i="61" s="1"/>
  <c r="AB101" i="61" s="1"/>
  <c r="T85" i="88" s="1"/>
  <c r="P166" i="62"/>
  <c r="T154" i="88"/>
  <c r="BS14" i="57"/>
  <c r="J8" i="57" s="1"/>
  <c r="T161" i="88"/>
  <c r="P173" i="62"/>
  <c r="T158" i="88"/>
  <c r="P170" i="62"/>
  <c r="P168" i="62"/>
  <c r="T156" i="88"/>
  <c r="M53" i="62"/>
  <c r="R53" i="62" s="1"/>
  <c r="U41" i="88" s="1"/>
  <c r="BI113" i="59"/>
  <c r="BH117" i="59"/>
  <c r="BI62" i="59"/>
  <c r="S114" i="61"/>
  <c r="V114" i="61" s="1"/>
  <c r="AB114" i="61" s="1"/>
  <c r="P110" i="62" s="1"/>
  <c r="S75" i="61"/>
  <c r="V75" i="61" s="1"/>
  <c r="AB75" i="61" s="1"/>
  <c r="P71" i="62" s="1"/>
  <c r="S35" i="61"/>
  <c r="V35" i="61" s="1"/>
  <c r="AB35" i="61" s="1"/>
  <c r="T19" i="88" s="1"/>
  <c r="S108" i="61"/>
  <c r="V108" i="61" s="1"/>
  <c r="AB108" i="61" s="1"/>
  <c r="P104" i="62" s="1"/>
  <c r="P125" i="62"/>
  <c r="R105" i="88"/>
  <c r="BJ68" i="59"/>
  <c r="BL68" i="59" s="1"/>
  <c r="O68" i="61" s="1"/>
  <c r="BJ39" i="57"/>
  <c r="BL39" i="57" s="1"/>
  <c r="N39" i="61" s="1"/>
  <c r="Z84" i="61"/>
  <c r="BI50" i="57"/>
  <c r="BG39" i="57"/>
  <c r="BI39" i="57" s="1"/>
  <c r="O80" i="62"/>
  <c r="R80" i="62" s="1"/>
  <c r="U80" i="62" s="1"/>
  <c r="Y80" i="62" s="1"/>
  <c r="AC80" i="62" s="1"/>
  <c r="BI99" i="59"/>
  <c r="S62" i="61"/>
  <c r="BI61" i="57"/>
  <c r="C80" i="62"/>
  <c r="S73" i="61"/>
  <c r="R57" i="88" s="1"/>
  <c r="U57" i="61"/>
  <c r="AA57" i="61" s="1"/>
  <c r="Y57" i="61" s="1"/>
  <c r="V57" i="61"/>
  <c r="AB57" i="61" s="1"/>
  <c r="U41" i="62"/>
  <c r="Y41" i="62" s="1"/>
  <c r="AC41" i="62" s="1"/>
  <c r="U29" i="88"/>
  <c r="S50" i="61"/>
  <c r="V50" i="61" s="1"/>
  <c r="AB50" i="61" s="1"/>
  <c r="S63" i="61"/>
  <c r="V63" i="61" s="1"/>
  <c r="AB63" i="61" s="1"/>
  <c r="P59" i="62" s="1"/>
  <c r="BI78" i="59"/>
  <c r="BJ68" i="57"/>
  <c r="BL68" i="57" s="1"/>
  <c r="N68" i="61" s="1"/>
  <c r="BI61" i="59"/>
  <c r="BI168" i="59"/>
  <c r="BG117" i="57"/>
  <c r="BJ117" i="57"/>
  <c r="BL117" i="57" s="1"/>
  <c r="N117" i="61" s="1"/>
  <c r="S117" i="61" s="1"/>
  <c r="BH117" i="57"/>
  <c r="BI50" i="59"/>
  <c r="BG43" i="57"/>
  <c r="Y129" i="61"/>
  <c r="R155" i="88"/>
  <c r="P16" i="62"/>
  <c r="T4" i="88"/>
  <c r="BI176" i="57"/>
  <c r="C93" i="62"/>
  <c r="O93" i="62"/>
  <c r="R93" i="62" s="1"/>
  <c r="Y97" i="61"/>
  <c r="Z97" i="61"/>
  <c r="S81" i="88"/>
  <c r="U140" i="62"/>
  <c r="Y140" i="62" s="1"/>
  <c r="AC140" i="62" s="1"/>
  <c r="U128" i="88"/>
  <c r="BJ42" i="59"/>
  <c r="BL42" i="59" s="1"/>
  <c r="O42" i="61" s="1"/>
  <c r="BH42" i="59"/>
  <c r="BG42" i="59"/>
  <c r="BH42" i="57"/>
  <c r="BG42" i="57"/>
  <c r="BJ42" i="57"/>
  <c r="BL42" i="57" s="1"/>
  <c r="N42" i="61" s="1"/>
  <c r="C125" i="62"/>
  <c r="U171" i="61"/>
  <c r="AA171" i="61" s="1"/>
  <c r="Y171" i="61" s="1"/>
  <c r="T130" i="88"/>
  <c r="P142" i="62"/>
  <c r="BI73" i="57"/>
  <c r="O140" i="62"/>
  <c r="Y144" i="61"/>
  <c r="C140" i="62"/>
  <c r="S128" i="88"/>
  <c r="Z144" i="61"/>
  <c r="U130" i="88"/>
  <c r="U142" i="62"/>
  <c r="Y142" i="62" s="1"/>
  <c r="AC142" i="62" s="1"/>
  <c r="V171" i="61"/>
  <c r="AB171" i="61" s="1"/>
  <c r="T81" i="88"/>
  <c r="P93" i="62"/>
  <c r="U4" i="88"/>
  <c r="U16" i="62"/>
  <c r="Y16" i="62" s="1"/>
  <c r="AC16" i="62" s="1"/>
  <c r="P140" i="62"/>
  <c r="T128" i="88"/>
  <c r="BH43" i="57"/>
  <c r="S113" i="88"/>
  <c r="BI73" i="59"/>
  <c r="Y20" i="61"/>
  <c r="S4" i="88"/>
  <c r="C16" i="62"/>
  <c r="O16" i="62"/>
  <c r="Z20" i="61"/>
  <c r="S176" i="61"/>
  <c r="V176" i="61" s="1"/>
  <c r="AB176" i="61" s="1"/>
  <c r="S130" i="88"/>
  <c r="O142" i="62"/>
  <c r="C142" i="62"/>
  <c r="Y146" i="61"/>
  <c r="Z146" i="61"/>
  <c r="BJ67" i="59"/>
  <c r="BL67" i="59" s="1"/>
  <c r="O67" i="61" s="1"/>
  <c r="U95" i="61"/>
  <c r="AA95" i="61" s="1"/>
  <c r="R79" i="88"/>
  <c r="M91" i="62"/>
  <c r="Z152" i="61"/>
  <c r="C148" i="62"/>
  <c r="Y152" i="61"/>
  <c r="S136" i="88"/>
  <c r="O148" i="62"/>
  <c r="P148" i="62"/>
  <c r="T136" i="88"/>
  <c r="R49" i="88"/>
  <c r="U65" i="61"/>
  <c r="AA65" i="61" s="1"/>
  <c r="M61" i="62"/>
  <c r="Y92" i="61"/>
  <c r="Z92" i="61"/>
  <c r="S76" i="88"/>
  <c r="O88" i="62"/>
  <c r="C88" i="62"/>
  <c r="C114" i="62"/>
  <c r="O114" i="62"/>
  <c r="R114" i="62" s="1"/>
  <c r="Y118" i="61"/>
  <c r="Z118" i="61"/>
  <c r="S102" i="88"/>
  <c r="V95" i="61"/>
  <c r="AB95" i="61" s="1"/>
  <c r="U148" i="62"/>
  <c r="Y148" i="62" s="1"/>
  <c r="AC148" i="62" s="1"/>
  <c r="U136" i="88"/>
  <c r="V65" i="61"/>
  <c r="AB65" i="61" s="1"/>
  <c r="U30" i="61"/>
  <c r="AA30" i="61" s="1"/>
  <c r="R14" i="88"/>
  <c r="M26" i="62"/>
  <c r="V30" i="61"/>
  <c r="AB30" i="61" s="1"/>
  <c r="BI119" i="57"/>
  <c r="BI94" i="57"/>
  <c r="BI125" i="57"/>
  <c r="U101" i="62"/>
  <c r="Y101" i="62" s="1"/>
  <c r="AC101" i="62" s="1"/>
  <c r="U89" i="88"/>
  <c r="BI107" i="57"/>
  <c r="BI120" i="57"/>
  <c r="BI106" i="57"/>
  <c r="T110" i="88"/>
  <c r="P122" i="62"/>
  <c r="T157" i="88"/>
  <c r="P169" i="62"/>
  <c r="T82" i="88"/>
  <c r="P94" i="62"/>
  <c r="T25" i="88"/>
  <c r="P37" i="62"/>
  <c r="T21" i="88"/>
  <c r="P33" i="62"/>
  <c r="T71" i="88"/>
  <c r="P83" i="62"/>
  <c r="P34" i="62"/>
  <c r="T22" i="88"/>
  <c r="P27" i="62"/>
  <c r="T15" i="88"/>
  <c r="U96" i="61"/>
  <c r="AA96" i="61" s="1"/>
  <c r="M92" i="62"/>
  <c r="R80" i="88"/>
  <c r="R53" i="88"/>
  <c r="U69" i="61"/>
  <c r="AA69" i="61" s="1"/>
  <c r="M65" i="62"/>
  <c r="T107" i="88"/>
  <c r="P119" i="62"/>
  <c r="M96" i="62"/>
  <c r="U100" i="61"/>
  <c r="AA100" i="61" s="1"/>
  <c r="R84" i="88"/>
  <c r="V96" i="61"/>
  <c r="AB96" i="61" s="1"/>
  <c r="R83" i="88"/>
  <c r="U99" i="61"/>
  <c r="AA99" i="61" s="1"/>
  <c r="M95" i="62"/>
  <c r="V69" i="61"/>
  <c r="AB69" i="61" s="1"/>
  <c r="R107" i="88"/>
  <c r="M119" i="62"/>
  <c r="U123" i="61"/>
  <c r="AA123" i="61" s="1"/>
  <c r="V100" i="61"/>
  <c r="AB100" i="61" s="1"/>
  <c r="M32" i="62"/>
  <c r="U36" i="61"/>
  <c r="AA36" i="61" s="1"/>
  <c r="R20" i="88"/>
  <c r="U133" i="62"/>
  <c r="Y133" i="62" s="1"/>
  <c r="AC133" i="62" s="1"/>
  <c r="U121" i="88"/>
  <c r="S61" i="61"/>
  <c r="V61" i="61" s="1"/>
  <c r="AB61" i="61" s="1"/>
  <c r="BI102" i="59"/>
  <c r="BI128" i="59"/>
  <c r="P143" i="62"/>
  <c r="T131" i="88"/>
  <c r="U71" i="61"/>
  <c r="AA71" i="61" s="1"/>
  <c r="M67" i="62"/>
  <c r="R55" i="88"/>
  <c r="S119" i="61"/>
  <c r="Z72" i="61"/>
  <c r="C68" i="62"/>
  <c r="Y72" i="61"/>
  <c r="S56" i="88"/>
  <c r="O68" i="62"/>
  <c r="R68" i="62" s="1"/>
  <c r="S21" i="61"/>
  <c r="BI90" i="59"/>
  <c r="U25" i="61"/>
  <c r="AA25" i="61" s="1"/>
  <c r="Y25" i="61" s="1"/>
  <c r="M21" i="62"/>
  <c r="R21" i="62" s="1"/>
  <c r="R9" i="88"/>
  <c r="U54" i="61"/>
  <c r="AA54" i="61" s="1"/>
  <c r="Y54" i="61" s="1"/>
  <c r="R38" i="88"/>
  <c r="M50" i="62"/>
  <c r="R50" i="62" s="1"/>
  <c r="BI41" i="59"/>
  <c r="R75" i="88"/>
  <c r="M87" i="62"/>
  <c r="U91" i="61"/>
  <c r="AA91" i="61" s="1"/>
  <c r="R40" i="88"/>
  <c r="M52" i="62"/>
  <c r="R52" i="62" s="1"/>
  <c r="U56" i="61"/>
  <c r="AA56" i="61" s="1"/>
  <c r="Y56" i="61" s="1"/>
  <c r="BI111" i="57"/>
  <c r="R10" i="88"/>
  <c r="M22" i="62"/>
  <c r="R22" i="62" s="1"/>
  <c r="U26" i="61"/>
  <c r="AA26" i="61" s="1"/>
  <c r="R154" i="88"/>
  <c r="M166" i="62"/>
  <c r="R166" i="62" s="1"/>
  <c r="U170" i="61"/>
  <c r="AA170" i="61" s="1"/>
  <c r="Y170" i="61" s="1"/>
  <c r="U162" i="62"/>
  <c r="Y162" i="62" s="1"/>
  <c r="AC162" i="62" s="1"/>
  <c r="U150" i="88"/>
  <c r="R33" i="88"/>
  <c r="M45" i="62"/>
  <c r="R45" i="62" s="1"/>
  <c r="U49" i="61"/>
  <c r="AA49" i="61" s="1"/>
  <c r="U44" i="61"/>
  <c r="AA44" i="61" s="1"/>
  <c r="Y44" i="61" s="1"/>
  <c r="M40" i="62"/>
  <c r="R40" i="62" s="1"/>
  <c r="R28" i="88"/>
  <c r="BI89" i="57"/>
  <c r="S94" i="61"/>
  <c r="V94" i="61" s="1"/>
  <c r="AB94" i="61" s="1"/>
  <c r="R30" i="88"/>
  <c r="M42" i="62"/>
  <c r="R42" i="62" s="1"/>
  <c r="U46" i="61"/>
  <c r="AA46" i="61" s="1"/>
  <c r="Y46" i="61" s="1"/>
  <c r="M109" i="62"/>
  <c r="U113" i="61"/>
  <c r="AA113" i="61" s="1"/>
  <c r="R97" i="88"/>
  <c r="S90" i="61"/>
  <c r="R152" i="88"/>
  <c r="U168" i="61"/>
  <c r="AA168" i="61" s="1"/>
  <c r="M164" i="62"/>
  <c r="R106" i="88"/>
  <c r="U122" i="61"/>
  <c r="AA122" i="61" s="1"/>
  <c r="M118" i="62"/>
  <c r="BI63" i="59"/>
  <c r="BH43" i="59"/>
  <c r="BG43" i="59"/>
  <c r="BJ43" i="59"/>
  <c r="BL43" i="59" s="1"/>
  <c r="O43" i="61" s="1"/>
  <c r="S43" i="61" s="1"/>
  <c r="S128" i="61"/>
  <c r="M23" i="62"/>
  <c r="R23" i="62" s="1"/>
  <c r="R11" i="88"/>
  <c r="U27" i="61"/>
  <c r="AA27" i="61" s="1"/>
  <c r="U131" i="88"/>
  <c r="U143" i="62"/>
  <c r="Y143" i="62" s="1"/>
  <c r="AC143" i="62" s="1"/>
  <c r="BI68" i="57"/>
  <c r="R7" i="88"/>
  <c r="U23" i="61"/>
  <c r="AA23" i="61" s="1"/>
  <c r="Y23" i="61" s="1"/>
  <c r="M19" i="62"/>
  <c r="R19" i="62" s="1"/>
  <c r="BI87" i="59"/>
  <c r="S125" i="61"/>
  <c r="V125" i="61" s="1"/>
  <c r="AB125" i="61" s="1"/>
  <c r="U130" i="61"/>
  <c r="AA130" i="61" s="1"/>
  <c r="Y130" i="61" s="1"/>
  <c r="M126" i="62"/>
  <c r="R126" i="62" s="1"/>
  <c r="R114" i="88"/>
  <c r="Z160" i="61"/>
  <c r="S144" i="88"/>
  <c r="O156" i="62"/>
  <c r="C156" i="62"/>
  <c r="Y160" i="61"/>
  <c r="BI40" i="59"/>
  <c r="R13" i="88"/>
  <c r="U29" i="61"/>
  <c r="AA29" i="61" s="1"/>
  <c r="M25" i="62"/>
  <c r="M78" i="62"/>
  <c r="U82" i="61"/>
  <c r="AA82" i="61" s="1"/>
  <c r="R66" i="88"/>
  <c r="R69" i="88"/>
  <c r="M81" i="62"/>
  <c r="U85" i="61"/>
  <c r="AA85" i="61" s="1"/>
  <c r="M47" i="62"/>
  <c r="R47" i="62" s="1"/>
  <c r="U51" i="61"/>
  <c r="AA51" i="61" s="1"/>
  <c r="R35" i="88"/>
  <c r="S135" i="88"/>
  <c r="Z151" i="61"/>
  <c r="C147" i="62"/>
  <c r="O147" i="62"/>
  <c r="Y151" i="61"/>
  <c r="BI83" i="57"/>
  <c r="U58" i="61"/>
  <c r="AA58" i="61" s="1"/>
  <c r="Y58" i="61" s="1"/>
  <c r="R42" i="88"/>
  <c r="M54" i="62"/>
  <c r="R54" i="62" s="1"/>
  <c r="BI123" i="59"/>
  <c r="U151" i="88"/>
  <c r="U163" i="62"/>
  <c r="Y163" i="62" s="1"/>
  <c r="AC163" i="62" s="1"/>
  <c r="BI33" i="57"/>
  <c r="S106" i="61"/>
  <c r="V106" i="61" s="1"/>
  <c r="AB106" i="61" s="1"/>
  <c r="U132" i="62"/>
  <c r="Y132" i="62" s="1"/>
  <c r="AC132" i="62" s="1"/>
  <c r="U120" i="88"/>
  <c r="BI67" i="59"/>
  <c r="P95" i="62"/>
  <c r="T83" i="88"/>
  <c r="R25" i="88"/>
  <c r="U41" i="61"/>
  <c r="AA41" i="61" s="1"/>
  <c r="M37" i="62"/>
  <c r="U37" i="61"/>
  <c r="AA37" i="61" s="1"/>
  <c r="R21" i="88"/>
  <c r="M33" i="62"/>
  <c r="P32" i="62"/>
  <c r="T20" i="88"/>
  <c r="O133" i="62"/>
  <c r="Y137" i="61"/>
  <c r="Z137" i="61"/>
  <c r="S121" i="88"/>
  <c r="C133" i="62"/>
  <c r="U24" i="61"/>
  <c r="AA24" i="61" s="1"/>
  <c r="Y24" i="61" s="1"/>
  <c r="M20" i="62"/>
  <c r="R20" i="62" s="1"/>
  <c r="R8" i="88"/>
  <c r="T55" i="88"/>
  <c r="P67" i="62"/>
  <c r="BI127" i="59"/>
  <c r="P156" i="62"/>
  <c r="T144" i="88"/>
  <c r="R115" i="88"/>
  <c r="U131" i="61"/>
  <c r="AA131" i="61" s="1"/>
  <c r="M127" i="62"/>
  <c r="R127" i="62" s="1"/>
  <c r="T75" i="88"/>
  <c r="P87" i="62"/>
  <c r="U126" i="61"/>
  <c r="AA126" i="61" s="1"/>
  <c r="R110" i="88"/>
  <c r="M122" i="62"/>
  <c r="P147" i="62"/>
  <c r="T135" i="88"/>
  <c r="P163" i="62"/>
  <c r="T151" i="88"/>
  <c r="B17" i="56"/>
  <c r="A16" i="56"/>
  <c r="M18" i="62"/>
  <c r="R18" i="62" s="1"/>
  <c r="U22" i="61"/>
  <c r="AA22" i="61" s="1"/>
  <c r="Y22" i="61" s="1"/>
  <c r="R6" i="88"/>
  <c r="S111" i="61"/>
  <c r="U132" i="61"/>
  <c r="AA132" i="61" s="1"/>
  <c r="Y132" i="61" s="1"/>
  <c r="M128" i="62"/>
  <c r="R128" i="62" s="1"/>
  <c r="R116" i="88"/>
  <c r="P132" i="62"/>
  <c r="T120" i="88"/>
  <c r="R39" i="88"/>
  <c r="U55" i="61"/>
  <c r="AA55" i="61" s="1"/>
  <c r="Y55" i="61" s="1"/>
  <c r="M51" i="62"/>
  <c r="R51" i="62" s="1"/>
  <c r="M173" i="62"/>
  <c r="R173" i="62" s="1"/>
  <c r="U177" i="61"/>
  <c r="AA177" i="61" s="1"/>
  <c r="Y177" i="61" s="1"/>
  <c r="R161" i="88"/>
  <c r="C162" i="62"/>
  <c r="O162" i="62"/>
  <c r="Z166" i="61"/>
  <c r="S150" i="88"/>
  <c r="Y166" i="61"/>
  <c r="S89" i="61"/>
  <c r="R158" i="88"/>
  <c r="M170" i="62"/>
  <c r="R170" i="62" s="1"/>
  <c r="U174" i="61"/>
  <c r="AA174" i="61" s="1"/>
  <c r="U172" i="61"/>
  <c r="AA172" i="61" s="1"/>
  <c r="Y172" i="61" s="1"/>
  <c r="R156" i="88"/>
  <c r="M168" i="62"/>
  <c r="R168" i="62" s="1"/>
  <c r="BH39" i="59"/>
  <c r="BG39" i="59"/>
  <c r="BJ39" i="59"/>
  <c r="BL39" i="59" s="1"/>
  <c r="M169" i="62"/>
  <c r="U173" i="61"/>
  <c r="AA173" i="61" s="1"/>
  <c r="R157" i="88"/>
  <c r="T97" i="88"/>
  <c r="P109" i="62"/>
  <c r="M83" i="62"/>
  <c r="U87" i="61"/>
  <c r="AA87" i="61" s="1"/>
  <c r="R71" i="88"/>
  <c r="P164" i="62"/>
  <c r="T152" i="88"/>
  <c r="T106" i="88"/>
  <c r="P118" i="62"/>
  <c r="R82" i="88"/>
  <c r="U98" i="61"/>
  <c r="AA98" i="61" s="1"/>
  <c r="M94" i="62"/>
  <c r="U38" i="61"/>
  <c r="AA38" i="61" s="1"/>
  <c r="M34" i="62"/>
  <c r="R22" i="88"/>
  <c r="Y147" i="61"/>
  <c r="O143" i="62"/>
  <c r="S131" i="88"/>
  <c r="C143" i="62"/>
  <c r="Z147" i="61"/>
  <c r="U48" i="61"/>
  <c r="AA48" i="61" s="1"/>
  <c r="Y48" i="61" s="1"/>
  <c r="M44" i="62"/>
  <c r="R44" i="62" s="1"/>
  <c r="R32" i="88"/>
  <c r="U31" i="61"/>
  <c r="AA31" i="61" s="1"/>
  <c r="M27" i="62"/>
  <c r="R15" i="88"/>
  <c r="U156" i="62"/>
  <c r="Y156" i="62" s="1"/>
  <c r="AC156" i="62" s="1"/>
  <c r="U144" i="88"/>
  <c r="P25" i="62"/>
  <c r="T13" i="88"/>
  <c r="P78" i="62"/>
  <c r="T66" i="88"/>
  <c r="P81" i="62"/>
  <c r="T69" i="88"/>
  <c r="S107" i="61"/>
  <c r="U147" i="62"/>
  <c r="Y147" i="62" s="1"/>
  <c r="AC147" i="62" s="1"/>
  <c r="U135" i="88"/>
  <c r="S83" i="61"/>
  <c r="S120" i="61"/>
  <c r="V120" i="61" s="1"/>
  <c r="AB120" i="61" s="1"/>
  <c r="Y167" i="61"/>
  <c r="O163" i="62"/>
  <c r="S151" i="88"/>
  <c r="Z167" i="61"/>
  <c r="C163" i="62"/>
  <c r="S33" i="61"/>
  <c r="V33" i="61" s="1"/>
  <c r="AB33" i="61" s="1"/>
  <c r="M24" i="62"/>
  <c r="R24" i="62" s="1"/>
  <c r="U28" i="61"/>
  <c r="AA28" i="61" s="1"/>
  <c r="Y28" i="61" s="1"/>
  <c r="R12" i="88"/>
  <c r="U47" i="61"/>
  <c r="AA47" i="61" s="1"/>
  <c r="M43" i="62"/>
  <c r="R43" i="62" s="1"/>
  <c r="R31" i="88"/>
  <c r="Y136" i="61"/>
  <c r="Z136" i="61"/>
  <c r="C132" i="62"/>
  <c r="S120" i="88"/>
  <c r="O132" i="62"/>
  <c r="S159" i="88" l="1"/>
  <c r="O171" i="62"/>
  <c r="Y175" i="61"/>
  <c r="R159" i="88"/>
  <c r="Z175" i="61"/>
  <c r="V175" i="61"/>
  <c r="AB175" i="61" s="1"/>
  <c r="P171" i="62" s="1"/>
  <c r="M171" i="62"/>
  <c r="R171" i="62" s="1"/>
  <c r="U171" i="62" s="1"/>
  <c r="Y171" i="62" s="1"/>
  <c r="AC171" i="62" s="1"/>
  <c r="S37" i="88"/>
  <c r="O49" i="62"/>
  <c r="V76" i="61"/>
  <c r="AB76" i="61" s="1"/>
  <c r="T60" i="88" s="1"/>
  <c r="S63" i="88"/>
  <c r="T87" i="88"/>
  <c r="C49" i="62"/>
  <c r="U49" i="62"/>
  <c r="Y49" i="62" s="1"/>
  <c r="AC49" i="62" s="1"/>
  <c r="Z79" i="61"/>
  <c r="Y79" i="61"/>
  <c r="O75" i="62"/>
  <c r="R75" i="62"/>
  <c r="U75" i="62" s="1"/>
  <c r="Y75" i="62" s="1"/>
  <c r="AC75" i="62" s="1"/>
  <c r="V86" i="61"/>
  <c r="AB86" i="61" s="1"/>
  <c r="P82" i="62" s="1"/>
  <c r="U109" i="61"/>
  <c r="AA109" i="61" s="1"/>
  <c r="Y109" i="61" s="1"/>
  <c r="M76" i="62"/>
  <c r="U76" i="61"/>
  <c r="AA76" i="61" s="1"/>
  <c r="S60" i="88" s="1"/>
  <c r="U53" i="62"/>
  <c r="Y53" i="62" s="1"/>
  <c r="AC53" i="62" s="1"/>
  <c r="U112" i="61"/>
  <c r="AA112" i="61" s="1"/>
  <c r="O108" i="62" s="1"/>
  <c r="R60" i="88"/>
  <c r="P88" i="62"/>
  <c r="M123" i="62"/>
  <c r="T61" i="88"/>
  <c r="U103" i="61"/>
  <c r="AA103" i="61" s="1"/>
  <c r="Y103" i="61" s="1"/>
  <c r="R87" i="88"/>
  <c r="M99" i="62"/>
  <c r="S67" i="61"/>
  <c r="V67" i="61" s="1"/>
  <c r="AB67" i="61" s="1"/>
  <c r="T51" i="88" s="1"/>
  <c r="V127" i="61"/>
  <c r="AB127" i="61" s="1"/>
  <c r="P123" i="62" s="1"/>
  <c r="R111" i="88"/>
  <c r="O127" i="62"/>
  <c r="C127" i="62"/>
  <c r="Z131" i="61"/>
  <c r="S115" i="88"/>
  <c r="S35" i="88"/>
  <c r="O47" i="62"/>
  <c r="C47" i="62"/>
  <c r="Z51" i="61"/>
  <c r="O128" i="62"/>
  <c r="C128" i="62"/>
  <c r="S116" i="88"/>
  <c r="Z132" i="61"/>
  <c r="Y131" i="61"/>
  <c r="Y51" i="61"/>
  <c r="Z130" i="61"/>
  <c r="C126" i="62"/>
  <c r="O126" i="62"/>
  <c r="S114" i="88"/>
  <c r="Z46" i="61"/>
  <c r="C42" i="62"/>
  <c r="O42" i="62"/>
  <c r="S30" i="88"/>
  <c r="O40" i="62"/>
  <c r="S28" i="88"/>
  <c r="C40" i="62"/>
  <c r="Z44" i="61"/>
  <c r="R88" i="62"/>
  <c r="U88" i="62" s="1"/>
  <c r="Y88" i="62" s="1"/>
  <c r="AC88" i="62" s="1"/>
  <c r="P46" i="62"/>
  <c r="T34" i="88"/>
  <c r="P53" i="62"/>
  <c r="T41" i="88"/>
  <c r="C43" i="62"/>
  <c r="O43" i="62"/>
  <c r="S31" i="88"/>
  <c r="Z47" i="61"/>
  <c r="Z49" i="61"/>
  <c r="O45" i="62"/>
  <c r="C45" i="62"/>
  <c r="S33" i="88"/>
  <c r="O48" i="62"/>
  <c r="Z52" i="61"/>
  <c r="C48" i="62"/>
  <c r="S36" i="88"/>
  <c r="Y47" i="61"/>
  <c r="O52" i="62"/>
  <c r="S40" i="88"/>
  <c r="Z56" i="61"/>
  <c r="C52" i="62"/>
  <c r="T65" i="88"/>
  <c r="C44" i="62"/>
  <c r="S32" i="88"/>
  <c r="Z48" i="61"/>
  <c r="O44" i="62"/>
  <c r="Z55" i="61"/>
  <c r="S39" i="88"/>
  <c r="C51" i="62"/>
  <c r="O51" i="62"/>
  <c r="S42" i="88"/>
  <c r="Z58" i="61"/>
  <c r="C54" i="62"/>
  <c r="O54" i="62"/>
  <c r="Y49" i="61"/>
  <c r="C50" i="62"/>
  <c r="S38" i="88"/>
  <c r="Z54" i="61"/>
  <c r="O50" i="62"/>
  <c r="C53" i="62"/>
  <c r="S41" i="88"/>
  <c r="Z57" i="61"/>
  <c r="O53" i="62"/>
  <c r="Y52" i="61"/>
  <c r="U54" i="88"/>
  <c r="Z59" i="61"/>
  <c r="R16" i="88"/>
  <c r="Y64" i="61"/>
  <c r="T16" i="88"/>
  <c r="C55" i="62"/>
  <c r="O55" i="62"/>
  <c r="R55" i="62" s="1"/>
  <c r="U43" i="88" s="1"/>
  <c r="Y59" i="61"/>
  <c r="M73" i="62"/>
  <c r="P111" i="62"/>
  <c r="T122" i="88"/>
  <c r="U32" i="61"/>
  <c r="AA32" i="61" s="1"/>
  <c r="C28" i="62" s="1"/>
  <c r="U115" i="61"/>
  <c r="AA115" i="61" s="1"/>
  <c r="S99" i="88" s="1"/>
  <c r="M98" i="62"/>
  <c r="R61" i="88"/>
  <c r="M28" i="62"/>
  <c r="C60" i="62"/>
  <c r="T24" i="88"/>
  <c r="M108" i="62"/>
  <c r="P120" i="62"/>
  <c r="O77" i="62"/>
  <c r="R77" i="62" s="1"/>
  <c r="U77" i="62" s="1"/>
  <c r="Y77" i="62" s="1"/>
  <c r="AC77" i="62" s="1"/>
  <c r="U134" i="62"/>
  <c r="Y134" i="62" s="1"/>
  <c r="AC134" i="62" s="1"/>
  <c r="P108" i="62"/>
  <c r="U48" i="62"/>
  <c r="Y48" i="62" s="1"/>
  <c r="AC48" i="62" s="1"/>
  <c r="U40" i="61"/>
  <c r="AA40" i="61" s="1"/>
  <c r="C36" i="62" s="1"/>
  <c r="O117" i="62"/>
  <c r="R117" i="62" s="1"/>
  <c r="U117" i="62" s="1"/>
  <c r="Y117" i="62" s="1"/>
  <c r="AC117" i="62" s="1"/>
  <c r="R24" i="88"/>
  <c r="Y121" i="61"/>
  <c r="S65" i="88"/>
  <c r="U60" i="61"/>
  <c r="AA60" i="61" s="1"/>
  <c r="C56" i="62" s="1"/>
  <c r="T86" i="88"/>
  <c r="P76" i="62"/>
  <c r="S48" i="88"/>
  <c r="O60" i="62"/>
  <c r="R60" i="62" s="1"/>
  <c r="U60" i="62" s="1"/>
  <c r="Y60" i="62" s="1"/>
  <c r="AC60" i="62" s="1"/>
  <c r="T105" i="88"/>
  <c r="C117" i="62"/>
  <c r="Z121" i="61"/>
  <c r="Z81" i="61"/>
  <c r="O134" i="62"/>
  <c r="Y138" i="61"/>
  <c r="R99" i="88"/>
  <c r="R108" i="88"/>
  <c r="R86" i="88"/>
  <c r="U80" i="61"/>
  <c r="AA80" i="61" s="1"/>
  <c r="Y80" i="61" s="1"/>
  <c r="M111" i="62"/>
  <c r="R96" i="88"/>
  <c r="U102" i="61"/>
  <c r="AA102" i="61" s="1"/>
  <c r="C98" i="62" s="1"/>
  <c r="U77" i="61"/>
  <c r="AA77" i="61" s="1"/>
  <c r="S61" i="88" s="1"/>
  <c r="R64" i="88"/>
  <c r="M36" i="62"/>
  <c r="C77" i="62"/>
  <c r="U34" i="61"/>
  <c r="AA34" i="61" s="1"/>
  <c r="C30" i="62" s="1"/>
  <c r="T77" i="88"/>
  <c r="Z138" i="61"/>
  <c r="T72" i="88"/>
  <c r="R59" i="88"/>
  <c r="R100" i="88"/>
  <c r="R77" i="88"/>
  <c r="T59" i="88"/>
  <c r="S122" i="88"/>
  <c r="R93" i="88"/>
  <c r="T100" i="88"/>
  <c r="T18" i="88"/>
  <c r="BI117" i="59"/>
  <c r="P105" i="62"/>
  <c r="M112" i="62"/>
  <c r="M30" i="62"/>
  <c r="R18" i="88"/>
  <c r="M105" i="62"/>
  <c r="P130" i="62"/>
  <c r="T118" i="88"/>
  <c r="M84" i="62"/>
  <c r="M89" i="62"/>
  <c r="S118" i="88"/>
  <c r="C130" i="62"/>
  <c r="Y134" i="61"/>
  <c r="Z134" i="61"/>
  <c r="O130" i="62"/>
  <c r="M120" i="62"/>
  <c r="P56" i="62"/>
  <c r="U88" i="61"/>
  <c r="AA88" i="61" s="1"/>
  <c r="C84" i="62" s="1"/>
  <c r="R44" i="88"/>
  <c r="U94" i="88"/>
  <c r="U118" i="88"/>
  <c r="U130" i="62"/>
  <c r="Y130" i="62" s="1"/>
  <c r="AC130" i="62" s="1"/>
  <c r="U124" i="61"/>
  <c r="AA124" i="61" s="1"/>
  <c r="O120" i="62" s="1"/>
  <c r="T92" i="88"/>
  <c r="R72" i="88"/>
  <c r="M56" i="62"/>
  <c r="U93" i="61"/>
  <c r="AA93" i="61" s="1"/>
  <c r="Z93" i="61" s="1"/>
  <c r="V133" i="61"/>
  <c r="AB133" i="61" s="1"/>
  <c r="U133" i="61"/>
  <c r="AA133" i="61" s="1"/>
  <c r="M129" i="62"/>
  <c r="R129" i="62" s="1"/>
  <c r="R117" i="88"/>
  <c r="R92" i="88"/>
  <c r="V140" i="61"/>
  <c r="AB140" i="61" s="1"/>
  <c r="R124" i="88"/>
  <c r="U140" i="61"/>
  <c r="AA140" i="61" s="1"/>
  <c r="M136" i="62"/>
  <c r="R136" i="62" s="1"/>
  <c r="T119" i="88"/>
  <c r="P131" i="62"/>
  <c r="M82" i="62"/>
  <c r="R70" i="88"/>
  <c r="C131" i="62"/>
  <c r="Y135" i="61"/>
  <c r="O131" i="62"/>
  <c r="Z135" i="61"/>
  <c r="S119" i="88"/>
  <c r="U119" i="88"/>
  <c r="U131" i="62"/>
  <c r="Y131" i="62" s="1"/>
  <c r="AC131" i="62" s="1"/>
  <c r="V141" i="61"/>
  <c r="AB141" i="61" s="1"/>
  <c r="U141" i="61"/>
  <c r="AA141" i="61" s="1"/>
  <c r="M137" i="62"/>
  <c r="R137" i="62" s="1"/>
  <c r="R125" i="88"/>
  <c r="V78" i="61"/>
  <c r="AB78" i="61" s="1"/>
  <c r="P74" i="62" s="1"/>
  <c r="M70" i="62"/>
  <c r="M100" i="62"/>
  <c r="R62" i="88"/>
  <c r="P100" i="62"/>
  <c r="M110" i="62"/>
  <c r="R88" i="88"/>
  <c r="T98" i="88"/>
  <c r="M74" i="62"/>
  <c r="U68" i="88"/>
  <c r="BI42" i="59"/>
  <c r="S6" i="88"/>
  <c r="O18" i="62"/>
  <c r="C18" i="62"/>
  <c r="Z22" i="61"/>
  <c r="O19" i="62"/>
  <c r="S7" i="88"/>
  <c r="Z23" i="61"/>
  <c r="C19" i="62"/>
  <c r="O23" i="62"/>
  <c r="C23" i="62"/>
  <c r="S11" i="88"/>
  <c r="Z27" i="61"/>
  <c r="S10" i="88"/>
  <c r="O22" i="62"/>
  <c r="C22" i="62"/>
  <c r="Z26" i="61"/>
  <c r="C24" i="62"/>
  <c r="S12" i="88"/>
  <c r="Z28" i="61"/>
  <c r="O24" i="62"/>
  <c r="S8" i="88"/>
  <c r="C20" i="62"/>
  <c r="O20" i="62"/>
  <c r="Z24" i="61"/>
  <c r="Y27" i="61"/>
  <c r="Y26" i="61"/>
  <c r="S9" i="88"/>
  <c r="Z25" i="61"/>
  <c r="O21" i="62"/>
  <c r="C21" i="62"/>
  <c r="R98" i="88"/>
  <c r="U104" i="61"/>
  <c r="AA104" i="61" s="1"/>
  <c r="O100" i="62" s="1"/>
  <c r="U73" i="61"/>
  <c r="AA73" i="61" s="1"/>
  <c r="Y73" i="61" s="1"/>
  <c r="S70" i="88"/>
  <c r="O82" i="62"/>
  <c r="Y86" i="61"/>
  <c r="C82" i="62"/>
  <c r="Z86" i="61"/>
  <c r="U114" i="61"/>
  <c r="AA114" i="61" s="1"/>
  <c r="S98" i="88" s="1"/>
  <c r="T58" i="88"/>
  <c r="M165" i="62"/>
  <c r="U169" i="61"/>
  <c r="AA169" i="61" s="1"/>
  <c r="S153" i="88" s="1"/>
  <c r="P165" i="62"/>
  <c r="R153" i="88"/>
  <c r="C167" i="62"/>
  <c r="E167" i="62" s="1"/>
  <c r="S68" i="61"/>
  <c r="V68" i="61" s="1"/>
  <c r="AB68" i="61" s="1"/>
  <c r="T52" i="88" s="1"/>
  <c r="M71" i="62"/>
  <c r="U101" i="61"/>
  <c r="AA101" i="61" s="1"/>
  <c r="C97" i="62" s="1"/>
  <c r="U74" i="61"/>
  <c r="AA74" i="61" s="1"/>
  <c r="O70" i="62" s="1"/>
  <c r="P97" i="62"/>
  <c r="M97" i="62"/>
  <c r="R58" i="88"/>
  <c r="U75" i="61"/>
  <c r="AA75" i="61" s="1"/>
  <c r="C71" i="62" s="1"/>
  <c r="R85" i="88"/>
  <c r="U116" i="61"/>
  <c r="AA116" i="61" s="1"/>
  <c r="S100" i="88" s="1"/>
  <c r="C44" i="70"/>
  <c r="Z174" i="61"/>
  <c r="S158" i="88"/>
  <c r="C170" i="62"/>
  <c r="E170" i="62" s="1"/>
  <c r="O170" i="62"/>
  <c r="O168" i="62"/>
  <c r="S156" i="88"/>
  <c r="Z172" i="61"/>
  <c r="C168" i="62"/>
  <c r="E168" i="62" s="1"/>
  <c r="Y174" i="61"/>
  <c r="Z177" i="61"/>
  <c r="S161" i="88"/>
  <c r="O173" i="62"/>
  <c r="C173" i="62"/>
  <c r="E173" i="62" s="1"/>
  <c r="Z170" i="61"/>
  <c r="C166" i="62"/>
  <c r="E166" i="62" s="1"/>
  <c r="O166" i="62"/>
  <c r="S154" i="88"/>
  <c r="M31" i="62"/>
  <c r="U35" i="61"/>
  <c r="AA35" i="61" s="1"/>
  <c r="Y35" i="61" s="1"/>
  <c r="P31" i="62"/>
  <c r="R19" i="88"/>
  <c r="M104" i="62"/>
  <c r="U108" i="61"/>
  <c r="AA108" i="61" s="1"/>
  <c r="S92" i="88" s="1"/>
  <c r="C43" i="70"/>
  <c r="C42" i="70"/>
  <c r="S155" i="88"/>
  <c r="BI43" i="57"/>
  <c r="C40" i="70"/>
  <c r="D40" i="70" s="1"/>
  <c r="M69" i="62"/>
  <c r="M58" i="62"/>
  <c r="R46" i="88"/>
  <c r="U62" i="61"/>
  <c r="AA62" i="61" s="1"/>
  <c r="F9" i="57"/>
  <c r="F10" i="57" s="1"/>
  <c r="R47" i="88"/>
  <c r="U113" i="88"/>
  <c r="Z171" i="61"/>
  <c r="V73" i="61"/>
  <c r="AB73" i="61" s="1"/>
  <c r="P69" i="62" s="1"/>
  <c r="V62" i="61"/>
  <c r="AB62" i="61" s="1"/>
  <c r="M59" i="62"/>
  <c r="C39" i="70"/>
  <c r="D39" i="70" s="1"/>
  <c r="O167" i="62"/>
  <c r="R167" i="62" s="1"/>
  <c r="U155" i="88" s="1"/>
  <c r="BI117" i="57"/>
  <c r="T47" i="88"/>
  <c r="M113" i="62"/>
  <c r="R101" i="88"/>
  <c r="U117" i="61"/>
  <c r="AA117" i="61" s="1"/>
  <c r="U63" i="61"/>
  <c r="AA63" i="61" s="1"/>
  <c r="S47" i="88" s="1"/>
  <c r="V117" i="61"/>
  <c r="AB117" i="61" s="1"/>
  <c r="U50" i="61"/>
  <c r="AA50" i="61" s="1"/>
  <c r="R34" i="88"/>
  <c r="M46" i="62"/>
  <c r="R46" i="62" s="1"/>
  <c r="T160" i="88"/>
  <c r="P172" i="62"/>
  <c r="T155" i="88"/>
  <c r="P167" i="62"/>
  <c r="S42" i="61"/>
  <c r="V42" i="61" s="1"/>
  <c r="AB42" i="61" s="1"/>
  <c r="U176" i="61"/>
  <c r="AA176" i="61" s="1"/>
  <c r="M172" i="62"/>
  <c r="R160" i="88"/>
  <c r="BI42" i="57"/>
  <c r="U81" i="88"/>
  <c r="U93" i="62"/>
  <c r="Y93" i="62" s="1"/>
  <c r="AC93" i="62" s="1"/>
  <c r="P26" i="62"/>
  <c r="T14" i="88"/>
  <c r="P61" i="62"/>
  <c r="T49" i="88"/>
  <c r="P91" i="62"/>
  <c r="T79" i="88"/>
  <c r="O91" i="62"/>
  <c r="R91" i="62" s="1"/>
  <c r="Z95" i="61"/>
  <c r="C91" i="62"/>
  <c r="Y95" i="61"/>
  <c r="S79" i="88"/>
  <c r="U114" i="62"/>
  <c r="Y114" i="62" s="1"/>
  <c r="AC114" i="62" s="1"/>
  <c r="U102" i="88"/>
  <c r="Z30" i="61"/>
  <c r="S14" i="88"/>
  <c r="O26" i="62"/>
  <c r="R26" i="62" s="1"/>
  <c r="C26" i="62"/>
  <c r="Y30" i="61"/>
  <c r="S49" i="88"/>
  <c r="Z65" i="61"/>
  <c r="C61" i="62"/>
  <c r="O61" i="62"/>
  <c r="R61" i="62" s="1"/>
  <c r="Y65" i="61"/>
  <c r="M39" i="62"/>
  <c r="U43" i="61"/>
  <c r="AA43" i="61" s="1"/>
  <c r="R27" i="88"/>
  <c r="U24" i="62"/>
  <c r="Y24" i="62" s="1"/>
  <c r="AC24" i="62" s="1"/>
  <c r="U12" i="88"/>
  <c r="T104" i="88"/>
  <c r="P116" i="62"/>
  <c r="R91" i="88"/>
  <c r="U107" i="61"/>
  <c r="AA107" i="61" s="1"/>
  <c r="M103" i="62"/>
  <c r="S71" i="88"/>
  <c r="Z87" i="61"/>
  <c r="O83" i="62"/>
  <c r="R83" i="62" s="1"/>
  <c r="C83" i="62"/>
  <c r="Y87" i="61"/>
  <c r="O169" i="62"/>
  <c r="R169" i="62" s="1"/>
  <c r="Y173" i="61"/>
  <c r="Z173" i="61"/>
  <c r="S157" i="88"/>
  <c r="C169" i="62"/>
  <c r="E169" i="62" s="1"/>
  <c r="O39" i="61"/>
  <c r="F9" i="59"/>
  <c r="F10" i="59" s="1"/>
  <c r="E39" i="70"/>
  <c r="F39" i="70" s="1"/>
  <c r="E40" i="70"/>
  <c r="U168" i="62"/>
  <c r="Y168" i="62" s="1"/>
  <c r="AC168" i="62" s="1"/>
  <c r="U156" i="88"/>
  <c r="M85" i="62"/>
  <c r="R73" i="88"/>
  <c r="U89" i="61"/>
  <c r="AA89" i="61" s="1"/>
  <c r="U116" i="88"/>
  <c r="U128" i="62"/>
  <c r="Y128" i="62" s="1"/>
  <c r="AC128" i="62" s="1"/>
  <c r="R95" i="88"/>
  <c r="U111" i="61"/>
  <c r="AA111" i="61" s="1"/>
  <c r="M107" i="62"/>
  <c r="S110" i="88"/>
  <c r="C122" i="62"/>
  <c r="O122" i="62"/>
  <c r="R122" i="62" s="1"/>
  <c r="Z126" i="61"/>
  <c r="Y126" i="61"/>
  <c r="U127" i="62"/>
  <c r="Y127" i="62" s="1"/>
  <c r="AC127" i="62" s="1"/>
  <c r="U115" i="88"/>
  <c r="U56" i="88"/>
  <c r="U68" i="62"/>
  <c r="Y68" i="62" s="1"/>
  <c r="AC68" i="62" s="1"/>
  <c r="S25" i="88"/>
  <c r="C37" i="62"/>
  <c r="O37" i="62"/>
  <c r="R37" i="62" s="1"/>
  <c r="Z41" i="61"/>
  <c r="Y41" i="61"/>
  <c r="T90" i="88"/>
  <c r="P102" i="62"/>
  <c r="U42" i="88"/>
  <c r="U54" i="62"/>
  <c r="Y54" i="62" s="1"/>
  <c r="AC54" i="62" s="1"/>
  <c r="U47" i="62"/>
  <c r="Y47" i="62" s="1"/>
  <c r="AC47" i="62" s="1"/>
  <c r="U35" i="88"/>
  <c r="Y85" i="61"/>
  <c r="S69" i="88"/>
  <c r="O81" i="62"/>
  <c r="R81" i="62" s="1"/>
  <c r="Z85" i="61"/>
  <c r="C81" i="62"/>
  <c r="Z82" i="61"/>
  <c r="C78" i="62"/>
  <c r="Y82" i="61"/>
  <c r="S66" i="88"/>
  <c r="O78" i="62"/>
  <c r="R78" i="62" s="1"/>
  <c r="T109" i="88"/>
  <c r="P121" i="62"/>
  <c r="U11" i="88"/>
  <c r="U23" i="62"/>
  <c r="Y23" i="62" s="1"/>
  <c r="AC23" i="62" s="1"/>
  <c r="V43" i="61"/>
  <c r="AB43" i="61" s="1"/>
  <c r="C118" i="62"/>
  <c r="O118" i="62"/>
  <c r="R118" i="62" s="1"/>
  <c r="Y122" i="61"/>
  <c r="Z122" i="61"/>
  <c r="S106" i="88"/>
  <c r="U42" i="62"/>
  <c r="Y42" i="62" s="1"/>
  <c r="AC42" i="62" s="1"/>
  <c r="U30" i="88"/>
  <c r="T78" i="88"/>
  <c r="P90" i="62"/>
  <c r="U166" i="62"/>
  <c r="Y166" i="62" s="1"/>
  <c r="AC166" i="62" s="1"/>
  <c r="U154" i="88"/>
  <c r="U22" i="62"/>
  <c r="Y22" i="62" s="1"/>
  <c r="AC22" i="62" s="1"/>
  <c r="U10" i="88"/>
  <c r="U38" i="88"/>
  <c r="U50" i="62"/>
  <c r="Y50" i="62" s="1"/>
  <c r="AC50" i="62" s="1"/>
  <c r="M17" i="62"/>
  <c r="R17" i="62" s="1"/>
  <c r="U21" i="61"/>
  <c r="AA21" i="61" s="1"/>
  <c r="Y21" i="61" s="1"/>
  <c r="R5" i="88"/>
  <c r="R103" i="88"/>
  <c r="U119" i="61"/>
  <c r="AA119" i="61" s="1"/>
  <c r="M115" i="62"/>
  <c r="Z71" i="61"/>
  <c r="Y71" i="61"/>
  <c r="O67" i="62"/>
  <c r="R67" i="62" s="1"/>
  <c r="S55" i="88"/>
  <c r="C67" i="62"/>
  <c r="T45" i="88"/>
  <c r="P57" i="62"/>
  <c r="Z36" i="61"/>
  <c r="S20" i="88"/>
  <c r="Y36" i="61"/>
  <c r="C32" i="62"/>
  <c r="O32" i="62"/>
  <c r="R32" i="62" s="1"/>
  <c r="Z123" i="61"/>
  <c r="C119" i="62"/>
  <c r="Y123" i="61"/>
  <c r="O119" i="62"/>
  <c r="R119" i="62" s="1"/>
  <c r="S107" i="88"/>
  <c r="P65" i="62"/>
  <c r="T53" i="88"/>
  <c r="Z99" i="61"/>
  <c r="O95" i="62"/>
  <c r="R95" i="62" s="1"/>
  <c r="Y99" i="61"/>
  <c r="C95" i="62"/>
  <c r="S83" i="88"/>
  <c r="M62" i="62"/>
  <c r="U66" i="61"/>
  <c r="AA66" i="61" s="1"/>
  <c r="R50" i="88"/>
  <c r="T80" i="88"/>
  <c r="P92" i="62"/>
  <c r="O96" i="62"/>
  <c r="R96" i="62" s="1"/>
  <c r="Y100" i="61"/>
  <c r="C96" i="62"/>
  <c r="S84" i="88"/>
  <c r="Z100" i="61"/>
  <c r="Y127" i="61"/>
  <c r="O123" i="62"/>
  <c r="S111" i="88"/>
  <c r="Z127" i="61"/>
  <c r="C123" i="62"/>
  <c r="O65" i="62"/>
  <c r="R65" i="62" s="1"/>
  <c r="C65" i="62"/>
  <c r="Y69" i="61"/>
  <c r="Z69" i="61"/>
  <c r="S53" i="88"/>
  <c r="Y96" i="61"/>
  <c r="O92" i="62"/>
  <c r="R92" i="62" s="1"/>
  <c r="S80" i="88"/>
  <c r="C92" i="62"/>
  <c r="Z96" i="61"/>
  <c r="P29" i="62"/>
  <c r="T17" i="88"/>
  <c r="R67" i="88"/>
  <c r="U83" i="61"/>
  <c r="AA83" i="61" s="1"/>
  <c r="M79" i="62"/>
  <c r="U31" i="88"/>
  <c r="U43" i="62"/>
  <c r="Y43" i="62" s="1"/>
  <c r="AC43" i="62" s="1"/>
  <c r="U33" i="61"/>
  <c r="AA33" i="61" s="1"/>
  <c r="M29" i="62"/>
  <c r="R17" i="88"/>
  <c r="M116" i="62"/>
  <c r="U120" i="61"/>
  <c r="AA120" i="61" s="1"/>
  <c r="R104" i="88"/>
  <c r="V83" i="61"/>
  <c r="AB83" i="61" s="1"/>
  <c r="V107" i="61"/>
  <c r="AB107" i="61" s="1"/>
  <c r="Z31" i="61"/>
  <c r="S15" i="88"/>
  <c r="Y31" i="61"/>
  <c r="C27" i="62"/>
  <c r="O27" i="62"/>
  <c r="R27" i="62" s="1"/>
  <c r="U32" i="88"/>
  <c r="U44" i="62"/>
  <c r="Y44" i="62" s="1"/>
  <c r="AC44" i="62" s="1"/>
  <c r="Z38" i="61"/>
  <c r="S22" i="88"/>
  <c r="O34" i="62"/>
  <c r="R34" i="62" s="1"/>
  <c r="C34" i="62"/>
  <c r="Y38" i="61"/>
  <c r="S82" i="88"/>
  <c r="C94" i="62"/>
  <c r="O94" i="62"/>
  <c r="R94" i="62" s="1"/>
  <c r="Y98" i="61"/>
  <c r="Z98" i="61"/>
  <c r="BI39" i="59"/>
  <c r="U158" i="88"/>
  <c r="U170" i="62"/>
  <c r="Y170" i="62" s="1"/>
  <c r="AC170" i="62" s="1"/>
  <c r="V89" i="61"/>
  <c r="AB89" i="61" s="1"/>
  <c r="U161" i="88"/>
  <c r="U173" i="62"/>
  <c r="Y173" i="62" s="1"/>
  <c r="AC173" i="62" s="1"/>
  <c r="U51" i="62"/>
  <c r="Y51" i="62" s="1"/>
  <c r="AC51" i="62" s="1"/>
  <c r="U39" i="88"/>
  <c r="V111" i="61"/>
  <c r="AB111" i="61" s="1"/>
  <c r="U6" i="88"/>
  <c r="U18" i="62"/>
  <c r="Y18" i="62" s="1"/>
  <c r="AC18" i="62" s="1"/>
  <c r="A17" i="56"/>
  <c r="B18" i="56"/>
  <c r="U20" i="62"/>
  <c r="Y20" i="62" s="1"/>
  <c r="AC20" i="62" s="1"/>
  <c r="U8" i="88"/>
  <c r="S21" i="88"/>
  <c r="O33" i="62"/>
  <c r="R33" i="62" s="1"/>
  <c r="Y37" i="61"/>
  <c r="C33" i="62"/>
  <c r="Z37" i="61"/>
  <c r="M102" i="62"/>
  <c r="U106" i="61"/>
  <c r="AA106" i="61" s="1"/>
  <c r="R90" i="88"/>
  <c r="O25" i="62"/>
  <c r="R25" i="62" s="1"/>
  <c r="S13" i="88"/>
  <c r="C25" i="62"/>
  <c r="Y29" i="61"/>
  <c r="Z29" i="61"/>
  <c r="U126" i="62"/>
  <c r="Y126" i="62" s="1"/>
  <c r="AC126" i="62" s="1"/>
  <c r="U114" i="88"/>
  <c r="M121" i="62"/>
  <c r="R109" i="88"/>
  <c r="U125" i="61"/>
  <c r="AA125" i="61" s="1"/>
  <c r="U19" i="62"/>
  <c r="Y19" i="62" s="1"/>
  <c r="AC19" i="62" s="1"/>
  <c r="U7" i="88"/>
  <c r="R112" i="88"/>
  <c r="U128" i="61"/>
  <c r="AA128" i="61" s="1"/>
  <c r="M124" i="62"/>
  <c r="BI43" i="59"/>
  <c r="C164" i="62"/>
  <c r="E164" i="62" s="1"/>
  <c r="S152" i="88"/>
  <c r="O164" i="62"/>
  <c r="R164" i="62" s="1"/>
  <c r="Z168" i="61"/>
  <c r="Y168" i="61"/>
  <c r="M86" i="62"/>
  <c r="R74" i="88"/>
  <c r="U90" i="61"/>
  <c r="AA90" i="61" s="1"/>
  <c r="Y113" i="61"/>
  <c r="Z113" i="61"/>
  <c r="O109" i="62"/>
  <c r="R109" i="62" s="1"/>
  <c r="S97" i="88"/>
  <c r="C109" i="62"/>
  <c r="R78" i="88"/>
  <c r="M90" i="62"/>
  <c r="U94" i="61"/>
  <c r="AA94" i="61" s="1"/>
  <c r="U28" i="88"/>
  <c r="U40" i="62"/>
  <c r="Y40" i="62" s="1"/>
  <c r="AC40" i="62" s="1"/>
  <c r="U45" i="62"/>
  <c r="Y45" i="62" s="1"/>
  <c r="AC45" i="62" s="1"/>
  <c r="U33" i="88"/>
  <c r="U40" i="88"/>
  <c r="U52" i="62"/>
  <c r="Y52" i="62" s="1"/>
  <c r="AC52" i="62" s="1"/>
  <c r="C87" i="62"/>
  <c r="Z91" i="61"/>
  <c r="O87" i="62"/>
  <c r="R87" i="62" s="1"/>
  <c r="Y91" i="61"/>
  <c r="S75" i="88"/>
  <c r="U9" i="88"/>
  <c r="U21" i="62"/>
  <c r="Y21" i="62" s="1"/>
  <c r="AC21" i="62" s="1"/>
  <c r="V21" i="61"/>
  <c r="AB21" i="61" s="1"/>
  <c r="V119" i="61"/>
  <c r="AB119" i="61" s="1"/>
  <c r="R45" i="88"/>
  <c r="U61" i="61"/>
  <c r="AA61" i="61" s="1"/>
  <c r="M57" i="62"/>
  <c r="T84" i="88"/>
  <c r="P96" i="62"/>
  <c r="V66" i="61"/>
  <c r="AB66" i="61" s="1"/>
  <c r="V90" i="61"/>
  <c r="AB90" i="61" s="1"/>
  <c r="Z78" i="61"/>
  <c r="Y78" i="61"/>
  <c r="C74" i="62"/>
  <c r="O74" i="62"/>
  <c r="S62" i="88"/>
  <c r="V128" i="61"/>
  <c r="AB128" i="61" s="1"/>
  <c r="T159" i="88" l="1"/>
  <c r="P72" i="62"/>
  <c r="Z109" i="61"/>
  <c r="R123" i="62"/>
  <c r="U111" i="88" s="1"/>
  <c r="S44" i="88"/>
  <c r="O105" i="62"/>
  <c r="S93" i="88"/>
  <c r="O99" i="62"/>
  <c r="U63" i="88"/>
  <c r="T111" i="88"/>
  <c r="C99" i="62"/>
  <c r="C105" i="62"/>
  <c r="Z112" i="61"/>
  <c r="C72" i="62"/>
  <c r="Y76" i="61"/>
  <c r="T70" i="88"/>
  <c r="Z103" i="61"/>
  <c r="Z76" i="61"/>
  <c r="O72" i="62"/>
  <c r="R72" i="62" s="1"/>
  <c r="U60" i="88" s="1"/>
  <c r="C108" i="62"/>
  <c r="Y112" i="61"/>
  <c r="U55" i="62"/>
  <c r="Y55" i="62" s="1"/>
  <c r="AC55" i="62" s="1"/>
  <c r="S96" i="88"/>
  <c r="S87" i="88"/>
  <c r="S88" i="88"/>
  <c r="C165" i="62"/>
  <c r="E165" i="62" s="1"/>
  <c r="R108" i="62"/>
  <c r="U108" i="62" s="1"/>
  <c r="Y108" i="62" s="1"/>
  <c r="AC108" i="62" s="1"/>
  <c r="U76" i="88"/>
  <c r="R99" i="62"/>
  <c r="U99" i="62" s="1"/>
  <c r="Y99" i="62" s="1"/>
  <c r="AC99" i="62" s="1"/>
  <c r="Y115" i="61"/>
  <c r="R51" i="88"/>
  <c r="U67" i="61"/>
  <c r="AA67" i="61" s="1"/>
  <c r="O63" i="62" s="1"/>
  <c r="M63" i="62"/>
  <c r="R63" i="62" s="1"/>
  <c r="U51" i="88" s="1"/>
  <c r="Z73" i="61"/>
  <c r="O111" i="62"/>
  <c r="C46" i="62"/>
  <c r="S34" i="88"/>
  <c r="O46" i="62"/>
  <c r="Z50" i="61"/>
  <c r="Y50" i="61"/>
  <c r="U48" i="88"/>
  <c r="U105" i="88"/>
  <c r="O98" i="62"/>
  <c r="R98" i="62" s="1"/>
  <c r="U98" i="62" s="1"/>
  <c r="Y98" i="62" s="1"/>
  <c r="AC98" i="62" s="1"/>
  <c r="U68" i="61"/>
  <c r="AA68" i="61" s="1"/>
  <c r="Y68" i="61" s="1"/>
  <c r="O28" i="62"/>
  <c r="R28" i="62" s="1"/>
  <c r="U16" i="88" s="1"/>
  <c r="S16" i="88"/>
  <c r="S86" i="88"/>
  <c r="Y104" i="61"/>
  <c r="Z32" i="61"/>
  <c r="U159" i="88"/>
  <c r="Y32" i="61"/>
  <c r="C111" i="62"/>
  <c r="Z115" i="61"/>
  <c r="O36" i="62"/>
  <c r="C89" i="62"/>
  <c r="Z77" i="61"/>
  <c r="S24" i="88"/>
  <c r="Y40" i="61"/>
  <c r="S77" i="88"/>
  <c r="O165" i="62"/>
  <c r="C73" i="62"/>
  <c r="S108" i="88"/>
  <c r="P64" i="62"/>
  <c r="Z40" i="61"/>
  <c r="R52" i="88"/>
  <c r="C76" i="62"/>
  <c r="C100" i="62"/>
  <c r="Z102" i="61"/>
  <c r="Z34" i="61"/>
  <c r="P63" i="62"/>
  <c r="Z104" i="61"/>
  <c r="O56" i="62"/>
  <c r="R56" i="62" s="1"/>
  <c r="U56" i="62" s="1"/>
  <c r="Y56" i="62" s="1"/>
  <c r="AC56" i="62" s="1"/>
  <c r="Z60" i="61"/>
  <c r="Y169" i="61"/>
  <c r="U65" i="88"/>
  <c r="R120" i="62"/>
  <c r="U120" i="62" s="1"/>
  <c r="Y120" i="62" s="1"/>
  <c r="AC120" i="62" s="1"/>
  <c r="Y60" i="61"/>
  <c r="M64" i="62"/>
  <c r="R36" i="62"/>
  <c r="U24" i="88" s="1"/>
  <c r="Z169" i="61"/>
  <c r="R111" i="62"/>
  <c r="U99" i="88" s="1"/>
  <c r="Z80" i="61"/>
  <c r="O89" i="62"/>
  <c r="R89" i="62" s="1"/>
  <c r="U89" i="62" s="1"/>
  <c r="Y89" i="62" s="1"/>
  <c r="AC89" i="62" s="1"/>
  <c r="Y77" i="61"/>
  <c r="C120" i="62"/>
  <c r="O30" i="62"/>
  <c r="R30" i="62" s="1"/>
  <c r="U30" i="62" s="1"/>
  <c r="Y30" i="62" s="1"/>
  <c r="AC30" i="62" s="1"/>
  <c r="Y93" i="61"/>
  <c r="O73" i="62"/>
  <c r="R73" i="62" s="1"/>
  <c r="U73" i="62" s="1"/>
  <c r="Y73" i="62" s="1"/>
  <c r="AC73" i="62" s="1"/>
  <c r="Y102" i="61"/>
  <c r="Y124" i="61"/>
  <c r="Z124" i="61"/>
  <c r="S18" i="88"/>
  <c r="O76" i="62"/>
  <c r="R76" i="62" s="1"/>
  <c r="U76" i="62" s="1"/>
  <c r="Y76" i="62" s="1"/>
  <c r="AC76" i="62" s="1"/>
  <c r="S64" i="88"/>
  <c r="Y34" i="61"/>
  <c r="R74" i="62"/>
  <c r="U74" i="62" s="1"/>
  <c r="Y74" i="62" s="1"/>
  <c r="AC74" i="62" s="1"/>
  <c r="T62" i="88"/>
  <c r="R105" i="62"/>
  <c r="U105" i="62" s="1"/>
  <c r="Y105" i="62" s="1"/>
  <c r="AC105" i="62" s="1"/>
  <c r="C31" i="62"/>
  <c r="C112" i="62"/>
  <c r="Z88" i="61"/>
  <c r="S72" i="88"/>
  <c r="O84" i="62"/>
  <c r="R84" i="62" s="1"/>
  <c r="U72" i="88" s="1"/>
  <c r="Y88" i="61"/>
  <c r="C110" i="62"/>
  <c r="Z101" i="61"/>
  <c r="R70" i="62"/>
  <c r="U70" i="62" s="1"/>
  <c r="Y70" i="62" s="1"/>
  <c r="AC70" i="62" s="1"/>
  <c r="R82" i="62"/>
  <c r="U70" i="88" s="1"/>
  <c r="Y74" i="61"/>
  <c r="T124" i="88"/>
  <c r="P136" i="62"/>
  <c r="C129" i="62"/>
  <c r="Y133" i="61"/>
  <c r="O129" i="62"/>
  <c r="Z133" i="61"/>
  <c r="S117" i="88"/>
  <c r="U124" i="88"/>
  <c r="U136" i="62"/>
  <c r="Y136" i="62" s="1"/>
  <c r="AC136" i="62" s="1"/>
  <c r="Z141" i="61"/>
  <c r="Y141" i="61"/>
  <c r="S125" i="88"/>
  <c r="O137" i="62"/>
  <c r="C137" i="62"/>
  <c r="S124" i="88"/>
  <c r="Y140" i="61"/>
  <c r="Z140" i="61"/>
  <c r="O136" i="62"/>
  <c r="C136" i="62"/>
  <c r="U125" i="88"/>
  <c r="U137" i="62"/>
  <c r="Y137" i="62" s="1"/>
  <c r="AC137" i="62" s="1"/>
  <c r="P129" i="62"/>
  <c r="T117" i="88"/>
  <c r="R100" i="62"/>
  <c r="U100" i="62" s="1"/>
  <c r="Y100" i="62" s="1"/>
  <c r="AC100" i="62" s="1"/>
  <c r="T125" i="88"/>
  <c r="P137" i="62"/>
  <c r="U129" i="62"/>
  <c r="Y129" i="62" s="1"/>
  <c r="AC129" i="62" s="1"/>
  <c r="U117" i="88"/>
  <c r="C104" i="62"/>
  <c r="O110" i="62"/>
  <c r="R110" i="62" s="1"/>
  <c r="U98" i="88" s="1"/>
  <c r="R165" i="62"/>
  <c r="U153" i="88" s="1"/>
  <c r="O69" i="62"/>
  <c r="R69" i="62" s="1"/>
  <c r="Y108" i="61"/>
  <c r="O31" i="62"/>
  <c r="R31" i="62" s="1"/>
  <c r="U31" i="62" s="1"/>
  <c r="Y31" i="62" s="1"/>
  <c r="AC31" i="62" s="1"/>
  <c r="S19" i="88"/>
  <c r="O112" i="62"/>
  <c r="R112" i="62" s="1"/>
  <c r="U100" i="88" s="1"/>
  <c r="Y116" i="61"/>
  <c r="O71" i="62"/>
  <c r="Z114" i="61"/>
  <c r="C69" i="62"/>
  <c r="P17" i="62"/>
  <c r="T5" i="88"/>
  <c r="Z21" i="61"/>
  <c r="C17" i="62"/>
  <c r="S5" i="88"/>
  <c r="O17" i="62"/>
  <c r="Z116" i="61"/>
  <c r="Y114" i="61"/>
  <c r="S85" i="88"/>
  <c r="S57" i="88"/>
  <c r="O104" i="62"/>
  <c r="R104" i="62" s="1"/>
  <c r="U104" i="62" s="1"/>
  <c r="Y104" i="62" s="1"/>
  <c r="AC104" i="62" s="1"/>
  <c r="Z108" i="61"/>
  <c r="Z35" i="61"/>
  <c r="R71" i="62"/>
  <c r="U71" i="62" s="1"/>
  <c r="Y71" i="62" s="1"/>
  <c r="AC71" i="62" s="1"/>
  <c r="Y101" i="61"/>
  <c r="Z74" i="61"/>
  <c r="C70" i="62"/>
  <c r="Z75" i="61"/>
  <c r="O97" i="62"/>
  <c r="R97" i="62" s="1"/>
  <c r="U85" i="88" s="1"/>
  <c r="S58" i="88"/>
  <c r="S59" i="88"/>
  <c r="Y75" i="61"/>
  <c r="U167" i="62"/>
  <c r="Y167" i="62" s="1"/>
  <c r="AC167" i="62" s="1"/>
  <c r="T57" i="88"/>
  <c r="C38" i="70"/>
  <c r="D38" i="70" s="1"/>
  <c r="P58" i="62"/>
  <c r="T46" i="88"/>
  <c r="Y63" i="61"/>
  <c r="O59" i="62"/>
  <c r="R59" i="62" s="1"/>
  <c r="U59" i="62" s="1"/>
  <c r="Y59" i="62" s="1"/>
  <c r="AC59" i="62" s="1"/>
  <c r="C58" i="62"/>
  <c r="O58" i="62"/>
  <c r="R58" i="62" s="1"/>
  <c r="Y62" i="61"/>
  <c r="Z62" i="61"/>
  <c r="S46" i="88"/>
  <c r="U46" i="62"/>
  <c r="Y46" i="62" s="1"/>
  <c r="AC46" i="62" s="1"/>
  <c r="U34" i="88"/>
  <c r="C59" i="62"/>
  <c r="C113" i="62"/>
  <c r="Z117" i="61"/>
  <c r="O113" i="62"/>
  <c r="R113" i="62" s="1"/>
  <c r="S101" i="88"/>
  <c r="Y117" i="61"/>
  <c r="Z63" i="61"/>
  <c r="T101" i="88"/>
  <c r="P113" i="62"/>
  <c r="S160" i="88"/>
  <c r="Y176" i="61"/>
  <c r="Z176" i="61"/>
  <c r="C172" i="62"/>
  <c r="E172" i="62" s="1"/>
  <c r="O172" i="62"/>
  <c r="R172" i="62" s="1"/>
  <c r="U42" i="61"/>
  <c r="AA42" i="61" s="1"/>
  <c r="R26" i="88"/>
  <c r="M38" i="62"/>
  <c r="T26" i="88"/>
  <c r="P38" i="62"/>
  <c r="U14" i="88"/>
  <c r="U26" i="62"/>
  <c r="Y26" i="62" s="1"/>
  <c r="AC26" i="62" s="1"/>
  <c r="U61" i="62"/>
  <c r="Y61" i="62" s="1"/>
  <c r="AC61" i="62" s="1"/>
  <c r="U49" i="88"/>
  <c r="U79" i="88"/>
  <c r="U91" i="62"/>
  <c r="Y91" i="62" s="1"/>
  <c r="AC91" i="62" s="1"/>
  <c r="U75" i="88"/>
  <c r="U87" i="62"/>
  <c r="Y87" i="62" s="1"/>
  <c r="AC87" i="62" s="1"/>
  <c r="U97" i="88"/>
  <c r="U109" i="62"/>
  <c r="Y109" i="62" s="1"/>
  <c r="AC109" i="62" s="1"/>
  <c r="U164" i="62"/>
  <c r="Y164" i="62" s="1"/>
  <c r="AC164" i="62" s="1"/>
  <c r="U152" i="88"/>
  <c r="U13" i="88"/>
  <c r="U25" i="62"/>
  <c r="Y25" i="62" s="1"/>
  <c r="AC25" i="62" s="1"/>
  <c r="U22" i="88"/>
  <c r="U34" i="62"/>
  <c r="Y34" i="62" s="1"/>
  <c r="AC34" i="62" s="1"/>
  <c r="U15" i="88"/>
  <c r="U27" i="62"/>
  <c r="Y27" i="62" s="1"/>
  <c r="AC27" i="62" s="1"/>
  <c r="U21" i="88"/>
  <c r="U33" i="62"/>
  <c r="Y33" i="62" s="1"/>
  <c r="AC33" i="62" s="1"/>
  <c r="U94" i="62"/>
  <c r="Y94" i="62" s="1"/>
  <c r="AC94" i="62" s="1"/>
  <c r="U82" i="88"/>
  <c r="P124" i="62"/>
  <c r="T112" i="88"/>
  <c r="U80" i="88"/>
  <c r="U92" i="62"/>
  <c r="Y92" i="62" s="1"/>
  <c r="AC92" i="62" s="1"/>
  <c r="U83" i="88"/>
  <c r="U95" i="62"/>
  <c r="Y95" i="62" s="1"/>
  <c r="AC95" i="62" s="1"/>
  <c r="S74" i="88"/>
  <c r="O86" i="62"/>
  <c r="R86" i="62" s="1"/>
  <c r="Y90" i="61"/>
  <c r="Z90" i="61"/>
  <c r="C86" i="62"/>
  <c r="U118" i="62"/>
  <c r="Y118" i="62" s="1"/>
  <c r="AC118" i="62" s="1"/>
  <c r="U106" i="88"/>
  <c r="P86" i="62"/>
  <c r="T74" i="88"/>
  <c r="U53" i="88"/>
  <c r="U65" i="62"/>
  <c r="Y65" i="62" s="1"/>
  <c r="AC65" i="62" s="1"/>
  <c r="P62" i="62"/>
  <c r="T50" i="88"/>
  <c r="U20" i="88"/>
  <c r="U32" i="62"/>
  <c r="Y32" i="62" s="1"/>
  <c r="AC32" i="62" s="1"/>
  <c r="O57" i="62"/>
  <c r="R57" i="62" s="1"/>
  <c r="C57" i="62"/>
  <c r="Z61" i="61"/>
  <c r="Y61" i="61"/>
  <c r="S45" i="88"/>
  <c r="U55" i="88"/>
  <c r="U67" i="62"/>
  <c r="Y67" i="62" s="1"/>
  <c r="AC67" i="62" s="1"/>
  <c r="Y128" i="61"/>
  <c r="Z128" i="61"/>
  <c r="O124" i="62"/>
  <c r="R124" i="62" s="1"/>
  <c r="S112" i="88"/>
  <c r="C124" i="62"/>
  <c r="Y125" i="61"/>
  <c r="S109" i="88"/>
  <c r="Z125" i="61"/>
  <c r="C121" i="62"/>
  <c r="O121" i="62"/>
  <c r="R121" i="62" s="1"/>
  <c r="U66" i="88"/>
  <c r="U78" i="62"/>
  <c r="Y78" i="62" s="1"/>
  <c r="AC78" i="62" s="1"/>
  <c r="Y106" i="61"/>
  <c r="C102" i="62"/>
  <c r="S90" i="88"/>
  <c r="O102" i="62"/>
  <c r="R102" i="62" s="1"/>
  <c r="Z106" i="61"/>
  <c r="U25" i="88"/>
  <c r="U37" i="62"/>
  <c r="Y37" i="62" s="1"/>
  <c r="AC37" i="62" s="1"/>
  <c r="P85" i="62"/>
  <c r="T73" i="88"/>
  <c r="U157" i="88"/>
  <c r="U169" i="62"/>
  <c r="Y169" i="62" s="1"/>
  <c r="AC169" i="62" s="1"/>
  <c r="U71" i="88"/>
  <c r="U83" i="62"/>
  <c r="Y83" i="62" s="1"/>
  <c r="AC83" i="62" s="1"/>
  <c r="T67" i="88"/>
  <c r="P79" i="62"/>
  <c r="Y120" i="61"/>
  <c r="Z120" i="61"/>
  <c r="S104" i="88"/>
  <c r="O116" i="62"/>
  <c r="R116" i="62" s="1"/>
  <c r="C116" i="62"/>
  <c r="Y33" i="61"/>
  <c r="Z33" i="61"/>
  <c r="C29" i="62"/>
  <c r="S17" i="88"/>
  <c r="O29" i="62"/>
  <c r="R29" i="62" s="1"/>
  <c r="S67" i="88"/>
  <c r="Y83" i="61"/>
  <c r="O79" i="62"/>
  <c r="R79" i="62" s="1"/>
  <c r="C79" i="62"/>
  <c r="Z83" i="61"/>
  <c r="U110" i="88"/>
  <c r="U122" i="62"/>
  <c r="Y122" i="62" s="1"/>
  <c r="AC122" i="62" s="1"/>
  <c r="O107" i="62"/>
  <c r="R107" i="62" s="1"/>
  <c r="Z111" i="61"/>
  <c r="C107" i="62"/>
  <c r="Y111" i="61"/>
  <c r="S95" i="88"/>
  <c r="Y89" i="61"/>
  <c r="Z89" i="61"/>
  <c r="S73" i="88"/>
  <c r="C85" i="62"/>
  <c r="O85" i="62"/>
  <c r="R85" i="62" s="1"/>
  <c r="E44" i="70"/>
  <c r="E43" i="70"/>
  <c r="S39" i="61"/>
  <c r="V39" i="61" s="1"/>
  <c r="AB39" i="61" s="1"/>
  <c r="E42" i="70"/>
  <c r="S27" i="88"/>
  <c r="C39" i="62"/>
  <c r="Y43" i="61"/>
  <c r="O39" i="62"/>
  <c r="R39" i="62" s="1"/>
  <c r="Z43" i="61"/>
  <c r="U96" i="62"/>
  <c r="Y96" i="62" s="1"/>
  <c r="AC96" i="62" s="1"/>
  <c r="U84" i="88"/>
  <c r="U119" i="62"/>
  <c r="Y119" i="62" s="1"/>
  <c r="AC119" i="62" s="1"/>
  <c r="U107" i="88"/>
  <c r="T103" i="88"/>
  <c r="P115" i="62"/>
  <c r="Y94" i="61"/>
  <c r="S78" i="88"/>
  <c r="O90" i="62"/>
  <c r="R90" i="62" s="1"/>
  <c r="C90" i="62"/>
  <c r="Z94" i="61"/>
  <c r="U69" i="88"/>
  <c r="U81" i="62"/>
  <c r="Y81" i="62" s="1"/>
  <c r="AC81" i="62" s="1"/>
  <c r="A18" i="56"/>
  <c r="B19" i="56"/>
  <c r="T95" i="88"/>
  <c r="P107" i="62"/>
  <c r="P103" i="62"/>
  <c r="T91" i="88"/>
  <c r="Y66" i="61"/>
  <c r="C62" i="62"/>
  <c r="Z66" i="61"/>
  <c r="O62" i="62"/>
  <c r="R62" i="62" s="1"/>
  <c r="S50" i="88"/>
  <c r="Z119" i="61"/>
  <c r="S103" i="88"/>
  <c r="Y119" i="61"/>
  <c r="O115" i="62"/>
  <c r="R115" i="62" s="1"/>
  <c r="C115" i="62"/>
  <c r="U17" i="62"/>
  <c r="Y17" i="62" s="1"/>
  <c r="AC17" i="62" s="1"/>
  <c r="U5" i="88"/>
  <c r="P39" i="62"/>
  <c r="T27" i="88"/>
  <c r="E38" i="70"/>
  <c r="F38" i="70" s="1"/>
  <c r="F40" i="70"/>
  <c r="S91" i="88"/>
  <c r="Z107" i="61"/>
  <c r="Y107" i="61"/>
  <c r="O103" i="62"/>
  <c r="R103" i="62" s="1"/>
  <c r="C103" i="62"/>
  <c r="U123" i="62" l="1"/>
  <c r="Y123" i="62" s="1"/>
  <c r="AC123" i="62" s="1"/>
  <c r="G176" i="62"/>
  <c r="U108" i="88"/>
  <c r="U96" i="88"/>
  <c r="U87" i="88"/>
  <c r="C64" i="62"/>
  <c r="U72" i="62"/>
  <c r="Y72" i="62" s="1"/>
  <c r="AC72" i="62" s="1"/>
  <c r="Z68" i="61"/>
  <c r="S51" i="88"/>
  <c r="Z67" i="61"/>
  <c r="Y67" i="61"/>
  <c r="O64" i="62"/>
  <c r="C63" i="62"/>
  <c r="S52" i="88"/>
  <c r="U86" i="88"/>
  <c r="U28" i="62"/>
  <c r="Y28" i="62" s="1"/>
  <c r="AC28" i="62" s="1"/>
  <c r="U36" i="62"/>
  <c r="Y36" i="62" s="1"/>
  <c r="AC36" i="62" s="1"/>
  <c r="U62" i="88"/>
  <c r="U111" i="62"/>
  <c r="Y111" i="62" s="1"/>
  <c r="AC111" i="62" s="1"/>
  <c r="U61" i="88"/>
  <c r="U44" i="88"/>
  <c r="U93" i="88"/>
  <c r="U165" i="62"/>
  <c r="Y165" i="62" s="1"/>
  <c r="AC165" i="62" s="1"/>
  <c r="U18" i="88"/>
  <c r="R64" i="62"/>
  <c r="U64" i="62" s="1"/>
  <c r="Y64" i="62" s="1"/>
  <c r="AC64" i="62" s="1"/>
  <c r="U84" i="62"/>
  <c r="Y84" i="62" s="1"/>
  <c r="AC84" i="62" s="1"/>
  <c r="U64" i="88"/>
  <c r="U77" i="88"/>
  <c r="U112" i="62"/>
  <c r="Y112" i="62" s="1"/>
  <c r="AC112" i="62" s="1"/>
  <c r="U58" i="88"/>
  <c r="U82" i="62"/>
  <c r="Y82" i="62" s="1"/>
  <c r="AC82" i="62" s="1"/>
  <c r="U88" i="88"/>
  <c r="U110" i="62"/>
  <c r="Y110" i="62" s="1"/>
  <c r="AC110" i="62" s="1"/>
  <c r="U92" i="88"/>
  <c r="U57" i="88"/>
  <c r="U69" i="62"/>
  <c r="Y69" i="62" s="1"/>
  <c r="AC69" i="62" s="1"/>
  <c r="U19" i="88"/>
  <c r="U59" i="88"/>
  <c r="U97" i="62"/>
  <c r="Y97" i="62" s="1"/>
  <c r="AC97" i="62" s="1"/>
  <c r="U63" i="62"/>
  <c r="Y63" i="62" s="1"/>
  <c r="AC63" i="62" s="1"/>
  <c r="U47" i="88"/>
  <c r="U46" i="88"/>
  <c r="U58" i="62"/>
  <c r="Y58" i="62" s="1"/>
  <c r="AC58" i="62" s="1"/>
  <c r="U101" i="88"/>
  <c r="U113" i="62"/>
  <c r="Y113" i="62" s="1"/>
  <c r="AC113" i="62" s="1"/>
  <c r="S26" i="88"/>
  <c r="O38" i="62"/>
  <c r="R38" i="62" s="1"/>
  <c r="C38" i="62"/>
  <c r="Z42" i="61"/>
  <c r="Y42" i="61"/>
  <c r="U172" i="62"/>
  <c r="Y172" i="62" s="1"/>
  <c r="AC172" i="62" s="1"/>
  <c r="U160" i="88"/>
  <c r="U50" i="88"/>
  <c r="U62" i="62"/>
  <c r="Y62" i="62" s="1"/>
  <c r="AC62" i="62" s="1"/>
  <c r="U73" i="88"/>
  <c r="U85" i="62"/>
  <c r="Y85" i="62" s="1"/>
  <c r="AC85" i="62" s="1"/>
  <c r="U78" i="88"/>
  <c r="U90" i="62"/>
  <c r="Y90" i="62" s="1"/>
  <c r="AC90" i="62" s="1"/>
  <c r="U91" i="88"/>
  <c r="U103" i="62"/>
  <c r="Y103" i="62" s="1"/>
  <c r="AC103" i="62" s="1"/>
  <c r="U103" i="88"/>
  <c r="U115" i="62"/>
  <c r="Y115" i="62" s="1"/>
  <c r="AC115" i="62" s="1"/>
  <c r="U45" i="88"/>
  <c r="U57" i="62"/>
  <c r="Y57" i="62" s="1"/>
  <c r="AC57" i="62" s="1"/>
  <c r="U27" i="88"/>
  <c r="U39" i="62"/>
  <c r="Y39" i="62" s="1"/>
  <c r="AC39" i="62" s="1"/>
  <c r="U95" i="88"/>
  <c r="U107" i="62"/>
  <c r="Y107" i="62" s="1"/>
  <c r="AC107" i="62" s="1"/>
  <c r="U17" i="88"/>
  <c r="U29" i="62"/>
  <c r="Y29" i="62" s="1"/>
  <c r="AC29" i="62" s="1"/>
  <c r="A19" i="56"/>
  <c r="B20" i="56"/>
  <c r="U90" i="88"/>
  <c r="U102" i="62"/>
  <c r="Y102" i="62" s="1"/>
  <c r="AC102" i="62" s="1"/>
  <c r="U74" i="88"/>
  <c r="U86" i="62"/>
  <c r="Y86" i="62" s="1"/>
  <c r="AC86" i="62" s="1"/>
  <c r="U52" i="88"/>
  <c r="U67" i="88"/>
  <c r="U79" i="62"/>
  <c r="Y79" i="62" s="1"/>
  <c r="AC79" i="62" s="1"/>
  <c r="U116" i="62"/>
  <c r="Y116" i="62" s="1"/>
  <c r="AC116" i="62" s="1"/>
  <c r="U104" i="88"/>
  <c r="U112" i="88"/>
  <c r="U124" i="62"/>
  <c r="Y124" i="62" s="1"/>
  <c r="AC124" i="62" s="1"/>
  <c r="P35" i="62"/>
  <c r="T23" i="88"/>
  <c r="M35" i="62"/>
  <c r="U39" i="61"/>
  <c r="AA39" i="61" s="1"/>
  <c r="R23" i="88"/>
  <c r="K39" i="70" a="1"/>
  <c r="K39" i="70" s="1"/>
  <c r="I39" i="70" a="1"/>
  <c r="I39" i="70" s="1"/>
  <c r="G42" i="70"/>
  <c r="K40" i="70" a="1"/>
  <c r="K40" i="70" s="1"/>
  <c r="G43" i="70"/>
  <c r="J39" i="70"/>
  <c r="G44" i="70"/>
  <c r="J40" i="70" a="1"/>
  <c r="J40" i="70" s="1"/>
  <c r="I40" i="70"/>
  <c r="U121" i="62"/>
  <c r="Y121" i="62" s="1"/>
  <c r="AC121" i="62" s="1"/>
  <c r="U109" i="88"/>
  <c r="U38" i="62" l="1"/>
  <c r="Y38" i="62" s="1"/>
  <c r="AC38" i="62" s="1"/>
  <c r="U26" i="88"/>
  <c r="B21" i="56"/>
  <c r="A20" i="56"/>
  <c r="Z39" i="61"/>
  <c r="G39" i="70" s="1"/>
  <c r="H39" i="70" s="1"/>
  <c r="S23" i="88"/>
  <c r="O35" i="62"/>
  <c r="C53" i="70" s="1"/>
  <c r="C35" i="62"/>
  <c r="G10" i="62" s="1"/>
  <c r="Y39" i="61"/>
  <c r="G40" i="70" s="1"/>
  <c r="G38" i="70" l="1"/>
  <c r="H38" i="70" s="1"/>
  <c r="H40" i="70"/>
  <c r="C52" i="70"/>
  <c r="D52" i="70" s="1"/>
  <c r="E52" i="70" s="1"/>
  <c r="D53" i="70"/>
  <c r="E53" i="70" s="1"/>
  <c r="F15" i="81"/>
  <c r="B22" i="56"/>
  <c r="A21" i="56"/>
  <c r="R35" i="62"/>
  <c r="U35" i="62" l="1"/>
  <c r="Y35" i="62" s="1"/>
  <c r="AC35" i="62" s="1"/>
  <c r="U23" i="88"/>
  <c r="C55" i="70"/>
  <c r="C54" i="70"/>
  <c r="C56" i="70"/>
  <c r="B23" i="56"/>
  <c r="A22" i="56"/>
  <c r="A23" i="56" l="1"/>
  <c r="B24" i="56"/>
  <c r="A24" i="56" l="1"/>
  <c r="B25" i="56"/>
  <c r="A25" i="56" l="1"/>
  <c r="B26" i="56"/>
  <c r="B27" i="56" l="1"/>
  <c r="A26" i="56"/>
  <c r="B28" i="56" l="1"/>
  <c r="A27" i="56"/>
  <c r="A28" i="56" l="1"/>
  <c r="B29" i="56"/>
  <c r="B30" i="56" l="1"/>
  <c r="A29" i="56"/>
  <c r="B31" i="56" l="1"/>
  <c r="A30" i="56"/>
  <c r="B32" i="56" l="1"/>
  <c r="A31" i="56"/>
  <c r="B33" i="56" l="1"/>
  <c r="A32" i="56"/>
  <c r="A33" i="56" l="1"/>
  <c r="B34" i="56"/>
  <c r="B35" i="56" l="1"/>
  <c r="A34" i="56"/>
  <c r="B36" i="56" l="1"/>
  <c r="A35" i="56"/>
  <c r="B37" i="56" l="1"/>
  <c r="A36" i="56"/>
  <c r="B38" i="56" l="1"/>
  <c r="A37" i="56"/>
  <c r="B39" i="56" l="1"/>
  <c r="A38" i="56"/>
  <c r="B40" i="56" l="1"/>
  <c r="A39" i="56"/>
  <c r="A40" i="56" l="1"/>
  <c r="B41" i="56"/>
  <c r="A41" i="56" l="1"/>
  <c r="B42" i="56"/>
  <c r="B43" i="56" l="1"/>
  <c r="A42" i="56"/>
  <c r="A43" i="56" l="1"/>
  <c r="B44" i="56"/>
  <c r="B45" i="56" l="1"/>
  <c r="A44" i="56"/>
  <c r="B46" i="56" l="1"/>
  <c r="A45" i="56"/>
  <c r="B47" i="56" l="1"/>
  <c r="A46" i="56"/>
  <c r="B48" i="56" l="1"/>
  <c r="A47" i="56"/>
  <c r="B49" i="56" l="1"/>
  <c r="A48" i="56"/>
  <c r="A49" i="56" l="1"/>
  <c r="B50" i="56"/>
  <c r="A50" i="56" l="1"/>
  <c r="B51" i="56"/>
  <c r="B52" i="56" l="1"/>
  <c r="A51" i="56"/>
  <c r="A52" i="56" l="1"/>
  <c r="B53" i="56"/>
  <c r="A53" i="56" l="1"/>
  <c r="B54" i="56"/>
  <c r="B55" i="56" l="1"/>
  <c r="A54" i="56"/>
  <c r="A55" i="56" l="1"/>
  <c r="B56" i="56"/>
  <c r="B57" i="56" l="1"/>
  <c r="A56" i="56"/>
  <c r="A57" i="56" l="1"/>
  <c r="B58" i="56"/>
  <c r="A58" i="56" l="1"/>
  <c r="B59" i="56"/>
  <c r="A59" i="56" l="1"/>
  <c r="B60" i="56"/>
  <c r="B61" i="56" l="1"/>
  <c r="A60" i="56"/>
  <c r="A61" i="56" l="1"/>
  <c r="B62" i="56"/>
  <c r="A62" i="56" l="1"/>
  <c r="B63" i="56"/>
  <c r="A63" i="56" l="1"/>
  <c r="B64" i="56"/>
  <c r="B65" i="56" l="1"/>
  <c r="A64" i="56"/>
  <c r="A65" i="56" l="1"/>
  <c r="B66" i="56"/>
  <c r="B67" i="56" l="1"/>
  <c r="A66" i="56"/>
  <c r="A67" i="56" l="1"/>
  <c r="B68" i="56"/>
  <c r="B69" i="56" l="1"/>
  <c r="A68" i="56"/>
  <c r="A69" i="56" l="1"/>
  <c r="B70" i="56"/>
  <c r="B71" i="56" l="1"/>
  <c r="A70" i="56"/>
  <c r="A71" i="56" l="1"/>
  <c r="B72" i="56"/>
  <c r="B73" i="56" l="1"/>
  <c r="A72" i="56"/>
  <c r="A73" i="56" l="1"/>
  <c r="B74" i="56"/>
  <c r="B75" i="56" l="1"/>
  <c r="A74" i="56"/>
  <c r="B76" i="56" l="1"/>
  <c r="A75" i="56"/>
  <c r="A76" i="56" l="1"/>
  <c r="B77" i="56"/>
  <c r="A77" i="56" l="1"/>
  <c r="B78" i="56"/>
  <c r="A78" i="56" l="1"/>
  <c r="B79" i="56"/>
  <c r="A79" i="56" l="1"/>
  <c r="B80" i="56"/>
  <c r="B81" i="56" l="1"/>
  <c r="A80" i="56"/>
  <c r="A81" i="56" l="1"/>
  <c r="B82" i="56"/>
  <c r="A82" i="56" l="1"/>
  <c r="B83" i="56"/>
  <c r="A83" i="56" l="1"/>
  <c r="B84" i="56"/>
  <c r="B85" i="56" l="1"/>
  <c r="A84" i="56"/>
  <c r="B86" i="56" l="1"/>
  <c r="A85" i="56"/>
  <c r="B87" i="56" l="1"/>
  <c r="A86" i="56"/>
  <c r="B88" i="56" l="1"/>
  <c r="A87" i="56"/>
  <c r="B89" i="56" l="1"/>
  <c r="A88" i="56"/>
  <c r="A89" i="56" l="1"/>
  <c r="B90" i="56"/>
  <c r="B91" i="56" l="1"/>
  <c r="A90" i="56"/>
  <c r="B92" i="56" l="1"/>
  <c r="A91" i="56"/>
  <c r="B93" i="56" l="1"/>
  <c r="A92" i="56"/>
  <c r="A93" i="56" l="1"/>
  <c r="B94" i="56"/>
  <c r="B95" i="56" l="1"/>
  <c r="A94" i="56"/>
  <c r="A95" i="56" l="1"/>
  <c r="B96" i="56"/>
  <c r="B1917" i="56" l="1"/>
  <c r="A96" i="56"/>
  <c r="B97" i="56"/>
  <c r="B1401" i="56" l="1"/>
  <c r="A1917" i="56"/>
  <c r="B1918" i="56"/>
  <c r="B2046" i="56"/>
  <c r="B98" i="56"/>
  <c r="A97" i="56"/>
  <c r="A1918" i="56" l="1"/>
  <c r="B1919" i="56"/>
  <c r="B1788" i="56"/>
  <c r="A1401" i="56"/>
  <c r="B1402" i="56"/>
  <c r="A2046" i="56"/>
  <c r="B2047" i="56"/>
  <c r="A98" i="56"/>
  <c r="B99" i="56"/>
  <c r="B1789" i="56" l="1"/>
  <c r="A1788" i="56"/>
  <c r="A1919" i="56"/>
  <c r="B1920" i="56"/>
  <c r="A2047" i="56"/>
  <c r="B2048" i="56"/>
  <c r="A1402" i="56"/>
  <c r="B1403" i="56"/>
  <c r="A99" i="56"/>
  <c r="B100" i="56"/>
  <c r="B1659" i="56" l="1"/>
  <c r="B1404" i="56"/>
  <c r="A1403" i="56"/>
  <c r="B2049" i="56"/>
  <c r="A2048" i="56"/>
  <c r="A1920" i="56"/>
  <c r="B1921" i="56"/>
  <c r="B1530" i="56"/>
  <c r="A1789" i="56"/>
  <c r="B1790" i="56"/>
  <c r="B101" i="56"/>
  <c r="A100" i="56"/>
  <c r="A1659" i="56" l="1"/>
  <c r="B1660" i="56"/>
  <c r="B1791" i="56"/>
  <c r="A1790" i="56"/>
  <c r="B1531" i="56"/>
  <c r="A1530" i="56"/>
  <c r="A1921" i="56"/>
  <c r="B1922" i="56"/>
  <c r="A2049" i="56"/>
  <c r="B2050" i="56"/>
  <c r="A1404" i="56"/>
  <c r="B1405" i="56"/>
  <c r="B102" i="56"/>
  <c r="A101" i="56"/>
  <c r="A1660" i="56" l="1"/>
  <c r="B1661" i="56"/>
  <c r="B1272" i="56"/>
  <c r="B1406" i="56"/>
  <c r="A1405" i="56"/>
  <c r="A2050" i="56"/>
  <c r="B2051" i="56"/>
  <c r="A1922" i="56"/>
  <c r="B1923" i="56"/>
  <c r="B1532" i="56"/>
  <c r="A1531" i="56"/>
  <c r="A1791" i="56"/>
  <c r="B1792" i="56"/>
  <c r="A102" i="56"/>
  <c r="B103" i="56"/>
  <c r="B1273" i="56" l="1"/>
  <c r="A1272" i="56"/>
  <c r="A1661" i="56"/>
  <c r="B1662" i="56"/>
  <c r="B364" i="56"/>
  <c r="B1793" i="56"/>
  <c r="A1792" i="56"/>
  <c r="B1924" i="56"/>
  <c r="A1923" i="56"/>
  <c r="B2052" i="56"/>
  <c r="A2051" i="56"/>
  <c r="B234" i="56"/>
  <c r="B754" i="56"/>
  <c r="B884" i="56"/>
  <c r="A1532" i="56"/>
  <c r="B1533" i="56"/>
  <c r="B1143" i="56"/>
  <c r="A1406" i="56"/>
  <c r="B1407" i="56"/>
  <c r="A103" i="56"/>
  <c r="B104" i="56"/>
  <c r="B365" i="56" l="1"/>
  <c r="A364" i="56"/>
  <c r="A1273" i="56"/>
  <c r="B1274" i="56"/>
  <c r="B1663" i="56"/>
  <c r="A1662" i="56"/>
  <c r="B624" i="56"/>
  <c r="A1533" i="56"/>
  <c r="B1534" i="56"/>
  <c r="A754" i="56"/>
  <c r="B755" i="56"/>
  <c r="A234" i="56"/>
  <c r="B235" i="56"/>
  <c r="A1924" i="56"/>
  <c r="B1925" i="56"/>
  <c r="B1013" i="56"/>
  <c r="A1143" i="56"/>
  <c r="B1144" i="56"/>
  <c r="A1407" i="56"/>
  <c r="B1408" i="56"/>
  <c r="B885" i="56"/>
  <c r="A884" i="56"/>
  <c r="B2053" i="56"/>
  <c r="A2052" i="56"/>
  <c r="B1794" i="56"/>
  <c r="A1793" i="56"/>
  <c r="B105" i="56"/>
  <c r="A104" i="56"/>
  <c r="B494" i="56"/>
  <c r="B1275" i="56" l="1"/>
  <c r="A1274" i="56"/>
  <c r="B366" i="56"/>
  <c r="A365" i="56"/>
  <c r="A624" i="56"/>
  <c r="B625" i="56"/>
  <c r="A1663" i="56"/>
  <c r="B1664" i="56"/>
  <c r="A1925" i="56"/>
  <c r="B1926" i="56"/>
  <c r="A1534" i="56"/>
  <c r="B1535" i="56"/>
  <c r="A1013" i="56"/>
  <c r="B1014" i="56"/>
  <c r="B1409" i="56"/>
  <c r="A1408" i="56"/>
  <c r="B1145" i="56"/>
  <c r="A1144" i="56"/>
  <c r="B236" i="56"/>
  <c r="A235" i="56"/>
  <c r="A755" i="56"/>
  <c r="B756" i="56"/>
  <c r="A2053" i="56"/>
  <c r="B2054" i="56"/>
  <c r="A1794" i="56"/>
  <c r="B1795" i="56"/>
  <c r="A885" i="56"/>
  <c r="B886" i="56"/>
  <c r="A494" i="56"/>
  <c r="B495" i="56"/>
  <c r="A105" i="56"/>
  <c r="B106" i="56"/>
  <c r="A1664" i="56" l="1"/>
  <c r="B1665" i="56"/>
  <c r="A625" i="56"/>
  <c r="B626" i="56"/>
  <c r="B1276" i="56"/>
  <c r="A1275" i="56"/>
  <c r="A366" i="56"/>
  <c r="B367" i="56"/>
  <c r="B887" i="56"/>
  <c r="A886" i="56"/>
  <c r="A1795" i="56"/>
  <c r="B1796" i="56"/>
  <c r="B757" i="56"/>
  <c r="A756" i="56"/>
  <c r="A1535" i="56"/>
  <c r="B1536" i="56"/>
  <c r="B1146" i="56"/>
  <c r="A1145" i="56"/>
  <c r="B2055" i="56"/>
  <c r="A2054" i="56"/>
  <c r="B1015" i="56"/>
  <c r="A1014" i="56"/>
  <c r="A1926" i="56"/>
  <c r="B1927" i="56"/>
  <c r="B237" i="56"/>
  <c r="A236" i="56"/>
  <c r="A1409" i="56"/>
  <c r="B1410" i="56"/>
  <c r="B107" i="56"/>
  <c r="A106" i="56"/>
  <c r="A495" i="56"/>
  <c r="B496" i="56"/>
  <c r="B627" i="56" l="1"/>
  <c r="A626" i="56"/>
  <c r="A1665" i="56"/>
  <c r="B1666" i="56"/>
  <c r="A367" i="56"/>
  <c r="B368" i="56"/>
  <c r="B1277" i="56"/>
  <c r="A1276" i="56"/>
  <c r="A1536" i="56"/>
  <c r="B1537" i="56"/>
  <c r="B1797" i="56"/>
  <c r="A1796" i="56"/>
  <c r="A237" i="56"/>
  <c r="B238" i="56"/>
  <c r="B1411" i="56"/>
  <c r="A1410" i="56"/>
  <c r="A1927" i="56"/>
  <c r="B1928" i="56"/>
  <c r="A1015" i="56"/>
  <c r="B1016" i="56"/>
  <c r="A2055" i="56"/>
  <c r="B2056" i="56"/>
  <c r="B1147" i="56"/>
  <c r="A1146" i="56"/>
  <c r="B758" i="56"/>
  <c r="A757" i="56"/>
  <c r="A887" i="56"/>
  <c r="B888" i="56"/>
  <c r="A496" i="56"/>
  <c r="B497" i="56"/>
  <c r="B108" i="56"/>
  <c r="A107" i="56"/>
  <c r="B1667" i="56" l="1"/>
  <c r="A1666" i="56"/>
  <c r="B628" i="56"/>
  <c r="A627" i="56"/>
  <c r="B369" i="56"/>
  <c r="A368" i="56"/>
  <c r="A1277" i="56"/>
  <c r="B1278" i="56"/>
  <c r="B1929" i="56"/>
  <c r="A1928" i="56"/>
  <c r="A238" i="56"/>
  <c r="B239" i="56"/>
  <c r="A1147" i="56"/>
  <c r="B1148" i="56"/>
  <c r="B2057" i="56"/>
  <c r="A2056" i="56"/>
  <c r="B1017" i="56"/>
  <c r="A1016" i="56"/>
  <c r="B1538" i="56"/>
  <c r="A1537" i="56"/>
  <c r="B759" i="56"/>
  <c r="A758" i="56"/>
  <c r="A1411" i="56"/>
  <c r="B1412" i="56"/>
  <c r="A1797" i="56"/>
  <c r="B1798" i="56"/>
  <c r="B889" i="56"/>
  <c r="A888" i="56"/>
  <c r="A497" i="56"/>
  <c r="B498" i="56"/>
  <c r="B109" i="56"/>
  <c r="A108" i="56"/>
  <c r="A1278" i="56" l="1"/>
  <c r="B1279" i="56"/>
  <c r="B370" i="56"/>
  <c r="A369" i="56"/>
  <c r="B629" i="56"/>
  <c r="A628" i="56"/>
  <c r="A1667" i="56"/>
  <c r="B1668" i="56"/>
  <c r="A1798" i="56"/>
  <c r="B1799" i="56"/>
  <c r="B240" i="56"/>
  <c r="A239" i="56"/>
  <c r="A1017" i="56"/>
  <c r="B1018" i="56"/>
  <c r="A1148" i="56"/>
  <c r="B1149" i="56"/>
  <c r="B2058" i="56"/>
  <c r="A2057" i="56"/>
  <c r="B1930" i="56"/>
  <c r="A1929" i="56"/>
  <c r="A1412" i="56"/>
  <c r="B1413" i="56"/>
  <c r="A889" i="56"/>
  <c r="B890" i="56"/>
  <c r="B760" i="56"/>
  <c r="A759" i="56"/>
  <c r="B1539" i="56"/>
  <c r="A1538" i="56"/>
  <c r="A498" i="56"/>
  <c r="B499" i="56"/>
  <c r="A109" i="56"/>
  <c r="B110" i="56"/>
  <c r="A1279" i="56" l="1"/>
  <c r="B1280" i="56"/>
  <c r="A1668" i="56"/>
  <c r="B1669" i="56"/>
  <c r="B371" i="56"/>
  <c r="A370" i="56"/>
  <c r="A629" i="56"/>
  <c r="B630" i="56"/>
  <c r="B891" i="56"/>
  <c r="A890" i="56"/>
  <c r="B1150" i="56"/>
  <c r="A1149" i="56"/>
  <c r="B1019" i="56"/>
  <c r="A1018" i="56"/>
  <c r="A1539" i="56"/>
  <c r="B1540" i="56"/>
  <c r="A1413" i="56"/>
  <c r="B1414" i="56"/>
  <c r="A1799" i="56"/>
  <c r="B1800" i="56"/>
  <c r="B1931" i="56"/>
  <c r="A1930" i="56"/>
  <c r="B761" i="56"/>
  <c r="A760" i="56"/>
  <c r="B2059" i="56"/>
  <c r="A2058" i="56"/>
  <c r="A240" i="56"/>
  <c r="B241" i="56"/>
  <c r="B111" i="56"/>
  <c r="A110" i="56"/>
  <c r="A499" i="56"/>
  <c r="B500" i="56"/>
  <c r="B631" i="56" l="1"/>
  <c r="A630" i="56"/>
  <c r="A1669" i="56"/>
  <c r="B1670" i="56"/>
  <c r="A1280" i="56"/>
  <c r="B1281" i="56"/>
  <c r="B372" i="56"/>
  <c r="A371" i="56"/>
  <c r="B892" i="56"/>
  <c r="A891" i="56"/>
  <c r="A1800" i="56"/>
  <c r="B1801" i="56"/>
  <c r="A1414" i="56"/>
  <c r="B1415" i="56"/>
  <c r="A1540" i="56"/>
  <c r="B1541" i="56"/>
  <c r="A761" i="56"/>
  <c r="B762" i="56"/>
  <c r="B242" i="56"/>
  <c r="A241" i="56"/>
  <c r="A2059" i="56"/>
  <c r="B2060" i="56"/>
  <c r="A1931" i="56"/>
  <c r="B1932" i="56"/>
  <c r="A1019" i="56"/>
  <c r="B1020" i="56"/>
  <c r="B1151" i="56"/>
  <c r="A1150" i="56"/>
  <c r="B501" i="56"/>
  <c r="A500" i="56"/>
  <c r="A111" i="56"/>
  <c r="B112" i="56"/>
  <c r="B1282" i="56" l="1"/>
  <c r="A1281" i="56"/>
  <c r="A1670" i="56"/>
  <c r="B1671" i="56"/>
  <c r="A372" i="56"/>
  <c r="B373" i="56"/>
  <c r="B632" i="56"/>
  <c r="A631" i="56"/>
  <c r="A1020" i="56"/>
  <c r="B1021" i="56"/>
  <c r="B1933" i="56"/>
  <c r="A1932" i="56"/>
  <c r="A2060" i="56"/>
  <c r="B2061" i="56"/>
  <c r="A762" i="56"/>
  <c r="B763" i="56"/>
  <c r="A1801" i="56"/>
  <c r="B1802" i="56"/>
  <c r="A1541" i="56"/>
  <c r="B1542" i="56"/>
  <c r="B1416" i="56"/>
  <c r="A1415" i="56"/>
  <c r="B243" i="56"/>
  <c r="A242" i="56"/>
  <c r="B1152" i="56"/>
  <c r="A1151" i="56"/>
  <c r="A892" i="56"/>
  <c r="B893" i="56"/>
  <c r="A112" i="56"/>
  <c r="B113" i="56"/>
  <c r="A501" i="56"/>
  <c r="B502" i="56"/>
  <c r="A1671" i="56" l="1"/>
  <c r="B1672" i="56"/>
  <c r="A1282" i="56"/>
  <c r="B1283" i="56"/>
  <c r="A373" i="56"/>
  <c r="B374" i="56"/>
  <c r="B633" i="56"/>
  <c r="A632" i="56"/>
  <c r="A763" i="56"/>
  <c r="B764" i="56"/>
  <c r="B1022" i="56"/>
  <c r="A1021" i="56"/>
  <c r="B244" i="56"/>
  <c r="A243" i="56"/>
  <c r="A1933" i="56"/>
  <c r="B1934" i="56"/>
  <c r="A893" i="56"/>
  <c r="B894" i="56"/>
  <c r="A1542" i="56"/>
  <c r="B1543" i="56"/>
  <c r="A1802" i="56"/>
  <c r="B1803" i="56"/>
  <c r="B2062" i="56"/>
  <c r="A2061" i="56"/>
  <c r="A1152" i="56"/>
  <c r="B1153" i="56"/>
  <c r="A1416" i="56"/>
  <c r="B1417" i="56"/>
  <c r="B503" i="56"/>
  <c r="A502" i="56"/>
  <c r="A113" i="56"/>
  <c r="B114" i="56"/>
  <c r="A1283" i="56" l="1"/>
  <c r="B1284" i="56"/>
  <c r="B1673" i="56"/>
  <c r="A1672" i="56"/>
  <c r="A633" i="56"/>
  <c r="B634" i="56"/>
  <c r="A374" i="56"/>
  <c r="B375" i="56"/>
  <c r="B1418" i="56"/>
  <c r="A1417" i="56"/>
  <c r="A1153" i="56"/>
  <c r="B1154" i="56"/>
  <c r="A1803" i="56"/>
  <c r="B1804" i="56"/>
  <c r="A1543" i="56"/>
  <c r="B1544" i="56"/>
  <c r="A1934" i="56"/>
  <c r="B1935" i="56"/>
  <c r="A244" i="56"/>
  <c r="B245" i="56"/>
  <c r="A894" i="56"/>
  <c r="B895" i="56"/>
  <c r="A764" i="56"/>
  <c r="B765" i="56"/>
  <c r="B1023" i="56"/>
  <c r="A1022" i="56"/>
  <c r="B2063" i="56"/>
  <c r="A2062" i="56"/>
  <c r="A114" i="56"/>
  <c r="B115" i="56"/>
  <c r="A503" i="56"/>
  <c r="B504" i="56"/>
  <c r="A375" i="56" l="1"/>
  <c r="B376" i="56"/>
  <c r="A634" i="56"/>
  <c r="B635" i="56"/>
  <c r="B1285" i="56"/>
  <c r="A1284" i="56"/>
  <c r="B1674" i="56"/>
  <c r="A1673" i="56"/>
  <c r="A765" i="56"/>
  <c r="B766" i="56"/>
  <c r="A1935" i="56"/>
  <c r="B1936" i="56"/>
  <c r="A1544" i="56"/>
  <c r="B1545" i="56"/>
  <c r="B2064" i="56"/>
  <c r="A2063" i="56"/>
  <c r="A1023" i="56"/>
  <c r="B1024" i="56"/>
  <c r="B896" i="56"/>
  <c r="A895" i="56"/>
  <c r="B246" i="56"/>
  <c r="A245" i="56"/>
  <c r="B1805" i="56"/>
  <c r="A1804" i="56"/>
  <c r="B1155" i="56"/>
  <c r="A1154" i="56"/>
  <c r="A1418" i="56"/>
  <c r="B1419" i="56"/>
  <c r="A504" i="56"/>
  <c r="B505" i="56"/>
  <c r="A115" i="56"/>
  <c r="B116" i="56"/>
  <c r="A376" i="56" l="1"/>
  <c r="B377" i="56"/>
  <c r="A1285" i="56"/>
  <c r="B1286" i="56"/>
  <c r="A635" i="56"/>
  <c r="B636" i="56"/>
  <c r="A1674" i="56"/>
  <c r="B1675" i="56"/>
  <c r="A1419" i="56"/>
  <c r="B1420" i="56"/>
  <c r="B1025" i="56"/>
  <c r="A1024" i="56"/>
  <c r="A1545" i="56"/>
  <c r="B1546" i="56"/>
  <c r="A766" i="56"/>
  <c r="B767" i="56"/>
  <c r="A2064" i="56"/>
  <c r="B2065" i="56"/>
  <c r="A1936" i="56"/>
  <c r="B1937" i="56"/>
  <c r="B1806" i="56"/>
  <c r="A1805" i="56"/>
  <c r="A896" i="56"/>
  <c r="B897" i="56"/>
  <c r="A1155" i="56"/>
  <c r="B1156" i="56"/>
  <c r="B247" i="56"/>
  <c r="A246" i="56"/>
  <c r="A116" i="56"/>
  <c r="B117" i="56"/>
  <c r="A505" i="56"/>
  <c r="B506" i="56"/>
  <c r="B637" i="56" l="1"/>
  <c r="A636" i="56"/>
  <c r="B1287" i="56"/>
  <c r="A1286" i="56"/>
  <c r="A377" i="56"/>
  <c r="B378" i="56"/>
  <c r="B1676" i="56"/>
  <c r="A1675" i="56"/>
  <c r="A897" i="56"/>
  <c r="B898" i="56"/>
  <c r="B1938" i="56"/>
  <c r="A1937" i="56"/>
  <c r="A767" i="56"/>
  <c r="B768" i="56"/>
  <c r="B1547" i="56"/>
  <c r="A1546" i="56"/>
  <c r="B248" i="56"/>
  <c r="A247" i="56"/>
  <c r="A2065" i="56"/>
  <c r="B2066" i="56"/>
  <c r="B1421" i="56"/>
  <c r="A1420" i="56"/>
  <c r="A1156" i="56"/>
  <c r="B1157" i="56"/>
  <c r="B1807" i="56"/>
  <c r="A1806" i="56"/>
  <c r="B1026" i="56"/>
  <c r="A1025" i="56"/>
  <c r="B507" i="56"/>
  <c r="A506" i="56"/>
  <c r="A117" i="56"/>
  <c r="B118" i="56"/>
  <c r="B1288" i="56" l="1"/>
  <c r="A1287" i="56"/>
  <c r="B379" i="56"/>
  <c r="A378" i="56"/>
  <c r="A1676" i="56"/>
  <c r="B1677" i="56"/>
  <c r="B638" i="56"/>
  <c r="A637" i="56"/>
  <c r="A768" i="56"/>
  <c r="B769" i="56"/>
  <c r="B1027" i="56"/>
  <c r="A1026" i="56"/>
  <c r="B1939" i="56"/>
  <c r="A1938" i="56"/>
  <c r="B2067" i="56"/>
  <c r="A2066" i="56"/>
  <c r="A898" i="56"/>
  <c r="B899" i="56"/>
  <c r="A1807" i="56"/>
  <c r="B1808" i="56"/>
  <c r="A1157" i="56"/>
  <c r="B1158" i="56"/>
  <c r="B1422" i="56"/>
  <c r="A1421" i="56"/>
  <c r="A248" i="56"/>
  <c r="B249" i="56"/>
  <c r="A1547" i="56"/>
  <c r="B1548" i="56"/>
  <c r="B119" i="56"/>
  <c r="A118" i="56"/>
  <c r="A507" i="56"/>
  <c r="B508" i="56"/>
  <c r="B1678" i="56" l="1"/>
  <c r="A1677" i="56"/>
  <c r="A379" i="56"/>
  <c r="B380" i="56"/>
  <c r="B1289" i="56"/>
  <c r="A1288" i="56"/>
  <c r="B639" i="56"/>
  <c r="A638" i="56"/>
  <c r="A249" i="56"/>
  <c r="B250" i="56"/>
  <c r="A1158" i="56"/>
  <c r="B1159" i="56"/>
  <c r="B1809" i="56"/>
  <c r="A1808" i="56"/>
  <c r="A899" i="56"/>
  <c r="B900" i="56"/>
  <c r="A769" i="56"/>
  <c r="B770" i="56"/>
  <c r="A1548" i="56"/>
  <c r="B1549" i="56"/>
  <c r="B1423" i="56"/>
  <c r="A1422" i="56"/>
  <c r="B2068" i="56"/>
  <c r="A2067" i="56"/>
  <c r="B1940" i="56"/>
  <c r="A1939" i="56"/>
  <c r="A1027" i="56"/>
  <c r="B1028" i="56"/>
  <c r="B509" i="56"/>
  <c r="A508" i="56"/>
  <c r="B120" i="56"/>
  <c r="A119" i="56"/>
  <c r="B381" i="56" l="1"/>
  <c r="A380" i="56"/>
  <c r="A639" i="56"/>
  <c r="B640" i="56"/>
  <c r="B1290" i="56"/>
  <c r="A1289" i="56"/>
  <c r="A1678" i="56"/>
  <c r="B1679" i="56"/>
  <c r="B1550" i="56"/>
  <c r="A1549" i="56"/>
  <c r="B1941" i="56"/>
  <c r="A1940" i="56"/>
  <c r="A1809" i="56"/>
  <c r="B1810" i="56"/>
  <c r="B771" i="56"/>
  <c r="A770" i="56"/>
  <c r="A900" i="56"/>
  <c r="B901" i="56"/>
  <c r="B1160" i="56"/>
  <c r="A1159" i="56"/>
  <c r="B251" i="56"/>
  <c r="A250" i="56"/>
  <c r="A1423" i="56"/>
  <c r="B1424" i="56"/>
  <c r="A1028" i="56"/>
  <c r="B1029" i="56"/>
  <c r="B2069" i="56"/>
  <c r="A2068" i="56"/>
  <c r="B121" i="56"/>
  <c r="A120" i="56"/>
  <c r="B510" i="56"/>
  <c r="A509" i="56"/>
  <c r="A1290" i="56" l="1"/>
  <c r="B1291" i="56"/>
  <c r="A1679" i="56"/>
  <c r="B1680" i="56"/>
  <c r="A640" i="56"/>
  <c r="B641" i="56"/>
  <c r="A381" i="56"/>
  <c r="B382" i="56"/>
  <c r="A1029" i="56"/>
  <c r="B1030" i="56"/>
  <c r="A1424" i="56"/>
  <c r="B1425" i="56"/>
  <c r="A901" i="56"/>
  <c r="B902" i="56"/>
  <c r="A1810" i="56"/>
  <c r="B1811" i="56"/>
  <c r="B2070" i="56"/>
  <c r="A2069" i="56"/>
  <c r="B1161" i="56"/>
  <c r="A1160" i="56"/>
  <c r="B1942" i="56"/>
  <c r="A1941" i="56"/>
  <c r="A1550" i="56"/>
  <c r="B1551" i="56"/>
  <c r="B252" i="56"/>
  <c r="A251" i="56"/>
  <c r="A771" i="56"/>
  <c r="B772" i="56"/>
  <c r="B511" i="56"/>
  <c r="A510" i="56"/>
  <c r="A121" i="56"/>
  <c r="B122" i="56"/>
  <c r="A1680" i="56" l="1"/>
  <c r="B1681" i="56"/>
  <c r="B383" i="56"/>
  <c r="A382" i="56"/>
  <c r="B642" i="56"/>
  <c r="A641" i="56"/>
  <c r="A1291" i="56"/>
  <c r="B1292" i="56"/>
  <c r="A902" i="56"/>
  <c r="B903" i="56"/>
  <c r="A1030" i="56"/>
  <c r="B1031" i="56"/>
  <c r="A252" i="56"/>
  <c r="B253" i="56"/>
  <c r="A2070" i="56"/>
  <c r="B2071" i="56"/>
  <c r="B773" i="56"/>
  <c r="A772" i="56"/>
  <c r="B1812" i="56"/>
  <c r="A1811" i="56"/>
  <c r="A1425" i="56"/>
  <c r="B1426" i="56"/>
  <c r="B1943" i="56"/>
  <c r="A1942" i="56"/>
  <c r="B1552" i="56"/>
  <c r="A1551" i="56"/>
  <c r="B1162" i="56"/>
  <c r="A1161" i="56"/>
  <c r="B123" i="56"/>
  <c r="A122" i="56"/>
  <c r="A511" i="56"/>
  <c r="B512" i="56"/>
  <c r="B1293" i="56" l="1"/>
  <c r="A1292" i="56"/>
  <c r="B384" i="56"/>
  <c r="A383" i="56"/>
  <c r="A1681" i="56"/>
  <c r="B1682" i="56"/>
  <c r="B643" i="56"/>
  <c r="A642" i="56"/>
  <c r="A1426" i="56"/>
  <c r="B1427" i="56"/>
  <c r="B254" i="56"/>
  <c r="A253" i="56"/>
  <c r="B904" i="56"/>
  <c r="A903" i="56"/>
  <c r="B2072" i="56"/>
  <c r="A2071" i="56"/>
  <c r="A1031" i="56"/>
  <c r="B1032" i="56"/>
  <c r="A1162" i="56"/>
  <c r="B1163" i="56"/>
  <c r="A1812" i="56"/>
  <c r="B1813" i="56"/>
  <c r="A773" i="56"/>
  <c r="B774" i="56"/>
  <c r="A1552" i="56"/>
  <c r="B1553" i="56"/>
  <c r="B1944" i="56"/>
  <c r="A1943" i="56"/>
  <c r="A512" i="56"/>
  <c r="B513" i="56"/>
  <c r="A123" i="56"/>
  <c r="B124" i="56"/>
  <c r="A1682" i="56" l="1"/>
  <c r="B1683" i="56"/>
  <c r="A384" i="56"/>
  <c r="B385" i="56"/>
  <c r="A643" i="56"/>
  <c r="B644" i="56"/>
  <c r="B1294" i="56"/>
  <c r="A1293" i="56"/>
  <c r="B2073" i="56"/>
  <c r="A2072" i="56"/>
  <c r="A904" i="56"/>
  <c r="B905" i="56"/>
  <c r="B1554" i="56"/>
  <c r="A1553" i="56"/>
  <c r="A774" i="56"/>
  <c r="B775" i="56"/>
  <c r="A1813" i="56"/>
  <c r="B1814" i="56"/>
  <c r="A1163" i="56"/>
  <c r="B1164" i="56"/>
  <c r="A1427" i="56"/>
  <c r="B1428" i="56"/>
  <c r="B1945" i="56"/>
  <c r="A1944" i="56"/>
  <c r="A1032" i="56"/>
  <c r="B1033" i="56"/>
  <c r="B255" i="56"/>
  <c r="A254" i="56"/>
  <c r="A124" i="56"/>
  <c r="B125" i="56"/>
  <c r="A513" i="56"/>
  <c r="B514" i="56"/>
  <c r="A1294" i="56" l="1"/>
  <c r="B1295" i="56"/>
  <c r="A385" i="56"/>
  <c r="B386" i="56"/>
  <c r="A1683" i="56"/>
  <c r="B1684" i="56"/>
  <c r="A644" i="56"/>
  <c r="B645" i="56"/>
  <c r="A1033" i="56"/>
  <c r="B1034" i="56"/>
  <c r="A775" i="56"/>
  <c r="B776" i="56"/>
  <c r="B1429" i="56"/>
  <c r="A1428" i="56"/>
  <c r="A1164" i="56"/>
  <c r="B1165" i="56"/>
  <c r="A1814" i="56"/>
  <c r="B1815" i="56"/>
  <c r="A905" i="56"/>
  <c r="B906" i="56"/>
  <c r="B256" i="56"/>
  <c r="A255" i="56"/>
  <c r="B1946" i="56"/>
  <c r="A1945" i="56"/>
  <c r="B1555" i="56"/>
  <c r="A1554" i="56"/>
  <c r="A2073" i="56"/>
  <c r="B2074" i="56"/>
  <c r="B515" i="56"/>
  <c r="A514" i="56"/>
  <c r="B126" i="56"/>
  <c r="A125" i="56"/>
  <c r="B387" i="56" l="1"/>
  <c r="A386" i="56"/>
  <c r="B646" i="56"/>
  <c r="A645" i="56"/>
  <c r="A1684" i="56"/>
  <c r="B1685" i="56"/>
  <c r="B1296" i="56"/>
  <c r="A1295" i="56"/>
  <c r="A1815" i="56"/>
  <c r="B1816" i="56"/>
  <c r="A1034" i="56"/>
  <c r="B1035" i="56"/>
  <c r="B257" i="56"/>
  <c r="A256" i="56"/>
  <c r="B907" i="56"/>
  <c r="A906" i="56"/>
  <c r="A1165" i="56"/>
  <c r="B1166" i="56"/>
  <c r="A776" i="56"/>
  <c r="B777" i="56"/>
  <c r="B1556" i="56"/>
  <c r="A1555" i="56"/>
  <c r="B2075" i="56"/>
  <c r="A2074" i="56"/>
  <c r="A1946" i="56"/>
  <c r="B1947" i="56"/>
  <c r="A1429" i="56"/>
  <c r="B1430" i="56"/>
  <c r="B127" i="56"/>
  <c r="A126" i="56"/>
  <c r="B516" i="56"/>
  <c r="A515" i="56"/>
  <c r="A1685" i="56" l="1"/>
  <c r="B1686" i="56"/>
  <c r="B1297" i="56"/>
  <c r="A1296" i="56"/>
  <c r="B647" i="56"/>
  <c r="A646" i="56"/>
  <c r="A387" i="56"/>
  <c r="B388" i="56"/>
  <c r="B2076" i="56"/>
  <c r="A2075" i="56"/>
  <c r="B1948" i="56"/>
  <c r="A1947" i="56"/>
  <c r="A1035" i="56"/>
  <c r="B1036" i="56"/>
  <c r="B1817" i="56"/>
  <c r="A1816" i="56"/>
  <c r="B1557" i="56"/>
  <c r="A1556" i="56"/>
  <c r="B1431" i="56"/>
  <c r="A1430" i="56"/>
  <c r="A777" i="56"/>
  <c r="B778" i="56"/>
  <c r="B1167" i="56"/>
  <c r="A1166" i="56"/>
  <c r="B908" i="56"/>
  <c r="A907" i="56"/>
  <c r="B258" i="56"/>
  <c r="A257" i="56"/>
  <c r="B517" i="56"/>
  <c r="A516" i="56"/>
  <c r="A127" i="56"/>
  <c r="B128" i="56"/>
  <c r="B389" i="56" l="1"/>
  <c r="A388" i="56"/>
  <c r="A1297" i="56"/>
  <c r="B1298" i="56"/>
  <c r="A1686" i="56"/>
  <c r="B1687" i="56"/>
  <c r="B648" i="56"/>
  <c r="A647" i="56"/>
  <c r="A1036" i="56"/>
  <c r="B1037" i="56"/>
  <c r="B909" i="56"/>
  <c r="A908" i="56"/>
  <c r="A1557" i="56"/>
  <c r="B1558" i="56"/>
  <c r="B779" i="56"/>
  <c r="A778" i="56"/>
  <c r="B1168" i="56"/>
  <c r="A1167" i="56"/>
  <c r="A1817" i="56"/>
  <c r="B1818" i="56"/>
  <c r="A2076" i="56"/>
  <c r="B2077" i="56"/>
  <c r="A258" i="56"/>
  <c r="B259" i="56"/>
  <c r="B1432" i="56"/>
  <c r="A1431" i="56"/>
  <c r="B1949" i="56"/>
  <c r="A1948" i="56"/>
  <c r="B129" i="56"/>
  <c r="A128" i="56"/>
  <c r="A517" i="56"/>
  <c r="B518" i="56"/>
  <c r="A1432" i="56" l="1"/>
  <c r="B1433" i="56"/>
  <c r="B1688" i="56"/>
  <c r="A1687" i="56"/>
  <c r="A1298" i="56"/>
  <c r="B1299" i="56"/>
  <c r="A648" i="56"/>
  <c r="B649" i="56"/>
  <c r="A389" i="56"/>
  <c r="B390" i="56"/>
  <c r="B1819" i="56"/>
  <c r="A1818" i="56"/>
  <c r="A909" i="56"/>
  <c r="B910" i="56"/>
  <c r="A259" i="56"/>
  <c r="B260" i="56"/>
  <c r="A2077" i="56"/>
  <c r="B2078" i="56"/>
  <c r="A1558" i="56"/>
  <c r="B1559" i="56"/>
  <c r="A1037" i="56"/>
  <c r="B1038" i="56"/>
  <c r="A779" i="56"/>
  <c r="B780" i="56"/>
  <c r="B1950" i="56"/>
  <c r="A1949" i="56"/>
  <c r="B1169" i="56"/>
  <c r="A1168" i="56"/>
  <c r="B519" i="56"/>
  <c r="A518" i="56"/>
  <c r="B130" i="56"/>
  <c r="A129" i="56"/>
  <c r="B1434" i="56" l="1"/>
  <c r="A1433" i="56"/>
  <c r="B391" i="56"/>
  <c r="A390" i="56"/>
  <c r="A649" i="56"/>
  <c r="B650" i="56"/>
  <c r="A1299" i="56"/>
  <c r="B1300" i="56"/>
  <c r="A1688" i="56"/>
  <c r="B1689" i="56"/>
  <c r="A780" i="56"/>
  <c r="B781" i="56"/>
  <c r="B1560" i="56"/>
  <c r="A1559" i="56"/>
  <c r="B2079" i="56"/>
  <c r="A2078" i="56"/>
  <c r="B261" i="56"/>
  <c r="A260" i="56"/>
  <c r="B1170" i="56"/>
  <c r="A1169" i="56"/>
  <c r="A1819" i="56"/>
  <c r="B1820" i="56"/>
  <c r="B1039" i="56"/>
  <c r="A1038" i="56"/>
  <c r="A910" i="56"/>
  <c r="B911" i="56"/>
  <c r="B1951" i="56"/>
  <c r="A1950" i="56"/>
  <c r="A130" i="56"/>
  <c r="B131" i="56"/>
  <c r="A519" i="56"/>
  <c r="B520" i="56"/>
  <c r="B1435" i="56" l="1"/>
  <c r="A1434" i="56"/>
  <c r="B1301" i="56"/>
  <c r="A1300" i="56"/>
  <c r="A650" i="56"/>
  <c r="B651" i="56"/>
  <c r="A1689" i="56"/>
  <c r="B1690" i="56"/>
  <c r="A391" i="56"/>
  <c r="B392" i="56"/>
  <c r="A911" i="56"/>
  <c r="B912" i="56"/>
  <c r="B1821" i="56"/>
  <c r="A1820" i="56"/>
  <c r="A2079" i="56"/>
  <c r="B2080" i="56"/>
  <c r="A781" i="56"/>
  <c r="B782" i="56"/>
  <c r="A1560" i="56"/>
  <c r="B1561" i="56"/>
  <c r="A1951" i="56"/>
  <c r="B1952" i="56"/>
  <c r="A1039" i="56"/>
  <c r="B1040" i="56"/>
  <c r="A1170" i="56"/>
  <c r="B1171" i="56"/>
  <c r="B262" i="56"/>
  <c r="A261" i="56"/>
  <c r="B521" i="56"/>
  <c r="A520" i="56"/>
  <c r="A131" i="56"/>
  <c r="B132" i="56"/>
  <c r="A132" i="56" l="1"/>
  <c r="B133" i="56"/>
  <c r="A782" i="56"/>
  <c r="B783" i="56"/>
  <c r="A912" i="56"/>
  <c r="B913" i="56"/>
  <c r="A1952" i="56"/>
  <c r="B1953" i="56"/>
  <c r="A392" i="56"/>
  <c r="B393" i="56"/>
  <c r="A262" i="56"/>
  <c r="B263" i="56"/>
  <c r="B1436" i="56"/>
  <c r="A1435" i="56"/>
  <c r="B1302" i="56"/>
  <c r="A1301" i="56"/>
  <c r="B1691" i="56"/>
  <c r="A1690" i="56"/>
  <c r="A651" i="56"/>
  <c r="B652" i="56"/>
  <c r="B1172" i="56"/>
  <c r="A1171" i="56"/>
  <c r="B1562" i="56"/>
  <c r="A1561" i="56"/>
  <c r="B2081" i="56"/>
  <c r="A2080" i="56"/>
  <c r="A1821" i="56"/>
  <c r="B1822" i="56"/>
  <c r="A1040" i="56"/>
  <c r="B1041" i="56"/>
  <c r="B522" i="56"/>
  <c r="A521" i="56"/>
  <c r="B394" i="56" l="1"/>
  <c r="A393" i="56"/>
  <c r="A1436" i="56"/>
  <c r="B1437" i="56"/>
  <c r="A1822" i="56"/>
  <c r="B1823" i="56"/>
  <c r="A652" i="56"/>
  <c r="B653" i="56"/>
  <c r="B264" i="56"/>
  <c r="A263" i="56"/>
  <c r="B1954" i="56"/>
  <c r="A1953" i="56"/>
  <c r="A783" i="56"/>
  <c r="B784" i="56"/>
  <c r="A133" i="56"/>
  <c r="B134" i="56"/>
  <c r="A913" i="56"/>
  <c r="B914" i="56"/>
  <c r="A1172" i="56"/>
  <c r="B1173" i="56"/>
  <c r="A522" i="56"/>
  <c r="B523" i="56"/>
  <c r="A1562" i="56"/>
  <c r="B1563" i="56"/>
  <c r="A1302" i="56"/>
  <c r="B1303" i="56"/>
  <c r="B1692" i="56"/>
  <c r="A1691" i="56"/>
  <c r="B2082" i="56"/>
  <c r="A2081" i="56"/>
  <c r="B1042" i="56"/>
  <c r="A1041" i="56"/>
  <c r="A523" i="56" l="1"/>
  <c r="B524" i="56"/>
  <c r="B785" i="56"/>
  <c r="A784" i="56"/>
  <c r="A653" i="56"/>
  <c r="B654" i="56"/>
  <c r="A1042" i="56"/>
  <c r="B1043" i="56"/>
  <c r="A1954" i="56"/>
  <c r="B1955" i="56"/>
  <c r="A1563" i="56"/>
  <c r="B1564" i="56"/>
  <c r="A1173" i="56"/>
  <c r="B1174" i="56"/>
  <c r="A134" i="56"/>
  <c r="B135" i="56"/>
  <c r="B1824" i="56"/>
  <c r="A1823" i="56"/>
  <c r="B1304" i="56"/>
  <c r="A1303" i="56"/>
  <c r="A914" i="56"/>
  <c r="B915" i="56"/>
  <c r="B1438" i="56"/>
  <c r="A1437" i="56"/>
  <c r="A2082" i="56"/>
  <c r="B2083" i="56"/>
  <c r="A1692" i="56"/>
  <c r="B1693" i="56"/>
  <c r="B265" i="56"/>
  <c r="A264" i="56"/>
  <c r="B395" i="56"/>
  <c r="A394" i="56"/>
  <c r="B1694" i="56" l="1"/>
  <c r="A1693" i="56"/>
  <c r="A135" i="56"/>
  <c r="B136" i="56"/>
  <c r="B1565" i="56"/>
  <c r="A1564" i="56"/>
  <c r="B1044" i="56"/>
  <c r="A1043" i="56"/>
  <c r="B396" i="56"/>
  <c r="A395" i="56"/>
  <c r="B1439" i="56"/>
  <c r="A1438" i="56"/>
  <c r="B1305" i="56"/>
  <c r="A1304" i="56"/>
  <c r="A785" i="56"/>
  <c r="B786" i="56"/>
  <c r="A2083" i="56"/>
  <c r="B2084" i="56"/>
  <c r="A915" i="56"/>
  <c r="B916" i="56"/>
  <c r="B1175" i="56"/>
  <c r="A1174" i="56"/>
  <c r="A1955" i="56"/>
  <c r="B1956" i="56"/>
  <c r="B655" i="56"/>
  <c r="A654" i="56"/>
  <c r="A524" i="56"/>
  <c r="B525" i="56"/>
  <c r="B266" i="56"/>
  <c r="A265" i="56"/>
  <c r="A1824" i="56"/>
  <c r="B1825" i="56"/>
  <c r="B267" i="56" l="1"/>
  <c r="A266" i="56"/>
  <c r="A1439" i="56"/>
  <c r="B1440" i="56"/>
  <c r="A1044" i="56"/>
  <c r="B1045" i="56"/>
  <c r="A1825" i="56"/>
  <c r="B1826" i="56"/>
  <c r="B2085" i="56"/>
  <c r="A2084" i="56"/>
  <c r="A655" i="56"/>
  <c r="B656" i="56"/>
  <c r="B1176" i="56"/>
  <c r="A1175" i="56"/>
  <c r="A1305" i="56"/>
  <c r="B1306" i="56"/>
  <c r="A396" i="56"/>
  <c r="B397" i="56"/>
  <c r="A1565" i="56"/>
  <c r="B1566" i="56"/>
  <c r="A1694" i="56"/>
  <c r="B1695" i="56"/>
  <c r="A525" i="56"/>
  <c r="B526" i="56"/>
  <c r="B1957" i="56"/>
  <c r="A1956" i="56"/>
  <c r="A916" i="56"/>
  <c r="B917" i="56"/>
  <c r="B787" i="56"/>
  <c r="A786" i="56"/>
  <c r="B137" i="56"/>
  <c r="A136" i="56"/>
  <c r="A917" i="56" l="1"/>
  <c r="B918" i="56"/>
  <c r="B527" i="56"/>
  <c r="A526" i="56"/>
  <c r="A1566" i="56"/>
  <c r="B1567" i="56"/>
  <c r="A1306" i="56"/>
  <c r="B1307" i="56"/>
  <c r="A656" i="56"/>
  <c r="B657" i="56"/>
  <c r="A1826" i="56"/>
  <c r="B1827" i="56"/>
  <c r="A137" i="56"/>
  <c r="B138" i="56"/>
  <c r="A1695" i="56"/>
  <c r="B1696" i="56"/>
  <c r="B398" i="56"/>
  <c r="A397" i="56"/>
  <c r="A787" i="56"/>
  <c r="B788" i="56"/>
  <c r="A1957" i="56"/>
  <c r="B1958" i="56"/>
  <c r="A1176" i="56"/>
  <c r="B1177" i="56"/>
  <c r="A2085" i="56"/>
  <c r="B2086" i="56"/>
  <c r="B1441" i="56"/>
  <c r="A1440" i="56"/>
  <c r="B1046" i="56"/>
  <c r="A1045" i="56"/>
  <c r="A267" i="56"/>
  <c r="B268" i="56"/>
  <c r="A268" i="56" l="1"/>
  <c r="B269" i="56"/>
  <c r="A1827" i="56"/>
  <c r="B1828" i="56"/>
  <c r="A1307" i="56"/>
  <c r="B1308" i="56"/>
  <c r="B1178" i="56"/>
  <c r="A1177" i="56"/>
  <c r="B789" i="56"/>
  <c r="A788" i="56"/>
  <c r="B399" i="56"/>
  <c r="A398" i="56"/>
  <c r="A138" i="56"/>
  <c r="B139" i="56"/>
  <c r="B528" i="56"/>
  <c r="A527" i="56"/>
  <c r="A1441" i="56"/>
  <c r="B1442" i="56"/>
  <c r="A1046" i="56"/>
  <c r="B1047" i="56"/>
  <c r="A1696" i="56"/>
  <c r="B1697" i="56"/>
  <c r="B658" i="56"/>
  <c r="A657" i="56"/>
  <c r="A1567" i="56"/>
  <c r="B1568" i="56"/>
  <c r="A918" i="56"/>
  <c r="B919" i="56"/>
  <c r="B2087" i="56"/>
  <c r="A2086" i="56"/>
  <c r="A1958" i="56"/>
  <c r="B1959" i="56"/>
  <c r="B1960" i="56" l="1"/>
  <c r="A1959" i="56"/>
  <c r="A1568" i="56"/>
  <c r="B1569" i="56"/>
  <c r="B920" i="56"/>
  <c r="A919" i="56"/>
  <c r="B2088" i="56"/>
  <c r="A2087" i="56"/>
  <c r="A658" i="56"/>
  <c r="B659" i="56"/>
  <c r="A1697" i="56"/>
  <c r="B1698" i="56"/>
  <c r="B1443" i="56"/>
  <c r="A1442" i="56"/>
  <c r="A528" i="56"/>
  <c r="B529" i="56"/>
  <c r="B790" i="56"/>
  <c r="A789" i="56"/>
  <c r="A1308" i="56"/>
  <c r="B1309" i="56"/>
  <c r="B270" i="56"/>
  <c r="A269" i="56"/>
  <c r="B1048" i="56"/>
  <c r="A1047" i="56"/>
  <c r="B140" i="56"/>
  <c r="A139" i="56"/>
  <c r="B400" i="56"/>
  <c r="A399" i="56"/>
  <c r="B1179" i="56"/>
  <c r="A1178" i="56"/>
  <c r="A1828" i="56"/>
  <c r="B1829" i="56"/>
  <c r="B1570" i="56" l="1"/>
  <c r="A1569" i="56"/>
  <c r="A400" i="56"/>
  <c r="B401" i="56"/>
  <c r="B1049" i="56"/>
  <c r="A1048" i="56"/>
  <c r="A2088" i="56"/>
  <c r="B2089" i="56"/>
  <c r="B660" i="56"/>
  <c r="A659" i="56"/>
  <c r="B1830" i="56"/>
  <c r="A1829" i="56"/>
  <c r="B1310" i="56"/>
  <c r="A1309" i="56"/>
  <c r="A529" i="56"/>
  <c r="B530" i="56"/>
  <c r="B1699" i="56"/>
  <c r="A1698" i="56"/>
  <c r="A140" i="56"/>
  <c r="B141" i="56"/>
  <c r="A1179" i="56"/>
  <c r="B1180" i="56"/>
  <c r="A270" i="56"/>
  <c r="B271" i="56"/>
  <c r="A790" i="56"/>
  <c r="B791" i="56"/>
  <c r="A1443" i="56"/>
  <c r="B1444" i="56"/>
  <c r="A920" i="56"/>
  <c r="B921" i="56"/>
  <c r="A1960" i="56"/>
  <c r="B1961" i="56"/>
  <c r="A1961" i="56" l="1"/>
  <c r="B1962" i="56"/>
  <c r="A791" i="56"/>
  <c r="B792" i="56"/>
  <c r="B1831" i="56"/>
  <c r="A1830" i="56"/>
  <c r="A1180" i="56"/>
  <c r="B1181" i="56"/>
  <c r="A2089" i="56"/>
  <c r="B2090" i="56"/>
  <c r="A141" i="56"/>
  <c r="B142" i="56"/>
  <c r="A530" i="56"/>
  <c r="B531" i="56"/>
  <c r="A921" i="56"/>
  <c r="B922" i="56"/>
  <c r="B1445" i="56"/>
  <c r="A1444" i="56"/>
  <c r="A271" i="56"/>
  <c r="B272" i="56"/>
  <c r="A1699" i="56"/>
  <c r="B1700" i="56"/>
  <c r="B1311" i="56"/>
  <c r="A1310" i="56"/>
  <c r="B661" i="56"/>
  <c r="A660" i="56"/>
  <c r="A1049" i="56"/>
  <c r="B1050" i="56"/>
  <c r="B1571" i="56"/>
  <c r="A1570" i="56"/>
  <c r="A401" i="56"/>
  <c r="B402" i="56"/>
  <c r="B662" i="56" l="1"/>
  <c r="A661" i="56"/>
  <c r="A1445" i="56"/>
  <c r="B1446" i="56"/>
  <c r="A272" i="56"/>
  <c r="B273" i="56"/>
  <c r="A922" i="56"/>
  <c r="B923" i="56"/>
  <c r="A142" i="56"/>
  <c r="B143" i="56"/>
  <c r="B1572" i="56"/>
  <c r="A1571" i="56"/>
  <c r="A402" i="56"/>
  <c r="B403" i="56"/>
  <c r="B1051" i="56"/>
  <c r="A1050" i="56"/>
  <c r="A1700" i="56"/>
  <c r="B1701" i="56"/>
  <c r="B532" i="56"/>
  <c r="A531" i="56"/>
  <c r="A792" i="56"/>
  <c r="B793" i="56"/>
  <c r="B1312" i="56"/>
  <c r="A1311" i="56"/>
  <c r="B2091" i="56"/>
  <c r="A2090" i="56"/>
  <c r="A1831" i="56"/>
  <c r="B1832" i="56"/>
  <c r="B1963" i="56"/>
  <c r="A1962" i="56"/>
  <c r="B1182" i="56"/>
  <c r="A1181" i="56"/>
  <c r="B2092" i="56" l="1"/>
  <c r="A2091" i="56"/>
  <c r="B533" i="56"/>
  <c r="A532" i="56"/>
  <c r="B1052" i="56"/>
  <c r="A1051" i="56"/>
  <c r="A1572" i="56"/>
  <c r="B1573" i="56"/>
  <c r="B924" i="56"/>
  <c r="A923" i="56"/>
  <c r="A1446" i="56"/>
  <c r="B1447" i="56"/>
  <c r="A1182" i="56"/>
  <c r="B1183" i="56"/>
  <c r="A1832" i="56"/>
  <c r="B1833" i="56"/>
  <c r="B1313" i="56"/>
  <c r="A1312" i="56"/>
  <c r="A1701" i="56"/>
  <c r="B1702" i="56"/>
  <c r="B404" i="56"/>
  <c r="A403" i="56"/>
  <c r="B1964" i="56"/>
  <c r="A1963" i="56"/>
  <c r="A793" i="56"/>
  <c r="B794" i="56"/>
  <c r="A143" i="56"/>
  <c r="B144" i="56"/>
  <c r="B274" i="56"/>
  <c r="A273" i="56"/>
  <c r="B663" i="56"/>
  <c r="A662" i="56"/>
  <c r="B145" i="56" l="1"/>
  <c r="A144" i="56"/>
  <c r="A1702" i="56"/>
  <c r="B1703" i="56"/>
  <c r="B1834" i="56"/>
  <c r="A1833" i="56"/>
  <c r="B1448" i="56"/>
  <c r="A1447" i="56"/>
  <c r="B1574" i="56"/>
  <c r="A1573" i="56"/>
  <c r="A663" i="56"/>
  <c r="B664" i="56"/>
  <c r="B1965" i="56"/>
  <c r="A1964" i="56"/>
  <c r="B534" i="56"/>
  <c r="A533" i="56"/>
  <c r="A794" i="56"/>
  <c r="B795" i="56"/>
  <c r="B1184" i="56"/>
  <c r="A1183" i="56"/>
  <c r="B275" i="56"/>
  <c r="A274" i="56"/>
  <c r="A404" i="56"/>
  <c r="B405" i="56"/>
  <c r="B1314" i="56"/>
  <c r="A1313" i="56"/>
  <c r="B925" i="56"/>
  <c r="A924" i="56"/>
  <c r="B1053" i="56"/>
  <c r="A1052" i="56"/>
  <c r="B2093" i="56"/>
  <c r="A2092" i="56"/>
  <c r="A795" i="56" l="1"/>
  <c r="B796" i="56"/>
  <c r="A405" i="56"/>
  <c r="B406" i="56"/>
  <c r="B665" i="56"/>
  <c r="A664" i="56"/>
  <c r="A1703" i="56"/>
  <c r="B1704" i="56"/>
  <c r="A2093" i="56"/>
  <c r="B2094" i="56"/>
  <c r="A925" i="56"/>
  <c r="B926" i="56"/>
  <c r="A1184" i="56"/>
  <c r="B1185" i="56"/>
  <c r="B535" i="56"/>
  <c r="A534" i="56"/>
  <c r="B1449" i="56"/>
  <c r="A1448" i="56"/>
  <c r="B1054" i="56"/>
  <c r="A1053" i="56"/>
  <c r="A1314" i="56"/>
  <c r="B1315" i="56"/>
  <c r="B276" i="56"/>
  <c r="A275" i="56"/>
  <c r="B1966" i="56"/>
  <c r="A1965" i="56"/>
  <c r="B1575" i="56"/>
  <c r="A1574" i="56"/>
  <c r="A1834" i="56"/>
  <c r="B1835" i="56"/>
  <c r="A145" i="56"/>
  <c r="B146" i="56"/>
  <c r="A1835" i="56" l="1"/>
  <c r="B1836" i="56"/>
  <c r="B2095" i="56"/>
  <c r="A2094" i="56"/>
  <c r="B147" i="56"/>
  <c r="A146" i="56"/>
  <c r="A926" i="56"/>
  <c r="B927" i="56"/>
  <c r="A1704" i="56"/>
  <c r="B1705" i="56"/>
  <c r="B407" i="56"/>
  <c r="A406" i="56"/>
  <c r="A1575" i="56"/>
  <c r="B1576" i="56"/>
  <c r="A276" i="56"/>
  <c r="B277" i="56"/>
  <c r="B1055" i="56"/>
  <c r="A1054" i="56"/>
  <c r="B536" i="56"/>
  <c r="A535" i="56"/>
  <c r="A1315" i="56"/>
  <c r="B1316" i="56"/>
  <c r="A1185" i="56"/>
  <c r="B1186" i="56"/>
  <c r="A796" i="56"/>
  <c r="B797" i="56"/>
  <c r="A1966" i="56"/>
  <c r="B1967" i="56"/>
  <c r="A1449" i="56"/>
  <c r="B1450" i="56"/>
  <c r="B666" i="56"/>
  <c r="A665" i="56"/>
  <c r="A1316" i="56" l="1"/>
  <c r="B1317" i="56"/>
  <c r="A1967" i="56"/>
  <c r="B1968" i="56"/>
  <c r="B1187" i="56"/>
  <c r="A1186" i="56"/>
  <c r="B278" i="56"/>
  <c r="A277" i="56"/>
  <c r="A927" i="56"/>
  <c r="B928" i="56"/>
  <c r="B1451" i="56"/>
  <c r="A1450" i="56"/>
  <c r="B667" i="56"/>
  <c r="A666" i="56"/>
  <c r="B537" i="56"/>
  <c r="A536" i="56"/>
  <c r="B408" i="56"/>
  <c r="A407" i="56"/>
  <c r="B2096" i="56"/>
  <c r="A2095" i="56"/>
  <c r="B798" i="56"/>
  <c r="A797" i="56"/>
  <c r="B1577" i="56"/>
  <c r="A1576" i="56"/>
  <c r="B1706" i="56"/>
  <c r="A1705" i="56"/>
  <c r="B1837" i="56"/>
  <c r="A1836" i="56"/>
  <c r="B1056" i="56"/>
  <c r="A1055" i="56"/>
  <c r="B148" i="56"/>
  <c r="A147" i="56"/>
  <c r="A928" i="56" l="1"/>
  <c r="B929" i="56"/>
  <c r="B1969" i="56"/>
  <c r="A1968" i="56"/>
  <c r="B1318" i="56"/>
  <c r="A1317" i="56"/>
  <c r="B1057" i="56"/>
  <c r="A1056" i="56"/>
  <c r="B149" i="56"/>
  <c r="A148" i="56"/>
  <c r="A1837" i="56"/>
  <c r="B1838" i="56"/>
  <c r="B1578" i="56"/>
  <c r="A1577" i="56"/>
  <c r="A2096" i="56"/>
  <c r="B2097" i="56"/>
  <c r="A537" i="56"/>
  <c r="B538" i="56"/>
  <c r="A1451" i="56"/>
  <c r="B1452" i="56"/>
  <c r="B279" i="56"/>
  <c r="A278" i="56"/>
  <c r="A1706" i="56"/>
  <c r="B1707" i="56"/>
  <c r="B799" i="56"/>
  <c r="A798" i="56"/>
  <c r="A408" i="56"/>
  <c r="B409" i="56"/>
  <c r="B668" i="56"/>
  <c r="A667" i="56"/>
  <c r="B1188" i="56"/>
  <c r="A1187" i="56"/>
  <c r="B1189" i="56" l="1"/>
  <c r="A1188" i="56"/>
  <c r="B410" i="56"/>
  <c r="A409" i="56"/>
  <c r="B1708" i="56"/>
  <c r="A1707" i="56"/>
  <c r="A1452" i="56"/>
  <c r="B1453" i="56"/>
  <c r="A2097" i="56"/>
  <c r="B2098" i="56"/>
  <c r="B1839" i="56"/>
  <c r="A1838" i="56"/>
  <c r="A1057" i="56"/>
  <c r="B1058" i="56"/>
  <c r="A1969" i="56"/>
  <c r="B1970" i="56"/>
  <c r="B539" i="56"/>
  <c r="A538" i="56"/>
  <c r="A929" i="56"/>
  <c r="B930" i="56"/>
  <c r="A668" i="56"/>
  <c r="B669" i="56"/>
  <c r="A799" i="56"/>
  <c r="B800" i="56"/>
  <c r="A279" i="56"/>
  <c r="B280" i="56"/>
  <c r="A1578" i="56"/>
  <c r="B1579" i="56"/>
  <c r="A149" i="56"/>
  <c r="B150" i="56"/>
  <c r="A1318" i="56"/>
  <c r="B1319" i="56"/>
  <c r="B1840" i="56" l="1"/>
  <c r="A1839" i="56"/>
  <c r="B1320" i="56"/>
  <c r="A1319" i="56"/>
  <c r="B1580" i="56"/>
  <c r="A1579" i="56"/>
  <c r="A800" i="56"/>
  <c r="B801" i="56"/>
  <c r="B931" i="56"/>
  <c r="A930" i="56"/>
  <c r="B1971" i="56"/>
  <c r="A1970" i="56"/>
  <c r="A1453" i="56"/>
  <c r="B1454" i="56"/>
  <c r="A280" i="56"/>
  <c r="B281" i="56"/>
  <c r="B1059" i="56"/>
  <c r="A1058" i="56"/>
  <c r="A2098" i="56"/>
  <c r="B2099" i="56"/>
  <c r="B411" i="56"/>
  <c r="A410" i="56"/>
  <c r="A150" i="56"/>
  <c r="B151" i="56"/>
  <c r="A669" i="56"/>
  <c r="B670" i="56"/>
  <c r="A539" i="56"/>
  <c r="B540" i="56"/>
  <c r="A1708" i="56"/>
  <c r="B1709" i="56"/>
  <c r="B1190" i="56"/>
  <c r="A1189" i="56"/>
  <c r="B541" i="56" l="1"/>
  <c r="A540" i="56"/>
  <c r="B152" i="56"/>
  <c r="A151" i="56"/>
  <c r="A2099" i="56"/>
  <c r="B2100" i="56"/>
  <c r="A281" i="56"/>
  <c r="B282" i="56"/>
  <c r="A801" i="56"/>
  <c r="B802" i="56"/>
  <c r="A1454" i="56"/>
  <c r="B1455" i="56"/>
  <c r="B1191" i="56"/>
  <c r="A1190" i="56"/>
  <c r="B1972" i="56"/>
  <c r="A1971" i="56"/>
  <c r="A1320" i="56"/>
  <c r="B1321" i="56"/>
  <c r="B1710" i="56"/>
  <c r="A1709" i="56"/>
  <c r="B671" i="56"/>
  <c r="A670" i="56"/>
  <c r="B412" i="56"/>
  <c r="A411" i="56"/>
  <c r="A1059" i="56"/>
  <c r="B1060" i="56"/>
  <c r="B932" i="56"/>
  <c r="A931" i="56"/>
  <c r="B1581" i="56"/>
  <c r="A1580" i="56"/>
  <c r="B1841" i="56"/>
  <c r="A1840" i="56"/>
  <c r="A1455" i="56" l="1"/>
  <c r="B1456" i="56"/>
  <c r="B283" i="56"/>
  <c r="A282" i="56"/>
  <c r="B413" i="56"/>
  <c r="A412" i="56"/>
  <c r="B1322" i="56"/>
  <c r="A1321" i="56"/>
  <c r="A802" i="56"/>
  <c r="B803" i="56"/>
  <c r="A2100" i="56"/>
  <c r="B2101" i="56"/>
  <c r="B1842" i="56"/>
  <c r="A1841" i="56"/>
  <c r="A932" i="56"/>
  <c r="B933" i="56"/>
  <c r="A1710" i="56"/>
  <c r="B1711" i="56"/>
  <c r="A1972" i="56"/>
  <c r="B1973" i="56"/>
  <c r="B153" i="56"/>
  <c r="A152" i="56"/>
  <c r="A1060" i="56"/>
  <c r="B1061" i="56"/>
  <c r="B1582" i="56"/>
  <c r="A1581" i="56"/>
  <c r="B672" i="56"/>
  <c r="A671" i="56"/>
  <c r="A1191" i="56"/>
  <c r="B1192" i="56"/>
  <c r="A541" i="56"/>
  <c r="B542" i="56"/>
  <c r="A672" i="56" l="1"/>
  <c r="B673" i="56"/>
  <c r="A542" i="56"/>
  <c r="B543" i="56"/>
  <c r="B1062" i="56"/>
  <c r="A1061" i="56"/>
  <c r="A1973" i="56"/>
  <c r="B1974" i="56"/>
  <c r="A933" i="56"/>
  <c r="B934" i="56"/>
  <c r="A2101" i="56"/>
  <c r="B2102" i="56"/>
  <c r="A1322" i="56"/>
  <c r="B1323" i="56"/>
  <c r="A1711" i="56"/>
  <c r="B1712" i="56"/>
  <c r="A803" i="56"/>
  <c r="B804" i="56"/>
  <c r="B1457" i="56"/>
  <c r="A1456" i="56"/>
  <c r="B284" i="56"/>
  <c r="A283" i="56"/>
  <c r="B1193" i="56"/>
  <c r="A1192" i="56"/>
  <c r="B1583" i="56"/>
  <c r="A1582" i="56"/>
  <c r="A153" i="56"/>
  <c r="B154" i="56"/>
  <c r="B1843" i="56"/>
  <c r="A1842" i="56"/>
  <c r="B414" i="56"/>
  <c r="A413" i="56"/>
  <c r="B155" i="56" l="1"/>
  <c r="A154" i="56"/>
  <c r="A1712" i="56"/>
  <c r="B1713" i="56"/>
  <c r="B2103" i="56"/>
  <c r="A2102" i="56"/>
  <c r="B1975" i="56"/>
  <c r="A1974" i="56"/>
  <c r="A543" i="56"/>
  <c r="B544" i="56"/>
  <c r="B415" i="56"/>
  <c r="A414" i="56"/>
  <c r="B1458" i="56"/>
  <c r="A1457" i="56"/>
  <c r="B1324" i="56"/>
  <c r="A1323" i="56"/>
  <c r="A673" i="56"/>
  <c r="B674" i="56"/>
  <c r="B1194" i="56"/>
  <c r="A1193" i="56"/>
  <c r="B805" i="56"/>
  <c r="A804" i="56"/>
  <c r="B935" i="56"/>
  <c r="A934" i="56"/>
  <c r="B1844" i="56"/>
  <c r="A1843" i="56"/>
  <c r="A1583" i="56"/>
  <c r="B1584" i="56"/>
  <c r="A284" i="56"/>
  <c r="B285" i="56"/>
  <c r="B1063" i="56"/>
  <c r="A1062" i="56"/>
  <c r="A1324" i="56" l="1"/>
  <c r="B1325" i="56"/>
  <c r="A1584" i="56"/>
  <c r="B1585" i="56"/>
  <c r="A1713" i="56"/>
  <c r="B1714" i="56"/>
  <c r="B1064" i="56"/>
  <c r="A1063" i="56"/>
  <c r="B936" i="56"/>
  <c r="A935" i="56"/>
  <c r="A1975" i="56"/>
  <c r="B1976" i="56"/>
  <c r="B286" i="56"/>
  <c r="A285" i="56"/>
  <c r="B675" i="56"/>
  <c r="A674" i="56"/>
  <c r="A544" i="56"/>
  <c r="B545" i="56"/>
  <c r="A1194" i="56"/>
  <c r="B1195" i="56"/>
  <c r="B416" i="56"/>
  <c r="A415" i="56"/>
  <c r="B1845" i="56"/>
  <c r="A1844" i="56"/>
  <c r="A805" i="56"/>
  <c r="B806" i="56"/>
  <c r="A1458" i="56"/>
  <c r="B1459" i="56"/>
  <c r="B2104" i="56"/>
  <c r="A2103" i="56"/>
  <c r="B156" i="56"/>
  <c r="A155" i="56"/>
  <c r="B1460" i="56" l="1"/>
  <c r="A1459" i="56"/>
  <c r="A1195" i="56"/>
  <c r="B1196" i="56"/>
  <c r="A1976" i="56"/>
  <c r="B1977" i="56"/>
  <c r="A1585" i="56"/>
  <c r="B1586" i="56"/>
  <c r="B157" i="56"/>
  <c r="A156" i="56"/>
  <c r="A1845" i="56"/>
  <c r="B1846" i="56"/>
  <c r="A675" i="56"/>
  <c r="B676" i="56"/>
  <c r="A1325" i="56"/>
  <c r="B1326" i="56"/>
  <c r="A1064" i="56"/>
  <c r="B1065" i="56"/>
  <c r="A806" i="56"/>
  <c r="B807" i="56"/>
  <c r="B546" i="56"/>
  <c r="A545" i="56"/>
  <c r="A1714" i="56"/>
  <c r="B1715" i="56"/>
  <c r="A2104" i="56"/>
  <c r="B2105" i="56"/>
  <c r="B417" i="56"/>
  <c r="A416" i="56"/>
  <c r="A286" i="56"/>
  <c r="B287" i="56"/>
  <c r="A936" i="56"/>
  <c r="B937" i="56"/>
  <c r="A937" i="56" l="1"/>
  <c r="B938" i="56"/>
  <c r="A1715" i="56"/>
  <c r="B1716" i="56"/>
  <c r="B808" i="56"/>
  <c r="A807" i="56"/>
  <c r="B1327" i="56"/>
  <c r="A1326" i="56"/>
  <c r="B1847" i="56"/>
  <c r="A1846" i="56"/>
  <c r="B1587" i="56"/>
  <c r="A1586" i="56"/>
  <c r="A1196" i="56"/>
  <c r="B1197" i="56"/>
  <c r="B418" i="56"/>
  <c r="A417" i="56"/>
  <c r="B2106" i="56"/>
  <c r="A2105" i="56"/>
  <c r="B1066" i="56"/>
  <c r="A1065" i="56"/>
  <c r="B677" i="56"/>
  <c r="A676" i="56"/>
  <c r="A1977" i="56"/>
  <c r="B1978" i="56"/>
  <c r="A287" i="56"/>
  <c r="B288" i="56"/>
  <c r="A546" i="56"/>
  <c r="B547" i="56"/>
  <c r="A157" i="56"/>
  <c r="B158" i="56"/>
  <c r="A1460" i="56"/>
  <c r="B1461" i="56"/>
  <c r="B1588" i="56" l="1"/>
  <c r="A1587" i="56"/>
  <c r="A1461" i="56"/>
  <c r="B1462" i="56"/>
  <c r="B548" i="56"/>
  <c r="A547" i="56"/>
  <c r="A1978" i="56"/>
  <c r="B1979" i="56"/>
  <c r="B1717" i="56"/>
  <c r="A1716" i="56"/>
  <c r="B1067" i="56"/>
  <c r="A1066" i="56"/>
  <c r="A1327" i="56"/>
  <c r="B1328" i="56"/>
  <c r="B159" i="56"/>
  <c r="A158" i="56"/>
  <c r="A288" i="56"/>
  <c r="B289" i="56"/>
  <c r="B1198" i="56"/>
  <c r="A1197" i="56"/>
  <c r="A938" i="56"/>
  <c r="B939" i="56"/>
  <c r="A418" i="56"/>
  <c r="B419" i="56"/>
  <c r="B678" i="56"/>
  <c r="A677" i="56"/>
  <c r="B2107" i="56"/>
  <c r="A2106" i="56"/>
  <c r="A1847" i="56"/>
  <c r="B1848" i="56"/>
  <c r="B809" i="56"/>
  <c r="A808" i="56"/>
  <c r="B810" i="56" l="1"/>
  <c r="A809" i="56"/>
  <c r="B420" i="56"/>
  <c r="A419" i="56"/>
  <c r="B1980" i="56"/>
  <c r="A1979" i="56"/>
  <c r="A1462" i="56"/>
  <c r="B1463" i="56"/>
  <c r="B160" i="56"/>
  <c r="A159" i="56"/>
  <c r="B290" i="56"/>
  <c r="A289" i="56"/>
  <c r="A1328" i="56"/>
  <c r="B1329" i="56"/>
  <c r="B2108" i="56"/>
  <c r="A2107" i="56"/>
  <c r="A1198" i="56"/>
  <c r="B1199" i="56"/>
  <c r="B1068" i="56"/>
  <c r="A1067" i="56"/>
  <c r="A1848" i="56"/>
  <c r="B1849" i="56"/>
  <c r="A939" i="56"/>
  <c r="B940" i="56"/>
  <c r="B679" i="56"/>
  <c r="A678" i="56"/>
  <c r="B1718" i="56"/>
  <c r="A1717" i="56"/>
  <c r="A548" i="56"/>
  <c r="B549" i="56"/>
  <c r="A1588" i="56"/>
  <c r="B1589" i="56"/>
  <c r="B1719" i="56" l="1"/>
  <c r="A1718" i="56"/>
  <c r="A1589" i="56"/>
  <c r="B1590" i="56"/>
  <c r="B941" i="56"/>
  <c r="A940" i="56"/>
  <c r="A1463" i="56"/>
  <c r="B1464" i="56"/>
  <c r="B1069" i="56"/>
  <c r="A1068" i="56"/>
  <c r="B2109" i="56"/>
  <c r="A2108" i="56"/>
  <c r="A420" i="56"/>
  <c r="B421" i="56"/>
  <c r="A1329" i="56"/>
  <c r="B1330" i="56"/>
  <c r="B291" i="56"/>
  <c r="A290" i="56"/>
  <c r="B550" i="56"/>
  <c r="A549" i="56"/>
  <c r="A1849" i="56"/>
  <c r="B1850" i="56"/>
  <c r="A1199" i="56"/>
  <c r="B1200" i="56"/>
  <c r="A679" i="56"/>
  <c r="B680" i="56"/>
  <c r="A160" i="56"/>
  <c r="B161" i="56"/>
  <c r="A1980" i="56"/>
  <c r="B1981" i="56"/>
  <c r="A810" i="56"/>
  <c r="B811" i="56"/>
  <c r="A550" i="56" l="1"/>
  <c r="B551" i="56"/>
  <c r="A811" i="56"/>
  <c r="B812" i="56"/>
  <c r="A161" i="56"/>
  <c r="B162" i="56"/>
  <c r="B1201" i="56"/>
  <c r="A1200" i="56"/>
  <c r="A1330" i="56"/>
  <c r="B1331" i="56"/>
  <c r="B1465" i="56"/>
  <c r="A1464" i="56"/>
  <c r="A1590" i="56"/>
  <c r="B1591" i="56"/>
  <c r="B1982" i="56"/>
  <c r="A1981" i="56"/>
  <c r="B681" i="56"/>
  <c r="A680" i="56"/>
  <c r="B1851" i="56"/>
  <c r="A1850" i="56"/>
  <c r="B422" i="56"/>
  <c r="A421" i="56"/>
  <c r="B2110" i="56"/>
  <c r="A2109" i="56"/>
  <c r="A291" i="56"/>
  <c r="B292" i="56"/>
  <c r="B1070" i="56"/>
  <c r="A1069" i="56"/>
  <c r="B942" i="56"/>
  <c r="A941" i="56"/>
  <c r="B1720" i="56"/>
  <c r="A1719" i="56"/>
  <c r="B813" i="56" l="1"/>
  <c r="A812" i="56"/>
  <c r="A1070" i="56"/>
  <c r="B1071" i="56"/>
  <c r="A1982" i="56"/>
  <c r="B1983" i="56"/>
  <c r="A1201" i="56"/>
  <c r="B1202" i="56"/>
  <c r="B293" i="56"/>
  <c r="A292" i="56"/>
  <c r="A1591" i="56"/>
  <c r="B1592" i="56"/>
  <c r="B1332" i="56"/>
  <c r="A1331" i="56"/>
  <c r="A162" i="56"/>
  <c r="B163" i="56"/>
  <c r="A551" i="56"/>
  <c r="B552" i="56"/>
  <c r="B1721" i="56"/>
  <c r="A1720" i="56"/>
  <c r="A2110" i="56"/>
  <c r="B2111" i="56"/>
  <c r="B1852" i="56"/>
  <c r="A1851" i="56"/>
  <c r="A1465" i="56"/>
  <c r="B1466" i="56"/>
  <c r="A942" i="56"/>
  <c r="B943" i="56"/>
  <c r="A422" i="56"/>
  <c r="B423" i="56"/>
  <c r="B682" i="56"/>
  <c r="A681" i="56"/>
  <c r="A943" i="56" l="1"/>
  <c r="B944" i="56"/>
  <c r="B164" i="56"/>
  <c r="A163" i="56"/>
  <c r="B1593" i="56"/>
  <c r="A1592" i="56"/>
  <c r="A1202" i="56"/>
  <c r="B1203" i="56"/>
  <c r="B1072" i="56"/>
  <c r="A1071" i="56"/>
  <c r="B683" i="56"/>
  <c r="A682" i="56"/>
  <c r="B1853" i="56"/>
  <c r="A1852" i="56"/>
  <c r="A1721" i="56"/>
  <c r="B1722" i="56"/>
  <c r="B424" i="56"/>
  <c r="A423" i="56"/>
  <c r="B2112" i="56"/>
  <c r="A2111" i="56"/>
  <c r="A552" i="56"/>
  <c r="B553" i="56"/>
  <c r="A1983" i="56"/>
  <c r="B1984" i="56"/>
  <c r="B1467" i="56"/>
  <c r="A1466" i="56"/>
  <c r="B1333" i="56"/>
  <c r="A1332" i="56"/>
  <c r="B294" i="56"/>
  <c r="A293" i="56"/>
  <c r="B814" i="56"/>
  <c r="A813" i="56"/>
  <c r="A1333" i="56" l="1"/>
  <c r="B1334" i="56"/>
  <c r="A1984" i="56"/>
  <c r="B1985" i="56"/>
  <c r="B1723" i="56"/>
  <c r="A1722" i="56"/>
  <c r="A1203" i="56"/>
  <c r="B1204" i="56"/>
  <c r="A814" i="56"/>
  <c r="B815" i="56"/>
  <c r="B2113" i="56"/>
  <c r="A2112" i="56"/>
  <c r="B945" i="56"/>
  <c r="A944" i="56"/>
  <c r="B684" i="56"/>
  <c r="A683" i="56"/>
  <c r="B165" i="56"/>
  <c r="A164" i="56"/>
  <c r="A553" i="56"/>
  <c r="B554" i="56"/>
  <c r="A294" i="56"/>
  <c r="B295" i="56"/>
  <c r="A1467" i="56"/>
  <c r="B1468" i="56"/>
  <c r="A424" i="56"/>
  <c r="B425" i="56"/>
  <c r="B1854" i="56"/>
  <c r="A1853" i="56"/>
  <c r="B1073" i="56"/>
  <c r="A1072" i="56"/>
  <c r="A1593" i="56"/>
  <c r="B1594" i="56"/>
  <c r="B1595" i="56" l="1"/>
  <c r="A1594" i="56"/>
  <c r="B1469" i="56"/>
  <c r="A1468" i="56"/>
  <c r="A554" i="56"/>
  <c r="B555" i="56"/>
  <c r="A1204" i="56"/>
  <c r="B1205" i="56"/>
  <c r="A1985" i="56"/>
  <c r="B1986" i="56"/>
  <c r="A684" i="56"/>
  <c r="B685" i="56"/>
  <c r="B296" i="56"/>
  <c r="A295" i="56"/>
  <c r="B816" i="56"/>
  <c r="A815" i="56"/>
  <c r="A1334" i="56"/>
  <c r="B1335" i="56"/>
  <c r="A1854" i="56"/>
  <c r="B1855" i="56"/>
  <c r="B2114" i="56"/>
  <c r="A2113" i="56"/>
  <c r="B426" i="56"/>
  <c r="A425" i="56"/>
  <c r="A1073" i="56"/>
  <c r="B1074" i="56"/>
  <c r="A165" i="56"/>
  <c r="B166" i="56"/>
  <c r="A945" i="56"/>
  <c r="B946" i="56"/>
  <c r="B1724" i="56"/>
  <c r="A1723" i="56"/>
  <c r="B167" i="56" l="1"/>
  <c r="A166" i="56"/>
  <c r="B1856" i="56"/>
  <c r="A1855" i="56"/>
  <c r="B686" i="56"/>
  <c r="A685" i="56"/>
  <c r="B1206" i="56"/>
  <c r="A1205" i="56"/>
  <c r="B427" i="56"/>
  <c r="A426" i="56"/>
  <c r="B817" i="56"/>
  <c r="A816" i="56"/>
  <c r="A1335" i="56"/>
  <c r="B1336" i="56"/>
  <c r="B1987" i="56"/>
  <c r="A1986" i="56"/>
  <c r="B556" i="56"/>
  <c r="A555" i="56"/>
  <c r="B1725" i="56"/>
  <c r="A1724" i="56"/>
  <c r="A1469" i="56"/>
  <c r="B1470" i="56"/>
  <c r="B947" i="56"/>
  <c r="A946" i="56"/>
  <c r="A1074" i="56"/>
  <c r="B1075" i="56"/>
  <c r="A2114" i="56"/>
  <c r="B2115" i="56"/>
  <c r="B297" i="56"/>
  <c r="A296" i="56"/>
  <c r="A1595" i="56"/>
  <c r="B1596" i="56"/>
  <c r="B1597" i="56" l="1"/>
  <c r="A1596" i="56"/>
  <c r="A2115" i="56"/>
  <c r="B2116" i="56"/>
  <c r="A1725" i="56"/>
  <c r="B1726" i="56"/>
  <c r="B1988" i="56"/>
  <c r="A1987" i="56"/>
  <c r="B1207" i="56"/>
  <c r="A1206" i="56"/>
  <c r="B1471" i="56"/>
  <c r="A1470" i="56"/>
  <c r="A947" i="56"/>
  <c r="B948" i="56"/>
  <c r="A817" i="56"/>
  <c r="B818" i="56"/>
  <c r="A1856" i="56"/>
  <c r="B1857" i="56"/>
  <c r="A1075" i="56"/>
  <c r="B1076" i="56"/>
  <c r="B1337" i="56"/>
  <c r="A1336" i="56"/>
  <c r="A297" i="56"/>
  <c r="B298" i="56"/>
  <c r="B557" i="56"/>
  <c r="A556" i="56"/>
  <c r="A427" i="56"/>
  <c r="B428" i="56"/>
  <c r="A686" i="56"/>
  <c r="B687" i="56"/>
  <c r="A167" i="56"/>
  <c r="B168" i="56"/>
  <c r="A168" i="56" l="1"/>
  <c r="B169" i="56"/>
  <c r="A428" i="56"/>
  <c r="B429" i="56"/>
  <c r="B299" i="56"/>
  <c r="A298" i="56"/>
  <c r="B1077" i="56"/>
  <c r="A1076" i="56"/>
  <c r="A818" i="56"/>
  <c r="B819" i="56"/>
  <c r="B2117" i="56"/>
  <c r="A2116" i="56"/>
  <c r="A1471" i="56"/>
  <c r="B1472" i="56"/>
  <c r="B949" i="56"/>
  <c r="A948" i="56"/>
  <c r="A1726" i="56"/>
  <c r="B1727" i="56"/>
  <c r="A1988" i="56"/>
  <c r="B1989" i="56"/>
  <c r="A687" i="56"/>
  <c r="B688" i="56"/>
  <c r="B1858" i="56"/>
  <c r="A1857" i="56"/>
  <c r="A557" i="56"/>
  <c r="B558" i="56"/>
  <c r="B1338" i="56"/>
  <c r="A1337" i="56"/>
  <c r="B1208" i="56"/>
  <c r="A1207" i="56"/>
  <c r="B1598" i="56"/>
  <c r="A1597" i="56"/>
  <c r="B1990" i="56" l="1"/>
  <c r="A1989" i="56"/>
  <c r="A429" i="56"/>
  <c r="B430" i="56"/>
  <c r="B2118" i="56"/>
  <c r="A2117" i="56"/>
  <c r="A1077" i="56"/>
  <c r="B1078" i="56"/>
  <c r="B559" i="56"/>
  <c r="A558" i="56"/>
  <c r="A1727" i="56"/>
  <c r="B1728" i="56"/>
  <c r="A1472" i="56"/>
  <c r="B1473" i="56"/>
  <c r="A819" i="56"/>
  <c r="B820" i="56"/>
  <c r="A169" i="56"/>
  <c r="B170" i="56"/>
  <c r="B1599" i="56"/>
  <c r="A1598" i="56"/>
  <c r="A1338" i="56"/>
  <c r="B1339" i="56"/>
  <c r="B1859" i="56"/>
  <c r="A1858" i="56"/>
  <c r="A949" i="56"/>
  <c r="B950" i="56"/>
  <c r="A688" i="56"/>
  <c r="B689" i="56"/>
  <c r="B1209" i="56"/>
  <c r="A1208" i="56"/>
  <c r="A299" i="56"/>
  <c r="B300" i="56"/>
  <c r="A300" i="56" l="1"/>
  <c r="B301" i="56"/>
  <c r="A689" i="56"/>
  <c r="B690" i="56"/>
  <c r="A820" i="56"/>
  <c r="B821" i="56"/>
  <c r="A1728" i="56"/>
  <c r="B1729" i="56"/>
  <c r="A1078" i="56"/>
  <c r="B1079" i="56"/>
  <c r="B431" i="56"/>
  <c r="A430" i="56"/>
  <c r="B951" i="56"/>
  <c r="A950" i="56"/>
  <c r="B1474" i="56"/>
  <c r="A1473" i="56"/>
  <c r="B1860" i="56"/>
  <c r="A1859" i="56"/>
  <c r="B1600" i="56"/>
  <c r="A1599" i="56"/>
  <c r="B1340" i="56"/>
  <c r="A1339" i="56"/>
  <c r="B171" i="56"/>
  <c r="A170" i="56"/>
  <c r="A1209" i="56"/>
  <c r="B1210" i="56"/>
  <c r="B560" i="56"/>
  <c r="A559" i="56"/>
  <c r="B2119" i="56"/>
  <c r="A2118" i="56"/>
  <c r="A1990" i="56"/>
  <c r="B1991" i="56"/>
  <c r="A1991" i="56" l="1"/>
  <c r="B1992" i="56"/>
  <c r="B1730" i="56"/>
  <c r="A1729" i="56"/>
  <c r="A690" i="56"/>
  <c r="B691" i="56"/>
  <c r="B172" i="56"/>
  <c r="A171" i="56"/>
  <c r="B1475" i="56"/>
  <c r="A1474" i="56"/>
  <c r="B1211" i="56"/>
  <c r="A1210" i="56"/>
  <c r="A1079" i="56"/>
  <c r="B1080" i="56"/>
  <c r="A821" i="56"/>
  <c r="B822" i="56"/>
  <c r="A301" i="56"/>
  <c r="B302" i="56"/>
  <c r="A560" i="56"/>
  <c r="B561" i="56"/>
  <c r="A1600" i="56"/>
  <c r="B1601" i="56"/>
  <c r="B432" i="56"/>
  <c r="A431" i="56"/>
  <c r="B2120" i="56"/>
  <c r="A2119" i="56"/>
  <c r="A1340" i="56"/>
  <c r="B1341" i="56"/>
  <c r="A1860" i="56"/>
  <c r="B1861" i="56"/>
  <c r="B952" i="56"/>
  <c r="A951" i="56"/>
  <c r="A1341" i="56" l="1"/>
  <c r="B1342" i="56"/>
  <c r="A561" i="56"/>
  <c r="B562" i="56"/>
  <c r="A822" i="56"/>
  <c r="B823" i="56"/>
  <c r="B1212" i="56"/>
  <c r="A1211" i="56"/>
  <c r="B1862" i="56"/>
  <c r="A1861" i="56"/>
  <c r="A1601" i="56"/>
  <c r="B1602" i="56"/>
  <c r="B1081" i="56"/>
  <c r="A1080" i="56"/>
  <c r="A691" i="56"/>
  <c r="B692" i="56"/>
  <c r="A1992" i="56"/>
  <c r="B1993" i="56"/>
  <c r="B953" i="56"/>
  <c r="A952" i="56"/>
  <c r="B433" i="56"/>
  <c r="A432" i="56"/>
  <c r="B173" i="56"/>
  <c r="A172" i="56"/>
  <c r="A1730" i="56"/>
  <c r="B1731" i="56"/>
  <c r="B303" i="56"/>
  <c r="A302" i="56"/>
  <c r="B2121" i="56"/>
  <c r="A2120" i="56"/>
  <c r="A1475" i="56"/>
  <c r="B1476" i="56"/>
  <c r="B1477" i="56" l="1"/>
  <c r="A1476" i="56"/>
  <c r="A692" i="56"/>
  <c r="B693" i="56"/>
  <c r="B1603" i="56"/>
  <c r="A1602" i="56"/>
  <c r="A562" i="56"/>
  <c r="B563" i="56"/>
  <c r="B174" i="56"/>
  <c r="A173" i="56"/>
  <c r="A1212" i="56"/>
  <c r="B1213" i="56"/>
  <c r="B824" i="56"/>
  <c r="A823" i="56"/>
  <c r="B1343" i="56"/>
  <c r="A1342" i="56"/>
  <c r="A303" i="56"/>
  <c r="B304" i="56"/>
  <c r="B954" i="56"/>
  <c r="A953" i="56"/>
  <c r="B1732" i="56"/>
  <c r="A1731" i="56"/>
  <c r="B1994" i="56"/>
  <c r="A1993" i="56"/>
  <c r="A2121" i="56"/>
  <c r="B2122" i="56"/>
  <c r="A433" i="56"/>
  <c r="B434" i="56"/>
  <c r="B1082" i="56"/>
  <c r="A1081" i="56"/>
  <c r="B1863" i="56"/>
  <c r="A1862" i="56"/>
  <c r="B1864" i="56" l="1"/>
  <c r="A1863" i="56"/>
  <c r="B435" i="56"/>
  <c r="A434" i="56"/>
  <c r="B1214" i="56"/>
  <c r="A1213" i="56"/>
  <c r="A563" i="56"/>
  <c r="B564" i="56"/>
  <c r="A693" i="56"/>
  <c r="B694" i="56"/>
  <c r="B1995" i="56"/>
  <c r="A1994" i="56"/>
  <c r="A304" i="56"/>
  <c r="B305" i="56"/>
  <c r="A954" i="56"/>
  <c r="B955" i="56"/>
  <c r="B1344" i="56"/>
  <c r="A1343" i="56"/>
  <c r="A2122" i="56"/>
  <c r="B2123" i="56"/>
  <c r="A1082" i="56"/>
  <c r="B1083" i="56"/>
  <c r="A1732" i="56"/>
  <c r="B1733" i="56"/>
  <c r="B825" i="56"/>
  <c r="A824" i="56"/>
  <c r="B175" i="56"/>
  <c r="A174" i="56"/>
  <c r="B1604" i="56"/>
  <c r="A1603" i="56"/>
  <c r="B1478" i="56"/>
  <c r="A1477" i="56"/>
  <c r="A1478" i="56" l="1"/>
  <c r="B1479" i="56"/>
  <c r="B1734" i="56"/>
  <c r="A1733" i="56"/>
  <c r="A2123" i="56"/>
  <c r="B2124" i="56"/>
  <c r="A955" i="56"/>
  <c r="B956" i="56"/>
  <c r="A564" i="56"/>
  <c r="B565" i="56"/>
  <c r="A1083" i="56"/>
  <c r="B1084" i="56"/>
  <c r="B306" i="56"/>
  <c r="A305" i="56"/>
  <c r="B695" i="56"/>
  <c r="A694" i="56"/>
  <c r="A175" i="56"/>
  <c r="B176" i="56"/>
  <c r="A1995" i="56"/>
  <c r="B1996" i="56"/>
  <c r="A435" i="56"/>
  <c r="B436" i="56"/>
  <c r="B1605" i="56"/>
  <c r="A1604" i="56"/>
  <c r="B826" i="56"/>
  <c r="A825" i="56"/>
  <c r="A1344" i="56"/>
  <c r="B1345" i="56"/>
  <c r="B1215" i="56"/>
  <c r="A1214" i="56"/>
  <c r="A1864" i="56"/>
  <c r="B1865" i="56"/>
  <c r="A436" i="56" l="1"/>
  <c r="B437" i="56"/>
  <c r="A1865" i="56"/>
  <c r="B1866" i="56"/>
  <c r="A1345" i="56"/>
  <c r="B1346" i="56"/>
  <c r="A1996" i="56"/>
  <c r="B1997" i="56"/>
  <c r="B1085" i="56"/>
  <c r="A1084" i="56"/>
  <c r="A956" i="56"/>
  <c r="B957" i="56"/>
  <c r="A2124" i="56"/>
  <c r="B2125" i="56"/>
  <c r="A1605" i="56"/>
  <c r="B1606" i="56"/>
  <c r="B696" i="56"/>
  <c r="A695" i="56"/>
  <c r="A1734" i="56"/>
  <c r="B1735" i="56"/>
  <c r="B177" i="56"/>
  <c r="A176" i="56"/>
  <c r="A565" i="56"/>
  <c r="B566" i="56"/>
  <c r="A1479" i="56"/>
  <c r="B1480" i="56"/>
  <c r="A1215" i="56"/>
  <c r="B1216" i="56"/>
  <c r="A826" i="56"/>
  <c r="B827" i="56"/>
  <c r="A306" i="56"/>
  <c r="B307" i="56"/>
  <c r="A827" i="56" l="1"/>
  <c r="B828" i="56"/>
  <c r="B438" i="56"/>
  <c r="A437" i="56"/>
  <c r="A307" i="56"/>
  <c r="B308" i="56"/>
  <c r="A1216" i="56"/>
  <c r="B1217" i="56"/>
  <c r="B1736" i="56"/>
  <c r="A1735" i="56"/>
  <c r="A1606" i="56"/>
  <c r="B1607" i="56"/>
  <c r="B958" i="56"/>
  <c r="A957" i="56"/>
  <c r="A1997" i="56"/>
  <c r="B1998" i="56"/>
  <c r="A1866" i="56"/>
  <c r="B1867" i="56"/>
  <c r="A1480" i="56"/>
  <c r="B1481" i="56"/>
  <c r="B1347" i="56"/>
  <c r="A1346" i="56"/>
  <c r="B567" i="56"/>
  <c r="A566" i="56"/>
  <c r="A2125" i="56"/>
  <c r="B2126" i="56"/>
  <c r="A177" i="56"/>
  <c r="B178" i="56"/>
  <c r="A696" i="56"/>
  <c r="B697" i="56"/>
  <c r="B1086" i="56"/>
  <c r="A1085" i="56"/>
  <c r="B2127" i="56" l="1"/>
  <c r="A2126" i="56"/>
  <c r="B1868" i="56"/>
  <c r="A1867" i="56"/>
  <c r="B309" i="56"/>
  <c r="A308" i="56"/>
  <c r="A178" i="56"/>
  <c r="B179" i="56"/>
  <c r="A1481" i="56"/>
  <c r="B1482" i="56"/>
  <c r="B1999" i="56"/>
  <c r="A1998" i="56"/>
  <c r="A1607" i="56"/>
  <c r="B1608" i="56"/>
  <c r="A1217" i="56"/>
  <c r="B1218" i="56"/>
  <c r="A697" i="56"/>
  <c r="B698" i="56"/>
  <c r="B1087" i="56"/>
  <c r="A1086" i="56"/>
  <c r="A567" i="56"/>
  <c r="B568" i="56"/>
  <c r="A438" i="56"/>
  <c r="B439" i="56"/>
  <c r="A828" i="56"/>
  <c r="B829" i="56"/>
  <c r="B1348" i="56"/>
  <c r="A1347" i="56"/>
  <c r="A958" i="56"/>
  <c r="B959" i="56"/>
  <c r="B1737" i="56"/>
  <c r="A1736" i="56"/>
  <c r="B830" i="56" l="1"/>
  <c r="A829" i="56"/>
  <c r="A179" i="56"/>
  <c r="B180" i="56"/>
  <c r="B960" i="56"/>
  <c r="A959" i="56"/>
  <c r="B699" i="56"/>
  <c r="A698" i="56"/>
  <c r="B1609" i="56"/>
  <c r="A1608" i="56"/>
  <c r="A439" i="56"/>
  <c r="B440" i="56"/>
  <c r="B1219" i="56"/>
  <c r="A1218" i="56"/>
  <c r="B1738" i="56"/>
  <c r="A1737" i="56"/>
  <c r="A1348" i="56"/>
  <c r="B1349" i="56"/>
  <c r="A1087" i="56"/>
  <c r="B1088" i="56"/>
  <c r="B2000" i="56"/>
  <c r="A1999" i="56"/>
  <c r="B1869" i="56"/>
  <c r="A1868" i="56"/>
  <c r="B569" i="56"/>
  <c r="A568" i="56"/>
  <c r="B1483" i="56"/>
  <c r="A1482" i="56"/>
  <c r="A309" i="56"/>
  <c r="B310" i="56"/>
  <c r="A2127" i="56"/>
  <c r="B2128" i="56"/>
  <c r="B2129" i="56" l="1"/>
  <c r="A2128" i="56"/>
  <c r="A1088" i="56"/>
  <c r="B1089" i="56"/>
  <c r="B441" i="56"/>
  <c r="A440" i="56"/>
  <c r="B181" i="56"/>
  <c r="A180" i="56"/>
  <c r="B1484" i="56"/>
  <c r="A1483" i="56"/>
  <c r="B1870" i="56"/>
  <c r="A1869" i="56"/>
  <c r="B1739" i="56"/>
  <c r="A1738" i="56"/>
  <c r="B700" i="56"/>
  <c r="A699" i="56"/>
  <c r="A310" i="56"/>
  <c r="B311" i="56"/>
  <c r="A1349" i="56"/>
  <c r="B1350" i="56"/>
  <c r="B570" i="56"/>
  <c r="A569" i="56"/>
  <c r="B2001" i="56"/>
  <c r="A2000" i="56"/>
  <c r="B1220" i="56"/>
  <c r="A1219" i="56"/>
  <c r="B1610" i="56"/>
  <c r="A1609" i="56"/>
  <c r="A960" i="56"/>
  <c r="B961" i="56"/>
  <c r="A830" i="56"/>
  <c r="B831" i="56"/>
  <c r="A831" i="56" l="1"/>
  <c r="B832" i="56"/>
  <c r="A1350" i="56"/>
  <c r="B1351" i="56"/>
  <c r="A1089" i="56"/>
  <c r="B1090" i="56"/>
  <c r="A2001" i="56"/>
  <c r="B2002" i="56"/>
  <c r="A700" i="56"/>
  <c r="B701" i="56"/>
  <c r="A1870" i="56"/>
  <c r="B1871" i="56"/>
  <c r="B962" i="56"/>
  <c r="A961" i="56"/>
  <c r="B312" i="56"/>
  <c r="A311" i="56"/>
  <c r="B1611" i="56"/>
  <c r="A1610" i="56"/>
  <c r="A181" i="56"/>
  <c r="B182" i="56"/>
  <c r="B1221" i="56"/>
  <c r="A1220" i="56"/>
  <c r="A570" i="56"/>
  <c r="B571" i="56"/>
  <c r="B1740" i="56"/>
  <c r="A1739" i="56"/>
  <c r="B1485" i="56"/>
  <c r="A1484" i="56"/>
  <c r="B442" i="56"/>
  <c r="A441" i="56"/>
  <c r="B2130" i="56"/>
  <c r="A2129" i="56"/>
  <c r="B2131" i="56" l="1"/>
  <c r="A2130" i="56"/>
  <c r="B572" i="56"/>
  <c r="A571" i="56"/>
  <c r="A182" i="56"/>
  <c r="B183" i="56"/>
  <c r="A1871" i="56"/>
  <c r="B1872" i="56"/>
  <c r="B2003" i="56"/>
  <c r="A2002" i="56"/>
  <c r="A1351" i="56"/>
  <c r="B1352" i="56"/>
  <c r="B313" i="56"/>
  <c r="A312" i="56"/>
  <c r="A701" i="56"/>
  <c r="B702" i="56"/>
  <c r="B1091" i="56"/>
  <c r="A1090" i="56"/>
  <c r="A832" i="56"/>
  <c r="B833" i="56"/>
  <c r="B1486" i="56"/>
  <c r="A1485" i="56"/>
  <c r="B443" i="56"/>
  <c r="A442" i="56"/>
  <c r="B1741" i="56"/>
  <c r="A1740" i="56"/>
  <c r="B1222" i="56"/>
  <c r="A1221" i="56"/>
  <c r="A1611" i="56"/>
  <c r="B1612" i="56"/>
  <c r="A962" i="56"/>
  <c r="B963" i="56"/>
  <c r="B964" i="56" l="1"/>
  <c r="A963" i="56"/>
  <c r="A833" i="56"/>
  <c r="B834" i="56"/>
  <c r="B703" i="56"/>
  <c r="A702" i="56"/>
  <c r="A1352" i="56"/>
  <c r="B1353" i="56"/>
  <c r="B1873" i="56"/>
  <c r="A1872" i="56"/>
  <c r="B1223" i="56"/>
  <c r="A1222" i="56"/>
  <c r="A183" i="56"/>
  <c r="B184" i="56"/>
  <c r="B444" i="56"/>
  <c r="A443" i="56"/>
  <c r="A572" i="56"/>
  <c r="B573" i="56"/>
  <c r="B1613" i="56"/>
  <c r="A1612" i="56"/>
  <c r="A1741" i="56"/>
  <c r="B1742" i="56"/>
  <c r="A1486" i="56"/>
  <c r="B1487" i="56"/>
  <c r="A1091" i="56"/>
  <c r="B1092" i="56"/>
  <c r="B314" i="56"/>
  <c r="A313" i="56"/>
  <c r="A2003" i="56"/>
  <c r="B2004" i="56"/>
  <c r="B2132" i="56"/>
  <c r="A2131" i="56"/>
  <c r="A1487" i="56" l="1"/>
  <c r="B1488" i="56"/>
  <c r="A1353" i="56"/>
  <c r="B1354" i="56"/>
  <c r="B835" i="56"/>
  <c r="A834" i="56"/>
  <c r="B2133" i="56"/>
  <c r="A2132" i="56"/>
  <c r="A1613" i="56"/>
  <c r="B1614" i="56"/>
  <c r="A444" i="56"/>
  <c r="B445" i="56"/>
  <c r="A2004" i="56"/>
  <c r="B2005" i="56"/>
  <c r="B574" i="56"/>
  <c r="A573" i="56"/>
  <c r="A184" i="56"/>
  <c r="B185" i="56"/>
  <c r="A314" i="56"/>
  <c r="B315" i="56"/>
  <c r="A1223" i="56"/>
  <c r="B1224" i="56"/>
  <c r="A1092" i="56"/>
  <c r="B1093" i="56"/>
  <c r="A1742" i="56"/>
  <c r="B1743" i="56"/>
  <c r="A1873" i="56"/>
  <c r="B1874" i="56"/>
  <c r="A703" i="56"/>
  <c r="B704" i="56"/>
  <c r="A964" i="56"/>
  <c r="B965" i="56"/>
  <c r="A574" i="56" l="1"/>
  <c r="B575" i="56"/>
  <c r="B966" i="56"/>
  <c r="A965" i="56"/>
  <c r="A1874" i="56"/>
  <c r="B1875" i="56"/>
  <c r="B1094" i="56"/>
  <c r="A1093" i="56"/>
  <c r="B316" i="56"/>
  <c r="A315" i="56"/>
  <c r="A445" i="56"/>
  <c r="B446" i="56"/>
  <c r="A1354" i="56"/>
  <c r="B1355" i="56"/>
  <c r="A2133" i="56"/>
  <c r="B2134" i="56"/>
  <c r="A704" i="56"/>
  <c r="B705" i="56"/>
  <c r="B1744" i="56"/>
  <c r="A1743" i="56"/>
  <c r="A1224" i="56"/>
  <c r="B1225" i="56"/>
  <c r="A185" i="56"/>
  <c r="B186" i="56"/>
  <c r="B2006" i="56"/>
  <c r="A2005" i="56"/>
  <c r="B1615" i="56"/>
  <c r="A1614" i="56"/>
  <c r="A1488" i="56"/>
  <c r="B1489" i="56"/>
  <c r="A835" i="56"/>
  <c r="B836" i="56"/>
  <c r="A836" i="56" l="1"/>
  <c r="B837" i="56"/>
  <c r="A186" i="56"/>
  <c r="B187" i="56"/>
  <c r="B2135" i="56"/>
  <c r="A2134" i="56"/>
  <c r="B447" i="56"/>
  <c r="A446" i="56"/>
  <c r="A1615" i="56"/>
  <c r="B1616" i="56"/>
  <c r="B1095" i="56"/>
  <c r="A1094" i="56"/>
  <c r="B1226" i="56"/>
  <c r="A1225" i="56"/>
  <c r="B706" i="56"/>
  <c r="A705" i="56"/>
  <c r="A1355" i="56"/>
  <c r="B1356" i="56"/>
  <c r="A1875" i="56"/>
  <c r="B1876" i="56"/>
  <c r="A575" i="56"/>
  <c r="B576" i="56"/>
  <c r="A1744" i="56"/>
  <c r="B1745" i="56"/>
  <c r="B967" i="56"/>
  <c r="A966" i="56"/>
  <c r="B1490" i="56"/>
  <c r="A1489" i="56"/>
  <c r="A2006" i="56"/>
  <c r="B2007" i="56"/>
  <c r="A316" i="56"/>
  <c r="B317" i="56"/>
  <c r="A1745" i="56" l="1"/>
  <c r="B1746" i="56"/>
  <c r="A1876" i="56"/>
  <c r="B1877" i="56"/>
  <c r="A706" i="56"/>
  <c r="B707" i="56"/>
  <c r="B1096" i="56"/>
  <c r="A1095" i="56"/>
  <c r="A447" i="56"/>
  <c r="B448" i="56"/>
  <c r="B1491" i="56"/>
  <c r="A1490" i="56"/>
  <c r="A2007" i="56"/>
  <c r="B2008" i="56"/>
  <c r="B577" i="56"/>
  <c r="A576" i="56"/>
  <c r="A1356" i="56"/>
  <c r="B1357" i="56"/>
  <c r="A1616" i="56"/>
  <c r="B1617" i="56"/>
  <c r="A837" i="56"/>
  <c r="B838" i="56"/>
  <c r="A317" i="56"/>
  <c r="B318" i="56"/>
  <c r="B188" i="56"/>
  <c r="A187" i="56"/>
  <c r="B968" i="56"/>
  <c r="A967" i="56"/>
  <c r="A1226" i="56"/>
  <c r="B1227" i="56"/>
  <c r="B2136" i="56"/>
  <c r="A2135" i="56"/>
  <c r="B319" i="56" l="1"/>
  <c r="A318" i="56"/>
  <c r="A968" i="56"/>
  <c r="B969" i="56"/>
  <c r="B578" i="56"/>
  <c r="A577" i="56"/>
  <c r="B1492" i="56"/>
  <c r="A1491" i="56"/>
  <c r="B1097" i="56"/>
  <c r="A1096" i="56"/>
  <c r="A1617" i="56"/>
  <c r="B1618" i="56"/>
  <c r="A2136" i="56"/>
  <c r="B2137" i="56"/>
  <c r="A1227" i="56"/>
  <c r="B1228" i="56"/>
  <c r="B839" i="56"/>
  <c r="A838" i="56"/>
  <c r="A1357" i="56"/>
  <c r="B1358" i="56"/>
  <c r="B2009" i="56"/>
  <c r="A2008" i="56"/>
  <c r="A448" i="56"/>
  <c r="B449" i="56"/>
  <c r="B708" i="56"/>
  <c r="A707" i="56"/>
  <c r="A1746" i="56"/>
  <c r="B1747" i="56"/>
  <c r="B1878" i="56"/>
  <c r="A1877" i="56"/>
  <c r="B189" i="56"/>
  <c r="A188" i="56"/>
  <c r="A1358" i="56" l="1"/>
  <c r="B1359" i="56"/>
  <c r="A189" i="56"/>
  <c r="B190" i="56"/>
  <c r="A1492" i="56"/>
  <c r="B1493" i="56"/>
  <c r="A1747" i="56"/>
  <c r="B1748" i="56"/>
  <c r="B1229" i="56"/>
  <c r="A1228" i="56"/>
  <c r="B1619" i="56"/>
  <c r="A1618" i="56"/>
  <c r="A2137" i="56"/>
  <c r="B2138" i="56"/>
  <c r="B450" i="56"/>
  <c r="A449" i="56"/>
  <c r="A969" i="56"/>
  <c r="B970" i="56"/>
  <c r="A1878" i="56"/>
  <c r="B1879" i="56"/>
  <c r="A708" i="56"/>
  <c r="B709" i="56"/>
  <c r="A2009" i="56"/>
  <c r="B2010" i="56"/>
  <c r="A839" i="56"/>
  <c r="B840" i="56"/>
  <c r="B1098" i="56"/>
  <c r="A1097" i="56"/>
  <c r="B579" i="56"/>
  <c r="A578" i="56"/>
  <c r="B320" i="56"/>
  <c r="A319" i="56"/>
  <c r="A1879" i="56" l="1"/>
  <c r="B1880" i="56"/>
  <c r="B321" i="56"/>
  <c r="A320" i="56"/>
  <c r="B1099" i="56"/>
  <c r="A1098" i="56"/>
  <c r="B451" i="56"/>
  <c r="A450" i="56"/>
  <c r="A1619" i="56"/>
  <c r="B1620" i="56"/>
  <c r="B2011" i="56"/>
  <c r="A2010" i="56"/>
  <c r="B191" i="56"/>
  <c r="A190" i="56"/>
  <c r="B841" i="56"/>
  <c r="A840" i="56"/>
  <c r="A709" i="56"/>
  <c r="B710" i="56"/>
  <c r="A970" i="56"/>
  <c r="B971" i="56"/>
  <c r="B2139" i="56"/>
  <c r="A2138" i="56"/>
  <c r="A1493" i="56"/>
  <c r="B1494" i="56"/>
  <c r="B1360" i="56"/>
  <c r="A1359" i="56"/>
  <c r="B1749" i="56"/>
  <c r="A1748" i="56"/>
  <c r="A579" i="56"/>
  <c r="B580" i="56"/>
  <c r="A1229" i="56"/>
  <c r="B1230" i="56"/>
  <c r="A1230" i="56" l="1"/>
  <c r="B1231" i="56"/>
  <c r="A1494" i="56"/>
  <c r="B1495" i="56"/>
  <c r="A1749" i="56"/>
  <c r="B1750" i="56"/>
  <c r="A841" i="56"/>
  <c r="B842" i="56"/>
  <c r="B2012" i="56"/>
  <c r="A2011" i="56"/>
  <c r="B452" i="56"/>
  <c r="A451" i="56"/>
  <c r="B322" i="56"/>
  <c r="A321" i="56"/>
  <c r="B972" i="56"/>
  <c r="A971" i="56"/>
  <c r="A710" i="56"/>
  <c r="B711" i="56"/>
  <c r="B1621" i="56"/>
  <c r="A1620" i="56"/>
  <c r="A1880" i="56"/>
  <c r="B1881" i="56"/>
  <c r="A580" i="56"/>
  <c r="B581" i="56"/>
  <c r="B1361" i="56"/>
  <c r="A1360" i="56"/>
  <c r="B2140" i="56"/>
  <c r="A2139" i="56"/>
  <c r="A191" i="56"/>
  <c r="B192" i="56"/>
  <c r="B1100" i="56"/>
  <c r="A1099" i="56"/>
  <c r="B2141" i="56" l="1"/>
  <c r="A2140" i="56"/>
  <c r="B1622" i="56"/>
  <c r="A1621" i="56"/>
  <c r="A581" i="56"/>
  <c r="B582" i="56"/>
  <c r="B843" i="56"/>
  <c r="A842" i="56"/>
  <c r="B1496" i="56"/>
  <c r="A1495" i="56"/>
  <c r="A1100" i="56"/>
  <c r="B1101" i="56"/>
  <c r="A972" i="56"/>
  <c r="B973" i="56"/>
  <c r="A192" i="56"/>
  <c r="B193" i="56"/>
  <c r="A1881" i="56"/>
  <c r="B1882" i="56"/>
  <c r="A711" i="56"/>
  <c r="B712" i="56"/>
  <c r="B1751" i="56"/>
  <c r="A1750" i="56"/>
  <c r="A1231" i="56"/>
  <c r="B1232" i="56"/>
  <c r="B453" i="56"/>
  <c r="A452" i="56"/>
  <c r="A1361" i="56"/>
  <c r="B1362" i="56"/>
  <c r="B323" i="56"/>
  <c r="A322" i="56"/>
  <c r="B2013" i="56"/>
  <c r="A2012" i="56"/>
  <c r="B1883" i="56" l="1"/>
  <c r="A1882" i="56"/>
  <c r="B1363" i="56"/>
  <c r="A1362" i="56"/>
  <c r="A1232" i="56"/>
  <c r="B1233" i="56"/>
  <c r="A712" i="56"/>
  <c r="B713" i="56"/>
  <c r="B194" i="56"/>
  <c r="A193" i="56"/>
  <c r="B1102" i="56"/>
  <c r="A1101" i="56"/>
  <c r="A2013" i="56"/>
  <c r="B2014" i="56"/>
  <c r="A843" i="56"/>
  <c r="B844" i="56"/>
  <c r="A1622" i="56"/>
  <c r="B1623" i="56"/>
  <c r="B974" i="56"/>
  <c r="A973" i="56"/>
  <c r="A582" i="56"/>
  <c r="B583" i="56"/>
  <c r="B324" i="56"/>
  <c r="A323" i="56"/>
  <c r="B454" i="56"/>
  <c r="A453" i="56"/>
  <c r="B1752" i="56"/>
  <c r="A1751" i="56"/>
  <c r="B1497" i="56"/>
  <c r="A1496" i="56"/>
  <c r="B2142" i="56"/>
  <c r="A2141" i="56"/>
  <c r="B584" i="56" l="1"/>
  <c r="A583" i="56"/>
  <c r="A844" i="56"/>
  <c r="B845" i="56"/>
  <c r="B714" i="56"/>
  <c r="A713" i="56"/>
  <c r="A2142" i="56"/>
  <c r="B2143" i="56"/>
  <c r="A1752" i="56"/>
  <c r="B1753" i="56"/>
  <c r="A324" i="56"/>
  <c r="B325" i="56"/>
  <c r="A974" i="56"/>
  <c r="B975" i="56"/>
  <c r="A1102" i="56"/>
  <c r="B1103" i="56"/>
  <c r="B1364" i="56"/>
  <c r="A1363" i="56"/>
  <c r="B1624" i="56"/>
  <c r="A1623" i="56"/>
  <c r="B2015" i="56"/>
  <c r="A2014" i="56"/>
  <c r="B1234" i="56"/>
  <c r="A1233" i="56"/>
  <c r="B1498" i="56"/>
  <c r="A1497" i="56"/>
  <c r="A454" i="56"/>
  <c r="B455" i="56"/>
  <c r="A194" i="56"/>
  <c r="B195" i="56"/>
  <c r="B1884" i="56"/>
  <c r="A1883" i="56"/>
  <c r="B196" i="56" l="1"/>
  <c r="A195" i="56"/>
  <c r="B1104" i="56"/>
  <c r="A1103" i="56"/>
  <c r="A325" i="56"/>
  <c r="B326" i="56"/>
  <c r="A2143" i="56"/>
  <c r="B2144" i="56"/>
  <c r="A845" i="56"/>
  <c r="B846" i="56"/>
  <c r="A455" i="56"/>
  <c r="B456" i="56"/>
  <c r="A1884" i="56"/>
  <c r="B1885" i="56"/>
  <c r="B1235" i="56"/>
  <c r="A1234" i="56"/>
  <c r="B1625" i="56"/>
  <c r="A1624" i="56"/>
  <c r="A975" i="56"/>
  <c r="B976" i="56"/>
  <c r="B1754" i="56"/>
  <c r="A1753" i="56"/>
  <c r="B1499" i="56"/>
  <c r="A1498" i="56"/>
  <c r="A2015" i="56"/>
  <c r="B2016" i="56"/>
  <c r="B1365" i="56"/>
  <c r="A1364" i="56"/>
  <c r="B715" i="56"/>
  <c r="A714" i="56"/>
  <c r="B585" i="56"/>
  <c r="A584" i="56"/>
  <c r="A1235" i="56" l="1"/>
  <c r="B1236" i="56"/>
  <c r="B977" i="56"/>
  <c r="A976" i="56"/>
  <c r="A456" i="56"/>
  <c r="B457" i="56"/>
  <c r="B2145" i="56"/>
  <c r="A2144" i="56"/>
  <c r="B1366" i="56"/>
  <c r="A1365" i="56"/>
  <c r="B1105" i="56"/>
  <c r="A1104" i="56"/>
  <c r="B2017" i="56"/>
  <c r="A2016" i="56"/>
  <c r="A1885" i="56"/>
  <c r="B1886" i="56"/>
  <c r="A846" i="56"/>
  <c r="B847" i="56"/>
  <c r="A326" i="56"/>
  <c r="B327" i="56"/>
  <c r="A585" i="56"/>
  <c r="B586" i="56"/>
  <c r="B1500" i="56"/>
  <c r="A1499" i="56"/>
  <c r="A715" i="56"/>
  <c r="B716" i="56"/>
  <c r="B1755" i="56"/>
  <c r="A1754" i="56"/>
  <c r="A1625" i="56"/>
  <c r="B1626" i="56"/>
  <c r="A196" i="56"/>
  <c r="B197" i="56"/>
  <c r="A197" i="56" l="1"/>
  <c r="B198" i="56"/>
  <c r="A327" i="56"/>
  <c r="B328" i="56"/>
  <c r="B1887" i="56"/>
  <c r="A1886" i="56"/>
  <c r="A1500" i="56"/>
  <c r="B1501" i="56"/>
  <c r="B2146" i="56"/>
  <c r="A2145" i="56"/>
  <c r="B717" i="56"/>
  <c r="A716" i="56"/>
  <c r="A847" i="56"/>
  <c r="B848" i="56"/>
  <c r="A457" i="56"/>
  <c r="B458" i="56"/>
  <c r="B1237" i="56"/>
  <c r="A1236" i="56"/>
  <c r="B1756" i="56"/>
  <c r="A1755" i="56"/>
  <c r="B1106" i="56"/>
  <c r="A1105" i="56"/>
  <c r="B978" i="56"/>
  <c r="A977" i="56"/>
  <c r="B1627" i="56"/>
  <c r="A1626" i="56"/>
  <c r="A586" i="56"/>
  <c r="B587" i="56"/>
  <c r="B2018" i="56"/>
  <c r="A2017" i="56"/>
  <c r="A1366" i="56"/>
  <c r="B1367" i="56"/>
  <c r="A1367" i="56" l="1"/>
  <c r="B1368" i="56"/>
  <c r="B588" i="56"/>
  <c r="A587" i="56"/>
  <c r="A458" i="56"/>
  <c r="B459" i="56"/>
  <c r="A1501" i="56"/>
  <c r="B1502" i="56"/>
  <c r="A328" i="56"/>
  <c r="B329" i="56"/>
  <c r="B979" i="56"/>
  <c r="A978" i="56"/>
  <c r="B718" i="56"/>
  <c r="A717" i="56"/>
  <c r="A848" i="56"/>
  <c r="B849" i="56"/>
  <c r="A198" i="56"/>
  <c r="B199" i="56"/>
  <c r="A1756" i="56"/>
  <c r="B1757" i="56"/>
  <c r="A2018" i="56"/>
  <c r="B2019" i="56"/>
  <c r="B1628" i="56"/>
  <c r="A1627" i="56"/>
  <c r="A1106" i="56"/>
  <c r="B1107" i="56"/>
  <c r="B1238" i="56"/>
  <c r="A1237" i="56"/>
  <c r="A2146" i="56"/>
  <c r="B2147" i="56"/>
  <c r="A1887" i="56"/>
  <c r="B1888" i="56"/>
  <c r="A2147" i="56" l="1"/>
  <c r="B2148" i="56"/>
  <c r="A2019" i="56"/>
  <c r="B2020" i="56"/>
  <c r="B330" i="56"/>
  <c r="A329" i="56"/>
  <c r="B1758" i="56"/>
  <c r="A1757" i="56"/>
  <c r="B850" i="56"/>
  <c r="A849" i="56"/>
  <c r="A1502" i="56"/>
  <c r="B1503" i="56"/>
  <c r="A1107" i="56"/>
  <c r="B1108" i="56"/>
  <c r="A1368" i="56"/>
  <c r="B1369" i="56"/>
  <c r="A1888" i="56"/>
  <c r="B1889" i="56"/>
  <c r="B1239" i="56"/>
  <c r="A1238" i="56"/>
  <c r="B1629" i="56"/>
  <c r="A1628" i="56"/>
  <c r="B980" i="56"/>
  <c r="A979" i="56"/>
  <c r="A588" i="56"/>
  <c r="B589" i="56"/>
  <c r="A199" i="56"/>
  <c r="B200" i="56"/>
  <c r="A459" i="56"/>
  <c r="B460" i="56"/>
  <c r="B719" i="56"/>
  <c r="A718" i="56"/>
  <c r="B461" i="56" l="1"/>
  <c r="A460" i="56"/>
  <c r="A1108" i="56"/>
  <c r="B1109" i="56"/>
  <c r="B2149" i="56"/>
  <c r="A2148" i="56"/>
  <c r="B201" i="56"/>
  <c r="A200" i="56"/>
  <c r="A1369" i="56"/>
  <c r="B1370" i="56"/>
  <c r="B1504" i="56"/>
  <c r="A1503" i="56"/>
  <c r="A2020" i="56"/>
  <c r="B2021" i="56"/>
  <c r="A719" i="56"/>
  <c r="B720" i="56"/>
  <c r="A980" i="56"/>
  <c r="B981" i="56"/>
  <c r="A1239" i="56"/>
  <c r="B1240" i="56"/>
  <c r="A1758" i="56"/>
  <c r="B1759" i="56"/>
  <c r="B590" i="56"/>
  <c r="A589" i="56"/>
  <c r="A1889" i="56"/>
  <c r="B1890" i="56"/>
  <c r="B1630" i="56"/>
  <c r="A1629" i="56"/>
  <c r="B851" i="56"/>
  <c r="A850" i="56"/>
  <c r="A330" i="56"/>
  <c r="B331" i="56"/>
  <c r="A981" i="56" l="1"/>
  <c r="B982" i="56"/>
  <c r="A1370" i="56"/>
  <c r="B1371" i="56"/>
  <c r="B1241" i="56"/>
  <c r="A1240" i="56"/>
  <c r="B721" i="56"/>
  <c r="A720" i="56"/>
  <c r="A1109" i="56"/>
  <c r="B1110" i="56"/>
  <c r="B332" i="56"/>
  <c r="A331" i="56"/>
  <c r="A1630" i="56"/>
  <c r="B1631" i="56"/>
  <c r="B591" i="56"/>
  <c r="A590" i="56"/>
  <c r="A1504" i="56"/>
  <c r="B1505" i="56"/>
  <c r="A201" i="56"/>
  <c r="B202" i="56"/>
  <c r="A1890" i="56"/>
  <c r="B1891" i="56"/>
  <c r="A1759" i="56"/>
  <c r="B1760" i="56"/>
  <c r="B2022" i="56"/>
  <c r="A2021" i="56"/>
  <c r="A851" i="56"/>
  <c r="B852" i="56"/>
  <c r="B2150" i="56"/>
  <c r="A2149" i="56"/>
  <c r="A461" i="56"/>
  <c r="B462" i="56"/>
  <c r="B722" i="56" l="1"/>
  <c r="A721" i="56"/>
  <c r="A462" i="56"/>
  <c r="B463" i="56"/>
  <c r="B853" i="56"/>
  <c r="A852" i="56"/>
  <c r="B1761" i="56"/>
  <c r="A1760" i="56"/>
  <c r="A202" i="56"/>
  <c r="B203" i="56"/>
  <c r="B1372" i="56"/>
  <c r="A1371" i="56"/>
  <c r="B333" i="56"/>
  <c r="A332" i="56"/>
  <c r="A1891" i="56"/>
  <c r="B1892" i="56"/>
  <c r="A1505" i="56"/>
  <c r="B1506" i="56"/>
  <c r="A1631" i="56"/>
  <c r="B1632" i="56"/>
  <c r="B1111" i="56"/>
  <c r="A1110" i="56"/>
  <c r="A982" i="56"/>
  <c r="B983" i="56"/>
  <c r="B592" i="56"/>
  <c r="A591" i="56"/>
  <c r="B2151" i="56"/>
  <c r="A2150" i="56"/>
  <c r="A2022" i="56"/>
  <c r="B2023" i="56"/>
  <c r="A1241" i="56"/>
  <c r="B1242" i="56"/>
  <c r="B984" i="56" l="1"/>
  <c r="A983" i="56"/>
  <c r="B1633" i="56"/>
  <c r="A1632" i="56"/>
  <c r="A1892" i="56"/>
  <c r="B1893" i="56"/>
  <c r="A463" i="56"/>
  <c r="B464" i="56"/>
  <c r="A2023" i="56"/>
  <c r="B2024" i="56"/>
  <c r="A203" i="56"/>
  <c r="B204" i="56"/>
  <c r="B1243" i="56"/>
  <c r="A1242" i="56"/>
  <c r="A2151" i="56"/>
  <c r="B2152" i="56"/>
  <c r="B1373" i="56"/>
  <c r="A1372" i="56"/>
  <c r="A1761" i="56"/>
  <c r="B1762" i="56"/>
  <c r="B1507" i="56"/>
  <c r="A1506" i="56"/>
  <c r="A592" i="56"/>
  <c r="B593" i="56"/>
  <c r="A1111" i="56"/>
  <c r="B1112" i="56"/>
  <c r="A333" i="56"/>
  <c r="B334" i="56"/>
  <c r="B854" i="56"/>
  <c r="A853" i="56"/>
  <c r="B723" i="56"/>
  <c r="A722" i="56"/>
  <c r="A2024" i="56" l="1"/>
  <c r="B2025" i="56"/>
  <c r="B335" i="56"/>
  <c r="A334" i="56"/>
  <c r="B594" i="56"/>
  <c r="A593" i="56"/>
  <c r="A1762" i="56"/>
  <c r="B1763" i="56"/>
  <c r="A2152" i="56"/>
  <c r="B2153" i="56"/>
  <c r="B205" i="56"/>
  <c r="A204" i="56"/>
  <c r="B465" i="56"/>
  <c r="A464" i="56"/>
  <c r="B1113" i="56"/>
  <c r="A1112" i="56"/>
  <c r="A1893" i="56"/>
  <c r="B1894" i="56"/>
  <c r="A723" i="56"/>
  <c r="B724" i="56"/>
  <c r="B1634" i="56"/>
  <c r="A1633" i="56"/>
  <c r="A854" i="56"/>
  <c r="B855" i="56"/>
  <c r="B1508" i="56"/>
  <c r="A1507" i="56"/>
  <c r="A1373" i="56"/>
  <c r="B1374" i="56"/>
  <c r="B1244" i="56"/>
  <c r="A1243" i="56"/>
  <c r="A984" i="56"/>
  <c r="B985" i="56"/>
  <c r="B1895" i="56" l="1"/>
  <c r="A1894" i="56"/>
  <c r="B2154" i="56"/>
  <c r="A2153" i="56"/>
  <c r="B986" i="56"/>
  <c r="A985" i="56"/>
  <c r="A1374" i="56"/>
  <c r="B1375" i="56"/>
  <c r="B856" i="56"/>
  <c r="A855" i="56"/>
  <c r="A724" i="56"/>
  <c r="B725" i="56"/>
  <c r="A1763" i="56"/>
  <c r="B1764" i="56"/>
  <c r="B1114" i="56"/>
  <c r="A1113" i="56"/>
  <c r="A205" i="56"/>
  <c r="B206" i="56"/>
  <c r="A335" i="56"/>
  <c r="B336" i="56"/>
  <c r="A2025" i="56"/>
  <c r="B2026" i="56"/>
  <c r="B1245" i="56"/>
  <c r="A1244" i="56"/>
  <c r="A1508" i="56"/>
  <c r="B1509" i="56"/>
  <c r="B1635" i="56"/>
  <c r="A1634" i="56"/>
  <c r="A465" i="56"/>
  <c r="B466" i="56"/>
  <c r="B595" i="56"/>
  <c r="A594" i="56"/>
  <c r="B1510" i="56" l="1"/>
  <c r="A1509" i="56"/>
  <c r="B337" i="56"/>
  <c r="A336" i="56"/>
  <c r="B726" i="56"/>
  <c r="A725" i="56"/>
  <c r="B1376" i="56"/>
  <c r="A1375" i="56"/>
  <c r="A206" i="56"/>
  <c r="B207" i="56"/>
  <c r="B1765" i="56"/>
  <c r="A1764" i="56"/>
  <c r="A595" i="56"/>
  <c r="B596" i="56"/>
  <c r="B1636" i="56"/>
  <c r="A1635" i="56"/>
  <c r="A1245" i="56"/>
  <c r="B1246" i="56"/>
  <c r="A1114" i="56"/>
  <c r="B1115" i="56"/>
  <c r="B2155" i="56"/>
  <c r="A2154" i="56"/>
  <c r="A466" i="56"/>
  <c r="B467" i="56"/>
  <c r="A2026" i="56"/>
  <c r="B2027" i="56"/>
  <c r="A856" i="56"/>
  <c r="B857" i="56"/>
  <c r="B987" i="56"/>
  <c r="A986" i="56"/>
  <c r="B1896" i="56"/>
  <c r="A1895" i="56"/>
  <c r="B858" i="56" l="1"/>
  <c r="A857" i="56"/>
  <c r="B468" i="56"/>
  <c r="A467" i="56"/>
  <c r="A1115" i="56"/>
  <c r="B1116" i="56"/>
  <c r="A1636" i="56"/>
  <c r="B1637" i="56"/>
  <c r="B1377" i="56"/>
  <c r="A1376" i="56"/>
  <c r="A2027" i="56"/>
  <c r="B2028" i="56"/>
  <c r="A1246" i="56"/>
  <c r="B1247" i="56"/>
  <c r="B597" i="56"/>
  <c r="A596" i="56"/>
  <c r="B208" i="56"/>
  <c r="A207" i="56"/>
  <c r="A1896" i="56"/>
  <c r="B1897" i="56"/>
  <c r="A1765" i="56"/>
  <c r="B1766" i="56"/>
  <c r="A337" i="56"/>
  <c r="B338" i="56"/>
  <c r="A987" i="56"/>
  <c r="B988" i="56"/>
  <c r="B2156" i="56"/>
  <c r="A2155" i="56"/>
  <c r="A726" i="56"/>
  <c r="B727" i="56"/>
  <c r="A1510" i="56"/>
  <c r="B1511" i="56"/>
  <c r="A727" i="56" l="1"/>
  <c r="B728" i="56"/>
  <c r="B1767" i="56"/>
  <c r="A1766" i="56"/>
  <c r="B1248" i="56"/>
  <c r="A1247" i="56"/>
  <c r="A1116" i="56"/>
  <c r="B1117" i="56"/>
  <c r="A1511" i="56"/>
  <c r="B1512" i="56"/>
  <c r="A338" i="56"/>
  <c r="B339" i="56"/>
  <c r="B1898" i="56"/>
  <c r="A1897" i="56"/>
  <c r="B2029" i="56"/>
  <c r="A2028" i="56"/>
  <c r="A1637" i="56"/>
  <c r="B1638" i="56"/>
  <c r="A2156" i="56"/>
  <c r="B2157" i="56"/>
  <c r="A597" i="56"/>
  <c r="B598" i="56"/>
  <c r="A468" i="56"/>
  <c r="B469" i="56"/>
  <c r="B989" i="56"/>
  <c r="A988" i="56"/>
  <c r="B209" i="56"/>
  <c r="A208" i="56"/>
  <c r="B1378" i="56"/>
  <c r="A1377" i="56"/>
  <c r="B859" i="56"/>
  <c r="A858" i="56"/>
  <c r="A209" i="56" l="1"/>
  <c r="B210" i="56"/>
  <c r="A469" i="56"/>
  <c r="B470" i="56"/>
  <c r="A2157" i="56"/>
  <c r="B2158" i="56"/>
  <c r="B340" i="56"/>
  <c r="A339" i="56"/>
  <c r="B1118" i="56"/>
  <c r="A1117" i="56"/>
  <c r="A859" i="56"/>
  <c r="B860" i="56"/>
  <c r="A2029" i="56"/>
  <c r="B2030" i="56"/>
  <c r="A1767" i="56"/>
  <c r="B1768" i="56"/>
  <c r="B599" i="56"/>
  <c r="A598" i="56"/>
  <c r="B1639" i="56"/>
  <c r="A1638" i="56"/>
  <c r="A1512" i="56"/>
  <c r="B1513" i="56"/>
  <c r="B729" i="56"/>
  <c r="A728" i="56"/>
  <c r="B1379" i="56"/>
  <c r="A1378" i="56"/>
  <c r="A989" i="56"/>
  <c r="B990" i="56"/>
  <c r="A1898" i="56"/>
  <c r="B1899" i="56"/>
  <c r="A1248" i="56"/>
  <c r="B1249" i="56"/>
  <c r="B2159" i="56" l="1"/>
  <c r="A2158" i="56"/>
  <c r="B991" i="56"/>
  <c r="A990" i="56"/>
  <c r="B1769" i="56"/>
  <c r="A1768" i="56"/>
  <c r="B861" i="56"/>
  <c r="A860" i="56"/>
  <c r="A470" i="56"/>
  <c r="B471" i="56"/>
  <c r="B2031" i="56"/>
  <c r="A2030" i="56"/>
  <c r="A1249" i="56"/>
  <c r="B1250" i="56"/>
  <c r="A729" i="56"/>
  <c r="B730" i="56"/>
  <c r="B1640" i="56"/>
  <c r="A1639" i="56"/>
  <c r="A340" i="56"/>
  <c r="B341" i="56"/>
  <c r="B1900" i="56"/>
  <c r="A1899" i="56"/>
  <c r="A1513" i="56"/>
  <c r="B1514" i="56"/>
  <c r="A210" i="56"/>
  <c r="B211" i="56"/>
  <c r="B1380" i="56"/>
  <c r="A1379" i="56"/>
  <c r="A599" i="56"/>
  <c r="B600" i="56"/>
  <c r="A1118" i="56"/>
  <c r="B1119" i="56"/>
  <c r="B212" i="56" l="1"/>
  <c r="A211" i="56"/>
  <c r="B472" i="56"/>
  <c r="A471" i="56"/>
  <c r="A1514" i="56"/>
  <c r="B1515" i="56"/>
  <c r="A341" i="56"/>
  <c r="B342" i="56"/>
  <c r="A730" i="56"/>
  <c r="B731" i="56"/>
  <c r="A600" i="56"/>
  <c r="B601" i="56"/>
  <c r="A1119" i="56"/>
  <c r="B1120" i="56"/>
  <c r="B1381" i="56"/>
  <c r="A1380" i="56"/>
  <c r="B2032" i="56"/>
  <c r="A2031" i="56"/>
  <c r="B862" i="56"/>
  <c r="A861" i="56"/>
  <c r="A991" i="56"/>
  <c r="B992" i="56"/>
  <c r="A1250" i="56"/>
  <c r="B1251" i="56"/>
  <c r="A1900" i="56"/>
  <c r="B1901" i="56"/>
  <c r="A1640" i="56"/>
  <c r="B1641" i="56"/>
  <c r="B1770" i="56"/>
  <c r="A1769" i="56"/>
  <c r="B2160" i="56"/>
  <c r="A2159" i="56"/>
  <c r="B2161" i="56" l="1"/>
  <c r="A2160" i="56"/>
  <c r="A1641" i="56"/>
  <c r="B1642" i="56"/>
  <c r="B1252" i="56"/>
  <c r="A1251" i="56"/>
  <c r="A601" i="56"/>
  <c r="B602" i="56"/>
  <c r="B343" i="56"/>
  <c r="A342" i="56"/>
  <c r="A862" i="56"/>
  <c r="B863" i="56"/>
  <c r="B473" i="56"/>
  <c r="A472" i="56"/>
  <c r="B1902" i="56"/>
  <c r="A1901" i="56"/>
  <c r="B993" i="56"/>
  <c r="A992" i="56"/>
  <c r="A1120" i="56"/>
  <c r="B1121" i="56"/>
  <c r="B732" i="56"/>
  <c r="A731" i="56"/>
  <c r="A1515" i="56"/>
  <c r="B1516" i="56"/>
  <c r="B1382" i="56"/>
  <c r="A1381" i="56"/>
  <c r="A1770" i="56"/>
  <c r="B1771" i="56"/>
  <c r="A2032" i="56"/>
  <c r="B2033" i="56"/>
  <c r="B213" i="56"/>
  <c r="A212" i="56"/>
  <c r="A1771" i="56" l="1"/>
  <c r="B1772" i="56"/>
  <c r="A1516" i="56"/>
  <c r="B1517" i="56"/>
  <c r="A1121" i="56"/>
  <c r="B1122" i="56"/>
  <c r="A863" i="56"/>
  <c r="B864" i="56"/>
  <c r="B603" i="56"/>
  <c r="A602" i="56"/>
  <c r="A1642" i="56"/>
  <c r="B1643" i="56"/>
  <c r="A2033" i="56"/>
  <c r="B2034" i="56"/>
  <c r="A213" i="56"/>
  <c r="B214" i="56"/>
  <c r="A1902" i="56"/>
  <c r="B1903" i="56"/>
  <c r="B1383" i="56"/>
  <c r="A1382" i="56"/>
  <c r="A732" i="56"/>
  <c r="B733" i="56"/>
  <c r="A993" i="56"/>
  <c r="B994" i="56"/>
  <c r="B474" i="56"/>
  <c r="A473" i="56"/>
  <c r="A343" i="56"/>
  <c r="B344" i="56"/>
  <c r="B1253" i="56"/>
  <c r="A1252" i="56"/>
  <c r="A2161" i="56"/>
  <c r="B2162" i="56"/>
  <c r="B2163" i="56" l="1"/>
  <c r="A2162" i="56"/>
  <c r="A344" i="56"/>
  <c r="B345" i="56"/>
  <c r="A994" i="56"/>
  <c r="B995" i="56"/>
  <c r="B215" i="56"/>
  <c r="A214" i="56"/>
  <c r="B1644" i="56"/>
  <c r="A1643" i="56"/>
  <c r="B865" i="56"/>
  <c r="A864" i="56"/>
  <c r="A1517" i="56"/>
  <c r="B1518" i="56"/>
  <c r="A733" i="56"/>
  <c r="B734" i="56"/>
  <c r="A1122" i="56"/>
  <c r="B1123" i="56"/>
  <c r="A1383" i="56"/>
  <c r="B1384" i="56"/>
  <c r="A1903" i="56"/>
  <c r="B1904" i="56"/>
  <c r="B2035" i="56"/>
  <c r="A2034" i="56"/>
  <c r="B1773" i="56"/>
  <c r="A1772" i="56"/>
  <c r="B1254" i="56"/>
  <c r="A1253" i="56"/>
  <c r="A474" i="56"/>
  <c r="B475" i="56"/>
  <c r="B604" i="56"/>
  <c r="A603" i="56"/>
  <c r="B216" i="56" l="1"/>
  <c r="A215" i="56"/>
  <c r="A1384" i="56"/>
  <c r="B1385" i="56"/>
  <c r="B735" i="56"/>
  <c r="A734" i="56"/>
  <c r="A345" i="56"/>
  <c r="B346" i="56"/>
  <c r="A1254" i="56"/>
  <c r="B1255" i="56"/>
  <c r="B866" i="56"/>
  <c r="A865" i="56"/>
  <c r="B1905" i="56"/>
  <c r="A1904" i="56"/>
  <c r="B1124" i="56"/>
  <c r="A1123" i="56"/>
  <c r="B1519" i="56"/>
  <c r="A1518" i="56"/>
  <c r="B996" i="56"/>
  <c r="A995" i="56"/>
  <c r="B605" i="56"/>
  <c r="A604" i="56"/>
  <c r="A2035" i="56"/>
  <c r="B2036" i="56"/>
  <c r="A475" i="56"/>
  <c r="B476" i="56"/>
  <c r="A1773" i="56"/>
  <c r="B1774" i="56"/>
  <c r="A1644" i="56"/>
  <c r="B1645" i="56"/>
  <c r="A2163" i="56"/>
  <c r="B2164" i="56"/>
  <c r="A2164" i="56" l="1"/>
  <c r="B2165" i="56"/>
  <c r="A1774" i="56"/>
  <c r="B1775" i="56"/>
  <c r="A2036" i="56"/>
  <c r="B2037" i="56"/>
  <c r="A346" i="56"/>
  <c r="B347" i="56"/>
  <c r="A1385" i="56"/>
  <c r="B1386" i="56"/>
  <c r="A1124" i="56"/>
  <c r="B1125" i="56"/>
  <c r="B477" i="56"/>
  <c r="A476" i="56"/>
  <c r="A1255" i="56"/>
  <c r="B1256" i="56"/>
  <c r="A996" i="56"/>
  <c r="B997" i="56"/>
  <c r="B867" i="56"/>
  <c r="A866" i="56"/>
  <c r="B1646" i="56"/>
  <c r="A1645" i="56"/>
  <c r="A605" i="56"/>
  <c r="B606" i="56"/>
  <c r="B1520" i="56"/>
  <c r="A1519" i="56"/>
  <c r="B1906" i="56"/>
  <c r="A1905" i="56"/>
  <c r="A735" i="56"/>
  <c r="B736" i="56"/>
  <c r="B217" i="56"/>
  <c r="A216" i="56"/>
  <c r="B1387" i="56" l="1"/>
  <c r="A1386" i="56"/>
  <c r="A606" i="56"/>
  <c r="B607" i="56"/>
  <c r="A1256" i="56"/>
  <c r="B1257" i="56"/>
  <c r="A1125" i="56"/>
  <c r="B1126" i="56"/>
  <c r="B348" i="56"/>
  <c r="A347" i="56"/>
  <c r="A1775" i="56"/>
  <c r="B1776" i="56"/>
  <c r="A997" i="56"/>
  <c r="B998" i="56"/>
  <c r="A217" i="56"/>
  <c r="B218" i="56"/>
  <c r="A1906" i="56"/>
  <c r="B1907" i="56"/>
  <c r="A867" i="56"/>
  <c r="B868" i="56"/>
  <c r="A736" i="56"/>
  <c r="B737" i="56"/>
  <c r="A2037" i="56"/>
  <c r="B2038" i="56"/>
  <c r="B2166" i="56"/>
  <c r="A2165" i="56"/>
  <c r="B1521" i="56"/>
  <c r="A1520" i="56"/>
  <c r="B1647" i="56"/>
  <c r="A1646" i="56"/>
  <c r="B478" i="56"/>
  <c r="A477" i="56"/>
  <c r="B738" i="56" l="1"/>
  <c r="A737" i="56"/>
  <c r="A1907" i="56"/>
  <c r="B1908" i="56"/>
  <c r="A2038" i="56"/>
  <c r="B2039" i="56"/>
  <c r="B869" i="56"/>
  <c r="A868" i="56"/>
  <c r="B219" i="56"/>
  <c r="A218" i="56"/>
  <c r="B1777" i="56"/>
  <c r="A1776" i="56"/>
  <c r="A1126" i="56"/>
  <c r="B1127" i="56"/>
  <c r="B608" i="56"/>
  <c r="A607" i="56"/>
  <c r="B999" i="56"/>
  <c r="A998" i="56"/>
  <c r="B1258" i="56"/>
  <c r="A1257" i="56"/>
  <c r="A478" i="56"/>
  <c r="B479" i="56"/>
  <c r="A1521" i="56"/>
  <c r="B1522" i="56"/>
  <c r="A1647" i="56"/>
  <c r="B1648" i="56"/>
  <c r="A2166" i="56"/>
  <c r="B2167" i="56"/>
  <c r="B349" i="56"/>
  <c r="A348" i="56"/>
  <c r="B1388" i="56"/>
  <c r="A1387" i="56"/>
  <c r="A1648" i="56" l="1"/>
  <c r="B1649" i="56"/>
  <c r="B1523" i="56"/>
  <c r="A1522" i="56"/>
  <c r="A1908" i="56"/>
  <c r="B1909" i="56"/>
  <c r="A2167" i="56"/>
  <c r="B2168" i="56"/>
  <c r="A1388" i="56"/>
  <c r="B1389" i="56"/>
  <c r="A1258" i="56"/>
  <c r="B1259" i="56"/>
  <c r="A608" i="56"/>
  <c r="B609" i="56"/>
  <c r="B1778" i="56"/>
  <c r="A1777" i="56"/>
  <c r="B870" i="56"/>
  <c r="A869" i="56"/>
  <c r="B480" i="56"/>
  <c r="A479" i="56"/>
  <c r="A1127" i="56"/>
  <c r="B1128" i="56"/>
  <c r="B2040" i="56"/>
  <c r="A2039" i="56"/>
  <c r="A349" i="56"/>
  <c r="B350" i="56"/>
  <c r="A999" i="56"/>
  <c r="B1000" i="56"/>
  <c r="A219" i="56"/>
  <c r="B220" i="56"/>
  <c r="A738" i="56"/>
  <c r="B739" i="56"/>
  <c r="A1649" i="56" l="1"/>
  <c r="B1650" i="56"/>
  <c r="A1000" i="56"/>
  <c r="B1001" i="56"/>
  <c r="B1260" i="56"/>
  <c r="A1259" i="56"/>
  <c r="A2168" i="56"/>
  <c r="B2169" i="56"/>
  <c r="A220" i="56"/>
  <c r="B221" i="56"/>
  <c r="A1128" i="56"/>
  <c r="B1129" i="56"/>
  <c r="B1390" i="56"/>
  <c r="A1389" i="56"/>
  <c r="A870" i="56"/>
  <c r="B871" i="56"/>
  <c r="A739" i="56"/>
  <c r="B740" i="56"/>
  <c r="B2041" i="56"/>
  <c r="A2040" i="56"/>
  <c r="A480" i="56"/>
  <c r="B481" i="56"/>
  <c r="A1778" i="56"/>
  <c r="B1779" i="56"/>
  <c r="B1524" i="56"/>
  <c r="A1523" i="56"/>
  <c r="A350" i="56"/>
  <c r="B351" i="56"/>
  <c r="B610" i="56"/>
  <c r="A609" i="56"/>
  <c r="A1909" i="56"/>
  <c r="B1910" i="56"/>
  <c r="A481" i="56" l="1"/>
  <c r="B482" i="56"/>
  <c r="A351" i="56"/>
  <c r="B352" i="56"/>
  <c r="B1780" i="56"/>
  <c r="A1779" i="56"/>
  <c r="A871" i="56"/>
  <c r="B872" i="56"/>
  <c r="B1130" i="56"/>
  <c r="A1129" i="56"/>
  <c r="B2170" i="56"/>
  <c r="A2169" i="56"/>
  <c r="B1002" i="56"/>
  <c r="A1001" i="56"/>
  <c r="B741" i="56"/>
  <c r="A740" i="56"/>
  <c r="A221" i="56"/>
  <c r="B222" i="56"/>
  <c r="A1910" i="56"/>
  <c r="B1911" i="56"/>
  <c r="A2041" i="56"/>
  <c r="B2042" i="56"/>
  <c r="A1650" i="56"/>
  <c r="B1651" i="56"/>
  <c r="B611" i="56"/>
  <c r="A610" i="56"/>
  <c r="B1525" i="56"/>
  <c r="A1524" i="56"/>
  <c r="A1390" i="56"/>
  <c r="B1391" i="56"/>
  <c r="B1261" i="56"/>
  <c r="A1260" i="56"/>
  <c r="A222" i="56" l="1"/>
  <c r="B223" i="56"/>
  <c r="A1651" i="56"/>
  <c r="B1652" i="56"/>
  <c r="A1911" i="56"/>
  <c r="B1912" i="56"/>
  <c r="A872" i="56"/>
  <c r="B873" i="56"/>
  <c r="A352" i="56"/>
  <c r="B353" i="56"/>
  <c r="A1391" i="56"/>
  <c r="B1392" i="56"/>
  <c r="B1262" i="56"/>
  <c r="A1261" i="56"/>
  <c r="A1525" i="56"/>
  <c r="B1526" i="56"/>
  <c r="B742" i="56"/>
  <c r="A741" i="56"/>
  <c r="A2170" i="56"/>
  <c r="B2171" i="56"/>
  <c r="B2043" i="56"/>
  <c r="A2042" i="56"/>
  <c r="B483" i="56"/>
  <c r="A482" i="56"/>
  <c r="B612" i="56"/>
  <c r="A611" i="56"/>
  <c r="A1002" i="56"/>
  <c r="B1003" i="56"/>
  <c r="B1131" i="56"/>
  <c r="A1130" i="56"/>
  <c r="B1781" i="56"/>
  <c r="A1780" i="56"/>
  <c r="A1003" i="56" l="1"/>
  <c r="B1004" i="56"/>
  <c r="A2171" i="56"/>
  <c r="B2172" i="56"/>
  <c r="A1526" i="56"/>
  <c r="B1527" i="56"/>
  <c r="A1392" i="56"/>
  <c r="B1393" i="56"/>
  <c r="B874" i="56"/>
  <c r="A873" i="56"/>
  <c r="B1653" i="56"/>
  <c r="A1652" i="56"/>
  <c r="B354" i="56"/>
  <c r="A353" i="56"/>
  <c r="A1781" i="56"/>
  <c r="B1782" i="56"/>
  <c r="B484" i="56"/>
  <c r="A483" i="56"/>
  <c r="B1913" i="56"/>
  <c r="A1912" i="56"/>
  <c r="A223" i="56"/>
  <c r="B224" i="56"/>
  <c r="A1131" i="56"/>
  <c r="B1132" i="56"/>
  <c r="A612" i="56"/>
  <c r="B613" i="56"/>
  <c r="B2044" i="56"/>
  <c r="A2043" i="56"/>
  <c r="B743" i="56"/>
  <c r="A742" i="56"/>
  <c r="A1262" i="56"/>
  <c r="B1263" i="56"/>
  <c r="B614" i="56" l="1"/>
  <c r="A613" i="56"/>
  <c r="A1527" i="56"/>
  <c r="B1528" i="56"/>
  <c r="A1263" i="56"/>
  <c r="B1264" i="56"/>
  <c r="A1132" i="56"/>
  <c r="B1133" i="56"/>
  <c r="B1783" i="56"/>
  <c r="A1782" i="56"/>
  <c r="B1394" i="56"/>
  <c r="A1393" i="56"/>
  <c r="A2172" i="56"/>
  <c r="B2173" i="56"/>
  <c r="B225" i="56"/>
  <c r="A224" i="56"/>
  <c r="A2044" i="56"/>
  <c r="B2045" i="56"/>
  <c r="A2045" i="56" s="1"/>
  <c r="B1914" i="56"/>
  <c r="A1913" i="56"/>
  <c r="A1653" i="56"/>
  <c r="B1654" i="56"/>
  <c r="A1004" i="56"/>
  <c r="B1005" i="56"/>
  <c r="A743" i="56"/>
  <c r="B744" i="56"/>
  <c r="B485" i="56"/>
  <c r="A484" i="56"/>
  <c r="A354" i="56"/>
  <c r="B355" i="56"/>
  <c r="A874" i="56"/>
  <c r="B875" i="56"/>
  <c r="B876" i="56" l="1"/>
  <c r="A875" i="56"/>
  <c r="B1529" i="56"/>
  <c r="A1529" i="56" s="1"/>
  <c r="A1528" i="56"/>
  <c r="B486" i="56"/>
  <c r="A485" i="56"/>
  <c r="A1914" i="56"/>
  <c r="B1915" i="56"/>
  <c r="B226" i="56"/>
  <c r="A225" i="56"/>
  <c r="B1395" i="56"/>
  <c r="A1394" i="56"/>
  <c r="A1005" i="56"/>
  <c r="B1006" i="56"/>
  <c r="A1133" i="56"/>
  <c r="B1134" i="56"/>
  <c r="B356" i="56"/>
  <c r="A355" i="56"/>
  <c r="B745" i="56"/>
  <c r="A744" i="56"/>
  <c r="B1655" i="56"/>
  <c r="A1654" i="56"/>
  <c r="A2173" i="56"/>
  <c r="B2174" i="56"/>
  <c r="A1264" i="56"/>
  <c r="B1265" i="56"/>
  <c r="B1784" i="56"/>
  <c r="A1783" i="56"/>
  <c r="A614" i="56"/>
  <c r="B615" i="56"/>
  <c r="A2174" i="56" l="1"/>
  <c r="B1916" i="56"/>
  <c r="A1916" i="56" s="1"/>
  <c r="A1915" i="56"/>
  <c r="B1785" i="56"/>
  <c r="A1784" i="56"/>
  <c r="B746" i="56"/>
  <c r="A745" i="56"/>
  <c r="A1395" i="56"/>
  <c r="B1396" i="56"/>
  <c r="B1135" i="56"/>
  <c r="A1134" i="56"/>
  <c r="B616" i="56"/>
  <c r="A615" i="56"/>
  <c r="A1265" i="56"/>
  <c r="B1266" i="56"/>
  <c r="B1007" i="56"/>
  <c r="A1006" i="56"/>
  <c r="B1656" i="56"/>
  <c r="A1655" i="56"/>
  <c r="A356" i="56"/>
  <c r="B357" i="56"/>
  <c r="B227" i="56"/>
  <c r="A226" i="56"/>
  <c r="B487" i="56"/>
  <c r="A486" i="56"/>
  <c r="A876" i="56"/>
  <c r="B877" i="56"/>
  <c r="B358" i="56" l="1"/>
  <c r="A357" i="56"/>
  <c r="B1397" i="56"/>
  <c r="A1396" i="56"/>
  <c r="B488" i="56"/>
  <c r="A487" i="56"/>
  <c r="A1007" i="56"/>
  <c r="B1008" i="56"/>
  <c r="A616" i="56"/>
  <c r="B617" i="56"/>
  <c r="B1786" i="56"/>
  <c r="A1785" i="56"/>
  <c r="A227" i="56"/>
  <c r="B228" i="56"/>
  <c r="A1656" i="56"/>
  <c r="B1657" i="56"/>
  <c r="A1135" i="56"/>
  <c r="B1136" i="56"/>
  <c r="A746" i="56"/>
  <c r="B747" i="56"/>
  <c r="A877" i="56"/>
  <c r="B878" i="56"/>
  <c r="A1266" i="56"/>
  <c r="B1267" i="56"/>
  <c r="B1009" i="56" l="1"/>
  <c r="A1008" i="56"/>
  <c r="A878" i="56"/>
  <c r="B879" i="56"/>
  <c r="A1136" i="56"/>
  <c r="B1137" i="56"/>
  <c r="A228" i="56"/>
  <c r="B229" i="56"/>
  <c r="A1786" i="56"/>
  <c r="B1787" i="56"/>
  <c r="A1787" i="56" s="1"/>
  <c r="A1397" i="56"/>
  <c r="B1398" i="56"/>
  <c r="B618" i="56"/>
  <c r="A617" i="56"/>
  <c r="B1268" i="56"/>
  <c r="A1267" i="56"/>
  <c r="A747" i="56"/>
  <c r="B748" i="56"/>
  <c r="B1658" i="56"/>
  <c r="A1658" i="56" s="1"/>
  <c r="A1657" i="56"/>
  <c r="A488" i="56"/>
  <c r="B489" i="56"/>
  <c r="A358" i="56"/>
  <c r="B359" i="56"/>
  <c r="A489" i="56" l="1"/>
  <c r="B490" i="56"/>
  <c r="B619" i="56"/>
  <c r="A618" i="56"/>
  <c r="A359" i="56"/>
  <c r="B360" i="56"/>
  <c r="A1398" i="56"/>
  <c r="B1399" i="56"/>
  <c r="B230" i="56"/>
  <c r="A229" i="56"/>
  <c r="A879" i="56"/>
  <c r="B880" i="56"/>
  <c r="B749" i="56"/>
  <c r="A748" i="56"/>
  <c r="A1137" i="56"/>
  <c r="B1138" i="56"/>
  <c r="B1269" i="56"/>
  <c r="A1268" i="56"/>
  <c r="B1010" i="56"/>
  <c r="A1009" i="56"/>
  <c r="A1010" i="56" l="1"/>
  <c r="B1011" i="56"/>
  <c r="A1269" i="56"/>
  <c r="B1270" i="56"/>
  <c r="A1138" i="56"/>
  <c r="B1139" i="56"/>
  <c r="A880" i="56"/>
  <c r="B881" i="56"/>
  <c r="B1400" i="56"/>
  <c r="A1400" i="56" s="1"/>
  <c r="A1399" i="56"/>
  <c r="B620" i="56"/>
  <c r="A619" i="56"/>
  <c r="A360" i="56"/>
  <c r="B361" i="56"/>
  <c r="B491" i="56"/>
  <c r="A490" i="56"/>
  <c r="A749" i="56"/>
  <c r="B750" i="56"/>
  <c r="A230" i="56"/>
  <c r="B231" i="56"/>
  <c r="B232" i="56" l="1"/>
  <c r="A231" i="56"/>
  <c r="A491" i="56"/>
  <c r="B492" i="56"/>
  <c r="A881" i="56"/>
  <c r="B882" i="56"/>
  <c r="A1270" i="56"/>
  <c r="B1271" i="56"/>
  <c r="A1271" i="56" s="1"/>
  <c r="B751" i="56"/>
  <c r="A750" i="56"/>
  <c r="A361" i="56"/>
  <c r="B362" i="56"/>
  <c r="A620" i="56"/>
  <c r="B621" i="56"/>
  <c r="B1140" i="56"/>
  <c r="A1139" i="56"/>
  <c r="B1012" i="56"/>
  <c r="A1012" i="56" s="1"/>
  <c r="A1011" i="56"/>
  <c r="A1140" i="56" l="1"/>
  <c r="B1141" i="56"/>
  <c r="B752" i="56"/>
  <c r="A751" i="56"/>
  <c r="B493" i="56"/>
  <c r="A493" i="56" s="1"/>
  <c r="A492" i="56"/>
  <c r="B363" i="56"/>
  <c r="A363" i="56" s="1"/>
  <c r="A362" i="56"/>
  <c r="A621" i="56"/>
  <c r="B622" i="56"/>
  <c r="B883" i="56"/>
  <c r="A883" i="56" s="1"/>
  <c r="A882" i="56"/>
  <c r="A232" i="56"/>
  <c r="B233" i="56"/>
  <c r="A233" i="56" s="1"/>
  <c r="A752" i="56" l="1"/>
  <c r="B753" i="56"/>
  <c r="A753" i="56" s="1"/>
  <c r="B1142" i="56"/>
  <c r="A1142" i="56" s="1"/>
  <c r="K35" i="72" s="1"/>
  <c r="A1141" i="56"/>
  <c r="A622" i="56"/>
  <c r="B623" i="56"/>
  <c r="A623" i="56" s="1"/>
  <c r="I109" i="60"/>
  <c r="J56" i="64"/>
  <c r="J141" i="65"/>
  <c r="K83" i="57"/>
  <c r="M110" i="46"/>
  <c r="L111" i="59"/>
  <c r="K65" i="46"/>
  <c r="H69" i="62"/>
  <c r="E57" i="88" s="1"/>
  <c r="L56" i="57"/>
  <c r="I67" i="62"/>
  <c r="F55" i="88" s="1"/>
  <c r="G159" i="65"/>
  <c r="K35" i="59"/>
  <c r="K85" i="72"/>
  <c r="G85" i="65"/>
  <c r="K98" i="60"/>
  <c r="J18" i="63"/>
  <c r="I121" i="61"/>
  <c r="L102" i="58"/>
  <c r="J116" i="63"/>
  <c r="G133" i="65"/>
  <c r="M135" i="59"/>
  <c r="J139" i="64"/>
  <c r="K67" i="59"/>
  <c r="K56" i="63"/>
  <c r="K110" i="61"/>
  <c r="K125" i="64"/>
  <c r="L154" i="46"/>
  <c r="G124" i="65"/>
  <c r="I129" i="67"/>
  <c r="K81" i="46"/>
  <c r="I49" i="67"/>
  <c r="J151" i="57"/>
  <c r="L115" i="73"/>
  <c r="L78" i="72"/>
  <c r="J94" i="67"/>
  <c r="K64" i="59"/>
  <c r="J103" i="65"/>
  <c r="M54" i="58"/>
  <c r="J166" i="59"/>
  <c r="L27" i="73"/>
  <c r="J83" i="58"/>
  <c r="L155" i="57"/>
  <c r="K72" i="64"/>
  <c r="K70" i="46"/>
  <c r="N151" i="73"/>
  <c r="M24" i="46"/>
  <c r="L98" i="63"/>
  <c r="L161" i="46"/>
  <c r="J76" i="66"/>
  <c r="L36" i="46"/>
  <c r="K156" i="64"/>
  <c r="J154" i="62"/>
  <c r="G142" i="88" s="1"/>
  <c r="G152" i="62"/>
  <c r="D140" i="88" s="1"/>
  <c r="K111" i="67"/>
  <c r="J105" i="65"/>
  <c r="L78" i="63"/>
  <c r="L107" i="58"/>
  <c r="K50" i="72"/>
  <c r="J19" i="59"/>
  <c r="K156" i="67"/>
  <c r="J139" i="60"/>
  <c r="L45" i="63"/>
  <c r="K161" i="60"/>
  <c r="K58" i="59"/>
  <c r="K121" i="66"/>
  <c r="J130" i="62"/>
  <c r="G118" i="88" s="1"/>
  <c r="K24" i="72"/>
  <c r="L58" i="73"/>
  <c r="K113" i="60"/>
  <c r="J128" i="46"/>
  <c r="M43" i="46"/>
  <c r="M90" i="57"/>
  <c r="H163" i="60"/>
  <c r="I113" i="62"/>
  <c r="F101" i="88" s="1"/>
  <c r="L59" i="72"/>
  <c r="K143" i="72"/>
  <c r="H167" i="60"/>
  <c r="K159" i="64"/>
  <c r="K62" i="57"/>
  <c r="J100" i="57"/>
  <c r="I149" i="63"/>
  <c r="H90" i="62"/>
  <c r="E78" i="88" s="1"/>
  <c r="N103" i="72"/>
  <c r="K31" i="67"/>
  <c r="M84" i="46"/>
  <c r="L60" i="63"/>
  <c r="L94" i="66"/>
  <c r="K118" i="59"/>
  <c r="K123" i="46"/>
  <c r="L150" i="57"/>
  <c r="K110" i="60"/>
  <c r="K33" i="72"/>
  <c r="K78" i="46"/>
  <c r="L63" i="67"/>
  <c r="J46" i="59"/>
  <c r="J28" i="46"/>
  <c r="J55" i="57"/>
  <c r="N78" i="72"/>
  <c r="M98" i="58"/>
  <c r="K150" i="46"/>
  <c r="N46" i="72"/>
  <c r="I136" i="62"/>
  <c r="F124" i="88" s="1"/>
  <c r="H144" i="62"/>
  <c r="E132" i="88" s="1"/>
  <c r="H165" i="60"/>
  <c r="K34" i="61"/>
  <c r="L72" i="63"/>
  <c r="L129" i="61"/>
  <c r="J104" i="60"/>
  <c r="J97" i="61"/>
  <c r="K81" i="64"/>
  <c r="G50" i="65"/>
  <c r="K137" i="66"/>
  <c r="H79" i="62"/>
  <c r="E67" i="88" s="1"/>
  <c r="J28" i="59"/>
  <c r="G161" i="62"/>
  <c r="D149" i="88" s="1"/>
  <c r="L81" i="66"/>
  <c r="L50" i="59"/>
  <c r="J102" i="60"/>
  <c r="K93" i="58"/>
  <c r="I25" i="65"/>
  <c r="K135" i="58"/>
  <c r="I91" i="67"/>
  <c r="L97" i="59"/>
  <c r="L74" i="73"/>
  <c r="K100" i="60"/>
  <c r="H64" i="60"/>
  <c r="M129" i="58"/>
  <c r="K96" i="63"/>
  <c r="H96" i="62"/>
  <c r="E84" i="88" s="1"/>
  <c r="K52" i="61"/>
  <c r="L93" i="67"/>
  <c r="M147" i="58"/>
  <c r="L39" i="73"/>
  <c r="K162" i="58"/>
  <c r="L60" i="57"/>
  <c r="M29" i="57"/>
  <c r="G26" i="62"/>
  <c r="D14" i="88" s="1"/>
  <c r="J117" i="57"/>
  <c r="J78" i="60"/>
  <c r="K109" i="60"/>
  <c r="H128" i="62"/>
  <c r="E116" i="88" s="1"/>
  <c r="H85" i="65"/>
  <c r="J49" i="60"/>
  <c r="K55" i="58"/>
  <c r="L136" i="72"/>
  <c r="I111" i="63"/>
  <c r="L73" i="67"/>
  <c r="G51" i="65"/>
  <c r="I99" i="62"/>
  <c r="F87" i="88" s="1"/>
  <c r="H47" i="62"/>
  <c r="E35" i="88" s="1"/>
  <c r="K136" i="61"/>
  <c r="K32" i="61"/>
  <c r="I105" i="60"/>
  <c r="J167" i="46"/>
  <c r="K97" i="73"/>
  <c r="L98" i="58"/>
  <c r="L109" i="46"/>
  <c r="N58" i="73"/>
  <c r="J29" i="61"/>
  <c r="L67" i="57"/>
  <c r="I135" i="60"/>
  <c r="J147" i="65"/>
  <c r="J129" i="60"/>
  <c r="L161" i="72"/>
  <c r="K30" i="72"/>
  <c r="H51" i="60"/>
  <c r="M160" i="58"/>
  <c r="J129" i="57"/>
  <c r="L141" i="46"/>
  <c r="M131" i="58"/>
  <c r="J118" i="65"/>
  <c r="J41" i="61"/>
  <c r="L160" i="61"/>
  <c r="J121" i="60"/>
  <c r="I18" i="62"/>
  <c r="F6" i="88" s="1"/>
  <c r="L147" i="57"/>
  <c r="K75" i="72"/>
  <c r="J51" i="58"/>
  <c r="K165" i="73"/>
  <c r="M134" i="46"/>
  <c r="J127" i="60"/>
  <c r="J106" i="66"/>
  <c r="M121" i="72"/>
  <c r="K60" i="46"/>
  <c r="L26" i="46"/>
  <c r="N165" i="73"/>
  <c r="J147" i="46"/>
  <c r="K53" i="72"/>
  <c r="L113" i="57"/>
  <c r="K95" i="46"/>
  <c r="L65" i="59"/>
  <c r="I117" i="62"/>
  <c r="F105" i="88" s="1"/>
  <c r="K122" i="58"/>
  <c r="K53" i="59"/>
  <c r="H30" i="62"/>
  <c r="E18" i="88" s="1"/>
  <c r="K44" i="73"/>
  <c r="I114" i="67"/>
  <c r="K98" i="64"/>
  <c r="I108" i="61"/>
  <c r="J67" i="64"/>
  <c r="M121" i="58"/>
  <c r="I32" i="61"/>
  <c r="K58" i="58"/>
  <c r="I83" i="61"/>
  <c r="K165" i="58"/>
  <c r="K108" i="59"/>
  <c r="L53" i="64"/>
  <c r="K40" i="61"/>
  <c r="G105" i="62"/>
  <c r="D93" i="88" s="1"/>
  <c r="J110" i="62"/>
  <c r="G98" i="88" s="1"/>
  <c r="L45" i="73"/>
  <c r="J55" i="65"/>
  <c r="J146" i="62"/>
  <c r="G134" i="88" s="1"/>
  <c r="M133" i="46"/>
  <c r="J121" i="61"/>
  <c r="M68" i="72"/>
  <c r="I122" i="67"/>
  <c r="J61" i="58"/>
  <c r="J79" i="57"/>
  <c r="J166" i="66"/>
  <c r="L114" i="73"/>
  <c r="J97" i="58"/>
  <c r="M149" i="72"/>
  <c r="L70" i="63"/>
  <c r="J120" i="66"/>
  <c r="J87" i="62"/>
  <c r="G75" i="88" s="1"/>
  <c r="L49" i="59"/>
  <c r="K143" i="67"/>
  <c r="M30" i="46"/>
  <c r="J99" i="62"/>
  <c r="G87" i="88" s="1"/>
  <c r="J137" i="67"/>
  <c r="K20" i="61"/>
  <c r="M59" i="57"/>
  <c r="H100" i="65"/>
  <c r="L115" i="58"/>
  <c r="K36" i="63"/>
  <c r="J87" i="58"/>
  <c r="J121" i="57"/>
  <c r="I79" i="63"/>
  <c r="I45" i="65"/>
  <c r="M161" i="57"/>
  <c r="G138" i="62"/>
  <c r="D126" i="88" s="1"/>
  <c r="L28" i="59"/>
  <c r="M116" i="72"/>
  <c r="L37" i="61"/>
  <c r="I97" i="65"/>
  <c r="J79" i="46"/>
  <c r="J123" i="46"/>
  <c r="H89" i="65"/>
  <c r="K50" i="61"/>
  <c r="H98" i="62"/>
  <c r="E86" i="88" s="1"/>
  <c r="L119" i="46"/>
  <c r="K105" i="46"/>
  <c r="N117" i="73"/>
  <c r="L77" i="61"/>
  <c r="L85" i="73"/>
  <c r="K93" i="73"/>
  <c r="L91" i="59"/>
  <c r="L86" i="66"/>
  <c r="L88" i="66"/>
  <c r="I121" i="63"/>
  <c r="M32" i="72"/>
  <c r="M33" i="73"/>
  <c r="J37" i="65"/>
  <c r="J121" i="66"/>
  <c r="I51" i="61"/>
  <c r="I57" i="61"/>
  <c r="L37" i="64"/>
  <c r="L64" i="73"/>
  <c r="M166" i="73"/>
  <c r="J57" i="67"/>
  <c r="L144" i="57"/>
  <c r="J81" i="66"/>
  <c r="M152" i="59"/>
  <c r="K126" i="57"/>
  <c r="L164" i="58"/>
  <c r="I23" i="63"/>
  <c r="J26" i="61"/>
  <c r="J116" i="59"/>
  <c r="J41" i="67"/>
  <c r="L146" i="57"/>
  <c r="M84" i="58"/>
  <c r="K152" i="60"/>
  <c r="I135" i="65"/>
  <c r="I43" i="67"/>
  <c r="L114" i="59"/>
  <c r="J89" i="63"/>
  <c r="I40" i="61"/>
  <c r="L77" i="64"/>
  <c r="M114" i="58"/>
  <c r="J134" i="60"/>
  <c r="M84" i="73"/>
  <c r="M50" i="57"/>
  <c r="L21" i="66"/>
  <c r="L126" i="72"/>
  <c r="H164" i="65"/>
  <c r="J115" i="63"/>
  <c r="J52" i="60"/>
  <c r="M22" i="72"/>
  <c r="H45" i="62"/>
  <c r="E33" i="88" s="1"/>
  <c r="M75" i="72"/>
  <c r="J93" i="46"/>
  <c r="I51" i="60"/>
  <c r="H38" i="62"/>
  <c r="E26" i="88" s="1"/>
  <c r="L49" i="61"/>
  <c r="J45" i="66"/>
  <c r="J134" i="65"/>
  <c r="K167" i="59"/>
  <c r="L54" i="63"/>
  <c r="L55" i="46"/>
  <c r="J96" i="65"/>
  <c r="K142" i="57"/>
  <c r="L146" i="73"/>
  <c r="K142" i="64"/>
  <c r="L52" i="46"/>
  <c r="L80" i="67"/>
  <c r="K118" i="46"/>
  <c r="J56" i="57"/>
  <c r="M130" i="59"/>
  <c r="J150" i="64"/>
  <c r="K84" i="57"/>
  <c r="M114" i="59"/>
  <c r="K85" i="60"/>
  <c r="K91" i="67"/>
  <c r="K62" i="66"/>
  <c r="H77" i="65"/>
  <c r="J156" i="61"/>
  <c r="L49" i="67"/>
  <c r="K129" i="72"/>
  <c r="K133" i="73"/>
  <c r="L44" i="72"/>
  <c r="J74" i="58"/>
  <c r="J110" i="66"/>
  <c r="I32" i="67"/>
  <c r="L83" i="64"/>
  <c r="K133" i="46"/>
  <c r="L33" i="57"/>
  <c r="I127" i="65"/>
  <c r="J126" i="46"/>
  <c r="M100" i="46"/>
  <c r="J74" i="65"/>
  <c r="J133" i="67"/>
  <c r="L27" i="64"/>
  <c r="M131" i="73"/>
  <c r="L105" i="72"/>
  <c r="M48" i="59"/>
  <c r="G75" i="65"/>
  <c r="J52" i="64"/>
  <c r="L85" i="72"/>
  <c r="J156" i="62"/>
  <c r="G144" i="88" s="1"/>
  <c r="L110" i="46"/>
  <c r="K60" i="72"/>
  <c r="K121" i="72"/>
  <c r="M42" i="58"/>
  <c r="J58" i="65"/>
  <c r="K55" i="73"/>
  <c r="G35" i="65"/>
  <c r="K53" i="61"/>
  <c r="L135" i="58"/>
  <c r="I37" i="67"/>
  <c r="L89" i="63"/>
  <c r="J33" i="57"/>
  <c r="I53" i="60"/>
  <c r="K134" i="72"/>
  <c r="K38" i="61"/>
  <c r="L63" i="46"/>
  <c r="N49" i="73"/>
  <c r="J22" i="63"/>
  <c r="K26" i="58"/>
  <c r="L18" i="72"/>
  <c r="K103" i="67"/>
  <c r="L150" i="59"/>
  <c r="I126" i="67"/>
  <c r="M156" i="73"/>
  <c r="K119" i="57"/>
  <c r="K130" i="67"/>
  <c r="L41" i="73"/>
  <c r="G20" i="62"/>
  <c r="D8" i="88" s="1"/>
  <c r="J108" i="58"/>
  <c r="G153" i="65"/>
  <c r="K114" i="63"/>
  <c r="L33" i="66"/>
  <c r="J56" i="67"/>
  <c r="L122" i="46"/>
  <c r="M27" i="73"/>
  <c r="L98" i="46"/>
  <c r="K75" i="64"/>
  <c r="I80" i="60"/>
  <c r="L58" i="57"/>
  <c r="J125" i="62"/>
  <c r="G113" i="88" s="1"/>
  <c r="G76" i="65"/>
  <c r="L97" i="73"/>
  <c r="H156" i="62"/>
  <c r="E144" i="88" s="1"/>
  <c r="H28" i="62"/>
  <c r="E16" i="88" s="1"/>
  <c r="H52" i="65"/>
  <c r="J153" i="67"/>
  <c r="L106" i="59"/>
  <c r="M150" i="58"/>
  <c r="N91" i="72"/>
  <c r="N85" i="73"/>
  <c r="K68" i="58"/>
  <c r="K27" i="66"/>
  <c r="I108" i="62"/>
  <c r="F96" i="88" s="1"/>
  <c r="J82" i="67"/>
  <c r="M104" i="72"/>
  <c r="I45" i="62"/>
  <c r="F33" i="88" s="1"/>
  <c r="L164" i="66"/>
  <c r="M40" i="46"/>
  <c r="L115" i="64"/>
  <c r="N89" i="73"/>
  <c r="I58" i="63"/>
  <c r="J93" i="66"/>
  <c r="J130" i="59"/>
  <c r="J69" i="46"/>
  <c r="J157" i="59"/>
  <c r="J115" i="61"/>
  <c r="G29" i="62"/>
  <c r="D17" i="88" s="1"/>
  <c r="I127" i="67"/>
  <c r="L91" i="57"/>
  <c r="L75" i="46"/>
  <c r="H92" i="60"/>
  <c r="L72" i="59"/>
  <c r="H35" i="65"/>
  <c r="J57" i="59"/>
  <c r="G92" i="62"/>
  <c r="D80" i="88" s="1"/>
  <c r="H31" i="60"/>
  <c r="K36" i="64"/>
  <c r="K29" i="61"/>
  <c r="J61" i="64"/>
  <c r="I162" i="60"/>
  <c r="J139" i="61"/>
  <c r="L80" i="58"/>
  <c r="K64" i="64"/>
  <c r="G25" i="62"/>
  <c r="D13" i="88" s="1"/>
  <c r="K30" i="63"/>
  <c r="K78" i="72"/>
  <c r="L118" i="58"/>
  <c r="M135" i="58"/>
  <c r="K48" i="60"/>
  <c r="K36" i="46"/>
  <c r="I59" i="65"/>
  <c r="I66" i="61"/>
  <c r="H94" i="65"/>
  <c r="J29" i="67"/>
  <c r="M38" i="46"/>
  <c r="J127" i="59"/>
  <c r="L141" i="63"/>
  <c r="L82" i="72"/>
  <c r="K39" i="66"/>
  <c r="M28" i="72"/>
  <c r="J158" i="46"/>
  <c r="K101" i="57"/>
  <c r="J120" i="67"/>
  <c r="N157" i="72"/>
  <c r="L74" i="46"/>
  <c r="L94" i="57"/>
  <c r="I117" i="60"/>
  <c r="K66" i="67"/>
  <c r="N96" i="73"/>
  <c r="J123" i="60"/>
  <c r="J100" i="58"/>
  <c r="J35" i="57"/>
  <c r="J31" i="64"/>
  <c r="M134" i="57"/>
  <c r="I153" i="61"/>
  <c r="J155" i="58"/>
  <c r="L29" i="61"/>
  <c r="K81" i="63"/>
  <c r="J33" i="63"/>
  <c r="L159" i="61"/>
  <c r="K117" i="57"/>
  <c r="L136" i="59"/>
  <c r="G105" i="65"/>
  <c r="L83" i="67"/>
  <c r="K71" i="67"/>
  <c r="G47" i="65"/>
  <c r="K159" i="57"/>
  <c r="I39" i="67"/>
  <c r="I145" i="62"/>
  <c r="F133" i="88" s="1"/>
  <c r="H97" i="60"/>
  <c r="G131" i="62"/>
  <c r="D119" i="88" s="1"/>
  <c r="J74" i="62"/>
  <c r="G62" i="88" s="1"/>
  <c r="M77" i="73"/>
  <c r="K139" i="72"/>
  <c r="M137" i="59"/>
  <c r="J141" i="63"/>
  <c r="I16" i="62"/>
  <c r="F4" i="88" s="1"/>
  <c r="L116" i="63"/>
  <c r="K67" i="63"/>
  <c r="I57" i="62"/>
  <c r="F45" i="88" s="1"/>
  <c r="L167" i="72"/>
  <c r="M103" i="72"/>
  <c r="M113" i="72"/>
  <c r="I159" i="65"/>
  <c r="I158" i="62"/>
  <c r="F146" i="88" s="1"/>
  <c r="M87" i="58"/>
  <c r="L40" i="61"/>
  <c r="K151" i="72"/>
  <c r="J138" i="67"/>
  <c r="J137" i="64"/>
  <c r="I56" i="60"/>
  <c r="K32" i="63"/>
  <c r="H128" i="65"/>
  <c r="J139" i="65"/>
  <c r="L91" i="64"/>
  <c r="K128" i="63"/>
  <c r="K167" i="58"/>
  <c r="G52" i="62"/>
  <c r="D40" i="88" s="1"/>
  <c r="J84" i="60"/>
  <c r="L37" i="66"/>
  <c r="L45" i="61"/>
  <c r="K54" i="57"/>
  <c r="K153" i="64"/>
  <c r="M19" i="46"/>
  <c r="I167" i="63"/>
  <c r="J97" i="65"/>
  <c r="G123" i="65"/>
  <c r="J52" i="62"/>
  <c r="G40" i="88" s="1"/>
  <c r="I52" i="63"/>
  <c r="H113" i="62"/>
  <c r="E101" i="88" s="1"/>
  <c r="K159" i="73"/>
  <c r="J67" i="60"/>
  <c r="N123" i="72"/>
  <c r="I28" i="67"/>
  <c r="M123" i="73"/>
  <c r="N100" i="72"/>
  <c r="L140" i="46"/>
  <c r="L31" i="64"/>
  <c r="I65" i="65"/>
  <c r="K32" i="66"/>
  <c r="K126" i="67"/>
  <c r="K107" i="63"/>
  <c r="J115" i="62"/>
  <c r="G103" i="88" s="1"/>
  <c r="L158" i="59"/>
  <c r="J142" i="65"/>
  <c r="K42" i="67"/>
  <c r="M40" i="72"/>
  <c r="I85" i="63"/>
  <c r="M18" i="58"/>
  <c r="J94" i="57"/>
  <c r="L27" i="57"/>
  <c r="K100" i="67"/>
  <c r="G46" i="65"/>
  <c r="L117" i="66"/>
  <c r="L153" i="58"/>
  <c r="K87" i="67"/>
  <c r="J123" i="59"/>
  <c r="G81" i="65"/>
  <c r="N115" i="72"/>
  <c r="G94" i="65"/>
  <c r="J110" i="59"/>
  <c r="L90" i="59"/>
  <c r="L124" i="72"/>
  <c r="I54" i="62"/>
  <c r="F42" i="88" s="1"/>
  <c r="L24" i="59"/>
  <c r="L107" i="57"/>
  <c r="N98" i="72"/>
  <c r="L111" i="73"/>
  <c r="L75" i="63"/>
  <c r="G87" i="62"/>
  <c r="D75" i="88" s="1"/>
  <c r="L140" i="72"/>
  <c r="L52" i="67"/>
  <c r="K27" i="59"/>
  <c r="L93" i="73"/>
  <c r="I165" i="65"/>
  <c r="J56" i="63"/>
  <c r="L139" i="67"/>
  <c r="L68" i="63"/>
  <c r="I127" i="63"/>
  <c r="K136" i="46"/>
  <c r="I149" i="60"/>
  <c r="K46" i="67"/>
  <c r="M158" i="59"/>
  <c r="M53" i="57"/>
  <c r="I60" i="61"/>
  <c r="K112" i="58"/>
  <c r="I119" i="63"/>
  <c r="M109" i="73"/>
  <c r="I51" i="63"/>
  <c r="K125" i="72"/>
  <c r="J36" i="58"/>
  <c r="K66" i="64"/>
  <c r="L130" i="46"/>
  <c r="G68" i="62"/>
  <c r="D56" i="88" s="1"/>
  <c r="L20" i="64"/>
  <c r="M130" i="58"/>
  <c r="M118" i="59"/>
  <c r="K88" i="61"/>
  <c r="J142" i="66"/>
  <c r="J155" i="46"/>
  <c r="L162" i="59"/>
  <c r="M50" i="59"/>
  <c r="L132" i="57"/>
  <c r="J130" i="46"/>
  <c r="J57" i="65"/>
  <c r="K102" i="61"/>
  <c r="H134" i="62"/>
  <c r="E122" i="88" s="1"/>
  <c r="K153" i="59"/>
  <c r="K82" i="57"/>
  <c r="I124" i="60"/>
  <c r="M47" i="73"/>
  <c r="K18" i="60"/>
  <c r="J33" i="67"/>
  <c r="N109" i="72"/>
  <c r="L147" i="59"/>
  <c r="L54" i="46"/>
  <c r="M38" i="72"/>
  <c r="I149" i="65"/>
  <c r="I166" i="67"/>
  <c r="J64" i="63"/>
  <c r="L151" i="57"/>
  <c r="K121" i="64"/>
  <c r="J29" i="63"/>
  <c r="J50" i="46"/>
  <c r="L69" i="61"/>
  <c r="J167" i="66"/>
  <c r="K21" i="61"/>
  <c r="K108" i="67"/>
  <c r="J167" i="58"/>
  <c r="K20" i="57"/>
  <c r="J123" i="65"/>
  <c r="K47" i="46"/>
  <c r="L79" i="64"/>
  <c r="J59" i="64"/>
  <c r="L113" i="63"/>
  <c r="M131" i="59"/>
  <c r="M73" i="59"/>
  <c r="L121" i="59"/>
  <c r="J73" i="65"/>
  <c r="L158" i="64"/>
  <c r="L99" i="58"/>
  <c r="M56" i="57"/>
  <c r="G161" i="65"/>
  <c r="I63" i="62"/>
  <c r="F51" i="88" s="1"/>
  <c r="M146" i="59"/>
  <c r="K112" i="67"/>
  <c r="H88" i="62"/>
  <c r="E76" i="88" s="1"/>
  <c r="J31" i="60"/>
  <c r="L138" i="57"/>
  <c r="L70" i="59"/>
  <c r="K53" i="63"/>
  <c r="I69" i="62"/>
  <c r="F57" i="88" s="1"/>
  <c r="K89" i="57"/>
  <c r="J125" i="58"/>
  <c r="L129" i="66"/>
  <c r="L61" i="59"/>
  <c r="K25" i="58"/>
  <c r="L77" i="67"/>
  <c r="K24" i="73"/>
  <c r="H149" i="65"/>
  <c r="J43" i="63"/>
  <c r="N58" i="72"/>
  <c r="H154" i="60"/>
  <c r="J149" i="67"/>
  <c r="K87" i="60"/>
  <c r="J62" i="58"/>
  <c r="L162" i="61"/>
  <c r="K91" i="58"/>
  <c r="N97" i="73"/>
  <c r="G18" i="65"/>
  <c r="K107" i="66"/>
  <c r="K131" i="67"/>
  <c r="J113" i="58"/>
  <c r="H65" i="60"/>
  <c r="L110" i="66"/>
  <c r="L56" i="61"/>
  <c r="L137" i="57"/>
  <c r="M76" i="58"/>
  <c r="K48" i="67"/>
  <c r="J128" i="62"/>
  <c r="G116" i="88" s="1"/>
  <c r="J118" i="58"/>
  <c r="J50" i="59"/>
  <c r="K166" i="59"/>
  <c r="L70" i="57"/>
  <c r="L122" i="72"/>
  <c r="J21" i="59"/>
  <c r="L158" i="66"/>
  <c r="J159" i="61"/>
  <c r="I162" i="61"/>
  <c r="K89" i="66"/>
  <c r="L48" i="46"/>
  <c r="I139" i="62"/>
  <c r="F127" i="88" s="1"/>
  <c r="L61" i="46"/>
  <c r="K164" i="72"/>
  <c r="L128" i="61"/>
  <c r="L127" i="66"/>
  <c r="G47" i="62"/>
  <c r="D35" i="88" s="1"/>
  <c r="K33" i="61"/>
  <c r="I50" i="62"/>
  <c r="F38" i="88" s="1"/>
  <c r="J96" i="58"/>
  <c r="I20" i="63"/>
  <c r="K79" i="58"/>
  <c r="K157" i="66"/>
  <c r="K145" i="57"/>
  <c r="L87" i="64"/>
  <c r="H88" i="60"/>
  <c r="J23" i="65"/>
  <c r="J90" i="67"/>
  <c r="M86" i="73"/>
  <c r="J40" i="62"/>
  <c r="G28" i="88" s="1"/>
  <c r="J53" i="57"/>
  <c r="J119" i="60"/>
  <c r="K142" i="46"/>
  <c r="G117" i="65"/>
  <c r="L156" i="73"/>
  <c r="L35" i="63"/>
  <c r="N102" i="73"/>
  <c r="I54" i="63"/>
  <c r="L78" i="58"/>
  <c r="J145" i="60"/>
  <c r="J55" i="62"/>
  <c r="G43" i="88" s="1"/>
  <c r="H104" i="62"/>
  <c r="E92" i="88" s="1"/>
  <c r="J53" i="63"/>
  <c r="G78" i="62"/>
  <c r="D66" i="88" s="1"/>
  <c r="K133" i="66"/>
  <c r="L153" i="66"/>
  <c r="L20" i="59"/>
  <c r="I150" i="65"/>
  <c r="I30" i="62"/>
  <c r="F18" i="88" s="1"/>
  <c r="K109" i="64"/>
  <c r="J148" i="46"/>
  <c r="K61" i="67"/>
  <c r="L129" i="63"/>
  <c r="M108" i="57"/>
  <c r="J95" i="62"/>
  <c r="G83" i="88" s="1"/>
  <c r="M148" i="57"/>
  <c r="K54" i="60"/>
  <c r="K134" i="60"/>
  <c r="J24" i="62"/>
  <c r="G12" i="88" s="1"/>
  <c r="J166" i="60"/>
  <c r="K36" i="59"/>
  <c r="J21" i="63"/>
  <c r="J72" i="66"/>
  <c r="L49" i="57"/>
  <c r="K72" i="66"/>
  <c r="L137" i="72"/>
  <c r="J35" i="63"/>
  <c r="L26" i="64"/>
  <c r="K89" i="73"/>
  <c r="K162" i="60"/>
  <c r="J158" i="62"/>
  <c r="G146" i="88" s="1"/>
  <c r="I119" i="65"/>
  <c r="I129" i="62"/>
  <c r="F117" i="88" s="1"/>
  <c r="J108" i="62"/>
  <c r="G96" i="88" s="1"/>
  <c r="L133" i="58"/>
  <c r="J32" i="62"/>
  <c r="G20" i="88" s="1"/>
  <c r="G32" i="65"/>
  <c r="M65" i="72"/>
  <c r="M150" i="46"/>
  <c r="H36" i="60"/>
  <c r="I56" i="62"/>
  <c r="F44" i="88" s="1"/>
  <c r="J148" i="63"/>
  <c r="K119" i="58"/>
  <c r="I74" i="60"/>
  <c r="H132" i="60"/>
  <c r="J161" i="62"/>
  <c r="G149" i="88" s="1"/>
  <c r="L19" i="66"/>
  <c r="L132" i="66"/>
  <c r="K46" i="60"/>
  <c r="J86" i="67"/>
  <c r="M59" i="58"/>
  <c r="L155" i="72"/>
  <c r="M47" i="57"/>
  <c r="M23" i="59"/>
  <c r="L23" i="57"/>
  <c r="K96" i="64"/>
  <c r="L139" i="63"/>
  <c r="L147" i="66"/>
  <c r="M159" i="57"/>
  <c r="K54" i="61"/>
  <c r="M91" i="46"/>
  <c r="J165" i="67"/>
  <c r="J112" i="46"/>
  <c r="J127" i="65"/>
  <c r="K104" i="67"/>
  <c r="K123" i="57"/>
  <c r="K156" i="63"/>
  <c r="K149" i="60"/>
  <c r="K79" i="72"/>
  <c r="L18" i="57"/>
  <c r="N95" i="72"/>
  <c r="L161" i="58"/>
  <c r="L59" i="58"/>
  <c r="G130" i="62"/>
  <c r="D118" i="88" s="1"/>
  <c r="K23" i="59"/>
  <c r="N133" i="73"/>
  <c r="K83" i="66"/>
  <c r="K109" i="58"/>
  <c r="M148" i="73"/>
  <c r="J19" i="63"/>
  <c r="J119" i="64"/>
  <c r="J75" i="64"/>
  <c r="J21" i="64"/>
  <c r="L20" i="57"/>
  <c r="N72" i="73"/>
  <c r="L144" i="63"/>
  <c r="L81" i="59"/>
  <c r="L18" i="46"/>
  <c r="J24" i="66"/>
  <c r="K30" i="46"/>
  <c r="N25" i="72"/>
  <c r="K45" i="59"/>
  <c r="M133" i="57"/>
  <c r="I108" i="65"/>
  <c r="L53" i="73"/>
  <c r="M150" i="57"/>
  <c r="J167" i="65"/>
  <c r="K140" i="61"/>
  <c r="K161" i="58"/>
  <c r="J103" i="67"/>
  <c r="K21" i="73"/>
  <c r="K57" i="64"/>
  <c r="G145" i="62"/>
  <c r="D133" i="88" s="1"/>
  <c r="G160" i="62"/>
  <c r="D148" i="88" s="1"/>
  <c r="L24" i="63"/>
  <c r="L158" i="61"/>
  <c r="L109" i="63"/>
  <c r="L133" i="66"/>
  <c r="J148" i="67"/>
  <c r="M81" i="59"/>
  <c r="I92" i="67"/>
  <c r="J65" i="65"/>
  <c r="H157" i="62"/>
  <c r="E145" i="88" s="1"/>
  <c r="I89" i="61"/>
  <c r="N145" i="73"/>
  <c r="J76" i="63"/>
  <c r="K96" i="57"/>
  <c r="K84" i="60"/>
  <c r="J148" i="61"/>
  <c r="K140" i="66"/>
  <c r="I160" i="62"/>
  <c r="F148" i="88" s="1"/>
  <c r="L46" i="58"/>
  <c r="L54" i="64"/>
  <c r="J91" i="60"/>
  <c r="L25" i="61"/>
  <c r="H37" i="65"/>
  <c r="K143" i="61"/>
  <c r="K92" i="61"/>
  <c r="J147" i="57"/>
  <c r="K132" i="57"/>
  <c r="M62" i="59"/>
  <c r="M128" i="73"/>
  <c r="L155" i="59"/>
  <c r="K34" i="66"/>
  <c r="H131" i="62"/>
  <c r="E119" i="88" s="1"/>
  <c r="K120" i="58"/>
  <c r="J93" i="67"/>
  <c r="I80" i="61"/>
  <c r="K110" i="73"/>
  <c r="G22" i="62"/>
  <c r="D10" i="88" s="1"/>
  <c r="L166" i="59"/>
  <c r="H21" i="62"/>
  <c r="E9" i="88" s="1"/>
  <c r="L123" i="46"/>
  <c r="N88" i="72"/>
  <c r="K81" i="59"/>
  <c r="J164" i="60"/>
  <c r="J114" i="57"/>
  <c r="K149" i="57"/>
  <c r="G133" i="62"/>
  <c r="D121" i="88" s="1"/>
  <c r="K144" i="59"/>
  <c r="K43" i="67"/>
  <c r="L104" i="58"/>
  <c r="J49" i="61"/>
  <c r="I135" i="62"/>
  <c r="F123" i="88" s="1"/>
  <c r="I36" i="67"/>
  <c r="I85" i="62"/>
  <c r="F73" i="88" s="1"/>
  <c r="I83" i="65"/>
  <c r="L102" i="73"/>
  <c r="M87" i="73"/>
  <c r="J89" i="58"/>
  <c r="J78" i="64"/>
  <c r="K43" i="63"/>
  <c r="I124" i="65"/>
  <c r="J117" i="46"/>
  <c r="K96" i="73"/>
  <c r="K141" i="46"/>
  <c r="K38" i="58"/>
  <c r="H28" i="65"/>
  <c r="N52" i="73"/>
  <c r="J71" i="67"/>
  <c r="K119" i="66"/>
  <c r="M147" i="72"/>
  <c r="I79" i="67"/>
  <c r="M35" i="58"/>
  <c r="K128" i="60"/>
  <c r="J159" i="58"/>
  <c r="K106" i="58"/>
  <c r="J119" i="65"/>
  <c r="J57" i="62"/>
  <c r="G45" i="88" s="1"/>
  <c r="I139" i="60"/>
  <c r="J80" i="59"/>
  <c r="K70" i="67"/>
  <c r="I34" i="65"/>
  <c r="L112" i="64"/>
  <c r="K19" i="72"/>
  <c r="G108" i="62"/>
  <c r="D96" i="88" s="1"/>
  <c r="K149" i="64"/>
  <c r="H111" i="65"/>
  <c r="H165" i="65"/>
  <c r="G69" i="65"/>
  <c r="G122" i="62"/>
  <c r="D110" i="88" s="1"/>
  <c r="L91" i="63"/>
  <c r="J92" i="46"/>
  <c r="I35" i="67"/>
  <c r="L151" i="58"/>
  <c r="K141" i="72"/>
  <c r="J72" i="58"/>
  <c r="I127" i="60"/>
  <c r="K88" i="58"/>
  <c r="J161" i="66"/>
  <c r="J99" i="65"/>
  <c r="M113" i="46"/>
  <c r="L103" i="46"/>
  <c r="L149" i="72"/>
  <c r="M26" i="73"/>
  <c r="L60" i="46"/>
  <c r="K156" i="59"/>
  <c r="M149" i="58"/>
  <c r="I31" i="67"/>
  <c r="L118" i="73"/>
  <c r="N106" i="73"/>
  <c r="J148" i="57"/>
  <c r="M164" i="46"/>
  <c r="N113" i="73"/>
  <c r="J144" i="61"/>
  <c r="J45" i="60"/>
  <c r="J44" i="59"/>
  <c r="J145" i="46"/>
  <c r="K146" i="66"/>
  <c r="I74" i="62"/>
  <c r="F62" i="88" s="1"/>
  <c r="M151" i="73"/>
  <c r="K123" i="63"/>
  <c r="M115" i="73"/>
  <c r="M111" i="57"/>
  <c r="N34" i="72"/>
  <c r="L149" i="66"/>
  <c r="H76" i="65"/>
  <c r="I131" i="63"/>
  <c r="K33" i="60"/>
  <c r="N32" i="73"/>
  <c r="I163" i="62"/>
  <c r="F151" i="88" s="1"/>
  <c r="K118" i="66"/>
  <c r="L153" i="61"/>
  <c r="I28" i="65"/>
  <c r="M89" i="72"/>
  <c r="I102" i="60"/>
  <c r="L126" i="59"/>
  <c r="I110" i="61"/>
  <c r="J35" i="62"/>
  <c r="G23" i="88" s="1"/>
  <c r="I71" i="67"/>
  <c r="J96" i="59"/>
  <c r="K106" i="57"/>
  <c r="J41" i="46"/>
  <c r="K145" i="67"/>
  <c r="K102" i="67"/>
  <c r="L103" i="58"/>
  <c r="J90" i="64"/>
  <c r="H64" i="65"/>
  <c r="J83" i="65"/>
  <c r="J139" i="66"/>
  <c r="I107" i="61"/>
  <c r="K126" i="64"/>
  <c r="J164" i="58"/>
  <c r="M44" i="58"/>
  <c r="J137" i="60"/>
  <c r="K98" i="59"/>
  <c r="J69" i="58"/>
  <c r="K144" i="64"/>
  <c r="L157" i="73"/>
  <c r="I88" i="65"/>
  <c r="M166" i="59"/>
  <c r="K89" i="72"/>
  <c r="I165" i="63"/>
  <c r="M91" i="59"/>
  <c r="I40" i="67"/>
  <c r="L123" i="73"/>
  <c r="L59" i="66"/>
  <c r="K64" i="57"/>
  <c r="J118" i="67"/>
  <c r="I52" i="62"/>
  <c r="F40" i="88" s="1"/>
  <c r="K152" i="66"/>
  <c r="I122" i="61"/>
  <c r="K52" i="63"/>
  <c r="L22" i="72"/>
  <c r="I60" i="67"/>
  <c r="K150" i="72"/>
  <c r="I166" i="65"/>
  <c r="J52" i="66"/>
  <c r="N20" i="73"/>
  <c r="L76" i="57"/>
  <c r="L69" i="57"/>
  <c r="I33" i="63"/>
  <c r="K49" i="73"/>
  <c r="L102" i="66"/>
  <c r="L28" i="61"/>
  <c r="K69" i="63"/>
  <c r="K156" i="73"/>
  <c r="M148" i="59"/>
  <c r="J61" i="46"/>
  <c r="J71" i="60"/>
  <c r="L79" i="46"/>
  <c r="M96" i="72"/>
  <c r="K80" i="61"/>
  <c r="J98" i="66"/>
  <c r="K88" i="64"/>
  <c r="K128" i="57"/>
  <c r="L160" i="66"/>
  <c r="M107" i="72"/>
  <c r="L145" i="58"/>
  <c r="K28" i="72"/>
  <c r="I133" i="67"/>
  <c r="K55" i="67"/>
  <c r="J103" i="60"/>
  <c r="L140" i="67"/>
  <c r="L79" i="73"/>
  <c r="J44" i="64"/>
  <c r="I106" i="63"/>
  <c r="J146" i="58"/>
  <c r="I48" i="62"/>
  <c r="F36" i="88" s="1"/>
  <c r="K93" i="57"/>
  <c r="K84" i="66"/>
  <c r="I157" i="65"/>
  <c r="K112" i="63"/>
  <c r="M28" i="57"/>
  <c r="I76" i="67"/>
  <c r="M127" i="46"/>
  <c r="J98" i="61"/>
  <c r="K110" i="63"/>
  <c r="H160" i="60"/>
  <c r="J148" i="65"/>
  <c r="J52" i="59"/>
  <c r="L106" i="64"/>
  <c r="J26" i="57"/>
  <c r="L29" i="63"/>
  <c r="J19" i="62"/>
  <c r="G7" i="88" s="1"/>
  <c r="K105" i="72"/>
  <c r="I124" i="63"/>
  <c r="J168" i="66"/>
  <c r="K151" i="67"/>
  <c r="M108" i="59"/>
  <c r="K55" i="60"/>
  <c r="L34" i="61"/>
  <c r="G48" i="65"/>
  <c r="H41" i="62"/>
  <c r="E29" i="88" s="1"/>
  <c r="J42" i="62"/>
  <c r="G30" i="88" s="1"/>
  <c r="M61" i="57"/>
  <c r="M106" i="73"/>
  <c r="K94" i="73"/>
  <c r="M138" i="46"/>
  <c r="K26" i="73"/>
  <c r="K59" i="72"/>
  <c r="H119" i="60"/>
  <c r="M124" i="58"/>
  <c r="I40" i="65"/>
  <c r="I158" i="65"/>
  <c r="I140" i="62"/>
  <c r="F128" i="88" s="1"/>
  <c r="L160" i="64"/>
  <c r="L100" i="61"/>
  <c r="I28" i="60"/>
  <c r="L38" i="58"/>
  <c r="K18" i="57"/>
  <c r="L134" i="59"/>
  <c r="J147" i="63"/>
  <c r="G129" i="62"/>
  <c r="D117" i="88" s="1"/>
  <c r="K97" i="59"/>
  <c r="M156" i="46"/>
  <c r="J48" i="66"/>
  <c r="L83" i="72"/>
  <c r="N77" i="72"/>
  <c r="I60" i="65"/>
  <c r="N99" i="72"/>
  <c r="L99" i="61"/>
  <c r="I123" i="62"/>
  <c r="F111" i="88" s="1"/>
  <c r="K132" i="73"/>
  <c r="N22" i="73"/>
  <c r="M29" i="46"/>
  <c r="J60" i="62"/>
  <c r="G48" i="88" s="1"/>
  <c r="L143" i="72"/>
  <c r="K29" i="59"/>
  <c r="J41" i="66"/>
  <c r="K20" i="67"/>
  <c r="L63" i="73"/>
  <c r="K153" i="63"/>
  <c r="K126" i="61"/>
  <c r="K135" i="57"/>
  <c r="J93" i="59"/>
  <c r="J22" i="66"/>
  <c r="K80" i="64"/>
  <c r="K73" i="60"/>
  <c r="K131" i="58"/>
  <c r="L147" i="72"/>
  <c r="K155" i="59"/>
  <c r="J73" i="62"/>
  <c r="G61" i="88" s="1"/>
  <c r="L73" i="46"/>
  <c r="L143" i="66"/>
  <c r="I65" i="61"/>
  <c r="H138" i="62"/>
  <c r="E126" i="88" s="1"/>
  <c r="J133" i="63"/>
  <c r="I157" i="62"/>
  <c r="F145" i="88" s="1"/>
  <c r="I63" i="65"/>
  <c r="L165" i="73"/>
  <c r="J20" i="64"/>
  <c r="J18" i="58"/>
  <c r="K132" i="46"/>
  <c r="M165" i="57"/>
  <c r="J135" i="66"/>
  <c r="L30" i="46"/>
  <c r="K19" i="60"/>
  <c r="M167" i="59"/>
  <c r="K92" i="58"/>
  <c r="K109" i="59"/>
  <c r="M63" i="59"/>
  <c r="L29" i="59"/>
  <c r="J20" i="66"/>
  <c r="M116" i="73"/>
  <c r="K104" i="59"/>
  <c r="I132" i="61"/>
  <c r="K154" i="73"/>
  <c r="K79" i="61"/>
  <c r="K108" i="46"/>
  <c r="J88" i="59"/>
  <c r="K168" i="66"/>
  <c r="K158" i="66"/>
  <c r="J142" i="62"/>
  <c r="G130" i="88" s="1"/>
  <c r="H68" i="65"/>
  <c r="M25" i="73"/>
  <c r="J98" i="59"/>
  <c r="H68" i="60"/>
  <c r="K28" i="46"/>
  <c r="L126" i="61"/>
  <c r="J96" i="67"/>
  <c r="M99" i="59"/>
  <c r="L101" i="59"/>
  <c r="H117" i="62"/>
  <c r="E105" i="88" s="1"/>
  <c r="K120" i="67"/>
  <c r="J163" i="59"/>
  <c r="L108" i="66"/>
  <c r="K64" i="58"/>
  <c r="J31" i="58"/>
  <c r="J61" i="62"/>
  <c r="G49" i="88" s="1"/>
  <c r="K161" i="57"/>
  <c r="K152" i="73"/>
  <c r="M52" i="46"/>
  <c r="K81" i="57"/>
  <c r="I95" i="61"/>
  <c r="I97" i="63"/>
  <c r="H25" i="60"/>
  <c r="N80" i="72"/>
  <c r="J81" i="59"/>
  <c r="L144" i="72"/>
  <c r="L157" i="66"/>
  <c r="K86" i="59"/>
  <c r="J99" i="64"/>
  <c r="K74" i="67"/>
  <c r="H25" i="65"/>
  <c r="M78" i="73"/>
  <c r="L161" i="63"/>
  <c r="L57" i="57"/>
  <c r="K121" i="63"/>
  <c r="K55" i="64"/>
  <c r="L167" i="63"/>
  <c r="L35" i="46"/>
  <c r="I110" i="60"/>
  <c r="K25" i="60"/>
  <c r="K164" i="58"/>
  <c r="L80" i="73"/>
  <c r="L112" i="61"/>
  <c r="J111" i="61"/>
  <c r="K90" i="73"/>
  <c r="J91" i="57"/>
  <c r="M69" i="59"/>
  <c r="L36" i="63"/>
  <c r="M118" i="72"/>
  <c r="L82" i="63"/>
  <c r="G157" i="62"/>
  <c r="D145" i="88" s="1"/>
  <c r="I155" i="65"/>
  <c r="K27" i="61"/>
  <c r="J93" i="64"/>
  <c r="K42" i="59"/>
  <c r="M102" i="57"/>
  <c r="L153" i="72"/>
  <c r="L59" i="73"/>
  <c r="J127" i="62"/>
  <c r="G115" i="88" s="1"/>
  <c r="L94" i="64"/>
  <c r="L22" i="67"/>
  <c r="K153" i="60"/>
  <c r="L49" i="72"/>
  <c r="J121" i="62"/>
  <c r="G109" i="88" s="1"/>
  <c r="H150" i="62"/>
  <c r="E138" i="88" s="1"/>
  <c r="L143" i="73"/>
  <c r="J155" i="60"/>
  <c r="L44" i="59"/>
  <c r="M72" i="73"/>
  <c r="M87" i="57"/>
  <c r="I27" i="65"/>
  <c r="L36" i="72"/>
  <c r="J58" i="46"/>
  <c r="L99" i="57"/>
  <c r="H147" i="60"/>
  <c r="J70" i="67"/>
  <c r="I45" i="60"/>
  <c r="J91" i="46"/>
  <c r="H102" i="60"/>
  <c r="K141" i="57"/>
  <c r="M130" i="46"/>
  <c r="L148" i="67"/>
  <c r="L67" i="58"/>
  <c r="M142" i="46"/>
  <c r="L104" i="46"/>
  <c r="L163" i="59"/>
  <c r="H105" i="62"/>
  <c r="E93" i="88" s="1"/>
  <c r="L46" i="46"/>
  <c r="J72" i="61"/>
  <c r="H15" i="62"/>
  <c r="E3" i="88" s="1"/>
  <c r="M89" i="73"/>
  <c r="M24" i="72"/>
  <c r="J73" i="46"/>
  <c r="J149" i="65"/>
  <c r="I26" i="62"/>
  <c r="F14" i="88" s="1"/>
  <c r="J30" i="58"/>
  <c r="J158" i="59"/>
  <c r="K124" i="61"/>
  <c r="I160" i="61"/>
  <c r="H138" i="65"/>
  <c r="K98" i="58"/>
  <c r="J108" i="60"/>
  <c r="K110" i="57"/>
  <c r="K111" i="57"/>
  <c r="M55" i="59"/>
  <c r="G27" i="62"/>
  <c r="D15" i="88" s="1"/>
  <c r="J154" i="67"/>
  <c r="J68" i="65"/>
  <c r="J37" i="61"/>
  <c r="I123" i="63"/>
  <c r="L32" i="73"/>
  <c r="L57" i="64"/>
  <c r="K101" i="67"/>
  <c r="H146" i="65"/>
  <c r="L35" i="64"/>
  <c r="J47" i="58"/>
  <c r="G93" i="62"/>
  <c r="D81" i="88" s="1"/>
  <c r="L131" i="64"/>
  <c r="L77" i="58"/>
  <c r="L166" i="58"/>
  <c r="K84" i="73"/>
  <c r="L74" i="57"/>
  <c r="K24" i="64"/>
  <c r="J85" i="61"/>
  <c r="J86" i="65"/>
  <c r="H50" i="60"/>
  <c r="I19" i="65"/>
  <c r="K154" i="61"/>
  <c r="G96" i="62"/>
  <c r="D84" i="88" s="1"/>
  <c r="K95" i="66"/>
  <c r="M39" i="59"/>
  <c r="I134" i="61"/>
  <c r="I48" i="60"/>
  <c r="L120" i="58"/>
  <c r="I63" i="67"/>
  <c r="J25" i="65"/>
  <c r="J23" i="61"/>
  <c r="M75" i="58"/>
  <c r="M74" i="58"/>
  <c r="K132" i="66"/>
  <c r="L165" i="57"/>
  <c r="J153" i="59"/>
  <c r="J123" i="57"/>
  <c r="H21" i="60"/>
  <c r="L93" i="72"/>
  <c r="I103" i="60"/>
  <c r="K75" i="73"/>
  <c r="G99" i="65"/>
  <c r="J99" i="63"/>
  <c r="K21" i="64"/>
  <c r="J109" i="64"/>
  <c r="J134" i="58"/>
  <c r="G55" i="62"/>
  <c r="D43" i="88" s="1"/>
  <c r="K25" i="72"/>
  <c r="M92" i="57"/>
  <c r="J155" i="64"/>
  <c r="L133" i="73"/>
  <c r="J92" i="62"/>
  <c r="G80" i="88" s="1"/>
  <c r="K150" i="57"/>
  <c r="I167" i="61"/>
  <c r="K19" i="67"/>
  <c r="J156" i="63"/>
  <c r="J91" i="63"/>
  <c r="G94" i="62"/>
  <c r="D82" i="88" s="1"/>
  <c r="K69" i="64"/>
  <c r="K145" i="61"/>
  <c r="I143" i="61"/>
  <c r="L81" i="63"/>
  <c r="K108" i="73"/>
  <c r="H153" i="65"/>
  <c r="J123" i="67"/>
  <c r="K30" i="64"/>
  <c r="J152" i="64"/>
  <c r="N159" i="72"/>
  <c r="L117" i="61"/>
  <c r="K97" i="60"/>
  <c r="K156" i="46"/>
  <c r="K108" i="72"/>
  <c r="J93" i="62"/>
  <c r="G81" i="88" s="1"/>
  <c r="L102" i="57"/>
  <c r="N159" i="73"/>
  <c r="L101" i="46"/>
  <c r="K68" i="66"/>
  <c r="H49" i="62"/>
  <c r="E37" i="88" s="1"/>
  <c r="L56" i="73"/>
  <c r="L164" i="57"/>
  <c r="K24" i="67"/>
  <c r="K56" i="61"/>
  <c r="I130" i="65"/>
  <c r="J50" i="60"/>
  <c r="K138" i="58"/>
  <c r="N74" i="73"/>
  <c r="J78" i="61"/>
  <c r="I56" i="61"/>
  <c r="I34" i="61"/>
  <c r="K87" i="58"/>
  <c r="M105" i="46"/>
  <c r="H77" i="60"/>
  <c r="J132" i="58"/>
  <c r="K165" i="64"/>
  <c r="J93" i="58"/>
  <c r="L58" i="67"/>
  <c r="K28" i="59"/>
  <c r="J99" i="59"/>
  <c r="L109" i="59"/>
  <c r="I91" i="60"/>
  <c r="L86" i="57"/>
  <c r="M101" i="73"/>
  <c r="L116" i="57"/>
  <c r="H62" i="60"/>
  <c r="J145" i="65"/>
  <c r="J47" i="57"/>
  <c r="M93" i="58"/>
  <c r="L115" i="67"/>
  <c r="N167" i="73"/>
  <c r="K62" i="46"/>
  <c r="N119" i="72"/>
  <c r="J57" i="58"/>
  <c r="J22" i="61"/>
  <c r="I128" i="60"/>
  <c r="G125" i="62"/>
  <c r="D113" i="88" s="1"/>
  <c r="M102" i="73"/>
  <c r="K142" i="66"/>
  <c r="K28" i="63"/>
  <c r="K116" i="64"/>
  <c r="K23" i="64"/>
  <c r="K54" i="63"/>
  <c r="J118" i="59"/>
  <c r="H144" i="60"/>
  <c r="L91" i="72"/>
  <c r="K54" i="59"/>
  <c r="L136" i="46"/>
  <c r="L134" i="58"/>
  <c r="J72" i="63"/>
  <c r="L114" i="61"/>
  <c r="I116" i="61"/>
  <c r="K167" i="46"/>
  <c r="L35" i="73"/>
  <c r="J144" i="46"/>
  <c r="L97" i="64"/>
  <c r="J95" i="59"/>
  <c r="J104" i="64"/>
  <c r="N148" i="72"/>
  <c r="K114" i="66"/>
  <c r="I31" i="63"/>
  <c r="H133" i="60"/>
  <c r="K22" i="67"/>
  <c r="L19" i="61"/>
  <c r="L88" i="73"/>
  <c r="K148" i="64"/>
  <c r="L107" i="59"/>
  <c r="M120" i="57"/>
  <c r="J115" i="60"/>
  <c r="N162" i="73"/>
  <c r="J32" i="59"/>
  <c r="M67" i="58"/>
  <c r="J105" i="63"/>
  <c r="K125" i="59"/>
  <c r="K166" i="60"/>
  <c r="M23" i="72"/>
  <c r="K43" i="58"/>
  <c r="K26" i="46"/>
  <c r="N80" i="73"/>
  <c r="J163" i="57"/>
  <c r="K147" i="67"/>
  <c r="K91" i="64"/>
  <c r="G116" i="65"/>
  <c r="J133" i="59"/>
  <c r="N161" i="73"/>
  <c r="N92" i="72"/>
  <c r="I98" i="60"/>
  <c r="J105" i="46"/>
  <c r="J119" i="57"/>
  <c r="L104" i="57"/>
  <c r="L51" i="66"/>
  <c r="N144" i="72"/>
  <c r="L73" i="73"/>
  <c r="K44" i="67"/>
  <c r="J94" i="46"/>
  <c r="L65" i="57"/>
  <c r="N129" i="73"/>
  <c r="M112" i="58"/>
  <c r="L44" i="73"/>
  <c r="I111" i="61"/>
  <c r="L67" i="66"/>
  <c r="K138" i="57"/>
  <c r="M78" i="46"/>
  <c r="K76" i="46"/>
  <c r="M134" i="58"/>
  <c r="J55" i="63"/>
  <c r="K121" i="58"/>
  <c r="I146" i="60"/>
  <c r="J45" i="64"/>
  <c r="L119" i="59"/>
  <c r="M42" i="57"/>
  <c r="J79" i="58"/>
  <c r="J93" i="63"/>
  <c r="I125" i="62"/>
  <c r="F113" i="88" s="1"/>
  <c r="L154" i="64"/>
  <c r="K47" i="72"/>
  <c r="J140" i="46"/>
  <c r="L41" i="46"/>
  <c r="K94" i="59"/>
  <c r="K165" i="46"/>
  <c r="M140" i="59"/>
  <c r="K117" i="46"/>
  <c r="J19" i="57"/>
  <c r="G97" i="65"/>
  <c r="J104" i="63"/>
  <c r="G58" i="62"/>
  <c r="D46" i="88" s="1"/>
  <c r="K115" i="64"/>
  <c r="I118" i="60"/>
  <c r="K161" i="61"/>
  <c r="L125" i="73"/>
  <c r="M126" i="57"/>
  <c r="H37" i="62"/>
  <c r="E25" i="88" s="1"/>
  <c r="L82" i="61"/>
  <c r="K151" i="60"/>
  <c r="M58" i="46"/>
  <c r="J162" i="65"/>
  <c r="L114" i="67"/>
  <c r="J145" i="57"/>
  <c r="L123" i="66"/>
  <c r="J39" i="59"/>
  <c r="L75" i="59"/>
  <c r="L67" i="63"/>
  <c r="L96" i="46"/>
  <c r="M144" i="58"/>
  <c r="J54" i="60"/>
  <c r="L129" i="58"/>
  <c r="H120" i="60"/>
  <c r="G84" i="65"/>
  <c r="K114" i="59"/>
  <c r="J152" i="46"/>
  <c r="J113" i="65"/>
  <c r="K36" i="67"/>
  <c r="I131" i="62"/>
  <c r="F119" i="88" s="1"/>
  <c r="L126" i="64"/>
  <c r="M47" i="72"/>
  <c r="K131" i="73"/>
  <c r="L116" i="59"/>
  <c r="K149" i="61"/>
  <c r="J62" i="65"/>
  <c r="M136" i="46"/>
  <c r="K78" i="64"/>
  <c r="J74" i="63"/>
  <c r="K119" i="67"/>
  <c r="H82" i="62"/>
  <c r="E70" i="88" s="1"/>
  <c r="M54" i="72"/>
  <c r="K82" i="72"/>
  <c r="J156" i="66"/>
  <c r="L119" i="73"/>
  <c r="L24" i="61"/>
  <c r="J132" i="66"/>
  <c r="K145" i="72"/>
  <c r="J48" i="59"/>
  <c r="K36" i="61"/>
  <c r="K85" i="59"/>
  <c r="L145" i="67"/>
  <c r="M74" i="73"/>
  <c r="K164" i="61"/>
  <c r="L85" i="46"/>
  <c r="J66" i="46"/>
  <c r="L35" i="61"/>
  <c r="J48" i="63"/>
  <c r="I73" i="62"/>
  <c r="F61" i="88" s="1"/>
  <c r="L72" i="58"/>
  <c r="M148" i="46"/>
  <c r="K102" i="64"/>
  <c r="J144" i="62"/>
  <c r="G132" i="88" s="1"/>
  <c r="L37" i="73"/>
  <c r="K31" i="57"/>
  <c r="L151" i="72"/>
  <c r="L112" i="59"/>
  <c r="K38" i="63"/>
  <c r="K94" i="58"/>
  <c r="J77" i="64"/>
  <c r="K151" i="73"/>
  <c r="K113" i="63"/>
  <c r="J109" i="66"/>
  <c r="M47" i="46"/>
  <c r="K133" i="72"/>
  <c r="J93" i="57"/>
  <c r="K67" i="67"/>
  <c r="N114" i="72"/>
  <c r="L46" i="66"/>
  <c r="K39" i="59"/>
  <c r="J128" i="63"/>
  <c r="M117" i="57"/>
  <c r="I128" i="61"/>
  <c r="I36" i="63"/>
  <c r="J63" i="65"/>
  <c r="J29" i="58"/>
  <c r="H120" i="65"/>
  <c r="K32" i="59"/>
  <c r="K115" i="46"/>
  <c r="I151" i="61"/>
  <c r="K121" i="46"/>
  <c r="J68" i="59"/>
  <c r="K19" i="64"/>
  <c r="M96" i="57"/>
  <c r="K63" i="63"/>
  <c r="M166" i="58"/>
  <c r="K20" i="63"/>
  <c r="N55" i="72"/>
  <c r="I134" i="65"/>
  <c r="G151" i="65"/>
  <c r="J81" i="60"/>
  <c r="J23" i="57"/>
  <c r="L127" i="73"/>
  <c r="L123" i="72"/>
  <c r="I58" i="60"/>
  <c r="J129" i="63"/>
  <c r="L110" i="64"/>
  <c r="I76" i="63"/>
  <c r="K54" i="64"/>
  <c r="K160" i="46"/>
  <c r="K103" i="59"/>
  <c r="J67" i="57"/>
  <c r="M24" i="59"/>
  <c r="M109" i="72"/>
  <c r="M95" i="73"/>
  <c r="J152" i="65"/>
  <c r="L25" i="63"/>
  <c r="H156" i="60"/>
  <c r="K84" i="59"/>
  <c r="J131" i="60"/>
  <c r="H62" i="65"/>
  <c r="J148" i="66"/>
  <c r="M167" i="57"/>
  <c r="K90" i="64"/>
  <c r="J141" i="62"/>
  <c r="G129" i="88" s="1"/>
  <c r="M40" i="57"/>
  <c r="M25" i="59"/>
  <c r="I78" i="63"/>
  <c r="N139" i="73"/>
  <c r="K148" i="61"/>
  <c r="K147" i="66"/>
  <c r="L167" i="58"/>
  <c r="K67" i="73"/>
  <c r="J41" i="64"/>
  <c r="K89" i="67"/>
  <c r="J133" i="61"/>
  <c r="J67" i="58"/>
  <c r="L18" i="73"/>
  <c r="J152" i="61"/>
  <c r="J113" i="59"/>
  <c r="J27" i="65"/>
  <c r="K52" i="59"/>
  <c r="J47" i="61"/>
  <c r="J77" i="59"/>
  <c r="J56" i="65"/>
  <c r="L59" i="46"/>
  <c r="N137" i="73"/>
  <c r="I103" i="61"/>
  <c r="J23" i="64"/>
  <c r="K153" i="66"/>
  <c r="I86" i="60"/>
  <c r="J114" i="63"/>
  <c r="N116" i="72"/>
  <c r="J105" i="59"/>
  <c r="I100" i="65"/>
  <c r="I105" i="63"/>
  <c r="G46" i="62"/>
  <c r="D34" i="88" s="1"/>
  <c r="I58" i="67"/>
  <c r="L105" i="67"/>
  <c r="K158" i="73"/>
  <c r="L126" i="58"/>
  <c r="J74" i="66"/>
  <c r="K141" i="67"/>
  <c r="M145" i="73"/>
  <c r="K164" i="67"/>
  <c r="J107" i="60"/>
  <c r="J42" i="64"/>
  <c r="M122" i="58"/>
  <c r="J87" i="64"/>
  <c r="K149" i="73"/>
  <c r="L117" i="64"/>
  <c r="L86" i="58"/>
  <c r="K139" i="60"/>
  <c r="J26" i="67"/>
  <c r="K76" i="73"/>
  <c r="H137" i="60"/>
  <c r="I114" i="61"/>
  <c r="K161" i="72"/>
  <c r="J73" i="59"/>
  <c r="L41" i="59"/>
  <c r="N48" i="73"/>
  <c r="H164" i="60"/>
  <c r="H99" i="60"/>
  <c r="J121" i="46"/>
  <c r="J90" i="59"/>
  <c r="L156" i="66"/>
  <c r="M52" i="57"/>
  <c r="J19" i="60"/>
  <c r="K112" i="59"/>
  <c r="L123" i="63"/>
  <c r="K61" i="66"/>
  <c r="K94" i="67"/>
  <c r="J40" i="58"/>
  <c r="I117" i="65"/>
  <c r="H138" i="60"/>
  <c r="L121" i="63"/>
  <c r="I148" i="62"/>
  <c r="F136" i="88" s="1"/>
  <c r="L80" i="59"/>
  <c r="L143" i="59"/>
  <c r="K87" i="64"/>
  <c r="K51" i="66"/>
  <c r="L81" i="58"/>
  <c r="M69" i="57"/>
  <c r="J120" i="46"/>
  <c r="L36" i="73"/>
  <c r="K142" i="63"/>
  <c r="K118" i="67"/>
  <c r="G159" i="62"/>
  <c r="D147" i="88" s="1"/>
  <c r="L140" i="57"/>
  <c r="J37" i="57"/>
  <c r="I106" i="61"/>
  <c r="H60" i="62"/>
  <c r="E48" i="88" s="1"/>
  <c r="J42" i="46"/>
  <c r="J167" i="67"/>
  <c r="M93" i="72"/>
  <c r="J87" i="65"/>
  <c r="H48" i="65"/>
  <c r="M139" i="57"/>
  <c r="M141" i="73"/>
  <c r="J120" i="64"/>
  <c r="K162" i="46"/>
  <c r="N54" i="73"/>
  <c r="J90" i="57"/>
  <c r="K165" i="61"/>
  <c r="K85" i="73"/>
  <c r="K67" i="61"/>
  <c r="H86" i="62"/>
  <c r="E74" i="88" s="1"/>
  <c r="N62" i="72"/>
  <c r="M129" i="46"/>
  <c r="J69" i="63"/>
  <c r="K116" i="61"/>
  <c r="I151" i="67"/>
  <c r="L146" i="66"/>
  <c r="K107" i="67"/>
  <c r="L120" i="61"/>
  <c r="K162" i="72"/>
  <c r="K79" i="63"/>
  <c r="G21" i="62"/>
  <c r="D9" i="88" s="1"/>
  <c r="M21" i="57"/>
  <c r="M30" i="72"/>
  <c r="J130" i="61"/>
  <c r="L86" i="72"/>
  <c r="J81" i="58"/>
  <c r="I34" i="63"/>
  <c r="J141" i="46"/>
  <c r="M79" i="59"/>
  <c r="J39" i="57"/>
  <c r="K44" i="58"/>
  <c r="G132" i="62"/>
  <c r="D120" i="88" s="1"/>
  <c r="K109" i="61"/>
  <c r="J64" i="57"/>
  <c r="L131" i="61"/>
  <c r="L32" i="67"/>
  <c r="J89" i="61"/>
  <c r="I75" i="63"/>
  <c r="K142" i="73"/>
  <c r="J20" i="62"/>
  <c r="G8" i="88" s="1"/>
  <c r="K47" i="57"/>
  <c r="L125" i="46"/>
  <c r="H153" i="60"/>
  <c r="K102" i="73"/>
  <c r="M107" i="46"/>
  <c r="L54" i="67"/>
  <c r="K36" i="58"/>
  <c r="K106" i="64"/>
  <c r="N158" i="72"/>
  <c r="K21" i="46"/>
  <c r="N36" i="73"/>
  <c r="K100" i="46"/>
  <c r="I85" i="67"/>
  <c r="K23" i="66"/>
  <c r="M34" i="59"/>
  <c r="K72" i="59"/>
  <c r="L155" i="73"/>
  <c r="I42" i="63"/>
  <c r="J137" i="46"/>
  <c r="I150" i="63"/>
  <c r="J51" i="62"/>
  <c r="G39" i="88" s="1"/>
  <c r="N119" i="73"/>
  <c r="H44" i="65"/>
  <c r="K125" i="61"/>
  <c r="J144" i="57"/>
  <c r="H141" i="62"/>
  <c r="E129" i="88" s="1"/>
  <c r="L164" i="46"/>
  <c r="K60" i="59"/>
  <c r="G71" i="62"/>
  <c r="D59" i="88" s="1"/>
  <c r="N61" i="73"/>
  <c r="L18" i="58"/>
  <c r="J104" i="67"/>
  <c r="K101" i="64"/>
  <c r="J135" i="59"/>
  <c r="K78" i="66"/>
  <c r="L134" i="63"/>
  <c r="K38" i="66"/>
  <c r="L151" i="63"/>
  <c r="L84" i="57"/>
  <c r="M155" i="58"/>
  <c r="L146" i="72"/>
  <c r="K54" i="66"/>
  <c r="J133" i="57"/>
  <c r="K51" i="60"/>
  <c r="L164" i="73"/>
  <c r="K110" i="67"/>
  <c r="J51" i="46"/>
  <c r="M97" i="59"/>
  <c r="L56" i="63"/>
  <c r="G66" i="62"/>
  <c r="D54" i="88" s="1"/>
  <c r="L39" i="63"/>
  <c r="M100" i="58"/>
  <c r="K72" i="58"/>
  <c r="J154" i="66"/>
  <c r="J102" i="62"/>
  <c r="G90" i="88" s="1"/>
  <c r="J145" i="67"/>
  <c r="K32" i="67"/>
  <c r="M48" i="72"/>
  <c r="N128" i="72"/>
  <c r="J97" i="63"/>
  <c r="K63" i="73"/>
  <c r="L167" i="61"/>
  <c r="I118" i="65"/>
  <c r="J140" i="64"/>
  <c r="J122" i="64"/>
  <c r="L76" i="58"/>
  <c r="N102" i="72"/>
  <c r="I142" i="61"/>
  <c r="L85" i="67"/>
  <c r="I91" i="63"/>
  <c r="L142" i="59"/>
  <c r="L75" i="73"/>
  <c r="L64" i="46"/>
  <c r="J164" i="57"/>
  <c r="I84" i="61"/>
  <c r="L40" i="64"/>
  <c r="K30" i="67"/>
  <c r="M103" i="59"/>
  <c r="M80" i="73"/>
  <c r="M25" i="46"/>
  <c r="G119" i="65"/>
  <c r="J150" i="46"/>
  <c r="H54" i="65"/>
  <c r="G151" i="62"/>
  <c r="D139" i="88" s="1"/>
  <c r="J46" i="64"/>
  <c r="K49" i="72"/>
  <c r="J67" i="61"/>
  <c r="L32" i="59"/>
  <c r="L31" i="46"/>
  <c r="G106" i="62"/>
  <c r="D94" i="88" s="1"/>
  <c r="J82" i="65"/>
  <c r="K29" i="64"/>
  <c r="K35" i="63"/>
  <c r="J56" i="58"/>
  <c r="J36" i="61"/>
  <c r="I112" i="67"/>
  <c r="K128" i="59"/>
  <c r="I59" i="67"/>
  <c r="K67" i="64"/>
  <c r="J43" i="61"/>
  <c r="K103" i="61"/>
  <c r="L124" i="46"/>
  <c r="H54" i="60"/>
  <c r="G140" i="65"/>
  <c r="I36" i="62"/>
  <c r="F24" i="88" s="1"/>
  <c r="J94" i="66"/>
  <c r="J115" i="59"/>
  <c r="J113" i="64"/>
  <c r="K148" i="67"/>
  <c r="K44" i="66"/>
  <c r="M157" i="59"/>
  <c r="I100" i="63"/>
  <c r="K87" i="59"/>
  <c r="G82" i="62"/>
  <c r="D70" i="88" s="1"/>
  <c r="H147" i="65"/>
  <c r="I42" i="65"/>
  <c r="L79" i="59"/>
  <c r="J50" i="64"/>
  <c r="J93" i="60"/>
  <c r="J29" i="57"/>
  <c r="L83" i="46"/>
  <c r="H47" i="65"/>
  <c r="J111" i="66"/>
  <c r="L110" i="59"/>
  <c r="K132" i="58"/>
  <c r="I36" i="61"/>
  <c r="J155" i="65"/>
  <c r="K146" i="57"/>
  <c r="K82" i="73"/>
  <c r="J32" i="67"/>
  <c r="J136" i="46"/>
  <c r="I57" i="67"/>
  <c r="J55" i="58"/>
  <c r="L125" i="63"/>
  <c r="K81" i="67"/>
  <c r="K53" i="60"/>
  <c r="J149" i="61"/>
  <c r="K117" i="66"/>
  <c r="J130" i="64"/>
  <c r="I129" i="60"/>
  <c r="J138" i="59"/>
  <c r="I147" i="62"/>
  <c r="F135" i="88" s="1"/>
  <c r="J59" i="67"/>
  <c r="L19" i="63"/>
  <c r="G33" i="62"/>
  <c r="D21" i="88" s="1"/>
  <c r="J44" i="63"/>
  <c r="L134" i="57"/>
  <c r="K133" i="63"/>
  <c r="I65" i="67"/>
  <c r="M136" i="73"/>
  <c r="L72" i="72"/>
  <c r="K129" i="46"/>
  <c r="L87" i="72"/>
  <c r="J45" i="67"/>
  <c r="J139" i="46"/>
  <c r="K161" i="66"/>
  <c r="K55" i="59"/>
  <c r="I156" i="61"/>
  <c r="J103" i="66"/>
  <c r="L61" i="72"/>
  <c r="M86" i="46"/>
  <c r="H107" i="62"/>
  <c r="E95" i="88" s="1"/>
  <c r="L118" i="64"/>
  <c r="L119" i="57"/>
  <c r="H112" i="62"/>
  <c r="E100" i="88" s="1"/>
  <c r="K71" i="58"/>
  <c r="J22" i="46"/>
  <c r="I161" i="62"/>
  <c r="F149" i="88" s="1"/>
  <c r="K110" i="66"/>
  <c r="M146" i="58"/>
  <c r="J167" i="64"/>
  <c r="K85" i="66"/>
  <c r="M54" i="59"/>
  <c r="K20" i="46"/>
  <c r="K88" i="67"/>
  <c r="I85" i="60"/>
  <c r="H146" i="60"/>
  <c r="M62" i="72"/>
  <c r="J142" i="59"/>
  <c r="J113" i="66"/>
  <c r="N87" i="72"/>
  <c r="J52" i="67"/>
  <c r="M61" i="46"/>
  <c r="L103" i="57"/>
  <c r="I38" i="63"/>
  <c r="K141" i="59"/>
  <c r="N88" i="73"/>
  <c r="G101" i="62"/>
  <c r="D89" i="88" s="1"/>
  <c r="M18" i="59"/>
  <c r="K43" i="61"/>
  <c r="M157" i="46"/>
  <c r="G141" i="65"/>
  <c r="L63" i="59"/>
  <c r="L45" i="66"/>
  <c r="G88" i="62"/>
  <c r="D76" i="88" s="1"/>
  <c r="K34" i="57"/>
  <c r="L38" i="66"/>
  <c r="J152" i="59"/>
  <c r="J164" i="65"/>
  <c r="L147" i="64"/>
  <c r="K73" i="63"/>
  <c r="G79" i="65"/>
  <c r="N50" i="72"/>
  <c r="H124" i="65"/>
  <c r="M57" i="59"/>
  <c r="N160" i="73"/>
  <c r="I110" i="65"/>
  <c r="L112" i="66"/>
  <c r="I103" i="62"/>
  <c r="F91" i="88" s="1"/>
  <c r="K90" i="60"/>
  <c r="M162" i="73"/>
  <c r="J142" i="63"/>
  <c r="M77" i="57"/>
  <c r="M119" i="59"/>
  <c r="L159" i="57"/>
  <c r="J137" i="66"/>
  <c r="J24" i="60"/>
  <c r="J28" i="64"/>
  <c r="G28" i="62"/>
  <c r="D16" i="88" s="1"/>
  <c r="K107" i="57"/>
  <c r="K72" i="61"/>
  <c r="N65" i="72"/>
  <c r="M68" i="46"/>
  <c r="M31" i="73"/>
  <c r="H75" i="65"/>
  <c r="G49" i="65"/>
  <c r="J121" i="65"/>
  <c r="K46" i="61"/>
  <c r="I27" i="62"/>
  <c r="F15" i="88" s="1"/>
  <c r="J156" i="59"/>
  <c r="K44" i="60"/>
  <c r="I71" i="65"/>
  <c r="N44" i="72"/>
  <c r="J32" i="60"/>
  <c r="I93" i="62"/>
  <c r="F81" i="88" s="1"/>
  <c r="K167" i="60"/>
  <c r="I94" i="62"/>
  <c r="F82" i="88" s="1"/>
  <c r="J92" i="67"/>
  <c r="M122" i="59"/>
  <c r="M128" i="57"/>
  <c r="L73" i="63"/>
  <c r="J61" i="61"/>
  <c r="J51" i="63"/>
  <c r="J69" i="64"/>
  <c r="M110" i="73"/>
  <c r="K145" i="59"/>
  <c r="N73" i="72"/>
  <c r="G31" i="65"/>
  <c r="N27" i="72"/>
  <c r="I108" i="60"/>
  <c r="N100" i="73"/>
  <c r="K125" i="57"/>
  <c r="I122" i="62"/>
  <c r="F110" i="88" s="1"/>
  <c r="K146" i="63"/>
  <c r="J22" i="67"/>
  <c r="I61" i="60"/>
  <c r="I87" i="62"/>
  <c r="F75" i="88" s="1"/>
  <c r="H55" i="60"/>
  <c r="I118" i="63"/>
  <c r="K22" i="72"/>
  <c r="L23" i="46"/>
  <c r="K94" i="63"/>
  <c r="G35" i="62"/>
  <c r="D23" i="88" s="1"/>
  <c r="K151" i="57"/>
  <c r="M110" i="59"/>
  <c r="H44" i="60"/>
  <c r="K48" i="64"/>
  <c r="J67" i="59"/>
  <c r="I98" i="67"/>
  <c r="L65" i="61"/>
  <c r="J116" i="64"/>
  <c r="L122" i="67"/>
  <c r="L143" i="58"/>
  <c r="H115" i="65"/>
  <c r="J119" i="67"/>
  <c r="L40" i="67"/>
  <c r="L122" i="59"/>
  <c r="J149" i="59"/>
  <c r="K46" i="57"/>
  <c r="K125" i="63"/>
  <c r="K85" i="63"/>
  <c r="L94" i="61"/>
  <c r="K54" i="73"/>
  <c r="M162" i="57"/>
  <c r="I138" i="65"/>
  <c r="J113" i="63"/>
  <c r="J113" i="61"/>
  <c r="I130" i="63"/>
  <c r="N75" i="73"/>
  <c r="K29" i="72"/>
  <c r="I41" i="61"/>
  <c r="M131" i="57"/>
  <c r="H92" i="62"/>
  <c r="E80" i="88" s="1"/>
  <c r="I118" i="61"/>
  <c r="J157" i="61"/>
  <c r="K67" i="46"/>
  <c r="L80" i="66"/>
  <c r="I29" i="61"/>
  <c r="J53" i="58"/>
  <c r="I67" i="65"/>
  <c r="J130" i="66"/>
  <c r="M101" i="58"/>
  <c r="J27" i="67"/>
  <c r="N125" i="72"/>
  <c r="K24" i="66"/>
  <c r="J58" i="66"/>
  <c r="M65" i="58"/>
  <c r="K55" i="63"/>
  <c r="M90" i="73"/>
  <c r="I49" i="61"/>
  <c r="K35" i="57"/>
  <c r="I86" i="63"/>
  <c r="K39" i="60"/>
  <c r="J124" i="58"/>
  <c r="G119" i="62"/>
  <c r="D107" i="88" s="1"/>
  <c r="I93" i="60"/>
  <c r="J123" i="63"/>
  <c r="L60" i="58"/>
  <c r="L34" i="57"/>
  <c r="L90" i="67"/>
  <c r="J143" i="67"/>
  <c r="K167" i="61"/>
  <c r="J47" i="59"/>
  <c r="H96" i="60"/>
  <c r="J130" i="57"/>
  <c r="M92" i="72"/>
  <c r="M127" i="72"/>
  <c r="L139" i="66"/>
  <c r="J161" i="63"/>
  <c r="M55" i="73"/>
  <c r="K146" i="73"/>
  <c r="L69" i="66"/>
  <c r="L53" i="58"/>
  <c r="K122" i="63"/>
  <c r="M24" i="57"/>
  <c r="M142" i="73"/>
  <c r="K140" i="63"/>
  <c r="I15" i="62"/>
  <c r="F3" i="88" s="1"/>
  <c r="K77" i="57"/>
  <c r="I159" i="67"/>
  <c r="L63" i="72"/>
  <c r="N45" i="73"/>
  <c r="J26" i="59"/>
  <c r="G132" i="65"/>
  <c r="K24" i="63"/>
  <c r="M130" i="73"/>
  <c r="L150" i="72"/>
  <c r="H145" i="65"/>
  <c r="K33" i="46"/>
  <c r="L132" i="72"/>
  <c r="L118" i="72"/>
  <c r="H107" i="60"/>
  <c r="K120" i="57"/>
  <c r="L22" i="59"/>
  <c r="I77" i="61"/>
  <c r="K110" i="58"/>
  <c r="L76" i="61"/>
  <c r="I143" i="67"/>
  <c r="M118" i="73"/>
  <c r="J78" i="59"/>
  <c r="J62" i="61"/>
  <c r="H150" i="65"/>
  <c r="K51" i="67"/>
  <c r="L78" i="73"/>
  <c r="G78" i="65"/>
  <c r="J83" i="59"/>
  <c r="N155" i="73"/>
  <c r="K34" i="59"/>
  <c r="I61" i="61"/>
  <c r="I114" i="62"/>
  <c r="F102" i="88" s="1"/>
  <c r="L47" i="66"/>
  <c r="K141" i="61"/>
  <c r="J143" i="46"/>
  <c r="J161" i="60"/>
  <c r="K86" i="67"/>
  <c r="K65" i="57"/>
  <c r="K156" i="60"/>
  <c r="L29" i="57"/>
  <c r="J20" i="61"/>
  <c r="M102" i="58"/>
  <c r="I53" i="67"/>
  <c r="J149" i="57"/>
  <c r="M136" i="57"/>
  <c r="I122" i="60"/>
  <c r="K92" i="66"/>
  <c r="K96" i="60"/>
  <c r="J108" i="59"/>
  <c r="J160" i="63"/>
  <c r="L165" i="58"/>
  <c r="L74" i="66"/>
  <c r="N142" i="72"/>
  <c r="M78" i="57"/>
  <c r="M29" i="58"/>
  <c r="J125" i="60"/>
  <c r="K33" i="57"/>
  <c r="L72" i="61"/>
  <c r="I25" i="61"/>
  <c r="K120" i="72"/>
  <c r="K141" i="58"/>
  <c r="J157" i="67"/>
  <c r="I27" i="60"/>
  <c r="K61" i="57"/>
  <c r="L51" i="46"/>
  <c r="N64" i="73"/>
  <c r="J112" i="63"/>
  <c r="K160" i="66"/>
  <c r="L131" i="72"/>
  <c r="J81" i="62"/>
  <c r="G69" i="88" s="1"/>
  <c r="L137" i="73"/>
  <c r="M166" i="46"/>
  <c r="J24" i="67"/>
  <c r="J44" i="57"/>
  <c r="J89" i="66"/>
  <c r="I163" i="61"/>
  <c r="M158" i="57"/>
  <c r="K47" i="73"/>
  <c r="L52" i="61"/>
  <c r="K96" i="58"/>
  <c r="L127" i="63"/>
  <c r="L35" i="67"/>
  <c r="K100" i="57"/>
  <c r="I165" i="67"/>
  <c r="K94" i="57"/>
  <c r="L99" i="67"/>
  <c r="K85" i="57"/>
  <c r="K133" i="60"/>
  <c r="M20" i="59"/>
  <c r="J160" i="61"/>
  <c r="K152" i="64"/>
  <c r="G44" i="65"/>
  <c r="J58" i="64"/>
  <c r="L148" i="73"/>
  <c r="L35" i="66"/>
  <c r="M39" i="46"/>
  <c r="M80" i="59"/>
  <c r="H91" i="62"/>
  <c r="E79" i="88" s="1"/>
  <c r="L158" i="67"/>
  <c r="M83" i="46"/>
  <c r="K111" i="59"/>
  <c r="I106" i="62"/>
  <c r="F94" i="88" s="1"/>
  <c r="K31" i="72"/>
  <c r="J148" i="58"/>
  <c r="M143" i="59"/>
  <c r="K97" i="72"/>
  <c r="J114" i="64"/>
  <c r="G114" i="65"/>
  <c r="H60" i="65"/>
  <c r="J38" i="64"/>
  <c r="J53" i="61"/>
  <c r="J65" i="46"/>
  <c r="K64" i="73"/>
  <c r="K103" i="63"/>
  <c r="N130" i="72"/>
  <c r="K94" i="64"/>
  <c r="M21" i="72"/>
  <c r="J100" i="46"/>
  <c r="L99" i="72"/>
  <c r="J29" i="59"/>
  <c r="K163" i="63"/>
  <c r="J95" i="67"/>
  <c r="I81" i="61"/>
  <c r="J103" i="46"/>
  <c r="J49" i="65"/>
  <c r="G135" i="65"/>
  <c r="N113" i="72"/>
  <c r="K148" i="73"/>
  <c r="I152" i="65"/>
  <c r="M125" i="58"/>
  <c r="M122" i="72"/>
  <c r="J91" i="66"/>
  <c r="L136" i="63"/>
  <c r="L155" i="58"/>
  <c r="K34" i="72"/>
  <c r="K54" i="58"/>
  <c r="K57" i="58"/>
  <c r="J61" i="66"/>
  <c r="L122" i="64"/>
  <c r="K119" i="64"/>
  <c r="I133" i="61"/>
  <c r="L131" i="67"/>
  <c r="J68" i="67"/>
  <c r="J117" i="61"/>
  <c r="K166" i="67"/>
  <c r="K96" i="61"/>
  <c r="H163" i="65"/>
  <c r="J73" i="64"/>
  <c r="G118" i="65"/>
  <c r="I47" i="67"/>
  <c r="M60" i="72"/>
  <c r="M39" i="73"/>
  <c r="M36" i="57"/>
  <c r="J51" i="59"/>
  <c r="H36" i="62"/>
  <c r="E24" i="88" s="1"/>
  <c r="M64" i="73"/>
  <c r="L139" i="58"/>
  <c r="H74" i="60"/>
  <c r="L76" i="73"/>
  <c r="M51" i="46"/>
  <c r="M36" i="73"/>
  <c r="J74" i="60"/>
  <c r="I79" i="65"/>
  <c r="J97" i="64"/>
  <c r="K134" i="73"/>
  <c r="L19" i="58"/>
  <c r="H81" i="62"/>
  <c r="E69" i="88" s="1"/>
  <c r="L90" i="66"/>
  <c r="I121" i="65"/>
  <c r="K48" i="46"/>
  <c r="L53" i="67"/>
  <c r="J92" i="66"/>
  <c r="H114" i="65"/>
  <c r="M50" i="58"/>
  <c r="I43" i="65"/>
  <c r="M112" i="57"/>
  <c r="K44" i="46"/>
  <c r="L72" i="66"/>
  <c r="J72" i="46"/>
  <c r="K128" i="66"/>
  <c r="K112" i="46"/>
  <c r="I58" i="61"/>
  <c r="M160" i="72"/>
  <c r="N90" i="72"/>
  <c r="K26" i="60"/>
  <c r="H71" i="62"/>
  <c r="E59" i="88" s="1"/>
  <c r="J81" i="63"/>
  <c r="K122" i="61"/>
  <c r="K119" i="59"/>
  <c r="J133" i="62"/>
  <c r="G121" i="88" s="1"/>
  <c r="K33" i="64"/>
  <c r="L60" i="73"/>
  <c r="I74" i="65"/>
  <c r="K24" i="58"/>
  <c r="L38" i="67"/>
  <c r="K63" i="59"/>
  <c r="K74" i="73"/>
  <c r="J129" i="61"/>
  <c r="I56" i="65"/>
  <c r="J24" i="63"/>
  <c r="J129" i="62"/>
  <c r="G117" i="88" s="1"/>
  <c r="K80" i="59"/>
  <c r="H109" i="60"/>
  <c r="J70" i="62"/>
  <c r="G58" i="88" s="1"/>
  <c r="H111" i="62"/>
  <c r="E99" i="88" s="1"/>
  <c r="H52" i="60"/>
  <c r="I84" i="60"/>
  <c r="L148" i="66"/>
  <c r="L61" i="61"/>
  <c r="G121" i="65"/>
  <c r="J52" i="65"/>
  <c r="J24" i="61"/>
  <c r="L149" i="61"/>
  <c r="K65" i="60"/>
  <c r="J86" i="62"/>
  <c r="G74" i="88" s="1"/>
  <c r="I152" i="61"/>
  <c r="J42" i="61"/>
  <c r="J137" i="63"/>
  <c r="L44" i="67"/>
  <c r="I145" i="63"/>
  <c r="J22" i="65"/>
  <c r="L87" i="63"/>
  <c r="J36" i="62"/>
  <c r="G24" i="88" s="1"/>
  <c r="G42" i="62"/>
  <c r="D30" i="88" s="1"/>
  <c r="J26" i="62"/>
  <c r="G14" i="88" s="1"/>
  <c r="M94" i="72"/>
  <c r="H108" i="65"/>
  <c r="K126" i="72"/>
  <c r="M100" i="57"/>
  <c r="K163" i="59"/>
  <c r="H98" i="60"/>
  <c r="I49" i="62"/>
  <c r="F37" i="88" s="1"/>
  <c r="L47" i="46"/>
  <c r="M61" i="58"/>
  <c r="M28" i="73"/>
  <c r="J138" i="65"/>
  <c r="L110" i="63"/>
  <c r="M162" i="46"/>
  <c r="L157" i="46"/>
  <c r="L127" i="64"/>
  <c r="G61" i="65"/>
  <c r="L62" i="66"/>
  <c r="G146" i="62"/>
  <c r="D134" i="88" s="1"/>
  <c r="G103" i="62"/>
  <c r="D91" i="88" s="1"/>
  <c r="J65" i="57"/>
  <c r="I146" i="63"/>
  <c r="K68" i="72"/>
  <c r="L51" i="64"/>
  <c r="L83" i="58"/>
  <c r="L92" i="61"/>
  <c r="J118" i="66"/>
  <c r="K166" i="72"/>
  <c r="L142" i="63"/>
  <c r="L70" i="58"/>
  <c r="J50" i="65"/>
  <c r="L92" i="64"/>
  <c r="L25" i="59"/>
  <c r="H148" i="60"/>
  <c r="K120" i="60"/>
  <c r="N51" i="73"/>
  <c r="L154" i="73"/>
  <c r="L85" i="63"/>
  <c r="L43" i="63"/>
  <c r="M62" i="46"/>
  <c r="J123" i="58"/>
  <c r="J64" i="67"/>
  <c r="L112" i="63"/>
  <c r="K100" i="59"/>
  <c r="L44" i="61"/>
  <c r="K151" i="58"/>
  <c r="L103" i="66"/>
  <c r="J125" i="61"/>
  <c r="J134" i="63"/>
  <c r="I140" i="63"/>
  <c r="M36" i="59"/>
  <c r="N164" i="72"/>
  <c r="L134" i="46"/>
  <c r="M162" i="72"/>
  <c r="J153" i="61"/>
  <c r="G57" i="65"/>
  <c r="I71" i="62"/>
  <c r="F59" i="88" s="1"/>
  <c r="G166" i="65"/>
  <c r="J22" i="64"/>
  <c r="L149" i="59"/>
  <c r="I116" i="65"/>
  <c r="J96" i="61"/>
  <c r="K120" i="73"/>
  <c r="K52" i="67"/>
  <c r="J138" i="61"/>
  <c r="J47" i="46"/>
  <c r="L39" i="66"/>
  <c r="M86" i="59"/>
  <c r="J114" i="67"/>
  <c r="H19" i="62"/>
  <c r="E7" i="88" s="1"/>
  <c r="K70" i="64"/>
  <c r="G39" i="65"/>
  <c r="M141" i="58"/>
  <c r="J108" i="66"/>
  <c r="J57" i="63"/>
  <c r="K135" i="61"/>
  <c r="K71" i="73"/>
  <c r="K119" i="73"/>
  <c r="K91" i="46"/>
  <c r="J57" i="61"/>
  <c r="G24" i="62"/>
  <c r="D12" i="88" s="1"/>
  <c r="L68" i="46"/>
  <c r="J101" i="67"/>
  <c r="K161" i="73"/>
  <c r="J77" i="67"/>
  <c r="M57" i="72"/>
  <c r="K87" i="63"/>
  <c r="L87" i="59"/>
  <c r="L117" i="58"/>
  <c r="L39" i="59"/>
  <c r="L86" i="59"/>
  <c r="G128" i="62"/>
  <c r="D116" i="88" s="1"/>
  <c r="K130" i="63"/>
  <c r="K23" i="57"/>
  <c r="J118" i="57"/>
  <c r="I97" i="60"/>
  <c r="J47" i="62"/>
  <c r="G35" i="88" s="1"/>
  <c r="L128" i="57"/>
  <c r="J39" i="65"/>
  <c r="I94" i="60"/>
  <c r="K150" i="59"/>
  <c r="I115" i="65"/>
  <c r="N68" i="73"/>
  <c r="J106" i="46"/>
  <c r="I19" i="60"/>
  <c r="L121" i="57"/>
  <c r="K104" i="66"/>
  <c r="J52" i="63"/>
  <c r="H28" i="60"/>
  <c r="H101" i="62"/>
  <c r="E89" i="88" s="1"/>
  <c r="K158" i="64"/>
  <c r="K113" i="57"/>
  <c r="J50" i="67"/>
  <c r="J160" i="62"/>
  <c r="G148" i="88" s="1"/>
  <c r="M165" i="46"/>
  <c r="L56" i="66"/>
  <c r="I30" i="67"/>
  <c r="M102" i="59"/>
  <c r="I165" i="60"/>
  <c r="L21" i="58"/>
  <c r="N129" i="72"/>
  <c r="L162" i="57"/>
  <c r="I96" i="67"/>
  <c r="I59" i="62"/>
  <c r="F47" i="88" s="1"/>
  <c r="M144" i="57"/>
  <c r="K58" i="57"/>
  <c r="L64" i="67"/>
  <c r="J150" i="62"/>
  <c r="G138" i="88" s="1"/>
  <c r="L33" i="61"/>
  <c r="L62" i="67"/>
  <c r="N26" i="73"/>
  <c r="M135" i="57"/>
  <c r="L107" i="63"/>
  <c r="L70" i="61"/>
  <c r="J105" i="66"/>
  <c r="K102" i="46"/>
  <c r="L76" i="72"/>
  <c r="L54" i="59"/>
  <c r="L34" i="66"/>
  <c r="L130" i="72"/>
  <c r="M83" i="59"/>
  <c r="M46" i="59"/>
  <c r="I151" i="65"/>
  <c r="N86" i="72"/>
  <c r="K139" i="67"/>
  <c r="K32" i="46"/>
  <c r="K135" i="73"/>
  <c r="I132" i="63"/>
  <c r="M120" i="46"/>
  <c r="H159" i="65"/>
  <c r="K163" i="66"/>
  <c r="K154" i="64"/>
  <c r="K161" i="46"/>
  <c r="J82" i="62"/>
  <c r="G70" i="88" s="1"/>
  <c r="J87" i="59"/>
  <c r="N108" i="72"/>
  <c r="M139" i="72"/>
  <c r="G99" i="62"/>
  <c r="D87" i="88" s="1"/>
  <c r="J128" i="67"/>
  <c r="K109" i="57"/>
  <c r="J140" i="65"/>
  <c r="L77" i="63"/>
  <c r="L90" i="58"/>
  <c r="J123" i="64"/>
  <c r="J105" i="61"/>
  <c r="K106" i="63"/>
  <c r="I20" i="62"/>
  <c r="F8" i="88" s="1"/>
  <c r="I25" i="67"/>
  <c r="K158" i="63"/>
  <c r="L110" i="61"/>
  <c r="M130" i="72"/>
  <c r="K108" i="61"/>
  <c r="M58" i="73"/>
  <c r="M163" i="72"/>
  <c r="I66" i="60"/>
  <c r="I64" i="67"/>
  <c r="J27" i="64"/>
  <c r="M66" i="46"/>
  <c r="J126" i="59"/>
  <c r="I78" i="67"/>
  <c r="K71" i="72"/>
  <c r="I77" i="65"/>
  <c r="I42" i="67"/>
  <c r="K78" i="59"/>
  <c r="L132" i="61"/>
  <c r="J23" i="58"/>
  <c r="J131" i="62"/>
  <c r="G119" i="88" s="1"/>
  <c r="K23" i="58"/>
  <c r="J72" i="64"/>
  <c r="M102" i="46"/>
  <c r="N82" i="72"/>
  <c r="J115" i="64"/>
  <c r="I129" i="61"/>
  <c r="L32" i="57"/>
  <c r="J37" i="66"/>
  <c r="K144" i="66"/>
  <c r="K99" i="67"/>
  <c r="L79" i="63"/>
  <c r="J98" i="57"/>
  <c r="I162" i="67"/>
  <c r="L58" i="72"/>
  <c r="M161" i="58"/>
  <c r="J37" i="46"/>
  <c r="M158" i="46"/>
  <c r="H124" i="60"/>
  <c r="K18" i="59"/>
  <c r="G34" i="62"/>
  <c r="D22" i="88" s="1"/>
  <c r="L86" i="67"/>
  <c r="K73" i="61"/>
  <c r="I148" i="60"/>
  <c r="J20" i="46"/>
  <c r="K65" i="58"/>
  <c r="L138" i="66"/>
  <c r="K140" i="67"/>
  <c r="J28" i="62"/>
  <c r="G16" i="88" s="1"/>
  <c r="J117" i="63"/>
  <c r="L91" i="61"/>
  <c r="J33" i="46"/>
  <c r="L54" i="57"/>
  <c r="L114" i="57"/>
  <c r="L50" i="64"/>
  <c r="J44" i="66"/>
  <c r="I139" i="61"/>
  <c r="L149" i="58"/>
  <c r="K39" i="61"/>
  <c r="M79" i="57"/>
  <c r="H52" i="62"/>
  <c r="E40" i="88" s="1"/>
  <c r="M97" i="73"/>
  <c r="I43" i="61"/>
  <c r="M87" i="46"/>
  <c r="K112" i="73"/>
  <c r="K137" i="63"/>
  <c r="J124" i="67"/>
  <c r="K151" i="63"/>
  <c r="J86" i="66"/>
  <c r="M152" i="73"/>
  <c r="I29" i="67"/>
  <c r="L165" i="66"/>
  <c r="K83" i="63"/>
  <c r="J113" i="57"/>
  <c r="J97" i="60"/>
  <c r="J162" i="66"/>
  <c r="M36" i="58"/>
  <c r="J147" i="60"/>
  <c r="I23" i="67"/>
  <c r="K138" i="64"/>
  <c r="I66" i="62"/>
  <c r="F54" i="88" s="1"/>
  <c r="K127" i="72"/>
  <c r="N104" i="73"/>
  <c r="L64" i="66"/>
  <c r="N45" i="72"/>
  <c r="J68" i="62"/>
  <c r="G56" i="88" s="1"/>
  <c r="J142" i="61"/>
  <c r="J80" i="46"/>
  <c r="K122" i="59"/>
  <c r="M167" i="73"/>
  <c r="M85" i="58"/>
  <c r="L94" i="72"/>
  <c r="L84" i="67"/>
  <c r="L46" i="59"/>
  <c r="L134" i="66"/>
  <c r="K108" i="63"/>
  <c r="L84" i="73"/>
  <c r="L131" i="66"/>
  <c r="M19" i="73"/>
  <c r="H58" i="60"/>
  <c r="J78" i="58"/>
  <c r="K70" i="72"/>
  <c r="N39" i="72"/>
  <c r="J84" i="46"/>
  <c r="M148" i="58"/>
  <c r="J166" i="65"/>
  <c r="J67" i="65"/>
  <c r="K65" i="59"/>
  <c r="M115" i="58"/>
  <c r="K92" i="64"/>
  <c r="J59" i="62"/>
  <c r="G47" i="88" s="1"/>
  <c r="K89" i="59"/>
  <c r="K152" i="46"/>
  <c r="J60" i="58"/>
  <c r="M99" i="72"/>
  <c r="K155" i="63"/>
  <c r="M70" i="73"/>
  <c r="J53" i="46"/>
  <c r="K23" i="61"/>
  <c r="L77" i="66"/>
  <c r="K127" i="46"/>
  <c r="J76" i="58"/>
  <c r="J144" i="63"/>
  <c r="K86" i="46"/>
  <c r="H14" i="62"/>
  <c r="E2" i="88" s="1"/>
  <c r="L97" i="63"/>
  <c r="H70" i="60"/>
  <c r="M120" i="58"/>
  <c r="K128" i="58"/>
  <c r="L121" i="46"/>
  <c r="I89" i="60"/>
  <c r="J156" i="46"/>
  <c r="N41" i="73"/>
  <c r="M21" i="73"/>
  <c r="N121" i="72"/>
  <c r="K97" i="46"/>
  <c r="L146" i="61"/>
  <c r="K77" i="64"/>
  <c r="L40" i="63"/>
  <c r="J123" i="66"/>
  <c r="K31" i="60"/>
  <c r="N35" i="73"/>
  <c r="K150" i="64"/>
  <c r="J80" i="64"/>
  <c r="J158" i="61"/>
  <c r="I105" i="62"/>
  <c r="F93" i="88" s="1"/>
  <c r="I166" i="61"/>
  <c r="K66" i="66"/>
  <c r="M68" i="58"/>
  <c r="L81" i="72"/>
  <c r="K151" i="46"/>
  <c r="J146" i="57"/>
  <c r="J81" i="65"/>
  <c r="J165" i="65"/>
  <c r="M72" i="58"/>
  <c r="J53" i="59"/>
  <c r="G36" i="65"/>
  <c r="N74" i="72"/>
  <c r="J81" i="57"/>
  <c r="K70" i="73"/>
  <c r="K28" i="61"/>
  <c r="J121" i="59"/>
  <c r="L156" i="63"/>
  <c r="H135" i="65"/>
  <c r="J149" i="64"/>
  <c r="K57" i="73"/>
  <c r="L84" i="66"/>
  <c r="L64" i="72"/>
  <c r="K83" i="61"/>
  <c r="I149" i="62"/>
  <c r="F137" i="88" s="1"/>
  <c r="L20" i="46"/>
  <c r="L150" i="63"/>
  <c r="L41" i="67"/>
  <c r="K117" i="61"/>
  <c r="L58" i="46"/>
  <c r="K152" i="63"/>
  <c r="L102" i="67"/>
  <c r="G154" i="62"/>
  <c r="D142" i="88" s="1"/>
  <c r="L29" i="58"/>
  <c r="K79" i="67"/>
  <c r="L125" i="57"/>
  <c r="J135" i="67"/>
  <c r="M108" i="46"/>
  <c r="I24" i="60"/>
  <c r="N29" i="73"/>
  <c r="J136" i="67"/>
  <c r="I81" i="65"/>
  <c r="L105" i="66"/>
  <c r="G101" i="65"/>
  <c r="K32" i="58"/>
  <c r="K89" i="58"/>
  <c r="I106" i="67"/>
  <c r="M53" i="72"/>
  <c r="N108" i="73"/>
  <c r="L96" i="58"/>
  <c r="H113" i="65"/>
  <c r="K95" i="72"/>
  <c r="K51" i="72"/>
  <c r="L72" i="67"/>
  <c r="K68" i="73"/>
  <c r="J159" i="57"/>
  <c r="J89" i="59"/>
  <c r="I94" i="65"/>
  <c r="J28" i="61"/>
  <c r="L163" i="72"/>
  <c r="G152" i="65"/>
  <c r="M133" i="58"/>
  <c r="H144" i="65"/>
  <c r="I86" i="67"/>
  <c r="J61" i="63"/>
  <c r="J50" i="62"/>
  <c r="G38" i="88" s="1"/>
  <c r="L117" i="63"/>
  <c r="G54" i="65"/>
  <c r="G30" i="62"/>
  <c r="D18" i="88" s="1"/>
  <c r="K129" i="66"/>
  <c r="K149" i="72"/>
  <c r="J162" i="46"/>
  <c r="J101" i="58"/>
  <c r="L69" i="64"/>
  <c r="L153" i="46"/>
  <c r="M32" i="57"/>
  <c r="J95" i="63"/>
  <c r="I43" i="60"/>
  <c r="M151" i="59"/>
  <c r="M121" i="46"/>
  <c r="K76" i="59"/>
  <c r="J87" i="67"/>
  <c r="I20" i="65"/>
  <c r="J76" i="46"/>
  <c r="I31" i="62"/>
  <c r="F19" i="88" s="1"/>
  <c r="G143" i="65"/>
  <c r="I142" i="63"/>
  <c r="J159" i="60"/>
  <c r="H106" i="65"/>
  <c r="H127" i="62"/>
  <c r="E115" i="88" s="1"/>
  <c r="I144" i="63"/>
  <c r="J119" i="46"/>
  <c r="L108" i="72"/>
  <c r="L65" i="64"/>
  <c r="L151" i="46"/>
  <c r="K147" i="64"/>
  <c r="H85" i="62"/>
  <c r="E73" i="88" s="1"/>
  <c r="L166" i="57"/>
  <c r="L47" i="61"/>
  <c r="K100" i="61"/>
  <c r="K20" i="59"/>
  <c r="H95" i="60"/>
  <c r="J93" i="65"/>
  <c r="N21" i="73"/>
  <c r="J82" i="61"/>
  <c r="H50" i="65"/>
  <c r="J30" i="67"/>
  <c r="K77" i="46"/>
  <c r="J112" i="59"/>
  <c r="G103" i="65"/>
  <c r="I117" i="63"/>
  <c r="K31" i="66"/>
  <c r="J71" i="63"/>
  <c r="I68" i="61"/>
  <c r="L21" i="57"/>
  <c r="H141" i="60"/>
  <c r="J153" i="64"/>
  <c r="L32" i="58"/>
  <c r="J159" i="66"/>
  <c r="M160" i="59"/>
  <c r="I32" i="63"/>
  <c r="J66" i="66"/>
  <c r="M107" i="57"/>
  <c r="I100" i="61"/>
  <c r="M44" i="46"/>
  <c r="J132" i="62"/>
  <c r="G120" i="88" s="1"/>
  <c r="K73" i="73"/>
  <c r="K70" i="57"/>
  <c r="G163" i="62"/>
  <c r="D151" i="88" s="1"/>
  <c r="K128" i="72"/>
  <c r="N127" i="73"/>
  <c r="N19" i="73"/>
  <c r="N155" i="72"/>
  <c r="H76" i="60"/>
  <c r="I54" i="65"/>
  <c r="M145" i="58"/>
  <c r="K34" i="63"/>
  <c r="J145" i="66"/>
  <c r="J94" i="59"/>
  <c r="K141" i="63"/>
  <c r="M41" i="46"/>
  <c r="L95" i="61"/>
  <c r="L37" i="63"/>
  <c r="J19" i="67"/>
  <c r="G44" i="62"/>
  <c r="D32" i="88" s="1"/>
  <c r="L52" i="58"/>
  <c r="K101" i="73"/>
  <c r="I112" i="63"/>
  <c r="I39" i="62"/>
  <c r="F27" i="88" s="1"/>
  <c r="I157" i="63"/>
  <c r="H166" i="60"/>
  <c r="L27" i="59"/>
  <c r="K26" i="64"/>
  <c r="J32" i="65"/>
  <c r="L70" i="46"/>
  <c r="L155" i="66"/>
  <c r="J155" i="61"/>
  <c r="K35" i="60"/>
  <c r="I130" i="67"/>
  <c r="J106" i="64"/>
  <c r="L41" i="58"/>
  <c r="L64" i="59"/>
  <c r="J48" i="62"/>
  <c r="G36" i="88" s="1"/>
  <c r="M51" i="73"/>
  <c r="K28" i="57"/>
  <c r="L82" i="59"/>
  <c r="G90" i="65"/>
  <c r="M112" i="46"/>
  <c r="I19" i="63"/>
  <c r="I77" i="62"/>
  <c r="F65" i="88" s="1"/>
  <c r="K95" i="61"/>
  <c r="H90" i="65"/>
  <c r="J53" i="65"/>
  <c r="H38" i="60"/>
  <c r="I167" i="65"/>
  <c r="J27" i="57"/>
  <c r="J137" i="62"/>
  <c r="G125" i="88" s="1"/>
  <c r="K30" i="61"/>
  <c r="L141" i="57"/>
  <c r="M72" i="46"/>
  <c r="M47" i="59"/>
  <c r="M122" i="73"/>
  <c r="L158" i="46"/>
  <c r="J38" i="59"/>
  <c r="K74" i="63"/>
  <c r="M88" i="59"/>
  <c r="J75" i="60"/>
  <c r="M57" i="73"/>
  <c r="L152" i="57"/>
  <c r="J83" i="57"/>
  <c r="K131" i="59"/>
  <c r="K72" i="67"/>
  <c r="K119" i="46"/>
  <c r="K74" i="58"/>
  <c r="M67" i="57"/>
  <c r="I60" i="62"/>
  <c r="F48" i="88" s="1"/>
  <c r="J62" i="60"/>
  <c r="K135" i="63"/>
  <c r="G23" i="62"/>
  <c r="D11" i="88" s="1"/>
  <c r="M137" i="46"/>
  <c r="N121" i="73"/>
  <c r="J109" i="62"/>
  <c r="G97" i="88" s="1"/>
  <c r="J141" i="60"/>
  <c r="K111" i="73"/>
  <c r="J142" i="57"/>
  <c r="M55" i="46"/>
  <c r="L168" i="66"/>
  <c r="I74" i="61"/>
  <c r="J41" i="60"/>
  <c r="L113" i="66"/>
  <c r="K149" i="58"/>
  <c r="I162" i="62"/>
  <c r="F150" i="88" s="1"/>
  <c r="L142" i="46"/>
  <c r="J109" i="58"/>
  <c r="K159" i="63"/>
  <c r="L156" i="46"/>
  <c r="I72" i="65"/>
  <c r="N82" i="73"/>
  <c r="J98" i="67"/>
  <c r="M29" i="59"/>
  <c r="J101" i="66"/>
  <c r="J162" i="58"/>
  <c r="J79" i="65"/>
  <c r="J160" i="57"/>
  <c r="L105" i="73"/>
  <c r="G83" i="65"/>
  <c r="L113" i="59"/>
  <c r="I83" i="62"/>
  <c r="F71" i="88" s="1"/>
  <c r="M20" i="46"/>
  <c r="L136" i="67"/>
  <c r="L125" i="72"/>
  <c r="M23" i="57"/>
  <c r="J147" i="67"/>
  <c r="J46" i="61"/>
  <c r="N124" i="73"/>
  <c r="K43" i="46"/>
  <c r="I38" i="60"/>
  <c r="J139" i="63"/>
  <c r="K138" i="67"/>
  <c r="K27" i="57"/>
  <c r="K28" i="67"/>
  <c r="J143" i="57"/>
  <c r="J125" i="59"/>
  <c r="M22" i="73"/>
  <c r="M114" i="72"/>
  <c r="M161" i="72"/>
  <c r="M74" i="59"/>
  <c r="I154" i="61"/>
  <c r="K41" i="46"/>
  <c r="H131" i="65"/>
  <c r="J150" i="59"/>
  <c r="H140" i="65"/>
  <c r="K103" i="60"/>
  <c r="K153" i="67"/>
  <c r="M61" i="72"/>
  <c r="J134" i="46"/>
  <c r="J118" i="61"/>
  <c r="K99" i="72"/>
  <c r="J135" i="58"/>
  <c r="J122" i="59"/>
  <c r="I127" i="62"/>
  <c r="F115" i="88" s="1"/>
  <c r="L128" i="72"/>
  <c r="G137" i="62"/>
  <c r="D125" i="88" s="1"/>
  <c r="K163" i="73"/>
  <c r="G104" i="65"/>
  <c r="L43" i="64"/>
  <c r="K158" i="72"/>
  <c r="L29" i="73"/>
  <c r="L67" i="64"/>
  <c r="K158" i="57"/>
  <c r="I41" i="62"/>
  <c r="F29" i="88" s="1"/>
  <c r="K46" i="73"/>
  <c r="K79" i="73"/>
  <c r="J83" i="66"/>
  <c r="M111" i="72"/>
  <c r="L153" i="64"/>
  <c r="L126" i="46"/>
  <c r="L58" i="63"/>
  <c r="J75" i="65"/>
  <c r="L129" i="57"/>
  <c r="J106" i="58"/>
  <c r="N54" i="72"/>
  <c r="K61" i="58"/>
  <c r="L99" i="66"/>
  <c r="M45" i="73"/>
  <c r="H147" i="62"/>
  <c r="E135" i="88" s="1"/>
  <c r="M22" i="58"/>
  <c r="J70" i="64"/>
  <c r="L32" i="66"/>
  <c r="J24" i="64"/>
  <c r="J122" i="67"/>
  <c r="I114" i="63"/>
  <c r="M145" i="59"/>
  <c r="K34" i="64"/>
  <c r="M58" i="57"/>
  <c r="M85" i="73"/>
  <c r="L48" i="57"/>
  <c r="J132" i="61"/>
  <c r="L45" i="46"/>
  <c r="K127" i="67"/>
  <c r="M146" i="72"/>
  <c r="J150" i="61"/>
  <c r="K139" i="66"/>
  <c r="K83" i="59"/>
  <c r="K121" i="57"/>
  <c r="M37" i="72"/>
  <c r="H64" i="62"/>
  <c r="E52" i="88" s="1"/>
  <c r="K35" i="64"/>
  <c r="H69" i="60"/>
  <c r="I123" i="61"/>
  <c r="H31" i="65"/>
  <c r="K99" i="60"/>
  <c r="I49" i="60"/>
  <c r="M102" i="72"/>
  <c r="J166" i="64"/>
  <c r="I96" i="63"/>
  <c r="I28" i="63"/>
  <c r="J129" i="58"/>
  <c r="K114" i="61"/>
  <c r="J89" i="64"/>
  <c r="N28" i="73"/>
  <c r="J147" i="61"/>
  <c r="I87" i="65"/>
  <c r="H22" i="62"/>
  <c r="E10" i="88" s="1"/>
  <c r="L42" i="66"/>
  <c r="L158" i="63"/>
  <c r="K131" i="64"/>
  <c r="K45" i="60"/>
  <c r="K148" i="46"/>
  <c r="I97" i="61"/>
  <c r="G69" i="62"/>
  <c r="D57" i="88" s="1"/>
  <c r="L96" i="64"/>
  <c r="J100" i="63"/>
  <c r="L102" i="64"/>
  <c r="L124" i="61"/>
  <c r="J137" i="59"/>
  <c r="H101" i="60"/>
  <c r="M114" i="73"/>
  <c r="K140" i="59"/>
  <c r="J23" i="62"/>
  <c r="G11" i="88" s="1"/>
  <c r="I73" i="67"/>
  <c r="L106" i="61"/>
  <c r="J89" i="62"/>
  <c r="G77" i="88" s="1"/>
  <c r="J125" i="63"/>
  <c r="M31" i="58"/>
  <c r="H82" i="65"/>
  <c r="J79" i="62"/>
  <c r="G67" i="88" s="1"/>
  <c r="K93" i="60"/>
  <c r="L144" i="61"/>
  <c r="L100" i="67"/>
  <c r="G93" i="65"/>
  <c r="H90" i="60"/>
  <c r="J151" i="59"/>
  <c r="H46" i="62"/>
  <c r="E34" i="88" s="1"/>
  <c r="K105" i="58"/>
  <c r="H125" i="65"/>
  <c r="J129" i="67"/>
  <c r="H95" i="62"/>
  <c r="E83" i="88" s="1"/>
  <c r="N22" i="72"/>
  <c r="K140" i="57"/>
  <c r="L80" i="57"/>
  <c r="K123" i="58"/>
  <c r="M82" i="46"/>
  <c r="M101" i="46"/>
  <c r="H123" i="65"/>
  <c r="L42" i="64"/>
  <c r="K138" i="59"/>
  <c r="I65" i="62"/>
  <c r="F53" i="88" s="1"/>
  <c r="H127" i="60"/>
  <c r="J83" i="63"/>
  <c r="I43" i="63"/>
  <c r="K118" i="58"/>
  <c r="M141" i="59"/>
  <c r="I44" i="62"/>
  <c r="F32" i="88" s="1"/>
  <c r="I91" i="62"/>
  <c r="F79" i="88" s="1"/>
  <c r="J86" i="61"/>
  <c r="J116" i="46"/>
  <c r="K37" i="66"/>
  <c r="J30" i="66"/>
  <c r="L149" i="57"/>
  <c r="M27" i="59"/>
  <c r="K30" i="66"/>
  <c r="J81" i="46"/>
  <c r="K110" i="64"/>
  <c r="J157" i="57"/>
  <c r="K25" i="57"/>
  <c r="J111" i="57"/>
  <c r="I28" i="62"/>
  <c r="F16" i="88" s="1"/>
  <c r="I45" i="67"/>
  <c r="L129" i="73"/>
  <c r="I85" i="61"/>
  <c r="L139" i="73"/>
  <c r="J158" i="66"/>
  <c r="J129" i="59"/>
  <c r="J140" i="61"/>
  <c r="L37" i="59"/>
  <c r="J101" i="64"/>
  <c r="J36" i="63"/>
  <c r="K102" i="66"/>
  <c r="K99" i="66"/>
  <c r="K56" i="57"/>
  <c r="J63" i="66"/>
  <c r="I152" i="63"/>
  <c r="K37" i="57"/>
  <c r="J52" i="46"/>
  <c r="K124" i="59"/>
  <c r="J73" i="67"/>
  <c r="L118" i="46"/>
  <c r="J20" i="67"/>
  <c r="J63" i="46"/>
  <c r="L81" i="46"/>
  <c r="M26" i="57"/>
  <c r="J111" i="65"/>
  <c r="J121" i="58"/>
  <c r="J48" i="61"/>
  <c r="K115" i="73"/>
  <c r="K165" i="59"/>
  <c r="M121" i="59"/>
  <c r="G121" i="62"/>
  <c r="D109" i="88" s="1"/>
  <c r="J143" i="65"/>
  <c r="J56" i="60"/>
  <c r="I70" i="65"/>
  <c r="M139" i="59"/>
  <c r="J25" i="62"/>
  <c r="G13" i="88" s="1"/>
  <c r="K32" i="60"/>
  <c r="J25" i="67"/>
  <c r="K113" i="64"/>
  <c r="J34" i="57"/>
  <c r="J71" i="57"/>
  <c r="J95" i="60"/>
  <c r="L105" i="63"/>
  <c r="L47" i="72"/>
  <c r="M145" i="72"/>
  <c r="J19" i="65"/>
  <c r="L143" i="61"/>
  <c r="L56" i="58"/>
  <c r="N101" i="72"/>
  <c r="M122" i="57"/>
  <c r="L36" i="59"/>
  <c r="K19" i="57"/>
  <c r="K22" i="66"/>
  <c r="N67" i="72"/>
  <c r="L135" i="67"/>
  <c r="L91" i="58"/>
  <c r="K86" i="60"/>
  <c r="M117" i="58"/>
  <c r="K54" i="46"/>
  <c r="J127" i="58"/>
  <c r="L130" i="58"/>
  <c r="I122" i="65"/>
  <c r="I99" i="65"/>
  <c r="H111" i="60"/>
  <c r="I75" i="60"/>
  <c r="J51" i="60"/>
  <c r="L152" i="72"/>
  <c r="J76" i="59"/>
  <c r="G59" i="62"/>
  <c r="D47" i="88" s="1"/>
  <c r="N57" i="72"/>
  <c r="L26" i="58"/>
  <c r="K136" i="72"/>
  <c r="H78" i="60"/>
  <c r="L124" i="58"/>
  <c r="N37" i="72"/>
  <c r="L163" i="64"/>
  <c r="L73" i="57"/>
  <c r="I132" i="62"/>
  <c r="F120" i="88" s="1"/>
  <c r="L150" i="46"/>
  <c r="J56" i="59"/>
  <c r="G98" i="62"/>
  <c r="D86" i="88" s="1"/>
  <c r="M85" i="46"/>
  <c r="J151" i="67"/>
  <c r="L107" i="64"/>
  <c r="J116" i="67"/>
  <c r="M23" i="46"/>
  <c r="N123" i="73"/>
  <c r="M66" i="59"/>
  <c r="J90" i="60"/>
  <c r="N109" i="73"/>
  <c r="L43" i="72"/>
  <c r="L135" i="72"/>
  <c r="L39" i="58"/>
  <c r="M31" i="59"/>
  <c r="H155" i="62"/>
  <c r="E143" i="88" s="1"/>
  <c r="J138" i="57"/>
  <c r="K142" i="67"/>
  <c r="L88" i="63"/>
  <c r="G57" i="62"/>
  <c r="D45" i="88" s="1"/>
  <c r="I20" i="61"/>
  <c r="L65" i="58"/>
  <c r="J82" i="63"/>
  <c r="M153" i="72"/>
  <c r="L152" i="64"/>
  <c r="J65" i="60"/>
  <c r="J154" i="63"/>
  <c r="I91" i="61"/>
  <c r="M150" i="72"/>
  <c r="K103" i="57"/>
  <c r="H66" i="62"/>
  <c r="E54" i="88" s="1"/>
  <c r="H33" i="60"/>
  <c r="K162" i="73"/>
  <c r="G136" i="62"/>
  <c r="D124" i="88" s="1"/>
  <c r="I75" i="61"/>
  <c r="I29" i="65"/>
  <c r="L157" i="59"/>
  <c r="L46" i="57"/>
  <c r="J132" i="57"/>
  <c r="L39" i="72"/>
  <c r="K22" i="57"/>
  <c r="J65" i="62"/>
  <c r="G53" i="88" s="1"/>
  <c r="L61" i="66"/>
  <c r="L55" i="67"/>
  <c r="J21" i="67"/>
  <c r="M79" i="72"/>
  <c r="L115" i="61"/>
  <c r="J86" i="64"/>
  <c r="L19" i="59"/>
  <c r="M89" i="59"/>
  <c r="L64" i="57"/>
  <c r="L82" i="58"/>
  <c r="L45" i="72"/>
  <c r="M138" i="58"/>
  <c r="G87" i="65"/>
  <c r="L106" i="63"/>
  <c r="L102" i="61"/>
  <c r="I33" i="65"/>
  <c r="H119" i="62"/>
  <c r="E107" i="88" s="1"/>
  <c r="L87" i="57"/>
  <c r="M56" i="73"/>
  <c r="N86" i="73"/>
  <c r="H36" i="65"/>
  <c r="L88" i="67"/>
  <c r="I117" i="67"/>
  <c r="K111" i="60"/>
  <c r="M79" i="46"/>
  <c r="G154" i="65"/>
  <c r="K160" i="60"/>
  <c r="J150" i="60"/>
  <c r="N33" i="73"/>
  <c r="M34" i="58"/>
  <c r="K88" i="46"/>
  <c r="K109" i="63"/>
  <c r="L157" i="58"/>
  <c r="N85" i="72"/>
  <c r="L119" i="64"/>
  <c r="J121" i="67"/>
  <c r="N149" i="73"/>
  <c r="I97" i="67"/>
  <c r="K42" i="64"/>
  <c r="K85" i="61"/>
  <c r="K95" i="73"/>
  <c r="J37" i="63"/>
  <c r="K87" i="61"/>
  <c r="K20" i="73"/>
  <c r="J39" i="58"/>
  <c r="L103" i="72"/>
  <c r="J79" i="67"/>
  <c r="L96" i="66"/>
  <c r="M78" i="59"/>
  <c r="J151" i="60"/>
  <c r="I141" i="62"/>
  <c r="F129" i="88" s="1"/>
  <c r="J99" i="60"/>
  <c r="J34" i="64"/>
  <c r="J150" i="67"/>
  <c r="M70" i="57"/>
  <c r="G75" i="62"/>
  <c r="D63" i="88" s="1"/>
  <c r="J85" i="59"/>
  <c r="G77" i="62"/>
  <c r="D65" i="88" s="1"/>
  <c r="H80" i="62"/>
  <c r="E68" i="88" s="1"/>
  <c r="H98" i="65"/>
  <c r="L55" i="59"/>
  <c r="K95" i="57"/>
  <c r="J118" i="60"/>
  <c r="H105" i="65"/>
  <c r="J78" i="65"/>
  <c r="L102" i="46"/>
  <c r="M72" i="59"/>
  <c r="K142" i="61"/>
  <c r="H118" i="60"/>
  <c r="I47" i="63"/>
  <c r="J106" i="67"/>
  <c r="K19" i="73"/>
  <c r="K18" i="73"/>
  <c r="M48" i="58"/>
  <c r="L54" i="73"/>
  <c r="J147" i="62"/>
  <c r="G135" i="88" s="1"/>
  <c r="K38" i="73"/>
  <c r="L131" i="58"/>
  <c r="I137" i="60"/>
  <c r="L106" i="73"/>
  <c r="J51" i="64"/>
  <c r="K123" i="67"/>
  <c r="L71" i="64"/>
  <c r="I59" i="61"/>
  <c r="I18" i="63"/>
  <c r="N93" i="72"/>
  <c r="L34" i="73"/>
  <c r="J53" i="66"/>
  <c r="M77" i="59"/>
  <c r="J64" i="61"/>
  <c r="G146" i="65"/>
  <c r="M95" i="46"/>
  <c r="L39" i="61"/>
  <c r="N101" i="73"/>
  <c r="M19" i="58"/>
  <c r="I141" i="63"/>
  <c r="I64" i="65"/>
  <c r="L53" i="63"/>
  <c r="L138" i="72"/>
  <c r="M115" i="57"/>
  <c r="L79" i="57"/>
  <c r="K89" i="46"/>
  <c r="L85" i="59"/>
  <c r="N42" i="72"/>
  <c r="L128" i="64"/>
  <c r="J31" i="63"/>
  <c r="M92" i="46"/>
  <c r="K139" i="57"/>
  <c r="L131" i="59"/>
  <c r="K166" i="58"/>
  <c r="L92" i="63"/>
  <c r="J26" i="46"/>
  <c r="I69" i="63"/>
  <c r="I33" i="62"/>
  <c r="F21" i="88" s="1"/>
  <c r="K144" i="73"/>
  <c r="K67" i="58"/>
  <c r="I101" i="62"/>
  <c r="F89" i="88" s="1"/>
  <c r="J40" i="46"/>
  <c r="M111" i="59"/>
  <c r="J73" i="60"/>
  <c r="K101" i="46"/>
  <c r="J21" i="60"/>
  <c r="J124" i="65"/>
  <c r="J75" i="58"/>
  <c r="J154" i="60"/>
  <c r="M136" i="72"/>
  <c r="J39" i="63"/>
  <c r="J42" i="63"/>
  <c r="L89" i="57"/>
  <c r="I148" i="61"/>
  <c r="J92" i="57"/>
  <c r="K60" i="66"/>
  <c r="N160" i="72"/>
  <c r="I90" i="65"/>
  <c r="N62" i="73"/>
  <c r="K97" i="61"/>
  <c r="K83" i="67"/>
  <c r="K114" i="64"/>
  <c r="I136" i="60"/>
  <c r="K101" i="66"/>
  <c r="K25" i="67"/>
  <c r="K81" i="58"/>
  <c r="L24" i="57"/>
  <c r="L20" i="72"/>
  <c r="M121" i="57"/>
  <c r="N24" i="72"/>
  <c r="J42" i="65"/>
  <c r="L75" i="64"/>
  <c r="L148" i="57"/>
  <c r="J111" i="58"/>
  <c r="I39" i="65"/>
  <c r="L125" i="59"/>
  <c r="M72" i="72"/>
  <c r="J34" i="60"/>
  <c r="G63" i="62"/>
  <c r="D51" i="88" s="1"/>
  <c r="J157" i="62"/>
  <c r="G145" i="88" s="1"/>
  <c r="L98" i="57"/>
  <c r="K107" i="61"/>
  <c r="J28" i="60"/>
  <c r="K35" i="61"/>
  <c r="J113" i="60"/>
  <c r="I147" i="60"/>
  <c r="I98" i="61"/>
  <c r="K76" i="61"/>
  <c r="J125" i="66"/>
  <c r="I161" i="60"/>
  <c r="M32" i="46"/>
  <c r="L71" i="58"/>
  <c r="I120" i="61"/>
  <c r="M128" i="59"/>
  <c r="J67" i="63"/>
  <c r="J163" i="58"/>
  <c r="N28" i="72"/>
  <c r="L127" i="59"/>
  <c r="K61" i="61"/>
  <c r="K164" i="64"/>
  <c r="J30" i="65"/>
  <c r="G67" i="65"/>
  <c r="L37" i="58"/>
  <c r="J63" i="67"/>
  <c r="I129" i="65"/>
  <c r="K96" i="66"/>
  <c r="M156" i="58"/>
  <c r="L133" i="46"/>
  <c r="J32" i="57"/>
  <c r="J162" i="67"/>
  <c r="M44" i="73"/>
  <c r="I132" i="67"/>
  <c r="J146" i="66"/>
  <c r="L28" i="67"/>
  <c r="J53" i="67"/>
  <c r="G128" i="65"/>
  <c r="I136" i="61"/>
  <c r="G68" i="65"/>
  <c r="M126" i="73"/>
  <c r="J124" i="62"/>
  <c r="G112" i="88" s="1"/>
  <c r="L43" i="66"/>
  <c r="K104" i="60"/>
  <c r="J125" i="64"/>
  <c r="K92" i="63"/>
  <c r="J82" i="57"/>
  <c r="I59" i="63"/>
  <c r="K167" i="73"/>
  <c r="J91" i="58"/>
  <c r="M74" i="57"/>
  <c r="K86" i="58"/>
  <c r="J54" i="46"/>
  <c r="L103" i="61"/>
  <c r="K52" i="60"/>
  <c r="I32" i="62"/>
  <c r="F20" i="88" s="1"/>
  <c r="M119" i="46"/>
  <c r="J38" i="46"/>
  <c r="L110" i="57"/>
  <c r="I116" i="63"/>
  <c r="J68" i="58"/>
  <c r="N79" i="72"/>
  <c r="J89" i="57"/>
  <c r="M167" i="46"/>
  <c r="K145" i="58"/>
  <c r="K116" i="60"/>
  <c r="L139" i="61"/>
  <c r="L50" i="73"/>
  <c r="J76" i="62"/>
  <c r="G64" i="88" s="1"/>
  <c r="I89" i="63"/>
  <c r="K136" i="58"/>
  <c r="K127" i="59"/>
  <c r="J112" i="67"/>
  <c r="I138" i="62"/>
  <c r="F126" i="88" s="1"/>
  <c r="J71" i="66"/>
  <c r="M117" i="73"/>
  <c r="M124" i="46"/>
  <c r="L97" i="57"/>
  <c r="J105" i="60"/>
  <c r="I142" i="62"/>
  <c r="F130" i="88" s="1"/>
  <c r="J46" i="46"/>
  <c r="G118" i="62"/>
  <c r="D106" i="88" s="1"/>
  <c r="M97" i="57"/>
  <c r="L167" i="46"/>
  <c r="L34" i="72"/>
  <c r="K101" i="58"/>
  <c r="K50" i="59"/>
  <c r="L55" i="58"/>
  <c r="L68" i="73"/>
  <c r="L55" i="72"/>
  <c r="K166" i="57"/>
  <c r="K116" i="66"/>
  <c r="M76" i="72"/>
  <c r="N134" i="73"/>
  <c r="M83" i="58"/>
  <c r="L136" i="73"/>
  <c r="N33" i="72"/>
  <c r="J124" i="63"/>
  <c r="K47" i="60"/>
  <c r="J65" i="63"/>
  <c r="K129" i="63"/>
  <c r="K83" i="46"/>
  <c r="H113" i="60"/>
  <c r="L47" i="73"/>
  <c r="H109" i="62"/>
  <c r="E97" i="88" s="1"/>
  <c r="L66" i="61"/>
  <c r="M143" i="58"/>
  <c r="K81" i="60"/>
  <c r="H43" i="62"/>
  <c r="E31" i="88" s="1"/>
  <c r="L52" i="59"/>
  <c r="M80" i="46"/>
  <c r="J125" i="65"/>
  <c r="G144" i="62"/>
  <c r="D132" i="88" s="1"/>
  <c r="J142" i="60"/>
  <c r="J40" i="66"/>
  <c r="J57" i="66"/>
  <c r="L30" i="64"/>
  <c r="L149" i="67"/>
  <c r="J96" i="63"/>
  <c r="J79" i="60"/>
  <c r="M100" i="72"/>
  <c r="L89" i="66"/>
  <c r="K47" i="64"/>
  <c r="M93" i="57"/>
  <c r="K82" i="60"/>
  <c r="K36" i="73"/>
  <c r="M69" i="46"/>
  <c r="J43" i="67"/>
  <c r="K131" i="66"/>
  <c r="J72" i="60"/>
  <c r="N156" i="72"/>
  <c r="H27" i="65"/>
  <c r="J104" i="61"/>
  <c r="K122" i="72"/>
  <c r="L128" i="46"/>
  <c r="M157" i="58"/>
  <c r="H136" i="60"/>
  <c r="I68" i="62"/>
  <c r="F56" i="88" s="1"/>
  <c r="K40" i="59"/>
  <c r="M20" i="57"/>
  <c r="J68" i="60"/>
  <c r="L109" i="61"/>
  <c r="G98" i="65"/>
  <c r="I76" i="62"/>
  <c r="F64" i="88" s="1"/>
  <c r="N145" i="72"/>
  <c r="L148" i="72"/>
  <c r="H82" i="60"/>
  <c r="M137" i="57"/>
  <c r="L145" i="72"/>
  <c r="J22" i="57"/>
  <c r="K52" i="64"/>
  <c r="M82" i="73"/>
  <c r="H58" i="62"/>
  <c r="E46" i="88" s="1"/>
  <c r="J99" i="67"/>
  <c r="K50" i="63"/>
  <c r="K105" i="66"/>
  <c r="G138" i="65"/>
  <c r="M154" i="57"/>
  <c r="H159" i="60"/>
  <c r="K130" i="57"/>
  <c r="J157" i="65"/>
  <c r="L21" i="67"/>
  <c r="J107" i="66"/>
  <c r="K148" i="58"/>
  <c r="N122" i="73"/>
  <c r="I89" i="67"/>
  <c r="I77" i="67"/>
  <c r="H61" i="62"/>
  <c r="E49" i="88" s="1"/>
  <c r="M112" i="59"/>
  <c r="H127" i="65"/>
  <c r="M124" i="72"/>
  <c r="K97" i="63"/>
  <c r="H67" i="65"/>
  <c r="L165" i="64"/>
  <c r="L159" i="59"/>
  <c r="H53" i="65"/>
  <c r="H81" i="65"/>
  <c r="L39" i="57"/>
  <c r="K63" i="72"/>
  <c r="J98" i="63"/>
  <c r="M162" i="58"/>
  <c r="L124" i="64"/>
  <c r="L160" i="58"/>
  <c r="L39" i="46"/>
  <c r="K138" i="61"/>
  <c r="K103" i="46"/>
  <c r="K65" i="66"/>
  <c r="J105" i="64"/>
  <c r="K127" i="63"/>
  <c r="L34" i="46"/>
  <c r="J62" i="57"/>
  <c r="K131" i="61"/>
  <c r="K27" i="46"/>
  <c r="L28" i="57"/>
  <c r="G116" i="62"/>
  <c r="D104" i="88" s="1"/>
  <c r="K51" i="61"/>
  <c r="L50" i="58"/>
  <c r="J59" i="63"/>
  <c r="K90" i="59"/>
  <c r="H66" i="60"/>
  <c r="J37" i="58"/>
  <c r="I81" i="62"/>
  <c r="F69" i="88" s="1"/>
  <c r="G74" i="62"/>
  <c r="D62" i="88" s="1"/>
  <c r="K57" i="67"/>
  <c r="H61" i="65"/>
  <c r="J156" i="58"/>
  <c r="J124" i="59"/>
  <c r="K150" i="63"/>
  <c r="K37" i="64"/>
  <c r="L122" i="58"/>
  <c r="K160" i="63"/>
  <c r="M133" i="72"/>
  <c r="L21" i="59"/>
  <c r="J164" i="66"/>
  <c r="J21" i="58"/>
  <c r="I89" i="65"/>
  <c r="N18" i="73"/>
  <c r="J98" i="64"/>
  <c r="K44" i="61"/>
  <c r="J29" i="65"/>
  <c r="I30" i="61"/>
  <c r="K129" i="57"/>
  <c r="M97" i="46"/>
  <c r="K38" i="59"/>
  <c r="J74" i="64"/>
  <c r="M77" i="72"/>
  <c r="K63" i="61"/>
  <c r="I159" i="61"/>
  <c r="K155" i="57"/>
  <c r="M163" i="57"/>
  <c r="I23" i="61"/>
  <c r="J164" i="64"/>
  <c r="M165" i="73"/>
  <c r="G135" i="62"/>
  <c r="D123" i="88" s="1"/>
  <c r="J159" i="59"/>
  <c r="G28" i="65"/>
  <c r="H93" i="60"/>
  <c r="N47" i="72"/>
  <c r="J80" i="57"/>
  <c r="K90" i="57"/>
  <c r="J60" i="60"/>
  <c r="K123" i="60"/>
  <c r="I90" i="62"/>
  <c r="F78" i="88" s="1"/>
  <c r="L138" i="73"/>
  <c r="J80" i="62"/>
  <c r="G68" i="88" s="1"/>
  <c r="L52" i="63"/>
  <c r="M115" i="72"/>
  <c r="L162" i="67"/>
  <c r="K145" i="63"/>
  <c r="I106" i="65"/>
  <c r="J131" i="59"/>
  <c r="M66" i="73"/>
  <c r="K163" i="46"/>
  <c r="J114" i="59"/>
  <c r="J66" i="62"/>
  <c r="G54" i="88" s="1"/>
  <c r="K99" i="61"/>
  <c r="I111" i="62"/>
  <c r="F99" i="88" s="1"/>
  <c r="G155" i="65"/>
  <c r="M86" i="58"/>
  <c r="H73" i="60"/>
  <c r="J52" i="57"/>
  <c r="J30" i="61"/>
  <c r="K45" i="46"/>
  <c r="K118" i="72"/>
  <c r="K58" i="63"/>
  <c r="N156" i="73"/>
  <c r="L147" i="61"/>
  <c r="L77" i="72"/>
  <c r="K35" i="66"/>
  <c r="K62" i="63"/>
  <c r="G29" i="65"/>
  <c r="I120" i="65"/>
  <c r="L76" i="46"/>
  <c r="K44" i="63"/>
  <c r="L24" i="58"/>
  <c r="J162" i="62"/>
  <c r="G150" i="88" s="1"/>
  <c r="I44" i="60"/>
  <c r="K18" i="72"/>
  <c r="H136" i="62"/>
  <c r="E124" i="88" s="1"/>
  <c r="H99" i="62"/>
  <c r="E87" i="88" s="1"/>
  <c r="L133" i="59"/>
  <c r="J156" i="57"/>
  <c r="G81" i="62"/>
  <c r="D69" i="88" s="1"/>
  <c r="L163" i="46"/>
  <c r="M23" i="73"/>
  <c r="J80" i="65"/>
  <c r="L79" i="61"/>
  <c r="G149" i="62"/>
  <c r="D137" i="88" s="1"/>
  <c r="L105" i="46"/>
  <c r="K58" i="64"/>
  <c r="H92" i="65"/>
  <c r="H96" i="65"/>
  <c r="J57" i="46"/>
  <c r="K66" i="46"/>
  <c r="J159" i="67"/>
  <c r="G48" i="62"/>
  <c r="D36" i="88" s="1"/>
  <c r="J94" i="65"/>
  <c r="M26" i="58"/>
  <c r="K41" i="73"/>
  <c r="G64" i="65"/>
  <c r="K84" i="72"/>
  <c r="L18" i="67"/>
  <c r="J69" i="67"/>
  <c r="J91" i="62"/>
  <c r="G79" i="88" s="1"/>
  <c r="M160" i="57"/>
  <c r="L65" i="72"/>
  <c r="M81" i="73"/>
  <c r="J52" i="61"/>
  <c r="L38" i="59"/>
  <c r="M86" i="57"/>
  <c r="G23" i="65"/>
  <c r="K75" i="61"/>
  <c r="K145" i="66"/>
  <c r="M138" i="59"/>
  <c r="L43" i="57"/>
  <c r="J144" i="65"/>
  <c r="I153" i="65"/>
  <c r="N53" i="72"/>
  <c r="L161" i="61"/>
  <c r="I68" i="67"/>
  <c r="I160" i="60"/>
  <c r="J62" i="62"/>
  <c r="G50" i="88" s="1"/>
  <c r="I117" i="61"/>
  <c r="K53" i="67"/>
  <c r="L74" i="72"/>
  <c r="L164" i="59"/>
  <c r="L119" i="63"/>
  <c r="M19" i="57"/>
  <c r="L165" i="63"/>
  <c r="I41" i="67"/>
  <c r="K41" i="61"/>
  <c r="H84" i="62"/>
  <c r="E72" i="88" s="1"/>
  <c r="K52" i="58"/>
  <c r="L96" i="67"/>
  <c r="K77" i="67"/>
  <c r="N98" i="73"/>
  <c r="J107" i="59"/>
  <c r="M82" i="59"/>
  <c r="J131" i="65"/>
  <c r="H129" i="60"/>
  <c r="L132" i="67"/>
  <c r="J135" i="62"/>
  <c r="G123" i="88" s="1"/>
  <c r="J94" i="63"/>
  <c r="M79" i="73"/>
  <c r="J97" i="57"/>
  <c r="K69" i="60"/>
  <c r="L30" i="57"/>
  <c r="J111" i="63"/>
  <c r="G38" i="62"/>
  <c r="D26" i="88" s="1"/>
  <c r="J40" i="67"/>
  <c r="K159" i="46"/>
  <c r="G127" i="65"/>
  <c r="H70" i="62"/>
  <c r="E58" i="88" s="1"/>
  <c r="J148" i="59"/>
  <c r="K114" i="73"/>
  <c r="K164" i="46"/>
  <c r="J164" i="59"/>
  <c r="H53" i="62"/>
  <c r="E41" i="88" s="1"/>
  <c r="I123" i="65"/>
  <c r="L83" i="59"/>
  <c r="J68" i="66"/>
  <c r="J67" i="62"/>
  <c r="G55" i="88" s="1"/>
  <c r="I26" i="65"/>
  <c r="N141" i="73"/>
  <c r="I146" i="67"/>
  <c r="M58" i="59"/>
  <c r="K98" i="61"/>
  <c r="I75" i="65"/>
  <c r="J31" i="46"/>
  <c r="M103" i="57"/>
  <c r="L163" i="66"/>
  <c r="K80" i="73"/>
  <c r="M42" i="72"/>
  <c r="L23" i="72"/>
  <c r="L75" i="72"/>
  <c r="L117" i="59"/>
  <c r="K69" i="58"/>
  <c r="M106" i="59"/>
  <c r="L91" i="73"/>
  <c r="J136" i="59"/>
  <c r="M143" i="72"/>
  <c r="M111" i="46"/>
  <c r="K102" i="60"/>
  <c r="L140" i="63"/>
  <c r="I27" i="63"/>
  <c r="I103" i="65"/>
  <c r="M113" i="57"/>
  <c r="J33" i="59"/>
  <c r="M132" i="73"/>
  <c r="L123" i="58"/>
  <c r="L159" i="72"/>
  <c r="J31" i="62"/>
  <c r="G19" i="88" s="1"/>
  <c r="L77" i="59"/>
  <c r="K83" i="60"/>
  <c r="H152" i="60"/>
  <c r="K72" i="63"/>
  <c r="M21" i="58"/>
  <c r="L57" i="59"/>
  <c r="L108" i="58"/>
  <c r="J162" i="59"/>
  <c r="N24" i="73"/>
  <c r="H158" i="60"/>
  <c r="L29" i="64"/>
  <c r="L51" i="72"/>
  <c r="M81" i="58"/>
  <c r="L26" i="72"/>
  <c r="L57" i="73"/>
  <c r="J102" i="58"/>
  <c r="K60" i="63"/>
  <c r="J146" i="63"/>
  <c r="L61" i="64"/>
  <c r="L74" i="59"/>
  <c r="N146" i="73"/>
  <c r="I113" i="67"/>
  <c r="J60" i="46"/>
  <c r="L111" i="57"/>
  <c r="L112" i="72"/>
  <c r="M74" i="46"/>
  <c r="L166" i="72"/>
  <c r="J89" i="46"/>
  <c r="K87" i="73"/>
  <c r="K131" i="60"/>
  <c r="L33" i="64"/>
  <c r="I83" i="63"/>
  <c r="N23" i="73"/>
  <c r="K43" i="57"/>
  <c r="J131" i="63"/>
  <c r="K131" i="63"/>
  <c r="M33" i="72"/>
  <c r="L31" i="73"/>
  <c r="K123" i="66"/>
  <c r="I88" i="61"/>
  <c r="L56" i="59"/>
  <c r="I154" i="67"/>
  <c r="L115" i="59"/>
  <c r="L33" i="67"/>
  <c r="N127" i="72"/>
  <c r="H143" i="60"/>
  <c r="J101" i="61"/>
  <c r="M164" i="73"/>
  <c r="K115" i="66"/>
  <c r="J150" i="57"/>
  <c r="J67" i="46"/>
  <c r="J101" i="46"/>
  <c r="J167" i="63"/>
  <c r="K155" i="73"/>
  <c r="L131" i="57"/>
  <c r="L28" i="64"/>
  <c r="L141" i="72"/>
  <c r="G107" i="62"/>
  <c r="D95" i="88" s="1"/>
  <c r="I107" i="62"/>
  <c r="F95" i="88" s="1"/>
  <c r="G59" i="65"/>
  <c r="G120" i="65"/>
  <c r="L89" i="72"/>
  <c r="L115" i="66"/>
  <c r="K28" i="66"/>
  <c r="L163" i="61"/>
  <c r="L25" i="72"/>
  <c r="K85" i="46"/>
  <c r="K39" i="57"/>
  <c r="J66" i="63"/>
  <c r="M88" i="58"/>
  <c r="H152" i="62"/>
  <c r="E140" i="88" s="1"/>
  <c r="K95" i="59"/>
  <c r="J140" i="67"/>
  <c r="J49" i="66"/>
  <c r="M106" i="58"/>
  <c r="I148" i="63"/>
  <c r="M139" i="58"/>
  <c r="K150" i="66"/>
  <c r="K96" i="72"/>
  <c r="H151" i="65"/>
  <c r="K135" i="67"/>
  <c r="K167" i="63"/>
  <c r="M22" i="59"/>
  <c r="I153" i="63"/>
  <c r="L159" i="58"/>
  <c r="I110" i="62"/>
  <c r="F98" i="88" s="1"/>
  <c r="I93" i="65"/>
  <c r="K129" i="73"/>
  <c r="K55" i="61"/>
  <c r="M117" i="59"/>
  <c r="L144" i="66"/>
  <c r="I42" i="62"/>
  <c r="F30" i="88" s="1"/>
  <c r="I130" i="60"/>
  <c r="K162" i="64"/>
  <c r="I50" i="63"/>
  <c r="K147" i="57"/>
  <c r="I64" i="63"/>
  <c r="L132" i="73"/>
  <c r="K118" i="60"/>
  <c r="J148" i="64"/>
  <c r="K60" i="58"/>
  <c r="I87" i="63"/>
  <c r="K167" i="67"/>
  <c r="N73" i="73"/>
  <c r="J79" i="59"/>
  <c r="K88" i="63"/>
  <c r="K69" i="66"/>
  <c r="L29" i="66"/>
  <c r="J106" i="59"/>
  <c r="M64" i="46"/>
  <c r="G90" i="62"/>
  <c r="D78" i="88" s="1"/>
  <c r="K59" i="46"/>
  <c r="M120" i="73"/>
  <c r="G19" i="62"/>
  <c r="D7" i="88" s="1"/>
  <c r="J88" i="57"/>
  <c r="I55" i="63"/>
  <c r="G108" i="65"/>
  <c r="J55" i="64"/>
  <c r="K42" i="66"/>
  <c r="J66" i="65"/>
  <c r="J142" i="64"/>
  <c r="I153" i="67"/>
  <c r="M109" i="58"/>
  <c r="J152" i="62"/>
  <c r="G140" i="88" s="1"/>
  <c r="K73" i="46"/>
  <c r="I156" i="62"/>
  <c r="F144" i="88" s="1"/>
  <c r="K49" i="60"/>
  <c r="J87" i="66"/>
  <c r="I29" i="63"/>
  <c r="L60" i="59"/>
  <c r="I154" i="65"/>
  <c r="M62" i="57"/>
  <c r="L137" i="58"/>
  <c r="K57" i="60"/>
  <c r="J135" i="46"/>
  <c r="K59" i="57"/>
  <c r="I71" i="60"/>
  <c r="J27" i="61"/>
  <c r="K137" i="67"/>
  <c r="L93" i="58"/>
  <c r="I112" i="61"/>
  <c r="N157" i="73"/>
  <c r="N154" i="72"/>
  <c r="J138" i="63"/>
  <c r="M149" i="57"/>
  <c r="K32" i="64"/>
  <c r="K52" i="72"/>
  <c r="L19" i="64"/>
  <c r="M73" i="58"/>
  <c r="K31" i="58"/>
  <c r="K53" i="58"/>
  <c r="K127" i="61"/>
  <c r="K115" i="60"/>
  <c r="H137" i="62"/>
  <c r="E125" i="88" s="1"/>
  <c r="K109" i="72"/>
  <c r="J160" i="65"/>
  <c r="N118" i="72"/>
  <c r="I98" i="65"/>
  <c r="J136" i="63"/>
  <c r="M134" i="59"/>
  <c r="K84" i="63"/>
  <c r="J26" i="63"/>
  <c r="L46" i="67"/>
  <c r="N166" i="73"/>
  <c r="K55" i="72"/>
  <c r="K56" i="66"/>
  <c r="L120" i="67"/>
  <c r="J20" i="58"/>
  <c r="L127" i="58"/>
  <c r="L108" i="61"/>
  <c r="L100" i="63"/>
  <c r="K38" i="57"/>
  <c r="M127" i="73"/>
  <c r="N56" i="72"/>
  <c r="N95" i="73"/>
  <c r="G142" i="65"/>
  <c r="N110" i="72"/>
  <c r="G21" i="65"/>
  <c r="J60" i="61"/>
  <c r="J137" i="58"/>
  <c r="L147" i="58"/>
  <c r="K67" i="72"/>
  <c r="I53" i="61"/>
  <c r="I80" i="62"/>
  <c r="F68" i="88" s="1"/>
  <c r="H117" i="60"/>
  <c r="M26" i="59"/>
  <c r="I21" i="65"/>
  <c r="K111" i="66"/>
  <c r="L162" i="58"/>
  <c r="K114" i="46"/>
  <c r="M71" i="73"/>
  <c r="L96" i="61"/>
  <c r="L99" i="64"/>
  <c r="K159" i="60"/>
  <c r="K129" i="64"/>
  <c r="M105" i="58"/>
  <c r="K128" i="61"/>
  <c r="H95" i="65"/>
  <c r="K37" i="60"/>
  <c r="L95" i="63"/>
  <c r="H143" i="62"/>
  <c r="E131" i="88" s="1"/>
  <c r="J80" i="60"/>
  <c r="L140" i="73"/>
  <c r="K41" i="67"/>
  <c r="L93" i="63"/>
  <c r="I37" i="65"/>
  <c r="L142" i="64"/>
  <c r="M105" i="73"/>
  <c r="J85" i="60"/>
  <c r="J39" i="61"/>
  <c r="L162" i="73"/>
  <c r="G123" i="62"/>
  <c r="D111" i="88" s="1"/>
  <c r="L120" i="46"/>
  <c r="K163" i="57"/>
  <c r="J132" i="63"/>
  <c r="G147" i="62"/>
  <c r="D135" i="88" s="1"/>
  <c r="J54" i="63"/>
  <c r="M27" i="58"/>
  <c r="M30" i="59"/>
  <c r="L57" i="67"/>
  <c r="J87" i="63"/>
  <c r="K97" i="64"/>
  <c r="J41" i="59"/>
  <c r="J54" i="57"/>
  <c r="N131" i="72"/>
  <c r="H87" i="60"/>
  <c r="H106" i="60"/>
  <c r="G43" i="62"/>
  <c r="D31" i="88" s="1"/>
  <c r="J59" i="61"/>
  <c r="J71" i="65"/>
  <c r="K118" i="57"/>
  <c r="J165" i="64"/>
  <c r="M83" i="73"/>
  <c r="L66" i="67"/>
  <c r="K70" i="61"/>
  <c r="G147" i="65"/>
  <c r="N59" i="73"/>
  <c r="M163" i="58"/>
  <c r="N21" i="72"/>
  <c r="J114" i="66"/>
  <c r="L164" i="61"/>
  <c r="I134" i="60"/>
  <c r="K95" i="58"/>
  <c r="H159" i="62"/>
  <c r="E147" i="88" s="1"/>
  <c r="J102" i="63"/>
  <c r="I112" i="62"/>
  <c r="F100" i="88" s="1"/>
  <c r="M89" i="58"/>
  <c r="I130" i="61"/>
  <c r="I157" i="61"/>
  <c r="K157" i="60"/>
  <c r="L48" i="67"/>
  <c r="M148" i="72"/>
  <c r="J103" i="57"/>
  <c r="K26" i="67"/>
  <c r="K133" i="59"/>
  <c r="M43" i="72"/>
  <c r="H35" i="62"/>
  <c r="E23" i="88" s="1"/>
  <c r="H103" i="62"/>
  <c r="E91" i="88" s="1"/>
  <c r="N78" i="73"/>
  <c r="L110" i="72"/>
  <c r="J109" i="60"/>
  <c r="K118" i="64"/>
  <c r="J63" i="62"/>
  <c r="G51" i="88" s="1"/>
  <c r="N105" i="73"/>
  <c r="J66" i="57"/>
  <c r="H42" i="60"/>
  <c r="I158" i="60"/>
  <c r="H84" i="65"/>
  <c r="I107" i="60"/>
  <c r="J110" i="64"/>
  <c r="J23" i="63"/>
  <c r="L66" i="59"/>
  <c r="J115" i="46"/>
  <c r="M59" i="46"/>
  <c r="H132" i="62"/>
  <c r="E120" i="88" s="1"/>
  <c r="L23" i="59"/>
  <c r="K40" i="66"/>
  <c r="J121" i="63"/>
  <c r="N117" i="72"/>
  <c r="K91" i="72"/>
  <c r="K63" i="57"/>
  <c r="K156" i="66"/>
  <c r="H114" i="62"/>
  <c r="E102" i="88" s="1"/>
  <c r="I149" i="67"/>
  <c r="I57" i="60"/>
  <c r="L62" i="57"/>
  <c r="J132" i="64"/>
  <c r="H134" i="60"/>
  <c r="I145" i="65"/>
  <c r="G126" i="65"/>
  <c r="L67" i="46"/>
  <c r="K47" i="66"/>
  <c r="L159" i="63"/>
  <c r="L64" i="63"/>
  <c r="L113" i="73"/>
  <c r="K122" i="60"/>
  <c r="N135" i="73"/>
  <c r="J72" i="59"/>
  <c r="M37" i="59"/>
  <c r="L83" i="61"/>
  <c r="M44" i="72"/>
  <c r="L40" i="57"/>
  <c r="M152" i="72"/>
  <c r="K93" i="67"/>
  <c r="H142" i="62"/>
  <c r="E130" i="88" s="1"/>
  <c r="H160" i="62"/>
  <c r="E148" i="88" s="1"/>
  <c r="J107" i="65"/>
  <c r="J157" i="58"/>
  <c r="J40" i="61"/>
  <c r="I150" i="60"/>
  <c r="K48" i="66"/>
  <c r="K73" i="66"/>
  <c r="I31" i="65"/>
  <c r="K19" i="61"/>
  <c r="L22" i="64"/>
  <c r="K158" i="61"/>
  <c r="K39" i="58"/>
  <c r="K140" i="60"/>
  <c r="K104" i="57"/>
  <c r="J154" i="61"/>
  <c r="K111" i="63"/>
  <c r="I144" i="65"/>
  <c r="J114" i="46"/>
  <c r="L116" i="66"/>
  <c r="M91" i="58"/>
  <c r="M51" i="72"/>
  <c r="L114" i="64"/>
  <c r="L92" i="57"/>
  <c r="M153" i="59"/>
  <c r="J70" i="59"/>
  <c r="K100" i="58"/>
  <c r="M154" i="59"/>
  <c r="I113" i="61"/>
  <c r="L50" i="57"/>
  <c r="J63" i="63"/>
  <c r="I33" i="61"/>
  <c r="L112" i="73"/>
  <c r="I128" i="63"/>
  <c r="L168" i="64"/>
  <c r="I83" i="67"/>
  <c r="N142" i="73"/>
  <c r="M43" i="59"/>
  <c r="L62" i="59"/>
  <c r="I122" i="63"/>
  <c r="I56" i="63"/>
  <c r="K147" i="59"/>
  <c r="H157" i="65"/>
  <c r="L97" i="67"/>
  <c r="L62" i="72"/>
  <c r="H49" i="65"/>
  <c r="K45" i="67"/>
  <c r="L43" i="61"/>
  <c r="L37" i="57"/>
  <c r="J76" i="67"/>
  <c r="K79" i="46"/>
  <c r="J159" i="64"/>
  <c r="J38" i="67"/>
  <c r="I81" i="63"/>
  <c r="J88" i="64"/>
  <c r="L85" i="64"/>
  <c r="J52" i="58"/>
  <c r="H53" i="60"/>
  <c r="K112" i="66"/>
  <c r="L57" i="72"/>
  <c r="N134" i="72"/>
  <c r="K144" i="67"/>
  <c r="J128" i="64"/>
  <c r="K20" i="66"/>
  <c r="I52" i="60"/>
  <c r="K53" i="64"/>
  <c r="K148" i="60"/>
  <c r="K34" i="67"/>
  <c r="J41" i="65"/>
  <c r="N99" i="73"/>
  <c r="L21" i="61"/>
  <c r="J46" i="65"/>
  <c r="M70" i="59"/>
  <c r="M24" i="58"/>
  <c r="K45" i="61"/>
  <c r="K131" i="46"/>
  <c r="L46" i="73"/>
  <c r="I27" i="67"/>
  <c r="L129" i="59"/>
  <c r="J59" i="46"/>
  <c r="G55" i="65"/>
  <c r="M55" i="72"/>
  <c r="K73" i="59"/>
  <c r="I125" i="67"/>
  <c r="K144" i="58"/>
  <c r="L73" i="58"/>
  <c r="K87" i="46"/>
  <c r="N120" i="73"/>
  <c r="I57" i="65"/>
  <c r="M64" i="58"/>
  <c r="J18" i="62"/>
  <c r="G6" i="88" s="1"/>
  <c r="K66" i="73"/>
  <c r="K28" i="58"/>
  <c r="J41" i="63"/>
  <c r="J95" i="46"/>
  <c r="K116" i="63"/>
  <c r="J146" i="65"/>
  <c r="L125" i="58"/>
  <c r="M77" i="58"/>
  <c r="I48" i="61"/>
  <c r="L151" i="66"/>
  <c r="M109" i="57"/>
  <c r="J158" i="67"/>
  <c r="J62" i="59"/>
  <c r="L167" i="67"/>
  <c r="J86" i="60"/>
  <c r="K116" i="67"/>
  <c r="M71" i="59"/>
  <c r="L30" i="73"/>
  <c r="I96" i="60"/>
  <c r="J90" i="65"/>
  <c r="K132" i="61"/>
  <c r="L159" i="64"/>
  <c r="J44" i="61"/>
  <c r="L147" i="67"/>
  <c r="M103" i="73"/>
  <c r="K130" i="72"/>
  <c r="L68" i="57"/>
  <c r="M91" i="72"/>
  <c r="K153" i="57"/>
  <c r="J139" i="67"/>
  <c r="I53" i="62"/>
  <c r="F41" i="88" s="1"/>
  <c r="K86" i="72"/>
  <c r="H121" i="62"/>
  <c r="E109" i="88" s="1"/>
  <c r="N37" i="73"/>
  <c r="K44" i="72"/>
  <c r="K153" i="46"/>
  <c r="L113" i="67"/>
  <c r="K91" i="61"/>
  <c r="L52" i="73"/>
  <c r="I49" i="65"/>
  <c r="K156" i="72"/>
  <c r="I34" i="62"/>
  <c r="F22" i="88" s="1"/>
  <c r="M48" i="73"/>
  <c r="L95" i="64"/>
  <c r="L152" i="58"/>
  <c r="L89" i="67"/>
  <c r="M140" i="58"/>
  <c r="L37" i="46"/>
  <c r="K21" i="63"/>
  <c r="M62" i="73"/>
  <c r="J135" i="60"/>
  <c r="L21" i="64"/>
  <c r="K71" i="60"/>
  <c r="K51" i="58"/>
  <c r="K152" i="58"/>
  <c r="J29" i="64"/>
  <c r="L134" i="67"/>
  <c r="I92" i="65"/>
  <c r="L70" i="72"/>
  <c r="L94" i="46"/>
  <c r="H39" i="62"/>
  <c r="E27" i="88" s="1"/>
  <c r="L24" i="72"/>
  <c r="L151" i="67"/>
  <c r="J77" i="61"/>
  <c r="H135" i="60"/>
  <c r="K103" i="72"/>
  <c r="M126" i="72"/>
  <c r="G67" i="62"/>
  <c r="D55" i="88" s="1"/>
  <c r="J133" i="64"/>
  <c r="K73" i="67"/>
  <c r="J64" i="46"/>
  <c r="K121" i="73"/>
  <c r="K44" i="59"/>
  <c r="K155" i="64"/>
  <c r="K64" i="63"/>
  <c r="I129" i="63"/>
  <c r="K70" i="60"/>
  <c r="K155" i="66"/>
  <c r="M56" i="72"/>
  <c r="J120" i="61"/>
  <c r="J160" i="66"/>
  <c r="K69" i="59"/>
  <c r="N144" i="73"/>
  <c r="L40" i="59"/>
  <c r="H133" i="65"/>
  <c r="M66" i="57"/>
  <c r="K20" i="64"/>
  <c r="K119" i="72"/>
  <c r="I158" i="67"/>
  <c r="M42" i="46"/>
  <c r="J140" i="57"/>
  <c r="M34" i="46"/>
  <c r="J136" i="64"/>
  <c r="J143" i="61"/>
  <c r="L167" i="64"/>
  <c r="L26" i="66"/>
  <c r="N94" i="73"/>
  <c r="M111" i="73"/>
  <c r="I38" i="61"/>
  <c r="L27" i="67"/>
  <c r="I115" i="60"/>
  <c r="J116" i="60"/>
  <c r="M125" i="46"/>
  <c r="I34" i="60"/>
  <c r="L58" i="59"/>
  <c r="K60" i="61"/>
  <c r="M108" i="58"/>
  <c r="J49" i="67"/>
  <c r="J25" i="63"/>
  <c r="I148" i="65"/>
  <c r="J88" i="62"/>
  <c r="G76" i="88" s="1"/>
  <c r="I159" i="60"/>
  <c r="I128" i="67"/>
  <c r="K154" i="57"/>
  <c r="J31" i="65"/>
  <c r="J39" i="67"/>
  <c r="K122" i="73"/>
  <c r="L131" i="46"/>
  <c r="K142" i="59"/>
  <c r="I125" i="63"/>
  <c r="L51" i="57"/>
  <c r="J23" i="46"/>
  <c r="M52" i="59"/>
  <c r="M18" i="46"/>
  <c r="J106" i="62"/>
  <c r="G94" i="88" s="1"/>
  <c r="K21" i="72"/>
  <c r="J44" i="60"/>
  <c r="H43" i="65"/>
  <c r="J163" i="64"/>
  <c r="H102" i="65"/>
  <c r="K114" i="72"/>
  <c r="L34" i="58"/>
  <c r="N63" i="73"/>
  <c r="I76" i="60"/>
  <c r="M89" i="46"/>
  <c r="L54" i="58"/>
  <c r="I29" i="62"/>
  <c r="F17" i="88" s="1"/>
  <c r="L90" i="57"/>
  <c r="K57" i="57"/>
  <c r="K73" i="72"/>
  <c r="I157" i="60"/>
  <c r="K158" i="59"/>
  <c r="M33" i="57"/>
  <c r="I21" i="62"/>
  <c r="F9" i="88" s="1"/>
  <c r="J104" i="66"/>
  <c r="I32" i="60"/>
  <c r="J137" i="65"/>
  <c r="N84" i="72"/>
  <c r="L96" i="57"/>
  <c r="I79" i="62"/>
  <c r="F67" i="88" s="1"/>
  <c r="K69" i="67"/>
  <c r="K59" i="64"/>
  <c r="K79" i="57"/>
  <c r="J54" i="66"/>
  <c r="K79" i="64"/>
  <c r="L84" i="59"/>
  <c r="I47" i="62"/>
  <c r="F35" i="88" s="1"/>
  <c r="M94" i="57"/>
  <c r="J108" i="65"/>
  <c r="J19" i="46"/>
  <c r="K160" i="58"/>
  <c r="K28" i="64"/>
  <c r="K36" i="57"/>
  <c r="L125" i="66"/>
  <c r="I44" i="63"/>
  <c r="J54" i="62"/>
  <c r="G42" i="88" s="1"/>
  <c r="K135" i="72"/>
  <c r="L120" i="73"/>
  <c r="L116" i="73"/>
  <c r="J120" i="57"/>
  <c r="L112" i="67"/>
  <c r="K45" i="58"/>
  <c r="H69" i="65"/>
  <c r="L86" i="46"/>
  <c r="M27" i="57"/>
  <c r="J123" i="61"/>
  <c r="L131" i="73"/>
  <c r="J75" i="62"/>
  <c r="G63" i="88" s="1"/>
  <c r="M125" i="72"/>
  <c r="K124" i="57"/>
  <c r="J142" i="58"/>
  <c r="L97" i="72"/>
  <c r="L142" i="67"/>
  <c r="H141" i="65"/>
  <c r="I155" i="61"/>
  <c r="K19" i="63"/>
  <c r="L114" i="72"/>
  <c r="J114" i="60"/>
  <c r="L49" i="63"/>
  <c r="L138" i="63"/>
  <c r="J46" i="63"/>
  <c r="L60" i="72"/>
  <c r="M61" i="59"/>
  <c r="G45" i="65"/>
  <c r="L146" i="46"/>
  <c r="J60" i="59"/>
  <c r="I128" i="65"/>
  <c r="L34" i="64"/>
  <c r="I35" i="60"/>
  <c r="J41" i="57"/>
  <c r="K160" i="67"/>
  <c r="M120" i="72"/>
  <c r="L40" i="66"/>
  <c r="J160" i="59"/>
  <c r="L142" i="61"/>
  <c r="K104" i="64"/>
  <c r="G137" i="65"/>
  <c r="K136" i="67"/>
  <c r="K81" i="72"/>
  <c r="K122" i="67"/>
  <c r="M85" i="72"/>
  <c r="H37" i="60"/>
  <c r="K27" i="72"/>
  <c r="K123" i="64"/>
  <c r="K102" i="72"/>
  <c r="N67" i="73"/>
  <c r="K70" i="66"/>
  <c r="I55" i="65"/>
  <c r="M154" i="58"/>
  <c r="I95" i="62"/>
  <c r="F83" i="88" s="1"/>
  <c r="J122" i="63"/>
  <c r="J99" i="66"/>
  <c r="G106" i="65"/>
  <c r="J141" i="67"/>
  <c r="J82" i="46"/>
  <c r="L101" i="72"/>
  <c r="N53" i="73"/>
  <c r="I155" i="62"/>
  <c r="F143" i="88" s="1"/>
  <c r="J48" i="58"/>
  <c r="K140" i="73"/>
  <c r="I73" i="65"/>
  <c r="J45" i="59"/>
  <c r="K77" i="72"/>
  <c r="K144" i="63"/>
  <c r="K41" i="58"/>
  <c r="J102" i="67"/>
  <c r="K77" i="66"/>
  <c r="K71" i="57"/>
  <c r="N41" i="72"/>
  <c r="L71" i="73"/>
  <c r="M43" i="58"/>
  <c r="M155" i="57"/>
  <c r="M144" i="72"/>
  <c r="J103" i="63"/>
  <c r="N162" i="72"/>
  <c r="M113" i="73"/>
  <c r="M98" i="72"/>
  <c r="L27" i="72"/>
  <c r="I69" i="61"/>
  <c r="K134" i="58"/>
  <c r="I94" i="61"/>
  <c r="L82" i="46"/>
  <c r="K134" i="61"/>
  <c r="K76" i="57"/>
  <c r="I114" i="65"/>
  <c r="M152" i="58"/>
  <c r="K62" i="59"/>
  <c r="N42" i="73"/>
  <c r="I146" i="65"/>
  <c r="L93" i="57"/>
  <c r="L51" i="59"/>
  <c r="J42" i="66"/>
  <c r="M118" i="58"/>
  <c r="H46" i="60"/>
  <c r="G49" i="62"/>
  <c r="D37" i="88" s="1"/>
  <c r="L52" i="57"/>
  <c r="M35" i="59"/>
  <c r="L154" i="72"/>
  <c r="K48" i="73"/>
  <c r="N132" i="72"/>
  <c r="G148" i="62"/>
  <c r="D136" i="88" s="1"/>
  <c r="K143" i="57"/>
  <c r="J45" i="61"/>
  <c r="J30" i="64"/>
  <c r="K65" i="73"/>
  <c r="L164" i="72"/>
  <c r="M71" i="58"/>
  <c r="N50" i="73"/>
  <c r="L67" i="61"/>
  <c r="K56" i="46"/>
  <c r="J110" i="65"/>
  <c r="J27" i="62"/>
  <c r="G15" i="88" s="1"/>
  <c r="L119" i="58"/>
  <c r="H110" i="65"/>
  <c r="L110" i="73"/>
  <c r="K24" i="59"/>
  <c r="J71" i="64"/>
  <c r="M85" i="57"/>
  <c r="J122" i="57"/>
  <c r="M151" i="58"/>
  <c r="H45" i="60"/>
  <c r="G163" i="65"/>
  <c r="L135" i="63"/>
  <c r="K140" i="64"/>
  <c r="K103" i="64"/>
  <c r="L42" i="46"/>
  <c r="H26" i="65"/>
  <c r="L116" i="67"/>
  <c r="K125" i="46"/>
  <c r="K58" i="72"/>
  <c r="K157" i="59"/>
  <c r="I80" i="65"/>
  <c r="M47" i="58"/>
  <c r="L100" i="73"/>
  <c r="N40" i="72"/>
  <c r="G70" i="62"/>
  <c r="D58" i="88" s="1"/>
  <c r="L67" i="59"/>
  <c r="K31" i="59"/>
  <c r="L100" i="72"/>
  <c r="K50" i="60"/>
  <c r="K76" i="63"/>
  <c r="K18" i="58"/>
  <c r="L154" i="66"/>
  <c r="J167" i="60"/>
  <c r="L90" i="73"/>
  <c r="L53" i="59"/>
  <c r="I140" i="67"/>
  <c r="J25" i="60"/>
  <c r="I90" i="61"/>
  <c r="K165" i="67"/>
  <c r="J126" i="63"/>
  <c r="J116" i="66"/>
  <c r="N46" i="73"/>
  <c r="K59" i="60"/>
  <c r="G130" i="65"/>
  <c r="K43" i="72"/>
  <c r="J40" i="59"/>
  <c r="J96" i="66"/>
  <c r="L133" i="64"/>
  <c r="J111" i="46"/>
  <c r="K137" i="60"/>
  <c r="J129" i="65"/>
  <c r="K135" i="64"/>
  <c r="I62" i="60"/>
  <c r="J74" i="59"/>
  <c r="J100" i="65"/>
  <c r="K132" i="72"/>
  <c r="H70" i="65"/>
  <c r="J161" i="46"/>
  <c r="J167" i="61"/>
  <c r="M92" i="58"/>
  <c r="J69" i="57"/>
  <c r="M35" i="72"/>
  <c r="H112" i="65"/>
  <c r="I82" i="62"/>
  <c r="F70" i="88" s="1"/>
  <c r="H122" i="65"/>
  <c r="N148" i="73"/>
  <c r="K162" i="61"/>
  <c r="G38" i="65"/>
  <c r="L134" i="64"/>
  <c r="G153" i="62"/>
  <c r="D141" i="88" s="1"/>
  <c r="I147" i="61"/>
  <c r="L92" i="66"/>
  <c r="G53" i="62"/>
  <c r="D41" i="88" s="1"/>
  <c r="L93" i="59"/>
  <c r="G52" i="65"/>
  <c r="K146" i="59"/>
  <c r="L116" i="61"/>
  <c r="K157" i="72"/>
  <c r="M75" i="57"/>
  <c r="I25" i="60"/>
  <c r="K121" i="61"/>
  <c r="H114" i="60"/>
  <c r="K163" i="60"/>
  <c r="J139" i="57"/>
  <c r="J108" i="57"/>
  <c r="L126" i="57"/>
  <c r="K27" i="63"/>
  <c r="L146" i="64"/>
  <c r="I74" i="67"/>
  <c r="G139" i="65"/>
  <c r="M154" i="73"/>
  <c r="I104" i="63"/>
  <c r="L71" i="63"/>
  <c r="L115" i="46"/>
  <c r="J146" i="67"/>
  <c r="J131" i="64"/>
  <c r="H39" i="60"/>
  <c r="J43" i="66"/>
  <c r="I95" i="65"/>
  <c r="G73" i="62"/>
  <c r="D61" i="88" s="1"/>
  <c r="J116" i="61"/>
  <c r="M111" i="58"/>
  <c r="K107" i="46"/>
  <c r="K141" i="60"/>
  <c r="I136" i="65"/>
  <c r="K65" i="63"/>
  <c r="G14" i="62"/>
  <c r="D2" i="88" s="1"/>
  <c r="L111" i="63"/>
  <c r="M49" i="46"/>
  <c r="I113" i="60"/>
  <c r="K33" i="58"/>
  <c r="H56" i="62"/>
  <c r="E44" i="88" s="1"/>
  <c r="J147" i="59"/>
  <c r="I69" i="67"/>
  <c r="I53" i="65"/>
  <c r="I144" i="61"/>
  <c r="K111" i="58"/>
  <c r="J119" i="63"/>
  <c r="G64" i="62"/>
  <c r="D52" i="88" s="1"/>
  <c r="N115" i="73"/>
  <c r="I143" i="62"/>
  <c r="F131" i="88" s="1"/>
  <c r="K131" i="72"/>
  <c r="J81" i="64"/>
  <c r="L75" i="66"/>
  <c r="J24" i="58"/>
  <c r="N152" i="73"/>
  <c r="J64" i="65"/>
  <c r="J145" i="58"/>
  <c r="K80" i="67"/>
  <c r="J54" i="65"/>
  <c r="L25" i="64"/>
  <c r="K46" i="72"/>
  <c r="M85" i="59"/>
  <c r="N71" i="73"/>
  <c r="L123" i="61"/>
  <c r="L145" i="59"/>
  <c r="J49" i="46"/>
  <c r="J60" i="63"/>
  <c r="G76" i="62"/>
  <c r="D64" i="88" s="1"/>
  <c r="L94" i="58"/>
  <c r="I147" i="63"/>
  <c r="I28" i="61"/>
  <c r="M123" i="57"/>
  <c r="G17" i="62"/>
  <c r="D5" i="88" s="1"/>
  <c r="K163" i="58"/>
  <c r="L117" i="57"/>
  <c r="K151" i="61"/>
  <c r="J76" i="60"/>
  <c r="L28" i="46"/>
  <c r="J139" i="58"/>
  <c r="J60" i="64"/>
  <c r="K56" i="60"/>
  <c r="I132" i="65"/>
  <c r="K117" i="59"/>
  <c r="M129" i="73"/>
  <c r="N76" i="73"/>
  <c r="I26" i="63"/>
  <c r="L60" i="64"/>
  <c r="K65" i="72"/>
  <c r="J108" i="61"/>
  <c r="J78" i="67"/>
  <c r="I69" i="60"/>
  <c r="J74" i="67"/>
  <c r="J124" i="60"/>
  <c r="J108" i="64"/>
  <c r="N32" i="72"/>
  <c r="K122" i="46"/>
  <c r="H32" i="65"/>
  <c r="L29" i="67"/>
  <c r="K129" i="58"/>
  <c r="G80" i="62"/>
  <c r="D68" i="88" s="1"/>
  <c r="K50" i="66"/>
  <c r="K148" i="66"/>
  <c r="J91" i="67"/>
  <c r="K66" i="57"/>
  <c r="I116" i="60"/>
  <c r="K134" i="57"/>
  <c r="N122" i="72"/>
  <c r="H150" i="60"/>
  <c r="K86" i="63"/>
  <c r="K45" i="63"/>
  <c r="L22" i="73"/>
  <c r="J82" i="66"/>
  <c r="J18" i="60"/>
  <c r="J152" i="63"/>
  <c r="L24" i="46"/>
  <c r="K154" i="46"/>
  <c r="I90" i="60"/>
  <c r="H46" i="65"/>
  <c r="M99" i="58"/>
  <c r="I141" i="61"/>
  <c r="J84" i="67"/>
  <c r="H41" i="65"/>
  <c r="L165" i="72"/>
  <c r="H91" i="60"/>
  <c r="L69" i="63"/>
  <c r="L90" i="63"/>
  <c r="J45" i="57"/>
  <c r="N131" i="73"/>
  <c r="K138" i="73"/>
  <c r="M101" i="57"/>
  <c r="L121" i="73"/>
  <c r="J33" i="60"/>
  <c r="J95" i="65"/>
  <c r="L85" i="58"/>
  <c r="L95" i="72"/>
  <c r="H77" i="62"/>
  <c r="E65" i="88" s="1"/>
  <c r="J104" i="46"/>
  <c r="M81" i="72"/>
  <c r="K126" i="66"/>
  <c r="L66" i="64"/>
  <c r="J87" i="61"/>
  <c r="J161" i="61"/>
  <c r="J64" i="59"/>
  <c r="L128" i="63"/>
  <c r="I51" i="67"/>
  <c r="J60" i="67"/>
  <c r="L41" i="64"/>
  <c r="L35" i="72"/>
  <c r="M104" i="73"/>
  <c r="J152" i="67"/>
  <c r="J131" i="46"/>
  <c r="L164" i="64"/>
  <c r="M87" i="59"/>
  <c r="L124" i="67"/>
  <c r="J102" i="61"/>
  <c r="J24" i="46"/>
  <c r="K80" i="57"/>
  <c r="L39" i="64"/>
  <c r="L100" i="46"/>
  <c r="G112" i="62"/>
  <c r="D100" i="88" s="1"/>
  <c r="J155" i="67"/>
  <c r="K52" i="46"/>
  <c r="K80" i="46"/>
  <c r="K80" i="63"/>
  <c r="H30" i="65"/>
  <c r="K84" i="46"/>
  <c r="H59" i="62"/>
  <c r="E47" i="88" s="1"/>
  <c r="J70" i="66"/>
  <c r="K34" i="58"/>
  <c r="K87" i="66"/>
  <c r="M24" i="73"/>
  <c r="I146" i="61"/>
  <c r="G122" i="65"/>
  <c r="J49" i="62"/>
  <c r="G37" i="88" s="1"/>
  <c r="K75" i="66"/>
  <c r="H80" i="60"/>
  <c r="L27" i="46"/>
  <c r="N35" i="72"/>
  <c r="K45" i="64"/>
  <c r="L19" i="73"/>
  <c r="J45" i="65"/>
  <c r="K77" i="58"/>
  <c r="K147" i="60"/>
  <c r="K105" i="73"/>
  <c r="K148" i="63"/>
  <c r="I143" i="63"/>
  <c r="K141" i="66"/>
  <c r="K105" i="59"/>
  <c r="K98" i="67"/>
  <c r="H29" i="62"/>
  <c r="E17" i="88" s="1"/>
  <c r="L24" i="64"/>
  <c r="L90" i="46"/>
  <c r="H20" i="60"/>
  <c r="M159" i="73"/>
  <c r="J70" i="60"/>
  <c r="J57" i="60"/>
  <c r="K137" i="59"/>
  <c r="L72" i="64"/>
  <c r="I82" i="60"/>
  <c r="L31" i="57"/>
  <c r="I150" i="61"/>
  <c r="L105" i="61"/>
  <c r="I127" i="61"/>
  <c r="M50" i="72"/>
  <c r="J110" i="58"/>
  <c r="L66" i="63"/>
  <c r="J160" i="46"/>
  <c r="L92" i="58"/>
  <c r="L142" i="66"/>
  <c r="K107" i="58"/>
  <c r="H87" i="62"/>
  <c r="E75" i="88" s="1"/>
  <c r="K45" i="66"/>
  <c r="N69" i="72"/>
  <c r="L151" i="64"/>
  <c r="J83" i="46"/>
  <c r="J120" i="58"/>
  <c r="K52" i="73"/>
  <c r="L52" i="72"/>
  <c r="N161" i="72"/>
  <c r="H100" i="60"/>
  <c r="M57" i="58"/>
  <c r="I18" i="65"/>
  <c r="J37" i="67"/>
  <c r="I164" i="60"/>
  <c r="K42" i="72"/>
  <c r="L71" i="59"/>
  <c r="J61" i="59"/>
  <c r="J20" i="59"/>
  <c r="I27" i="61"/>
  <c r="M33" i="58"/>
  <c r="L144" i="58"/>
  <c r="M25" i="72"/>
  <c r="L160" i="73"/>
  <c r="K41" i="63"/>
  <c r="J127" i="63"/>
  <c r="J86" i="59"/>
  <c r="J124" i="57"/>
  <c r="K40" i="63"/>
  <c r="G62" i="62"/>
  <c r="D50" i="88" s="1"/>
  <c r="I62" i="63"/>
  <c r="I26" i="67"/>
  <c r="M48" i="57"/>
  <c r="M39" i="57"/>
  <c r="L80" i="61"/>
  <c r="J56" i="66"/>
  <c r="J137" i="61"/>
  <c r="K155" i="58"/>
  <c r="N77" i="73"/>
  <c r="K46" i="46"/>
  <c r="L111" i="58"/>
  <c r="M41" i="57"/>
  <c r="K85" i="58"/>
  <c r="I37" i="62"/>
  <c r="F25" i="88" s="1"/>
  <c r="I139" i="63"/>
  <c r="M158" i="72"/>
  <c r="J55" i="61"/>
  <c r="K127" i="73"/>
  <c r="N91" i="73"/>
  <c r="M142" i="59"/>
  <c r="K52" i="66"/>
  <c r="L58" i="66"/>
  <c r="L83" i="63"/>
  <c r="K164" i="59"/>
  <c r="J97" i="67"/>
  <c r="N149" i="72"/>
  <c r="L147" i="73"/>
  <c r="J33" i="65"/>
  <c r="L109" i="57"/>
  <c r="M89" i="57"/>
  <c r="I22" i="63"/>
  <c r="L43" i="58"/>
  <c r="G100" i="65"/>
  <c r="M167" i="58"/>
  <c r="L56" i="72"/>
  <c r="K80" i="60"/>
  <c r="K162" i="59"/>
  <c r="K37" i="63"/>
  <c r="L160" i="63"/>
  <c r="K61" i="64"/>
  <c r="K49" i="46"/>
  <c r="I44" i="65"/>
  <c r="K95" i="67"/>
  <c r="J84" i="65"/>
  <c r="L98" i="66"/>
  <c r="I146" i="62"/>
  <c r="F134" i="88" s="1"/>
  <c r="J91" i="65"/>
  <c r="J151" i="62"/>
  <c r="G139" i="88" s="1"/>
  <c r="K156" i="61"/>
  <c r="N150" i="72"/>
  <c r="L31" i="66"/>
  <c r="J68" i="64"/>
  <c r="K142" i="60"/>
  <c r="M74" i="72"/>
  <c r="K69" i="46"/>
  <c r="L36" i="58"/>
  <c r="J18" i="57"/>
  <c r="M123" i="58"/>
  <c r="M41" i="73"/>
  <c r="L65" i="63"/>
  <c r="H97" i="62"/>
  <c r="E85" i="88" s="1"/>
  <c r="J46" i="62"/>
  <c r="G34" i="88" s="1"/>
  <c r="J59" i="65"/>
  <c r="L82" i="66"/>
  <c r="M55" i="58"/>
  <c r="M44" i="57"/>
  <c r="K92" i="67"/>
  <c r="K91" i="63"/>
  <c r="J28" i="57"/>
  <c r="M56" i="59"/>
  <c r="L137" i="63"/>
  <c r="J156" i="64"/>
  <c r="I70" i="67"/>
  <c r="K60" i="60"/>
  <c r="I98" i="62"/>
  <c r="F86" i="88" s="1"/>
  <c r="J49" i="63"/>
  <c r="J31" i="66"/>
  <c r="J42" i="58"/>
  <c r="L74" i="67"/>
  <c r="G40" i="62"/>
  <c r="D28" i="88" s="1"/>
  <c r="G32" i="62"/>
  <c r="D20" i="88" s="1"/>
  <c r="L57" i="61"/>
  <c r="J110" i="61"/>
  <c r="K165" i="57"/>
  <c r="H86" i="60"/>
  <c r="K50" i="57"/>
  <c r="M120" i="59"/>
  <c r="I67" i="61"/>
  <c r="L113" i="72"/>
  <c r="I128" i="62"/>
  <c r="F116" i="88" s="1"/>
  <c r="K51" i="73"/>
  <c r="I21" i="67"/>
  <c r="G156" i="65"/>
  <c r="I30" i="60"/>
  <c r="I91" i="65"/>
  <c r="J77" i="63"/>
  <c r="G142" i="62"/>
  <c r="D130" i="88" s="1"/>
  <c r="J41" i="58"/>
  <c r="M129" i="57"/>
  <c r="I103" i="67"/>
  <c r="I158" i="63"/>
  <c r="K151" i="64"/>
  <c r="L62" i="64"/>
  <c r="G15" i="62"/>
  <c r="D3" i="88" s="1"/>
  <c r="K65" i="61"/>
  <c r="K149" i="59"/>
  <c r="K108" i="58"/>
  <c r="I81" i="67"/>
  <c r="K31" i="61"/>
  <c r="K159" i="66"/>
  <c r="H74" i="65"/>
  <c r="I92" i="60"/>
  <c r="M64" i="59"/>
  <c r="K112" i="72"/>
  <c r="M93" i="46"/>
  <c r="J42" i="60"/>
  <c r="I102" i="63"/>
  <c r="I70" i="60"/>
  <c r="K154" i="67"/>
  <c r="G58" i="65"/>
  <c r="K137" i="72"/>
  <c r="M49" i="73"/>
  <c r="M149" i="73"/>
  <c r="K148" i="59"/>
  <c r="J110" i="57"/>
  <c r="K36" i="66"/>
  <c r="J132" i="59"/>
  <c r="G126" i="62"/>
  <c r="D114" i="88" s="1"/>
  <c r="J16" i="62"/>
  <c r="G4" i="88" s="1"/>
  <c r="K100" i="63"/>
  <c r="K37" i="46"/>
  <c r="G111" i="62"/>
  <c r="D99" i="88" s="1"/>
  <c r="J19" i="61"/>
  <c r="K117" i="58"/>
  <c r="J83" i="62"/>
  <c r="G71" i="88" s="1"/>
  <c r="N97" i="72"/>
  <c r="L25" i="46"/>
  <c r="I139" i="65"/>
  <c r="J165" i="46"/>
  <c r="K26" i="72"/>
  <c r="J109" i="57"/>
  <c r="L155" i="61"/>
  <c r="K22" i="64"/>
  <c r="I57" i="63"/>
  <c r="M75" i="73"/>
  <c r="K99" i="59"/>
  <c r="M39" i="58"/>
  <c r="L79" i="72"/>
  <c r="K154" i="58"/>
  <c r="M114" i="57"/>
  <c r="K72" i="60"/>
  <c r="L71" i="46"/>
  <c r="J46" i="58"/>
  <c r="L133" i="57"/>
  <c r="I36" i="60"/>
  <c r="I104" i="60"/>
  <c r="K58" i="73"/>
  <c r="G62" i="65"/>
  <c r="K146" i="64"/>
  <c r="I99" i="61"/>
  <c r="L162" i="72"/>
  <c r="M28" i="46"/>
  <c r="M38" i="73"/>
  <c r="J57" i="64"/>
  <c r="L31" i="61"/>
  <c r="J77" i="65"/>
  <c r="I53" i="63"/>
  <c r="G19" i="65"/>
  <c r="L130" i="67"/>
  <c r="K113" i="61"/>
  <c r="K148" i="72"/>
  <c r="L20" i="58"/>
  <c r="H55" i="65"/>
  <c r="K42" i="63"/>
  <c r="K58" i="66"/>
  <c r="N83" i="73"/>
  <c r="K68" i="67"/>
  <c r="K19" i="66"/>
  <c r="N79" i="73"/>
  <c r="I23" i="60"/>
  <c r="L30" i="58"/>
  <c r="J104" i="57"/>
  <c r="J66" i="60"/>
  <c r="L84" i="58"/>
  <c r="G89" i="65"/>
  <c r="M129" i="59"/>
  <c r="J73" i="58"/>
  <c r="L42" i="58"/>
  <c r="L166" i="67"/>
  <c r="K158" i="67"/>
  <c r="M71" i="72"/>
  <c r="K165" i="63"/>
  <c r="J39" i="46"/>
  <c r="K98" i="57"/>
  <c r="L161" i="73"/>
  <c r="J113" i="67"/>
  <c r="K167" i="64"/>
  <c r="K137" i="61"/>
  <c r="K150" i="58"/>
  <c r="L121" i="66"/>
  <c r="K143" i="63"/>
  <c r="L33" i="58"/>
  <c r="K103" i="73"/>
  <c r="K159" i="72"/>
  <c r="I123" i="60"/>
  <c r="J76" i="65"/>
  <c r="K99" i="57"/>
  <c r="K23" i="63"/>
  <c r="K124" i="46"/>
  <c r="M69" i="58"/>
  <c r="K60" i="67"/>
  <c r="K92" i="57"/>
  <c r="J117" i="60"/>
  <c r="G158" i="62"/>
  <c r="D146" i="88" s="1"/>
  <c r="J134" i="67"/>
  <c r="K92" i="46"/>
  <c r="J116" i="57"/>
  <c r="M147" i="57"/>
  <c r="J66" i="59"/>
  <c r="J127" i="64"/>
  <c r="L25" i="73"/>
  <c r="G77" i="65"/>
  <c r="K90" i="72"/>
  <c r="J127" i="57"/>
  <c r="K47" i="58"/>
  <c r="I70" i="62"/>
  <c r="F58" i="88" s="1"/>
  <c r="J43" i="64"/>
  <c r="N110" i="73"/>
  <c r="K84" i="64"/>
  <c r="I92" i="61"/>
  <c r="J47" i="63"/>
  <c r="J72" i="62"/>
  <c r="G60" i="88" s="1"/>
  <c r="N70" i="72"/>
  <c r="K27" i="58"/>
  <c r="K64" i="61"/>
  <c r="M53" i="58"/>
  <c r="L143" i="64"/>
  <c r="K105" i="64"/>
  <c r="K37" i="58"/>
  <c r="G72" i="65"/>
  <c r="L49" i="46"/>
  <c r="J116" i="58"/>
  <c r="K133" i="61"/>
  <c r="L19" i="67"/>
  <c r="K90" i="66"/>
  <c r="J55" i="60"/>
  <c r="H79" i="60"/>
  <c r="J143" i="63"/>
  <c r="I163" i="63"/>
  <c r="J128" i="58"/>
  <c r="H87" i="65"/>
  <c r="G34" i="65"/>
  <c r="J32" i="66"/>
  <c r="K100" i="64"/>
  <c r="K75" i="46"/>
  <c r="L104" i="73"/>
  <c r="L48" i="72"/>
  <c r="M42" i="59"/>
  <c r="H94" i="62"/>
  <c r="E82" i="88" s="1"/>
  <c r="K119" i="61"/>
  <c r="J64" i="62"/>
  <c r="G52" i="88" s="1"/>
  <c r="H161" i="60"/>
  <c r="J43" i="58"/>
  <c r="K145" i="46"/>
  <c r="I87" i="60"/>
  <c r="K136" i="64"/>
  <c r="L65" i="66"/>
  <c r="L139" i="72"/>
  <c r="L107" i="46"/>
  <c r="M51" i="57"/>
  <c r="L103" i="63"/>
  <c r="M159" i="58"/>
  <c r="M154" i="72"/>
  <c r="L90" i="72"/>
  <c r="K134" i="64"/>
  <c r="J32" i="46"/>
  <c r="K113" i="59"/>
  <c r="L106" i="66"/>
  <c r="J45" i="46"/>
  <c r="J136" i="66"/>
  <c r="N118" i="73"/>
  <c r="H154" i="65"/>
  <c r="L44" i="66"/>
  <c r="K149" i="63"/>
  <c r="I138" i="67"/>
  <c r="I21" i="60"/>
  <c r="L32" i="46"/>
  <c r="J104" i="58"/>
  <c r="M41" i="72"/>
  <c r="K94" i="66"/>
  <c r="L96" i="63"/>
  <c r="L162" i="63"/>
  <c r="J154" i="64"/>
  <c r="I82" i="63"/>
  <c r="L144" i="59"/>
  <c r="J97" i="59"/>
  <c r="K101" i="61"/>
  <c r="M75" i="59"/>
  <c r="J36" i="66"/>
  <c r="I61" i="67"/>
  <c r="J117" i="58"/>
  <c r="K70" i="58"/>
  <c r="J86" i="46"/>
  <c r="L93" i="46"/>
  <c r="L111" i="66"/>
  <c r="K42" i="61"/>
  <c r="M165" i="59"/>
  <c r="H131" i="60"/>
  <c r="G157" i="65"/>
  <c r="M41" i="59"/>
  <c r="L92" i="72"/>
  <c r="J155" i="62"/>
  <c r="G143" i="88" s="1"/>
  <c r="J35" i="59"/>
  <c r="H120" i="62"/>
  <c r="E108" i="88" s="1"/>
  <c r="J126" i="67"/>
  <c r="I87" i="61"/>
  <c r="I50" i="65"/>
  <c r="K117" i="64"/>
  <c r="L59" i="64"/>
  <c r="M29" i="73"/>
  <c r="H109" i="65"/>
  <c r="I148" i="67"/>
  <c r="J145" i="64"/>
  <c r="L137" i="66"/>
  <c r="H48" i="60"/>
  <c r="J84" i="66"/>
  <c r="K72" i="72"/>
  <c r="K41" i="72"/>
  <c r="J140" i="66"/>
  <c r="J38" i="62"/>
  <c r="G26" i="88" s="1"/>
  <c r="K164" i="73"/>
  <c r="L130" i="63"/>
  <c r="H112" i="60"/>
  <c r="K57" i="59"/>
  <c r="K76" i="72"/>
  <c r="L117" i="67"/>
  <c r="I115" i="67"/>
  <c r="L113" i="46"/>
  <c r="K107" i="59"/>
  <c r="I131" i="65"/>
  <c r="L101" i="63"/>
  <c r="K121" i="59"/>
  <c r="J120" i="62"/>
  <c r="G108" i="88" s="1"/>
  <c r="I160" i="63"/>
  <c r="L113" i="61"/>
  <c r="L121" i="61"/>
  <c r="L130" i="73"/>
  <c r="I150" i="67"/>
  <c r="K120" i="61"/>
  <c r="L155" i="64"/>
  <c r="J138" i="60"/>
  <c r="K42" i="58"/>
  <c r="J163" i="66"/>
  <c r="L108" i="73"/>
  <c r="M137" i="72"/>
  <c r="K162" i="57"/>
  <c r="N138" i="73"/>
  <c r="L86" i="64"/>
  <c r="L143" i="46"/>
  <c r="L59" i="63"/>
  <c r="J21" i="62"/>
  <c r="G9" i="88" s="1"/>
  <c r="K117" i="63"/>
  <c r="G70" i="65"/>
  <c r="J23" i="66"/>
  <c r="K146" i="46"/>
  <c r="J78" i="63"/>
  <c r="L99" i="63"/>
  <c r="K81" i="73"/>
  <c r="J104" i="62"/>
  <c r="G92" i="88" s="1"/>
  <c r="M36" i="46"/>
  <c r="L111" i="46"/>
  <c r="G37" i="65"/>
  <c r="K33" i="66"/>
  <c r="I124" i="62"/>
  <c r="F112" i="88" s="1"/>
  <c r="L76" i="66"/>
  <c r="J47" i="64"/>
  <c r="K108" i="57"/>
  <c r="G156" i="62"/>
  <c r="D144" i="88" s="1"/>
  <c r="L160" i="67"/>
  <c r="I145" i="61"/>
  <c r="J105" i="62"/>
  <c r="G93" i="88" s="1"/>
  <c r="I55" i="67"/>
  <c r="J26" i="66"/>
  <c r="H107" i="65"/>
  <c r="M54" i="57"/>
  <c r="K49" i="58"/>
  <c r="K86" i="57"/>
  <c r="I18" i="67"/>
  <c r="M128" i="72"/>
  <c r="M101" i="59"/>
  <c r="G150" i="62"/>
  <c r="D138" i="88" s="1"/>
  <c r="K80" i="58"/>
  <c r="J30" i="46"/>
  <c r="L103" i="67"/>
  <c r="H66" i="65"/>
  <c r="J18" i="46"/>
  <c r="M33" i="46"/>
  <c r="K79" i="59"/>
  <c r="J163" i="63"/>
  <c r="L158" i="57"/>
  <c r="N63" i="72"/>
  <c r="J163" i="65"/>
  <c r="H137" i="65"/>
  <c r="J111" i="62"/>
  <c r="G99" i="88" s="1"/>
  <c r="L94" i="67"/>
  <c r="H121" i="60"/>
  <c r="K55" i="57"/>
  <c r="K29" i="57"/>
  <c r="J110" i="63"/>
  <c r="K69" i="61"/>
  <c r="G114" i="62"/>
  <c r="D102" i="88" s="1"/>
  <c r="J101" i="65"/>
  <c r="K109" i="46"/>
  <c r="M80" i="58"/>
  <c r="G31" i="62"/>
  <c r="D19" i="88" s="1"/>
  <c r="I41" i="63"/>
  <c r="K138" i="66"/>
  <c r="L74" i="63"/>
  <c r="M145" i="57"/>
  <c r="K110" i="46"/>
  <c r="M20" i="58"/>
  <c r="K82" i="61"/>
  <c r="G115" i="65"/>
  <c r="J131" i="57"/>
  <c r="K100" i="73"/>
  <c r="J45" i="63"/>
  <c r="J120" i="59"/>
  <c r="K30" i="59"/>
  <c r="L99" i="46"/>
  <c r="L78" i="46"/>
  <c r="J46" i="60"/>
  <c r="K49" i="64"/>
  <c r="J112" i="66"/>
  <c r="M117" i="72"/>
  <c r="K114" i="58"/>
  <c r="M97" i="58"/>
  <c r="L128" i="58"/>
  <c r="J153" i="62"/>
  <c r="G141" i="88" s="1"/>
  <c r="L132" i="46"/>
  <c r="M63" i="72"/>
  <c r="L23" i="61"/>
  <c r="M45" i="72"/>
  <c r="K36" i="60"/>
  <c r="L101" i="57"/>
  <c r="J73" i="57"/>
  <c r="J79" i="66"/>
  <c r="M27" i="46"/>
  <c r="J120" i="65"/>
  <c r="I160" i="67"/>
  <c r="J128" i="60"/>
  <c r="H20" i="65"/>
  <c r="M140" i="72"/>
  <c r="J25" i="64"/>
  <c r="I84" i="67"/>
  <c r="K39" i="67"/>
  <c r="L111" i="67"/>
  <c r="L134" i="72"/>
  <c r="L106" i="67"/>
  <c r="L143" i="63"/>
  <c r="J42" i="67"/>
  <c r="J86" i="58"/>
  <c r="M63" i="46"/>
  <c r="J76" i="64"/>
  <c r="M63" i="73"/>
  <c r="M164" i="72"/>
  <c r="J160" i="67"/>
  <c r="J33" i="58"/>
  <c r="K137" i="57"/>
  <c r="J94" i="64"/>
  <c r="K37" i="59"/>
  <c r="L137" i="67"/>
  <c r="L78" i="64"/>
  <c r="L64" i="61"/>
  <c r="K143" i="73"/>
  <c r="N29" i="72"/>
  <c r="I162" i="65"/>
  <c r="I99" i="63"/>
  <c r="J55" i="66"/>
  <c r="J75" i="66"/>
  <c r="J101" i="62"/>
  <c r="G89" i="88" s="1"/>
  <c r="J102" i="64"/>
  <c r="L30" i="66"/>
  <c r="G144" i="65"/>
  <c r="M60" i="46"/>
  <c r="M143" i="57"/>
  <c r="K120" i="59"/>
  <c r="M127" i="59"/>
  <c r="K43" i="73"/>
  <c r="M103" i="58"/>
  <c r="L110" i="58"/>
  <c r="M104" i="57"/>
  <c r="J80" i="58"/>
  <c r="K59" i="67"/>
  <c r="L64" i="64"/>
  <c r="K116" i="57"/>
  <c r="L22" i="61"/>
  <c r="J115" i="66"/>
  <c r="J118" i="63"/>
  <c r="K63" i="58"/>
  <c r="H73" i="62"/>
  <c r="E61" i="88" s="1"/>
  <c r="M99" i="73"/>
  <c r="J152" i="57"/>
  <c r="K61" i="60"/>
  <c r="K37" i="72"/>
  <c r="L124" i="73"/>
  <c r="N107" i="73"/>
  <c r="K39" i="64"/>
  <c r="J92" i="60"/>
  <c r="I14" i="62"/>
  <c r="F2" i="88" s="1"/>
  <c r="N107" i="72"/>
  <c r="M98" i="73"/>
  <c r="I62" i="65"/>
  <c r="K108" i="60"/>
  <c r="K82" i="66"/>
  <c r="L131" i="63"/>
  <c r="J165" i="63"/>
  <c r="L105" i="59"/>
  <c r="K88" i="72"/>
  <c r="M61" i="73"/>
  <c r="J149" i="60"/>
  <c r="J44" i="62"/>
  <c r="G32" i="88" s="1"/>
  <c r="K165" i="72"/>
  <c r="J125" i="67"/>
  <c r="J138" i="66"/>
  <c r="G115" i="62"/>
  <c r="D103" i="88" s="1"/>
  <c r="K48" i="58"/>
  <c r="J37" i="60"/>
  <c r="L55" i="57"/>
  <c r="J163" i="61"/>
  <c r="K167" i="66"/>
  <c r="I81" i="60"/>
  <c r="J144" i="64"/>
  <c r="K124" i="60"/>
  <c r="M157" i="73"/>
  <c r="M132" i="72"/>
  <c r="I125" i="61"/>
  <c r="L125" i="67"/>
  <c r="G56" i="62"/>
  <c r="D44" i="88" s="1"/>
  <c r="K122" i="64"/>
  <c r="J34" i="46"/>
  <c r="M73" i="57"/>
  <c r="J144" i="66"/>
  <c r="L27" i="63"/>
  <c r="I24" i="61"/>
  <c r="K38" i="64"/>
  <c r="M156" i="72"/>
  <c r="K127" i="58"/>
  <c r="J126" i="58"/>
  <c r="J73" i="66"/>
  <c r="M162" i="59"/>
  <c r="G91" i="62"/>
  <c r="D79" i="88" s="1"/>
  <c r="L96" i="72"/>
  <c r="N44" i="73"/>
  <c r="K35" i="46"/>
  <c r="K43" i="66"/>
  <c r="H126" i="60"/>
  <c r="H118" i="65"/>
  <c r="I64" i="60"/>
  <c r="J29" i="66"/>
  <c r="M135" i="72"/>
  <c r="L21" i="72"/>
  <c r="J21" i="57"/>
  <c r="J85" i="63"/>
  <c r="M55" i="57"/>
  <c r="K69" i="57"/>
  <c r="G27" i="65"/>
  <c r="L151" i="61"/>
  <c r="K124" i="72"/>
  <c r="M88" i="73"/>
  <c r="J131" i="67"/>
  <c r="M72" i="57"/>
  <c r="L71" i="72"/>
  <c r="H155" i="60"/>
  <c r="K138" i="72"/>
  <c r="J129" i="66"/>
  <c r="M97" i="72"/>
  <c r="J164" i="67"/>
  <c r="L79" i="67"/>
  <c r="L127" i="67"/>
  <c r="M151" i="57"/>
  <c r="K93" i="64"/>
  <c r="N27" i="73"/>
  <c r="I153" i="62"/>
  <c r="F141" i="88" s="1"/>
  <c r="I35" i="61"/>
  <c r="M34" i="57"/>
  <c r="I46" i="60"/>
  <c r="I118" i="67"/>
  <c r="I72" i="61"/>
  <c r="K152" i="61"/>
  <c r="G164" i="65"/>
  <c r="K74" i="57"/>
  <c r="M82" i="57"/>
  <c r="J85" i="62"/>
  <c r="G73" i="88" s="1"/>
  <c r="L72" i="46"/>
  <c r="K68" i="57"/>
  <c r="K139" i="59"/>
  <c r="J77" i="57"/>
  <c r="K58" i="60"/>
  <c r="H79" i="65"/>
  <c r="H85" i="60"/>
  <c r="J71" i="61"/>
  <c r="J99" i="61"/>
  <c r="J127" i="61"/>
  <c r="M86" i="72"/>
  <c r="K72" i="46"/>
  <c r="K77" i="63"/>
  <c r="G162" i="65"/>
  <c r="K105" i="60"/>
  <c r="J46" i="66"/>
  <c r="L156" i="57"/>
  <c r="G33" i="65"/>
  <c r="M127" i="58"/>
  <c r="J136" i="65"/>
  <c r="M76" i="46"/>
  <c r="K44" i="64"/>
  <c r="I153" i="60"/>
  <c r="H126" i="62"/>
  <c r="E114" i="88" s="1"/>
  <c r="L152" i="46"/>
  <c r="J133" i="66"/>
  <c r="L91" i="46"/>
  <c r="K57" i="63"/>
  <c r="K62" i="60"/>
  <c r="G16" i="62"/>
  <c r="D4" i="88" s="1"/>
  <c r="J126" i="60"/>
  <c r="L20" i="67"/>
  <c r="K47" i="63"/>
  <c r="L39" i="67"/>
  <c r="I135" i="67"/>
  <c r="J106" i="63"/>
  <c r="H62" i="62"/>
  <c r="E50" i="88" s="1"/>
  <c r="J92" i="59"/>
  <c r="J83" i="67"/>
  <c r="L133" i="72"/>
  <c r="J156" i="60"/>
  <c r="I17" i="62"/>
  <c r="F5" i="88" s="1"/>
  <c r="L44" i="58"/>
  <c r="K56" i="73"/>
  <c r="I51" i="62"/>
  <c r="F39" i="88" s="1"/>
  <c r="J35" i="65"/>
  <c r="J85" i="64"/>
  <c r="L37" i="67"/>
  <c r="J38" i="65"/>
  <c r="M31" i="57"/>
  <c r="K78" i="63"/>
  <c r="I24" i="65"/>
  <c r="K98" i="72"/>
  <c r="L62" i="73"/>
  <c r="K100" i="72"/>
  <c r="K166" i="66"/>
  <c r="L89" i="73"/>
  <c r="M136" i="59"/>
  <c r="K64" i="72"/>
  <c r="L142" i="58"/>
  <c r="M98" i="57"/>
  <c r="L89" i="46"/>
  <c r="I141" i="65"/>
  <c r="I41" i="60"/>
  <c r="K82" i="64"/>
  <c r="L52" i="66"/>
  <c r="J151" i="61"/>
  <c r="K102" i="59"/>
  <c r="H119" i="65"/>
  <c r="J33" i="61"/>
  <c r="G165" i="65"/>
  <c r="M68" i="59"/>
  <c r="K124" i="73"/>
  <c r="J166" i="61"/>
  <c r="L98" i="59"/>
  <c r="H32" i="62"/>
  <c r="E20" i="88" s="1"/>
  <c r="M53" i="59"/>
  <c r="J42" i="59"/>
  <c r="K43" i="64"/>
  <c r="L150" i="73"/>
  <c r="K116" i="58"/>
  <c r="L141" i="58"/>
  <c r="K24" i="57"/>
  <c r="K91" i="60"/>
  <c r="J37" i="59"/>
  <c r="K42" i="60"/>
  <c r="L73" i="64"/>
  <c r="J27" i="58"/>
  <c r="J122" i="61"/>
  <c r="J167" i="59"/>
  <c r="L152" i="61"/>
  <c r="J99" i="57"/>
  <c r="K57" i="66"/>
  <c r="I42" i="61"/>
  <c r="J20" i="60"/>
  <c r="K22" i="58"/>
  <c r="L40" i="46"/>
  <c r="M46" i="58"/>
  <c r="H167" i="65"/>
  <c r="J156" i="65"/>
  <c r="K90" i="58"/>
  <c r="N130" i="73"/>
  <c r="L73" i="72"/>
  <c r="H43" i="60"/>
  <c r="L32" i="63"/>
  <c r="L87" i="67"/>
  <c r="H106" i="62"/>
  <c r="E94" i="88" s="1"/>
  <c r="J124" i="66"/>
  <c r="M35" i="73"/>
  <c r="K36" i="72"/>
  <c r="I145" i="60"/>
  <c r="H44" i="62"/>
  <c r="E32" i="88" s="1"/>
  <c r="I73" i="61"/>
  <c r="I133" i="60"/>
  <c r="L118" i="59"/>
  <c r="I161" i="67"/>
  <c r="J53" i="64"/>
  <c r="J27" i="59"/>
  <c r="J95" i="57"/>
  <c r="I163" i="60"/>
  <c r="L100" i="64"/>
  <c r="J166" i="58"/>
  <c r="I95" i="67"/>
  <c r="L163" i="63"/>
  <c r="M159" i="72"/>
  <c r="K37" i="61"/>
  <c r="N40" i="73"/>
  <c r="I115" i="62"/>
  <c r="F103" i="88" s="1"/>
  <c r="I120" i="62"/>
  <c r="F108" i="88" s="1"/>
  <c r="I63" i="61"/>
  <c r="K107" i="72"/>
  <c r="K78" i="73"/>
  <c r="J71" i="46"/>
  <c r="M33" i="59"/>
  <c r="L155" i="46"/>
  <c r="L44" i="63"/>
  <c r="J136" i="58"/>
  <c r="K160" i="64"/>
  <c r="L163" i="57"/>
  <c r="M30" i="57"/>
  <c r="K64" i="66"/>
  <c r="J49" i="58"/>
  <c r="K104" i="63"/>
  <c r="L118" i="57"/>
  <c r="K156" i="57"/>
  <c r="H42" i="62"/>
  <c r="E30" i="88" s="1"/>
  <c r="L145" i="63"/>
  <c r="M63" i="58"/>
  <c r="G141" i="62"/>
  <c r="D129" i="88" s="1"/>
  <c r="K34" i="46"/>
  <c r="J155" i="59"/>
  <c r="J114" i="58"/>
  <c r="N111" i="72"/>
  <c r="I155" i="60"/>
  <c r="K30" i="57"/>
  <c r="M131" i="72"/>
  <c r="L129" i="46"/>
  <c r="H88" i="65"/>
  <c r="K46" i="64"/>
  <c r="I152" i="60"/>
  <c r="I90" i="67"/>
  <c r="K29" i="60"/>
  <c r="J119" i="58"/>
  <c r="K95" i="60"/>
  <c r="K60" i="73"/>
  <c r="M160" i="46"/>
  <c r="K135" i="59"/>
  <c r="H42" i="65"/>
  <c r="J40" i="63"/>
  <c r="L118" i="61"/>
  <c r="N38" i="72"/>
  <c r="J27" i="66"/>
  <c r="J25" i="66"/>
  <c r="J128" i="66"/>
  <c r="K159" i="59"/>
  <c r="K135" i="66"/>
  <c r="M25" i="57"/>
  <c r="N75" i="72"/>
  <c r="J166" i="63"/>
  <c r="K111" i="61"/>
  <c r="K106" i="73"/>
  <c r="G84" i="62"/>
  <c r="D72" i="88" s="1"/>
  <c r="K46" i="58"/>
  <c r="K106" i="61"/>
  <c r="I154" i="60"/>
  <c r="I141" i="60"/>
  <c r="L32" i="61"/>
  <c r="M18" i="57"/>
  <c r="J58" i="67"/>
  <c r="L157" i="72"/>
  <c r="M37" i="58"/>
  <c r="J79" i="63"/>
  <c r="H47" i="60"/>
  <c r="J92" i="65"/>
  <c r="M123" i="46"/>
  <c r="K47" i="67"/>
  <c r="J30" i="62"/>
  <c r="G18" i="88" s="1"/>
  <c r="J135" i="61"/>
  <c r="K156" i="58"/>
  <c r="K97" i="66"/>
  <c r="K92" i="72"/>
  <c r="L156" i="72"/>
  <c r="M78" i="72"/>
  <c r="J28" i="65"/>
  <c r="K62" i="73"/>
  <c r="K144" i="61"/>
  <c r="I150" i="62"/>
  <c r="F138" i="88" s="1"/>
  <c r="M76" i="73"/>
  <c r="J28" i="63"/>
  <c r="L148" i="46"/>
  <c r="J143" i="59"/>
  <c r="J98" i="58"/>
  <c r="N30" i="72"/>
  <c r="L25" i="57"/>
  <c r="K133" i="67"/>
  <c r="I97" i="62"/>
  <c r="F85" i="88" s="1"/>
  <c r="K39" i="46"/>
  <c r="K146" i="72"/>
  <c r="J104" i="65"/>
  <c r="K58" i="67"/>
  <c r="K19" i="46"/>
  <c r="K110" i="59"/>
  <c r="L28" i="72"/>
  <c r="L136" i="57"/>
  <c r="K108" i="66"/>
  <c r="L157" i="67"/>
  <c r="K160" i="59"/>
  <c r="L140" i="58"/>
  <c r="M105" i="72"/>
  <c r="K84" i="58"/>
  <c r="K105" i="63"/>
  <c r="I142" i="65"/>
  <c r="J44" i="46"/>
  <c r="L69" i="67"/>
  <c r="I54" i="60"/>
  <c r="K111" i="64"/>
  <c r="H59" i="65"/>
  <c r="J14" i="62"/>
  <c r="G2" i="88" s="1"/>
  <c r="K139" i="46"/>
  <c r="M20" i="72"/>
  <c r="L90" i="61"/>
  <c r="J149" i="46"/>
  <c r="L105" i="58"/>
  <c r="K41" i="60"/>
  <c r="L22" i="66"/>
  <c r="H116" i="60"/>
  <c r="L81" i="73"/>
  <c r="J145" i="63"/>
  <c r="L146" i="63"/>
  <c r="N163" i="72"/>
  <c r="M67" i="46"/>
  <c r="J18" i="59"/>
  <c r="G36" i="62"/>
  <c r="D24" i="88" s="1"/>
  <c r="L44" i="57"/>
  <c r="K18" i="67"/>
  <c r="J83" i="64"/>
  <c r="J104" i="59"/>
  <c r="K74" i="60"/>
  <c r="L118" i="67"/>
  <c r="L49" i="64"/>
  <c r="J130" i="60"/>
  <c r="H110" i="60"/>
  <c r="H149" i="60"/>
  <c r="H123" i="60"/>
  <c r="I137" i="67"/>
  <c r="K89" i="61"/>
  <c r="G104" i="62"/>
  <c r="D92" i="88" s="1"/>
  <c r="L120" i="59"/>
  <c r="J88" i="60"/>
  <c r="M90" i="46"/>
  <c r="J133" i="46"/>
  <c r="I95" i="60"/>
  <c r="H83" i="62"/>
  <c r="E71" i="88" s="1"/>
  <c r="M142" i="57"/>
  <c r="G20" i="65"/>
  <c r="L93" i="61"/>
  <c r="H45" i="65"/>
  <c r="M108" i="73"/>
  <c r="H18" i="65"/>
  <c r="K93" i="72"/>
  <c r="L54" i="72"/>
  <c r="J32" i="64"/>
  <c r="I80" i="67"/>
  <c r="L99" i="59"/>
  <c r="J133" i="65"/>
  <c r="J151" i="66"/>
  <c r="K131" i="57"/>
  <c r="J96" i="46"/>
  <c r="L54" i="66"/>
  <c r="J141" i="58"/>
  <c r="L140" i="61"/>
  <c r="L123" i="59"/>
  <c r="I130" i="62"/>
  <c r="F118" i="88" s="1"/>
  <c r="K51" i="57"/>
  <c r="K115" i="72"/>
  <c r="J43" i="57"/>
  <c r="K75" i="67"/>
  <c r="L91" i="66"/>
  <c r="L100" i="59"/>
  <c r="K31" i="64"/>
  <c r="K159" i="58"/>
  <c r="M65" i="59"/>
  <c r="L50" i="46"/>
  <c r="J88" i="67"/>
  <c r="I82" i="61"/>
  <c r="L30" i="63"/>
  <c r="L148" i="61"/>
  <c r="J168" i="64"/>
  <c r="L55" i="66"/>
  <c r="I88" i="67"/>
  <c r="L75" i="57"/>
  <c r="J127" i="66"/>
  <c r="L58" i="61"/>
  <c r="K136" i="66"/>
  <c r="I37" i="60"/>
  <c r="J62" i="63"/>
  <c r="I66" i="63"/>
  <c r="L121" i="72"/>
  <c r="K115" i="58"/>
  <c r="K104" i="73"/>
  <c r="K136" i="57"/>
  <c r="H117" i="65"/>
  <c r="K50" i="58"/>
  <c r="M25" i="58"/>
  <c r="J163" i="60"/>
  <c r="M70" i="72"/>
  <c r="M109" i="46"/>
  <c r="L110" i="67"/>
  <c r="H122" i="60"/>
  <c r="J65" i="58"/>
  <c r="H25" i="62"/>
  <c r="E13" i="88" s="1"/>
  <c r="M32" i="73"/>
  <c r="K69" i="73"/>
  <c r="L43" i="59"/>
  <c r="I86" i="62"/>
  <c r="F74" i="88" s="1"/>
  <c r="K144" i="57"/>
  <c r="J127" i="46"/>
  <c r="K150" i="73"/>
  <c r="M115" i="46"/>
  <c r="I108" i="67"/>
  <c r="J18" i="65"/>
  <c r="L46" i="61"/>
  <c r="J36" i="65"/>
  <c r="K27" i="73"/>
  <c r="J58" i="57"/>
  <c r="L71" i="66"/>
  <c r="H65" i="65"/>
  <c r="K117" i="72"/>
  <c r="L84" i="61"/>
  <c r="H58" i="65"/>
  <c r="L121" i="67"/>
  <c r="J133" i="58"/>
  <c r="K146" i="67"/>
  <c r="L113" i="58"/>
  <c r="I133" i="62"/>
  <c r="F121" i="88" s="1"/>
  <c r="J102" i="65"/>
  <c r="J103" i="58"/>
  <c r="I120" i="67"/>
  <c r="M125" i="57"/>
  <c r="N153" i="72"/>
  <c r="I138" i="61"/>
  <c r="G66" i="65"/>
  <c r="J162" i="63"/>
  <c r="J90" i="46"/>
  <c r="J63" i="57"/>
  <c r="I33" i="67"/>
  <c r="J61" i="60"/>
  <c r="I94" i="63"/>
  <c r="M153" i="57"/>
  <c r="K154" i="72"/>
  <c r="J143" i="62"/>
  <c r="G131" i="88" s="1"/>
  <c r="H76" i="62"/>
  <c r="E64" i="88" s="1"/>
  <c r="I63" i="63"/>
  <c r="M103" i="46"/>
  <c r="M132" i="57"/>
  <c r="L119" i="66"/>
  <c r="K92" i="60"/>
  <c r="L116" i="58"/>
  <c r="K157" i="67"/>
  <c r="L18" i="59"/>
  <c r="L53" i="46"/>
  <c r="M132" i="58"/>
  <c r="K155" i="46"/>
  <c r="J156" i="67"/>
  <c r="K31" i="46"/>
  <c r="I70" i="63"/>
  <c r="K141" i="73"/>
  <c r="L101" i="58"/>
  <c r="K71" i="61"/>
  <c r="I104" i="62"/>
  <c r="F92" i="88" s="1"/>
  <c r="N105" i="72"/>
  <c r="J94" i="58"/>
  <c r="I134" i="62"/>
  <c r="F122" i="88" s="1"/>
  <c r="J22" i="60"/>
  <c r="L66" i="46"/>
  <c r="H26" i="62"/>
  <c r="E14" i="88" s="1"/>
  <c r="K63" i="46"/>
  <c r="L155" i="67"/>
  <c r="L128" i="59"/>
  <c r="J28" i="58"/>
  <c r="M133" i="73"/>
  <c r="K63" i="67"/>
  <c r="H156" i="65"/>
  <c r="K143" i="59"/>
  <c r="I152" i="67"/>
  <c r="L161" i="64"/>
  <c r="I107" i="67"/>
  <c r="I22" i="67"/>
  <c r="I48" i="67"/>
  <c r="K35" i="58"/>
  <c r="K24" i="46"/>
  <c r="I70" i="61"/>
  <c r="K114" i="57"/>
  <c r="K143" i="66"/>
  <c r="L57" i="66"/>
  <c r="L108" i="64"/>
  <c r="G102" i="62"/>
  <c r="D90" i="88" s="1"/>
  <c r="K132" i="64"/>
  <c r="M147" i="73"/>
  <c r="M109" i="59"/>
  <c r="K23" i="72"/>
  <c r="K49" i="66"/>
  <c r="K51" i="64"/>
  <c r="L107" i="73"/>
  <c r="L68" i="72"/>
  <c r="L57" i="46"/>
  <c r="L132" i="63"/>
  <c r="M116" i="46"/>
  <c r="K105" i="67"/>
  <c r="I167" i="67"/>
  <c r="L153" i="57"/>
  <c r="K89" i="64"/>
  <c r="L87" i="73"/>
  <c r="G25" i="65"/>
  <c r="H55" i="62"/>
  <c r="E43" i="88" s="1"/>
  <c r="H27" i="60"/>
  <c r="J113" i="62"/>
  <c r="G101" i="88" s="1"/>
  <c r="N36" i="72"/>
  <c r="J122" i="60"/>
  <c r="L130" i="61"/>
  <c r="J160" i="64"/>
  <c r="L126" i="73"/>
  <c r="K39" i="72"/>
  <c r="N60" i="73"/>
  <c r="L88" i="59"/>
  <c r="M19" i="59"/>
  <c r="J136" i="60"/>
  <c r="L23" i="67"/>
  <c r="K30" i="60"/>
  <c r="L156" i="61"/>
  <c r="K126" i="46"/>
  <c r="K56" i="59"/>
  <c r="M95" i="58"/>
  <c r="J114" i="61"/>
  <c r="M142" i="58"/>
  <c r="J148" i="60"/>
  <c r="I140" i="60"/>
  <c r="I61" i="65"/>
  <c r="L127" i="57"/>
  <c r="M81" i="57"/>
  <c r="K78" i="61"/>
  <c r="L95" i="57"/>
  <c r="L144" i="64"/>
  <c r="M95" i="57"/>
  <c r="L79" i="58"/>
  <c r="K33" i="59"/>
  <c r="J64" i="66"/>
  <c r="N89" i="72"/>
  <c r="J70" i="46"/>
  <c r="L112" i="46"/>
  <c r="M92" i="59"/>
  <c r="I136" i="63"/>
  <c r="L97" i="66"/>
  <c r="K40" i="73"/>
  <c r="J33" i="66"/>
  <c r="K123" i="59"/>
  <c r="L112" i="57"/>
  <c r="L20" i="66"/>
  <c r="K29" i="73"/>
  <c r="J42" i="57"/>
  <c r="K125" i="60"/>
  <c r="K59" i="61"/>
  <c r="I142" i="60"/>
  <c r="L87" i="46"/>
  <c r="I119" i="62"/>
  <c r="F107" i="88" s="1"/>
  <c r="I78" i="60"/>
  <c r="J140" i="63"/>
  <c r="G136" i="65"/>
  <c r="K80" i="66"/>
  <c r="K121" i="67"/>
  <c r="L120" i="63"/>
  <c r="M141" i="46"/>
  <c r="J21" i="61"/>
  <c r="K90" i="63"/>
  <c r="I60" i="60"/>
  <c r="J50" i="58"/>
  <c r="L41" i="66"/>
  <c r="L34" i="67"/>
  <c r="J106" i="57"/>
  <c r="L88" i="46"/>
  <c r="L161" i="57"/>
  <c r="L128" i="66"/>
  <c r="K57" i="61"/>
  <c r="K99" i="64"/>
  <c r="H54" i="62"/>
  <c r="E42" i="88" s="1"/>
  <c r="K136" i="63"/>
  <c r="L45" i="64"/>
  <c r="J118" i="62"/>
  <c r="G106" i="88" s="1"/>
  <c r="K59" i="63"/>
  <c r="J50" i="66"/>
  <c r="K101" i="72"/>
  <c r="J59" i="60"/>
  <c r="I110" i="67"/>
  <c r="K82" i="67"/>
  <c r="J72" i="67"/>
  <c r="M27" i="72"/>
  <c r="K96" i="67"/>
  <c r="L116" i="46"/>
  <c r="J84" i="62"/>
  <c r="G72" i="88" s="1"/>
  <c r="K148" i="57"/>
  <c r="J54" i="64"/>
  <c r="K160" i="73"/>
  <c r="H40" i="65"/>
  <c r="K66" i="72"/>
  <c r="J69" i="60"/>
  <c r="I154" i="63"/>
  <c r="L109" i="72"/>
  <c r="I109" i="61"/>
  <c r="J38" i="60"/>
  <c r="H116" i="65"/>
  <c r="M88" i="46"/>
  <c r="K126" i="73"/>
  <c r="H22" i="65"/>
  <c r="K118" i="73"/>
  <c r="H130" i="60"/>
  <c r="M58" i="72"/>
  <c r="J73" i="63"/>
  <c r="I166" i="63"/>
  <c r="I80" i="63"/>
  <c r="J111" i="60"/>
  <c r="H103" i="60"/>
  <c r="I100" i="62"/>
  <c r="F88" i="88" s="1"/>
  <c r="K84" i="67"/>
  <c r="L21" i="63"/>
  <c r="J82" i="58"/>
  <c r="J108" i="46"/>
  <c r="L127" i="61"/>
  <c r="K60" i="57"/>
  <c r="L134" i="61"/>
  <c r="G134" i="62"/>
  <c r="D122" i="88" s="1"/>
  <c r="J35" i="64"/>
  <c r="J62" i="66"/>
  <c r="L167" i="66"/>
  <c r="L124" i="63"/>
  <c r="L123" i="57"/>
  <c r="G158" i="65"/>
  <c r="L87" i="58"/>
  <c r="H16" i="62"/>
  <c r="E4" i="88" s="1"/>
  <c r="K74" i="72"/>
  <c r="J58" i="59"/>
  <c r="I65" i="60"/>
  <c r="N125" i="73"/>
  <c r="L140" i="66"/>
  <c r="M129" i="72"/>
  <c r="K160" i="57"/>
  <c r="M73" i="72"/>
  <c r="N112" i="73"/>
  <c r="I144" i="60"/>
  <c r="M34" i="72"/>
  <c r="I68" i="63"/>
  <c r="K88" i="60"/>
  <c r="L95" i="73"/>
  <c r="M71" i="57"/>
  <c r="N34" i="73"/>
  <c r="L160" i="46"/>
  <c r="K116" i="73"/>
  <c r="J100" i="67"/>
  <c r="J36" i="57"/>
  <c r="L48" i="58"/>
  <c r="I67" i="60"/>
  <c r="M49" i="72"/>
  <c r="K75" i="60"/>
  <c r="I60" i="63"/>
  <c r="L153" i="73"/>
  <c r="G96" i="65"/>
  <c r="K23" i="73"/>
  <c r="K157" i="73"/>
  <c r="K102" i="58"/>
  <c r="J36" i="60"/>
  <c r="M106" i="72"/>
  <c r="I164" i="67"/>
  <c r="L104" i="72"/>
  <c r="H116" i="62"/>
  <c r="E104" i="88" s="1"/>
  <c r="I63" i="60"/>
  <c r="J37" i="62"/>
  <c r="G25" i="88" s="1"/>
  <c r="M96" i="46"/>
  <c r="N136" i="72"/>
  <c r="L61" i="67"/>
  <c r="J152" i="58"/>
  <c r="M106" i="57"/>
  <c r="J134" i="62"/>
  <c r="G122" i="88" s="1"/>
  <c r="I39" i="63"/>
  <c r="L137" i="64"/>
  <c r="K128" i="64"/>
  <c r="J34" i="63"/>
  <c r="J147" i="58"/>
  <c r="L65" i="46"/>
  <c r="K96" i="59"/>
  <c r="K127" i="64"/>
  <c r="J146" i="59"/>
  <c r="J21" i="65"/>
  <c r="K125" i="73"/>
  <c r="M48" i="46"/>
  <c r="L48" i="63"/>
  <c r="K155" i="60"/>
  <c r="K142" i="58"/>
  <c r="L137" i="59"/>
  <c r="J84" i="58"/>
  <c r="L42" i="61"/>
  <c r="M149" i="46"/>
  <c r="J134" i="66"/>
  <c r="J158" i="58"/>
  <c r="I125" i="65"/>
  <c r="J126" i="66"/>
  <c r="L69" i="72"/>
  <c r="K150" i="67"/>
  <c r="J115" i="57"/>
  <c r="J20" i="57"/>
  <c r="I94" i="67"/>
  <c r="J140" i="62"/>
  <c r="G128" i="88" s="1"/>
  <c r="J68" i="63"/>
  <c r="L24" i="66"/>
  <c r="I59" i="60"/>
  <c r="N31" i="73"/>
  <c r="L103" i="64"/>
  <c r="K78" i="60"/>
  <c r="K27" i="60"/>
  <c r="J124" i="46"/>
  <c r="I102" i="61"/>
  <c r="I46" i="63"/>
  <c r="L19" i="57"/>
  <c r="G160" i="65"/>
  <c r="I24" i="67"/>
  <c r="M59" i="73"/>
  <c r="M45" i="46"/>
  <c r="M151" i="72"/>
  <c r="H81" i="60"/>
  <c r="J107" i="63"/>
  <c r="H68" i="62"/>
  <c r="E56" i="88" s="1"/>
  <c r="L154" i="58"/>
  <c r="J153" i="46"/>
  <c r="G167" i="65"/>
  <c r="J116" i="62"/>
  <c r="G104" i="88" s="1"/>
  <c r="L64" i="58"/>
  <c r="G50" i="62"/>
  <c r="D38" i="88" s="1"/>
  <c r="H19" i="65"/>
  <c r="J108" i="63"/>
  <c r="J80" i="63"/>
  <c r="J30" i="60"/>
  <c r="L92" i="46"/>
  <c r="M101" i="72"/>
  <c r="K74" i="46"/>
  <c r="K132" i="59"/>
  <c r="L28" i="63"/>
  <c r="M49" i="59"/>
  <c r="I124" i="61"/>
  <c r="J65" i="66"/>
  <c r="H145" i="62"/>
  <c r="E133" i="88" s="1"/>
  <c r="M139" i="46"/>
  <c r="K127" i="66"/>
  <c r="J60" i="66"/>
  <c r="L55" i="64"/>
  <c r="J31" i="67"/>
  <c r="K61" i="59"/>
  <c r="J43" i="59"/>
  <c r="I72" i="67"/>
  <c r="M123" i="59"/>
  <c r="L157" i="63"/>
  <c r="K124" i="63"/>
  <c r="L122" i="63"/>
  <c r="M135" i="73"/>
  <c r="N31" i="72"/>
  <c r="I55" i="61"/>
  <c r="L106" i="72"/>
  <c r="L154" i="63"/>
  <c r="J105" i="57"/>
  <c r="H155" i="65"/>
  <c r="J132" i="65"/>
  <c r="I116" i="67"/>
  <c r="L42" i="67"/>
  <c r="M54" i="73"/>
  <c r="J59" i="59"/>
  <c r="K23" i="67"/>
  <c r="J33" i="64"/>
  <c r="I61" i="62"/>
  <c r="F49" i="88" s="1"/>
  <c r="M66" i="72"/>
  <c r="G125" i="65"/>
  <c r="I159" i="63"/>
  <c r="L139" i="57"/>
  <c r="J112" i="60"/>
  <c r="L144" i="73"/>
  <c r="N165" i="72"/>
  <c r="J128" i="57"/>
  <c r="M140" i="73"/>
  <c r="K147" i="61"/>
  <c r="H128" i="60"/>
  <c r="I131" i="67"/>
  <c r="N147" i="73"/>
  <c r="G60" i="62"/>
  <c r="D48" i="88" s="1"/>
  <c r="J107" i="61"/>
  <c r="K45" i="72"/>
  <c r="M110" i="57"/>
  <c r="L145" i="64"/>
  <c r="K68" i="46"/>
  <c r="J166" i="57"/>
  <c r="I68" i="65"/>
  <c r="H24" i="62"/>
  <c r="E12" i="88" s="1"/>
  <c r="J75" i="63"/>
  <c r="K33" i="63"/>
  <c r="J133" i="60"/>
  <c r="M56" i="46"/>
  <c r="M75" i="46"/>
  <c r="K64" i="60"/>
  <c r="L31" i="59"/>
  <c r="L137" i="61"/>
  <c r="K34" i="60"/>
  <c r="J146" i="64"/>
  <c r="J21" i="66"/>
  <c r="K48" i="61"/>
  <c r="I149" i="61"/>
  <c r="H48" i="62"/>
  <c r="E36" i="88" s="1"/>
  <c r="K50" i="64"/>
  <c r="J44" i="58"/>
  <c r="J164" i="46"/>
  <c r="M67" i="59"/>
  <c r="H83" i="60"/>
  <c r="G86" i="62"/>
  <c r="D74" i="88" s="1"/>
  <c r="N143" i="72"/>
  <c r="L104" i="63"/>
  <c r="I46" i="65"/>
  <c r="H148" i="62"/>
  <c r="E136" i="88" s="1"/>
  <c r="I46" i="67"/>
  <c r="L33" i="73"/>
  <c r="M100" i="59"/>
  <c r="L54" i="61"/>
  <c r="K157" i="61"/>
  <c r="J25" i="57"/>
  <c r="J134" i="61"/>
  <c r="J79" i="61"/>
  <c r="M164" i="57"/>
  <c r="K22" i="46"/>
  <c r="H101" i="65"/>
  <c r="J65" i="61"/>
  <c r="K33" i="67"/>
  <c r="L95" i="46"/>
  <c r="G22" i="65"/>
  <c r="L155" i="63"/>
  <c r="N93" i="73"/>
  <c r="L68" i="58"/>
  <c r="J161" i="67"/>
  <c r="I143" i="60"/>
  <c r="J113" i="46"/>
  <c r="K91" i="59"/>
  <c r="M164" i="58"/>
  <c r="H86" i="65"/>
  <c r="I101" i="63"/>
  <c r="L80" i="64"/>
  <c r="H61" i="60"/>
  <c r="L160" i="57"/>
  <c r="L58" i="58"/>
  <c r="K74" i="59"/>
  <c r="M118" i="57"/>
  <c r="N18" i="72"/>
  <c r="L104" i="59"/>
  <c r="H22" i="60"/>
  <c r="J47" i="65"/>
  <c r="I25" i="62"/>
  <c r="F13" i="88" s="1"/>
  <c r="L135" i="73"/>
  <c r="N158" i="73"/>
  <c r="L61" i="63"/>
  <c r="N153" i="73"/>
  <c r="L51" i="58"/>
  <c r="J165" i="61"/>
  <c r="K111" i="72"/>
  <c r="I103" i="63"/>
  <c r="H71" i="65"/>
  <c r="K143" i="58"/>
  <c r="J39" i="64"/>
  <c r="L47" i="63"/>
  <c r="J48" i="65"/>
  <c r="L130" i="66"/>
  <c r="I22" i="62"/>
  <c r="F10" i="88" s="1"/>
  <c r="H83" i="65"/>
  <c r="I22" i="60"/>
  <c r="L57" i="63"/>
  <c r="H33" i="62"/>
  <c r="E21" i="88" s="1"/>
  <c r="N71" i="72"/>
  <c r="L33" i="72"/>
  <c r="N61" i="72"/>
  <c r="K21" i="67"/>
  <c r="K128" i="73"/>
  <c r="L22" i="46"/>
  <c r="K114" i="67"/>
  <c r="J135" i="64"/>
  <c r="I145" i="67"/>
  <c r="J82" i="59"/>
  <c r="J102" i="46"/>
  <c r="G71" i="65"/>
  <c r="K155" i="67"/>
  <c r="N81" i="72"/>
  <c r="J144" i="60"/>
  <c r="L22" i="58"/>
  <c r="K164" i="57"/>
  <c r="K120" i="66"/>
  <c r="J111" i="67"/>
  <c r="I140" i="65"/>
  <c r="K20" i="58"/>
  <c r="L72" i="73"/>
  <c r="J112" i="65"/>
  <c r="I132" i="60"/>
  <c r="L152" i="59"/>
  <c r="J32" i="58"/>
  <c r="K94" i="72"/>
  <c r="K31" i="63"/>
  <c r="L47" i="57"/>
  <c r="L60" i="67"/>
  <c r="K99" i="58"/>
  <c r="J36" i="64"/>
  <c r="M100" i="73"/>
  <c r="J107" i="62"/>
  <c r="G95" i="88" s="1"/>
  <c r="M60" i="73"/>
  <c r="K68" i="63"/>
  <c r="K125" i="66"/>
  <c r="K38" i="60"/>
  <c r="L87" i="61"/>
  <c r="K83" i="73"/>
  <c r="L83" i="57"/>
  <c r="I35" i="62"/>
  <c r="F23" i="88" s="1"/>
  <c r="J152" i="60"/>
  <c r="L111" i="72"/>
  <c r="I157" i="67"/>
  <c r="J70" i="57"/>
  <c r="J51" i="61"/>
  <c r="L96" i="59"/>
  <c r="J103" i="62"/>
  <c r="G91" i="88" s="1"/>
  <c r="I20" i="67"/>
  <c r="K125" i="67"/>
  <c r="N20" i="72"/>
  <c r="M166" i="57"/>
  <c r="J64" i="60"/>
  <c r="L100" i="66"/>
  <c r="J80" i="67"/>
  <c r="K52" i="57"/>
  <c r="J96" i="64"/>
  <c r="M52" i="72"/>
  <c r="H151" i="60"/>
  <c r="J71" i="58"/>
  <c r="L55" i="63"/>
  <c r="J55" i="67"/>
  <c r="K46" i="63"/>
  <c r="L100" i="58"/>
  <c r="I111" i="65"/>
  <c r="G74" i="65"/>
  <c r="M137" i="58"/>
  <c r="J58" i="58"/>
  <c r="M157" i="57"/>
  <c r="J99" i="58"/>
  <c r="M76" i="57"/>
  <c r="L114" i="46"/>
  <c r="K94" i="61"/>
  <c r="H108" i="60"/>
  <c r="L75" i="61"/>
  <c r="J100" i="62"/>
  <c r="G88" i="88" s="1"/>
  <c r="L23" i="64"/>
  <c r="M105" i="57"/>
  <c r="K164" i="66"/>
  <c r="L117" i="72"/>
  <c r="J136" i="62"/>
  <c r="G124" i="88" s="1"/>
  <c r="L28" i="73"/>
  <c r="N57" i="73"/>
  <c r="H32" i="60"/>
  <c r="L88" i="61"/>
  <c r="M81" i="46"/>
  <c r="L59" i="59"/>
  <c r="K29" i="66"/>
  <c r="J151" i="58"/>
  <c r="L45" i="58"/>
  <c r="K64" i="67"/>
  <c r="K91" i="57"/>
  <c r="J95" i="58"/>
  <c r="I61" i="63"/>
  <c r="I72" i="63"/>
  <c r="J121" i="64"/>
  <c r="G24" i="65"/>
  <c r="K68" i="59"/>
  <c r="H166" i="65"/>
  <c r="I121" i="62"/>
  <c r="F109" i="88" s="1"/>
  <c r="J96" i="62"/>
  <c r="G84" i="88" s="1"/>
  <c r="L63" i="58"/>
  <c r="J84" i="57"/>
  <c r="H89" i="60"/>
  <c r="I86" i="65"/>
  <c r="G39" i="62"/>
  <c r="D27" i="88" s="1"/>
  <c r="J58" i="61"/>
  <c r="J90" i="66"/>
  <c r="K41" i="66"/>
  <c r="K104" i="72"/>
  <c r="K112" i="60"/>
  <c r="J141" i="64"/>
  <c r="J135" i="65"/>
  <c r="H148" i="65"/>
  <c r="K139" i="58"/>
  <c r="M93" i="73"/>
  <c r="N66" i="72"/>
  <c r="I52" i="65"/>
  <c r="M119" i="57"/>
  <c r="K99" i="63"/>
  <c r="H29" i="60"/>
  <c r="L73" i="66"/>
  <c r="M132" i="46"/>
  <c r="K77" i="59"/>
  <c r="K141" i="64"/>
  <c r="K140" i="72"/>
  <c r="G100" i="62"/>
  <c r="D88" i="88" s="1"/>
  <c r="J35" i="58"/>
  <c r="L121" i="58"/>
  <c r="J120" i="63"/>
  <c r="N139" i="72"/>
  <c r="L136" i="58"/>
  <c r="L36" i="64"/>
  <c r="M125" i="59"/>
  <c r="L48" i="61"/>
  <c r="L47" i="59"/>
  <c r="I56" i="67"/>
  <c r="I137" i="65"/>
  <c r="L137" i="46"/>
  <c r="K30" i="73"/>
  <c r="I106" i="60"/>
  <c r="K120" i="46"/>
  <c r="J28" i="67"/>
  <c r="J31" i="59"/>
  <c r="L37" i="72"/>
  <c r="M165" i="58"/>
  <c r="L42" i="73"/>
  <c r="K111" i="46"/>
  <c r="G129" i="65"/>
  <c r="L85" i="66"/>
  <c r="J159" i="62"/>
  <c r="G147" i="88" s="1"/>
  <c r="M26" i="72"/>
  <c r="I32" i="65"/>
  <c r="J45" i="62"/>
  <c r="G33" i="88" s="1"/>
  <c r="N137" i="72"/>
  <c r="I99" i="60"/>
  <c r="N128" i="73"/>
  <c r="I131" i="60"/>
  <c r="K88" i="73"/>
  <c r="G41" i="65"/>
  <c r="J40" i="65"/>
  <c r="G110" i="62"/>
  <c r="D98" i="88" s="1"/>
  <c r="I101" i="61"/>
  <c r="H140" i="60"/>
  <c r="J144" i="58"/>
  <c r="J135" i="63"/>
  <c r="H93" i="62"/>
  <c r="E81" i="88" s="1"/>
  <c r="I76" i="65"/>
  <c r="K140" i="58"/>
  <c r="M141" i="57"/>
  <c r="K143" i="46"/>
  <c r="L101" i="73"/>
  <c r="L145" i="66"/>
  <c r="G26" i="65"/>
  <c r="J57" i="57"/>
  <c r="H71" i="60"/>
  <c r="J164" i="63"/>
  <c r="L47" i="58"/>
  <c r="I79" i="61"/>
  <c r="K34" i="73"/>
  <c r="L95" i="59"/>
  <c r="H50" i="62"/>
  <c r="E38" i="88" s="1"/>
  <c r="K19" i="59"/>
  <c r="J78" i="46"/>
  <c r="J58" i="60"/>
  <c r="J158" i="60"/>
  <c r="K42" i="46"/>
  <c r="N136" i="73"/>
  <c r="L41" i="63"/>
  <c r="K115" i="59"/>
  <c r="M60" i="59"/>
  <c r="M151" i="46"/>
  <c r="I141" i="67"/>
  <c r="L159" i="73"/>
  <c r="J69" i="66"/>
  <c r="I75" i="67"/>
  <c r="J162" i="60"/>
  <c r="J85" i="57"/>
  <c r="K151" i="66"/>
  <c r="H142" i="65"/>
  <c r="K24" i="60"/>
  <c r="G95" i="62"/>
  <c r="D83" i="88" s="1"/>
  <c r="H143" i="65"/>
  <c r="J90" i="63"/>
  <c r="H63" i="62"/>
  <c r="E51" i="88" s="1"/>
  <c r="K158" i="58"/>
  <c r="K61" i="63"/>
  <c r="J126" i="64"/>
  <c r="K147" i="63"/>
  <c r="J85" i="67"/>
  <c r="G61" i="62"/>
  <c r="D49" i="88" s="1"/>
  <c r="K90" i="46"/>
  <c r="M127" i="57"/>
  <c r="J19" i="66"/>
  <c r="J118" i="64"/>
  <c r="G85" i="62"/>
  <c r="D73" i="88" s="1"/>
  <c r="M91" i="57"/>
  <c r="K119" i="60"/>
  <c r="L86" i="61"/>
  <c r="K136" i="73"/>
  <c r="K62" i="61"/>
  <c r="K74" i="61"/>
  <c r="M31" i="46"/>
  <c r="K20" i="60"/>
  <c r="I78" i="65"/>
  <c r="K119" i="63"/>
  <c r="L18" i="61"/>
  <c r="M73" i="73"/>
  <c r="I43" i="62"/>
  <c r="F31" i="88" s="1"/>
  <c r="I26" i="60"/>
  <c r="K106" i="46"/>
  <c r="M70" i="46"/>
  <c r="J101" i="63"/>
  <c r="M64" i="72"/>
  <c r="L24" i="67"/>
  <c r="K137" i="58"/>
  <c r="H18" i="62"/>
  <c r="E6" i="88" s="1"/>
  <c r="J117" i="64"/>
  <c r="L130" i="57"/>
  <c r="K20" i="72"/>
  <c r="H65" i="62"/>
  <c r="E53" i="88" s="1"/>
  <c r="K130" i="46"/>
  <c r="L153" i="63"/>
  <c r="G120" i="62"/>
  <c r="D108" i="88" s="1"/>
  <c r="K84" i="61"/>
  <c r="I142" i="67"/>
  <c r="K126" i="59"/>
  <c r="L139" i="46"/>
  <c r="G102" i="65"/>
  <c r="K68" i="64"/>
  <c r="I101" i="67"/>
  <c r="L154" i="67"/>
  <c r="I107" i="63"/>
  <c r="J108" i="67"/>
  <c r="K123" i="73"/>
  <c r="L148" i="64"/>
  <c r="M22" i="57"/>
  <c r="J69" i="65"/>
  <c r="J95" i="64"/>
  <c r="I151" i="63"/>
  <c r="G37" i="62"/>
  <c r="D25" i="88" s="1"/>
  <c r="M38" i="57"/>
  <c r="I34" i="67"/>
  <c r="K94" i="46"/>
  <c r="K79" i="60"/>
  <c r="L150" i="66"/>
  <c r="K106" i="72"/>
  <c r="N64" i="72"/>
  <c r="L106" i="58"/>
  <c r="I147" i="67"/>
  <c r="L38" i="73"/>
  <c r="M82" i="58"/>
  <c r="L135" i="59"/>
  <c r="J66" i="61"/>
  <c r="G150" i="65"/>
  <c r="K39" i="63"/>
  <c r="H104" i="65"/>
  <c r="G95" i="65"/>
  <c r="L103" i="59"/>
  <c r="K92" i="59"/>
  <c r="J114" i="65"/>
  <c r="L56" i="46"/>
  <c r="L148" i="63"/>
  <c r="J37" i="64"/>
  <c r="K126" i="58"/>
  <c r="L126" i="67"/>
  <c r="L87" i="66"/>
  <c r="H41" i="60"/>
  <c r="K53" i="73"/>
  <c r="I133" i="65"/>
  <c r="J47" i="60"/>
  <c r="M80" i="57"/>
  <c r="L116" i="72"/>
  <c r="I126" i="61"/>
  <c r="I40" i="63"/>
  <c r="I166" i="60"/>
  <c r="M104" i="46"/>
  <c r="K130" i="58"/>
  <c r="H35" i="60"/>
  <c r="K78" i="67"/>
  <c r="J90" i="61"/>
  <c r="K137" i="46"/>
  <c r="J112" i="57"/>
  <c r="K161" i="59"/>
  <c r="L94" i="63"/>
  <c r="M79" i="58"/>
  <c r="M147" i="46"/>
  <c r="L120" i="66"/>
  <c r="L84" i="64"/>
  <c r="K107" i="60"/>
  <c r="J34" i="66"/>
  <c r="I104" i="67"/>
  <c r="L69" i="59"/>
  <c r="L42" i="63"/>
  <c r="I134" i="67"/>
  <c r="L161" i="59"/>
  <c r="K38" i="72"/>
  <c r="L80" i="46"/>
  <c r="J27" i="63"/>
  <c r="M78" i="58"/>
  <c r="K63" i="66"/>
  <c r="N51" i="72"/>
  <c r="M45" i="59"/>
  <c r="M84" i="57"/>
  <c r="K143" i="64"/>
  <c r="I154" i="62"/>
  <c r="F142" i="88" s="1"/>
  <c r="J31" i="57"/>
  <c r="L91" i="67"/>
  <c r="I104" i="61"/>
  <c r="J109" i="61"/>
  <c r="M119" i="72"/>
  <c r="K51" i="63"/>
  <c r="L41" i="57"/>
  <c r="L165" i="59"/>
  <c r="J109" i="67"/>
  <c r="M163" i="73"/>
  <c r="L48" i="59"/>
  <c r="G72" i="62"/>
  <c r="D60" i="88" s="1"/>
  <c r="J105" i="58"/>
  <c r="K25" i="73"/>
  <c r="K42" i="57"/>
  <c r="M76" i="59"/>
  <c r="I138" i="63"/>
  <c r="M22" i="46"/>
  <c r="M37" i="73"/>
  <c r="K161" i="64"/>
  <c r="K129" i="60"/>
  <c r="I116" i="62"/>
  <c r="F104" i="88" s="1"/>
  <c r="H97" i="65"/>
  <c r="K129" i="59"/>
  <c r="I112" i="65"/>
  <c r="L117" i="73"/>
  <c r="H78" i="62"/>
  <c r="E66" i="88" s="1"/>
  <c r="J129" i="64"/>
  <c r="M143" i="46"/>
  <c r="N38" i="73"/>
  <c r="M95" i="59"/>
  <c r="M83" i="57"/>
  <c r="I114" i="60"/>
  <c r="L108" i="59"/>
  <c r="J35" i="66"/>
  <c r="K118" i="61"/>
  <c r="L28" i="58"/>
  <c r="I105" i="67"/>
  <c r="H142" i="60"/>
  <c r="J56" i="62"/>
  <c r="G44" i="88" s="1"/>
  <c r="I163" i="65"/>
  <c r="M128" i="58"/>
  <c r="K46" i="59"/>
  <c r="K39" i="73"/>
  <c r="M68" i="57"/>
  <c r="J151" i="65"/>
  <c r="M52" i="73"/>
  <c r="I102" i="62"/>
  <c r="F90" i="88" s="1"/>
  <c r="I101" i="60"/>
  <c r="K65" i="64"/>
  <c r="N76" i="72"/>
  <c r="K137" i="64"/>
  <c r="L44" i="46"/>
  <c r="L33" i="46"/>
  <c r="J124" i="61"/>
  <c r="J134" i="59"/>
  <c r="M45" i="58"/>
  <c r="H31" i="62"/>
  <c r="E19" i="88" s="1"/>
  <c r="K168" i="64"/>
  <c r="J142" i="67"/>
  <c r="K50" i="46"/>
  <c r="H34" i="62"/>
  <c r="E22" i="88" s="1"/>
  <c r="L62" i="46"/>
  <c r="K46" i="66"/>
  <c r="K163" i="67"/>
  <c r="K55" i="66"/>
  <c r="I90" i="63"/>
  <c r="I158" i="61"/>
  <c r="L108" i="57"/>
  <c r="I58" i="65"/>
  <c r="M65" i="46"/>
  <c r="J122" i="65"/>
  <c r="K101" i="63"/>
  <c r="J158" i="57"/>
  <c r="J54" i="61"/>
  <c r="J43" i="46"/>
  <c r="K94" i="60"/>
  <c r="M99" i="57"/>
  <c r="J123" i="62"/>
  <c r="G111" i="88" s="1"/>
  <c r="L157" i="57"/>
  <c r="M106" i="46"/>
  <c r="K76" i="64"/>
  <c r="M19" i="72"/>
  <c r="I137" i="63"/>
  <c r="M68" i="73"/>
  <c r="L88" i="64"/>
  <c r="N104" i="72"/>
  <c r="J102" i="57"/>
  <c r="J157" i="64"/>
  <c r="G113" i="62"/>
  <c r="D101" i="88" s="1"/>
  <c r="L105" i="64"/>
  <c r="J140" i="60"/>
  <c r="N83" i="72"/>
  <c r="K130" i="73"/>
  <c r="L105" i="57"/>
  <c r="K41" i="64"/>
  <c r="L107" i="66"/>
  <c r="I52" i="67"/>
  <c r="J109" i="46"/>
  <c r="M51" i="58"/>
  <c r="J139" i="62"/>
  <c r="G127" i="88" s="1"/>
  <c r="J27" i="60"/>
  <c r="M124" i="59"/>
  <c r="J65" i="64"/>
  <c r="J45" i="58"/>
  <c r="L73" i="59"/>
  <c r="M94" i="73"/>
  <c r="K67" i="60"/>
  <c r="H72" i="62"/>
  <c r="E60" i="88" s="1"/>
  <c r="L97" i="58"/>
  <c r="K154" i="63"/>
  <c r="J23" i="67"/>
  <c r="K106" i="66"/>
  <c r="J128" i="59"/>
  <c r="J137" i="57"/>
  <c r="L69" i="73"/>
  <c r="L66" i="72"/>
  <c r="K25" i="46"/>
  <c r="L33" i="63"/>
  <c r="L156" i="67"/>
  <c r="L21" i="46"/>
  <c r="K49" i="63"/>
  <c r="M117" i="46"/>
  <c r="I40" i="60"/>
  <c r="N69" i="73"/>
  <c r="M56" i="58"/>
  <c r="K91" i="73"/>
  <c r="K83" i="64"/>
  <c r="L116" i="64"/>
  <c r="I118" i="62"/>
  <c r="F106" i="88" s="1"/>
  <c r="H149" i="62"/>
  <c r="E137" i="88" s="1"/>
  <c r="K26" i="61"/>
  <c r="L156" i="64"/>
  <c r="L150" i="58"/>
  <c r="K166" i="63"/>
  <c r="K162" i="67"/>
  <c r="M67" i="73"/>
  <c r="J103" i="61"/>
  <c r="L106" i="57"/>
  <c r="N43" i="73"/>
  <c r="K51" i="46"/>
  <c r="J154" i="57"/>
  <c r="L35" i="58"/>
  <c r="J88" i="58"/>
  <c r="J72" i="57"/>
  <c r="J157" i="60"/>
  <c r="J70" i="65"/>
  <c r="I105" i="61"/>
  <c r="L108" i="67"/>
  <c r="J129" i="46"/>
  <c r="M104" i="59"/>
  <c r="J79" i="64"/>
  <c r="K153" i="72"/>
  <c r="K159" i="67"/>
  <c r="K104" i="58"/>
  <c r="K103" i="66"/>
  <c r="N147" i="72"/>
  <c r="I95" i="63"/>
  <c r="I29" i="60"/>
  <c r="M160" i="73"/>
  <c r="I30" i="65"/>
  <c r="N70" i="73"/>
  <c r="H162" i="60"/>
  <c r="J142" i="46"/>
  <c r="J59" i="57"/>
  <c r="K153" i="58"/>
  <c r="M49" i="58"/>
  <c r="L30" i="59"/>
  <c r="K35" i="67"/>
  <c r="L53" i="61"/>
  <c r="K82" i="59"/>
  <c r="I123" i="67"/>
  <c r="K113" i="58"/>
  <c r="M155" i="46"/>
  <c r="K54" i="72"/>
  <c r="M107" i="59"/>
  <c r="L29" i="72"/>
  <c r="J75" i="59"/>
  <c r="N25" i="73"/>
  <c r="K71" i="46"/>
  <c r="K104" i="61"/>
  <c r="I44" i="67"/>
  <c r="K152" i="57"/>
  <c r="J59" i="58"/>
  <c r="J62" i="67"/>
  <c r="N103" i="73"/>
  <c r="I125" i="60"/>
  <c r="M50" i="73"/>
  <c r="G145" i="65"/>
  <c r="L146" i="58"/>
  <c r="K67" i="57"/>
  <c r="M122" i="46"/>
  <c r="K106" i="59"/>
  <c r="K58" i="61"/>
  <c r="K126" i="60"/>
  <c r="G89" i="62"/>
  <c r="D77" i="88" s="1"/>
  <c r="K70" i="59"/>
  <c r="L26" i="61"/>
  <c r="K124" i="58"/>
  <c r="N87" i="73"/>
  <c r="J32" i="63"/>
  <c r="J157" i="66"/>
  <c r="M96" i="73"/>
  <c r="M63" i="57"/>
  <c r="K164" i="63"/>
  <c r="J75" i="46"/>
  <c r="K144" i="72"/>
  <c r="I93" i="61"/>
  <c r="I88" i="63"/>
  <c r="I22" i="65"/>
  <c r="K50" i="67"/>
  <c r="K146" i="61"/>
  <c r="J117" i="65"/>
  <c r="J84" i="59"/>
  <c r="J141" i="57"/>
  <c r="L111" i="61"/>
  <c r="G54" i="62"/>
  <c r="D42" i="88" s="1"/>
  <c r="L36" i="61"/>
  <c r="M136" i="58"/>
  <c r="G109" i="62"/>
  <c r="D97" i="88" s="1"/>
  <c r="J35" i="60"/>
  <c r="K63" i="64"/>
  <c r="N47" i="73"/>
  <c r="L149" i="64"/>
  <c r="K73" i="58"/>
  <c r="L38" i="63"/>
  <c r="L163" i="67"/>
  <c r="I155" i="67"/>
  <c r="J109" i="65"/>
  <c r="J70" i="58"/>
  <c r="K147" i="58"/>
  <c r="J50" i="63"/>
  <c r="L80" i="72"/>
  <c r="K56" i="67"/>
  <c r="K21" i="66"/>
  <c r="J138" i="62"/>
  <c r="G126" i="88" s="1"/>
  <c r="K82" i="46"/>
  <c r="L145" i="73"/>
  <c r="K66" i="58"/>
  <c r="J130" i="63"/>
  <c r="L138" i="58"/>
  <c r="K162" i="66"/>
  <c r="N26" i="72"/>
  <c r="K90" i="67"/>
  <c r="K95" i="64"/>
  <c r="M20" i="73"/>
  <c r="M60" i="57"/>
  <c r="G65" i="65"/>
  <c r="L122" i="66"/>
  <c r="L26" i="63"/>
  <c r="M121" i="73"/>
  <c r="J78" i="66"/>
  <c r="J166" i="46"/>
  <c r="L53" i="72"/>
  <c r="L154" i="61"/>
  <c r="G43" i="65"/>
  <c r="K53" i="46"/>
  <c r="I62" i="67"/>
  <c r="L36" i="66"/>
  <c r="J107" i="57"/>
  <c r="J157" i="63"/>
  <c r="I88" i="62"/>
  <c r="F76" i="88" s="1"/>
  <c r="K87" i="57"/>
  <c r="L107" i="61"/>
  <c r="J128" i="61"/>
  <c r="K161" i="67"/>
  <c r="L27" i="61"/>
  <c r="H56" i="65"/>
  <c r="L53" i="57"/>
  <c r="L114" i="63"/>
  <c r="K82" i="63"/>
  <c r="L156" i="58"/>
  <c r="L159" i="67"/>
  <c r="J39" i="60"/>
  <c r="L25" i="67"/>
  <c r="L167" i="57"/>
  <c r="H161" i="65"/>
  <c r="K129" i="61"/>
  <c r="L164" i="67"/>
  <c r="J146" i="46"/>
  <c r="M28" i="59"/>
  <c r="K74" i="64"/>
  <c r="L77" i="57"/>
  <c r="I115" i="63"/>
  <c r="K32" i="72"/>
  <c r="H160" i="65"/>
  <c r="K107" i="73"/>
  <c r="J131" i="66"/>
  <c r="M149" i="59"/>
  <c r="L108" i="63"/>
  <c r="M45" i="57"/>
  <c r="M32" i="59"/>
  <c r="J26" i="58"/>
  <c r="J40" i="64"/>
  <c r="L28" i="66"/>
  <c r="L63" i="66"/>
  <c r="L38" i="72"/>
  <c r="M18" i="72"/>
  <c r="J86" i="57"/>
  <c r="L59" i="67"/>
  <c r="K120" i="64"/>
  <c r="M126" i="58"/>
  <c r="N141" i="72"/>
  <c r="L70" i="73"/>
  <c r="K112" i="61"/>
  <c r="J149" i="66"/>
  <c r="L95" i="66"/>
  <c r="I78" i="62"/>
  <c r="F66" i="88" s="1"/>
  <c r="L86" i="73"/>
  <c r="J110" i="60"/>
  <c r="K18" i="63"/>
  <c r="M152" i="57"/>
  <c r="M146" i="57"/>
  <c r="K99" i="73"/>
  <c r="L119" i="61"/>
  <c r="N140" i="72"/>
  <c r="I99" i="67"/>
  <c r="L69" i="46"/>
  <c r="J29" i="60"/>
  <c r="L166" i="64"/>
  <c r="L34" i="59"/>
  <c r="J124" i="64"/>
  <c r="M40" i="73"/>
  <c r="J63" i="61"/>
  <c r="L86" i="63"/>
  <c r="I75" i="62"/>
  <c r="F63" i="88" s="1"/>
  <c r="J159" i="65"/>
  <c r="J153" i="63"/>
  <c r="L122" i="73"/>
  <c r="I92" i="63"/>
  <c r="K59" i="66"/>
  <c r="K49" i="67"/>
  <c r="I65" i="63"/>
  <c r="L19" i="72"/>
  <c r="K134" i="46"/>
  <c r="J158" i="64"/>
  <c r="J48" i="60"/>
  <c r="L104" i="64"/>
  <c r="J109" i="59"/>
  <c r="L81" i="67"/>
  <c r="M99" i="46"/>
  <c r="K29" i="46"/>
  <c r="J87" i="46"/>
  <c r="N126" i="72"/>
  <c r="J38" i="61"/>
  <c r="K38" i="67"/>
  <c r="M37" i="57"/>
  <c r="L98" i="72"/>
  <c r="H124" i="62"/>
  <c r="E112" i="88" s="1"/>
  <c r="I109" i="63"/>
  <c r="L97" i="46"/>
  <c r="I124" i="67"/>
  <c r="K134" i="66"/>
  <c r="L92" i="59"/>
  <c r="J19" i="58"/>
  <c r="K85" i="64"/>
  <c r="K72" i="57"/>
  <c r="J152" i="66"/>
  <c r="J50" i="57"/>
  <c r="H134" i="65"/>
  <c r="I54" i="61"/>
  <c r="L135" i="64"/>
  <c r="J115" i="65"/>
  <c r="L132" i="59"/>
  <c r="J64" i="64"/>
  <c r="L79" i="66"/>
  <c r="L162" i="46"/>
  <c r="M159" i="46"/>
  <c r="L36" i="67"/>
  <c r="H67" i="60"/>
  <c r="J102" i="59"/>
  <c r="I107" i="65"/>
  <c r="J86" i="63"/>
  <c r="K96" i="46"/>
  <c r="M29" i="72"/>
  <c r="J54" i="59"/>
  <c r="N112" i="72"/>
  <c r="J91" i="59"/>
  <c r="J24" i="57"/>
  <c r="I137" i="61"/>
  <c r="J128" i="65"/>
  <c r="J117" i="59"/>
  <c r="J100" i="59"/>
  <c r="I101" i="65"/>
  <c r="J54" i="67"/>
  <c r="J162" i="57"/>
  <c r="J35" i="67"/>
  <c r="J111" i="59"/>
  <c r="K71" i="64"/>
  <c r="G97" i="62"/>
  <c r="D85" i="88" s="1"/>
  <c r="K163" i="72"/>
  <c r="K98" i="66"/>
  <c r="L115" i="57"/>
  <c r="J106" i="65"/>
  <c r="K128" i="46"/>
  <c r="L153" i="59"/>
  <c r="K62" i="72"/>
  <c r="L166" i="63"/>
  <c r="K78" i="58"/>
  <c r="N166" i="72"/>
  <c r="N52" i="72"/>
  <c r="M107" i="58"/>
  <c r="J47" i="67"/>
  <c r="J84" i="61"/>
  <c r="J75" i="57"/>
  <c r="H24" i="60"/>
  <c r="L78" i="66"/>
  <c r="J62" i="64"/>
  <c r="L50" i="66"/>
  <c r="L163" i="73"/>
  <c r="K116" i="72"/>
  <c r="M30" i="73"/>
  <c r="J146" i="60"/>
  <c r="I113" i="63"/>
  <c r="G112" i="65"/>
  <c r="K115" i="63"/>
  <c r="K121" i="60"/>
  <c r="H140" i="62"/>
  <c r="E128" i="88" s="1"/>
  <c r="L150" i="67"/>
  <c r="K138" i="60"/>
  <c r="M150" i="59"/>
  <c r="L142" i="73"/>
  <c r="J145" i="61"/>
  <c r="L147" i="46"/>
  <c r="M104" i="58"/>
  <c r="L122" i="61"/>
  <c r="L96" i="73"/>
  <c r="L129" i="72"/>
  <c r="M62" i="58"/>
  <c r="J145" i="62"/>
  <c r="G133" i="88" s="1"/>
  <c r="J34" i="58"/>
  <c r="L70" i="67"/>
  <c r="K44" i="57"/>
  <c r="J47" i="66"/>
  <c r="J85" i="66"/>
  <c r="H99" i="65"/>
  <c r="L129" i="67"/>
  <c r="L135" i="61"/>
  <c r="L52" i="64"/>
  <c r="G110" i="65"/>
  <c r="K40" i="57"/>
  <c r="K37" i="67"/>
  <c r="L77" i="46"/>
  <c r="K133" i="58"/>
  <c r="J155" i="66"/>
  <c r="I48" i="65"/>
  <c r="J117" i="62"/>
  <c r="G105" i="88" s="1"/>
  <c r="H139" i="62"/>
  <c r="E127" i="88" s="1"/>
  <c r="L120" i="64"/>
  <c r="H139" i="65"/>
  <c r="K74" i="66"/>
  <c r="L152" i="63"/>
  <c r="G53" i="65"/>
  <c r="L138" i="64"/>
  <c r="L26" i="73"/>
  <c r="L144" i="46"/>
  <c r="J161" i="64"/>
  <c r="K27" i="67"/>
  <c r="H56" i="60"/>
  <c r="K25" i="66"/>
  <c r="K157" i="57"/>
  <c r="J27" i="46"/>
  <c r="G131" i="65"/>
  <c r="L40" i="73"/>
  <c r="J116" i="65"/>
  <c r="H129" i="65"/>
  <c r="M140" i="57"/>
  <c r="J41" i="62"/>
  <c r="G29" i="88" s="1"/>
  <c r="J130" i="65"/>
  <c r="J20" i="65"/>
  <c r="K49" i="61"/>
  <c r="L24" i="73"/>
  <c r="L102" i="63"/>
  <c r="J119" i="66"/>
  <c r="L125" i="61"/>
  <c r="I50" i="67"/>
  <c r="K117" i="67"/>
  <c r="I119" i="67"/>
  <c r="H39" i="65"/>
  <c r="J29" i="46"/>
  <c r="L166" i="73"/>
  <c r="K89" i="63"/>
  <c r="L62" i="61"/>
  <c r="K135" i="60"/>
  <c r="K160" i="61"/>
  <c r="K86" i="64"/>
  <c r="L108" i="46"/>
  <c r="J77" i="62"/>
  <c r="G65" i="88" s="1"/>
  <c r="J149" i="62"/>
  <c r="G137" i="88" s="1"/>
  <c r="I133" i="63"/>
  <c r="J109" i="63"/>
  <c r="L33" i="59"/>
  <c r="L78" i="57"/>
  <c r="K66" i="59"/>
  <c r="J130" i="58"/>
  <c r="L154" i="57"/>
  <c r="I89" i="62"/>
  <c r="F77" i="88" s="1"/>
  <c r="K40" i="67"/>
  <c r="K166" i="61"/>
  <c r="M155" i="72"/>
  <c r="L65" i="67"/>
  <c r="I161" i="63"/>
  <c r="M44" i="59"/>
  <c r="N68" i="72"/>
  <c r="I100" i="67"/>
  <c r="I38" i="65"/>
  <c r="K90" i="61"/>
  <c r="J25" i="46"/>
  <c r="M40" i="59"/>
  <c r="H17" i="62"/>
  <c r="E5" i="88" s="1"/>
  <c r="I105" i="65"/>
  <c r="K93" i="59"/>
  <c r="J60" i="65"/>
  <c r="L156" i="59"/>
  <c r="N59" i="72"/>
  <c r="K136" i="60"/>
  <c r="L109" i="64"/>
  <c r="K159" i="61"/>
  <c r="H23" i="62"/>
  <c r="E11" i="88" s="1"/>
  <c r="J65" i="59"/>
  <c r="L74" i="64"/>
  <c r="K53" i="57"/>
  <c r="L140" i="59"/>
  <c r="K107" i="64"/>
  <c r="N138" i="72"/>
  <c r="K66" i="63"/>
  <c r="L98" i="64"/>
  <c r="H60" i="60"/>
  <c r="L139" i="59"/>
  <c r="J89" i="60"/>
  <c r="J149" i="63"/>
  <c r="H34" i="60"/>
  <c r="I67" i="63"/>
  <c r="M146" i="46"/>
  <c r="K118" i="63"/>
  <c r="K92" i="73"/>
  <c r="J100" i="64"/>
  <c r="L94" i="73"/>
  <c r="M135" i="46"/>
  <c r="H158" i="65"/>
  <c r="N92" i="73"/>
  <c r="J74" i="61"/>
  <c r="J134" i="57"/>
  <c r="L34" i="63"/>
  <c r="K57" i="72"/>
  <c r="L49" i="66"/>
  <c r="K125" i="58"/>
  <c r="K48" i="72"/>
  <c r="N164" i="73"/>
  <c r="K109" i="66"/>
  <c r="L31" i="67"/>
  <c r="I49" i="63"/>
  <c r="J161" i="58"/>
  <c r="I152" i="62"/>
  <c r="F140" i="88" s="1"/>
  <c r="J20" i="63"/>
  <c r="I24" i="62"/>
  <c r="F12" i="88" s="1"/>
  <c r="H84" i="60"/>
  <c r="G60" i="65"/>
  <c r="K72" i="73"/>
  <c r="J126" i="62"/>
  <c r="G114" i="88" s="1"/>
  <c r="G18" i="62"/>
  <c r="D6" i="88" s="1"/>
  <c r="J97" i="62"/>
  <c r="G85" i="88" s="1"/>
  <c r="M157" i="72"/>
  <c r="L98" i="61"/>
  <c r="I111" i="60"/>
  <c r="G92" i="65"/>
  <c r="J63" i="58"/>
  <c r="N81" i="73"/>
  <c r="L158" i="73"/>
  <c r="H115" i="60"/>
  <c r="H20" i="62"/>
  <c r="E8" i="88" s="1"/>
  <c r="K89" i="60"/>
  <c r="L136" i="64"/>
  <c r="I71" i="63"/>
  <c r="K139" i="64"/>
  <c r="J31" i="61"/>
  <c r="J144" i="67"/>
  <c r="I84" i="62"/>
  <c r="F72" i="88" s="1"/>
  <c r="L85" i="61"/>
  <c r="L59" i="57"/>
  <c r="I120" i="60"/>
  <c r="N65" i="73"/>
  <c r="I72" i="62"/>
  <c r="F60" i="88" s="1"/>
  <c r="K49" i="57"/>
  <c r="J77" i="46"/>
  <c r="K30" i="58"/>
  <c r="K21" i="60"/>
  <c r="N55" i="73"/>
  <c r="L138" i="61"/>
  <c r="I18" i="61"/>
  <c r="I21" i="61"/>
  <c r="L63" i="61"/>
  <c r="N167" i="72"/>
  <c r="J64" i="58"/>
  <c r="K117" i="60"/>
  <c r="M21" i="46"/>
  <c r="K22" i="73"/>
  <c r="J36" i="59"/>
  <c r="L62" i="63"/>
  <c r="L72" i="57"/>
  <c r="K88" i="66"/>
  <c r="N60" i="72"/>
  <c r="J21" i="46"/>
  <c r="J122" i="62"/>
  <c r="G110" i="88" s="1"/>
  <c r="J26" i="65"/>
  <c r="L166" i="61"/>
  <c r="I115" i="61"/>
  <c r="J159" i="63"/>
  <c r="J87" i="57"/>
  <c r="I46" i="62"/>
  <c r="F34" i="88" s="1"/>
  <c r="J154" i="46"/>
  <c r="L78" i="59"/>
  <c r="J51" i="57"/>
  <c r="K26" i="63"/>
  <c r="J100" i="60"/>
  <c r="L82" i="57"/>
  <c r="K25" i="63"/>
  <c r="H80" i="65"/>
  <c r="I19" i="62"/>
  <c r="F7" i="88" s="1"/>
  <c r="J88" i="61"/>
  <c r="M73" i="46"/>
  <c r="H105" i="60"/>
  <c r="I160" i="65"/>
  <c r="I41" i="65"/>
  <c r="L51" i="63"/>
  <c r="M94" i="58"/>
  <c r="G42" i="65"/>
  <c r="K139" i="61"/>
  <c r="M110" i="58"/>
  <c r="I143" i="65"/>
  <c r="K120" i="63"/>
  <c r="L83" i="73"/>
  <c r="H57" i="65"/>
  <c r="J78" i="62"/>
  <c r="G66" i="88" s="1"/>
  <c r="K38" i="46"/>
  <c r="I93" i="63"/>
  <c r="K105" i="61"/>
  <c r="M66" i="58"/>
  <c r="I113" i="65"/>
  <c r="I147" i="65"/>
  <c r="J101" i="59"/>
  <c r="K138" i="63"/>
  <c r="L135" i="57"/>
  <c r="L150" i="61"/>
  <c r="M53" i="73"/>
  <c r="I100" i="60"/>
  <c r="L144" i="67"/>
  <c r="J138" i="58"/>
  <c r="J165" i="59"/>
  <c r="L60" i="66"/>
  <c r="K21" i="58"/>
  <c r="L104" i="66"/>
  <c r="L136" i="66"/>
  <c r="N140" i="73"/>
  <c r="K97" i="67"/>
  <c r="M70" i="58"/>
  <c r="J120" i="60"/>
  <c r="J34" i="62"/>
  <c r="G22" i="88" s="1"/>
  <c r="J30" i="57"/>
  <c r="J36" i="67"/>
  <c r="K61" i="46"/>
  <c r="G86" i="65"/>
  <c r="K155" i="61"/>
  <c r="K66" i="60"/>
  <c r="M18" i="73"/>
  <c r="K110" i="72"/>
  <c r="K76" i="58"/>
  <c r="K45" i="57"/>
  <c r="K18" i="46"/>
  <c r="K134" i="59"/>
  <c r="L158" i="72"/>
  <c r="J88" i="46"/>
  <c r="K104" i="46"/>
  <c r="I164" i="65"/>
  <c r="L92" i="67"/>
  <c r="J24" i="65"/>
  <c r="I164" i="61"/>
  <c r="L104" i="61"/>
  <c r="I71" i="61"/>
  <c r="L81" i="64"/>
  <c r="L61" i="58"/>
  <c r="M46" i="72"/>
  <c r="I83" i="60"/>
  <c r="K78" i="57"/>
  <c r="N146" i="72"/>
  <c r="I135" i="63"/>
  <c r="K139" i="73"/>
  <c r="L75" i="58"/>
  <c r="J83" i="61"/>
  <c r="L42" i="57"/>
  <c r="K163" i="61"/>
  <c r="M110" i="72"/>
  <c r="I19" i="67"/>
  <c r="L158" i="58"/>
  <c r="K122" i="66"/>
  <c r="J131" i="61"/>
  <c r="H158" i="62"/>
  <c r="E146" i="88" s="1"/>
  <c r="M137" i="73"/>
  <c r="K146" i="58"/>
  <c r="L32" i="72"/>
  <c r="I55" i="62"/>
  <c r="F43" i="88" s="1"/>
  <c r="J39" i="66"/>
  <c r="H126" i="65"/>
  <c r="J157" i="46"/>
  <c r="I119" i="60"/>
  <c r="L122" i="57"/>
  <c r="J84" i="63"/>
  <c r="I38" i="67"/>
  <c r="N120" i="72"/>
  <c r="M57" i="46"/>
  <c r="H33" i="65"/>
  <c r="H91" i="65"/>
  <c r="K166" i="73"/>
  <c r="M128" i="46"/>
  <c r="K123" i="61"/>
  <c r="M119" i="58"/>
  <c r="J85" i="58"/>
  <c r="M132" i="59"/>
  <c r="K98" i="63"/>
  <c r="J69" i="61"/>
  <c r="J71" i="62"/>
  <c r="G59" i="88" s="1"/>
  <c r="J91" i="64"/>
  <c r="L51" i="67"/>
  <c r="K28" i="73"/>
  <c r="I96" i="65"/>
  <c r="I22" i="61"/>
  <c r="K136" i="59"/>
  <c r="L71" i="61"/>
  <c r="J74" i="46"/>
  <c r="L141" i="73"/>
  <c r="L165" i="46"/>
  <c r="K154" i="66"/>
  <c r="K165" i="66"/>
  <c r="L50" i="61"/>
  <c r="H18" i="60"/>
  <c r="L132" i="58"/>
  <c r="K98" i="73"/>
  <c r="K143" i="60"/>
  <c r="K98" i="46"/>
  <c r="J30" i="59"/>
  <c r="I77" i="60"/>
  <c r="L133" i="61"/>
  <c r="J131" i="58"/>
  <c r="L47" i="64"/>
  <c r="L63" i="57"/>
  <c r="K95" i="63"/>
  <c r="K71" i="63"/>
  <c r="J159" i="46"/>
  <c r="L88" i="57"/>
  <c r="J69" i="62"/>
  <c r="G57" i="88" s="1"/>
  <c r="J62" i="46"/>
  <c r="L135" i="46"/>
  <c r="L41" i="61"/>
  <c r="K85" i="67"/>
  <c r="L84" i="63"/>
  <c r="J107" i="46"/>
  <c r="L139" i="64"/>
  <c r="H30" i="60"/>
  <c r="J115" i="67"/>
  <c r="L23" i="73"/>
  <c r="M146" i="73"/>
  <c r="J103" i="59"/>
  <c r="I23" i="65"/>
  <c r="K165" i="60"/>
  <c r="I64" i="62"/>
  <c r="F52" i="88" s="1"/>
  <c r="L157" i="64"/>
  <c r="J163" i="67"/>
  <c r="J30" i="63"/>
  <c r="J126" i="57"/>
  <c r="J70" i="63"/>
  <c r="I161" i="65"/>
  <c r="I78" i="61"/>
  <c r="K109" i="73"/>
  <c r="J141" i="61"/>
  <c r="L149" i="63"/>
  <c r="K161" i="63"/>
  <c r="J165" i="66"/>
  <c r="G83" i="62"/>
  <c r="D71" i="88" s="1"/>
  <c r="M134" i="73"/>
  <c r="L22" i="63"/>
  <c r="L161" i="66"/>
  <c r="G91" i="65"/>
  <c r="L142" i="57"/>
  <c r="H103" i="65"/>
  <c r="M90" i="72"/>
  <c r="K51" i="59"/>
  <c r="M59" i="72"/>
  <c r="M153" i="46"/>
  <c r="K114" i="60"/>
  <c r="L140" i="64"/>
  <c r="I137" i="62"/>
  <c r="F125" i="88" s="1"/>
  <c r="J69" i="59"/>
  <c r="L127" i="46"/>
  <c r="L51" i="73"/>
  <c r="K42" i="73"/>
  <c r="J77" i="66"/>
  <c r="J54" i="58"/>
  <c r="L94" i="59"/>
  <c r="L145" i="57"/>
  <c r="I62" i="62"/>
  <c r="F50" i="88" s="1"/>
  <c r="K144" i="60"/>
  <c r="H51" i="65"/>
  <c r="L147" i="63"/>
  <c r="L145" i="61"/>
  <c r="K153" i="61"/>
  <c r="I51" i="65"/>
  <c r="K112" i="64"/>
  <c r="J33" i="62"/>
  <c r="G21" i="88" s="1"/>
  <c r="J22" i="58"/>
  <c r="J153" i="60"/>
  <c r="G111" i="65"/>
  <c r="L48" i="73"/>
  <c r="J68" i="61"/>
  <c r="H57" i="60"/>
  <c r="K130" i="61"/>
  <c r="J147" i="66"/>
  <c r="K149" i="66"/>
  <c r="M46" i="46"/>
  <c r="J161" i="65"/>
  <c r="K166" i="64"/>
  <c r="I126" i="60"/>
  <c r="M43" i="73"/>
  <c r="K31" i="73"/>
  <c r="G51" i="62"/>
  <c r="D39" i="88" s="1"/>
  <c r="K102" i="57"/>
  <c r="M112" i="73"/>
  <c r="K115" i="57"/>
  <c r="N43" i="72"/>
  <c r="J117" i="67"/>
  <c r="I52" i="61"/>
  <c r="H135" i="62"/>
  <c r="E123" i="88" s="1"/>
  <c r="L55" i="61"/>
  <c r="L31" i="58"/>
  <c r="H21" i="65"/>
  <c r="L56" i="67"/>
  <c r="K105" i="57"/>
  <c r="N49" i="72"/>
  <c r="L63" i="63"/>
  <c r="M90" i="59"/>
  <c r="I35" i="63"/>
  <c r="M46" i="73"/>
  <c r="J48" i="67"/>
  <c r="J48" i="57"/>
  <c r="L23" i="58"/>
  <c r="M38" i="58"/>
  <c r="I82" i="67"/>
  <c r="J59" i="66"/>
  <c r="K93" i="46"/>
  <c r="G134" i="65"/>
  <c r="J71" i="59"/>
  <c r="K76" i="60"/>
  <c r="H132" i="65"/>
  <c r="M161" i="73"/>
  <c r="I86" i="61"/>
  <c r="K157" i="58"/>
  <c r="J43" i="60"/>
  <c r="G40" i="65"/>
  <c r="M112" i="72"/>
  <c r="K40" i="58"/>
  <c r="H75" i="60"/>
  <c r="J90" i="58"/>
  <c r="H125" i="62"/>
  <c r="E113" i="88" s="1"/>
  <c r="K112" i="57"/>
  <c r="L124" i="66"/>
  <c r="H23" i="65"/>
  <c r="N19" i="72"/>
  <c r="L19" i="46"/>
  <c r="L35" i="57"/>
  <c r="G139" i="62"/>
  <c r="D127" i="88" s="1"/>
  <c r="K43" i="60"/>
  <c r="K113" i="73"/>
  <c r="J82" i="64"/>
  <c r="K21" i="57"/>
  <c r="J51" i="66"/>
  <c r="L109" i="67"/>
  <c r="M26" i="46"/>
  <c r="L135" i="66"/>
  <c r="K27" i="64"/>
  <c r="M38" i="59"/>
  <c r="K155" i="72"/>
  <c r="L148" i="59"/>
  <c r="L23" i="66"/>
  <c r="J107" i="58"/>
  <c r="J92" i="63"/>
  <c r="M114" i="46"/>
  <c r="J77" i="58"/>
  <c r="L25" i="58"/>
  <c r="L128" i="67"/>
  <c r="I50" i="60"/>
  <c r="H89" i="62"/>
  <c r="E77" i="88" s="1"/>
  <c r="L21" i="73"/>
  <c r="J114" i="62"/>
  <c r="G102" i="88" s="1"/>
  <c r="N133" i="72"/>
  <c r="J94" i="62"/>
  <c r="G82" i="88" s="1"/>
  <c r="K162" i="63"/>
  <c r="J38" i="57"/>
  <c r="M154" i="46"/>
  <c r="J46" i="57"/>
  <c r="L68" i="61"/>
  <c r="H152" i="65"/>
  <c r="K140" i="46"/>
  <c r="K22" i="59"/>
  <c r="I121" i="67"/>
  <c r="I50" i="61"/>
  <c r="K40" i="46"/>
  <c r="L167" i="73"/>
  <c r="K152" i="72"/>
  <c r="J112" i="62"/>
  <c r="G100" i="88" s="1"/>
  <c r="J34" i="61"/>
  <c r="K87" i="72"/>
  <c r="L41" i="72"/>
  <c r="K157" i="46"/>
  <c r="L62" i="58"/>
  <c r="K45" i="73"/>
  <c r="I31" i="60"/>
  <c r="K22" i="61"/>
  <c r="I135" i="61"/>
  <c r="H40" i="62"/>
  <c r="E28" i="88" s="1"/>
  <c r="K147" i="72"/>
  <c r="J100" i="66"/>
  <c r="J88" i="65"/>
  <c r="I73" i="60"/>
  <c r="L82" i="64"/>
  <c r="L157" i="61"/>
  <c r="L152" i="67"/>
  <c r="J85" i="65"/>
  <c r="I92" i="62"/>
  <c r="F80" i="88" s="1"/>
  <c r="M98" i="59"/>
  <c r="J48" i="64"/>
  <c r="L124" i="59"/>
  <c r="J94" i="60"/>
  <c r="K22" i="63"/>
  <c r="L119" i="67"/>
  <c r="L88" i="58"/>
  <c r="J107" i="67"/>
  <c r="L134" i="73"/>
  <c r="L74" i="61"/>
  <c r="M139" i="73"/>
  <c r="L161" i="67"/>
  <c r="J111" i="64"/>
  <c r="M113" i="58"/>
  <c r="L83" i="66"/>
  <c r="L43" i="67"/>
  <c r="M133" i="59"/>
  <c r="I23" i="62"/>
  <c r="F11" i="88" s="1"/>
  <c r="I104" i="65"/>
  <c r="L160" i="72"/>
  <c r="J151" i="63"/>
  <c r="L31" i="63"/>
  <c r="M131" i="46"/>
  <c r="J95" i="66"/>
  <c r="I93" i="67"/>
  <c r="J153" i="57"/>
  <c r="K67" i="66"/>
  <c r="K135" i="46"/>
  <c r="J68" i="46"/>
  <c r="L166" i="66"/>
  <c r="H104" i="60"/>
  <c r="M95" i="72"/>
  <c r="J151" i="64"/>
  <c r="L121" i="64"/>
  <c r="K124" i="64"/>
  <c r="J112" i="64"/>
  <c r="J115" i="58"/>
  <c r="H63" i="65"/>
  <c r="M159" i="59"/>
  <c r="M124" i="73"/>
  <c r="I64" i="61"/>
  <c r="K54" i="67"/>
  <c r="M96" i="58"/>
  <c r="J98" i="65"/>
  <c r="J87" i="60"/>
  <c r="J56" i="61"/>
  <c r="M143" i="73"/>
  <c r="M147" i="59"/>
  <c r="N150" i="73"/>
  <c r="I161" i="61"/>
  <c r="L138" i="46"/>
  <c r="K40" i="64"/>
  <c r="G88" i="65"/>
  <c r="I25" i="63"/>
  <c r="I136" i="67"/>
  <c r="M46" i="57"/>
  <c r="J51" i="65"/>
  <c r="I102" i="67"/>
  <c r="M39" i="72"/>
  <c r="K81" i="66"/>
  <c r="L98" i="73"/>
  <c r="K62" i="67"/>
  <c r="H130" i="62"/>
  <c r="E118" i="88" s="1"/>
  <c r="K108" i="64"/>
  <c r="M32" i="58"/>
  <c r="J83" i="60"/>
  <c r="I45" i="63"/>
  <c r="I47" i="61"/>
  <c r="K75" i="59"/>
  <c r="L141" i="59"/>
  <c r="L44" i="64"/>
  <c r="L145" i="46"/>
  <c r="L82" i="67"/>
  <c r="K150" i="60"/>
  <c r="M37" i="46"/>
  <c r="K97" i="57"/>
  <c r="J34" i="65"/>
  <c r="K58" i="46"/>
  <c r="I18" i="60"/>
  <c r="K75" i="63"/>
  <c r="M69" i="73"/>
  <c r="L48" i="66"/>
  <c r="J82" i="60"/>
  <c r="J19" i="64"/>
  <c r="M54" i="46"/>
  <c r="K47" i="61"/>
  <c r="L53" i="66"/>
  <c r="J136" i="57"/>
  <c r="K122" i="57"/>
  <c r="I87" i="67"/>
  <c r="L117" i="46"/>
  <c r="J80" i="61"/>
  <c r="J149" i="58"/>
  <c r="K133" i="57"/>
  <c r="L102" i="72"/>
  <c r="G107" i="65"/>
  <c r="J80" i="66"/>
  <c r="H78" i="65"/>
  <c r="K21" i="59"/>
  <c r="J163" i="62"/>
  <c r="G151" i="88" s="1"/>
  <c r="J125" i="46"/>
  <c r="J58" i="62"/>
  <c r="G46" i="88" s="1"/>
  <c r="K77" i="73"/>
  <c r="M155" i="59"/>
  <c r="K103" i="58"/>
  <c r="L43" i="46"/>
  <c r="I37" i="61"/>
  <c r="I126" i="65"/>
  <c r="K163" i="64"/>
  <c r="M161" i="59"/>
  <c r="J85" i="46"/>
  <c r="J63" i="64"/>
  <c r="N23" i="72"/>
  <c r="K97" i="58"/>
  <c r="I144" i="67"/>
  <c r="I139" i="67"/>
  <c r="I31" i="61"/>
  <c r="H122" i="62"/>
  <c r="E110" i="88" s="1"/>
  <c r="K66" i="61"/>
  <c r="J110" i="67"/>
  <c r="J39" i="62"/>
  <c r="G27" i="88" s="1"/>
  <c r="L40" i="58"/>
  <c r="J146" i="61"/>
  <c r="L71" i="67"/>
  <c r="J38" i="66"/>
  <c r="I151" i="62"/>
  <c r="F139" i="88" s="1"/>
  <c r="L40" i="72"/>
  <c r="J164" i="61"/>
  <c r="M124" i="57"/>
  <c r="M153" i="73"/>
  <c r="L46" i="64"/>
  <c r="J75" i="67"/>
  <c r="L104" i="67"/>
  <c r="K80" i="72"/>
  <c r="I102" i="65"/>
  <c r="K75" i="58"/>
  <c r="K32" i="73"/>
  <c r="G127" i="62"/>
  <c r="D115" i="88" s="1"/>
  <c r="N132" i="73"/>
  <c r="K145" i="64"/>
  <c r="J143" i="60"/>
  <c r="K132" i="67"/>
  <c r="J32" i="61"/>
  <c r="M164" i="59"/>
  <c r="I62" i="61"/>
  <c r="K19" i="58"/>
  <c r="K75" i="57"/>
  <c r="K145" i="60"/>
  <c r="J34" i="59"/>
  <c r="K127" i="60"/>
  <c r="L107" i="72"/>
  <c r="M141" i="72"/>
  <c r="K164" i="60"/>
  <c r="M94" i="59"/>
  <c r="K160" i="72"/>
  <c r="K70" i="63"/>
  <c r="L166" i="46"/>
  <c r="L29" i="46"/>
  <c r="G79" i="62"/>
  <c r="D67" i="88" s="1"/>
  <c r="K146" i="60"/>
  <c r="L60" i="61"/>
  <c r="L23" i="63"/>
  <c r="L35" i="59"/>
  <c r="K48" i="63"/>
  <c r="K47" i="59"/>
  <c r="K115" i="61"/>
  <c r="L138" i="59"/>
  <c r="K152" i="67"/>
  <c r="L101" i="64"/>
  <c r="I19" i="61"/>
  <c r="L43" i="73"/>
  <c r="L159" i="66"/>
  <c r="L69" i="58"/>
  <c r="I131" i="61"/>
  <c r="H94" i="60"/>
  <c r="K100" i="66"/>
  <c r="I45" i="61"/>
  <c r="L118" i="66"/>
  <c r="J122" i="66"/>
  <c r="M140" i="46"/>
  <c r="J93" i="61"/>
  <c r="H24" i="65"/>
  <c r="L45" i="59"/>
  <c r="J94" i="61"/>
  <c r="M60" i="58"/>
  <c r="J26" i="60"/>
  <c r="M138" i="73"/>
  <c r="J150" i="66"/>
  <c r="M80" i="72"/>
  <c r="J98" i="62"/>
  <c r="G86" i="88" s="1"/>
  <c r="L132" i="64"/>
  <c r="L47" i="67"/>
  <c r="K124" i="67"/>
  <c r="L89" i="59"/>
  <c r="H75" i="62"/>
  <c r="E63" i="88" s="1"/>
  <c r="M150" i="73"/>
  <c r="I84" i="65"/>
  <c r="L57" i="58"/>
  <c r="L130" i="64"/>
  <c r="N154" i="73"/>
  <c r="K113" i="67"/>
  <c r="I126" i="62"/>
  <c r="F114" i="88" s="1"/>
  <c r="J51" i="67"/>
  <c r="L68" i="64"/>
  <c r="I121" i="60"/>
  <c r="K25" i="64"/>
  <c r="K116" i="59"/>
  <c r="M134" i="72"/>
  <c r="K23" i="46"/>
  <c r="K28" i="60"/>
  <c r="J81" i="61"/>
  <c r="L152" i="66"/>
  <c r="K73" i="57"/>
  <c r="L70" i="66"/>
  <c r="L130" i="59"/>
  <c r="N124" i="72"/>
  <c r="H38" i="65"/>
  <c r="L138" i="67"/>
  <c r="H93" i="65"/>
  <c r="J50" i="61"/>
  <c r="J165" i="58"/>
  <c r="I144" i="62"/>
  <c r="F132" i="88" s="1"/>
  <c r="H72" i="60"/>
  <c r="J23" i="60"/>
  <c r="K86" i="73"/>
  <c r="H153" i="62"/>
  <c r="E141" i="88" s="1"/>
  <c r="J43" i="65"/>
  <c r="M91" i="73"/>
  <c r="J145" i="59"/>
  <c r="L76" i="59"/>
  <c r="K126" i="63"/>
  <c r="J141" i="66"/>
  <c r="L81" i="61"/>
  <c r="K59" i="59"/>
  <c r="L160" i="59"/>
  <c r="I109" i="67"/>
  <c r="L126" i="66"/>
  <c r="K41" i="57"/>
  <c r="J38" i="63"/>
  <c r="J84" i="64"/>
  <c r="L76" i="64"/>
  <c r="K59" i="58"/>
  <c r="J134" i="64"/>
  <c r="G82" i="65"/>
  <c r="L109" i="66"/>
  <c r="I21" i="63"/>
  <c r="M28" i="58"/>
  <c r="M77" i="46"/>
  <c r="I165" i="61"/>
  <c r="J24" i="59"/>
  <c r="M35" i="46"/>
  <c r="J122" i="58"/>
  <c r="H115" i="62"/>
  <c r="E103" i="88" s="1"/>
  <c r="K117" i="73"/>
  <c r="M36" i="72"/>
  <c r="M41" i="58"/>
  <c r="H130" i="65"/>
  <c r="M30" i="58"/>
  <c r="L18" i="63"/>
  <c r="N84" i="73"/>
  <c r="M51" i="59"/>
  <c r="K77" i="60"/>
  <c r="I58" i="62"/>
  <c r="F46" i="88" s="1"/>
  <c r="G155" i="62"/>
  <c r="D143" i="88" s="1"/>
  <c r="L66" i="73"/>
  <c r="J60" i="57"/>
  <c r="L31" i="72"/>
  <c r="L89" i="58"/>
  <c r="I126" i="63"/>
  <c r="N114" i="73"/>
  <c r="L149" i="46"/>
  <c r="H162" i="62"/>
  <c r="E150" i="88" s="1"/>
  <c r="K49" i="59"/>
  <c r="K55" i="46"/>
  <c r="M64" i="57"/>
  <c r="K23" i="60"/>
  <c r="M83" i="72"/>
  <c r="M144" i="73"/>
  <c r="M82" i="72"/>
  <c r="J98" i="46"/>
  <c r="I156" i="60"/>
  <c r="L68" i="67"/>
  <c r="H34" i="65"/>
  <c r="G56" i="65"/>
  <c r="J140" i="59"/>
  <c r="J162" i="61"/>
  <c r="L109" i="58"/>
  <c r="J92" i="58"/>
  <c r="K63" i="60"/>
  <c r="J25" i="61"/>
  <c r="I112" i="60"/>
  <c r="K61" i="73"/>
  <c r="M69" i="72"/>
  <c r="L74" i="58"/>
  <c r="J118" i="46"/>
  <c r="L114" i="58"/>
  <c r="I108" i="63"/>
  <c r="L46" i="63"/>
  <c r="K69" i="72"/>
  <c r="J96" i="60"/>
  <c r="I167" i="60"/>
  <c r="I110" i="63"/>
  <c r="J55" i="46"/>
  <c r="J106" i="61"/>
  <c r="K26" i="66"/>
  <c r="L165" i="67"/>
  <c r="K139" i="63"/>
  <c r="J126" i="65"/>
  <c r="J153" i="65"/>
  <c r="K158" i="46"/>
  <c r="N90" i="73"/>
  <c r="L77" i="73"/>
  <c r="L32" i="64"/>
  <c r="K116" i="46"/>
  <c r="J66" i="64"/>
  <c r="L93" i="66"/>
  <c r="C24" i="65" l="1"/>
  <c r="C24" i="60" s="1"/>
  <c r="E24" i="65"/>
  <c r="C78" i="65"/>
  <c r="C78" i="60" s="1"/>
  <c r="E78" i="65"/>
  <c r="E63" i="65"/>
  <c r="C63" i="65"/>
  <c r="C63" i="60" s="1"/>
  <c r="E23" i="65"/>
  <c r="C23" i="65"/>
  <c r="C23" i="60" s="1"/>
  <c r="C19" i="65"/>
  <c r="C19" i="60" s="1"/>
  <c r="E19" i="65"/>
  <c r="E109" i="65"/>
  <c r="C109" i="65"/>
  <c r="C109" i="60" s="1"/>
  <c r="C97" i="65"/>
  <c r="C97" i="60" s="1"/>
  <c r="E97" i="65"/>
  <c r="C34" i="65"/>
  <c r="C34" i="60" s="1"/>
  <c r="E34" i="65"/>
  <c r="E93" i="65"/>
  <c r="C93" i="65"/>
  <c r="C93" i="60" s="1"/>
  <c r="C21" i="65"/>
  <c r="C21" i="60" s="1"/>
  <c r="E21" i="65"/>
  <c r="E51" i="65"/>
  <c r="C51" i="65"/>
  <c r="C51" i="60" s="1"/>
  <c r="E80" i="65"/>
  <c r="C80" i="65"/>
  <c r="C80" i="60" s="1"/>
  <c r="C129" i="65"/>
  <c r="C129" i="60" s="1"/>
  <c r="E129" i="65"/>
  <c r="C139" i="65"/>
  <c r="C139" i="60" s="1"/>
  <c r="E139" i="65"/>
  <c r="E160" i="65"/>
  <c r="C160" i="65"/>
  <c r="C160" i="60" s="1"/>
  <c r="E142" i="65"/>
  <c r="C142" i="65"/>
  <c r="C142" i="60" s="1"/>
  <c r="E83" i="65"/>
  <c r="C83" i="65"/>
  <c r="C83" i="60" s="1"/>
  <c r="C86" i="65"/>
  <c r="C86" i="60" s="1"/>
  <c r="E86" i="65"/>
  <c r="E22" i="65"/>
  <c r="C22" i="65"/>
  <c r="C22" i="60" s="1"/>
  <c r="C45" i="65"/>
  <c r="C45" i="60" s="1"/>
  <c r="E45" i="65"/>
  <c r="C59" i="65"/>
  <c r="C59" i="60" s="1"/>
  <c r="E59" i="65"/>
  <c r="E119" i="65"/>
  <c r="C119" i="65"/>
  <c r="C119" i="60" s="1"/>
  <c r="C154" i="65"/>
  <c r="C154" i="60" s="1"/>
  <c r="E154" i="65"/>
  <c r="C30" i="65"/>
  <c r="C30" i="60" s="1"/>
  <c r="E30" i="65"/>
  <c r="C32" i="65"/>
  <c r="C32" i="60" s="1"/>
  <c r="E32" i="65"/>
  <c r="C26" i="65"/>
  <c r="C26" i="60" s="1"/>
  <c r="E26" i="65"/>
  <c r="E69" i="65"/>
  <c r="C69" i="65"/>
  <c r="C69" i="60" s="1"/>
  <c r="E133" i="65"/>
  <c r="C133" i="65"/>
  <c r="C133" i="60" s="1"/>
  <c r="E84" i="65"/>
  <c r="C84" i="65"/>
  <c r="C84" i="60" s="1"/>
  <c r="C151" i="65"/>
  <c r="C151" i="60" s="1"/>
  <c r="E151" i="65"/>
  <c r="C96" i="65"/>
  <c r="C96" i="60" s="1"/>
  <c r="E96" i="65"/>
  <c r="C53" i="65"/>
  <c r="C53" i="60" s="1"/>
  <c r="E53" i="65"/>
  <c r="E27" i="65"/>
  <c r="C27" i="65"/>
  <c r="C27" i="60" s="1"/>
  <c r="C31" i="65"/>
  <c r="C31" i="60" s="1"/>
  <c r="E31" i="65"/>
  <c r="C144" i="65"/>
  <c r="C144" i="60" s="1"/>
  <c r="E144" i="65"/>
  <c r="E113" i="65"/>
  <c r="C113" i="65"/>
  <c r="C113" i="60" s="1"/>
  <c r="C135" i="65"/>
  <c r="C135" i="60" s="1"/>
  <c r="E135" i="65"/>
  <c r="E159" i="65"/>
  <c r="C159" i="65"/>
  <c r="C159" i="60" s="1"/>
  <c r="C145" i="65"/>
  <c r="C145" i="60" s="1"/>
  <c r="E145" i="65"/>
  <c r="E124" i="65"/>
  <c r="C124" i="65"/>
  <c r="C124" i="60" s="1"/>
  <c r="E48" i="65"/>
  <c r="C48" i="65"/>
  <c r="C48" i="60" s="1"/>
  <c r="C62" i="65"/>
  <c r="C62" i="60" s="1"/>
  <c r="E62" i="65"/>
  <c r="C138" i="65"/>
  <c r="C138" i="60" s="1"/>
  <c r="E138" i="65"/>
  <c r="C37" i="65"/>
  <c r="C37" i="60" s="1"/>
  <c r="E37" i="65"/>
  <c r="C164" i="65"/>
  <c r="C164" i="60" s="1"/>
  <c r="E164" i="65"/>
  <c r="J143" i="66"/>
  <c r="K127" i="57"/>
  <c r="L76" i="67"/>
  <c r="J34" i="67"/>
  <c r="M105" i="59"/>
  <c r="I88" i="60"/>
  <c r="I26" i="61"/>
  <c r="K150" i="61"/>
  <c r="M31" i="72"/>
  <c r="L73" i="61"/>
  <c r="G80" i="65"/>
  <c r="J35" i="61"/>
  <c r="K93" i="61"/>
  <c r="G143" i="62"/>
  <c r="D131" i="88" s="1"/>
  <c r="I73" i="63"/>
  <c r="J61" i="67"/>
  <c r="K93" i="66"/>
  <c r="I79" i="60"/>
  <c r="L30" i="61"/>
  <c r="I67" i="67"/>
  <c r="J161" i="59"/>
  <c r="L55" i="73"/>
  <c r="K29" i="67"/>
  <c r="N106" i="72"/>
  <c r="L154" i="59"/>
  <c r="L89" i="64"/>
  <c r="M23" i="58"/>
  <c r="M84" i="59"/>
  <c r="J155" i="57"/>
  <c r="M166" i="72"/>
  <c r="N126" i="73"/>
  <c r="L95" i="67"/>
  <c r="J29" i="62"/>
  <c r="G17" i="88" s="1"/>
  <c r="L65" i="73"/>
  <c r="K48" i="57"/>
  <c r="J138" i="46"/>
  <c r="N143" i="73"/>
  <c r="G41" i="62"/>
  <c r="D29" i="88" s="1"/>
  <c r="L129" i="64"/>
  <c r="J119" i="59"/>
  <c r="L151" i="59"/>
  <c r="K123" i="72"/>
  <c r="J101" i="57"/>
  <c r="J160" i="60"/>
  <c r="H73" i="65"/>
  <c r="L114" i="66"/>
  <c r="K56" i="58"/>
  <c r="N48" i="72"/>
  <c r="L84" i="46"/>
  <c r="K142" i="72"/>
  <c r="K153" i="73"/>
  <c r="M65" i="73"/>
  <c r="K101" i="60"/>
  <c r="C57" i="65"/>
  <c r="C57" i="60" s="1"/>
  <c r="E57" i="65"/>
  <c r="C143" i="65"/>
  <c r="C143" i="60" s="1"/>
  <c r="E143" i="65"/>
  <c r="C55" i="65"/>
  <c r="C55" i="60" s="1"/>
  <c r="E55" i="65"/>
  <c r="E112" i="65"/>
  <c r="C112" i="65"/>
  <c r="C112" i="60" s="1"/>
  <c r="C110" i="65"/>
  <c r="C110" i="60" s="1"/>
  <c r="E110" i="65"/>
  <c r="C141" i="65"/>
  <c r="C141" i="60" s="1"/>
  <c r="E141" i="65"/>
  <c r="C43" i="65"/>
  <c r="C43" i="60" s="1"/>
  <c r="E43" i="65"/>
  <c r="C157" i="65"/>
  <c r="C157" i="60" s="1"/>
  <c r="E157" i="65"/>
  <c r="E92" i="65"/>
  <c r="C92" i="65"/>
  <c r="C92" i="60" s="1"/>
  <c r="E36" i="65"/>
  <c r="C36" i="65"/>
  <c r="C36" i="60" s="1"/>
  <c r="E82" i="65"/>
  <c r="C82" i="65"/>
  <c r="C82" i="60" s="1"/>
  <c r="E131" i="65"/>
  <c r="C131" i="65"/>
  <c r="C131" i="60" s="1"/>
  <c r="E50" i="65"/>
  <c r="C50" i="65"/>
  <c r="C50" i="60" s="1"/>
  <c r="C114" i="65"/>
  <c r="C114" i="60" s="1"/>
  <c r="E114" i="65"/>
  <c r="C60" i="65"/>
  <c r="C60" i="60" s="1"/>
  <c r="E60" i="65"/>
  <c r="C147" i="65"/>
  <c r="C147" i="60" s="1"/>
  <c r="E147" i="65"/>
  <c r="C54" i="65"/>
  <c r="C54" i="60" s="1"/>
  <c r="E54" i="65"/>
  <c r="C44" i="65"/>
  <c r="C44" i="60" s="1"/>
  <c r="E44" i="65"/>
  <c r="C25" i="65"/>
  <c r="C25" i="60" s="1"/>
  <c r="E25" i="65"/>
  <c r="C165" i="65"/>
  <c r="C165" i="60" s="1"/>
  <c r="E165" i="65"/>
  <c r="E128" i="65"/>
  <c r="C128" i="65"/>
  <c r="C128" i="60" s="1"/>
  <c r="E94" i="65"/>
  <c r="C94" i="65"/>
  <c r="C94" i="60" s="1"/>
  <c r="E35" i="65"/>
  <c r="C35" i="65"/>
  <c r="C35" i="60" s="1"/>
  <c r="C52" i="65"/>
  <c r="C52" i="60" s="1"/>
  <c r="E52" i="65"/>
  <c r="K91" i="66"/>
  <c r="M125" i="73"/>
  <c r="L88" i="72"/>
  <c r="L153" i="67"/>
  <c r="M126" i="59"/>
  <c r="J165" i="57"/>
  <c r="K25" i="59"/>
  <c r="L115" i="63"/>
  <c r="J154" i="59"/>
  <c r="J165" i="60"/>
  <c r="L123" i="67"/>
  <c r="L67" i="73"/>
  <c r="H63" i="60"/>
  <c r="J132" i="67"/>
  <c r="K93" i="63"/>
  <c r="J40" i="57"/>
  <c r="L99" i="73"/>
  <c r="K145" i="73"/>
  <c r="L164" i="63"/>
  <c r="G63" i="65"/>
  <c r="J112" i="61"/>
  <c r="K88" i="57"/>
  <c r="J35" i="46"/>
  <c r="K83" i="72"/>
  <c r="L51" i="61"/>
  <c r="J158" i="63"/>
  <c r="L95" i="58"/>
  <c r="K129" i="67"/>
  <c r="J61" i="57"/>
  <c r="L111" i="64"/>
  <c r="J61" i="65"/>
  <c r="L61" i="73"/>
  <c r="K64" i="46"/>
  <c r="K154" i="60"/>
  <c r="J25" i="58"/>
  <c r="J143" i="64"/>
  <c r="I85" i="65"/>
  <c r="K113" i="72"/>
  <c r="I54" i="67"/>
  <c r="L146" i="67"/>
  <c r="H146" i="62"/>
  <c r="E134" i="88" s="1"/>
  <c r="L48" i="64"/>
  <c r="L118" i="63"/>
  <c r="G73" i="65"/>
  <c r="H163" i="62"/>
  <c r="E151" i="88" s="1"/>
  <c r="J95" i="61"/>
  <c r="K86" i="66"/>
  <c r="K132" i="60"/>
  <c r="I47" i="65"/>
  <c r="J139" i="59"/>
  <c r="L84" i="72"/>
  <c r="J101" i="60"/>
  <c r="L106" i="46"/>
  <c r="L81" i="57"/>
  <c r="J154" i="65"/>
  <c r="H49" i="60"/>
  <c r="K158" i="60"/>
  <c r="L36" i="57"/>
  <c r="K151" i="59"/>
  <c r="M93" i="59"/>
  <c r="I35" i="65"/>
  <c r="J151" i="46"/>
  <c r="L141" i="61"/>
  <c r="K102" i="63"/>
  <c r="L167" i="59"/>
  <c r="J150" i="65"/>
  <c r="L25" i="66"/>
  <c r="K106" i="67"/>
  <c r="K43" i="59"/>
  <c r="L30" i="67"/>
  <c r="J148" i="62"/>
  <c r="G136" i="88" s="1"/>
  <c r="J76" i="61"/>
  <c r="J18" i="67"/>
  <c r="L46" i="72"/>
  <c r="I138" i="60"/>
  <c r="L90" i="64"/>
  <c r="H133" i="62"/>
  <c r="E121" i="88" s="1"/>
  <c r="M158" i="58"/>
  <c r="J92" i="64"/>
  <c r="J158" i="65"/>
  <c r="L119" i="72"/>
  <c r="J22" i="62"/>
  <c r="G10" i="88" s="1"/>
  <c r="H27" i="62"/>
  <c r="E15" i="88" s="1"/>
  <c r="L136" i="61"/>
  <c r="I44" i="61"/>
  <c r="K101" i="59"/>
  <c r="M94" i="46"/>
  <c r="I24" i="63"/>
  <c r="J160" i="58"/>
  <c r="L92" i="73"/>
  <c r="L162" i="66"/>
  <c r="L50" i="72"/>
  <c r="M87" i="72"/>
  <c r="J26" i="64"/>
  <c r="G140" i="62"/>
  <c r="D128" i="88" s="1"/>
  <c r="H162" i="65"/>
  <c r="K48" i="59"/>
  <c r="L107" i="67"/>
  <c r="L67" i="67"/>
  <c r="M167" i="72"/>
  <c r="J49" i="64"/>
  <c r="K106" i="60"/>
  <c r="L165" i="61"/>
  <c r="L58" i="64"/>
  <c r="J119" i="61"/>
  <c r="H151" i="62"/>
  <c r="E139" i="88" s="1"/>
  <c r="M35" i="57"/>
  <c r="M156" i="57"/>
  <c r="M138" i="72"/>
  <c r="L38" i="46"/>
  <c r="L163" i="58"/>
  <c r="L85" i="57"/>
  <c r="L61" i="57"/>
  <c r="I39" i="60"/>
  <c r="L45" i="67"/>
  <c r="L143" i="67"/>
  <c r="M92" i="73"/>
  <c r="J40" i="60"/>
  <c r="I162" i="63"/>
  <c r="L67" i="72"/>
  <c r="L38" i="64"/>
  <c r="H19" i="60"/>
  <c r="L75" i="67"/>
  <c r="G65" i="62"/>
  <c r="D53" i="88" s="1"/>
  <c r="L151" i="73"/>
  <c r="H145" i="60"/>
  <c r="J67" i="66"/>
  <c r="K25" i="61"/>
  <c r="J136" i="61"/>
  <c r="K26" i="59"/>
  <c r="J78" i="57"/>
  <c r="M158" i="73"/>
  <c r="L141" i="67"/>
  <c r="I151" i="60"/>
  <c r="L152" i="73"/>
  <c r="M58" i="58"/>
  <c r="H100" i="62"/>
  <c r="E88" i="88" s="1"/>
  <c r="N72" i="72"/>
  <c r="K37" i="73"/>
  <c r="M118" i="46"/>
  <c r="M161" i="46"/>
  <c r="M34" i="73"/>
  <c r="I66" i="65"/>
  <c r="L70" i="64"/>
  <c r="J46" i="67"/>
  <c r="M53" i="46"/>
  <c r="L120" i="72"/>
  <c r="K73" i="64"/>
  <c r="J73" i="61"/>
  <c r="H157" i="60"/>
  <c r="H40" i="60"/>
  <c r="N94" i="72"/>
  <c r="I30" i="63"/>
  <c r="J68" i="57"/>
  <c r="I66" i="67"/>
  <c r="J141" i="59"/>
  <c r="J155" i="63"/>
  <c r="M116" i="58"/>
  <c r="I84" i="63"/>
  <c r="L124" i="57"/>
  <c r="K157" i="63"/>
  <c r="I76" i="61"/>
  <c r="J143" i="58"/>
  <c r="K144" i="46"/>
  <c r="I140" i="61"/>
  <c r="J77" i="60"/>
  <c r="I96" i="61"/>
  <c r="L89" i="61"/>
  <c r="G30" i="65"/>
  <c r="L159" i="46"/>
  <c r="I98" i="63"/>
  <c r="K134" i="63"/>
  <c r="K68" i="60"/>
  <c r="M43" i="57"/>
  <c r="G148" i="65"/>
  <c r="J56" i="46"/>
  <c r="L50" i="63"/>
  <c r="K130" i="59"/>
  <c r="L63" i="64"/>
  <c r="E101" i="65"/>
  <c r="C101" i="65"/>
  <c r="C101" i="60" s="1"/>
  <c r="E42" i="65"/>
  <c r="C42" i="65"/>
  <c r="C42" i="60" s="1"/>
  <c r="E118" i="65"/>
  <c r="C118" i="65"/>
  <c r="C118" i="60" s="1"/>
  <c r="E130" i="65"/>
  <c r="C130" i="65"/>
  <c r="C130" i="60" s="1"/>
  <c r="E38" i="65"/>
  <c r="C38" i="65"/>
  <c r="C38" i="60" s="1"/>
  <c r="C152" i="65"/>
  <c r="C152" i="60" s="1"/>
  <c r="E152" i="65"/>
  <c r="C132" i="65"/>
  <c r="C132" i="60" s="1"/>
  <c r="E132" i="65"/>
  <c r="E103" i="65"/>
  <c r="C103" i="65"/>
  <c r="C103" i="60" s="1"/>
  <c r="E91" i="65"/>
  <c r="C91" i="65"/>
  <c r="C91" i="60" s="1"/>
  <c r="E158" i="65"/>
  <c r="C158" i="65"/>
  <c r="C158" i="60" s="1"/>
  <c r="C99" i="65"/>
  <c r="C99" i="60" s="1"/>
  <c r="E99" i="65"/>
  <c r="C134" i="65"/>
  <c r="C134" i="60" s="1"/>
  <c r="E134" i="65"/>
  <c r="C56" i="65"/>
  <c r="C56" i="60" s="1"/>
  <c r="E56" i="65"/>
  <c r="C148" i="65"/>
  <c r="C148" i="60" s="1"/>
  <c r="E148" i="65"/>
  <c r="E155" i="65"/>
  <c r="C155" i="65"/>
  <c r="C155" i="60" s="1"/>
  <c r="E40" i="65"/>
  <c r="C40" i="65"/>
  <c r="C40" i="60" s="1"/>
  <c r="E156" i="65"/>
  <c r="C156" i="65"/>
  <c r="C156" i="60" s="1"/>
  <c r="C65" i="65"/>
  <c r="C65" i="60" s="1"/>
  <c r="E65" i="65"/>
  <c r="E18" i="65"/>
  <c r="C18" i="65"/>
  <c r="C18" i="60" s="1"/>
  <c r="E167" i="65"/>
  <c r="C167" i="65"/>
  <c r="C167" i="60" s="1"/>
  <c r="C107" i="65"/>
  <c r="C107" i="60" s="1"/>
  <c r="E107" i="65"/>
  <c r="C49" i="65"/>
  <c r="C49" i="60" s="1"/>
  <c r="E49" i="65"/>
  <c r="E95" i="65"/>
  <c r="C95" i="65"/>
  <c r="C95" i="60" s="1"/>
  <c r="E127" i="65"/>
  <c r="C127" i="65"/>
  <c r="C127" i="60" s="1"/>
  <c r="C105" i="65"/>
  <c r="C105" i="60" s="1"/>
  <c r="E105" i="65"/>
  <c r="E98" i="65"/>
  <c r="C98" i="65"/>
  <c r="C98" i="60" s="1"/>
  <c r="C123" i="65"/>
  <c r="C123" i="60" s="1"/>
  <c r="E123" i="65"/>
  <c r="C106" i="65"/>
  <c r="C106" i="60" s="1"/>
  <c r="E106" i="65"/>
  <c r="C150" i="65"/>
  <c r="C150" i="60" s="1"/>
  <c r="E150" i="65"/>
  <c r="E115" i="65"/>
  <c r="C115" i="65"/>
  <c r="C115" i="60" s="1"/>
  <c r="E47" i="65"/>
  <c r="C47" i="65"/>
  <c r="C47" i="60" s="1"/>
  <c r="C120" i="65"/>
  <c r="C120" i="60" s="1"/>
  <c r="E120" i="65"/>
  <c r="C153" i="65"/>
  <c r="C153" i="60" s="1"/>
  <c r="E153" i="65"/>
  <c r="E146" i="65"/>
  <c r="C146" i="65"/>
  <c r="C146" i="60" s="1"/>
  <c r="C64" i="65"/>
  <c r="C64" i="60" s="1"/>
  <c r="E64" i="65"/>
  <c r="E111" i="65"/>
  <c r="C111" i="65"/>
  <c r="C111" i="60" s="1"/>
  <c r="C28" i="65"/>
  <c r="C28" i="60" s="1"/>
  <c r="E28" i="65"/>
  <c r="C149" i="65"/>
  <c r="C149" i="60" s="1"/>
  <c r="E149" i="65"/>
  <c r="C77" i="65"/>
  <c r="C77" i="60" s="1"/>
  <c r="E77" i="65"/>
  <c r="E100" i="65"/>
  <c r="C100" i="65"/>
  <c r="C100" i="60" s="1"/>
  <c r="C85" i="65"/>
  <c r="C85" i="60" s="1"/>
  <c r="E85" i="65"/>
  <c r="G124" i="62"/>
  <c r="D112" i="88" s="1"/>
  <c r="K40" i="72"/>
  <c r="J110" i="46"/>
  <c r="K134" i="67"/>
  <c r="K99" i="46"/>
  <c r="I40" i="62"/>
  <c r="F28" i="88" s="1"/>
  <c r="K33" i="73"/>
  <c r="J117" i="66"/>
  <c r="L149" i="73"/>
  <c r="L22" i="57"/>
  <c r="K130" i="64"/>
  <c r="K76" i="66"/>
  <c r="M138" i="57"/>
  <c r="J161" i="57"/>
  <c r="J132" i="46"/>
  <c r="L80" i="63"/>
  <c r="N116" i="73"/>
  <c r="L27" i="66"/>
  <c r="L82" i="73"/>
  <c r="J92" i="61"/>
  <c r="J53" i="62"/>
  <c r="G41" i="88" s="1"/>
  <c r="M52" i="58"/>
  <c r="J112" i="58"/>
  <c r="L93" i="64"/>
  <c r="K76" i="67"/>
  <c r="N163" i="73"/>
  <c r="N152" i="72"/>
  <c r="I74" i="63"/>
  <c r="M113" i="59"/>
  <c r="M108" i="72"/>
  <c r="I47" i="60"/>
  <c r="H59" i="60"/>
  <c r="K152" i="59"/>
  <c r="L42" i="72"/>
  <c r="M126" i="46"/>
  <c r="K71" i="59"/>
  <c r="M153" i="58"/>
  <c r="L20" i="63"/>
  <c r="K130" i="66"/>
  <c r="J126" i="61"/>
  <c r="M50" i="46"/>
  <c r="L103" i="73"/>
  <c r="J99" i="46"/>
  <c r="J122" i="46"/>
  <c r="K137" i="73"/>
  <c r="G117" i="62"/>
  <c r="D105" i="88" s="1"/>
  <c r="H51" i="62"/>
  <c r="E39" i="88" s="1"/>
  <c r="K68" i="61"/>
  <c r="L30" i="72"/>
  <c r="H23" i="60"/>
  <c r="J96" i="57"/>
  <c r="L101" i="66"/>
  <c r="M57" i="57"/>
  <c r="M65" i="57"/>
  <c r="L102" i="59"/>
  <c r="I33" i="60"/>
  <c r="I20" i="60"/>
  <c r="K154" i="59"/>
  <c r="I156" i="63"/>
  <c r="N56" i="73"/>
  <c r="M130" i="57"/>
  <c r="I109" i="65"/>
  <c r="M152" i="46"/>
  <c r="H72" i="65"/>
  <c r="L101" i="61"/>
  <c r="I36" i="65"/>
  <c r="L66" i="58"/>
  <c r="H57" i="62"/>
  <c r="E45" i="88" s="1"/>
  <c r="J63" i="60"/>
  <c r="M84" i="72"/>
  <c r="H136" i="65"/>
  <c r="K149" i="67"/>
  <c r="J103" i="64"/>
  <c r="J55" i="59"/>
  <c r="J162" i="64"/>
  <c r="H74" i="62"/>
  <c r="E62" i="88" s="1"/>
  <c r="J97" i="46"/>
  <c r="K113" i="66"/>
  <c r="M49" i="57"/>
  <c r="J58" i="63"/>
  <c r="K133" i="64"/>
  <c r="G109" i="65"/>
  <c r="L49" i="73"/>
  <c r="J53" i="60"/>
  <c r="K29" i="58"/>
  <c r="K132" i="63"/>
  <c r="J119" i="62"/>
  <c r="G107" i="88" s="1"/>
  <c r="H121" i="65"/>
  <c r="K35" i="73"/>
  <c r="K113" i="46"/>
  <c r="L142" i="72"/>
  <c r="M59" i="59"/>
  <c r="K81" i="61"/>
  <c r="J163" i="46"/>
  <c r="N111" i="73"/>
  <c r="H108" i="62"/>
  <c r="E96" i="88" s="1"/>
  <c r="K86" i="61"/>
  <c r="K130" i="60"/>
  <c r="N96" i="72"/>
  <c r="J98" i="60"/>
  <c r="L76" i="63"/>
  <c r="J144" i="59"/>
  <c r="H118" i="62"/>
  <c r="E106" i="88" s="1"/>
  <c r="H161" i="62"/>
  <c r="E149" i="88" s="1"/>
  <c r="I42" i="60"/>
  <c r="K115" i="67"/>
  <c r="K62" i="58"/>
  <c r="J106" i="60"/>
  <c r="I120" i="63"/>
  <c r="M142" i="72"/>
  <c r="J44" i="67"/>
  <c r="L38" i="57"/>
  <c r="L127" i="72"/>
  <c r="J150" i="58"/>
  <c r="I109" i="62"/>
  <c r="F97" i="88" s="1"/>
  <c r="N151" i="72"/>
  <c r="I72" i="60"/>
  <c r="K79" i="66"/>
  <c r="L50" i="67"/>
  <c r="M90" i="58"/>
  <c r="K167" i="72"/>
  <c r="I37" i="63"/>
  <c r="M88" i="57"/>
  <c r="M116" i="57"/>
  <c r="J140" i="58"/>
  <c r="K57" i="46"/>
  <c r="L49" i="58"/>
  <c r="I155" i="63"/>
  <c r="I48" i="63"/>
  <c r="M96" i="59"/>
  <c r="J63" i="59"/>
  <c r="M163" i="59"/>
  <c r="J88" i="66"/>
  <c r="K166" i="46"/>
  <c r="N135" i="72"/>
  <c r="L123" i="64"/>
  <c r="N30" i="73"/>
  <c r="J22" i="59"/>
  <c r="J147" i="64"/>
  <c r="N66" i="73"/>
  <c r="J166" i="67"/>
  <c r="J107" i="64"/>
  <c r="G149" i="65"/>
  <c r="K109" i="67"/>
  <c r="I39" i="61"/>
  <c r="K29" i="63"/>
  <c r="K61" i="72"/>
  <c r="L68" i="59"/>
  <c r="L162" i="64"/>
  <c r="L125" i="64"/>
  <c r="K147" i="46"/>
  <c r="K50" i="73"/>
  <c r="L133" i="63"/>
  <c r="J130" i="67"/>
  <c r="K128" i="67"/>
  <c r="K149" i="46"/>
  <c r="K77" i="61"/>
  <c r="M144" i="59"/>
  <c r="J138" i="64"/>
  <c r="J66" i="58"/>
  <c r="H110" i="62"/>
  <c r="E98" i="88" s="1"/>
  <c r="L66" i="66"/>
  <c r="I156" i="65"/>
  <c r="G113" i="65"/>
  <c r="L20" i="61"/>
  <c r="H123" i="62"/>
  <c r="E111" i="88" s="1"/>
  <c r="H29" i="65"/>
  <c r="K83" i="58"/>
  <c r="J105" i="67"/>
  <c r="J89" i="67"/>
  <c r="N39" i="73"/>
  <c r="I164" i="63"/>
  <c r="J91" i="61"/>
  <c r="L45" i="57"/>
  <c r="I46" i="61"/>
  <c r="C161" i="65"/>
  <c r="C161" i="60" s="1"/>
  <c r="E161" i="65"/>
  <c r="E166" i="65"/>
  <c r="C166" i="65"/>
  <c r="C166" i="60" s="1"/>
  <c r="E33" i="65"/>
  <c r="C33" i="65"/>
  <c r="C33" i="60" s="1"/>
  <c r="E126" i="65"/>
  <c r="C126" i="65"/>
  <c r="C126" i="60" s="1"/>
  <c r="E39" i="65"/>
  <c r="C39" i="65"/>
  <c r="C39" i="60" s="1"/>
  <c r="C104" i="65"/>
  <c r="C104" i="60" s="1"/>
  <c r="E104" i="65"/>
  <c r="C71" i="65"/>
  <c r="C71" i="60" s="1"/>
  <c r="E71" i="65"/>
  <c r="E116" i="65"/>
  <c r="C116" i="65"/>
  <c r="C116" i="60" s="1"/>
  <c r="C58" i="65"/>
  <c r="C58" i="60" s="1"/>
  <c r="E58" i="65"/>
  <c r="C117" i="65"/>
  <c r="C117" i="60" s="1"/>
  <c r="E117" i="65"/>
  <c r="E88" i="65"/>
  <c r="C88" i="65"/>
  <c r="C88" i="60" s="1"/>
  <c r="C79" i="65"/>
  <c r="C79" i="60" s="1"/>
  <c r="E79" i="65"/>
  <c r="C20" i="65"/>
  <c r="C20" i="60" s="1"/>
  <c r="E20" i="65"/>
  <c r="C137" i="65"/>
  <c r="C137" i="60" s="1"/>
  <c r="E137" i="65"/>
  <c r="E66" i="65"/>
  <c r="C66" i="65"/>
  <c r="C66" i="60" s="1"/>
  <c r="E87" i="65"/>
  <c r="C87" i="65"/>
  <c r="C87" i="60" s="1"/>
  <c r="C74" i="65"/>
  <c r="C74" i="60" s="1"/>
  <c r="E74" i="65"/>
  <c r="C41" i="65"/>
  <c r="C41" i="60" s="1"/>
  <c r="E41" i="65"/>
  <c r="C46" i="65"/>
  <c r="C46" i="60" s="1"/>
  <c r="E46" i="65"/>
  <c r="E122" i="65"/>
  <c r="C122" i="65"/>
  <c r="C122" i="60" s="1"/>
  <c r="C70" i="65"/>
  <c r="C70" i="60" s="1"/>
  <c r="E70" i="65"/>
  <c r="C102" i="65"/>
  <c r="C102" i="60" s="1"/>
  <c r="E102" i="65"/>
  <c r="E61" i="65"/>
  <c r="C61" i="65"/>
  <c r="C61" i="60" s="1"/>
  <c r="E81" i="65"/>
  <c r="C81" i="65"/>
  <c r="C81" i="60" s="1"/>
  <c r="C67" i="65"/>
  <c r="C67" i="60" s="1"/>
  <c r="E67" i="65"/>
  <c r="C125" i="65"/>
  <c r="C125" i="60" s="1"/>
  <c r="E125" i="65"/>
  <c r="E140" i="65"/>
  <c r="C140" i="65"/>
  <c r="C140" i="60" s="1"/>
  <c r="C90" i="65"/>
  <c r="C90" i="60" s="1"/>
  <c r="E90" i="65"/>
  <c r="C108" i="65"/>
  <c r="C108" i="60" s="1"/>
  <c r="E108" i="65"/>
  <c r="C163" i="65"/>
  <c r="C163" i="60" s="1"/>
  <c r="E163" i="65"/>
  <c r="C75" i="65"/>
  <c r="C75" i="60" s="1"/>
  <c r="E75" i="65"/>
  <c r="C68" i="65"/>
  <c r="C68" i="60" s="1"/>
  <c r="E68" i="65"/>
  <c r="E76" i="65"/>
  <c r="C76" i="65"/>
  <c r="C76" i="60" s="1"/>
  <c r="C89" i="65"/>
  <c r="C89" i="60" s="1"/>
  <c r="E89" i="65"/>
  <c r="J44" i="65"/>
  <c r="K167" i="57"/>
  <c r="J65" i="67"/>
  <c r="J25" i="59"/>
  <c r="K124" i="66"/>
  <c r="H154" i="62"/>
  <c r="E142" i="88" s="1"/>
  <c r="L59" i="61"/>
  <c r="L27" i="58"/>
  <c r="J18" i="61"/>
  <c r="H102" i="62"/>
  <c r="E90" i="88" s="1"/>
  <c r="J74" i="57"/>
  <c r="G45" i="62"/>
  <c r="D33" i="88" s="1"/>
  <c r="L100" i="57"/>
  <c r="K65" i="67"/>
  <c r="H125" i="60"/>
  <c r="K26" i="57"/>
  <c r="K40" i="60"/>
  <c r="H129" i="62"/>
  <c r="E117" i="88" s="1"/>
  <c r="I77" i="63"/>
  <c r="J153" i="58"/>
  <c r="K56" i="64"/>
  <c r="M145" i="46"/>
  <c r="L113" i="64"/>
  <c r="I55" i="60"/>
  <c r="K147" i="73"/>
  <c r="J17" i="62"/>
  <c r="G5" i="88" s="1"/>
  <c r="J49" i="57"/>
  <c r="L141" i="64"/>
  <c r="J127" i="67"/>
  <c r="L66" i="57"/>
  <c r="J135" i="57"/>
  <c r="M116" i="59"/>
  <c r="M40" i="58"/>
  <c r="L42" i="59"/>
  <c r="L97" i="61"/>
  <c r="J67" i="67"/>
  <c r="M71" i="46"/>
  <c r="K71" i="66"/>
  <c r="L133" i="67"/>
  <c r="J150" i="63"/>
  <c r="L98" i="67"/>
  <c r="K88" i="59"/>
  <c r="J167" i="57"/>
  <c r="J49" i="59"/>
  <c r="J100" i="61"/>
  <c r="L56" i="64"/>
  <c r="L146" i="59"/>
  <c r="J66" i="67"/>
  <c r="L26" i="67"/>
  <c r="M163" i="46"/>
  <c r="L115" i="72"/>
  <c r="K60" i="64"/>
  <c r="I69" i="65"/>
  <c r="L20" i="73"/>
  <c r="K53" i="66"/>
  <c r="J36" i="46"/>
  <c r="M123" i="72"/>
  <c r="K157" i="64"/>
  <c r="L78" i="61"/>
  <c r="G162" i="62"/>
  <c r="D150" i="88" s="1"/>
  <c r="I82" i="65"/>
  <c r="J153" i="66"/>
  <c r="L78" i="67"/>
  <c r="K82" i="58"/>
  <c r="K41" i="59"/>
  <c r="I96" i="62"/>
  <c r="F84" i="88" s="1"/>
  <c r="I134" i="63"/>
  <c r="J154" i="58"/>
  <c r="M115" i="59"/>
  <c r="M42" i="73"/>
  <c r="J48" i="46"/>
  <c r="K24" i="61"/>
  <c r="K62" i="64"/>
  <c r="J90" i="62"/>
  <c r="G78" i="88" s="1"/>
  <c r="L26" i="57"/>
  <c r="I119" i="61"/>
  <c r="L141" i="66"/>
  <c r="L38" i="61"/>
  <c r="K59" i="73"/>
  <c r="L71" i="57"/>
  <c r="H26" i="60"/>
  <c r="L128" i="73"/>
  <c r="L112" i="58"/>
  <c r="I156" i="67"/>
  <c r="I159" i="62"/>
  <c r="F147" i="88" s="1"/>
  <c r="I38" i="62"/>
  <c r="F26" i="88" s="1"/>
  <c r="L143" i="57"/>
  <c r="I111" i="67"/>
  <c r="J132" i="60"/>
  <c r="J70" i="61"/>
  <c r="J88" i="63"/>
  <c r="L150" i="64"/>
  <c r="J23" i="59"/>
  <c r="J28" i="66"/>
  <c r="I163" i="67"/>
  <c r="M119" i="73"/>
  <c r="J38" i="58"/>
  <c r="K56" i="72"/>
  <c r="L109" i="73"/>
  <c r="L26" i="59"/>
  <c r="M107" i="73"/>
  <c r="J89" i="65"/>
  <c r="L126" i="63"/>
  <c r="M67" i="72"/>
  <c r="H139" i="60"/>
  <c r="L120" i="57"/>
  <c r="M88" i="72"/>
  <c r="M156" i="59"/>
  <c r="J81" i="67"/>
  <c r="I68" i="60"/>
  <c r="K138" i="46"/>
  <c r="K22" i="60"/>
  <c r="J76" i="57"/>
  <c r="J97" i="66"/>
  <c r="M165" i="72"/>
  <c r="J125" i="57"/>
  <c r="M21" i="59"/>
  <c r="J15" i="62"/>
  <c r="G3" i="88" s="1"/>
  <c r="K32" i="57"/>
  <c r="J102" i="66"/>
  <c r="M155" i="73"/>
  <c r="J75" i="61"/>
  <c r="L68" i="66"/>
  <c r="J72" i="65"/>
  <c r="M144" i="46"/>
  <c r="H67" i="62"/>
  <c r="E55" i="88" s="1"/>
  <c r="M98" i="46"/>
  <c r="L101" i="67"/>
  <c r="K18" i="61"/>
  <c r="J43" i="62"/>
  <c r="G31" i="88" s="1"/>
  <c r="L148" i="58"/>
  <c r="L9" i="65" l="1"/>
  <c r="C121" i="65"/>
  <c r="C121" i="60" s="1"/>
  <c r="E121" i="65"/>
  <c r="C72" i="65"/>
  <c r="C72" i="60" s="1"/>
  <c r="E72" i="65"/>
  <c r="L8" i="65"/>
  <c r="E136" i="65"/>
  <c r="C136" i="65"/>
  <c r="C136" i="60" s="1"/>
  <c r="E162" i="65"/>
  <c r="C162" i="65"/>
  <c r="C162" i="60" s="1"/>
  <c r="E73" i="65"/>
  <c r="C73" i="65"/>
  <c r="C73" i="60" s="1"/>
  <c r="G11" i="70"/>
  <c r="G10" i="70"/>
  <c r="C29" i="65"/>
  <c r="C29" i="60" s="1"/>
  <c r="H14" i="60" s="1"/>
  <c r="E29" i="65"/>
  <c r="L5" i="65" l="1"/>
  <c r="C10" i="70" s="1"/>
  <c r="C12" i="70" s="1"/>
  <c r="G12" i="70"/>
  <c r="H11" i="70" l="1"/>
  <c r="H10" i="70"/>
  <c r="L7" i="65"/>
  <c r="L13" i="65" s="1"/>
  <c r="M13" i="65" s="1"/>
  <c r="H12" i="70"/>
</calcChain>
</file>

<file path=xl/comments1.xml><?xml version="1.0" encoding="utf-8"?>
<comments xmlns="http://schemas.openxmlformats.org/spreadsheetml/2006/main">
  <authors>
    <author>Julián Blanco</author>
  </authors>
  <commentList>
    <comment ref="B2" authorId="0" shapeId="0">
      <text>
        <r>
          <rPr>
            <sz val="8"/>
            <color indexed="81"/>
            <rFont val="Tahoma"/>
            <family val="2"/>
          </rPr>
          <t>Sustituir PRI por las demás especialidades. Pegar los nombres que me pase Rosa (Los DNI da igual). Concatenar Ape1+Ape2+Nombre
Copiar y pegar valores para sustituir fórmulas.</t>
        </r>
        <r>
          <rPr>
            <sz val="8"/>
            <color indexed="81"/>
            <rFont val="Tahoma"/>
            <family val="2"/>
          </rPr>
          <t xml:space="preserve">
</t>
        </r>
      </text>
    </comment>
    <comment ref="F2" authorId="0" shapeId="0">
      <text>
        <r>
          <rPr>
            <sz val="8"/>
            <color indexed="81"/>
            <rFont val="Tahoma"/>
            <family val="2"/>
          </rPr>
          <t>=CONCATENAR(</t>
        </r>
        <r>
          <rPr>
            <b/>
            <sz val="8"/>
            <color indexed="12"/>
            <rFont val="Tahoma"/>
            <family val="2"/>
          </rPr>
          <t>F2;" ";G2;", ";H2</t>
        </r>
        <r>
          <rPr>
            <sz val="8"/>
            <color indexed="10"/>
            <rFont val="Tahoma"/>
            <family val="2"/>
          </rPr>
          <t>;"   ";B2;"_";C2;"_";D2;"_";E2</t>
        </r>
        <r>
          <rPr>
            <sz val="8"/>
            <color indexed="81"/>
            <rFont val="Tahoma"/>
            <family val="2"/>
          </rPr>
          <t xml:space="preserve">)
</t>
        </r>
      </text>
    </comment>
  </commentList>
</comments>
</file>

<file path=xl/comments10.xml><?xml version="1.0" encoding="utf-8"?>
<comments xmlns="http://schemas.openxmlformats.org/spreadsheetml/2006/main">
  <authors>
    <author>Julián Blanco</author>
    <author>Propietario</author>
    <author>Julian Blanco Gonzalez</author>
  </authors>
  <commentList>
    <comment ref="C2" authorId="0" shapeId="0">
      <text>
        <r>
          <rPr>
            <b/>
            <sz val="9"/>
            <color indexed="81"/>
            <rFont val="Tahoma"/>
            <family val="2"/>
          </rPr>
          <t xml:space="preserve">1º) Filtrar aspirantes presentados a la Prueba 1 = SI </t>
        </r>
        <r>
          <rPr>
            <sz val="9"/>
            <color indexed="81"/>
            <rFont val="Tahoma"/>
            <family val="2"/>
          </rPr>
          <t xml:space="preserve"> (celda verde) 
        No se mostrarán los aspirantes que no se presentaron al Llamamiento.
        La expresión '</t>
        </r>
        <r>
          <rPr>
            <b/>
            <sz val="9"/>
            <color indexed="81"/>
            <rFont val="Tahoma"/>
            <family val="2"/>
          </rPr>
          <t>Examen en blanco</t>
        </r>
        <r>
          <rPr>
            <sz val="9"/>
            <color indexed="81"/>
            <rFont val="Tahoma"/>
            <family val="2"/>
          </rPr>
          <t>' acompaña a los que se presentaron pero solo firmaron y entregaron el examen      
        en blanco o practicamente en blanco. 
        Tener en cuenta, a la hora de convocar, que estos aspirantes no consumirán tiempo en la lectura de su prueba.</t>
        </r>
        <r>
          <rPr>
            <b/>
            <sz val="9"/>
            <color indexed="81"/>
            <rFont val="Tahoma"/>
            <family val="2"/>
          </rPr>
          <t xml:space="preserve">
2º) </t>
        </r>
        <r>
          <rPr>
            <b/>
            <u/>
            <sz val="9"/>
            <color indexed="81"/>
            <rFont val="Tahoma"/>
            <family val="2"/>
          </rPr>
          <t>Anotar</t>
        </r>
        <r>
          <rPr>
            <b/>
            <sz val="9"/>
            <color indexed="81"/>
            <rFont val="Tahoma"/>
            <family val="2"/>
          </rPr>
          <t xml:space="preserve"> la FECHA</t>
        </r>
        <r>
          <rPr>
            <sz val="9"/>
            <color indexed="81"/>
            <rFont val="Tahoma"/>
            <family val="2"/>
          </rPr>
          <t xml:space="preserve"> </t>
        </r>
        <r>
          <rPr>
            <b/>
            <sz val="9"/>
            <color indexed="81"/>
            <rFont val="Tahoma"/>
            <family val="2"/>
          </rPr>
          <t>en la que cada aspirante es convocado</t>
        </r>
        <r>
          <rPr>
            <sz val="9"/>
            <color indexed="81"/>
            <rFont val="Tahoma"/>
            <family val="2"/>
          </rPr>
          <t xml:space="preserve"> para realizar la lectura de la prueba (celda azul).
       Consejos: Anote </t>
        </r>
        <r>
          <rPr>
            <u/>
            <sz val="9"/>
            <color indexed="81"/>
            <rFont val="Tahoma"/>
            <family val="2"/>
          </rPr>
          <t>de uno en uno</t>
        </r>
        <r>
          <rPr>
            <sz val="9"/>
            <color indexed="81"/>
            <rFont val="Tahoma"/>
            <family val="2"/>
          </rPr>
          <t xml:space="preserve">. Utilice la tecla "supr" para borrar.
</t>
        </r>
        <r>
          <rPr>
            <sz val="9"/>
            <color indexed="10"/>
            <rFont val="Tahoma"/>
            <family val="2"/>
          </rPr>
          <t xml:space="preserve">                        No utilice "Cortar-Pegar" ni "arrastre" celdas a otro lugar.</t>
        </r>
        <r>
          <rPr>
            <sz val="9"/>
            <color indexed="81"/>
            <rFont val="Tahoma"/>
            <family val="2"/>
          </rPr>
          <t xml:space="preserve">                   
       Los aspirantes convocados que no hayan podido actuar el día señalado han de convocarse nuevamente, 
       preferíblemente en la siguiente sesión.
</t>
        </r>
        <r>
          <rPr>
            <b/>
            <sz val="9"/>
            <color indexed="81"/>
            <rFont val="Tahoma"/>
            <family val="2"/>
          </rPr>
          <t>3º)</t>
        </r>
        <r>
          <rPr>
            <sz val="9"/>
            <color indexed="81"/>
            <rFont val="Tahoma"/>
            <family val="2"/>
          </rPr>
          <t xml:space="preserve"> </t>
        </r>
        <r>
          <rPr>
            <b/>
            <u/>
            <sz val="9"/>
            <color indexed="81"/>
            <rFont val="Tahoma"/>
            <family val="2"/>
          </rPr>
          <t>Filtrar</t>
        </r>
        <r>
          <rPr>
            <b/>
            <sz val="9"/>
            <color indexed="81"/>
            <rFont val="Tahoma"/>
            <family val="2"/>
          </rPr>
          <t xml:space="preserve"> la FECHA deseada</t>
        </r>
        <r>
          <rPr>
            <sz val="9"/>
            <color indexed="81"/>
            <rFont val="Tahoma"/>
            <family val="2"/>
          </rPr>
          <t xml:space="preserve">. 
        Se mostrarán solo los aspirantes convocados en esa fecha, la cual se mostrará en el encabezado del listado) 
</t>
        </r>
        <r>
          <rPr>
            <b/>
            <sz val="9"/>
            <color indexed="81"/>
            <rFont val="Tahoma"/>
            <family val="2"/>
          </rPr>
          <t>4º) Anotar la HORA</t>
        </r>
        <r>
          <rPr>
            <sz val="9"/>
            <color indexed="81"/>
            <rFont val="Tahoma"/>
            <family val="2"/>
          </rPr>
          <t xml:space="preserve"> de la convocatoria (debajo de la fecha), </t>
        </r>
        <r>
          <rPr>
            <b/>
            <sz val="9"/>
            <color indexed="81"/>
            <rFont val="Tahoma"/>
            <family val="2"/>
          </rPr>
          <t>y la fecha de firma</t>
        </r>
        <r>
          <rPr>
            <sz val="9"/>
            <color indexed="81"/>
            <rFont val="Tahoma"/>
            <family val="2"/>
          </rPr>
          <t xml:space="preserve"> del documento 
       (debajo de este comentario)
</t>
        </r>
        <r>
          <rPr>
            <b/>
            <sz val="9"/>
            <color indexed="81"/>
            <rFont val="Tahoma"/>
            <family val="2"/>
          </rPr>
          <t xml:space="preserve">5º) Imprimir el listado </t>
        </r>
        <r>
          <rPr>
            <sz val="9"/>
            <color indexed="81"/>
            <rFont val="Tahoma"/>
            <family val="2"/>
          </rPr>
          <t>en papel para publicar en tablón de anuncios. (Menú / Archivo / Imprimir...)</t>
        </r>
        <r>
          <rPr>
            <sz val="8"/>
            <color indexed="81"/>
            <rFont val="Tahoma"/>
            <family val="2"/>
          </rPr>
          <t xml:space="preserve">
</t>
        </r>
      </text>
    </comment>
    <comment ref="C3" authorId="0" shapeId="0">
      <text>
        <r>
          <rPr>
            <b/>
            <sz val="9"/>
            <color indexed="81"/>
            <rFont val="Tahoma"/>
            <family val="2"/>
          </rPr>
          <t xml:space="preserve">Esta convocatoria </t>
        </r>
        <r>
          <rPr>
            <b/>
            <u/>
            <sz val="9"/>
            <color indexed="81"/>
            <rFont val="Tahoma"/>
            <family val="2"/>
          </rPr>
          <t>diaria</t>
        </r>
        <r>
          <rPr>
            <b/>
            <sz val="9"/>
            <color indexed="81"/>
            <rFont val="Tahoma"/>
            <family val="2"/>
          </rPr>
          <t xml:space="preserve"> de aspirantes se publica en el Portal de Educación.</t>
        </r>
        <r>
          <rPr>
            <sz val="9"/>
            <color indexed="81"/>
            <rFont val="Tahoma"/>
            <family val="2"/>
          </rPr>
          <t xml:space="preserve"> 
Para ello debe </t>
        </r>
        <r>
          <rPr>
            <u/>
            <sz val="9"/>
            <color indexed="81"/>
            <rFont val="Tahoma"/>
            <family val="2"/>
          </rPr>
          <t>imprimirla</t>
        </r>
        <r>
          <rPr>
            <sz val="9"/>
            <color indexed="81"/>
            <rFont val="Tahoma"/>
            <family val="2"/>
          </rPr>
          <t xml:space="preserve"> en un archivo </t>
        </r>
        <r>
          <rPr>
            <b/>
            <sz val="9"/>
            <color indexed="81"/>
            <rFont val="Tahoma"/>
            <family val="2"/>
          </rPr>
          <t>pdf</t>
        </r>
        <r>
          <rPr>
            <sz val="9"/>
            <color indexed="81"/>
            <rFont val="Tahoma"/>
            <family val="2"/>
          </rPr>
          <t xml:space="preserve"> y </t>
        </r>
        <r>
          <rPr>
            <u/>
            <sz val="9"/>
            <color indexed="81"/>
            <rFont val="Tahoma"/>
            <family val="2"/>
          </rPr>
          <t>enviarla</t>
        </r>
        <r>
          <rPr>
            <sz val="9"/>
            <color indexed="81"/>
            <rFont val="Tahoma"/>
            <family val="2"/>
          </rPr>
          <t xml:space="preserve"> por e-mail al editor del Portal de Educación de su Provincia.
</t>
        </r>
        <r>
          <rPr>
            <b/>
            <u/>
            <sz val="9"/>
            <color indexed="81"/>
            <rFont val="Tahoma"/>
            <family val="2"/>
          </rPr>
          <t>IMPORTANTE</t>
        </r>
        <r>
          <rPr>
            <sz val="9"/>
            <color indexed="81"/>
            <rFont val="Tahoma"/>
            <family val="2"/>
          </rPr>
          <t xml:space="preserve">: Nombre el archivo </t>
        </r>
        <r>
          <rPr>
            <b/>
            <sz val="9"/>
            <color indexed="81"/>
            <rFont val="Tahoma"/>
            <family val="2"/>
          </rPr>
          <t>pdf</t>
        </r>
        <r>
          <rPr>
            <sz val="9"/>
            <color indexed="81"/>
            <rFont val="Tahoma"/>
            <family val="2"/>
          </rPr>
          <t xml:space="preserve"> que genere </t>
        </r>
        <r>
          <rPr>
            <u/>
            <sz val="9"/>
            <color indexed="81"/>
            <rFont val="Tahoma"/>
            <family val="2"/>
          </rPr>
          <t>de la siguiente forma</t>
        </r>
        <r>
          <rPr>
            <sz val="9"/>
            <color indexed="81"/>
            <rFont val="Tahoma"/>
            <family val="2"/>
          </rPr>
          <t xml:space="preserve">: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_Prueba1_ConvocaLectura_(2013-</t>
        </r>
        <r>
          <rPr>
            <b/>
            <sz val="9"/>
            <color indexed="10"/>
            <rFont val="Tahoma"/>
            <family val="2"/>
          </rPr>
          <t>mm</t>
        </r>
        <r>
          <rPr>
            <b/>
            <sz val="9"/>
            <color indexed="81"/>
            <rFont val="Tahoma"/>
            <family val="2"/>
          </rPr>
          <t>-</t>
        </r>
        <r>
          <rPr>
            <b/>
            <sz val="9"/>
            <color indexed="10"/>
            <rFont val="Tahoma"/>
            <family val="2"/>
          </rPr>
          <t>dd</t>
        </r>
        <r>
          <rPr>
            <b/>
            <sz val="9"/>
            <color indexed="81"/>
            <rFont val="Tahoma"/>
            <family val="2"/>
          </rPr>
          <t>)</t>
        </r>
        <r>
          <rPr>
            <sz val="9"/>
            <color indexed="81"/>
            <rFont val="Tahoma"/>
            <family val="2"/>
          </rPr>
          <t xml:space="preserve">
      Sustituya "</t>
        </r>
        <r>
          <rPr>
            <sz val="9"/>
            <color indexed="10"/>
            <rFont val="Tahoma"/>
            <family val="2"/>
          </rPr>
          <t>ESP</t>
        </r>
        <r>
          <rPr>
            <sz val="9"/>
            <color indexed="81"/>
            <rFont val="Tahoma"/>
            <family val="2"/>
          </rPr>
          <t>" por el código de la especialidad de oposición de su Tribunal.
      Sustituya "</t>
        </r>
        <r>
          <rPr>
            <sz val="9"/>
            <color indexed="10"/>
            <rFont val="Tahoma"/>
            <family val="2"/>
          </rPr>
          <t>XX</t>
        </r>
        <r>
          <rPr>
            <sz val="9"/>
            <color indexed="81"/>
            <rFont val="Tahoma"/>
            <family val="2"/>
          </rPr>
          <t>" por el número de su Tribunal.
      Sustituya "</t>
        </r>
        <r>
          <rPr>
            <sz val="9"/>
            <color indexed="10"/>
            <rFont val="Tahoma"/>
            <family val="2"/>
          </rPr>
          <t>mm-dd</t>
        </r>
        <r>
          <rPr>
            <sz val="9"/>
            <color indexed="81"/>
            <rFont val="Tahoma"/>
            <family val="2"/>
          </rPr>
          <t xml:space="preserve">" por la fecha (mes-día) en la que genere el archivo pdf.
</t>
        </r>
        <r>
          <rPr>
            <u/>
            <sz val="9"/>
            <color indexed="81"/>
            <rFont val="Tahoma"/>
            <family val="2"/>
          </rPr>
          <t>Por ejemplo</t>
        </r>
        <r>
          <rPr>
            <sz val="9"/>
            <color indexed="81"/>
            <rFont val="Tahoma"/>
            <family val="2"/>
          </rPr>
          <t xml:space="preserve">: 
      Tribunal de Primaria nº 1. Convocatoria del día 27 de Junio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t>
        </r>
        <r>
          <rPr>
            <sz val="9"/>
            <color indexed="81"/>
            <rFont val="Tahoma"/>
            <family val="2"/>
          </rPr>
          <t>Prueba1_ConvocaLectura_(2013-</t>
        </r>
        <r>
          <rPr>
            <b/>
            <sz val="9"/>
            <color indexed="10"/>
            <rFont val="Tahoma"/>
            <family val="2"/>
          </rPr>
          <t>mm</t>
        </r>
        <r>
          <rPr>
            <b/>
            <sz val="9"/>
            <color indexed="81"/>
            <rFont val="Tahoma"/>
            <family val="2"/>
          </rPr>
          <t>-</t>
        </r>
        <r>
          <rPr>
            <b/>
            <sz val="9"/>
            <color indexed="10"/>
            <rFont val="Tahoma"/>
            <family val="2"/>
          </rPr>
          <t>dd</t>
        </r>
        <r>
          <rPr>
            <sz val="9"/>
            <color indexed="81"/>
            <rFont val="Tahoma"/>
            <family val="2"/>
          </rPr>
          <t xml:space="preserve">)
      </t>
        </r>
        <r>
          <rPr>
            <b/>
            <sz val="9"/>
            <color indexed="12"/>
            <rFont val="Tahoma"/>
            <family val="2"/>
          </rPr>
          <t>PRI</t>
        </r>
        <r>
          <rPr>
            <b/>
            <sz val="9"/>
            <color indexed="81"/>
            <rFont val="Tahoma"/>
            <family val="2"/>
          </rPr>
          <t>_</t>
        </r>
        <r>
          <rPr>
            <b/>
            <sz val="9"/>
            <color indexed="12"/>
            <rFont val="Tahoma"/>
            <family val="2"/>
          </rPr>
          <t>01</t>
        </r>
        <r>
          <rPr>
            <b/>
            <sz val="9"/>
            <color indexed="81"/>
            <rFont val="Tahoma"/>
            <family val="2"/>
          </rPr>
          <t>_</t>
        </r>
        <r>
          <rPr>
            <sz val="9"/>
            <color indexed="81"/>
            <rFont val="Tahoma"/>
            <family val="2"/>
          </rPr>
          <t>Prueba1_ConvocaLectura_(2013-</t>
        </r>
        <r>
          <rPr>
            <b/>
            <sz val="9"/>
            <color indexed="12"/>
            <rFont val="Tahoma"/>
            <family val="2"/>
          </rPr>
          <t>06</t>
        </r>
        <r>
          <rPr>
            <b/>
            <sz val="9"/>
            <color indexed="81"/>
            <rFont val="Tahoma"/>
            <family val="2"/>
          </rPr>
          <t>-</t>
        </r>
        <r>
          <rPr>
            <b/>
            <sz val="9"/>
            <color indexed="12"/>
            <rFont val="Tahoma"/>
            <family val="2"/>
          </rPr>
          <t>27</t>
        </r>
        <r>
          <rPr>
            <sz val="9"/>
            <color indexed="81"/>
            <rFont val="Tahoma"/>
            <family val="2"/>
          </rPr>
          <t>)</t>
        </r>
        <r>
          <rPr>
            <b/>
            <sz val="9"/>
            <color indexed="81"/>
            <rFont val="Tahoma"/>
            <family val="2"/>
          </rPr>
          <t xml:space="preserve">
</t>
        </r>
        <r>
          <rPr>
            <sz val="8"/>
            <color indexed="81"/>
            <rFont val="Tahoma"/>
            <family val="2"/>
          </rPr>
          <t xml:space="preserve">
</t>
        </r>
      </text>
    </comment>
    <comment ref="Q3" authorId="1" shapeId="0">
      <text>
        <r>
          <rPr>
            <sz val="9"/>
            <color indexed="81"/>
            <rFont val="Tahoma"/>
            <family val="2"/>
          </rPr>
          <t xml:space="preserve">En un acta de notas solo caben 18-19 filas (opositores convocados en un día)
Hay tribunales que citan a más de 19 aspirantes en un solo día por que tienen anotado que muchos de ellos han dejado el examen en blanco y no van a leerlo.
Si hay más de 19 aspirantes no caben en un solo acta.
Estas formulas permiten repartirlos de 18 en 18 para que ese día se impriman dos actas.
</t>
        </r>
      </text>
    </comment>
    <comment ref="R3" authorId="2" shapeId="0">
      <text>
        <r>
          <rPr>
            <sz val="9"/>
            <color indexed="81"/>
            <rFont val="Tahoma"/>
            <family val="2"/>
          </rPr>
          <t>con 20 convocados por día caben en una hoja
con 21, 22, 23, 24 sale cortado el pie
con 25 ya sale la primera fila de la 2ª hoja</t>
        </r>
        <r>
          <rPr>
            <b/>
            <sz val="9"/>
            <color indexed="81"/>
            <rFont val="Tahoma"/>
            <family val="2"/>
          </rPr>
          <t xml:space="preserve">
</t>
        </r>
        <r>
          <rPr>
            <sz val="9"/>
            <color indexed="81"/>
            <rFont val="Tahoma"/>
            <family val="2"/>
          </rPr>
          <t xml:space="preserve">
</t>
        </r>
      </text>
    </comment>
    <comment ref="V10" authorId="0" shapeId="0">
      <text>
        <r>
          <rPr>
            <sz val="8"/>
            <color indexed="81"/>
            <rFont val="Tahoma"/>
            <family val="2"/>
          </rPr>
          <t xml:space="preserve">Para valores y texto con celdas vacías
</t>
        </r>
      </text>
    </comment>
    <comment ref="V11" authorId="0" shapeId="0">
      <text>
        <r>
          <rPr>
            <sz val="8"/>
            <color indexed="81"/>
            <rFont val="Tahoma"/>
            <family val="2"/>
          </rPr>
          <t>Para valores numéricos y celdas en blanco</t>
        </r>
      </text>
    </comment>
  </commentList>
</comments>
</file>

<file path=xl/comments11.xml><?xml version="1.0" encoding="utf-8"?>
<comments xmlns="http://schemas.openxmlformats.org/spreadsheetml/2006/main">
  <authors>
    <author>Julián Blanco</author>
  </authors>
  <commentList>
    <comment ref="C3" authorId="0" shapeId="0">
      <text>
        <r>
          <rPr>
            <b/>
            <sz val="8"/>
            <color indexed="81"/>
            <rFont val="Tahoma"/>
            <family val="2"/>
          </rPr>
          <t>La utilidad de esta hoja es imprimir en papel unos listados para anotar las calificaciones de los aspirantes convocados cada día, a modo de cuaderno de anotaciones.</t>
        </r>
        <r>
          <rPr>
            <sz val="8"/>
            <color indexed="81"/>
            <rFont val="Tahoma"/>
            <family val="2"/>
          </rPr>
          <t xml:space="preserve">
Su uso es por tanto opcional.
     Se imprimirán 2 listados:
         - de la PRUEBA 1A) "PRUEBA PRÁCTICA". 
         - de la PRUEBA 1B) "DESARROLLO POR ESCRITO DE UN TEMA".</t>
        </r>
        <r>
          <rPr>
            <b/>
            <sz val="8"/>
            <color indexed="81"/>
            <rFont val="Tahoma"/>
            <family val="2"/>
          </rPr>
          <t xml:space="preserve">
1º) Filtrar aspirantes presentados a Prueba 1 = SI </t>
        </r>
        <r>
          <rPr>
            <sz val="8"/>
            <color indexed="81"/>
            <rFont val="Tahoma"/>
            <family val="2"/>
          </rPr>
          <t xml:space="preserve"> (celda verde) </t>
        </r>
        <r>
          <rPr>
            <b/>
            <sz val="8"/>
            <color indexed="81"/>
            <rFont val="Tahoma"/>
            <family val="2"/>
          </rPr>
          <t xml:space="preserve">
</t>
        </r>
        <r>
          <rPr>
            <sz val="8"/>
            <color indexed="81"/>
            <rFont val="Tahoma"/>
            <family val="2"/>
          </rPr>
          <t xml:space="preserve">        No se mostrarán los aspirantes que no se presentaron al Llamamiento.</t>
        </r>
        <r>
          <rPr>
            <b/>
            <sz val="8"/>
            <color indexed="81"/>
            <rFont val="Tahoma"/>
            <family val="2"/>
          </rPr>
          <t xml:space="preserve">
2º) </t>
        </r>
        <r>
          <rPr>
            <b/>
            <u/>
            <sz val="8"/>
            <color indexed="81"/>
            <rFont val="Tahoma"/>
            <family val="2"/>
          </rPr>
          <t>Filtrar</t>
        </r>
        <r>
          <rPr>
            <b/>
            <sz val="8"/>
            <color indexed="81"/>
            <rFont val="Tahoma"/>
            <family val="2"/>
          </rPr>
          <t xml:space="preserve"> la FECHA</t>
        </r>
        <r>
          <rPr>
            <sz val="8"/>
            <color indexed="81"/>
            <rFont val="Tahoma"/>
            <family val="2"/>
          </rPr>
          <t xml:space="preserve"> </t>
        </r>
        <r>
          <rPr>
            <b/>
            <sz val="8"/>
            <color indexed="81"/>
            <rFont val="Tahoma"/>
            <family val="2"/>
          </rPr>
          <t>en la que cada aspirante es convocado</t>
        </r>
        <r>
          <rPr>
            <sz val="8"/>
            <color indexed="81"/>
            <rFont val="Tahoma"/>
            <family val="2"/>
          </rPr>
          <t xml:space="preserve"> 
       para realizar la lectura de la prueba (celda azul). Se mostrarán solo los aspirantes convocados 
       en esa fecha,  la cual se mostrará en el encabezado del listado.
</t>
        </r>
        <r>
          <rPr>
            <b/>
            <sz val="8"/>
            <color indexed="81"/>
            <rFont val="Tahoma"/>
            <family val="2"/>
          </rPr>
          <t>3º) Imprimir los listados en papel y repartir</t>
        </r>
        <r>
          <rPr>
            <sz val="8"/>
            <color indexed="81"/>
            <rFont val="Tahoma"/>
            <family val="2"/>
          </rPr>
          <t xml:space="preserve"> a los miembros del tribunal, 
       (Menú / Archivo / Imprimir...)
</t>
        </r>
      </text>
    </comment>
  </commentList>
</comments>
</file>

<file path=xl/comments12.xml><?xml version="1.0" encoding="utf-8"?>
<comments xmlns="http://schemas.openxmlformats.org/spreadsheetml/2006/main">
  <authors>
    <author>Julián Blanco</author>
  </authors>
  <commentList>
    <comment ref="C2" authorId="0" shapeId="0">
      <text>
        <r>
          <rPr>
            <b/>
            <sz val="8"/>
            <color indexed="81"/>
            <rFont val="Tahoma"/>
            <family val="2"/>
          </rPr>
          <t>1º) Filtrar aspirantes presentados a Prueba 1 = SI</t>
        </r>
        <r>
          <rPr>
            <sz val="8"/>
            <color indexed="81"/>
            <rFont val="Tahoma"/>
            <family val="2"/>
          </rPr>
          <t xml:space="preserve">  (celda verde) 
        No se mostrarán los aspirantes que no se presentaron al Llamamiento.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t>
        </r>
        <r>
          <rPr>
            <u/>
            <sz val="8"/>
            <color indexed="81"/>
            <rFont val="Tahoma"/>
            <family val="2"/>
          </rPr>
          <t>no se presenta a la lectura</t>
        </r>
        <r>
          <rPr>
            <sz val="8"/>
            <color indexed="81"/>
            <rFont val="Tahoma"/>
            <family val="2"/>
          </rPr>
          <t xml:space="preserve"> de la prueba, marque </t>
        </r>
        <r>
          <rPr>
            <b/>
            <sz val="8"/>
            <color indexed="81"/>
            <rFont val="Tahoma"/>
            <family val="2"/>
          </rPr>
          <t>NL</t>
        </r>
        <r>
          <rPr>
            <sz val="8"/>
            <color indexed="81"/>
            <rFont val="Tahoma"/>
            <family val="2"/>
          </rPr>
          <t xml:space="preserve"> (no lee) en la columna N, 
         y </t>
        </r>
        <r>
          <rPr>
            <u/>
            <sz val="8"/>
            <color indexed="81"/>
            <rFont val="Tahoma"/>
            <family val="2"/>
          </rPr>
          <t>no lo califique</t>
        </r>
        <r>
          <rPr>
            <sz val="8"/>
            <color indexed="81"/>
            <rFont val="Tahoma"/>
            <family val="2"/>
          </rPr>
          <t>: la aplicación pondrá automáticamente la nota = 0,00.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
</t>
        </r>
        <r>
          <rPr>
            <b/>
            <sz val="8"/>
            <color indexed="81"/>
            <rFont val="Tahoma"/>
            <family val="2"/>
          </rPr>
          <t xml:space="preserve">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b/>
            <sz val="8"/>
            <color indexed="81"/>
            <rFont val="Tahoma"/>
            <family val="2"/>
          </rPr>
          <t xml:space="preserve">
</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1 ) e imprima el acta.
   3) seleccione los siguientes de ese día (en el filtro rosa seleccione 2 )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NL</t>
        </r>
        <r>
          <rPr>
            <sz val="8"/>
            <color indexed="81"/>
            <rFont val="Tahoma"/>
            <family val="2"/>
          </rPr>
          <t>: El aspirante No Lee 
(No se presenta a la lectura de la prueba)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13.xml><?xml version="1.0" encoding="utf-8"?>
<comments xmlns="http://schemas.openxmlformats.org/spreadsheetml/2006/main">
  <authors>
    <author>Julián Blanco</author>
  </authors>
  <commentList>
    <comment ref="C2" authorId="0" shapeId="0">
      <text>
        <r>
          <rPr>
            <b/>
            <sz val="8"/>
            <color indexed="81"/>
            <rFont val="Tahoma"/>
            <family val="2"/>
          </rPr>
          <t>1º) Filtrar aspirantes presentados a Prueba 1 = SI</t>
        </r>
        <r>
          <rPr>
            <sz val="8"/>
            <color indexed="81"/>
            <rFont val="Tahoma"/>
            <family val="2"/>
          </rPr>
          <t xml:space="preserve">  (celda verde) 
        No se mostrarán los aspirantes que no se presentaron al Llamamiento.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ha presentado a la lectura de la prueba, aparecerá </t>
        </r>
        <r>
          <rPr>
            <b/>
            <sz val="8"/>
            <color indexed="81"/>
            <rFont val="Tahoma"/>
            <family val="2"/>
          </rPr>
          <t>"NL"</t>
        </r>
        <r>
          <rPr>
            <sz val="8"/>
            <color indexed="81"/>
            <rFont val="Tahoma"/>
            <family val="2"/>
          </rPr>
          <t xml:space="preserve"> (no lee) 
         en la columna N, si previamente lo ha marcado en la hoja </t>
        </r>
        <r>
          <rPr>
            <sz val="8"/>
            <color indexed="12"/>
            <rFont val="Tahoma"/>
            <family val="2"/>
          </rPr>
          <t>"Actas_P1A"</t>
        </r>
        <r>
          <rPr>
            <sz val="8"/>
            <color indexed="81"/>
            <rFont val="Tahoma"/>
            <family val="2"/>
          </rPr>
          <t>.
         No lo califique: la aplicación pondrá automáticamente la nota = 0,00.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1 ) e imprima el acta.
   3) seleccione los siguientes de ese día (en el filtro rosa seleccione 2 )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NL</t>
        </r>
        <r>
          <rPr>
            <sz val="8"/>
            <color indexed="81"/>
            <rFont val="Tahoma"/>
            <family val="2"/>
          </rPr>
          <t xml:space="preserve">: El aspirante No Lee 
(No se presenta a la lectura de la prueba)
</t>
        </r>
        <r>
          <rPr>
            <sz val="8"/>
            <color indexed="12"/>
            <rFont val="Tahoma"/>
            <family val="2"/>
          </rPr>
          <t>Poner NL en la hoja ACTAS_P1A.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14.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15.xml><?xml version="1.0" encoding="utf-8"?>
<comments xmlns="http://schemas.openxmlformats.org/spreadsheetml/2006/main">
  <authors>
    <author>Julián Blanco</author>
  </authors>
  <commentList>
    <comment ref="C3" authorId="0" shapeId="0">
      <text>
        <r>
          <rPr>
            <b/>
            <sz val="8"/>
            <color indexed="81"/>
            <rFont val="Tahoma"/>
            <family val="2"/>
          </rPr>
          <t xml:space="preserve">1º) Filtrar aspirantes presentados a Prueba 1 = SI </t>
        </r>
        <r>
          <rPr>
            <sz val="8"/>
            <color indexed="81"/>
            <rFont val="Tahoma"/>
            <family val="2"/>
          </rPr>
          <t xml:space="preserve"> (celda verde) 
        Se mostrarán todos los aspirantes evaluados.
</t>
        </r>
        <r>
          <rPr>
            <b/>
            <sz val="8"/>
            <color indexed="81"/>
            <rFont val="Tahoma"/>
            <family val="2"/>
          </rPr>
          <t>2º) Imprimir el listado.</t>
        </r>
        <r>
          <rPr>
            <sz val="8"/>
            <color indexed="81"/>
            <rFont val="Tahoma"/>
            <family val="2"/>
          </rPr>
          <t xml:space="preserve"> (Menú / Archivo / Imprimir...)
</t>
        </r>
      </text>
    </comment>
    <comment ref="C4"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_Prueba1_Resultado</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t>
        </r>
        <r>
          <rPr>
            <sz val="8"/>
            <color indexed="81"/>
            <rFont val="Tahoma"/>
            <family val="2"/>
          </rPr>
          <t xml:space="preserve">Prueba1_Resultado
      </t>
        </r>
        <r>
          <rPr>
            <b/>
            <sz val="8"/>
            <color indexed="12"/>
            <rFont val="Tahoma"/>
            <family val="2"/>
          </rPr>
          <t>PRI</t>
        </r>
        <r>
          <rPr>
            <b/>
            <sz val="8"/>
            <color indexed="81"/>
            <rFont val="Tahoma"/>
            <family val="2"/>
          </rPr>
          <t>_</t>
        </r>
        <r>
          <rPr>
            <b/>
            <sz val="8"/>
            <color indexed="12"/>
            <rFont val="Tahoma"/>
            <family val="2"/>
          </rPr>
          <t>01</t>
        </r>
        <r>
          <rPr>
            <b/>
            <sz val="8"/>
            <color indexed="81"/>
            <rFont val="Tahoma"/>
            <family val="2"/>
          </rPr>
          <t>_</t>
        </r>
        <r>
          <rPr>
            <sz val="8"/>
            <color indexed="81"/>
            <rFont val="Tahoma"/>
            <family val="2"/>
          </rPr>
          <t>Prueba1_Resultado</t>
        </r>
        <r>
          <rPr>
            <b/>
            <sz val="8"/>
            <color indexed="81"/>
            <rFont val="Tahoma"/>
            <family val="2"/>
          </rPr>
          <t xml:space="preserve">
</t>
        </r>
        <r>
          <rPr>
            <sz val="8"/>
            <color indexed="81"/>
            <rFont val="Tahoma"/>
            <family val="2"/>
          </rPr>
          <t xml:space="preserve">
</t>
        </r>
      </text>
    </comment>
    <comment ref="V15" authorId="0" shapeId="0">
      <text>
        <r>
          <rPr>
            <b/>
            <sz val="8"/>
            <color indexed="81"/>
            <rFont val="Tahoma"/>
            <family val="2"/>
          </rPr>
          <t xml:space="preserve">Estim: </t>
        </r>
        <r>
          <rPr>
            <sz val="8"/>
            <color indexed="81"/>
            <rFont val="Tahoma"/>
            <family val="2"/>
          </rPr>
          <t>Indica que el aspirante presentó una alegación y fue estimada</t>
        </r>
      </text>
    </comment>
  </commentList>
</comments>
</file>

<file path=xl/comments16.xml><?xml version="1.0" encoding="utf-8"?>
<comments xmlns="http://schemas.openxmlformats.org/spreadsheetml/2006/main">
  <authors>
    <author>Julián Blanco</author>
    <author>Julian Blanco Gonzalez</author>
  </authors>
  <commentList>
    <comment ref="C2" authorId="0" shapeId="0">
      <text>
        <r>
          <rPr>
            <sz val="8"/>
            <color indexed="81"/>
            <rFont val="Tahoma"/>
            <family val="2"/>
          </rPr>
          <t>Si procede</t>
        </r>
        <r>
          <rPr>
            <b/>
            <sz val="8"/>
            <color indexed="81"/>
            <rFont val="Tahoma"/>
            <family val="2"/>
          </rPr>
          <t xml:space="preserve"> estimar una reclamación</t>
        </r>
        <r>
          <rPr>
            <sz val="8"/>
            <color indexed="81"/>
            <rFont val="Tahoma"/>
            <family val="2"/>
          </rPr>
          <t xml:space="preserve"> y tenemos que </t>
        </r>
        <r>
          <rPr>
            <b/>
            <sz val="8"/>
            <color indexed="81"/>
            <rFont val="Tahoma"/>
            <family val="2"/>
          </rPr>
          <t>modificar la nota a un aspirante</t>
        </r>
        <r>
          <rPr>
            <sz val="8"/>
            <color indexed="81"/>
            <rFont val="Tahoma"/>
            <family val="2"/>
          </rPr>
          <t xml:space="preserve">, los miembros del tribunal que vayan a cambiar alguna de sus calificaciones, deberán hacerlo </t>
        </r>
        <r>
          <rPr>
            <b/>
            <u/>
            <sz val="8"/>
            <color indexed="81"/>
            <rFont val="Tahoma"/>
            <family val="2"/>
          </rPr>
          <t>sobrescribiendo sus calificaciones anteriores</t>
        </r>
        <r>
          <rPr>
            <b/>
            <sz val="8"/>
            <color indexed="81"/>
            <rFont val="Tahoma"/>
            <family val="2"/>
          </rPr>
          <t xml:space="preserve"> en las hojas '09_P1_Pract' y '10_P1_tema'.</t>
        </r>
        <r>
          <rPr>
            <sz val="8"/>
            <color indexed="81"/>
            <rFont val="Tahoma"/>
            <family val="2"/>
          </rPr>
          <t xml:space="preserve">
Hecho esto, el cálculo de la nueva nota de la Prueba 1 se actualizará automáticamente, y condicionará que pueda pasar o no a la calificación de la Prueba 2.
</t>
        </r>
        <r>
          <rPr>
            <b/>
            <sz val="8"/>
            <color indexed="81"/>
            <rFont val="Tahoma"/>
            <family val="2"/>
          </rPr>
          <t>Esta hoja solo sirve para mostrar esos cambios</t>
        </r>
        <r>
          <rPr>
            <sz val="8"/>
            <color indexed="81"/>
            <rFont val="Tahoma"/>
            <family val="2"/>
          </rPr>
          <t xml:space="preserve"> -no realiza ningún cálculo-. Para ello, solo hay que anotar:
     - la nota inicialmente reclamada 
     - y si hemos estimado o no dicha reclamación.
Si escribimos Estimación</t>
        </r>
        <r>
          <rPr>
            <b/>
            <sz val="8"/>
            <color indexed="81"/>
            <rFont val="Tahoma"/>
            <family val="2"/>
          </rPr>
          <t>=</t>
        </r>
        <r>
          <rPr>
            <sz val="8"/>
            <color indexed="81"/>
            <rFont val="Tahoma"/>
            <family val="2"/>
          </rPr>
          <t xml:space="preserve">SÍ, esta hoja </t>
        </r>
        <r>
          <rPr>
            <u/>
            <sz val="8"/>
            <color indexed="81"/>
            <rFont val="Tahoma"/>
            <family val="2"/>
          </rPr>
          <t>muestra</t>
        </r>
        <r>
          <rPr>
            <sz val="8"/>
            <color indexed="81"/>
            <rFont val="Tahoma"/>
            <family val="2"/>
          </rPr>
          <t xml:space="preserve"> los datos que están grabados previamente en las en las hojas '09_P1_Pract' y '10_P1_tema', y que habremos modificado con motivo de la estimación.
Esta hoja puede imprimirse como acta para ser publicada.</t>
        </r>
      </text>
    </comment>
    <comment ref="AO2" authorId="0" shapeId="0">
      <text>
        <r>
          <rPr>
            <sz val="8"/>
            <color indexed="81"/>
            <rFont val="Tahoma"/>
            <family val="2"/>
          </rPr>
          <t>Para guardar constancia de los cambios realizados, no es necesario pero también se puede insertar un comentario en la propia celda en la que un miembro del tribunal ha modificado su nota: 
Seleccionar celda / botón derecho del ratón / insertar comentario. 
(ver ejemplo de esto en la columna Al y siguientes).</t>
        </r>
      </text>
    </comment>
    <comment ref="C3" authorId="0" shapeId="0">
      <text>
        <r>
          <rPr>
            <b/>
            <sz val="8"/>
            <color indexed="81"/>
            <rFont val="Tahoma"/>
            <family val="2"/>
          </rPr>
          <t xml:space="preserve">1º) Anotar </t>
        </r>
        <r>
          <rPr>
            <sz val="8"/>
            <color indexed="81"/>
            <rFont val="Tahoma"/>
            <family val="2"/>
          </rPr>
          <t xml:space="preserve">en la columna "Nota Reclamada" (parte P1A o P1B) el valor de la </t>
        </r>
        <r>
          <rPr>
            <b/>
            <sz val="8"/>
            <color indexed="81"/>
            <rFont val="Tahoma"/>
            <family val="2"/>
          </rPr>
          <t>nota contra la que reclama</t>
        </r>
        <r>
          <rPr>
            <sz val="8"/>
            <color indexed="81"/>
            <rFont val="Tahoma"/>
            <family val="2"/>
          </rPr>
          <t xml:space="preserve">.
</t>
        </r>
        <r>
          <rPr>
            <b/>
            <sz val="8"/>
            <color indexed="81"/>
            <rFont val="Tahoma"/>
            <family val="2"/>
          </rPr>
          <t xml:space="preserve">2º) Anotar </t>
        </r>
        <r>
          <rPr>
            <sz val="8"/>
            <color indexed="81"/>
            <rFont val="Tahoma"/>
            <family val="2"/>
          </rPr>
          <t>si la alegación se estima o no. (columna "</t>
        </r>
        <r>
          <rPr>
            <b/>
            <sz val="8"/>
            <color indexed="81"/>
            <rFont val="Tahoma"/>
            <family val="2"/>
          </rPr>
          <t>Estimación SÍ/NO</t>
        </r>
        <r>
          <rPr>
            <sz val="8"/>
            <color indexed="81"/>
            <rFont val="Tahoma"/>
            <family val="2"/>
          </rPr>
          <t xml:space="preserve">")
       - Si la alegación </t>
        </r>
        <r>
          <rPr>
            <b/>
            <sz val="8"/>
            <color indexed="81"/>
            <rFont val="Tahoma"/>
            <family val="2"/>
          </rPr>
          <t>no</t>
        </r>
        <r>
          <rPr>
            <sz val="8"/>
            <color indexed="81"/>
            <rFont val="Tahoma"/>
            <family val="2"/>
          </rPr>
          <t xml:space="preserve"> se estima, anotar "NO".
       - Si la alegación </t>
        </r>
        <r>
          <rPr>
            <b/>
            <sz val="8"/>
            <color indexed="81"/>
            <rFont val="Tahoma"/>
            <family val="2"/>
          </rPr>
          <t xml:space="preserve">sí </t>
        </r>
        <r>
          <rPr>
            <sz val="8"/>
            <color indexed="81"/>
            <rFont val="Tahoma"/>
            <family val="2"/>
          </rPr>
          <t xml:space="preserve">se estima, </t>
        </r>
        <r>
          <rPr>
            <b/>
            <sz val="8"/>
            <color indexed="81"/>
            <rFont val="Tahoma"/>
            <family val="2"/>
          </rPr>
          <t>anotar "SÍ" y MODIFICAR las notas en las hojas 'P1_Pract y P1_tema'</t>
        </r>
        <r>
          <rPr>
            <sz val="8"/>
            <color indexed="81"/>
            <rFont val="Tahoma"/>
            <family val="2"/>
          </rPr>
          <t xml:space="preserve">.          
        </t>
        </r>
        <r>
          <rPr>
            <b/>
            <u/>
            <sz val="8"/>
            <color indexed="81"/>
            <rFont val="Tahoma"/>
            <family val="2"/>
          </rPr>
          <t>(Sobreescribir</t>
        </r>
        <r>
          <rPr>
            <b/>
            <sz val="8"/>
            <color indexed="81"/>
            <rFont val="Tahoma"/>
            <family val="2"/>
          </rPr>
          <t xml:space="preserve"> las calificaciones anteriores)</t>
        </r>
        <r>
          <rPr>
            <sz val="8"/>
            <color indexed="81"/>
            <rFont val="Tahoma"/>
            <family val="2"/>
          </rPr>
          <t xml:space="preserve">
        En la hoja "Listado Resultado P1" se mostrará "Estim" a la derecha, que indica que la nota del aspirante 
        ha sido modificada al estimar su alegación.
</t>
        </r>
        <r>
          <rPr>
            <b/>
            <sz val="8"/>
            <color indexed="81"/>
            <rFont val="Tahoma"/>
            <family val="2"/>
          </rPr>
          <t>3º)</t>
        </r>
        <r>
          <rPr>
            <sz val="8"/>
            <color indexed="81"/>
            <rFont val="Tahoma"/>
            <family val="2"/>
          </rPr>
          <t xml:space="preserve"> En la columna AM se pueden </t>
        </r>
        <r>
          <rPr>
            <b/>
            <sz val="8"/>
            <color indexed="81"/>
            <rFont val="Tahoma"/>
            <family val="2"/>
          </rPr>
          <t>anotar observaciones</t>
        </r>
        <r>
          <rPr>
            <sz val="8"/>
            <color indexed="81"/>
            <rFont val="Tahoma"/>
            <family val="2"/>
          </rPr>
          <t xml:space="preserve"> particulares, sobre la causa de la estimación.
       Ejemplo: error de grabación, no se tuvo en cuenta un criterio al calificar...
       Estas observaciones </t>
        </r>
        <r>
          <rPr>
            <u/>
            <sz val="8"/>
            <color indexed="81"/>
            <rFont val="Tahoma"/>
            <family val="2"/>
          </rPr>
          <t>no se imprimiran</t>
        </r>
        <r>
          <rPr>
            <sz val="8"/>
            <color indexed="81"/>
            <rFont val="Tahoma"/>
            <family val="2"/>
          </rPr>
          <t xml:space="preserve"> en el informe.
</t>
        </r>
        <r>
          <rPr>
            <b/>
            <sz val="8"/>
            <color indexed="81"/>
            <rFont val="Tahoma"/>
            <family val="2"/>
          </rPr>
          <t xml:space="preserve">4º) </t>
        </r>
        <r>
          <rPr>
            <sz val="8"/>
            <color indexed="81"/>
            <rFont val="Tahoma"/>
            <family val="2"/>
          </rPr>
          <t xml:space="preserve">Completar la </t>
        </r>
        <r>
          <rPr>
            <b/>
            <sz val="8"/>
            <color indexed="81"/>
            <rFont val="Tahoma"/>
            <family val="2"/>
          </rPr>
          <t>fecha de firma</t>
        </r>
        <r>
          <rPr>
            <sz val="8"/>
            <color indexed="81"/>
            <rFont val="Tahoma"/>
            <family val="2"/>
          </rPr>
          <t xml:space="preserve"> del informe. (debajo de este comentario)
</t>
        </r>
        <r>
          <rPr>
            <b/>
            <sz val="8"/>
            <color indexed="81"/>
            <rFont val="Tahoma"/>
            <family val="2"/>
          </rPr>
          <t>5º) Filtrar</t>
        </r>
        <r>
          <rPr>
            <sz val="8"/>
            <color indexed="81"/>
            <rFont val="Tahoma"/>
            <family val="2"/>
          </rPr>
          <t xml:space="preserve"> todas las alegaciones presentadas (columna azul)
</t>
        </r>
        <r>
          <rPr>
            <b/>
            <sz val="8"/>
            <color indexed="81"/>
            <rFont val="Tahoma"/>
            <family val="2"/>
          </rPr>
          <t>6º) Imprimir el informe.</t>
        </r>
        <r>
          <rPr>
            <sz val="8"/>
            <color indexed="81"/>
            <rFont val="Tahoma"/>
            <family val="2"/>
          </rPr>
          <t xml:space="preserve">  (Menú / Archivo / Imprimir...)
</t>
        </r>
        <r>
          <rPr>
            <sz val="8"/>
            <color indexed="10"/>
            <rFont val="Tahoma"/>
            <family val="2"/>
          </rPr>
          <t xml:space="preserve">       No utilice "Cortar-Pegar" ni "arrastre" celdas a otro lugar.</t>
        </r>
      </text>
    </comment>
    <comment ref="C4" authorId="0" shapeId="0">
      <text>
        <r>
          <rPr>
            <b/>
            <sz val="8"/>
            <color indexed="81"/>
            <rFont val="Tahoma"/>
            <family val="2"/>
          </rPr>
          <t>Esta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_Prueba1_Alegaciones</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t>
        </r>
        <r>
          <rPr>
            <sz val="8"/>
            <color indexed="81"/>
            <rFont val="Tahoma"/>
            <family val="2"/>
          </rPr>
          <t xml:space="preserve">Prueba1_Alegaciones
      </t>
        </r>
        <r>
          <rPr>
            <b/>
            <sz val="8"/>
            <color indexed="12"/>
            <rFont val="Tahoma"/>
            <family val="2"/>
          </rPr>
          <t>PRI</t>
        </r>
        <r>
          <rPr>
            <b/>
            <sz val="8"/>
            <color indexed="81"/>
            <rFont val="Tahoma"/>
            <family val="2"/>
          </rPr>
          <t>_</t>
        </r>
        <r>
          <rPr>
            <b/>
            <sz val="8"/>
            <color indexed="12"/>
            <rFont val="Tahoma"/>
            <family val="2"/>
          </rPr>
          <t>01</t>
        </r>
        <r>
          <rPr>
            <b/>
            <sz val="8"/>
            <color indexed="81"/>
            <rFont val="Tahoma"/>
            <family val="2"/>
          </rPr>
          <t>_</t>
        </r>
        <r>
          <rPr>
            <sz val="8"/>
            <color indexed="81"/>
            <rFont val="Tahoma"/>
            <family val="2"/>
          </rPr>
          <t>Prueba1_Alegaciones</t>
        </r>
        <r>
          <rPr>
            <b/>
            <sz val="8"/>
            <color indexed="81"/>
            <rFont val="Tahoma"/>
            <family val="2"/>
          </rPr>
          <t xml:space="preserve">
</t>
        </r>
        <r>
          <rPr>
            <sz val="8"/>
            <color indexed="81"/>
            <rFont val="Tahoma"/>
            <family val="2"/>
          </rPr>
          <t xml:space="preserve">
</t>
        </r>
      </text>
    </comment>
    <comment ref="AQ9" authorId="0" shapeId="0">
      <text>
        <r>
          <rPr>
            <b/>
            <sz val="8"/>
            <color indexed="81"/>
            <rFont val="Tahoma"/>
            <family val="2"/>
          </rPr>
          <t>Nota reclamada y modificada</t>
        </r>
        <r>
          <rPr>
            <b/>
            <sz val="8"/>
            <color indexed="12"/>
            <rFont val="Tahoma"/>
            <family val="2"/>
          </rPr>
          <t xml:space="preserve"> (30 jun)</t>
        </r>
        <r>
          <rPr>
            <sz val="8"/>
            <color indexed="81"/>
            <rFont val="Tahoma"/>
            <family val="2"/>
          </rPr>
          <t xml:space="preserve">
La calificación </t>
        </r>
        <r>
          <rPr>
            <u/>
            <sz val="8"/>
            <color indexed="81"/>
            <rFont val="Tahoma"/>
            <family val="2"/>
          </rPr>
          <t>anterior</t>
        </r>
        <r>
          <rPr>
            <sz val="8"/>
            <color indexed="81"/>
            <rFont val="Tahoma"/>
            <family val="2"/>
          </rPr>
          <t xml:space="preserve"> fue: </t>
        </r>
        <r>
          <rPr>
            <b/>
            <sz val="8"/>
            <color indexed="12"/>
            <rFont val="Tahoma"/>
            <family val="2"/>
          </rPr>
          <t xml:space="preserve">3,00
</t>
        </r>
        <r>
          <rPr>
            <sz val="8"/>
            <color indexed="81"/>
            <rFont val="Tahoma"/>
            <family val="2"/>
          </rPr>
          <t xml:space="preserve">La calificación </t>
        </r>
        <r>
          <rPr>
            <u/>
            <sz val="8"/>
            <color indexed="81"/>
            <rFont val="Tahoma"/>
            <family val="2"/>
          </rPr>
          <t>correcta</t>
        </r>
        <r>
          <rPr>
            <sz val="8"/>
            <color indexed="81"/>
            <rFont val="Tahoma"/>
            <family val="2"/>
          </rPr>
          <t xml:space="preserve"> es:  </t>
        </r>
        <r>
          <rPr>
            <b/>
            <sz val="8"/>
            <color indexed="12"/>
            <rFont val="Tahoma"/>
            <family val="2"/>
          </rPr>
          <t>6,00</t>
        </r>
        <r>
          <rPr>
            <sz val="8"/>
            <color indexed="81"/>
            <rFont val="Tahoma"/>
            <family val="2"/>
          </rPr>
          <t xml:space="preserve">
(Fue un sencillo error al grabar la nota)</t>
        </r>
      </text>
    </comment>
    <comment ref="S15" authorId="0" shapeId="0">
      <text>
        <r>
          <rPr>
            <sz val="8"/>
            <color indexed="81"/>
            <rFont val="Tahoma"/>
            <family val="2"/>
          </rPr>
          <t>Nota corregida
=&lt;Nota reclamada</t>
        </r>
        <r>
          <rPr>
            <sz val="8"/>
            <color indexed="81"/>
            <rFont val="Tahoma"/>
            <family val="2"/>
          </rPr>
          <t xml:space="preserve">
</t>
        </r>
      </text>
    </comment>
    <comment ref="T15" authorId="0" shapeId="0">
      <text>
        <r>
          <rPr>
            <sz val="8"/>
            <color indexed="81"/>
            <rFont val="Tahoma"/>
            <family val="2"/>
          </rPr>
          <t>Nota reclamada en blanco</t>
        </r>
        <r>
          <rPr>
            <sz val="8"/>
            <color indexed="81"/>
            <rFont val="Tahoma"/>
            <family val="2"/>
          </rPr>
          <t xml:space="preserve">
</t>
        </r>
      </text>
    </comment>
    <comment ref="Y15" authorId="0" shapeId="0">
      <text>
        <r>
          <rPr>
            <sz val="8"/>
            <color indexed="81"/>
            <rFont val="Tahoma"/>
            <family val="2"/>
          </rPr>
          <t>Nota corregida
=&lt;Nota reclamada</t>
        </r>
        <r>
          <rPr>
            <sz val="8"/>
            <color indexed="81"/>
            <rFont val="Tahoma"/>
            <family val="2"/>
          </rPr>
          <t xml:space="preserve">
</t>
        </r>
      </text>
    </comment>
    <comment ref="Z15" authorId="0" shapeId="0">
      <text>
        <r>
          <rPr>
            <sz val="8"/>
            <color indexed="81"/>
            <rFont val="Tahoma"/>
            <family val="2"/>
          </rPr>
          <t>Nota reclamada en blanco</t>
        </r>
        <r>
          <rPr>
            <sz val="8"/>
            <color indexed="81"/>
            <rFont val="Tahoma"/>
            <family val="2"/>
          </rPr>
          <t xml:space="preserve">
</t>
        </r>
      </text>
    </comment>
    <comment ref="AL15" authorId="0" shapeId="0">
      <text>
        <r>
          <rPr>
            <sz val="8"/>
            <color indexed="81"/>
            <rFont val="Tahoma"/>
            <family val="2"/>
          </rPr>
          <t xml:space="preserve">Ejemplos: 
Error de grabación del vocal 1.
El vocal 2 no tuvo en cuenta un criterio al calificar…
</t>
        </r>
      </text>
    </comment>
    <comment ref="R16" authorId="0" shapeId="0">
      <text>
        <r>
          <rPr>
            <sz val="8"/>
            <color indexed="81"/>
            <rFont val="Tahoma"/>
            <family val="2"/>
          </rPr>
          <t xml:space="preserve">La puntuación mínima exigida en cada parte de la prueba debe ser igual o superior a:
</t>
        </r>
      </text>
    </comment>
    <comment ref="X16" authorId="0" shapeId="0">
      <text>
        <r>
          <rPr>
            <sz val="8"/>
            <color indexed="81"/>
            <rFont val="Tahoma"/>
            <family val="2"/>
          </rPr>
          <t xml:space="preserve">La puntuación mínima exigida en cada parte de la prueba debe ser igual o superior a:
</t>
        </r>
      </text>
    </comment>
    <comment ref="AD16" authorId="1" shapeId="0">
      <text>
        <r>
          <rPr>
            <sz val="8"/>
            <color indexed="81"/>
            <rFont val="Tahoma"/>
            <family val="2"/>
          </rPr>
          <t>He sustituido la formula de enlace con la página de criterios, por su valor, para evitar un fallo de compatibilidad con excel 2003 (error de validación en otra página)</t>
        </r>
        <r>
          <rPr>
            <sz val="9"/>
            <color indexed="81"/>
            <rFont val="Tahoma"/>
            <family val="2"/>
          </rPr>
          <t xml:space="preserve">
</t>
        </r>
      </text>
    </comment>
  </commentList>
</comments>
</file>

<file path=xl/comments17.xml><?xml version="1.0" encoding="utf-8"?>
<comments xmlns="http://schemas.openxmlformats.org/spreadsheetml/2006/main">
  <authors>
    <author>Julián Blanco</author>
    <author>Propietario</author>
  </authors>
  <commentList>
    <comment ref="C2" authorId="0" shapeId="0">
      <text>
        <r>
          <rPr>
            <b/>
            <sz val="9"/>
            <color indexed="81"/>
            <rFont val="Tahoma"/>
            <family val="2"/>
          </rPr>
          <t xml:space="preserve">1º) Filtrar aspirantes que pasan a la Prueba 2 = SI </t>
        </r>
        <r>
          <rPr>
            <sz val="9"/>
            <color indexed="81"/>
            <rFont val="Tahoma"/>
            <family val="2"/>
          </rPr>
          <t xml:space="preserve"> (celda verde) 
</t>
        </r>
        <r>
          <rPr>
            <b/>
            <sz val="9"/>
            <color indexed="81"/>
            <rFont val="Tahoma"/>
            <family val="2"/>
          </rPr>
          <t xml:space="preserve">
2º) </t>
        </r>
        <r>
          <rPr>
            <b/>
            <u/>
            <sz val="9"/>
            <color indexed="81"/>
            <rFont val="Tahoma"/>
            <family val="2"/>
          </rPr>
          <t>Anotar</t>
        </r>
        <r>
          <rPr>
            <b/>
            <sz val="9"/>
            <color indexed="81"/>
            <rFont val="Tahoma"/>
            <family val="2"/>
          </rPr>
          <t xml:space="preserve"> la FECHA</t>
        </r>
        <r>
          <rPr>
            <sz val="9"/>
            <color indexed="81"/>
            <rFont val="Tahoma"/>
            <family val="2"/>
          </rPr>
          <t xml:space="preserve"> </t>
        </r>
        <r>
          <rPr>
            <b/>
            <sz val="9"/>
            <color indexed="81"/>
            <rFont val="Tahoma"/>
            <family val="2"/>
          </rPr>
          <t>en la que cada aspirante es convocado</t>
        </r>
        <r>
          <rPr>
            <sz val="9"/>
            <color indexed="81"/>
            <rFont val="Tahoma"/>
            <family val="2"/>
          </rPr>
          <t xml:space="preserve"> para realizar la lectura de la prueba (celda azul).
       Anote la fecha </t>
        </r>
        <r>
          <rPr>
            <u/>
            <sz val="9"/>
            <color indexed="81"/>
            <rFont val="Tahoma"/>
            <family val="2"/>
          </rPr>
          <t>de uno en uno</t>
        </r>
        <r>
          <rPr>
            <sz val="9"/>
            <color indexed="81"/>
            <rFont val="Tahoma"/>
            <family val="2"/>
          </rPr>
          <t xml:space="preserve">. Para borrar pulse "supr". 
       </t>
        </r>
        <r>
          <rPr>
            <sz val="9"/>
            <color indexed="10"/>
            <rFont val="Tahoma"/>
            <family val="2"/>
          </rPr>
          <t xml:space="preserve">No utilice "Cortar-Pegar", ni "arrastre" celdas a otro lugar.
       </t>
        </r>
        <r>
          <rPr>
            <sz val="9"/>
            <color indexed="81"/>
            <rFont val="Tahoma"/>
            <family val="2"/>
          </rPr>
          <t xml:space="preserve">Los aspirantes convocados que no hayan podido actuar el día señalado han de convocarse nuevamente en otra sesión,
       preferiblemente en la sesión siguiente.
</t>
        </r>
        <r>
          <rPr>
            <b/>
            <sz val="9"/>
            <color indexed="81"/>
            <rFont val="Tahoma"/>
            <family val="2"/>
          </rPr>
          <t>3º)</t>
        </r>
        <r>
          <rPr>
            <sz val="9"/>
            <color indexed="81"/>
            <rFont val="Tahoma"/>
            <family val="2"/>
          </rPr>
          <t xml:space="preserve"> </t>
        </r>
        <r>
          <rPr>
            <b/>
            <u/>
            <sz val="9"/>
            <color indexed="81"/>
            <rFont val="Tahoma"/>
            <family val="2"/>
          </rPr>
          <t>Filtrar</t>
        </r>
        <r>
          <rPr>
            <b/>
            <sz val="9"/>
            <color indexed="81"/>
            <rFont val="Tahoma"/>
            <family val="2"/>
          </rPr>
          <t xml:space="preserve"> la FECHA deseada</t>
        </r>
        <r>
          <rPr>
            <sz val="9"/>
            <color indexed="81"/>
            <rFont val="Tahoma"/>
            <family val="2"/>
          </rPr>
          <t xml:space="preserve">. 
        Se mostrarán solo los aspirantes convocados en esa fecha, la cual se mostrará en el encabezado del listado) 
</t>
        </r>
        <r>
          <rPr>
            <b/>
            <sz val="9"/>
            <color indexed="81"/>
            <rFont val="Tahoma"/>
            <family val="2"/>
          </rPr>
          <t>4º) Anotar la HORA</t>
        </r>
        <r>
          <rPr>
            <sz val="9"/>
            <color indexed="81"/>
            <rFont val="Tahoma"/>
            <family val="2"/>
          </rPr>
          <t xml:space="preserve"> de la convocatoria (debajo de la fecha), </t>
        </r>
        <r>
          <rPr>
            <b/>
            <sz val="9"/>
            <color indexed="81"/>
            <rFont val="Tahoma"/>
            <family val="2"/>
          </rPr>
          <t>y la fecha de firma</t>
        </r>
        <r>
          <rPr>
            <sz val="9"/>
            <color indexed="81"/>
            <rFont val="Tahoma"/>
            <family val="2"/>
          </rPr>
          <t xml:space="preserve"> del documento (debajo de este comentario)
</t>
        </r>
        <r>
          <rPr>
            <b/>
            <sz val="9"/>
            <color indexed="81"/>
            <rFont val="Tahoma"/>
            <family val="2"/>
          </rPr>
          <t xml:space="preserve">5º) Imprimir el listado </t>
        </r>
        <r>
          <rPr>
            <sz val="9"/>
            <color indexed="81"/>
            <rFont val="Tahoma"/>
            <family val="2"/>
          </rPr>
          <t>en papel para publicar en tablón de anuncios. (Menú / Archivo / Imprimir...)</t>
        </r>
        <r>
          <rPr>
            <sz val="8"/>
            <color indexed="81"/>
            <rFont val="Tahoma"/>
            <family val="2"/>
          </rPr>
          <t xml:space="preserve">
</t>
        </r>
      </text>
    </comment>
    <comment ref="C3" authorId="0" shapeId="0">
      <text>
        <r>
          <rPr>
            <b/>
            <sz val="9"/>
            <color indexed="81"/>
            <rFont val="Tahoma"/>
            <family val="2"/>
          </rPr>
          <t xml:space="preserve">Esta convocatoria </t>
        </r>
        <r>
          <rPr>
            <b/>
            <u/>
            <sz val="9"/>
            <color indexed="81"/>
            <rFont val="Tahoma"/>
            <family val="2"/>
          </rPr>
          <t>diaria</t>
        </r>
        <r>
          <rPr>
            <b/>
            <sz val="9"/>
            <color indexed="81"/>
            <rFont val="Tahoma"/>
            <family val="2"/>
          </rPr>
          <t xml:space="preserve"> de aspirantes se publica en el Portal de Educación.</t>
        </r>
        <r>
          <rPr>
            <sz val="9"/>
            <color indexed="81"/>
            <rFont val="Tahoma"/>
            <family val="2"/>
          </rPr>
          <t xml:space="preserve"> 
Para ello debe </t>
        </r>
        <r>
          <rPr>
            <u/>
            <sz val="9"/>
            <color indexed="81"/>
            <rFont val="Tahoma"/>
            <family val="2"/>
          </rPr>
          <t>imprimirla</t>
        </r>
        <r>
          <rPr>
            <sz val="9"/>
            <color indexed="81"/>
            <rFont val="Tahoma"/>
            <family val="2"/>
          </rPr>
          <t xml:space="preserve"> en un archivo </t>
        </r>
        <r>
          <rPr>
            <b/>
            <sz val="9"/>
            <color indexed="81"/>
            <rFont val="Tahoma"/>
            <family val="2"/>
          </rPr>
          <t>pdf</t>
        </r>
        <r>
          <rPr>
            <sz val="9"/>
            <color indexed="81"/>
            <rFont val="Tahoma"/>
            <family val="2"/>
          </rPr>
          <t xml:space="preserve"> y </t>
        </r>
        <r>
          <rPr>
            <u/>
            <sz val="9"/>
            <color indexed="81"/>
            <rFont val="Tahoma"/>
            <family val="2"/>
          </rPr>
          <t>enviarla</t>
        </r>
        <r>
          <rPr>
            <sz val="9"/>
            <color indexed="81"/>
            <rFont val="Tahoma"/>
            <family val="2"/>
          </rPr>
          <t xml:space="preserve"> por e-mail al editor del Portal de Educación de su Provincia.
</t>
        </r>
        <r>
          <rPr>
            <b/>
            <u/>
            <sz val="9"/>
            <color indexed="81"/>
            <rFont val="Tahoma"/>
            <family val="2"/>
          </rPr>
          <t>IMPORTANTE</t>
        </r>
        <r>
          <rPr>
            <sz val="9"/>
            <color indexed="81"/>
            <rFont val="Tahoma"/>
            <family val="2"/>
          </rPr>
          <t xml:space="preserve">: Nombre el archivo </t>
        </r>
        <r>
          <rPr>
            <b/>
            <sz val="9"/>
            <color indexed="81"/>
            <rFont val="Tahoma"/>
            <family val="2"/>
          </rPr>
          <t>pdf</t>
        </r>
        <r>
          <rPr>
            <sz val="9"/>
            <color indexed="81"/>
            <rFont val="Tahoma"/>
            <family val="2"/>
          </rPr>
          <t xml:space="preserve"> que genere </t>
        </r>
        <r>
          <rPr>
            <u/>
            <sz val="9"/>
            <color indexed="81"/>
            <rFont val="Tahoma"/>
            <family val="2"/>
          </rPr>
          <t>de la siguiente forma</t>
        </r>
        <r>
          <rPr>
            <sz val="9"/>
            <color indexed="81"/>
            <rFont val="Tahoma"/>
            <family val="2"/>
          </rPr>
          <t xml:space="preserve">: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_Prueba2_ConvocaAspirantes_(2013-</t>
        </r>
        <r>
          <rPr>
            <b/>
            <sz val="9"/>
            <color indexed="10"/>
            <rFont val="Tahoma"/>
            <family val="2"/>
          </rPr>
          <t>mm</t>
        </r>
        <r>
          <rPr>
            <b/>
            <sz val="9"/>
            <color indexed="81"/>
            <rFont val="Tahoma"/>
            <family val="2"/>
          </rPr>
          <t>-</t>
        </r>
        <r>
          <rPr>
            <b/>
            <sz val="9"/>
            <color indexed="10"/>
            <rFont val="Tahoma"/>
            <family val="2"/>
          </rPr>
          <t>dd</t>
        </r>
        <r>
          <rPr>
            <b/>
            <sz val="9"/>
            <color indexed="81"/>
            <rFont val="Tahoma"/>
            <family val="2"/>
          </rPr>
          <t>)</t>
        </r>
        <r>
          <rPr>
            <sz val="9"/>
            <color indexed="81"/>
            <rFont val="Tahoma"/>
            <family val="2"/>
          </rPr>
          <t xml:space="preserve">
      Sustituya "</t>
        </r>
        <r>
          <rPr>
            <sz val="9"/>
            <color indexed="10"/>
            <rFont val="Tahoma"/>
            <family val="2"/>
          </rPr>
          <t>ESP</t>
        </r>
        <r>
          <rPr>
            <sz val="9"/>
            <color indexed="81"/>
            <rFont val="Tahoma"/>
            <family val="2"/>
          </rPr>
          <t>" por el código de la especialidad de oposición de su Tribunal.
      Sustituya "</t>
        </r>
        <r>
          <rPr>
            <sz val="9"/>
            <color indexed="10"/>
            <rFont val="Tahoma"/>
            <family val="2"/>
          </rPr>
          <t>XX</t>
        </r>
        <r>
          <rPr>
            <sz val="9"/>
            <color indexed="81"/>
            <rFont val="Tahoma"/>
            <family val="2"/>
          </rPr>
          <t>" por el número de su Tribunal.
      Sustituya "</t>
        </r>
        <r>
          <rPr>
            <sz val="9"/>
            <color indexed="10"/>
            <rFont val="Tahoma"/>
            <family val="2"/>
          </rPr>
          <t>mm-dd</t>
        </r>
        <r>
          <rPr>
            <sz val="9"/>
            <color indexed="81"/>
            <rFont val="Tahoma"/>
            <family val="2"/>
          </rPr>
          <t xml:space="preserve">" por la fecha (mes-día) en la que genere el archivo pdf.
</t>
        </r>
        <r>
          <rPr>
            <u/>
            <sz val="9"/>
            <color indexed="81"/>
            <rFont val="Tahoma"/>
            <family val="2"/>
          </rPr>
          <t>Por ejemplo</t>
        </r>
        <r>
          <rPr>
            <sz val="9"/>
            <color indexed="81"/>
            <rFont val="Tahoma"/>
            <family val="2"/>
          </rPr>
          <t xml:space="preserve">: 
      Tribunal de Primaria nº 1. Convocatoria del día 9 de Julio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t>
        </r>
        <r>
          <rPr>
            <sz val="9"/>
            <color indexed="81"/>
            <rFont val="Tahoma"/>
            <family val="2"/>
          </rPr>
          <t>Prueba2_ConvocaAspirantes_(2013-</t>
        </r>
        <r>
          <rPr>
            <b/>
            <sz val="9"/>
            <color indexed="10"/>
            <rFont val="Tahoma"/>
            <family val="2"/>
          </rPr>
          <t>mm</t>
        </r>
        <r>
          <rPr>
            <b/>
            <sz val="9"/>
            <color indexed="81"/>
            <rFont val="Tahoma"/>
            <family val="2"/>
          </rPr>
          <t>-</t>
        </r>
        <r>
          <rPr>
            <b/>
            <sz val="9"/>
            <color indexed="10"/>
            <rFont val="Tahoma"/>
            <family val="2"/>
          </rPr>
          <t>dd</t>
        </r>
        <r>
          <rPr>
            <sz val="9"/>
            <color indexed="81"/>
            <rFont val="Tahoma"/>
            <family val="2"/>
          </rPr>
          <t xml:space="preserve">)
      </t>
        </r>
        <r>
          <rPr>
            <b/>
            <sz val="9"/>
            <color indexed="12"/>
            <rFont val="Tahoma"/>
            <family val="2"/>
          </rPr>
          <t>PRI</t>
        </r>
        <r>
          <rPr>
            <b/>
            <sz val="9"/>
            <color indexed="81"/>
            <rFont val="Tahoma"/>
            <family val="2"/>
          </rPr>
          <t>_</t>
        </r>
        <r>
          <rPr>
            <b/>
            <sz val="9"/>
            <color indexed="12"/>
            <rFont val="Tahoma"/>
            <family val="2"/>
          </rPr>
          <t>01</t>
        </r>
        <r>
          <rPr>
            <b/>
            <sz val="9"/>
            <color indexed="81"/>
            <rFont val="Tahoma"/>
            <family val="2"/>
          </rPr>
          <t>_</t>
        </r>
        <r>
          <rPr>
            <sz val="9"/>
            <color indexed="81"/>
            <rFont val="Tahoma"/>
            <family val="2"/>
          </rPr>
          <t>Prueba2_ConvocaAspirantes_(2013-</t>
        </r>
        <r>
          <rPr>
            <b/>
            <sz val="9"/>
            <color indexed="12"/>
            <rFont val="Tahoma"/>
            <family val="2"/>
          </rPr>
          <t>07</t>
        </r>
        <r>
          <rPr>
            <b/>
            <sz val="9"/>
            <color indexed="81"/>
            <rFont val="Tahoma"/>
            <family val="2"/>
          </rPr>
          <t>-</t>
        </r>
        <r>
          <rPr>
            <b/>
            <sz val="9"/>
            <color indexed="12"/>
            <rFont val="Tahoma"/>
            <family val="2"/>
          </rPr>
          <t>09</t>
        </r>
        <r>
          <rPr>
            <sz val="9"/>
            <color indexed="81"/>
            <rFont val="Tahoma"/>
            <family val="2"/>
          </rPr>
          <t>)</t>
        </r>
        <r>
          <rPr>
            <b/>
            <sz val="9"/>
            <color indexed="81"/>
            <rFont val="Tahoma"/>
            <family val="2"/>
          </rPr>
          <t xml:space="preserve">
</t>
        </r>
        <r>
          <rPr>
            <sz val="8"/>
            <color indexed="81"/>
            <rFont val="Tahoma"/>
            <family val="2"/>
          </rPr>
          <t xml:space="preserve">
</t>
        </r>
      </text>
    </comment>
    <comment ref="R3" authorId="1" shapeId="0">
      <text>
        <r>
          <rPr>
            <sz val="9"/>
            <color indexed="81"/>
            <rFont val="Tahoma"/>
            <family val="2"/>
          </rPr>
          <t xml:space="preserve">En un acta de notas solo caben 18-19 filas (opositores convocados en un día)
Hay tribunales que citan a más de 19 aspirantes en un solo día por que tienen anotado que muchos de ellos han dejado el examen en blanco y no van a leerlo.
Si hay más de 19 aspirantes no caben en un solo acta.
Estas formulas permiten repartirlos de 18 en 18 para que ese día se impriman dos actas.
</t>
        </r>
      </text>
    </comment>
  </commentList>
</comments>
</file>

<file path=xl/comments18.xml><?xml version="1.0" encoding="utf-8"?>
<comments xmlns="http://schemas.openxmlformats.org/spreadsheetml/2006/main">
  <authors>
    <author>Julián Blanco</author>
  </authors>
  <commentList>
    <comment ref="C3" authorId="0" shapeId="0">
      <text>
        <r>
          <rPr>
            <b/>
            <sz val="8"/>
            <color indexed="81"/>
            <rFont val="Tahoma"/>
            <family val="2"/>
          </rPr>
          <t>La utilidad de esta hoja es imprimir en papel unos listados para anotar las calificaciones de los aspirantes convocados cada día, a modo de cuaderno de anotaciones.</t>
        </r>
        <r>
          <rPr>
            <sz val="8"/>
            <color indexed="81"/>
            <rFont val="Tahoma"/>
            <family val="2"/>
          </rPr>
          <t xml:space="preserve">
Su uso es por tanto opcional.
     Se imprimirán 2 listados:
         - de la PRUEBA 2A) "PRESENTACIÓN DE LA PROGRAMACIÓN DIDÁCTICA". 
         - de la PRUEBA 2B) "EXPOSICIÓN DE LA UNIDAD DIDÁCTICA".</t>
        </r>
        <r>
          <rPr>
            <b/>
            <sz val="8"/>
            <color indexed="81"/>
            <rFont val="Tahoma"/>
            <family val="2"/>
          </rPr>
          <t xml:space="preserve">
1º) Filtrar aspirantes presentados a Prueba 1 = SI </t>
        </r>
        <r>
          <rPr>
            <sz val="8"/>
            <color indexed="81"/>
            <rFont val="Tahoma"/>
            <family val="2"/>
          </rPr>
          <t xml:space="preserve"> (celda verde) </t>
        </r>
        <r>
          <rPr>
            <b/>
            <sz val="8"/>
            <color indexed="81"/>
            <rFont val="Tahoma"/>
            <family val="2"/>
          </rPr>
          <t xml:space="preserve">
</t>
        </r>
        <r>
          <rPr>
            <sz val="8"/>
            <color indexed="81"/>
            <rFont val="Tahoma"/>
            <family val="2"/>
          </rPr>
          <t xml:space="preserve">        No se mostrarán los aspirantes que no se presentaron al Llamamiento.</t>
        </r>
        <r>
          <rPr>
            <b/>
            <sz val="8"/>
            <color indexed="81"/>
            <rFont val="Tahoma"/>
            <family val="2"/>
          </rPr>
          <t xml:space="preserve">
2º) </t>
        </r>
        <r>
          <rPr>
            <b/>
            <u/>
            <sz val="8"/>
            <color indexed="81"/>
            <rFont val="Tahoma"/>
            <family val="2"/>
          </rPr>
          <t>Filtrar</t>
        </r>
        <r>
          <rPr>
            <b/>
            <sz val="8"/>
            <color indexed="81"/>
            <rFont val="Tahoma"/>
            <family val="2"/>
          </rPr>
          <t xml:space="preserve"> la FECHA</t>
        </r>
        <r>
          <rPr>
            <sz val="8"/>
            <color indexed="81"/>
            <rFont val="Tahoma"/>
            <family val="2"/>
          </rPr>
          <t xml:space="preserve"> </t>
        </r>
        <r>
          <rPr>
            <b/>
            <sz val="8"/>
            <color indexed="81"/>
            <rFont val="Tahoma"/>
            <family val="2"/>
          </rPr>
          <t>en la que cada aspirante es convocado</t>
        </r>
        <r>
          <rPr>
            <sz val="8"/>
            <color indexed="81"/>
            <rFont val="Tahoma"/>
            <family val="2"/>
          </rPr>
          <t xml:space="preserve"> 
       para realizar la lectura de la prueba (celda azul). Se mostrarán solo los aspirantes convocados 
       en esa fecha,  la cual se mostrará en el encabezado del listado.
</t>
        </r>
        <r>
          <rPr>
            <b/>
            <sz val="8"/>
            <color indexed="81"/>
            <rFont val="Tahoma"/>
            <family val="2"/>
          </rPr>
          <t>3º) Imprimir los listados en papel y repartir</t>
        </r>
        <r>
          <rPr>
            <sz val="8"/>
            <color indexed="81"/>
            <rFont val="Tahoma"/>
            <family val="2"/>
          </rPr>
          <t xml:space="preserve"> a los miembros del tribunal, 
       (Menú / Archivo / Imprimir...)
</t>
        </r>
      </text>
    </comment>
  </commentList>
</comments>
</file>

<file path=xl/comments19.xml><?xml version="1.0" encoding="utf-8"?>
<comments xmlns="http://schemas.openxmlformats.org/spreadsheetml/2006/main">
  <authors>
    <author>Julián Blanco</author>
  </authors>
  <commentList>
    <comment ref="C2" authorId="0" shapeId="0">
      <text>
        <r>
          <rPr>
            <b/>
            <sz val="8"/>
            <color indexed="81"/>
            <rFont val="Tahoma"/>
            <family val="2"/>
          </rPr>
          <t>1º) Filtrar aspirantes que pasan a la Prueba 2 = SI</t>
        </r>
        <r>
          <rPr>
            <sz val="8"/>
            <color indexed="81"/>
            <rFont val="Tahoma"/>
            <family val="2"/>
          </rPr>
          <t xml:space="preserve">  (celda verde)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presenta a la prueba, marque </t>
        </r>
        <r>
          <rPr>
            <b/>
            <sz val="8"/>
            <color indexed="81"/>
            <rFont val="Tahoma"/>
            <family val="2"/>
          </rPr>
          <t>NP</t>
        </r>
        <r>
          <rPr>
            <sz val="8"/>
            <color indexed="81"/>
            <rFont val="Tahoma"/>
            <family val="2"/>
          </rPr>
          <t xml:space="preserve"> en la columna N, y no lo califique.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1º) e imprima el acta.
   3) seleccione los siguientes de ese día (en el filtro rosa seleccione 2º)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NP</t>
        </r>
        <r>
          <rPr>
            <sz val="8"/>
            <color indexed="81"/>
            <rFont val="Tahoma"/>
            <family val="2"/>
          </rPr>
          <t xml:space="preserve">: El aspirante no se presenta a la prueba.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2.xml><?xml version="1.0" encoding="utf-8"?>
<comments xmlns="http://schemas.openxmlformats.org/spreadsheetml/2006/main">
  <authors>
    <author>Julián Blanco</author>
  </authors>
  <commentList>
    <comment ref="A1" authorId="0" shapeId="0">
      <text>
        <r>
          <rPr>
            <sz val="8"/>
            <color indexed="81"/>
            <rFont val="Tahoma"/>
            <family val="2"/>
          </rPr>
          <t xml:space="preserve">Sustituir PRI por las demás especialidades. Pegar valores que me proporcione Rosa: Trinunal en texto, Lo demás lo convierto a valores en las columnas de la derecha.
Una vrz hecho esto puedo seleccionar todo, copiar-pegar valores para que no recalcule fórmulas y eliminar las columnas en azul excepto tribunal.
</t>
        </r>
      </text>
    </comment>
    <comment ref="H2" authorId="0" shapeId="0">
      <text>
        <r>
          <rPr>
            <sz val="8"/>
            <color indexed="81"/>
            <rFont val="Tahoma"/>
            <family val="2"/>
          </rPr>
          <t xml:space="preserve">Si el dato viene con formato TEXTO, convertir a NÚMERO.   =Valor()
</t>
        </r>
      </text>
    </comment>
  </commentList>
</comments>
</file>

<file path=xl/comments20.xml><?xml version="1.0" encoding="utf-8"?>
<comments xmlns="http://schemas.openxmlformats.org/spreadsheetml/2006/main">
  <authors>
    <author>Julián Blanco</author>
  </authors>
  <commentList>
    <comment ref="C2" authorId="0" shapeId="0">
      <text>
        <r>
          <rPr>
            <b/>
            <sz val="8"/>
            <color indexed="81"/>
            <rFont val="Tahoma"/>
            <family val="2"/>
          </rPr>
          <t>1º) Filtrar aspirantes que pasan a la Prueba 2 = SI</t>
        </r>
        <r>
          <rPr>
            <sz val="8"/>
            <color indexed="81"/>
            <rFont val="Tahoma"/>
            <family val="2"/>
          </rPr>
          <t xml:space="preserve">  (celda verde)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ha presentado a la prueba, aparecerá "</t>
        </r>
        <r>
          <rPr>
            <b/>
            <sz val="8"/>
            <color indexed="81"/>
            <rFont val="Tahoma"/>
            <family val="2"/>
          </rPr>
          <t>NP</t>
        </r>
        <r>
          <rPr>
            <sz val="8"/>
            <color indexed="81"/>
            <rFont val="Tahoma"/>
            <family val="2"/>
          </rPr>
          <t xml:space="preserve">" en la columna N,
         si previamente lo ha marcado en la hoja </t>
        </r>
        <r>
          <rPr>
            <sz val="8"/>
            <color indexed="12"/>
            <rFont val="Tahoma"/>
            <family val="2"/>
          </rPr>
          <t xml:space="preserve">"Actas_P2A". </t>
        </r>
        <r>
          <rPr>
            <sz val="8"/>
            <color indexed="8"/>
            <rFont val="Tahoma"/>
            <family val="2"/>
          </rPr>
          <t>No</t>
        </r>
        <r>
          <rPr>
            <sz val="8"/>
            <color indexed="81"/>
            <rFont val="Tahoma"/>
            <family val="2"/>
          </rPr>
          <t xml:space="preserve"> lo califique.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b/>
            <sz val="8"/>
            <color indexed="81"/>
            <rFont val="Tahoma"/>
            <family val="2"/>
          </rPr>
          <t xml:space="preserve">
</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1º) e imprima el acta.
   3) seleccione los siguientes de ese día (en el filtro rosa seleccione 2º)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NP</t>
        </r>
        <r>
          <rPr>
            <sz val="8"/>
            <color indexed="81"/>
            <rFont val="Tahoma"/>
            <family val="2"/>
          </rPr>
          <t xml:space="preserve">:El aspirante no se presenta a la prueba.
</t>
        </r>
        <r>
          <rPr>
            <sz val="8"/>
            <color indexed="12"/>
            <rFont val="Tahoma"/>
            <family val="2"/>
          </rPr>
          <t>Poner NP en la hoja ACTAS_P2A.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21.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22.xml><?xml version="1.0" encoding="utf-8"?>
<comments xmlns="http://schemas.openxmlformats.org/spreadsheetml/2006/main">
  <authors>
    <author>Julián Blanco</author>
  </authors>
  <commentList>
    <comment ref="C3" authorId="0" shapeId="0">
      <text>
        <r>
          <rPr>
            <b/>
            <sz val="8"/>
            <color indexed="81"/>
            <rFont val="Tahoma"/>
            <family val="2"/>
          </rPr>
          <t xml:space="preserve">1º) Filtrar aspirantes presentados a la Prueba 2 = SI </t>
        </r>
        <r>
          <rPr>
            <sz val="8"/>
            <color indexed="81"/>
            <rFont val="Tahoma"/>
            <family val="2"/>
          </rPr>
          <t xml:space="preserve"> (celda verde) 
        Se mostrarán todos los aspirantes evaluados.
</t>
        </r>
        <r>
          <rPr>
            <b/>
            <sz val="8"/>
            <color indexed="81"/>
            <rFont val="Tahoma"/>
            <family val="2"/>
          </rPr>
          <t>2º) Imprimir el listado.</t>
        </r>
        <r>
          <rPr>
            <sz val="8"/>
            <color indexed="81"/>
            <rFont val="Tahoma"/>
            <family val="2"/>
          </rPr>
          <t xml:space="preserve"> (Menú / Archivo / Imprimir...)
</t>
        </r>
      </text>
    </comment>
    <comment ref="C4"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_Prueba2_Resultado</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_Prueba2_Resultado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_Prueba2_Resultado</t>
        </r>
        <r>
          <rPr>
            <b/>
            <sz val="8"/>
            <color indexed="81"/>
            <rFont val="Tahoma"/>
            <family val="2"/>
          </rPr>
          <t xml:space="preserve">
</t>
        </r>
        <r>
          <rPr>
            <sz val="8"/>
            <color indexed="81"/>
            <rFont val="Tahoma"/>
            <family val="2"/>
          </rPr>
          <t xml:space="preserve">
</t>
        </r>
      </text>
    </comment>
    <comment ref="W15" authorId="0" shapeId="0">
      <text>
        <r>
          <rPr>
            <b/>
            <sz val="8"/>
            <color indexed="81"/>
            <rFont val="Tahoma"/>
            <family val="2"/>
          </rPr>
          <t xml:space="preserve">Estim: </t>
        </r>
        <r>
          <rPr>
            <sz val="8"/>
            <color indexed="81"/>
            <rFont val="Tahoma"/>
            <family val="2"/>
          </rPr>
          <t>Indica que el aspirante presentó una alegación y fue estimada</t>
        </r>
      </text>
    </comment>
  </commentList>
</comments>
</file>

<file path=xl/comments23.xml><?xml version="1.0" encoding="utf-8"?>
<comments xmlns="http://schemas.openxmlformats.org/spreadsheetml/2006/main">
  <authors>
    <author>Julián Blanco</author>
  </authors>
  <commentList>
    <comment ref="C2" authorId="0" shapeId="0">
      <text>
        <r>
          <rPr>
            <sz val="8"/>
            <color indexed="81"/>
            <rFont val="Tahoma"/>
            <family val="2"/>
          </rPr>
          <t>Si procede</t>
        </r>
        <r>
          <rPr>
            <b/>
            <sz val="8"/>
            <color indexed="81"/>
            <rFont val="Tahoma"/>
            <family val="2"/>
          </rPr>
          <t xml:space="preserve"> estimar una reclamación</t>
        </r>
        <r>
          <rPr>
            <sz val="8"/>
            <color indexed="81"/>
            <rFont val="Tahoma"/>
            <family val="2"/>
          </rPr>
          <t xml:space="preserve"> y tenemos que </t>
        </r>
        <r>
          <rPr>
            <b/>
            <sz val="8"/>
            <color indexed="81"/>
            <rFont val="Tahoma"/>
            <family val="2"/>
          </rPr>
          <t>modificar la nota a un aspirante</t>
        </r>
        <r>
          <rPr>
            <sz val="8"/>
            <color indexed="81"/>
            <rFont val="Tahoma"/>
            <family val="2"/>
          </rPr>
          <t xml:space="preserve">, los miembros del tribunal que vayan a cambiar alguna de sus calificaciones, deberán hacerlo </t>
        </r>
        <r>
          <rPr>
            <b/>
            <u/>
            <sz val="8"/>
            <color indexed="81"/>
            <rFont val="Tahoma"/>
            <family val="2"/>
          </rPr>
          <t>sobrescribiendo sus calificaciones anteriores</t>
        </r>
        <r>
          <rPr>
            <b/>
            <sz val="8"/>
            <color indexed="81"/>
            <rFont val="Tahoma"/>
            <family val="2"/>
          </rPr>
          <t xml:space="preserve"> en las hojas '16_P2_Prog' y '17_P2_Ud'.</t>
        </r>
        <r>
          <rPr>
            <sz val="8"/>
            <color indexed="81"/>
            <rFont val="Tahoma"/>
            <family val="2"/>
          </rPr>
          <t xml:space="preserve">
Hecho esto, el cálculo de la nueva nota de la Prueba 1 se actualizará automáticamente, y condicionará la nota final de la fase de oposición.
</t>
        </r>
        <r>
          <rPr>
            <b/>
            <sz val="8"/>
            <color indexed="81"/>
            <rFont val="Tahoma"/>
            <family val="2"/>
          </rPr>
          <t>Esta hoja solo sirve para mostrar esos cambios</t>
        </r>
        <r>
          <rPr>
            <sz val="8"/>
            <color indexed="81"/>
            <rFont val="Tahoma"/>
            <family val="2"/>
          </rPr>
          <t xml:space="preserve"> -no realiza ningún cálculo-. Para ello, solo hay que anotar:
     - la nota inicialmente reclamada 
     - y si hemos estimado o no dicha reclamación.
Si escribimos Estimación</t>
        </r>
        <r>
          <rPr>
            <b/>
            <sz val="8"/>
            <color indexed="81"/>
            <rFont val="Tahoma"/>
            <family val="2"/>
          </rPr>
          <t>=</t>
        </r>
        <r>
          <rPr>
            <sz val="8"/>
            <color indexed="81"/>
            <rFont val="Tahoma"/>
            <family val="2"/>
          </rPr>
          <t xml:space="preserve">SÍ, esta hoja </t>
        </r>
        <r>
          <rPr>
            <u/>
            <sz val="8"/>
            <color indexed="81"/>
            <rFont val="Tahoma"/>
            <family val="2"/>
          </rPr>
          <t>muestra</t>
        </r>
        <r>
          <rPr>
            <sz val="8"/>
            <color indexed="81"/>
            <rFont val="Tahoma"/>
            <family val="2"/>
          </rPr>
          <t xml:space="preserve"> los datos que están grabados previamente en las en las hojas '16_P2_Prog' y '17_P2_Ud', y que habremos modificado con motivo de la estimación.
Esta hoja puede imprimirse como acta para ser publicada.</t>
        </r>
      </text>
    </comment>
    <comment ref="AJ2" authorId="0" shapeId="0">
      <text>
        <r>
          <rPr>
            <sz val="8"/>
            <color indexed="81"/>
            <rFont val="Tahoma"/>
            <family val="2"/>
          </rPr>
          <t>Para guardar constancia de los cambios realizados, no es necesario pero también se puede insertar un comentario en la propia celda en la que un miembro del tribunal ha modificado su nota: 
Seleccionar celda / botón derecho del ratón / insertar comentario. 
(ver ejemplo de esto en la columna Al y siguientes).</t>
        </r>
      </text>
    </comment>
    <comment ref="C3" authorId="0" shapeId="0">
      <text>
        <r>
          <rPr>
            <b/>
            <sz val="8"/>
            <color indexed="81"/>
            <rFont val="Tahoma"/>
            <family val="2"/>
          </rPr>
          <t xml:space="preserve">1º) Anotar </t>
        </r>
        <r>
          <rPr>
            <sz val="8"/>
            <color indexed="81"/>
            <rFont val="Tahoma"/>
            <family val="2"/>
          </rPr>
          <t xml:space="preserve">en la columna "Nota Reclamada" el valor de la </t>
        </r>
        <r>
          <rPr>
            <b/>
            <sz val="8"/>
            <color indexed="81"/>
            <rFont val="Tahoma"/>
            <family val="2"/>
          </rPr>
          <t>nota de la Prueba 2</t>
        </r>
        <r>
          <rPr>
            <sz val="8"/>
            <color indexed="81"/>
            <rFont val="Tahoma"/>
            <family val="2"/>
          </rPr>
          <t xml:space="preserve"> (contra la que reclama)
</t>
        </r>
        <r>
          <rPr>
            <b/>
            <sz val="8"/>
            <color indexed="81"/>
            <rFont val="Tahoma"/>
            <family val="2"/>
          </rPr>
          <t xml:space="preserve">2º) Anotar </t>
        </r>
        <r>
          <rPr>
            <sz val="8"/>
            <color indexed="81"/>
            <rFont val="Tahoma"/>
            <family val="2"/>
          </rPr>
          <t>si la alegación se estima o no. (columna "</t>
        </r>
        <r>
          <rPr>
            <b/>
            <sz val="8"/>
            <color indexed="81"/>
            <rFont val="Tahoma"/>
            <family val="2"/>
          </rPr>
          <t>Estimación SÍ/NO</t>
        </r>
        <r>
          <rPr>
            <sz val="8"/>
            <color indexed="81"/>
            <rFont val="Tahoma"/>
            <family val="2"/>
          </rPr>
          <t xml:space="preserve">")
       - Si la alegación </t>
        </r>
        <r>
          <rPr>
            <b/>
            <sz val="8"/>
            <color indexed="81"/>
            <rFont val="Tahoma"/>
            <family val="2"/>
          </rPr>
          <t>no</t>
        </r>
        <r>
          <rPr>
            <sz val="8"/>
            <color indexed="81"/>
            <rFont val="Tahoma"/>
            <family val="2"/>
          </rPr>
          <t xml:space="preserve"> se estima, anotar "NO".
       - Si la alegación </t>
        </r>
        <r>
          <rPr>
            <b/>
            <sz val="8"/>
            <color indexed="81"/>
            <rFont val="Tahoma"/>
            <family val="2"/>
          </rPr>
          <t xml:space="preserve">sí </t>
        </r>
        <r>
          <rPr>
            <sz val="8"/>
            <color indexed="81"/>
            <rFont val="Tahoma"/>
            <family val="2"/>
          </rPr>
          <t xml:space="preserve">se estima, </t>
        </r>
        <r>
          <rPr>
            <b/>
            <sz val="8"/>
            <color indexed="81"/>
            <rFont val="Tahoma"/>
            <family val="2"/>
          </rPr>
          <t xml:space="preserve">anotar "SÍ" y MODIFICAR las notas en las hojas 16_P2_Prog 
         y 17_P2_Ud. </t>
        </r>
        <r>
          <rPr>
            <b/>
            <u/>
            <sz val="8"/>
            <color indexed="81"/>
            <rFont val="Tahoma"/>
            <family val="2"/>
          </rPr>
          <t>(Sobreescribir</t>
        </r>
        <r>
          <rPr>
            <b/>
            <sz val="8"/>
            <color indexed="81"/>
            <rFont val="Tahoma"/>
            <family val="2"/>
          </rPr>
          <t xml:space="preserve"> las calificaciones anteriores)</t>
        </r>
        <r>
          <rPr>
            <sz val="8"/>
            <color indexed="81"/>
            <rFont val="Tahoma"/>
            <family val="2"/>
          </rPr>
          <t xml:space="preserve">
        En la hoja "Listado Resultado P2" se mostrará "Estim" a la derecha, que indica que la nota del aspirante 
        ha sido modificada al estimar su alegación.
</t>
        </r>
        <r>
          <rPr>
            <b/>
            <sz val="8"/>
            <color indexed="81"/>
            <rFont val="Tahoma"/>
            <family val="2"/>
          </rPr>
          <t>3º)</t>
        </r>
        <r>
          <rPr>
            <sz val="8"/>
            <color indexed="81"/>
            <rFont val="Tahoma"/>
            <family val="2"/>
          </rPr>
          <t xml:space="preserve"> En la columna AH se pueden </t>
        </r>
        <r>
          <rPr>
            <b/>
            <sz val="8"/>
            <color indexed="81"/>
            <rFont val="Tahoma"/>
            <family val="2"/>
          </rPr>
          <t>anotar observaciones</t>
        </r>
        <r>
          <rPr>
            <sz val="8"/>
            <color indexed="81"/>
            <rFont val="Tahoma"/>
            <family val="2"/>
          </rPr>
          <t xml:space="preserve"> particulares, sobre la causa de la estimación.
       Ejemplo: error de grabación, no se tuvo en cuenta un criterio al calificar...
       Estas observaciones </t>
        </r>
        <r>
          <rPr>
            <u/>
            <sz val="8"/>
            <color indexed="81"/>
            <rFont val="Tahoma"/>
            <family val="2"/>
          </rPr>
          <t>no se imprimiran</t>
        </r>
        <r>
          <rPr>
            <sz val="8"/>
            <color indexed="81"/>
            <rFont val="Tahoma"/>
            <family val="2"/>
          </rPr>
          <t xml:space="preserve"> en el informe.
</t>
        </r>
        <r>
          <rPr>
            <b/>
            <sz val="8"/>
            <color indexed="81"/>
            <rFont val="Tahoma"/>
            <family val="2"/>
          </rPr>
          <t xml:space="preserve">4º) </t>
        </r>
        <r>
          <rPr>
            <sz val="8"/>
            <color indexed="81"/>
            <rFont val="Tahoma"/>
            <family val="2"/>
          </rPr>
          <t xml:space="preserve">Completar la </t>
        </r>
        <r>
          <rPr>
            <b/>
            <sz val="8"/>
            <color indexed="81"/>
            <rFont val="Tahoma"/>
            <family val="2"/>
          </rPr>
          <t>fecha de firma</t>
        </r>
        <r>
          <rPr>
            <sz val="8"/>
            <color indexed="81"/>
            <rFont val="Tahoma"/>
            <family val="2"/>
          </rPr>
          <t xml:space="preserve"> del informe. (debajo de este comentario)
</t>
        </r>
        <r>
          <rPr>
            <b/>
            <sz val="8"/>
            <color indexed="81"/>
            <rFont val="Tahoma"/>
            <family val="2"/>
          </rPr>
          <t>5º) Filtrar</t>
        </r>
        <r>
          <rPr>
            <sz val="8"/>
            <color indexed="81"/>
            <rFont val="Tahoma"/>
            <family val="2"/>
          </rPr>
          <t xml:space="preserve"> todas las alegaciones presentadas (columna azul)
</t>
        </r>
        <r>
          <rPr>
            <b/>
            <sz val="8"/>
            <color indexed="81"/>
            <rFont val="Tahoma"/>
            <family val="2"/>
          </rPr>
          <t>6º) Imprimir el informe.</t>
        </r>
        <r>
          <rPr>
            <sz val="8"/>
            <color indexed="81"/>
            <rFont val="Tahoma"/>
            <family val="2"/>
          </rPr>
          <t xml:space="preserve">  (Menú / Archivo / Imprimir...)
</t>
        </r>
        <r>
          <rPr>
            <sz val="8"/>
            <color indexed="10"/>
            <rFont val="Tahoma"/>
            <family val="2"/>
          </rPr>
          <t xml:space="preserve">       No utilice "Cortar-Pegar" ni "arrastre" celdas a otro lugar.</t>
        </r>
      </text>
    </comment>
    <comment ref="C4" authorId="0" shapeId="0">
      <text>
        <r>
          <rPr>
            <b/>
            <sz val="8"/>
            <color indexed="81"/>
            <rFont val="Tahoma"/>
            <family val="2"/>
          </rPr>
          <t>Esta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_Prueba2_Alegaciones</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_Prueba2_Alegaciones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_Prueba2_Alegaciones</t>
        </r>
        <r>
          <rPr>
            <b/>
            <sz val="8"/>
            <color indexed="81"/>
            <rFont val="Tahoma"/>
            <family val="2"/>
          </rPr>
          <t xml:space="preserve">
</t>
        </r>
        <r>
          <rPr>
            <sz val="8"/>
            <color indexed="81"/>
            <rFont val="Tahoma"/>
            <family val="2"/>
          </rPr>
          <t xml:space="preserve">
</t>
        </r>
      </text>
    </comment>
    <comment ref="AL9" authorId="0" shapeId="0">
      <text>
        <r>
          <rPr>
            <b/>
            <sz val="8"/>
            <color indexed="81"/>
            <rFont val="Tahoma"/>
            <family val="2"/>
          </rPr>
          <t>Nota reclamada y modificada</t>
        </r>
        <r>
          <rPr>
            <b/>
            <sz val="8"/>
            <color indexed="12"/>
            <rFont val="Tahoma"/>
            <family val="2"/>
          </rPr>
          <t xml:space="preserve"> (30 jun)</t>
        </r>
        <r>
          <rPr>
            <sz val="8"/>
            <color indexed="81"/>
            <rFont val="Tahoma"/>
            <family val="2"/>
          </rPr>
          <t xml:space="preserve">
La calificación </t>
        </r>
        <r>
          <rPr>
            <u/>
            <sz val="8"/>
            <color indexed="81"/>
            <rFont val="Tahoma"/>
            <family val="2"/>
          </rPr>
          <t>anterior</t>
        </r>
        <r>
          <rPr>
            <sz val="8"/>
            <color indexed="81"/>
            <rFont val="Tahoma"/>
            <family val="2"/>
          </rPr>
          <t xml:space="preserve"> fue: </t>
        </r>
        <r>
          <rPr>
            <b/>
            <sz val="8"/>
            <color indexed="12"/>
            <rFont val="Tahoma"/>
            <family val="2"/>
          </rPr>
          <t xml:space="preserve">3,00
</t>
        </r>
        <r>
          <rPr>
            <sz val="8"/>
            <color indexed="81"/>
            <rFont val="Tahoma"/>
            <family val="2"/>
          </rPr>
          <t xml:space="preserve">La calificación </t>
        </r>
        <r>
          <rPr>
            <u/>
            <sz val="8"/>
            <color indexed="81"/>
            <rFont val="Tahoma"/>
            <family val="2"/>
          </rPr>
          <t>correcta</t>
        </r>
        <r>
          <rPr>
            <sz val="8"/>
            <color indexed="81"/>
            <rFont val="Tahoma"/>
            <family val="2"/>
          </rPr>
          <t xml:space="preserve"> es:  </t>
        </r>
        <r>
          <rPr>
            <b/>
            <sz val="8"/>
            <color indexed="12"/>
            <rFont val="Tahoma"/>
            <family val="2"/>
          </rPr>
          <t>6,00</t>
        </r>
        <r>
          <rPr>
            <sz val="8"/>
            <color indexed="81"/>
            <rFont val="Tahoma"/>
            <family val="2"/>
          </rPr>
          <t xml:space="preserve">
(Fue un sencillo error al grabar la nota)</t>
        </r>
      </text>
    </comment>
    <comment ref="S15" authorId="0" shapeId="0">
      <text>
        <r>
          <rPr>
            <sz val="8"/>
            <color indexed="81"/>
            <rFont val="Tahoma"/>
            <family val="2"/>
          </rPr>
          <t>Nota corregida
=&lt;Nota reclamada</t>
        </r>
        <r>
          <rPr>
            <sz val="8"/>
            <color indexed="81"/>
            <rFont val="Tahoma"/>
            <family val="2"/>
          </rPr>
          <t xml:space="preserve">
</t>
        </r>
      </text>
    </comment>
    <comment ref="T15" authorId="0" shapeId="0">
      <text>
        <r>
          <rPr>
            <sz val="8"/>
            <color indexed="81"/>
            <rFont val="Tahoma"/>
            <family val="2"/>
          </rPr>
          <t>Nota reclamada en blanco</t>
        </r>
        <r>
          <rPr>
            <sz val="8"/>
            <color indexed="81"/>
            <rFont val="Tahoma"/>
            <family val="2"/>
          </rPr>
          <t xml:space="preserve">
</t>
        </r>
      </text>
    </comment>
    <comment ref="Y15" authorId="0" shapeId="0">
      <text>
        <r>
          <rPr>
            <sz val="8"/>
            <color indexed="81"/>
            <rFont val="Tahoma"/>
            <family val="2"/>
          </rPr>
          <t>Nota corregida
=&lt;Nota reclamada</t>
        </r>
        <r>
          <rPr>
            <sz val="8"/>
            <color indexed="81"/>
            <rFont val="Tahoma"/>
            <family val="2"/>
          </rPr>
          <t xml:space="preserve">
</t>
        </r>
      </text>
    </comment>
    <comment ref="Z15" authorId="0" shapeId="0">
      <text>
        <r>
          <rPr>
            <sz val="8"/>
            <color indexed="81"/>
            <rFont val="Tahoma"/>
            <family val="2"/>
          </rPr>
          <t>Nota reclamada en blanco</t>
        </r>
        <r>
          <rPr>
            <sz val="8"/>
            <color indexed="81"/>
            <rFont val="Tahoma"/>
            <family val="2"/>
          </rPr>
          <t xml:space="preserve">
</t>
        </r>
      </text>
    </comment>
    <comment ref="AG15" authorId="0" shapeId="0">
      <text>
        <r>
          <rPr>
            <sz val="8"/>
            <color indexed="81"/>
            <rFont val="Tahoma"/>
            <family val="2"/>
          </rPr>
          <t xml:space="preserve">Ejemplos: 
Error de grabación del vocal 1.
El vocal 2 no tuvo en cuenta un criterio al calificar…
</t>
        </r>
      </text>
    </comment>
  </commentList>
</comments>
</file>

<file path=xl/comments24.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25.xml><?xml version="1.0" encoding="utf-8"?>
<comments xmlns="http://schemas.openxmlformats.org/spreadsheetml/2006/main">
  <authors>
    <author>Julián Blanco</author>
  </authors>
  <commentList>
    <comment ref="C2" authorId="0" shapeId="0">
      <text>
        <r>
          <rPr>
            <b/>
            <sz val="8"/>
            <color indexed="81"/>
            <rFont val="Tahoma"/>
            <family val="2"/>
          </rPr>
          <t xml:space="preserve">
1º) </t>
        </r>
        <r>
          <rPr>
            <b/>
            <u/>
            <sz val="8"/>
            <color indexed="81"/>
            <rFont val="Tahoma"/>
            <family val="2"/>
          </rPr>
          <t>Filtrar</t>
        </r>
        <r>
          <rPr>
            <b/>
            <sz val="8"/>
            <color indexed="81"/>
            <rFont val="Tahoma"/>
            <family val="2"/>
          </rPr>
          <t xml:space="preserve"> aspirantes  que superan las dos Pruebas = SÍ</t>
        </r>
        <r>
          <rPr>
            <sz val="8"/>
            <color indexed="81"/>
            <rFont val="Tahoma"/>
            <family val="2"/>
          </rPr>
          <t xml:space="preserve">  (celda verde): Se muestran solo los que superan la Fase Oposición.</t>
        </r>
        <r>
          <rPr>
            <b/>
            <sz val="8"/>
            <color indexed="81"/>
            <rFont val="Tahoma"/>
            <family val="2"/>
          </rPr>
          <t xml:space="preserve">
2º) </t>
        </r>
        <r>
          <rPr>
            <b/>
            <u/>
            <sz val="8"/>
            <color indexed="81"/>
            <rFont val="Tahoma"/>
            <family val="2"/>
          </rPr>
          <t>Imprimir</t>
        </r>
        <r>
          <rPr>
            <b/>
            <sz val="8"/>
            <color indexed="81"/>
            <rFont val="Tahoma"/>
            <family val="2"/>
          </rPr>
          <t xml:space="preserve"> listados.</t>
        </r>
        <r>
          <rPr>
            <sz val="8"/>
            <color indexed="81"/>
            <rFont val="Tahoma"/>
            <family val="2"/>
          </rPr>
          <t xml:space="preserve"> (Menú / Archivo / Imprimir…)
</t>
        </r>
        <r>
          <rPr>
            <b/>
            <u/>
            <sz val="8"/>
            <color indexed="81"/>
            <rFont val="Tahoma"/>
            <family val="2"/>
          </rPr>
          <t xml:space="preserve">
Otros Filtros de Interés</t>
        </r>
        <r>
          <rPr>
            <u/>
            <sz val="8"/>
            <color indexed="81"/>
            <rFont val="Tahoma"/>
            <family val="2"/>
          </rPr>
          <t>: Filtro en "aspirantes  que superan las dos Pruebas" (celda verde)</t>
        </r>
        <r>
          <rPr>
            <b/>
            <u/>
            <sz val="8"/>
            <color indexed="81"/>
            <rFont val="Tahoma"/>
            <family val="2"/>
          </rPr>
          <t xml:space="preserve">
</t>
        </r>
        <r>
          <rPr>
            <b/>
            <sz val="8"/>
            <color indexed="81"/>
            <rFont val="Tahoma"/>
            <family val="2"/>
          </rPr>
          <t>= NO:</t>
        </r>
        <r>
          <rPr>
            <sz val="8"/>
            <color indexed="81"/>
            <rFont val="Tahoma"/>
            <family val="2"/>
          </rPr>
          <t xml:space="preserve">  Se muestran solo los no aprobados, con indicación del motivo por el que no superaron el proceso.
</t>
        </r>
        <r>
          <rPr>
            <b/>
            <sz val="8"/>
            <color indexed="81"/>
            <rFont val="Tahoma"/>
            <family val="2"/>
          </rPr>
          <t>= no vacías</t>
        </r>
        <r>
          <rPr>
            <sz val="8"/>
            <color indexed="81"/>
            <rFont val="Tahoma"/>
            <family val="2"/>
          </rPr>
          <t xml:space="preserve">:  Se muestran todos los aspirantes, indicando si superaron o no el proceso (y el motivo si no lo superaron)
</t>
        </r>
      </text>
    </comment>
    <comment ref="C3"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_ResultadoFaseOposicion</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_ResultadoFaseOposicion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_ResultadoFaseOposicion</t>
        </r>
        <r>
          <rPr>
            <b/>
            <sz val="8"/>
            <color indexed="81"/>
            <rFont val="Tahoma"/>
            <family val="2"/>
          </rPr>
          <t xml:space="preserve">
</t>
        </r>
        <r>
          <rPr>
            <sz val="8"/>
            <color indexed="81"/>
            <rFont val="Tahoma"/>
            <family val="2"/>
          </rPr>
          <t xml:space="preserve">
</t>
        </r>
      </text>
    </comment>
  </commentList>
</comments>
</file>

<file path=xl/comments26.xml><?xml version="1.0" encoding="utf-8"?>
<comments xmlns="http://schemas.openxmlformats.org/spreadsheetml/2006/main">
  <authors>
    <author>Junta de Castilla y León</author>
    <author>Julián Blanco</author>
  </authors>
  <commentList>
    <comment ref="A1" authorId="0" shapeId="0">
      <text>
        <r>
          <rPr>
            <b/>
            <sz val="8"/>
            <color indexed="81"/>
            <rFont val="Tahoma"/>
            <family val="2"/>
          </rPr>
          <t>Desde este listado se pueden COPIAR Y PEGAR datos a otro documento.</t>
        </r>
        <r>
          <rPr>
            <b/>
            <sz val="8"/>
            <color indexed="81"/>
            <rFont val="Tahoma"/>
            <family val="2"/>
          </rPr>
          <t xml:space="preserve">
a </t>
        </r>
        <r>
          <rPr>
            <b/>
            <u/>
            <sz val="8"/>
            <color indexed="81"/>
            <rFont val="Tahoma"/>
            <family val="2"/>
          </rPr>
          <t>Word:</t>
        </r>
        <r>
          <rPr>
            <b/>
            <sz val="8"/>
            <color indexed="81"/>
            <rFont val="Tahoma"/>
            <family val="2"/>
          </rPr>
          <t xml:space="preserve"> </t>
        </r>
        <r>
          <rPr>
            <sz val="8"/>
            <color indexed="81"/>
            <rFont val="Tahoma"/>
            <family val="2"/>
          </rPr>
          <t xml:space="preserve">FILTRAR los datos de interés, seleccionar celdas, </t>
        </r>
        <r>
          <rPr>
            <b/>
            <sz val="8"/>
            <color indexed="81"/>
            <rFont val="Tahoma"/>
            <family val="2"/>
          </rPr>
          <t>COPIAR y PEGAR</t>
        </r>
        <r>
          <rPr>
            <sz val="8"/>
            <color indexed="81"/>
            <rFont val="Tahoma"/>
            <family val="2"/>
          </rPr>
          <t xml:space="preserve">.
</t>
        </r>
        <r>
          <rPr>
            <b/>
            <sz val="8"/>
            <color indexed="81"/>
            <rFont val="Tahoma"/>
            <family val="2"/>
          </rPr>
          <t xml:space="preserve">a </t>
        </r>
        <r>
          <rPr>
            <b/>
            <u/>
            <sz val="8"/>
            <color indexed="81"/>
            <rFont val="Tahoma"/>
            <family val="2"/>
          </rPr>
          <t>Excel:</t>
        </r>
        <r>
          <rPr>
            <b/>
            <sz val="8"/>
            <color indexed="81"/>
            <rFont val="Tahoma"/>
            <family val="2"/>
          </rPr>
          <t xml:space="preserve"> </t>
        </r>
        <r>
          <rPr>
            <sz val="8"/>
            <color indexed="81"/>
            <rFont val="Tahoma"/>
            <family val="2"/>
          </rPr>
          <t xml:space="preserve">FILTRAR..., COPIAR y </t>
        </r>
        <r>
          <rPr>
            <b/>
            <sz val="8"/>
            <color indexed="81"/>
            <rFont val="Tahoma"/>
            <family val="2"/>
          </rPr>
          <t xml:space="preserve">PEGAR </t>
        </r>
        <r>
          <rPr>
            <b/>
            <u/>
            <sz val="8"/>
            <color indexed="81"/>
            <rFont val="Tahoma"/>
            <family val="2"/>
          </rPr>
          <t>VALORES</t>
        </r>
        <r>
          <rPr>
            <b/>
            <sz val="8"/>
            <color indexed="81"/>
            <rFont val="Tahoma"/>
            <family val="2"/>
          </rPr>
          <t xml:space="preserve"> (Edición / Pegado Especial… Valores) </t>
        </r>
        <r>
          <rPr>
            <sz val="8"/>
            <color indexed="81"/>
            <rFont val="Tahoma"/>
            <family val="2"/>
          </rPr>
          <t xml:space="preserve">y dar formato de fecha a los datos que son fechas: Edición / Formato / Celdas / Número...Fecha
</t>
        </r>
      </text>
    </comment>
    <comment ref="C1" authorId="1" shapeId="0">
      <text>
        <r>
          <rPr>
            <sz val="8"/>
            <color indexed="81"/>
            <rFont val="Tahoma"/>
            <family val="2"/>
          </rPr>
          <t>Número o puesto que ocupa el aspirante en su tribunal.</t>
        </r>
        <r>
          <rPr>
            <sz val="8"/>
            <color indexed="81"/>
            <rFont val="Tahoma"/>
            <family val="2"/>
          </rPr>
          <t xml:space="preserve">
</t>
        </r>
      </text>
    </comment>
    <comment ref="D1" authorId="1" shapeId="0">
      <text>
        <r>
          <rPr>
            <sz val="8"/>
            <color indexed="81"/>
            <rFont val="Tahoma"/>
            <family val="2"/>
          </rPr>
          <t>Número o puesto que ocupa el aspirante, del total de aspirantes de esta especialidad.</t>
        </r>
        <r>
          <rPr>
            <sz val="8"/>
            <color indexed="81"/>
            <rFont val="Tahoma"/>
            <family val="2"/>
          </rPr>
          <t xml:space="preserve">
</t>
        </r>
      </text>
    </comment>
  </commentList>
</comments>
</file>

<file path=xl/comments3.xml><?xml version="1.0" encoding="utf-8"?>
<comments xmlns="http://schemas.openxmlformats.org/spreadsheetml/2006/main">
  <authors>
    <author>Julián Blanco</author>
  </authors>
  <commentList>
    <comment ref="J14" authorId="0" shapeId="0">
      <text>
        <r>
          <rPr>
            <sz val="9"/>
            <color indexed="81"/>
            <rFont val="Tahoma"/>
            <family val="2"/>
          </rPr>
          <t>Estas celdas amarillas contienen comentarios con información e instrucciones sobre las tareas a realizar en cada hoja.</t>
        </r>
      </text>
    </comment>
    <comment ref="J84" authorId="0" shapeId="0">
      <text>
        <r>
          <rPr>
            <sz val="9"/>
            <color indexed="81"/>
            <rFont val="Tahoma"/>
            <family val="2"/>
          </rPr>
          <t>Estas celdas amarillas contienen comentarios con información e instrucciones sobre las tareas a realizar en cada hoja.</t>
        </r>
      </text>
    </comment>
    <comment ref="J85" authorId="0" shapeId="0">
      <text>
        <r>
          <rPr>
            <sz val="9"/>
            <color indexed="81"/>
            <rFont val="Tahoma"/>
            <family val="2"/>
          </rPr>
          <t xml:space="preserve">Por ejemplo, encontrará información para generar y </t>
        </r>
        <r>
          <rPr>
            <u/>
            <sz val="9"/>
            <color indexed="81"/>
            <rFont val="Tahoma"/>
            <family val="2"/>
          </rPr>
          <t>nombrar</t>
        </r>
        <r>
          <rPr>
            <sz val="9"/>
            <color indexed="81"/>
            <rFont val="Tahoma"/>
            <family val="2"/>
          </rPr>
          <t xml:space="preserve"> un archivo </t>
        </r>
        <r>
          <rPr>
            <b/>
            <sz val="9"/>
            <color indexed="81"/>
            <rFont val="Tahoma"/>
            <family val="2"/>
          </rPr>
          <t>pdf</t>
        </r>
        <r>
          <rPr>
            <sz val="9"/>
            <color indexed="81"/>
            <rFont val="Tahoma"/>
            <family val="2"/>
          </rPr>
          <t xml:space="preserve"> que deberá enviar por correo electrónico para ser publicado en el Portal de Educación.</t>
        </r>
      </text>
    </comment>
    <comment ref="J86" authorId="0" shapeId="0">
      <text>
        <r>
          <rPr>
            <sz val="8"/>
            <color indexed="81"/>
            <rFont val="Tahoma"/>
            <family val="2"/>
          </rPr>
          <t xml:space="preserve">Siempre que encuentre una celda con una esquina roja, podrá leer el comentario asociado.
</t>
        </r>
      </text>
    </comment>
  </commentList>
</comments>
</file>

<file path=xl/comments4.xml><?xml version="1.0" encoding="utf-8"?>
<comments xmlns="http://schemas.openxmlformats.org/spreadsheetml/2006/main">
  <authors>
    <author>Julián Blanco</author>
  </authors>
  <commentList>
    <comment ref="P25" authorId="0" shapeId="0">
      <text>
        <r>
          <rPr>
            <sz val="8"/>
            <color indexed="81"/>
            <rFont val="Tahoma"/>
            <family val="2"/>
          </rPr>
          <t xml:space="preserve">Indica miembros de tribunal repetidos
</t>
        </r>
      </text>
    </comment>
    <comment ref="Q25" authorId="0" shapeId="0">
      <text>
        <r>
          <rPr>
            <sz val="8"/>
            <color indexed="81"/>
            <rFont val="Tahoma"/>
            <family val="2"/>
          </rPr>
          <t>Valor&gt;0 Indica que este miembro del tribunal no se encuentra en la lista de titulares y suplentes: Hay que actualizar la lista de miembros introducidos</t>
        </r>
        <r>
          <rPr>
            <sz val="8"/>
            <color indexed="81"/>
            <rFont val="Tahoma"/>
            <family val="2"/>
          </rPr>
          <t xml:space="preserve">
</t>
        </r>
      </text>
    </comment>
  </commentList>
</comments>
</file>

<file path=xl/comments5.xml><?xml version="1.0" encoding="utf-8"?>
<comments xmlns="http://schemas.openxmlformats.org/spreadsheetml/2006/main">
  <authors>
    <author>Julián Blanco</author>
    <author>Julian Blanco Gonzalez</author>
  </authors>
  <commentList>
    <comment ref="E1" authorId="0" shapeId="0">
      <text>
        <r>
          <rPr>
            <b/>
            <sz val="8"/>
            <color indexed="81"/>
            <rFont val="Tahoma"/>
            <family val="2"/>
          </rPr>
          <t xml:space="preserve">1º) </t>
        </r>
        <r>
          <rPr>
            <sz val="8"/>
            <color indexed="81"/>
            <rFont val="Tahoma"/>
            <family val="2"/>
          </rPr>
          <t xml:space="preserve">Describir brevemente los </t>
        </r>
        <r>
          <rPr>
            <b/>
            <sz val="8"/>
            <color indexed="81"/>
            <rFont val="Tahoma"/>
            <family val="2"/>
          </rPr>
          <t>criterios de calificación</t>
        </r>
        <r>
          <rPr>
            <sz val="8"/>
            <color indexed="81"/>
            <rFont val="Tahoma"/>
            <family val="2"/>
          </rPr>
          <t xml:space="preserve"> de cada prueba (hasta 5 difererentes) y, si procede, establecer el </t>
        </r>
        <r>
          <rPr>
            <b/>
            <sz val="8"/>
            <color indexed="81"/>
            <rFont val="Tahoma"/>
            <family val="2"/>
          </rPr>
          <t>peso específico</t>
        </r>
        <r>
          <rPr>
            <sz val="8"/>
            <color indexed="81"/>
            <rFont val="Tahoma"/>
            <family val="2"/>
          </rPr>
          <t xml:space="preserve"> de cada uno de ellos.
</t>
        </r>
        <r>
          <rPr>
            <b/>
            <sz val="8"/>
            <color indexed="81"/>
            <rFont val="Tahoma"/>
            <family val="2"/>
          </rPr>
          <t xml:space="preserve">2º) </t>
        </r>
        <r>
          <rPr>
            <sz val="8"/>
            <color indexed="81"/>
            <rFont val="Tahoma"/>
            <family val="2"/>
          </rPr>
          <t xml:space="preserve">Si se establece un peso específico para cada criterio, se calculará la </t>
        </r>
        <r>
          <rPr>
            <u/>
            <sz val="8"/>
            <color indexed="81"/>
            <rFont val="Tahoma"/>
            <family val="2"/>
          </rPr>
          <t>MEDIA PONDERADA</t>
        </r>
        <r>
          <rPr>
            <sz val="8"/>
            <color indexed="81"/>
            <rFont val="Tahoma"/>
            <family val="2"/>
          </rPr>
          <t xml:space="preserve"> de las puntuaciones asignadas a cada uno de ellos. 
       Todos los criterios habrán de de ser puntuados obligatoriamente.
       Si no se establece un peso específico para cada criterio, se calculará la </t>
        </r>
        <r>
          <rPr>
            <u/>
            <sz val="8"/>
            <color indexed="81"/>
            <rFont val="Tahoma"/>
            <family val="2"/>
          </rPr>
          <t>MEDIA ARITMÉTICA</t>
        </r>
        <r>
          <rPr>
            <sz val="8"/>
            <color indexed="81"/>
            <rFont val="Tahoma"/>
            <family val="2"/>
          </rPr>
          <t xml:space="preserve"> de las puntuaciones asignadas a cada uno de ellos.</t>
        </r>
      </text>
    </comment>
    <comment ref="A3" authorId="1" shapeId="0">
      <text>
        <r>
          <rPr>
            <b/>
            <sz val="9"/>
            <color indexed="81"/>
            <rFont val="Tahoma"/>
            <family val="2"/>
          </rPr>
          <t>Esta hoja solo es de consulta. Los criterios de calificación no pueden modificarse.</t>
        </r>
        <r>
          <rPr>
            <sz val="9"/>
            <color indexed="81"/>
            <rFont val="Tahoma"/>
            <family val="2"/>
          </rPr>
          <t xml:space="preserve">
   </t>
        </r>
        <r>
          <rPr>
            <sz val="8"/>
            <color indexed="81"/>
            <rFont val="Tahoma"/>
            <family val="2"/>
          </rPr>
          <t>Los criterios de calificación de las pruebas son establecidos por la Comisión de Selección de la especialidad
    y comunicados a la Dirección General de Recursos Humanos de la Consejería de Educación. (DG RRHH)
    La DG RRHH introduce esos criterios en esta hoja, junto con el peso específico establecido para cada prueba
    por la convocatoria de proceso selectivo.
Puede imprimir esta hoja (Menú: Archivo/imprimir...)</t>
        </r>
        <r>
          <rPr>
            <sz val="9"/>
            <color indexed="81"/>
            <rFont val="Tahoma"/>
            <family val="2"/>
          </rPr>
          <t xml:space="preserve">
</t>
        </r>
      </text>
    </comment>
  </commentList>
</comments>
</file>

<file path=xl/comments6.xml><?xml version="1.0" encoding="utf-8"?>
<comments xmlns="http://schemas.openxmlformats.org/spreadsheetml/2006/main">
  <authors>
    <author>Julián Blanco</author>
  </authors>
  <commentList>
    <comment ref="B3" authorId="0" shapeId="0">
      <text>
        <r>
          <rPr>
            <b/>
            <u/>
            <sz val="8"/>
            <color indexed="81"/>
            <rFont val="Tahoma"/>
            <family val="2"/>
          </rPr>
          <t>En condiciones normales, no será necesario escribir nada en esta hoja.</t>
        </r>
        <r>
          <rPr>
            <sz val="8"/>
            <color indexed="81"/>
            <rFont val="Tahoma"/>
            <family val="2"/>
          </rPr>
          <t xml:space="preserve">
Los aspirantes asignados a nuestro tribunal ya están previamente cargados en los listados internos de esta aplicación.</t>
        </r>
        <r>
          <rPr>
            <sz val="9"/>
            <color indexed="81"/>
            <rFont val="Tahoma"/>
            <family val="2"/>
          </rPr>
          <t xml:space="preserve">
</t>
        </r>
        <r>
          <rPr>
            <b/>
            <sz val="9"/>
            <color indexed="10"/>
            <rFont val="Times New Roman"/>
            <family val="1"/>
          </rPr>
          <t xml:space="preserve">
</t>
        </r>
        <r>
          <rPr>
            <b/>
            <sz val="8"/>
            <color indexed="81"/>
            <rFont val="Tahoma"/>
            <family val="2"/>
          </rPr>
          <t>Solo si excepcionalmente hubiera que incluir en nuestro tribunal a aspirantes que no figuran en los listados, se deben escribir sus datos en esta pantalla.</t>
        </r>
        <r>
          <rPr>
            <sz val="8"/>
            <color indexed="81"/>
            <rFont val="Tahoma"/>
            <family val="2"/>
          </rPr>
          <t xml:space="preserve">
Dichos aspirantes serán incluidos en todos los listados del tribunal, </t>
        </r>
        <r>
          <rPr>
            <b/>
            <sz val="8"/>
            <color indexed="81"/>
            <rFont val="Tahoma"/>
            <family val="2"/>
          </rPr>
          <t>figurando al final de los mismos por orden cronológico</t>
        </r>
        <r>
          <rPr>
            <sz val="8"/>
            <color indexed="81"/>
            <rFont val="Tahoma"/>
            <family val="2"/>
          </rPr>
          <t xml:space="preserve"> de incorporación.
Si se necesita, se puede </t>
        </r>
        <r>
          <rPr>
            <u/>
            <sz val="8"/>
            <color indexed="81"/>
            <rFont val="Tahoma"/>
            <family val="2"/>
          </rPr>
          <t>imprimir</t>
        </r>
        <r>
          <rPr>
            <sz val="8"/>
            <color indexed="81"/>
            <rFont val="Tahoma"/>
            <family val="2"/>
          </rPr>
          <t xml:space="preserve"> este listado para incorporarlo al resto de las actas e informes del tribunal. (Menú / Archivo / Imprimir...)
</t>
        </r>
        <r>
          <rPr>
            <sz val="8"/>
            <color indexed="10"/>
            <rFont val="Tahoma"/>
            <family val="2"/>
          </rPr>
          <t>No utilice "Cortar-Pegar" ni "arrastre" celdas a otro lugar.</t>
        </r>
      </text>
    </comment>
  </commentList>
</comments>
</file>

<file path=xl/comments7.xml><?xml version="1.0" encoding="utf-8"?>
<comments xmlns="http://schemas.openxmlformats.org/spreadsheetml/2006/main">
  <authors>
    <author>Julián Blanco</author>
  </authors>
  <commentList>
    <comment ref="A1" authorId="0" shapeId="0">
      <text>
        <r>
          <rPr>
            <b/>
            <sz val="8"/>
            <color indexed="81"/>
            <rFont val="Tahoma"/>
            <family val="2"/>
          </rPr>
          <t xml:space="preserve">1º) </t>
        </r>
        <r>
          <rPr>
            <sz val="8"/>
            <color indexed="81"/>
            <rFont val="Tahoma"/>
            <family val="2"/>
          </rPr>
          <t xml:space="preserve">Anotar el </t>
        </r>
        <r>
          <rPr>
            <b/>
            <sz val="8"/>
            <color indexed="81"/>
            <rFont val="Tahoma"/>
            <family val="2"/>
          </rPr>
          <t>día y hora</t>
        </r>
        <r>
          <rPr>
            <sz val="8"/>
            <color indexed="81"/>
            <rFont val="Tahoma"/>
            <family val="2"/>
          </rPr>
          <t xml:space="preserve"> de la convocatoria, y la fecha de firma del documento.
</t>
        </r>
        <r>
          <rPr>
            <b/>
            <sz val="8"/>
            <color indexed="81"/>
            <rFont val="Tahoma"/>
            <family val="2"/>
          </rPr>
          <t>2º)</t>
        </r>
        <r>
          <rPr>
            <sz val="8"/>
            <color indexed="81"/>
            <rFont val="Tahoma"/>
            <family val="2"/>
          </rPr>
          <t xml:space="preserve"> Imprimir el listado en papel para publicar en tablón de anuncios. (Menú / Archivo / Imprimir...)
</t>
        </r>
      </text>
    </comment>
  </commentList>
</comments>
</file>

<file path=xl/comments8.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9.xml><?xml version="1.0" encoding="utf-8"?>
<comments xmlns="http://schemas.openxmlformats.org/spreadsheetml/2006/main">
  <authors>
    <author>Julián Blanco</author>
  </authors>
  <commentList>
    <comment ref="C3" authorId="0" shapeId="0">
      <text>
        <r>
          <rPr>
            <b/>
            <sz val="8"/>
            <color indexed="81"/>
            <rFont val="Tahoma"/>
            <family val="2"/>
          </rPr>
          <t xml:space="preserve">1º) Generar el listado de aspirantes </t>
        </r>
        <r>
          <rPr>
            <b/>
            <u/>
            <sz val="8"/>
            <color indexed="81"/>
            <rFont val="Tahoma"/>
            <family val="2"/>
          </rPr>
          <t>en papel</t>
        </r>
        <r>
          <rPr>
            <b/>
            <sz val="8"/>
            <color indexed="81"/>
            <rFont val="Tahoma"/>
            <family val="2"/>
          </rPr>
          <t>, para pasar lista en el acto del llamamiento.</t>
        </r>
        <r>
          <rPr>
            <sz val="8"/>
            <color indexed="81"/>
            <rFont val="Tahoma"/>
            <family val="2"/>
          </rPr>
          <t xml:space="preserve">
    - Fitrar aspirantes convocados = </t>
        </r>
        <r>
          <rPr>
            <b/>
            <sz val="8"/>
            <color indexed="81"/>
            <rFont val="Tahoma"/>
            <family val="2"/>
          </rPr>
          <t>SI</t>
        </r>
        <r>
          <rPr>
            <sz val="8"/>
            <color indexed="81"/>
            <rFont val="Tahoma"/>
            <family val="2"/>
          </rPr>
          <t xml:space="preserve"> (celda verde) Se mostrarán todos los aspirantes asignados a este tribunal.
    - Imprimir.  (Menú / Archivo / Imprimir...)
</t>
        </r>
        <r>
          <rPr>
            <b/>
            <sz val="8"/>
            <color indexed="81"/>
            <rFont val="Tahoma"/>
            <family val="2"/>
          </rPr>
          <t>2º) Pasar lista en el acto de presentación. 
   - Anotar Presentados y No presentados.
   - Anotar</t>
        </r>
        <r>
          <rPr>
            <sz val="8"/>
            <color indexed="81"/>
            <rFont val="Tahoma"/>
            <family val="2"/>
          </rPr>
          <t xml:space="preserve"> en "observaciones" los que </t>
        </r>
        <r>
          <rPr>
            <u/>
            <sz val="8"/>
            <color indexed="81"/>
            <rFont val="Tahoma"/>
            <family val="2"/>
          </rPr>
          <t>solo firman el examen y lo entregan en blanco o con muy poco contenido</t>
        </r>
        <r>
          <rPr>
            <sz val="8"/>
            <color indexed="81"/>
            <rFont val="Tahoma"/>
            <family val="2"/>
          </rPr>
          <t xml:space="preserve">, para tener en cuenta 
         cuando vayan a ser convocados (no consumirán tiempo en la lectura y ese día se puede convocar a un aspirante más)
</t>
        </r>
        <r>
          <rPr>
            <b/>
            <sz val="8"/>
            <color indexed="81"/>
            <rFont val="Tahoma"/>
            <family val="2"/>
          </rPr>
          <t xml:space="preserve">3º) </t>
        </r>
        <r>
          <rPr>
            <b/>
            <u/>
            <sz val="8"/>
            <color indexed="10"/>
            <rFont val="Tahoma"/>
            <family val="2"/>
          </rPr>
          <t>MUY IMPORTANTE</t>
        </r>
        <r>
          <rPr>
            <b/>
            <u/>
            <sz val="8"/>
            <color indexed="81"/>
            <rFont val="Tahoma"/>
            <family val="2"/>
          </rPr>
          <t>:</t>
        </r>
        <r>
          <rPr>
            <b/>
            <sz val="8"/>
            <color indexed="81"/>
            <rFont val="Tahoma"/>
            <family val="2"/>
          </rPr>
          <t xml:space="preserve"> Después de pasar lista, ANOTAR EN ESTA PANTALLA: 
     - PRESENTADOS y NO PRESENTADOS. Anotar SÍ-NO para </t>
        </r>
        <r>
          <rPr>
            <b/>
            <u/>
            <sz val="8"/>
            <color indexed="81"/>
            <rFont val="Tahoma"/>
            <family val="2"/>
          </rPr>
          <t>TODOS</t>
        </r>
        <r>
          <rPr>
            <b/>
            <sz val="8"/>
            <color indexed="81"/>
            <rFont val="Tahoma"/>
            <family val="2"/>
          </rPr>
          <t xml:space="preserve"> los aspirantes (columna L)
  </t>
        </r>
        <r>
          <rPr>
            <sz val="8"/>
            <color indexed="81"/>
            <rFont val="Tahoma"/>
            <family val="2"/>
          </rPr>
          <t xml:space="preserve">       Este dato condiciona los listados posteriores.
</t>
        </r>
        <r>
          <rPr>
            <b/>
            <sz val="8"/>
            <color indexed="81"/>
            <rFont val="Tahoma"/>
            <family val="2"/>
          </rPr>
          <t xml:space="preserve">4º) </t>
        </r>
        <r>
          <rPr>
            <sz val="8"/>
            <color indexed="81"/>
            <rFont val="Tahoma"/>
            <family val="2"/>
          </rPr>
          <t xml:space="preserve">Anotar también en la columna </t>
        </r>
        <r>
          <rPr>
            <b/>
            <sz val="8"/>
            <color indexed="81"/>
            <rFont val="Tahoma"/>
            <family val="2"/>
          </rPr>
          <t xml:space="preserve">"Examen en blanco" (celda azul) </t>
        </r>
        <r>
          <rPr>
            <sz val="8"/>
            <color indexed="81"/>
            <rFont val="Tahoma"/>
            <family val="2"/>
          </rPr>
          <t xml:space="preserve">los que </t>
        </r>
        <r>
          <rPr>
            <u/>
            <sz val="8"/>
            <color indexed="81"/>
            <rFont val="Tahoma"/>
            <family val="2"/>
          </rPr>
          <t>solo firman el examen y lo entregan en blanco o con muy poco contenido</t>
        </r>
        <r>
          <rPr>
            <sz val="8"/>
            <color indexed="81"/>
            <rFont val="Tahoma"/>
            <family val="2"/>
          </rPr>
          <t xml:space="preserve">. Este dato aparecerá en el listado de convocatoria de la primera prueba, como información para realizar la convocatoria.
</t>
        </r>
        <r>
          <rPr>
            <b/>
            <sz val="8"/>
            <color indexed="81"/>
            <rFont val="Tahoma"/>
            <family val="2"/>
          </rPr>
          <t xml:space="preserve">
</t>
        </r>
        <r>
          <rPr>
            <b/>
            <sz val="8"/>
            <color indexed="10"/>
            <rFont val="Tahoma"/>
            <family val="2"/>
          </rPr>
          <t>Recuerde: No utilice "Cortar-Pegar", ni "arrastre" celdas a otro lugar.</t>
        </r>
      </text>
    </comment>
    <comment ref="C4" authorId="0" shapeId="0">
      <text>
        <r>
          <rPr>
            <b/>
            <sz val="8"/>
            <color indexed="81"/>
            <rFont val="Tahoma"/>
            <family val="2"/>
          </rPr>
          <t>Listado de no presentados a la Prueba 1</t>
        </r>
        <r>
          <rPr>
            <sz val="8"/>
            <color indexed="81"/>
            <rFont val="Tahoma"/>
            <family val="2"/>
          </rPr>
          <t xml:space="preserve">
</t>
        </r>
        <r>
          <rPr>
            <b/>
            <sz val="8"/>
            <color indexed="81"/>
            <rFont val="Tahoma"/>
            <family val="2"/>
          </rPr>
          <t>1º) Seleccionar: PRESENTADO = NO</t>
        </r>
        <r>
          <rPr>
            <sz val="8"/>
            <color indexed="81"/>
            <rFont val="Tahoma"/>
            <family val="2"/>
          </rPr>
          <t xml:space="preserve">
</t>
        </r>
        <r>
          <rPr>
            <b/>
            <sz val="8"/>
            <color indexed="81"/>
            <rFont val="Tahoma"/>
            <family val="2"/>
          </rPr>
          <t>2º) Imprimir el listado</t>
        </r>
        <r>
          <rPr>
            <sz val="8"/>
            <color indexed="81"/>
            <rFont val="Tahoma"/>
            <family val="2"/>
          </rPr>
          <t xml:space="preserve"> (Menú / Archivo / imprimir…)
</t>
        </r>
        <r>
          <rPr>
            <b/>
            <sz val="8"/>
            <color indexed="81"/>
            <rFont val="Tahoma"/>
            <family val="2"/>
          </rPr>
          <t>3º) Hacer llegar el listado de No Presentados a la Comisión de Selección lo antes posible</t>
        </r>
        <r>
          <rPr>
            <sz val="8"/>
            <color indexed="81"/>
            <rFont val="Tahoma"/>
            <family val="2"/>
          </rPr>
          <t>.</t>
        </r>
        <r>
          <rPr>
            <sz val="8"/>
            <color indexed="81"/>
            <rFont val="Tahoma"/>
            <family val="2"/>
          </rPr>
          <t xml:space="preserve">
</t>
        </r>
      </text>
    </comment>
  </commentList>
</comments>
</file>

<file path=xl/sharedStrings.xml><?xml version="1.0" encoding="utf-8"?>
<sst xmlns="http://schemas.openxmlformats.org/spreadsheetml/2006/main" count="15450" uniqueCount="6471">
  <si>
    <t>Anexo. RESULTADO FASE OPOSICIÓN</t>
  </si>
  <si>
    <t>criterio</t>
  </si>
  <si>
    <t>Sesiones:</t>
  </si>
  <si>
    <t>Estimación</t>
  </si>
  <si>
    <t>&gt; 3 ptos</t>
  </si>
  <si>
    <t>ID</t>
  </si>
  <si>
    <t>NL</t>
  </si>
  <si>
    <t>Superan Prueba 1</t>
  </si>
  <si>
    <t>&gt; 3 puntos</t>
  </si>
  <si>
    <t xml:space="preserve"> hay convocados</t>
  </si>
  <si>
    <t>hay sin convocar</t>
  </si>
  <si>
    <t>aspirantes a convocar</t>
  </si>
  <si>
    <t>Superan Prueba 2</t>
  </si>
  <si>
    <t>Oposición</t>
  </si>
  <si>
    <t>Superan Fase</t>
  </si>
  <si>
    <t>Calificados</t>
  </si>
  <si>
    <t>Anexo al ACTA de Realización de la Prueba 1</t>
  </si>
  <si>
    <t>ASPIRANTES PRESENTADOS</t>
  </si>
  <si>
    <t>PRUEBA</t>
  </si>
  <si>
    <t>nº</t>
  </si>
  <si>
    <t xml:space="preserve">Provincia: </t>
  </si>
  <si>
    <t>2A)</t>
  </si>
  <si>
    <t>2B)</t>
  </si>
  <si>
    <t>1A)</t>
  </si>
  <si>
    <t>PRUEBA PRÁCTICA</t>
  </si>
  <si>
    <t>DESARROLLO POR ESCRITO DE UN TEMA</t>
  </si>
  <si>
    <t>1B)</t>
  </si>
  <si>
    <t>AUDICIÓN Y LENGUAJE  (AL)</t>
  </si>
  <si>
    <t>EDUCACIÓN FÍSICA  (EF)</t>
  </si>
  <si>
    <t>NOTA 
FINAL</t>
  </si>
  <si>
    <t>(0510) Inspectores de Educación</t>
  </si>
  <si>
    <t>(0511) Catedráticos de Enseñanza Secundaria</t>
  </si>
  <si>
    <t>(0512) Catedráticos de EOI</t>
  </si>
  <si>
    <t>(0513) Catedráticos de Artes P. y Diseño</t>
  </si>
  <si>
    <t>(0526) Profesores ITEM (a extinguir)</t>
  </si>
  <si>
    <t>(0527) Maestros de Taller ITEM (a extinguir)</t>
  </si>
  <si>
    <t>(0590) Profesores de Enseñanza Secundaria</t>
  </si>
  <si>
    <t>(0591) Profesores Técnicos de F.P.</t>
  </si>
  <si>
    <t>(0592) Profesores de EOI</t>
  </si>
  <si>
    <r>
      <t xml:space="preserve">Ejemplo de </t>
    </r>
    <r>
      <rPr>
        <b/>
        <sz val="8"/>
        <rFont val="Arial"/>
        <family val="2"/>
      </rPr>
      <t>insertar un comentario en una celda</t>
    </r>
    <r>
      <rPr>
        <sz val="8"/>
        <rFont val="Arial"/>
        <family val="2"/>
      </rPr>
      <t xml:space="preserve">, con información sobre un cambio en una nota.
La la esquina </t>
    </r>
    <r>
      <rPr>
        <sz val="8"/>
        <color indexed="10"/>
        <rFont val="Arial"/>
        <family val="2"/>
      </rPr>
      <t>roja</t>
    </r>
    <r>
      <rPr>
        <sz val="8"/>
        <rFont val="Arial"/>
        <family val="2"/>
      </rPr>
      <t xml:space="preserve"> de la celda indica la presencia del comentario.</t>
    </r>
  </si>
  <si>
    <t>Estimadas:</t>
  </si>
  <si>
    <r>
      <t>1º)</t>
    </r>
    <r>
      <rPr>
        <sz val="9"/>
        <rFont val="Arial"/>
        <family val="2"/>
      </rPr>
      <t xml:space="preserve"> </t>
    </r>
    <r>
      <rPr>
        <b/>
        <sz val="9"/>
        <rFont val="Arial"/>
        <family val="2"/>
      </rPr>
      <t>Filtrar</t>
    </r>
    <r>
      <rPr>
        <sz val="9"/>
        <rFont val="Arial"/>
        <family val="2"/>
      </rPr>
      <t xml:space="preserve"> Presentados a la Prueba 1 = </t>
    </r>
    <r>
      <rPr>
        <b/>
        <sz val="9"/>
        <rFont val="Arial"/>
        <family val="2"/>
      </rPr>
      <t>SÍ</t>
    </r>
    <r>
      <rPr>
        <sz val="9"/>
        <rFont val="Arial"/>
        <family val="2"/>
      </rPr>
      <t xml:space="preserve"> </t>
    </r>
  </si>
  <si>
    <r>
      <t>1º)</t>
    </r>
    <r>
      <rPr>
        <sz val="9"/>
        <rFont val="Arial"/>
        <family val="2"/>
      </rPr>
      <t xml:space="preserve"> </t>
    </r>
    <r>
      <rPr>
        <b/>
        <sz val="9"/>
        <rFont val="Arial"/>
        <family val="2"/>
      </rPr>
      <t>Filtrar</t>
    </r>
    <r>
      <rPr>
        <sz val="9"/>
        <rFont val="Arial"/>
        <family val="2"/>
      </rPr>
      <t xml:space="preserve"> los que pasan a la Prueba 2 = </t>
    </r>
    <r>
      <rPr>
        <b/>
        <sz val="9"/>
        <rFont val="Arial"/>
        <family val="2"/>
      </rPr>
      <t>SÍ</t>
    </r>
    <r>
      <rPr>
        <sz val="9"/>
        <rFont val="Arial"/>
        <family val="2"/>
      </rPr>
      <t xml:space="preserve"> </t>
    </r>
  </si>
  <si>
    <t>LECTURA PRUEBA 1</t>
  </si>
  <si>
    <t>REALIZACIÓN PRUEBA 1</t>
  </si>
  <si>
    <r>
      <t xml:space="preserve">1. </t>
    </r>
    <r>
      <rPr>
        <sz val="10"/>
        <color indexed="10"/>
        <rFont val="Arial"/>
        <family val="2"/>
      </rPr>
      <t>IMPRESCINDIBLE</t>
    </r>
    <r>
      <rPr>
        <sz val="10"/>
        <color indexed="18"/>
        <rFont val="Arial"/>
        <family val="2"/>
      </rPr>
      <t>: Seleccione el NÚMERO de su TRIBUNAL y los MIEMBROS del mismo.</t>
    </r>
  </si>
  <si>
    <r>
      <t xml:space="preserve">7. </t>
    </r>
    <r>
      <rPr>
        <sz val="10"/>
        <color indexed="10"/>
        <rFont val="Arial"/>
        <family val="2"/>
      </rPr>
      <t>IMPORTANTE</t>
    </r>
    <r>
      <rPr>
        <sz val="10"/>
        <color indexed="18"/>
        <rFont val="Arial"/>
        <family val="2"/>
      </rPr>
      <t>: CONSEJOS DE SEGURIDAD.</t>
    </r>
  </si>
  <si>
    <r>
      <t>Ante cualquier duda o problema</t>
    </r>
    <r>
      <rPr>
        <sz val="10"/>
        <color indexed="18"/>
        <rFont val="Arial"/>
        <family val="2"/>
      </rPr>
      <t xml:space="preserve"> sobre el funcionamiento de este libro, podrá dirigirse por teléfono o por correo electrónico a la Dirección General </t>
    </r>
  </si>
  <si>
    <r>
      <t>Para saber las acciones que debe realizar</t>
    </r>
    <r>
      <rPr>
        <sz val="10"/>
        <color indexed="18"/>
        <rFont val="Arial"/>
        <family val="2"/>
      </rPr>
      <t xml:space="preserve"> en cada una de las hojas del libro, encontrará</t>
    </r>
  </si>
  <si>
    <r>
      <t>de oposición de su Tribunal, "</t>
    </r>
    <r>
      <rPr>
        <b/>
        <sz val="10"/>
        <color indexed="10"/>
        <rFont val="Arial"/>
        <family val="2"/>
      </rPr>
      <t>XX</t>
    </r>
    <r>
      <rPr>
        <sz val="10"/>
        <color indexed="18"/>
        <rFont val="Arial"/>
        <family val="2"/>
      </rPr>
      <t>" el número de su Tribunal y "</t>
    </r>
    <r>
      <rPr>
        <b/>
        <sz val="10"/>
        <color indexed="10"/>
        <rFont val="Arial"/>
        <family val="2"/>
      </rPr>
      <t>mm-dd</t>
    </r>
    <r>
      <rPr>
        <sz val="10"/>
        <color indexed="18"/>
        <rFont val="Arial"/>
        <family val="2"/>
      </rPr>
      <t>" es una referencia de fecha (mes-día).</t>
    </r>
  </si>
  <si>
    <r>
      <t>Cambie el nombre de su libro, sustituyendo las "</t>
    </r>
    <r>
      <rPr>
        <b/>
        <sz val="10"/>
        <color indexed="10"/>
        <rFont val="Arial"/>
        <family val="2"/>
      </rPr>
      <t>XX</t>
    </r>
    <r>
      <rPr>
        <b/>
        <sz val="10"/>
        <color indexed="18"/>
        <rFont val="Arial"/>
        <family val="2"/>
      </rPr>
      <t>"</t>
    </r>
    <r>
      <rPr>
        <sz val="10"/>
        <color indexed="18"/>
        <rFont val="Arial"/>
        <family val="2"/>
      </rPr>
      <t xml:space="preserve"> por el número de su tribunal, y "</t>
    </r>
    <r>
      <rPr>
        <b/>
        <sz val="10"/>
        <color indexed="10"/>
        <rFont val="Arial"/>
        <family val="2"/>
      </rPr>
      <t>mm-dd</t>
    </r>
    <r>
      <rPr>
        <sz val="10"/>
        <color indexed="18"/>
        <rFont val="Arial"/>
        <family val="2"/>
      </rPr>
      <t>" por la fecha (mes-día) en la que guarde</t>
    </r>
  </si>
  <si>
    <t>cada copia de seguridad del libro.</t>
  </si>
  <si>
    <r>
      <t>Cada una de las fases del proceso de oposición</t>
    </r>
    <r>
      <rPr>
        <sz val="10"/>
        <color indexed="18"/>
        <rFont val="Arial"/>
        <family val="2"/>
      </rPr>
      <t xml:space="preserve"> están recogidas en las hojas de este libro Excel, (pestañas de la parte inferior de la pantalla)</t>
    </r>
  </si>
  <si>
    <t>(0595) Profesores de Artes P. y Diseño</t>
  </si>
  <si>
    <t>(5096) Maestros de taller de AP y D.</t>
  </si>
  <si>
    <t>CUERPOS</t>
  </si>
  <si>
    <t>(0597) Maestros</t>
  </si>
  <si>
    <t>ASPIRANTE</t>
  </si>
  <si>
    <t>1.</t>
  </si>
  <si>
    <t>2.</t>
  </si>
  <si>
    <t>peso específico</t>
  </si>
  <si>
    <t>CRITERIOS DE CALIFICACIÓN DE CADA UNA DE LAS PRUEBAS</t>
  </si>
  <si>
    <t>y valor establecido para cada uno de ellos</t>
  </si>
  <si>
    <t>Criterios de calificación</t>
  </si>
  <si>
    <t>Aprueban Fase OPO</t>
  </si>
  <si>
    <t>Anexo. RESULTADOS PRUEBA  1</t>
  </si>
  <si>
    <t>Anexo. RESULTADOS PRUEBA  2</t>
  </si>
  <si>
    <t>Fecha de firma</t>
  </si>
  <si>
    <t>Fecha de firma:</t>
  </si>
  <si>
    <t xml:space="preserve">Además de la clásica impresión en papel, </t>
  </si>
  <si>
    <t>Compruebe si su ordenador tiene instalado</t>
  </si>
  <si>
    <t>que le permita imprimir documentos pdf</t>
  </si>
  <si>
    <t>algún programa o impresora virtual</t>
  </si>
  <si>
    <t>Si es así, cuando quiera imprimir</t>
  </si>
  <si>
    <t>Observaciones sobre la causa de la estimación.</t>
  </si>
  <si>
    <t>Alegaciones PRUEBA  2</t>
  </si>
  <si>
    <t>Aspirantes convocados inicialmente</t>
  </si>
  <si>
    <t>Incorporados Posteriormente *</t>
  </si>
  <si>
    <t>Totales</t>
  </si>
  <si>
    <t>Ac: 1 - Acceso Libre</t>
  </si>
  <si>
    <t>Ac: 2 - Acceso Discapacidad</t>
  </si>
  <si>
    <t xml:space="preserve">      Y no habiendo más asuntos que tratar, se levanta la sesión a la hora indicada firmando la presente acta todos los miembros reunidos, de todo lo cual, como Secretario/a certifico,</t>
  </si>
  <si>
    <t>ACTA DE VALORACIÓN DE LA SEGUNDA PRUEBA</t>
  </si>
  <si>
    <t>valoración de los criterios del tribunal mediante:</t>
  </si>
  <si>
    <t>P_T</t>
  </si>
  <si>
    <t>V1_T</t>
  </si>
  <si>
    <t>V2_T</t>
  </si>
  <si>
    <t>V3_T</t>
  </si>
  <si>
    <t>V4_T</t>
  </si>
  <si>
    <t>P_S</t>
  </si>
  <si>
    <t>V1_S</t>
  </si>
  <si>
    <t>V2_S</t>
  </si>
  <si>
    <t>V3_S</t>
  </si>
  <si>
    <t>V4_S</t>
  </si>
  <si>
    <t>sobre 10 puntos</t>
  </si>
  <si>
    <t>RELACIÓN ALFABÉTICA DE ASPIRANTES</t>
  </si>
  <si>
    <t>Ponderación</t>
  </si>
  <si>
    <t>BAREMACIÓN DE MÉRITOS</t>
  </si>
  <si>
    <t>RESULTADO 
FASE OPOSICIÓN + BAREMACIÓN DE MÉRITOS</t>
  </si>
  <si>
    <t>DATOS PUBLICADOS POR DG RRHH</t>
  </si>
  <si>
    <t>Ac</t>
  </si>
  <si>
    <t>Aspirantes convocados</t>
  </si>
  <si>
    <t>Reclamada</t>
  </si>
  <si>
    <t>Corregida</t>
  </si>
  <si>
    <t>Información</t>
  </si>
  <si>
    <t>CÁLCULO DEL PROMEDIO DE PUNTUACIONES OTORGADAS POR LOS MIEMBROS DEL TRIBUNAL</t>
  </si>
  <si>
    <t>Observaciones</t>
  </si>
  <si>
    <t>calculado</t>
  </si>
  <si>
    <t>AL</t>
  </si>
  <si>
    <t>EI</t>
  </si>
  <si>
    <t>PRI</t>
  </si>
  <si>
    <t>EF</t>
  </si>
  <si>
    <t>MU</t>
  </si>
  <si>
    <t>FI</t>
  </si>
  <si>
    <t>PT</t>
  </si>
  <si>
    <t>FECHAS_OPOS</t>
  </si>
  <si>
    <t>COD_ESP_OPO</t>
  </si>
  <si>
    <t>DES_ESP_OPO</t>
  </si>
  <si>
    <t>NUM_TRIBUNAL</t>
  </si>
  <si>
    <t>PROVINCIA</t>
  </si>
  <si>
    <t>BURGOS</t>
  </si>
  <si>
    <t>LEÓN</t>
  </si>
  <si>
    <t>SALAMANCA</t>
  </si>
  <si>
    <t>P1A</t>
  </si>
  <si>
    <t>P1B</t>
  </si>
  <si>
    <t>P1</t>
  </si>
  <si>
    <t>P2A</t>
  </si>
  <si>
    <t>P2B</t>
  </si>
  <si>
    <t>P2</t>
  </si>
  <si>
    <t>No aprobados</t>
  </si>
  <si>
    <t>Presentados</t>
  </si>
  <si>
    <t>VALLADOLID</t>
  </si>
  <si>
    <t>ZAMORA</t>
  </si>
  <si>
    <t>C_PROV</t>
  </si>
  <si>
    <t>05</t>
  </si>
  <si>
    <t>09</t>
  </si>
  <si>
    <t>24</t>
  </si>
  <si>
    <t>37</t>
  </si>
  <si>
    <t>47</t>
  </si>
  <si>
    <t>49</t>
  </si>
  <si>
    <t>---</t>
  </si>
  <si>
    <t>RELACIÓN DE ASPIRANTES CONVOCADOS</t>
  </si>
  <si>
    <t>diferencia</t>
  </si>
  <si>
    <t>PROMEDIOS DE LOS MIEMBROS DEL TRIBUNAL</t>
  </si>
  <si>
    <t>CORRECCIÓN DEL CÁLCULO</t>
  </si>
  <si>
    <t>Al posicionar el puntero del ratón sobre ellas, se desplegará un cuadro a modo de "post-it"</t>
  </si>
  <si>
    <r>
      <t xml:space="preserve">tendrá un peso del </t>
    </r>
    <r>
      <rPr>
        <b/>
        <i/>
        <sz val="9"/>
        <rFont val="Arial"/>
        <family val="2"/>
      </rPr>
      <t xml:space="preserve">40% (4 puntos) </t>
    </r>
    <r>
      <rPr>
        <i/>
        <sz val="9"/>
        <rFont val="Arial"/>
        <family val="2"/>
      </rPr>
      <t>en la calificación final de la primera prueba.</t>
    </r>
  </si>
  <si>
    <t>RELACIÓN ALFABÉTICA DE ASPIRANTES CONVOCADOS:</t>
  </si>
  <si>
    <t>día:</t>
  </si>
  <si>
    <t>hora:</t>
  </si>
  <si>
    <t>CONVOCATORIA DE ASPIRANTES</t>
  </si>
  <si>
    <t>Fdo.  EL SECRETARIO</t>
  </si>
  <si>
    <t>CONCURSO DE MÉRITOS</t>
  </si>
  <si>
    <t>=</t>
  </si>
  <si>
    <t>de la pueba indicada, de cada uno de los aspirantes que se relacionan, según los criterios que se exponen:</t>
  </si>
  <si>
    <t>a la pueba indicada, de cada uno de los aspirantes que se relacionan:</t>
  </si>
  <si>
    <t>APELLIDOS Y NOMBRE</t>
  </si>
  <si>
    <t>Presidente/a:</t>
  </si>
  <si>
    <t>Vocal 1:</t>
  </si>
  <si>
    <t>Vocal 2:</t>
  </si>
  <si>
    <t>Vocal 3:</t>
  </si>
  <si>
    <t>Criterios</t>
  </si>
  <si>
    <t>nv</t>
  </si>
  <si>
    <t>NP</t>
  </si>
  <si>
    <t>MIN</t>
  </si>
  <si>
    <t>MAX</t>
  </si>
  <si>
    <t>lista</t>
  </si>
  <si>
    <t>Nº</t>
  </si>
  <si>
    <t>Presi</t>
  </si>
  <si>
    <t>V1</t>
  </si>
  <si>
    <t>V2</t>
  </si>
  <si>
    <t>V3</t>
  </si>
  <si>
    <t>V4</t>
  </si>
  <si>
    <t>ESPEC</t>
  </si>
  <si>
    <t>TRIBUN</t>
  </si>
  <si>
    <t>DNI</t>
  </si>
  <si>
    <t>Promedio</t>
  </si>
  <si>
    <t>Nota</t>
  </si>
  <si>
    <t>recalculado</t>
  </si>
  <si>
    <t>Vocal 4:</t>
  </si>
  <si>
    <r>
      <t>2º</t>
    </r>
    <r>
      <rPr>
        <sz val="8"/>
        <rFont val="Arial"/>
        <family val="2"/>
      </rPr>
      <t xml:space="preserve"> </t>
    </r>
    <r>
      <rPr>
        <b/>
        <sz val="8"/>
        <rFont val="Arial"/>
        <family val="2"/>
      </rPr>
      <t>Filtrar</t>
    </r>
    <r>
      <rPr>
        <sz val="8"/>
        <rFont val="Arial"/>
        <family val="2"/>
      </rPr>
      <t xml:space="preserve"> una Fecha.
</t>
    </r>
    <r>
      <rPr>
        <b/>
        <sz val="8"/>
        <rFont val="Arial"/>
        <family val="2"/>
      </rPr>
      <t>3º</t>
    </r>
    <r>
      <rPr>
        <sz val="8"/>
        <rFont val="Arial"/>
        <family val="2"/>
      </rPr>
      <t xml:space="preserve"> Calificar.
</t>
    </r>
    <r>
      <rPr>
        <b/>
        <sz val="8"/>
        <rFont val="Arial"/>
        <family val="2"/>
      </rPr>
      <t>4º</t>
    </r>
    <r>
      <rPr>
        <sz val="8"/>
        <rFont val="Arial"/>
        <family val="2"/>
      </rPr>
      <t xml:space="preserve"> Imprimir.</t>
    </r>
  </si>
  <si>
    <t>SI / NO</t>
  </si>
  <si>
    <t>Solo se puede insertar comentarios en las celdas en las que está permitida la escritura.</t>
  </si>
  <si>
    <t>HOJA DE ANOTACIÓN DE CALIFICACIONES (SESIONES DIARIAS)</t>
  </si>
  <si>
    <t>Sede:</t>
  </si>
  <si>
    <t>concatenar</t>
  </si>
  <si>
    <t>SÍ / NO</t>
  </si>
  <si>
    <t>hora inicio:</t>
  </si>
  <si>
    <t>hora finalización:</t>
  </si>
  <si>
    <t>Fecha del acta:</t>
  </si>
  <si>
    <t>ACCESO</t>
  </si>
  <si>
    <t>Distintas formas de calcular las sesiones</t>
  </si>
  <si>
    <t>Sesiones</t>
  </si>
  <si>
    <t>hay convocados</t>
  </si>
  <si>
    <t>Pulsando el Botón de "Imprimir…" aparecerá la familiar ventana de impresión, donde se pueden especificar algunas condiciones antes de imprimir: (número de copias, selección de la impresora, …)</t>
  </si>
  <si>
    <t>No obstante, la configuración de los márgenes de impresión pueden variar un poco de unas impresoras a otras, y podría ocurrir que algunos listados y actas saliesen "cortados", imprimiendose en 2 páginas en lugar de en una.</t>
  </si>
  <si>
    <t>Si al final los criterios se ponen desde SSCC, eliminar este comentario y dejar la hoja en modo "consulta"</t>
  </si>
  <si>
    <r>
      <t>Solo podrá escribir en determinadas celdas</t>
    </r>
    <r>
      <rPr>
        <sz val="10"/>
        <color indexed="18"/>
        <rFont val="Arial"/>
        <family val="2"/>
      </rPr>
      <t>, habilitadas para ello.</t>
    </r>
  </si>
  <si>
    <r>
      <t>Para borrar</t>
    </r>
    <r>
      <rPr>
        <sz val="10"/>
        <color indexed="18"/>
        <rFont val="Arial"/>
        <family val="2"/>
      </rPr>
      <t xml:space="preserve"> lo que ha escrito en una celda, sitúese en ella y </t>
    </r>
    <r>
      <rPr>
        <b/>
        <u/>
        <sz val="10"/>
        <color indexed="18"/>
        <rFont val="Arial"/>
        <family val="2"/>
      </rPr>
      <t>pulse la tecla "supr"</t>
    </r>
    <r>
      <rPr>
        <sz val="10"/>
        <color indexed="18"/>
        <rFont val="Arial"/>
        <family val="2"/>
      </rPr>
      <t xml:space="preserve"> (esquina superior derecha de su teclado)</t>
    </r>
  </si>
  <si>
    <t>Las celdas que contienen las fórmulas que hacen funcionar este libro están protegidas contra escritura.</t>
  </si>
  <si>
    <t>De esta manera no tendrá que preocuparse de posibles errores accidentales que puedan estropearlas.</t>
  </si>
  <si>
    <r>
      <t>- No seleccione y "arrastre" una celda</t>
    </r>
    <r>
      <rPr>
        <sz val="10"/>
        <color indexed="18"/>
        <rFont val="Arial"/>
        <family val="2"/>
      </rPr>
      <t xml:space="preserve"> para cambiarla de lugar. No necesita hacerlo.</t>
    </r>
  </si>
  <si>
    <r>
      <t>Podrá identificar fácilmente las celdas en las que puede escribir:</t>
    </r>
    <r>
      <rPr>
        <sz val="10"/>
        <color indexed="18"/>
        <rFont val="Arial"/>
        <family val="2"/>
      </rPr>
      <t xml:space="preserve"> el </t>
    </r>
    <r>
      <rPr>
        <u/>
        <sz val="10"/>
        <color indexed="18"/>
        <rFont val="Arial"/>
        <family val="2"/>
      </rPr>
      <t>color del texto</t>
    </r>
    <r>
      <rPr>
        <sz val="10"/>
        <color indexed="18"/>
        <rFont val="Arial"/>
        <family val="2"/>
      </rPr>
      <t xml:space="preserve"> es </t>
    </r>
    <r>
      <rPr>
        <b/>
        <sz val="10"/>
        <color indexed="12"/>
        <rFont val="Arial"/>
        <family val="2"/>
      </rPr>
      <t>azul</t>
    </r>
    <r>
      <rPr>
        <sz val="10"/>
        <color indexed="18"/>
        <rFont val="Arial"/>
        <family val="2"/>
      </rPr>
      <t xml:space="preserve"> o </t>
    </r>
    <r>
      <rPr>
        <b/>
        <sz val="10"/>
        <color indexed="18"/>
        <rFont val="Arial"/>
        <family val="2"/>
      </rPr>
      <t>azul oscuro.</t>
    </r>
  </si>
  <si>
    <t>Para escribir en una celda, sitúese en ella y escriba como lo hace normalmente, o escoja un valor, si se le ofrece una lista desplegable.</t>
  </si>
  <si>
    <r>
      <t xml:space="preserve">A pesar de la protección en las celdas con fórmulas, </t>
    </r>
    <r>
      <rPr>
        <b/>
        <u/>
        <sz val="10"/>
        <color indexed="18"/>
        <rFont val="Arial"/>
        <family val="2"/>
      </rPr>
      <t>en las celdas habilitadas para la escritura</t>
    </r>
    <r>
      <rPr>
        <b/>
        <sz val="10"/>
        <color indexed="18"/>
        <rFont val="Arial"/>
        <family val="2"/>
      </rPr>
      <t xml:space="preserve"> es inevitable que estén disponibles</t>
    </r>
  </si>
  <si>
    <r>
      <t xml:space="preserve">algunos comandos y opciones muy familiares, cuyo uso podría traer efectos no deseados y que por tanto, </t>
    </r>
    <r>
      <rPr>
        <b/>
        <u/>
        <sz val="10"/>
        <color indexed="18"/>
        <rFont val="Arial"/>
        <family val="2"/>
      </rPr>
      <t>DEBE EVITAR USAR</t>
    </r>
    <r>
      <rPr>
        <b/>
        <sz val="10"/>
        <color indexed="18"/>
        <rFont val="Arial"/>
        <family val="2"/>
      </rPr>
      <t>:</t>
    </r>
  </si>
  <si>
    <r>
      <t xml:space="preserve">La confección de listados y actas en esta aplicación, se basa en el uso de </t>
    </r>
    <r>
      <rPr>
        <b/>
        <sz val="10"/>
        <color indexed="62"/>
        <rFont val="Arial"/>
        <family val="2"/>
      </rPr>
      <t>Filtros</t>
    </r>
    <r>
      <rPr>
        <sz val="10"/>
        <color indexed="62"/>
        <rFont val="Arial"/>
        <family val="2"/>
      </rPr>
      <t>.</t>
    </r>
  </si>
  <si>
    <t>mínimo exigido:</t>
  </si>
  <si>
    <t>ALEGACIONES A LOS RESULTADOS DE LA PRUEBA
Y CONTESTACIÓN A LAS MISMAS.</t>
  </si>
  <si>
    <t>ALEGACIONES A LOS RESULTADOS DE LA PRUEBA 2 
Y CONTESTACIÓN A LAS MISMAS.</t>
  </si>
  <si>
    <t>mínimos exigidos:</t>
  </si>
  <si>
    <r>
      <t xml:space="preserve">notas sobre </t>
    </r>
    <r>
      <rPr>
        <b/>
        <sz val="8"/>
        <color indexed="63"/>
        <rFont val="Arial"/>
        <family val="2"/>
      </rPr>
      <t>4</t>
    </r>
    <r>
      <rPr>
        <sz val="8"/>
        <color indexed="63"/>
        <rFont val="Arial"/>
        <family val="2"/>
      </rPr>
      <t xml:space="preserve"> puntos</t>
    </r>
  </si>
  <si>
    <r>
      <t xml:space="preserve">notas sobre </t>
    </r>
    <r>
      <rPr>
        <b/>
        <sz val="8"/>
        <color indexed="63"/>
        <rFont val="Arial"/>
        <family val="2"/>
      </rPr>
      <t>6</t>
    </r>
    <r>
      <rPr>
        <sz val="8"/>
        <color indexed="63"/>
        <rFont val="Arial"/>
        <family val="2"/>
      </rPr>
      <t xml:space="preserve"> puntos</t>
    </r>
  </si>
  <si>
    <r>
      <t>1,0</t>
    </r>
    <r>
      <rPr>
        <sz val="8"/>
        <rFont val="Arial"/>
        <family val="2"/>
      </rPr>
      <t xml:space="preserve">  sobre 4</t>
    </r>
  </si>
  <si>
    <r>
      <t>1,5</t>
    </r>
    <r>
      <rPr>
        <sz val="8"/>
        <rFont val="Arial"/>
        <family val="2"/>
      </rPr>
      <t xml:space="preserve">  sobre 6</t>
    </r>
  </si>
  <si>
    <r>
      <t>5,0</t>
    </r>
    <r>
      <rPr>
        <sz val="8"/>
        <rFont val="Arial"/>
        <family val="2"/>
      </rPr>
      <t xml:space="preserve">  sobre 10</t>
    </r>
  </si>
  <si>
    <r>
      <t xml:space="preserve">Cuando lo haga, desde una base de datos interna se cargarán, en todos los listados y actas, los nombres de los funcionarios seleccionados para constituirlo (titulares y suplentes), el nombre del Centro-Sede del tribunal y los nombres de los </t>
    </r>
    <r>
      <rPr>
        <b/>
        <sz val="10"/>
        <color indexed="18"/>
        <rFont val="Arial"/>
        <family val="2"/>
      </rPr>
      <t>aspirantes</t>
    </r>
    <r>
      <rPr>
        <sz val="10"/>
        <color indexed="18"/>
        <rFont val="Arial"/>
        <family val="2"/>
      </rPr>
      <t xml:space="preserve"> asignados al mismo.</t>
    </r>
  </si>
  <si>
    <t>Todos los listados y actas ya están configurados para ser imprimidos en papel de tamaño A4. (Orientación horizontal o vertical)</t>
  </si>
  <si>
    <t>HOJA DE CARGA DE DATOS: Número de Tribunal y Miembros del mismo.</t>
  </si>
  <si>
    <r>
      <t xml:space="preserve">Una vez haya seleccionado los </t>
    </r>
    <r>
      <rPr>
        <b/>
        <sz val="10"/>
        <color indexed="18"/>
        <rFont val="Arial"/>
        <family val="2"/>
      </rPr>
      <t>miembros del Tribunal</t>
    </r>
    <r>
      <rPr>
        <sz val="10"/>
        <color indexed="18"/>
        <rFont val="Arial"/>
        <family val="2"/>
      </rPr>
      <t xml:space="preserve"> y el que actúa como secretario, </t>
    </r>
    <r>
      <rPr>
        <b/>
        <sz val="10"/>
        <color indexed="18"/>
        <rFont val="Arial"/>
        <family val="2"/>
      </rPr>
      <t>la aplicación estará lista para usarse.</t>
    </r>
  </si>
  <si>
    <r>
      <t xml:space="preserve">Cada parte de la prueba será valorada de 0 a 10 puntos y </t>
    </r>
    <r>
      <rPr>
        <b/>
        <sz val="7"/>
        <rFont val="Arial"/>
        <family val="2"/>
      </rPr>
      <t>ponderada</t>
    </r>
    <r>
      <rPr>
        <sz val="7"/>
        <rFont val="Arial"/>
        <family val="2"/>
      </rPr>
      <t xml:space="preserve"> según el peso asignado a cada una de ellas:</t>
    </r>
  </si>
  <si>
    <t>sobre 4 puntos</t>
  </si>
  <si>
    <t>sobre 6 puntos</t>
  </si>
  <si>
    <r>
      <t xml:space="preserve">tendrá un peso del </t>
    </r>
    <r>
      <rPr>
        <b/>
        <i/>
        <sz val="9"/>
        <rFont val="Arial"/>
        <family val="2"/>
      </rPr>
      <t xml:space="preserve">60% (6 puntos) </t>
    </r>
    <r>
      <rPr>
        <i/>
        <sz val="9"/>
        <rFont val="Arial"/>
        <family val="2"/>
      </rPr>
      <t>en la calificación final de la primera prueba.</t>
    </r>
  </si>
  <si>
    <r>
      <t xml:space="preserve">Guarde </t>
    </r>
    <r>
      <rPr>
        <u/>
        <sz val="10"/>
        <color indexed="62"/>
        <rFont val="Arial"/>
        <family val="2"/>
      </rPr>
      <t>diariamente</t>
    </r>
    <r>
      <rPr>
        <sz val="10"/>
        <color indexed="62"/>
        <rFont val="Arial"/>
        <family val="2"/>
      </rPr>
      <t xml:space="preserve"> una COPIA DE SEGURIDAD de su libro en algún dispositivo de almacenamiento externo (memoria USB, disco duro externo…) para evitar que una eventual avería en su ordenador, o un borrado accidental de la carpeta en la que guarde este libro, le ocasione la pérdida indeseada de esta herramienta y de su trabajo.</t>
    </r>
  </si>
  <si>
    <t>Por estas y otras muchas razones un documento en pdf constituye una herramienta ideal para la impresión de listados y actas.</t>
  </si>
  <si>
    <t>2. Recorra el libro y sus hojas para familiarizarse con él:</t>
  </si>
  <si>
    <t>3. Consejos sobre la introducción de datos en el libro:</t>
  </si>
  <si>
    <t>4. Comentarios sobre el manejo de filtros y la confección de actas y listados</t>
  </si>
  <si>
    <t>5. Consejos de Impresión de actas y listados en papel</t>
  </si>
  <si>
    <t>6. Impresión de actas y listados en archivos pdf</t>
  </si>
  <si>
    <t>7. CONSEJOS DE SEGURIDAD.</t>
  </si>
  <si>
    <t>Guarde los cambios con frecuencia.</t>
  </si>
  <si>
    <r>
      <t xml:space="preserve">Haga </t>
    </r>
    <r>
      <rPr>
        <b/>
        <u/>
        <sz val="10"/>
        <color indexed="62"/>
        <rFont val="Arial"/>
        <family val="2"/>
      </rPr>
      <t>diariamente</t>
    </r>
    <r>
      <rPr>
        <b/>
        <sz val="10"/>
        <color indexed="62"/>
        <rFont val="Arial"/>
        <family val="2"/>
      </rPr>
      <t xml:space="preserve"> Copias de Seguridad</t>
    </r>
  </si>
  <si>
    <t>Filtrar</t>
  </si>
  <si>
    <t>Extras</t>
  </si>
  <si>
    <t>= SÍ</t>
  </si>
  <si>
    <t>Convocados</t>
  </si>
  <si>
    <t>Incorporados posteriormente</t>
  </si>
  <si>
    <t>1 - Libre</t>
  </si>
  <si>
    <t>2 - Discapacidad</t>
  </si>
  <si>
    <t>ASPIRANTES</t>
  </si>
  <si>
    <t>TIPO DE ACCESO</t>
  </si>
  <si>
    <t>TOTALES</t>
  </si>
  <si>
    <t>Convocados inicialmente</t>
  </si>
  <si>
    <t>No Presentados</t>
  </si>
  <si>
    <t>max</t>
  </si>
  <si>
    <t>min</t>
  </si>
  <si>
    <t>med</t>
  </si>
  <si>
    <t>un archivo pdf, seleccione dicha impresora</t>
  </si>
  <si>
    <r>
      <t>Instrucciones</t>
    </r>
    <r>
      <rPr>
        <sz val="9"/>
        <rFont val="Arial"/>
        <family val="2"/>
      </rPr>
      <t xml:space="preserve"> para entender el manejo de este libro.</t>
    </r>
  </si>
  <si>
    <r>
      <t>Criterios de Calificación</t>
    </r>
    <r>
      <rPr>
        <sz val="9"/>
        <rFont val="Arial"/>
        <family val="2"/>
      </rPr>
      <t xml:space="preserve"> de cada una de las Pruebas de la Oposición.</t>
    </r>
  </si>
  <si>
    <r>
      <t>Anexo al Acta de realización de la Primera Prueba. (</t>
    </r>
    <r>
      <rPr>
        <b/>
        <sz val="9"/>
        <rFont val="Arial"/>
        <family val="2"/>
      </rPr>
      <t>Presentados y No Presentados</t>
    </r>
    <r>
      <rPr>
        <sz val="9"/>
        <rFont val="Arial"/>
        <family val="2"/>
      </rPr>
      <t>. Listado para remitir a RRHH)</t>
    </r>
  </si>
  <si>
    <r>
      <t>Convocatoria</t>
    </r>
    <r>
      <rPr>
        <sz val="9"/>
        <rFont val="Arial"/>
        <family val="2"/>
      </rPr>
      <t xml:space="preserve"> de aspirantes para la </t>
    </r>
    <r>
      <rPr>
        <b/>
        <sz val="9"/>
        <rFont val="Arial"/>
        <family val="2"/>
      </rPr>
      <t>r</t>
    </r>
    <r>
      <rPr>
        <sz val="9"/>
        <rFont val="Arial"/>
        <family val="2"/>
      </rPr>
      <t>ealización de la Primera Prueba.</t>
    </r>
  </si>
  <si>
    <r>
      <t>Convocatoria diaria</t>
    </r>
    <r>
      <rPr>
        <sz val="9"/>
        <rFont val="Arial"/>
        <family val="2"/>
      </rPr>
      <t xml:space="preserve"> de aspirantes para la </t>
    </r>
    <r>
      <rPr>
        <b/>
        <sz val="9"/>
        <rFont val="Arial"/>
        <family val="2"/>
      </rPr>
      <t>Lectura de la Primera Prueba</t>
    </r>
    <r>
      <rPr>
        <sz val="9"/>
        <rFont val="Arial"/>
        <family val="2"/>
      </rPr>
      <t>. Listado para publicar.</t>
    </r>
  </si>
  <si>
    <r>
      <t xml:space="preserve">Convocatoria diaria de aspirantes para la Lectura de la Primera Prueba. </t>
    </r>
    <r>
      <rPr>
        <b/>
        <sz val="9"/>
        <rFont val="Arial"/>
        <family val="2"/>
      </rPr>
      <t>Hoja para anotar calificaciones</t>
    </r>
    <r>
      <rPr>
        <sz val="9"/>
        <rFont val="Arial"/>
        <family val="2"/>
      </rPr>
      <t>.</t>
    </r>
  </si>
  <si>
    <r>
      <t>Acta</t>
    </r>
    <r>
      <rPr>
        <sz val="9"/>
        <rFont val="Arial"/>
        <family val="2"/>
      </rPr>
      <t xml:space="preserve"> de Valoración de la Primera Prueba de la Oposición</t>
    </r>
  </si>
  <si>
    <r>
      <t>Acta</t>
    </r>
    <r>
      <rPr>
        <sz val="9"/>
        <rFont val="Arial"/>
        <family val="2"/>
      </rPr>
      <t xml:space="preserve"> de realización de la Primera Prueba.</t>
    </r>
  </si>
  <si>
    <r>
      <t xml:space="preserve">ANEXO al Acta de Valoración de la </t>
    </r>
    <r>
      <rPr>
        <b/>
        <sz val="9"/>
        <rFont val="Arial"/>
        <family val="2"/>
      </rPr>
      <t>PRIMERA PRUEBA. RESULTADOS</t>
    </r>
    <r>
      <rPr>
        <sz val="9"/>
        <rFont val="Arial"/>
        <family val="2"/>
      </rPr>
      <t>. Listado para publicar.</t>
    </r>
  </si>
  <si>
    <r>
      <t xml:space="preserve">Hoja de recogida de </t>
    </r>
    <r>
      <rPr>
        <b/>
        <sz val="9"/>
        <rFont val="Arial"/>
        <family val="2"/>
      </rPr>
      <t>ALEGACIONES</t>
    </r>
    <r>
      <rPr>
        <sz val="9"/>
        <rFont val="Arial"/>
        <family val="2"/>
      </rPr>
      <t xml:space="preserve"> a los resultados de la Primera Prueba y contestación a las mismas.</t>
    </r>
  </si>
  <si>
    <r>
      <t>Acta</t>
    </r>
    <r>
      <rPr>
        <sz val="9"/>
        <rFont val="Arial"/>
        <family val="2"/>
      </rPr>
      <t xml:space="preserve"> de Valoración de la Segunda Prueba de la Oposición</t>
    </r>
  </si>
  <si>
    <r>
      <t xml:space="preserve">ANEXO al Acta de Valoración de la </t>
    </r>
    <r>
      <rPr>
        <b/>
        <sz val="9"/>
        <rFont val="Arial"/>
        <family val="2"/>
      </rPr>
      <t>SEGUNDA PRUEBA. RESULTADOS.</t>
    </r>
    <r>
      <rPr>
        <sz val="9"/>
        <rFont val="Arial"/>
        <family val="2"/>
      </rPr>
      <t xml:space="preserve"> Listado para publicar.</t>
    </r>
  </si>
  <si>
    <r>
      <t xml:space="preserve">Hoja de recogida de </t>
    </r>
    <r>
      <rPr>
        <b/>
        <sz val="9"/>
        <rFont val="Arial"/>
        <family val="2"/>
      </rPr>
      <t>ALEGACIONES</t>
    </r>
    <r>
      <rPr>
        <sz val="9"/>
        <rFont val="Arial"/>
        <family val="2"/>
      </rPr>
      <t xml:space="preserve"> a los resultados de la Segunda Prueba y contestación a las mismas.</t>
    </r>
  </si>
  <si>
    <r>
      <t>ANEXO al Acta Final</t>
    </r>
    <r>
      <rPr>
        <sz val="9"/>
        <rFont val="Arial"/>
        <family val="2"/>
      </rPr>
      <t xml:space="preserve"> de Valoración de la Fase de Oposición. </t>
    </r>
    <r>
      <rPr>
        <b/>
        <sz val="9"/>
        <rFont val="Arial"/>
        <family val="2"/>
      </rPr>
      <t>RESULTADOS</t>
    </r>
    <r>
      <rPr>
        <sz val="9"/>
        <rFont val="Arial"/>
        <family val="2"/>
      </rPr>
      <t>. Listado para publicar.</t>
    </r>
  </si>
  <si>
    <r>
      <t xml:space="preserve">Resumen de </t>
    </r>
    <r>
      <rPr>
        <b/>
        <sz val="9"/>
        <rFont val="Arial"/>
        <family val="2"/>
      </rPr>
      <t>Estadísticas</t>
    </r>
    <r>
      <rPr>
        <sz val="9"/>
        <rFont val="Arial"/>
        <family val="2"/>
      </rPr>
      <t xml:space="preserve"> del proceso.</t>
    </r>
  </si>
  <si>
    <t xml:space="preserve">Especialidad: </t>
  </si>
  <si>
    <t>FUNCIONARIOS SELECCIONADOS PARA CONSTITUIR EL TRIBUNAL:</t>
  </si>
  <si>
    <t>COMPOSICIÓN FINAL DEL TRIBUNAL.</t>
  </si>
  <si>
    <t>Secretario/a:</t>
  </si>
  <si>
    <t>Alegaciones:</t>
  </si>
  <si>
    <t>No Presentados a la Lectura</t>
  </si>
  <si>
    <t xml:space="preserve">Nota min: </t>
  </si>
  <si>
    <t xml:space="preserve">Nota max: </t>
  </si>
  <si>
    <t xml:space="preserve">Nota media: </t>
  </si>
  <si>
    <t>Aspirantes a calificar:</t>
  </si>
  <si>
    <t xml:space="preserve"> hay calificados:</t>
  </si>
  <si>
    <t>hay sin calificar:</t>
  </si>
  <si>
    <t>(práctico)</t>
  </si>
  <si>
    <t>(tema)</t>
  </si>
  <si>
    <t>P1A + P1B</t>
  </si>
  <si>
    <t>1A + 1B</t>
  </si>
  <si>
    <t>Parte 1B (tema)</t>
  </si>
  <si>
    <t>Parte 1A (práctico)</t>
  </si>
  <si>
    <t>RELACIÓN ALFABÉTICA</t>
  </si>
  <si>
    <t>Aspirantes</t>
  </si>
  <si>
    <t>Instrucciones de manejo de esta aplicación.</t>
  </si>
  <si>
    <t>las cuales están ordenadas según el orden cronológico de acontecimientos y tareas.</t>
  </si>
  <si>
    <t>de Recursos Humanos (Servicio de Primaria) donde se le prestará el apoyo técnico para la resolución del mismo.</t>
  </si>
  <si>
    <r>
      <t xml:space="preserve">La </t>
    </r>
    <r>
      <rPr>
        <i/>
        <sz val="10"/>
        <color indexed="18"/>
        <rFont val="Arial"/>
        <family val="2"/>
      </rPr>
      <t>Dirección General de Recursos Humanos</t>
    </r>
    <r>
      <rPr>
        <sz val="10"/>
        <color indexed="18"/>
        <rFont val="Arial"/>
        <family val="2"/>
      </rPr>
      <t xml:space="preserve"> de la </t>
    </r>
    <r>
      <rPr>
        <i/>
        <sz val="10"/>
        <color indexed="18"/>
        <rFont val="Arial"/>
        <family val="2"/>
      </rPr>
      <t>Consejería de Educación</t>
    </r>
    <r>
      <rPr>
        <sz val="10"/>
        <color indexed="18"/>
        <rFont val="Arial"/>
        <family val="2"/>
      </rPr>
      <t>, pone a disposición de los Tribunales de Oposición esta herramienta informática</t>
    </r>
  </si>
  <si>
    <t>recoger las calificaciones de los aspirantes en las distintas pruebas, calcular sus notas, imprimir los correspondientes listados y actas…</t>
  </si>
  <si>
    <t>Modelo de acta de Sesiones para las que no exista un modelo específico.</t>
  </si>
  <si>
    <r>
      <t xml:space="preserve">tres o más enteros, serán automáticamente excluidas las calificaciones </t>
    </r>
    <r>
      <rPr>
        <i/>
        <u/>
        <sz val="9"/>
        <rFont val="Arial"/>
        <family val="2"/>
      </rPr>
      <t>máxima y mínima</t>
    </r>
    <r>
      <rPr>
        <i/>
        <sz val="9"/>
        <rFont val="Arial"/>
        <family val="2"/>
      </rPr>
      <t>, hallándose la puntuación media entre las calificaciones restantes.</t>
    </r>
  </si>
  <si>
    <t>NOTA FASE</t>
  </si>
  <si>
    <t>(0593) Catedráticos de Música y AE</t>
  </si>
  <si>
    <t>(0594) Profesores de Música y AE</t>
  </si>
  <si>
    <t>Información 
sobre alegaciones</t>
  </si>
  <si>
    <t>Alegaciones PRUEBA  1</t>
  </si>
  <si>
    <t>Fecha de</t>
  </si>
  <si>
    <t>Lectura</t>
  </si>
  <si>
    <t>(3056) Escala Técnica Superior administración esp. (sólo en funciones docentes)</t>
  </si>
  <si>
    <t>SEDE_OPO_RestoDeDias</t>
  </si>
  <si>
    <t>(3057) Escala Técnica Media administración esp. (sólo en funciones docentes)</t>
  </si>
  <si>
    <t>(0509) Inspectores al servicio de la Adm. Educativa</t>
  </si>
  <si>
    <t>pdf</t>
  </si>
  <si>
    <t>sobre estas celdas:</t>
  </si>
  <si>
    <r>
      <t xml:space="preserve">Como ya hemos comentado al comienzo de estas instrucciones, </t>
    </r>
    <r>
      <rPr>
        <b/>
        <sz val="10"/>
        <color indexed="18"/>
        <rFont val="Arial"/>
        <family val="2"/>
      </rPr>
      <t>para saber las acciones que</t>
    </r>
  </si>
  <si>
    <r>
      <t>debe realizar en cada una de las hojas del libro</t>
    </r>
    <r>
      <rPr>
        <sz val="10"/>
        <color indexed="18"/>
        <rFont val="Arial"/>
        <family val="2"/>
      </rPr>
      <t>, encontrará en la parte superior de cada hoja</t>
    </r>
  </si>
  <si>
    <r>
      <t xml:space="preserve">una celda de color amarillo </t>
    </r>
    <r>
      <rPr>
        <u/>
        <sz val="10"/>
        <color indexed="18"/>
        <rFont val="Arial"/>
        <family val="2"/>
      </rPr>
      <t>con una esquina roja</t>
    </r>
    <r>
      <rPr>
        <sz val="10"/>
        <color indexed="18"/>
        <rFont val="Arial"/>
        <family val="2"/>
      </rPr>
      <t>.</t>
    </r>
  </si>
  <si>
    <t>…</t>
  </si>
  <si>
    <t xml:space="preserve">Una vez seleccionada una impresora PDF, en lugar de la impresión en papel, obtendrá un archivo en formato PDF, </t>
  </si>
  <si>
    <t>idéntico al que obtendría en papel, y que podrá guardar en su ordenador en la carpeta que desee y con el nombre que desee.</t>
  </si>
  <si>
    <t xml:space="preserve">Cuando trabaje sobre el libro, introduciendo datos, guarde con frecuencia los cambios que vaya realizando pulsando el botón </t>
  </si>
  <si>
    <t>para evitar que un eventual corte de suministro electrico cause la pérdida de datos y de su trabajo.</t>
  </si>
  <si>
    <t>(ver teléfonos al inicio de estas instrucciones)</t>
  </si>
  <si>
    <r>
      <t>También puede ajustar la escala de la hoja a un porcentaje un poco inferior al establecido, - ejemplos: del 100% al 95%; del 75% al 70% -</t>
    </r>
    <r>
      <rPr>
        <i/>
        <sz val="10"/>
        <color indexed="18"/>
        <rFont val="Arial"/>
        <family val="2"/>
      </rPr>
      <t xml:space="preserve">
(Configurar Página / Página / Ajuste de escala)</t>
    </r>
  </si>
  <si>
    <r>
      <t>Lo más recomendable es intentar disminuir un poco los márgenes izquierdo y/o derecho.</t>
    </r>
    <r>
      <rPr>
        <i/>
        <sz val="10"/>
        <color indexed="62"/>
        <rFont val="Arial"/>
        <family val="2"/>
      </rPr>
      <t xml:space="preserve">
(Configurar Página / Márgenes)</t>
    </r>
  </si>
  <si>
    <t>Antes de comenzar a usar este libro debe seleccionar el NÚMERO de su TRIBUNAL y los MIEMBROS que lo constituyen.</t>
  </si>
  <si>
    <t>¡ATENCIÓN!</t>
  </si>
  <si>
    <t>Si marca "nv" 
no ponga notas al aspirante</t>
  </si>
  <si>
    <t>Cada miembro del Tribunal valorará la realización de la pueba indicada, de cada uno de los aspirantes que se relacionan, según los criterios que se exponen:</t>
  </si>
  <si>
    <t>Nombre del miembro del Tribunal que valora:</t>
  </si>
  <si>
    <t>+</t>
  </si>
  <si>
    <t>NOTA FASE OPOSICIÓN</t>
  </si>
  <si>
    <t>NO</t>
  </si>
  <si>
    <t>Aprobados</t>
  </si>
  <si>
    <t xml:space="preserve"> </t>
  </si>
  <si>
    <t>RESUMEN ESTADÍSTICO DEL PROCESO</t>
  </si>
  <si>
    <t>EDUCACIÓN INFANTIL  (EI)</t>
  </si>
  <si>
    <t>INGLÉS  (FI)</t>
  </si>
  <si>
    <t>MÚSICA  (MU)</t>
  </si>
  <si>
    <t>EDUCACIÓN PRIMARIA  (PRI)</t>
  </si>
  <si>
    <t>PEDAGOGÍA TERAPÉUTICA  (PT)</t>
  </si>
  <si>
    <t>NUM LISTA</t>
  </si>
  <si>
    <t>Ac.</t>
  </si>
  <si>
    <t>Sitúe el puntero de ratón</t>
  </si>
  <si>
    <t>Aspirantes a incorporar de forma extraordinaria al Tribunal, si no figuran en los listados iniciales. (hoja de uso excepcional)</t>
  </si>
  <si>
    <t>ACTA FINAL DE VALORACIÓN DE LA FASE DE OPOSICIÓN</t>
  </si>
  <si>
    <t>NotaP2</t>
  </si>
  <si>
    <t>NotaP1</t>
  </si>
  <si>
    <t>Turno</t>
  </si>
  <si>
    <t>ESP</t>
  </si>
  <si>
    <t>Num_Lista</t>
  </si>
  <si>
    <t>TRI</t>
  </si>
  <si>
    <t>Nota_FaseOPO</t>
  </si>
  <si>
    <t>NotaP1A_(sobre10)</t>
  </si>
  <si>
    <t>NotaP1A_(sobre4)</t>
  </si>
  <si>
    <t>NotaP1B_(sobre6)</t>
  </si>
  <si>
    <t xml:space="preserve">Centro-Sede: </t>
  </si>
  <si>
    <t>en la parte superior de cada hoja una celda de color amarillo con una esquina roja.</t>
  </si>
  <si>
    <t>sobre esta celda:</t>
  </si>
  <si>
    <t>en un archivo "pdf".</t>
  </si>
  <si>
    <t>es imprimir el documento</t>
  </si>
  <si>
    <t>una opción muy interesante</t>
  </si>
  <si>
    <t>Hoja</t>
  </si>
  <si>
    <t>Siempre que encuentre una celda con una esquina roja, podrá leer el comentario asociado.</t>
  </si>
  <si>
    <t>caspuemr@jcyl.es</t>
  </si>
  <si>
    <t>blagonju@jcyl.es</t>
  </si>
  <si>
    <t>Relación CRONOLÓGICA de aspirantes</t>
  </si>
  <si>
    <t>el día:</t>
  </si>
  <si>
    <r>
      <t>2º)</t>
    </r>
    <r>
      <rPr>
        <sz val="8"/>
        <rFont val="Arial"/>
        <family val="2"/>
      </rPr>
      <t xml:space="preserve"> </t>
    </r>
    <r>
      <rPr>
        <b/>
        <sz val="8"/>
        <rFont val="Arial"/>
        <family val="2"/>
      </rPr>
      <t>Anotar</t>
    </r>
    <r>
      <rPr>
        <sz val="8"/>
        <rFont val="Arial"/>
        <family val="2"/>
      </rPr>
      <t xml:space="preserve"> Fechas de Lectura. 
</t>
    </r>
    <r>
      <rPr>
        <b/>
        <sz val="8"/>
        <rFont val="Arial"/>
        <family val="2"/>
      </rPr>
      <t>3º)</t>
    </r>
    <r>
      <rPr>
        <sz val="8"/>
        <rFont val="Arial"/>
        <family val="2"/>
      </rPr>
      <t xml:space="preserve"> </t>
    </r>
    <r>
      <rPr>
        <b/>
        <sz val="8"/>
        <rFont val="Arial"/>
        <family val="2"/>
      </rPr>
      <t>Filtrar</t>
    </r>
    <r>
      <rPr>
        <sz val="8"/>
        <rFont val="Arial"/>
        <family val="2"/>
      </rPr>
      <t xml:space="preserve"> una Fecha para Imprimir.</t>
    </r>
  </si>
  <si>
    <r>
      <t>2º)</t>
    </r>
    <r>
      <rPr>
        <sz val="8"/>
        <rFont val="Arial"/>
        <family val="2"/>
      </rPr>
      <t xml:space="preserve"> </t>
    </r>
    <r>
      <rPr>
        <b/>
        <sz val="8"/>
        <rFont val="Arial"/>
        <family val="2"/>
      </rPr>
      <t>Anotar</t>
    </r>
    <r>
      <rPr>
        <sz val="8"/>
        <rFont val="Arial"/>
        <family val="2"/>
      </rPr>
      <t xml:space="preserve"> Fechas de Lectura.
</t>
    </r>
    <r>
      <rPr>
        <b/>
        <sz val="8"/>
        <rFont val="Arial"/>
        <family val="2"/>
      </rPr>
      <t>3º)</t>
    </r>
    <r>
      <rPr>
        <sz val="8"/>
        <rFont val="Arial"/>
        <family val="2"/>
      </rPr>
      <t xml:space="preserve"> </t>
    </r>
    <r>
      <rPr>
        <b/>
        <sz val="8"/>
        <rFont val="Arial"/>
        <family val="2"/>
      </rPr>
      <t>Filtrar</t>
    </r>
    <r>
      <rPr>
        <sz val="8"/>
        <rFont val="Arial"/>
        <family val="2"/>
      </rPr>
      <t xml:space="preserve"> una Fecha para Imprimir.</t>
    </r>
  </si>
  <si>
    <r>
      <t>2º)</t>
    </r>
    <r>
      <rPr>
        <sz val="8"/>
        <rFont val="Arial"/>
        <family val="2"/>
      </rPr>
      <t xml:space="preserve"> </t>
    </r>
    <r>
      <rPr>
        <b/>
        <sz val="8"/>
        <rFont val="Arial"/>
        <family val="2"/>
      </rPr>
      <t>Filtrar</t>
    </r>
    <r>
      <rPr>
        <sz val="8"/>
        <rFont val="Arial"/>
        <family val="2"/>
      </rPr>
      <t xml:space="preserve"> una Fecha para Imprimir.</t>
    </r>
  </si>
  <si>
    <r>
      <t>FASE OPOSICIÓN</t>
    </r>
    <r>
      <rPr>
        <b/>
        <sz val="10"/>
        <rFont val="Arial"/>
        <family val="2"/>
      </rPr>
      <t/>
    </r>
  </si>
  <si>
    <t>importante</t>
  </si>
  <si>
    <t>LECTURA DE LA PRUEBA 1:</t>
  </si>
  <si>
    <t>LECTURA DE LA PRUEBA 2:</t>
  </si>
  <si>
    <t>PRI_01</t>
  </si>
  <si>
    <t>PRI_02</t>
  </si>
  <si>
    <t>PRI_03</t>
  </si>
  <si>
    <t>PRI_04</t>
  </si>
  <si>
    <t>PRI_05</t>
  </si>
  <si>
    <t>PRI_06</t>
  </si>
  <si>
    <t>PRI_07</t>
  </si>
  <si>
    <t>PRI_08</t>
  </si>
  <si>
    <t>PRI_09</t>
  </si>
  <si>
    <t>PRI_10</t>
  </si>
  <si>
    <t>PRI_11</t>
  </si>
  <si>
    <t>PRI_12</t>
  </si>
  <si>
    <t>PRI_13</t>
  </si>
  <si>
    <t>PRI_14</t>
  </si>
  <si>
    <t>PRI_15</t>
  </si>
  <si>
    <t>PRI_16</t>
  </si>
  <si>
    <t>PRI_17</t>
  </si>
  <si>
    <t>PRI_18</t>
  </si>
  <si>
    <t>PRI_19</t>
  </si>
  <si>
    <t>EI_01</t>
  </si>
  <si>
    <t>EI_02</t>
  </si>
  <si>
    <t>EI_03</t>
  </si>
  <si>
    <t>EI_04</t>
  </si>
  <si>
    <t>EI_05</t>
  </si>
  <si>
    <t>EI_06</t>
  </si>
  <si>
    <t>EI_07</t>
  </si>
  <si>
    <t>EI_08</t>
  </si>
  <si>
    <t>EI_09</t>
  </si>
  <si>
    <t>EI_10</t>
  </si>
  <si>
    <t>EI_11</t>
  </si>
  <si>
    <t>EI_12</t>
  </si>
  <si>
    <t>EI_13</t>
  </si>
  <si>
    <t>EI_14</t>
  </si>
  <si>
    <t>EI_15</t>
  </si>
  <si>
    <t>EI_16</t>
  </si>
  <si>
    <t>EI_17</t>
  </si>
  <si>
    <t>EI_18</t>
  </si>
  <si>
    <t>EI_19</t>
  </si>
  <si>
    <t>EI_20</t>
  </si>
  <si>
    <t>EI_21</t>
  </si>
  <si>
    <t>EI_22</t>
  </si>
  <si>
    <t>EI_23</t>
  </si>
  <si>
    <t>EI_24</t>
  </si>
  <si>
    <t>EI_25</t>
  </si>
  <si>
    <t>EI_26</t>
  </si>
  <si>
    <t>EI_27</t>
  </si>
  <si>
    <t>EI_28</t>
  </si>
  <si>
    <t>EI_29</t>
  </si>
  <si>
    <t>EI_30</t>
  </si>
  <si>
    <t>PT_01</t>
  </si>
  <si>
    <t>PT_02</t>
  </si>
  <si>
    <t>PT_03</t>
  </si>
  <si>
    <t>PT_04</t>
  </si>
  <si>
    <t>PT_05</t>
  </si>
  <si>
    <t>PT_06</t>
  </si>
  <si>
    <t>PT_07</t>
  </si>
  <si>
    <t>PT_08</t>
  </si>
  <si>
    <t>PT_09</t>
  </si>
  <si>
    <t>PT_10</t>
  </si>
  <si>
    <t>PT_11</t>
  </si>
  <si>
    <t>EF_01</t>
  </si>
  <si>
    <t>EF_02</t>
  </si>
  <si>
    <t>EF_03</t>
  </si>
  <si>
    <t>EF_04</t>
  </si>
  <si>
    <t>EF_05</t>
  </si>
  <si>
    <t>EF_06</t>
  </si>
  <si>
    <t>EF_07</t>
  </si>
  <si>
    <t>EF_08</t>
  </si>
  <si>
    <t>EF_09</t>
  </si>
  <si>
    <t>EF_10</t>
  </si>
  <si>
    <t>EF_11</t>
  </si>
  <si>
    <t>EF_12</t>
  </si>
  <si>
    <t>EF_13</t>
  </si>
  <si>
    <t>EF_14</t>
  </si>
  <si>
    <t>AL_01</t>
  </si>
  <si>
    <t>AL_02</t>
  </si>
  <si>
    <t>AL_03</t>
  </si>
  <si>
    <t>AL_04</t>
  </si>
  <si>
    <t>AL_05</t>
  </si>
  <si>
    <t>FI_01</t>
  </si>
  <si>
    <t>FI_02</t>
  </si>
  <si>
    <t>FI_03</t>
  </si>
  <si>
    <t>FI_04</t>
  </si>
  <si>
    <t>FI_05</t>
  </si>
  <si>
    <t>FI_06</t>
  </si>
  <si>
    <t>FI_07</t>
  </si>
  <si>
    <t>FI_08</t>
  </si>
  <si>
    <t>FI_09</t>
  </si>
  <si>
    <t>FI_10</t>
  </si>
  <si>
    <t>FI_11</t>
  </si>
  <si>
    <t>FI_12</t>
  </si>
  <si>
    <t>MU_01</t>
  </si>
  <si>
    <t>MU_02</t>
  </si>
  <si>
    <t>MU_03</t>
  </si>
  <si>
    <t>MU_04</t>
  </si>
  <si>
    <t>MU_05</t>
  </si>
  <si>
    <t>Tribunal</t>
  </si>
  <si>
    <t>Provincia</t>
  </si>
  <si>
    <t>Puntuación mínima exigida en cada prueba igual o superior a:</t>
  </si>
  <si>
    <t>P1A:</t>
  </si>
  <si>
    <t>P1B:</t>
  </si>
  <si>
    <t>P1:</t>
  </si>
  <si>
    <t>P2:</t>
  </si>
  <si>
    <t>NOTAS RECALCULADAS Y 
RESULTADO FINAL DE LA PRUEBA 1</t>
  </si>
  <si>
    <r>
      <t>1º)</t>
    </r>
    <r>
      <rPr>
        <sz val="8"/>
        <rFont val="Arial"/>
        <family val="2"/>
      </rPr>
      <t xml:space="preserve"> </t>
    </r>
    <r>
      <rPr>
        <b/>
        <sz val="8"/>
        <rFont val="Arial"/>
        <family val="2"/>
      </rPr>
      <t>Filtrar</t>
    </r>
    <r>
      <rPr>
        <sz val="8"/>
        <rFont val="Arial"/>
        <family val="2"/>
      </rPr>
      <t xml:space="preserve"> Presentados a Prueba 1 = </t>
    </r>
    <r>
      <rPr>
        <b/>
        <sz val="8"/>
        <rFont val="Arial"/>
        <family val="2"/>
      </rPr>
      <t>SÍ</t>
    </r>
    <r>
      <rPr>
        <sz val="8"/>
        <rFont val="Arial"/>
        <family val="2"/>
      </rPr>
      <t xml:space="preserve"> 
</t>
    </r>
    <r>
      <rPr>
        <b/>
        <sz val="8"/>
        <rFont val="Arial"/>
        <family val="2"/>
      </rPr>
      <t>2º) Resolver</t>
    </r>
    <r>
      <rPr>
        <sz val="8"/>
        <rFont val="Arial"/>
        <family val="2"/>
      </rPr>
      <t xml:space="preserve"> alegaciones</t>
    </r>
  </si>
  <si>
    <t>▼</t>
  </si>
  <si>
    <t>ACTA DE VALORACIÓN DE LA PRIMERA PRUEBA</t>
  </si>
  <si>
    <t xml:space="preserve">Fecha: </t>
  </si>
  <si>
    <t xml:space="preserve">hora de inicio del acto: </t>
  </si>
  <si>
    <t xml:space="preserve">hora de finalización: </t>
  </si>
  <si>
    <r>
      <t xml:space="preserve">Quedan convocados para su actuación ante este tribunal, en llamamiento único, 
el día y hora indicados, todos los aspirantes que deban actuar ante este tribunal,
para la </t>
    </r>
    <r>
      <rPr>
        <b/>
        <i/>
        <sz val="12"/>
        <rFont val="Arial"/>
        <family val="2"/>
      </rPr>
      <t>REALIZACIÓN DE LA PRIMERA PRUEBA.</t>
    </r>
  </si>
  <si>
    <t>Presentado</t>
  </si>
  <si>
    <t>Solo firman y entregan en blanco</t>
  </si>
  <si>
    <t>Nombre su libro y sus copias de seguridad de forma que que sean fácilmente identificables.</t>
  </si>
  <si>
    <t xml:space="preserve">Con esta nomenclatura tanto su libro como sus copias de seguridad estarán perfectamente identificados por si en algún momento </t>
  </si>
  <si>
    <t>tiene que enviarlo por correo electrónico a la Comisión de Selección o a la Dirección General de Recursos Humanos.</t>
  </si>
  <si>
    <t>Antes de comenzar a utilizar esta aplicación, lea la información que se expone a continuación:</t>
  </si>
  <si>
    <t>Fdo: EL SECRETARIO</t>
  </si>
  <si>
    <t>única</t>
  </si>
  <si>
    <t>Nota global</t>
  </si>
  <si>
    <t>OPOSICIÓN</t>
  </si>
  <si>
    <t>NotaP1B_(sobre10)</t>
  </si>
  <si>
    <t>NOTA 
PRUEBA 1</t>
  </si>
  <si>
    <t>NOTA 
PRUEBA 2</t>
  </si>
  <si>
    <t>Presentados_P1</t>
  </si>
  <si>
    <t>Num_enTribunal</t>
  </si>
  <si>
    <t>Fecha_LecturaP1</t>
  </si>
  <si>
    <t>Fecha_Convoca_P2</t>
  </si>
  <si>
    <t>SuperaP2</t>
  </si>
  <si>
    <t>SuperaP1</t>
  </si>
  <si>
    <t>Provincia:</t>
  </si>
  <si>
    <t>P</t>
  </si>
  <si>
    <t>TIPO_MIEMBRO</t>
  </si>
  <si>
    <t>====</t>
  </si>
  <si>
    <t>01</t>
  </si>
  <si>
    <t>02</t>
  </si>
  <si>
    <t>03</t>
  </si>
  <si>
    <t>04</t>
  </si>
  <si>
    <t>06</t>
  </si>
  <si>
    <t>07</t>
  </si>
  <si>
    <t>08</t>
  </si>
  <si>
    <t>10</t>
  </si>
  <si>
    <t>11</t>
  </si>
  <si>
    <t>12</t>
  </si>
  <si>
    <t>13</t>
  </si>
  <si>
    <t>14</t>
  </si>
  <si>
    <t>15</t>
  </si>
  <si>
    <t>16</t>
  </si>
  <si>
    <t>17</t>
  </si>
  <si>
    <t>18</t>
  </si>
  <si>
    <t>19</t>
  </si>
  <si>
    <t>20</t>
  </si>
  <si>
    <t>21</t>
  </si>
  <si>
    <t>22</t>
  </si>
  <si>
    <t>23</t>
  </si>
  <si>
    <t>25</t>
  </si>
  <si>
    <t>26</t>
  </si>
  <si>
    <t>27</t>
  </si>
  <si>
    <t>28</t>
  </si>
  <si>
    <t>29</t>
  </si>
  <si>
    <t>30</t>
  </si>
  <si>
    <t>Fdo: EL PRESIDENTE</t>
  </si>
  <si>
    <t>VºBº.  EL PRESIDENTE</t>
  </si>
  <si>
    <t xml:space="preserve"> Información</t>
  </si>
  <si>
    <t>Función</t>
  </si>
  <si>
    <t>Ejemplo:</t>
  </si>
  <si>
    <r>
      <t xml:space="preserve">1. </t>
    </r>
    <r>
      <rPr>
        <b/>
        <u/>
        <sz val="12"/>
        <color indexed="10"/>
        <rFont val="Arial"/>
        <family val="2"/>
      </rPr>
      <t>Imprescindible</t>
    </r>
    <r>
      <rPr>
        <b/>
        <sz val="12"/>
        <color indexed="18"/>
        <rFont val="Arial"/>
        <family val="2"/>
      </rPr>
      <t>: Seleccione el NÚMERO de su TRIBUNAL y los MIEMBROS del mismo.</t>
    </r>
  </si>
  <si>
    <t xml:space="preserve">Num Tribunal: </t>
  </si>
  <si>
    <r>
      <t xml:space="preserve">Pulsando el Botón de "Vista preliminar" que encontrará en su menú de herramientas </t>
    </r>
    <r>
      <rPr>
        <b/>
        <sz val="10"/>
        <color indexed="62"/>
        <rFont val="Arial"/>
        <family val="2"/>
      </rPr>
      <t>podrá tener una idea del aspecto que tiene cada listado o acta.</t>
    </r>
  </si>
  <si>
    <t>Un documento pdf no se puede modificar, pero sí podrá consultarlo e imprimirlo las veces que necesite, y enviarlo por correo electrónico…</t>
  </si>
  <si>
    <t>Si tiene problemas que no puede solucionar, contacte con el Servicio de Primaria de la DG de RRHH.</t>
  </si>
  <si>
    <t>00_Instrucciones</t>
  </si>
  <si>
    <t>02_Criterios</t>
  </si>
  <si>
    <t>04_Convoca_P1</t>
  </si>
  <si>
    <t>21_ActaSesionesOrdinarias</t>
  </si>
  <si>
    <r>
      <t>Cada parte puede ser evaluada por separado, pero</t>
    </r>
    <r>
      <rPr>
        <b/>
        <sz val="10"/>
        <rFont val="Arial"/>
        <family val="2"/>
      </rPr>
      <t xml:space="preserve"> la nota final de esta segunda prueba es única</t>
    </r>
    <r>
      <rPr>
        <sz val="10"/>
        <rFont val="Arial"/>
        <family val="2"/>
      </rPr>
      <t>, englobando ambas partes.</t>
    </r>
  </si>
  <si>
    <t>NUM_TRIBUN</t>
  </si>
  <si>
    <t>COD_MIEMBRO</t>
  </si>
  <si>
    <r>
      <t>Seleccione los miembros que constituyen el Tribunal completando la lista de la derecha y después, seleccione el miembro que actuará como Secretario.</t>
    </r>
    <r>
      <rPr>
        <sz val="10"/>
        <rFont val="Arial"/>
        <family val="2"/>
      </rPr>
      <t xml:space="preserve"> 
</t>
    </r>
    <r>
      <rPr>
        <sz val="9"/>
        <rFont val="Arial"/>
        <family val="2"/>
      </rPr>
      <t>Se mostrará un mensaje cuando la aplicación esté lista para su uso.</t>
    </r>
  </si>
  <si>
    <t>Nota &lt; min 25%</t>
  </si>
  <si>
    <r>
      <t>Convocatoria diaria</t>
    </r>
    <r>
      <rPr>
        <sz val="9"/>
        <rFont val="Arial"/>
        <family val="2"/>
      </rPr>
      <t xml:space="preserve"> de aspirantes. </t>
    </r>
    <r>
      <rPr>
        <b/>
        <sz val="9"/>
        <rFont val="Arial"/>
        <family val="2"/>
      </rPr>
      <t>Entrega de la Programación</t>
    </r>
    <r>
      <rPr>
        <sz val="9"/>
        <rFont val="Arial"/>
        <family val="2"/>
      </rPr>
      <t xml:space="preserve"> y </t>
    </r>
    <r>
      <rPr>
        <b/>
        <sz val="9"/>
        <rFont val="Arial"/>
        <family val="2"/>
      </rPr>
      <t>Realización de la Segunda Prueba</t>
    </r>
    <r>
      <rPr>
        <sz val="9"/>
        <rFont val="Arial"/>
        <family val="2"/>
      </rPr>
      <t>. Listado para publicar.</t>
    </r>
  </si>
  <si>
    <t>23_Estadísticas</t>
  </si>
  <si>
    <t>Tan solo deberá preocuparse de los datos que escriba.</t>
  </si>
  <si>
    <r>
      <t xml:space="preserve">- </t>
    </r>
    <r>
      <rPr>
        <b/>
        <sz val="10"/>
        <color indexed="10"/>
        <rFont val="Arial"/>
        <family val="2"/>
      </rPr>
      <t xml:space="preserve">No utilice </t>
    </r>
    <r>
      <rPr>
        <b/>
        <u/>
        <sz val="10"/>
        <color indexed="10"/>
        <rFont val="Arial"/>
        <family val="2"/>
      </rPr>
      <t>NUNCA</t>
    </r>
    <r>
      <rPr>
        <b/>
        <sz val="10"/>
        <color indexed="10"/>
        <rFont val="Arial"/>
        <family val="2"/>
      </rPr>
      <t xml:space="preserve"> en este libro el comando CORTAR-PEGAR.</t>
    </r>
    <r>
      <rPr>
        <sz val="10"/>
        <color indexed="18"/>
        <rFont val="Arial"/>
        <family val="2"/>
      </rPr>
      <t xml:space="preserve"> Borre el dato erróneo (tecla "supr") y escriba en su lugar el dato correcto.</t>
    </r>
  </si>
  <si>
    <r>
      <t xml:space="preserve">- Tampoco utilice el comando COPIAR-PEGAR. </t>
    </r>
    <r>
      <rPr>
        <sz val="10"/>
        <color indexed="18"/>
        <rFont val="Arial"/>
        <family val="2"/>
      </rPr>
      <t>Borre el dato erróneo (tecla "supr") y escriba en su lugar el dato correcto.</t>
    </r>
  </si>
  <si>
    <r>
      <t>Haga algunas pruebas de impresión y si tiene problemas de este tipo, pruebe a modificar la configuración de la página siguiendo alguno de estos consejos: En su M</t>
    </r>
    <r>
      <rPr>
        <i/>
        <sz val="10"/>
        <color indexed="62"/>
        <rFont val="Arial"/>
        <family val="2"/>
      </rPr>
      <t>enú de herramientas: Archivo / Configurar página…</t>
    </r>
  </si>
  <si>
    <r>
      <t xml:space="preserve">Quedan convocados para su actuación ante este tribunal, en llamamiento único, el día y hora indicados, los aspirantes que se relacionan, para la realización de la </t>
    </r>
    <r>
      <rPr>
        <b/>
        <i/>
        <sz val="12"/>
        <rFont val="Arial"/>
        <family val="2"/>
      </rPr>
      <t>LECTURA DE LA PRUEBA 1.</t>
    </r>
  </si>
  <si>
    <r>
      <t xml:space="preserve">Quedan convocados para su actuación ante este tribunal, en llamamiento único, el día y hora indicados, los aspirantes que se relacionan, para la para la </t>
    </r>
    <r>
      <rPr>
        <b/>
        <i/>
        <sz val="11"/>
        <rFont val="Arial"/>
        <family val="2"/>
      </rPr>
      <t>ENTREGA DE LA PROGRAMACIÓN DIDÁCTICA</t>
    </r>
    <r>
      <rPr>
        <i/>
        <sz val="11"/>
        <rFont val="Arial"/>
        <family val="2"/>
      </rPr>
      <t xml:space="preserve">, </t>
    </r>
    <r>
      <rPr>
        <b/>
        <i/>
        <sz val="11"/>
        <rFont val="Arial"/>
        <family val="2"/>
      </rPr>
      <t>y la REALIZACIÓN DE LA PRUEBA 2.</t>
    </r>
  </si>
  <si>
    <t>PRUEBA 2</t>
  </si>
  <si>
    <t>No Presentados a la Prueba</t>
  </si>
  <si>
    <r>
      <t>Filtrar</t>
    </r>
    <r>
      <rPr>
        <sz val="9"/>
        <rFont val="Arial"/>
        <family val="2"/>
      </rPr>
      <t xml:space="preserve"> los que 
superan las dos pruebas = </t>
    </r>
    <r>
      <rPr>
        <b/>
        <sz val="9"/>
        <rFont val="Arial"/>
        <family val="2"/>
      </rPr>
      <t>SÍ</t>
    </r>
  </si>
  <si>
    <r>
      <t xml:space="preserve">Convocatoria diaria de aspirantes para la Realización de la Segunda Prueba. </t>
    </r>
    <r>
      <rPr>
        <b/>
        <sz val="9"/>
        <rFont val="Arial"/>
        <family val="2"/>
      </rPr>
      <t>Hoja para anotar calificaciones.</t>
    </r>
  </si>
  <si>
    <t>√</t>
  </si>
  <si>
    <t>►</t>
  </si>
  <si>
    <t>ACTA DE REALIZACIÓN DE LA PRIMERA PRUEBA</t>
  </si>
  <si>
    <t>No presentados</t>
  </si>
  <si>
    <t>aprobados</t>
  </si>
  <si>
    <t>suspensos</t>
  </si>
  <si>
    <t>Estimadas</t>
  </si>
  <si>
    <t>Pendientes:</t>
  </si>
  <si>
    <t>Alegaciones</t>
  </si>
  <si>
    <t>Pendientes</t>
  </si>
  <si>
    <t>Presenta</t>
  </si>
  <si>
    <t>Alegación</t>
  </si>
  <si>
    <t>con información e instrucciones sobre las tareas a realizar en esa hoja.</t>
  </si>
  <si>
    <t>Las instrucciones que encontrará en cada una de las hojas le indicarán qué filtros debe ir activando para la confección de los listados y Actas.</t>
  </si>
  <si>
    <t>(Adobe PDF, PDF Creator…)</t>
  </si>
  <si>
    <t>Aspirantes Incorporados a este Tribunal 
con posterioridad a la elaboración de los listados.</t>
  </si>
  <si>
    <t>PRUEBA 1A) "PRUEBA PRÁCTICA".</t>
  </si>
  <si>
    <t>PRUEBA 2A) "PRESENTACIÓN Y DEFENSA DE UNA PROGRAMACIÓN DIDÁCTICA".</t>
  </si>
  <si>
    <t>La puntuación mínima exigida en cada parte debe ser igual o superior al 25% del peso asignado a cada una de ellas, es decir:</t>
  </si>
  <si>
    <t>o lo que es equivalente:</t>
  </si>
  <si>
    <t>sobre __ puntos</t>
  </si>
  <si>
    <t>Incorporado</t>
  </si>
  <si>
    <t>RELACIÓN DE ASPIRANTES CONVOCADOS:</t>
  </si>
  <si>
    <r>
      <t xml:space="preserve">La </t>
    </r>
    <r>
      <rPr>
        <b/>
        <sz val="10"/>
        <rFont val="Arial"/>
        <family val="2"/>
      </rPr>
      <t>PRIMERA PRUEBA</t>
    </r>
    <r>
      <rPr>
        <sz val="10"/>
        <rFont val="Arial"/>
        <family val="2"/>
      </rPr>
      <t xml:space="preserve"> de la oposición consta de </t>
    </r>
    <r>
      <rPr>
        <b/>
        <sz val="10"/>
        <rFont val="Arial"/>
        <family val="2"/>
      </rPr>
      <t>DOS PARTES</t>
    </r>
    <r>
      <rPr>
        <sz val="10"/>
        <rFont val="Arial"/>
        <family val="2"/>
      </rPr>
      <t xml:space="preserve">:  </t>
    </r>
    <r>
      <rPr>
        <i/>
        <sz val="10"/>
        <rFont val="Arial"/>
        <family val="2"/>
      </rPr>
      <t>A) "Prueba Práctica"  y  B) "Desarrollo por escrito de un tema".</t>
    </r>
  </si>
  <si>
    <r>
      <t xml:space="preserve">En el caso de existir más de una calificación máxima y/o mínima se excluirá </t>
    </r>
    <r>
      <rPr>
        <i/>
        <u/>
        <sz val="9"/>
        <rFont val="Arial"/>
        <family val="2"/>
      </rPr>
      <t>una sola</t>
    </r>
    <r>
      <rPr>
        <i/>
        <sz val="9"/>
        <rFont val="Arial"/>
        <family val="2"/>
      </rPr>
      <t xml:space="preserve"> de ellas".</t>
    </r>
  </si>
  <si>
    <t>A) "Presentación de una progamación didáctica"   y   B) "Preparación y exposición de una unidad didáctica".</t>
  </si>
  <si>
    <t>i</t>
  </si>
  <si>
    <t>ii</t>
  </si>
  <si>
    <t>Puntuación mínima exigida en la prueba igual o superior a:</t>
  </si>
  <si>
    <t>NOTA FINAL</t>
  </si>
  <si>
    <t>sobre</t>
  </si>
  <si>
    <t>10 puntos</t>
  </si>
  <si>
    <t>Parte 1A</t>
  </si>
  <si>
    <t>Parte 1B</t>
  </si>
  <si>
    <r>
      <t>Filtrar</t>
    </r>
    <r>
      <rPr>
        <sz val="9"/>
        <rFont val="Arial"/>
        <family val="2"/>
      </rPr>
      <t xml:space="preserve"> todos los convocados = </t>
    </r>
    <r>
      <rPr>
        <b/>
        <sz val="9"/>
        <rFont val="Arial"/>
        <family val="2"/>
      </rPr>
      <t>SÍ</t>
    </r>
  </si>
  <si>
    <r>
      <t>Filtrar</t>
    </r>
    <r>
      <rPr>
        <sz val="8"/>
        <rFont val="Arial"/>
        <family val="2"/>
      </rPr>
      <t xml:space="preserve"> todos los convocados 
= </t>
    </r>
    <r>
      <rPr>
        <b/>
        <sz val="8"/>
        <rFont val="Arial"/>
        <family val="2"/>
      </rPr>
      <t>SÍ</t>
    </r>
  </si>
  <si>
    <t>2. Recorra el libro y sus hojas para familiarizarse con él.</t>
  </si>
  <si>
    <t>3. Consejos sobre la introducción de datos en el libro.</t>
  </si>
  <si>
    <t>4. Comentarios sobre el manejo de filtros y la confección de actas y listados.</t>
  </si>
  <si>
    <t>5. Consejos de Impresión de actas y listados en papel.</t>
  </si>
  <si>
    <r>
      <t>6. Impresión de actas y listados en archivos</t>
    </r>
    <r>
      <rPr>
        <b/>
        <sz val="10"/>
        <color indexed="18"/>
        <rFont val="Arial"/>
        <family val="2"/>
      </rPr>
      <t xml:space="preserve"> pdf</t>
    </r>
    <r>
      <rPr>
        <sz val="10"/>
        <color indexed="18"/>
        <rFont val="Arial"/>
        <family val="2"/>
      </rPr>
      <t>.</t>
    </r>
  </si>
  <si>
    <t>mirar las últimas filas</t>
  </si>
  <si>
    <t>Sec.</t>
  </si>
  <si>
    <t>PRESENTACIÓN Y DEFENSA DE UNA PROGRAMACIÓN DIDÁCTICA</t>
  </si>
  <si>
    <t>PREPARACIÓN Y EXPOSICIÓN ORAL DE UNA UNIDAD DIDÁCTICA</t>
  </si>
  <si>
    <t>PRUEBA 2B) "PREPARACIÓN Y EXPOSICIÓN ORAL DE UNA UNIDAD DIDÁCTICA".</t>
  </si>
  <si>
    <t>PRUEBA 1B) "DESARROLLO POR ESCRITO DE UN TEMA".</t>
  </si>
  <si>
    <t>PRUEBA 2A.  "PRESENTACIÓN Y DEFENSA DE UNA PROGRAMACIÓN DIDÁCTICA"</t>
  </si>
  <si>
    <t>PRUEBA 2B.  "PREPARACIÓN Y EXPOSICIÓN ORAL DE UNA UNIDAD DIDÁCTICA"</t>
  </si>
  <si>
    <t>PRUEBA 1A.  "PRUEBA PRÁCTICA"</t>
  </si>
  <si>
    <t>PRUEBA 1B.  "DESARROLLO POR ESCRITO DE UN TEMA"</t>
  </si>
  <si>
    <t>T</t>
  </si>
  <si>
    <t>S</t>
  </si>
  <si>
    <t>T/S</t>
  </si>
  <si>
    <t>Especialidad:</t>
  </si>
  <si>
    <t>nº Tribunal:</t>
  </si>
  <si>
    <t>Maria Teresa Castro del Puerto  (Jefe de Servicio)</t>
  </si>
  <si>
    <t>Julián Blanco González  (Técnico)</t>
  </si>
  <si>
    <r>
      <t xml:space="preserve">La fecha de creación queda registrada en las propiedades del documento por lo que </t>
    </r>
    <r>
      <rPr>
        <b/>
        <sz val="10"/>
        <color indexed="18"/>
        <rFont val="Arial"/>
        <family val="2"/>
      </rPr>
      <t>siempre sabremos cuando fue creado.</t>
    </r>
  </si>
  <si>
    <t>Por ejemplo:</t>
  </si>
  <si>
    <t>Si su tribunal es el número 03 de PRIMARIA nómbrelo así:</t>
  </si>
  <si>
    <t>7.1</t>
  </si>
  <si>
    <t>7.2</t>
  </si>
  <si>
    <r>
      <t xml:space="preserve">Antes de comenzar a utilizar esta aplicación, deberá seleccionar en la </t>
    </r>
    <r>
      <rPr>
        <b/>
        <sz val="11"/>
        <color indexed="10"/>
        <rFont val="Arial"/>
        <family val="2"/>
      </rPr>
      <t>hoja 01_CARGA_DATOS</t>
    </r>
    <r>
      <rPr>
        <sz val="11"/>
        <color indexed="10"/>
        <rFont val="Arial"/>
        <family val="2"/>
      </rPr>
      <t xml:space="preserve"> el </t>
    </r>
    <r>
      <rPr>
        <b/>
        <sz val="11"/>
        <color indexed="10"/>
        <rFont val="Arial"/>
        <family val="2"/>
      </rPr>
      <t>NÚMERO de su TRIBUNAL y los MIEMBROS</t>
    </r>
    <r>
      <rPr>
        <sz val="11"/>
        <color indexed="10"/>
        <rFont val="Arial"/>
        <family val="2"/>
      </rPr>
      <t xml:space="preserve"> que lo constituyen.</t>
    </r>
  </si>
  <si>
    <r>
      <t xml:space="preserve">NOTA FINAL
</t>
    </r>
    <r>
      <rPr>
        <sz val="8"/>
        <rFont val="Arial"/>
        <family val="2"/>
      </rPr>
      <t>(redondeo a 4 decimales)</t>
    </r>
  </si>
  <si>
    <r>
      <t xml:space="preserve">Texto libre </t>
    </r>
    <r>
      <rPr>
        <b/>
        <sz val="8"/>
        <color indexed="12"/>
        <rFont val="Arial"/>
        <family val="2"/>
      </rPr>
      <t xml:space="preserve">de </t>
    </r>
    <r>
      <rPr>
        <b/>
        <sz val="8"/>
        <color indexed="10"/>
        <rFont val="Arial"/>
        <family val="2"/>
      </rPr>
      <t>carácter privado</t>
    </r>
    <r>
      <rPr>
        <sz val="8"/>
        <color indexed="12"/>
        <rFont val="Arial"/>
        <family val="2"/>
      </rPr>
      <t>. (No se imprimen en el informe)</t>
    </r>
  </si>
  <si>
    <t>redondeo a
4 decimales</t>
  </si>
  <si>
    <t>Programación D.</t>
  </si>
  <si>
    <t>Exposición UD.</t>
  </si>
  <si>
    <r>
      <t xml:space="preserve">MEDIA 
ARITMÉTICA </t>
    </r>
    <r>
      <rPr>
        <sz val="9"/>
        <rFont val="Arial"/>
        <family val="2"/>
      </rPr>
      <t xml:space="preserve">
de las puebas
</t>
    </r>
    <r>
      <rPr>
        <sz val="8"/>
        <rFont val="Arial"/>
        <family val="2"/>
      </rPr>
      <t>redondeo a 
4 decimales</t>
    </r>
  </si>
  <si>
    <t>CUERPOS: separar codigo y descripción</t>
  </si>
  <si>
    <t>NL:
nv:</t>
  </si>
  <si>
    <t>No Lee (No presentado a la Lectura de la Prueba)
No valorado, por ausencia de este miembro del tribunal.</t>
  </si>
  <si>
    <t>APELLIDOS_NOMBRE</t>
  </si>
  <si>
    <t>Según lo establecido en el apartado 7.2.3 de la convocatoria, "cuando entre las puntuaciones otorgadas por los miembros del tribunal exista una diferencia de</t>
  </si>
  <si>
    <r>
      <t xml:space="preserve">Según lo establecido en el apartado 7.2.2.a) de la convocatoria, la calificación de esta </t>
    </r>
    <r>
      <rPr>
        <i/>
        <u/>
        <sz val="9"/>
        <rFont val="Arial"/>
        <family val="2"/>
      </rPr>
      <t>primera parte</t>
    </r>
    <r>
      <rPr>
        <i/>
        <sz val="9"/>
        <rFont val="Arial"/>
        <family val="2"/>
      </rPr>
      <t xml:space="preserve"> de la primera prueba de la oposición,</t>
    </r>
  </si>
  <si>
    <t>31</t>
  </si>
  <si>
    <t>32</t>
  </si>
  <si>
    <t>33</t>
  </si>
  <si>
    <t>34</t>
  </si>
  <si>
    <t>42</t>
  </si>
  <si>
    <t>PALENCIA</t>
  </si>
  <si>
    <t>SORIA</t>
  </si>
  <si>
    <r>
      <t xml:space="preserve">3º) Filtrar </t>
    </r>
    <r>
      <rPr>
        <sz val="8"/>
        <rFont val="Arial"/>
        <family val="2"/>
      </rPr>
      <t>alegacione</t>
    </r>
    <r>
      <rPr>
        <sz val="8"/>
        <rFont val="Arial"/>
        <family val="2"/>
      </rPr>
      <t>s (al)</t>
    </r>
    <r>
      <rPr>
        <sz val="4"/>
        <rFont val="Arial"/>
        <family val="2"/>
      </rPr>
      <t xml:space="preserve">
</t>
    </r>
    <r>
      <rPr>
        <b/>
        <sz val="8"/>
        <rFont val="Arial"/>
        <family val="2"/>
      </rPr>
      <t xml:space="preserve">4º) </t>
    </r>
    <r>
      <rPr>
        <sz val="8"/>
        <rFont val="Arial"/>
        <family val="2"/>
      </rPr>
      <t>Imprimir.</t>
    </r>
  </si>
  <si>
    <r>
      <t xml:space="preserve">3º) Filtrar </t>
    </r>
    <r>
      <rPr>
        <sz val="8"/>
        <rFont val="Arial"/>
        <family val="2"/>
      </rPr>
      <t>alega</t>
    </r>
    <r>
      <rPr>
        <sz val="8"/>
        <rFont val="Arial"/>
        <family val="2"/>
      </rPr>
      <t>ciones (al)</t>
    </r>
    <r>
      <rPr>
        <sz val="4"/>
        <rFont val="Arial"/>
        <family val="2"/>
      </rPr>
      <t xml:space="preserve">
</t>
    </r>
    <r>
      <rPr>
        <b/>
        <sz val="8"/>
        <rFont val="Arial"/>
        <family val="2"/>
      </rPr>
      <t xml:space="preserve">4º) </t>
    </r>
    <r>
      <rPr>
        <sz val="8"/>
        <rFont val="Arial"/>
        <family val="2"/>
      </rPr>
      <t>Imprimir.</t>
    </r>
  </si>
  <si>
    <t>Fecha de Lectura 
▼</t>
  </si>
  <si>
    <t>revisar las notas sobre 10. en realidad son sobre 4 y 6</t>
  </si>
  <si>
    <r>
      <t xml:space="preserve">La </t>
    </r>
    <r>
      <rPr>
        <b/>
        <sz val="10"/>
        <rFont val="Arial"/>
        <family val="2"/>
      </rPr>
      <t>SEGUNDA PRUEBA</t>
    </r>
    <r>
      <rPr>
        <sz val="10"/>
        <rFont val="Arial"/>
        <family val="2"/>
      </rPr>
      <t xml:space="preserve"> de la oposición consta de</t>
    </r>
    <r>
      <rPr>
        <b/>
        <sz val="10"/>
        <rFont val="Arial"/>
        <family val="2"/>
      </rPr>
      <t xml:space="preserve"> DOS PARTES</t>
    </r>
    <r>
      <rPr>
        <sz val="10"/>
        <rFont val="Arial"/>
        <family val="2"/>
      </rPr>
      <t>:</t>
    </r>
  </si>
  <si>
    <t xml:space="preserve"> PRIMERA PRUEBA</t>
  </si>
  <si>
    <t xml:space="preserve"> SEGUNDA PRUEBA</t>
  </si>
  <si>
    <r>
      <rPr>
        <b/>
        <u/>
        <sz val="10"/>
        <color indexed="22"/>
        <rFont val="Arial"/>
        <family val="2"/>
      </rPr>
      <t>ATENCIÓN:</t>
    </r>
    <r>
      <rPr>
        <sz val="10"/>
        <color indexed="22"/>
        <rFont val="Arial"/>
        <family val="2"/>
      </rPr>
      <t xml:space="preserve"> </t>
    </r>
    <r>
      <rPr>
        <b/>
        <sz val="10"/>
        <color indexed="22"/>
        <rFont val="Arial"/>
        <family val="2"/>
      </rPr>
      <t>Hay al menos 1 día en el que citado muchos aspirantes. (más de 20)</t>
    </r>
    <r>
      <rPr>
        <sz val="10"/>
        <color indexed="22"/>
        <rFont val="Arial"/>
        <family val="2"/>
      </rPr>
      <t xml:space="preserve">
Cuando vaya a imprimir el acta de calificaciones de ese día (hojas P2A y P2B) tenga en cuenta la información que aparecerá en esas hojas en el COMENTARIO de la </t>
    </r>
    <r>
      <rPr>
        <b/>
        <sz val="10"/>
        <color indexed="22"/>
        <rFont val="Arial"/>
        <family val="2"/>
      </rPr>
      <t>CELDA COLOR ROSA</t>
    </r>
    <r>
      <rPr>
        <sz val="10"/>
        <color indexed="22"/>
        <rFont val="Arial"/>
        <family val="2"/>
      </rPr>
      <t xml:space="preserve">, acerca de la utilización de un FILTRO PARA </t>
    </r>
    <r>
      <rPr>
        <b/>
        <sz val="10"/>
        <color indexed="22"/>
        <rFont val="Arial"/>
        <family val="2"/>
      </rPr>
      <t>SELECCIONAR A LOS ASPIRANTES POR GRUPOS DE 20</t>
    </r>
    <r>
      <rPr>
        <sz val="10"/>
        <color indexed="22"/>
        <rFont val="Arial"/>
        <family val="2"/>
      </rPr>
      <t>, antes de imprimir el acta de ese día.</t>
    </r>
  </si>
  <si>
    <t>EF_15</t>
  </si>
  <si>
    <t>EF_16</t>
  </si>
  <si>
    <t>EI_31</t>
  </si>
  <si>
    <t>EI_32</t>
  </si>
  <si>
    <t>EI_33</t>
  </si>
  <si>
    <t>EI_34</t>
  </si>
  <si>
    <t>EI_35</t>
  </si>
  <si>
    <t>EI_36</t>
  </si>
  <si>
    <t>EI_37</t>
  </si>
  <si>
    <t>EI_38</t>
  </si>
  <si>
    <t>EI_39</t>
  </si>
  <si>
    <t>EI_40</t>
  </si>
  <si>
    <t>EI_41</t>
  </si>
  <si>
    <t>EI_42</t>
  </si>
  <si>
    <t>FI_13</t>
  </si>
  <si>
    <t>FI_14</t>
  </si>
  <si>
    <t>FI_15</t>
  </si>
  <si>
    <t>FI_16</t>
  </si>
  <si>
    <t>FI_17</t>
  </si>
  <si>
    <t>IES LUCIA DE MEDRANO</t>
  </si>
  <si>
    <t>IES FRAY LUIS DE LEÓN</t>
  </si>
  <si>
    <t>IES VAGUADA DE LA PALMA</t>
  </si>
  <si>
    <t>PRI_20</t>
  </si>
  <si>
    <t>PRI_21</t>
  </si>
  <si>
    <t>PRI_22</t>
  </si>
  <si>
    <t>IES FERNANDO DE ROJAS</t>
  </si>
  <si>
    <t>PRI_23</t>
  </si>
  <si>
    <t>PRI_24</t>
  </si>
  <si>
    <t>PRI_25</t>
  </si>
  <si>
    <t>PRI_26</t>
  </si>
  <si>
    <t>PRI_27</t>
  </si>
  <si>
    <t>PRI_28</t>
  </si>
  <si>
    <t>IES TORRES VILLARROEL</t>
  </si>
  <si>
    <t>PRI_29</t>
  </si>
  <si>
    <t>PRI_30</t>
  </si>
  <si>
    <t>PRI_31</t>
  </si>
  <si>
    <t>PRI_32</t>
  </si>
  <si>
    <t>PRI_33</t>
  </si>
  <si>
    <t>PRADO ESCRIBANO, MARIA DE</t>
  </si>
  <si>
    <t>LASO CALVO, M.CARMEN</t>
  </si>
  <si>
    <t>LLORENTE CONDE, EVA MARIA</t>
  </si>
  <si>
    <t>MASA SIMON, JUAN CARLOS</t>
  </si>
  <si>
    <t>MEDINA NOVO, EVA</t>
  </si>
  <si>
    <t>PAJARES REVILLA, M.CARMEN</t>
  </si>
  <si>
    <t>NOVOA MONTES, M.ASUNCION</t>
  </si>
  <si>
    <t>NUÑEZ ANDRES, BEATRIZ</t>
  </si>
  <si>
    <t>PERROTE GUANTES, M.FE</t>
  </si>
  <si>
    <t>RODRIGUEZ CAMPOS, JOSE MIGUEL</t>
  </si>
  <si>
    <t>VELASCO TEJEDOR, JUANA TERESA</t>
  </si>
  <si>
    <t>MORENO BRAVO, ANA MARIA</t>
  </si>
  <si>
    <t>NEBREDA GONZALEZ, LETICIA</t>
  </si>
  <si>
    <t>RODRIGUEZ DE LA VEGA, BEGOÑA</t>
  </si>
  <si>
    <t>RODRIGUEZ NALDA, SONIA</t>
  </si>
  <si>
    <t>PALOMERO ALONSO, REBECA</t>
  </si>
  <si>
    <t>RUIZ FERNANDEZ, ROSARIO</t>
  </si>
  <si>
    <t>SANGRADOR ZARZUELA, GEMA</t>
  </si>
  <si>
    <t>SERNA APARICIO, ANA ISABEL</t>
  </si>
  <si>
    <t>VAÑES HERREZUELO, SUSANA</t>
  </si>
  <si>
    <t>GARCIA JORGE, BEATRIZ</t>
  </si>
  <si>
    <t>SANCHEZ TEJERINA, M. BELEN</t>
  </si>
  <si>
    <t>SANGRADOR LECHON, JESUS JOSE</t>
  </si>
  <si>
    <t>SANTOS VEGARA, M. SOLEDAD</t>
  </si>
  <si>
    <t>ARCONADA MELERO, M. ANGELES</t>
  </si>
  <si>
    <t>OLAVARRIETA LAFUENTE, AMAYA</t>
  </si>
  <si>
    <t>ALCALDE ALONSO, ARACELI</t>
  </si>
  <si>
    <t>ANDRES MOLPECERES, AITOR</t>
  </si>
  <si>
    <t>ARIÑO HELGUERA, M.CARMEN</t>
  </si>
  <si>
    <t>ASTORGA ALIJA, ESTHER</t>
  </si>
  <si>
    <t>BLANCO GARCIA, M. LUISA</t>
  </si>
  <si>
    <t>CELADA GONZALEZ, JUAN CARLOS</t>
  </si>
  <si>
    <t>CORTES MARTINEZ, ROCIO</t>
  </si>
  <si>
    <t>FERNANDEZ PEREZ, NURIA</t>
  </si>
  <si>
    <t>FERNANDEZ LUIS, MARIA</t>
  </si>
  <si>
    <t>REBOLLO DE ROZAS, CELINA</t>
  </si>
  <si>
    <t>AYUELA FERNANDEZ, M. MAR</t>
  </si>
  <si>
    <t>BENITO FERNANDEZ, EUGENIO</t>
  </si>
  <si>
    <t>BORGE MENDIA, BEATRIZ</t>
  </si>
  <si>
    <t>CABRIA ALONSO, MAXIMO GASPAR</t>
  </si>
  <si>
    <t>SAN JOSE AGUADO, M.DEL CARMEN</t>
  </si>
  <si>
    <t>GUTIERREZ AGUIRRE, BEGOÑA</t>
  </si>
  <si>
    <t>ILLERA LOPEZ, JULIAN</t>
  </si>
  <si>
    <t>IZQUIERDO PASCUA, FCO. CARLOS</t>
  </si>
  <si>
    <t>LOZANO RAMIREZ, BEATRIZ</t>
  </si>
  <si>
    <t>LAMO VELASCO, PABLO DE</t>
  </si>
  <si>
    <t>CASADO BORJABAD, RUTH</t>
  </si>
  <si>
    <t>CASARES BAQUERIN, LUIS ROBERTO</t>
  </si>
  <si>
    <t>DIEZ RAMOS, M.CARMEN</t>
  </si>
  <si>
    <t>FERNANDEZ CRESPO, M. TERESA</t>
  </si>
  <si>
    <t>LOPEZ RODRIGUEZ, LUIS</t>
  </si>
  <si>
    <t>LARA LOPEZ, RICARDO</t>
  </si>
  <si>
    <t>LASSALLE PELLON, OSCAR</t>
  </si>
  <si>
    <t>LEMA MORAN, DIANA</t>
  </si>
  <si>
    <t>LERA CORREDERA, JOSE MARIA</t>
  </si>
  <si>
    <t>SAMPEDRO DE CASTRO, Mª MONTSERRAT</t>
  </si>
  <si>
    <t>SANCHEZ RUBIO, LAURA</t>
  </si>
  <si>
    <t>SANCHEZ DE CASTRO, ANA ISABEL</t>
  </si>
  <si>
    <t>SANTIAGO VILLAFAÑE, M. ESTHER</t>
  </si>
  <si>
    <t>SANZ BASTARDO, LUIS ALBERTO</t>
  </si>
  <si>
    <t>FRANCIA CONDE, Mª DEL VALLE</t>
  </si>
  <si>
    <t>LIAÑO PAREDES, MARTA</t>
  </si>
  <si>
    <t>LUCAS CARNICERO, JORGE</t>
  </si>
  <si>
    <t>LUCAS IZQUIERDO, CRISTINA</t>
  </si>
  <si>
    <t>MALMIERCA SANCHEZ, DAVID</t>
  </si>
  <si>
    <t>RODRIGUEZ GONZALEZ, GABRIEL</t>
  </si>
  <si>
    <t>SANZ GARCIA, ALFREDO</t>
  </si>
  <si>
    <t>SEISDEDOS RAMOS, ANGEL LUIS</t>
  </si>
  <si>
    <t>TAMAYO ASENSIO, JUAN ANTONIO</t>
  </si>
  <si>
    <t>TEJERO CARACIOLO, ALBERTO</t>
  </si>
  <si>
    <t>GARCIA INFANTE, MARIA</t>
  </si>
  <si>
    <t>MARINO MARINO, LEONOR</t>
  </si>
  <si>
    <t>MAROTO MARTIN, SEBASTIAN</t>
  </si>
  <si>
    <t>MARTIN PEREZ, JORGE JUAN</t>
  </si>
  <si>
    <t>MARTIN SANCHEZ, M. INMACULADA</t>
  </si>
  <si>
    <t>MERINO CABELLO, FCO. JAVIER</t>
  </si>
  <si>
    <t>TORIBIO GIL, LUCIA</t>
  </si>
  <si>
    <t>TREJO MALFAZ, MARIA PAZ</t>
  </si>
  <si>
    <t>VAQUERO MARTIN, FERNANDO</t>
  </si>
  <si>
    <t>VARGAS ANDRES, SERGIO</t>
  </si>
  <si>
    <t>REY DIEZ, JOSE LUIS</t>
  </si>
  <si>
    <t>MARTIN ASENSIO, GENOVEVA</t>
  </si>
  <si>
    <t>MARTIN CENDON, IVAN</t>
  </si>
  <si>
    <t>MARTIN LOZANO, MANUELA</t>
  </si>
  <si>
    <t>MEDIAVILLA MEDINA, MARIA VICTORIA</t>
  </si>
  <si>
    <t>SAN JOSE RODRIGUEZ, RAFAEL</t>
  </si>
  <si>
    <t>VELASCO FRUTOS, MARIO</t>
  </si>
  <si>
    <t>VELAZQUEZ CALLADO, CARLOS</t>
  </si>
  <si>
    <t>VINAGRERO AVILA, JOSE ANTONIO</t>
  </si>
  <si>
    <t>VIVO GONZALEZ, MARIA CARMEN</t>
  </si>
  <si>
    <t>HIERRO BLANCO, RAQUEL</t>
  </si>
  <si>
    <t>MEDINA CUADRADO, JOSE MARIA</t>
  </si>
  <si>
    <t>MENCIA REVILLA, LOURDES</t>
  </si>
  <si>
    <t>MOLINOS ZUMEL, JOSE DAMIAN</t>
  </si>
  <si>
    <t>MORAGO DE LA CAL, HENAR</t>
  </si>
  <si>
    <t>ORDAX DUQUE, FRANCISCO</t>
  </si>
  <si>
    <t>AGUADO GOMEZ, VIRGINIA</t>
  </si>
  <si>
    <t>ALONSO LOPEZ, IGNACIO IVAN</t>
  </si>
  <si>
    <t>AMO DEL AMO, CRISTINA DEL</t>
  </si>
  <si>
    <t>AREVALO LOPEZ, PEDRO PABLO</t>
  </si>
  <si>
    <t>CASTRO DEL VAL, MARIA LETICIA</t>
  </si>
  <si>
    <t>MORAL MUÑOZ, MERCEDES</t>
  </si>
  <si>
    <t>MORAN MORENO, TAMARA MARIA</t>
  </si>
  <si>
    <t>MORENCIA COLILLA, MARIO</t>
  </si>
  <si>
    <t>MORENO MARTINEZ, SANTIAGO</t>
  </si>
  <si>
    <t>ARROYO MANZANO, ALICIA</t>
  </si>
  <si>
    <t>BARBERO DE GRANDA, JOSE ANTONIO</t>
  </si>
  <si>
    <t>BARTOLOMESANZ GARCIA, PILAR</t>
  </si>
  <si>
    <t>BELTRAN OTERO, MIGUEL ANGEL</t>
  </si>
  <si>
    <t>BERZOSA LOZANO, JOSE CARLOS</t>
  </si>
  <si>
    <t>GARCIA PEREZ, JESUS DAVID</t>
  </si>
  <si>
    <t>MORO CABAÑAS, JOSE LUIS</t>
  </si>
  <si>
    <t>MUÑOZ SANCHO, MARTA</t>
  </si>
  <si>
    <t>NIÑO TRIVIÑO, MARIO</t>
  </si>
  <si>
    <t>NIÑO VELADO, MARIA ESTRELLA</t>
  </si>
  <si>
    <t>BLANCO RODRIGUEZ, ROBERTO</t>
  </si>
  <si>
    <t>BLAS ACERO, OLGA DE</t>
  </si>
  <si>
    <t>BOMBIN MARTIN, NOEMI</t>
  </si>
  <si>
    <t>BOTRAN DE CASTRO, OSCAR</t>
  </si>
  <si>
    <t>BRAVO PRIETO, LUIS MIGUEL</t>
  </si>
  <si>
    <t>HERNANDEZ GARCIA, ANA MARTA</t>
  </si>
  <si>
    <t>NUÑEZ CASTILLO, CRISTINA</t>
  </si>
  <si>
    <t>NUÑEZ CASTILLO, SUSANA</t>
  </si>
  <si>
    <t>OCAÑA SAN JOSE, JESUS</t>
  </si>
  <si>
    <t>OLIVA ALONSO, DAVID</t>
  </si>
  <si>
    <t>BURGOS DE ANDRES, CARLOS A.</t>
  </si>
  <si>
    <t>CABEZAS ESPESO, REBECA</t>
  </si>
  <si>
    <t>CABEZAS MEMBIELA, SANTIAGO</t>
  </si>
  <si>
    <t>CABRERA SANCHEZ, JUAN CARLOS</t>
  </si>
  <si>
    <t>CALDERON PEREZ, MARIA</t>
  </si>
  <si>
    <t>LEDESMA HERNANDEZ, BEGOÑA</t>
  </si>
  <si>
    <t>OLMO DIEZ, JOSE LUIS DEL</t>
  </si>
  <si>
    <t>ORTEGA GONZALEZ, ADELAIDA</t>
  </si>
  <si>
    <t>OTAZO REDONDO, MARIA PILAR</t>
  </si>
  <si>
    <t>PALMERO JORQUI, JESUS ANGEL</t>
  </si>
  <si>
    <t>CALVARRO SANCHEZ, MIGUEL ANGEL</t>
  </si>
  <si>
    <t>CALVO SANDOVAL, CRISTINA</t>
  </si>
  <si>
    <t>CALVO GALARRAGA, IGOR</t>
  </si>
  <si>
    <t>CAMPO GARCIA, MANUEL</t>
  </si>
  <si>
    <t>CARDENAL LUBIANO, JESUS</t>
  </si>
  <si>
    <t>GARCIA DIEZ, MARIA DOLORES</t>
  </si>
  <si>
    <t>PASCUAL CASTILLO, ALBERTO</t>
  </si>
  <si>
    <t>PASTOR ASENSIO, JULIAN</t>
  </si>
  <si>
    <t>PASTOR CAMPOS, MIGUEL ANGEL</t>
  </si>
  <si>
    <t>PEREZ REPISO, GREGORIO</t>
  </si>
  <si>
    <t>CARRION MORENO, JORGE</t>
  </si>
  <si>
    <t>CARTON REVUELTA, JESUS</t>
  </si>
  <si>
    <t>CASAS TURNES, VANESA</t>
  </si>
  <si>
    <t>CASTILLA GARCIA, MARCOS</t>
  </si>
  <si>
    <t>CATALINA SANCHO, JESUS JAVIER</t>
  </si>
  <si>
    <t>LOPEZ ALVAREZ, MARGARITA</t>
  </si>
  <si>
    <t>PEREZ VARONA, MARIA LOURDES</t>
  </si>
  <si>
    <t>PEREZ BUENAPOSADA, LUIS</t>
  </si>
  <si>
    <t>PEREZ DE LA PUENTE, ALBERTO</t>
  </si>
  <si>
    <t>PEREZ DIEZ, M. ANGELES</t>
  </si>
  <si>
    <t>CELA RANILLA, JAVIER</t>
  </si>
  <si>
    <t>CERRATO PAUNERO, RUBEN</t>
  </si>
  <si>
    <t>DELGADO CHOYA, M. CARMEN E.</t>
  </si>
  <si>
    <t>DIEZ RODRIGUEZ, M. ASUNCION</t>
  </si>
  <si>
    <t>DIEZ GOZALO, M.PURIFICACION</t>
  </si>
  <si>
    <t>ESTEBAN RODRIGUEZ, MIGUEL ANGEL</t>
  </si>
  <si>
    <t>PEREZ FERNANDEZ, LUIS ALBERTO</t>
  </si>
  <si>
    <t>PIÑA MEDINA, DANIEL</t>
  </si>
  <si>
    <t>PLACER RODRIGUEZ, ENRIQUE</t>
  </si>
  <si>
    <t>DIAZ TABERNERO, JESUS Mª</t>
  </si>
  <si>
    <t>ESCUDERO LAZCANO, DAVID</t>
  </si>
  <si>
    <t>FERNANDEZ RIVERA, FRANCISCO</t>
  </si>
  <si>
    <t>FERNANDEZ RUBIO, FELICIDAD F.</t>
  </si>
  <si>
    <t>FERNANDEZ VIDAL, MARIANO</t>
  </si>
  <si>
    <t>FERNANDEZ ARRIBAS, JAVIER</t>
  </si>
  <si>
    <t>RUIZ CAMINO, JOSE CARLOS</t>
  </si>
  <si>
    <t>POZA SANCHO, LETICIA</t>
  </si>
  <si>
    <t>PRIETO ANTON, M. YOLANDA</t>
  </si>
  <si>
    <t>RAMON FERNANDEZ, LUIS</t>
  </si>
  <si>
    <t>DOMINGUEZ HERNANDEZ, ELENA</t>
  </si>
  <si>
    <t>FERNANDEZ DOMENECH, ALICIA</t>
  </si>
  <si>
    <t>FERNANDEZ FERRERAS, SILVIA</t>
  </si>
  <si>
    <t>GAGO BALLESTEROS, CARMELO</t>
  </si>
  <si>
    <t>GALLEGO BASTARDO, M.YOLANDA</t>
  </si>
  <si>
    <t>GARCIA CANDUELA, CARLOS</t>
  </si>
  <si>
    <t>POZO SAN CIRILO, Mª MERCEDES DE</t>
  </si>
  <si>
    <t>REMESAL SANZ, VICTOR MANUEL</t>
  </si>
  <si>
    <t>REVILLA GUTIERREZ, AGUSTIN</t>
  </si>
  <si>
    <t>RICO ALONSO, PABLO</t>
  </si>
  <si>
    <t>DOMINGUEZ MEDINA, EVA</t>
  </si>
  <si>
    <t>GARCIA MERINO, LUIS ANGEL</t>
  </si>
  <si>
    <t>GARRIDO ARNAEZ, CRISTINA</t>
  </si>
  <si>
    <t>GARROTE MARTIN, MIGUEL ANGEL</t>
  </si>
  <si>
    <t>GERVAS DE LA PISA, ARACELI</t>
  </si>
  <si>
    <t>GIL GIL, SERGIO</t>
  </si>
  <si>
    <t>RESINA LOPEZ, ALBERTO</t>
  </si>
  <si>
    <t>RODRIGUEZ SERRADOR, CARLOS</t>
  </si>
  <si>
    <t>RODRIGUEZ BUITRAGO, SINFOROSA</t>
  </si>
  <si>
    <t>RODRIGUEZ GONZALO, ALBERTO</t>
  </si>
  <si>
    <t>FERNANDEZ DE CASO, REBECA</t>
  </si>
  <si>
    <t>GOMEZ FERNANDEZ, MARTA</t>
  </si>
  <si>
    <t>GONZALEZ SANCHEZ, BALTASAR</t>
  </si>
  <si>
    <t>GONZALEZ CABRERA, LAURA</t>
  </si>
  <si>
    <t>GONZALEZ CALVO, GUSTAVO</t>
  </si>
  <si>
    <t>GONZALEZ DE LA CRUZ, ABEL</t>
  </si>
  <si>
    <t>GARCIA HERNANDEZ, JOSE LUIS</t>
  </si>
  <si>
    <t>ROMERO GONZALO, ANGEL</t>
  </si>
  <si>
    <t>RUIZ SANCHEZ, Mª DE LA PEÑA</t>
  </si>
  <si>
    <t>SALAMANCA FRIAS, JAVIER</t>
  </si>
  <si>
    <t>VALLES GARCIA, PATRICIO</t>
  </si>
  <si>
    <t>GONZALEZ ORTEGA, LUIS ANGEL</t>
  </si>
  <si>
    <t>GUTIERREZ CONCEJO, DIEGO</t>
  </si>
  <si>
    <t>GUTIERREZ DE LA CALLE, CRISTINA</t>
  </si>
  <si>
    <t>HERNANDEZ GARCIA, RODRIGO</t>
  </si>
  <si>
    <t>HERNANDEZ GONZALEZ, ALBERTO</t>
  </si>
  <si>
    <t>DIEZ PEÑA, JESUS VICTOR</t>
  </si>
  <si>
    <t>LAMILLA PUENTE, MARIA JESUS</t>
  </si>
  <si>
    <t>LANERO PARRADO, M.PILAR</t>
  </si>
  <si>
    <t>LATORRE JIMENEZ, CARMEN</t>
  </si>
  <si>
    <t>LLAMAZARES REDONDO, M.ELISA</t>
  </si>
  <si>
    <t>MARTINEZ CORNAGO, M.DOLORES</t>
  </si>
  <si>
    <t>VILLADANGOS LOPEZ, M.ANGELES</t>
  </si>
  <si>
    <t>VILLAFAÑE AJENJO, ANA ISABEL</t>
  </si>
  <si>
    <t>VILLARROEL DIEZ, LUCIA</t>
  </si>
  <si>
    <t>VUELTA ALONSO, JOSEFA</t>
  </si>
  <si>
    <t>BENAVIDES VALDES, JOSE MANUEL</t>
  </si>
  <si>
    <t>LLAMAZARES VILLAFAÑE, MONICA</t>
  </si>
  <si>
    <t>LLAMAZARES MARINELLI, M. CRUZ</t>
  </si>
  <si>
    <t>LOPEZ PUERTA, ENAR</t>
  </si>
  <si>
    <t>LOPEZ RAM DE VIU, M. ENCINA</t>
  </si>
  <si>
    <t>LOPEZ LAGARTOS, BLANCA</t>
  </si>
  <si>
    <t>YEBRA DOMINGUEZ, MANUELA</t>
  </si>
  <si>
    <t>YUGUEROS ANTA, NURIA</t>
  </si>
  <si>
    <t>ZARZOSA VALLADARES, MARTA</t>
  </si>
  <si>
    <t>ABAJO BENEITEZ, ANA V. DE</t>
  </si>
  <si>
    <t>RODRIGUEZ GARCIA, M.BELEN</t>
  </si>
  <si>
    <t>LOPEZ SANTAMARIA, M.MONTSERRAT</t>
  </si>
  <si>
    <t>LOPEZ TEMPRANO, LAURA</t>
  </si>
  <si>
    <t>LOPEZ VILOR, ROSARIO</t>
  </si>
  <si>
    <t>LOPEZ ALDONZA, M.PAZ</t>
  </si>
  <si>
    <t>MARNE VILLA, MONICA</t>
  </si>
  <si>
    <t>ALEJANDRE GOMEZ, ANA ISABEL</t>
  </si>
  <si>
    <t>ALLER GONZALEZ, BEATRIZ</t>
  </si>
  <si>
    <t>ALLER GUTIERREZ, ANA BELEN</t>
  </si>
  <si>
    <t>ALMARZA GOMEZ, PATRICIA</t>
  </si>
  <si>
    <t>CAMPELO PEREZ, JAIME</t>
  </si>
  <si>
    <t>LOPEZ ALONSO, FABIOLA ELVIRA</t>
  </si>
  <si>
    <t>LOPEZ DEL RIO, M.CARMEN</t>
  </si>
  <si>
    <t>LOPEZ DIEZ, M.BEGOÑA</t>
  </si>
  <si>
    <t>LOPEZ GOMEZ, CAROLINA</t>
  </si>
  <si>
    <t>OREJAS LLAMAZARES, M.ASUNCION</t>
  </si>
  <si>
    <t>ALONSO RODRIGUEZ, CRISTINA</t>
  </si>
  <si>
    <t>ALONSO VEGA, LORENA</t>
  </si>
  <si>
    <t>ALONSO ALONSO, BEATRIZ</t>
  </si>
  <si>
    <t>ALONSO ALONSO, M.JOSEFA</t>
  </si>
  <si>
    <t>RIAÑO FERNANDEZ, M.MERCEDES</t>
  </si>
  <si>
    <t>LOPEZ GONZALEZ, CELESTINA Y.</t>
  </si>
  <si>
    <t>LOPEZ LLAMAZARES, M.YAMINA</t>
  </si>
  <si>
    <t>LOSADA POL, M.SUSANA</t>
  </si>
  <si>
    <t>LOZANO VERDEJO, M.CARIDAD</t>
  </si>
  <si>
    <t>PEREZ GIGOSOS, MARIA JESUS</t>
  </si>
  <si>
    <t>ALVAREZ RABANAL, M. CARMEN</t>
  </si>
  <si>
    <t>ALVAREZ RODRIGUEZ, M.FE</t>
  </si>
  <si>
    <t>ALVAREZ SANFELICES, M.JOSE</t>
  </si>
  <si>
    <t>ALVAREZ ALVAREZ, M. NILIA</t>
  </si>
  <si>
    <t>MURILLO RUBIO, MARGARET</t>
  </si>
  <si>
    <t>MACHADO CALVO, M.ANGELES</t>
  </si>
  <si>
    <t>MACIAS RODRIGUEZ, M.TERESA</t>
  </si>
  <si>
    <t>MANSO GONZALO, M.LUISA LUCIA</t>
  </si>
  <si>
    <t>MARCOS GARCIA, M. CONSOLACION</t>
  </si>
  <si>
    <t>ALVAREZ ALVAREZ, M. TERESA</t>
  </si>
  <si>
    <t>ALVAREZ BLANCO, M. LUISA</t>
  </si>
  <si>
    <t>ALVAREZ CHAMORRO, M.LUISA</t>
  </si>
  <si>
    <t>ALVAREZ DE PRADO, SORAYA</t>
  </si>
  <si>
    <t>ALVAREZ DIEZ, M.EMMA</t>
  </si>
  <si>
    <t>GONZALEZ GONZALEZ, SARA MARIA</t>
  </si>
  <si>
    <t>MARQUEZ GARCIA, ESTHER</t>
  </si>
  <si>
    <t>MARTINEZ RODRIGUEZ, M.LUISA</t>
  </si>
  <si>
    <t>MARTINEZ SALVADORES, M. JOSE</t>
  </si>
  <si>
    <t>MARTINEZ BAJO, CRISTINA</t>
  </si>
  <si>
    <t>ALVAREZ FERNANDEZ, M. CARMEN</t>
  </si>
  <si>
    <t>ALVAREZ GONZALEZ, ROSA MARIA</t>
  </si>
  <si>
    <t>ALVAREZ GUTIERREZ, CRISTINA A.</t>
  </si>
  <si>
    <t>ALVAREZ NISTAL, MARINA</t>
  </si>
  <si>
    <t>AMIGO PRIETO, ANA ELENA</t>
  </si>
  <si>
    <t>GARCIA SAHELICES, M.CONCEPCION</t>
  </si>
  <si>
    <t>MARTINEZ COCO, BEGOÑA</t>
  </si>
  <si>
    <t>MARTINEZ DIEZ, MARIA</t>
  </si>
  <si>
    <t>MARTINEZ FERNANDEZ, CRISTINA</t>
  </si>
  <si>
    <t>MARTINEZ GARCIA, ISABEL</t>
  </si>
  <si>
    <t>AMOR GARCIA, M.  FE</t>
  </si>
  <si>
    <t>ANDRES PEREZ, M. PILAR</t>
  </si>
  <si>
    <t>ANTON CUEVAS, M. JOSE</t>
  </si>
  <si>
    <t>ARIAS GARCIA, MARTA</t>
  </si>
  <si>
    <t>ARROYO CASASOLA, BEATRIZ</t>
  </si>
  <si>
    <t>BODELON MACIAS, RAQUEL</t>
  </si>
  <si>
    <t>MARTINEZ GARCIA, ZAIRA</t>
  </si>
  <si>
    <t>MARTINEZ LISTE, M.CELIA</t>
  </si>
  <si>
    <t>MARTINEZ LLORENTE, MARTA MARIA</t>
  </si>
  <si>
    <t>MATA GARCIA, ELENA</t>
  </si>
  <si>
    <t>ARROYO CASASOLA, M. CARMEN</t>
  </si>
  <si>
    <t>ARTEAGA PASTOR, BEATRIZ</t>
  </si>
  <si>
    <t>BALBOA CARBON, ANA</t>
  </si>
  <si>
    <t>BAÑOS SALVADOR, RAFAEL ANTONIO</t>
  </si>
  <si>
    <t>BAÑOS LLORENTE, RAQUEL MARIA</t>
  </si>
  <si>
    <t>GARCIA RUBIO, ROSARIO</t>
  </si>
  <si>
    <t>MATILLA VEGA, M.ANGELES</t>
  </si>
  <si>
    <t>MATILLA FERNANDEZ, MARGARITA</t>
  </si>
  <si>
    <t>MAYO PARAMO, ROSALIA</t>
  </si>
  <si>
    <t>MAYO PELAYO, M.PILAR</t>
  </si>
  <si>
    <t>BARCELO PRIETO, INES MARIA</t>
  </si>
  <si>
    <t>BARDON ALVAREZ, HENAR</t>
  </si>
  <si>
    <t>BARDON MERINO, MARIA</t>
  </si>
  <si>
    <t>BARREDA YRIBERRY, SANDRA MARIA</t>
  </si>
  <si>
    <t>BARRIENTOS PELLITERO, RAQUEL</t>
  </si>
  <si>
    <t>PARAMIO VEGA, JOSEFA</t>
  </si>
  <si>
    <t>MAYO SANCHEZ, ENCARNACION</t>
  </si>
  <si>
    <t>MENDEZ PALLARES, M.OLIVA</t>
  </si>
  <si>
    <t>MERAYO FAFIAN, LAURA</t>
  </si>
  <si>
    <t>MIGUEL MARTINEZ, M. TERESA</t>
  </si>
  <si>
    <t>BATANERO ABAD, OLGA</t>
  </si>
  <si>
    <t>BECERRA MERAYO, M.PILAR</t>
  </si>
  <si>
    <t>BELLO VIDAL, ANGELES</t>
  </si>
  <si>
    <t>BENAVIDES LOMBAS, ROSALIA</t>
  </si>
  <si>
    <t>BERNARDO PRIETO, INES</t>
  </si>
  <si>
    <t>GOMEZ ROMERO, M.BELEN</t>
  </si>
  <si>
    <t>MIGUELEZ SINDIN, M.DOLORES</t>
  </si>
  <si>
    <t>MIGUELEZ FERNANDEZ, EMMA</t>
  </si>
  <si>
    <t>MIGUELEZ GONZALEZ, ANA ZITA</t>
  </si>
  <si>
    <t>MIRANTES MALAGON, CAMINO</t>
  </si>
  <si>
    <t>BLANCO BLANCO, M. CARMEN</t>
  </si>
  <si>
    <t>BLANCO FERNANDEZ, M. JESUS</t>
  </si>
  <si>
    <t>BLANCO FERNANDEZ, M.CONSUELO DEL</t>
  </si>
  <si>
    <t>BODEGA DEL CASTILLO, ELENA</t>
  </si>
  <si>
    <t>BUIZA MEDINA, JOSE JAVIER</t>
  </si>
  <si>
    <t>FERNANDEZ MARTINEZ, NURIA</t>
  </si>
  <si>
    <t>MOIRON ALVAREZ, M. JOSE</t>
  </si>
  <si>
    <t>MORAN SUAREZ, GRACIA M.</t>
  </si>
  <si>
    <t>MORLA PRIETO, EMILIA</t>
  </si>
  <si>
    <t>MUÑIZ VALBUENA, LUISA</t>
  </si>
  <si>
    <t>CABALLERO RODRIGUEZ, M.JULIA</t>
  </si>
  <si>
    <t>CABALLERO CABALLERO, Mª CARMEN</t>
  </si>
  <si>
    <t>CABEZAS ARCE, M. VICENTA</t>
  </si>
  <si>
    <t>CADIERNO FERNANDEZ, SARAY</t>
  </si>
  <si>
    <t>CALVO RAMON, M.DOLORES</t>
  </si>
  <si>
    <t>RICO OLEGO, BEATRIZ</t>
  </si>
  <si>
    <t>MUÑOZ CHICO, M.CONCEPCION</t>
  </si>
  <si>
    <t>NAVARRO FERNANDEZ, VICTOR</t>
  </si>
  <si>
    <t>NIETO LOBATO, ENCARNACION</t>
  </si>
  <si>
    <t>NUÑEZ CASCALLANA, CAROLINA</t>
  </si>
  <si>
    <t>CAMPELO NUÑEZ, M. ANGELES</t>
  </si>
  <si>
    <t>CAMPESINO GARCIA, MERCEDES</t>
  </si>
  <si>
    <t>CANTO FERNANDEZ, ROSA B. DEL</t>
  </si>
  <si>
    <t>CAÑAS FERNANDEZ, RUTH</t>
  </si>
  <si>
    <t>CAÑIZAL FERNANDEZ, M.ANGELES</t>
  </si>
  <si>
    <t>BAJO BAJO, ELENA</t>
  </si>
  <si>
    <t>ORDOÑEZ ALVAREZ, M.MAR</t>
  </si>
  <si>
    <t>ORDOÑEZ OREJAS, SILVIA</t>
  </si>
  <si>
    <t>OREJAS TASCON, INES</t>
  </si>
  <si>
    <t>OTERO VIDAL, LAURA</t>
  </si>
  <si>
    <t>CARRACEDO CANO, BELEN</t>
  </si>
  <si>
    <t>CARRERA MERAYO, M.DOLORES</t>
  </si>
  <si>
    <t>CARRO CONDE, CECILIA</t>
  </si>
  <si>
    <t>CARRO GARCIA, M.CARMEN</t>
  </si>
  <si>
    <t>CARUJO GOMEZ, FELISA</t>
  </si>
  <si>
    <t>QUINTANILLA GONZALEZ, ROSA M.</t>
  </si>
  <si>
    <t>OTERO ALONSO, M. CARMEN</t>
  </si>
  <si>
    <t>OVEJERO MADRAZO, ANDREA</t>
  </si>
  <si>
    <t>PACHO MARTIN, JOSEFINA</t>
  </si>
  <si>
    <t>PACIOS MORAL, M.CRISTINA</t>
  </si>
  <si>
    <t>CASASOLA MARTINEZ, LORENA</t>
  </si>
  <si>
    <t>CASTAÑO SANCHEZ, M.PAZ</t>
  </si>
  <si>
    <t>CASTELLANOS GARCIA, ELISA AURORA</t>
  </si>
  <si>
    <t>CASTRILLO MARTINEZ, MARIA JOSE</t>
  </si>
  <si>
    <t>CASTRO BARREDO, M. CARMEN</t>
  </si>
  <si>
    <t>VAZQUEZ PEREZ, ANA ISABEL</t>
  </si>
  <si>
    <t>PALACIO CORDERO, EVA MARIA</t>
  </si>
  <si>
    <t>PARADA VALCARCEL, M.ROSA</t>
  </si>
  <si>
    <t>PASTOR DE LA FUENTE, M.JESUS</t>
  </si>
  <si>
    <t>PASTRANA PANIAGUA, EVA</t>
  </si>
  <si>
    <t>CEREZALES MORAN, PATRICIA</t>
  </si>
  <si>
    <t>CHANA ACEDO, SUSANA DE</t>
  </si>
  <si>
    <t>COBOS ALVAREZ, M.ISABEL</t>
  </si>
  <si>
    <t>COMBARROS FERNANDEZ, RUTH</t>
  </si>
  <si>
    <t>CONDE CUBELOS, CAROLINA</t>
  </si>
  <si>
    <t>BLANCO PEREZ, ANA M.</t>
  </si>
  <si>
    <t>PELAEZ PEREZ, M.LOURDES</t>
  </si>
  <si>
    <t>PELAEZ MIELGO, LORENA</t>
  </si>
  <si>
    <t>PERANDONES CUERVO, MARGARITA</t>
  </si>
  <si>
    <t>PEREZ RAMOS, CRISTINA</t>
  </si>
  <si>
    <t>CONSTANTINO CLAR, LUZ MARIA</t>
  </si>
  <si>
    <t>CORDERO ALONSO, LORENA</t>
  </si>
  <si>
    <t>CORDERO BENAVIDES, BEATRIZ</t>
  </si>
  <si>
    <t>CORRAL MARTINEZ, NOELIA</t>
  </si>
  <si>
    <t>CORTES CABRERA, ALICIA</t>
  </si>
  <si>
    <t>GONZALO DELSO, MARTA MARINA</t>
  </si>
  <si>
    <t>PEREZ ROBLES, RAQUEL</t>
  </si>
  <si>
    <t>PEREZ RODRIGUEZ, M.BLANCA</t>
  </si>
  <si>
    <t>PEREZ ESTEBAN, M.CARMEN</t>
  </si>
  <si>
    <t>PEREZ MARIÑO, SERAFINA</t>
  </si>
  <si>
    <t>CORTES GARCIA, M.GLORIA</t>
  </si>
  <si>
    <t>COUSO FRAIZ, CARMEN A</t>
  </si>
  <si>
    <t>CRESPO BAUSELA, EMILIA</t>
  </si>
  <si>
    <t>CUBILLAS CALDERON, M.LUZ</t>
  </si>
  <si>
    <t>DELAS LABRADOR, M. DEL CARMEN</t>
  </si>
  <si>
    <t>MARTIN ROYO, M.ANGELES</t>
  </si>
  <si>
    <t>PERNIA FERNANDEZ, MIGUEL ANGEL</t>
  </si>
  <si>
    <t>PINILLA GARCIA, MARIA ARANZAZU</t>
  </si>
  <si>
    <t>PINTO PACHO, M. ELENA</t>
  </si>
  <si>
    <t>PIÑEIRO RODRIGUEZ, M.ELENA</t>
  </si>
  <si>
    <t>DIAZ POZAS, M. CARMEN</t>
  </si>
  <si>
    <t>DIAZ VILLAVERDE, JOSEFA</t>
  </si>
  <si>
    <t>DIAZ BERRUETA, ANA ISABEL</t>
  </si>
  <si>
    <t>DIAZ BLANCO, MARIA TERESA</t>
  </si>
  <si>
    <t>DIAZ DIAZ, M.PILAR</t>
  </si>
  <si>
    <t>ALVAREZ MANILLA, ROSALINA</t>
  </si>
  <si>
    <t>PRADA GONZALEZ, M.ANGUSTIAS</t>
  </si>
  <si>
    <t>PRADO RAFAEL, M. LUISA</t>
  </si>
  <si>
    <t>PRIETO RUBIO, M ESTRELLA</t>
  </si>
  <si>
    <t>PRIETO ARENAL, IRENE</t>
  </si>
  <si>
    <t>DIEGUEZ BLANCO, NATALIA</t>
  </si>
  <si>
    <t>DIEZ RODRIGUEZ, MARIA JESUS</t>
  </si>
  <si>
    <t>DIEZ ALVAREZ, IBAN</t>
  </si>
  <si>
    <t>DIEZ GARCIA, EVA</t>
  </si>
  <si>
    <t>DIEZ LOPEZ, ANA MARIA</t>
  </si>
  <si>
    <t>CABO DE CABO, RAQUEL DE</t>
  </si>
  <si>
    <t>PUENTE GARCIA, M.TERESA</t>
  </si>
  <si>
    <t>QUIÑONES LOPEZ, MARTA NOELIA</t>
  </si>
  <si>
    <t>QUIROGA ALFONSO, ANTONIA C.</t>
  </si>
  <si>
    <t>RABANAL VEGA, SANDRA</t>
  </si>
  <si>
    <t>DOMINGUEZ MARCOS, OBDULIA</t>
  </si>
  <si>
    <t>DOMPABLO BAJO, M. SOLEDAD DE</t>
  </si>
  <si>
    <t>DURAN ROBLES, MARIANA LUISA</t>
  </si>
  <si>
    <t>ENCINAS DOMINGUEZ, IDOIA</t>
  </si>
  <si>
    <t>ERCILLA RODRIGO, MARTA MARIA</t>
  </si>
  <si>
    <t>VALENCIA BARRERA, M.JOSE</t>
  </si>
  <si>
    <t>RAMOS MARCOS, M.JOSEFA</t>
  </si>
  <si>
    <t>REBAQUE GEIJO, M.ALEJANDRA</t>
  </si>
  <si>
    <t>REGUEIRO LOPEZ, DOLORES</t>
  </si>
  <si>
    <t>REGUERA SANDOVAL, M. CARMEN</t>
  </si>
  <si>
    <t>ESCOBAR VEGA, M.ELENA</t>
  </si>
  <si>
    <t>ESPINOSA SANCHEZ, M.VICTORIA</t>
  </si>
  <si>
    <t>ESTELLER ABAD, JOSEFINA</t>
  </si>
  <si>
    <t>FALAGAN PEREZ, MERCEDES</t>
  </si>
  <si>
    <t>FERNANDEZ REBOLLO, M. PILAR</t>
  </si>
  <si>
    <t>FRADE SANTOS, ANA MARIA</t>
  </si>
  <si>
    <t>RIVA GARCIA, ELISA DE LA</t>
  </si>
  <si>
    <t>ROBLA ALVAREZ, M.AMPARO</t>
  </si>
  <si>
    <t>ROBLES LLAMAZARES, MARGARITA</t>
  </si>
  <si>
    <t>RODRIGO DE LUCAS, LAURA</t>
  </si>
  <si>
    <t>FERNANDEZ SABUGO, ANGELA</t>
  </si>
  <si>
    <t>FERNANDEZ VASALLO, CARMEN</t>
  </si>
  <si>
    <t>FERNANDEZ ALVAREZ, LUISA</t>
  </si>
  <si>
    <t>FERNANDEZ ARES, ANA CRISTINA</t>
  </si>
  <si>
    <t>FERNANDEZ DOMINGUEZ, MARIA CRISTINA</t>
  </si>
  <si>
    <t>PASTOR FERRERAS, ROSA ELENA</t>
  </si>
  <si>
    <t>RODRIGUEZ RODRIGUEZ, LORENA</t>
  </si>
  <si>
    <t>RODRIGUEZ RODRIGUEZ, PATRICIA</t>
  </si>
  <si>
    <t>RODRIGUEZ BENITO, BEATRIZ</t>
  </si>
  <si>
    <t>RODRIGUEZ CENTENO, CASTORINA</t>
  </si>
  <si>
    <t>FERNANDEZ ESCANCIANO, M.PURIFICACION</t>
  </si>
  <si>
    <t>FERNANDEZ FERNANDEZ, ERICA</t>
  </si>
  <si>
    <t>FERNANDEZ FERNANDEZ, MERCEDES</t>
  </si>
  <si>
    <t>FERNANDEZ FERNANDEZ, M.LOURDES</t>
  </si>
  <si>
    <t>FERNANDEZ FRA, M. CARMEN</t>
  </si>
  <si>
    <t>GUTIERREZ LOPEZ, RAQUEL</t>
  </si>
  <si>
    <t>RODRIGUEZ DE PAZ, M.ENCINA</t>
  </si>
  <si>
    <t>RODRIGUEZ DOMINGUEZ, M.PAZ</t>
  </si>
  <si>
    <t>RODRIGUEZ FERNANDEZ, FELISA</t>
  </si>
  <si>
    <t>RODRIGUEZ GARCIA, EMILIA</t>
  </si>
  <si>
    <t>FERNANDEZ FRANCO, M.BEGOÑA</t>
  </si>
  <si>
    <t>FERNANDEZ GARCIA, ALMUDENA</t>
  </si>
  <si>
    <t>FERNANDEZ GARCIA, M. ESTHER</t>
  </si>
  <si>
    <t>FERNANDEZ GONZALEZ, M.AMPARO</t>
  </si>
  <si>
    <t>FERNANDEZ LOBATO,  MARIA</t>
  </si>
  <si>
    <t>FERNANDEZ MARTINEZ, ANA</t>
  </si>
  <si>
    <t>RODRIGUEZ GARCIA, M.ARACELI</t>
  </si>
  <si>
    <t>RODRIGUEZ GUTIERREZ, MONICA</t>
  </si>
  <si>
    <t>RODRIGUEZ LINDO, M.JESUS</t>
  </si>
  <si>
    <t>RODRIGUEZ MARTINEZ, M.BLANCA</t>
  </si>
  <si>
    <t>FERNANDEZ LOPEZ, CRISTINA</t>
  </si>
  <si>
    <t>FERNANDEZ OULEGO, CLARA</t>
  </si>
  <si>
    <t>FERREIRA MOSQUERA, BIANCA</t>
  </si>
  <si>
    <t>FIDALGO CABEZAS, M. ADELIA</t>
  </si>
  <si>
    <t>FIDALGO FRANCO, MARTINA</t>
  </si>
  <si>
    <t>VARGUES LOPEZ, CARMEN ELENA</t>
  </si>
  <si>
    <t>ROJO FERNANDEZ-VALLADARES, INMACULADA</t>
  </si>
  <si>
    <t>ROLDAN ROJO, ANA MARIA</t>
  </si>
  <si>
    <t>ROMERO CARDENAS, M.DOLORES</t>
  </si>
  <si>
    <t>ROMERO CASAS, M.MERCEDES</t>
  </si>
  <si>
    <t>FLORES MUNERA, ROSA MARIA</t>
  </si>
  <si>
    <t>FONSECA ARIAS, NURIA</t>
  </si>
  <si>
    <t>FRAILE GONZALEZ, SUSANA</t>
  </si>
  <si>
    <t>FRANCO BERNARDO, NURIA</t>
  </si>
  <si>
    <t>FUENTE DE LA FUENTE, EVA M. DE LA</t>
  </si>
  <si>
    <t>FUERTES IGLESIAS, M.ELENA</t>
  </si>
  <si>
    <t>ROMERO CASAS, NURIA</t>
  </si>
  <si>
    <t>ROMERO GONZALEZ, ASCENSION</t>
  </si>
  <si>
    <t>RUBIO VALLE, MARIA JESUS</t>
  </si>
  <si>
    <t>RUBIO GAGO, M.LUISA</t>
  </si>
  <si>
    <t>FUERTES VILLANUEVA, M.MILAGROS</t>
  </si>
  <si>
    <t>GALLEGO GUTIERREZ, RAQUEL</t>
  </si>
  <si>
    <t>GARCIA TEJERINA, ESPERANZA ANA</t>
  </si>
  <si>
    <t>GARCIA TORRE, SILVIA</t>
  </si>
  <si>
    <t>GARCIA ANGULO, M.JESUS</t>
  </si>
  <si>
    <t>GALAN GARCIA, M. ALMUDENA</t>
  </si>
  <si>
    <t>RUIZ AGUADO, M.DOLORES</t>
  </si>
  <si>
    <t>RUIZ ROSSO CALVO DE MORA, EMILIA ANTONIA</t>
  </si>
  <si>
    <t>SADIA BARALES, M.CARIDAD</t>
  </si>
  <si>
    <t>SAHELICES REDONDO, MARTA</t>
  </si>
  <si>
    <t>GARCIA APARICIO, BLANCA</t>
  </si>
  <si>
    <t>GARCIA BLANCO, CRISTINA</t>
  </si>
  <si>
    <t>GARCIA CADENAS, M. SOL</t>
  </si>
  <si>
    <t>GARCIA CANSECO, MARIA PILAR</t>
  </si>
  <si>
    <t>GARCIA CARRIZO, M. MAR</t>
  </si>
  <si>
    <t>POZO DEL BARRIO, ELENA MARIA</t>
  </si>
  <si>
    <t>SAN MARTIN BARCENILLA, ROSA MARIA</t>
  </si>
  <si>
    <t>SANCHEZ CALIXTO, M.INMACULA</t>
  </si>
  <si>
    <t>SANCHEZ ESCANCIANO, M.ROSA</t>
  </si>
  <si>
    <t>SANCHEZ GONZALEZ, MARIA PAZ</t>
  </si>
  <si>
    <t>GARCIA CUESTA, CARMELA</t>
  </si>
  <si>
    <t>GARCIA DIEZ, CRISTINA</t>
  </si>
  <si>
    <t>GARCIA DIEZ, M.ANGELES</t>
  </si>
  <si>
    <t>GARCIA DIEZ, SONIA MARIA</t>
  </si>
  <si>
    <t>GARCIA FERNANDEZ, ALICIA</t>
  </si>
  <si>
    <t>FERNANDEZ GUTIERREZ, SILVIA</t>
  </si>
  <si>
    <t>SANCHEZ MARCOS, M. MARGARITA</t>
  </si>
  <si>
    <t>SANCHEZ MAYO, MARIA JESUS</t>
  </si>
  <si>
    <t>SANTED GONZALEZ, LUZ</t>
  </si>
  <si>
    <t>SANTOS DE LA CALLE, MARTA</t>
  </si>
  <si>
    <t>GARCIA FERNANDEZ, M.ANGELES</t>
  </si>
  <si>
    <t>GARCIA FERNANDEZ, M.YOLANDA</t>
  </si>
  <si>
    <t>GARCIA FONTANO, M.CARMEN</t>
  </si>
  <si>
    <t>GARCIA GARCIA, AIDA</t>
  </si>
  <si>
    <t>GARCIA GARCIA, CARMEN</t>
  </si>
  <si>
    <t>GARCIA DIEZ, M.JOSEFINA</t>
  </si>
  <si>
    <t>SANTOS FLOREZ, MARIA ROSARIO</t>
  </si>
  <si>
    <t>SANTOS MARTINEZ, CARLOS LUIS</t>
  </si>
  <si>
    <t>SANTOS MARTINEZ, M.ROSARIO</t>
  </si>
  <si>
    <t>SECO ROLDAN, ANA MARIA</t>
  </si>
  <si>
    <t>GARCIA GARCIA, JACQUELINE</t>
  </si>
  <si>
    <t>GARCIA GARCIA, M. CARMEN</t>
  </si>
  <si>
    <t>GARCIA GARCIA, SERAFINA</t>
  </si>
  <si>
    <t>GARCIA GONZALEZ, ELIZABET</t>
  </si>
  <si>
    <t>GARCIA LAIZ, M.PILAR</t>
  </si>
  <si>
    <t>VECINO FERNANDEZ, M.PAZ</t>
  </si>
  <si>
    <t>SERNANDEZ CARBALLO, M.PILAR</t>
  </si>
  <si>
    <t>SERRANO SANZ, RUBEN</t>
  </si>
  <si>
    <t>SERRANO AGUADO, ARACELI</t>
  </si>
  <si>
    <t>SEVILLA VALCARCE, ALEJANDRA</t>
  </si>
  <si>
    <t>GARCIA LOMBAO, M.PILAR</t>
  </si>
  <si>
    <t>GARCIA MARTINEZ, M. GEMA</t>
  </si>
  <si>
    <t>GARCIA MATA, DELFINA</t>
  </si>
  <si>
    <t>GARCIA MELON, TEONILA</t>
  </si>
  <si>
    <t>GARCIA MORAN, M.ASUNCION</t>
  </si>
  <si>
    <t>CUADRADO VIDALES, MARIA JOSE</t>
  </si>
  <si>
    <t>SILVAN VARELA, M.ASUNCION</t>
  </si>
  <si>
    <t>SILVAN GARCIA, ANA BELEN</t>
  </si>
  <si>
    <t>SOLA ALMARZA, MARIA JESUS</t>
  </si>
  <si>
    <t>SOTO CAMPO, HERMELINDA</t>
  </si>
  <si>
    <t>GARCIA ORALLO, BERTA</t>
  </si>
  <si>
    <t>GAVELA CALVO, M. PILAR</t>
  </si>
  <si>
    <t>GAVELA CIUDAD, SUSANA</t>
  </si>
  <si>
    <t>GEGUNDE RAMON, M.SOLEDAD</t>
  </si>
  <si>
    <t>GIL TEJEDOR, Mª.ISABEL</t>
  </si>
  <si>
    <t>FERNANDEZ MATA, M.CARMEN</t>
  </si>
  <si>
    <t>SUAREZ ROBLES, M.CRISTINA</t>
  </si>
  <si>
    <t>SUAREZ SOTORRIO, M.PILAR</t>
  </si>
  <si>
    <t>SUAREZ ALONSO, BEATRIZ</t>
  </si>
  <si>
    <t>TABARA CARBAJO, FRANCISCO</t>
  </si>
  <si>
    <t>GOMEZ CALLEJA, M. CARMEN</t>
  </si>
  <si>
    <t>GOMEZ LOPEZ, MAIRA</t>
  </si>
  <si>
    <t>GONZALEZ ROA, Mª DEL PILAR</t>
  </si>
  <si>
    <t>GONZALEZ RODRIGUEZ, M. ISABEL</t>
  </si>
  <si>
    <t>GONZALEZ SALAS, MARIA JESUS</t>
  </si>
  <si>
    <t>DIEZ ANDRES, M. LUCIA</t>
  </si>
  <si>
    <t>TASCON RODRIGUEZ, M.BELEN</t>
  </si>
  <si>
    <t>TEIXEIRA SANTIN, ROSA MARIA</t>
  </si>
  <si>
    <t>TORAL PEREZ, NURIA</t>
  </si>
  <si>
    <t>TORCA SAGREDO, M.MAR</t>
  </si>
  <si>
    <t>GONZALEZ CABERO, ANA MARIA</t>
  </si>
  <si>
    <t>GONZALEZ DIEZ, NURIA</t>
  </si>
  <si>
    <t>GONZALEZ FERNANDEZ, MARGARITA</t>
  </si>
  <si>
    <t>GONZALEZ FERNANDEZ, M.ROSARIO</t>
  </si>
  <si>
    <t>GONZALEZ GARCIA, M. MERCEDES</t>
  </si>
  <si>
    <t>OCHOA FUERTES, M.CAMINO</t>
  </si>
  <si>
    <t>TORIELLO GARCIA, M.JESUS</t>
  </si>
  <si>
    <t>TORRE GARCIA, M.BEGOÑA DE LA</t>
  </si>
  <si>
    <t>TRANCON PEREZ, ARACELI</t>
  </si>
  <si>
    <t>ALVAREZ GANCEDO, ALBERTINA</t>
  </si>
  <si>
    <t>GONZALEZ GARCIA, M.ANTONIA</t>
  </si>
  <si>
    <t>GONZALEZ GEGUNDEZ, LAURA</t>
  </si>
  <si>
    <t>GONZALEZ GONZALEZ, M. CONCEPCION</t>
  </si>
  <si>
    <t>GONZALEZ GUNDIN, M.PILAR</t>
  </si>
  <si>
    <t>GONZALEZ GUTIERREZ, SUSANA</t>
  </si>
  <si>
    <t>SILVA OLIVEIRA, JOSEFA</t>
  </si>
  <si>
    <t>TRINIDAD FERNANDEZ, MARIA BEATRIZ</t>
  </si>
  <si>
    <t>VALBUENA FERNANDEZ, ANDRES</t>
  </si>
  <si>
    <t>VALDES BAYON, M.ROSARIO</t>
  </si>
  <si>
    <t>BLANCO CADENAS, EVA MARIA</t>
  </si>
  <si>
    <t>GONZALEZ MARTINEZ, M.MONTSERRAT</t>
  </si>
  <si>
    <t>GORDILLO CARRETERO, BELEN</t>
  </si>
  <si>
    <t>GUTIERREZ RODRIGUEZ, M. DOLORES</t>
  </si>
  <si>
    <t>GUTIERREZ VALBUENA, REGINA</t>
  </si>
  <si>
    <t>GOMEZ SANCHEZ, M.CANDELAS</t>
  </si>
  <si>
    <t>VALLADARES DIEZ, YOLANDA</t>
  </si>
  <si>
    <t>VALLE VILLALIBRE, M. ANGELES</t>
  </si>
  <si>
    <t>VALVERDE GARCIA, M.ROSARIO</t>
  </si>
  <si>
    <t>FERNANDEZ GARCIA, M. LIDIA</t>
  </si>
  <si>
    <t>GUTIERREZ BENDOIRO, VERONICA</t>
  </si>
  <si>
    <t>GUTIERREZ DE PRADO, ROSA MARIA</t>
  </si>
  <si>
    <t>GUTIERREZ MERINO, SUSANA</t>
  </si>
  <si>
    <t>HERRANZ VIEJO, BEGOÑA</t>
  </si>
  <si>
    <t>HERRERO ROBLES, M LUISA</t>
  </si>
  <si>
    <t>MARQUES ALVAREZ, AINHOA</t>
  </si>
  <si>
    <t>VEGA BORREGO, ANA ISABEL</t>
  </si>
  <si>
    <t>VELASCO BARRIENTOS, VANESA</t>
  </si>
  <si>
    <t>VICARIO CAMINO, M.YOLANDA</t>
  </si>
  <si>
    <t>GARCIA GONZALEZ, CRISTINA</t>
  </si>
  <si>
    <t>HERRERO MAGDALENO, EVA MARIA</t>
  </si>
  <si>
    <t>HUERTA LOPEZ, M. TERESA</t>
  </si>
  <si>
    <t>HURTADO CARNEIRO, SARA</t>
  </si>
  <si>
    <t>IBAÑEZ HERNANDEZ, BEATRIZ</t>
  </si>
  <si>
    <t>IGLESIAS RODRIGUEZ, M.NIEVES</t>
  </si>
  <si>
    <t>GARCIA CARRO, ISABEL E.</t>
  </si>
  <si>
    <t>VICENTE SUTIL, EMMA</t>
  </si>
  <si>
    <t>VICENTE LOZANO, M.PILAR</t>
  </si>
  <si>
    <t>VIDAL RIVERA, ANA MARIA</t>
  </si>
  <si>
    <t>GONZALEZ SASTRE, MARTA</t>
  </si>
  <si>
    <t>IGLESIAS MOURIZ, CRISTINA</t>
  </si>
  <si>
    <t>ISTILLARTE FERNANDEZ, M.CARMEN</t>
  </si>
  <si>
    <t>JORQUES GONZALEZ, ANA ISABEL</t>
  </si>
  <si>
    <t>LAIZ GARCIA, M.DOLORES</t>
  </si>
  <si>
    <t>LAJAS IZQUIERDO, ANTONIA</t>
  </si>
  <si>
    <t>CLAYTON , NOELLE HELEN</t>
  </si>
  <si>
    <t>LEMA GONZALEZ, ISABEL NATIVI.</t>
  </si>
  <si>
    <t>LOMILLO ALAMO, INMACULADA</t>
  </si>
  <si>
    <t>LOPEZ VARONA, RICARDO L.</t>
  </si>
  <si>
    <t>LOPEZ CABRERIZO, M. REMEDIOS</t>
  </si>
  <si>
    <t>MEDRANO MATE, SONIA</t>
  </si>
  <si>
    <t>BLANCO PRIETO, JOSE DOMINGO</t>
  </si>
  <si>
    <t>BRAVO ROMO, TERESA</t>
  </si>
  <si>
    <t>BUENO GUTIERREZ, ELOISA</t>
  </si>
  <si>
    <t>CASADO CERREDA, MARIA JOSE</t>
  </si>
  <si>
    <t>BALLESTERO ARNAIZ, BEATRIZ</t>
  </si>
  <si>
    <t>LOZANO BARRADO, ANA MARIA</t>
  </si>
  <si>
    <t>LOZANO GARCIA, OLIVA</t>
  </si>
  <si>
    <t>LUCIO HIDALGO, ALMUDENA</t>
  </si>
  <si>
    <t>MAGEE CUSHINAN, FIONNUALA</t>
  </si>
  <si>
    <t>GONZALEZ SANTAMARIA, ENCARNACION</t>
  </si>
  <si>
    <t>CASTRO GARCIA, ELENA</t>
  </si>
  <si>
    <t>CORNEJO MARTIN, OLGA</t>
  </si>
  <si>
    <t>COUPEAU BORRAS, ANA</t>
  </si>
  <si>
    <t>CRISTOBAL MIGUEL, REBECA</t>
  </si>
  <si>
    <t>MARTINEZ PEREZ, JORGE</t>
  </si>
  <si>
    <t>MARCELO DEL HIERRO, LYDIA</t>
  </si>
  <si>
    <t>MARIJUAN IZQUIERDO, M. BELEN</t>
  </si>
  <si>
    <t>MARTIN ROMERO, CONCEPCION</t>
  </si>
  <si>
    <t>MARTINEZ AGUIRRE, JAIME</t>
  </si>
  <si>
    <t>MUELA ARIAS, JUAN CARLOS</t>
  </si>
  <si>
    <t>CURA ELENA, JUANA DEL</t>
  </si>
  <si>
    <t>DIEZ RUBIO, SARA</t>
  </si>
  <si>
    <t>ESCUDERO ANTON, MARTINIANO</t>
  </si>
  <si>
    <t>GADEA IZQUIERDO, JAVIER</t>
  </si>
  <si>
    <t>VICARIO PAMPLIEGA, PATRICIA</t>
  </si>
  <si>
    <t>MARTINEZ ALONSO, IGNACIO</t>
  </si>
  <si>
    <t>MARTINEZ CARDERO, ANA MARIA</t>
  </si>
  <si>
    <t>MARTINEZ CORRALES, M. MAR</t>
  </si>
  <si>
    <t>MARTINEZ DE LA ERANUEVA, M. FERNANDA</t>
  </si>
  <si>
    <t>ESPINO PALACIOS, MARIA</t>
  </si>
  <si>
    <t>GARCIA BRINGAS, ANA ISABEL</t>
  </si>
  <si>
    <t>GARCIA CABEZA, NOELIA</t>
  </si>
  <si>
    <t>GARCIA CASAL, ESTHER</t>
  </si>
  <si>
    <t>GARCIA CUESTA, JOSE JAIME</t>
  </si>
  <si>
    <t>BUENO CUESTA, BELEN</t>
  </si>
  <si>
    <t>MATE VARONA, ISABEL</t>
  </si>
  <si>
    <t>MEDINA GONZALEZ, BEATRIZ</t>
  </si>
  <si>
    <t>MERINO AUSIN, BLANCA ELENA</t>
  </si>
  <si>
    <t>MUÑOZ FERNANDEZ, MARIA ISABEL</t>
  </si>
  <si>
    <t>SAIZ ZAPATER, JOSE MANUEL</t>
  </si>
  <si>
    <t>GARCIA ORTEGA, MAGDALENA</t>
  </si>
  <si>
    <t>GIL MORENO, M. ESTRELLA</t>
  </si>
  <si>
    <t>GONZALEZ SANCHEZ, M. EUGENIA</t>
  </si>
  <si>
    <t>GONZALEZ ANTON, M. CONCEPCION</t>
  </si>
  <si>
    <t>GAITE ALONSO, MARI DEL PRADO</t>
  </si>
  <si>
    <t>NUÑEZ FERNANDEZ, CELIA</t>
  </si>
  <si>
    <t>NUÑO RODRIGUEZ, M.TERESA</t>
  </si>
  <si>
    <t>PAZ SARDON, MIRYAM DE</t>
  </si>
  <si>
    <t>PECHARROMAN FUENTE, CARLOS</t>
  </si>
  <si>
    <t>GONZALEZ HERNANDO, JOSE IGNACIO</t>
  </si>
  <si>
    <t>GONZALEZ LORENZO, MARINA</t>
  </si>
  <si>
    <t>GONZALEZ MARTINEZ, BLANCA ROSA</t>
  </si>
  <si>
    <t>GORDILLO ALONSO, M. CARMEN</t>
  </si>
  <si>
    <t>GRIJALBA LOPEZ, DAVID</t>
  </si>
  <si>
    <t>CAMARENA RODRIGUEZ, NURIA</t>
  </si>
  <si>
    <t>PELAEZ GUTIERREZ, M. ANGELES</t>
  </si>
  <si>
    <t>PEÑA REVUELTA, RAMON</t>
  </si>
  <si>
    <t>PEREZ PEREZ, Mª ARRATE</t>
  </si>
  <si>
    <t>PEREZ DE GRACIA VILLAGRA, ENRIQUE</t>
  </si>
  <si>
    <t>GUTIERREZ CORRAL, JOSE LUIS</t>
  </si>
  <si>
    <t>GUTIERREZ GOMEZ, ADELAIDA</t>
  </si>
  <si>
    <t>HOYUELOS PEREZ, JUDITH</t>
  </si>
  <si>
    <t>IBAÑEZ BLANCO, FERNANDO</t>
  </si>
  <si>
    <t>LEACHE OROZ, M. DEL CARMEN</t>
  </si>
  <si>
    <t>SERRANO CARRILLO, CARMEN</t>
  </si>
  <si>
    <t>PORTELA ALONSO, MANUEL</t>
  </si>
  <si>
    <t>PRADO  LANTARON,  Mª DEL MAR</t>
  </si>
  <si>
    <t>QUINTANA LOPEZ, MARTA</t>
  </si>
  <si>
    <t>QUINTANILLA CUEVAS, SARA</t>
  </si>
  <si>
    <t>LLORENTE RENUNCIO, JUAN FRANCISCO</t>
  </si>
  <si>
    <t>LOPE RODRIGUEZ, ROSA MARIA</t>
  </si>
  <si>
    <t>LOPEZ EGUIA, M.INMACULADA</t>
  </si>
  <si>
    <t>MARCILLA SALDAÑA, ANTONIO</t>
  </si>
  <si>
    <t>MARCOS LOPEZ, ANA BELEN</t>
  </si>
  <si>
    <t>BOLAÑOS ANSOTEGUI, ANGEL</t>
  </si>
  <si>
    <t>RAMOS RODRIGUEZ, JOSEFA</t>
  </si>
  <si>
    <t>REVENGA GOMEZ, ANGEL</t>
  </si>
  <si>
    <t>RIO VELAZQUEZ, NURIA DEL</t>
  </si>
  <si>
    <t>RODRIGUEZ PEREZ, Mª ELENA</t>
  </si>
  <si>
    <t>MARCOS OBREGON, CARLOS</t>
  </si>
  <si>
    <t>MARTINEZ IZQUIERDO, M. CLEMENTINA</t>
  </si>
  <si>
    <t>MARTINEZ JUEZ, ESTHER</t>
  </si>
  <si>
    <t>MARTINEZ MARTINEZ, AZUCENA</t>
  </si>
  <si>
    <t>MARTINEZ-ACITORES QUINTANA, INES</t>
  </si>
  <si>
    <t>GARCIA LOPEZ, PAULA</t>
  </si>
  <si>
    <t>ROMERO PRESA, ANA ISABEL</t>
  </si>
  <si>
    <t>ROMERO ALONSO, M.MERCEDES</t>
  </si>
  <si>
    <t>RUIZ SAN MILLAN, LARA CRISTINA</t>
  </si>
  <si>
    <t>SALDAÑA TAJADURA, ALBA</t>
  </si>
  <si>
    <t>MATE PEÑA, ISABEL</t>
  </si>
  <si>
    <t>MATE IBAÑEZ, MARTA</t>
  </si>
  <si>
    <t>MEDRANO PEÑALVA, RAQUEL</t>
  </si>
  <si>
    <t>MERINO FERNANDEZ, SILVIA</t>
  </si>
  <si>
    <t>MORAN MARTINEZ, MARIA</t>
  </si>
  <si>
    <t>COLINA HERNANDEZ, EVA</t>
  </si>
  <si>
    <t>SAMOS POZO, LAURA</t>
  </si>
  <si>
    <t>SAN EDMUNDO MANSO, ALICIA</t>
  </si>
  <si>
    <t>SANCHEZ ALVAREZ, M. ROCIO</t>
  </si>
  <si>
    <t>SANCHEZ ANTON, VIRGILIA</t>
  </si>
  <si>
    <t>MORENO MORENO, M. ROSARIO</t>
  </si>
  <si>
    <t>MUÑOZ SANTAMARIA, M. JESUS</t>
  </si>
  <si>
    <t>OLALLA MARTINEZ, M. LOURDES</t>
  </si>
  <si>
    <t>ORCAJO VILLALAIN, MILAGROS</t>
  </si>
  <si>
    <t>ORDOÑEZ MAYORAL, SANDRA</t>
  </si>
  <si>
    <t>ROMAN RODRIGO, ESPERANZA</t>
  </si>
  <si>
    <t>SANROMA BRULL, M. TERESA</t>
  </si>
  <si>
    <t>SANTAMARIA ARAGON, MONICA</t>
  </si>
  <si>
    <t>SANTAMARIA HERRERO, JOSE LUIS</t>
  </si>
  <si>
    <t>SANTIDRIAN CALZADA, SONIA</t>
  </si>
  <si>
    <t>ORDUÑA BARBERO, BEGOÑA JULIA</t>
  </si>
  <si>
    <t>PEDRO SANTAMARIA, BLANCA DE</t>
  </si>
  <si>
    <t>PEÑA ARNAIZ, ESTHER</t>
  </si>
  <si>
    <t>PEREZ RIOCEREZO, PILAR</t>
  </si>
  <si>
    <t>PEREZ GARCIA, M.VICTORIA</t>
  </si>
  <si>
    <t>CORTEZON BARRIUSO, DIEGO MARIO</t>
  </si>
  <si>
    <t>SENDINO DIEZ, M.LUISA</t>
  </si>
  <si>
    <t>SERRANO GARCIA, M.JESUS</t>
  </si>
  <si>
    <t>SIMON ORTEGA, RAUL</t>
  </si>
  <si>
    <t>SORIA CACERES, SILVIA</t>
  </si>
  <si>
    <t>PEREZ HERNANDEZ, RUBEN</t>
  </si>
  <si>
    <t>PEREZ OCA, CARLOS ALBERTO</t>
  </si>
  <si>
    <t>PORRAS DIEZ, SERGIO</t>
  </si>
  <si>
    <t>REBOLLEDA ALONSO, MARIA</t>
  </si>
  <si>
    <t>RENES SANZ, RUTH</t>
  </si>
  <si>
    <t>SANTAMARIA MIGUEL, BEATRIZ</t>
  </si>
  <si>
    <t>TEBAR DONATE, M. PILAR</t>
  </si>
  <si>
    <t>TOBAR PALACIOS, M.ISABEL</t>
  </si>
  <si>
    <t>VAL ARRIBAS, RICARDO DEL</t>
  </si>
  <si>
    <t>VAL CAMPO, ROCIO  DEL</t>
  </si>
  <si>
    <t>RODRIGO MORENO, JORGE</t>
  </si>
  <si>
    <t>RODRIGUEZ BARANDA, SARA</t>
  </si>
  <si>
    <t>RODRIGUEZ DE LA FUENTE, EMILIA</t>
  </si>
  <si>
    <t>RODRIGUEZ GARCIA, YOLANDA</t>
  </si>
  <si>
    <t>SAEZ GAVILAN, NURIA</t>
  </si>
  <si>
    <t>GONZALEZ MARTIN, DIANA</t>
  </si>
  <si>
    <t>VELASCO ELENA, PATRICIA</t>
  </si>
  <si>
    <t>VELASCO GUTIERREZ, VIRGINIA</t>
  </si>
  <si>
    <t>VICARIO GARCIA, ROSA MARIA</t>
  </si>
  <si>
    <t>VILLALUENGA GARCIA, CRISTINA</t>
  </si>
  <si>
    <t>SAEZ LOPEZ, CLAUDIO</t>
  </si>
  <si>
    <t>SAINZ DE BARANDA SERRANO, MARIA JOSE</t>
  </si>
  <si>
    <t>SALOMON HERNANDO, LORETO DE</t>
  </si>
  <si>
    <t>SANCHEZ ROMERO, MARIA JESUS</t>
  </si>
  <si>
    <t>SANCHO GARCIA, ABDONA</t>
  </si>
  <si>
    <t>GARCIA ESCUDERO, FERNANDO</t>
  </si>
  <si>
    <t>ABAJO SAN JUAN, ANTONIO</t>
  </si>
  <si>
    <t>ARAUZO ALVAREZ, ANA ISABEL</t>
  </si>
  <si>
    <t>ARNAIZ LOZANO, MARIA LUISA</t>
  </si>
  <si>
    <t>BARCENA TEMIÑO, SONIA</t>
  </si>
  <si>
    <t>SANDOVAL ESPEJO, M LUISA</t>
  </si>
  <si>
    <t>SANGRADOR MORENO, M. CONCEPCION</t>
  </si>
  <si>
    <t>SANTAMARIA ANTON, MARIA JESUS</t>
  </si>
  <si>
    <t>SANTOS CALVO, ELSA</t>
  </si>
  <si>
    <t>SOLANO ARRIBAS, TERESA</t>
  </si>
  <si>
    <t>VIRUMBRALES GONZALEZ, LAURA</t>
  </si>
  <si>
    <t>BARRIO AUSIN, VANESA</t>
  </si>
  <si>
    <t>BARRIO GIL, BEATRIZ</t>
  </si>
  <si>
    <t>BARTOLOME DIEZ, MERCEDES</t>
  </si>
  <si>
    <t>BAYONA PEREZ, M. ASUNCION</t>
  </si>
  <si>
    <t>TARILONTE MANCEBO, ALICIA</t>
  </si>
  <si>
    <t>TORRES DE MARIA, BEATRIZ</t>
  </si>
  <si>
    <t>TRIGUEROS CABEZON, M. JOSE</t>
  </si>
  <si>
    <t>TUESTA HERNANDEZ, Mª DEL CARMEN</t>
  </si>
  <si>
    <t>UBIERNA GARCIA, Mª AMAYA</t>
  </si>
  <si>
    <t>JUAN FRANCO, JESUS M. DE</t>
  </si>
  <si>
    <t>LAGUNAS GONZALO, M. JESUS</t>
  </si>
  <si>
    <t>LATORRE FUENTELSAZ, VICTOR MANUEL</t>
  </si>
  <si>
    <t>MOLINA MORENO, ANA ISABEL</t>
  </si>
  <si>
    <t>PABLO DEL PINO, M. PILAR DE</t>
  </si>
  <si>
    <t>ROMERO PASCUAL, RUBEN</t>
  </si>
  <si>
    <t>BLANCO SANZ, JUDITH</t>
  </si>
  <si>
    <t>CAMAZON TORRES, ANA ISABEL</t>
  </si>
  <si>
    <t>DIEZ BERZOSA, HECTOR BENITO</t>
  </si>
  <si>
    <t>GAMARRA LOPEZ, M. ANGELES</t>
  </si>
  <si>
    <t>NAJERA RUBIO, JESUS</t>
  </si>
  <si>
    <t>RODRIGO PARDO, BERTA</t>
  </si>
  <si>
    <t>SANZ DOMINGUEZ, JOSE M.</t>
  </si>
  <si>
    <t>YAGUE CORTAZAR, M. ELENA</t>
  </si>
  <si>
    <t>CALVO HERNANDEZ, EUSEBIA</t>
  </si>
  <si>
    <t>MIGUEL SANZ, REYES</t>
  </si>
  <si>
    <t>GARCIA VALENTIN, M. LUISA</t>
  </si>
  <si>
    <t>GARCIA DE PABLO, M. CARMEN T.</t>
  </si>
  <si>
    <t>GARCIA DE LA ROSA RODRIGO, SUSANA</t>
  </si>
  <si>
    <t>GOMEZ MORENO, RUFINO FELIPE</t>
  </si>
  <si>
    <t>TELLITU ANTON, IRATXE</t>
  </si>
  <si>
    <t>COLODRON VIVANCO, ESTHER</t>
  </si>
  <si>
    <t>ELVIRA BLAZQUEZ, PATRICIA</t>
  </si>
  <si>
    <t>FERNANDEZ CALONGE, ANA BELEN</t>
  </si>
  <si>
    <t>GREGORIO ORTEGO, MARIA DE</t>
  </si>
  <si>
    <t>SALVACHUA PARDILLO, CONSUELO</t>
  </si>
  <si>
    <t>GONZALEZ RUIZ, NURIA</t>
  </si>
  <si>
    <t>GUZMAN ARENAZA, ALESANDER</t>
  </si>
  <si>
    <t>LOPE ROJO, M. MONTSERRAT</t>
  </si>
  <si>
    <t>LOZANO GARCIA, M. TERESA</t>
  </si>
  <si>
    <t>DIEZ CARBALLO, JESUS ANGEL</t>
  </si>
  <si>
    <t>HERNANDEZ AYLLON, M. CARMEN</t>
  </si>
  <si>
    <t>HERNANDEZ DEL AMA, JOSE M.</t>
  </si>
  <si>
    <t>IZQUIERDO MARTIN, INMACULADA</t>
  </si>
  <si>
    <t>MIGUEL IBAÑEZ, LOURDES DE</t>
  </si>
  <si>
    <t>MARTINEZ GIL, MARTA</t>
  </si>
  <si>
    <t>LOZANO GONZALEZ, JUAN PEDRO</t>
  </si>
  <si>
    <t>MERINO VICENTE, ELISA</t>
  </si>
  <si>
    <t>MILLAN ANDRES, SILVIA</t>
  </si>
  <si>
    <t>MOLINERO RICA, GEMA</t>
  </si>
  <si>
    <t>CORRAL MARTIN, LAURA ISABEL</t>
  </si>
  <si>
    <t>MOLINERO BUENDIA, ANA ISABEL</t>
  </si>
  <si>
    <t>ROMERO PASCUAL, MIRIAM</t>
  </si>
  <si>
    <t>SANCHEZ RUBIO, ESPERANZA</t>
  </si>
  <si>
    <t>SANTOS HERNANDEZ, ANDRES DE LOS</t>
  </si>
  <si>
    <t>ISLA CACHO, ANA ISABEL</t>
  </si>
  <si>
    <t>MORCILLO BOBILLO, ANA ISABEL</t>
  </si>
  <si>
    <t>MORENO DOMINGUEZ, MARIA BEGOÑA</t>
  </si>
  <si>
    <t>NIETO GONZALEZ, MONICA</t>
  </si>
  <si>
    <t>ORTIZ IZQUIERDO, JUAN DIEGO</t>
  </si>
  <si>
    <t>GARCIA ISIDRO, BALDOMERO JOSE</t>
  </si>
  <si>
    <t>LAGE SANTOS, M. JOSEFA</t>
  </si>
  <si>
    <t>LOPEZ VICENTE, M. DOLORES</t>
  </si>
  <si>
    <t>LOPEZ ALVAREZ, GUADALUPE</t>
  </si>
  <si>
    <t>LOPEZ CABALLERO, DAVID</t>
  </si>
  <si>
    <t>AIVAR DE LA CHICA, PABLO</t>
  </si>
  <si>
    <t>PEREZ PEREZ, CONCEPCION</t>
  </si>
  <si>
    <t>PEREZ PEREZ, M. LORETO</t>
  </si>
  <si>
    <t>PEREZ PEREZ, MARIA CARMEN</t>
  </si>
  <si>
    <t>PEREZ PEREZ, OLEGARIO</t>
  </si>
  <si>
    <t>ASENSIO CUESTA, M. ROSARIO</t>
  </si>
  <si>
    <t>LOPEZ DIAZ, M. TERESA</t>
  </si>
  <si>
    <t>LOPEZ LOPEZ, M. CONCEPCION</t>
  </si>
  <si>
    <t>LOPEZ MARTIN, ANGELA</t>
  </si>
  <si>
    <t>LOPEZ MATEOS, AMELIA</t>
  </si>
  <si>
    <t>GARCIA RODRIGUEZ, FRANCISCO M.</t>
  </si>
  <si>
    <t>PEREZ RAMOS, M. CONCEPCION</t>
  </si>
  <si>
    <t>PEREZ SANCHEZ, MARIA JOSE</t>
  </si>
  <si>
    <t>PEREZ SANTOS, M. DOLORES</t>
  </si>
  <si>
    <t>PEREZ BARBA, MYRIAM</t>
  </si>
  <si>
    <t>BARRIOS RUIZ, ANGEL</t>
  </si>
  <si>
    <t>LOPEZ MATEOS, SONIA</t>
  </si>
  <si>
    <t>LOPEZ MENDEZ, INES</t>
  </si>
  <si>
    <t>LOPEZ MENDEZ, M. JESUS</t>
  </si>
  <si>
    <t>LORENZO HERNANDEZ, M. PILAR DE</t>
  </si>
  <si>
    <t>GONZALEZ CALZADA, DOMINGO</t>
  </si>
  <si>
    <t>PEREZ CILLEROS, NURIA</t>
  </si>
  <si>
    <t>PEREZ ESTEVEZ, ANTONIO</t>
  </si>
  <si>
    <t>PEREZ GARCIA, FRANCISCO M.</t>
  </si>
  <si>
    <t>PEREZ MARCOS, M. ESTHER</t>
  </si>
  <si>
    <t>GONZALEZ CASTRILLO, MIGUEL A.</t>
  </si>
  <si>
    <t>LUCAS LOPEZ, LORENZO</t>
  </si>
  <si>
    <t>LUENGO MESONERO, LUISA</t>
  </si>
  <si>
    <t>LUIS BARBA, MERCEDES DE</t>
  </si>
  <si>
    <t>MACIAS PEREZ, JAVIER</t>
  </si>
  <si>
    <t>HERRERA MARTIN, PEDRO</t>
  </si>
  <si>
    <t>PEREZ MARTIN, M. AUXILIADORA</t>
  </si>
  <si>
    <t>PEREZ MIGUEL, FRANCISCO J.</t>
  </si>
  <si>
    <t>PEREZ MORIN, MARIA YOLANDA</t>
  </si>
  <si>
    <t>PESCADOR ACOSTA, JESUS</t>
  </si>
  <si>
    <t>GARRUDO HERNANDEZ, PEDRO</t>
  </si>
  <si>
    <t>MACIAS DELGADO, JERONIMA</t>
  </si>
  <si>
    <t>MADRID RODRIGUEZ, M. AURORA</t>
  </si>
  <si>
    <t>MADRID MARTIN-DELOECHES, M. PILAR</t>
  </si>
  <si>
    <t>MALMIERCA PAYAN, NATIVIDAD</t>
  </si>
  <si>
    <t>SANCHEZ CUBINO, MAITE</t>
  </si>
  <si>
    <t>PESCADOR ACOSTA, M. TERESA</t>
  </si>
  <si>
    <t>PINO CRIADO, NOELIA</t>
  </si>
  <si>
    <t>PIQUERAS PEREZ, M. DOLORES</t>
  </si>
  <si>
    <t>PISONERO REDONDO, SANTIAGA</t>
  </si>
  <si>
    <t>GONZALEZ BLANCO, ANGEL</t>
  </si>
  <si>
    <t>MANZANO COIRA, M. TERESA</t>
  </si>
  <si>
    <t>MANZANO COLMENERO, JOSEFA ESPERAN</t>
  </si>
  <si>
    <t>MARCOS PEREZ, FERNANDO</t>
  </si>
  <si>
    <t>MARCOS PEREZ, MANUEL</t>
  </si>
  <si>
    <t>PLAZA CARABANTES, M. ISABEL</t>
  </si>
  <si>
    <t>PLAZA JUAN, RAQUEL</t>
  </si>
  <si>
    <t>POLO MATEOS, MARIANO</t>
  </si>
  <si>
    <t>POZO CASADO, RICARDO</t>
  </si>
  <si>
    <t>PRIETO BERCIANO, M. ANGELES</t>
  </si>
  <si>
    <t>TORRENS GALAN, ABRAHAM</t>
  </si>
  <si>
    <t>MARCOS GARRUDO, ROSA MARIA</t>
  </si>
  <si>
    <t>MARCOS GOMEZ, M. ROSARIO</t>
  </si>
  <si>
    <t>MARCOS MARTIN, M. ANGELES C.</t>
  </si>
  <si>
    <t>MARTI MUÑOZ, ISABEL</t>
  </si>
  <si>
    <t>PRIETO CUADRADO, ANA MARIA</t>
  </si>
  <si>
    <t>PRIETO GARCIA, ELENA REMIGIA</t>
  </si>
  <si>
    <t>PRIETO GONZALEZ, TIRSO</t>
  </si>
  <si>
    <t>RAMOS SANCHEZ, ANTONIA</t>
  </si>
  <si>
    <t>RAMOS CARRERA, ELISA</t>
  </si>
  <si>
    <t>GOMEZ SANCHEZ, DOMINICA</t>
  </si>
  <si>
    <t>MARTIN PEREZ, ANGEL</t>
  </si>
  <si>
    <t>MARTIN POLO, M. ANGELA</t>
  </si>
  <si>
    <t>MARTIN PRIETO, M. ENCARNACION</t>
  </si>
  <si>
    <t>MARTIN RAMOS, FLORENCIO</t>
  </si>
  <si>
    <t>RAMOS FERNANDEZ, ANA BELEN</t>
  </si>
  <si>
    <t>RAMOS GARCIA, MONICA</t>
  </si>
  <si>
    <t>REBOLLEDO GUTIERREZ, MARIA JOSE</t>
  </si>
  <si>
    <t>RECIO ROMERO, HIGINIO</t>
  </si>
  <si>
    <t>RECIO RUIZ, MANUELA PILAR</t>
  </si>
  <si>
    <t>RIESCO PEREZ, LUCIA</t>
  </si>
  <si>
    <t>MARTIN RENGEL, ANA ISABEL</t>
  </si>
  <si>
    <t>MARTIN RODRIGUEZ, M. BELEN</t>
  </si>
  <si>
    <t>MARTIN RODRIGUEZ, MANUELA</t>
  </si>
  <si>
    <t>MARTIN ROZAS, FRANCISCO J.</t>
  </si>
  <si>
    <t>RECIO VICENTE, M. CANDELAS</t>
  </si>
  <si>
    <t>REY SANCHEZ, ANA MARIA DEL</t>
  </si>
  <si>
    <t>RIO DE ARRIBA, FERNANDO DEL</t>
  </si>
  <si>
    <t>RIO GONZALEZ, ELADIO DEL</t>
  </si>
  <si>
    <t>RODRIGO PERAMATO, M. MAR</t>
  </si>
  <si>
    <t>HERNANDEZ BARBERO, JUAN CARLOS</t>
  </si>
  <si>
    <t>MARTIN SANCHEZ, SANDRA M.</t>
  </si>
  <si>
    <t>MARTIN SEGUNDO, M. ISABEL</t>
  </si>
  <si>
    <t>MARTIN TORRICO, M. TERESA</t>
  </si>
  <si>
    <t>MARTIN YENES, ASUNCION</t>
  </si>
  <si>
    <t>RODRIGUEZ SANCHEZ, JUAN CARLOS</t>
  </si>
  <si>
    <t>RODRIGUEZ SENDIN, M. CARMEN</t>
  </si>
  <si>
    <t>RODRIGUEZ FERNANDEZ, ANA BELEN</t>
  </si>
  <si>
    <t>RODRIGUEZ FLORES, ARACELI</t>
  </si>
  <si>
    <t>RODRIGUEZ FUENTES, JOSE ANTONIO</t>
  </si>
  <si>
    <t>GARCIA VEGA, M.JESUS</t>
  </si>
  <si>
    <t>MARTIN AIRES, M. BEGOÑA</t>
  </si>
  <si>
    <t>MARTIN ARGANDA, ANTONIA</t>
  </si>
  <si>
    <t>MARTIN ARMAND, IGUACEL</t>
  </si>
  <si>
    <t>MARTIN BARBA, DAVID JESUS</t>
  </si>
  <si>
    <t>RODRIGUEZ GARCIA, ALFONSO</t>
  </si>
  <si>
    <t>RODRIGUEZ HERNANDEZ, ROSA ANA</t>
  </si>
  <si>
    <t>RODRIGUEZ LUENGO, ELENA</t>
  </si>
  <si>
    <t>RODRIGUEZ MARTIN, M. ANGELES</t>
  </si>
  <si>
    <t>RODRIGUEZ MARTIN, RAQUEL</t>
  </si>
  <si>
    <t>MARTIN CALVARRO, M. TERESA</t>
  </si>
  <si>
    <t>MARTIN BAREZ, MARIA</t>
  </si>
  <si>
    <t>MARTIN CALVO, GLORIA</t>
  </si>
  <si>
    <t>MARTIN CONDE, M. DOLORES</t>
  </si>
  <si>
    <t>MARTIN CORNEJO, JOSE MARIA</t>
  </si>
  <si>
    <t>ROMAN RODRIGUEZ, JUAN</t>
  </si>
  <si>
    <t>ROMAN CARPIO, ALBERTO</t>
  </si>
  <si>
    <t>RUANO DIAZ, PAULA</t>
  </si>
  <si>
    <t>RUBIO VIZCAINO, MIGUEL</t>
  </si>
  <si>
    <t>SALGADO SANCHEZ, M. PILAR</t>
  </si>
  <si>
    <t>NICOLAS CURTO, FRANCISCO J.</t>
  </si>
  <si>
    <t>MARTIN CORRIONERO, M. JESUS</t>
  </si>
  <si>
    <t>MARTIN CRIADO, JOSE JAVIER</t>
  </si>
  <si>
    <t>MARTIN DIEGO, PAULA</t>
  </si>
  <si>
    <t>MARTIN DIEZ, M. CRISTINA</t>
  </si>
  <si>
    <t>SAN JOSE VALIENTE, MILAGROS</t>
  </si>
  <si>
    <t>SAN JUAN BENITO, M. YOLANDA</t>
  </si>
  <si>
    <t>SAN MARTIN JIMENEZ, M. ROSARIO</t>
  </si>
  <si>
    <t>SANCHEZ PEREZ, M. LIDIA</t>
  </si>
  <si>
    <t>SANCHEZ RODRIGUEZ, ALEXANDRA</t>
  </si>
  <si>
    <t>RODRIGUEZ PACHECO, ANDRES</t>
  </si>
  <si>
    <t>MARTIN DIZ, ELENA</t>
  </si>
  <si>
    <t>MARTIN GALLEGO, M INMACULADA</t>
  </si>
  <si>
    <t>MARTIN GARCIA, M.ANGELES</t>
  </si>
  <si>
    <t>MARTIN GONZALEZ, M. JOSEFA</t>
  </si>
  <si>
    <t>SANCHEZ SANCHEZ, ETELVINA</t>
  </si>
  <si>
    <t>SANCHEZ SANCHEZ, M. PILAR</t>
  </si>
  <si>
    <t>SANCHEZ SEVILLA, M. TERESA</t>
  </si>
  <si>
    <t>SANCHEZ TAPIA, JUAN ANTONIO</t>
  </si>
  <si>
    <t>SANCHEZ ARROYO, LUIS</t>
  </si>
  <si>
    <t>SANCHEZ GARCIA, HERMENEGILDA</t>
  </si>
  <si>
    <t>MARTIN GRANDE, DANIEL</t>
  </si>
  <si>
    <t>MARTIN HERAS, M. CARMEN</t>
  </si>
  <si>
    <t>MARTIN HERAS, M. LUZ</t>
  </si>
  <si>
    <t>MARTIN HERAS, TERESA</t>
  </si>
  <si>
    <t>SANCHEZ BARRIOS, M. INMACULADA</t>
  </si>
  <si>
    <t>SANCHEZ BERNAL, LAURA</t>
  </si>
  <si>
    <t>SANCHEZ BLANCO, M. JOSEFA</t>
  </si>
  <si>
    <t>SANCHEZ BRIZ, M. ELENA</t>
  </si>
  <si>
    <t>SANCHEZ CABANILLAS, AMALIA</t>
  </si>
  <si>
    <t>SANCHEZ ALAEJOS, RICARDO RAFAEL</t>
  </si>
  <si>
    <t>MARTIN HERNANDEZ, BEATRIZ</t>
  </si>
  <si>
    <t>MARTIN HERNANDEZ, JOAQUIN</t>
  </si>
  <si>
    <t>MARTIN HERNANDEZ, RAQUEL</t>
  </si>
  <si>
    <t>MARTIN INGELMO, MARIANO</t>
  </si>
  <si>
    <t>SANCHEZ DE CASTRO, NATALIA</t>
  </si>
  <si>
    <t>SANCHEZ ESCUDERO, M. ISABEL</t>
  </si>
  <si>
    <t>SANCHEZ FELIPE, LUISA ANTONIA</t>
  </si>
  <si>
    <t>SANCHEZ FUENTES, ROSA MARIA</t>
  </si>
  <si>
    <t>SANCHEZ GALLEGO, ANA JOSEFA</t>
  </si>
  <si>
    <t>GONZALO VIVES, ISABEL</t>
  </si>
  <si>
    <t>MARTIN JIMENEZ, ANA TERESA</t>
  </si>
  <si>
    <t>MARTIN LOPEZ, M. ISABEL</t>
  </si>
  <si>
    <t>MARTIN LORENZO, M. ANGELES</t>
  </si>
  <si>
    <t>MARTIN MARTIN, CARIDAD</t>
  </si>
  <si>
    <t>SANCHEZ GARCIA, ANGEL</t>
  </si>
  <si>
    <t>SANCHEZ GARCIA, M. ARANZAZU</t>
  </si>
  <si>
    <t>SANCHEZ GARCIA, M. ISABEL A.</t>
  </si>
  <si>
    <t>SANCHEZ GARCIA, M. LEONOR</t>
  </si>
  <si>
    <t>SANCHEZ GARCIA, M. TRANSITO</t>
  </si>
  <si>
    <t>RODRIGUEZ FERRERO, GONZALO</t>
  </si>
  <si>
    <t>MARTIN MARTIN, M. BEGOÑA</t>
  </si>
  <si>
    <t>MARTIN MARTIN, M. DOLORES</t>
  </si>
  <si>
    <t>MARTIN MARTIN, M. INES</t>
  </si>
  <si>
    <t>MARTIN MARTIN, M. SOLEDAD</t>
  </si>
  <si>
    <t>SANCHEZ GARCIA, MARIO</t>
  </si>
  <si>
    <t>SANCHEZ GARCIA, QUINTINA</t>
  </si>
  <si>
    <t>SANCHEZ GOMEZ, M. JESUS</t>
  </si>
  <si>
    <t>SANCHEZ GOMEZ, M. PALOMA</t>
  </si>
  <si>
    <t>SANCHEZ GOMEZ, RAQUEL</t>
  </si>
  <si>
    <t>RIVAS PEREZ, M. ISABEL</t>
  </si>
  <si>
    <t>MARTIN MARTIN, MARIA DOLORES</t>
  </si>
  <si>
    <t>MARTIN MARTIN, ROSA MARIA</t>
  </si>
  <si>
    <t>MARTIN MUÑOZ, M. MAGDALENA</t>
  </si>
  <si>
    <t>MARTINEZ DOMINGO, ROBERTO</t>
  </si>
  <si>
    <t>SANCHEZ GONZALEZ, MIGUEL</t>
  </si>
  <si>
    <t>SANCHEZ HERNANDEZ, FRANCISCA</t>
  </si>
  <si>
    <t>SANCHEZ HERNANDO, JESUS ANGEL</t>
  </si>
  <si>
    <t>SANCHEZ IBARRA, DIANA</t>
  </si>
  <si>
    <t>SANCHEZ JIMENEZ, ISABEL</t>
  </si>
  <si>
    <t>TORREGO GOMEZ, CARLOS</t>
  </si>
  <si>
    <t>MARTINEZ LLORCA, PATRICIA</t>
  </si>
  <si>
    <t>MARTINEZ MADRUGA, M. ANGELES</t>
  </si>
  <si>
    <t>MATAS HERNANDEZ, M. AUXILIADORA</t>
  </si>
  <si>
    <t>MAYO GOMEZ, RAQUEL</t>
  </si>
  <si>
    <t>SANCHEZ LAZARO, M. JOSEFA</t>
  </si>
  <si>
    <t>SANCHEZ LOPEZ, M. CANDELARIA</t>
  </si>
  <si>
    <t>SANCHEZ MANJON, JOSE MARIA</t>
  </si>
  <si>
    <t>SANCHEZ MARTIN, M.PURIFICACION</t>
  </si>
  <si>
    <t>SANCHEZ MARTIN, TEODORO</t>
  </si>
  <si>
    <t>BORREGO BENITO, ISABEL MARIA</t>
  </si>
  <si>
    <t>MEDINA PERANCHO, M. CONSUELO</t>
  </si>
  <si>
    <t>MELGOSA PAMPLIEGA, PEDRO</t>
  </si>
  <si>
    <t>MELLADO MIGUEL, M. LUISA</t>
  </si>
  <si>
    <t>MESONERO PEREZ, MANUEL</t>
  </si>
  <si>
    <t>SANCHO GARCIA, M. ROSA</t>
  </si>
  <si>
    <t>SANTALLA CORRAL, ICIAR</t>
  </si>
  <si>
    <t>SANTIAGO DELGADO, TOMAS</t>
  </si>
  <si>
    <t>SANTOS ZUÑIGA, ISABEL MARIA</t>
  </si>
  <si>
    <t>SANTOS DELGADO, DESIDERIO</t>
  </si>
  <si>
    <t>ROMERO MEDIERO, EMILIO</t>
  </si>
  <si>
    <t>MIRAVALLES APARICIO, M. PILAR</t>
  </si>
  <si>
    <t>MONGE RELLO, CARMEN</t>
  </si>
  <si>
    <t>MONTEJO SANCHEZ-VILLARES, M. CARLOTA</t>
  </si>
  <si>
    <t>MONTERO GIRO, JAVIER</t>
  </si>
  <si>
    <t>SANTOS GARCIA, ANA MARIA DE</t>
  </si>
  <si>
    <t>SANTOS GONZALEZ, M. ISABEL DE</t>
  </si>
  <si>
    <t>SANZ REMESAL, MARIA ISABEL</t>
  </si>
  <si>
    <t>SAZ-OROZCO SANDOVAL, MARTA MARIA DE</t>
  </si>
  <si>
    <t>SERENO GARCIA, ROSA MARIA</t>
  </si>
  <si>
    <t>EGIDO VICENTE, M. JUNCAL</t>
  </si>
  <si>
    <t>MONTERO HERNANDEZ, AURORA</t>
  </si>
  <si>
    <t>MONTES SANTIAGO, M. JESUS</t>
  </si>
  <si>
    <t>MONTES MARTIN, FELIPA</t>
  </si>
  <si>
    <t>MORAN PEREZ, GABRIELA</t>
  </si>
  <si>
    <t>SERRANO SANCHEZ, MARIA JOSE</t>
  </si>
  <si>
    <t>SERRANO FORERO, M. DOLORES</t>
  </si>
  <si>
    <t>SILLERO OLIVA, FLORENTINA</t>
  </si>
  <si>
    <t>TEJEDOR HIDALGO, ANA CRISTINA</t>
  </si>
  <si>
    <t>TORRE SANCHEZ, VALENTINA DE</t>
  </si>
  <si>
    <t>FERNANDEZ MANZANO, M.  ADORACION</t>
  </si>
  <si>
    <t>MORATO SANTOS, M. MAR</t>
  </si>
  <si>
    <t>MORENO BELLOSO, CRISTINA</t>
  </si>
  <si>
    <t>MORENO HERNANDEZ, MANUEL</t>
  </si>
  <si>
    <t>MORENO MATEOS, JUAN JOSE</t>
  </si>
  <si>
    <t>TORRE LOPEZ, ROSA M. DE LA</t>
  </si>
  <si>
    <t>TORRES SANCHEZ, MANUEL</t>
  </si>
  <si>
    <t>TORRES DELGADO, FRANCISCO DE</t>
  </si>
  <si>
    <t>TREVEJO HERNANDEZ, M.JOSE</t>
  </si>
  <si>
    <t>TURRION PEREZ, SARA</t>
  </si>
  <si>
    <t>FUENTES MARTIN, JOSE MANUEL</t>
  </si>
  <si>
    <t>MORENO MATEOS, RAQUEL</t>
  </si>
  <si>
    <t>MORO ALFARAZ, MANUEL</t>
  </si>
  <si>
    <t>MUÑOZ RAMOS, M.BEGOÑA</t>
  </si>
  <si>
    <t>MUÑOZ HERNANDEZ, MANUEL</t>
  </si>
  <si>
    <t>VALLES MARTINEZ, M. TERESA</t>
  </si>
  <si>
    <t>VAQUERO VICENTE, SERAFIN</t>
  </si>
  <si>
    <t>VARA ARAGON, MANUEL FCO.</t>
  </si>
  <si>
    <t>VARA CASTRO, M. PAZ</t>
  </si>
  <si>
    <t>VELASCO HERNANDEZ, MANUEL LUIS</t>
  </si>
  <si>
    <t>CASTRO ELICES, M. PILAR</t>
  </si>
  <si>
    <t>MUÑOZ MARTIN, AGUEDA</t>
  </si>
  <si>
    <t>MUÑOZ OJOS, RAQUEL</t>
  </si>
  <si>
    <t>MURIEL CHAVES, FIDEL</t>
  </si>
  <si>
    <t>MURIEL GUERRERO, CLEMENTE</t>
  </si>
  <si>
    <t>VELASCO MATEOS, TANIA</t>
  </si>
  <si>
    <t>VELAYOS GARCIA, SANTIAGO</t>
  </si>
  <si>
    <t>VELAYOS GARCIA, VIRGILIA</t>
  </si>
  <si>
    <t>VENTURA MARTIN, JOSE ANTONIO</t>
  </si>
  <si>
    <t>VERDEJO HERNANDEZ, JACINTA</t>
  </si>
  <si>
    <t>MARTIN ALVAREZ, JOSE MARIA</t>
  </si>
  <si>
    <t>MURO MURILLO, MARIA</t>
  </si>
  <si>
    <t>NAVARRO RODRIGUEZ, ANA ISABEL</t>
  </si>
  <si>
    <t>NICOLAS VIEIRA, M. JESUS</t>
  </si>
  <si>
    <t>NIETO SILLERO, ANTONIO</t>
  </si>
  <si>
    <t>VICENTE REBOLLO, JOSE MARIA</t>
  </si>
  <si>
    <t>VICENTE TOME, ANA</t>
  </si>
  <si>
    <t>VICENTE CALVO, JUAN JOSE</t>
  </si>
  <si>
    <t>VICENTE CARRERA, MARIA  JOSE</t>
  </si>
  <si>
    <t>VICENTE CARRO, FRANCISCO J.</t>
  </si>
  <si>
    <t>GONZALEZ ASTUDILLO, ANA MARIA</t>
  </si>
  <si>
    <t>NIETO DELGADO, M. FE</t>
  </si>
  <si>
    <t>NIETO DELGADO, MARGARITA</t>
  </si>
  <si>
    <t>NIETO MARTIN, LUIS ALEJANDRO</t>
  </si>
  <si>
    <t>NIETO MARTIN, M. TERESA</t>
  </si>
  <si>
    <t>VICENTE CIUDAD, MARIA ISABEL</t>
  </si>
  <si>
    <t>VICENTE DIAZ, M. LUISA</t>
  </si>
  <si>
    <t>VILLARON RIOS, MARGARITA</t>
  </si>
  <si>
    <t>VIZAN MARTIN, FRANCISCA</t>
  </si>
  <si>
    <t>YUSTE GONZALEZ, M. JOSEFA</t>
  </si>
  <si>
    <t>DIEGO LOPEZ, JUAN MANUEL</t>
  </si>
  <si>
    <t>OCEJO RODRIGUEZ, M. CONCEPCION</t>
  </si>
  <si>
    <t>OLIVERA SUAREZ, EVA</t>
  </si>
  <si>
    <t>OVEJERO GARCIA, M. ANGELES</t>
  </si>
  <si>
    <t>PACHO MARTIN, ELENA</t>
  </si>
  <si>
    <t>ZORITA LOPEZ, FRANCISCO J.</t>
  </si>
  <si>
    <t>ADRIAN TORRES, M. ADELA</t>
  </si>
  <si>
    <t>AGUADERO MARTIN, ANTONIO</t>
  </si>
  <si>
    <t>AGUSTIN CEMBELLIN, M. ANGELES</t>
  </si>
  <si>
    <t>AIRES CAMPA, AURORA</t>
  </si>
  <si>
    <t>MENDO PASCUAL, M. ANGELES</t>
  </si>
  <si>
    <t>PALACIOS MARCO, JOSE JOAQUIN</t>
  </si>
  <si>
    <t>PANERO SANCHEZ, M. LOURDES</t>
  </si>
  <si>
    <t>PANERO SANTOS, M. PILAR</t>
  </si>
  <si>
    <t>PARADELA GUTIERREZ, JESUS RAMON</t>
  </si>
  <si>
    <t>ALBARRAN CORREA, M. ANTONIA</t>
  </si>
  <si>
    <t>ALBARRAN CORREA, M. ARANZAZU</t>
  </si>
  <si>
    <t>ALBARRAN MADRID, ENRIQUETA</t>
  </si>
  <si>
    <t>ALFONSO MONTERO, M. TERESA</t>
  </si>
  <si>
    <t>ALONSO SANTAMARIA, M. FELIPA</t>
  </si>
  <si>
    <t>BRAGADO MONTERO-MADRIGAL, GUILLERMO</t>
  </si>
  <si>
    <t>PARRA DE BENITO, ISMAEL</t>
  </si>
  <si>
    <t>PARRILLA MARTIN, MARIA SOLEDAD</t>
  </si>
  <si>
    <t>PASCUA HERNANDEZ, ARGENTINA</t>
  </si>
  <si>
    <t>PASCUAL DIEGO, M. TERESA</t>
  </si>
  <si>
    <t>ALONSO ANCA, MARINA</t>
  </si>
  <si>
    <t>ALONSO CARNES, MARIA MANUELA</t>
  </si>
  <si>
    <t>ALONSO DIAZ, M. LOURDES</t>
  </si>
  <si>
    <t>ALONSO DIAZ, M. TERESA</t>
  </si>
  <si>
    <t>ALONSO DIEGO, CONCEPCION</t>
  </si>
  <si>
    <t>CASTAÑEDA POLO, MARIA</t>
  </si>
  <si>
    <t>PASCUAL MARTIN, MARIA CRUZ</t>
  </si>
  <si>
    <t>PASCUAL MORALEJO, M ENCARNACION</t>
  </si>
  <si>
    <t>PATINO SIERRO, CONCEPCION</t>
  </si>
  <si>
    <t>PEDRAZA FLORES, YOLANDA</t>
  </si>
  <si>
    <t>ALONSO HUERGA, BALTASAR</t>
  </si>
  <si>
    <t>ALONSO LOPEZ, M. REMEDIOS</t>
  </si>
  <si>
    <t>ALONSO MARTIN, FELICIANO</t>
  </si>
  <si>
    <t>ALONSO MARTIN, M. ANGELES</t>
  </si>
  <si>
    <t>ALONSO NAVARRO, MARIA</t>
  </si>
  <si>
    <t>DIEZ PRIETO, ALFONSO</t>
  </si>
  <si>
    <t>PEINADO AMADO, M. ANTONIA</t>
  </si>
  <si>
    <t>PERALTA JIMENEZ, FELIX ANTONIO</t>
  </si>
  <si>
    <t>PERAMATO SARDON, ANA BELEN</t>
  </si>
  <si>
    <t>CABEZAS VARELA, JOSE M.</t>
  </si>
  <si>
    <t>ALVAREZ SANCHEZ, LUIS MARIA</t>
  </si>
  <si>
    <t>ALVAREZ ARIAS, FRANCISCA L</t>
  </si>
  <si>
    <t>ALVAREZ CABALLERO, ANGEL MARIA</t>
  </si>
  <si>
    <t>ALVAREZ MARTIN, M. TERESA</t>
  </si>
  <si>
    <t>AMARO CUEVAS, LYDIA</t>
  </si>
  <si>
    <t>LORENZO HUERGA, JOSE JAVIER</t>
  </si>
  <si>
    <t>LORENZO LORENZO, PILAR</t>
  </si>
  <si>
    <t>MARINO SILVO, M TERESA</t>
  </si>
  <si>
    <t>MARTIN BAZ, CANDIDO</t>
  </si>
  <si>
    <t>MARTIN FAGUNDEZ, TERESA</t>
  </si>
  <si>
    <t>RODRIGUEZ FERNANDEZ, ANGEL</t>
  </si>
  <si>
    <t>CASTILLO REBOLLO, BEATRIZ DEL</t>
  </si>
  <si>
    <t>CASTRO ALONSO, OMAR DOMINGO</t>
  </si>
  <si>
    <t>COCA LOZANO, RUTH MARIA</t>
  </si>
  <si>
    <t>CORDERO GAVILANES, SANDRA</t>
  </si>
  <si>
    <t>CUENCA DE PRADA, ESTEBAN</t>
  </si>
  <si>
    <t>MARTINEZ SOJO, MARIA DEL MAR</t>
  </si>
  <si>
    <t>MARTINEZ LLAMAS, ANGELICA</t>
  </si>
  <si>
    <t>MATE GONZALEZ, M. CARMEN MIL.</t>
  </si>
  <si>
    <t>MATEOS CARNERO, MAGDALENA</t>
  </si>
  <si>
    <t>CALABUIG APARICI, MARINA</t>
  </si>
  <si>
    <t>DOMINGUEZ TAMAME, M.JOSE</t>
  </si>
  <si>
    <t>DOMINGUEZ FRANCO, ANA ISABEL</t>
  </si>
  <si>
    <t>ESCANCIANO VILLARROEL, ISABEL CASILDA</t>
  </si>
  <si>
    <t>FERRERAS GOMEZ, JACOBA</t>
  </si>
  <si>
    <t>CHAGUACEDA GUTIERREZ, M.JULIANA</t>
  </si>
  <si>
    <t>MIGUEL GARCIA, M. AMPARO</t>
  </si>
  <si>
    <t>MORILLO RUIZ, M.ISABEL</t>
  </si>
  <si>
    <t>NICOLAS FERNANDEZ, MARTA</t>
  </si>
  <si>
    <t>OLIVA MARCOS, CARMEN MARIA</t>
  </si>
  <si>
    <t>CRESPO RAMOS, M JOSE</t>
  </si>
  <si>
    <t>GALLEGO ROMON, FRANCISCO</t>
  </si>
  <si>
    <t>GALLEGO MUÑOZ, M. JESUS</t>
  </si>
  <si>
    <t>GARCIA MARTIN, M.ANUNCIACION</t>
  </si>
  <si>
    <t>GONZALEZ SANCHEZ, LORENA</t>
  </si>
  <si>
    <t>ALVAREZ ALEJO, RAUL</t>
  </si>
  <si>
    <t>PAJARES ALONSO, M DOLORES</t>
  </si>
  <si>
    <t>PARDO ALONSO, SANTIAGO</t>
  </si>
  <si>
    <t>PEREZ CALVO, CARMEN DEL PIL</t>
  </si>
  <si>
    <t>PEREZ FUENTE, ANDREA</t>
  </si>
  <si>
    <t>PEREZ MARTIN, MONTSERRAT</t>
  </si>
  <si>
    <t>GUTIERREZ PRIETO, M JESUS</t>
  </si>
  <si>
    <t>HAERING KEENAN, REBECA</t>
  </si>
  <si>
    <t>HERNANDEZ VILLAR, PILAR</t>
  </si>
  <si>
    <t>HERNANDO DOMINGUEZ, ANA ISABEL</t>
  </si>
  <si>
    <t>LOPEZ FERNANDEZ, GUSTAVO ADOLFO</t>
  </si>
  <si>
    <t>RAFAEL ALISTE, ROSA MARIA</t>
  </si>
  <si>
    <t>RAMOS RUIZ, INMACULADA</t>
  </si>
  <si>
    <t>RAMOS MARTIN, NOELIA</t>
  </si>
  <si>
    <t>RIOS VELASCO, JAVIER</t>
  </si>
  <si>
    <t>RAMOS TAMAME, ANA M.</t>
  </si>
  <si>
    <t>HUERTA SOAZ, ANA LORETO</t>
  </si>
  <si>
    <t>LEAL GUERRA, SUSANA</t>
  </si>
  <si>
    <t>LOPEZ HERNANDEZ, MARGARITA IR.</t>
  </si>
  <si>
    <t>LOPEZ NOGALES, M. DEL PILAR</t>
  </si>
  <si>
    <t>ROZADOS RIO, FRANCISCA</t>
  </si>
  <si>
    <t>RODRIGO GITRAMA, M DEL CANTO</t>
  </si>
  <si>
    <t>RODRIGO MEZQUITA, SARA</t>
  </si>
  <si>
    <t>RONCERO ESTEBAN, MARIA ANGELES</t>
  </si>
  <si>
    <t>SANCHEZ GONZALEZ, NEREA</t>
  </si>
  <si>
    <t>LOZANO MADRIGAL, M.PURIFICACION</t>
  </si>
  <si>
    <t>LUENGO VAQUERO, CRISTINA</t>
  </si>
  <si>
    <t>LUENGO BERNABE, M. CARMEN</t>
  </si>
  <si>
    <t>LUIS FRADEJAS, M. CARMEN</t>
  </si>
  <si>
    <t>MADRUGA FERNANDEZ, ANA ROCIO</t>
  </si>
  <si>
    <t>MUÑOZ HERNANDEZ, OSCAR</t>
  </si>
  <si>
    <t>SANCHO PEDRAZA, ANA MARIA</t>
  </si>
  <si>
    <t>SANTIAGO VAQUERO, ARGIMIRA</t>
  </si>
  <si>
    <t>SOTILLO PRIETO, ANA MARIA</t>
  </si>
  <si>
    <t>TERRON MEZQUITA, MARIA TERESA</t>
  </si>
  <si>
    <t>MAESTRE TABERNERO, RAQUEL</t>
  </si>
  <si>
    <t>MANSO FONTANILLO, MARIA ANGELES</t>
  </si>
  <si>
    <t>MARCOS GARCIA, M. ASUNCION</t>
  </si>
  <si>
    <t>MARCOS GAVILAN, RAQUEL</t>
  </si>
  <si>
    <t>MARCOS GURRIONERO, MARIA JOSE</t>
  </si>
  <si>
    <t>ARRANZ CRIADO, NURIA</t>
  </si>
  <si>
    <t>VECILLA BARRIO, ARACELI</t>
  </si>
  <si>
    <t>VEGA MARTIN, OLIVA</t>
  </si>
  <si>
    <t>VELASCO PINTADO, M DOLORES</t>
  </si>
  <si>
    <t>VILLAR PALACIOS, ROSALINA</t>
  </si>
  <si>
    <t>MARTIN ARTICA, JESUS</t>
  </si>
  <si>
    <t>MARTIN HERNANDEZ, M. ANGELES</t>
  </si>
  <si>
    <t>MARTINEZ SUAREZ, ELSA</t>
  </si>
  <si>
    <t>MESONERO PEREZ, ANA ROSA</t>
  </si>
  <si>
    <t>MEZQUITA LORENZO, PILAR</t>
  </si>
  <si>
    <t>PEREZ ENRIQUEZ, MANUELA</t>
  </si>
  <si>
    <t>ZANFAÑO FERNANDEZ, JOSE ANTONIO</t>
  </si>
  <si>
    <t>ZUNZUNEGUI PRIETO, ANA MARIA</t>
  </si>
  <si>
    <t>ZURDO IGLESIAS, MONTSERRAT</t>
  </si>
  <si>
    <t>ALEJANDRO MONTALVO, M CONCEPCION</t>
  </si>
  <si>
    <t>MIGUELEZ GARCIA, M.MERCEDES</t>
  </si>
  <si>
    <t>MIGUEZ VAZQUEZ, CARLOS</t>
  </si>
  <si>
    <t>MODROÑO ALVAREZ, ANGEL</t>
  </si>
  <si>
    <t>MONTERO RAMOS, M. TERESA</t>
  </si>
  <si>
    <t>MORAN GONZALEZ, DANIEL</t>
  </si>
  <si>
    <t>GRADO MANCHADO, ROCIO DE</t>
  </si>
  <si>
    <t>ANDRES BALADRON, JACINTA</t>
  </si>
  <si>
    <t>ARRIBAS AGUILAR, M. JOSE</t>
  </si>
  <si>
    <t>BARRERA CASTAÑO, SAMUEL JUAN</t>
  </si>
  <si>
    <t>BARRIO VEGA, MONICA</t>
  </si>
  <si>
    <t>MULAS FRANCO, NOEMI</t>
  </si>
  <si>
    <t>MUÑOZ MARTIN, M PILAR</t>
  </si>
  <si>
    <t>NIETO VILLARINO, M.CRISTINA</t>
  </si>
  <si>
    <t>NOGAL MARTIN, M.ARANZAZU</t>
  </si>
  <si>
    <t>PELAEZ MERCHAN, ANA BELEN</t>
  </si>
  <si>
    <t>MAHAMUD BRAVO, CARMEN ROSA</t>
  </si>
  <si>
    <t>BRASERO ALONSO, RAQUEL MARIA</t>
  </si>
  <si>
    <t>BRESME FERNANDEZ, YOLANDA</t>
  </si>
  <si>
    <t>CALVO GONZALEZ, MARIA</t>
  </si>
  <si>
    <t>CANTO TEMPRANO, EVA MARIA DEL</t>
  </si>
  <si>
    <t>PELAYO MANTECA, M. DEL CANTO</t>
  </si>
  <si>
    <t>PEREZ VELASCO, M BELEN</t>
  </si>
  <si>
    <t>PEREZ ALVAREZ, M. JOSE</t>
  </si>
  <si>
    <t>PEREZ FERNANDEZ, NOELIA</t>
  </si>
  <si>
    <t>PINILLA MIGUEL, M.TRANSITO</t>
  </si>
  <si>
    <r>
      <t xml:space="preserve">      Reunidos en el lugar, fecha y hora indicados los miembros del Tribunal reseñados a continuación, bajo la presidencia señalada, para la REALIZACIÓN DE LA PRIMERA PRUEBA DE LA OPOSICIÓN de los aspirantes que se relacionan en el </t>
    </r>
    <r>
      <rPr>
        <b/>
        <i/>
        <sz val="12"/>
        <rFont val="Arial"/>
        <family val="2"/>
      </rPr>
      <t>anexo</t>
    </r>
    <r>
      <rPr>
        <i/>
        <sz val="12"/>
        <rFont val="Arial"/>
        <family val="2"/>
      </rPr>
      <t xml:space="preserve"> a la presente acta.</t>
    </r>
  </si>
  <si>
    <r>
      <rPr>
        <b/>
        <u/>
        <sz val="10"/>
        <color theme="0" tint="-0.14999847407452621"/>
        <rFont val="Arial"/>
        <family val="2"/>
      </rPr>
      <t>ATENCIÓN:</t>
    </r>
    <r>
      <rPr>
        <sz val="10"/>
        <color theme="0" tint="-0.14999847407452621"/>
        <rFont val="Arial"/>
        <family val="2"/>
      </rPr>
      <t xml:space="preserve"> </t>
    </r>
    <r>
      <rPr>
        <b/>
        <sz val="10"/>
        <color theme="0" tint="-0.14999847407452621"/>
        <rFont val="Arial"/>
        <family val="2"/>
      </rPr>
      <t>Hay al menos 1 día en el que citado muchos aspirantes.</t>
    </r>
    <r>
      <rPr>
        <sz val="10"/>
        <color theme="0" tint="-0.14999847407452621"/>
        <rFont val="Arial"/>
        <family val="2"/>
      </rPr>
      <t xml:space="preserve"> (más de 20)
Cuando vaya a imprimir el acta de calificaciones de ese día (hojas P1A y P1B) tenga en cuenta la información que aparecerá en esas hojas en el COMENTARIO de la </t>
    </r>
    <r>
      <rPr>
        <b/>
        <sz val="10"/>
        <color theme="0" tint="-0.14999847407452621"/>
        <rFont val="Arial"/>
        <family val="2"/>
      </rPr>
      <t>CELDA COLOR ROSA</t>
    </r>
    <r>
      <rPr>
        <sz val="10"/>
        <color theme="0" tint="-0.14999847407452621"/>
        <rFont val="Arial"/>
        <family val="2"/>
      </rPr>
      <t xml:space="preserve">, acerca de la utilización de un FILTRO PARA </t>
    </r>
    <r>
      <rPr>
        <b/>
        <sz val="10"/>
        <color theme="0" tint="-0.14999847407452621"/>
        <rFont val="Arial"/>
        <family val="2"/>
      </rPr>
      <t>SELECCIONAR A LOS ASPIRANTES POR GRUPOS DE 20</t>
    </r>
    <r>
      <rPr>
        <sz val="10"/>
        <color theme="0" tint="-0.14999847407452621"/>
        <rFont val="Arial"/>
        <family val="2"/>
      </rPr>
      <t>, antes de imprimir el acta de ese día.</t>
    </r>
  </si>
  <si>
    <r>
      <t xml:space="preserve">      Reunidos en el lugar, fecha y hora indicados los miembros del Tribunal reseñados a continuación, bajo la presidencia señalada, que, tras haber realizado la VALORACIÓN DE LA PRIMERA PRUEBA DE LA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</si>
  <si>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r>
      <t xml:space="preserve">      Reunidos en el lugar, fecha y hora indicados los miembros del Tribunal reseñados a continuación, bajo la presidencia señalada, que, tras haber realizado la VALORACIÓN DE LA SEGUNDA PRUEBA DE LA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</si>
  <si>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r>
      <t xml:space="preserve">      Reunidos en el lugar, fecha y hora indicados los miembros del Tribunal reseñados a continuación, bajo la presidencia señalada, que, tras haber realizado la VALORACIÓN DE LA FASE DE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</si>
  <si>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t>Seleccione el número de su tribunal en la celda verde y ESPERE a que la carga de datos se complete.</t>
  </si>
  <si>
    <t>----- TITULARES -----</t>
  </si>
  <si>
    <t>----- SUPLENTES -----</t>
  </si>
  <si>
    <t>casi en blanco</t>
  </si>
  <si>
    <t>entrega a los 10'</t>
  </si>
  <si>
    <t>entrega a los 15'</t>
  </si>
  <si>
    <t>entrega examen</t>
  </si>
  <si>
    <t>entrega en blanco</t>
  </si>
  <si>
    <t>entrega a los 05'</t>
  </si>
  <si>
    <t>contenido escaso</t>
  </si>
  <si>
    <t>entrega antes 30'</t>
  </si>
  <si>
    <t>ACTA DE SESIONES DIARIAS.  VALORACIÓN PRUEBA PRÁCTICA.</t>
  </si>
  <si>
    <t>ACTA DE SESIONES DIARIAS.  CALIFICACIÓN PRUEBA PRÁCTICA.</t>
  </si>
  <si>
    <t>ACTA DE SESIONES DIARIAS.  VALORACIÓN TEMA ESCRITO.</t>
  </si>
  <si>
    <t>ACTA DE SESIONES DIARIAS.  CALIFICACIÓN TEMA ESCRITO.</t>
  </si>
  <si>
    <t>ACTA DE SESIONES DIARIAS.  VALORACIÓN PROGRAMACIÓN DIDÁCTICA.</t>
  </si>
  <si>
    <t>ACTA DE SESIONES DIARIAS.  CALIFICACIÓN PROGRAMACIÓN DIDÁCTICA.</t>
  </si>
  <si>
    <t>ACTA DE SESIONES DIARIAS.  VALORACIÓN EXPOSICIÓN DE UNIDAD DIDÁCTICA.</t>
  </si>
  <si>
    <t>ACTA DE SESIONES DIARIAS.  CALIFICACIÓN  EXPOSICIÓN DE UNIDAD DIDÁCTICA.</t>
  </si>
  <si>
    <t>03_AspirantesExtras</t>
  </si>
  <si>
    <t>01_CargaDatos</t>
  </si>
  <si>
    <t>05_Presentados_Acta</t>
  </si>
  <si>
    <t>06_Presentados_Lista</t>
  </si>
  <si>
    <t>07_P1_Lectura</t>
  </si>
  <si>
    <t>08_P1_Anota</t>
  </si>
  <si>
    <t>10_P1_Tema</t>
  </si>
  <si>
    <r>
      <t xml:space="preserve">SESIONES DIARIAS. </t>
    </r>
    <r>
      <rPr>
        <b/>
        <sz val="9"/>
        <rFont val="Arial"/>
        <family val="2"/>
      </rPr>
      <t>PRUEBA 1A</t>
    </r>
    <r>
      <rPr>
        <sz val="9"/>
        <rFont val="Arial"/>
        <family val="2"/>
      </rPr>
      <t xml:space="preserve">. Hoja de </t>
    </r>
    <r>
      <rPr>
        <b/>
        <sz val="9"/>
        <rFont val="Arial"/>
        <family val="2"/>
      </rPr>
      <t>Recogida de Calificaciones y</t>
    </r>
    <r>
      <rPr>
        <sz val="9"/>
        <rFont val="Arial"/>
        <family val="2"/>
      </rPr>
      <t xml:space="preserve"> ACTAS de Valoración y Calificación de la Prueba Práctica</t>
    </r>
  </si>
  <si>
    <r>
      <t xml:space="preserve">SESIONES DIARIAS. </t>
    </r>
    <r>
      <rPr>
        <b/>
        <sz val="9"/>
        <rFont val="Arial"/>
        <family val="2"/>
      </rPr>
      <t>PRUEBA 1B</t>
    </r>
    <r>
      <rPr>
        <sz val="9"/>
        <rFont val="Arial"/>
        <family val="2"/>
      </rPr>
      <t xml:space="preserve">. Hoja de </t>
    </r>
    <r>
      <rPr>
        <b/>
        <sz val="9"/>
        <rFont val="Arial"/>
        <family val="2"/>
      </rPr>
      <t xml:space="preserve">Recogida de Calificaciones y </t>
    </r>
    <r>
      <rPr>
        <sz val="9"/>
        <rFont val="Arial"/>
        <family val="2"/>
      </rPr>
      <t>ACTAS de Valoración y Calificación del Tema Escrito</t>
    </r>
  </si>
  <si>
    <t>11_P1_Acta</t>
  </si>
  <si>
    <t>12_P1_Lista</t>
  </si>
  <si>
    <t>09_P1_Practico</t>
  </si>
  <si>
    <t>13_P1_Alegaciones</t>
  </si>
  <si>
    <t>14_P2_Convoca</t>
  </si>
  <si>
    <t>15_P2_Anota</t>
  </si>
  <si>
    <t>16_P2_Programacion</t>
  </si>
  <si>
    <t>17_P2_Unidad_Didactica</t>
  </si>
  <si>
    <r>
      <t xml:space="preserve">SESIONES DIARIAS. </t>
    </r>
    <r>
      <rPr>
        <b/>
        <sz val="9"/>
        <rFont val="Arial"/>
        <family val="2"/>
      </rPr>
      <t xml:space="preserve">PRUEBA 2B. Hoja de Recogida de Calificaciones </t>
    </r>
    <r>
      <rPr>
        <sz val="9"/>
        <rFont val="Arial"/>
        <family val="2"/>
      </rPr>
      <t>y ACTAS de Valoración y Calificación de la Unid. Didáctica.</t>
    </r>
  </si>
  <si>
    <r>
      <t xml:space="preserve">SESIONES DIARIAS. </t>
    </r>
    <r>
      <rPr>
        <b/>
        <sz val="9"/>
        <rFont val="Arial"/>
        <family val="2"/>
      </rPr>
      <t>PRUEBA 2A. Hoja de Recogida de Calificaciones</t>
    </r>
    <r>
      <rPr>
        <sz val="9"/>
        <rFont val="Arial"/>
        <family val="2"/>
      </rPr>
      <t xml:space="preserve"> y ACTAS de Valoración y Calificación de la Prog. Didáctica.</t>
    </r>
  </si>
  <si>
    <t>18_P2_Acta</t>
  </si>
  <si>
    <t>19_P2_Lista</t>
  </si>
  <si>
    <t>20_P2_Alega</t>
  </si>
  <si>
    <t>21_OPO_Acta</t>
  </si>
  <si>
    <t>22_OPO_Lista</t>
  </si>
  <si>
    <t>24_Exportar_Datos</t>
  </si>
  <si>
    <r>
      <t xml:space="preserve">Hoja de </t>
    </r>
    <r>
      <rPr>
        <b/>
        <sz val="9"/>
        <rFont val="Arial"/>
        <family val="2"/>
      </rPr>
      <t>exportación</t>
    </r>
    <r>
      <rPr>
        <sz val="9"/>
        <rFont val="Arial"/>
        <family val="2"/>
      </rPr>
      <t xml:space="preserve"> de datos. Estos listados pueden copiarse y pegarse en otro documento -Excel o Word-</t>
    </r>
  </si>
  <si>
    <t>//</t>
  </si>
  <si>
    <t>Si no está familiarizado con el uso de filtros, este pequeño esquema sobre el uso de filtros en Excel 2003 le ayudará a entender su funcionamiento y utilidad.</t>
  </si>
  <si>
    <t>A partir de Excel 2007, los filtros tienen un aspecto un poco distinto, pero son más versátiles, más potentes e igualmente fáciles de manejar.</t>
  </si>
  <si>
    <t xml:space="preserve">Sede día 18 jun: </t>
  </si>
  <si>
    <t>Práctico</t>
  </si>
  <si>
    <t>Tema</t>
  </si>
  <si>
    <t>Total</t>
  </si>
  <si>
    <t>Unidad Didáctica</t>
  </si>
  <si>
    <t>(Promedio  Prueba 1  +  Prueba 2)</t>
  </si>
  <si>
    <t>SEDE_OPO_día18</t>
  </si>
  <si>
    <t>De cara a Secundaria, habría que poner la especialidad encadenada al cuerpo y el nombre completo de la especialidad.</t>
  </si>
  <si>
    <t>Se pueden retocar las actas utilizando la fila de Prueba 1A, Prueba 1B, … en las que sale un aviso de Atención!</t>
  </si>
  <si>
    <t>Se cargarían las distintas especialidades convocadas del 0590 en un libro distinto y las del resto de cuerpos en otro.</t>
  </si>
  <si>
    <t>………...…</t>
  </si>
  <si>
    <t>ObsEntregaExam</t>
  </si>
  <si>
    <t>8. Compatibilidad con versiones antiguas de Excel: Excel 97/2003 (.xls)</t>
  </si>
  <si>
    <t>Excel detectará características no admitidas en versiones anteriores y avisará de una posible pérdida de fidelidad o funcionalidad.</t>
  </si>
  <si>
    <t>que salgan avisos de comprobación de compatibilidad entre versiones, como el que aparece en la imagen más abajo.</t>
  </si>
  <si>
    <r>
      <t xml:space="preserve">Si algún usuario solo puede utilizar Excel 97/2003, es necesario </t>
    </r>
    <r>
      <rPr>
        <u/>
        <sz val="10"/>
        <color indexed="18"/>
        <rFont val="Arial"/>
        <family val="2"/>
      </rPr>
      <t>convertir este archivo al formato antiguo</t>
    </r>
    <r>
      <rPr>
        <sz val="10"/>
        <color indexed="18"/>
        <rFont val="Arial"/>
        <family val="2"/>
      </rPr>
      <t xml:space="preserve"> (.xls), para ese usuario.</t>
    </r>
  </si>
  <si>
    <r>
      <t xml:space="preserve">En principio, nada de esto afectará su correcto funcionamiento, </t>
    </r>
    <r>
      <rPr>
        <b/>
        <sz val="10"/>
        <color indexed="18"/>
        <rFont val="Calibri"/>
        <family val="2"/>
        <scheme val="minor"/>
      </rPr>
      <t>aunque será bastante más lento, ocupará mucho más espacio y el formato de algunas celdas</t>
    </r>
  </si>
  <si>
    <r>
      <rPr>
        <b/>
        <sz val="10"/>
        <color indexed="18"/>
        <rFont val="Calibri"/>
        <family val="2"/>
        <scheme val="minor"/>
      </rPr>
      <t>cambiará</t>
    </r>
    <r>
      <rPr>
        <sz val="10"/>
        <color indexed="18"/>
        <rFont val="Calibri"/>
        <family val="2"/>
        <scheme val="minor"/>
      </rPr>
      <t>, convirtiendose al formato anterior más aproximado.</t>
    </r>
  </si>
  <si>
    <r>
      <t xml:space="preserve">También puede utilizarse con una versión más antigua -Excel 97/2003- (.xls) </t>
    </r>
    <r>
      <rPr>
        <u/>
        <sz val="10"/>
        <color rgb="FF000099"/>
        <rFont val="Arial"/>
        <family val="2"/>
      </rPr>
      <t>aunque el funcionamiento será bastante más lento.</t>
    </r>
  </si>
  <si>
    <t>Una vez guardado este archivo como .xls, podrá abrirse con Excel 97/2003. Si posteriormente se abre con una versión superior (Excel 2007 o posterior), es posible</t>
  </si>
  <si>
    <t>Puede evitarse que esos avisos salgan continuamente quitando el check de "Comprobar la compatibilidad al guardar este libro"</t>
  </si>
  <si>
    <t>Para ello hay que seguir estos pasos:</t>
  </si>
  <si>
    <t>de ayuda, desarrollada en una hoja de cálculo Excel 2010, que permitirá realizar las tareas relacionadas con el desarrollo del proceso selectivo, tales como</t>
  </si>
  <si>
    <t>20_P2_Alegaciones</t>
  </si>
  <si>
    <t>VÍDEO 0</t>
  </si>
  <si>
    <t>Dirección General de Recursos Humanos</t>
  </si>
  <si>
    <t>VÍDEO 1</t>
  </si>
  <si>
    <t>VÍDEO 2</t>
  </si>
  <si>
    <t>VÍDEO 3</t>
  </si>
  <si>
    <t>VÍDEO 4</t>
  </si>
  <si>
    <t>VÍDEO 5</t>
  </si>
  <si>
    <t>VÍDEO 6</t>
  </si>
  <si>
    <t>LIBRO EXCEL PARA LA GESTIÓN</t>
  </si>
  <si>
    <t>DE LAS CALIFICACIONES</t>
  </si>
  <si>
    <t>AL CUERPO DE MAESTROS 2016</t>
  </si>
  <si>
    <t xml:space="preserve">TRIBUNALES DEL PROCEDIMIENTO SELECTIVO DE INGRESO </t>
  </si>
  <si>
    <t>Cuando la carga de datos haya finalizado se mostrará un mensaje de aviso indicando continuar con el paso 2.</t>
  </si>
  <si>
    <r>
      <t xml:space="preserve">La carga de datos es breve, pero </t>
    </r>
    <r>
      <rPr>
        <sz val="10"/>
        <color rgb="FFFF0000"/>
        <rFont val="Arial"/>
        <family val="2"/>
      </rPr>
      <t>requiere más tiempo cuanto más elevado es el número del tribunal</t>
    </r>
    <r>
      <rPr>
        <sz val="10"/>
        <rFont val="Arial"/>
        <family val="2"/>
      </rPr>
      <t xml:space="preserve">, y podría durar hasta 1 minuto en función del número del tribunal y de la potencia de cálculo de su ordenador.
</t>
    </r>
  </si>
  <si>
    <r>
      <t xml:space="preserve">En la parte inferior de la pantalla (barra de estado) se puede ver el </t>
    </r>
    <r>
      <rPr>
        <sz val="10"/>
        <color rgb="FF0000FF"/>
        <rFont val="Arial"/>
        <family val="2"/>
      </rPr>
      <t>progreso de la carga de datos</t>
    </r>
    <r>
      <rPr>
        <sz val="10"/>
        <rFont val="Arial"/>
        <family val="2"/>
      </rPr>
      <t xml:space="preserve">: </t>
    </r>
    <r>
      <rPr>
        <sz val="8"/>
        <color theme="1" tint="0.34998626667073579"/>
        <rFont val="Arial"/>
        <family val="2"/>
      </rPr>
      <t xml:space="preserve">(Ejemplo: "Calculando celdas: 30%"). </t>
    </r>
  </si>
  <si>
    <t>IES JULIÁN MARÍAS</t>
  </si>
  <si>
    <t>IES JOSÉ JIMÉNEZ LOZANO</t>
  </si>
  <si>
    <t>IES PARQUESOL</t>
  </si>
  <si>
    <t>IES ERAS DE RENUEVA</t>
  </si>
  <si>
    <t>IES ORDOÑO II</t>
  </si>
  <si>
    <t>IES JUAN DEL ENZINA</t>
  </si>
  <si>
    <t>IES PADRE ISLA</t>
  </si>
  <si>
    <t>IES LANCIA</t>
  </si>
  <si>
    <t>IES GINER DE LOS RÍOS</t>
  </si>
  <si>
    <t>IES CLAUDIO SÁNCHEZ ALBORNOZ</t>
  </si>
  <si>
    <t>IES PINTOR LUIS SAEZ</t>
  </si>
  <si>
    <t>IES FÉLIX RODRÍGUEZ DE LA FUENTE</t>
  </si>
  <si>
    <t>IES DIEGO MARÍN AGUILERA</t>
  </si>
  <si>
    <t>IES CASTILLA</t>
  </si>
  <si>
    <t>IES LUCÍA DE MEDRANO</t>
  </si>
  <si>
    <t>E.O.I. DE SALAMANCA</t>
  </si>
  <si>
    <t>IES CLAUDIO MOYANO</t>
  </si>
  <si>
    <t>IES MARÍA DE MOLINA</t>
  </si>
  <si>
    <t>IES JULIAN MARIAS</t>
  </si>
  <si>
    <t>IES PINTOR LUIS SÁEZ</t>
  </si>
  <si>
    <t>IES ALONSO BERRUGUETE</t>
  </si>
  <si>
    <r>
      <t xml:space="preserve">Este libro se llama por defecto   </t>
    </r>
    <r>
      <rPr>
        <b/>
        <sz val="10"/>
        <color indexed="18"/>
        <rFont val="Arial"/>
        <family val="2"/>
      </rPr>
      <t>NotasOPOS_ESP_</t>
    </r>
    <r>
      <rPr>
        <b/>
        <sz val="10"/>
        <color indexed="62"/>
        <rFont val="Arial"/>
        <family val="2"/>
      </rPr>
      <t>Tribunal_</t>
    </r>
    <r>
      <rPr>
        <b/>
        <sz val="10"/>
        <color indexed="10"/>
        <rFont val="Arial"/>
        <family val="2"/>
      </rPr>
      <t>XX</t>
    </r>
    <r>
      <rPr>
        <b/>
        <sz val="10"/>
        <color indexed="62"/>
        <rFont val="Arial"/>
        <family val="2"/>
      </rPr>
      <t>_(2016-</t>
    </r>
    <r>
      <rPr>
        <b/>
        <sz val="10"/>
        <color indexed="10"/>
        <rFont val="Arial"/>
        <family val="2"/>
      </rPr>
      <t>mm-dd</t>
    </r>
    <r>
      <rPr>
        <b/>
        <sz val="10"/>
        <color indexed="62"/>
        <rFont val="Arial"/>
        <family val="2"/>
      </rPr>
      <t>)</t>
    </r>
    <r>
      <rPr>
        <b/>
        <sz val="10"/>
        <color indexed="18"/>
        <rFont val="Arial"/>
        <family val="2"/>
      </rPr>
      <t xml:space="preserve">.xls   </t>
    </r>
    <r>
      <rPr>
        <sz val="10"/>
        <color indexed="18"/>
        <rFont val="Arial"/>
        <family val="2"/>
      </rPr>
      <t>donde "</t>
    </r>
    <r>
      <rPr>
        <b/>
        <sz val="10"/>
        <color indexed="18"/>
        <rFont val="Arial"/>
        <family val="2"/>
      </rPr>
      <t>ESP</t>
    </r>
    <r>
      <rPr>
        <sz val="10"/>
        <color indexed="18"/>
        <rFont val="Arial"/>
        <family val="2"/>
      </rPr>
      <t>" es el código de la especialidad</t>
    </r>
  </si>
  <si>
    <r>
      <t>NotasOPOS_PRI_Tribunal_</t>
    </r>
    <r>
      <rPr>
        <b/>
        <sz val="10"/>
        <color indexed="12"/>
        <rFont val="Arial"/>
        <family val="2"/>
      </rPr>
      <t>03</t>
    </r>
    <r>
      <rPr>
        <sz val="10"/>
        <color indexed="23"/>
        <rFont val="Arial"/>
        <family val="2"/>
      </rPr>
      <t>_(2016-mm-dd).xls</t>
    </r>
  </si>
  <si>
    <t>Si recibe este libro el 15 de junio, guarde una copia en blanco y nómbrela así:</t>
  </si>
  <si>
    <r>
      <t>NotasOPOS_PRI_Tribunal_</t>
    </r>
    <r>
      <rPr>
        <b/>
        <sz val="10"/>
        <color indexed="23"/>
        <rFont val="Arial"/>
        <family val="2"/>
      </rPr>
      <t>03</t>
    </r>
    <r>
      <rPr>
        <sz val="10"/>
        <color indexed="23"/>
        <rFont val="Arial"/>
        <family val="2"/>
      </rPr>
      <t>_(2016</t>
    </r>
    <r>
      <rPr>
        <b/>
        <sz val="10"/>
        <color indexed="12"/>
        <rFont val="Arial"/>
        <family val="2"/>
      </rPr>
      <t>-06-15</t>
    </r>
    <r>
      <rPr>
        <sz val="10"/>
        <color indexed="23"/>
        <rFont val="Arial"/>
        <family val="2"/>
      </rPr>
      <t>).xls</t>
    </r>
  </si>
  <si>
    <t>La copia de seguridad del 18 de junio, nómbrela así:</t>
  </si>
  <si>
    <r>
      <t>NotasOPOS_PRI_Tribunal_</t>
    </r>
    <r>
      <rPr>
        <b/>
        <sz val="10"/>
        <color indexed="23"/>
        <rFont val="Arial"/>
        <family val="2"/>
      </rPr>
      <t>03</t>
    </r>
    <r>
      <rPr>
        <sz val="10"/>
        <color indexed="23"/>
        <rFont val="Arial"/>
        <family val="2"/>
      </rPr>
      <t>_(2016</t>
    </r>
    <r>
      <rPr>
        <b/>
        <sz val="10"/>
        <color indexed="12"/>
        <rFont val="Arial"/>
        <family val="2"/>
      </rPr>
      <t>-06-18</t>
    </r>
    <r>
      <rPr>
        <sz val="10"/>
        <color indexed="23"/>
        <rFont val="Arial"/>
        <family val="2"/>
      </rPr>
      <t>).xls</t>
    </r>
  </si>
  <si>
    <r>
      <t>NotasOPOS_PRI_Tribunal_</t>
    </r>
    <r>
      <rPr>
        <b/>
        <sz val="10"/>
        <color indexed="23"/>
        <rFont val="Arial"/>
        <family val="2"/>
      </rPr>
      <t>03</t>
    </r>
    <r>
      <rPr>
        <sz val="10"/>
        <color indexed="23"/>
        <rFont val="Arial"/>
        <family val="2"/>
      </rPr>
      <t>_(2016</t>
    </r>
    <r>
      <rPr>
        <b/>
        <sz val="10"/>
        <color indexed="12"/>
        <rFont val="Arial"/>
        <family val="2"/>
      </rPr>
      <t>-07-04</t>
    </r>
    <r>
      <rPr>
        <sz val="10"/>
        <color indexed="23"/>
        <rFont val="Arial"/>
        <family val="2"/>
      </rPr>
      <t>).xls</t>
    </r>
  </si>
  <si>
    <t>La copia de seguridad del 04 de julio, nómbrela así:</t>
  </si>
  <si>
    <t>Se recomienda el uso de esta herramienta con versiones de Excel 2010 o posteriores (.xslx)</t>
  </si>
  <si>
    <r>
      <t xml:space="preserve">Abrir este archivo con una versión de Excel 2010 o posterior y guardarlo como "Libro de Excel 97/2003" </t>
    </r>
    <r>
      <rPr>
        <sz val="10"/>
        <color theme="1" tint="0.34998626667073579"/>
        <rFont val="Calibri"/>
        <family val="2"/>
        <scheme val="minor"/>
      </rPr>
      <t>(Menú: Archivo/Guardar como…)</t>
    </r>
  </si>
  <si>
    <r>
      <rPr>
        <b/>
        <sz val="8"/>
        <color rgb="FF0000FF"/>
        <rFont val="Arial"/>
        <family val="2"/>
      </rPr>
      <t>Anotar los aspirantes que firman y entregan el examen en blanco, o casi en blanco</t>
    </r>
    <r>
      <rPr>
        <sz val="8"/>
        <rFont val="Arial"/>
        <family val="2"/>
      </rPr>
      <t xml:space="preserve">, para tenerlo en cuenta cuando vayan a ser convocados: 
No consumen tiempo en la lectura y ese día se puede convocar a un aspirante más. 
</t>
    </r>
    <r>
      <rPr>
        <sz val="10"/>
        <rFont val="Arial"/>
        <family val="2"/>
      </rPr>
      <t>▼</t>
    </r>
  </si>
  <si>
    <t>Cada parte ha de ser ser evaluada por separado. Para calcular la Nota Final de esta Primera Prueba, la convocatoria establece</t>
  </si>
  <si>
    <t>Rigor en el desarrollo del ejercicio de carácter práctico.</t>
  </si>
  <si>
    <t>Conocimiento científico de la especialidad.</t>
  </si>
  <si>
    <t>Dominio de habilidades técnicas de la especialidad.</t>
  </si>
  <si>
    <t>Presentación oral y dominio del idioma.</t>
  </si>
  <si>
    <t>Expone lo fundamental sin redundancia de ideas.</t>
  </si>
  <si>
    <t>Conocimiento científico, profundo y actualizado del tema.</t>
  </si>
  <si>
    <t>Estructura y desarrollo del tema; originalidad en el planteamiento.</t>
  </si>
  <si>
    <t>Expresión oral.</t>
  </si>
  <si>
    <t>Destreza lingüística.</t>
  </si>
  <si>
    <t>Presentación y normativa vigente.</t>
  </si>
  <si>
    <t>Elementos del currículum.</t>
  </si>
  <si>
    <t>Metodología e integración de las TIC.</t>
  </si>
  <si>
    <t>Evaluación y Atención a la Diversidad.</t>
  </si>
  <si>
    <t>Presentación oral.</t>
  </si>
  <si>
    <t>Estructura y elementos de la unidad.</t>
  </si>
  <si>
    <t>Metodología y evaluación.</t>
  </si>
  <si>
    <t>Originalidad y aplicabilidad en el aula.</t>
  </si>
  <si>
    <t>Atención a la diversidad.</t>
  </si>
  <si>
    <t>Imposible actuar por Baja médica</t>
  </si>
  <si>
    <t>sigue de VT1</t>
  </si>
  <si>
    <t>Pasa a Presidente Titular</t>
  </si>
  <si>
    <t>pasa a VT2</t>
  </si>
  <si>
    <t>pasa a VT3</t>
  </si>
  <si>
    <t>Imposible sustituir (Ciego)</t>
  </si>
  <si>
    <t>pasa a VT4</t>
  </si>
  <si>
    <t>pasa a VS1</t>
  </si>
  <si>
    <t>pasa a VS2</t>
  </si>
  <si>
    <t>pasa a VS3</t>
  </si>
  <si>
    <t>incidencia 16 junio 2016</t>
  </si>
  <si>
    <t>005308772</t>
  </si>
  <si>
    <t>KAYALI LUCENA,  YASMINE</t>
  </si>
  <si>
    <t>Y1452294L</t>
  </si>
  <si>
    <t>KOTULOVA ,  LUDMILA</t>
  </si>
  <si>
    <t>X0703031J</t>
  </si>
  <si>
    <t>KUBICKI ,  MAREK</t>
  </si>
  <si>
    <t>071148345</t>
  </si>
  <si>
    <t>LABAJOS MERINO,  MONICA</t>
  </si>
  <si>
    <t>053017338</t>
  </si>
  <si>
    <t>LABARTA BLANCO,  BLANCA M.</t>
  </si>
  <si>
    <t>018060305</t>
  </si>
  <si>
    <t>LACAMBRA PUERTOLAS,  RUBEN</t>
  </si>
  <si>
    <t>018448541</t>
  </si>
  <si>
    <t>LACRUZ POLO,  BEATRIZ</t>
  </si>
  <si>
    <t>045871589</t>
  </si>
  <si>
    <t>LADO MARTINEZ,  VIOLETA</t>
  </si>
  <si>
    <t>072885075</t>
  </si>
  <si>
    <t>LAFUENTE RUIZ,  JAIME</t>
  </si>
  <si>
    <t>071508634</t>
  </si>
  <si>
    <t>LAGO BALBOA,  M. JESUS</t>
  </si>
  <si>
    <t>010088141</t>
  </si>
  <si>
    <t>LAGO DIAZ,  JOSE ANGEL</t>
  </si>
  <si>
    <t>044425417</t>
  </si>
  <si>
    <t>LAGO MARBA,  ALVARO NICOLAS</t>
  </si>
  <si>
    <t>052499250</t>
  </si>
  <si>
    <t>LAGOS PENA,  REBECA</t>
  </si>
  <si>
    <t>005714840</t>
  </si>
  <si>
    <t>LAGUNA COPADO,  IRENE TERESA</t>
  </si>
  <si>
    <t>018454593</t>
  </si>
  <si>
    <t>LAHOZ ARANDIA,  VIRGINIA</t>
  </si>
  <si>
    <t>071427920</t>
  </si>
  <si>
    <t>LAIZ BLANCO,  JOSE RAMON</t>
  </si>
  <si>
    <t>071108101</t>
  </si>
  <si>
    <t>LAMANA VICENTE,  JORGE</t>
  </si>
  <si>
    <t>005280652</t>
  </si>
  <si>
    <t>LAMBAS GARCIA,  MARIA ELENA</t>
  </si>
  <si>
    <t>001928435</t>
  </si>
  <si>
    <t>LAMO VILLAR,  OLGA GEMMA DE</t>
  </si>
  <si>
    <t>047096862</t>
  </si>
  <si>
    <t>LANDETE MORENO,  JORGE</t>
  </si>
  <si>
    <t>050218101</t>
  </si>
  <si>
    <t>LARA CABRERO,  MARIA PAZ</t>
  </si>
  <si>
    <t>030482926</t>
  </si>
  <si>
    <t>LARA LARA,  MIGUEL ANGEL</t>
  </si>
  <si>
    <t>070419619</t>
  </si>
  <si>
    <t>LARA PAREJA,  MARIA</t>
  </si>
  <si>
    <t>052442303</t>
  </si>
  <si>
    <t>LARREA ONAINDIA,  OIBAR</t>
  </si>
  <si>
    <t>078947391</t>
  </si>
  <si>
    <t>LASO AYUSO,  JOSE ANGEL</t>
  </si>
  <si>
    <t>071282996</t>
  </si>
  <si>
    <t>LASTRA SEDANO,  BEATRIZ</t>
  </si>
  <si>
    <t>012414202</t>
  </si>
  <si>
    <t>LAZARO ALCONADA,  M. LUCIA</t>
  </si>
  <si>
    <t>072036513</t>
  </si>
  <si>
    <t>LAZARO ALMOROX,  ALEJANDRO</t>
  </si>
  <si>
    <t>072889459</t>
  </si>
  <si>
    <t>LAZARO GOMEZ,  Mª CRISTINA</t>
  </si>
  <si>
    <t>071309187</t>
  </si>
  <si>
    <t>LAZARO NARGANES,  SARA</t>
  </si>
  <si>
    <t>009317821</t>
  </si>
  <si>
    <t>LEAL CARAMAZANA,  M. FE INMACULADA</t>
  </si>
  <si>
    <t>007966314</t>
  </si>
  <si>
    <t>LEDESMA GALLEGO,  SARA</t>
  </si>
  <si>
    <t>071162493</t>
  </si>
  <si>
    <t>LEGIDO DOMINGUEZ,  JESSICA</t>
  </si>
  <si>
    <t>071357002</t>
  </si>
  <si>
    <t>LEON GALAN,  MARIA INMACULADA</t>
  </si>
  <si>
    <t>006587792</t>
  </si>
  <si>
    <t>LEON GARCIA,  FRANCISCO</t>
  </si>
  <si>
    <t>070901158</t>
  </si>
  <si>
    <t>LEYTE CARREÑO,  ANA</t>
  </si>
  <si>
    <t>012414700</t>
  </si>
  <si>
    <t>LIVIAN TOME,  VIRGINIA</t>
  </si>
  <si>
    <t>047543242</t>
  </si>
  <si>
    <t>LIZANA CORROCHANO,  MARIA</t>
  </si>
  <si>
    <t>047256363</t>
  </si>
  <si>
    <t>LLADONOSA CLAPES,  ELSA</t>
  </si>
  <si>
    <t>009772339</t>
  </si>
  <si>
    <t>LLAMAS GARCIA,  M. MONSERRAT</t>
  </si>
  <si>
    <t>071454491</t>
  </si>
  <si>
    <t>LLAMAZARES DELGADO,  SONIA</t>
  </si>
  <si>
    <t>071422845</t>
  </si>
  <si>
    <t>LLAMAZARES GONZALEZ,  EVA</t>
  </si>
  <si>
    <t>071268588</t>
  </si>
  <si>
    <t>LLORENTE DEL RIO,  ENRIQUE</t>
  </si>
  <si>
    <t>003462842</t>
  </si>
  <si>
    <t>LLORENTE HERRANZ,  RAQUEL</t>
  </si>
  <si>
    <t>008894495</t>
  </si>
  <si>
    <t>LOMBARDO ROMERO,  MARIA</t>
  </si>
  <si>
    <t>080051281</t>
  </si>
  <si>
    <t>LONGARES LLORET,  ADOLFO</t>
  </si>
  <si>
    <t>071768545</t>
  </si>
  <si>
    <t>LONGO BAISANEQUE,  LAURA</t>
  </si>
  <si>
    <t>010088818</t>
  </si>
  <si>
    <t>LOPEZ ALVAREZ,  ELENA</t>
  </si>
  <si>
    <t>071528737</t>
  </si>
  <si>
    <t>LOPEZ ALVAREZ,  MARIA</t>
  </si>
  <si>
    <t>053533393</t>
  </si>
  <si>
    <t>LOPEZ BRAÑA,  JONATHAN</t>
  </si>
  <si>
    <t>012767382</t>
  </si>
  <si>
    <t>LOPEZ CALVO,  CRISTINA</t>
  </si>
  <si>
    <t>045683714</t>
  </si>
  <si>
    <t>LOPEZ CALVO,  M. CRUZ</t>
  </si>
  <si>
    <t>071442590</t>
  </si>
  <si>
    <t>LOPEZ CARABASA,  CRISTINA</t>
  </si>
  <si>
    <t>071438776</t>
  </si>
  <si>
    <t>LOPEZ COLADO,  CLARA</t>
  </si>
  <si>
    <t>053647314</t>
  </si>
  <si>
    <t>LOPEZ COLUNGA,  ARANCHA</t>
  </si>
  <si>
    <t>070938188</t>
  </si>
  <si>
    <t>LOPEZ CUBINO,  ANA ROSA</t>
  </si>
  <si>
    <t>071295114</t>
  </si>
  <si>
    <t>LOPEZ CUESTA,  LARA MARIA</t>
  </si>
  <si>
    <t>044641180</t>
  </si>
  <si>
    <t>LOPEZ DE DICASTILLO LASHERAS,  RUTH</t>
  </si>
  <si>
    <t>072829772</t>
  </si>
  <si>
    <t>LOPEZ DE SUSO RODRIGUEZ,  LEYRE</t>
  </si>
  <si>
    <t>044430861</t>
  </si>
  <si>
    <t>LOPEZ DIAZ,  CRISTINA</t>
  </si>
  <si>
    <t>071946031</t>
  </si>
  <si>
    <t>LOPEZ DURAN,  BEATRIZ</t>
  </si>
  <si>
    <t>071447515</t>
  </si>
  <si>
    <t>LOPEZ FERRERAS,  PALOMA</t>
  </si>
  <si>
    <t>072893770</t>
  </si>
  <si>
    <t>LOPEZ FRIAS,  INES</t>
  </si>
  <si>
    <t>070896086</t>
  </si>
  <si>
    <t>LOPEZ FUENTES,  SARA</t>
  </si>
  <si>
    <t>011079118</t>
  </si>
  <si>
    <t>LOPEZ GARCIA,  OLAYA</t>
  </si>
  <si>
    <t>076726283</t>
  </si>
  <si>
    <t>LOPEZ GARCIA,  PAULA</t>
  </si>
  <si>
    <t>007019005</t>
  </si>
  <si>
    <t>LOPEZ GOMEZ,  JOSE DAVID</t>
  </si>
  <si>
    <t>002619755</t>
  </si>
  <si>
    <t>LOPEZ HERNANDEZ,  MARIA CRISTINA</t>
  </si>
  <si>
    <t>070166629</t>
  </si>
  <si>
    <t>LOPEZ IBAÑEZ,  ESTER</t>
  </si>
  <si>
    <t>006280256</t>
  </si>
  <si>
    <t>LOPEZ LEGANES,  ESTHER</t>
  </si>
  <si>
    <t>047397964</t>
  </si>
  <si>
    <t>LOPEZ LEON,  CRISTINA</t>
  </si>
  <si>
    <t>071157121</t>
  </si>
  <si>
    <t>LOPEZ MATOS,  CECILIA MARIA</t>
  </si>
  <si>
    <t>012413727</t>
  </si>
  <si>
    <t>LOPEZ MENCIA,  JORGE</t>
  </si>
  <si>
    <t>013296459</t>
  </si>
  <si>
    <t>LOPEZ MESON,  M. LUISA</t>
  </si>
  <si>
    <t>053538934</t>
  </si>
  <si>
    <t>LOPEZ MIYAR,  ISABEL</t>
  </si>
  <si>
    <t>070256612</t>
  </si>
  <si>
    <t>LOPEZ MUÑOZ,  MARINA</t>
  </si>
  <si>
    <t>009043786</t>
  </si>
  <si>
    <t>LOPEZ OLMEDO,  JESUS FRANCISCO</t>
  </si>
  <si>
    <t>046859051</t>
  </si>
  <si>
    <t>LOPEZ PASCUAL,  SILVIA</t>
  </si>
  <si>
    <t>071270716</t>
  </si>
  <si>
    <t>LOPEZ PINEDA,  NOELIA</t>
  </si>
  <si>
    <t>071680645</t>
  </si>
  <si>
    <t>LOPEZ POLONIO,  CRISTINA</t>
  </si>
  <si>
    <t>070913264</t>
  </si>
  <si>
    <t>LOPEZ RODRIGUEZ,  RUBEN</t>
  </si>
  <si>
    <t>009797329</t>
  </si>
  <si>
    <t>LOPEZ SANZ,  YOLANDA</t>
  </si>
  <si>
    <t>073133032</t>
  </si>
  <si>
    <t>LOPEZ SOLAN,  EUGENIA</t>
  </si>
  <si>
    <t>010046205</t>
  </si>
  <si>
    <t>LOPEZ TABLADO,  M. ANGELES</t>
  </si>
  <si>
    <t>071902483</t>
  </si>
  <si>
    <t>LOPEZ TIRADO,  MARTA</t>
  </si>
  <si>
    <t>047092684</t>
  </si>
  <si>
    <t>LOPEZ VALERO,  JOSE ALFONSO</t>
  </si>
  <si>
    <t>071341533</t>
  </si>
  <si>
    <t>LOPEZ VELASCO,  VERONICA</t>
  </si>
  <si>
    <t>009060793</t>
  </si>
  <si>
    <t>LOPEZ ZURDO,  NEILA</t>
  </si>
  <si>
    <t>073003173</t>
  </si>
  <si>
    <t>LORENTE GRACIA,  CRISTINA</t>
  </si>
  <si>
    <t>076941328</t>
  </si>
  <si>
    <t>LORENZO FERNANDEZ,  AIDA</t>
  </si>
  <si>
    <t>012781313</t>
  </si>
  <si>
    <t>LORENZO MACHO,  ELENA</t>
  </si>
  <si>
    <t>007959200</t>
  </si>
  <si>
    <t>LORENZO PALOMINO,  JUAN RAMON</t>
  </si>
  <si>
    <t>044910173</t>
  </si>
  <si>
    <t>LORITE DE LA CALLE,  MONICA</t>
  </si>
  <si>
    <t>053149985</t>
  </si>
  <si>
    <t>LOZANO ALCAÑIZ,  PATRICIA</t>
  </si>
  <si>
    <t>071514782</t>
  </si>
  <si>
    <t>LOZANO ALONSO,  PABLO</t>
  </si>
  <si>
    <t>070417878</t>
  </si>
  <si>
    <t>LOZANO BARBERO,  ELENA</t>
  </si>
  <si>
    <t>071949406</t>
  </si>
  <si>
    <t>LOZANO FERNANDEZ,  ROSARIO</t>
  </si>
  <si>
    <t>070822823</t>
  </si>
  <si>
    <t>LOZANO GARCINUÑO,  ALBERTO</t>
  </si>
  <si>
    <t>071028668</t>
  </si>
  <si>
    <t>LOZANO LOZANO,  ALVARO</t>
  </si>
  <si>
    <t>046884754</t>
  </si>
  <si>
    <t>LOZANO SANCHEZ,  ELISABET</t>
  </si>
  <si>
    <t>003138633</t>
  </si>
  <si>
    <t>LOZANO SORIA,  ANDREA ALBA</t>
  </si>
  <si>
    <t>071345383</t>
  </si>
  <si>
    <t>LOZANO VELASCO,  SONIA</t>
  </si>
  <si>
    <t>012419194</t>
  </si>
  <si>
    <t>LUCAS BAÑOS,  CAYETANA</t>
  </si>
  <si>
    <t>071276854</t>
  </si>
  <si>
    <t>LUCAS SASTRE,  ALMUDENA</t>
  </si>
  <si>
    <t>071307804</t>
  </si>
  <si>
    <t>LUENGAS MARTINEZ,  SARA</t>
  </si>
  <si>
    <t>070260049</t>
  </si>
  <si>
    <t>LUENGO DE LA CALLE,  RAQUEL</t>
  </si>
  <si>
    <t>071954675</t>
  </si>
  <si>
    <t>LUENGO SANCHEZ,  ALBA MARIA</t>
  </si>
  <si>
    <t>012412758</t>
  </si>
  <si>
    <t>LUIS RUBIO,  SARA</t>
  </si>
  <si>
    <t>071150693</t>
  </si>
  <si>
    <t>LUIS VIAN,  SOFIA</t>
  </si>
  <si>
    <t>071771009</t>
  </si>
  <si>
    <t>LUMBRERAS LOPEZ,  NOELIA</t>
  </si>
  <si>
    <t>073129694</t>
  </si>
  <si>
    <t>MACAYA BOZAL,  CLAUDIA</t>
  </si>
  <si>
    <t>072887389</t>
  </si>
  <si>
    <t>MACHIN ANDRES,  MIGUEL ANGEL</t>
  </si>
  <si>
    <t>011860113</t>
  </si>
  <si>
    <t>MACHIO MORENO,  ALMUDENA</t>
  </si>
  <si>
    <t>071142456</t>
  </si>
  <si>
    <t>MACHO LAZARO,  SARA</t>
  </si>
  <si>
    <t>047455597</t>
  </si>
  <si>
    <t>MACIAS JURADO,  ELENA</t>
  </si>
  <si>
    <t>071031715</t>
  </si>
  <si>
    <t>MADERO MARTIN,  ESTER</t>
  </si>
  <si>
    <t>052505062</t>
  </si>
  <si>
    <t>MAESTRE AGUILAR,  MARIO</t>
  </si>
  <si>
    <t>033337867</t>
  </si>
  <si>
    <t>MAGIDE PIÑEIRO,  ANTONIA</t>
  </si>
  <si>
    <t>070885946</t>
  </si>
  <si>
    <t>MAILLO GARCIA,  ELENA</t>
  </si>
  <si>
    <t>012397522</t>
  </si>
  <si>
    <t>MALILLOS MANSO,  JIMENA</t>
  </si>
  <si>
    <t>044912488</t>
  </si>
  <si>
    <t>MANCHADO CANCILLO,  M. CONSUELO</t>
  </si>
  <si>
    <t>070886683</t>
  </si>
  <si>
    <t>MANJON GOMEZ,  SORAYA</t>
  </si>
  <si>
    <t>071275397</t>
  </si>
  <si>
    <t>MANRIQUE FRANCO,  ARANZAZU</t>
  </si>
  <si>
    <t>072883407</t>
  </si>
  <si>
    <t>MANRIQUE LOPEZ,  GUILLERMO</t>
  </si>
  <si>
    <t>007955449</t>
  </si>
  <si>
    <t>MANSO GONZALEZ,  JOSE ANTONIO</t>
  </si>
  <si>
    <t>010052459</t>
  </si>
  <si>
    <t>MANZANERA GRANDA,  M. DEL CARMEN</t>
  </si>
  <si>
    <t>053457276</t>
  </si>
  <si>
    <t>MANZANO MARTINEZ,  ELIZABETH</t>
  </si>
  <si>
    <t>006569970</t>
  </si>
  <si>
    <t>MANZANO OLANO,  M. VICTORIA</t>
  </si>
  <si>
    <t>071015733</t>
  </si>
  <si>
    <t>MANZANO PAREDERO,  SARA</t>
  </si>
  <si>
    <t>009340443</t>
  </si>
  <si>
    <t>MANZANO PEREZ,  NURIA</t>
  </si>
  <si>
    <t>071015554</t>
  </si>
  <si>
    <t>MAÑANES CADENAS,  MARIA JOSE</t>
  </si>
  <si>
    <t>072985167</t>
  </si>
  <si>
    <t>MARCA PEREZ,  RAQUEL</t>
  </si>
  <si>
    <t>053448467</t>
  </si>
  <si>
    <t>MARCOS ABAJO,  ROCIO</t>
  </si>
  <si>
    <t>032888730</t>
  </si>
  <si>
    <t>MARCOS ARRAEZ,  LAURA</t>
  </si>
  <si>
    <t>071033335</t>
  </si>
  <si>
    <t>MARCOS DE LA TORRE,  M. ELENA</t>
  </si>
  <si>
    <t>007987206</t>
  </si>
  <si>
    <t>MARCOS HERNANDEZ,  PATRICIA</t>
  </si>
  <si>
    <t>006959046</t>
  </si>
  <si>
    <t>MARCOS LEON,  JOSE DAMIAN</t>
  </si>
  <si>
    <t>029126372</t>
  </si>
  <si>
    <t>MARCOS LORENTE,  CARMEN LETICIA</t>
  </si>
  <si>
    <t>013076200</t>
  </si>
  <si>
    <t>MARCOS ORDOÑEZ,  M. MERCEDES</t>
  </si>
  <si>
    <t>013119179</t>
  </si>
  <si>
    <t>MARIA MUNGUIA,  VICTOR MANUEL</t>
  </si>
  <si>
    <t>071296782</t>
  </si>
  <si>
    <t>MARIJUAN MARIJUAN,  JORGE</t>
  </si>
  <si>
    <t>074520011</t>
  </si>
  <si>
    <t>MARIN GALLARDO,  ANTONIA SONIA</t>
  </si>
  <si>
    <t>070521503</t>
  </si>
  <si>
    <t>MARIN SAYAS,  LAURA ANGELES</t>
  </si>
  <si>
    <t>049210314</t>
  </si>
  <si>
    <t>MARTELON GLARIA,  ANTONELLA</t>
  </si>
  <si>
    <t>Y0064514J</t>
  </si>
  <si>
    <t>MARTIN ,  CHRISTELLE</t>
  </si>
  <si>
    <t>071012796</t>
  </si>
  <si>
    <t>MARTIN ALVAREZ,  CARMEN</t>
  </si>
  <si>
    <t>052770660</t>
  </si>
  <si>
    <t>MARTIN CIMARRA,  SILVIA</t>
  </si>
  <si>
    <t>071130839</t>
  </si>
  <si>
    <t>MARTIN CUEVAS,  ARANZAZU</t>
  </si>
  <si>
    <t>070891772</t>
  </si>
  <si>
    <t>MARTIN DAVILA,  ESTHER</t>
  </si>
  <si>
    <t>012758378</t>
  </si>
  <si>
    <t>MARTIN DE LA HOZ,  ISABEL</t>
  </si>
  <si>
    <t>022755188</t>
  </si>
  <si>
    <t>MARTIN DIAZ,  BEGOÑA</t>
  </si>
  <si>
    <t>070822346</t>
  </si>
  <si>
    <t>MARTIN DOMINGUEZ,  ZAHARA</t>
  </si>
  <si>
    <t>080152099</t>
  </si>
  <si>
    <t>MARTIN ESTEBAN,  ANA</t>
  </si>
  <si>
    <t>070873159</t>
  </si>
  <si>
    <t>MARTIN GARCIA,  ANA BELEN</t>
  </si>
  <si>
    <t>070886178</t>
  </si>
  <si>
    <t>MARTIN GARCIA,  LETICIA</t>
  </si>
  <si>
    <t>072101829</t>
  </si>
  <si>
    <t>MARTIN GARCIA,  PABLO</t>
  </si>
  <si>
    <t>071123459</t>
  </si>
  <si>
    <t>MARTIN GARCIA,  VANESA</t>
  </si>
  <si>
    <t>051107930</t>
  </si>
  <si>
    <t>071133411</t>
  </si>
  <si>
    <t>MARTIN GARCIA,  VIRGINIA</t>
  </si>
  <si>
    <t>070819274</t>
  </si>
  <si>
    <t>MARTIN GOMEZ,  SERGIO</t>
  </si>
  <si>
    <t>007955962</t>
  </si>
  <si>
    <t>MARTIN HERNANDEZ,  JOSE MANUEL</t>
  </si>
  <si>
    <t>006569942</t>
  </si>
  <si>
    <t>MARTIN HERNANDEZ,  SUSANA</t>
  </si>
  <si>
    <t>070817008</t>
  </si>
  <si>
    <t>MARTIN HERRANZ,  LUCIA</t>
  </si>
  <si>
    <t>002307428</t>
  </si>
  <si>
    <t>MARTIN JIMENEZ,  IRENE</t>
  </si>
  <si>
    <t>070806243</t>
  </si>
  <si>
    <t>MARTIN JUSTO,  RAQUEL</t>
  </si>
  <si>
    <t>071170926</t>
  </si>
  <si>
    <t>MARTIN MARTIN,  DANIEL</t>
  </si>
  <si>
    <t>070897785</t>
  </si>
  <si>
    <t>MARTIN MARTIN,  ELENA</t>
  </si>
  <si>
    <t>071013867</t>
  </si>
  <si>
    <t>MARTIN MARTIN,  MARIA</t>
  </si>
  <si>
    <t>006581624</t>
  </si>
  <si>
    <t>MARTIN MARTIN,  VIRGINIA</t>
  </si>
  <si>
    <t>007959627</t>
  </si>
  <si>
    <t>MARTIN MAS,  MIGUEL ANGEL</t>
  </si>
  <si>
    <t>053773846</t>
  </si>
  <si>
    <t>MARTIN MATEOS,  SARA</t>
  </si>
  <si>
    <t>007969933</t>
  </si>
  <si>
    <t>MARTIN MUÑOZ,  MARIA TERESA</t>
  </si>
  <si>
    <t>050466683</t>
  </si>
  <si>
    <t>MARTIN NUÑEZ,  INMACULADA</t>
  </si>
  <si>
    <t>006541468</t>
  </si>
  <si>
    <t>MARTIN PARDO,  ANA M.</t>
  </si>
  <si>
    <t>070899733</t>
  </si>
  <si>
    <t>MARTIN PLAZA,  LORENA</t>
  </si>
  <si>
    <t>007975475</t>
  </si>
  <si>
    <t>MARTIN QUIRICO,  MARIA DE LAS NIEVES</t>
  </si>
  <si>
    <t>072892636</t>
  </si>
  <si>
    <t>MARTIN RAMOS,  HENAR</t>
  </si>
  <si>
    <t>071427701</t>
  </si>
  <si>
    <t>MARTIN ROBLES,  SARA</t>
  </si>
  <si>
    <t>011954104</t>
  </si>
  <si>
    <t>MARTIN RODRIGO,  M. DEL CARMEN</t>
  </si>
  <si>
    <t>003454196</t>
  </si>
  <si>
    <t>MARTIN RODRIGUEZ,  EVA M.</t>
  </si>
  <si>
    <t>012418552</t>
  </si>
  <si>
    <t>MARTIN RODRIGUEZ,  MARINA</t>
  </si>
  <si>
    <t>071163307</t>
  </si>
  <si>
    <t>MARTIN RUIZ,  SARA</t>
  </si>
  <si>
    <t>070932656</t>
  </si>
  <si>
    <t>MARTIN SANCHEZ,  ESTHER</t>
  </si>
  <si>
    <t>052415260</t>
  </si>
  <si>
    <t>MARTIN SANCHEZ,  SARA</t>
  </si>
  <si>
    <t>076125823</t>
  </si>
  <si>
    <t>MARTIN SUAREZ,  FERNANDO</t>
  </si>
  <si>
    <t>012414927</t>
  </si>
  <si>
    <t>MARTIN TORREGO,  ESTER</t>
  </si>
  <si>
    <t>071159987</t>
  </si>
  <si>
    <t>MARTIN VELASCO,  ANTONIO</t>
  </si>
  <si>
    <t>070424914</t>
  </si>
  <si>
    <t>MARTIN VICENT,  ANA</t>
  </si>
  <si>
    <t>071441429</t>
  </si>
  <si>
    <t>MARTINEZ ALVAREZ,  ALICIA</t>
  </si>
  <si>
    <t>007963448</t>
  </si>
  <si>
    <t>MARTINEZ ALVAREZ,  MARIA TERESA</t>
  </si>
  <si>
    <t>071437558</t>
  </si>
  <si>
    <t>MARTINEZ BARTOLOME,  GUILLERMO</t>
  </si>
  <si>
    <t>048699330</t>
  </si>
  <si>
    <t>MARTINEZ BENEDICTO,  MARIA CONCEPCION</t>
  </si>
  <si>
    <t>071286865</t>
  </si>
  <si>
    <t>MARTINEZ BERMEJO,  SONIA</t>
  </si>
  <si>
    <t>050774682</t>
  </si>
  <si>
    <t>MARTINEZ CABALLERO,  MARIA</t>
  </si>
  <si>
    <t>071930530</t>
  </si>
  <si>
    <t>MARTINEZ CALLE,  JESUS ABEL</t>
  </si>
  <si>
    <t>071933460</t>
  </si>
  <si>
    <t>MARTINEZ CALLEJA,  MARIA DEL CARMEN</t>
  </si>
  <si>
    <t>071464989</t>
  </si>
  <si>
    <t>MARTINEZ CASADO,  DIEGO</t>
  </si>
  <si>
    <t>071554903</t>
  </si>
  <si>
    <t>MARTINEZ CASTELLANOS,  ELENA</t>
  </si>
  <si>
    <t>012725525</t>
  </si>
  <si>
    <t>MARTINEZ CERMEÑO,  Mª CONCEPCION</t>
  </si>
  <si>
    <t>009812692</t>
  </si>
  <si>
    <t>MARTINEZ COLINO,  MARIA</t>
  </si>
  <si>
    <t>051680346</t>
  </si>
  <si>
    <t>MARTINEZ CRUZ,  CONCEPCION</t>
  </si>
  <si>
    <t>009798981</t>
  </si>
  <si>
    <t>MARTINEZ DE LUCAS,  ELENA</t>
  </si>
  <si>
    <t>004628981</t>
  </si>
  <si>
    <t>MARTINEZ DE MARCO,  ANTONIO</t>
  </si>
  <si>
    <t>018171232</t>
  </si>
  <si>
    <t>MARTINEZ DIEZ,  BEGOÑA</t>
  </si>
  <si>
    <t>071154711</t>
  </si>
  <si>
    <t>MARTINEZ DIEZ,  MARIA</t>
  </si>
  <si>
    <t>071273698</t>
  </si>
  <si>
    <t>MARTINEZ FONT,  ANA M.</t>
  </si>
  <si>
    <t>012403359</t>
  </si>
  <si>
    <t>MARTINEZ GARCIA,  M. HENAR</t>
  </si>
  <si>
    <t>009336784</t>
  </si>
  <si>
    <t>MARTINEZ GARCIA,  M. SONIA</t>
  </si>
  <si>
    <t>071293988</t>
  </si>
  <si>
    <t>MARTINEZ GARCIA,  MARIA INMACULADA</t>
  </si>
  <si>
    <t>012769289</t>
  </si>
  <si>
    <t>MARTINEZ GARCIA,  MARTA</t>
  </si>
  <si>
    <t>004612313</t>
  </si>
  <si>
    <t>MARTINEZ GARCIA,  RAFAEL</t>
  </si>
  <si>
    <t>012402963</t>
  </si>
  <si>
    <t>MARTINEZ GARCIA,  ROSA MARIA</t>
  </si>
  <si>
    <t>071528493</t>
  </si>
  <si>
    <t>MARTINEZ GARNELO,  LUCIA</t>
  </si>
  <si>
    <t>052766566</t>
  </si>
  <si>
    <t>MARTINEZ GARRIGOS,  DAVID</t>
  </si>
  <si>
    <t>013167469</t>
  </si>
  <si>
    <t>MARTINEZ GOMEZ,  M. JOSE</t>
  </si>
  <si>
    <t>071934160</t>
  </si>
  <si>
    <t>MARTINEZ GUTIERREZ,  BEATRIZ</t>
  </si>
  <si>
    <t>071900763</t>
  </si>
  <si>
    <t>MARTINEZ HUERTA,  AIDA</t>
  </si>
  <si>
    <t>050909244</t>
  </si>
  <si>
    <t>MARTINEZ LAZARO,  CLARA LUISA</t>
  </si>
  <si>
    <t>047091608</t>
  </si>
  <si>
    <t>MARTINEZ LOPEZ,  ANA LAURA</t>
  </si>
  <si>
    <t>009787858</t>
  </si>
  <si>
    <t>MARTINEZ LOPEZ,  MARIA JESUS</t>
  </si>
  <si>
    <t>052002982</t>
  </si>
  <si>
    <t>MARTINEZ MARTINEZ,  BEATRIZ TERESA</t>
  </si>
  <si>
    <t>047400325</t>
  </si>
  <si>
    <t>MARTINEZ MERENCIANO,  NADIA</t>
  </si>
  <si>
    <t>009040467</t>
  </si>
  <si>
    <t>MARTINEZ MESA,  LAURA</t>
  </si>
  <si>
    <t>051488429</t>
  </si>
  <si>
    <t>MARTINEZ MONTEALEGRE,  EVA</t>
  </si>
  <si>
    <t>071936573</t>
  </si>
  <si>
    <t>MARTINEZ MORENO,  SARA</t>
  </si>
  <si>
    <t>071145802</t>
  </si>
  <si>
    <t>MARTINEZ PEREZ,  BEATRIZ EULALIA</t>
  </si>
  <si>
    <t>071311758</t>
  </si>
  <si>
    <t>MARTINEZ PEREZ,  SANDRA</t>
  </si>
  <si>
    <t>071170387</t>
  </si>
  <si>
    <t>MARTINEZ PORTILLO,  AURORA</t>
  </si>
  <si>
    <t>071421570</t>
  </si>
  <si>
    <t>MARTINEZ PRIETO,  JORGE</t>
  </si>
  <si>
    <t>003140646</t>
  </si>
  <si>
    <t>MARTINEZ REDONDO,  ENRIQUE</t>
  </si>
  <si>
    <t>071421536</t>
  </si>
  <si>
    <t>MARTINEZ RIOS,  NATALIA</t>
  </si>
  <si>
    <t>071288642</t>
  </si>
  <si>
    <t>MARTINEZ ROMAN,  LAURA</t>
  </si>
  <si>
    <t>012751604</t>
  </si>
  <si>
    <t>MARTINEZ RUBIO,  M. PAZ</t>
  </si>
  <si>
    <t>072893942</t>
  </si>
  <si>
    <t>MARTINEZ SANZ,  LAURA</t>
  </si>
  <si>
    <t>071166514</t>
  </si>
  <si>
    <t>MARTINEZ TEJERINA,  MARTA</t>
  </si>
  <si>
    <t>010204657</t>
  </si>
  <si>
    <t>MARTINEZ VILLAR,  M. TERESA</t>
  </si>
  <si>
    <t>070356912</t>
  </si>
  <si>
    <t>MARTIN-NIETO GUERRERO,  IRENE</t>
  </si>
  <si>
    <t>070885149</t>
  </si>
  <si>
    <t>MARTIÑO OLIVARES,  BLANCA</t>
  </si>
  <si>
    <t>071121897</t>
  </si>
  <si>
    <t>MATA GIL,  BEATRIZ</t>
  </si>
  <si>
    <t>012416779</t>
  </si>
  <si>
    <t>MATA MENDEZ,  NATALIA</t>
  </si>
  <si>
    <t>071137882</t>
  </si>
  <si>
    <t>MATA ROMAN,  BELEN</t>
  </si>
  <si>
    <t>071166939</t>
  </si>
  <si>
    <t>MATE GONZALEZ,  ELSA</t>
  </si>
  <si>
    <t>071010102</t>
  </si>
  <si>
    <t>MATEOS ANDRES,  ANA</t>
  </si>
  <si>
    <t>070883946</t>
  </si>
  <si>
    <t>MATEOS HERNANDEZ,  DIANA</t>
  </si>
  <si>
    <t>070892249</t>
  </si>
  <si>
    <t>MATEOS VICENTE,  ALEJANDRO JORGE</t>
  </si>
  <si>
    <t>071940975</t>
  </si>
  <si>
    <t>MATIA IZQUIERDO,  MONICA</t>
  </si>
  <si>
    <t>071019815</t>
  </si>
  <si>
    <t>MATILLA MARTIN,  SARA JANA</t>
  </si>
  <si>
    <t>070261837</t>
  </si>
  <si>
    <t>MATUTE DE LAS HERAS,  MARINA</t>
  </si>
  <si>
    <t>013171183</t>
  </si>
  <si>
    <t>MEDEIROS GARCIA,  NOELIA</t>
  </si>
  <si>
    <t>071957275</t>
  </si>
  <si>
    <t>MEDIAVILLA DEL MORAL,  LORENA</t>
  </si>
  <si>
    <t>009321622</t>
  </si>
  <si>
    <t>MEDIAVILLA GONZALEZ,  MONICA</t>
  </si>
  <si>
    <t>070070135</t>
  </si>
  <si>
    <t>MEJIA SANTISTEBAN,  IRENE</t>
  </si>
  <si>
    <t>071516375</t>
  </si>
  <si>
    <t>MELENDEZ HOLGADO,  DIANA M.</t>
  </si>
  <si>
    <t>071289076</t>
  </si>
  <si>
    <t>MELGAR DEL POZO,  LARA</t>
  </si>
  <si>
    <t>007819039</t>
  </si>
  <si>
    <t>MENDEZ GOMEZ,  JOSEFA</t>
  </si>
  <si>
    <t>047214073</t>
  </si>
  <si>
    <t>MENDEZ MARTINEZ,  MANUEL ANGEL</t>
  </si>
  <si>
    <t>070897335</t>
  </si>
  <si>
    <t>MENDO SANCHEZ,  ALEJANDRO</t>
  </si>
  <si>
    <t>053780001</t>
  </si>
  <si>
    <t>MENENDEZ FERNANDEZ,  LAURA</t>
  </si>
  <si>
    <t>006574568</t>
  </si>
  <si>
    <t>MENESES GALAN,  FRANCISCO JAVIER</t>
  </si>
  <si>
    <t>070802319</t>
  </si>
  <si>
    <t>MENESES GUTIERREZ,  RAQUEL</t>
  </si>
  <si>
    <t>071931576</t>
  </si>
  <si>
    <t>MENESES MORAN,  EVA</t>
  </si>
  <si>
    <t>071569026</t>
  </si>
  <si>
    <t>MENEZES BARBOSA,  JUANA</t>
  </si>
  <si>
    <t>080091654</t>
  </si>
  <si>
    <t>MERA CANO,  ALVARO</t>
  </si>
  <si>
    <t>070885452</t>
  </si>
  <si>
    <t>MERCHAN RODRIGUEZ,  ESTER</t>
  </si>
  <si>
    <t>012770295</t>
  </si>
  <si>
    <t>MERINO BRAVO,  LAURA</t>
  </si>
  <si>
    <t>071435746</t>
  </si>
  <si>
    <t>MERINO CASTAÑEDA,  LAURA</t>
  </si>
  <si>
    <t>012772916</t>
  </si>
  <si>
    <t>MERINO CORIALE,  M. OFELIA</t>
  </si>
  <si>
    <t>071093726</t>
  </si>
  <si>
    <t>MERINO CORVO,  ITZIAR</t>
  </si>
  <si>
    <t>071295119</t>
  </si>
  <si>
    <t>MERINO MARTINEZ,  JAVIER</t>
  </si>
  <si>
    <t>070905920</t>
  </si>
  <si>
    <t>MESONERO MAROTO,  M. VICTORIA</t>
  </si>
  <si>
    <t>011964973</t>
  </si>
  <si>
    <t>MIELGO FERNANDEZ,  JUAN</t>
  </si>
  <si>
    <t>020487279</t>
  </si>
  <si>
    <t>MIGUEL ARIAS,  IRENE DE</t>
  </si>
  <si>
    <t>071019558</t>
  </si>
  <si>
    <t>MIGUEL CHAPADO,  M. ANGELES</t>
  </si>
  <si>
    <t>071269031</t>
  </si>
  <si>
    <t>MIGUEL GARCIA,  SERGIO</t>
  </si>
  <si>
    <t>012424049</t>
  </si>
  <si>
    <t>MIGUEL LORENZO,  ESTER</t>
  </si>
  <si>
    <t>016800252</t>
  </si>
  <si>
    <t>MIGUEL LUCAS,  M. ANGELES DE</t>
  </si>
  <si>
    <t>013151774</t>
  </si>
  <si>
    <t>MIGUEL ORTEGA,  ALVARO</t>
  </si>
  <si>
    <t>071293153</t>
  </si>
  <si>
    <t>MIGUEL RAMOS,  NATALIA</t>
  </si>
  <si>
    <t>070910478</t>
  </si>
  <si>
    <t>MIGUEL SANCHEZ,  ALEJANDRO</t>
  </si>
  <si>
    <t>011721474</t>
  </si>
  <si>
    <t>MIGUEL SANCHEZ,  GEMINIANA</t>
  </si>
  <si>
    <t>012402510</t>
  </si>
  <si>
    <t>MIGUELEZ MORALES,  Mª ARANZAZU</t>
  </si>
  <si>
    <t>071449331</t>
  </si>
  <si>
    <t>MIGUELEZ REY,  LAURA</t>
  </si>
  <si>
    <t>070869375</t>
  </si>
  <si>
    <t>MIGUET CUECO,  M. GLORIA</t>
  </si>
  <si>
    <t>009321201</t>
  </si>
  <si>
    <t>MIGUEZ DE CASTRO,  M. JOSE</t>
  </si>
  <si>
    <t>X6410463H</t>
  </si>
  <si>
    <t>MIHAYLOVA DIMOVA,  ANGELINKA</t>
  </si>
  <si>
    <t>047466438</t>
  </si>
  <si>
    <t>MINGO SANCHEZ,  RAQUEL DE</t>
  </si>
  <si>
    <t>072895070</t>
  </si>
  <si>
    <t>MINGUEZ DEL JESUS,  MARIANA RAFAELA</t>
  </si>
  <si>
    <t>071305919</t>
  </si>
  <si>
    <t>MINGUEZ GONZALEZ,  JENNIFER</t>
  </si>
  <si>
    <t>071275513</t>
  </si>
  <si>
    <t>MINGUITO GARCIA,  ALICIA</t>
  </si>
  <si>
    <t>071028304</t>
  </si>
  <si>
    <t>MIÑAMBRES ALVAREZ,  BLANCA</t>
  </si>
  <si>
    <t>071014207</t>
  </si>
  <si>
    <t>MIRANDA MARTIN,  LORENA</t>
  </si>
  <si>
    <t>009311808</t>
  </si>
  <si>
    <t>MIRANDA NAVARRO,  M.CRISTINA</t>
  </si>
  <si>
    <t>016812907</t>
  </si>
  <si>
    <t>MIRANDA RICO,  CESAR</t>
  </si>
  <si>
    <t>002541711</t>
  </si>
  <si>
    <t>MIRANTES SAN NICOLAS,  NOELIA</t>
  </si>
  <si>
    <t>070827135</t>
  </si>
  <si>
    <t>MIRAVALLES DIEZ,  ISABEL</t>
  </si>
  <si>
    <t>007005796</t>
  </si>
  <si>
    <t>MOLERO CAÑAMERO,  JOSE ANTONIO</t>
  </si>
  <si>
    <t>012393005</t>
  </si>
  <si>
    <t>MOLINA CRIADO,  Mª DEL CARMEN</t>
  </si>
  <si>
    <t>050555047</t>
  </si>
  <si>
    <t>MOLINA GARCIA,  CRISTINA</t>
  </si>
  <si>
    <t>051459131</t>
  </si>
  <si>
    <t>MOLINERO BUADES,  MARTA</t>
  </si>
  <si>
    <t>072882246</t>
  </si>
  <si>
    <t>MONGE HERNANDO,  M. PILAR</t>
  </si>
  <si>
    <t>071513497</t>
  </si>
  <si>
    <t>MONJE MARCOS,  DIANA</t>
  </si>
  <si>
    <t>006272523</t>
  </si>
  <si>
    <t>MONREAL PEINADO,  IRENE</t>
  </si>
  <si>
    <t>004624267</t>
  </si>
  <si>
    <t>MONREAL POVES,  VERONICA</t>
  </si>
  <si>
    <t>022642036</t>
  </si>
  <si>
    <t>MONTEAGUDO ORO,  ANTONIO</t>
  </si>
  <si>
    <t>070889495</t>
  </si>
  <si>
    <t>MONTEJO GARCIA,  ESTER</t>
  </si>
  <si>
    <t>046929598</t>
  </si>
  <si>
    <t>MONTERO DOMINGUEZ,  M. ELENA</t>
  </si>
  <si>
    <t>009331385</t>
  </si>
  <si>
    <t>MONTERO JORGE,  ANA ISABEL</t>
  </si>
  <si>
    <t>078757522</t>
  </si>
  <si>
    <t>MONTES GARRO,  ADRIAN</t>
  </si>
  <si>
    <t>071951433</t>
  </si>
  <si>
    <t>MONTES TORRES,  PATRICIA</t>
  </si>
  <si>
    <t>009445272</t>
  </si>
  <si>
    <t>MONTESERIN FERNANDEZ,  CECILIA</t>
  </si>
  <si>
    <t>006267491</t>
  </si>
  <si>
    <t>MONTORO GALLEGO,  IRENE</t>
  </si>
  <si>
    <t>078948199</t>
  </si>
  <si>
    <t>MORA MORALES,  PAULA</t>
  </si>
  <si>
    <t>047069806</t>
  </si>
  <si>
    <t>MORA OLMO,  CARINA ENCARNACION</t>
  </si>
  <si>
    <t>005688955</t>
  </si>
  <si>
    <t>MORAGA ARENAS,  ANGEL LUIS</t>
  </si>
  <si>
    <t>005688846</t>
  </si>
  <si>
    <t>MORAGA ARENAS,  EVA</t>
  </si>
  <si>
    <t>013165269</t>
  </si>
  <si>
    <t>MORAL SAENZ,  LARA M.</t>
  </si>
  <si>
    <t>071297536</t>
  </si>
  <si>
    <t>MORAL SAEZ,  DIEGO</t>
  </si>
  <si>
    <t>044912882</t>
  </si>
  <si>
    <t>MORALES DELGADO,  ANA BELEN</t>
  </si>
  <si>
    <t>013152387</t>
  </si>
  <si>
    <t>MORALES VILLAHOZ,  VIRGINIA</t>
  </si>
  <si>
    <t>071459869</t>
  </si>
  <si>
    <t>MORAN ARIAS,  ANA</t>
  </si>
  <si>
    <t>071525505</t>
  </si>
  <si>
    <t>MORAN CABALLO,  SERGIO FELIPE</t>
  </si>
  <si>
    <t>071521023</t>
  </si>
  <si>
    <t>MORAN CUADRADO,  RAQUEL</t>
  </si>
  <si>
    <t>071441041</t>
  </si>
  <si>
    <t>MORAN DEL RIO,  CARMEN</t>
  </si>
  <si>
    <t>013148960</t>
  </si>
  <si>
    <t>MORAZA LOPEZ,  DANAE</t>
  </si>
  <si>
    <t>072688143</t>
  </si>
  <si>
    <t>MORENO EDO,  CRISTINA</t>
  </si>
  <si>
    <t>041086150</t>
  </si>
  <si>
    <t>MORENO GONZALEZ,  MARTA</t>
  </si>
  <si>
    <t>070884792</t>
  </si>
  <si>
    <t>MORENO IGLESIAS,  HECTOR CARLOS</t>
  </si>
  <si>
    <t>072893818</t>
  </si>
  <si>
    <t>MORENO MANRIQUE,  JULIA MARIA</t>
  </si>
  <si>
    <t>053823519</t>
  </si>
  <si>
    <t>MORENO MARCOS DE LEON,  CARLOTA</t>
  </si>
  <si>
    <t>072887026</t>
  </si>
  <si>
    <t>MORENO MARTINEZ,  SERGIO</t>
  </si>
  <si>
    <t>072893076</t>
  </si>
  <si>
    <t>MORENO ORTEGA,  PABLO</t>
  </si>
  <si>
    <t>028978137</t>
  </si>
  <si>
    <t>MORENO PEREZ,  MOISES</t>
  </si>
  <si>
    <t>053617115</t>
  </si>
  <si>
    <t>MORILLO MENDEZ,  FELIPE</t>
  </si>
  <si>
    <t>010059919</t>
  </si>
  <si>
    <t>MORO CARRERA,  ALFREDO</t>
  </si>
  <si>
    <t>071149802</t>
  </si>
  <si>
    <t>MORO RODRIGUEZ,  M. DEL CARMEN</t>
  </si>
  <si>
    <t>071022041</t>
  </si>
  <si>
    <t>MOVILLA URDIN,  ALEJANDRO</t>
  </si>
  <si>
    <t>050473220</t>
  </si>
  <si>
    <t>MOYA AMADOR,  ELENA</t>
  </si>
  <si>
    <t>047092205</t>
  </si>
  <si>
    <t>MOYA MARTINEZ,  MARIA</t>
  </si>
  <si>
    <t>071023045</t>
  </si>
  <si>
    <t>MOZAS LOBO,  M. ANTONIA</t>
  </si>
  <si>
    <t>047092722</t>
  </si>
  <si>
    <t>MULERO MARTINEZ,  ALBERTO</t>
  </si>
  <si>
    <t>003129978</t>
  </si>
  <si>
    <t>MUÑIZ CANO,  SANDRA</t>
  </si>
  <si>
    <t>071458704</t>
  </si>
  <si>
    <t>MUÑIZ SAZ,  MARIA</t>
  </si>
  <si>
    <t>070238203</t>
  </si>
  <si>
    <t>MUÑOZ CARRERA,  MARTA</t>
  </si>
  <si>
    <t>071019269</t>
  </si>
  <si>
    <t>MUÑOZ FERNANDEZ,  ANA</t>
  </si>
  <si>
    <t>011961363</t>
  </si>
  <si>
    <t>MUÑOZ FERNANDEZ,  PATRICIA</t>
  </si>
  <si>
    <t>034824874</t>
  </si>
  <si>
    <t>MUÑOZ MINGUEZ,  CESAR</t>
  </si>
  <si>
    <t>071170470</t>
  </si>
  <si>
    <t>MUÑOZ MORALES,  ERIKA</t>
  </si>
  <si>
    <t>071944236</t>
  </si>
  <si>
    <t>MUÑOZ PEDRAZA,  EVA</t>
  </si>
  <si>
    <t>076036915</t>
  </si>
  <si>
    <t>MUÑOZ ROL,  ROBERTO</t>
  </si>
  <si>
    <t>070879320</t>
  </si>
  <si>
    <t>MURIEL HERNANDEZ,  NOELIA</t>
  </si>
  <si>
    <t>080064785</t>
  </si>
  <si>
    <t>MURILLO MORENO,  MARIA DEL CARMEN</t>
  </si>
  <si>
    <t>074519211</t>
  </si>
  <si>
    <t>NADAL GARCIA,  ISABEL MARIA</t>
  </si>
  <si>
    <t>012423929</t>
  </si>
  <si>
    <t>NARANJO GARCIA,  MARINA ISABEL</t>
  </si>
  <si>
    <t>080085791</t>
  </si>
  <si>
    <t>NARCISO SANDEZ,  JORGE</t>
  </si>
  <si>
    <t>007963884</t>
  </si>
  <si>
    <t>NARROS HERNANDEZ,  JESUS CARLOS</t>
  </si>
  <si>
    <t>Y3150259D</t>
  </si>
  <si>
    <t>NASUCINSKA VALRIBERAS,  AGATA ANNA</t>
  </si>
  <si>
    <t>071455654</t>
  </si>
  <si>
    <t>NAVA ALONSO,  JAVIER</t>
  </si>
  <si>
    <t>007979059</t>
  </si>
  <si>
    <t>NAVA DE LA TORRE,  MARIA DEL CARMEN</t>
  </si>
  <si>
    <t>052414317</t>
  </si>
  <si>
    <t>NAVA MARTIN,  CRISTINA</t>
  </si>
  <si>
    <t>050479983</t>
  </si>
  <si>
    <t>NAVARRO CORREA,  PATRICIA</t>
  </si>
  <si>
    <t>070815049</t>
  </si>
  <si>
    <t>NAVARRO DOMINGUEZ,  REBECA</t>
  </si>
  <si>
    <t>071302845</t>
  </si>
  <si>
    <t>NAVAS PEREZ,  M. BLANCA</t>
  </si>
  <si>
    <t>071941720</t>
  </si>
  <si>
    <t>NAVAZO ELVIRA,  BORJA</t>
  </si>
  <si>
    <t>033339552</t>
  </si>
  <si>
    <t>NEGRAL FERNANDEZ,  IVAN</t>
  </si>
  <si>
    <t>071038247</t>
  </si>
  <si>
    <t>NEVADO FERNANDEZ,  MARIO</t>
  </si>
  <si>
    <t>009758726</t>
  </si>
  <si>
    <t>NIETO CARPINTERO,  M. TERESA</t>
  </si>
  <si>
    <t>047225222</t>
  </si>
  <si>
    <t>NIETO PERIBAÑEZ,  ANA</t>
  </si>
  <si>
    <t>070417416</t>
  </si>
  <si>
    <t>NIEVES HERNANDEZ,  ANA ISABEL</t>
  </si>
  <si>
    <t>018455405</t>
  </si>
  <si>
    <t>NOE GIMENO,  CRISTINA</t>
  </si>
  <si>
    <t>070818919</t>
  </si>
  <si>
    <t>NOTARIO VAQUERO,  SARA</t>
  </si>
  <si>
    <t>003140696</t>
  </si>
  <si>
    <t>NOVELLA ROMAN,  VIRGINIA</t>
  </si>
  <si>
    <t>071263360</t>
  </si>
  <si>
    <t>NUÑEZ CASTRILLO,  ANGELA</t>
  </si>
  <si>
    <t>008847916</t>
  </si>
  <si>
    <t>NUÑEZ ORTEGA,  CARMEN</t>
  </si>
  <si>
    <t>030610869</t>
  </si>
  <si>
    <t>OCHANDIANO MORILLA,  INES</t>
  </si>
  <si>
    <t>071633908</t>
  </si>
  <si>
    <t>OCHOA GONZALEZ,  JOSE ANTONIO</t>
  </si>
  <si>
    <t>071938483</t>
  </si>
  <si>
    <t>OLIVAR FRAILE,  CRISTINA</t>
  </si>
  <si>
    <t>053549866</t>
  </si>
  <si>
    <t>OLIVELLA TERRINHA,  CRISTINA</t>
  </si>
  <si>
    <t>050474212</t>
  </si>
  <si>
    <t>OLIVEROS MARTIN,  DIANA</t>
  </si>
  <si>
    <t>009340739</t>
  </si>
  <si>
    <t>OLIVEROS PEREZ,  NURIA</t>
  </si>
  <si>
    <t>046885531</t>
  </si>
  <si>
    <t>OLLERO NOMBELA,  SARA</t>
  </si>
  <si>
    <t>009305682</t>
  </si>
  <si>
    <t>OLMO DE FUENTES,  M. ELENA DEL</t>
  </si>
  <si>
    <t>050462191</t>
  </si>
  <si>
    <t>OLMO ROJAS,  LUIS ANGEL</t>
  </si>
  <si>
    <t>071175517</t>
  </si>
  <si>
    <t>OLMOS HERRERO,  ANGELA</t>
  </si>
  <si>
    <t>013153116</t>
  </si>
  <si>
    <t>OLMOS MIGUEL,  DIANA</t>
  </si>
  <si>
    <t>011426889</t>
  </si>
  <si>
    <t>ONDINA PEREZ,  ERNESTO</t>
  </si>
  <si>
    <t>045085412</t>
  </si>
  <si>
    <t>OÑATE GARCIA,  MARIA</t>
  </si>
  <si>
    <t>072888243</t>
  </si>
  <si>
    <t>ORAA ALCALA,  SERGIO</t>
  </si>
  <si>
    <t>071946167</t>
  </si>
  <si>
    <t>ORDOÑEZ RUIZ,  ALBERTO</t>
  </si>
  <si>
    <t>070166791</t>
  </si>
  <si>
    <t>OREA MINGOTE,  CLARA</t>
  </si>
  <si>
    <t>071105681</t>
  </si>
  <si>
    <t>ORIZA PARIS,  CESAR</t>
  </si>
  <si>
    <t>044390585</t>
  </si>
  <si>
    <t>OROZCO RECUENCO,  MIRIAM</t>
  </si>
  <si>
    <t>053537442</t>
  </si>
  <si>
    <t>ORTEGA ALESON,  PATRICIA</t>
  </si>
  <si>
    <t>052861322</t>
  </si>
  <si>
    <t>ORTEGA ANDRES,  SUSANA</t>
  </si>
  <si>
    <t>074523663</t>
  </si>
  <si>
    <t>ORTEGA BRAZALEZ,  MARIA</t>
  </si>
  <si>
    <t>071302387</t>
  </si>
  <si>
    <t>ORTEGA CAMARA,  MARIA</t>
  </si>
  <si>
    <t>045573399</t>
  </si>
  <si>
    <t>ORTEGA GARCIA,  CRISTINA</t>
  </si>
  <si>
    <t>070253656</t>
  </si>
  <si>
    <t>ORTEGA GARCIA,  IGNACIO JAVIER</t>
  </si>
  <si>
    <t>052892076</t>
  </si>
  <si>
    <t>ORTEGA SUAREZ,  MIGUEL ANGEL</t>
  </si>
  <si>
    <t>002671725</t>
  </si>
  <si>
    <t>ORTEGA VILLANUEVA,  JOSE ENRIQUE</t>
  </si>
  <si>
    <t>071103817</t>
  </si>
  <si>
    <t>ORTEGO FERNANDEZ,  M. NEIRA</t>
  </si>
  <si>
    <t>001927091</t>
  </si>
  <si>
    <t>ORTIZ GARCES,  PALOMA</t>
  </si>
  <si>
    <t>030829433</t>
  </si>
  <si>
    <t>ORTIZ GUTIERREZ,  JORGE</t>
  </si>
  <si>
    <t>045689500</t>
  </si>
  <si>
    <t>OSSORIO NUEVO,  CARMEN MARIA</t>
  </si>
  <si>
    <t>071152098</t>
  </si>
  <si>
    <t>OSTOLAZA FERNANDEZ,  WARINKA</t>
  </si>
  <si>
    <t>016630153</t>
  </si>
  <si>
    <t>OTEO GALARRETA,  MARIA VEGA</t>
  </si>
  <si>
    <t>071174924</t>
  </si>
  <si>
    <t>OTERO DEL REAL,  ALICIA</t>
  </si>
  <si>
    <t>071509196</t>
  </si>
  <si>
    <t>OVALLE RODRIGUEZ,  ISABEL</t>
  </si>
  <si>
    <t>072892762</t>
  </si>
  <si>
    <t>OVEJERO DELGADO,  SARA</t>
  </si>
  <si>
    <t>004212263</t>
  </si>
  <si>
    <t>OVIEDO LOPEZ,  ANA CLARA</t>
  </si>
  <si>
    <t>X0567724S</t>
  </si>
  <si>
    <t>OZERS ,  CHRISTIAN PAUL</t>
  </si>
  <si>
    <t>005433318</t>
  </si>
  <si>
    <t>PABLO MARTIN,  SUSANA DE</t>
  </si>
  <si>
    <t>053130311</t>
  </si>
  <si>
    <t>PACHECO PEREZ,  CESAR</t>
  </si>
  <si>
    <t>072889402</t>
  </si>
  <si>
    <t>PACHECO SANZ,  LORENA</t>
  </si>
  <si>
    <t>053447507</t>
  </si>
  <si>
    <t>PADILLA MARTINEZ,  CRISTINA</t>
  </si>
  <si>
    <t>072890616</t>
  </si>
  <si>
    <t>PAJUELO DE LA CALLE,  ELENA</t>
  </si>
  <si>
    <t>076958995</t>
  </si>
  <si>
    <t>PALACIO BLANCO,  ISABEL</t>
  </si>
  <si>
    <t>070890393</t>
  </si>
  <si>
    <t>PALACIOS MATEOS,  ANARBELLA</t>
  </si>
  <si>
    <t>016614031</t>
  </si>
  <si>
    <t>PALAO LACALLE,  JOSE LUIS</t>
  </si>
  <si>
    <t>012766389</t>
  </si>
  <si>
    <t>PALENZUELA MUSLARES,  INES</t>
  </si>
  <si>
    <t>071033081</t>
  </si>
  <si>
    <t>PALMER GONZALEZ,  NOEMI BERNADETTE</t>
  </si>
  <si>
    <t>072887790</t>
  </si>
  <si>
    <t>PALOMAR DEL RIO,  JOSE MARIA</t>
  </si>
  <si>
    <t>071170651</t>
  </si>
  <si>
    <t>PALOMARES BERBEL,  CLAUDIA</t>
  </si>
  <si>
    <t>071446626</t>
  </si>
  <si>
    <t>PANIAGUA DIEZ,  ALICIA</t>
  </si>
  <si>
    <t>070885090</t>
  </si>
  <si>
    <t>PARADA DE MIER Y TERAN,  CARMEN</t>
  </si>
  <si>
    <t>023803805</t>
  </si>
  <si>
    <t>PARAMO RODRIGUEZ,  JOSE BERNARDO</t>
  </si>
  <si>
    <t>071281839</t>
  </si>
  <si>
    <t>PARDO GONZALEZ,  DELIA</t>
  </si>
  <si>
    <t>072887240</t>
  </si>
  <si>
    <t>PAREDES MALUENDA,  RAQUEL</t>
  </si>
  <si>
    <t>007972679</t>
  </si>
  <si>
    <t>PASCUA RODRIGUEZ,  EUGENIA</t>
  </si>
  <si>
    <t>071155700</t>
  </si>
  <si>
    <t>PASCUAL CALZON,  VIRGINIA</t>
  </si>
  <si>
    <t>004155887</t>
  </si>
  <si>
    <t>PASCUAL MUÑOZ,  M. JESUS</t>
  </si>
  <si>
    <t>070815756</t>
  </si>
  <si>
    <t>PASCUAL SASTRE,  MARIA</t>
  </si>
  <si>
    <t>078937781</t>
  </si>
  <si>
    <t>PASTOR GARCIA,  LAURA</t>
  </si>
  <si>
    <t>012422365</t>
  </si>
  <si>
    <t>PASTOR LOZANO,  AIDA</t>
  </si>
  <si>
    <t>070826839</t>
  </si>
  <si>
    <t>PASTOR PEREZ,  MONICA</t>
  </si>
  <si>
    <t>072888533</t>
  </si>
  <si>
    <t>PASTORA RUIZ,  MARIA</t>
  </si>
  <si>
    <t>004200066</t>
  </si>
  <si>
    <t>PATIÑO LUMBRERAS,  SANDRA</t>
  </si>
  <si>
    <t>071932384</t>
  </si>
  <si>
    <t>PAYO GUTIERREZ,  ANA BELEN</t>
  </si>
  <si>
    <t>071435348</t>
  </si>
  <si>
    <t>PEDRON RODRIGUEZ,  ESTHER</t>
  </si>
  <si>
    <t>003135043</t>
  </si>
  <si>
    <t>PEDROVIEJO TORTUERO,  MARIA NIEVES</t>
  </si>
  <si>
    <t>010886908</t>
  </si>
  <si>
    <t>PEINO ALONSO,  ESTHER</t>
  </si>
  <si>
    <t>071120788</t>
  </si>
  <si>
    <t>PEIROTEN ANDRES,  ANA</t>
  </si>
  <si>
    <t>071441687</t>
  </si>
  <si>
    <t>PELLITERO ALVAREZ,  MARTA ARMONIA</t>
  </si>
  <si>
    <t>053657423</t>
  </si>
  <si>
    <t>PELOCHE PACHECO,  CARMEN</t>
  </si>
  <si>
    <t>012749932</t>
  </si>
  <si>
    <t>PEÑA BARON,  JOSE ALBERTO</t>
  </si>
  <si>
    <t>071674380</t>
  </si>
  <si>
    <t>PEÑA FERNANDEZ,  PAOLA DE LA</t>
  </si>
  <si>
    <t>013150067</t>
  </si>
  <si>
    <t>PEÑA MARTINEZ,  MARTA M.</t>
  </si>
  <si>
    <t>070898669</t>
  </si>
  <si>
    <t>PEÑA NIETO,  FRANCISCO JAVIER</t>
  </si>
  <si>
    <t>071295415</t>
  </si>
  <si>
    <t>PEÑA NUÑEZ,  LAURA</t>
  </si>
  <si>
    <t>046890911</t>
  </si>
  <si>
    <t>PEÑAFIEL PELETEIRO,  MARTA</t>
  </si>
  <si>
    <t>012410205</t>
  </si>
  <si>
    <t>PEÑALBA VILCHES,  AINHOA CONCEPCION</t>
  </si>
  <si>
    <t>011960132</t>
  </si>
  <si>
    <t>PERAL FERNANDEZ,  BEATRIZ</t>
  </si>
  <si>
    <t>078754328</t>
  </si>
  <si>
    <t>PERALTA MATEO,  MARINA</t>
  </si>
  <si>
    <t>071108659</t>
  </si>
  <si>
    <t>PERDIGUERO TORRE,  M. DEL MAR</t>
  </si>
  <si>
    <t>052367213</t>
  </si>
  <si>
    <t>PERERA AHIJADO,  SONIA</t>
  </si>
  <si>
    <t>002293186</t>
  </si>
  <si>
    <t>PEREZ ALVAREZ,  ISABEL</t>
  </si>
  <si>
    <t>073013504</t>
  </si>
  <si>
    <t>PEREZ ANDRES,  CRISTINA</t>
  </si>
  <si>
    <t>009808605</t>
  </si>
  <si>
    <t>PEREZ BARO,  MIRIAM</t>
  </si>
  <si>
    <t>071107706</t>
  </si>
  <si>
    <t>PEREZ BARONA,  AMAYA</t>
  </si>
  <si>
    <t>071023037</t>
  </si>
  <si>
    <t>PEREZ BARRIO,  LAURA</t>
  </si>
  <si>
    <t>010182939</t>
  </si>
  <si>
    <t>PEREZ CABEZAS,  ADELINA</t>
  </si>
  <si>
    <t>009744230</t>
  </si>
  <si>
    <t>PEREZ CALVO,  M. DEL CAMINO</t>
  </si>
  <si>
    <t>070980100</t>
  </si>
  <si>
    <t>PEREZ CASADO,  SUSANA</t>
  </si>
  <si>
    <t>070904779</t>
  </si>
  <si>
    <t>PEREZ CASTAÑO,  MARIA</t>
  </si>
  <si>
    <t>050442191</t>
  </si>
  <si>
    <t>PEREZ DE PABLOS,  YOLANDA</t>
  </si>
  <si>
    <t>050546534</t>
  </si>
  <si>
    <t>PEREZ DEL BARRIO,  CRISTINA</t>
  </si>
  <si>
    <t>071511481</t>
  </si>
  <si>
    <t>PEREZ DEL RIO,  INES</t>
  </si>
  <si>
    <t>009290856</t>
  </si>
  <si>
    <t>PEREZ DUQUE,  JESUS</t>
  </si>
  <si>
    <t>071295485</t>
  </si>
  <si>
    <t>PEREZ GARCIA,  PATRICIA</t>
  </si>
  <si>
    <t>001936066</t>
  </si>
  <si>
    <t>PEREZ GARRIDO,  TANIA</t>
  </si>
  <si>
    <t>071657083</t>
  </si>
  <si>
    <t>PEREZ GONZALEZ,  COVADONGA</t>
  </si>
  <si>
    <t>071033195</t>
  </si>
  <si>
    <t>PEREZ GONZALEZ,  DAVID</t>
  </si>
  <si>
    <t>009783178</t>
  </si>
  <si>
    <t>PEREZ GONZALEZ,  M DEL CARMEN</t>
  </si>
  <si>
    <t>070901825</t>
  </si>
  <si>
    <t>PEREZ GONZALEZ,  MARIA</t>
  </si>
  <si>
    <t>070884672</t>
  </si>
  <si>
    <t>PEREZ HERNANDEZ,  GABRIEL</t>
  </si>
  <si>
    <t>009340455</t>
  </si>
  <si>
    <t>PEREZ JIMENEZ,  M. HENAR</t>
  </si>
  <si>
    <t>047398121</t>
  </si>
  <si>
    <t>PEREZ LOPEZ,  CARLOS</t>
  </si>
  <si>
    <t>070867615</t>
  </si>
  <si>
    <t>PEREZ LOPEZ,  M. JOSE</t>
  </si>
  <si>
    <t>016810813</t>
  </si>
  <si>
    <t>PEREZ MARTINEZ,  MARIA EUGENIA</t>
  </si>
  <si>
    <t>070869776</t>
  </si>
  <si>
    <t>PEREZ MATIAS,  NATALIA</t>
  </si>
  <si>
    <t>053538824</t>
  </si>
  <si>
    <t>PEREZ MEANA,  VANESA</t>
  </si>
  <si>
    <t>071143285</t>
  </si>
  <si>
    <t>PEREZ MEDINA,  MARIA CRISTINA</t>
  </si>
  <si>
    <t>012773490</t>
  </si>
  <si>
    <t>PEREZ MEDRANO,  MARIA DEL ROCIO</t>
  </si>
  <si>
    <t>071286095</t>
  </si>
  <si>
    <t>PEREZ MEZCUA,  ROCIO</t>
  </si>
  <si>
    <t>028957544</t>
  </si>
  <si>
    <t>PEREZ MONTERO,  ANA ISABEL</t>
  </si>
  <si>
    <t>071176206</t>
  </si>
  <si>
    <t>PEREZ MUCIENTES,  MARIA</t>
  </si>
  <si>
    <t>007956210</t>
  </si>
  <si>
    <t>PEREZ OLIVA,  M. ISABEL</t>
  </si>
  <si>
    <t>071282344</t>
  </si>
  <si>
    <t>PEREZ ORTEGA,  ELENA</t>
  </si>
  <si>
    <t>071522571</t>
  </si>
  <si>
    <t>PEREZ PAREDES,  LETICIA</t>
  </si>
  <si>
    <t>009811165</t>
  </si>
  <si>
    <t>PEREZ PEREZ,  ANA BELEN</t>
  </si>
  <si>
    <t>012406097</t>
  </si>
  <si>
    <t>PEREZ PEREZ,  LAURA</t>
  </si>
  <si>
    <t>016810426</t>
  </si>
  <si>
    <t>PEREZ PEREZ,  M. IRENE</t>
  </si>
  <si>
    <t>070865326</t>
  </si>
  <si>
    <t>PEREZ RATERO,  ISABEL</t>
  </si>
  <si>
    <t>071011749</t>
  </si>
  <si>
    <t>PEREZ RODRIGUEZ,  ANGELA</t>
  </si>
  <si>
    <t>071524074</t>
  </si>
  <si>
    <t>PEREZ RODRIGUEZ,  MARTA</t>
  </si>
  <si>
    <t>071147741</t>
  </si>
  <si>
    <t>PEREZ RODRIGUEZ,  ROCIO</t>
  </si>
  <si>
    <t>044908115</t>
  </si>
  <si>
    <t>PEREZ RODRIGUEZ,  ROSA M.</t>
  </si>
  <si>
    <t>005687464</t>
  </si>
  <si>
    <t>PEREZ RUBIO,  LAURA</t>
  </si>
  <si>
    <t>070813065</t>
  </si>
  <si>
    <t>PEREZ RUBIO,  RUBEN</t>
  </si>
  <si>
    <t>080073758</t>
  </si>
  <si>
    <t>PEREZ SALGUERO,  MELANIA</t>
  </si>
  <si>
    <t>070879179</t>
  </si>
  <si>
    <t>PEREZ SAN JUAN,  ELENA</t>
  </si>
  <si>
    <t>007547095</t>
  </si>
  <si>
    <t>PEREZ SEGURA,  SILVIA</t>
  </si>
  <si>
    <t>012228342</t>
  </si>
  <si>
    <t>PEREZ TRIGUERO,  GLORIA</t>
  </si>
  <si>
    <t>009347762</t>
  </si>
  <si>
    <t>PEREZ VARONA,  M. MERCEDES</t>
  </si>
  <si>
    <t>071557633</t>
  </si>
  <si>
    <t>PEREZ VILLADANGOS,  DANIEL</t>
  </si>
  <si>
    <t>053453371</t>
  </si>
  <si>
    <t>PERICACHO JUEZ,  SARA</t>
  </si>
  <si>
    <t>045687292</t>
  </si>
  <si>
    <t>PERNIA GONZALEZ,  EVA</t>
  </si>
  <si>
    <t>016806985</t>
  </si>
  <si>
    <t>PEROSANZ ALMAJANO,  CARLOS A. DE</t>
  </si>
  <si>
    <t>006581858</t>
  </si>
  <si>
    <t>PERRINO MARTIN,  ANA ISABEL</t>
  </si>
  <si>
    <t>071495289</t>
  </si>
  <si>
    <t>PESTAÑA GARCIA,  ELISA YOLANDA</t>
  </si>
  <si>
    <t>003137933</t>
  </si>
  <si>
    <t>PICAZO SORIA,  PATRICIA</t>
  </si>
  <si>
    <t>016065159</t>
  </si>
  <si>
    <t>PICHEL FERNANDEZ,  PATRICIA</t>
  </si>
  <si>
    <t>044676733</t>
  </si>
  <si>
    <t>PINA ALONSO,  SONIA</t>
  </si>
  <si>
    <t>006576547</t>
  </si>
  <si>
    <t>PINDADO CASADO,  M. SONSOLES</t>
  </si>
  <si>
    <t>071283159</t>
  </si>
  <si>
    <t>PINEDA PINEDA,  CRISTINA</t>
  </si>
  <si>
    <t>071306003</t>
  </si>
  <si>
    <t>PINEDO DE LA TORRE,  CARLOTA</t>
  </si>
  <si>
    <t>070891117</t>
  </si>
  <si>
    <t>PINTO DE DIOS,  MARINA</t>
  </si>
  <si>
    <t>080103461</t>
  </si>
  <si>
    <t>PIRIZ RICO,  BEATRIZ</t>
  </si>
  <si>
    <t>009345256</t>
  </si>
  <si>
    <t>PIZARRO SANCHEZ,  JESUS</t>
  </si>
  <si>
    <t>045570635</t>
  </si>
  <si>
    <t>PLANA SAIZ,  ANA ISABEL</t>
  </si>
  <si>
    <t>071121098</t>
  </si>
  <si>
    <t>PLAZA LAIZ,  ALBERTO</t>
  </si>
  <si>
    <t>071935054</t>
  </si>
  <si>
    <t>POBLACION BREZO,  LUCIA</t>
  </si>
  <si>
    <t>023300382</t>
  </si>
  <si>
    <t>PORTERO CEGARRA,  MARIA JESUS</t>
  </si>
  <si>
    <t>047072095</t>
  </si>
  <si>
    <t>PORTERO ROLDAN,  ANA BEATRIZ</t>
  </si>
  <si>
    <t>053455808</t>
  </si>
  <si>
    <t>PORTILLO JIMENEZ,  LUCIA</t>
  </si>
  <si>
    <t>012221496</t>
  </si>
  <si>
    <t>PORTILLO MERINO,  M. INES</t>
  </si>
  <si>
    <t>070255654</t>
  </si>
  <si>
    <t>POSADAS RINCON,  ANA</t>
  </si>
  <si>
    <t>071514130</t>
  </si>
  <si>
    <t>POSADO LOPEZ,  MARTA</t>
  </si>
  <si>
    <t>070254798</t>
  </si>
  <si>
    <t>POSTIGO LOBO,  LAURA</t>
  </si>
  <si>
    <t>020482364</t>
  </si>
  <si>
    <t>POVEDANO REVILLA,  ALBA</t>
  </si>
  <si>
    <t>011729806</t>
  </si>
  <si>
    <t>POYO FIDALGO,  ANGEL</t>
  </si>
  <si>
    <t>011894096</t>
  </si>
  <si>
    <t>POYO FIDALGO,  M. TERESA</t>
  </si>
  <si>
    <t>071294329</t>
  </si>
  <si>
    <t>POZO IBAÑEZ,  TANIA DEL</t>
  </si>
  <si>
    <t>051454228</t>
  </si>
  <si>
    <t>POZO IGLESIAS,  MARIA CRISTINA DEL</t>
  </si>
  <si>
    <t>046869196</t>
  </si>
  <si>
    <t>POZO NICOLAS,  SARA</t>
  </si>
  <si>
    <t>012403374</t>
  </si>
  <si>
    <t>POZO RODRIGUEZ,  PATRICIA DEL</t>
  </si>
  <si>
    <t>010070313</t>
  </si>
  <si>
    <t>PRADA DE PRADO,  SUSANA M. DE</t>
  </si>
  <si>
    <t>071955663</t>
  </si>
  <si>
    <t>PRADANOS SAEZ,  MONICA</t>
  </si>
  <si>
    <t>071132644</t>
  </si>
  <si>
    <t>PRADO AGUADO,  M. JESUS DE</t>
  </si>
  <si>
    <t>034273120</t>
  </si>
  <si>
    <t>PRADO AGUADO,  XOAN</t>
  </si>
  <si>
    <t>071947407</t>
  </si>
  <si>
    <t>PRADO GANGAS,  M. VICTORIA DE</t>
  </si>
  <si>
    <t>033521230</t>
  </si>
  <si>
    <t>PRADO PAVON,  RAUL</t>
  </si>
  <si>
    <t>071291718</t>
  </si>
  <si>
    <t>PRESA IRAZABAL,  AIDA</t>
  </si>
  <si>
    <t>044446814</t>
  </si>
  <si>
    <t>PRIETO ARIAS,  MARIA TERESA</t>
  </si>
  <si>
    <t>071229347</t>
  </si>
  <si>
    <t>PRIETO DELGADO,  SONIA</t>
  </si>
  <si>
    <t>051078070</t>
  </si>
  <si>
    <t>PRIETO FERNANDEZ,  MIGUEL</t>
  </si>
  <si>
    <t>032878271</t>
  </si>
  <si>
    <t>PRIETO GARCIA,  MONICA</t>
  </si>
  <si>
    <t>070810476</t>
  </si>
  <si>
    <t>PRIETO JIMENEZ,  OSCAR</t>
  </si>
  <si>
    <t>032887419</t>
  </si>
  <si>
    <t>PRIETO MARTINEZ,  ARANTXA</t>
  </si>
  <si>
    <t>044487278</t>
  </si>
  <si>
    <t>PRIETO NOGUEIRAS,  EVA</t>
  </si>
  <si>
    <t>045681624</t>
  </si>
  <si>
    <t>PRIETO PEÑA,  MARIA PILAR</t>
  </si>
  <si>
    <t>009336229</t>
  </si>
  <si>
    <t>PRIETO TORAL,  M. ESTELA</t>
  </si>
  <si>
    <t>044131964</t>
  </si>
  <si>
    <t>PRIETO TORIBIO,  M. ARANZAZU</t>
  </si>
  <si>
    <t>011970344</t>
  </si>
  <si>
    <t>PRIMO MIELGO,  CARMELA</t>
  </si>
  <si>
    <t>011973953</t>
  </si>
  <si>
    <t>PROY RUIZ,  M. ANGELES</t>
  </si>
  <si>
    <t>009318510</t>
  </si>
  <si>
    <t>PUEBLA PEREZ,  ANA ISABEL</t>
  </si>
  <si>
    <t>009811893</t>
  </si>
  <si>
    <t>PUENTE CARDO,  ELENA</t>
  </si>
  <si>
    <t>071956155</t>
  </si>
  <si>
    <t>PUENTE NICOLAS,  ELENA DE LA</t>
  </si>
  <si>
    <t>009322547</t>
  </si>
  <si>
    <t>PUERTAS ROMO,  MAIRA</t>
  </si>
  <si>
    <t>003469149</t>
  </si>
  <si>
    <t>PUERTO CAMPOS,  PABLO</t>
  </si>
  <si>
    <t>071502368</t>
  </si>
  <si>
    <t>PUERTO NEIRA,  MONICA</t>
  </si>
  <si>
    <t>044404885</t>
  </si>
  <si>
    <t>PULIDO HERNANDEZ,  ESTHER</t>
  </si>
  <si>
    <t>071278878</t>
  </si>
  <si>
    <t>PULLON NAVARRO,  MARTA</t>
  </si>
  <si>
    <t>071469596</t>
  </si>
  <si>
    <t>QUINTANILLA RODRIGUEZ,  NOEMI</t>
  </si>
  <si>
    <t>071024854</t>
  </si>
  <si>
    <t>QUINTERO DOMINGUEZ,  SANDRA</t>
  </si>
  <si>
    <t>003922871</t>
  </si>
  <si>
    <t>QUINTIN CALLE,  JORGE</t>
  </si>
  <si>
    <t>071649411</t>
  </si>
  <si>
    <t>QUIROS GONZALEZ,  RUBEN</t>
  </si>
  <si>
    <t>071029677</t>
  </si>
  <si>
    <t>RABANO VILLAREJO,  ESTER</t>
  </si>
  <si>
    <t>010048936</t>
  </si>
  <si>
    <t>RALLO CARRERA,  ANA M.</t>
  </si>
  <si>
    <t>011974188</t>
  </si>
  <si>
    <t>RAMAJO GIL,  SUSANA</t>
  </si>
  <si>
    <t>044917454</t>
  </si>
  <si>
    <t>RAMIREZ ALONSO,  PABLO</t>
  </si>
  <si>
    <t>020476315</t>
  </si>
  <si>
    <t>RAMIREZ CASTILLO,  HECTOR</t>
  </si>
  <si>
    <t>071445363</t>
  </si>
  <si>
    <t>RAMIREZ REDONDO,  MARIA</t>
  </si>
  <si>
    <t>071308813</t>
  </si>
  <si>
    <t>RAMIREZ TEJADA,  JORGE</t>
  </si>
  <si>
    <t>009802425</t>
  </si>
  <si>
    <t>RAMOS BAJO,  ANA MARIA</t>
  </si>
  <si>
    <t>048448048</t>
  </si>
  <si>
    <t>RAMOS GARCIA,  ALFONSO</t>
  </si>
  <si>
    <t>003145253</t>
  </si>
  <si>
    <t>RAMOS GONZALEZ,  VIRGINIA</t>
  </si>
  <si>
    <t>012412020</t>
  </si>
  <si>
    <t>RAMOS LLAMAS,  FEDRA</t>
  </si>
  <si>
    <t>051639963</t>
  </si>
  <si>
    <t>RAMOS MAROTO,  MARIA TERESA</t>
  </si>
  <si>
    <t>004184265</t>
  </si>
  <si>
    <t>RAMOS MEDINA,  ELENA</t>
  </si>
  <si>
    <t>074518318</t>
  </si>
  <si>
    <t>RAMOS OJEDA,  INMACULADA</t>
  </si>
  <si>
    <t>012774973</t>
  </si>
  <si>
    <t>RAMOS PAN,  JAVIER</t>
  </si>
  <si>
    <t>009806798</t>
  </si>
  <si>
    <t>RAMOS RODRIGUEZ,  LORENA</t>
  </si>
  <si>
    <t>072891476</t>
  </si>
  <si>
    <t>RAMOS SAN MARINO,  MARIA</t>
  </si>
  <si>
    <t>011939606</t>
  </si>
  <si>
    <t>RAMOS SANCHEZ,  JOSE MANUEL</t>
  </si>
  <si>
    <t>070258439</t>
  </si>
  <si>
    <t>RAMOS SANTOS,  MIRIAM</t>
  </si>
  <si>
    <t>071278051</t>
  </si>
  <si>
    <t>RAMOS VALLEJO,  MARTA</t>
  </si>
  <si>
    <t>071027313</t>
  </si>
  <si>
    <t>RAPADO FREIRE,  TOMAS</t>
  </si>
  <si>
    <t>070239531</t>
  </si>
  <si>
    <t>RASCON ESTEBANEZ,  SARAY</t>
  </si>
  <si>
    <t>011963330</t>
  </si>
  <si>
    <t>RATON CABALLERO,  MAITE</t>
  </si>
  <si>
    <t>025462764</t>
  </si>
  <si>
    <t>REBOLLEDO CUESTA,  RAUL CARLOS</t>
  </si>
  <si>
    <t>071425714</t>
  </si>
  <si>
    <t>REBOLLO DOMINGUEZ,  BEGOÑA</t>
  </si>
  <si>
    <t>009439614</t>
  </si>
  <si>
    <t>REDONDO ARGÜELLES,  GONZALO</t>
  </si>
  <si>
    <t>009804714</t>
  </si>
  <si>
    <t>REDONDO JANO,  MARTA</t>
  </si>
  <si>
    <t>016626529</t>
  </si>
  <si>
    <t>REDONDO LLANO,  DANIEL</t>
  </si>
  <si>
    <t>071122918</t>
  </si>
  <si>
    <t>REDONDO MARINA,  SUSANA</t>
  </si>
  <si>
    <t>012775078</t>
  </si>
  <si>
    <t>REDONDO MONZON,  ANA ISABEL</t>
  </si>
  <si>
    <t>072891264</t>
  </si>
  <si>
    <t>REGAÑO SACRISTAN,  ELENA</t>
  </si>
  <si>
    <t>072081971</t>
  </si>
  <si>
    <t>REGO BARCALA,  ELSA MARIA</t>
  </si>
  <si>
    <t>076961155</t>
  </si>
  <si>
    <t>REGUERA RODRIGUEZ,  CLAUDIA</t>
  </si>
  <si>
    <t>006586458</t>
  </si>
  <si>
    <t>REGUERO ESCOBAR,  INES</t>
  </si>
  <si>
    <t>071025752</t>
  </si>
  <si>
    <t>REGUILON HERNANDEZ,  PABLO</t>
  </si>
  <si>
    <t>071035430</t>
  </si>
  <si>
    <t>REGUILON RUBIO,  TANIA</t>
  </si>
  <si>
    <t>071304760</t>
  </si>
  <si>
    <t>REJAS ALONSO,  LUCIA</t>
  </si>
  <si>
    <t>071272760</t>
  </si>
  <si>
    <t>REQUEJO SANTOS,  M.CRISTINA</t>
  </si>
  <si>
    <t>016612002</t>
  </si>
  <si>
    <t>RESA PEREZ,  ELSA</t>
  </si>
  <si>
    <t>070826903</t>
  </si>
  <si>
    <t>RESINA JIMENEZ,  M. LUISA</t>
  </si>
  <si>
    <t>071304115</t>
  </si>
  <si>
    <t>REVILLA VALDEZATE,  LAURA</t>
  </si>
  <si>
    <t>012330136</t>
  </si>
  <si>
    <t>REVUELTA ALONSO,  PILAR</t>
  </si>
  <si>
    <t>070816658</t>
  </si>
  <si>
    <t>REY LOPEZ,  ESTER</t>
  </si>
  <si>
    <t>071132283</t>
  </si>
  <si>
    <t>REY NUÑEZ,  IRENE</t>
  </si>
  <si>
    <t>071952629</t>
  </si>
  <si>
    <t>REY RETORTILLO,  MIRIAM</t>
  </si>
  <si>
    <t>071458756</t>
  </si>
  <si>
    <t>REYERO DIEZ,  YAIZA</t>
  </si>
  <si>
    <t>013148681</t>
  </si>
  <si>
    <t>RIAÑO GUTIERREZ,  M. ROCIO</t>
  </si>
  <si>
    <t>010895346</t>
  </si>
  <si>
    <t>RICO GALLEGO,  GUILLERMO</t>
  </si>
  <si>
    <t>005682089</t>
  </si>
  <si>
    <t>RICO GARCIA,  MARIA INMACULADA</t>
  </si>
  <si>
    <t>010077370</t>
  </si>
  <si>
    <t>RIESCO DE DIOS,  MANUELA</t>
  </si>
  <si>
    <t>004627772</t>
  </si>
  <si>
    <t>RINCON BALLESTEROS,  MARIA</t>
  </si>
  <si>
    <t>072886810</t>
  </si>
  <si>
    <t>RINCON CARRAMIÑANA,  PAULA</t>
  </si>
  <si>
    <t>050552226</t>
  </si>
  <si>
    <t>RINCON FREIRE,  ALBERTO</t>
  </si>
  <si>
    <t>072886966</t>
  </si>
  <si>
    <t>RINCON GARCIA,  PATRICIA</t>
  </si>
  <si>
    <t>004621106</t>
  </si>
  <si>
    <t>RINCON MOLINA,  JAVIER DEL</t>
  </si>
  <si>
    <t>071295084</t>
  </si>
  <si>
    <t>RIO ALIJAS,  ROBERTO DEL</t>
  </si>
  <si>
    <t>072883071</t>
  </si>
  <si>
    <t>RIO AMO,  LAURA DEL</t>
  </si>
  <si>
    <t>070932642</t>
  </si>
  <si>
    <t>RIO DE ARRIBA,  ALBERTO DEL</t>
  </si>
  <si>
    <t>071932486</t>
  </si>
  <si>
    <t>RIO FOMBELLIDA,  M. ELENA DEL</t>
  </si>
  <si>
    <t>007518358</t>
  </si>
  <si>
    <t>RIO GRANDE,  ELENA DEL</t>
  </si>
  <si>
    <t>071443934</t>
  </si>
  <si>
    <t>RIO MORAN,  MARTA DEL</t>
  </si>
  <si>
    <t>051128779</t>
  </si>
  <si>
    <t>RIOBOO RUBIO,  JOSE LUIS</t>
  </si>
  <si>
    <t>071285130</t>
  </si>
  <si>
    <t>RIOJA DELGADO,  DIANA DE</t>
  </si>
  <si>
    <t>070806176</t>
  </si>
  <si>
    <t>RIOS MARTIN,  CARLOS</t>
  </si>
  <si>
    <t>071432690</t>
  </si>
  <si>
    <t>RIVA GARCIA,  PATRICIA DE LA</t>
  </si>
  <si>
    <t>006265893</t>
  </si>
  <si>
    <t>RIVAS DEL CAMPO,  ANGEL</t>
  </si>
  <si>
    <t>007962558</t>
  </si>
  <si>
    <t>RIVAS ESCUDERO,  JOSE CARLOS</t>
  </si>
  <si>
    <t>009323942</t>
  </si>
  <si>
    <t>RIVAS ESPINEL,  EVA M.</t>
  </si>
  <si>
    <t>070897846</t>
  </si>
  <si>
    <t>RIVAS MARTIN,  JESUS</t>
  </si>
  <si>
    <t>006281073</t>
  </si>
  <si>
    <t>RIVAS MAZUECOS,  SANDRA</t>
  </si>
  <si>
    <t>044486190</t>
  </si>
  <si>
    <t>RIVERA SILVA,  CLARA PAZ</t>
  </si>
  <si>
    <t>012372174</t>
  </si>
  <si>
    <t>RIVERO FERNANDEZ,  ALMUDENA</t>
  </si>
  <si>
    <t>012407608</t>
  </si>
  <si>
    <t>ROALES MURIEL,  MARIA</t>
  </si>
  <si>
    <t>071468594</t>
  </si>
  <si>
    <t>ROBLES GONZALEZ,  ELSA</t>
  </si>
  <si>
    <t>071418470</t>
  </si>
  <si>
    <t>ROBLES HONRADO,  ROCIO</t>
  </si>
  <si>
    <t>071457742</t>
  </si>
  <si>
    <t>ROBLES MARTIN,  TANIA</t>
  </si>
  <si>
    <t>011396205</t>
  </si>
  <si>
    <t>ROBLES MERINO,  MARIA GUADALUPE</t>
  </si>
  <si>
    <t>023237061</t>
  </si>
  <si>
    <t>ROBLES PEREZ,  ANA JULIA</t>
  </si>
  <si>
    <t>009801586</t>
  </si>
  <si>
    <t>ROBLES RODRIGUEZ,  EVA M.</t>
  </si>
  <si>
    <t>072895573</t>
  </si>
  <si>
    <t>ROCILLO DE PABLO,  CARLA</t>
  </si>
  <si>
    <t>051947344</t>
  </si>
  <si>
    <t>RODELGO LUNA,  ALEJANDRO</t>
  </si>
  <si>
    <t>071302460</t>
  </si>
  <si>
    <t>RODRIGO ALEJOS,  LAURA</t>
  </si>
  <si>
    <t>013166345</t>
  </si>
  <si>
    <t>RODRIGO CARABIAS,  MARGARITA</t>
  </si>
  <si>
    <t>070817760</t>
  </si>
  <si>
    <t>RODRIGO GOMEZ,  MIGUEL MAXIMILIANO</t>
  </si>
  <si>
    <t>009423910</t>
  </si>
  <si>
    <t>RODRIGUEZ ALVAREZ,  MARIA GORETTI</t>
  </si>
  <si>
    <t>044915139</t>
  </si>
  <si>
    <t>RODRIGUEZ APARICIO,  LAURA</t>
  </si>
  <si>
    <t>071465214</t>
  </si>
  <si>
    <t>RODRIGUEZ ARIZAGA,  RAQUEL</t>
  </si>
  <si>
    <t>005298614</t>
  </si>
  <si>
    <t>RODRIGUEZ BLANCO,  BORJA</t>
  </si>
  <si>
    <t>010184763</t>
  </si>
  <si>
    <t>RODRIGUEZ CALZADO,  M. DEL CARMEN</t>
  </si>
  <si>
    <t>070821949</t>
  </si>
  <si>
    <t>RODRIGUEZ CORNEJO,  TERESA LUCRECIA</t>
  </si>
  <si>
    <t>070816293</t>
  </si>
  <si>
    <t>RODRIGUEZ DAVILA,  TERESA</t>
  </si>
  <si>
    <t>009339742</t>
  </si>
  <si>
    <t>RODRIGUEZ DE LA CRUZ,  MARTA</t>
  </si>
  <si>
    <t>070981930</t>
  </si>
  <si>
    <t>RODRIGUEZ DIEZ,  JUAN MARIA</t>
  </si>
  <si>
    <t>009782391</t>
  </si>
  <si>
    <t>RODRIGUEZ DIEZ,  M. CELIA</t>
  </si>
  <si>
    <t>071451065</t>
  </si>
  <si>
    <t>RODRIGUEZ DOMINGUEZ,  DIANA</t>
  </si>
  <si>
    <t>009808112</t>
  </si>
  <si>
    <t>RODRIGUEZ ESPADA,  SORAYA</t>
  </si>
  <si>
    <t>050885634</t>
  </si>
  <si>
    <t>RODRIGUEZ FERNANDEZ,  LAURA</t>
  </si>
  <si>
    <t>033332425</t>
  </si>
  <si>
    <t>RODRIGUEZ FERNANDEZ,  M. JOSE</t>
  </si>
  <si>
    <t>007877462</t>
  </si>
  <si>
    <t>RODRIGUEZ GALACHE,  ANA BELEN</t>
  </si>
  <si>
    <t>012781679</t>
  </si>
  <si>
    <t>RODRIGUEZ GARCIA,  BEATRIZ</t>
  </si>
  <si>
    <t>071417987</t>
  </si>
  <si>
    <t>RODRIGUEZ GARCIA,  GABRIEL</t>
  </si>
  <si>
    <t>072892592</t>
  </si>
  <si>
    <t>RODRIGUEZ GARCIA,  TERESA NURIA</t>
  </si>
  <si>
    <t>070901159</t>
  </si>
  <si>
    <t>RODRIGUEZ GOMEZ,  HENAR</t>
  </si>
  <si>
    <t>002911085</t>
  </si>
  <si>
    <t>RODRIGUEZ GOMEZ,  MARIA PAZ</t>
  </si>
  <si>
    <t>071501796</t>
  </si>
  <si>
    <t>RODRIGUEZ GONZALEZ,  ELENA</t>
  </si>
  <si>
    <t>070864125</t>
  </si>
  <si>
    <t>RODRIGUEZ GONZALEZ,  ENRIQUE</t>
  </si>
  <si>
    <t>007954908</t>
  </si>
  <si>
    <t>RODRIGUEZ HERNANDEZ,  M. CRISTINA</t>
  </si>
  <si>
    <t>045685700</t>
  </si>
  <si>
    <t>RODRIGUEZ JIMENEZ,  M. DEL CARMEN</t>
  </si>
  <si>
    <t>070885215</t>
  </si>
  <si>
    <t>RODRIGUEZ LASO,  LAURA</t>
  </si>
  <si>
    <t>009803070</t>
  </si>
  <si>
    <t>RODRIGUEZ LLAMAZARES,  GUILLERMO</t>
  </si>
  <si>
    <t>070819474</t>
  </si>
  <si>
    <t>RODRIGUEZ LOPEZ,  ALVARO</t>
  </si>
  <si>
    <t>007988148</t>
  </si>
  <si>
    <t>RODRIGUEZ MACIAS,  MARIA JESUS</t>
  </si>
  <si>
    <t>071030466</t>
  </si>
  <si>
    <t>RODRIGUEZ MENDEZ,  JAVIER</t>
  </si>
  <si>
    <t>071427156</t>
  </si>
  <si>
    <t>RODRIGUEZ MITRENA,  MARIA</t>
  </si>
  <si>
    <t>004224609</t>
  </si>
  <si>
    <t>RODRIGUEZ NARANJO,  MARIA</t>
  </si>
  <si>
    <t>071548698</t>
  </si>
  <si>
    <t>RODRIGUEZ PELAEZ,  M. BELEN</t>
  </si>
  <si>
    <t>071295393</t>
  </si>
  <si>
    <t>RODRIGUEZ PEREZ,  ANDRES</t>
  </si>
  <si>
    <t>007980334</t>
  </si>
  <si>
    <t>RODRIGUEZ PEREZ,  MARIA MANUELA</t>
  </si>
  <si>
    <t>012403432</t>
  </si>
  <si>
    <t>RODRIGUEZ PEREZ,  PATRICIA</t>
  </si>
  <si>
    <t>044907991</t>
  </si>
  <si>
    <t>RODRIGUEZ RAFAEL,  BEATRIZ</t>
  </si>
  <si>
    <t>071016335</t>
  </si>
  <si>
    <t>RODRIGUEZ RAMOS,  VANESA</t>
  </si>
  <si>
    <t>075145524</t>
  </si>
  <si>
    <t>RODRIGUEZ RETAMERO,  JACOB</t>
  </si>
  <si>
    <t>009791597</t>
  </si>
  <si>
    <t>RODRIGUEZ RODRIGUEZ,  JOSE ANGEL</t>
  </si>
  <si>
    <t>071016719</t>
  </si>
  <si>
    <t>RODRIGUEZ RODRIGUEZ,  JOSE IGNACIO</t>
  </si>
  <si>
    <t>009013204</t>
  </si>
  <si>
    <t>RODRIGUEZ RODRIGUEZ,  REBECA</t>
  </si>
  <si>
    <t>006578859</t>
  </si>
  <si>
    <t>RODRIGUEZ ROGADO,  EVA</t>
  </si>
  <si>
    <t>071447149</t>
  </si>
  <si>
    <t>RODRIGUEZ SABADELL,  ALEJANDRA</t>
  </si>
  <si>
    <t>012420171</t>
  </si>
  <si>
    <t>RODRIGUEZ SACRISTAN,  MARIA</t>
  </si>
  <si>
    <t>070933397</t>
  </si>
  <si>
    <t>RODRIGUEZ SEISDEDOS,  JUAN BAUTISTA</t>
  </si>
  <si>
    <t>009815882</t>
  </si>
  <si>
    <t>RODRIGUEZ SUIDAN,  EVA</t>
  </si>
  <si>
    <t>076137690</t>
  </si>
  <si>
    <t>RODRIGUEZ TIERNO,  LIDIA</t>
  </si>
  <si>
    <t>070893605</t>
  </si>
  <si>
    <t>RODRIGUEZ VALLE,  NURIA</t>
  </si>
  <si>
    <t>046908463</t>
  </si>
  <si>
    <t>RODRIGUEZ VAZQUEZ,  LYDIA</t>
  </si>
  <si>
    <t>070893907</t>
  </si>
  <si>
    <t>RODRIGUEZ VELASCO,  ANA</t>
  </si>
  <si>
    <t>050217735</t>
  </si>
  <si>
    <t>RODRIGUEZ VERDEJO,  LUIS FRANCISCO</t>
  </si>
  <si>
    <t>013143504</t>
  </si>
  <si>
    <t>ROIZ MEDIAVILLA,  SIDNEY JAVIER</t>
  </si>
  <si>
    <t>070826139</t>
  </si>
  <si>
    <t>ROJO BARTOLOME,  BEATRIZ</t>
  </si>
  <si>
    <t>071304794</t>
  </si>
  <si>
    <t>ROJO FERNANDEZ,  SARA</t>
  </si>
  <si>
    <t>040372107</t>
  </si>
  <si>
    <t>ROJO HIDALGO,  SILVIA</t>
  </si>
  <si>
    <t>044912009</t>
  </si>
  <si>
    <t>ROLDAN MEDINA,  ALEJANDRO</t>
  </si>
  <si>
    <t>071264442</t>
  </si>
  <si>
    <t>ROMAN ADRIAN,  MARTA</t>
  </si>
  <si>
    <t>071348678</t>
  </si>
  <si>
    <t>ROMAN HERRAN,  PAULA</t>
  </si>
  <si>
    <t>072890112</t>
  </si>
  <si>
    <t>ROMANO NUÑEZ,  ADRIAN</t>
  </si>
  <si>
    <t>071452011</t>
  </si>
  <si>
    <t>ROMEO SANTOS,  SILVIA</t>
  </si>
  <si>
    <t>072889160</t>
  </si>
  <si>
    <t>ROMERA CALONGE,  LETICIA</t>
  </si>
  <si>
    <t>072880422</t>
  </si>
  <si>
    <t>ROMERA CAMARERO,  RAQUEL</t>
  </si>
  <si>
    <t>016810050</t>
  </si>
  <si>
    <t>ROMERA ROMERA,  OLGA</t>
  </si>
  <si>
    <t>008883924</t>
  </si>
  <si>
    <t>ROMERO ADAME,  CARLOS</t>
  </si>
  <si>
    <t>032893865</t>
  </si>
  <si>
    <t>ROMERO CORTE,  ELENA</t>
  </si>
  <si>
    <t>071941902</t>
  </si>
  <si>
    <t>ROMERO GAMARRA,  ENRIQUE</t>
  </si>
  <si>
    <t>012425309</t>
  </si>
  <si>
    <t>ROMERO GONZALEZ,  ALEJANDRO</t>
  </si>
  <si>
    <t>050089075</t>
  </si>
  <si>
    <t>ROMERO GONZALEZ,  ANA ISABEL</t>
  </si>
  <si>
    <t>053149563</t>
  </si>
  <si>
    <t>ROMERO JIMENEZ,  VERONICA</t>
  </si>
  <si>
    <t>070883292</t>
  </si>
  <si>
    <t>ROMERO MARCOS,  MARIA</t>
  </si>
  <si>
    <t>008039353</t>
  </si>
  <si>
    <t>ROMERO RODRIGUEZ,  PATRICIA</t>
  </si>
  <si>
    <t>006277410</t>
  </si>
  <si>
    <t>ROMERO ROPERO,  VIRGINIA</t>
  </si>
  <si>
    <t>008927699</t>
  </si>
  <si>
    <t>ROMERO SANCHEZ,  JOSE ANDRES</t>
  </si>
  <si>
    <t>049006277</t>
  </si>
  <si>
    <t>ROMERO SERRANO,  VANESA</t>
  </si>
  <si>
    <t>005713403</t>
  </si>
  <si>
    <t>ROMERO VALDERAS,  LAURA</t>
  </si>
  <si>
    <t>012758853</t>
  </si>
  <si>
    <t>RONCERO VILLAFRUELA,  PATRICIA</t>
  </si>
  <si>
    <t>071283516</t>
  </si>
  <si>
    <t>ROZAS BARRIO,  SERGIO DE</t>
  </si>
  <si>
    <t>009448386</t>
  </si>
  <si>
    <t>ROZAS GONZALEZ,  EVA</t>
  </si>
  <si>
    <t>071431085</t>
  </si>
  <si>
    <t>RUANO CASTAÑO,  MIRELLA</t>
  </si>
  <si>
    <t>080103653</t>
  </si>
  <si>
    <t>RUBIO CALZADO,  VIOLETA</t>
  </si>
  <si>
    <t>018454405</t>
  </si>
  <si>
    <t>RUBIO FUERTES,  ELENA</t>
  </si>
  <si>
    <t>046935080</t>
  </si>
  <si>
    <t>RUBIO HEVILLA,  LUIS</t>
  </si>
  <si>
    <t>052889128</t>
  </si>
  <si>
    <t>RUBIO HORMIGOS,  MARTA</t>
  </si>
  <si>
    <t>015453442</t>
  </si>
  <si>
    <t>RUBIO LUCENA,  JESICA</t>
  </si>
  <si>
    <t>071167650</t>
  </si>
  <si>
    <t>RUBIO MARTIN,  CRISTINA</t>
  </si>
  <si>
    <t>049103117</t>
  </si>
  <si>
    <t>RUBIO PEREGRINA,  DANIEL</t>
  </si>
  <si>
    <t>003463057</t>
  </si>
  <si>
    <t>RUBIO PRIETO,  ALICIA</t>
  </si>
  <si>
    <t>049068535</t>
  </si>
  <si>
    <t>RUBIO PUERTES,  MARTA</t>
  </si>
  <si>
    <t>072092004</t>
  </si>
  <si>
    <t>RUESGA PABLOS,  M. CRISTINA</t>
  </si>
  <si>
    <t>X0933061C</t>
  </si>
  <si>
    <t>RUIZ ,  VERONIQUE</t>
  </si>
  <si>
    <t>071271724</t>
  </si>
  <si>
    <t>RUIZ ALBALATE,  VIRGINIA</t>
  </si>
  <si>
    <t>074367019</t>
  </si>
  <si>
    <t>RUIZ ALCARAZ,  LAURA</t>
  </si>
  <si>
    <t>071157149</t>
  </si>
  <si>
    <t>RUIZ ANGULO,  ALBA</t>
  </si>
  <si>
    <t>003921319</t>
  </si>
  <si>
    <t>RUIZ CALDERON,  MARIA</t>
  </si>
  <si>
    <t>028935572</t>
  </si>
  <si>
    <t>RUIZ CAMPOS,  ALEJANDRO</t>
  </si>
  <si>
    <t>004227515</t>
  </si>
  <si>
    <t>RUIZ GARCIA,  IRIS</t>
  </si>
  <si>
    <t>071294074</t>
  </si>
  <si>
    <t>RUIZ GARCIA,  ISABEL</t>
  </si>
  <si>
    <t>012743422</t>
  </si>
  <si>
    <t>RUIZ GARCIA,  M. GEMA</t>
  </si>
  <si>
    <t>072140010</t>
  </si>
  <si>
    <t>RUIZ GONZALEZ,  RUBEN</t>
  </si>
  <si>
    <t>048459675</t>
  </si>
  <si>
    <t>RUIZ GUILLEN,  REGINO A.</t>
  </si>
  <si>
    <t>071937807</t>
  </si>
  <si>
    <t>RUIZ HERNANDEZ,  CRISTINA</t>
  </si>
  <si>
    <t>052548700</t>
  </si>
  <si>
    <t>RUIZ LOPEZ,  FRANCISCA DE BORJA</t>
  </si>
  <si>
    <t>012781680</t>
  </si>
  <si>
    <t>RUIZ MERINO,  ELENA</t>
  </si>
  <si>
    <t>009032209</t>
  </si>
  <si>
    <t>RUIZ PARRA,  FRANCISCO</t>
  </si>
  <si>
    <t>006275653</t>
  </si>
  <si>
    <t>RUIZ QUIRALTE,  CAROLINA</t>
  </si>
  <si>
    <t>006580519</t>
  </si>
  <si>
    <t>RUIZ SANCHEZ,  ANA BELEN</t>
  </si>
  <si>
    <t>071282967</t>
  </si>
  <si>
    <t>RUIZ SANTILLAN,  MONICA</t>
  </si>
  <si>
    <t>012418366</t>
  </si>
  <si>
    <t>RUIZ SANTOS,  VICTORIA</t>
  </si>
  <si>
    <t>072890975</t>
  </si>
  <si>
    <t>RUPEREZ MOLINA,  MARTA</t>
  </si>
  <si>
    <t>005413936</t>
  </si>
  <si>
    <t>SACRISTAN ALONSO,  SARA</t>
  </si>
  <si>
    <t>071442247</t>
  </si>
  <si>
    <t>SACRISTAN GONZALEZ,  DIANA</t>
  </si>
  <si>
    <t>071290254</t>
  </si>
  <si>
    <t>SACRISTAN MARTINEZ,  SANDRA</t>
  </si>
  <si>
    <t>070828782</t>
  </si>
  <si>
    <t>SAEZ BLAZQUEZ,  SHEILA</t>
  </si>
  <si>
    <t>071309996</t>
  </si>
  <si>
    <t>SAEZ CUBILLO,  DANIEL</t>
  </si>
  <si>
    <t>050464667</t>
  </si>
  <si>
    <t>SAEZ GARCIA-CAMACHO,  M SOLEDAD</t>
  </si>
  <si>
    <t>071294862</t>
  </si>
  <si>
    <t>SAEZ PALACIOS,  ANA BELEN</t>
  </si>
  <si>
    <t>071291401</t>
  </si>
  <si>
    <t>SAGREDO ARAGUZO,  JAVIER</t>
  </si>
  <si>
    <t>071267556</t>
  </si>
  <si>
    <t>SAIZ ARCE,  ROBERTO</t>
  </si>
  <si>
    <t>071296800</t>
  </si>
  <si>
    <t>SAIZ LOPEZ DE BARRERA,  BEATRIZ</t>
  </si>
  <si>
    <t>074517684</t>
  </si>
  <si>
    <t>SAIZ LOPEZ,  ISABEL</t>
  </si>
  <si>
    <t>074837675</t>
  </si>
  <si>
    <t>SALGUERO RODRIGUEZ,  MARIA ELENA</t>
  </si>
  <si>
    <t>007967727</t>
  </si>
  <si>
    <t>SALVADOR ATIENZA,  ALMUDENA</t>
  </si>
  <si>
    <t>050618112</t>
  </si>
  <si>
    <t>SAMANIEGO CARRASCAL,  LAURA</t>
  </si>
  <si>
    <t>053649555</t>
  </si>
  <si>
    <t>SAMPEDRO GRANJA,  ANDREA</t>
  </si>
  <si>
    <t>010566373</t>
  </si>
  <si>
    <t>SAN ANTOLIN VILLARROEL,  M. ISABEL</t>
  </si>
  <si>
    <t>044916748</t>
  </si>
  <si>
    <t>SAN CIRILO FERNANDEZ,  MARIA TERESA</t>
  </si>
  <si>
    <t>012408133</t>
  </si>
  <si>
    <t>SAN EMETERIO LARA,  EVA</t>
  </si>
  <si>
    <t>015243388</t>
  </si>
  <si>
    <t>SAN GREGORIO FREIJOO,  M. TERESA</t>
  </si>
  <si>
    <t>070260124</t>
  </si>
  <si>
    <t>SAN HIPOLITO LUENGO,  CRISTINA</t>
  </si>
  <si>
    <t>071156066</t>
  </si>
  <si>
    <t>SAN JOSE GOMEZ,  ANA M.</t>
  </si>
  <si>
    <t>012394582</t>
  </si>
  <si>
    <t>SAN JOSE PRIETO,  DANIEL</t>
  </si>
  <si>
    <t>070081826</t>
  </si>
  <si>
    <t>SAN JUAN RODRIGO,  ELENA</t>
  </si>
  <si>
    <t>012415937</t>
  </si>
  <si>
    <t>SAN MIGUEL GARCIA,  MARTA</t>
  </si>
  <si>
    <t>004223441</t>
  </si>
  <si>
    <t>SAN MIGUEL HOYAS,  LAURA</t>
  </si>
  <si>
    <t>071305150</t>
  </si>
  <si>
    <t>SAN MIGUEL NAVAZO,  NURIA</t>
  </si>
  <si>
    <t>072081027</t>
  </si>
  <si>
    <t>SAN MILLAN BERMEJO,  OSCAR JAVIER</t>
  </si>
  <si>
    <t>007992403</t>
  </si>
  <si>
    <t>SAN TEODORO TURRION,  M. ANGELES</t>
  </si>
  <si>
    <t>071017240</t>
  </si>
  <si>
    <t>SANABRIA MATEOS,  LAURA</t>
  </si>
  <si>
    <t>071420550</t>
  </si>
  <si>
    <t>SANCHEZ ALVAREZ,  BARBARA</t>
  </si>
  <si>
    <t>007877504</t>
  </si>
  <si>
    <t>SANCHEZ ALVAREZ,  MARTA</t>
  </si>
  <si>
    <t>003126602</t>
  </si>
  <si>
    <t>SANCHEZ ALVAREZ,  VIRGINIA</t>
  </si>
  <si>
    <t>076118919</t>
  </si>
  <si>
    <t>SANCHEZ APARICIO,  M. DOLORES</t>
  </si>
  <si>
    <t>003913887</t>
  </si>
  <si>
    <t>SANCHEZ ARROYO,  MARIA</t>
  </si>
  <si>
    <t>070878408</t>
  </si>
  <si>
    <t>SANCHEZ BUSTOS,  ROCIO</t>
  </si>
  <si>
    <t>052415129</t>
  </si>
  <si>
    <t>SANCHEZ CABALLO,  LAURA</t>
  </si>
  <si>
    <t>046293265</t>
  </si>
  <si>
    <t>SANCHEZ CALATRAVA,  CARINA</t>
  </si>
  <si>
    <t>071505859</t>
  </si>
  <si>
    <t>SANCHEZ CARRERA,  JORGE ENRIQUE</t>
  </si>
  <si>
    <t>071146894</t>
  </si>
  <si>
    <t>SANCHEZ CARRILLO,  MARIA</t>
  </si>
  <si>
    <t>013122558</t>
  </si>
  <si>
    <t>SANCHEZ COLLADO,  M. DOLORES</t>
  </si>
  <si>
    <t>051086639</t>
  </si>
  <si>
    <t>SANCHEZ CRESPO,  PATRICIA</t>
  </si>
  <si>
    <t>047290621</t>
  </si>
  <si>
    <t>SANCHEZ DIAZ,  TERESA</t>
  </si>
  <si>
    <t>076113742</t>
  </si>
  <si>
    <t>SANCHEZ DOMINGUEZ,  ALICIA</t>
  </si>
  <si>
    <t>070802929</t>
  </si>
  <si>
    <t>SANCHEZ GARCIA,  RAQUEL</t>
  </si>
  <si>
    <t>006582313</t>
  </si>
  <si>
    <t>SANCHEZ GARCIA,  SONIA</t>
  </si>
  <si>
    <t>003897026</t>
  </si>
  <si>
    <t>SANCHEZ GARCIA-SILVESTRE,  GEMMA</t>
  </si>
  <si>
    <t>007972619</t>
  </si>
  <si>
    <t>SANCHEZ GASCON,  ANA BELEN</t>
  </si>
  <si>
    <t>006584161</t>
  </si>
  <si>
    <t>SANCHEZ GONZALEZ,  MARCOS ANTONIO</t>
  </si>
  <si>
    <t>070874246</t>
  </si>
  <si>
    <t>SANCHEZ GORDO,  LAURA</t>
  </si>
  <si>
    <t>072152232</t>
  </si>
  <si>
    <t>SANCHEZ GUTIERREZ,  MARIA</t>
  </si>
  <si>
    <t>070936290</t>
  </si>
  <si>
    <t>SANCHEZ HERNANDEZ,  BLANCA MARIA</t>
  </si>
  <si>
    <t>071033377</t>
  </si>
  <si>
    <t>SANCHEZ HERNANDO,  NURIA</t>
  </si>
  <si>
    <t>071935104</t>
  </si>
  <si>
    <t>SANCHEZ HURTADO,  DAVID</t>
  </si>
  <si>
    <t>012780540</t>
  </si>
  <si>
    <t>SANCHEZ IGLESIAS,  RUBEN</t>
  </si>
  <si>
    <t>070884033</t>
  </si>
  <si>
    <t>SANCHEZ OREJA,  M. ANGELES</t>
  </si>
  <si>
    <t>070890455</t>
  </si>
  <si>
    <t>SANCHEZ PARADINAS,  MONTSERRAT</t>
  </si>
  <si>
    <t>071310490</t>
  </si>
  <si>
    <t>SANCHEZ PASCUAL,  MARIA CRISTINA</t>
  </si>
  <si>
    <t>071147630</t>
  </si>
  <si>
    <t>SANCHEZ PEREZ,  CRISTINA</t>
  </si>
  <si>
    <t>070900815</t>
  </si>
  <si>
    <t>SANCHEZ PEREZ,  PILAR</t>
  </si>
  <si>
    <t>011962478</t>
  </si>
  <si>
    <t>SANCHEZ SALGADO,  JUAN</t>
  </si>
  <si>
    <t>070893963</t>
  </si>
  <si>
    <t>SANCHEZ SAN ROMAN,  JORGE</t>
  </si>
  <si>
    <t>076124717</t>
  </si>
  <si>
    <t>SANCHEZ SANCHEZ,  M. PUERTO</t>
  </si>
  <si>
    <t>079346080</t>
  </si>
  <si>
    <t>SANCHEZ SANCHEZ,  MARIA</t>
  </si>
  <si>
    <t>070906824</t>
  </si>
  <si>
    <t>SANCHEZ SANCHEZ,  MARIO</t>
  </si>
  <si>
    <t>009815084</t>
  </si>
  <si>
    <t>SANCHEZ SIERRA,  CASANDRA</t>
  </si>
  <si>
    <t>006551092</t>
  </si>
  <si>
    <t>SANCHEZ SOBRINO,  SOLEDAD</t>
  </si>
  <si>
    <t>047010499</t>
  </si>
  <si>
    <t>SANCHEZ TEJERO,  JULIO</t>
  </si>
  <si>
    <t>047095391</t>
  </si>
  <si>
    <t>SANCHEZ TORRES,  CARLOS</t>
  </si>
  <si>
    <t>070825500</t>
  </si>
  <si>
    <t>SANCHEZ VENEROS,  ALICIA</t>
  </si>
  <si>
    <t>007871260</t>
  </si>
  <si>
    <t>SANCHEZ VICENTE,  Mª TERESA</t>
  </si>
  <si>
    <t>070869999</t>
  </si>
  <si>
    <t>SANCHEZ VICENTE,  SARA</t>
  </si>
  <si>
    <t>070983535</t>
  </si>
  <si>
    <t>SANCHEZ VIEIRA,  NAZARET</t>
  </si>
  <si>
    <t>053499580</t>
  </si>
  <si>
    <t>SANCHEZ VILLARES,  JULIA</t>
  </si>
  <si>
    <t>003921389</t>
  </si>
  <si>
    <t>SANCHEZ VIUDES,  EVA</t>
  </si>
  <si>
    <t>053812098</t>
  </si>
  <si>
    <t>SANCHEZ-CARPINTERO ANGUIANO,  IRENE</t>
  </si>
  <si>
    <t>070823954</t>
  </si>
  <si>
    <t>SANCHEZ-FARALDO SANZ,  M. LOURDES</t>
  </si>
  <si>
    <t>071306674</t>
  </si>
  <si>
    <t>SANCHO ARNAIZ,  PATRICIA</t>
  </si>
  <si>
    <t>070259529</t>
  </si>
  <si>
    <t>SANCHO ARRANZ,  VERONICA</t>
  </si>
  <si>
    <t>070075718</t>
  </si>
  <si>
    <t>SANCHO GARCIA,  CELIA</t>
  </si>
  <si>
    <t>071956741</t>
  </si>
  <si>
    <t>SANCHO GARCIA,  ELDA</t>
  </si>
  <si>
    <t>012769554</t>
  </si>
  <si>
    <t>SANCHO GONZALEZ,  M. INMACULADA</t>
  </si>
  <si>
    <t>002645354</t>
  </si>
  <si>
    <t>SANCHO MARTIN,  SANDRA</t>
  </si>
  <si>
    <t>012734598</t>
  </si>
  <si>
    <t>SANCHO VIZCAINO,  M. NIEVES</t>
  </si>
  <si>
    <t>073207386</t>
  </si>
  <si>
    <t>SANMARTIN CAMPO,  ALVARO</t>
  </si>
  <si>
    <t>072894172</t>
  </si>
  <si>
    <t>SANTA BARBARA CAMPANARIO,  MARTA</t>
  </si>
  <si>
    <t>013079667</t>
  </si>
  <si>
    <t>SANTAMARIA ALONSO,  MARIA BLANCA</t>
  </si>
  <si>
    <t>072091376</t>
  </si>
  <si>
    <t>SANTAMARIA FERNANDEZ,  SUSANA</t>
  </si>
  <si>
    <t>070814320</t>
  </si>
  <si>
    <t>SANTAMARIA HUERTA,  LETICIA</t>
  </si>
  <si>
    <t>071299536</t>
  </si>
  <si>
    <t>SANTAMARIA SANCHO,  DAVID</t>
  </si>
  <si>
    <t>013132457</t>
  </si>
  <si>
    <t>SANTAMARIA VILLANUEVA,  M. VIOLETA</t>
  </si>
  <si>
    <t>006279994</t>
  </si>
  <si>
    <t>SANTIAGO MARTINEZ,  MARIA DEL CARMEN</t>
  </si>
  <si>
    <t>070808757</t>
  </si>
  <si>
    <t>SANTIAGO OREJAS,  RAQUEL</t>
  </si>
  <si>
    <t>008879485</t>
  </si>
  <si>
    <t>SANTIAGO PECERO,  MARGARA</t>
  </si>
  <si>
    <t>071445451</t>
  </si>
  <si>
    <t>SANTIANES LOPEZ,  ROCIO</t>
  </si>
  <si>
    <t>007837072</t>
  </si>
  <si>
    <t>SANTOS BAZ,  IGNACIA</t>
  </si>
  <si>
    <t>071507583</t>
  </si>
  <si>
    <t>SANTOS FERNANDEZ,  TANIA</t>
  </si>
  <si>
    <t>071935217</t>
  </si>
  <si>
    <t>SANTOS GONZALEZ,  CRISTINA</t>
  </si>
  <si>
    <t>009326854</t>
  </si>
  <si>
    <t>SANTOS LOPEZ,  ANA SOLEDAD</t>
  </si>
  <si>
    <t>070932528</t>
  </si>
  <si>
    <t>SANTOS MORENO,  OLIVIA</t>
  </si>
  <si>
    <t>070938255</t>
  </si>
  <si>
    <t>SANTOS NIETO,  LAURA</t>
  </si>
  <si>
    <t>071031013</t>
  </si>
  <si>
    <t>SANTOS RABANILLO,  OLGA</t>
  </si>
  <si>
    <t>071310151</t>
  </si>
  <si>
    <t>SANZ ALZAGA,  MIRIAM</t>
  </si>
  <si>
    <t>072895268</t>
  </si>
  <si>
    <t>SANZ AYUSO,  RAQUEL</t>
  </si>
  <si>
    <t>046890443</t>
  </si>
  <si>
    <t>SANZ BARECHA,  JORGE</t>
  </si>
  <si>
    <t>071123294</t>
  </si>
  <si>
    <t>SANZ BLANCO,  RAQUEL</t>
  </si>
  <si>
    <t>044906152</t>
  </si>
  <si>
    <t>SANZ GARCIA,  CRISTINA</t>
  </si>
  <si>
    <t>071265328</t>
  </si>
  <si>
    <t>SANZ GUIJON,  ANA MARIA</t>
  </si>
  <si>
    <t>012332110</t>
  </si>
  <si>
    <t>SANZ MIGUEL,  NATALIA</t>
  </si>
  <si>
    <t>003140759</t>
  </si>
  <si>
    <t>SANZ MUÑOZ,  JAVIER</t>
  </si>
  <si>
    <t>073015553</t>
  </si>
  <si>
    <t>SANZ OMEDES,  LAURA</t>
  </si>
  <si>
    <t>012761264</t>
  </si>
  <si>
    <t>SANZ PASCUAL,  M. DEL CARMEN</t>
  </si>
  <si>
    <t>072888747</t>
  </si>
  <si>
    <t>SANZ PEREZ,  CARLOS</t>
  </si>
  <si>
    <t>045571517</t>
  </si>
  <si>
    <t>SANZ REQUEJO,  M. BEGOÑA</t>
  </si>
  <si>
    <t>071175452</t>
  </si>
  <si>
    <t>SANZ RUBIO,  SARA</t>
  </si>
  <si>
    <t>071157249</t>
  </si>
  <si>
    <t>SANZ RUBIO,  SUSANA</t>
  </si>
  <si>
    <t>071939443</t>
  </si>
  <si>
    <t>SANZ SANCHEZ,  RAQUEL</t>
  </si>
  <si>
    <t>072072207</t>
  </si>
  <si>
    <t>SARABIA RUBIO,  PABLO JOSE</t>
  </si>
  <si>
    <t>070823759</t>
  </si>
  <si>
    <t>SARDON GARCIA,  ANA</t>
  </si>
  <si>
    <t>006579997</t>
  </si>
  <si>
    <t>SASTRE PRADA,  REBECA</t>
  </si>
  <si>
    <t>030995477</t>
  </si>
  <si>
    <t>SASTRE REYES,  JOSE</t>
  </si>
  <si>
    <t>012397787</t>
  </si>
  <si>
    <t>SASTRE ZARZUELA,  BLANCA TERESA</t>
  </si>
  <si>
    <t>008884732</t>
  </si>
  <si>
    <t>SAYAGO SANCHEZ,  ROSA MARIA</t>
  </si>
  <si>
    <t>072390443</t>
  </si>
  <si>
    <t>SEBASTIAN DE DIEGO,  JESUS MARIA</t>
  </si>
  <si>
    <t>073221151</t>
  </si>
  <si>
    <t>SEBASTIAN GRACIA,  NURIA</t>
  </si>
  <si>
    <t>012779804</t>
  </si>
  <si>
    <t>SEBASTIAN HERAS,  M. CARMEN</t>
  </si>
  <si>
    <t>003138016</t>
  </si>
  <si>
    <t>SEBASTIAN MONASOR,  LUIS MIGUEL</t>
  </si>
  <si>
    <t>071312662</t>
  </si>
  <si>
    <t>SEDANO GIL,  LAURA</t>
  </si>
  <si>
    <t>001189479</t>
  </si>
  <si>
    <t>SEGURA PAEZ,  ANDREA</t>
  </si>
  <si>
    <t>046838894</t>
  </si>
  <si>
    <t>SEIJAS BALLESTEROS,  ANA ISABEL</t>
  </si>
  <si>
    <t>033553409</t>
  </si>
  <si>
    <t>SEIJAS VAZQUEZ,  LUCIA</t>
  </si>
  <si>
    <t>071952185</t>
  </si>
  <si>
    <t>SENDINO MELGOSA,  ESTIBALIZ</t>
  </si>
  <si>
    <t>071277138</t>
  </si>
  <si>
    <t>SENDINO URETA,  DAVID</t>
  </si>
  <si>
    <t>071265065</t>
  </si>
  <si>
    <t>SEPTIEN LOPEZ,  MARTA</t>
  </si>
  <si>
    <t>007992838</t>
  </si>
  <si>
    <t>SERENO PEREZ,  ROSA MARIA</t>
  </si>
  <si>
    <t>071305222</t>
  </si>
  <si>
    <t>SERRANO ARAUZO,  ANGELA</t>
  </si>
  <si>
    <t>014635853</t>
  </si>
  <si>
    <t>SERRANO CRESPO,  MARIA</t>
  </si>
  <si>
    <t>009047074</t>
  </si>
  <si>
    <t>SERRANO DE TOMAS,  CRISTINA</t>
  </si>
  <si>
    <t>051446206</t>
  </si>
  <si>
    <t>SERRANO GONZALEZ,  DAVID ANGEL</t>
  </si>
  <si>
    <t>070259073</t>
  </si>
  <si>
    <t>SERRANO GONZALEZ,  M. DEL ROCIO</t>
  </si>
  <si>
    <t>050470153</t>
  </si>
  <si>
    <t>SERRANO LOPEZ,  JOSE BASILIO</t>
  </si>
  <si>
    <t>071282279</t>
  </si>
  <si>
    <t>SERRANO LOPEZ,  RAQUEL</t>
  </si>
  <si>
    <t>012782323</t>
  </si>
  <si>
    <t>SIERRA DE LOS MOZOS,  ISABEL</t>
  </si>
  <si>
    <t>018058816</t>
  </si>
  <si>
    <t>SILLES ANDRADA,  OLGA</t>
  </si>
  <si>
    <t>007972279</t>
  </si>
  <si>
    <t>SIMON PAYO,  PABLO</t>
  </si>
  <si>
    <t>012408770</t>
  </si>
  <si>
    <t>SOBRADILLO VAQUERO,  M. CARMEN</t>
  </si>
  <si>
    <t>071553741</t>
  </si>
  <si>
    <t>SOBRIN LAMUEDRA,  SARA</t>
  </si>
  <si>
    <t>012334759</t>
  </si>
  <si>
    <t>SOBRINO SALGADO,  ALBA</t>
  </si>
  <si>
    <t>011947016</t>
  </si>
  <si>
    <t>SOGO PUENTE,  M. ISABEL</t>
  </si>
  <si>
    <t>048692501</t>
  </si>
  <si>
    <t>SOLANO MENDOZA,  AINOA</t>
  </si>
  <si>
    <t>072172877</t>
  </si>
  <si>
    <t>SOLAR ARENAL,  LUCIA</t>
  </si>
  <si>
    <t>072834102</t>
  </si>
  <si>
    <t>SOLAS ESCOBAR,  AURORA LIDIA</t>
  </si>
  <si>
    <t>076961753</t>
  </si>
  <si>
    <t>SOMOZA ALVAREZ,  AIDA</t>
  </si>
  <si>
    <t>070887248</t>
  </si>
  <si>
    <t>SOMOZA SANCHEZ,  DAPHNE M.</t>
  </si>
  <si>
    <t>016810311</t>
  </si>
  <si>
    <t>SORIA CALVO,  ESTELA EVA</t>
  </si>
  <si>
    <t>072891560</t>
  </si>
  <si>
    <t>SORIA GARCIA,  BLANCA</t>
  </si>
  <si>
    <t>015481856</t>
  </si>
  <si>
    <t>SOTO DIAZ,  AURORA</t>
  </si>
  <si>
    <t>071943857</t>
  </si>
  <si>
    <t>SOTO ROBLES,  VIRGINIA</t>
  </si>
  <si>
    <t>047459284</t>
  </si>
  <si>
    <t>SOTO VARELA,  ROBERTO</t>
  </si>
  <si>
    <t>070902482</t>
  </si>
  <si>
    <t>SOUSA FILGUEIRA,  CARMEN</t>
  </si>
  <si>
    <t>071933431</t>
  </si>
  <si>
    <t>SUAREZ ARENAS,  NOELIA</t>
  </si>
  <si>
    <t>071927502</t>
  </si>
  <si>
    <t>SUAZO LIEBANA,  BELEN</t>
  </si>
  <si>
    <t>003468562</t>
  </si>
  <si>
    <t>SUBTIL MARUGAN,  MACARENA</t>
  </si>
  <si>
    <t>005997212</t>
  </si>
  <si>
    <t>SUFFERT LOSON,  SOLANGE AZUL</t>
  </si>
  <si>
    <t>038555178</t>
  </si>
  <si>
    <t>TABLADO GALLEGO,  JULIA</t>
  </si>
  <si>
    <t>071459796</t>
  </si>
  <si>
    <t>TAGARRO ROY,  SANDRA</t>
  </si>
  <si>
    <t>012397336</t>
  </si>
  <si>
    <t>TATO DIEZ,  SILVIA</t>
  </si>
  <si>
    <t>009764352</t>
  </si>
  <si>
    <t>TEJADA LOPEZ,  ANA</t>
  </si>
  <si>
    <t>071178921</t>
  </si>
  <si>
    <t>TEJEDOR FERNANDEZ,  MARTA</t>
  </si>
  <si>
    <t>012404369</t>
  </si>
  <si>
    <t>TELLEZ LLANOS,  M. NURIA</t>
  </si>
  <si>
    <t>047096643</t>
  </si>
  <si>
    <t>TELLEZ SANCHEZ,  M. DEL CARMEN</t>
  </si>
  <si>
    <t>029124519</t>
  </si>
  <si>
    <t>TELLO TORRES,  TERESA</t>
  </si>
  <si>
    <t>050120259</t>
  </si>
  <si>
    <t>TEMPRADO SANCHEZ,  RAQUEL</t>
  </si>
  <si>
    <t>076052071</t>
  </si>
  <si>
    <t>TEOMIRO OLLERO,  ALICIA</t>
  </si>
  <si>
    <t>002714313</t>
  </si>
  <si>
    <t>TERRAZAS LOPEZ,  RAQUEL</t>
  </si>
  <si>
    <t>044422358</t>
  </si>
  <si>
    <t>TERRON SERNA,  MARIA DEL MAR</t>
  </si>
  <si>
    <t>071451948</t>
  </si>
  <si>
    <t>TESSIER FERNANDEZ,  BEATRIZ</t>
  </si>
  <si>
    <t>070879202</t>
  </si>
  <si>
    <t>TETILLA VICENTE,  JOSE ANGEL</t>
  </si>
  <si>
    <t>X8021191X</t>
  </si>
  <si>
    <t>THOMAS ,  CRAIG</t>
  </si>
  <si>
    <t>013137787</t>
  </si>
  <si>
    <t>TOBAR VICENTE,  M. DEL PILAR</t>
  </si>
  <si>
    <t>071642175</t>
  </si>
  <si>
    <t>TOCINO PEREZ,  MONICA</t>
  </si>
  <si>
    <t>047094769</t>
  </si>
  <si>
    <t>TOLOSA GIL,  MARIA DE LOS LLANOS</t>
  </si>
  <si>
    <t>071347336</t>
  </si>
  <si>
    <t>TOLOSANA GONZALEZ,  ALBA</t>
  </si>
  <si>
    <t>071303298</t>
  </si>
  <si>
    <t>TOME FERNANDEZ,  BEATRIZ</t>
  </si>
  <si>
    <t>071423226</t>
  </si>
  <si>
    <t>TOME GONZALEZ,  JUAN PABLO</t>
  </si>
  <si>
    <t>071345905</t>
  </si>
  <si>
    <t>TOME TAVERA,  CARLA</t>
  </si>
  <si>
    <t>044905647</t>
  </si>
  <si>
    <t>TOMILLO SORIA,  JOSE MARIA</t>
  </si>
  <si>
    <t>070884555</t>
  </si>
  <si>
    <t>TORIBIO PEREZ,  MARTA</t>
  </si>
  <si>
    <t>071168018</t>
  </si>
  <si>
    <t>TORICES CASTRILLO,  PALOMA</t>
  </si>
  <si>
    <t>012372927</t>
  </si>
  <si>
    <t>TORINOS BOTRAN,  M. DEL CARMEN ESTHER</t>
  </si>
  <si>
    <t>011969301</t>
  </si>
  <si>
    <t>TORIO ROSON,  M. CRISTINA</t>
  </si>
  <si>
    <t>071173010</t>
  </si>
  <si>
    <t>TORRE PEREZ,  VIRGINIA DE LA</t>
  </si>
  <si>
    <t>009781557</t>
  </si>
  <si>
    <t>TORRE SILVAN,  M. MAR DEL</t>
  </si>
  <si>
    <t>072891346</t>
  </si>
  <si>
    <t>TORREBLANCA GOMEZ,  MARTA M.</t>
  </si>
  <si>
    <t>047400782</t>
  </si>
  <si>
    <t>TORRECILLA CIFUENTES,  VICTOR JOSE</t>
  </si>
  <si>
    <t>071217894</t>
  </si>
  <si>
    <t>TORRENTE ESTEBAN,  JAVIER</t>
  </si>
  <si>
    <t>008869717</t>
  </si>
  <si>
    <t>TORRES CHAVES,  PEDRO MARIA</t>
  </si>
  <si>
    <t>080100048</t>
  </si>
  <si>
    <t>TORRES CHAVES,  PILAR DE FATIMA</t>
  </si>
  <si>
    <t>071163550</t>
  </si>
  <si>
    <t>TORRES DOMINGO,  BEATRIZ</t>
  </si>
  <si>
    <t>045877996</t>
  </si>
  <si>
    <t>TORVISCO GAMERO,  DAVID</t>
  </si>
  <si>
    <t>071464648</t>
  </si>
  <si>
    <t>TOUS MARCO,  MONICA</t>
  </si>
  <si>
    <t>070815584</t>
  </si>
  <si>
    <t>TRILLO ALMAGRO,  TOMAS</t>
  </si>
  <si>
    <t>071103822</t>
  </si>
  <si>
    <t>TRIMIÑO GONZALEZ,  MARIA DE LAS MERCEDE</t>
  </si>
  <si>
    <t>050853463</t>
  </si>
  <si>
    <t>TRINCADO RUIZ,  CRISTINA</t>
  </si>
  <si>
    <t>012777564</t>
  </si>
  <si>
    <t>TRUCHERO LEVAS,  LUIS ANGEL</t>
  </si>
  <si>
    <t>072069466</t>
  </si>
  <si>
    <t>TRUEBA DIAZ,  FERNANDO</t>
  </si>
  <si>
    <t>080092458</t>
  </si>
  <si>
    <t>URBANO FERNANDEZ,  ELENA</t>
  </si>
  <si>
    <t>071296672</t>
  </si>
  <si>
    <t>URBON GONZALEZ,  SARA</t>
  </si>
  <si>
    <t>071464309</t>
  </si>
  <si>
    <t>URDIALES VILLARROEL,  ADRIAN</t>
  </si>
  <si>
    <t>047032929</t>
  </si>
  <si>
    <t>URETA RIVAS,  ANA</t>
  </si>
  <si>
    <t>016810241</t>
  </si>
  <si>
    <t>URIEL ANDRES,  FELICIDAD</t>
  </si>
  <si>
    <t>071139447</t>
  </si>
  <si>
    <t>URUEÑA FERNANDEZ,  M. JOSE</t>
  </si>
  <si>
    <t>071446433</t>
  </si>
  <si>
    <t>URUEÑA GARCIA,  BARBARA ANA</t>
  </si>
  <si>
    <t>072068312</t>
  </si>
  <si>
    <t>USLE SOTA,  INMACULADA</t>
  </si>
  <si>
    <t>071294896</t>
  </si>
  <si>
    <t>UZQUIZA GIL,  LAURA</t>
  </si>
  <si>
    <t>071129824</t>
  </si>
  <si>
    <t>VACA BACHILLER,  ANA M.</t>
  </si>
  <si>
    <t>009319121</t>
  </si>
  <si>
    <t>VACA ESCUDERO,  RUTH</t>
  </si>
  <si>
    <t>052414916</t>
  </si>
  <si>
    <t>VACAS SANCHEZ,  ANA BELEN</t>
  </si>
  <si>
    <t>011445686</t>
  </si>
  <si>
    <t>VAL ALVAREZ,  JAVIER</t>
  </si>
  <si>
    <t>076951614</t>
  </si>
  <si>
    <t>VALDES ZORITA,  ANTONIO</t>
  </si>
  <si>
    <t>071433404</t>
  </si>
  <si>
    <t>VALENCIA VIVAS,  SUSANA</t>
  </si>
  <si>
    <t>047018648</t>
  </si>
  <si>
    <t>VALENCIAGA SANCHEZ,  SILVIA</t>
  </si>
  <si>
    <t>047085083</t>
  </si>
  <si>
    <t>VALERA MADRONA,  CARLOS</t>
  </si>
  <si>
    <t>009763004</t>
  </si>
  <si>
    <t>VALERO ALEPUZ,  DOLORES SUSANA</t>
  </si>
  <si>
    <t>072883917</t>
  </si>
  <si>
    <t>VALERO CABALLERO,  MARTA</t>
  </si>
  <si>
    <t>073008672</t>
  </si>
  <si>
    <t>VALERO CABELLO,  MARTA</t>
  </si>
  <si>
    <t>071132203</t>
  </si>
  <si>
    <t>VALERO FERNANDEZ,  ALEJANDRO</t>
  </si>
  <si>
    <t>047092770</t>
  </si>
  <si>
    <t>VALERO GOMEZ,  ISABEL</t>
  </si>
  <si>
    <t>004625220</t>
  </si>
  <si>
    <t>VALIENTE GARCIA,  MARTA</t>
  </si>
  <si>
    <t>003896987</t>
  </si>
  <si>
    <t>VALIENTE PEREZ,  Mª ANGELES</t>
  </si>
  <si>
    <t>076031999</t>
  </si>
  <si>
    <t>VALIENTE ROCHA,  SANDRA</t>
  </si>
  <si>
    <t>009408926</t>
  </si>
  <si>
    <t>VALLE APARICIO,  ANA ISABEL</t>
  </si>
  <si>
    <t>009422974</t>
  </si>
  <si>
    <t>VALLE GARCIA,  SUSANA ESTHER</t>
  </si>
  <si>
    <t>071948377</t>
  </si>
  <si>
    <t>VALLE MOTA,  INES DEL</t>
  </si>
  <si>
    <t>005917692</t>
  </si>
  <si>
    <t>VALLE PAREJA,  ANA BELEN</t>
  </si>
  <si>
    <t>053390278</t>
  </si>
  <si>
    <t>VALLE PEÑA,  OLIVIA</t>
  </si>
  <si>
    <t>012781592</t>
  </si>
  <si>
    <t>VALLE PEREZ,  EDUARDO DEL</t>
  </si>
  <si>
    <t>010883823</t>
  </si>
  <si>
    <t>VALLE VARILLAS,  YOLANDA DEL</t>
  </si>
  <si>
    <t>003926905</t>
  </si>
  <si>
    <t>VALLEJO AGUADO,  ROCIO</t>
  </si>
  <si>
    <t>070812527</t>
  </si>
  <si>
    <t>VALLEJO DOMINGUEZ,  SARA</t>
  </si>
  <si>
    <t>052371235</t>
  </si>
  <si>
    <t>VALLEJO FERNANDEZ,  MARTA</t>
  </si>
  <si>
    <t>050227076</t>
  </si>
  <si>
    <t>VALLS TEJEDOR,  MARCOS</t>
  </si>
  <si>
    <t>080072501</t>
  </si>
  <si>
    <t>VALVERDE ALONSO,  DARIO</t>
  </si>
  <si>
    <t>047532206</t>
  </si>
  <si>
    <t>VALVERDE CAMARA,  BLANCA CRISTINA</t>
  </si>
  <si>
    <t>014304811</t>
  </si>
  <si>
    <t>VALVERDE HOYAS,  BEATRIZ</t>
  </si>
  <si>
    <t>011969194</t>
  </si>
  <si>
    <t>VAQUERO CUELLAR,  LUIS</t>
  </si>
  <si>
    <t>071025722</t>
  </si>
  <si>
    <t>VAQUERO PEDRUELO,  SONIA</t>
  </si>
  <si>
    <t>011974119</t>
  </si>
  <si>
    <t>VARA MARTIN,  SOLEDAD</t>
  </si>
  <si>
    <t>050902218</t>
  </si>
  <si>
    <t>VARELA PARDO,  CARLA</t>
  </si>
  <si>
    <t>032883598</t>
  </si>
  <si>
    <t>VAZQUEZ ACEBAL,  VICENTE</t>
  </si>
  <si>
    <t>071465141</t>
  </si>
  <si>
    <t>VAZQUEZ ALVARO,  ANDRES</t>
  </si>
  <si>
    <t>048904081</t>
  </si>
  <si>
    <t>VAZQUEZ COELLO,  VANESSA</t>
  </si>
  <si>
    <t>016624018</t>
  </si>
  <si>
    <t>VAZQUEZ FERNANDEZ,  JUDIT VICTORIA</t>
  </si>
  <si>
    <t>011806491</t>
  </si>
  <si>
    <t>VAZQUEZ JIMENEZ,  JAVIER</t>
  </si>
  <si>
    <t>045906701</t>
  </si>
  <si>
    <t>VAZQUEZ LOPEZ,  JOSE LUIS</t>
  </si>
  <si>
    <t>047398614</t>
  </si>
  <si>
    <t>VAZQUEZ MORA,  BEATRIZ</t>
  </si>
  <si>
    <t>009347125</t>
  </si>
  <si>
    <t>VAZQUEZ SANGRADOR,  M. CRUZ</t>
  </si>
  <si>
    <t>071895243</t>
  </si>
  <si>
    <t>VEGA ALEGRE,  ADRIAN</t>
  </si>
  <si>
    <t>072890062</t>
  </si>
  <si>
    <t>VEGA ARRIBAS,  PATRICIA</t>
  </si>
  <si>
    <t>071158136</t>
  </si>
  <si>
    <t>VEGA CALVO,  VIRGINIA</t>
  </si>
  <si>
    <t>080099146</t>
  </si>
  <si>
    <t>VEGA GARCIA,  ESTRELLA MARIA</t>
  </si>
  <si>
    <t>010081790</t>
  </si>
  <si>
    <t>VEGA JAÑEZ,  ROSA ISABEL</t>
  </si>
  <si>
    <t>071420244</t>
  </si>
  <si>
    <t>VEGA MARCOS,  BEATRIZ</t>
  </si>
  <si>
    <t>046883273</t>
  </si>
  <si>
    <t>VEGA MARTIN,  CRISTINA</t>
  </si>
  <si>
    <t>012422416</t>
  </si>
  <si>
    <t>VEGA RUBIALES,  SHEILA</t>
  </si>
  <si>
    <t>051117313</t>
  </si>
  <si>
    <t>VEGA RUIZ,  EDUARDO</t>
  </si>
  <si>
    <t>071106121</t>
  </si>
  <si>
    <t>VELA HORTIGÜELA,  ANA</t>
  </si>
  <si>
    <t>006274098</t>
  </si>
  <si>
    <t>VELARDO CASAS,  CONSTANTINA</t>
  </si>
  <si>
    <t>003462330</t>
  </si>
  <si>
    <t>VELASCO ACEBES,  ANA VICTORIA</t>
  </si>
  <si>
    <t>047282424</t>
  </si>
  <si>
    <t>VELASCO BENITO,  LAURA</t>
  </si>
  <si>
    <t>047300299</t>
  </si>
  <si>
    <t>VELASCO IZQUIERDO,  ALMUDENA</t>
  </si>
  <si>
    <t>045574813</t>
  </si>
  <si>
    <t>VELASCO MADRID,  ANA LARA</t>
  </si>
  <si>
    <t>013154824</t>
  </si>
  <si>
    <t>VELASCO PEREZ,  SONIA</t>
  </si>
  <si>
    <t>070812345</t>
  </si>
  <si>
    <t>VELAZQUEZ LOPEZ,  JUDIT</t>
  </si>
  <si>
    <t>044901820</t>
  </si>
  <si>
    <t>VERGARA SANCHEZ,  CRISTINA</t>
  </si>
  <si>
    <t>071295335</t>
  </si>
  <si>
    <t>VICARIO ANGULO,  REBECA</t>
  </si>
  <si>
    <t>003909101</t>
  </si>
  <si>
    <t>VICENTE BULLON,  RAQUEL</t>
  </si>
  <si>
    <t>071094383</t>
  </si>
  <si>
    <t>VICENTE CALVO,  ESTHER</t>
  </si>
  <si>
    <t>045687222</t>
  </si>
  <si>
    <t>VICENTE FERNANDEZ,  MARIA DEL MAR</t>
  </si>
  <si>
    <t>070911113</t>
  </si>
  <si>
    <t>VICENTE GARCIA,  MARIA</t>
  </si>
  <si>
    <t>053470675</t>
  </si>
  <si>
    <t>VICENTE LAZARO,  ANGELA</t>
  </si>
  <si>
    <t>071029388</t>
  </si>
  <si>
    <t>VICENTE MAZUELAS,  ANA MARIA</t>
  </si>
  <si>
    <t>007984095</t>
  </si>
  <si>
    <t>VICENTE SANCHEZ,  MARTA</t>
  </si>
  <si>
    <t>044641427</t>
  </si>
  <si>
    <t>VIDAURRE OZCARIZ,  SARAI</t>
  </si>
  <si>
    <t>050757440</t>
  </si>
  <si>
    <t>VIECO DIAZ,  CRISTINA</t>
  </si>
  <si>
    <t>032889583</t>
  </si>
  <si>
    <t>VIGIL GUTIERREZ,  JOSE ALBERTO</t>
  </si>
  <si>
    <t>034274067</t>
  </si>
  <si>
    <t>VILAR VALCARCEL,  LAURA</t>
  </si>
  <si>
    <t>071117342</t>
  </si>
  <si>
    <t>VILLADA ROJO,  M.  ARANZAZU</t>
  </si>
  <si>
    <t>012337164</t>
  </si>
  <si>
    <t>VILLAESCUSA GARCIA,  BEATRIZ</t>
  </si>
  <si>
    <t>002671647</t>
  </si>
  <si>
    <t>VILLAESCUSA SICILIA,  LAURA</t>
  </si>
  <si>
    <t>070895541</t>
  </si>
  <si>
    <t>VILLAFRANCA RAMOS,  LAURA</t>
  </si>
  <si>
    <t>071938559</t>
  </si>
  <si>
    <t>VILLAHOZ DIAGO,  NATALIA</t>
  </si>
  <si>
    <t>050116952</t>
  </si>
  <si>
    <t>VILLALBA ANDUJAR,  ELSA</t>
  </si>
  <si>
    <t>071104063</t>
  </si>
  <si>
    <t>VILLALIBRE TOLOSA,  MARIA ISABEL</t>
  </si>
  <si>
    <t>071296536</t>
  </si>
  <si>
    <t>VILLANUEVA LOBATO,  MARTA</t>
  </si>
  <si>
    <t>078755590</t>
  </si>
  <si>
    <t>VILLANUEVA SARRIA,  SORAYA</t>
  </si>
  <si>
    <t>012394986</t>
  </si>
  <si>
    <t>VILLAREJO ASENSIO,  M. CARMEN</t>
  </si>
  <si>
    <t>071017411</t>
  </si>
  <si>
    <t>VILLARES ALONSO,  ALBA MARIA</t>
  </si>
  <si>
    <t>071522809</t>
  </si>
  <si>
    <t>VILLARROEL VILLARROEL,  LIDIA</t>
  </si>
  <si>
    <t>071463408</t>
  </si>
  <si>
    <t>VIÑUELA ROBLES,  ANDRES</t>
  </si>
  <si>
    <t>011956051</t>
  </si>
  <si>
    <t>VIÑUELA SALGADO,  ASCENSION A.</t>
  </si>
  <si>
    <t>072502594</t>
  </si>
  <si>
    <t>VIVANCO LOPEZ,  MAITE</t>
  </si>
  <si>
    <t>053415491</t>
  </si>
  <si>
    <t>VON PRABUCKI HURTADO,  NATALIA</t>
  </si>
  <si>
    <t>070972125</t>
  </si>
  <si>
    <t>WILLIAMS LANG,  JANINE JOAN</t>
  </si>
  <si>
    <t>070254594</t>
  </si>
  <si>
    <t>YAGUE AGUÑA,  BORJA</t>
  </si>
  <si>
    <t>072879598</t>
  </si>
  <si>
    <t>YAGÜE MARTIN,  Mª AGUSTINA</t>
  </si>
  <si>
    <t>044493274</t>
  </si>
  <si>
    <t>YAÑEZ BASTOS,  DIANA</t>
  </si>
  <si>
    <t>050178088</t>
  </si>
  <si>
    <t>YUBERO HORCAJADA,  SONIA TERESA</t>
  </si>
  <si>
    <t>070801644</t>
  </si>
  <si>
    <t>YUSTE PERAL,  SOFIA</t>
  </si>
  <si>
    <t>072076383</t>
  </si>
  <si>
    <t>YUSTE RUIZ,  PAULA</t>
  </si>
  <si>
    <t>012416591</t>
  </si>
  <si>
    <t>ZAMORA BALLESTEROS,  DANIEL</t>
  </si>
  <si>
    <t>005697910</t>
  </si>
  <si>
    <t>ZAPATA MARTIN MORENO,  MILAGROS JOSEFA</t>
  </si>
  <si>
    <t>012415671</t>
  </si>
  <si>
    <t>ZARATE RIVERO,  ISABEL</t>
  </si>
  <si>
    <t>034099707</t>
  </si>
  <si>
    <t>ZARZOSA RODRIGUEZ,  MARIA  ISABEL</t>
  </si>
  <si>
    <t>070823199</t>
  </si>
  <si>
    <t>ZAZO JIMENEZ,  VIOLETA</t>
  </si>
  <si>
    <t>047722597</t>
  </si>
  <si>
    <t>ZEITZ LALANNE,  ERICA</t>
  </si>
  <si>
    <t>071351626</t>
  </si>
  <si>
    <t>ZUMAETA NAKA,  SANDRA VERONICA</t>
  </si>
  <si>
    <t>053677040</t>
  </si>
  <si>
    <t>ZURBANO FERNANDEZ,  MARCOS</t>
  </si>
  <si>
    <t>013091311</t>
  </si>
  <si>
    <t>ABAD CALVO,  M. PRADOS</t>
  </si>
  <si>
    <t>009807099</t>
  </si>
  <si>
    <t>ABAD CARRERA,  ESPERANZA</t>
  </si>
  <si>
    <t>070828882</t>
  </si>
  <si>
    <t>ABAD GIL,  MARIA VICTORIA</t>
  </si>
  <si>
    <t>016813400</t>
  </si>
  <si>
    <t>ABAD SALA,  MARISA</t>
  </si>
  <si>
    <t>070818500</t>
  </si>
  <si>
    <t>ABAD SANCHEZ,  NOELIA</t>
  </si>
  <si>
    <t>009274677</t>
  </si>
  <si>
    <t>ABASCAL ALTUZARRA,  MARIA NIEVES</t>
  </si>
  <si>
    <t>009313985</t>
  </si>
  <si>
    <t>ABEDUL ZULUETA,  BEATRIZ</t>
  </si>
  <si>
    <t>071264663</t>
  </si>
  <si>
    <t>ABOU ZEID,  SAMI</t>
  </si>
  <si>
    <t>070245217</t>
  </si>
  <si>
    <t>ACEBES MUÑOZ,  JOSE ANGEL</t>
  </si>
  <si>
    <t>071028966</t>
  </si>
  <si>
    <t>ACEBES VAQUERO,  ROBERTO</t>
  </si>
  <si>
    <t>071935207</t>
  </si>
  <si>
    <t>ACOSTA MARTINEZ,  LETICIA</t>
  </si>
  <si>
    <t>071035065</t>
  </si>
  <si>
    <t>AGUADO FERNANDEZ,  ALBA</t>
  </si>
  <si>
    <t>012414109</t>
  </si>
  <si>
    <t>AGUADO GONZALEZ,  ALBA CLARA</t>
  </si>
  <si>
    <t>071157483</t>
  </si>
  <si>
    <t>AGUADO MELERO,  VANESA</t>
  </si>
  <si>
    <t>003134503</t>
  </si>
  <si>
    <t>AGUADO TERUEL,  SARA</t>
  </si>
  <si>
    <t>013152330</t>
  </si>
  <si>
    <t>AGÜEIRA DEL POZO,  REBECA</t>
  </si>
  <si>
    <t>047529526</t>
  </si>
  <si>
    <t>AGUILERA FERNANDEZ,  MARIA DEL PILAR</t>
  </si>
  <si>
    <t>012758136</t>
  </si>
  <si>
    <t>AGUNDEZ BLANCO,  JAVIER</t>
  </si>
  <si>
    <t>076962568</t>
  </si>
  <si>
    <t>ALADRO ESTRADA,  ESTEBAN</t>
  </si>
  <si>
    <t>071174686</t>
  </si>
  <si>
    <t>ALAIZ LOPEZ,  ANA</t>
  </si>
  <si>
    <t>009036908</t>
  </si>
  <si>
    <t>ALAMO MANRIQUE,  PABLO</t>
  </si>
  <si>
    <t>045719424</t>
  </si>
  <si>
    <t>ALARCON AMADOR,  MARIA JOSE</t>
  </si>
  <si>
    <t>045104020</t>
  </si>
  <si>
    <t>ALARCON GALET,  ANTONIO</t>
  </si>
  <si>
    <t>070520031</t>
  </si>
  <si>
    <t>ALARCON SANABRIA,  RAIMUNDO</t>
  </si>
  <si>
    <t>047520211</t>
  </si>
  <si>
    <t>ALBA LOPEZ,  TAMARA</t>
  </si>
  <si>
    <t>070421394</t>
  </si>
  <si>
    <t>ALBARRAN OSUNA,  ESTHER</t>
  </si>
  <si>
    <t>003137961</t>
  </si>
  <si>
    <t>ALBORNOS MARTIN,  JUAN</t>
  </si>
  <si>
    <t>076964880</t>
  </si>
  <si>
    <t>ALCALA DIAZ,  AIDA</t>
  </si>
  <si>
    <t>072895133</t>
  </si>
  <si>
    <t>ALCALDE DE LA FUENTE,  CLARA</t>
  </si>
  <si>
    <t>071300574</t>
  </si>
  <si>
    <t>ALCALDE SAIZ,  RODRIGO</t>
  </si>
  <si>
    <t>005696541</t>
  </si>
  <si>
    <t>ALCAZAR SANCHEZ,  MARIA ISABEL</t>
  </si>
  <si>
    <t>071438308</t>
  </si>
  <si>
    <t>ALCOBA IBAN,  DAVID</t>
  </si>
  <si>
    <t>072882390</t>
  </si>
  <si>
    <t>ALCUBILLA GARCIA,  ROSA ANA</t>
  </si>
  <si>
    <t>072892481</t>
  </si>
  <si>
    <t>ALDEA ROMERA,  ALBA</t>
  </si>
  <si>
    <t>015404192</t>
  </si>
  <si>
    <t>ALE GOMEZ,  ISABEL MARIA</t>
  </si>
  <si>
    <t>071297395</t>
  </si>
  <si>
    <t>ALEJOS CASTRO,  TERESA</t>
  </si>
  <si>
    <t>047400335</t>
  </si>
  <si>
    <t>ALFARO MARTINEZ,  JAVIER</t>
  </si>
  <si>
    <t>071423285</t>
  </si>
  <si>
    <t>ALFAYATE MAYO,  CHRISTIAN</t>
  </si>
  <si>
    <t>005428991</t>
  </si>
  <si>
    <t>ALFONSO CASADO,  CARMEN</t>
  </si>
  <si>
    <t>050185078</t>
  </si>
  <si>
    <t>ALMENDROS LABRADA,  MARIA CONSOLACION</t>
  </si>
  <si>
    <t>011837943</t>
  </si>
  <si>
    <t>ALMOGUERA GARCIA,  M. SOFIA</t>
  </si>
  <si>
    <t>070819206</t>
  </si>
  <si>
    <t>ALMOHALLA RODRIGUEZ,  ELENA</t>
  </si>
  <si>
    <t>070257354</t>
  </si>
  <si>
    <t>ALONSO ALONSO,  MILLAN</t>
  </si>
  <si>
    <t>012419128</t>
  </si>
  <si>
    <t>ALONSO BARBERO,  SUSANA</t>
  </si>
  <si>
    <t>051994966</t>
  </si>
  <si>
    <t>ALONSO BENITO,  JUAN LUIS</t>
  </si>
  <si>
    <t>010594198</t>
  </si>
  <si>
    <t>ALONSO BLANCO,  BLANCA ESTHER</t>
  </si>
  <si>
    <t>070938778</t>
  </si>
  <si>
    <t>ALONSO CAMINO,  RAQUEL</t>
  </si>
  <si>
    <t>003914243</t>
  </si>
  <si>
    <t>ALONSO CASTILLA,  MARTA</t>
  </si>
  <si>
    <t>046975305</t>
  </si>
  <si>
    <t>ALONSO DE PABLO,  SUSANA</t>
  </si>
  <si>
    <t>071303318</t>
  </si>
  <si>
    <t>ALONSO DELGADO,  ALBA</t>
  </si>
  <si>
    <t>016087268</t>
  </si>
  <si>
    <t>ALONSO FERNANDEZ,  IVAN</t>
  </si>
  <si>
    <t>071025315</t>
  </si>
  <si>
    <t>ALONSO GARCIA,  CARLOS</t>
  </si>
  <si>
    <t>014254683</t>
  </si>
  <si>
    <t>ALONSO GARCIA,  M. ROSARIO</t>
  </si>
  <si>
    <t>071160217</t>
  </si>
  <si>
    <t>ALONSO GOMEZ,  LARA</t>
  </si>
  <si>
    <t>070869006</t>
  </si>
  <si>
    <t>ALONSO MAIDE,  M. CONCEPCION</t>
  </si>
  <si>
    <t>071287365</t>
  </si>
  <si>
    <t>ALONSO MARTIN,  VERONICA</t>
  </si>
  <si>
    <t>071449131</t>
  </si>
  <si>
    <t>ALONSO MARTINEZ,  BEATRIZ</t>
  </si>
  <si>
    <t>012412315</t>
  </si>
  <si>
    <t>ALONSO MORENO,  ANGELES</t>
  </si>
  <si>
    <t>071948094</t>
  </si>
  <si>
    <t>ALONSO MORENO,  MARINA</t>
  </si>
  <si>
    <t>053517711</t>
  </si>
  <si>
    <t>ALONSO PEREZ,  VICTOR MANUEL</t>
  </si>
  <si>
    <t>012333189</t>
  </si>
  <si>
    <t>ALONSO PERRINO,  TERESA</t>
  </si>
  <si>
    <t>012405038</t>
  </si>
  <si>
    <t>ALONSO POBES,  KAREN</t>
  </si>
  <si>
    <t>012387503</t>
  </si>
  <si>
    <t>ALONSO REYES,  MARIA NURIA</t>
  </si>
  <si>
    <t>044915861</t>
  </si>
  <si>
    <t>ALONSO RODRIGUEZ,  CRISTINA</t>
  </si>
  <si>
    <t>070813354</t>
  </si>
  <si>
    <t>ALONSO SAEZ,  PAULA</t>
  </si>
  <si>
    <t>013296453</t>
  </si>
  <si>
    <t>ALONSO SANCHEZ-DEHESA,  M. ROSARIO</t>
  </si>
  <si>
    <t>070264324</t>
  </si>
  <si>
    <t>ALONSO TEJERO,  RAUL</t>
  </si>
  <si>
    <t>013170862</t>
  </si>
  <si>
    <t>ALONSO TEJIDO,  ERIKA</t>
  </si>
  <si>
    <t>070904612</t>
  </si>
  <si>
    <t>ALONSO VELU,  SUSANA</t>
  </si>
  <si>
    <t>050112489</t>
  </si>
  <si>
    <t>ALONSO VILLALOBOS,  RAQUEL</t>
  </si>
  <si>
    <t>050322848</t>
  </si>
  <si>
    <t>ALOR GONZALEZ,  JULIA</t>
  </si>
  <si>
    <t>013304514</t>
  </si>
  <si>
    <t>ALTUZARRA JIMENEZ,  REBECA</t>
  </si>
  <si>
    <t>044429861</t>
  </si>
  <si>
    <t>ALVAREZ ALONSO,  LUIS</t>
  </si>
  <si>
    <t>071159375</t>
  </si>
  <si>
    <t>ALVAREZ ALONSO-LASHERAS,  SARA</t>
  </si>
  <si>
    <t>010063650</t>
  </si>
  <si>
    <t>ALVAREZ ALVAREZ,  ALICIA</t>
  </si>
  <si>
    <t>009806662</t>
  </si>
  <si>
    <t>ALVAREZ AUGUSTO,  HECTOR JOAQUIN</t>
  </si>
  <si>
    <t>044656135</t>
  </si>
  <si>
    <t>ALVAREZ CARRERA,  SARA</t>
  </si>
  <si>
    <t>071440530</t>
  </si>
  <si>
    <t>ALVAREZ CASTRO,  ANA M.</t>
  </si>
  <si>
    <t>071429947</t>
  </si>
  <si>
    <t>ALVAREZ DE LA CRUZ,  NATALIA</t>
  </si>
  <si>
    <t>005233012</t>
  </si>
  <si>
    <t>ALVAREZ DE YRAOLA,  ANGELES</t>
  </si>
  <si>
    <t>071457235</t>
  </si>
  <si>
    <t>ALVAREZ DIEZ,  EVA</t>
  </si>
  <si>
    <t>071133302</t>
  </si>
  <si>
    <t>ALVAREZ FRADE,  JAVIER</t>
  </si>
  <si>
    <t>071683171</t>
  </si>
  <si>
    <t>ALVAREZ FRANCISCO,  ALBA OLALLA</t>
  </si>
  <si>
    <t>009345892</t>
  </si>
  <si>
    <t>ALVAREZ GALLEGOS,  EMILIO ANGEL</t>
  </si>
  <si>
    <t>071666857</t>
  </si>
  <si>
    <t>ALVAREZ GARCIA,  M. CARMEN</t>
  </si>
  <si>
    <t>071430206</t>
  </si>
  <si>
    <t>ALVAREZ GARRIDO,  PATRICIA</t>
  </si>
  <si>
    <t>071653459</t>
  </si>
  <si>
    <t>ALVAREZ GONZALEZ,  JOSE IGNACIO</t>
  </si>
  <si>
    <t>005444664</t>
  </si>
  <si>
    <t>ALVAREZ GUTIERREZ,  LAURA</t>
  </si>
  <si>
    <t>071428542</t>
  </si>
  <si>
    <t>ALVAREZ GUTIERREZ,  PALOMA</t>
  </si>
  <si>
    <t>071463283</t>
  </si>
  <si>
    <t>ALVAREZ IBAN,  ANDREA</t>
  </si>
  <si>
    <t>071469186</t>
  </si>
  <si>
    <t>ALVAREZ IBAN,  CRISTINA</t>
  </si>
  <si>
    <t>028964043</t>
  </si>
  <si>
    <t>ALVAREZ INFANTE,  RAMON</t>
  </si>
  <si>
    <t>050197673</t>
  </si>
  <si>
    <t>ALVAREZ LOPEZ,  SARA</t>
  </si>
  <si>
    <t>009792366</t>
  </si>
  <si>
    <t>ALVAREZ MAGARIÑO,  JUAN MANUEL</t>
  </si>
  <si>
    <t>071302876</t>
  </si>
  <si>
    <t>ALVAREZ MARTINEZ,  M. ARANZAZU</t>
  </si>
  <si>
    <t>071670621</t>
  </si>
  <si>
    <t>ALVAREZ PEREIRA,  SONIA</t>
  </si>
  <si>
    <t>070895461</t>
  </si>
  <si>
    <t>ALVAREZ RIESCO,  JOSE CARLOS</t>
  </si>
  <si>
    <t>071528621</t>
  </si>
  <si>
    <t>ALVAREZ RODRIGUEZ,  DANIEL</t>
  </si>
  <si>
    <t>047495401</t>
  </si>
  <si>
    <t>ALVAREZ RODRIGUEZ,  SONIA</t>
  </si>
  <si>
    <t>070802639</t>
  </si>
  <si>
    <t>ALVAREZ RUIZ,  TANIA</t>
  </si>
  <si>
    <t>070243954</t>
  </si>
  <si>
    <t>ALVARO RODRIGUEZ,  REBECA</t>
  </si>
  <si>
    <t>071524396</t>
  </si>
  <si>
    <t>AMIGO GONZALEZ,  CRISTINA</t>
  </si>
  <si>
    <t>070889631</t>
  </si>
  <si>
    <t>ANAYA CARDOSO,  ALICIA ROSA</t>
  </si>
  <si>
    <t>047445830</t>
  </si>
  <si>
    <t>ANDRES GARCIA,  MARIA HERMINIA</t>
  </si>
  <si>
    <t>071436418</t>
  </si>
  <si>
    <t>ANDRES MARCOS,  MAITE</t>
  </si>
  <si>
    <t>012387007</t>
  </si>
  <si>
    <t>ANDRES SARDA,  EMILIO JOSE</t>
  </si>
  <si>
    <t>071014468</t>
  </si>
  <si>
    <t>ANDRES URIBE,  MAITANE</t>
  </si>
  <si>
    <t>078993863</t>
  </si>
  <si>
    <t>ANSOLEAGA FERNANDEZ,  ASIER</t>
  </si>
  <si>
    <t>011726455</t>
  </si>
  <si>
    <t>ANTON ALVAREZ,  ESPERANZA</t>
  </si>
  <si>
    <t>071926689</t>
  </si>
  <si>
    <t>ANTON ALVAREZ,  MARIA ARANZAZU</t>
  </si>
  <si>
    <t>071030902</t>
  </si>
  <si>
    <t>ANTON BARRIO,  ELENA DE</t>
  </si>
  <si>
    <t>071297360</t>
  </si>
  <si>
    <t>ANTON CONDE,  MIGUEL</t>
  </si>
  <si>
    <t>071119732</t>
  </si>
  <si>
    <t>ANTON MOZAS,  PATRICIA</t>
  </si>
  <si>
    <t>045684331</t>
  </si>
  <si>
    <t>ANTON PEREZ,  ANA</t>
  </si>
  <si>
    <t>071472308</t>
  </si>
  <si>
    <t>ANTON SANTOS,  GUSTAVO-JUAN</t>
  </si>
  <si>
    <t>076137519</t>
  </si>
  <si>
    <t>ANTONIO SALGADO,  ALVARO</t>
  </si>
  <si>
    <t>012326840</t>
  </si>
  <si>
    <t>ANTORAZ ALONSO,  PELAYO</t>
  </si>
  <si>
    <t>013128165</t>
  </si>
  <si>
    <t>APARICIO BALLESTEROS,  MARIA SUSANA</t>
  </si>
  <si>
    <t>072887832</t>
  </si>
  <si>
    <t>APARICIO FRANCOS,  M. ROCIO</t>
  </si>
  <si>
    <t>071291908</t>
  </si>
  <si>
    <t>ARCE CALVO,  SILVIA</t>
  </si>
  <si>
    <t>013086983</t>
  </si>
  <si>
    <t>ARCE CUESTA,  JULIA</t>
  </si>
  <si>
    <t>013133492</t>
  </si>
  <si>
    <t>ARCE RECIO,  M. ROSARIO</t>
  </si>
  <si>
    <t>070896082</t>
  </si>
  <si>
    <t>ARENALES GONZALEZ,  ALICIA</t>
  </si>
  <si>
    <t>070246389</t>
  </si>
  <si>
    <t>AREVALO DE ANDRES,  ALBERTO</t>
  </si>
  <si>
    <t>071446798</t>
  </si>
  <si>
    <t>ARGÜELLO BURGO,  MARTA</t>
  </si>
  <si>
    <t>071424401</t>
  </si>
  <si>
    <t>ARGUELLO GONZALEZ,  M. CRISTINA</t>
  </si>
  <si>
    <t>010067853</t>
  </si>
  <si>
    <t>ARIAS BARRIO,  ANTONIO</t>
  </si>
  <si>
    <t>071465117</t>
  </si>
  <si>
    <t>ARIAS CASADO,  SANDRA</t>
  </si>
  <si>
    <t>071519331</t>
  </si>
  <si>
    <t>ARIAS VUELTA,  ELVIRA</t>
  </si>
  <si>
    <t>072845410</t>
  </si>
  <si>
    <t>ARMENTIA AVILA,  MAITANE</t>
  </si>
  <si>
    <t>071261468</t>
  </si>
  <si>
    <t>ARNAIZ GONZALEZ,  ANGELA</t>
  </si>
  <si>
    <t>012400296</t>
  </si>
  <si>
    <t>ARRANZ CARRILLO,  LAURA</t>
  </si>
  <si>
    <t>071157367</t>
  </si>
  <si>
    <t>ARRANZ DE LA FUENTE,  SARA</t>
  </si>
  <si>
    <t>013171894</t>
  </si>
  <si>
    <t>ARRANZ OBREGON,  SARA</t>
  </si>
  <si>
    <t>072254940</t>
  </si>
  <si>
    <t>ARRASATE BADIOLA,  M. CRISTINA</t>
  </si>
  <si>
    <t>012402574</t>
  </si>
  <si>
    <t>ARREGUI MUÑOZ,  BEATRIZ</t>
  </si>
  <si>
    <t>009281431</t>
  </si>
  <si>
    <t>ARRIBA DEL AMO,  M. ROSARIO DE</t>
  </si>
  <si>
    <t>070872316</t>
  </si>
  <si>
    <t>ARRIBA GARZON,  FATIMA DE</t>
  </si>
  <si>
    <t>009258859</t>
  </si>
  <si>
    <t>ARRIBAS NEGRO,  M. JOVITA</t>
  </si>
  <si>
    <t>033559077</t>
  </si>
  <si>
    <t>ARROJO VAZQUEZ,  RAQUEL</t>
  </si>
  <si>
    <t>012342921</t>
  </si>
  <si>
    <t>ARROYO FERNANDEZ,  MARIA</t>
  </si>
  <si>
    <t>071437924</t>
  </si>
  <si>
    <t>ARROYO GONZALEZ,  DESIREE</t>
  </si>
  <si>
    <t>070871795</t>
  </si>
  <si>
    <t>ARROYO MARTIN,  NATALIA</t>
  </si>
  <si>
    <t>009024658</t>
  </si>
  <si>
    <t>ARROYO MASA,  CINTIA</t>
  </si>
  <si>
    <t>050102333</t>
  </si>
  <si>
    <t>ARROYO PANADERO,  ESTER</t>
  </si>
  <si>
    <t>072405028</t>
  </si>
  <si>
    <t>ARTEAGABEITIA LEZAMA,  GARAZI</t>
  </si>
  <si>
    <t>011824901</t>
  </si>
  <si>
    <t>ASENCIO RODRIGUEZ,  MARIA TERESA</t>
  </si>
  <si>
    <t>012768002</t>
  </si>
  <si>
    <t>ASENJO ANTOLIN,  AURELIANO</t>
  </si>
  <si>
    <t>013161796</t>
  </si>
  <si>
    <t>ASTURIAS PASTOR,  NURIA</t>
  </si>
  <si>
    <t>013122185</t>
  </si>
  <si>
    <t>AUSIN DE TORRES,  ANA ISABEL</t>
  </si>
  <si>
    <t>071292056</t>
  </si>
  <si>
    <t>AUSIN MOLINA,  LAURA</t>
  </si>
  <si>
    <t>076944441</t>
  </si>
  <si>
    <t>AVELLO RODRIGUEZ,  ROBERTO</t>
  </si>
  <si>
    <t>045302525</t>
  </si>
  <si>
    <t>AYOUJIL SERRANO,  OMAR</t>
  </si>
  <si>
    <t>071274557</t>
  </si>
  <si>
    <t>AYUELA GONZALEZ,  ANA</t>
  </si>
  <si>
    <t>071296910</t>
  </si>
  <si>
    <t>AYUSO ROMAN,  JUNCAL</t>
  </si>
  <si>
    <t>070418673</t>
  </si>
  <si>
    <t>AYUSO RUBIO,  CARMEN</t>
  </si>
  <si>
    <t>018454840</t>
  </si>
  <si>
    <t>AZNAR MIEDES,  JAVIER</t>
  </si>
  <si>
    <t>045306977</t>
  </si>
  <si>
    <t>BACHIR AGUINAGA,  KARIM ISMAEL</t>
  </si>
  <si>
    <t>016618611</t>
  </si>
  <si>
    <t>BAENA PEDROSA,  MARIA JESUS</t>
  </si>
  <si>
    <t>071164005</t>
  </si>
  <si>
    <t>BAETA MARTIN,  MARTA</t>
  </si>
  <si>
    <t>022757814</t>
  </si>
  <si>
    <t>BAEZ MATHIEU,  EMILIO</t>
  </si>
  <si>
    <t>071309264</t>
  </si>
  <si>
    <t>BAHAMONDE GONZALEZ,  FRANCISCO JAVIER</t>
  </si>
  <si>
    <t>009328669</t>
  </si>
  <si>
    <t>BAJO ALVAREZ,  RAUL CESAR</t>
  </si>
  <si>
    <t>011973325</t>
  </si>
  <si>
    <t>BAJO FIDDES,  ANA AMALIA</t>
  </si>
  <si>
    <t>071444273</t>
  </si>
  <si>
    <t>BAJO MARNE,  PATRICIA</t>
  </si>
  <si>
    <t>071290413</t>
  </si>
  <si>
    <t>BALBAS AGUILAR,  LAURA INES</t>
  </si>
  <si>
    <t>071309465</t>
  </si>
  <si>
    <t>BALLESTEROS GARCIA,  SELENE</t>
  </si>
  <si>
    <t>003923872</t>
  </si>
  <si>
    <t>BALLESTEROS SANCHEZ,  ALBA</t>
  </si>
  <si>
    <t>044655203</t>
  </si>
  <si>
    <t>BANGUESES GARCIA,  ITZIAR PAULA</t>
  </si>
  <si>
    <t>013165626</t>
  </si>
  <si>
    <t>BAÑOS SAN MIGUEL,  ADRIANA</t>
  </si>
  <si>
    <t>071274746</t>
  </si>
  <si>
    <t>BARANDA CASTRILLO,  BLANCA</t>
  </si>
  <si>
    <t>045688925</t>
  </si>
  <si>
    <t>BARBA GARCIA,  CARMEN</t>
  </si>
  <si>
    <t>009348238</t>
  </si>
  <si>
    <t>BARBA LAFORGA,  SUSANA</t>
  </si>
  <si>
    <t>045684495</t>
  </si>
  <si>
    <t>BARBERO GARCIA,  LUIS MANUEL</t>
  </si>
  <si>
    <t>044001257</t>
  </si>
  <si>
    <t>BARBERO MARTINEZ,  MONICA BEATRIZ</t>
  </si>
  <si>
    <t>013132802</t>
  </si>
  <si>
    <t>BARCINA ZORRAQUINO,  SARA MARTA</t>
  </si>
  <si>
    <t>X5873614N</t>
  </si>
  <si>
    <t>BARKER ,  HELEN REBECCA</t>
  </si>
  <si>
    <t>023057501</t>
  </si>
  <si>
    <t>BARQUEROS SEVILLA,  ESTEFANIA</t>
  </si>
  <si>
    <t>072887265</t>
  </si>
  <si>
    <t>BARRENA MATEO,  PATRICIA</t>
  </si>
  <si>
    <t>011799271</t>
  </si>
  <si>
    <t>BARRERO LOPEZ,  MARTA</t>
  </si>
  <si>
    <t>009815984</t>
  </si>
  <si>
    <t>BARRIENTOS MARTINEZ,  SILVIA</t>
  </si>
  <si>
    <t>071943927</t>
  </si>
  <si>
    <t>BARRIO GARCIA,  M. MONICA</t>
  </si>
  <si>
    <t>071457602</t>
  </si>
  <si>
    <t>BARRIO GONZALEZ,  MARIA DEL</t>
  </si>
  <si>
    <t>047282224</t>
  </si>
  <si>
    <t>BARRIO MENDOZA,  MONSERRAT DEL</t>
  </si>
  <si>
    <t>071298828</t>
  </si>
  <si>
    <t>BARRIO OLMOS,  JORGE</t>
  </si>
  <si>
    <t>071302274</t>
  </si>
  <si>
    <t>BARRIO RONDA,  SARA</t>
  </si>
  <si>
    <t>012419199</t>
  </si>
  <si>
    <t>BARROS GARCIA,  GONZALO</t>
  </si>
  <si>
    <t>076123532</t>
  </si>
  <si>
    <t>BARROSO GONZALEZ,  JESUS</t>
  </si>
  <si>
    <t>070933844</t>
  </si>
  <si>
    <t>BARROSO LOPEZ,  RUBEN</t>
  </si>
  <si>
    <t>053450546</t>
  </si>
  <si>
    <t>BARROSO SANZ,  YOLANDA</t>
  </si>
  <si>
    <t>070897844</t>
  </si>
  <si>
    <t>BARRUECO GARCIA,  HECTOR</t>
  </si>
  <si>
    <t>X3381354D</t>
  </si>
  <si>
    <t>BARTASEVICIUTE ,  NERINGA</t>
  </si>
  <si>
    <t>070252891</t>
  </si>
  <si>
    <t>BARTOLOME DE LUCAS,  ELVIRA</t>
  </si>
  <si>
    <t>006584253</t>
  </si>
  <si>
    <t>BARTOLOME MARTINEZ,  SILVIA</t>
  </si>
  <si>
    <t>011968291</t>
  </si>
  <si>
    <t>BARTOLOME PEREZ,  JESUS ANGEL</t>
  </si>
  <si>
    <t>013152250</t>
  </si>
  <si>
    <t>BARTOLOME SANCHEZ,  MARIA CRISTINA</t>
  </si>
  <si>
    <t>070046127</t>
  </si>
  <si>
    <t>BASALLOTE HERNANDEZ,  ESMERALDA</t>
  </si>
  <si>
    <t>011955203</t>
  </si>
  <si>
    <t>BAUTISTA RAMOS,  M. PILAR</t>
  </si>
  <si>
    <t>016812955</t>
  </si>
  <si>
    <t>BAYO GARRIDO,  MARIA</t>
  </si>
  <si>
    <t>071147032</t>
  </si>
  <si>
    <t>BEATO BUCH,  JORGE</t>
  </si>
  <si>
    <t>071162245</t>
  </si>
  <si>
    <t>BECERRIL ANDRES,  HENAR</t>
  </si>
  <si>
    <t>043185099</t>
  </si>
  <si>
    <t>BECERRO CASARES,  Mª DEL CAMINO</t>
  </si>
  <si>
    <t>077680418</t>
  </si>
  <si>
    <t>BEJENARIU SAVIN,  PETRONELA</t>
  </si>
  <si>
    <t>005324617</t>
  </si>
  <si>
    <t>BELLO RUIZ,  MARIA GRACIA</t>
  </si>
  <si>
    <t>047827552</t>
  </si>
  <si>
    <t>BENAIGES MARGALEF,  ANGELS</t>
  </si>
  <si>
    <t>012406424</t>
  </si>
  <si>
    <t>BENITEZ HERRERO,  MANUEL</t>
  </si>
  <si>
    <t>076044857</t>
  </si>
  <si>
    <t>BENITO COLLADO,  FATIMA</t>
  </si>
  <si>
    <t>009347361</t>
  </si>
  <si>
    <t>BENITO GOBERNADO,  SILVIA M.</t>
  </si>
  <si>
    <t>070872473</t>
  </si>
  <si>
    <t>BENITO MONTES,  DAVID</t>
  </si>
  <si>
    <t>003134052</t>
  </si>
  <si>
    <t>BENITO ROMERA,  ELIMA</t>
  </si>
  <si>
    <t>013168786</t>
  </si>
  <si>
    <t>BERCIANO RICO,  ANA ISABEL</t>
  </si>
  <si>
    <t>012419764</t>
  </si>
  <si>
    <t>BERENGUER SANCHEZ,  M. JESUS</t>
  </si>
  <si>
    <t>076021450</t>
  </si>
  <si>
    <t>BERMEJO GALVAN,  EVA MARIA</t>
  </si>
  <si>
    <t>002558905</t>
  </si>
  <si>
    <t>BERMEJO MAJUELOS,  IRENE</t>
  </si>
  <si>
    <t>053903952</t>
  </si>
  <si>
    <t>BERMEJO RODRIGUEZ,  VIRGINIA</t>
  </si>
  <si>
    <t>070868041</t>
  </si>
  <si>
    <t>BERMEJO SAGRADO,  M. JESUS</t>
  </si>
  <si>
    <t>071179366</t>
  </si>
  <si>
    <t>BERMEJO SAN JUAN,  BELEN</t>
  </si>
  <si>
    <t>071649994</t>
  </si>
  <si>
    <t>BERMUDEZ CARVAJAL,  ALEXIA</t>
  </si>
  <si>
    <t>006271117</t>
  </si>
  <si>
    <t>BERNAL PEREZ,  ALBA MARIA</t>
  </si>
  <si>
    <t>074369548</t>
  </si>
  <si>
    <t>BERNAL SANCHEZ,  AARON</t>
  </si>
  <si>
    <t>071134457</t>
  </si>
  <si>
    <t>BERNARDO GONZALEZ,  M. VICTORIA</t>
  </si>
  <si>
    <t>009066877</t>
  </si>
  <si>
    <t>BERNARDO MADRID,  SUSANA</t>
  </si>
  <si>
    <t>053496248</t>
  </si>
  <si>
    <t>BERNARDO MOLINERO,  CRISTINA</t>
  </si>
  <si>
    <t>072889661</t>
  </si>
  <si>
    <t>BERRUEZO LLORENTE,  CESAR</t>
  </si>
  <si>
    <t>050221043</t>
  </si>
  <si>
    <t>BERZAL CARREÑO,  ESTHER</t>
  </si>
  <si>
    <t>013084425</t>
  </si>
  <si>
    <t>BERZOSA NAVAZO,  ISABEL</t>
  </si>
  <si>
    <t>072315287</t>
  </si>
  <si>
    <t>BILBAO GUTIERREZ,  NAHIARA</t>
  </si>
  <si>
    <t>012775592</t>
  </si>
  <si>
    <t>BLANCO ALONSO,  URBANO</t>
  </si>
  <si>
    <t>071502950</t>
  </si>
  <si>
    <t>BLANCO ANDONEGUI,  MARIA ROSARIO</t>
  </si>
  <si>
    <t>010078138</t>
  </si>
  <si>
    <t>BLANCO BLANCO,  LOURDES</t>
  </si>
  <si>
    <t>009807351</t>
  </si>
  <si>
    <t>BLANCO DEL BLANCO,  ANA MARIA</t>
  </si>
  <si>
    <t>071560698</t>
  </si>
  <si>
    <t>BLANCO FELIZ,  JORGE</t>
  </si>
  <si>
    <t>012409972</t>
  </si>
  <si>
    <t>BLANCO FERNANDEZ,  LAURA</t>
  </si>
  <si>
    <t>007847707</t>
  </si>
  <si>
    <t>BLANCO GOMEZ,  ROSA M.</t>
  </si>
  <si>
    <t>070911512</t>
  </si>
  <si>
    <t>BLANCO JUNQUERA,  LUIS JAVIER</t>
  </si>
  <si>
    <t>005331354</t>
  </si>
  <si>
    <t>BLANCO MACARRO,  MARTA</t>
  </si>
  <si>
    <t>071559710</t>
  </si>
  <si>
    <t>BLANCO MERILLAS,  ALBA</t>
  </si>
  <si>
    <t>071947710</t>
  </si>
  <si>
    <t>BLANCO MERINO,  MIGUEL</t>
  </si>
  <si>
    <t>009806493</t>
  </si>
  <si>
    <t>BLANCO MORENO,  NURIA DEL</t>
  </si>
  <si>
    <t>071954796</t>
  </si>
  <si>
    <t>BLANCO ORTEGA,  SARA</t>
  </si>
  <si>
    <t>016616581</t>
  </si>
  <si>
    <t>BLAS GARCIA,  JORGE DE</t>
  </si>
  <si>
    <t>070256042</t>
  </si>
  <si>
    <t>BLAS GARCIA,  ROCIO DE</t>
  </si>
  <si>
    <t>016812699</t>
  </si>
  <si>
    <t>BODEGA HUERTAS,  MIGUEL ANGEL</t>
  </si>
  <si>
    <t>052759842</t>
  </si>
  <si>
    <t>BOLUDA JIMENEZ,  MARIA DEL CARMEN</t>
  </si>
  <si>
    <t>071161545</t>
  </si>
  <si>
    <t>BOMBIN GARCIA,  ESTHER</t>
  </si>
  <si>
    <t>004227094</t>
  </si>
  <si>
    <t>BONILLA PLAZA,  BEATRIZ</t>
  </si>
  <si>
    <t>073021685</t>
  </si>
  <si>
    <t>BONO VELILLA,  ENCARNACION</t>
  </si>
  <si>
    <t>009446433</t>
  </si>
  <si>
    <t>BORBOLLA MORAN,  NURIA</t>
  </si>
  <si>
    <t>029200930</t>
  </si>
  <si>
    <t>BORONAT RODA,  INES</t>
  </si>
  <si>
    <t>X2360030T</t>
  </si>
  <si>
    <t>BOROVSKAYA ,  SVETLANA</t>
  </si>
  <si>
    <t>071944082</t>
  </si>
  <si>
    <t>BORRERO URDAMPILLETA,  OLATZ</t>
  </si>
  <si>
    <t>071012430</t>
  </si>
  <si>
    <t>BOSQUE DELGADO,  TERESA DEL</t>
  </si>
  <si>
    <t>011728917</t>
  </si>
  <si>
    <t>BRAGADO GARCIA,  M. LOURDES</t>
  </si>
  <si>
    <t>070911033</t>
  </si>
  <si>
    <t>BRANDL GARCIA,  CLAUDIA</t>
  </si>
  <si>
    <t>071035857</t>
  </si>
  <si>
    <t>BRAVO DOMINGUEZ,  MONICA</t>
  </si>
  <si>
    <t>005311341</t>
  </si>
  <si>
    <t>BRAVO LOPEZ,  CRISTINA</t>
  </si>
  <si>
    <t>012239692</t>
  </si>
  <si>
    <t>BRAVO MANRIQUE,  M. CONCEPCION</t>
  </si>
  <si>
    <t>016567260</t>
  </si>
  <si>
    <t>BRAVO SAN INOCENTE,  CESAR LUIS</t>
  </si>
  <si>
    <t>071561399</t>
  </si>
  <si>
    <t>BREA MARCOS,  AIDA</t>
  </si>
  <si>
    <t>071928061</t>
  </si>
  <si>
    <t>BREGEL HERRERO,  BLANCA DEL ROCIO</t>
  </si>
  <si>
    <t>052937019</t>
  </si>
  <si>
    <t>BRION GRAÑA,  AURORA M.</t>
  </si>
  <si>
    <t>071288973</t>
  </si>
  <si>
    <t>BRIONGOS PASCUAL,  ANDREA</t>
  </si>
  <si>
    <t>071448840</t>
  </si>
  <si>
    <t>BRITO DOS SANTOS,  EUNISIA M.</t>
  </si>
  <si>
    <t>012427394</t>
  </si>
  <si>
    <t>BRIZUELA ATIENZA,  NATALIA</t>
  </si>
  <si>
    <t>071302178</t>
  </si>
  <si>
    <t>BRIZUELA RUIZ,  MIRIAM</t>
  </si>
  <si>
    <t>049068230</t>
  </si>
  <si>
    <t>BUENO DE CASTRO,  ESTEFANIA</t>
  </si>
  <si>
    <t>070905823</t>
  </si>
  <si>
    <t>BUENO SANCHEZ,  NATALIA</t>
  </si>
  <si>
    <t>018056285</t>
  </si>
  <si>
    <t>BUESA TRUC,  FRANCHO</t>
  </si>
  <si>
    <t>050616175</t>
  </si>
  <si>
    <t>BUJALANCE MUÑOZ,  MIRIAM</t>
  </si>
  <si>
    <t>018454376</t>
  </si>
  <si>
    <t>BURILLO NAVARRETE,  MARIA ASUNCION</t>
  </si>
  <si>
    <t>044093118</t>
  </si>
  <si>
    <t>BURRIEZA AGUIRRE,  M. JIMENA</t>
  </si>
  <si>
    <t>070843393</t>
  </si>
  <si>
    <t>BURUIANA GAVRILA,  FLORINA</t>
  </si>
  <si>
    <t>071946809</t>
  </si>
  <si>
    <t>BUSTILLO MARTIN,  PABLO</t>
  </si>
  <si>
    <t>010907078</t>
  </si>
  <si>
    <t>CABALLERO GARCIA,  MONTSERRAT</t>
  </si>
  <si>
    <t>072886964</t>
  </si>
  <si>
    <t>CABALLERO MUÑOZ,  ANA M.</t>
  </si>
  <si>
    <t>070895646</t>
  </si>
  <si>
    <t>CABALLERO RAMOS,  CARLOS</t>
  </si>
  <si>
    <t>047098098</t>
  </si>
  <si>
    <t>CABAÑAS LOZANO,  MARIA DEL PILAR</t>
  </si>
  <si>
    <t>010084216</t>
  </si>
  <si>
    <t>CABEZA GARCIA,  M. BEGOÑA</t>
  </si>
  <si>
    <t>044917093</t>
  </si>
  <si>
    <t>CABEZA RODRIGUEZ,  PATRICIA</t>
  </si>
  <si>
    <t>071126188</t>
  </si>
  <si>
    <t>CABOS ESTEBAN,  TAMARA</t>
  </si>
  <si>
    <t>071458216</t>
  </si>
  <si>
    <t>CABRERIZO MERINO,  MONICA</t>
  </si>
  <si>
    <t>071670518</t>
  </si>
  <si>
    <t>CABRERO ALVAREZ,  PAZ</t>
  </si>
  <si>
    <t>070935503</t>
  </si>
  <si>
    <t>CABRERO ROTEA,  NATALIA</t>
  </si>
  <si>
    <t>072879969</t>
  </si>
  <si>
    <t>CACHO HERNANDEZ,  MANUEL</t>
  </si>
  <si>
    <t>072894144</t>
  </si>
  <si>
    <t>CACHO RUBIO,  ANA</t>
  </si>
  <si>
    <t>Y4298644G</t>
  </si>
  <si>
    <t>CAILLIEZ ,  HAJIBA</t>
  </si>
  <si>
    <t>072798154</t>
  </si>
  <si>
    <t>CALAHORRANO VICIOSO,  NURIA</t>
  </si>
  <si>
    <t>070883408</t>
  </si>
  <si>
    <t>CALDERON CASTAÑO,  ESTER</t>
  </si>
  <si>
    <t>003852199</t>
  </si>
  <si>
    <t>CALDERON PLAZA,  MARIA JOSE</t>
  </si>
  <si>
    <t>013935480</t>
  </si>
  <si>
    <t>CALDERON SOMOANO,  MARIA</t>
  </si>
  <si>
    <t>009030684</t>
  </si>
  <si>
    <t>CALERO MAYORAL,  MARIA</t>
  </si>
  <si>
    <t>071276663</t>
  </si>
  <si>
    <t>CALLE FERNANDEZ,  YESSICA</t>
  </si>
  <si>
    <t>070820333</t>
  </si>
  <si>
    <t>CALLE ROMERO,  NOELIA DE LA</t>
  </si>
  <si>
    <t>070252752</t>
  </si>
  <si>
    <t>CALLE SANCHEZ,  JORGE</t>
  </si>
  <si>
    <t>071278200</t>
  </si>
  <si>
    <t>CALLEJA CANCHO,  M. ANGELES</t>
  </si>
  <si>
    <t>003857821</t>
  </si>
  <si>
    <t>CALLEJA MILLAN,  VIRGINIA</t>
  </si>
  <si>
    <t>071426404</t>
  </si>
  <si>
    <t>CALLEJO FERNANDEZ,  MARTA</t>
  </si>
  <si>
    <t>070956201</t>
  </si>
  <si>
    <t>CALLES RODRIGUEZ,  AGUEDA</t>
  </si>
  <si>
    <t>007819024</t>
  </si>
  <si>
    <t>CALVILLA SANCHEZ,  M. TERESA</t>
  </si>
  <si>
    <t>071440284</t>
  </si>
  <si>
    <t>CALVO GARCIA,  ALICIA ZAIRA</t>
  </si>
  <si>
    <t>071027267</t>
  </si>
  <si>
    <t>CALVO GONZALEZ,  LAZARO</t>
  </si>
  <si>
    <t>070898349</t>
  </si>
  <si>
    <t>CALVO MATILLA,  LARA</t>
  </si>
  <si>
    <t>045686072</t>
  </si>
  <si>
    <t>CALVO MIRANDA,  ANTONIO</t>
  </si>
  <si>
    <t>071460909</t>
  </si>
  <si>
    <t>CALVO ORDAS,  LUCIA</t>
  </si>
  <si>
    <t>078097160</t>
  </si>
  <si>
    <t>CAMI FERRER,  ANA MARIA</t>
  </si>
  <si>
    <t>071449189</t>
  </si>
  <si>
    <t>CAMPILLO MARTINEZ,  CRISTINA</t>
  </si>
  <si>
    <t>071161653</t>
  </si>
  <si>
    <t>CAMPO MARTINEZ,  M. PILAR DEL</t>
  </si>
  <si>
    <t>045681611</t>
  </si>
  <si>
    <t>CAMPO SALAS,  CRISTINA</t>
  </si>
  <si>
    <t>053498928</t>
  </si>
  <si>
    <t>CANALES VARE,  HELENA</t>
  </si>
  <si>
    <t>071525334</t>
  </si>
  <si>
    <t>CANEDO GARCIA,  ALEJADRO</t>
  </si>
  <si>
    <t>071529300</t>
  </si>
  <si>
    <t>CANEDO GONZALEZ,  ANDREA</t>
  </si>
  <si>
    <t>071954868</t>
  </si>
  <si>
    <t>CANGIANIELLO GOMEZ,  THALIA</t>
  </si>
  <si>
    <t>004223982</t>
  </si>
  <si>
    <t>CANO FAMILIAR,  ALEJANDRO</t>
  </si>
  <si>
    <t>071461399</t>
  </si>
  <si>
    <t>CANO GARCIA,  LORENA</t>
  </si>
  <si>
    <t>071672625</t>
  </si>
  <si>
    <t>CANO GARCIA,  SUSANA</t>
  </si>
  <si>
    <t>044624639</t>
  </si>
  <si>
    <t>CANO GOÑI,  ANTONIO</t>
  </si>
  <si>
    <t>070818668</t>
  </si>
  <si>
    <t>CANO NAVARRO,  LAURA</t>
  </si>
  <si>
    <t>002900503</t>
  </si>
  <si>
    <t>CANO TALAVERA,  ESTHER</t>
  </si>
  <si>
    <t>009777924</t>
  </si>
  <si>
    <t>CANTALAPIEDRA CALVETE,  GERUSA</t>
  </si>
  <si>
    <t>071159857</t>
  </si>
  <si>
    <t>CANTARINO PARDO,  BELEN</t>
  </si>
  <si>
    <t>012776001</t>
  </si>
  <si>
    <t>CANTERA GONZALEZ,  LIDIA</t>
  </si>
  <si>
    <t>012388584</t>
  </si>
  <si>
    <t>CANTO ALONSO,  CRISTINA DEL</t>
  </si>
  <si>
    <t>071461163</t>
  </si>
  <si>
    <t>CANTON PRIETO,  PAULA</t>
  </si>
  <si>
    <t>070814162</t>
  </si>
  <si>
    <t>CAÑADA CERNADA,  SHEILA</t>
  </si>
  <si>
    <t>053501395</t>
  </si>
  <si>
    <t>CAÑADAS DE LA OSSA,  MANUEL</t>
  </si>
  <si>
    <t>050478876</t>
  </si>
  <si>
    <t>CAÑADAS JIMENEZ,  GEMMA MARIA</t>
  </si>
  <si>
    <t>012414336</t>
  </si>
  <si>
    <t>CAÑIBANO MARTINEZ,  SANDRA</t>
  </si>
  <si>
    <t>071430200</t>
  </si>
  <si>
    <t>CAÑON BAJO,  BEATRIZ</t>
  </si>
  <si>
    <t>071470082</t>
  </si>
  <si>
    <t>CAÑON CASTAÑON,  ESTEFANIA</t>
  </si>
  <si>
    <t>044787853</t>
  </si>
  <si>
    <t>CARABALLO ALVES,  RUT MARIA</t>
  </si>
  <si>
    <t>071181219</t>
  </si>
  <si>
    <t>CARAMAZANA RAMOS,  LAURA</t>
  </si>
  <si>
    <t>071430621</t>
  </si>
  <si>
    <t>CARBAJO SUTIL,  CRISTINA</t>
  </si>
  <si>
    <t>071018461</t>
  </si>
  <si>
    <t>CARBALLES ALIJA,  M.  AZUCENA</t>
  </si>
  <si>
    <t>071516880</t>
  </si>
  <si>
    <t>CARBALLO HEVIA,  CRISTINA</t>
  </si>
  <si>
    <t>043532300</t>
  </si>
  <si>
    <t>CARBALLO MAURI,  ELENA</t>
  </si>
  <si>
    <t>016634647</t>
  </si>
  <si>
    <t>CARBALLO MUERTE,  JAVIER</t>
  </si>
  <si>
    <t>074522861</t>
  </si>
  <si>
    <t>CARCELEN FUENTES,  PATRICIA</t>
  </si>
  <si>
    <t>003471080</t>
  </si>
  <si>
    <t>CARDABA PECHARROMAN,  ANA M.</t>
  </si>
  <si>
    <t>070254386</t>
  </si>
  <si>
    <t>CARDABA PECHARROMAN,  DAVID</t>
  </si>
  <si>
    <t>071030553</t>
  </si>
  <si>
    <t>CARDO CARBAJO,  SARA</t>
  </si>
  <si>
    <t>012748080</t>
  </si>
  <si>
    <t>CARPINTERO SOLLA,  ANA ISABEL</t>
  </si>
  <si>
    <t>044141072</t>
  </si>
  <si>
    <t>CARRAMIÑANA LABANDA,  SILVIA</t>
  </si>
  <si>
    <t>071294211</t>
  </si>
  <si>
    <t>CARRANZA ANTON,  PAULA</t>
  </si>
  <si>
    <t>009285305</t>
  </si>
  <si>
    <t>CARRANZA RUIPEREZ,  JESUS FRANCISCO</t>
  </si>
  <si>
    <t>045687052</t>
  </si>
  <si>
    <t>CARRASCO CAMARON,  M. ELENA</t>
  </si>
  <si>
    <t>010074497</t>
  </si>
  <si>
    <t>CARRASCO CASTRO,  MARIA CRISTINA</t>
  </si>
  <si>
    <t>070082148</t>
  </si>
  <si>
    <t>CARRASCO MUÑOZ,  NOELIA</t>
  </si>
  <si>
    <t>007841666</t>
  </si>
  <si>
    <t>CARRASCO RODRIGUEZ,  Mª ENCARNACION</t>
  </si>
  <si>
    <t>006278121</t>
  </si>
  <si>
    <t>CARRASCO ROMERO,  ANABEL</t>
  </si>
  <si>
    <t>003147105</t>
  </si>
  <si>
    <t>CARRASCOSA DE LUCAS,  YAIZA</t>
  </si>
  <si>
    <t>071519815</t>
  </si>
  <si>
    <t>CARRERA MARQUES,  YARA</t>
  </si>
  <si>
    <t>070248495</t>
  </si>
  <si>
    <t>CARRERAS ALAMO,  JULIA</t>
  </si>
  <si>
    <t>013063908</t>
  </si>
  <si>
    <t>CARRETERO ABAD,  CLARIBEL</t>
  </si>
  <si>
    <t>016621019</t>
  </si>
  <si>
    <t>CARRETERO GONZALEZ,  MARTA</t>
  </si>
  <si>
    <t>070899521</t>
  </si>
  <si>
    <t>CARRETERO SANCHEZ,  CESAR</t>
  </si>
  <si>
    <t>071116674</t>
  </si>
  <si>
    <t>CARRETON HERNANDEZ,  ESTHER</t>
  </si>
  <si>
    <t>002233531</t>
  </si>
  <si>
    <t>CARRILLO VILLARUBIA,  M. JOSE</t>
  </si>
  <si>
    <t>009792014</t>
  </si>
  <si>
    <t>CARRIZO MARTINEZ,  ELOINA</t>
  </si>
  <si>
    <t>004221166</t>
  </si>
  <si>
    <t>CARVAJAL SOBRINO,  NOELIA</t>
  </si>
  <si>
    <t>071131685</t>
  </si>
  <si>
    <t>CASADO FERNANDEZ,  M. INES</t>
  </si>
  <si>
    <t>072795557</t>
  </si>
  <si>
    <t>CASADO ROSALES,  LAURA</t>
  </si>
  <si>
    <t>011959606</t>
  </si>
  <si>
    <t>CASAS ALFAGEME,  FRANCISCO</t>
  </si>
  <si>
    <t>053664790</t>
  </si>
  <si>
    <t>CASAS ASENSIO,  BEATRIZ</t>
  </si>
  <si>
    <t>045685378</t>
  </si>
  <si>
    <t>CASAS BALLESTERO,  JOSE ALBERTO</t>
  </si>
  <si>
    <t>005339396</t>
  </si>
  <si>
    <t>CASAS GUEVARA,  MARIA CRISTINA</t>
  </si>
  <si>
    <t>047447215</t>
  </si>
  <si>
    <t>CASAS MAINEZ,  ANA</t>
  </si>
  <si>
    <t>006276562</t>
  </si>
  <si>
    <t>CASAS TORRES,  GEMA</t>
  </si>
  <si>
    <t>077464806</t>
  </si>
  <si>
    <t>CASAS-ARRUTI DIAZ,  MARINA</t>
  </si>
  <si>
    <t>070896021</t>
  </si>
  <si>
    <t>CASCON SANCHEZ,  SARAI</t>
  </si>
  <si>
    <t>080097201</t>
  </si>
  <si>
    <t>CASILDA ROMERO,  ALICIA</t>
  </si>
  <si>
    <t>045687861</t>
  </si>
  <si>
    <t>CASTAÑO FERNANDEZ,  MARIA</t>
  </si>
  <si>
    <t>071137370</t>
  </si>
  <si>
    <t>CASTAÑO MIGUEL,  VANESA</t>
  </si>
  <si>
    <t>047098826</t>
  </si>
  <si>
    <t>CASTAÑO MOLINA,  DIEGO</t>
  </si>
  <si>
    <t>011966927</t>
  </si>
  <si>
    <t>CASTAÑO RODRIGUEZ,  ANA CRUZ</t>
  </si>
  <si>
    <t>048403555</t>
  </si>
  <si>
    <t>CASTEJON MOCHON,  PASCUAL</t>
  </si>
  <si>
    <t>071339875</t>
  </si>
  <si>
    <t>CASTILLO FERNANDEZ,  M.CRISANTA</t>
  </si>
  <si>
    <t>070981430</t>
  </si>
  <si>
    <t>CASTILLO TORRES,  ESTER DEL</t>
  </si>
  <si>
    <t>012323075</t>
  </si>
  <si>
    <t>CASTILLO VARELA,  M. DE LOS REYES DEL</t>
  </si>
  <si>
    <t>071299774</t>
  </si>
  <si>
    <t>CASTRILLEJO MARIN,  SARA</t>
  </si>
  <si>
    <t>071443094</t>
  </si>
  <si>
    <t>CASTRO CABALLERO,  TATIANA M.</t>
  </si>
  <si>
    <t>071309011</t>
  </si>
  <si>
    <t>CASTRO DEL RIO,  ALBA Mº</t>
  </si>
  <si>
    <t>071517235</t>
  </si>
  <si>
    <t>CASTRO DELGADO,  CRISTINA</t>
  </si>
  <si>
    <t>013150108</t>
  </si>
  <si>
    <t>CASTRO DIEZ,  NOELIA</t>
  </si>
  <si>
    <t>012776588</t>
  </si>
  <si>
    <t>CASTRO GOMEZ,  IRENE</t>
  </si>
  <si>
    <t>071461224</t>
  </si>
  <si>
    <t>CASTRO GONZALEZ,  CRISTINA</t>
  </si>
  <si>
    <t>012779020</t>
  </si>
  <si>
    <t>CASTRO MATEOS,  BEATRIZ</t>
  </si>
  <si>
    <t>009793284</t>
  </si>
  <si>
    <t>CASTRO MIGUELEZ,  ANA VICTORIA</t>
  </si>
  <si>
    <t>044459436</t>
  </si>
  <si>
    <t>CASTRO POMAR,  ANA DOLORES</t>
  </si>
  <si>
    <t>071288334</t>
  </si>
  <si>
    <t>CASTRO TAPIA,  HELENA</t>
  </si>
  <si>
    <t>071015881</t>
  </si>
  <si>
    <t>CASTRONUÑO PEREZ,  CRISTINA</t>
  </si>
  <si>
    <t>020482976</t>
  </si>
  <si>
    <t>CATALA MASO,  JUAN RICARDO</t>
  </si>
  <si>
    <t>070867586</t>
  </si>
  <si>
    <t>CATALAN RUBIO,  CRISTINA</t>
  </si>
  <si>
    <t>012396205</t>
  </si>
  <si>
    <t>CATALINA MARTINEZ,  ALFONSO</t>
  </si>
  <si>
    <t>071268980</t>
  </si>
  <si>
    <t>CAVIA PEREZ,  SARA</t>
  </si>
  <si>
    <t>016078768</t>
  </si>
  <si>
    <t>CAVIA ZORRILLA,  JON FERNANDO</t>
  </si>
  <si>
    <t>078551019</t>
  </si>
  <si>
    <t>CEPAS WITSCHARD,  PABLO</t>
  </si>
  <si>
    <t>071284465</t>
  </si>
  <si>
    <t>CERDA CALVO,  RODRIGO</t>
  </si>
  <si>
    <t>021688286</t>
  </si>
  <si>
    <t>CERDA CORTES,  NOELIA</t>
  </si>
  <si>
    <t>016614253</t>
  </si>
  <si>
    <t>CERECEDA MAGAÑA,  LAURA</t>
  </si>
  <si>
    <t>071520127</t>
  </si>
  <si>
    <t>CEREZALES LOPEZ,  MARTA</t>
  </si>
  <si>
    <t>016627635</t>
  </si>
  <si>
    <t>CEREZUELA HERNAEZ,  SONIA</t>
  </si>
  <si>
    <t>044409925</t>
  </si>
  <si>
    <t>CERRO MAJADAS,  ANA MARIA</t>
  </si>
  <si>
    <t>002292668</t>
  </si>
  <si>
    <t>CERRO MUÑOZ,  SANDRA</t>
  </si>
  <si>
    <t>007050781</t>
  </si>
  <si>
    <t>CERRON SANCHEZ,  ANA MARIA</t>
  </si>
  <si>
    <t>070863467</t>
  </si>
  <si>
    <t>CHAMOSO DIAZ,  MANUELA</t>
  </si>
  <si>
    <t>006282616</t>
  </si>
  <si>
    <t>CHECA MENDOZA,  ESTEFANIA</t>
  </si>
  <si>
    <t>X4193968X</t>
  </si>
  <si>
    <t>CHERECHES ,  ANA</t>
  </si>
  <si>
    <t>078752906</t>
  </si>
  <si>
    <t>CHIVITE FERNANDEZ,  IDOIA</t>
  </si>
  <si>
    <t>046932807</t>
  </si>
  <si>
    <t>CHIVO YUSTE,  M. ISABEL</t>
  </si>
  <si>
    <t>073257734</t>
  </si>
  <si>
    <t>CHULILLA ESPINOSA,  EVA</t>
  </si>
  <si>
    <t>047284165</t>
  </si>
  <si>
    <t>CICUENDEZ RODRIGUEZ,  IRENE</t>
  </si>
  <si>
    <t>050759551</t>
  </si>
  <si>
    <t>CIGÜENZA SANZ,  MARIA LUISA</t>
  </si>
  <si>
    <t>070904990</t>
  </si>
  <si>
    <t>CILLERO MAILLO,  LOURDES</t>
  </si>
  <si>
    <t>070880884</t>
  </si>
  <si>
    <t>CILLEROS SERRANO,  DIANA</t>
  </si>
  <si>
    <t>071146619</t>
  </si>
  <si>
    <t>CIMAS GIL,  NORA</t>
  </si>
  <si>
    <t>070890068</t>
  </si>
  <si>
    <t>CLAVERO DE ARA,  BEATRIZ</t>
  </si>
  <si>
    <t>072179532</t>
  </si>
  <si>
    <t>CLOUX VALLE,  PILAR</t>
  </si>
  <si>
    <t>009414729</t>
  </si>
  <si>
    <t>COALLA FERNANDEZ,  M. ANGELES</t>
  </si>
  <si>
    <t>071262878</t>
  </si>
  <si>
    <t>COLINA DIEZ,  JIMENA</t>
  </si>
  <si>
    <t>020494035</t>
  </si>
  <si>
    <t>COLLADO FONFRIA,  YOLANDA MARIA</t>
  </si>
  <si>
    <t>071121792</t>
  </si>
  <si>
    <t>COLLAZOS MARTINEZ,  ROBERTO</t>
  </si>
  <si>
    <t>012774081</t>
  </si>
  <si>
    <t>COLMENERO MODRON,  MARTA</t>
  </si>
  <si>
    <t>074520025</t>
  </si>
  <si>
    <t>COLOM GARCIA,  CRISTINA CARMEN</t>
  </si>
  <si>
    <t>071957179</t>
  </si>
  <si>
    <t>CONDE IBAÑEZ,  ROCIO</t>
  </si>
  <si>
    <t>071509479</t>
  </si>
  <si>
    <t>CONDE LOPEZ,  JULIO</t>
  </si>
  <si>
    <t>070868169</t>
  </si>
  <si>
    <t>CONDE MARTIN,  JORGE</t>
  </si>
  <si>
    <t>012778056</t>
  </si>
  <si>
    <t>CONDE PEREZ,  EVA</t>
  </si>
  <si>
    <t>071929584</t>
  </si>
  <si>
    <t>CONDE REVUELTA,  NOELIA</t>
  </si>
  <si>
    <t>007850709</t>
  </si>
  <si>
    <t>CONDE SANTOS,  M. CARMEN</t>
  </si>
  <si>
    <t>071152920</t>
  </si>
  <si>
    <t>CONDE VALVERDE,  MARIA JESUS</t>
  </si>
  <si>
    <t>039462573</t>
  </si>
  <si>
    <t>CONDE ZURITA,  VICTORIA</t>
  </si>
  <si>
    <t>044906754</t>
  </si>
  <si>
    <t>CONEJO COLINAS,  ADELA AVELINA</t>
  </si>
  <si>
    <t>018451855</t>
  </si>
  <si>
    <t>CONESA SIMON,  VIRGINIA</t>
  </si>
  <si>
    <t>013291760</t>
  </si>
  <si>
    <t>CORCUERA SANTOS,  CATALINA</t>
  </si>
  <si>
    <t>003919536</t>
  </si>
  <si>
    <t>CORNEJO GARCIA,  NOEMI</t>
  </si>
  <si>
    <t>071287451</t>
  </si>
  <si>
    <t>CORNIER DOMINGO,  MAYO DEL SOL</t>
  </si>
  <si>
    <t>074379676</t>
  </si>
  <si>
    <t>CORONADO MEZCUA,  CARMEN M.</t>
  </si>
  <si>
    <t>011941880</t>
  </si>
  <si>
    <t>CORREA DEL CAÑO,  M. NIEVES</t>
  </si>
  <si>
    <t>007955068</t>
  </si>
  <si>
    <t>CORTES AGUADERO,  Mª ISABEL</t>
  </si>
  <si>
    <t>071034336</t>
  </si>
  <si>
    <t>CORTES ISIDRO,  CELIA</t>
  </si>
  <si>
    <t>070882510</t>
  </si>
  <si>
    <t>CORTES MARTIN,  SEILA</t>
  </si>
  <si>
    <t>045329339</t>
  </si>
  <si>
    <t>CORTES MILLAN,  PALMA</t>
  </si>
  <si>
    <t>004616891</t>
  </si>
  <si>
    <t>CORTIJO CUELLAR,  CARLOS</t>
  </si>
  <si>
    <t>044915623</t>
  </si>
  <si>
    <t>CORTIJO SANTIAGO,  CARMEN</t>
  </si>
  <si>
    <t>071950376</t>
  </si>
  <si>
    <t>COSGAYA MORENTIN,  MAITE</t>
  </si>
  <si>
    <t>012382821</t>
  </si>
  <si>
    <t>COSME DIEGO,  ESTHER</t>
  </si>
  <si>
    <t>012776303</t>
  </si>
  <si>
    <t>COSTA DEL COLLADO,  MARTA  ANGELICA  DA</t>
  </si>
  <si>
    <t>012782132</t>
  </si>
  <si>
    <t>COSTANA GUTIERREZ,  SARA</t>
  </si>
  <si>
    <t>072716165</t>
  </si>
  <si>
    <t>COSTOYA MOSTEIRO,  JOSE ANTONIO</t>
  </si>
  <si>
    <t>006562597</t>
  </si>
  <si>
    <t>COSTUMERO RIESCO,  CONSUELO</t>
  </si>
  <si>
    <t>005704832</t>
  </si>
  <si>
    <t>COTA GARCIA,  ELENA</t>
  </si>
  <si>
    <t>041539825</t>
  </si>
  <si>
    <t>COTRINA REYES,  JOCABET SOLEDAD</t>
  </si>
  <si>
    <t>012770097</t>
  </si>
  <si>
    <t>COUPEAU BORRAS,  JUAN</t>
  </si>
  <si>
    <t>028834120</t>
  </si>
  <si>
    <t>COVEÑAS ALFONSO,  MANUEL ALBERTO</t>
  </si>
  <si>
    <t>072175429</t>
  </si>
  <si>
    <t>CRESPO DE LA MAZA,  ESTEFANIA</t>
  </si>
  <si>
    <t>013288444</t>
  </si>
  <si>
    <t>CRESPO GARCIA,  HERMINIA</t>
  </si>
  <si>
    <t>071029171</t>
  </si>
  <si>
    <t>CRESPO GONZALEZ,  MARIA</t>
  </si>
  <si>
    <t>006587339</t>
  </si>
  <si>
    <t>CRESPO LARGO,  CARLOS</t>
  </si>
  <si>
    <t>071447536</t>
  </si>
  <si>
    <t>CRESPO LLORENTE,  NOEMI</t>
  </si>
  <si>
    <t>003837745</t>
  </si>
  <si>
    <t>CRUZ BRAOJOS,  MARCOS F. DE LA</t>
  </si>
  <si>
    <t>070862658</t>
  </si>
  <si>
    <t>CRUZ MARCOS,  PATRICIA</t>
  </si>
  <si>
    <t>070882430</t>
  </si>
  <si>
    <t>CUADRADO GONZALEZ,  MARIA VEGA</t>
  </si>
  <si>
    <t>070905667</t>
  </si>
  <si>
    <t>CUADRADO HERNANDEZ,  INES</t>
  </si>
  <si>
    <t>012410978</t>
  </si>
  <si>
    <t>CUBILLO VILLANUEVA,  LAURA</t>
  </si>
  <si>
    <t>009782890</t>
  </si>
  <si>
    <t>CUBRIA ARIAS,  ISABEL</t>
  </si>
  <si>
    <t>070962378</t>
  </si>
  <si>
    <t>CUCUTA CUCUTA,  ADRIANA MARINA</t>
  </si>
  <si>
    <t>009311559</t>
  </si>
  <si>
    <t>CUELLAR FERNANDEZ,  ROSA M.</t>
  </si>
  <si>
    <t>012762551</t>
  </si>
  <si>
    <t>CUENA BOY,  AURORA MARIA</t>
  </si>
  <si>
    <t>009391783</t>
  </si>
  <si>
    <t>CUENA GARCIA,  GUSTAVO</t>
  </si>
  <si>
    <t>007878652</t>
  </si>
  <si>
    <t>CUERDO FERNANDEZ,  M. PILAR</t>
  </si>
  <si>
    <t>071102203</t>
  </si>
  <si>
    <t>CUESTA BARRIO,  VERONICA</t>
  </si>
  <si>
    <t>044905897</t>
  </si>
  <si>
    <t>CUESTA LOPEZ,  PATRICIA</t>
  </si>
  <si>
    <t>072888684</t>
  </si>
  <si>
    <t>CUESTA MURILLO,  RODRIGO</t>
  </si>
  <si>
    <t>045423088</t>
  </si>
  <si>
    <t>CURA DEL ALAMO,  ELENA DEL</t>
  </si>
  <si>
    <t>071951170</t>
  </si>
  <si>
    <t>CURIESES LUENGO,  MARIA DEL PILAR</t>
  </si>
  <si>
    <t>007960276</t>
  </si>
  <si>
    <t>DACAL ARIAS,  MARIA</t>
  </si>
  <si>
    <t>044483529</t>
  </si>
  <si>
    <t>DAFONTE GOMEZ,  NEREA</t>
  </si>
  <si>
    <t>X2381181Z</t>
  </si>
  <si>
    <t>DAKSHY ,  APARAJITA</t>
  </si>
  <si>
    <t>047794463</t>
  </si>
  <si>
    <t>DELGADO AGAMA,  JUAN</t>
  </si>
  <si>
    <t>012756507</t>
  </si>
  <si>
    <t>DELGADO ALAMO,  MARIA CRUZ</t>
  </si>
  <si>
    <t>013116258</t>
  </si>
  <si>
    <t>DELGADO GARCIA,  ELIA</t>
  </si>
  <si>
    <t>071303186</t>
  </si>
  <si>
    <t>DELGADO ORTIZ,  TAMARA</t>
  </si>
  <si>
    <t>047030541</t>
  </si>
  <si>
    <t>DELGADO PEDRAZ,  MARIA</t>
  </si>
  <si>
    <t>070889542</t>
  </si>
  <si>
    <t>DELGADO SANCHEZ,  MARIA DE LAS MERCEDE</t>
  </si>
  <si>
    <t>070824309</t>
  </si>
  <si>
    <t>DELGADO UBEDA,  GONZALO</t>
  </si>
  <si>
    <t>X2557734L</t>
  </si>
  <si>
    <t>DEN BREEYEN ,  NANJA</t>
  </si>
  <si>
    <t>071429605</t>
  </si>
  <si>
    <t>DIAGO FORNES,  MARIA</t>
  </si>
  <si>
    <t>010088000</t>
  </si>
  <si>
    <t>DIAZ ALVAREZ,  ISABEL</t>
  </si>
  <si>
    <t>072894222</t>
  </si>
  <si>
    <t>DIAZ BUBEROS,  M. VERONICA</t>
  </si>
  <si>
    <t>010832484</t>
  </si>
  <si>
    <t>DIAZ CAMPA,  ROSA M.</t>
  </si>
  <si>
    <t>002712425</t>
  </si>
  <si>
    <t>DIAZ COLLADO,  RAQUEL</t>
  </si>
  <si>
    <t>050886172</t>
  </si>
  <si>
    <t>DIAZ DOMINGO,  OSCAR</t>
  </si>
  <si>
    <t>053781724</t>
  </si>
  <si>
    <t>DIAZ FERNANDEZ,  CRISTINA</t>
  </si>
  <si>
    <t>071437821</t>
  </si>
  <si>
    <t>DIAZ FRANGANILLO,  ABRAHAM</t>
  </si>
  <si>
    <t>070806543</t>
  </si>
  <si>
    <t>DIAZ GALERA,  MARTA</t>
  </si>
  <si>
    <t>009703370</t>
  </si>
  <si>
    <t>DIAZ GONZALEZ,  M. YOLANDA</t>
  </si>
  <si>
    <t>070812783</t>
  </si>
  <si>
    <t>DIAZ GUTIERREZ,  LAURA</t>
  </si>
  <si>
    <t>009060468</t>
  </si>
  <si>
    <t>DIAZ JIMENEZ,  JULIO ALBERTO</t>
  </si>
  <si>
    <t>070065688</t>
  </si>
  <si>
    <t>DIAZ MARTINEZ,  ELENA</t>
  </si>
  <si>
    <t>053571263</t>
  </si>
  <si>
    <t>DIAZ MARTINEZ,  FRANCISCA</t>
  </si>
  <si>
    <t>045849744</t>
  </si>
  <si>
    <t>DIAZ RODRIGUEZ,  CARMEN</t>
  </si>
  <si>
    <t>036158041</t>
  </si>
  <si>
    <t>DIAZ RODRIGUEZ,  VANESA</t>
  </si>
  <si>
    <t>002633363</t>
  </si>
  <si>
    <t>DIAZ RUBIO,  MARIA ISABEL</t>
  </si>
  <si>
    <t>006272845</t>
  </si>
  <si>
    <t>DIAZ-ALEJO MARCHANTE,  COINTA</t>
  </si>
  <si>
    <t>051475618</t>
  </si>
  <si>
    <t>DIEGO BERROCAL,  ELENA DE</t>
  </si>
  <si>
    <t>071516137</t>
  </si>
  <si>
    <t>DIEZ ALONSO,  RAQUEL</t>
  </si>
  <si>
    <t>012776321</t>
  </si>
  <si>
    <t>DIEZ ARTO,  ROSA M.</t>
  </si>
  <si>
    <t>071433071</t>
  </si>
  <si>
    <t>DIEZ DOMINGUEZ,  NOEMI</t>
  </si>
  <si>
    <t>013140700</t>
  </si>
  <si>
    <t>DIEZ FERNANDEZ,  M. INMACULADA</t>
  </si>
  <si>
    <t>071418898</t>
  </si>
  <si>
    <t>DIEZ FERNANDEZ,  YOLANDA</t>
  </si>
  <si>
    <t>071167722</t>
  </si>
  <si>
    <t>DIEZ GARRIDO,  JORGE</t>
  </si>
  <si>
    <t>070817953</t>
  </si>
  <si>
    <t>DIEZ LOPEZ,  SILVIA</t>
  </si>
  <si>
    <t>071456145</t>
  </si>
  <si>
    <t>DIEZ MARTINEZ,  NOELIA</t>
  </si>
  <si>
    <t>012773000</t>
  </si>
  <si>
    <t>DIEZ MATO,  MARTA MARIA</t>
  </si>
  <si>
    <t>009746432</t>
  </si>
  <si>
    <t>DIEZ PEREZ,  LIDIA</t>
  </si>
  <si>
    <t>071934774</t>
  </si>
  <si>
    <t>DIEZ ROBLES,  RAQUEL M.</t>
  </si>
  <si>
    <t>071511087</t>
  </si>
  <si>
    <t>DIEZ RODRIGUEZ,  DANIEL</t>
  </si>
  <si>
    <t>071281864</t>
  </si>
  <si>
    <t>DIEZ SAEZ,  LAURA</t>
  </si>
  <si>
    <t>071291491</t>
  </si>
  <si>
    <t>DIEZ VALLE,  LETICIA M.</t>
  </si>
  <si>
    <t>072892672</t>
  </si>
  <si>
    <t>DIEZ VALLEJO,  LAURA</t>
  </si>
  <si>
    <t>070903424</t>
  </si>
  <si>
    <t>DIEZ VICENTE,  NATALIA</t>
  </si>
  <si>
    <t>028951059</t>
  </si>
  <si>
    <t>DIONISIO GARCIA,  PATRICIA</t>
  </si>
  <si>
    <t>071308149</t>
  </si>
  <si>
    <t>DOMINGO DELGADO,  ELIA</t>
  </si>
  <si>
    <t>011726379</t>
  </si>
  <si>
    <t>DOMINGUEZ CARRACEDO,  M. DOLORES</t>
  </si>
  <si>
    <t>053226376</t>
  </si>
  <si>
    <t>DOMINGUEZ DIAZ,  DAVID</t>
  </si>
  <si>
    <t>070810576</t>
  </si>
  <si>
    <t>DOMINGUEZ MUÑOZ,  PATRICIA</t>
  </si>
  <si>
    <t>012733869</t>
  </si>
  <si>
    <t>DONIS DOMEQUE,  ROSELINA M.</t>
  </si>
  <si>
    <t>072880408</t>
  </si>
  <si>
    <t>DUEÑA ROMERO,  ISABEL</t>
  </si>
  <si>
    <t>071300913</t>
  </si>
  <si>
    <t>DUEÑAS MELGOSA,  ANDREA</t>
  </si>
  <si>
    <t>013299589</t>
  </si>
  <si>
    <t>DURAN ESPAÑA,  M. CONCEPCION</t>
  </si>
  <si>
    <t>049100889</t>
  </si>
  <si>
    <t>DURANGO DE LA PEÑA,  SARA</t>
  </si>
  <si>
    <t>033449567</t>
  </si>
  <si>
    <t>ECHAIDE IRIBARREN,  AMAYA</t>
  </si>
  <si>
    <t>053645258</t>
  </si>
  <si>
    <t>EDRISS SANCHEZ,  LEILA</t>
  </si>
  <si>
    <t>012380053</t>
  </si>
  <si>
    <t>ESCAYO NORIEGA,  ELISA</t>
  </si>
  <si>
    <t>050318454</t>
  </si>
  <si>
    <t>ESCOBAR HERRADON,  LOURDES</t>
  </si>
  <si>
    <t>003443405</t>
  </si>
  <si>
    <t>ESCOBAR SANZ,  LUIS MIGUEL</t>
  </si>
  <si>
    <t>071301281</t>
  </si>
  <si>
    <t>ESCODA RUIZ,  GERMAN</t>
  </si>
  <si>
    <t>053756176</t>
  </si>
  <si>
    <t>ESCUDERO AGUADO,  BEATRIZ</t>
  </si>
  <si>
    <t>012398459</t>
  </si>
  <si>
    <t>ESGUEVA TORICES,  M. DEL PUY</t>
  </si>
  <si>
    <t>071033007</t>
  </si>
  <si>
    <t>ESPAÑA LORENZO,  LUCIA</t>
  </si>
  <si>
    <t>070586623</t>
  </si>
  <si>
    <t>ESPINOSA CASERO,  SERGIO</t>
  </si>
  <si>
    <t>070825281</t>
  </si>
  <si>
    <t>ESPINOSA GARCINUÑO,  JUAN ANTONIO</t>
  </si>
  <si>
    <t>070820196</t>
  </si>
  <si>
    <t>ESPINOSA GARCINUÑO,  SONSOLES</t>
  </si>
  <si>
    <t>053569903</t>
  </si>
  <si>
    <t>ESPINOSA MENCIA,  CRISTINA</t>
  </si>
  <si>
    <t>071347482</t>
  </si>
  <si>
    <t>ESPINOSA MONEO,  DIANA</t>
  </si>
  <si>
    <t>047309068</t>
  </si>
  <si>
    <t>ESQUILAS GARCIA,  EDUARDO</t>
  </si>
  <si>
    <t>016628535</t>
  </si>
  <si>
    <t>ESTALAYO SANTAMARIA,  IKER</t>
  </si>
  <si>
    <t>013120332</t>
  </si>
  <si>
    <t>ESTEBAN ABAJO,  ANA MARIA</t>
  </si>
  <si>
    <t>071012928</t>
  </si>
  <si>
    <t>ESTEBAN ALONSO,  MARIA</t>
  </si>
  <si>
    <t>003474441</t>
  </si>
  <si>
    <t>ESTEBAN ARRANZ,  RODRIGO</t>
  </si>
  <si>
    <t>016812597</t>
  </si>
  <si>
    <t>ESTEBAN CERVERO,  ELISA</t>
  </si>
  <si>
    <t>012362272</t>
  </si>
  <si>
    <t>ESTEBAN GONZALEZ,  ALMUDENA</t>
  </si>
  <si>
    <t>002640273</t>
  </si>
  <si>
    <t>ESTEBAN JIMENEZ,  RAQUEL</t>
  </si>
  <si>
    <t>071029947</t>
  </si>
  <si>
    <t>ESTEBAN JUAN,  MARIA</t>
  </si>
  <si>
    <t>070805307</t>
  </si>
  <si>
    <t>ESTEBAN MARTIN,  SORAYA</t>
  </si>
  <si>
    <t>072748907</t>
  </si>
  <si>
    <t>ESTEBAN MARTIN,  YOANA</t>
  </si>
  <si>
    <t>044905248</t>
  </si>
  <si>
    <t>ESTEBANEZ ELGUEZABAL,  LEYRE</t>
  </si>
  <si>
    <t>071122040</t>
  </si>
  <si>
    <t>ESTEBANEZ GOMEZ,  LUIS ANGEL</t>
  </si>
  <si>
    <t>070938496</t>
  </si>
  <si>
    <t>ESTEVE GARCIA,  JUDIT</t>
  </si>
  <si>
    <t>071701411</t>
  </si>
  <si>
    <t>EXPOSITO CIENFUEGOS,  INES</t>
  </si>
  <si>
    <t>076960272</t>
  </si>
  <si>
    <t>EZQUERRO BAILAC,  LAURA</t>
  </si>
  <si>
    <t>020903219</t>
  </si>
  <si>
    <t>FABREGAT NEBOT,  ANNA</t>
  </si>
  <si>
    <t>072890607</t>
  </si>
  <si>
    <t>FAJARDO MARTINEZ,  ALBA</t>
  </si>
  <si>
    <t>047087032</t>
  </si>
  <si>
    <t>FAJARDO TORTOLA,  LIDIA</t>
  </si>
  <si>
    <t>071559426</t>
  </si>
  <si>
    <t>FALAGAN CARBAJO,  SARA</t>
  </si>
  <si>
    <t>071265827</t>
  </si>
  <si>
    <t>FALCON PALACIOS,  MIGUEL</t>
  </si>
  <si>
    <t>071262958</t>
  </si>
  <si>
    <t>FALCON RUIFERNANDEZ,  LORENA</t>
  </si>
  <si>
    <t>009807333</t>
  </si>
  <si>
    <t>FANDIÑO FERNANDEZ,  MARTA</t>
  </si>
  <si>
    <t>053649837</t>
  </si>
  <si>
    <t>FARIÑAS ACEBAL,  PAULA</t>
  </si>
  <si>
    <t>071937014</t>
  </si>
  <si>
    <t>FAULIN RAMOS,  ROSA MARIA</t>
  </si>
  <si>
    <t>072880982</t>
  </si>
  <si>
    <t>FEBREL GREGORIO,  Mª MERCEDES</t>
  </si>
  <si>
    <t>071011831</t>
  </si>
  <si>
    <t>FELIZ TEJEDOR,  HELENA M.</t>
  </si>
  <si>
    <t>070264729</t>
  </si>
  <si>
    <t>FEMENIA SANTIAGO,  ELENA</t>
  </si>
  <si>
    <t>009437046</t>
  </si>
  <si>
    <t>FERNANDEZ AGUDIN,  CRISTINA</t>
  </si>
  <si>
    <t>071556853</t>
  </si>
  <si>
    <t>FERNANDEZ ALONSO,  ELENA</t>
  </si>
  <si>
    <t>009809228</t>
  </si>
  <si>
    <t>FERNANDEZ ALONSO,  PATRICIA</t>
  </si>
  <si>
    <t>015485243</t>
  </si>
  <si>
    <t>FERNANDEZ ANTON,  TAMARA</t>
  </si>
  <si>
    <t>009409828</t>
  </si>
  <si>
    <t>FERNANDEZ ARANGO,  EULALIA</t>
  </si>
  <si>
    <t>072151295</t>
  </si>
  <si>
    <t>FERNANDEZ ARENAL,  MIRIAM</t>
  </si>
  <si>
    <t>009042473</t>
  </si>
  <si>
    <t>FERNANDEZ AVILA,  M. BELEN</t>
  </si>
  <si>
    <t>051093660</t>
  </si>
  <si>
    <t>FERNANDEZ BERMEJO,  BEATRIZ</t>
  </si>
  <si>
    <t>004220758</t>
  </si>
  <si>
    <t>FERNANDEZ BONILLA,  SUSANA</t>
  </si>
  <si>
    <t>006257183</t>
  </si>
  <si>
    <t>FERNANDEZ BUSTOS,  MARIA</t>
  </si>
  <si>
    <t>072982208</t>
  </si>
  <si>
    <t>FERNANDEZ BUSTOS,  SARAY</t>
  </si>
  <si>
    <t>012781950</t>
  </si>
  <si>
    <t>FERNANDEZ CALVO,  LAURA</t>
  </si>
  <si>
    <t>009721139</t>
  </si>
  <si>
    <t>FERNANDEZ CAÑON,  MARIA MONTSERRAT</t>
  </si>
  <si>
    <t>009777304</t>
  </si>
  <si>
    <t>FERNANDEZ CARBAJO,  FELIPE</t>
  </si>
  <si>
    <t>035554919</t>
  </si>
  <si>
    <t>FERNANDEZ CARRERO,  ANA MARIA</t>
  </si>
  <si>
    <t>010192742</t>
  </si>
  <si>
    <t>FERNANDEZ CASTRILLO,  M. ROSARIO</t>
  </si>
  <si>
    <t>002285219</t>
  </si>
  <si>
    <t>FERNANDEZ CEBRIAN,  MARIA TERESA</t>
  </si>
  <si>
    <t>071465753</t>
  </si>
  <si>
    <t>FERNANDEZ CHAPMAN,  ESTEFANIA</t>
  </si>
  <si>
    <t>012417458</t>
  </si>
  <si>
    <t>FERNANDEZ COCA,  LAURA</t>
  </si>
  <si>
    <t>014265700</t>
  </si>
  <si>
    <t>FERNANDEZ CONDE,  SOFIA</t>
  </si>
  <si>
    <t>053537053</t>
  </si>
  <si>
    <t>FERNANDEZ DE LAS CUEVAS,  ROBERTO</t>
  </si>
  <si>
    <t>071433567</t>
  </si>
  <si>
    <t>FERNANDEZ DE LUCAS,  TAMARA</t>
  </si>
  <si>
    <t>072176767</t>
  </si>
  <si>
    <t>FERNANDEZ DIAZ,  ANGEL</t>
  </si>
  <si>
    <t>013171448</t>
  </si>
  <si>
    <t>FERNANDEZ EZQUERRA,  JEZABEL</t>
  </si>
  <si>
    <t>009387346</t>
  </si>
  <si>
    <t>FERNANDEZ FERNANDEZ,  ALBERTO</t>
  </si>
  <si>
    <t>009428456</t>
  </si>
  <si>
    <t>FERNANDEZ FERNANDEZ,  LUCIA</t>
  </si>
  <si>
    <t>070933216</t>
  </si>
  <si>
    <t>FERNANDEZ GARCIA,  BEATRIZ</t>
  </si>
  <si>
    <t>070825130</t>
  </si>
  <si>
    <t>FERNANDEZ GARCIA,  CRISTINA MARGARITA</t>
  </si>
  <si>
    <t>071169146</t>
  </si>
  <si>
    <t>FERNANDEZ GARCIA,  MARTA</t>
  </si>
  <si>
    <t>075768034</t>
  </si>
  <si>
    <t>FERNANDEZ GAYOSO,  JOSE MANUEL</t>
  </si>
  <si>
    <t>053441286</t>
  </si>
  <si>
    <t>FERNANDEZ GODOY,  RUBEN</t>
  </si>
  <si>
    <t>071944452</t>
  </si>
  <si>
    <t>FERNANDEZ GOMEZ,  ALVARO</t>
  </si>
  <si>
    <t>071341998</t>
  </si>
  <si>
    <t>FERNANDEZ GOMEZ,  MIGUEL</t>
  </si>
  <si>
    <t>009809800</t>
  </si>
  <si>
    <t>FERNANDEZ GONZALEZ,  BLANCA ESTHER</t>
  </si>
  <si>
    <t>071305195</t>
  </si>
  <si>
    <t>FERNANDEZ GOZALO,  ANDREA</t>
  </si>
  <si>
    <t>002667583</t>
  </si>
  <si>
    <t>FERNANDEZ HERNANDEZ,  M. CRISTINA</t>
  </si>
  <si>
    <t>070813146</t>
  </si>
  <si>
    <t>FERNANDEZ HERRANZ,  MIRIAM</t>
  </si>
  <si>
    <t>012340780</t>
  </si>
  <si>
    <t>FERNANDEZ HERRERO,  MARTA</t>
  </si>
  <si>
    <t>047281700</t>
  </si>
  <si>
    <t>FERNANDEZ HEVIA,  ELENA</t>
  </si>
  <si>
    <t>012778287</t>
  </si>
  <si>
    <t>FERNANDEZ LASO,  ABEL</t>
  </si>
  <si>
    <t>071448714</t>
  </si>
  <si>
    <t>FERNANDEZ LOPEZ,  M. INMACULADA</t>
  </si>
  <si>
    <t>071261680</t>
  </si>
  <si>
    <t>FERNANDEZ MALDONADO,  LORENA</t>
  </si>
  <si>
    <t>071889561</t>
  </si>
  <si>
    <t>FERNANDEZ MENENDEZ,  PABLO</t>
  </si>
  <si>
    <t>012424031</t>
  </si>
  <si>
    <t>FERNANDEZ MINGUEZ,  DAVID</t>
  </si>
  <si>
    <t>072895865</t>
  </si>
  <si>
    <t>FERNANDEZ MORENA,  LAURA</t>
  </si>
  <si>
    <t>011078822</t>
  </si>
  <si>
    <t>FERNANDEZ PEREZ,  SILVIA MARIA</t>
  </si>
  <si>
    <t>071139475</t>
  </si>
  <si>
    <t>FERNANDEZ PINILLA,  LAURA</t>
  </si>
  <si>
    <t>020219072</t>
  </si>
  <si>
    <t>FERNANDEZ PUEBLA,  MARTA</t>
  </si>
  <si>
    <t>004223065</t>
  </si>
  <si>
    <t>FERNANDEZ RODRIGUEZ,  MARTA</t>
  </si>
  <si>
    <t>007955172</t>
  </si>
  <si>
    <t>FERNANDEZ ROMO,  M. DE LOS ANGELES</t>
  </si>
  <si>
    <t>071296426</t>
  </si>
  <si>
    <t>FERNANDEZ SAIZ,  MANUEL</t>
  </si>
  <si>
    <t>070903324</t>
  </si>
  <si>
    <t>FERNANDEZ SANCHEZ,  MARINA</t>
  </si>
  <si>
    <t>012700538</t>
  </si>
  <si>
    <t>FERNANDEZ SANTOS,  VICTORIA</t>
  </si>
  <si>
    <t>011964827</t>
  </si>
  <si>
    <t>FERNANDEZ SOTO,  LOURDES</t>
  </si>
  <si>
    <t>032878464</t>
  </si>
  <si>
    <t>FERNANDEZ SUAREZ,  MARIA ESTHER</t>
  </si>
  <si>
    <t>007962107</t>
  </si>
  <si>
    <t>FERNANDEZ VAQUERO,  ALBERTO</t>
  </si>
  <si>
    <t>047396404</t>
  </si>
  <si>
    <t>FERNANDEZ VILLANUEVA,  MARIA DEL MAR</t>
  </si>
  <si>
    <t>071459900</t>
  </si>
  <si>
    <t>FERNANDEZ VILLARROEL,  BORJA</t>
  </si>
  <si>
    <t>052988741</t>
  </si>
  <si>
    <t>FERNANDEZ-RUA SANTAFE,  MARIA BELEN</t>
  </si>
  <si>
    <t>011961909</t>
  </si>
  <si>
    <t>FERNANDEZ-VIÑA HERNANDEZ,  MARTA</t>
  </si>
  <si>
    <t>050886540</t>
  </si>
  <si>
    <t>FERNANDEZ-YAÑEZ GARCIA,  EDUARDO</t>
  </si>
  <si>
    <t>071497346</t>
  </si>
  <si>
    <t>FERREIRO FRAGA,  CONCEPCION</t>
  </si>
  <si>
    <t>070805056</t>
  </si>
  <si>
    <t>FERRER GUTIERREZ,  MIGUEL</t>
  </si>
  <si>
    <t>071453779</t>
  </si>
  <si>
    <t>FERRERAS ESTEBAN,  MARIA</t>
  </si>
  <si>
    <t>050711606</t>
  </si>
  <si>
    <t>FERRER-VIDAL DIAZ RIGUERO,  MARTA</t>
  </si>
  <si>
    <t>045871632</t>
  </si>
  <si>
    <t>FERRIN CASTRO,  REBECA</t>
  </si>
  <si>
    <t>071561187</t>
  </si>
  <si>
    <t>FERRUELO RUBIO,  PAULA</t>
  </si>
  <si>
    <t>053678092</t>
  </si>
  <si>
    <t>FIDALGO MARTINEZ,  YAIZA</t>
  </si>
  <si>
    <t>071449903</t>
  </si>
  <si>
    <t>FIERRO ASTIARRAGA,  MARTA IDOIA</t>
  </si>
  <si>
    <t>071437322</t>
  </si>
  <si>
    <t>FIERRO MARTINEZ,  BEATRIZ</t>
  </si>
  <si>
    <t>012763335</t>
  </si>
  <si>
    <t>FINISTROSA BARRIOS,  ROSA BELEN</t>
  </si>
  <si>
    <t>052113367</t>
  </si>
  <si>
    <t>FIRVIDA MORA,  M. AINHOA</t>
  </si>
  <si>
    <t>070262602</t>
  </si>
  <si>
    <t>FLORES DE FRUTOS,  TERESA</t>
  </si>
  <si>
    <t>005934656</t>
  </si>
  <si>
    <t>FLORES GOMEZ,  PAULA</t>
  </si>
  <si>
    <t>044781874</t>
  </si>
  <si>
    <t>FLORES MESIAS,  M. DEL PILAR</t>
  </si>
  <si>
    <t>033351452</t>
  </si>
  <si>
    <t>FOLGUEIRAS VARELA,  DIEGO</t>
  </si>
  <si>
    <t>071033096</t>
  </si>
  <si>
    <t>FONTANILLO GARROTE,  LETICIA</t>
  </si>
  <si>
    <t>003474383</t>
  </si>
  <si>
    <t>FRADEJAS PASCUAL,  CRISTINA</t>
  </si>
  <si>
    <t>071347500</t>
  </si>
  <si>
    <t>FRADES CARRETERO,  SANDRA</t>
  </si>
  <si>
    <t>072758770</t>
  </si>
  <si>
    <t>FRAILE DE ALDA,  SAIOA</t>
  </si>
  <si>
    <t>009332010</t>
  </si>
  <si>
    <t>FRAILE FERNANDEZ,  ANA ISABEL</t>
  </si>
  <si>
    <t>078756766</t>
  </si>
  <si>
    <t>FRAILE SESMA,  ESTRELLA</t>
  </si>
  <si>
    <t>071955353</t>
  </si>
  <si>
    <t>FRANCO ARRANZ,  ROCIO</t>
  </si>
  <si>
    <t>032886734</t>
  </si>
  <si>
    <t>FRANCO DIAZ,  IDACHE</t>
  </si>
  <si>
    <t>079074916</t>
  </si>
  <si>
    <t>FRANCO DOMINGUEZ,  NURY LUCIA</t>
  </si>
  <si>
    <t>012415261</t>
  </si>
  <si>
    <t>FRANCO RAMOS,  PATRICIA</t>
  </si>
  <si>
    <t>076020629</t>
  </si>
  <si>
    <t>FRANCO VERDUGO,  SANDRA</t>
  </si>
  <si>
    <t>071022400</t>
  </si>
  <si>
    <t>FREILE RIVERA,  ELENA</t>
  </si>
  <si>
    <t>071030793</t>
  </si>
  <si>
    <t>FREIRE CASTRILLO,  ALBERTO</t>
  </si>
  <si>
    <t>033546310</t>
  </si>
  <si>
    <t>FRESNO SAA,  ELENA</t>
  </si>
  <si>
    <t>076960363</t>
  </si>
  <si>
    <t>FRESNO SANCHEZ,  LAURA</t>
  </si>
  <si>
    <t>071287576</t>
  </si>
  <si>
    <t>FRIAS ALONSO,  ESTELA</t>
  </si>
  <si>
    <t>012422394</t>
  </si>
  <si>
    <t>FRIAS MIGUELAÑEZ,  ELENA</t>
  </si>
  <si>
    <t>071943164</t>
  </si>
  <si>
    <t>FRUTOS ACERO,  MARIA</t>
  </si>
  <si>
    <t>047307060</t>
  </si>
  <si>
    <t>FRUTOS CASADO,  SAMUEL DE</t>
  </si>
  <si>
    <t>005697759</t>
  </si>
  <si>
    <t>FUENTE ARANDA,  ISRAEL DE LA</t>
  </si>
  <si>
    <t>071136442</t>
  </si>
  <si>
    <t>FUENTE BENITO,  MARIA DE LA</t>
  </si>
  <si>
    <t>012782038</t>
  </si>
  <si>
    <t>FUENTE DIEZ,  BEATRIZ</t>
  </si>
  <si>
    <t>071303646</t>
  </si>
  <si>
    <t>FUENTE MEDRANO,  ANA</t>
  </si>
  <si>
    <t>070863104</t>
  </si>
  <si>
    <t>FUENTE PASCUAL,  JOSE LUIS DE LA</t>
  </si>
  <si>
    <t>002620898</t>
  </si>
  <si>
    <t>FUENTE RODRIGUEZ,  SUSANA DE LA</t>
  </si>
  <si>
    <t>012418020</t>
  </si>
  <si>
    <t>FUENTE VILLAR,  CLAUDIA DE LA</t>
  </si>
  <si>
    <t>044915081</t>
  </si>
  <si>
    <t>FUENTE VITA,  CAROLINA DE LA</t>
  </si>
  <si>
    <t>071147322</t>
  </si>
  <si>
    <t>FUENTES DE FUENTES,  MIRIAM DE</t>
  </si>
  <si>
    <t>003929096</t>
  </si>
  <si>
    <t>FUENTES DIAZ-TENDERO,  ANGEL</t>
  </si>
  <si>
    <t>051991666</t>
  </si>
  <si>
    <t>FUENTES PEREZ,  EDURNE NEREA</t>
  </si>
  <si>
    <t>071291246</t>
  </si>
  <si>
    <t>FUENTES RODRIGUEZ,  SERGIO</t>
  </si>
  <si>
    <t>070811062</t>
  </si>
  <si>
    <t>FUENTES VINUESA,  BEATRIZ</t>
  </si>
  <si>
    <t>004624592</t>
  </si>
  <si>
    <t>FUERO LOPEZ,  DAVID</t>
  </si>
  <si>
    <t>071442011</t>
  </si>
  <si>
    <t>FURONES DEL CANTO,  M. CARMEN</t>
  </si>
  <si>
    <t>009343860</t>
  </si>
  <si>
    <t>GALAN ANDRES,  SILVIA</t>
  </si>
  <si>
    <t>007970959</t>
  </si>
  <si>
    <t>GALAN MARTIN,  MARTA</t>
  </si>
  <si>
    <t>070821615</t>
  </si>
  <si>
    <t>GALAN PARRA,  SARA</t>
  </si>
  <si>
    <t>003134131</t>
  </si>
  <si>
    <t>GALAN SAÑUDO,  RODRIGO</t>
  </si>
  <si>
    <t>012331202</t>
  </si>
  <si>
    <t>GALINDO SACRISTAN,  ANA ISABEL</t>
  </si>
  <si>
    <t>015501772</t>
  </si>
  <si>
    <t>GALLARDO FERNANDEZ,  CAROLINA</t>
  </si>
  <si>
    <t>031867907</t>
  </si>
  <si>
    <t>GALLARDO SUNDQUIST,  LINDA CRISTINA</t>
  </si>
  <si>
    <t>009816582</t>
  </si>
  <si>
    <t>GALLEGO ALVAREZ,  IRENE</t>
  </si>
  <si>
    <t>070871063</t>
  </si>
  <si>
    <t>GALLEGO GARCIA,  ALICIA</t>
  </si>
  <si>
    <t>006561531</t>
  </si>
  <si>
    <t>GALLEGO GARDIAZABAL,  M. BELEN</t>
  </si>
  <si>
    <t>010871383</t>
  </si>
  <si>
    <t>GALLEGO MARIN,  DAVID</t>
  </si>
  <si>
    <t>003468533</t>
  </si>
  <si>
    <t>GALLEGO MATARRANZ,  RAQUEL</t>
  </si>
  <si>
    <t>011956219</t>
  </si>
  <si>
    <t>GALLEGO MUÑOZ,  M. CRISTINA</t>
  </si>
  <si>
    <t>071015193</t>
  </si>
  <si>
    <t>GALLEGO MUÑOZ,  M. REYES</t>
  </si>
  <si>
    <t>011951119</t>
  </si>
  <si>
    <t>GALLEGO MUÑOZ,  OLGA M.</t>
  </si>
  <si>
    <t>049019442</t>
  </si>
  <si>
    <t>GALLEGO ORELLANA,  TERESA LUCIA</t>
  </si>
  <si>
    <t>053266873</t>
  </si>
  <si>
    <t>GALLEGO VELARDE,  CRISTINA</t>
  </si>
  <si>
    <t>071164665</t>
  </si>
  <si>
    <t>GAMARRA SAN MIGUEL,  PATRICIA</t>
  </si>
  <si>
    <t>052992481</t>
  </si>
  <si>
    <t>GAMELLA SANZ,  TANIA</t>
  </si>
  <si>
    <t>071294499</t>
  </si>
  <si>
    <t>GAMERO ROMAN,  RUTH</t>
  </si>
  <si>
    <t>078761005</t>
  </si>
  <si>
    <t>GAMITO BALAGUE,  LIDIA</t>
  </si>
  <si>
    <t>009799748</t>
  </si>
  <si>
    <t>GANCEDO PELAEZ,  ALICIA</t>
  </si>
  <si>
    <t>070889458</t>
  </si>
  <si>
    <t>GANIVET OLIVEIRA,  NATALIA</t>
  </si>
  <si>
    <t>009051321</t>
  </si>
  <si>
    <t>GARABOA BORT,  SUSANA</t>
  </si>
  <si>
    <t>013138805</t>
  </si>
  <si>
    <t>GARACHANA RODRIGO,  MARTA ISABEL</t>
  </si>
  <si>
    <t>071306889</t>
  </si>
  <si>
    <t>GARCES PASCUAL,  ESTEFANIA</t>
  </si>
  <si>
    <t>073209976</t>
  </si>
  <si>
    <t>GARCES RAMON,  PATRICIA</t>
  </si>
  <si>
    <t>041574090</t>
  </si>
  <si>
    <t>GARCIA ALFAGEME,  MARIA</t>
  </si>
  <si>
    <t>071558610</t>
  </si>
  <si>
    <t>GARCIA ALONSO,  MARIA</t>
  </si>
  <si>
    <t>009812445</t>
  </si>
  <si>
    <t>GARCIA ALVAREZ,  CRISTINA</t>
  </si>
  <si>
    <t>009758423</t>
  </si>
  <si>
    <t>GARCIA ALVAREZ,  YOLANDA</t>
  </si>
  <si>
    <t>071266032</t>
  </si>
  <si>
    <t>GARCIA ARENALES,  RAUL</t>
  </si>
  <si>
    <t>071160816</t>
  </si>
  <si>
    <t>GARCIA ARRANZ,  ALEXANDRA</t>
  </si>
  <si>
    <t>072890550</t>
  </si>
  <si>
    <t>GARCIA ARRIBAS,  ANA BELEN</t>
  </si>
  <si>
    <t>007985775</t>
  </si>
  <si>
    <t>GARCIA ARROYO,  MARIA</t>
  </si>
  <si>
    <t>045686970</t>
  </si>
  <si>
    <t>GARCIA BEATO,  ANTONIO</t>
  </si>
  <si>
    <t>009324745</t>
  </si>
  <si>
    <t>GARCIA BERMEJO,  M. PILAR</t>
  </si>
  <si>
    <t>071441223</t>
  </si>
  <si>
    <t>GARCIA BLANCO,  LORENA</t>
  </si>
  <si>
    <t>071272141</t>
  </si>
  <si>
    <t>GARCIA BRAVO,  MARTA</t>
  </si>
  <si>
    <t>012782422</t>
  </si>
  <si>
    <t>GARCIA BRAVO,  SARA</t>
  </si>
  <si>
    <t>047099944</t>
  </si>
  <si>
    <t>GARCIA CALIXTO,  DANIEL</t>
  </si>
  <si>
    <t>053469190</t>
  </si>
  <si>
    <t>GARCIA CAMACHO,  YOLANDA</t>
  </si>
  <si>
    <t>070865737</t>
  </si>
  <si>
    <t>GARCIA CAMINO,  REBECA</t>
  </si>
  <si>
    <t>044655805</t>
  </si>
  <si>
    <t>GARCIA CAMPELO,  MELANIA</t>
  </si>
  <si>
    <t>071459450</t>
  </si>
  <si>
    <t>GARCIA CASO,  LORETO</t>
  </si>
  <si>
    <t>071228655</t>
  </si>
  <si>
    <t>GARCIA CLEMENTE,  NOELIA</t>
  </si>
  <si>
    <t>071436947</t>
  </si>
  <si>
    <t>GARCIA CUADRADO,  VANESA</t>
  </si>
  <si>
    <t>071133595</t>
  </si>
  <si>
    <t>GARCIA CURIEL,  NATALIA MARIA</t>
  </si>
  <si>
    <t>053812100</t>
  </si>
  <si>
    <t>GARCIA DE CASASOLA RODRIGUEZ,  LAURA</t>
  </si>
  <si>
    <t>009322817</t>
  </si>
  <si>
    <t>GARCIA DE FUENTES,  M YOLANDA</t>
  </si>
  <si>
    <t>071133660</t>
  </si>
  <si>
    <t>GARCIA DE PRADA,  ANA ISABEL</t>
  </si>
  <si>
    <t>003445137</t>
  </si>
  <si>
    <t>GARCIA DE SANTOS,  FRANCISCO JAVIER</t>
  </si>
  <si>
    <t>070879941</t>
  </si>
  <si>
    <t>GARCIA DELGADO,  CELESTE</t>
  </si>
  <si>
    <t>070258717</t>
  </si>
  <si>
    <t>GARCIA DOMINGO,  LAURA</t>
  </si>
  <si>
    <t>003132077</t>
  </si>
  <si>
    <t>GARCIA DONOSO,  DAVID</t>
  </si>
  <si>
    <t>071105594</t>
  </si>
  <si>
    <t>GARCIA ESTEBAN,  MONICA</t>
  </si>
  <si>
    <t>052413291</t>
  </si>
  <si>
    <t>GARCIA ESTEVEZ,  ALMUDENA</t>
  </si>
  <si>
    <t>071438340</t>
  </si>
  <si>
    <t>GARCIA FERNANDEZ,  CRISTINA</t>
  </si>
  <si>
    <t>071120575</t>
  </si>
  <si>
    <t>GARCIA FERNANDEZ,  JESUS</t>
  </si>
  <si>
    <t>071529247</t>
  </si>
  <si>
    <t>GARCIA FERNANDEZ,  PABLO</t>
  </si>
  <si>
    <t>072894669</t>
  </si>
  <si>
    <t>GARCIA FRIAS,  GONZALO</t>
  </si>
  <si>
    <t>070253667</t>
  </si>
  <si>
    <t>GARCIA FUENTES,  SANDRA</t>
  </si>
  <si>
    <t>012781153</t>
  </si>
  <si>
    <t>GARCIA GARCIA,  ASTRID</t>
  </si>
  <si>
    <t>070803595</t>
  </si>
  <si>
    <t>GARCIA GARCIA,  CRISTINA</t>
  </si>
  <si>
    <t>071151433</t>
  </si>
  <si>
    <t>GARCIA GARCIA DE PEREDA,  MARIA</t>
  </si>
  <si>
    <t>071457272</t>
  </si>
  <si>
    <t>GARCIA GARCIA,  EDUARDO</t>
  </si>
  <si>
    <t>070256759</t>
  </si>
  <si>
    <t>GARCIA GARCIA,  IRENE</t>
  </si>
  <si>
    <t>013161552</t>
  </si>
  <si>
    <t>GARCIA GARCIA,  LUIS IVAN</t>
  </si>
  <si>
    <t>047096569</t>
  </si>
  <si>
    <t>GARCIA GARCIA,  MIRIAM</t>
  </si>
  <si>
    <t>071438547</t>
  </si>
  <si>
    <t>GARCIA GARCIA,  SARA</t>
  </si>
  <si>
    <t>010083511</t>
  </si>
  <si>
    <t>GARCIA GARNELO,  M. SUSANA</t>
  </si>
  <si>
    <t>045293637</t>
  </si>
  <si>
    <t>GARCIA GARNICA,  MARIA DEL ROCIO</t>
  </si>
  <si>
    <t>012760650</t>
  </si>
  <si>
    <t>GARCIA GARRIDO,  JULIA ELVIRA</t>
  </si>
  <si>
    <t>071298061</t>
  </si>
  <si>
    <t>GARCIA GIL,  FERNAN</t>
  </si>
  <si>
    <t>007966072</t>
  </si>
  <si>
    <t>GARCIA GOMEZ,  BERNARDINO</t>
  </si>
  <si>
    <t>071519663</t>
  </si>
  <si>
    <t>GARCIA GONZALEZ,  ADOLFO</t>
  </si>
  <si>
    <t>011972937</t>
  </si>
  <si>
    <t>GARCIA GONZALEZ,  ANDRES</t>
  </si>
  <si>
    <t>070816349</t>
  </si>
  <si>
    <t>GARCIA GONZALEZ,  JORGE</t>
  </si>
  <si>
    <t>071142497</t>
  </si>
  <si>
    <t>GARCIA GONZALEZ,  Mª JESUS</t>
  </si>
  <si>
    <t>009794033</t>
  </si>
  <si>
    <t>GARCIA GONZALEZ,  MONICA M.</t>
  </si>
  <si>
    <t>071446540</t>
  </si>
  <si>
    <t>GARCIA GONZALEZ,  RAQUEL</t>
  </si>
  <si>
    <t>070240927</t>
  </si>
  <si>
    <t>GARCIA GRANDE,  ALICIA</t>
  </si>
  <si>
    <t>071290469</t>
  </si>
  <si>
    <t>GARCIA GUTIERREZ,  ANA BELEN</t>
  </si>
  <si>
    <t>071445587</t>
  </si>
  <si>
    <t>GARCIA GUTIERREZ,  LAURA</t>
  </si>
  <si>
    <t>070814447</t>
  </si>
  <si>
    <t>GARCIA HERRAEZ,  BEATRIZ</t>
  </si>
  <si>
    <t>007869791</t>
  </si>
  <si>
    <t>GARCIA HERRUZO,  SUSANA MARIA</t>
  </si>
  <si>
    <t>053468754</t>
  </si>
  <si>
    <t>GARCIA JIMENEZ,  AITOR</t>
  </si>
  <si>
    <t>071137987</t>
  </si>
  <si>
    <t>GARCIA JIMENEZ,  GERARDO</t>
  </si>
  <si>
    <t>071163086</t>
  </si>
  <si>
    <t>GARCIA JUAN,  CRISTINA</t>
  </si>
  <si>
    <t>071160491</t>
  </si>
  <si>
    <t>GARCIA LOPEZ,  JAIME</t>
  </si>
  <si>
    <t>013152126</t>
  </si>
  <si>
    <t>GARCIA MAESTRO,  GEMMA</t>
  </si>
  <si>
    <t>015507808</t>
  </si>
  <si>
    <t>GARCIA MARCHENA,  CRISTINA</t>
  </si>
  <si>
    <t>029134677</t>
  </si>
  <si>
    <t>GARCIA MARCOS,  ALVARO</t>
  </si>
  <si>
    <t>072890892</t>
  </si>
  <si>
    <t>GARCIA MARINA,  LYDIA</t>
  </si>
  <si>
    <t>071434312</t>
  </si>
  <si>
    <t>GARCIA MARQUES,  LAURA</t>
  </si>
  <si>
    <t>070939433</t>
  </si>
  <si>
    <t>GARCIA MARTIN,  ELENA</t>
  </si>
  <si>
    <t>044906289</t>
  </si>
  <si>
    <t>GARCIA MARTIN,  RUBEN</t>
  </si>
  <si>
    <t>016622086</t>
  </si>
  <si>
    <t>GARCIA MARTINEZ,  ESTER MARIA</t>
  </si>
  <si>
    <t>070892578</t>
  </si>
  <si>
    <t>GARCIA MARTINEZ,  MARIA</t>
  </si>
  <si>
    <t>050122495</t>
  </si>
  <si>
    <t>GARCIA MENDEZ,  ZAIDA</t>
  </si>
  <si>
    <t>009438609</t>
  </si>
  <si>
    <t>GARCIA MENENDEZ,  JUAN</t>
  </si>
  <si>
    <t>071925786</t>
  </si>
  <si>
    <t>GARCIA MENENDEZ,  SOFIA</t>
  </si>
  <si>
    <t>071139861</t>
  </si>
  <si>
    <t>GARCIA MILLAS,  INMACULADA</t>
  </si>
  <si>
    <t>071959378</t>
  </si>
  <si>
    <t>GARCIA MISAS,  DAVID</t>
  </si>
  <si>
    <t>048147011</t>
  </si>
  <si>
    <t>GARCIA MUÑOZ,  ESTRELLA</t>
  </si>
  <si>
    <t>032884124</t>
  </si>
  <si>
    <t>GARCIA NAVA,  LUIS ENRIQUE</t>
  </si>
  <si>
    <t>071516798</t>
  </si>
  <si>
    <t>GARCIA NOGUEIRO,  M. ISABEL</t>
  </si>
  <si>
    <t>076950401</t>
  </si>
  <si>
    <t>GARCIA ORDOÑEZ,  LAURA</t>
  </si>
  <si>
    <t>012419957</t>
  </si>
  <si>
    <t>GARCIA OZORES,  SILVIA</t>
  </si>
  <si>
    <t>071672519</t>
  </si>
  <si>
    <t>GARCIA PANIAGUA,  JAVIER</t>
  </si>
  <si>
    <t>044431784</t>
  </si>
  <si>
    <t>GARCIA PANIZO,  SORAYA</t>
  </si>
  <si>
    <t>071425294</t>
  </si>
  <si>
    <t>GARCIA PARIENTE,  M. CRISTINA</t>
  </si>
  <si>
    <t>071681932</t>
  </si>
  <si>
    <t>GARCIA PARRADO,  ANDREA</t>
  </si>
  <si>
    <t>052619467</t>
  </si>
  <si>
    <t>GARCIA PELAEZ,  BELEN</t>
  </si>
  <si>
    <t>009807014</t>
  </si>
  <si>
    <t>GARCIA PELAEZ,  OSCAR</t>
  </si>
  <si>
    <t>047084591</t>
  </si>
  <si>
    <t>GARCIA PEÑARANDA,  JAVIER</t>
  </si>
  <si>
    <t>071668209</t>
  </si>
  <si>
    <t>GARCIA PEREZ,  DESIREE</t>
  </si>
  <si>
    <t>071467878</t>
  </si>
  <si>
    <t>GARCIA PEREZ,  PABLO</t>
  </si>
  <si>
    <t>071022539</t>
  </si>
  <si>
    <t>GARCIA QUINA,  RAQUEL</t>
  </si>
  <si>
    <t>016812640</t>
  </si>
  <si>
    <t>GARCIA RAMIREZ,  M. JOSE</t>
  </si>
  <si>
    <t>076946330</t>
  </si>
  <si>
    <t>GARCIA ROCES,  M. BEATRIZ</t>
  </si>
  <si>
    <t>012407066</t>
  </si>
  <si>
    <t>GARCIA ROMAN,  RAQUEL</t>
  </si>
  <si>
    <t>004616821</t>
  </si>
  <si>
    <t>GARCIA SALMERON,  ANA</t>
  </si>
  <si>
    <t>071456709</t>
  </si>
  <si>
    <t>GARCIA SANCHEZ,  CARLOS JOSE</t>
  </si>
  <si>
    <t>071962290</t>
  </si>
  <si>
    <t>GARCIA SANCHEZ,  IRENE</t>
  </si>
  <si>
    <t>007958679</t>
  </si>
  <si>
    <t>GARCIA SANCHEZ,  ROSA MARIA</t>
  </si>
  <si>
    <t>070893209</t>
  </si>
  <si>
    <t>GARCIA SANTOS,  M.  DEL CARMEN</t>
  </si>
  <si>
    <t>005682835</t>
  </si>
  <si>
    <t>GARCIA TEJERO,  MARIA</t>
  </si>
  <si>
    <t>070243587</t>
  </si>
  <si>
    <t>GARCIA VALLEJO,  CARMEN</t>
  </si>
  <si>
    <t>071663639</t>
  </si>
  <si>
    <t>GARCIA VEGA,  ANDRES</t>
  </si>
  <si>
    <t>004626259</t>
  </si>
  <si>
    <t>GARCIA VERA,  ALBA</t>
  </si>
  <si>
    <t>071137259</t>
  </si>
  <si>
    <t>GARCIA VILLA,  ANA</t>
  </si>
  <si>
    <t>071445743</t>
  </si>
  <si>
    <t>GARCIA VILLA,  M. SOLEDAD</t>
  </si>
  <si>
    <t>077132271</t>
  </si>
  <si>
    <t>GARCIA VIÑADO,  VIOLETA</t>
  </si>
  <si>
    <t>047052503</t>
  </si>
  <si>
    <t>GARCIA-CASARRUBIOS GARRIDO,  JOSE FERNANDO</t>
  </si>
  <si>
    <t>070580697</t>
  </si>
  <si>
    <t>GARCIA-MUÑOZ ARANDA,  CLARA ISABEL</t>
  </si>
  <si>
    <t>070822614</t>
  </si>
  <si>
    <t>GARCINUÑO COLLADO,  MARIA</t>
  </si>
  <si>
    <t>010192153</t>
  </si>
  <si>
    <t>GARMON MAYO,  M. COVADONGA</t>
  </si>
  <si>
    <t>007987618</t>
  </si>
  <si>
    <t>GARRIDO BRIZ,  LAURA</t>
  </si>
  <si>
    <t>071427889</t>
  </si>
  <si>
    <t>GARRIDO FERNANDEZ,  DANIEL</t>
  </si>
  <si>
    <t>020261169</t>
  </si>
  <si>
    <t>GARROTE GARCIA,  NOELIA</t>
  </si>
  <si>
    <t>011974812</t>
  </si>
  <si>
    <t>GARROTE SANCHEZ,  LETICIA</t>
  </si>
  <si>
    <t>070245814</t>
  </si>
  <si>
    <t>GARROTE SANCHEZ,  SARA</t>
  </si>
  <si>
    <t>070863345</t>
  </si>
  <si>
    <t>GARZON CASTRO,  RUBEN</t>
  </si>
  <si>
    <t>008868334</t>
  </si>
  <si>
    <t>GASTON RAMOS,  LAURA</t>
  </si>
  <si>
    <t>047531287</t>
  </si>
  <si>
    <t>GATA NAVARRO,  CRISTINA</t>
  </si>
  <si>
    <t>071022816</t>
  </si>
  <si>
    <t>GAVARI HERNANDEZ,  ANA</t>
  </si>
  <si>
    <t>016807205</t>
  </si>
  <si>
    <t>GAZO IZQUIERDO,  MONICA</t>
  </si>
  <si>
    <t>051185375</t>
  </si>
  <si>
    <t>GENER LUIS,  BELKYS</t>
  </si>
  <si>
    <t>013173594</t>
  </si>
  <si>
    <t>GENTO ORTEGA,  IRENE</t>
  </si>
  <si>
    <t>X4068673L</t>
  </si>
  <si>
    <t>GEORGIEV GEORGIEV,  ROSEN</t>
  </si>
  <si>
    <t>X1708910X</t>
  </si>
  <si>
    <t>GESNER ,  CHARLOTTE</t>
  </si>
  <si>
    <t>012768304</t>
  </si>
  <si>
    <t>GIJON DIEZ,  ANA BELEN</t>
  </si>
  <si>
    <t>070819082</t>
  </si>
  <si>
    <t>GIL CHAPADO,  VERONICA</t>
  </si>
  <si>
    <t>053265908</t>
  </si>
  <si>
    <t>GIL CIDONCHA,  ANGEL</t>
  </si>
  <si>
    <t>071156072</t>
  </si>
  <si>
    <t>GIL DOMINGUEZ,  PAULA</t>
  </si>
  <si>
    <t>071450952</t>
  </si>
  <si>
    <t>GIL FERNANDEZ,  EVA</t>
  </si>
  <si>
    <t>072796797</t>
  </si>
  <si>
    <t>GIL GIL,  EVA</t>
  </si>
  <si>
    <t>072889407</t>
  </si>
  <si>
    <t>GIL MUÑOZ,  MARTA</t>
  </si>
  <si>
    <t>047485325</t>
  </si>
  <si>
    <t>GIL ZAZO,  CRISTINA</t>
  </si>
  <si>
    <t>012404049</t>
  </si>
  <si>
    <t>GILSANZ PASTOR,  ANGEL</t>
  </si>
  <si>
    <t>077132830</t>
  </si>
  <si>
    <t>GIMENO BELTRAN,  EDUARDO</t>
  </si>
  <si>
    <t>015375781</t>
  </si>
  <si>
    <t>GINER HIDALGO,  ISABEL</t>
  </si>
  <si>
    <t>026751385</t>
  </si>
  <si>
    <t>GINER REAL,  VICTOR</t>
  </si>
  <si>
    <t>050977841</t>
  </si>
  <si>
    <t>GIRON CERRADA,  VERONICA</t>
  </si>
  <si>
    <t>073091457</t>
  </si>
  <si>
    <t>GISBERT SODRIC,  CARMEN</t>
  </si>
  <si>
    <t>071295495</t>
  </si>
  <si>
    <t>GOICOECHEA ROMAN,  CHRISTIAN</t>
  </si>
  <si>
    <t>071276759</t>
  </si>
  <si>
    <t>GOMEZ AYALA,  DIEGO</t>
  </si>
  <si>
    <t>044406563</t>
  </si>
  <si>
    <t>GOMEZ CAMPO,  JORGE</t>
  </si>
  <si>
    <t>076133931</t>
  </si>
  <si>
    <t>GOMEZ DE MAYORA ALEJO,  IRMA MARIA</t>
  </si>
  <si>
    <t>004141755</t>
  </si>
  <si>
    <t>GOMEZ DEL PRADO,  JOSE</t>
  </si>
  <si>
    <t>070259490</t>
  </si>
  <si>
    <t>GOMEZ DEL RIO,  SANDRA</t>
  </si>
  <si>
    <t>016612288</t>
  </si>
  <si>
    <t>GOMEZ DIEZ,  LAURA</t>
  </si>
  <si>
    <t>006578515</t>
  </si>
  <si>
    <t>GOMEZ GARCIA,  ALICIA</t>
  </si>
  <si>
    <t>071166981</t>
  </si>
  <si>
    <t>GOMEZ GARCIA,  SARA</t>
  </si>
  <si>
    <t>071121906</t>
  </si>
  <si>
    <t>GOMEZ GOMEZ,  NATALIA</t>
  </si>
  <si>
    <t>070826594</t>
  </si>
  <si>
    <t>GOMEZ GOMEZ,  SANDRA</t>
  </si>
  <si>
    <t>010041391</t>
  </si>
  <si>
    <t>GOMEZ GONZALEZ,  M. DEL CARMEN</t>
  </si>
  <si>
    <t>028490279</t>
  </si>
  <si>
    <t>GOMEZ GUTIERREZ,  JUAN JOSE</t>
  </si>
  <si>
    <t>009344856</t>
  </si>
  <si>
    <t>GOMEZ HERNANDEZ,  MONICA</t>
  </si>
  <si>
    <t>071347327</t>
  </si>
  <si>
    <t>GOMEZ IGLESIAS,  PATRICIA</t>
  </si>
  <si>
    <t>071039759</t>
  </si>
  <si>
    <t>GOMEZ LUENGO,  ISABEL MARIA</t>
  </si>
  <si>
    <t>072888477</t>
  </si>
  <si>
    <t>GOMEZ MARTIN,  ALMA-PATRICIA</t>
  </si>
  <si>
    <t>012782243</t>
  </si>
  <si>
    <t>GOMEZ MARTIN,  BEATRIZ</t>
  </si>
  <si>
    <t>047046279</t>
  </si>
  <si>
    <t>GOMEZ MARUGAN,  VANESSA</t>
  </si>
  <si>
    <t>053649395</t>
  </si>
  <si>
    <t>GOMEZ MUÑIZ,  SILVIA</t>
  </si>
  <si>
    <t>074517998</t>
  </si>
  <si>
    <t>GOMEZ MURCIA,  PAULA</t>
  </si>
  <si>
    <t>070904379</t>
  </si>
  <si>
    <t>GOMEZ PEREZ,  LORENA</t>
  </si>
  <si>
    <t>011857829</t>
  </si>
  <si>
    <t>GOMEZ PEREZ,  NATALIA</t>
  </si>
  <si>
    <t>071527469</t>
  </si>
  <si>
    <t>GOMEZ PEREZ,  ROCIO</t>
  </si>
  <si>
    <t>070821800</t>
  </si>
  <si>
    <t>GOMEZ PIQUERO,  ESPERANZA</t>
  </si>
  <si>
    <t>071552675</t>
  </si>
  <si>
    <t>GOMEZ RAMOS,  PAULA</t>
  </si>
  <si>
    <t>011859332</t>
  </si>
  <si>
    <t>GOMEZ SANTOS,  VICTOR IGNACIO</t>
  </si>
  <si>
    <t>070812918</t>
  </si>
  <si>
    <t>GOMEZ TEBAR,  LUZ</t>
  </si>
  <si>
    <t>047357466</t>
  </si>
  <si>
    <t>GOMEZ YAÑEZ,  MARCOS</t>
  </si>
  <si>
    <t>012782198</t>
  </si>
  <si>
    <t>GONZALEZ ABAD,  MARIA</t>
  </si>
  <si>
    <t>070263012</t>
  </si>
  <si>
    <t>071959808</t>
  </si>
  <si>
    <t>GONZALEZ ALCALDE,  SARA</t>
  </si>
  <si>
    <t>045680431</t>
  </si>
  <si>
    <t>GONZALEZ ALMEIDA,  VIRGINIA</t>
  </si>
  <si>
    <t>076941557</t>
  </si>
  <si>
    <t>GONZALEZ ALVAREZ,  BARBARA</t>
  </si>
  <si>
    <t>080087040</t>
  </si>
  <si>
    <t>GONZALEZ ARROYO,  FATIMA</t>
  </si>
  <si>
    <t>071264884</t>
  </si>
  <si>
    <t>GONZALEZ AUSIN,  SARA</t>
  </si>
  <si>
    <t>012377402</t>
  </si>
  <si>
    <t>GONZALEZ AZCONA,  M. CONCEPCION</t>
  </si>
  <si>
    <t>071219904</t>
  </si>
  <si>
    <t>GONZALEZ BADILLO,  MIGUEL ANGEL</t>
  </si>
  <si>
    <t>071464734</t>
  </si>
  <si>
    <t>GONZALEZ BARRIO,  LETICIA</t>
  </si>
  <si>
    <t>070886535</t>
  </si>
  <si>
    <t>GONZALEZ BELLIDO,  MARIA</t>
  </si>
  <si>
    <t>071283602</t>
  </si>
  <si>
    <t>GONZALEZ BENITO,  JOSE M.</t>
  </si>
  <si>
    <t>071937711</t>
  </si>
  <si>
    <t>GONZALEZ BLAZQUEZ,  NURIA</t>
  </si>
  <si>
    <t>071560463</t>
  </si>
  <si>
    <t>GONZALEZ CACHON,  ELENA</t>
  </si>
  <si>
    <t>071309993</t>
  </si>
  <si>
    <t>GONZALEZ CALLEJA,  LAURA</t>
  </si>
  <si>
    <t>045684568</t>
  </si>
  <si>
    <t>GONZALEZ CALVO,  BELEN</t>
  </si>
  <si>
    <t>071449882</t>
  </si>
  <si>
    <t>GONZALEZ CAMPANO,  ALEJANDRO</t>
  </si>
  <si>
    <t>009790954</t>
  </si>
  <si>
    <t>GONZALEZ CAÑON,  CRISTINA</t>
  </si>
  <si>
    <t>015485197</t>
  </si>
  <si>
    <t>GONZALEZ CASABELLA,  RAQUEL</t>
  </si>
  <si>
    <t>071896086</t>
  </si>
  <si>
    <t>GONZALEZ CAZADOR,  LAURA</t>
  </si>
  <si>
    <t>071432546</t>
  </si>
  <si>
    <t>GONZALEZ CORDOBA,  PEDRO PABLO</t>
  </si>
  <si>
    <t>012411308</t>
  </si>
  <si>
    <t>GONZALEZ CRIADO,  GUADALUPE</t>
  </si>
  <si>
    <t>013108540</t>
  </si>
  <si>
    <t>GONZALEZ DEL ALAMO,  INMACULADA</t>
  </si>
  <si>
    <t>070878397</t>
  </si>
  <si>
    <t>GONZALEZ EGIDO,  LAURA</t>
  </si>
  <si>
    <t>071301945</t>
  </si>
  <si>
    <t>GONZALEZ ELENA,  IÑIGO</t>
  </si>
  <si>
    <t>074731923</t>
  </si>
  <si>
    <t>GONZALEZ ENCINAR,  CECILIA</t>
  </si>
  <si>
    <t>071017930</t>
  </si>
  <si>
    <t>GONZALEZ ESTEBAN,  EVA SIGRID</t>
  </si>
  <si>
    <t>009314551</t>
  </si>
  <si>
    <t>GONZALEZ FERRADAS,  Mª ANGELES</t>
  </si>
  <si>
    <t>071903543</t>
  </si>
  <si>
    <t>GONZALEZ FUENTES,  VICTORIA LUCIA</t>
  </si>
  <si>
    <t>032878304</t>
  </si>
  <si>
    <t>GONZALEZ GARCIA-CABO,  PAULA</t>
  </si>
  <si>
    <t>013061810</t>
  </si>
  <si>
    <t>GONZALEZ GOMEZ,  ESPERANZA</t>
  </si>
  <si>
    <t>070815095</t>
  </si>
  <si>
    <t>GONZALEZ GOMEZ,  MARIA</t>
  </si>
  <si>
    <t>070901181</t>
  </si>
  <si>
    <t>GONZALEZ GONZALEZ,  BEATRIZ</t>
  </si>
  <si>
    <t>071554029</t>
  </si>
  <si>
    <t>GONZALEZ GONZALEZ,  NOEMI</t>
  </si>
  <si>
    <t>071563150</t>
  </si>
  <si>
    <t>GONZALEZ GONZALEZ,  OLGA</t>
  </si>
  <si>
    <t>071937710</t>
  </si>
  <si>
    <t>GONZALEZ GONZALEZ,  RAQUEL</t>
  </si>
  <si>
    <t>016622082</t>
  </si>
  <si>
    <t>GONZALEZ GURREA,  MARTA</t>
  </si>
  <si>
    <t>076132755</t>
  </si>
  <si>
    <t>GONZALEZ HERNANDEZ,  SARAY</t>
  </si>
  <si>
    <t>071022259</t>
  </si>
  <si>
    <t>GONZALEZ IGLESIAS,  DIEGO</t>
  </si>
  <si>
    <t>071022258</t>
  </si>
  <si>
    <t>GONZALEZ IGLESIAS,  RODRIGO</t>
  </si>
  <si>
    <t>045687690</t>
  </si>
  <si>
    <t>GONZALEZ JIMENEZ,  FELIPE</t>
  </si>
  <si>
    <t>071520228</t>
  </si>
  <si>
    <t>GONZALEZ LOPEZ,  BLANCA</t>
  </si>
  <si>
    <t>012386767</t>
  </si>
  <si>
    <t>GONZALEZ LOZANO,  RAQUEL</t>
  </si>
  <si>
    <t>008997633</t>
  </si>
  <si>
    <t>GONZALEZ MARTINEZ,  M. SILVIA</t>
  </si>
  <si>
    <t>072051933</t>
  </si>
  <si>
    <t>GONZALEZ MARTINEZ,  MIRIAN</t>
  </si>
  <si>
    <t>076941517</t>
  </si>
  <si>
    <t>GONZALEZ MENENDEZ,  NATALIA</t>
  </si>
  <si>
    <t>072894411</t>
  </si>
  <si>
    <t>GONZALEZ MUÑOZ,  ESTEFANIA</t>
  </si>
  <si>
    <t>053579613</t>
  </si>
  <si>
    <t>GONZALEZ MURILLO,  MARIA</t>
  </si>
  <si>
    <t>046230375</t>
  </si>
  <si>
    <t>GONZALEZ NUÑEZ,  MONTSERRAT</t>
  </si>
  <si>
    <t>013171837</t>
  </si>
  <si>
    <t>GONZALEZ ORTEGA,  SILVIA</t>
  </si>
  <si>
    <t>044346424</t>
  </si>
  <si>
    <t>GONZALEZ ORTIZ,  VALESKA</t>
  </si>
  <si>
    <t>032891061</t>
  </si>
  <si>
    <t>GONZALEZ OTERO,  TANIA</t>
  </si>
  <si>
    <t>012391310</t>
  </si>
  <si>
    <t>GONZALEZ PAUL,  MARIA TERESA</t>
  </si>
  <si>
    <t>050760070</t>
  </si>
  <si>
    <t>GONZALEZ PEREZ,  ANA</t>
  </si>
  <si>
    <t>071454964</t>
  </si>
  <si>
    <t>GONZALEZ PEREZ,  JULIA</t>
  </si>
  <si>
    <t>012759371</t>
  </si>
  <si>
    <t>GONZALEZ PEREZ,  LETICIA</t>
  </si>
  <si>
    <t>002903545</t>
  </si>
  <si>
    <t>GONZALEZ PEREZ,  M INMACULADA</t>
  </si>
  <si>
    <t>071143712</t>
  </si>
  <si>
    <t>GONZALEZ PINDADO,  NURIA</t>
  </si>
  <si>
    <t>071308477</t>
  </si>
  <si>
    <t>GONZALEZ PINTOR,  ANA</t>
  </si>
  <si>
    <t>071108826</t>
  </si>
  <si>
    <t>GONZALEZ PINZON,  LIDIA</t>
  </si>
  <si>
    <t>071889603</t>
  </si>
  <si>
    <t>GONZALEZ RODRIGUEZ,  ALEJANDRO</t>
  </si>
  <si>
    <t>070249387</t>
  </si>
  <si>
    <t>GONZALEZ SAEZ,  ROCIO</t>
  </si>
  <si>
    <t>013155851</t>
  </si>
  <si>
    <t>GONZALEZ SAIZ,  IGNACIO</t>
  </si>
  <si>
    <t>070817097</t>
  </si>
  <si>
    <t>GONZALEZ SANCHEZ,  ANA BELEN</t>
  </si>
  <si>
    <t>007985202</t>
  </si>
  <si>
    <t>076122263</t>
  </si>
  <si>
    <t>GONZALEZ SANCHEZ,  JAVIER</t>
  </si>
  <si>
    <t>009310012</t>
  </si>
  <si>
    <t>GONZALEZ SANCHEZ,  M. ISABEL</t>
  </si>
  <si>
    <t>071144342</t>
  </si>
  <si>
    <t>GONZALEZ SANZ,  JIMENA</t>
  </si>
  <si>
    <t>071151669</t>
  </si>
  <si>
    <t>GONZALEZ TEJERA,  MIRIAM</t>
  </si>
  <si>
    <t>071122651</t>
  </si>
  <si>
    <t>GONZALEZ TEJERA,  REBECA</t>
  </si>
  <si>
    <t>071306718</t>
  </si>
  <si>
    <t>GONZALEZ VELEZ,  NAGORE</t>
  </si>
  <si>
    <t>048696296</t>
  </si>
  <si>
    <t>GONZALEZ ZAPATA,  ANA</t>
  </si>
  <si>
    <t>007984153</t>
  </si>
  <si>
    <t>GONZALO PAYO,  CARMEN</t>
  </si>
  <si>
    <t>072894365</t>
  </si>
  <si>
    <t>GORDILLO SOTILLOS,  LORENA</t>
  </si>
  <si>
    <t>026757407</t>
  </si>
  <si>
    <t>GOSALBO GUENOT,  CAROLINA</t>
  </si>
  <si>
    <t>050230142</t>
  </si>
  <si>
    <t>GOZALO MORENO,  SARA</t>
  </si>
  <si>
    <t>070256722</t>
  </si>
  <si>
    <t>GRADO MATEO,  FERNANDO DE</t>
  </si>
  <si>
    <t>071442285</t>
  </si>
  <si>
    <t>GREGORIO RUANO,  CARLOS  JOSU</t>
  </si>
  <si>
    <t>045570313</t>
  </si>
  <si>
    <t>GUASP PEDROSA,  BLANCA DELIA</t>
  </si>
  <si>
    <t>071449635</t>
  </si>
  <si>
    <t>GUERRA MORENO,  FRANCISCO</t>
  </si>
  <si>
    <t>070080862</t>
  </si>
  <si>
    <t>GUERRA RETUERTO,  ALEJANDRO</t>
  </si>
  <si>
    <t>012407327</t>
  </si>
  <si>
    <t>GUERRA VALSERO,  CRISTINA</t>
  </si>
  <si>
    <t>016792530</t>
  </si>
  <si>
    <t>GUERREIRO PEREZ,  OSCAR</t>
  </si>
  <si>
    <t>071280844</t>
  </si>
  <si>
    <t>GUERRERO ARNAIZ,  SILVIA</t>
  </si>
  <si>
    <t>053715977</t>
  </si>
  <si>
    <t>GUERRERO MARTIN,  LAURA</t>
  </si>
  <si>
    <t>007996538</t>
  </si>
  <si>
    <t>GUERRERO MARTIN,  TAMARA ESTEFANIA</t>
  </si>
  <si>
    <t>003251787</t>
  </si>
  <si>
    <t>GUERRERO MORANTE,  CARMEN</t>
  </si>
  <si>
    <t>076265099</t>
  </si>
  <si>
    <t>GUERRERO TIRADO,  ANA LUCIA</t>
  </si>
  <si>
    <t>007986326</t>
  </si>
  <si>
    <t>GUEVARA MARTIN,  SILVIA</t>
  </si>
  <si>
    <t>008878715</t>
  </si>
  <si>
    <t>GUILLEN QUINTANA,  M. JOSE</t>
  </si>
  <si>
    <t>072995460</t>
  </si>
  <si>
    <t>GUINEA VIÑUALES,  PABLO</t>
  </si>
  <si>
    <t>073563856</t>
  </si>
  <si>
    <t>GUIRADO LARA,  M. DEL MAR</t>
  </si>
  <si>
    <t>012399781</t>
  </si>
  <si>
    <t>GUISADO MUÑOZ,  ANA M.</t>
  </si>
  <si>
    <t>071282701</t>
  </si>
  <si>
    <t>GUTIERREZ BARROSO,  CARMEN</t>
  </si>
  <si>
    <t>071520039</t>
  </si>
  <si>
    <t>GUTIERREZ CASTRO,  BEATRIZ</t>
  </si>
  <si>
    <t>046921517</t>
  </si>
  <si>
    <t>GUTIERREZ GARCIA,  MARCOS</t>
  </si>
  <si>
    <t>071557552</t>
  </si>
  <si>
    <t>GUTIERREZ GARCIA,  YLENIA</t>
  </si>
  <si>
    <t>020202703</t>
  </si>
  <si>
    <t>GUTIERREZ GOMEZ,  RICARDO</t>
  </si>
  <si>
    <t>071433668</t>
  </si>
  <si>
    <t>GUTIERREZ GONZALEZ,  ROCIO</t>
  </si>
  <si>
    <t>070255088</t>
  </si>
  <si>
    <t>GUTIERREZ HERMOSA,  SUSANA</t>
  </si>
  <si>
    <t>070818068</t>
  </si>
  <si>
    <t>GUTIERREZ JIMENEZ,  ALBA</t>
  </si>
  <si>
    <t>012396338</t>
  </si>
  <si>
    <t>GUTIERREZ LOPEZ,  ELENA</t>
  </si>
  <si>
    <t>072887428</t>
  </si>
  <si>
    <t>GUTIERREZ ORTEGA,  MIRIAM</t>
  </si>
  <si>
    <t>012405245</t>
  </si>
  <si>
    <t>GUTIERREZ QUEVEDO,  M. INMACULADA</t>
  </si>
  <si>
    <t>071928163</t>
  </si>
  <si>
    <t>GUTIERREZ ROJO,  BEATRIZ</t>
  </si>
  <si>
    <t>071454261</t>
  </si>
  <si>
    <t>GUTIERREZ ROMERO,  ELENA</t>
  </si>
  <si>
    <t>009753629</t>
  </si>
  <si>
    <t>GUTIERREZ URDIALES,  JOSE ANTONIO</t>
  </si>
  <si>
    <t>003127041</t>
  </si>
  <si>
    <t>GUTIERREZ VAZQUEZ,  ELENA</t>
  </si>
  <si>
    <t>052004286</t>
  </si>
  <si>
    <t>GUZMAN GARCIA,  PATRICIA</t>
  </si>
  <si>
    <t>071292619</t>
  </si>
  <si>
    <t>HENARES VILLEGAS,  MARTA</t>
  </si>
  <si>
    <t>070890603</t>
  </si>
  <si>
    <t>HEREDERO ALVAREZ,  ALICIA</t>
  </si>
  <si>
    <t>070240496</t>
  </si>
  <si>
    <t>HEREDERO GILARRANZ,  MYRIAM</t>
  </si>
  <si>
    <t>005335170</t>
  </si>
  <si>
    <t>HEREDERO SANZ,  ALBA</t>
  </si>
  <si>
    <t>071156133</t>
  </si>
  <si>
    <t>HERGUEDAS LOPEZ,  NURIA</t>
  </si>
  <si>
    <t>013140955</t>
  </si>
  <si>
    <t>HERMOSILLA REVILLA,  ANA LOURDES</t>
  </si>
  <si>
    <t>070802466</t>
  </si>
  <si>
    <t>HERNANDEZ BLAZQUEZ,  SOLEDAD</t>
  </si>
  <si>
    <t>071271567</t>
  </si>
  <si>
    <t>HERNANDEZ CALDERON,  SILVIA</t>
  </si>
  <si>
    <t>070814161</t>
  </si>
  <si>
    <t>HERNANDEZ DIEZ,  FERNANDO</t>
  </si>
  <si>
    <t>007820194</t>
  </si>
  <si>
    <t>HERNANDEZ ESTEBAN,  CATALINA</t>
  </si>
  <si>
    <t>070905421</t>
  </si>
  <si>
    <t>HERNANDEZ ESTEBAN,  SILVIA</t>
  </si>
  <si>
    <t>008871372</t>
  </si>
  <si>
    <t>HERNANDEZ FEIJOO,  PALOMA</t>
  </si>
  <si>
    <t>071161284</t>
  </si>
  <si>
    <t>HERNANDEZ GARCIA,  ALICIA</t>
  </si>
  <si>
    <t>011829900</t>
  </si>
  <si>
    <t>HERNANDEZ GOMEZ,  ROBERTO LEONARDO</t>
  </si>
  <si>
    <t>006573015</t>
  </si>
  <si>
    <t>HERNANDEZ GONZALEZ,  RAQUEL</t>
  </si>
  <si>
    <t>009335865</t>
  </si>
  <si>
    <t>HERNANDEZ GUTIERREZ,  JOSE RAUL</t>
  </si>
  <si>
    <t>071170104</t>
  </si>
  <si>
    <t>HERNANDEZ MENDEZ,  ANGEL GABRIEL</t>
  </si>
  <si>
    <t>070882149</t>
  </si>
  <si>
    <t>HERNANDEZ MENDEZ,  FERNANDO</t>
  </si>
  <si>
    <t>012402434</t>
  </si>
  <si>
    <t>HERNANDEZ PARRALES,  M. DEL CARMEN</t>
  </si>
  <si>
    <t>007863904</t>
  </si>
  <si>
    <t>HERNANDEZ PEREZ,  MARIA DEL PILAR</t>
  </si>
  <si>
    <t>007491198</t>
  </si>
  <si>
    <t>HERNANDEZ PEREZ,  RAQUEL</t>
  </si>
  <si>
    <t>078859172</t>
  </si>
  <si>
    <t>HERNANDEZ RODRIGUEZ,  LUCIA</t>
  </si>
  <si>
    <t>070874419</t>
  </si>
  <si>
    <t>HERNANDEZ RODRIGUEZ,  MARTA</t>
  </si>
  <si>
    <t>072890476</t>
  </si>
  <si>
    <t>HERNANDEZ RODRIGUEZ,  MIRIAN</t>
  </si>
  <si>
    <t>008867004</t>
  </si>
  <si>
    <t>HERNANDEZ ROMERO,  GUADALUPE</t>
  </si>
  <si>
    <t>050739713</t>
  </si>
  <si>
    <t>HERNANDEZ SARRIA,  MARINA</t>
  </si>
  <si>
    <t>013101137</t>
  </si>
  <si>
    <t>HERNANDO ARRIBAS,  M. JESUS</t>
  </si>
  <si>
    <t>070827043</t>
  </si>
  <si>
    <t>HERNANDO MARTIN,  MARTA</t>
  </si>
  <si>
    <t>009300143</t>
  </si>
  <si>
    <t>HERNANDO PEREZ,  M. ISABEL</t>
  </si>
  <si>
    <t>013156290</t>
  </si>
  <si>
    <t>HERNANDO RUIZ,  ANA ROSA</t>
  </si>
  <si>
    <t>009303118</t>
  </si>
  <si>
    <t>HERNANDO SALINAS,  NURIA M. DE T. LOS S</t>
  </si>
  <si>
    <t>071287780</t>
  </si>
  <si>
    <t>HERNANDO SANTAMARIA,  ALBERTO</t>
  </si>
  <si>
    <t>009014342</t>
  </si>
  <si>
    <t>HERRAIZ VERA,  ANA CRISTINA</t>
  </si>
  <si>
    <t>071345301</t>
  </si>
  <si>
    <t>HERRAN ROCANDIO,  SILVIA</t>
  </si>
  <si>
    <t>070264761</t>
  </si>
  <si>
    <t>HERRANZ ARAGONESES,  ALBA</t>
  </si>
  <si>
    <t>070824709</t>
  </si>
  <si>
    <t>HERRANZ AYUSO,  MARCOS</t>
  </si>
  <si>
    <t>009763781</t>
  </si>
  <si>
    <t>HERRERA GUZMAN,  HILDA M.</t>
  </si>
  <si>
    <t>071121257</t>
  </si>
  <si>
    <t>HERRERAS ARGÜELLO,  JAIME</t>
  </si>
  <si>
    <t>071133399</t>
  </si>
  <si>
    <t>HERRERO ARNANZ,  SARA</t>
  </si>
  <si>
    <t>009773228</t>
  </si>
  <si>
    <t>HERRERO BARREALES,  ROSA MARIA</t>
  </si>
  <si>
    <t>009341990</t>
  </si>
  <si>
    <t>HERRERO COCA,  CRISTINA</t>
  </si>
  <si>
    <t>052415048</t>
  </si>
  <si>
    <t>HERRERO DELGADO,  CLARA</t>
  </si>
  <si>
    <t>003474159</t>
  </si>
  <si>
    <t>HERRERO MATEO,  MONICA</t>
  </si>
  <si>
    <t>071936110</t>
  </si>
  <si>
    <t>HERRERO MAZUELAS,  RAQUEL</t>
  </si>
  <si>
    <t>047048402</t>
  </si>
  <si>
    <t>HERRERO PLEITE,  M. IRENE</t>
  </si>
  <si>
    <t>070862603</t>
  </si>
  <si>
    <t>HERRERO ROSADO,  MARIA</t>
  </si>
  <si>
    <t>070821817</t>
  </si>
  <si>
    <t>HERRERO SANCHEZ,  BEATRIZ</t>
  </si>
  <si>
    <t>072098993</t>
  </si>
  <si>
    <t>HERRERO SANTIAGO,  REBECA</t>
  </si>
  <si>
    <t>009279199</t>
  </si>
  <si>
    <t>HERREROS HERRERO,  M.  PILAR</t>
  </si>
  <si>
    <t>047082072</t>
  </si>
  <si>
    <t>HERREROS RUBIO,  PEDRO</t>
  </si>
  <si>
    <t>071946687</t>
  </si>
  <si>
    <t>HERREZUELO VILLALBA,  ELVIRA</t>
  </si>
  <si>
    <t>012769469</t>
  </si>
  <si>
    <t>HERRON MORAN,  CARMEN BELEN</t>
  </si>
  <si>
    <t>053931194</t>
  </si>
  <si>
    <t>HIDALGO FERNANDEZ,  MARTA</t>
  </si>
  <si>
    <t>070336343</t>
  </si>
  <si>
    <t>HIERRO BARCINA,  PILAR DEL</t>
  </si>
  <si>
    <t>028958562</t>
  </si>
  <si>
    <t>HIGUERO HERNANDEZ,  MARTA</t>
  </si>
  <si>
    <t>007953127</t>
  </si>
  <si>
    <t>HOLGADO CURTO,  Mª SARA</t>
  </si>
  <si>
    <t>080080206</t>
  </si>
  <si>
    <t>HOLGADO OLIVENZA,  VANESA</t>
  </si>
  <si>
    <t>070903306</t>
  </si>
  <si>
    <t>HOYOS GALLEGO,  LAURA</t>
  </si>
  <si>
    <t>006270295</t>
  </si>
  <si>
    <t>HOZ MORALES,  SILVIA DE LA</t>
  </si>
  <si>
    <t>071045536</t>
  </si>
  <si>
    <t>HRVAC MAJDOV,  ALEKSANDRA</t>
  </si>
  <si>
    <t>012418326</t>
  </si>
  <si>
    <t>IBAN MAESO,  MARIA</t>
  </si>
  <si>
    <t>071949876</t>
  </si>
  <si>
    <t>IBAÑEZ FOMBELLIDA,  IRENE</t>
  </si>
  <si>
    <t>051889146</t>
  </si>
  <si>
    <t>IBAÑEZ MARINA,  M. ROSARIO</t>
  </si>
  <si>
    <t>071013946</t>
  </si>
  <si>
    <t>IGLESIA FERNANDEZ,  MARIA JOSE DE LA</t>
  </si>
  <si>
    <t>070807957</t>
  </si>
  <si>
    <t>IGLESIA JIMENEZ,  CRISTINA DE LA</t>
  </si>
  <si>
    <t>050864558</t>
  </si>
  <si>
    <t>IGLESIAS BENITEZ,  CARLOS</t>
  </si>
  <si>
    <t>070869252</t>
  </si>
  <si>
    <t>IGLESIAS BLAZQUEZ,  AMAYA</t>
  </si>
  <si>
    <t>047352696</t>
  </si>
  <si>
    <t>IGLESIAS FERREIRO,  SARA HELENA</t>
  </si>
  <si>
    <t>016790415</t>
  </si>
  <si>
    <t>IGLESIAS GALAN,  M. MILAGROS</t>
  </si>
  <si>
    <t>071304285</t>
  </si>
  <si>
    <t>IGLESIAS GONZALEZ,  MARIA JOSE</t>
  </si>
  <si>
    <t>007837183</t>
  </si>
  <si>
    <t>IGLESIAS GUTIERREZ,  PIEDAD</t>
  </si>
  <si>
    <t>072797563</t>
  </si>
  <si>
    <t>IMAZ LORENTE,  MONICA</t>
  </si>
  <si>
    <t>071292523</t>
  </si>
  <si>
    <t>INFANTE ESTEBAN,  MARTA</t>
  </si>
  <si>
    <t>016591674</t>
  </si>
  <si>
    <t>INGELMO CANO,  MIGUEL</t>
  </si>
  <si>
    <t>009345788</t>
  </si>
  <si>
    <t>IZCARA MORENO,  OSCAR</t>
  </si>
  <si>
    <t>013298062</t>
  </si>
  <si>
    <t>IZQUIERDO FOLGAR,  M. JOSEFA</t>
  </si>
  <si>
    <t>071163174</t>
  </si>
  <si>
    <t>IZQUIERDO MELERO,  PATRICIA</t>
  </si>
  <si>
    <t>052414230</t>
  </si>
  <si>
    <t>JAEN GARCIA,  EVARISTO</t>
  </si>
  <si>
    <t>071034024</t>
  </si>
  <si>
    <t>JAMBRINA PEREZ,  MARIA</t>
  </si>
  <si>
    <t>071033132</t>
  </si>
  <si>
    <t>JAMBRINA SANCHEZ,  DAVID</t>
  </si>
  <si>
    <t>011971686</t>
  </si>
  <si>
    <t>JAMBRINA SANTOS,  SONIA</t>
  </si>
  <si>
    <t>006585608</t>
  </si>
  <si>
    <t>JARA GARRO,  M. TERESA</t>
  </si>
  <si>
    <t>071945022</t>
  </si>
  <si>
    <t>JATO REY,  GERMELINA</t>
  </si>
  <si>
    <t>072827721</t>
  </si>
  <si>
    <t>JAUREGUI RUBIO,  MAIDER</t>
  </si>
  <si>
    <t>045684836</t>
  </si>
  <si>
    <t>JIMENEZ BARRIENTOS,  ALEJANDRO JOSE</t>
  </si>
  <si>
    <t>070802786</t>
  </si>
  <si>
    <t>JIMENEZ CASADO,  ISABEL</t>
  </si>
  <si>
    <t>016626710</t>
  </si>
  <si>
    <t>JIMENEZ CORREDOR,  SILVIA</t>
  </si>
  <si>
    <t>011857695</t>
  </si>
  <si>
    <t>JIMENEZ DIEZ-CANSECO,  INES</t>
  </si>
  <si>
    <t>071128267</t>
  </si>
  <si>
    <t>JIMENEZ DURAN,  EVA</t>
  </si>
  <si>
    <t>030997079</t>
  </si>
  <si>
    <t>JIMENEZ GOMEZ-CASERO,  ANTONIO</t>
  </si>
  <si>
    <t>071947413</t>
  </si>
  <si>
    <t>JIMENEZ GONZALEZ,  MARIA</t>
  </si>
  <si>
    <t>070896168</t>
  </si>
  <si>
    <t>JIMENEZ HERNANDEZ,  PABLO</t>
  </si>
  <si>
    <t>026047449</t>
  </si>
  <si>
    <t>JIMENEZ JIMENEZ,  TAMARA</t>
  </si>
  <si>
    <t>070822582</t>
  </si>
  <si>
    <t>JIMENEZ LOPEZ,  TERESA</t>
  </si>
  <si>
    <t>023010588</t>
  </si>
  <si>
    <t>JIMENEZ LORENTE,  JAVIER</t>
  </si>
  <si>
    <t>006271921</t>
  </si>
  <si>
    <t>JIMENEZ MORALES,  JORGE</t>
  </si>
  <si>
    <t>078761151</t>
  </si>
  <si>
    <t>JIMENEZ PINILLA,  MARIO</t>
  </si>
  <si>
    <t>005703940</t>
  </si>
  <si>
    <t>JIMENEZ RESECO,  GUILLERMO</t>
  </si>
  <si>
    <t>016633806</t>
  </si>
  <si>
    <t>JIMENEZ RIDRUEJO,  ANDREA</t>
  </si>
  <si>
    <t>071154524</t>
  </si>
  <si>
    <t>JIMENEZ ROSON,  FRANCISCO</t>
  </si>
  <si>
    <t>070586744</t>
  </si>
  <si>
    <t>JIMENEZ SERNA,  CRISTINA</t>
  </si>
  <si>
    <t>070825284</t>
  </si>
  <si>
    <t>JIMENO JIMENEZ,  ANA</t>
  </si>
  <si>
    <t>071163427</t>
  </si>
  <si>
    <t>JORQUES JIMENEZ,  BEATRIZ</t>
  </si>
  <si>
    <t>070933734</t>
  </si>
  <si>
    <t>JOYA BECERRO,  NORA</t>
  </si>
  <si>
    <t>071440015</t>
  </si>
  <si>
    <t>JUAN GARCIA,  MARIA</t>
  </si>
  <si>
    <t>070873883</t>
  </si>
  <si>
    <t>JUANES GUSANO,  LORENA</t>
  </si>
  <si>
    <t>070885805</t>
  </si>
  <si>
    <t>JUANES MARTIN,  SARA MARIA</t>
  </si>
  <si>
    <t>013167133</t>
  </si>
  <si>
    <t>JUARROS SANTAMARIA,  INMACULADA</t>
  </si>
  <si>
    <t>005706124</t>
  </si>
  <si>
    <t>JULIAN LERMA,  SONIA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</si>
</sst>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0.00\ &quot;€&quot;_-;\-* #,##0.00\ &quot;€&quot;_-;_-* &quot;-&quot;??\ &quot;€&quot;_-;_-@_-"/>
    <numFmt numFmtId="164" formatCode="0.0000"/>
    <numFmt numFmtId="165" formatCode="000000000"/>
    <numFmt numFmtId="166" formatCode="hh:mm;@"/>
    <numFmt numFmtId="167" formatCode="[$-40A]dddd\,\ dd&quot; de &quot;mmmm&quot; de &quot;yyyy;@"/>
    <numFmt numFmtId="168" formatCode="dd\-mm\-yy;@"/>
    <numFmt numFmtId="169" formatCode="0.0"/>
    <numFmt numFmtId="170" formatCode="0.0%"/>
    <numFmt numFmtId="171" formatCode="@*."/>
    <numFmt numFmtId="172" formatCode="hh:mm"/>
    <numFmt numFmtId="173" formatCode="0000"/>
    <numFmt numFmtId="174" formatCode="ddd"/>
  </numFmts>
  <fonts count="306" x14ac:knownFonts="1">
    <font>
      <sz val="10"/>
      <name val="Arial"/>
    </font>
    <font>
      <sz val="10"/>
      <name val="Arial"/>
      <family val="2"/>
    </font>
    <font>
      <b/>
      <sz val="10"/>
      <name val="Arial"/>
      <family val="2"/>
    </font>
    <font>
      <sz val="8"/>
      <name val="Arial"/>
      <family val="2"/>
    </font>
    <font>
      <b/>
      <sz val="8"/>
      <name val="Arial"/>
      <family val="2"/>
    </font>
    <font>
      <sz val="10"/>
      <name val="Arial"/>
      <family val="2"/>
    </font>
    <font>
      <sz val="8"/>
      <name val="Arial"/>
      <family val="2"/>
    </font>
    <font>
      <b/>
      <sz val="10"/>
      <color indexed="12"/>
      <name val="Arial"/>
      <family val="2"/>
    </font>
    <font>
      <b/>
      <sz val="8"/>
      <name val="Arial"/>
      <family val="2"/>
    </font>
    <font>
      <b/>
      <sz val="14"/>
      <name val="Arial"/>
      <family val="2"/>
    </font>
    <font>
      <b/>
      <sz val="8"/>
      <color indexed="10"/>
      <name val="Arial"/>
      <family val="2"/>
    </font>
    <font>
      <sz val="8"/>
      <color indexed="18"/>
      <name val="Arial"/>
      <family val="2"/>
    </font>
    <font>
      <i/>
      <sz val="8"/>
      <name val="Arial Narrow"/>
      <family val="2"/>
    </font>
    <font>
      <b/>
      <sz val="9"/>
      <name val="Arial"/>
      <family val="2"/>
    </font>
    <font>
      <sz val="8"/>
      <color indexed="18"/>
      <name val="Arial"/>
      <family val="2"/>
    </font>
    <font>
      <sz val="8"/>
      <color indexed="81"/>
      <name val="Tahoma"/>
      <family val="2"/>
    </font>
    <font>
      <sz val="8"/>
      <color indexed="62"/>
      <name val="Arial"/>
      <family val="2"/>
    </font>
    <font>
      <i/>
      <sz val="8"/>
      <name val="Arial"/>
      <family val="2"/>
    </font>
    <font>
      <b/>
      <sz val="8"/>
      <color indexed="81"/>
      <name val="Tahoma"/>
      <family val="2"/>
    </font>
    <font>
      <i/>
      <sz val="10"/>
      <name val="Arial"/>
      <family val="2"/>
    </font>
    <font>
      <sz val="8"/>
      <name val="Arial Narrow"/>
      <family val="2"/>
    </font>
    <font>
      <i/>
      <sz val="9"/>
      <name val="Arial"/>
      <family val="2"/>
    </font>
    <font>
      <b/>
      <sz val="12"/>
      <color indexed="18"/>
      <name val="Arial"/>
      <family val="2"/>
    </font>
    <font>
      <i/>
      <sz val="10"/>
      <color indexed="18"/>
      <name val="Arial"/>
      <family val="2"/>
    </font>
    <font>
      <b/>
      <sz val="10"/>
      <color indexed="18"/>
      <name val="Arial"/>
      <family val="2"/>
    </font>
    <font>
      <i/>
      <u/>
      <sz val="9"/>
      <name val="Arial"/>
      <family val="2"/>
    </font>
    <font>
      <b/>
      <sz val="8"/>
      <color indexed="18"/>
      <name val="Arial"/>
      <family val="2"/>
    </font>
    <font>
      <sz val="8"/>
      <color indexed="12"/>
      <name val="Arial"/>
      <family val="2"/>
    </font>
    <font>
      <sz val="9"/>
      <name val="Arial"/>
      <family val="2"/>
    </font>
    <font>
      <sz val="10"/>
      <color indexed="18"/>
      <name val="Arial"/>
      <family val="2"/>
    </font>
    <font>
      <b/>
      <sz val="12"/>
      <name val="Arial"/>
      <family val="2"/>
    </font>
    <font>
      <sz val="9"/>
      <color indexed="18"/>
      <name val="Arial"/>
      <family val="2"/>
    </font>
    <font>
      <sz val="8"/>
      <color indexed="22"/>
      <name val="Arial"/>
      <family val="2"/>
    </font>
    <font>
      <i/>
      <sz val="8"/>
      <name val="Times New Roman"/>
      <family val="1"/>
    </font>
    <font>
      <sz val="8"/>
      <name val="Times New Roman"/>
      <family val="1"/>
    </font>
    <font>
      <u/>
      <sz val="10"/>
      <color indexed="12"/>
      <name val="Arial"/>
      <family val="2"/>
    </font>
    <font>
      <sz val="9"/>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9"/>
      <color indexed="63"/>
      <name val="Arial"/>
      <family val="2"/>
    </font>
    <font>
      <b/>
      <sz val="10"/>
      <color indexed="10"/>
      <name val="Arial"/>
      <family val="2"/>
    </font>
    <font>
      <b/>
      <sz val="9"/>
      <color indexed="12"/>
      <name val="Arial"/>
      <family val="2"/>
    </font>
    <font>
      <b/>
      <sz val="11"/>
      <name val="Arial"/>
      <family val="2"/>
    </font>
    <font>
      <sz val="10"/>
      <color indexed="12"/>
      <name val="Arial"/>
      <family val="2"/>
    </font>
    <font>
      <sz val="10"/>
      <color indexed="12"/>
      <name val="Arial"/>
      <family val="2"/>
    </font>
    <font>
      <sz val="8"/>
      <color indexed="10"/>
      <name val="Arial"/>
      <family val="2"/>
    </font>
    <font>
      <sz val="8"/>
      <color indexed="54"/>
      <name val="Arial"/>
      <family val="2"/>
    </font>
    <font>
      <i/>
      <sz val="9"/>
      <color indexed="18"/>
      <name val="Arial"/>
      <family val="2"/>
    </font>
    <font>
      <sz val="10"/>
      <color indexed="23"/>
      <name val="Arial"/>
      <family val="2"/>
    </font>
    <font>
      <sz val="8"/>
      <color indexed="10"/>
      <name val="Arial"/>
      <family val="2"/>
    </font>
    <font>
      <u/>
      <sz val="8"/>
      <color indexed="81"/>
      <name val="Tahoma"/>
      <family val="2"/>
    </font>
    <font>
      <sz val="7"/>
      <name val="Arial Narrow"/>
      <family val="2"/>
    </font>
    <font>
      <sz val="7"/>
      <color indexed="55"/>
      <name val="Arial Narrow"/>
      <family val="2"/>
    </font>
    <font>
      <sz val="8"/>
      <color indexed="54"/>
      <name val="Arial"/>
      <family val="2"/>
    </font>
    <font>
      <b/>
      <sz val="7"/>
      <color indexed="10"/>
      <name val="Arial Narrow"/>
      <family val="2"/>
    </font>
    <font>
      <sz val="10"/>
      <color indexed="10"/>
      <name val="Arial"/>
      <family val="2"/>
    </font>
    <font>
      <sz val="10"/>
      <name val="Arial"/>
      <family val="2"/>
    </font>
    <font>
      <sz val="8"/>
      <color indexed="9"/>
      <name val="Arial"/>
      <family val="2"/>
    </font>
    <font>
      <sz val="7"/>
      <color indexed="9"/>
      <name val="Arial Narrow"/>
      <family val="2"/>
    </font>
    <font>
      <b/>
      <sz val="8"/>
      <color indexed="12"/>
      <name val="Arial"/>
      <family val="2"/>
    </font>
    <font>
      <sz val="8"/>
      <color indexed="12"/>
      <name val="Arial"/>
      <family val="2"/>
    </font>
    <font>
      <b/>
      <sz val="8"/>
      <color indexed="18"/>
      <name val="Tahoma"/>
      <family val="2"/>
    </font>
    <font>
      <sz val="9"/>
      <color indexed="81"/>
      <name val="Tahoma"/>
      <family val="2"/>
    </font>
    <font>
      <sz val="7"/>
      <color indexed="63"/>
      <name val="Arial"/>
      <family val="2"/>
    </font>
    <font>
      <sz val="7"/>
      <name val="Arial"/>
      <family val="2"/>
    </font>
    <font>
      <b/>
      <sz val="7"/>
      <name val="Arial"/>
      <family val="2"/>
    </font>
    <font>
      <sz val="7"/>
      <name val="Arial"/>
      <family val="2"/>
    </font>
    <font>
      <sz val="12"/>
      <name val="Arial"/>
      <family val="2"/>
    </font>
    <font>
      <b/>
      <sz val="9"/>
      <color indexed="10"/>
      <name val="Arial"/>
      <family val="2"/>
    </font>
    <font>
      <sz val="9"/>
      <color indexed="12"/>
      <name val="Arial"/>
      <family val="2"/>
    </font>
    <font>
      <b/>
      <sz val="9"/>
      <name val="Arial"/>
      <family val="2"/>
    </font>
    <font>
      <b/>
      <sz val="9"/>
      <color indexed="18"/>
      <name val="Arial"/>
      <family val="2"/>
    </font>
    <font>
      <sz val="7"/>
      <color indexed="12"/>
      <name val="Arial"/>
      <family val="2"/>
    </font>
    <font>
      <b/>
      <i/>
      <sz val="10"/>
      <name val="Arial"/>
      <family val="2"/>
    </font>
    <font>
      <b/>
      <sz val="9"/>
      <color indexed="81"/>
      <name val="Tahoma"/>
      <family val="2"/>
    </font>
    <font>
      <sz val="5"/>
      <color indexed="10"/>
      <name val="Arial"/>
      <family val="2"/>
    </font>
    <font>
      <i/>
      <sz val="10"/>
      <name val="Arial"/>
      <family val="2"/>
    </font>
    <font>
      <sz val="10"/>
      <name val="Arial"/>
      <family val="2"/>
    </font>
    <font>
      <b/>
      <sz val="8"/>
      <color indexed="12"/>
      <name val="Tahoma"/>
      <family val="2"/>
    </font>
    <font>
      <b/>
      <i/>
      <sz val="9"/>
      <name val="Arial"/>
      <family val="2"/>
    </font>
    <font>
      <sz val="8"/>
      <color indexed="23"/>
      <name val="Arial"/>
      <family val="2"/>
    </font>
    <font>
      <b/>
      <sz val="8"/>
      <color indexed="17"/>
      <name val="Arial"/>
      <family val="2"/>
    </font>
    <font>
      <b/>
      <sz val="10"/>
      <color indexed="22"/>
      <name val="Arial"/>
      <family val="2"/>
    </font>
    <font>
      <b/>
      <sz val="10"/>
      <name val="Arial"/>
      <family val="2"/>
    </font>
    <font>
      <sz val="10"/>
      <name val="Arial"/>
      <family val="2"/>
    </font>
    <font>
      <b/>
      <sz val="9"/>
      <color indexed="10"/>
      <name val="Times New Roman"/>
      <family val="1"/>
    </font>
    <font>
      <b/>
      <sz val="10"/>
      <color indexed="10"/>
      <name val="Times New Roman"/>
      <family val="1"/>
    </font>
    <font>
      <sz val="9"/>
      <color indexed="10"/>
      <name val="Arial"/>
      <family val="2"/>
    </font>
    <font>
      <sz val="9"/>
      <color indexed="12"/>
      <name val="Arial"/>
      <family val="2"/>
    </font>
    <font>
      <b/>
      <sz val="7"/>
      <name val="Arial Narrow"/>
      <family val="2"/>
    </font>
    <font>
      <sz val="10"/>
      <name val="Arial"/>
      <family val="2"/>
    </font>
    <font>
      <i/>
      <sz val="10"/>
      <name val="Times New Roman"/>
      <family val="1"/>
    </font>
    <font>
      <sz val="10"/>
      <name val="Times New Roman"/>
      <family val="1"/>
    </font>
    <font>
      <b/>
      <u/>
      <sz val="8"/>
      <name val="Arial"/>
      <family val="2"/>
    </font>
    <font>
      <b/>
      <sz val="8"/>
      <color indexed="12"/>
      <name val="Arial Narrow"/>
      <family val="2"/>
    </font>
    <font>
      <sz val="8"/>
      <color indexed="55"/>
      <name val="Arial Narrow"/>
      <family val="2"/>
    </font>
    <font>
      <i/>
      <sz val="14"/>
      <color indexed="18"/>
      <name val="Arial"/>
      <family val="2"/>
    </font>
    <font>
      <b/>
      <i/>
      <sz val="12"/>
      <color indexed="12"/>
      <name val="Arial"/>
      <family val="2"/>
    </font>
    <font>
      <sz val="9"/>
      <color indexed="18"/>
      <name val="Arial"/>
      <family val="2"/>
    </font>
    <font>
      <b/>
      <u/>
      <sz val="11"/>
      <name val="Arial"/>
      <family val="2"/>
    </font>
    <font>
      <sz val="7"/>
      <color indexed="10"/>
      <name val="Arial Narrow"/>
      <family val="2"/>
    </font>
    <font>
      <sz val="7"/>
      <color indexed="10"/>
      <name val="Arial"/>
      <family val="2"/>
    </font>
    <font>
      <b/>
      <u/>
      <sz val="8"/>
      <color indexed="81"/>
      <name val="Tahoma"/>
      <family val="2"/>
    </font>
    <font>
      <b/>
      <sz val="8"/>
      <name val="Arial Narrow"/>
      <family val="2"/>
    </font>
    <font>
      <i/>
      <sz val="12"/>
      <color indexed="18"/>
      <name val="Arial"/>
      <family val="2"/>
    </font>
    <font>
      <i/>
      <sz val="9"/>
      <name val="Times New Roman"/>
      <family val="1"/>
    </font>
    <font>
      <sz val="10"/>
      <name val="Arial"/>
      <family val="2"/>
    </font>
    <font>
      <b/>
      <u/>
      <sz val="10"/>
      <name val="Arial"/>
      <family val="2"/>
    </font>
    <font>
      <sz val="8"/>
      <color indexed="17"/>
      <name val="Arial"/>
      <family val="2"/>
    </font>
    <font>
      <b/>
      <sz val="9"/>
      <color indexed="17"/>
      <name val="Arial"/>
      <family val="2"/>
    </font>
    <font>
      <b/>
      <sz val="9"/>
      <color indexed="54"/>
      <name val="Arial"/>
      <family val="2"/>
    </font>
    <font>
      <sz val="9"/>
      <color indexed="54"/>
      <name val="Arial"/>
      <family val="2"/>
    </font>
    <font>
      <sz val="8"/>
      <color indexed="53"/>
      <name val="Arial"/>
      <family val="2"/>
    </font>
    <font>
      <sz val="8"/>
      <color indexed="17"/>
      <name val="Arial"/>
      <family val="2"/>
    </font>
    <font>
      <b/>
      <i/>
      <sz val="12"/>
      <name val="Arial"/>
      <family val="2"/>
    </font>
    <font>
      <i/>
      <sz val="12"/>
      <name val="Arial"/>
      <family val="2"/>
    </font>
    <font>
      <sz val="8"/>
      <color indexed="12"/>
      <name val="Tahoma"/>
      <family val="2"/>
    </font>
    <font>
      <sz val="10"/>
      <color indexed="18"/>
      <name val="Arial"/>
      <family val="2"/>
    </font>
    <font>
      <sz val="10"/>
      <color indexed="8"/>
      <name val="Arial"/>
      <family val="2"/>
    </font>
    <font>
      <sz val="10"/>
      <color indexed="58"/>
      <name val="Arial"/>
      <family val="2"/>
    </font>
    <font>
      <b/>
      <sz val="8"/>
      <color indexed="17"/>
      <name val="Arial Narrow"/>
      <family val="2"/>
    </font>
    <font>
      <b/>
      <sz val="8"/>
      <color indexed="17"/>
      <name val="Arial"/>
      <family val="2"/>
    </font>
    <font>
      <sz val="9"/>
      <color indexed="63"/>
      <name val="Arial"/>
      <family val="2"/>
    </font>
    <font>
      <sz val="8"/>
      <color indexed="63"/>
      <name val="Arial"/>
      <family val="2"/>
    </font>
    <font>
      <i/>
      <sz val="12"/>
      <name val="Arial"/>
      <family val="2"/>
    </font>
    <font>
      <i/>
      <sz val="11"/>
      <color indexed="18"/>
      <name val="Arial"/>
      <family val="2"/>
    </font>
    <font>
      <sz val="10"/>
      <color indexed="63"/>
      <name val="Arial"/>
      <family val="2"/>
    </font>
    <font>
      <sz val="10"/>
      <name val="Verdana"/>
      <family val="2"/>
    </font>
    <font>
      <i/>
      <u/>
      <sz val="10"/>
      <color indexed="12"/>
      <name val="Verdana"/>
      <family val="2"/>
    </font>
    <font>
      <b/>
      <sz val="16"/>
      <color indexed="18"/>
      <name val="Arial"/>
      <family val="2"/>
    </font>
    <font>
      <u/>
      <sz val="9"/>
      <color indexed="23"/>
      <name val="Arial"/>
      <family val="2"/>
    </font>
    <font>
      <sz val="9"/>
      <color indexed="23"/>
      <name val="Arial"/>
      <family val="2"/>
    </font>
    <font>
      <i/>
      <sz val="11"/>
      <name val="Arial"/>
      <family val="2"/>
    </font>
    <font>
      <sz val="11"/>
      <name val="Arial"/>
      <family val="2"/>
    </font>
    <font>
      <b/>
      <sz val="12"/>
      <name val="Arial"/>
      <family val="2"/>
    </font>
    <font>
      <b/>
      <sz val="14"/>
      <name val="Arial"/>
      <family val="2"/>
    </font>
    <font>
      <i/>
      <sz val="9"/>
      <name val="Arial"/>
      <family val="2"/>
    </font>
    <font>
      <sz val="7"/>
      <color indexed="10"/>
      <name val="Arial"/>
      <family val="2"/>
    </font>
    <font>
      <i/>
      <sz val="8"/>
      <color indexed="10"/>
      <name val="Times New Roman"/>
      <family val="1"/>
    </font>
    <font>
      <i/>
      <sz val="9"/>
      <color indexed="12"/>
      <name val="Arial"/>
      <family val="2"/>
    </font>
    <font>
      <i/>
      <sz val="8"/>
      <color indexed="12"/>
      <name val="Arial"/>
      <family val="2"/>
    </font>
    <font>
      <i/>
      <sz val="11"/>
      <color indexed="12"/>
      <name val="Arial"/>
      <family val="2"/>
    </font>
    <font>
      <i/>
      <sz val="10"/>
      <color indexed="12"/>
      <name val="Arial"/>
      <family val="2"/>
    </font>
    <font>
      <b/>
      <sz val="8"/>
      <color indexed="23"/>
      <name val="Arial"/>
      <family val="2"/>
    </font>
    <font>
      <sz val="9"/>
      <color indexed="10"/>
      <name val="Arial"/>
      <family val="2"/>
    </font>
    <font>
      <sz val="9"/>
      <color indexed="17"/>
      <name val="Arial"/>
      <family val="2"/>
    </font>
    <font>
      <b/>
      <u/>
      <sz val="9"/>
      <color indexed="81"/>
      <name val="Tahoma"/>
      <family val="2"/>
    </font>
    <font>
      <b/>
      <sz val="9"/>
      <color indexed="9"/>
      <name val="Arial"/>
      <family val="2"/>
    </font>
    <font>
      <sz val="10"/>
      <color indexed="10"/>
      <name val="Arial"/>
      <family val="2"/>
    </font>
    <font>
      <u/>
      <sz val="10"/>
      <name val="Arial"/>
      <family val="2"/>
    </font>
    <font>
      <b/>
      <sz val="16"/>
      <color indexed="18"/>
      <name val="Arial"/>
      <family val="2"/>
    </font>
    <font>
      <sz val="9"/>
      <color indexed="55"/>
      <name val="Arial"/>
      <family val="2"/>
    </font>
    <font>
      <sz val="10"/>
      <color indexed="62"/>
      <name val="Arial"/>
      <family val="2"/>
    </font>
    <font>
      <b/>
      <sz val="10"/>
      <color indexed="62"/>
      <name val="Arial"/>
      <family val="2"/>
    </font>
    <font>
      <b/>
      <u/>
      <sz val="12"/>
      <color indexed="10"/>
      <name val="Arial"/>
      <family val="2"/>
    </font>
    <font>
      <i/>
      <sz val="10"/>
      <color indexed="62"/>
      <name val="Arial"/>
      <family val="2"/>
    </font>
    <font>
      <b/>
      <sz val="10"/>
      <color indexed="62"/>
      <name val="Arial"/>
      <family val="2"/>
    </font>
    <font>
      <sz val="8"/>
      <color indexed="10"/>
      <name val="Arial Narrow"/>
      <family val="2"/>
    </font>
    <font>
      <b/>
      <sz val="9"/>
      <color indexed="10"/>
      <name val="Arial"/>
      <family val="2"/>
    </font>
    <font>
      <u/>
      <sz val="8"/>
      <color indexed="63"/>
      <name val="Arial"/>
      <family val="2"/>
    </font>
    <font>
      <sz val="8"/>
      <color indexed="20"/>
      <name val="Arial"/>
      <family val="2"/>
    </font>
    <font>
      <sz val="7"/>
      <color indexed="63"/>
      <name val="Arial"/>
      <family val="2"/>
    </font>
    <font>
      <sz val="7"/>
      <color indexed="17"/>
      <name val="Arial"/>
      <family val="2"/>
    </font>
    <font>
      <sz val="8"/>
      <color indexed="60"/>
      <name val="Arial"/>
      <family val="2"/>
    </font>
    <font>
      <sz val="8"/>
      <color indexed="8"/>
      <name val="Arial"/>
      <family val="2"/>
    </font>
    <font>
      <b/>
      <sz val="8"/>
      <color indexed="8"/>
      <name val="Arial"/>
      <family val="2"/>
    </font>
    <font>
      <sz val="9"/>
      <color indexed="8"/>
      <name val="Arial"/>
      <family val="2"/>
    </font>
    <font>
      <b/>
      <sz val="9"/>
      <color indexed="8"/>
      <name val="Arial"/>
      <family val="2"/>
    </font>
    <font>
      <i/>
      <sz val="8"/>
      <name val="Arial"/>
      <family val="2"/>
    </font>
    <font>
      <b/>
      <sz val="9"/>
      <color indexed="63"/>
      <name val="Arial"/>
      <family val="2"/>
    </font>
    <font>
      <b/>
      <sz val="10"/>
      <color indexed="17"/>
      <name val="Arial"/>
      <family val="2"/>
    </font>
    <font>
      <sz val="9"/>
      <color indexed="10"/>
      <name val="Tahoma"/>
      <family val="2"/>
    </font>
    <font>
      <u/>
      <sz val="9"/>
      <color indexed="81"/>
      <name val="Tahoma"/>
      <family val="2"/>
    </font>
    <font>
      <sz val="9"/>
      <color indexed="8"/>
      <name val="Arial"/>
      <family val="2"/>
    </font>
    <font>
      <i/>
      <sz val="10"/>
      <color indexed="8"/>
      <name val="Arial"/>
      <family val="2"/>
    </font>
    <font>
      <sz val="8"/>
      <color indexed="8"/>
      <name val="Arial"/>
      <family val="2"/>
    </font>
    <font>
      <i/>
      <sz val="10"/>
      <color indexed="8"/>
      <name val="Times New Roman"/>
      <family val="1"/>
    </font>
    <font>
      <b/>
      <i/>
      <sz val="11"/>
      <name val="Arial"/>
      <family val="2"/>
    </font>
    <font>
      <i/>
      <sz val="11"/>
      <name val="Arial"/>
      <family val="2"/>
    </font>
    <font>
      <b/>
      <i/>
      <sz val="11"/>
      <name val="Arial"/>
      <family val="2"/>
    </font>
    <font>
      <b/>
      <i/>
      <sz val="11"/>
      <color indexed="12"/>
      <name val="Arial"/>
      <family val="2"/>
    </font>
    <font>
      <b/>
      <i/>
      <sz val="14"/>
      <color indexed="12"/>
      <name val="Arial"/>
      <family val="2"/>
    </font>
    <font>
      <u/>
      <sz val="10"/>
      <color indexed="18"/>
      <name val="Arial"/>
      <family val="2"/>
    </font>
    <font>
      <b/>
      <u/>
      <sz val="10"/>
      <color indexed="18"/>
      <name val="Arial"/>
      <family val="2"/>
    </font>
    <font>
      <b/>
      <sz val="11"/>
      <color indexed="10"/>
      <name val="Arial"/>
      <family val="2"/>
    </font>
    <font>
      <sz val="11"/>
      <color indexed="10"/>
      <name val="Arial"/>
      <family val="2"/>
    </font>
    <font>
      <sz val="8"/>
      <color indexed="10"/>
      <name val="Tahoma"/>
      <family val="2"/>
    </font>
    <font>
      <sz val="10"/>
      <color indexed="62"/>
      <name val="Arial"/>
      <family val="2"/>
    </font>
    <font>
      <i/>
      <sz val="8"/>
      <color indexed="54"/>
      <name val="Arial"/>
      <family val="2"/>
    </font>
    <font>
      <b/>
      <i/>
      <sz val="9"/>
      <color indexed="12"/>
      <name val="Arial"/>
      <family val="2"/>
    </font>
    <font>
      <b/>
      <sz val="12"/>
      <color indexed="12"/>
      <name val="Arial"/>
      <family val="2"/>
    </font>
    <font>
      <u/>
      <sz val="8"/>
      <color indexed="20"/>
      <name val="Arial"/>
      <family val="2"/>
    </font>
    <font>
      <b/>
      <sz val="8"/>
      <color indexed="20"/>
      <name val="Arial"/>
      <family val="2"/>
    </font>
    <font>
      <b/>
      <sz val="11"/>
      <color indexed="18"/>
      <name val="Arial"/>
      <family val="2"/>
    </font>
    <font>
      <sz val="10"/>
      <color indexed="23"/>
      <name val="Arial"/>
      <family val="2"/>
    </font>
    <font>
      <b/>
      <sz val="10"/>
      <color indexed="23"/>
      <name val="Arial"/>
      <family val="2"/>
    </font>
    <font>
      <b/>
      <u/>
      <sz val="10"/>
      <color indexed="62"/>
      <name val="Arial"/>
      <family val="2"/>
    </font>
    <font>
      <u/>
      <sz val="10"/>
      <color indexed="62"/>
      <name val="Arial"/>
      <family val="2"/>
    </font>
    <font>
      <b/>
      <sz val="12"/>
      <color indexed="18"/>
      <name val="Arial"/>
      <family val="2"/>
    </font>
    <font>
      <b/>
      <sz val="10"/>
      <color indexed="18"/>
      <name val="Arial"/>
      <family val="2"/>
    </font>
    <font>
      <i/>
      <sz val="12"/>
      <color indexed="12"/>
      <name val="Arial"/>
      <family val="2"/>
    </font>
    <font>
      <sz val="6"/>
      <color indexed="9"/>
      <name val="Arial Narrow"/>
      <family val="2"/>
    </font>
    <font>
      <sz val="6"/>
      <name val="Arial Narrow"/>
      <family val="2"/>
    </font>
    <font>
      <sz val="10"/>
      <color indexed="9"/>
      <name val="Arial"/>
      <family val="2"/>
    </font>
    <font>
      <sz val="7"/>
      <color indexed="9"/>
      <name val="Arial"/>
      <family val="2"/>
    </font>
    <font>
      <b/>
      <sz val="8"/>
      <color indexed="9"/>
      <name val="Arial"/>
      <family val="2"/>
    </font>
    <font>
      <b/>
      <sz val="7"/>
      <color indexed="9"/>
      <name val="Arial Narrow"/>
      <family val="2"/>
    </font>
    <font>
      <b/>
      <u/>
      <sz val="10"/>
      <color indexed="10"/>
      <name val="Arial"/>
      <family val="2"/>
    </font>
    <font>
      <sz val="7"/>
      <color indexed="63"/>
      <name val="Arial Narrow"/>
      <family val="2"/>
    </font>
    <font>
      <b/>
      <sz val="8"/>
      <color indexed="63"/>
      <name val="Arial"/>
      <family val="2"/>
    </font>
    <font>
      <b/>
      <sz val="7"/>
      <color indexed="63"/>
      <name val="Arial Narrow"/>
      <family val="2"/>
    </font>
    <font>
      <b/>
      <sz val="8"/>
      <color indexed="63"/>
      <name val="Arial Narrow"/>
      <family val="2"/>
    </font>
    <font>
      <sz val="6"/>
      <color indexed="63"/>
      <name val="Arial Narrow"/>
      <family val="2"/>
    </font>
    <font>
      <sz val="8"/>
      <color indexed="63"/>
      <name val="Arial Narrow"/>
      <family val="2"/>
    </font>
    <font>
      <sz val="8"/>
      <color indexed="63"/>
      <name val="Arial"/>
      <family val="2"/>
    </font>
    <font>
      <sz val="14"/>
      <name val="Arial"/>
      <family val="2"/>
    </font>
    <font>
      <b/>
      <sz val="7"/>
      <color indexed="63"/>
      <name val="Arial"/>
      <family val="2"/>
    </font>
    <font>
      <b/>
      <sz val="8"/>
      <color indexed="10"/>
      <name val="Tahoma"/>
      <family val="2"/>
    </font>
    <font>
      <b/>
      <u/>
      <sz val="8"/>
      <color indexed="10"/>
      <name val="Tahoma"/>
      <family val="2"/>
    </font>
    <font>
      <b/>
      <sz val="10"/>
      <color indexed="16"/>
      <name val="Arial"/>
      <family val="2"/>
    </font>
    <font>
      <sz val="10"/>
      <color indexed="16"/>
      <name val="Arial"/>
      <family val="2"/>
    </font>
    <font>
      <b/>
      <sz val="8"/>
      <color indexed="57"/>
      <name val="Tahoma"/>
      <family val="2"/>
    </font>
    <font>
      <sz val="10"/>
      <color indexed="63"/>
      <name val="Arial"/>
      <family val="2"/>
    </font>
    <font>
      <b/>
      <sz val="8"/>
      <color indexed="63"/>
      <name val="Arial"/>
      <family val="2"/>
    </font>
    <font>
      <sz val="10"/>
      <color indexed="10"/>
      <name val="Times New Roman"/>
      <family val="1"/>
    </font>
    <font>
      <sz val="9"/>
      <color indexed="10"/>
      <name val="Times New Roman"/>
      <family val="1"/>
    </font>
    <font>
      <b/>
      <sz val="9"/>
      <color indexed="10"/>
      <name val="Tahoma"/>
      <family val="2"/>
    </font>
    <font>
      <b/>
      <sz val="9"/>
      <color indexed="12"/>
      <name val="Tahoma"/>
      <family val="2"/>
    </font>
    <font>
      <sz val="9"/>
      <name val="Arial Narrow"/>
      <family val="2"/>
    </font>
    <font>
      <sz val="8"/>
      <color indexed="8"/>
      <name val="Tahoma"/>
      <family val="2"/>
    </font>
    <font>
      <b/>
      <sz val="8"/>
      <color indexed="54"/>
      <name val="Agency FB"/>
      <family val="2"/>
    </font>
    <font>
      <b/>
      <sz val="8"/>
      <color indexed="10"/>
      <name val="Agency FB"/>
      <family val="2"/>
    </font>
    <font>
      <b/>
      <sz val="8"/>
      <color indexed="17"/>
      <name val="Agency FB"/>
      <family val="2"/>
    </font>
    <font>
      <b/>
      <sz val="14"/>
      <color indexed="12"/>
      <name val="Arial"/>
      <family val="2"/>
    </font>
    <font>
      <sz val="9"/>
      <color indexed="9"/>
      <name val="Arial"/>
      <family val="2"/>
    </font>
    <font>
      <sz val="8"/>
      <color indexed="17"/>
      <name val="Arial Narrow"/>
      <family val="2"/>
    </font>
    <font>
      <sz val="10"/>
      <color indexed="22"/>
      <name val="Arial"/>
      <family val="2"/>
    </font>
    <font>
      <b/>
      <u/>
      <sz val="10"/>
      <color indexed="22"/>
      <name val="Arial"/>
      <family val="2"/>
    </font>
    <font>
      <sz val="4"/>
      <name val="Arial"/>
      <family val="2"/>
    </font>
    <font>
      <b/>
      <sz val="16"/>
      <name val="Arial"/>
      <family val="2"/>
    </font>
    <font>
      <b/>
      <sz val="9"/>
      <color rgb="FFFF00FF"/>
      <name val="Arial"/>
      <family val="2"/>
    </font>
    <font>
      <sz val="10"/>
      <color theme="1" tint="0.34998626667073579"/>
      <name val="Arial"/>
      <family val="2"/>
    </font>
    <font>
      <sz val="8"/>
      <color rgb="FF0000FF"/>
      <name val="Arial"/>
      <family val="2"/>
    </font>
    <font>
      <b/>
      <sz val="8"/>
      <color rgb="FF0000FF"/>
      <name val="Arial"/>
      <family val="2"/>
    </font>
    <font>
      <b/>
      <sz val="9"/>
      <color rgb="FF0000FF"/>
      <name val="Arial"/>
      <family val="2"/>
    </font>
    <font>
      <sz val="9"/>
      <color rgb="FF0000FF"/>
      <name val="Arial"/>
      <family val="2"/>
    </font>
    <font>
      <sz val="8"/>
      <color rgb="FFFF0000"/>
      <name val="Arial"/>
      <family val="2"/>
    </font>
    <font>
      <b/>
      <sz val="8"/>
      <color rgb="FFFF0000"/>
      <name val="Arial"/>
      <family val="2"/>
    </font>
    <font>
      <sz val="6"/>
      <color theme="5" tint="-0.249977111117893"/>
      <name val="Arial Narrow"/>
      <family val="2"/>
    </font>
    <font>
      <b/>
      <sz val="8"/>
      <color rgb="FFFF00FF"/>
      <name val="Arial"/>
      <family val="2"/>
    </font>
    <font>
      <b/>
      <sz val="10"/>
      <color rgb="FFFF00FF"/>
      <name val="Arial"/>
      <family val="2"/>
    </font>
    <font>
      <b/>
      <i/>
      <sz val="8"/>
      <color rgb="FFFF00FF"/>
      <name val="Arial"/>
      <family val="2"/>
    </font>
    <font>
      <sz val="7"/>
      <color rgb="FFFF00FF"/>
      <name val="Arial"/>
      <family val="2"/>
    </font>
    <font>
      <b/>
      <sz val="8"/>
      <color theme="0" tint="-0.14999847407452621"/>
      <name val="Arial"/>
      <family val="2"/>
    </font>
    <font>
      <b/>
      <sz val="10"/>
      <color rgb="FF0000FF"/>
      <name val="Arial"/>
      <family val="2"/>
    </font>
    <font>
      <sz val="10"/>
      <color theme="0" tint="-0.14999847407452621"/>
      <name val="Arial"/>
      <family val="2"/>
    </font>
    <font>
      <sz val="8"/>
      <color theme="1" tint="0.34998626667073579"/>
      <name val="Arial"/>
      <family val="2"/>
    </font>
    <font>
      <sz val="9"/>
      <color theme="1" tint="0.34998626667073579"/>
      <name val="Arial"/>
      <family val="2"/>
    </font>
    <font>
      <sz val="7"/>
      <color theme="1" tint="0.34998626667073579"/>
      <name val="Arial"/>
      <family val="2"/>
    </font>
    <font>
      <sz val="7"/>
      <color theme="1" tint="0.34998626667073579"/>
      <name val="Arial Narrow"/>
      <family val="2"/>
    </font>
    <font>
      <sz val="10"/>
      <color theme="0" tint="-0.34998626667073579"/>
      <name val="Arial"/>
      <family val="2"/>
    </font>
    <font>
      <b/>
      <sz val="16"/>
      <color theme="0" tint="-0.34998626667073579"/>
      <name val="Arial"/>
      <family val="2"/>
    </font>
    <font>
      <b/>
      <sz val="12"/>
      <color theme="0" tint="-0.34998626667073579"/>
      <name val="Arial"/>
      <family val="2"/>
    </font>
    <font>
      <sz val="12"/>
      <color theme="0" tint="-0.34998626667073579"/>
      <name val="Arial"/>
      <family val="2"/>
    </font>
    <font>
      <b/>
      <sz val="9"/>
      <color theme="0" tint="-0.34998626667073579"/>
      <name val="Arial"/>
      <family val="2"/>
    </font>
    <font>
      <b/>
      <sz val="10"/>
      <color theme="0" tint="-0.34998626667073579"/>
      <name val="Arial"/>
      <family val="2"/>
    </font>
    <font>
      <b/>
      <sz val="8"/>
      <color theme="1" tint="0.249977111117893"/>
      <name val="Arial"/>
      <family val="2"/>
    </font>
    <font>
      <sz val="8"/>
      <color theme="1" tint="0.249977111117893"/>
      <name val="Arial"/>
      <family val="2"/>
    </font>
    <font>
      <sz val="8"/>
      <color rgb="FFFF00FF"/>
      <name val="Arial"/>
      <family val="2"/>
    </font>
    <font>
      <sz val="10"/>
      <color rgb="FFFF0000"/>
      <name val="Arial"/>
      <family val="2"/>
    </font>
    <font>
      <b/>
      <sz val="10"/>
      <color rgb="FFFF0000"/>
      <name val="Arial"/>
      <family val="2"/>
    </font>
    <font>
      <b/>
      <sz val="12"/>
      <color rgb="FFFF0000"/>
      <name val="Arial"/>
      <family val="2"/>
    </font>
    <font>
      <b/>
      <sz val="11"/>
      <color theme="0" tint="-0.34998626667073579"/>
      <name val="Arial"/>
      <family val="2"/>
    </font>
    <font>
      <sz val="9"/>
      <color theme="0" tint="-0.34998626667073579"/>
      <name val="Arial"/>
      <family val="2"/>
    </font>
    <font>
      <sz val="11"/>
      <color theme="0" tint="-0.34998626667073579"/>
      <name val="Arial"/>
      <family val="2"/>
    </font>
    <font>
      <b/>
      <sz val="14"/>
      <color theme="0" tint="-0.34998626667073579"/>
      <name val="Arial"/>
      <family val="2"/>
    </font>
    <font>
      <b/>
      <u/>
      <sz val="10"/>
      <color theme="0" tint="-0.14999847407452621"/>
      <name val="Arial"/>
      <family val="2"/>
    </font>
    <font>
      <b/>
      <sz val="10"/>
      <color theme="0" tint="-0.14999847407452621"/>
      <name val="Arial"/>
      <family val="2"/>
    </font>
    <font>
      <sz val="10"/>
      <color theme="1" tint="0.249977111117893"/>
      <name val="Arial"/>
      <family val="2"/>
    </font>
    <font>
      <b/>
      <sz val="7"/>
      <color theme="1" tint="0.34998626667073579"/>
      <name val="Arial Narrow"/>
      <family val="2"/>
    </font>
    <font>
      <sz val="10"/>
      <color indexed="18"/>
      <name val="Calibri"/>
      <family val="2"/>
      <scheme val="minor"/>
    </font>
    <font>
      <sz val="10"/>
      <color theme="1" tint="0.34998626667073579"/>
      <name val="Calibri"/>
      <family val="2"/>
      <scheme val="minor"/>
    </font>
    <font>
      <b/>
      <sz val="10"/>
      <color indexed="18"/>
      <name val="Calibri"/>
      <family val="2"/>
      <scheme val="minor"/>
    </font>
    <font>
      <sz val="10"/>
      <color rgb="FF000099"/>
      <name val="Arial"/>
      <family val="2"/>
    </font>
    <font>
      <u/>
      <sz val="10"/>
      <color rgb="FF000099"/>
      <name val="Arial"/>
      <family val="2"/>
    </font>
    <font>
      <b/>
      <sz val="11"/>
      <color rgb="FF0000FF"/>
      <name val="Arial"/>
      <family val="2"/>
    </font>
    <font>
      <b/>
      <sz val="10"/>
      <color theme="1" tint="0.249977111117893"/>
      <name val="Arial"/>
      <family val="2"/>
    </font>
    <font>
      <b/>
      <sz val="12"/>
      <color rgb="FF003300"/>
      <name val="Arial"/>
      <family val="2"/>
    </font>
    <font>
      <sz val="10"/>
      <color rgb="FF0000FF"/>
      <name val="Arial"/>
      <family val="2"/>
    </font>
    <font>
      <b/>
      <sz val="12"/>
      <color rgb="FFFF0000"/>
      <name val="Times New Roman"/>
      <family val="1"/>
    </font>
    <font>
      <sz val="8"/>
      <color theme="1" tint="0.499984740745262"/>
      <name val="Arial"/>
      <family val="2"/>
    </font>
    <font>
      <u/>
      <sz val="8"/>
      <name val="Arial"/>
      <family val="2"/>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26"/>
        <bgColor indexed="64"/>
      </patternFill>
    </fill>
    <fill>
      <patternFill patternType="solid">
        <fgColor indexed="10"/>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indexed="31"/>
        <bgColor indexed="64"/>
      </patternFill>
    </fill>
    <fill>
      <patternFill patternType="solid">
        <fgColor indexed="51"/>
        <bgColor indexed="64"/>
      </patternFill>
    </fill>
    <fill>
      <patternFill patternType="solid">
        <fgColor indexed="12"/>
        <bgColor indexed="64"/>
      </patternFill>
    </fill>
    <fill>
      <patternFill patternType="solid">
        <fgColor indexed="17"/>
        <bgColor indexed="64"/>
      </patternFill>
    </fill>
    <fill>
      <patternFill patternType="solid">
        <fgColor indexed="46"/>
        <bgColor indexed="64"/>
      </patternFill>
    </fill>
    <fill>
      <patternFill patternType="solid">
        <fgColor indexed="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rgb="FFFFCC00"/>
        <bgColor indexed="64"/>
      </patternFill>
    </fill>
    <fill>
      <patternFill patternType="solid">
        <fgColor rgb="FF00FF00"/>
        <bgColor indexed="64"/>
      </patternFill>
    </fill>
    <fill>
      <patternFill patternType="solid">
        <fgColor rgb="FF66FFFF"/>
        <bgColor indexed="64"/>
      </patternFill>
    </fill>
    <fill>
      <patternFill patternType="solid">
        <fgColor rgb="FF66FF33"/>
        <bgColor indexed="64"/>
      </patternFill>
    </fill>
    <fill>
      <patternFill patternType="solid">
        <fgColor rgb="FF66FF99"/>
        <bgColor indexed="64"/>
      </patternFill>
    </fill>
    <fill>
      <patternFill patternType="solid">
        <fgColor rgb="FFFFCCFF"/>
        <bgColor indexed="64"/>
      </patternFill>
    </fill>
  </fills>
  <borders count="1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hair">
        <color indexed="8"/>
      </left>
      <right style="hair">
        <color indexed="8"/>
      </right>
      <top style="hair">
        <color indexed="8"/>
      </top>
      <bottom style="hair">
        <color indexed="8"/>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hair">
        <color indexed="8"/>
      </left>
      <right style="hair">
        <color indexed="8"/>
      </right>
      <top/>
      <bottom/>
      <diagonal/>
    </border>
    <border>
      <left style="hair">
        <color indexed="8"/>
      </left>
      <right/>
      <top/>
      <bottom/>
      <diagonal/>
    </border>
    <border>
      <left style="hair">
        <color indexed="8"/>
      </left>
      <right style="hair">
        <color indexed="8"/>
      </right>
      <top style="thin">
        <color indexed="8"/>
      </top>
      <bottom style="hair">
        <color indexed="8"/>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hair">
        <color indexed="22"/>
      </left>
      <right style="hair">
        <color indexed="22"/>
      </right>
      <top style="hair">
        <color indexed="8"/>
      </top>
      <bottom style="hair">
        <color indexed="8"/>
      </bottom>
      <diagonal/>
    </border>
    <border>
      <left style="hair">
        <color indexed="8"/>
      </left>
      <right style="hair">
        <color indexed="22"/>
      </right>
      <top style="thin">
        <color indexed="8"/>
      </top>
      <bottom style="hair">
        <color indexed="8"/>
      </bottom>
      <diagonal/>
    </border>
    <border>
      <left style="hair">
        <color indexed="8"/>
      </left>
      <right style="hair">
        <color indexed="22"/>
      </right>
      <top style="hair">
        <color indexed="8"/>
      </top>
      <bottom style="hair">
        <color indexed="8"/>
      </bottom>
      <diagonal/>
    </border>
    <border>
      <left/>
      <right style="hair">
        <color indexed="8"/>
      </right>
      <top/>
      <bottom/>
      <diagonal/>
    </border>
    <border>
      <left/>
      <right style="hair">
        <color indexed="8"/>
      </right>
      <top style="thin">
        <color indexed="8"/>
      </top>
      <bottom style="hair">
        <color indexed="8"/>
      </bottom>
      <diagonal/>
    </border>
    <border>
      <left style="hair">
        <color indexed="22"/>
      </left>
      <right style="hair">
        <color indexed="8"/>
      </right>
      <top style="hair">
        <color indexed="8"/>
      </top>
      <bottom style="hair">
        <color indexed="8"/>
      </bottom>
      <diagonal/>
    </border>
    <border>
      <left/>
      <right/>
      <top/>
      <bottom style="hair">
        <color indexed="64"/>
      </bottom>
      <diagonal/>
    </border>
    <border>
      <left/>
      <right style="hair">
        <color indexed="8"/>
      </right>
      <top style="hair">
        <color indexed="8"/>
      </top>
      <bottom style="hair">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hair">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hair">
        <color indexed="64"/>
      </right>
      <top/>
      <bottom/>
      <diagonal/>
    </border>
    <border>
      <left style="thin">
        <color indexed="10"/>
      </left>
      <right style="thin">
        <color indexed="10"/>
      </right>
      <top style="thin">
        <color indexed="10"/>
      </top>
      <bottom style="thin">
        <color indexed="10"/>
      </bottom>
      <diagonal/>
    </border>
    <border>
      <left style="hair">
        <color indexed="64"/>
      </left>
      <right style="hair">
        <color indexed="64"/>
      </right>
      <top style="hair">
        <color indexed="64"/>
      </top>
      <bottom style="hair">
        <color indexed="64"/>
      </bottom>
      <diagonal/>
    </border>
    <border>
      <left style="hair">
        <color indexed="22"/>
      </left>
      <right style="hair">
        <color indexed="22"/>
      </right>
      <top style="thin">
        <color indexed="8"/>
      </top>
      <bottom style="hair">
        <color indexed="8"/>
      </bottom>
      <diagonal/>
    </border>
    <border>
      <left style="hair">
        <color indexed="22"/>
      </left>
      <right style="hair">
        <color indexed="8"/>
      </right>
      <top style="thin">
        <color indexed="8"/>
      </top>
      <bottom style="hair">
        <color indexed="8"/>
      </bottom>
      <diagonal/>
    </border>
    <border>
      <left style="hair">
        <color indexed="8"/>
      </left>
      <right/>
      <top style="hair">
        <color indexed="8"/>
      </top>
      <bottom style="hair">
        <color indexed="8"/>
      </bottom>
      <diagonal/>
    </border>
    <border>
      <left style="hair">
        <color indexed="8"/>
      </left>
      <right/>
      <top style="thin">
        <color indexed="8"/>
      </top>
      <bottom style="hair">
        <color indexed="8"/>
      </bottom>
      <diagonal/>
    </border>
    <border>
      <left/>
      <right/>
      <top style="hair">
        <color indexed="8"/>
      </top>
      <bottom style="hair">
        <color indexed="8"/>
      </bottom>
      <diagonal/>
    </border>
    <border>
      <left style="thin">
        <color indexed="64"/>
      </left>
      <right style="thin">
        <color indexed="64"/>
      </right>
      <top style="thin">
        <color indexed="64"/>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hair">
        <color indexed="8"/>
      </bottom>
      <diagonal/>
    </border>
    <border>
      <left style="hair">
        <color indexed="64"/>
      </left>
      <right style="hair">
        <color indexed="8"/>
      </right>
      <top/>
      <bottom style="hair">
        <color indexed="8"/>
      </bottom>
      <diagonal/>
    </border>
    <border>
      <left/>
      <right/>
      <top/>
      <bottom style="hair">
        <color indexed="8"/>
      </bottom>
      <diagonal/>
    </border>
    <border>
      <left style="hair">
        <color indexed="22"/>
      </left>
      <right/>
      <top style="hair">
        <color indexed="8"/>
      </top>
      <bottom style="hair">
        <color indexed="8"/>
      </bottom>
      <diagonal/>
    </border>
    <border>
      <left/>
      <right style="hair">
        <color indexed="64"/>
      </right>
      <top style="hair">
        <color indexed="64"/>
      </top>
      <bottom style="hair">
        <color indexed="64"/>
      </bottom>
      <diagonal/>
    </border>
    <border>
      <left style="thin">
        <color indexed="8"/>
      </left>
      <right/>
      <top style="hair">
        <color indexed="64"/>
      </top>
      <bottom style="hair">
        <color indexed="64"/>
      </bottom>
      <diagonal/>
    </border>
    <border>
      <left style="hair">
        <color indexed="64"/>
      </left>
      <right style="thin">
        <color indexed="8"/>
      </right>
      <top style="hair">
        <color indexed="64"/>
      </top>
      <bottom style="hair">
        <color indexed="64"/>
      </bottom>
      <diagonal/>
    </border>
    <border>
      <left/>
      <right style="hair">
        <color indexed="22"/>
      </right>
      <top/>
      <bottom/>
      <diagonal/>
    </border>
    <border>
      <left/>
      <right/>
      <top style="thin">
        <color indexed="64"/>
      </top>
      <bottom style="thin">
        <color indexed="64"/>
      </bottom>
      <diagonal/>
    </border>
    <border>
      <left style="hair">
        <color indexed="64"/>
      </left>
      <right/>
      <top/>
      <bottom/>
      <diagonal/>
    </border>
    <border>
      <left/>
      <right/>
      <top/>
      <bottom style="dotted">
        <color indexed="8"/>
      </bottom>
      <diagonal/>
    </border>
    <border>
      <left/>
      <right/>
      <top style="hair">
        <color indexed="64"/>
      </top>
      <bottom style="hair">
        <color indexed="64"/>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22"/>
      </left>
      <right style="hair">
        <color indexed="22"/>
      </right>
      <top style="hair">
        <color indexed="8"/>
      </top>
      <bottom/>
      <diagonal/>
    </border>
    <border>
      <left style="hair">
        <color indexed="22"/>
      </left>
      <right style="hair">
        <color indexed="22"/>
      </right>
      <top style="double">
        <color indexed="8"/>
      </top>
      <bottom style="hair">
        <color indexed="8"/>
      </bottom>
      <diagonal/>
    </border>
    <border>
      <left style="thin">
        <color indexed="8"/>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top style="hair">
        <color indexed="8"/>
      </top>
      <bottom/>
      <diagonal/>
    </border>
    <border>
      <left/>
      <right style="thin">
        <color indexed="8"/>
      </right>
      <top style="hair">
        <color indexed="8"/>
      </top>
      <bottom/>
      <diagonal/>
    </border>
    <border>
      <left style="thin">
        <color indexed="8"/>
      </left>
      <right/>
      <top style="double">
        <color indexed="8"/>
      </top>
      <bottom style="hair">
        <color indexed="8"/>
      </bottom>
      <diagonal/>
    </border>
    <border>
      <left/>
      <right style="thin">
        <color indexed="8"/>
      </right>
      <top style="double">
        <color indexed="8"/>
      </top>
      <bottom style="hair">
        <color indexed="8"/>
      </bottom>
      <diagonal/>
    </border>
    <border>
      <left style="thin">
        <color indexed="8"/>
      </left>
      <right style="hair">
        <color indexed="22"/>
      </right>
      <top style="thin">
        <color indexed="8"/>
      </top>
      <bottom style="hair">
        <color indexed="8"/>
      </bottom>
      <diagonal/>
    </border>
    <border>
      <left style="hair">
        <color indexed="22"/>
      </left>
      <right style="thin">
        <color indexed="8"/>
      </right>
      <top style="thin">
        <color indexed="8"/>
      </top>
      <bottom style="hair">
        <color indexed="8"/>
      </bottom>
      <diagonal/>
    </border>
    <border>
      <left style="thin">
        <color indexed="8"/>
      </left>
      <right style="hair">
        <color indexed="22"/>
      </right>
      <top style="hair">
        <color indexed="8"/>
      </top>
      <bottom style="hair">
        <color indexed="8"/>
      </bottom>
      <diagonal/>
    </border>
    <border>
      <left style="hair">
        <color indexed="22"/>
      </left>
      <right style="thin">
        <color indexed="8"/>
      </right>
      <top style="hair">
        <color indexed="8"/>
      </top>
      <bottom style="hair">
        <color indexed="8"/>
      </bottom>
      <diagonal/>
    </border>
    <border>
      <left style="thin">
        <color indexed="8"/>
      </left>
      <right style="hair">
        <color indexed="22"/>
      </right>
      <top style="hair">
        <color indexed="8"/>
      </top>
      <bottom/>
      <diagonal/>
    </border>
    <border>
      <left style="hair">
        <color indexed="22"/>
      </left>
      <right style="thin">
        <color indexed="8"/>
      </right>
      <top style="hair">
        <color indexed="8"/>
      </top>
      <bottom/>
      <diagonal/>
    </border>
    <border>
      <left style="thin">
        <color indexed="8"/>
      </left>
      <right style="hair">
        <color indexed="22"/>
      </right>
      <top style="double">
        <color indexed="8"/>
      </top>
      <bottom style="hair">
        <color indexed="8"/>
      </bottom>
      <diagonal/>
    </border>
    <border>
      <left style="hair">
        <color indexed="22"/>
      </left>
      <right style="thin">
        <color indexed="8"/>
      </right>
      <top style="double">
        <color indexed="8"/>
      </top>
      <bottom style="hair">
        <color indexed="8"/>
      </bottom>
      <diagonal/>
    </border>
    <border>
      <left style="thin">
        <color indexed="8"/>
      </left>
      <right style="thin">
        <color indexed="8"/>
      </right>
      <top style="thin">
        <color indexed="8"/>
      </top>
      <bottom style="hair">
        <color indexed="8"/>
      </bottom>
      <diagonal/>
    </border>
    <border>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double">
        <color indexed="8"/>
      </top>
      <bottom style="hair">
        <color indexed="8"/>
      </bottom>
      <diagonal/>
    </border>
    <border>
      <left/>
      <right/>
      <top style="hair">
        <color indexed="8"/>
      </top>
      <bottom/>
      <diagonal/>
    </border>
    <border>
      <left/>
      <right/>
      <top style="thin">
        <color indexed="8"/>
      </top>
      <bottom style="hair">
        <color indexed="8"/>
      </bottom>
      <diagonal/>
    </border>
    <border>
      <left/>
      <right/>
      <top style="double">
        <color indexed="8"/>
      </top>
      <bottom style="hair">
        <color indexed="8"/>
      </bottom>
      <diagonal/>
    </border>
    <border>
      <left style="thin">
        <color indexed="8"/>
      </left>
      <right/>
      <top/>
      <bottom style="hair">
        <color indexed="8"/>
      </bottom>
      <diagonal/>
    </border>
    <border>
      <left/>
      <right style="hair">
        <color indexed="8"/>
      </right>
      <top/>
      <bottom style="hair">
        <color indexed="8"/>
      </bottom>
      <diagonal/>
    </border>
    <border>
      <left/>
      <right style="hair">
        <color indexed="8"/>
      </right>
      <top style="double">
        <color indexed="8"/>
      </top>
      <bottom style="hair">
        <color indexed="8"/>
      </bottom>
      <diagonal/>
    </border>
    <border>
      <left style="hair">
        <color indexed="8"/>
      </left>
      <right/>
      <top/>
      <bottom style="hair">
        <color indexed="8"/>
      </bottom>
      <diagonal/>
    </border>
    <border>
      <left style="hair">
        <color indexed="8"/>
      </left>
      <right/>
      <top style="double">
        <color indexed="8"/>
      </top>
      <bottom style="hair">
        <color indexed="8"/>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8"/>
      </left>
      <right/>
      <top style="thin">
        <color indexed="8"/>
      </top>
      <bottom/>
      <diagonal/>
    </border>
    <border>
      <left/>
      <right style="hair">
        <color indexed="8"/>
      </right>
      <top style="thin">
        <color indexed="8"/>
      </top>
      <bottom/>
      <diagonal/>
    </border>
    <border>
      <left style="thin">
        <color indexed="22"/>
      </left>
      <right style="thin">
        <color indexed="22"/>
      </right>
      <top style="thin">
        <color indexed="10"/>
      </top>
      <bottom style="thin">
        <color indexed="22"/>
      </bottom>
      <diagonal/>
    </border>
    <border>
      <left/>
      <right/>
      <top style="hair">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1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thin">
        <color indexed="8"/>
      </bottom>
      <diagonal/>
    </border>
    <border>
      <left style="hair">
        <color indexed="64"/>
      </left>
      <right/>
      <top style="hair">
        <color indexed="64"/>
      </top>
      <bottom style="hair">
        <color indexed="64"/>
      </bottom>
      <diagonal/>
    </border>
    <border>
      <left style="thin">
        <color indexed="10"/>
      </left>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n">
        <color indexed="8"/>
      </left>
      <right/>
      <top/>
      <bottom style="thin">
        <color theme="1"/>
      </bottom>
      <diagonal/>
    </border>
    <border>
      <left/>
      <right/>
      <top/>
      <bottom style="thin">
        <color theme="1"/>
      </bottom>
      <diagonal/>
    </border>
    <border>
      <left/>
      <right style="thin">
        <color indexed="8"/>
      </right>
      <top/>
      <bottom style="thin">
        <color theme="1"/>
      </bottom>
      <diagonal/>
    </border>
    <border>
      <left style="thin">
        <color indexed="8"/>
      </left>
      <right style="thin">
        <color indexed="8"/>
      </right>
      <top/>
      <bottom style="thin">
        <color theme="1"/>
      </bottom>
      <diagonal/>
    </border>
    <border>
      <left style="hair">
        <color indexed="8"/>
      </left>
      <right style="hair">
        <color indexed="22"/>
      </right>
      <top style="thin">
        <color theme="1"/>
      </top>
      <bottom style="hair">
        <color indexed="8"/>
      </bottom>
      <diagonal/>
    </border>
    <border>
      <left style="hair">
        <color indexed="22"/>
      </left>
      <right style="hair">
        <color indexed="22"/>
      </right>
      <top style="thin">
        <color theme="1"/>
      </top>
      <bottom style="hair">
        <color indexed="8"/>
      </bottom>
      <diagonal/>
    </border>
    <border>
      <left style="hair">
        <color indexed="22"/>
      </left>
      <right style="hair">
        <color indexed="8"/>
      </right>
      <top style="thin">
        <color theme="1"/>
      </top>
      <bottom style="hair">
        <color indexed="8"/>
      </bottom>
      <diagonal/>
    </border>
    <border>
      <left/>
      <right style="hair">
        <color indexed="8"/>
      </right>
      <top style="thin">
        <color theme="1"/>
      </top>
      <bottom style="hair">
        <color indexed="8"/>
      </bottom>
      <diagonal/>
    </border>
    <border>
      <left style="hair">
        <color indexed="8"/>
      </left>
      <right style="hair">
        <color indexed="8"/>
      </right>
      <top style="thin">
        <color theme="1"/>
      </top>
      <bottom style="hair">
        <color indexed="8"/>
      </bottom>
      <diagonal/>
    </border>
    <border>
      <left style="thin">
        <color indexed="8"/>
      </left>
      <right/>
      <top/>
      <bottom style="hair">
        <color theme="1"/>
      </bottom>
      <diagonal/>
    </border>
    <border>
      <left/>
      <right/>
      <top/>
      <bottom style="hair">
        <color theme="1"/>
      </bottom>
      <diagonal/>
    </border>
    <border>
      <left/>
      <right style="thin">
        <color indexed="8"/>
      </right>
      <top/>
      <bottom style="hair">
        <color theme="1"/>
      </bottom>
      <diagonal/>
    </border>
    <border>
      <left style="thin">
        <color indexed="8"/>
      </left>
      <right style="thin">
        <color indexed="8"/>
      </right>
      <top/>
      <bottom style="hair">
        <color theme="1"/>
      </bottom>
      <diagonal/>
    </border>
    <border>
      <left style="hair">
        <color indexed="8"/>
      </left>
      <right style="hair">
        <color indexed="22"/>
      </right>
      <top style="hair">
        <color theme="1"/>
      </top>
      <bottom style="hair">
        <color indexed="8"/>
      </bottom>
      <diagonal/>
    </border>
    <border>
      <left style="hair">
        <color indexed="22"/>
      </left>
      <right style="hair">
        <color indexed="22"/>
      </right>
      <top style="hair">
        <color theme="1"/>
      </top>
      <bottom style="hair">
        <color indexed="8"/>
      </bottom>
      <diagonal/>
    </border>
    <border>
      <left style="hair">
        <color indexed="22"/>
      </left>
      <right style="hair">
        <color indexed="8"/>
      </right>
      <top style="hair">
        <color theme="1"/>
      </top>
      <bottom style="hair">
        <color indexed="8"/>
      </bottom>
      <diagonal/>
    </border>
    <border>
      <left/>
      <right style="hair">
        <color indexed="8"/>
      </right>
      <top style="hair">
        <color theme="1"/>
      </top>
      <bottom style="hair">
        <color indexed="8"/>
      </bottom>
      <diagonal/>
    </border>
    <border>
      <left style="hair">
        <color indexed="8"/>
      </left>
      <right style="hair">
        <color indexed="8"/>
      </right>
      <top style="hair">
        <color theme="1"/>
      </top>
      <bottom style="hair">
        <color indexed="8"/>
      </bottom>
      <diagonal/>
    </border>
  </borders>
  <cellStyleXfs count="43">
    <xf numFmtId="0" fontId="0"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4" borderId="0" applyNumberFormat="0" applyBorder="0" applyAlignment="0" applyProtection="0"/>
    <xf numFmtId="0" fontId="40" fillId="16" borderId="1" applyNumberFormat="0" applyAlignment="0" applyProtection="0"/>
    <xf numFmtId="0" fontId="41" fillId="17" borderId="2" applyNumberFormat="0" applyAlignment="0" applyProtection="0"/>
    <xf numFmtId="0" fontId="42" fillId="0" borderId="3" applyNumberFormat="0" applyFill="0" applyAlignment="0" applyProtection="0"/>
    <xf numFmtId="0" fontId="43" fillId="0" borderId="0" applyNumberFormat="0" applyFill="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21" borderId="0" applyNumberFormat="0" applyBorder="0" applyAlignment="0" applyProtection="0"/>
    <xf numFmtId="0" fontId="44" fillId="7" borderId="1" applyNumberFormat="0" applyAlignment="0" applyProtection="0"/>
    <xf numFmtId="44" fontId="1" fillId="0" borderId="0" applyFont="0" applyFill="0" applyBorder="0" applyAlignment="0" applyProtection="0"/>
    <xf numFmtId="0" fontId="35" fillId="0" borderId="0" applyNumberFormat="0" applyFill="0" applyBorder="0" applyAlignment="0" applyProtection="0">
      <alignment vertical="top"/>
      <protection locked="0"/>
    </xf>
    <xf numFmtId="0" fontId="45" fillId="3" borderId="0" applyNumberFormat="0" applyBorder="0" applyAlignment="0" applyProtection="0"/>
    <xf numFmtId="0" fontId="46" fillId="22" borderId="0" applyNumberFormat="0" applyBorder="0" applyAlignment="0" applyProtection="0"/>
    <xf numFmtId="0" fontId="1" fillId="23" borderId="4" applyNumberFormat="0" applyFont="0" applyAlignment="0" applyProtection="0"/>
    <xf numFmtId="0" fontId="47" fillId="16" borderId="5"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6" applyNumberFormat="0" applyFill="0" applyAlignment="0" applyProtection="0"/>
    <xf numFmtId="0" fontId="43" fillId="0" borderId="7" applyNumberFormat="0" applyFill="0" applyAlignment="0" applyProtection="0"/>
    <xf numFmtId="0" fontId="52" fillId="0" borderId="8" applyNumberFormat="0" applyFill="0" applyAlignment="0" applyProtection="0"/>
  </cellStyleXfs>
  <cellXfs count="2199">
    <xf numFmtId="0" fontId="0" fillId="0" borderId="0" xfId="0"/>
    <xf numFmtId="0" fontId="3" fillId="0" borderId="0" xfId="0" applyFont="1"/>
    <xf numFmtId="0" fontId="3" fillId="0" borderId="0" xfId="0" applyFont="1" applyBorder="1"/>
    <xf numFmtId="0" fontId="3" fillId="0" borderId="0" xfId="0" applyFont="1" applyAlignment="1">
      <alignment horizontal="center"/>
    </xf>
    <xf numFmtId="0" fontId="3" fillId="0" borderId="0" xfId="0" applyFont="1" applyFill="1" applyBorder="1"/>
    <xf numFmtId="0" fontId="3" fillId="0" borderId="0" xfId="0" applyFont="1" applyAlignment="1">
      <alignment horizontal="left"/>
    </xf>
    <xf numFmtId="0" fontId="3" fillId="0" borderId="0" xfId="0" applyFont="1" applyAlignment="1">
      <alignment horizontal="right"/>
    </xf>
    <xf numFmtId="0" fontId="3" fillId="0" borderId="0" xfId="0" applyFont="1" applyFill="1" applyBorder="1" applyAlignment="1">
      <alignment horizontal="center"/>
    </xf>
    <xf numFmtId="0" fontId="3" fillId="0" borderId="0" xfId="0" applyFont="1" applyAlignment="1">
      <alignment vertical="top" wrapText="1"/>
    </xf>
    <xf numFmtId="0" fontId="3" fillId="0" borderId="0" xfId="0" applyFont="1" applyBorder="1" applyAlignment="1">
      <alignment horizontal="center"/>
    </xf>
    <xf numFmtId="0" fontId="0" fillId="0" borderId="0" xfId="0" applyProtection="1"/>
    <xf numFmtId="0" fontId="0" fillId="0" borderId="0" xfId="0" applyAlignment="1" applyProtection="1">
      <alignment horizontal="center"/>
    </xf>
    <xf numFmtId="0" fontId="0" fillId="0" borderId="0" xfId="0" applyBorder="1" applyAlignment="1" applyProtection="1">
      <alignment horizontal="center"/>
    </xf>
    <xf numFmtId="0" fontId="0" fillId="0" borderId="0" xfId="0" applyBorder="1" applyProtection="1"/>
    <xf numFmtId="0" fontId="0" fillId="0" borderId="0" xfId="0" applyAlignment="1" applyProtection="1"/>
    <xf numFmtId="164" fontId="6" fillId="0" borderId="9" xfId="0" applyNumberFormat="1" applyFont="1" applyFill="1" applyBorder="1" applyAlignment="1" applyProtection="1">
      <alignment horizontal="center" vertical="center"/>
    </xf>
    <xf numFmtId="0" fontId="3" fillId="24" borderId="0" xfId="0" applyFont="1" applyFill="1" applyBorder="1" applyAlignment="1" applyProtection="1">
      <alignment vertical="center"/>
    </xf>
    <xf numFmtId="0" fontId="0" fillId="24" borderId="0" xfId="0" applyFill="1" applyBorder="1" applyAlignment="1" applyProtection="1">
      <alignment vertical="center"/>
    </xf>
    <xf numFmtId="0" fontId="0" fillId="0" borderId="0" xfId="0" applyBorder="1" applyAlignment="1" applyProtection="1">
      <alignment vertical="center"/>
    </xf>
    <xf numFmtId="0" fontId="30" fillId="0" borderId="0" xfId="0" applyFont="1" applyBorder="1" applyAlignment="1" applyProtection="1">
      <alignment horizontal="center"/>
    </xf>
    <xf numFmtId="0" fontId="0" fillId="0" borderId="0" xfId="0" applyFill="1" applyBorder="1" applyProtection="1"/>
    <xf numFmtId="0" fontId="3" fillId="0" borderId="0" xfId="0" applyFont="1" applyAlignment="1" applyProtection="1">
      <alignment horizontal="left" indent="1"/>
    </xf>
    <xf numFmtId="0" fontId="5" fillId="0" borderId="0" xfId="0" applyFont="1" applyProtection="1"/>
    <xf numFmtId="0" fontId="5" fillId="0" borderId="0" xfId="0" applyFont="1" applyAlignment="1" applyProtection="1"/>
    <xf numFmtId="0" fontId="0" fillId="24" borderId="0" xfId="0" applyFill="1" applyProtection="1"/>
    <xf numFmtId="0" fontId="3" fillId="24" borderId="0" xfId="0" applyFont="1" applyFill="1" applyAlignment="1" applyProtection="1">
      <alignment vertical="center"/>
    </xf>
    <xf numFmtId="0" fontId="3" fillId="24" borderId="0" xfId="0" applyFont="1" applyFill="1" applyAlignment="1" applyProtection="1">
      <alignment horizontal="left" vertical="center"/>
    </xf>
    <xf numFmtId="0" fontId="0" fillId="0" borderId="0" xfId="0" applyAlignment="1" applyProtection="1">
      <alignment vertical="center"/>
    </xf>
    <xf numFmtId="0" fontId="3" fillId="24" borderId="0" xfId="0" applyFont="1" applyFill="1" applyAlignment="1" applyProtection="1">
      <alignment horizontal="left"/>
    </xf>
    <xf numFmtId="0" fontId="3" fillId="24" borderId="0" xfId="0" applyFont="1" applyFill="1" applyBorder="1" applyAlignment="1" applyProtection="1">
      <alignment horizontal="right"/>
    </xf>
    <xf numFmtId="0" fontId="3" fillId="24" borderId="0" xfId="0" applyFont="1" applyFill="1" applyProtection="1"/>
    <xf numFmtId="0" fontId="3" fillId="24" borderId="0" xfId="0" applyFont="1" applyFill="1" applyBorder="1" applyAlignment="1" applyProtection="1">
      <alignment horizontal="right" vertical="top"/>
    </xf>
    <xf numFmtId="0" fontId="3" fillId="24" borderId="0" xfId="0" applyFont="1" applyFill="1" applyBorder="1" applyProtection="1"/>
    <xf numFmtId="0" fontId="6" fillId="24" borderId="0" xfId="0" applyFont="1" applyFill="1" applyBorder="1" applyAlignment="1" applyProtection="1">
      <alignment horizontal="left" vertical="center"/>
    </xf>
    <xf numFmtId="0" fontId="0" fillId="0" borderId="0" xfId="0" applyFill="1" applyBorder="1" applyAlignment="1" applyProtection="1">
      <alignment vertical="center"/>
    </xf>
    <xf numFmtId="0" fontId="6" fillId="25" borderId="10" xfId="0" applyFont="1" applyFill="1" applyBorder="1" applyAlignment="1" applyProtection="1">
      <alignment horizontal="center"/>
    </xf>
    <xf numFmtId="0" fontId="13" fillId="25" borderId="11" xfId="0" applyFont="1" applyFill="1" applyBorder="1" applyAlignment="1" applyProtection="1">
      <alignment horizontal="center" vertical="center"/>
    </xf>
    <xf numFmtId="0" fontId="6" fillId="25" borderId="12" xfId="0" applyFont="1" applyFill="1" applyBorder="1" applyAlignment="1" applyProtection="1">
      <alignment horizontal="center" vertical="center"/>
    </xf>
    <xf numFmtId="0" fontId="3" fillId="24" borderId="0" xfId="0" applyFont="1" applyFill="1" applyBorder="1" applyAlignment="1" applyProtection="1"/>
    <xf numFmtId="0" fontId="3" fillId="26" borderId="10" xfId="0" applyFont="1" applyFill="1" applyBorder="1" applyAlignment="1" applyProtection="1">
      <alignment horizontal="center"/>
    </xf>
    <xf numFmtId="0" fontId="3" fillId="26" borderId="11" xfId="0" applyFont="1" applyFill="1" applyBorder="1" applyAlignment="1" applyProtection="1">
      <alignment horizontal="center"/>
    </xf>
    <xf numFmtId="0" fontId="6" fillId="26" borderId="10" xfId="0" applyFont="1" applyFill="1" applyBorder="1" applyAlignment="1" applyProtection="1">
      <alignment horizontal="center"/>
    </xf>
    <xf numFmtId="0" fontId="6" fillId="26" borderId="11" xfId="0" applyFont="1" applyFill="1" applyBorder="1" applyAlignment="1" applyProtection="1">
      <alignment horizontal="center"/>
    </xf>
    <xf numFmtId="0" fontId="2" fillId="26" borderId="12" xfId="0" applyFont="1" applyFill="1" applyBorder="1" applyAlignment="1" applyProtection="1">
      <alignment horizontal="center"/>
    </xf>
    <xf numFmtId="0" fontId="6" fillId="25" borderId="13" xfId="0" applyFont="1" applyFill="1" applyBorder="1" applyAlignment="1" applyProtection="1">
      <alignment horizontal="center" vertical="center"/>
    </xf>
    <xf numFmtId="0" fontId="13" fillId="25" borderId="14" xfId="0" applyFont="1" applyFill="1" applyBorder="1" applyAlignment="1" applyProtection="1">
      <alignment vertical="center"/>
    </xf>
    <xf numFmtId="0" fontId="13" fillId="25" borderId="15" xfId="0" applyFont="1" applyFill="1" applyBorder="1" applyAlignment="1" applyProtection="1">
      <alignment horizontal="left" vertical="center"/>
    </xf>
    <xf numFmtId="0" fontId="6" fillId="25" borderId="14" xfId="0" applyFont="1" applyFill="1" applyBorder="1" applyAlignment="1" applyProtection="1">
      <alignment horizontal="center" vertical="center"/>
    </xf>
    <xf numFmtId="0" fontId="6" fillId="25" borderId="15" xfId="0" applyFont="1" applyFill="1" applyBorder="1" applyAlignment="1" applyProtection="1">
      <alignment horizontal="center" vertical="center"/>
    </xf>
    <xf numFmtId="0" fontId="0" fillId="24" borderId="0" xfId="0" applyFill="1" applyBorder="1" applyProtection="1"/>
    <xf numFmtId="0" fontId="3" fillId="0" borderId="0" xfId="0" applyFont="1" applyProtection="1"/>
    <xf numFmtId="0" fontId="3" fillId="0" borderId="0" xfId="0" applyFont="1" applyFill="1" applyBorder="1" applyProtection="1"/>
    <xf numFmtId="0" fontId="3" fillId="0" borderId="0" xfId="0" applyFont="1" applyBorder="1" applyProtection="1"/>
    <xf numFmtId="0" fontId="3" fillId="0" borderId="0" xfId="0" applyFont="1" applyFill="1" applyProtection="1"/>
    <xf numFmtId="0" fontId="0" fillId="0" borderId="0" xfId="0" applyFill="1" applyProtection="1"/>
    <xf numFmtId="0" fontId="20" fillId="24" borderId="0" xfId="0" applyFont="1" applyFill="1" applyBorder="1" applyAlignment="1" applyProtection="1">
      <alignment horizontal="center" vertical="center"/>
    </xf>
    <xf numFmtId="0" fontId="5" fillId="0" borderId="0" xfId="0" applyFont="1" applyBorder="1" applyProtection="1"/>
    <xf numFmtId="0" fontId="30" fillId="0" borderId="0" xfId="0" applyFont="1" applyFill="1" applyBorder="1" applyAlignment="1" applyProtection="1">
      <alignment horizontal="center"/>
    </xf>
    <xf numFmtId="0" fontId="0" fillId="27" borderId="0" xfId="0" applyFill="1" applyAlignment="1" applyProtection="1">
      <alignment vertical="center"/>
    </xf>
    <xf numFmtId="0" fontId="6" fillId="0" borderId="0" xfId="0" applyFont="1" applyBorder="1"/>
    <xf numFmtId="0" fontId="2" fillId="0" borderId="0" xfId="0" applyFont="1" applyFill="1" applyBorder="1" applyAlignment="1" applyProtection="1">
      <alignment horizontal="left" vertical="center" indent="1"/>
    </xf>
    <xf numFmtId="0" fontId="28" fillId="0" borderId="0" xfId="0" applyFont="1" applyFill="1" applyBorder="1" applyAlignment="1" applyProtection="1">
      <alignment horizontal="right"/>
    </xf>
    <xf numFmtId="0" fontId="29" fillId="0" borderId="0" xfId="0" applyFont="1" applyFill="1" applyBorder="1" applyAlignment="1" applyProtection="1">
      <alignment horizontal="left" indent="1"/>
    </xf>
    <xf numFmtId="0" fontId="5" fillId="0" borderId="0" xfId="0" applyFont="1" applyFill="1" applyBorder="1" applyProtection="1"/>
    <xf numFmtId="0" fontId="6" fillId="24" borderId="0" xfId="0" applyFont="1" applyFill="1" applyBorder="1" applyAlignment="1" applyProtection="1">
      <alignment horizontal="center" vertical="top"/>
    </xf>
    <xf numFmtId="0" fontId="33" fillId="24" borderId="0" xfId="0" applyFont="1" applyFill="1" applyBorder="1" applyAlignment="1" applyProtection="1">
      <alignment horizontal="center" vertical="top" wrapText="1"/>
    </xf>
    <xf numFmtId="0" fontId="6" fillId="26" borderId="12" xfId="0" applyFont="1" applyFill="1" applyBorder="1" applyAlignment="1" applyProtection="1">
      <alignment horizontal="center"/>
    </xf>
    <xf numFmtId="164" fontId="28" fillId="0" borderId="9" xfId="0" applyNumberFormat="1" applyFont="1" applyFill="1" applyBorder="1" applyAlignment="1" applyProtection="1">
      <alignment horizontal="center" vertical="center"/>
    </xf>
    <xf numFmtId="0" fontId="7" fillId="24" borderId="0" xfId="0" applyFont="1" applyFill="1" applyBorder="1" applyAlignment="1" applyProtection="1">
      <alignment horizontal="center" vertical="center" wrapText="1"/>
    </xf>
    <xf numFmtId="0" fontId="55" fillId="24" borderId="0" xfId="0" applyFont="1" applyFill="1" applyBorder="1" applyAlignment="1" applyProtection="1">
      <alignment horizontal="center" vertical="center" wrapText="1"/>
    </xf>
    <xf numFmtId="164" fontId="57" fillId="24" borderId="0" xfId="0" applyNumberFormat="1" applyFont="1" applyFill="1" applyBorder="1" applyAlignment="1" applyProtection="1">
      <alignment horizontal="center" vertical="center"/>
    </xf>
    <xf numFmtId="164" fontId="1" fillId="24" borderId="0" xfId="0" applyNumberFormat="1" applyFont="1" applyFill="1" applyBorder="1" applyAlignment="1" applyProtection="1">
      <alignment horizontal="center" vertical="center"/>
    </xf>
    <xf numFmtId="165" fontId="6" fillId="24" borderId="0" xfId="0" applyNumberFormat="1" applyFont="1" applyFill="1" applyBorder="1" applyAlignment="1" applyProtection="1">
      <alignment horizontal="center" vertical="center"/>
    </xf>
    <xf numFmtId="0" fontId="66" fillId="27" borderId="0" xfId="0" applyFont="1" applyFill="1" applyBorder="1" applyAlignment="1" applyProtection="1">
      <alignment horizontal="left" vertical="center"/>
    </xf>
    <xf numFmtId="0" fontId="68" fillId="27" borderId="0" xfId="0" applyFont="1" applyFill="1" applyBorder="1" applyAlignment="1" applyProtection="1">
      <alignment horizontal="left" vertical="center"/>
    </xf>
    <xf numFmtId="0" fontId="0" fillId="27" borderId="0" xfId="0" applyFill="1" applyProtection="1"/>
    <xf numFmtId="0" fontId="0" fillId="27" borderId="0" xfId="0" applyFill="1" applyBorder="1" applyAlignment="1" applyProtection="1">
      <alignment vertical="center"/>
    </xf>
    <xf numFmtId="0" fontId="69" fillId="27" borderId="0" xfId="0" applyFont="1" applyFill="1" applyProtection="1"/>
    <xf numFmtId="0" fontId="69" fillId="27" borderId="0" xfId="0" applyFont="1" applyFill="1" applyAlignment="1" applyProtection="1">
      <alignment vertical="center"/>
    </xf>
    <xf numFmtId="0" fontId="4" fillId="25" borderId="12" xfId="0" applyFont="1" applyFill="1" applyBorder="1" applyAlignment="1" applyProtection="1">
      <alignment horizontal="center" vertical="center" wrapText="1"/>
    </xf>
    <xf numFmtId="0" fontId="4" fillId="25" borderId="16" xfId="0" applyFont="1" applyFill="1" applyBorder="1" applyAlignment="1" applyProtection="1">
      <alignment horizontal="center" vertical="center" wrapText="1"/>
    </xf>
    <xf numFmtId="164" fontId="36" fillId="0" borderId="9" xfId="0" applyNumberFormat="1" applyFont="1" applyFill="1" applyBorder="1" applyAlignment="1" applyProtection="1">
      <alignment horizontal="center" vertical="center"/>
    </xf>
    <xf numFmtId="164" fontId="83" fillId="24" borderId="17" xfId="0" applyNumberFormat="1" applyFont="1" applyFill="1" applyBorder="1" applyAlignment="1" applyProtection="1">
      <alignment horizontal="center" vertical="center"/>
    </xf>
    <xf numFmtId="164" fontId="83" fillId="24" borderId="18" xfId="0" applyNumberFormat="1" applyFont="1" applyFill="1" applyBorder="1" applyAlignment="1" applyProtection="1">
      <alignment horizontal="center" vertical="center"/>
    </xf>
    <xf numFmtId="164" fontId="36" fillId="0" borderId="19" xfId="0" applyNumberFormat="1" applyFont="1" applyFill="1" applyBorder="1" applyAlignment="1" applyProtection="1">
      <alignment horizontal="center" vertical="center"/>
    </xf>
    <xf numFmtId="164" fontId="84" fillId="0" borderId="19" xfId="0" applyNumberFormat="1" applyFont="1" applyFill="1" applyBorder="1" applyAlignment="1" applyProtection="1">
      <alignment horizontal="center" vertical="center"/>
    </xf>
    <xf numFmtId="0" fontId="2" fillId="24" borderId="0" xfId="0" applyFont="1" applyFill="1" applyBorder="1" applyAlignment="1" applyProtection="1">
      <alignment vertical="center"/>
    </xf>
    <xf numFmtId="168" fontId="89" fillId="0" borderId="0" xfId="0" applyNumberFormat="1" applyFont="1" applyFill="1" applyBorder="1" applyAlignment="1" applyProtection="1">
      <alignment horizontal="left" vertical="center"/>
    </xf>
    <xf numFmtId="0" fontId="80" fillId="25" borderId="16" xfId="0" applyFont="1" applyFill="1" applyBorder="1" applyAlignment="1" applyProtection="1">
      <alignment horizontal="center" vertical="center" wrapText="1"/>
    </xf>
    <xf numFmtId="0" fontId="90" fillId="24" borderId="0" xfId="0" applyFont="1" applyFill="1" applyBorder="1" applyAlignment="1" applyProtection="1">
      <alignment horizontal="left" vertical="center" wrapText="1"/>
    </xf>
    <xf numFmtId="0" fontId="91" fillId="24" borderId="0" xfId="0" applyFont="1" applyFill="1" applyProtection="1"/>
    <xf numFmtId="0" fontId="70" fillId="24" borderId="0" xfId="0" applyFont="1" applyFill="1" applyProtection="1"/>
    <xf numFmtId="0" fontId="13" fillId="25" borderId="12" xfId="0" applyFont="1" applyFill="1" applyBorder="1" applyAlignment="1" applyProtection="1">
      <alignment horizontal="center" vertical="center" wrapText="1"/>
    </xf>
    <xf numFmtId="0" fontId="13" fillId="25" borderId="16" xfId="0" applyFont="1" applyFill="1" applyBorder="1" applyAlignment="1" applyProtection="1">
      <alignment horizontal="center" vertical="center" wrapText="1"/>
    </xf>
    <xf numFmtId="0" fontId="78" fillId="24" borderId="0" xfId="0" applyFont="1" applyFill="1" applyAlignment="1" applyProtection="1">
      <alignment horizontal="center" vertical="top"/>
    </xf>
    <xf numFmtId="164" fontId="94" fillId="24" borderId="0" xfId="0" applyNumberFormat="1" applyFont="1" applyFill="1" applyBorder="1" applyAlignment="1" applyProtection="1">
      <alignment horizontal="center" vertical="center"/>
    </xf>
    <xf numFmtId="0" fontId="3" fillId="24" borderId="0" xfId="0" applyFont="1" applyFill="1" applyAlignment="1" applyProtection="1">
      <alignment horizontal="left" wrapText="1"/>
    </xf>
    <xf numFmtId="0" fontId="70" fillId="24" borderId="0" xfId="0" applyFont="1" applyFill="1" applyAlignment="1" applyProtection="1">
      <alignment vertical="center"/>
    </xf>
    <xf numFmtId="0" fontId="65" fillId="0" borderId="0" xfId="0" applyFont="1" applyFill="1" applyAlignment="1" applyProtection="1">
      <alignment horizontal="center"/>
    </xf>
    <xf numFmtId="0" fontId="0" fillId="0" borderId="0" xfId="0" applyFill="1" applyAlignment="1" applyProtection="1">
      <alignment horizontal="center"/>
    </xf>
    <xf numFmtId="0" fontId="13" fillId="25" borderId="11" xfId="0" applyFont="1" applyFill="1" applyBorder="1" applyAlignment="1" applyProtection="1">
      <alignment horizontal="left" vertical="center"/>
    </xf>
    <xf numFmtId="0" fontId="13" fillId="25" borderId="14" xfId="0" applyFont="1" applyFill="1" applyBorder="1" applyAlignment="1" applyProtection="1">
      <alignment horizontal="left" vertical="center"/>
    </xf>
    <xf numFmtId="0" fontId="6" fillId="25" borderId="20" xfId="0" applyFont="1" applyFill="1" applyBorder="1" applyAlignment="1" applyProtection="1">
      <alignment horizontal="left" vertical="center"/>
    </xf>
    <xf numFmtId="0" fontId="6" fillId="25" borderId="20" xfId="0" applyFont="1" applyFill="1" applyBorder="1" applyAlignment="1" applyProtection="1">
      <alignment horizontal="center" vertical="center"/>
    </xf>
    <xf numFmtId="0" fontId="6" fillId="26" borderId="20" xfId="0" applyFont="1" applyFill="1" applyBorder="1" applyAlignment="1" applyProtection="1">
      <alignment horizontal="center"/>
    </xf>
    <xf numFmtId="0" fontId="6" fillId="28" borderId="21" xfId="0" applyFont="1" applyFill="1" applyBorder="1" applyAlignment="1" applyProtection="1">
      <alignment horizontal="center"/>
    </xf>
    <xf numFmtId="0" fontId="13" fillId="28" borderId="0" xfId="0" applyFont="1" applyFill="1" applyBorder="1" applyAlignment="1" applyProtection="1">
      <alignment vertical="center"/>
    </xf>
    <xf numFmtId="0" fontId="13" fillId="28" borderId="22" xfId="0" applyFont="1" applyFill="1" applyBorder="1" applyAlignment="1" applyProtection="1">
      <alignment vertical="center"/>
    </xf>
    <xf numFmtId="0" fontId="6" fillId="28" borderId="0" xfId="0" applyFont="1" applyFill="1" applyBorder="1" applyAlignment="1" applyProtection="1">
      <alignment horizontal="center"/>
    </xf>
    <xf numFmtId="0" fontId="6" fillId="28" borderId="0" xfId="0" applyFont="1" applyFill="1" applyBorder="1" applyAlignment="1" applyProtection="1"/>
    <xf numFmtId="0" fontId="4" fillId="28" borderId="21" xfId="0" applyFont="1" applyFill="1" applyBorder="1" applyAlignment="1" applyProtection="1">
      <alignment horizontal="center"/>
    </xf>
    <xf numFmtId="0" fontId="5" fillId="28" borderId="0" xfId="0" applyFont="1" applyFill="1" applyBorder="1" applyAlignment="1" applyProtection="1"/>
    <xf numFmtId="0" fontId="5" fillId="24" borderId="0" xfId="0" applyFont="1" applyFill="1" applyBorder="1" applyAlignment="1" applyProtection="1">
      <alignment vertical="center"/>
    </xf>
    <xf numFmtId="0" fontId="5" fillId="24" borderId="0" xfId="0" applyFont="1" applyFill="1" applyAlignment="1" applyProtection="1"/>
    <xf numFmtId="0" fontId="5" fillId="24" borderId="0" xfId="0" applyFont="1" applyFill="1" applyBorder="1" applyAlignment="1" applyProtection="1"/>
    <xf numFmtId="0" fontId="5" fillId="24" borderId="0" xfId="0" applyFont="1" applyFill="1" applyAlignment="1" applyProtection="1">
      <alignment horizontal="left"/>
    </xf>
    <xf numFmtId="0" fontId="0" fillId="24" borderId="0" xfId="0" applyFill="1" applyAlignment="1" applyProtection="1">
      <alignment horizontal="left"/>
    </xf>
    <xf numFmtId="0" fontId="5" fillId="24" borderId="0" xfId="0" applyFont="1" applyFill="1" applyBorder="1" applyAlignment="1" applyProtection="1">
      <alignment horizontal="left" vertical="center"/>
    </xf>
    <xf numFmtId="0" fontId="5" fillId="24" borderId="0" xfId="0" applyFont="1" applyFill="1" applyBorder="1" applyAlignment="1" applyProtection="1">
      <alignment horizontal="left"/>
    </xf>
    <xf numFmtId="0" fontId="5" fillId="0" borderId="0" xfId="0" applyFont="1" applyBorder="1" applyAlignment="1" applyProtection="1">
      <alignment horizontal="left"/>
    </xf>
    <xf numFmtId="0" fontId="5" fillId="0" borderId="0" xfId="0" applyFont="1" applyAlignment="1" applyProtection="1">
      <alignment horizontal="left"/>
    </xf>
    <xf numFmtId="0" fontId="6" fillId="25" borderId="21" xfId="0" applyFont="1" applyFill="1" applyBorder="1" applyAlignment="1" applyProtection="1">
      <alignment horizontal="center"/>
    </xf>
    <xf numFmtId="0" fontId="13" fillId="25" borderId="0" xfId="0" applyFont="1" applyFill="1" applyBorder="1" applyAlignment="1" applyProtection="1">
      <alignment horizontal="center" vertical="center"/>
    </xf>
    <xf numFmtId="0" fontId="13" fillId="25" borderId="0" xfId="0" applyFont="1" applyFill="1" applyBorder="1" applyAlignment="1" applyProtection="1">
      <alignment horizontal="left" vertical="center"/>
    </xf>
    <xf numFmtId="0" fontId="6" fillId="25" borderId="22" xfId="0" applyFont="1" applyFill="1" applyBorder="1" applyAlignment="1" applyProtection="1">
      <alignment horizontal="left" vertical="center"/>
    </xf>
    <xf numFmtId="0" fontId="4" fillId="25" borderId="23" xfId="0" applyFont="1" applyFill="1" applyBorder="1" applyAlignment="1" applyProtection="1">
      <alignment horizontal="center" vertical="center" wrapText="1"/>
    </xf>
    <xf numFmtId="0" fontId="13" fillId="25" borderId="23"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top"/>
    </xf>
    <xf numFmtId="0" fontId="105" fillId="0" borderId="0" xfId="0" applyFont="1" applyFill="1" applyBorder="1" applyAlignment="1" applyProtection="1">
      <alignment horizontal="center" vertical="center" wrapText="1"/>
    </xf>
    <xf numFmtId="0" fontId="13" fillId="25" borderId="11" xfId="0" applyFont="1" applyFill="1" applyBorder="1" applyAlignment="1" applyProtection="1">
      <alignment horizontal="center"/>
    </xf>
    <xf numFmtId="0" fontId="13" fillId="25" borderId="20" xfId="0" applyFont="1" applyFill="1" applyBorder="1" applyAlignment="1" applyProtection="1">
      <alignment horizontal="center"/>
    </xf>
    <xf numFmtId="2" fontId="11" fillId="0" borderId="24" xfId="0" applyNumberFormat="1" applyFont="1" applyFill="1" applyBorder="1" applyAlignment="1" applyProtection="1">
      <alignment horizontal="center" vertical="center"/>
      <protection locked="0"/>
    </xf>
    <xf numFmtId="0" fontId="20" fillId="0" borderId="25" xfId="0" applyFont="1" applyFill="1" applyBorder="1" applyAlignment="1" applyProtection="1">
      <alignment horizontal="center" vertical="center"/>
    </xf>
    <xf numFmtId="0" fontId="20" fillId="0" borderId="26" xfId="0" applyFont="1" applyFill="1" applyBorder="1" applyAlignment="1" applyProtection="1">
      <alignment horizontal="center" vertical="center"/>
    </xf>
    <xf numFmtId="0" fontId="1" fillId="0" borderId="0" xfId="0" applyFont="1" applyFill="1" applyProtection="1"/>
    <xf numFmtId="0" fontId="1" fillId="0" borderId="0" xfId="0" applyFont="1" applyFill="1" applyAlignment="1" applyProtection="1">
      <alignment vertical="center"/>
    </xf>
    <xf numFmtId="0" fontId="0" fillId="0" borderId="0" xfId="0" applyFill="1" applyAlignment="1" applyProtection="1">
      <alignment vertical="center"/>
    </xf>
    <xf numFmtId="0" fontId="30" fillId="0" borderId="0" xfId="0" applyFont="1" applyFill="1" applyBorder="1" applyAlignment="1" applyProtection="1">
      <alignment horizontal="left"/>
    </xf>
    <xf numFmtId="0" fontId="22" fillId="0" borderId="0" xfId="0" applyFont="1" applyFill="1" applyBorder="1" applyAlignment="1" applyProtection="1">
      <alignment horizontal="left"/>
    </xf>
    <xf numFmtId="0" fontId="19"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center" wrapText="1"/>
    </xf>
    <xf numFmtId="0" fontId="3" fillId="0" borderId="0" xfId="0" applyFont="1" applyFill="1" applyBorder="1" applyAlignment="1" applyProtection="1">
      <alignment horizontal="right"/>
    </xf>
    <xf numFmtId="0" fontId="14" fillId="0" borderId="0" xfId="0" applyFont="1" applyFill="1" applyBorder="1" applyAlignment="1" applyProtection="1"/>
    <xf numFmtId="0" fontId="86" fillId="0" borderId="0" xfId="0" applyFont="1" applyFill="1" applyAlignment="1" applyProtection="1">
      <alignment horizontal="left" vertical="top" wrapText="1"/>
    </xf>
    <xf numFmtId="0" fontId="3" fillId="0" borderId="0" xfId="0" applyFont="1" applyFill="1" applyBorder="1" applyAlignment="1" applyProtection="1">
      <alignment horizontal="right" vertical="top"/>
    </xf>
    <xf numFmtId="0" fontId="14" fillId="0" borderId="0" xfId="0" applyFont="1" applyFill="1" applyBorder="1" applyAlignment="1" applyProtection="1">
      <alignment vertical="top"/>
    </xf>
    <xf numFmtId="0" fontId="19" fillId="0" borderId="0" xfId="0" applyFont="1" applyFill="1" applyBorder="1" applyAlignment="1" applyProtection="1">
      <alignment horizontal="left" vertical="top"/>
    </xf>
    <xf numFmtId="0" fontId="16" fillId="0" borderId="0" xfId="0" applyFont="1" applyFill="1" applyAlignment="1" applyProtection="1">
      <alignment horizontal="left" wrapText="1"/>
    </xf>
    <xf numFmtId="0" fontId="30" fillId="0" borderId="0"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xf>
    <xf numFmtId="164" fontId="3" fillId="0" borderId="0" xfId="0" applyNumberFormat="1" applyFont="1" applyFill="1" applyBorder="1" applyAlignment="1" applyProtection="1">
      <alignment horizontal="center" vertical="center"/>
    </xf>
    <xf numFmtId="0" fontId="6" fillId="0" borderId="27" xfId="0" applyFont="1" applyFill="1" applyBorder="1" applyAlignment="1" applyProtection="1">
      <alignment horizontal="left" vertical="center"/>
    </xf>
    <xf numFmtId="0" fontId="3" fillId="0" borderId="0" xfId="0" applyFont="1" applyFill="1" applyBorder="1" applyAlignment="1" applyProtection="1">
      <alignment vertical="center"/>
    </xf>
    <xf numFmtId="0" fontId="20" fillId="0" borderId="0" xfId="0" applyFont="1" applyFill="1" applyBorder="1" applyAlignment="1" applyProtection="1">
      <alignment horizontal="center" vertical="center"/>
    </xf>
    <xf numFmtId="165" fontId="6"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2" fontId="10" fillId="0" borderId="0" xfId="0" applyNumberFormat="1" applyFont="1" applyFill="1" applyBorder="1" applyAlignment="1" applyProtection="1">
      <alignment horizontal="center" vertical="center"/>
    </xf>
    <xf numFmtId="2" fontId="11" fillId="0" borderId="0" xfId="0" applyNumberFormat="1" applyFont="1" applyFill="1" applyBorder="1" applyAlignment="1" applyProtection="1">
      <alignment horizontal="center" vertical="center"/>
    </xf>
    <xf numFmtId="0" fontId="65" fillId="0" borderId="0" xfId="0" quotePrefix="1" applyFont="1" applyFill="1" applyBorder="1" applyAlignment="1" applyProtection="1">
      <alignment horizontal="left" vertical="center"/>
    </xf>
    <xf numFmtId="0" fontId="4" fillId="0" borderId="0" xfId="0" applyFont="1" applyFill="1" applyAlignment="1" applyProtection="1">
      <alignment horizontal="right"/>
    </xf>
    <xf numFmtId="0" fontId="6" fillId="0" borderId="0" xfId="0" applyFont="1" applyFill="1" applyAlignment="1" applyProtection="1">
      <alignment horizontal="left"/>
    </xf>
    <xf numFmtId="0" fontId="0" fillId="0" borderId="0" xfId="0" applyFill="1" applyBorder="1" applyAlignment="1" applyProtection="1"/>
    <xf numFmtId="0" fontId="3" fillId="0" borderId="0" xfId="0" applyFont="1" applyFill="1" applyBorder="1" applyAlignment="1" applyProtection="1"/>
    <xf numFmtId="0" fontId="3" fillId="0" borderId="0" xfId="0" applyFont="1" applyFill="1" applyBorder="1" applyAlignment="1" applyProtection="1">
      <alignment horizontal="left"/>
    </xf>
    <xf numFmtId="0" fontId="3" fillId="0" borderId="0" xfId="0" applyFont="1" applyFill="1" applyAlignment="1" applyProtection="1"/>
    <xf numFmtId="0" fontId="0" fillId="0" borderId="0" xfId="0" applyFill="1" applyAlignment="1" applyProtection="1"/>
    <xf numFmtId="0" fontId="4" fillId="0" borderId="0" xfId="0" applyFont="1" applyFill="1" applyAlignment="1" applyProtection="1">
      <alignment horizontal="right" vertical="top"/>
    </xf>
    <xf numFmtId="0" fontId="6" fillId="0" borderId="0" xfId="0" applyFont="1" applyFill="1" applyAlignment="1" applyProtection="1">
      <alignment horizontal="left" vertical="top"/>
    </xf>
    <xf numFmtId="0" fontId="3" fillId="0" borderId="0" xfId="0" quotePrefix="1" applyFont="1" applyFill="1" applyBorder="1" applyAlignment="1" applyProtection="1">
      <alignment horizontal="center"/>
    </xf>
    <xf numFmtId="0" fontId="78" fillId="0" borderId="0" xfId="0" applyFont="1" applyFill="1" applyBorder="1" applyAlignment="1" applyProtection="1">
      <alignment horizontal="left" vertical="center"/>
    </xf>
    <xf numFmtId="0" fontId="0" fillId="0" borderId="0" xfId="0" applyFill="1" applyBorder="1" applyAlignment="1" applyProtection="1">
      <alignment horizontal="center"/>
    </xf>
    <xf numFmtId="0" fontId="19" fillId="0" borderId="0" xfId="0" applyFont="1" applyFill="1" applyBorder="1" applyProtection="1"/>
    <xf numFmtId="0" fontId="1" fillId="0" borderId="0" xfId="0" applyFont="1" applyFill="1" applyAlignment="1" applyProtection="1">
      <alignment horizontal="center"/>
    </xf>
    <xf numFmtId="0" fontId="6" fillId="0" borderId="0" xfId="0" applyFont="1" applyFill="1" applyBorder="1" applyAlignment="1" applyProtection="1">
      <alignment horizontal="right" vertical="top"/>
    </xf>
    <xf numFmtId="0" fontId="33" fillId="0" borderId="0" xfId="0" applyFont="1" applyFill="1" applyBorder="1" applyAlignment="1" applyProtection="1">
      <alignment horizontal="center" vertical="top" wrapText="1"/>
    </xf>
    <xf numFmtId="0" fontId="1" fillId="0" borderId="0" xfId="0" applyFont="1" applyFill="1" applyBorder="1" applyProtection="1"/>
    <xf numFmtId="168" fontId="32" fillId="0" borderId="0" xfId="0" applyNumberFormat="1" applyFont="1" applyFill="1" applyBorder="1" applyAlignment="1" applyProtection="1">
      <alignment horizontal="center" vertical="center"/>
    </xf>
    <xf numFmtId="0" fontId="65" fillId="0" borderId="0" xfId="0" applyFont="1" applyFill="1" applyBorder="1" applyAlignment="1" applyProtection="1">
      <alignment horizontal="center"/>
    </xf>
    <xf numFmtId="0" fontId="13" fillId="0" borderId="22" xfId="0" applyFont="1" applyFill="1" applyBorder="1" applyAlignment="1" applyProtection="1">
      <alignment horizontal="left" vertical="center"/>
    </xf>
    <xf numFmtId="0" fontId="13" fillId="0" borderId="22" xfId="0" applyFont="1" applyFill="1" applyBorder="1" applyAlignment="1" applyProtection="1">
      <alignment vertical="center"/>
    </xf>
    <xf numFmtId="0" fontId="3" fillId="0" borderId="0" xfId="0" applyFont="1" applyFill="1" applyAlignment="1" applyProtection="1">
      <alignment horizontal="centerContinuous"/>
    </xf>
    <xf numFmtId="0" fontId="19" fillId="0" borderId="0" xfId="0" applyFont="1" applyFill="1" applyBorder="1" applyAlignment="1" applyProtection="1">
      <alignment horizontal="centerContinuous" vertical="top" wrapText="1"/>
    </xf>
    <xf numFmtId="0" fontId="28" fillId="0" borderId="0" xfId="0" applyFont="1" applyFill="1" applyBorder="1" applyAlignment="1" applyProtection="1"/>
    <xf numFmtId="0" fontId="28" fillId="0" borderId="0" xfId="0" applyFont="1" applyFill="1" applyBorder="1" applyAlignment="1" applyProtection="1">
      <alignment horizontal="center"/>
    </xf>
    <xf numFmtId="0" fontId="13" fillId="25" borderId="10" xfId="0" applyFont="1" applyFill="1" applyBorder="1" applyAlignment="1" applyProtection="1">
      <alignment horizontal="left"/>
    </xf>
    <xf numFmtId="0" fontId="13" fillId="28" borderId="21" xfId="0" applyFont="1" applyFill="1" applyBorder="1" applyAlignment="1" applyProtection="1">
      <alignment horizontal="center"/>
    </xf>
    <xf numFmtId="0" fontId="13" fillId="28" borderId="0" xfId="0" applyFont="1" applyFill="1" applyBorder="1" applyAlignment="1" applyProtection="1">
      <alignment horizontal="center"/>
    </xf>
    <xf numFmtId="0" fontId="13" fillId="28" borderId="22" xfId="0" applyFont="1" applyFill="1" applyBorder="1" applyAlignment="1" applyProtection="1">
      <alignment horizontal="center"/>
    </xf>
    <xf numFmtId="0" fontId="28" fillId="25" borderId="13" xfId="0" applyFont="1" applyFill="1" applyBorder="1" applyAlignment="1" applyProtection="1">
      <alignment horizontal="center" vertical="center"/>
    </xf>
    <xf numFmtId="0" fontId="28" fillId="25" borderId="14" xfId="0" applyFont="1" applyFill="1" applyBorder="1" applyAlignment="1" applyProtection="1">
      <alignment horizontal="center" vertical="center"/>
    </xf>
    <xf numFmtId="0" fontId="28" fillId="25" borderId="1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 fillId="0" borderId="0" xfId="0" applyFont="1" applyFill="1" applyAlignment="1" applyProtection="1">
      <alignment horizontal="center" vertical="center"/>
    </xf>
    <xf numFmtId="49" fontId="106" fillId="0" borderId="14" xfId="0" applyNumberFormat="1" applyFont="1" applyFill="1" applyBorder="1" applyAlignment="1" applyProtection="1">
      <alignment horizontal="left" vertical="center"/>
    </xf>
    <xf numFmtId="167" fontId="61" fillId="24" borderId="0" xfId="0" applyNumberFormat="1" applyFont="1" applyFill="1" applyBorder="1" applyAlignment="1" applyProtection="1">
      <alignment horizontal="center"/>
    </xf>
    <xf numFmtId="0" fontId="6" fillId="0" borderId="0" xfId="0" applyFont="1" applyFill="1" applyBorder="1" applyAlignment="1" applyProtection="1"/>
    <xf numFmtId="0" fontId="6" fillId="0" borderId="0" xfId="0" applyFont="1" applyFill="1" applyBorder="1" applyAlignment="1" applyProtection="1">
      <alignment horizontal="left" vertical="top"/>
    </xf>
    <xf numFmtId="0" fontId="3" fillId="0" borderId="0" xfId="0" applyFont="1" applyFill="1" applyAlignment="1" applyProtection="1">
      <alignment vertical="center"/>
    </xf>
    <xf numFmtId="0" fontId="20" fillId="0" borderId="0" xfId="0" applyFont="1" applyFill="1" applyAlignment="1" applyProtection="1">
      <alignment horizontal="center"/>
    </xf>
    <xf numFmtId="0" fontId="108" fillId="0" borderId="0" xfId="0" applyFont="1" applyFill="1" applyAlignment="1" applyProtection="1">
      <alignment horizontal="center" vertical="center"/>
    </xf>
    <xf numFmtId="0" fontId="20" fillId="0" borderId="0" xfId="0" applyFont="1" applyFill="1" applyBorder="1" applyAlignment="1" applyProtection="1">
      <alignment horizontal="center"/>
    </xf>
    <xf numFmtId="0" fontId="109" fillId="0" borderId="0" xfId="0" applyFont="1" applyFill="1" applyBorder="1" applyAlignment="1" applyProtection="1">
      <alignment horizontal="center" vertical="center"/>
    </xf>
    <xf numFmtId="0" fontId="109" fillId="0" borderId="0" xfId="0" quotePrefix="1" applyFont="1" applyFill="1" applyBorder="1" applyAlignment="1" applyProtection="1">
      <alignment horizontal="center" vertical="center"/>
    </xf>
    <xf numFmtId="0" fontId="2" fillId="25" borderId="12" xfId="0" applyFont="1" applyFill="1" applyBorder="1" applyAlignment="1" applyProtection="1">
      <alignment horizontal="left" vertical="center"/>
    </xf>
    <xf numFmtId="0" fontId="2" fillId="0" borderId="0" xfId="0" applyFont="1" applyFill="1" applyBorder="1" applyAlignment="1" applyProtection="1">
      <alignment horizontal="right"/>
    </xf>
    <xf numFmtId="0" fontId="3" fillId="0" borderId="0" xfId="0" applyFont="1" applyFill="1" applyAlignment="1" applyProtection="1">
      <alignment horizontal="left" vertical="center"/>
    </xf>
    <xf numFmtId="0" fontId="68" fillId="0" borderId="0" xfId="0" applyFont="1" applyFill="1" applyBorder="1" applyAlignment="1" applyProtection="1">
      <alignment horizontal="left" vertical="center"/>
    </xf>
    <xf numFmtId="0" fontId="3" fillId="0" borderId="0" xfId="0" applyFont="1" applyFill="1" applyAlignment="1" applyProtection="1">
      <alignment horizontal="left"/>
    </xf>
    <xf numFmtId="0" fontId="78" fillId="0" borderId="0" xfId="0" applyFont="1" applyFill="1" applyBorder="1" applyAlignment="1" applyProtection="1">
      <alignment horizontal="center" wrapText="1"/>
    </xf>
    <xf numFmtId="0" fontId="69" fillId="0" borderId="0" xfId="0" applyFont="1" applyFill="1" applyProtection="1"/>
    <xf numFmtId="0" fontId="6" fillId="0" borderId="0" xfId="0" applyFont="1" applyFill="1" applyBorder="1" applyAlignment="1" applyProtection="1">
      <alignment horizontal="right"/>
    </xf>
    <xf numFmtId="167" fontId="23" fillId="0" borderId="0" xfId="0" applyNumberFormat="1" applyFont="1" applyFill="1" applyBorder="1" applyAlignment="1" applyProtection="1">
      <alignment horizontal="left"/>
    </xf>
    <xf numFmtId="0" fontId="6" fillId="0" borderId="0" xfId="0" applyFont="1" applyFill="1" applyBorder="1" applyAlignment="1" applyProtection="1">
      <alignment horizontal="left" vertical="top" wrapText="1"/>
    </xf>
    <xf numFmtId="0" fontId="61" fillId="0" borderId="0" xfId="0" applyFont="1" applyFill="1" applyAlignment="1" applyProtection="1">
      <alignment horizontal="left" vertical="center" wrapText="1"/>
    </xf>
    <xf numFmtId="0" fontId="82" fillId="0" borderId="0" xfId="0" applyFont="1" applyFill="1" applyBorder="1" applyAlignment="1" applyProtection="1">
      <alignment horizontal="center" vertical="center"/>
    </xf>
    <xf numFmtId="0" fontId="21" fillId="0" borderId="0" xfId="0" applyFont="1" applyFill="1" applyAlignment="1" applyProtection="1">
      <alignment horizontal="left" vertical="center"/>
    </xf>
    <xf numFmtId="0" fontId="78" fillId="0" borderId="0" xfId="0" applyFont="1" applyFill="1" applyBorder="1" applyAlignment="1" applyProtection="1">
      <alignment horizontal="center" vertical="top"/>
    </xf>
    <xf numFmtId="0" fontId="21" fillId="0" borderId="0" xfId="0" applyFont="1" applyFill="1" applyAlignment="1" applyProtection="1">
      <alignment horizontal="center" vertical="top" wrapText="1"/>
    </xf>
    <xf numFmtId="0" fontId="21" fillId="0" borderId="0" xfId="0" applyFont="1" applyFill="1" applyAlignment="1" applyProtection="1">
      <alignment horizontal="left" vertical="top"/>
    </xf>
    <xf numFmtId="0" fontId="61" fillId="0" borderId="0" xfId="0" applyFont="1" applyFill="1" applyAlignment="1" applyProtection="1">
      <alignment horizontal="left" vertical="top" wrapText="1"/>
    </xf>
    <xf numFmtId="0" fontId="53" fillId="0" borderId="0" xfId="0" applyFont="1" applyFill="1" applyBorder="1" applyAlignment="1" applyProtection="1">
      <alignment horizontal="center"/>
    </xf>
    <xf numFmtId="0" fontId="78" fillId="0" borderId="0" xfId="0" applyFont="1" applyFill="1" applyBorder="1" applyAlignment="1" applyProtection="1">
      <alignment horizontal="center"/>
    </xf>
    <xf numFmtId="0" fontId="69" fillId="0" borderId="0" xfId="0" applyFont="1" applyFill="1" applyAlignment="1" applyProtection="1">
      <alignment vertical="center"/>
    </xf>
    <xf numFmtId="0" fontId="78" fillId="0" borderId="14" xfId="0" applyFont="1" applyFill="1" applyBorder="1" applyAlignment="1" applyProtection="1">
      <alignment horizontal="center" vertical="top"/>
    </xf>
    <xf numFmtId="0" fontId="55" fillId="0" borderId="0" xfId="0" applyFont="1" applyFill="1" applyBorder="1" applyAlignment="1" applyProtection="1">
      <alignment horizontal="center" vertical="center" wrapText="1"/>
    </xf>
    <xf numFmtId="0" fontId="2" fillId="0" borderId="0" xfId="0" applyFont="1" applyFill="1" applyBorder="1" applyAlignment="1" applyProtection="1">
      <alignment vertical="center"/>
    </xf>
    <xf numFmtId="0" fontId="66" fillId="0" borderId="0" xfId="0" applyFont="1" applyFill="1" applyBorder="1" applyAlignment="1" applyProtection="1">
      <alignment horizontal="left" vertical="center"/>
    </xf>
    <xf numFmtId="164" fontId="83" fillId="0" borderId="18" xfId="0" applyNumberFormat="1" applyFont="1" applyFill="1" applyBorder="1" applyAlignment="1" applyProtection="1">
      <alignment horizontal="center" vertical="center"/>
    </xf>
    <xf numFmtId="164" fontId="1" fillId="0" borderId="0" xfId="0" applyNumberFormat="1" applyFont="1" applyFill="1" applyBorder="1" applyAlignment="1" applyProtection="1">
      <alignment horizontal="center" vertical="center"/>
    </xf>
    <xf numFmtId="164" fontId="57"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xf>
    <xf numFmtId="0" fontId="4" fillId="0" borderId="0" xfId="0" applyFont="1" applyFill="1" applyBorder="1" applyAlignment="1" applyProtection="1">
      <alignment horizontal="right" vertical="center"/>
    </xf>
    <xf numFmtId="0" fontId="6" fillId="0" borderId="0" xfId="0" applyFont="1" applyFill="1" applyAlignment="1" applyProtection="1">
      <alignment horizontal="left" vertical="center"/>
    </xf>
    <xf numFmtId="167" fontId="21" fillId="0" borderId="0" xfId="0" applyNumberFormat="1" applyFont="1" applyFill="1" applyAlignment="1" applyProtection="1">
      <alignment horizontal="right"/>
    </xf>
    <xf numFmtId="0" fontId="6" fillId="0" borderId="0" xfId="0" applyFont="1" applyFill="1" applyBorder="1" applyAlignment="1" applyProtection="1">
      <alignment horizontal="center" vertical="top" wrapText="1"/>
    </xf>
    <xf numFmtId="0" fontId="113" fillId="0" borderId="0" xfId="0" applyFont="1" applyFill="1" applyBorder="1" applyProtection="1"/>
    <xf numFmtId="0" fontId="6" fillId="0" borderId="0" xfId="0" applyFont="1" applyFill="1" applyBorder="1" applyProtection="1"/>
    <xf numFmtId="0" fontId="70" fillId="0" borderId="0" xfId="0" applyFont="1" applyFill="1" applyBorder="1" applyAlignment="1" applyProtection="1">
      <alignment horizontal="left"/>
    </xf>
    <xf numFmtId="0" fontId="70" fillId="0" borderId="0" xfId="0" applyFont="1" applyFill="1" applyAlignment="1" applyProtection="1">
      <alignment horizontal="left"/>
    </xf>
    <xf numFmtId="0" fontId="0" fillId="0" borderId="0" xfId="0" applyFill="1" applyAlignment="1" applyProtection="1">
      <alignment horizontal="left"/>
    </xf>
    <xf numFmtId="0" fontId="0" fillId="0" borderId="0" xfId="0" applyFill="1" applyAlignment="1" applyProtection="1">
      <alignment horizontal="left" vertical="center"/>
    </xf>
    <xf numFmtId="0" fontId="69" fillId="0" borderId="0" xfId="0" applyFont="1" applyFill="1" applyAlignment="1" applyProtection="1">
      <alignment horizontal="left"/>
    </xf>
    <xf numFmtId="0" fontId="0" fillId="0" borderId="0" xfId="0" applyFill="1" applyBorder="1" applyAlignment="1" applyProtection="1">
      <alignment horizontal="left"/>
    </xf>
    <xf numFmtId="0" fontId="59" fillId="24" borderId="0" xfId="0" applyFont="1" applyFill="1" applyBorder="1" applyAlignment="1" applyProtection="1">
      <alignment horizontal="left" vertical="center"/>
    </xf>
    <xf numFmtId="0" fontId="0" fillId="0" borderId="0" xfId="0" applyBorder="1" applyAlignment="1" applyProtection="1">
      <alignment horizontal="left"/>
    </xf>
    <xf numFmtId="0" fontId="0" fillId="0" borderId="0" xfId="0" applyAlignment="1" applyProtection="1">
      <alignment horizontal="left"/>
    </xf>
    <xf numFmtId="0" fontId="3" fillId="25" borderId="22" xfId="0" applyFont="1" applyFill="1" applyBorder="1" applyAlignment="1" applyProtection="1">
      <alignment horizontal="left" vertical="center" wrapText="1"/>
    </xf>
    <xf numFmtId="0" fontId="3" fillId="25" borderId="15" xfId="0" applyFont="1" applyFill="1" applyBorder="1" applyAlignment="1" applyProtection="1">
      <alignment horizontal="left" vertical="center" wrapText="1"/>
    </xf>
    <xf numFmtId="0" fontId="6" fillId="25" borderId="21" xfId="0" applyFont="1" applyFill="1" applyBorder="1" applyAlignment="1" applyProtection="1">
      <alignment horizontal="left" vertical="center" wrapText="1"/>
    </xf>
    <xf numFmtId="0" fontId="6" fillId="25" borderId="13" xfId="0" applyFont="1" applyFill="1" applyBorder="1" applyAlignment="1" applyProtection="1">
      <alignment horizontal="left" vertical="center"/>
    </xf>
    <xf numFmtId="0" fontId="59" fillId="0" borderId="28" xfId="0" applyFont="1" applyFill="1" applyBorder="1" applyAlignment="1" applyProtection="1">
      <alignment horizontal="left" vertical="center"/>
    </xf>
    <xf numFmtId="0" fontId="8" fillId="0" borderId="0"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31" fillId="0" borderId="0" xfId="0" applyFont="1" applyFill="1" applyBorder="1" applyAlignment="1" applyProtection="1">
      <alignment horizontal="left" vertical="top" wrapText="1"/>
    </xf>
    <xf numFmtId="0" fontId="4" fillId="0" borderId="23" xfId="0" applyFont="1" applyFill="1" applyBorder="1" applyAlignment="1" applyProtection="1">
      <alignment horizontal="center" vertical="center" wrapText="1"/>
    </xf>
    <xf numFmtId="0" fontId="4" fillId="28" borderId="23" xfId="0" applyFont="1" applyFill="1" applyBorder="1" applyAlignment="1" applyProtection="1">
      <alignment horizontal="center" vertical="center" wrapText="1"/>
    </xf>
    <xf numFmtId="0" fontId="8" fillId="28" borderId="0" xfId="0" applyFont="1" applyFill="1" applyBorder="1" applyAlignment="1" applyProtection="1">
      <alignment horizontal="center" vertical="center"/>
    </xf>
    <xf numFmtId="0" fontId="4" fillId="28" borderId="22" xfId="0" applyFont="1" applyFill="1" applyBorder="1" applyAlignment="1" applyProtection="1">
      <alignment horizontal="left" vertical="center"/>
    </xf>
    <xf numFmtId="0" fontId="117" fillId="28" borderId="0" xfId="0" applyFont="1" applyFill="1" applyBorder="1" applyAlignment="1" applyProtection="1">
      <alignment horizontal="center"/>
    </xf>
    <xf numFmtId="0" fontId="4" fillId="28" borderId="0" xfId="0" applyFont="1" applyFill="1" applyBorder="1" applyAlignment="1" applyProtection="1">
      <alignment horizontal="center" vertical="center"/>
    </xf>
    <xf numFmtId="0" fontId="4" fillId="28" borderId="0" xfId="0" applyFont="1" applyFill="1" applyBorder="1" applyAlignment="1" applyProtection="1">
      <alignment horizontal="left" vertical="center"/>
    </xf>
    <xf numFmtId="164" fontId="28"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81" fillId="0" borderId="27" xfId="0" applyFont="1" applyFill="1" applyBorder="1" applyAlignment="1" applyProtection="1">
      <alignment horizontal="left" vertical="center"/>
    </xf>
    <xf numFmtId="0" fontId="105" fillId="24" borderId="0" xfId="0" applyFont="1" applyFill="1" applyBorder="1" applyAlignment="1" applyProtection="1">
      <alignment horizontal="center" vertical="top" wrapText="1"/>
    </xf>
    <xf numFmtId="164" fontId="83"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wrapText="1"/>
    </xf>
    <xf numFmtId="0" fontId="20" fillId="0" borderId="26" xfId="0" applyFont="1" applyBorder="1" applyAlignment="1" applyProtection="1">
      <alignment horizontal="center" vertical="center"/>
    </xf>
    <xf numFmtId="164" fontId="3" fillId="0" borderId="26" xfId="0" applyNumberFormat="1" applyFont="1" applyFill="1" applyBorder="1" applyAlignment="1" applyProtection="1">
      <alignment horizontal="center" vertical="center"/>
    </xf>
    <xf numFmtId="164" fontId="3" fillId="0" borderId="24" xfId="0" applyNumberFormat="1" applyFont="1" applyFill="1" applyBorder="1" applyAlignment="1" applyProtection="1">
      <alignment horizontal="center" vertical="center"/>
    </xf>
    <xf numFmtId="164" fontId="3" fillId="0" borderId="29" xfId="0" applyNumberFormat="1" applyFont="1" applyFill="1" applyBorder="1" applyAlignment="1" applyProtection="1">
      <alignment horizontal="center" vertical="center"/>
    </xf>
    <xf numFmtId="164" fontId="63" fillId="0" borderId="29" xfId="0" applyNumberFormat="1" applyFont="1" applyFill="1" applyBorder="1" applyAlignment="1" applyProtection="1">
      <alignment horizontal="center" vertical="center"/>
    </xf>
    <xf numFmtId="0" fontId="70" fillId="0" borderId="0" xfId="0" applyFont="1" applyFill="1" applyProtection="1"/>
    <xf numFmtId="0" fontId="3" fillId="0" borderId="0" xfId="0" applyFont="1" applyFill="1" applyAlignment="1" applyProtection="1">
      <alignment horizontal="center"/>
    </xf>
    <xf numFmtId="0" fontId="3" fillId="0" borderId="0" xfId="0" applyFont="1" applyFill="1" applyAlignment="1" applyProtection="1">
      <alignment horizontal="right" indent="1"/>
    </xf>
    <xf numFmtId="0" fontId="3" fillId="0" borderId="0" xfId="0" applyFont="1" applyFill="1" applyAlignment="1" applyProtection="1">
      <alignment vertical="top"/>
    </xf>
    <xf numFmtId="0" fontId="90" fillId="0" borderId="0" xfId="0" applyFont="1" applyFill="1" applyBorder="1" applyAlignment="1" applyProtection="1">
      <alignment horizontal="left" vertical="center" wrapText="1"/>
    </xf>
    <xf numFmtId="0" fontId="19" fillId="0" borderId="0" xfId="0" applyNumberFormat="1" applyFont="1" applyFill="1" applyBorder="1" applyAlignment="1" applyProtection="1">
      <alignment horizontal="left" vertical="center" wrapText="1"/>
    </xf>
    <xf numFmtId="0" fontId="91" fillId="0" borderId="0" xfId="0" applyFont="1" applyFill="1" applyProtection="1"/>
    <xf numFmtId="0" fontId="19" fillId="0" borderId="0" xfId="0" applyFont="1" applyFill="1" applyBorder="1" applyAlignment="1" applyProtection="1">
      <alignment horizontal="left"/>
    </xf>
    <xf numFmtId="0" fontId="21" fillId="0" borderId="0" xfId="0" applyFont="1" applyFill="1" applyBorder="1" applyAlignment="1" applyProtection="1">
      <alignment horizontal="left" vertical="center" wrapText="1"/>
    </xf>
    <xf numFmtId="0" fontId="21"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6" fillId="0" borderId="0" xfId="0" applyFont="1" applyFill="1" applyBorder="1" applyAlignment="1" applyProtection="1">
      <alignment horizontal="left" vertical="center" wrapText="1"/>
    </xf>
    <xf numFmtId="0" fontId="21" fillId="0" borderId="0" xfId="0" applyFont="1" applyFill="1" applyAlignment="1" applyProtection="1">
      <alignment horizontal="left" wrapText="1"/>
    </xf>
    <xf numFmtId="0" fontId="13" fillId="0" borderId="0" xfId="0" applyFont="1" applyFill="1" applyAlignment="1" applyProtection="1">
      <alignment horizontal="center"/>
    </xf>
    <xf numFmtId="0" fontId="17" fillId="0" borderId="0" xfId="0" applyFont="1" applyFill="1" applyAlignment="1" applyProtection="1">
      <alignment horizontal="left" wrapText="1"/>
    </xf>
    <xf numFmtId="0" fontId="70" fillId="0" borderId="0" xfId="0" applyFont="1" applyFill="1" applyAlignment="1" applyProtection="1">
      <alignment vertical="center"/>
    </xf>
    <xf numFmtId="0" fontId="8" fillId="0" borderId="0" xfId="0" applyFont="1" applyFill="1" applyBorder="1" applyAlignment="1" applyProtection="1">
      <alignment horizontal="left" vertical="center"/>
    </xf>
    <xf numFmtId="0" fontId="3" fillId="0" borderId="0" xfId="0" applyFont="1" applyFill="1" applyBorder="1" applyAlignment="1" applyProtection="1">
      <alignment horizontal="center"/>
    </xf>
    <xf numFmtId="164" fontId="94"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right"/>
    </xf>
    <xf numFmtId="0" fontId="3" fillId="0" borderId="0" xfId="0" applyFont="1" applyFill="1" applyBorder="1" applyAlignment="1" applyProtection="1">
      <alignment horizontal="right" indent="1"/>
    </xf>
    <xf numFmtId="0" fontId="70" fillId="0" borderId="0" xfId="0" applyFont="1" applyFill="1" applyBorder="1" applyProtection="1"/>
    <xf numFmtId="168" fontId="32" fillId="0" borderId="30" xfId="0" applyNumberFormat="1" applyFont="1" applyFill="1" applyBorder="1" applyAlignment="1" applyProtection="1">
      <alignment horizontal="center" vertical="center"/>
    </xf>
    <xf numFmtId="168" fontId="11" fillId="0" borderId="0" xfId="0" applyNumberFormat="1" applyFont="1" applyFill="1" applyBorder="1" applyAlignment="1" applyProtection="1">
      <alignment horizontal="center" vertical="center"/>
    </xf>
    <xf numFmtId="168" fontId="11" fillId="0" borderId="0" xfId="0" quotePrefix="1" applyNumberFormat="1" applyFont="1" applyFill="1" applyBorder="1" applyAlignment="1" applyProtection="1">
      <alignment horizontal="center" vertical="center"/>
    </xf>
    <xf numFmtId="168" fontId="26"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6" fillId="29" borderId="21" xfId="0" applyFont="1" applyFill="1" applyBorder="1" applyAlignment="1" applyProtection="1">
      <alignment horizontal="left" vertical="center" wrapText="1"/>
    </xf>
    <xf numFmtId="0" fontId="3" fillId="29" borderId="22" xfId="0" applyFont="1" applyFill="1" applyBorder="1" applyAlignment="1" applyProtection="1">
      <alignment horizontal="left" vertical="center" wrapText="1"/>
    </xf>
    <xf numFmtId="0" fontId="6" fillId="29" borderId="13" xfId="0" applyFont="1" applyFill="1" applyBorder="1" applyAlignment="1" applyProtection="1">
      <alignment horizontal="left" vertical="center"/>
    </xf>
    <xf numFmtId="0" fontId="3" fillId="29" borderId="15" xfId="0" applyFont="1" applyFill="1" applyBorder="1" applyAlignment="1" applyProtection="1">
      <alignment horizontal="left" vertical="center" wrapText="1"/>
    </xf>
    <xf numFmtId="164" fontId="28" fillId="0" borderId="19" xfId="0" applyNumberFormat="1" applyFont="1" applyFill="1" applyBorder="1" applyAlignment="1" applyProtection="1">
      <alignment horizontal="center" vertical="center"/>
    </xf>
    <xf numFmtId="0" fontId="20" fillId="0" borderId="25" xfId="0" applyFont="1" applyBorder="1" applyAlignment="1" applyProtection="1">
      <alignment horizontal="center" vertical="center"/>
    </xf>
    <xf numFmtId="0" fontId="30"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36" fillId="0" borderId="0" xfId="0" applyFont="1" applyFill="1" applyBorder="1" applyAlignment="1" applyProtection="1">
      <alignment vertical="center"/>
    </xf>
    <xf numFmtId="164" fontId="2"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Fill="1" applyProtection="1"/>
    <xf numFmtId="0" fontId="78" fillId="0" borderId="0" xfId="0" applyFont="1" applyFill="1" applyAlignment="1" applyProtection="1">
      <alignment horizontal="center" vertical="top"/>
    </xf>
    <xf numFmtId="0" fontId="91" fillId="0" borderId="0" xfId="0" applyFont="1" applyFill="1" applyAlignment="1" applyProtection="1">
      <alignment vertical="center"/>
    </xf>
    <xf numFmtId="0" fontId="91" fillId="0" borderId="0" xfId="0" applyFont="1" applyFill="1" applyBorder="1" applyAlignment="1" applyProtection="1">
      <alignment vertical="center"/>
    </xf>
    <xf numFmtId="0" fontId="10" fillId="0" borderId="31" xfId="0" applyFont="1" applyFill="1" applyBorder="1" applyAlignment="1" applyProtection="1">
      <alignment horizontal="center" vertical="center"/>
    </xf>
    <xf numFmtId="0" fontId="80" fillId="0" borderId="0" xfId="0" applyFont="1" applyFill="1" applyBorder="1" applyAlignment="1" applyProtection="1">
      <alignment horizontal="right"/>
    </xf>
    <xf numFmtId="0" fontId="80" fillId="0" borderId="0" xfId="0" applyFont="1" applyFill="1" applyBorder="1" applyAlignment="1" applyProtection="1">
      <alignment horizontal="left"/>
    </xf>
    <xf numFmtId="0" fontId="80" fillId="0" borderId="0" xfId="0" applyFont="1" applyFill="1" applyBorder="1" applyAlignment="1" applyProtection="1">
      <alignment horizontal="right" vertical="center"/>
    </xf>
    <xf numFmtId="0" fontId="80" fillId="0" borderId="0" xfId="0" applyFont="1" applyFill="1" applyBorder="1" applyAlignment="1" applyProtection="1">
      <alignment horizontal="left" vertical="center"/>
    </xf>
    <xf numFmtId="0" fontId="80" fillId="0" borderId="0" xfId="0" applyFont="1" applyFill="1" applyBorder="1" applyAlignment="1" applyProtection="1">
      <alignment horizontal="right" vertical="top"/>
    </xf>
    <xf numFmtId="0" fontId="80" fillId="0" borderId="0" xfId="0" applyFont="1" applyFill="1" applyBorder="1" applyAlignment="1" applyProtection="1">
      <alignment horizontal="left" vertical="top"/>
    </xf>
    <xf numFmtId="0" fontId="28" fillId="24" borderId="0" xfId="0" applyFont="1" applyFill="1" applyBorder="1" applyAlignment="1" applyProtection="1">
      <alignment horizontal="right" vertical="top"/>
    </xf>
    <xf numFmtId="0" fontId="28" fillId="24" borderId="0" xfId="0" applyFont="1" applyFill="1" applyBorder="1" applyAlignment="1" applyProtection="1">
      <alignment horizontal="left" vertical="top"/>
    </xf>
    <xf numFmtId="0" fontId="105" fillId="24" borderId="0" xfId="0" applyFont="1" applyFill="1" applyBorder="1" applyAlignment="1" applyProtection="1">
      <alignment horizontal="left" vertical="top" wrapText="1"/>
    </xf>
    <xf numFmtId="0" fontId="105" fillId="24" borderId="0" xfId="0" applyFont="1" applyFill="1" applyBorder="1" applyAlignment="1" applyProtection="1">
      <alignment horizontal="left" vertical="top"/>
    </xf>
    <xf numFmtId="0" fontId="105" fillId="24" borderId="0" xfId="0" applyFont="1" applyFill="1" applyBorder="1" applyAlignment="1" applyProtection="1">
      <alignment horizontal="right" vertical="top" wrapText="1"/>
    </xf>
    <xf numFmtId="0" fontId="105" fillId="24" borderId="0" xfId="0" applyFont="1" applyFill="1" applyBorder="1" applyAlignment="1" applyProtection="1">
      <alignment horizontal="right" vertical="top"/>
    </xf>
    <xf numFmtId="0" fontId="105" fillId="0" borderId="0" xfId="0" applyFont="1" applyFill="1" applyBorder="1" applyAlignment="1" applyProtection="1">
      <alignment horizontal="center" vertical="top" wrapText="1"/>
    </xf>
    <xf numFmtId="0" fontId="36" fillId="0" borderId="0" xfId="0" applyFont="1" applyBorder="1"/>
    <xf numFmtId="0" fontId="36" fillId="0" borderId="0" xfId="0" applyFont="1" applyBorder="1" applyAlignment="1">
      <alignment horizontal="center"/>
    </xf>
    <xf numFmtId="0" fontId="36" fillId="0" borderId="0" xfId="0" applyFont="1" applyBorder="1" applyAlignment="1">
      <alignment vertical="center"/>
    </xf>
    <xf numFmtId="0" fontId="36" fillId="0" borderId="0" xfId="0" applyFont="1" applyBorder="1" applyAlignment="1">
      <alignment horizontal="right" vertical="center"/>
    </xf>
    <xf numFmtId="170" fontId="36" fillId="0" borderId="0" xfId="0" applyNumberFormat="1" applyFont="1" applyBorder="1" applyAlignment="1">
      <alignment horizontal="right" vertical="center"/>
    </xf>
    <xf numFmtId="0" fontId="36" fillId="0" borderId="0" xfId="0" applyFont="1" applyBorder="1" applyAlignment="1">
      <alignment horizontal="center" vertical="center"/>
    </xf>
    <xf numFmtId="0" fontId="28" fillId="0" borderId="0" xfId="0" applyFont="1" applyBorder="1" applyAlignment="1">
      <alignment vertical="center"/>
    </xf>
    <xf numFmtId="0" fontId="28" fillId="27" borderId="32" xfId="0" applyFont="1" applyFill="1" applyBorder="1" applyAlignment="1">
      <alignment vertical="center"/>
    </xf>
    <xf numFmtId="170" fontId="3" fillId="27" borderId="33" xfId="0" applyNumberFormat="1" applyFont="1" applyFill="1" applyBorder="1" applyAlignment="1">
      <alignment horizontal="right" vertical="center"/>
    </xf>
    <xf numFmtId="0" fontId="125" fillId="27" borderId="34" xfId="0" applyFont="1" applyFill="1" applyBorder="1" applyAlignment="1">
      <alignment vertical="center"/>
    </xf>
    <xf numFmtId="170" fontId="60" fillId="27" borderId="35" xfId="0" applyNumberFormat="1" applyFont="1" applyFill="1" applyBorder="1" applyAlignment="1">
      <alignment horizontal="right" vertical="center"/>
    </xf>
    <xf numFmtId="170" fontId="74" fillId="27" borderId="36" xfId="0" applyNumberFormat="1" applyFont="1" applyFill="1" applyBorder="1" applyAlignment="1">
      <alignment vertical="center"/>
    </xf>
    <xf numFmtId="170" fontId="74" fillId="27" borderId="33" xfId="0" applyNumberFormat="1" applyFont="1" applyFill="1" applyBorder="1" applyAlignment="1">
      <alignment vertical="center"/>
    </xf>
    <xf numFmtId="0" fontId="124" fillId="27" borderId="0" xfId="0" applyFont="1" applyFill="1" applyBorder="1" applyAlignment="1">
      <alignment horizontal="right" vertical="center" indent="1"/>
    </xf>
    <xf numFmtId="170" fontId="67" fillId="27" borderId="35" xfId="0" applyNumberFormat="1" applyFont="1" applyFill="1" applyBorder="1" applyAlignment="1">
      <alignment vertical="center"/>
    </xf>
    <xf numFmtId="0" fontId="82" fillId="27" borderId="0" xfId="0" applyFont="1" applyFill="1" applyBorder="1" applyAlignment="1">
      <alignment horizontal="right" vertical="center" indent="1"/>
    </xf>
    <xf numFmtId="170" fontId="59" fillId="27" borderId="35" xfId="0" applyNumberFormat="1" applyFont="1" applyFill="1" applyBorder="1" applyAlignment="1">
      <alignment vertical="center"/>
    </xf>
    <xf numFmtId="0" fontId="13" fillId="27" borderId="37" xfId="0" applyFont="1" applyFill="1" applyBorder="1" applyAlignment="1">
      <alignment horizontal="right" vertical="center" indent="1"/>
    </xf>
    <xf numFmtId="0" fontId="3" fillId="27" borderId="32" xfId="0" applyFont="1" applyFill="1" applyBorder="1"/>
    <xf numFmtId="0" fontId="3" fillId="27" borderId="34" xfId="0" applyFont="1" applyFill="1" applyBorder="1"/>
    <xf numFmtId="0" fontId="3" fillId="27" borderId="35" xfId="0" applyFont="1" applyFill="1" applyBorder="1"/>
    <xf numFmtId="0" fontId="3" fillId="27" borderId="38" xfId="0" applyFont="1" applyFill="1" applyBorder="1"/>
    <xf numFmtId="0" fontId="3" fillId="27" borderId="39" xfId="0" applyFont="1" applyFill="1" applyBorder="1"/>
    <xf numFmtId="0" fontId="3" fillId="27" borderId="34" xfId="0" applyFont="1" applyFill="1" applyBorder="1" applyAlignment="1">
      <alignment horizontal="left" vertical="center"/>
    </xf>
    <xf numFmtId="0" fontId="6" fillId="27" borderId="0" xfId="0" applyFont="1" applyFill="1" applyBorder="1" applyAlignment="1" applyProtection="1">
      <alignment horizontal="right"/>
    </xf>
    <xf numFmtId="170" fontId="3" fillId="27" borderId="35" xfId="0" applyNumberFormat="1" applyFont="1" applyFill="1" applyBorder="1" applyAlignment="1">
      <alignment vertical="center"/>
    </xf>
    <xf numFmtId="0" fontId="6" fillId="27" borderId="40" xfId="0" applyFont="1" applyFill="1" applyBorder="1" applyAlignment="1" applyProtection="1">
      <alignment horizontal="right"/>
    </xf>
    <xf numFmtId="170" fontId="3" fillId="27" borderId="39" xfId="0" applyNumberFormat="1" applyFont="1" applyFill="1" applyBorder="1" applyAlignment="1">
      <alignment vertical="center"/>
    </xf>
    <xf numFmtId="170" fontId="60" fillId="27" borderId="41" xfId="0" applyNumberFormat="1" applyFont="1" applyFill="1" applyBorder="1" applyAlignment="1">
      <alignment vertical="center"/>
    </xf>
    <xf numFmtId="170" fontId="126" fillId="27" borderId="41" xfId="0" applyNumberFormat="1" applyFont="1" applyFill="1" applyBorder="1" applyAlignment="1">
      <alignment vertical="center"/>
    </xf>
    <xf numFmtId="164" fontId="3" fillId="0" borderId="0" xfId="0" applyNumberFormat="1" applyFont="1" applyBorder="1" applyAlignment="1">
      <alignment horizontal="center"/>
    </xf>
    <xf numFmtId="164" fontId="36" fillId="0" borderId="0" xfId="0" applyNumberFormat="1" applyFont="1" applyBorder="1" applyAlignment="1">
      <alignment horizontal="center"/>
    </xf>
    <xf numFmtId="170" fontId="60" fillId="27" borderId="35" xfId="0" applyNumberFormat="1" applyFont="1" applyFill="1" applyBorder="1" applyAlignment="1">
      <alignment vertical="center"/>
    </xf>
    <xf numFmtId="170" fontId="126" fillId="27" borderId="35" xfId="0" applyNumberFormat="1" applyFont="1" applyFill="1" applyBorder="1" applyAlignment="1">
      <alignment vertical="center"/>
    </xf>
    <xf numFmtId="0" fontId="81" fillId="0" borderId="0" xfId="0" applyFont="1" applyFill="1" applyBorder="1" applyAlignment="1" applyProtection="1">
      <alignment horizontal="left" vertical="center"/>
    </xf>
    <xf numFmtId="167" fontId="128" fillId="0" borderId="0" xfId="0" applyNumberFormat="1" applyFont="1" applyFill="1" applyBorder="1" applyAlignment="1" applyProtection="1">
      <alignment horizontal="left"/>
    </xf>
    <xf numFmtId="0" fontId="59" fillId="27" borderId="0" xfId="0" applyFont="1" applyFill="1" applyAlignment="1" applyProtection="1">
      <alignment horizontal="left" vertical="center" wrapText="1"/>
    </xf>
    <xf numFmtId="0" fontId="21" fillId="24" borderId="0" xfId="0" applyFont="1" applyFill="1" applyAlignment="1" applyProtection="1">
      <alignment horizontal="left" vertical="center"/>
    </xf>
    <xf numFmtId="0" fontId="36" fillId="30" borderId="23" xfId="0" applyFont="1" applyFill="1" applyBorder="1" applyAlignment="1" applyProtection="1">
      <alignment horizontal="left" vertical="center"/>
    </xf>
    <xf numFmtId="0" fontId="65" fillId="27" borderId="0" xfId="0" applyFont="1" applyFill="1" applyBorder="1" applyAlignment="1" applyProtection="1">
      <alignment horizontal="left" vertical="center"/>
    </xf>
    <xf numFmtId="0" fontId="65" fillId="27" borderId="0" xfId="0" quotePrefix="1" applyFont="1" applyFill="1" applyBorder="1" applyAlignment="1" applyProtection="1">
      <alignment horizontal="left" vertical="center"/>
    </xf>
    <xf numFmtId="0" fontId="103" fillId="27" borderId="0" xfId="0" applyFont="1" applyFill="1" applyBorder="1" applyAlignment="1" applyProtection="1">
      <alignment horizontal="left" vertical="center"/>
    </xf>
    <xf numFmtId="0" fontId="70" fillId="27" borderId="0" xfId="0" applyFont="1" applyFill="1" applyProtection="1"/>
    <xf numFmtId="0" fontId="0" fillId="27" borderId="0" xfId="0" applyFill="1" applyBorder="1" applyProtection="1"/>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vertical="center"/>
    </xf>
    <xf numFmtId="0" fontId="1" fillId="27" borderId="0" xfId="0" applyFont="1" applyFill="1" applyProtection="1"/>
    <xf numFmtId="0" fontId="1" fillId="27" borderId="0" xfId="0" applyFont="1" applyFill="1" applyAlignment="1" applyProtection="1">
      <alignment vertical="center"/>
    </xf>
    <xf numFmtId="0" fontId="1" fillId="27" borderId="0" xfId="0" applyFont="1" applyFill="1" applyBorder="1" applyAlignment="1" applyProtection="1">
      <alignment vertical="center"/>
    </xf>
    <xf numFmtId="0" fontId="104" fillId="27" borderId="0" xfId="0" applyFont="1" applyFill="1" applyProtection="1"/>
    <xf numFmtId="0" fontId="104" fillId="27" borderId="0" xfId="0" applyFont="1" applyFill="1" applyAlignment="1" applyProtection="1">
      <alignment vertical="center"/>
    </xf>
    <xf numFmtId="0" fontId="104" fillId="27" borderId="0" xfId="0" applyFont="1" applyFill="1" applyBorder="1" applyAlignment="1" applyProtection="1">
      <alignment vertical="center"/>
    </xf>
    <xf numFmtId="0" fontId="0" fillId="27" borderId="0" xfId="0" applyFill="1" applyBorder="1" applyAlignment="1" applyProtection="1"/>
    <xf numFmtId="0" fontId="100" fillId="31" borderId="42" xfId="0" applyFont="1" applyFill="1" applyBorder="1" applyAlignment="1" applyProtection="1">
      <alignment horizontal="center" vertical="center"/>
    </xf>
    <xf numFmtId="0" fontId="2" fillId="0" borderId="0" xfId="0" applyFont="1" applyBorder="1" applyAlignment="1">
      <alignment horizontal="center" vertical="center"/>
    </xf>
    <xf numFmtId="0" fontId="132" fillId="30" borderId="16" xfId="0" applyFont="1" applyFill="1" applyBorder="1" applyAlignment="1" applyProtection="1">
      <alignment horizontal="center" vertical="center"/>
    </xf>
    <xf numFmtId="0" fontId="2" fillId="30" borderId="23" xfId="0" applyFont="1" applyFill="1" applyBorder="1" applyAlignment="1" applyProtection="1">
      <alignment horizontal="center" vertical="top" wrapText="1"/>
    </xf>
    <xf numFmtId="170" fontId="3" fillId="27" borderId="33" xfId="0" applyNumberFormat="1" applyFont="1" applyFill="1" applyBorder="1" applyAlignment="1">
      <alignment vertical="center"/>
    </xf>
    <xf numFmtId="170" fontId="63" fillId="27" borderId="41" xfId="0" applyNumberFormat="1" applyFont="1" applyFill="1" applyBorder="1" applyAlignment="1">
      <alignment vertical="center"/>
    </xf>
    <xf numFmtId="170" fontId="63" fillId="27" borderId="35" xfId="0" applyNumberFormat="1" applyFont="1" applyFill="1" applyBorder="1" applyAlignment="1">
      <alignment vertical="center"/>
    </xf>
    <xf numFmtId="0" fontId="30" fillId="0" borderId="0" xfId="0" applyFont="1" applyBorder="1" applyAlignment="1">
      <alignment horizontal="left"/>
    </xf>
    <xf numFmtId="0" fontId="5" fillId="29" borderId="21" xfId="0" applyFont="1" applyFill="1" applyBorder="1" applyAlignment="1" applyProtection="1">
      <alignment horizontal="center" vertical="center" wrapText="1"/>
    </xf>
    <xf numFmtId="0" fontId="6" fillId="29" borderId="21" xfId="0" applyFont="1" applyFill="1" applyBorder="1" applyAlignment="1" applyProtection="1">
      <alignment horizontal="left" vertical="center"/>
    </xf>
    <xf numFmtId="0" fontId="28" fillId="29" borderId="22" xfId="0" applyFont="1" applyFill="1" applyBorder="1" applyAlignment="1" applyProtection="1">
      <alignment horizontal="center" vertical="center" wrapText="1"/>
    </xf>
    <xf numFmtId="0" fontId="1" fillId="29" borderId="21" xfId="0" applyFont="1" applyFill="1" applyBorder="1" applyAlignment="1" applyProtection="1">
      <alignment horizontal="center" vertical="center"/>
    </xf>
    <xf numFmtId="0" fontId="1" fillId="29" borderId="22" xfId="0" applyFont="1" applyFill="1" applyBorder="1" applyAlignment="1" applyProtection="1">
      <alignment horizontal="center" vertical="center"/>
    </xf>
    <xf numFmtId="0" fontId="78" fillId="29" borderId="21" xfId="0" applyFont="1" applyFill="1" applyBorder="1" applyAlignment="1" applyProtection="1">
      <alignment horizontal="left" vertical="center"/>
    </xf>
    <xf numFmtId="0" fontId="78" fillId="29" borderId="22" xfId="0" applyFont="1" applyFill="1" applyBorder="1" applyAlignment="1" applyProtection="1">
      <alignment horizontal="left" vertical="center"/>
    </xf>
    <xf numFmtId="0" fontId="78" fillId="29" borderId="13" xfId="0" applyFont="1" applyFill="1" applyBorder="1" applyAlignment="1" applyProtection="1">
      <alignment horizontal="left" vertical="center"/>
    </xf>
    <xf numFmtId="0" fontId="78" fillId="29" borderId="15" xfId="0" applyFont="1" applyFill="1" applyBorder="1" applyAlignment="1" applyProtection="1">
      <alignment horizontal="left" vertical="center"/>
    </xf>
    <xf numFmtId="0" fontId="3" fillId="24" borderId="0" xfId="0" applyFont="1" applyFill="1" applyAlignment="1" applyProtection="1">
      <alignment horizontal="left" vertical="center" wrapText="1"/>
    </xf>
    <xf numFmtId="0" fontId="1" fillId="0" borderId="0" xfId="0" applyFont="1" applyFill="1" applyBorder="1" applyAlignment="1" applyProtection="1">
      <alignment horizontal="left"/>
    </xf>
    <xf numFmtId="0" fontId="1" fillId="0" borderId="0" xfId="0" applyFont="1" applyFill="1" applyAlignment="1" applyProtection="1">
      <alignment horizontal="left"/>
    </xf>
    <xf numFmtId="0" fontId="1" fillId="30" borderId="16" xfId="0" applyFont="1" applyFill="1" applyBorder="1" applyAlignment="1" applyProtection="1">
      <alignment horizontal="center" vertical="center"/>
    </xf>
    <xf numFmtId="0" fontId="136" fillId="0" borderId="0" xfId="0" applyFont="1" applyBorder="1" applyAlignment="1">
      <alignment horizontal="center" vertical="center"/>
    </xf>
    <xf numFmtId="0" fontId="137" fillId="0" borderId="0" xfId="0" applyFont="1" applyFill="1" applyBorder="1" applyAlignment="1">
      <alignment horizontal="center"/>
    </xf>
    <xf numFmtId="0" fontId="136" fillId="0" borderId="0" xfId="0" applyFont="1" applyBorder="1"/>
    <xf numFmtId="0" fontId="5"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0" fontId="70" fillId="0" borderId="0" xfId="0" applyFont="1" applyAlignment="1" applyProtection="1">
      <alignment vertical="center"/>
    </xf>
    <xf numFmtId="0" fontId="101" fillId="0" borderId="0" xfId="0" applyFont="1" applyFill="1" applyAlignment="1" applyProtection="1">
      <alignment horizontal="left" vertical="center"/>
    </xf>
    <xf numFmtId="0" fontId="19" fillId="0" borderId="0" xfId="0" applyFont="1"/>
    <xf numFmtId="0" fontId="141" fillId="0" borderId="0" xfId="0" applyFont="1"/>
    <xf numFmtId="0" fontId="142" fillId="0" borderId="0" xfId="32" applyFont="1" applyAlignment="1" applyProtection="1"/>
    <xf numFmtId="0" fontId="3" fillId="0" borderId="0" xfId="0" applyFont="1" applyAlignment="1">
      <alignment vertical="center"/>
    </xf>
    <xf numFmtId="0" fontId="0" fillId="0" borderId="0" xfId="0" applyAlignment="1">
      <alignment horizontal="left"/>
    </xf>
    <xf numFmtId="0" fontId="29" fillId="0" borderId="0" xfId="0" applyFont="1"/>
    <xf numFmtId="0" fontId="22" fillId="0" borderId="0" xfId="0" applyFont="1"/>
    <xf numFmtId="0" fontId="29" fillId="0" borderId="0" xfId="0" applyFont="1" applyAlignment="1">
      <alignment horizontal="left"/>
    </xf>
    <xf numFmtId="0" fontId="131" fillId="0" borderId="0" xfId="0" applyFont="1"/>
    <xf numFmtId="0" fontId="143" fillId="0" borderId="0" xfId="0" applyFont="1"/>
    <xf numFmtId="0" fontId="90" fillId="0" borderId="0" xfId="0" applyFont="1" applyAlignment="1">
      <alignment horizontal="left" indent="2"/>
    </xf>
    <xf numFmtId="0" fontId="2" fillId="0" borderId="0" xfId="0" applyFont="1" applyFill="1" applyBorder="1" applyAlignment="1" applyProtection="1">
      <alignment horizontal="center" vertical="center" wrapText="1"/>
    </xf>
    <xf numFmtId="0" fontId="56" fillId="0" borderId="0" xfId="0" applyFont="1" applyFill="1" applyBorder="1" applyAlignment="1" applyProtection="1">
      <alignment horizontal="center"/>
    </xf>
    <xf numFmtId="0" fontId="21" fillId="0" borderId="0" xfId="0" applyFont="1" applyFill="1" applyBorder="1" applyAlignment="1" applyProtection="1">
      <alignment horizontal="right" vertical="center"/>
    </xf>
    <xf numFmtId="9" fontId="5" fillId="0" borderId="0" xfId="0" applyNumberFormat="1" applyFont="1" applyFill="1" applyBorder="1" applyAlignment="1" applyProtection="1">
      <alignment horizont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xf numFmtId="9" fontId="62" fillId="0" borderId="0" xfId="0" applyNumberFormat="1" applyFont="1" applyFill="1" applyBorder="1" applyAlignment="1" applyProtection="1">
      <alignment horizontal="center" vertical="top"/>
    </xf>
    <xf numFmtId="0" fontId="5" fillId="0" borderId="0" xfId="0" applyFont="1" applyFill="1" applyBorder="1" applyAlignment="1" applyProtection="1">
      <alignment vertical="top"/>
    </xf>
    <xf numFmtId="0" fontId="54" fillId="0" borderId="0" xfId="0" applyFont="1" applyFill="1" applyBorder="1" applyAlignment="1" applyProtection="1">
      <alignment horizontal="left" vertical="top"/>
    </xf>
    <xf numFmtId="0" fontId="17" fillId="0" borderId="0" xfId="0" applyFont="1" applyFill="1" applyBorder="1" applyAlignment="1" applyProtection="1">
      <alignment horizontal="center" vertical="top" wrapText="1"/>
    </xf>
    <xf numFmtId="0" fontId="28" fillId="0" borderId="0" xfId="0" applyFont="1" applyFill="1" applyBorder="1" applyAlignment="1" applyProtection="1">
      <alignment horizontal="left" vertical="top" wrapText="1"/>
    </xf>
    <xf numFmtId="0" fontId="61" fillId="0" borderId="0" xfId="0" applyFont="1" applyFill="1" applyBorder="1" applyAlignment="1" applyProtection="1">
      <alignment horizontal="right" vertical="center"/>
    </xf>
    <xf numFmtId="0" fontId="129" fillId="0" borderId="0" xfId="0" applyFont="1" applyFill="1" applyBorder="1" applyAlignment="1" applyProtection="1">
      <alignment horizontal="right"/>
    </xf>
    <xf numFmtId="0" fontId="129" fillId="0" borderId="0" xfId="0" applyFont="1" applyFill="1" applyBorder="1" applyAlignment="1" applyProtection="1">
      <alignment horizontal="right" vertical="center"/>
    </xf>
    <xf numFmtId="166" fontId="128" fillId="0" borderId="0" xfId="0" applyNumberFormat="1" applyFont="1" applyFill="1" applyBorder="1" applyAlignment="1" applyProtection="1">
      <alignment horizontal="left" vertical="center"/>
    </xf>
    <xf numFmtId="0" fontId="129" fillId="0" borderId="0" xfId="0" applyFont="1" applyFill="1" applyAlignment="1" applyProtection="1">
      <alignment horizontal="left" wrapText="1"/>
    </xf>
    <xf numFmtId="0" fontId="2" fillId="0" borderId="0" xfId="0" applyFont="1" applyFill="1" applyBorder="1" applyAlignment="1" applyProtection="1">
      <alignment horizontal="right" vertical="top"/>
    </xf>
    <xf numFmtId="167" fontId="19" fillId="0" borderId="0" xfId="0" applyNumberFormat="1" applyFont="1" applyFill="1" applyBorder="1" applyAlignment="1" applyProtection="1">
      <alignment horizontal="left"/>
    </xf>
    <xf numFmtId="0" fontId="6" fillId="0" borderId="0" xfId="0" applyFont="1" applyFill="1" applyBorder="1" applyAlignment="1" applyProtection="1">
      <alignment horizontal="center" wrapText="1"/>
    </xf>
    <xf numFmtId="0" fontId="103" fillId="0" borderId="0" xfId="0" applyFont="1" applyFill="1" applyBorder="1" applyAlignment="1" applyProtection="1">
      <alignment horizontal="left" vertical="center"/>
    </xf>
    <xf numFmtId="0" fontId="104" fillId="0" borderId="0" xfId="0" applyFont="1" applyFill="1" applyAlignment="1" applyProtection="1">
      <alignment horizontal="left" vertical="center"/>
    </xf>
    <xf numFmtId="0" fontId="78"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0" fontId="65" fillId="0" borderId="0" xfId="0" applyFont="1" applyFill="1" applyBorder="1" applyAlignment="1" applyProtection="1">
      <alignment horizontal="left" vertical="center"/>
    </xf>
    <xf numFmtId="0" fontId="1" fillId="0" borderId="0" xfId="0" applyFont="1" applyFill="1" applyBorder="1" applyAlignment="1" applyProtection="1">
      <alignment horizontal="right"/>
    </xf>
    <xf numFmtId="0" fontId="36" fillId="0" borderId="0" xfId="0" applyFont="1" applyFill="1" applyBorder="1" applyAlignment="1" applyProtection="1">
      <alignment horizontal="right"/>
    </xf>
    <xf numFmtId="0" fontId="36" fillId="0" borderId="0" xfId="0" applyFont="1" applyFill="1" applyBorder="1" applyAlignment="1" applyProtection="1">
      <alignment horizontal="right" vertical="top"/>
    </xf>
    <xf numFmtId="0" fontId="28" fillId="0" borderId="0" xfId="0" applyFont="1" applyFill="1" applyBorder="1" applyAlignment="1" applyProtection="1">
      <alignment horizontal="left" vertical="top"/>
    </xf>
    <xf numFmtId="167" fontId="111" fillId="0" borderId="0" xfId="0" applyNumberFormat="1" applyFont="1" applyFill="1" applyBorder="1" applyAlignment="1" applyProtection="1">
      <alignment horizontal="left"/>
    </xf>
    <xf numFmtId="0" fontId="30" fillId="0" borderId="0" xfId="0" applyFont="1" applyFill="1" applyBorder="1" applyAlignment="1" applyProtection="1">
      <alignment horizontal="right" vertical="center"/>
    </xf>
    <xf numFmtId="0" fontId="9" fillId="0" borderId="0" xfId="0" applyFont="1" applyFill="1" applyBorder="1" applyAlignment="1" applyProtection="1">
      <alignment horizontal="left" vertical="center"/>
    </xf>
    <xf numFmtId="0" fontId="28" fillId="0" borderId="0" xfId="0" applyFont="1" applyFill="1" applyBorder="1" applyAlignment="1" applyProtection="1">
      <alignment horizontal="left" vertical="center"/>
    </xf>
    <xf numFmtId="0" fontId="1" fillId="0" borderId="0" xfId="0" applyFont="1" applyFill="1" applyBorder="1" applyAlignment="1" applyProtection="1">
      <alignment horizontal="right" vertical="center"/>
    </xf>
    <xf numFmtId="0" fontId="31" fillId="0" borderId="0" xfId="0" applyFont="1" applyFill="1" applyBorder="1" applyAlignment="1" applyProtection="1">
      <alignment horizontal="center" vertical="top" wrapText="1"/>
    </xf>
    <xf numFmtId="0" fontId="63" fillId="0" borderId="0" xfId="0" applyFont="1" applyFill="1" applyAlignment="1" applyProtection="1">
      <alignment vertical="center"/>
    </xf>
    <xf numFmtId="0" fontId="1" fillId="0" borderId="0" xfId="0" applyFont="1" applyFill="1" applyBorder="1" applyAlignment="1" applyProtection="1">
      <alignment vertical="center"/>
    </xf>
    <xf numFmtId="0" fontId="104" fillId="0" borderId="0" xfId="0" applyFont="1" applyFill="1" applyProtection="1"/>
    <xf numFmtId="0" fontId="6" fillId="0" borderId="0" xfId="0" applyFont="1" applyFill="1" applyBorder="1" applyAlignment="1" applyProtection="1">
      <alignment vertical="top"/>
    </xf>
    <xf numFmtId="0" fontId="70" fillId="0" borderId="0" xfId="0" applyFont="1" applyFill="1" applyAlignment="1" applyProtection="1">
      <alignment horizontal="center"/>
    </xf>
    <xf numFmtId="167" fontId="2" fillId="0" borderId="0" xfId="0" applyNumberFormat="1" applyFont="1" applyFill="1" applyBorder="1" applyAlignment="1" applyProtection="1">
      <alignment horizontal="left" vertical="center"/>
    </xf>
    <xf numFmtId="166" fontId="3" fillId="0" borderId="0" xfId="0" applyNumberFormat="1" applyFont="1" applyFill="1" applyBorder="1" applyAlignment="1" applyProtection="1">
      <alignment horizontal="left" vertical="center"/>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30" fillId="0" borderId="0" xfId="0" applyFont="1" applyFill="1" applyAlignment="1" applyProtection="1">
      <alignment horizontal="center" vertical="center" wrapText="1"/>
    </xf>
    <xf numFmtId="167" fontId="87" fillId="0" borderId="0" xfId="0" applyNumberFormat="1" applyFont="1" applyFill="1" applyBorder="1" applyAlignment="1" applyProtection="1">
      <alignment horizontal="left" vertical="top"/>
    </xf>
    <xf numFmtId="0" fontId="120" fillId="0" borderId="0" xfId="0" applyFont="1" applyFill="1" applyAlignment="1" applyProtection="1">
      <alignment vertical="center"/>
    </xf>
    <xf numFmtId="0" fontId="21" fillId="0" borderId="0" xfId="0"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70" fillId="0" borderId="0" xfId="0" applyFont="1" applyFill="1" applyBorder="1" applyAlignment="1" applyProtection="1">
      <alignment vertical="center"/>
    </xf>
    <xf numFmtId="9" fontId="3" fillId="0" borderId="0" xfId="0" applyNumberFormat="1" applyFont="1" applyFill="1" applyBorder="1" applyAlignment="1" applyProtection="1">
      <alignment horizontal="right"/>
    </xf>
    <xf numFmtId="0" fontId="1" fillId="24" borderId="0" xfId="0" applyFont="1" applyFill="1" applyProtection="1"/>
    <xf numFmtId="0" fontId="97" fillId="24" borderId="0" xfId="0" applyFont="1" applyFill="1" applyBorder="1" applyAlignment="1" applyProtection="1">
      <alignment horizontal="right"/>
    </xf>
    <xf numFmtId="0" fontId="148" fillId="24" borderId="0" xfId="0" applyFont="1" applyFill="1" applyBorder="1" applyAlignment="1" applyProtection="1">
      <alignment horizontal="left"/>
    </xf>
    <xf numFmtId="0" fontId="70" fillId="24" borderId="0" xfId="0" applyFont="1" applyFill="1" applyAlignment="1" applyProtection="1">
      <alignment horizontal="left" vertical="center"/>
    </xf>
    <xf numFmtId="0" fontId="91" fillId="24" borderId="0" xfId="0" applyFont="1" applyFill="1" applyBorder="1" applyAlignment="1" applyProtection="1">
      <alignment horizontal="center"/>
    </xf>
    <xf numFmtId="0" fontId="91" fillId="24" borderId="0" xfId="0" applyFont="1" applyFill="1" applyBorder="1" applyProtection="1"/>
    <xf numFmtId="0" fontId="91" fillId="24" borderId="0" xfId="0" applyFont="1" applyFill="1" applyAlignment="1" applyProtection="1">
      <alignment horizontal="left"/>
    </xf>
    <xf numFmtId="169" fontId="84" fillId="27" borderId="43" xfId="0" applyNumberFormat="1" applyFont="1" applyFill="1" applyBorder="1" applyAlignment="1" applyProtection="1">
      <alignment horizontal="center" vertical="center"/>
    </xf>
    <xf numFmtId="0" fontId="91" fillId="24" borderId="0" xfId="0" applyFont="1" applyFill="1" applyAlignment="1" applyProtection="1">
      <alignment horizontal="center"/>
    </xf>
    <xf numFmtId="0" fontId="149" fillId="24" borderId="0" xfId="0" applyFont="1" applyFill="1" applyAlignment="1" applyProtection="1">
      <alignment horizontal="center" vertical="top" wrapText="1"/>
    </xf>
    <xf numFmtId="0" fontId="150" fillId="24" borderId="0" xfId="0" applyFont="1" applyFill="1" applyAlignment="1" applyProtection="1">
      <alignment horizontal="left" vertical="center" wrapText="1"/>
    </xf>
    <xf numFmtId="0" fontId="84" fillId="27" borderId="43" xfId="0" applyFont="1" applyFill="1" applyBorder="1" applyAlignment="1" applyProtection="1">
      <alignment horizontal="center" vertical="center"/>
    </xf>
    <xf numFmtId="0" fontId="150" fillId="24" borderId="0" xfId="0" applyFont="1" applyFill="1" applyAlignment="1" applyProtection="1">
      <alignment horizontal="left" vertical="top" wrapText="1"/>
    </xf>
    <xf numFmtId="0" fontId="36" fillId="24" borderId="0" xfId="0" applyFont="1" applyFill="1" applyBorder="1" applyAlignment="1" applyProtection="1">
      <alignment horizontal="center"/>
    </xf>
    <xf numFmtId="0" fontId="36" fillId="24" borderId="0" xfId="0" applyFont="1" applyFill="1" applyBorder="1" applyAlignment="1" applyProtection="1">
      <alignment horizontal="center" vertical="center"/>
    </xf>
    <xf numFmtId="0" fontId="91" fillId="24" borderId="0" xfId="0" applyFont="1" applyFill="1" applyAlignment="1" applyProtection="1">
      <alignment vertical="center"/>
    </xf>
    <xf numFmtId="0" fontId="91" fillId="24" borderId="0" xfId="0" applyFont="1" applyFill="1" applyAlignment="1" applyProtection="1">
      <alignment horizontal="left" vertical="center"/>
    </xf>
    <xf numFmtId="0" fontId="97" fillId="24" borderId="0" xfId="0" applyFont="1" applyFill="1" applyBorder="1" applyAlignment="1" applyProtection="1">
      <alignment horizontal="center" vertical="center"/>
    </xf>
    <xf numFmtId="0" fontId="70" fillId="24" borderId="0" xfId="0" applyFont="1" applyFill="1" applyAlignment="1" applyProtection="1">
      <alignment horizontal="center"/>
    </xf>
    <xf numFmtId="0" fontId="8" fillId="24" borderId="0" xfId="0" applyFont="1" applyFill="1" applyAlignment="1" applyProtection="1">
      <alignment horizontal="left" vertical="center" wrapText="1"/>
    </xf>
    <xf numFmtId="0" fontId="97" fillId="24" borderId="0" xfId="0" applyFont="1" applyFill="1" applyBorder="1" applyAlignment="1" applyProtection="1">
      <alignment horizontal="center" vertical="center" wrapText="1"/>
    </xf>
    <xf numFmtId="166" fontId="6" fillId="0" borderId="0" xfId="0" applyNumberFormat="1" applyFont="1" applyFill="1" applyBorder="1" applyAlignment="1" applyProtection="1">
      <alignment horizontal="left" vertical="center"/>
    </xf>
    <xf numFmtId="0" fontId="4" fillId="0" borderId="0" xfId="0" applyFont="1" applyFill="1" applyBorder="1" applyAlignment="1" applyProtection="1">
      <alignment horizontal="center" vertical="center" wrapText="1"/>
    </xf>
    <xf numFmtId="0" fontId="97" fillId="0" borderId="0" xfId="0" applyFont="1" applyFill="1" applyBorder="1" applyAlignment="1" applyProtection="1">
      <alignment horizontal="right"/>
    </xf>
    <xf numFmtId="0" fontId="148" fillId="0" borderId="0" xfId="0" applyFont="1" applyFill="1" applyBorder="1" applyAlignment="1" applyProtection="1">
      <alignment horizontal="left"/>
    </xf>
    <xf numFmtId="0" fontId="91" fillId="0" borderId="0" xfId="0" applyFont="1" applyFill="1" applyAlignment="1" applyProtection="1">
      <alignment horizontal="left" vertical="center"/>
    </xf>
    <xf numFmtId="0" fontId="91" fillId="0" borderId="0" xfId="0" applyFont="1" applyFill="1" applyBorder="1" applyProtection="1"/>
    <xf numFmtId="0" fontId="91" fillId="0" borderId="0" xfId="0" applyFont="1" applyFill="1" applyAlignment="1" applyProtection="1">
      <alignment horizontal="left"/>
    </xf>
    <xf numFmtId="0" fontId="91" fillId="0" borderId="0" xfId="0" applyFont="1" applyFill="1" applyAlignment="1" applyProtection="1">
      <alignment horizontal="center"/>
    </xf>
    <xf numFmtId="0" fontId="149" fillId="0" borderId="0" xfId="0" applyFont="1" applyFill="1" applyAlignment="1" applyProtection="1">
      <alignment horizontal="center" vertical="top" wrapText="1"/>
    </xf>
    <xf numFmtId="0" fontId="150" fillId="0" borderId="0" xfId="0" applyFont="1" applyFill="1" applyAlignment="1" applyProtection="1">
      <alignment horizontal="left" vertical="top" wrapText="1"/>
    </xf>
    <xf numFmtId="0" fontId="150" fillId="0" borderId="0" xfId="0" applyFont="1" applyFill="1" applyAlignment="1" applyProtection="1">
      <alignment horizontal="left" vertical="center" wrapText="1"/>
    </xf>
    <xf numFmtId="0" fontId="97" fillId="0" borderId="0" xfId="0" applyFont="1" applyFill="1" applyBorder="1" applyAlignment="1" applyProtection="1">
      <alignment horizontal="center" vertical="center"/>
    </xf>
    <xf numFmtId="0" fontId="148" fillId="0" borderId="0" xfId="0" applyFont="1" applyFill="1" applyBorder="1" applyAlignment="1" applyProtection="1">
      <alignment horizontal="center" vertical="center" wrapText="1"/>
    </xf>
    <xf numFmtId="0" fontId="5" fillId="0" borderId="0" xfId="0" applyFont="1" applyFill="1" applyAlignment="1" applyProtection="1">
      <alignment horizontal="left"/>
    </xf>
    <xf numFmtId="0" fontId="80" fillId="0" borderId="0" xfId="0" applyFont="1" applyFill="1" applyAlignment="1" applyProtection="1">
      <alignment horizontal="left" vertical="top" wrapText="1"/>
    </xf>
    <xf numFmtId="0" fontId="6" fillId="0" borderId="0" xfId="0" applyFont="1" applyFill="1" applyAlignment="1" applyProtection="1">
      <alignment horizontal="left" wrapText="1"/>
    </xf>
    <xf numFmtId="165" fontId="20" fillId="0" borderId="44" xfId="0" applyNumberFormat="1" applyFont="1" applyFill="1" applyBorder="1" applyAlignment="1" applyProtection="1">
      <alignment horizontal="center" vertical="center"/>
    </xf>
    <xf numFmtId="0" fontId="20" fillId="0" borderId="44" xfId="0" applyFont="1" applyFill="1" applyBorder="1" applyAlignment="1" applyProtection="1">
      <alignment horizontal="left" vertical="center"/>
    </xf>
    <xf numFmtId="0" fontId="20" fillId="0" borderId="45" xfId="0" applyFont="1" applyFill="1" applyBorder="1" applyAlignment="1" applyProtection="1">
      <alignment horizontal="center" vertical="center"/>
    </xf>
    <xf numFmtId="165" fontId="20" fillId="0" borderId="24" xfId="0" applyNumberFormat="1" applyFont="1" applyFill="1" applyBorder="1" applyAlignment="1" applyProtection="1">
      <alignment horizontal="center" vertical="center"/>
    </xf>
    <xf numFmtId="0" fontId="20" fillId="0" borderId="24" xfId="0" applyFont="1" applyFill="1" applyBorder="1" applyAlignment="1" applyProtection="1">
      <alignment horizontal="left" vertical="center"/>
    </xf>
    <xf numFmtId="0" fontId="20" fillId="0" borderId="29" xfId="0" applyFont="1" applyFill="1" applyBorder="1" applyAlignment="1" applyProtection="1">
      <alignment horizontal="center" vertical="center"/>
    </xf>
    <xf numFmtId="0" fontId="118" fillId="0" borderId="0" xfId="0" applyFont="1" applyFill="1" applyAlignment="1" applyProtection="1">
      <alignment horizontal="center" vertical="center" wrapText="1"/>
    </xf>
    <xf numFmtId="0" fontId="152" fillId="0" borderId="0" xfId="0" applyFont="1" applyFill="1" applyBorder="1" applyAlignment="1" applyProtection="1">
      <alignment horizontal="center" vertical="top" wrapText="1"/>
    </xf>
    <xf numFmtId="0" fontId="59" fillId="0" borderId="31" xfId="0" applyFont="1" applyFill="1" applyBorder="1" applyAlignment="1" applyProtection="1">
      <alignment horizontal="left" vertical="center"/>
    </xf>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left" vertical="center"/>
    </xf>
    <xf numFmtId="0" fontId="59" fillId="0" borderId="0" xfId="0" applyFont="1" applyFill="1" applyBorder="1" applyProtection="1"/>
    <xf numFmtId="0" fontId="69" fillId="0" borderId="0" xfId="0" applyFont="1" applyFill="1" applyBorder="1" applyProtection="1"/>
    <xf numFmtId="0" fontId="21" fillId="0" borderId="41" xfId="0" applyFont="1" applyFill="1" applyBorder="1" applyAlignment="1" applyProtection="1">
      <alignment horizontal="right" vertical="center"/>
    </xf>
    <xf numFmtId="0" fontId="129" fillId="0" borderId="0" xfId="0" applyFont="1" applyFill="1" applyAlignment="1" applyProtection="1">
      <alignment horizontal="left" wrapText="1" indent="2"/>
    </xf>
    <xf numFmtId="0" fontId="19" fillId="24" borderId="0" xfId="0" applyFont="1" applyFill="1" applyAlignment="1" applyProtection="1">
      <alignment horizontal="center"/>
    </xf>
    <xf numFmtId="0" fontId="3" fillId="0" borderId="0" xfId="0" applyFont="1" applyFill="1" applyBorder="1" applyAlignment="1" applyProtection="1">
      <alignment horizontal="left" vertical="top"/>
    </xf>
    <xf numFmtId="0" fontId="1" fillId="0" borderId="0" xfId="0" applyFont="1"/>
    <xf numFmtId="0" fontId="1" fillId="0" borderId="0" xfId="0" applyFont="1" applyProtection="1"/>
    <xf numFmtId="0" fontId="91" fillId="0" borderId="0" xfId="0" applyFont="1" applyProtection="1"/>
    <xf numFmtId="0" fontId="91" fillId="0" borderId="0" xfId="0" applyFont="1" applyAlignment="1" applyProtection="1"/>
    <xf numFmtId="0" fontId="5" fillId="0" borderId="0" xfId="0" applyFont="1" applyFill="1" applyBorder="1" applyAlignment="1" applyProtection="1">
      <alignment horizontal="center" vertical="top"/>
    </xf>
    <xf numFmtId="0" fontId="70" fillId="0" borderId="0" xfId="0" applyFont="1" applyProtection="1"/>
    <xf numFmtId="0" fontId="70" fillId="0" borderId="0" xfId="0" applyFont="1" applyAlignment="1" applyProtection="1"/>
    <xf numFmtId="0" fontId="120" fillId="0" borderId="0" xfId="0" applyFont="1" applyProtection="1"/>
    <xf numFmtId="0" fontId="105" fillId="0" borderId="0" xfId="0" applyFont="1" applyFill="1" applyBorder="1" applyAlignment="1" applyProtection="1">
      <alignment horizontal="center" vertical="top"/>
    </xf>
    <xf numFmtId="0" fontId="120" fillId="0" borderId="0" xfId="0" applyFont="1" applyAlignment="1" applyProtection="1"/>
    <xf numFmtId="0" fontId="120" fillId="0" borderId="0" xfId="0" applyFont="1" applyAlignment="1" applyProtection="1">
      <alignment vertical="center"/>
    </xf>
    <xf numFmtId="0" fontId="5" fillId="0" borderId="0" xfId="0" applyFont="1" applyFill="1" applyBorder="1" applyAlignment="1" applyProtection="1">
      <alignment horizontal="right" vertical="center"/>
    </xf>
    <xf numFmtId="0" fontId="84" fillId="0" borderId="0" xfId="0" applyFont="1" applyFill="1" applyBorder="1" applyAlignment="1" applyProtection="1">
      <alignment horizontal="right"/>
    </xf>
    <xf numFmtId="0" fontId="146" fillId="0" borderId="0" xfId="0" applyFont="1" applyFill="1" applyBorder="1" applyProtection="1"/>
    <xf numFmtId="167" fontId="146" fillId="0" borderId="0" xfId="0" applyNumberFormat="1" applyFont="1" applyFill="1" applyAlignment="1" applyProtection="1">
      <alignment horizontal="right"/>
    </xf>
    <xf numFmtId="0" fontId="146" fillId="0" borderId="0" xfId="0" applyFont="1" applyFill="1" applyBorder="1" applyAlignment="1" applyProtection="1">
      <alignment horizontal="justify" wrapText="1"/>
    </xf>
    <xf numFmtId="0" fontId="0" fillId="0" borderId="0" xfId="0" applyBorder="1"/>
    <xf numFmtId="0" fontId="1" fillId="0" borderId="0" xfId="0" applyFont="1" applyAlignment="1" applyProtection="1"/>
    <xf numFmtId="0" fontId="1" fillId="0" borderId="0" xfId="0" applyFont="1" applyAlignment="1" applyProtection="1">
      <alignment horizontal="center" vertical="center"/>
    </xf>
    <xf numFmtId="0" fontId="1" fillId="0" borderId="0" xfId="0" applyFont="1" applyAlignment="1" applyProtection="1">
      <alignment vertical="center"/>
    </xf>
    <xf numFmtId="0" fontId="58" fillId="0" borderId="0" xfId="0" applyFont="1" applyFill="1" applyProtection="1"/>
    <xf numFmtId="0" fontId="74" fillId="0" borderId="29" xfId="0" applyFont="1" applyFill="1" applyBorder="1" applyAlignment="1" applyProtection="1">
      <alignment horizontal="center" vertical="center"/>
      <protection locked="0"/>
    </xf>
    <xf numFmtId="164" fontId="74" fillId="0" borderId="46" xfId="0" applyNumberFormat="1" applyFont="1" applyFill="1" applyBorder="1" applyAlignment="1" applyProtection="1">
      <alignment horizontal="left" vertical="center" wrapText="1"/>
      <protection locked="0"/>
    </xf>
    <xf numFmtId="165" fontId="74" fillId="0" borderId="24" xfId="0" applyNumberFormat="1" applyFont="1" applyFill="1" applyBorder="1" applyAlignment="1" applyProtection="1">
      <alignment horizontal="center" vertical="center"/>
      <protection locked="0"/>
    </xf>
    <xf numFmtId="164" fontId="7" fillId="0" borderId="19" xfId="0" applyNumberFormat="1" applyFont="1" applyFill="1" applyBorder="1" applyAlignment="1" applyProtection="1">
      <alignment horizontal="center" vertical="center"/>
      <protection locked="0"/>
    </xf>
    <xf numFmtId="164" fontId="74" fillId="0" borderId="47" xfId="0" applyNumberFormat="1" applyFont="1" applyFill="1" applyBorder="1" applyAlignment="1" applyProtection="1">
      <alignment horizontal="left" vertical="center" wrapText="1"/>
      <protection locked="0"/>
    </xf>
    <xf numFmtId="164" fontId="7" fillId="0" borderId="9" xfId="0" applyNumberFormat="1" applyFont="1" applyFill="1" applyBorder="1" applyAlignment="1" applyProtection="1">
      <alignment horizontal="center" vertical="center"/>
      <protection locked="0"/>
    </xf>
    <xf numFmtId="168" fontId="73" fillId="0" borderId="9" xfId="0" applyNumberFormat="1" applyFont="1" applyFill="1" applyBorder="1" applyAlignment="1" applyProtection="1">
      <alignment horizontal="center" vertical="center"/>
      <protection locked="0"/>
    </xf>
    <xf numFmtId="0" fontId="78" fillId="0" borderId="0" xfId="0" applyFont="1" applyFill="1" applyAlignment="1" applyProtection="1">
      <alignment horizontal="left"/>
    </xf>
    <xf numFmtId="172" fontId="153" fillId="0" borderId="30" xfId="0" applyNumberFormat="1" applyFont="1" applyBorder="1" applyAlignment="1" applyProtection="1">
      <alignment horizontal="left"/>
      <protection locked="0"/>
    </xf>
    <xf numFmtId="0" fontId="4" fillId="0" borderId="0" xfId="0" applyFont="1" applyAlignment="1" applyProtection="1">
      <alignment vertical="center"/>
    </xf>
    <xf numFmtId="0" fontId="97" fillId="24" borderId="0" xfId="0" applyFont="1" applyFill="1" applyBorder="1" applyAlignment="1" applyProtection="1">
      <alignment horizontal="left" vertical="center"/>
    </xf>
    <xf numFmtId="0" fontId="9" fillId="0" borderId="0" xfId="0" applyFont="1" applyAlignment="1" applyProtection="1">
      <alignment horizontal="center"/>
    </xf>
    <xf numFmtId="0" fontId="129" fillId="0" borderId="0" xfId="0" applyFont="1" applyAlignment="1" applyProtection="1">
      <alignment horizontal="justify" wrapText="1"/>
    </xf>
    <xf numFmtId="167" fontId="156" fillId="0" borderId="0" xfId="0" applyNumberFormat="1" applyFont="1" applyFill="1" applyBorder="1" applyAlignment="1" applyProtection="1">
      <alignment horizontal="left"/>
      <protection locked="0"/>
    </xf>
    <xf numFmtId="0" fontId="129" fillId="0" borderId="0" xfId="0" applyFont="1" applyFill="1" applyAlignment="1" applyProtection="1">
      <alignment wrapText="1"/>
    </xf>
    <xf numFmtId="0" fontId="5" fillId="0" borderId="34" xfId="0" applyFont="1" applyFill="1" applyBorder="1" applyAlignment="1" applyProtection="1"/>
    <xf numFmtId="0" fontId="5" fillId="0" borderId="35" xfId="0" applyFont="1" applyFill="1" applyBorder="1" applyAlignment="1" applyProtection="1"/>
    <xf numFmtId="0" fontId="6" fillId="0" borderId="34" xfId="0" applyFont="1" applyFill="1" applyBorder="1" applyAlignment="1" applyProtection="1">
      <alignment horizontal="center" wrapText="1"/>
    </xf>
    <xf numFmtId="0" fontId="5" fillId="0" borderId="35" xfId="0" applyFont="1" applyFill="1" applyBorder="1" applyProtection="1"/>
    <xf numFmtId="0" fontId="5" fillId="0" borderId="34" xfId="0" applyFont="1" applyFill="1" applyBorder="1" applyProtection="1"/>
    <xf numFmtId="0" fontId="5" fillId="0" borderId="38" xfId="0" applyFont="1" applyFill="1" applyBorder="1" applyProtection="1"/>
    <xf numFmtId="9" fontId="5" fillId="0" borderId="40" xfId="0" applyNumberFormat="1" applyFont="1" applyFill="1" applyBorder="1" applyAlignment="1" applyProtection="1">
      <alignment horizontal="center"/>
    </xf>
    <xf numFmtId="0" fontId="5" fillId="0" borderId="40" xfId="0" applyFont="1" applyFill="1" applyBorder="1" applyProtection="1"/>
    <xf numFmtId="0" fontId="5" fillId="0" borderId="40" xfId="0" applyFont="1" applyFill="1" applyBorder="1" applyAlignment="1" applyProtection="1">
      <alignment horizontal="left" vertical="center"/>
    </xf>
    <xf numFmtId="0" fontId="5" fillId="0" borderId="39" xfId="0" applyFont="1" applyFill="1" applyBorder="1" applyProtection="1"/>
    <xf numFmtId="0" fontId="5" fillId="0" borderId="37" xfId="0" applyFont="1" applyFill="1" applyBorder="1" applyProtection="1"/>
    <xf numFmtId="9" fontId="5" fillId="0" borderId="37" xfId="0" applyNumberFormat="1" applyFont="1" applyFill="1" applyBorder="1" applyAlignment="1" applyProtection="1">
      <alignment horizontal="center"/>
    </xf>
    <xf numFmtId="0" fontId="5" fillId="0" borderId="37" xfId="0" applyFont="1" applyFill="1" applyBorder="1" applyAlignment="1" applyProtection="1">
      <alignment horizontal="left" vertical="center"/>
    </xf>
    <xf numFmtId="0" fontId="5" fillId="0" borderId="37" xfId="0" applyFont="1" applyBorder="1" applyProtection="1"/>
    <xf numFmtId="9" fontId="5" fillId="0" borderId="37" xfId="0" applyNumberFormat="1" applyFont="1" applyBorder="1" applyAlignment="1" applyProtection="1">
      <alignment horizontal="center"/>
    </xf>
    <xf numFmtId="0" fontId="19" fillId="0" borderId="0" xfId="0" applyFont="1" applyFill="1" applyAlignment="1" applyProtection="1">
      <alignment horizontal="right"/>
    </xf>
    <xf numFmtId="0" fontId="146" fillId="0" borderId="0" xfId="0" applyFont="1" applyFill="1" applyAlignment="1" applyProtection="1">
      <alignment horizontal="right"/>
    </xf>
    <xf numFmtId="167" fontId="155" fillId="0" borderId="0" xfId="0" applyNumberFormat="1" applyFont="1" applyFill="1" applyBorder="1" applyAlignment="1" applyProtection="1">
      <alignment horizontal="left"/>
      <protection locked="0"/>
    </xf>
    <xf numFmtId="166" fontId="111" fillId="0" borderId="0" xfId="0" applyNumberFormat="1" applyFont="1" applyFill="1" applyBorder="1" applyAlignment="1" applyProtection="1">
      <alignment horizontal="left" vertical="center"/>
    </xf>
    <xf numFmtId="167" fontId="139" fillId="0" borderId="0" xfId="0" applyNumberFormat="1" applyFont="1" applyFill="1" applyBorder="1" applyAlignment="1" applyProtection="1">
      <alignment horizontal="left" indent="1"/>
    </xf>
    <xf numFmtId="167" fontId="20" fillId="0" borderId="0" xfId="0" applyNumberFormat="1" applyFont="1" applyFill="1" applyBorder="1" applyAlignment="1" applyProtection="1">
      <alignment horizontal="right"/>
    </xf>
    <xf numFmtId="0" fontId="147" fillId="0" borderId="0" xfId="0" applyFont="1" applyProtection="1"/>
    <xf numFmtId="0" fontId="129" fillId="0" borderId="0" xfId="0" applyFont="1" applyProtection="1"/>
    <xf numFmtId="0" fontId="5" fillId="0" borderId="0" xfId="0" applyFont="1" applyFill="1" applyBorder="1" applyAlignment="1" applyProtection="1">
      <alignment vertical="center"/>
    </xf>
    <xf numFmtId="2" fontId="11" fillId="0" borderId="25" xfId="0" applyNumberFormat="1" applyFont="1" applyFill="1" applyBorder="1" applyAlignment="1" applyProtection="1">
      <alignment horizontal="center" vertical="center"/>
    </xf>
    <xf numFmtId="2" fontId="11" fillId="0" borderId="44" xfId="0" applyNumberFormat="1" applyFont="1" applyFill="1" applyBorder="1" applyAlignment="1" applyProtection="1">
      <alignment horizontal="center" vertical="center"/>
    </xf>
    <xf numFmtId="2" fontId="11" fillId="0" borderId="45" xfId="0" applyNumberFormat="1" applyFont="1" applyFill="1" applyBorder="1" applyAlignment="1" applyProtection="1">
      <alignment horizontal="center" vertical="center"/>
    </xf>
    <xf numFmtId="2" fontId="10" fillId="0" borderId="46" xfId="0" applyNumberFormat="1" applyFont="1" applyFill="1" applyBorder="1" applyAlignment="1" applyProtection="1">
      <alignment horizontal="center" vertical="center"/>
    </xf>
    <xf numFmtId="2" fontId="11" fillId="0" borderId="48" xfId="0" applyNumberFormat="1" applyFont="1" applyFill="1" applyBorder="1" applyAlignment="1" applyProtection="1">
      <alignment horizontal="center" vertical="center"/>
    </xf>
    <xf numFmtId="2" fontId="11" fillId="0" borderId="31" xfId="0" applyNumberFormat="1" applyFont="1" applyFill="1" applyBorder="1" applyAlignment="1" applyProtection="1">
      <alignment horizontal="center" vertical="center"/>
    </xf>
    <xf numFmtId="2" fontId="11" fillId="0" borderId="26" xfId="0" applyNumberFormat="1" applyFont="1" applyFill="1" applyBorder="1" applyAlignment="1" applyProtection="1">
      <alignment horizontal="center" vertical="center"/>
    </xf>
    <xf numFmtId="2" fontId="11" fillId="0" borderId="24" xfId="0" applyNumberFormat="1" applyFont="1" applyFill="1" applyBorder="1" applyAlignment="1" applyProtection="1">
      <alignment horizontal="center" vertical="center"/>
    </xf>
    <xf numFmtId="2" fontId="11" fillId="0" borderId="29" xfId="0" applyNumberFormat="1" applyFont="1" applyFill="1" applyBorder="1" applyAlignment="1" applyProtection="1">
      <alignment horizontal="center" vertical="center"/>
    </xf>
    <xf numFmtId="0" fontId="0" fillId="24" borderId="0" xfId="0" applyFill="1" applyAlignment="1" applyProtection="1">
      <alignment horizontal="center"/>
    </xf>
    <xf numFmtId="0" fontId="3" fillId="0" borderId="0" xfId="0" quotePrefix="1" applyFont="1" applyAlignment="1">
      <alignment horizontal="left"/>
    </xf>
    <xf numFmtId="173" fontId="3" fillId="0" borderId="0" xfId="0" applyNumberFormat="1" applyFont="1"/>
    <xf numFmtId="173" fontId="3" fillId="0" borderId="0" xfId="0" quotePrefix="1" applyNumberFormat="1" applyFont="1" applyAlignment="1">
      <alignment horizontal="right"/>
    </xf>
    <xf numFmtId="0" fontId="6" fillId="28" borderId="21" xfId="0" applyFont="1" applyFill="1" applyBorder="1" applyAlignment="1" applyProtection="1">
      <alignment horizontal="left" vertical="center" wrapText="1"/>
    </xf>
    <xf numFmtId="0" fontId="3" fillId="28" borderId="22" xfId="0" applyFont="1" applyFill="1" applyBorder="1" applyAlignment="1" applyProtection="1">
      <alignment horizontal="left" vertical="center" wrapText="1"/>
    </xf>
    <xf numFmtId="0" fontId="36" fillId="28" borderId="23" xfId="0" applyFont="1" applyFill="1" applyBorder="1" applyAlignment="1" applyProtection="1">
      <alignment horizontal="left" vertical="center"/>
    </xf>
    <xf numFmtId="0" fontId="4" fillId="28" borderId="0" xfId="0" applyFont="1" applyFill="1" applyBorder="1" applyAlignment="1" applyProtection="1">
      <alignment horizontal="center"/>
    </xf>
    <xf numFmtId="0" fontId="4" fillId="28" borderId="22" xfId="0" applyFont="1" applyFill="1" applyBorder="1" applyAlignment="1" applyProtection="1">
      <alignment horizontal="center"/>
    </xf>
    <xf numFmtId="0" fontId="6" fillId="28" borderId="21" xfId="0" applyFont="1" applyFill="1" applyBorder="1" applyAlignment="1" applyProtection="1">
      <alignment horizontal="left" vertical="center"/>
    </xf>
    <xf numFmtId="0" fontId="6" fillId="28" borderId="0" xfId="0" applyFont="1" applyFill="1" applyBorder="1" applyAlignment="1" applyProtection="1">
      <alignment horizontal="center" vertical="center"/>
    </xf>
    <xf numFmtId="0" fontId="6" fillId="28" borderId="0" xfId="0" applyFont="1" applyFill="1" applyBorder="1" applyAlignment="1" applyProtection="1">
      <alignment horizontal="right" vertical="center"/>
    </xf>
    <xf numFmtId="0" fontId="6" fillId="28" borderId="23" xfId="0" applyFont="1" applyFill="1" applyBorder="1" applyAlignment="1" applyProtection="1">
      <alignment horizontal="left" vertical="center"/>
    </xf>
    <xf numFmtId="0" fontId="6" fillId="28" borderId="23" xfId="0" applyFont="1" applyFill="1" applyBorder="1" applyAlignment="1" applyProtection="1">
      <alignment horizontal="center"/>
    </xf>
    <xf numFmtId="0" fontId="28" fillId="28" borderId="21" xfId="0" applyFont="1" applyFill="1" applyBorder="1" applyAlignment="1" applyProtection="1">
      <alignment horizontal="center"/>
    </xf>
    <xf numFmtId="9" fontId="28" fillId="28" borderId="22" xfId="0" applyNumberFormat="1" applyFont="1" applyFill="1" applyBorder="1" applyAlignment="1" applyProtection="1">
      <alignment horizontal="center"/>
    </xf>
    <xf numFmtId="0" fontId="81" fillId="0" borderId="17" xfId="0" applyFont="1" applyFill="1" applyBorder="1" applyAlignment="1" applyProtection="1">
      <alignment horizontal="center" vertical="center"/>
    </xf>
    <xf numFmtId="0" fontId="81" fillId="0" borderId="18" xfId="0" applyFont="1" applyFill="1" applyBorder="1" applyAlignment="1" applyProtection="1">
      <alignment vertical="center"/>
    </xf>
    <xf numFmtId="0" fontId="81" fillId="0" borderId="17" xfId="0" applyFont="1" applyFill="1" applyBorder="1" applyAlignment="1" applyProtection="1">
      <alignment horizontal="left" vertical="center"/>
    </xf>
    <xf numFmtId="0" fontId="3" fillId="28" borderId="21" xfId="0" applyFont="1" applyFill="1" applyBorder="1" applyAlignment="1" applyProtection="1">
      <alignment horizontal="center"/>
    </xf>
    <xf numFmtId="0" fontId="84" fillId="28" borderId="0" xfId="0" applyFont="1" applyFill="1" applyBorder="1" applyAlignment="1" applyProtection="1">
      <alignment vertical="center"/>
    </xf>
    <xf numFmtId="0" fontId="84" fillId="28" borderId="22" xfId="0" applyFont="1" applyFill="1" applyBorder="1" applyAlignment="1" applyProtection="1">
      <alignment vertical="center"/>
    </xf>
    <xf numFmtId="0" fontId="3" fillId="28" borderId="23" xfId="0" applyFont="1" applyFill="1" applyBorder="1" applyAlignment="1" applyProtection="1">
      <alignment horizontal="center" vertical="center"/>
    </xf>
    <xf numFmtId="0" fontId="3" fillId="28" borderId="0" xfId="0" applyFont="1" applyFill="1" applyBorder="1" applyAlignment="1" applyProtection="1"/>
    <xf numFmtId="0" fontId="8" fillId="28" borderId="21" xfId="0" applyFont="1" applyFill="1" applyBorder="1" applyAlignment="1" applyProtection="1">
      <alignment horizontal="center"/>
    </xf>
    <xf numFmtId="0" fontId="8" fillId="28" borderId="0" xfId="0" applyFont="1" applyFill="1" applyBorder="1" applyAlignment="1" applyProtection="1">
      <alignment horizontal="center"/>
    </xf>
    <xf numFmtId="0" fontId="8" fillId="28" borderId="22" xfId="0" applyFont="1" applyFill="1" applyBorder="1" applyAlignment="1" applyProtection="1">
      <alignment horizontal="center"/>
    </xf>
    <xf numFmtId="0" fontId="3" fillId="28" borderId="0" xfId="0" applyFont="1" applyFill="1" applyBorder="1" applyAlignment="1" applyProtection="1">
      <alignment horizontal="center"/>
    </xf>
    <xf numFmtId="0" fontId="3" fillId="28" borderId="21" xfId="0" applyFont="1" applyFill="1" applyBorder="1" applyAlignment="1" applyProtection="1">
      <alignment horizontal="left" vertical="center"/>
    </xf>
    <xf numFmtId="0" fontId="3" fillId="28" borderId="0" xfId="0" applyFont="1" applyFill="1" applyBorder="1" applyAlignment="1" applyProtection="1">
      <alignment horizontal="center" vertical="center"/>
    </xf>
    <xf numFmtId="0" fontId="3" fillId="28" borderId="0" xfId="0" applyFont="1" applyFill="1" applyBorder="1" applyAlignment="1" applyProtection="1">
      <alignment horizontal="right" vertical="center"/>
    </xf>
    <xf numFmtId="0" fontId="3" fillId="28" borderId="23" xfId="0" applyFont="1" applyFill="1" applyBorder="1" applyAlignment="1" applyProtection="1">
      <alignment horizontal="left" vertical="center"/>
    </xf>
    <xf numFmtId="0" fontId="70" fillId="28" borderId="0" xfId="0" applyFont="1" applyFill="1" applyBorder="1" applyAlignment="1" applyProtection="1"/>
    <xf numFmtId="0" fontId="3" fillId="28" borderId="23" xfId="0" applyFont="1" applyFill="1" applyBorder="1" applyAlignment="1" applyProtection="1">
      <alignment horizontal="center"/>
    </xf>
    <xf numFmtId="0" fontId="97" fillId="28" borderId="23" xfId="0" applyFont="1" applyFill="1" applyBorder="1" applyAlignment="1" applyProtection="1">
      <alignment horizontal="center"/>
    </xf>
    <xf numFmtId="0" fontId="97" fillId="28" borderId="0" xfId="0" applyFont="1" applyFill="1" applyBorder="1" applyAlignment="1" applyProtection="1">
      <alignment horizontal="center"/>
    </xf>
    <xf numFmtId="0" fontId="98" fillId="28" borderId="0" xfId="0" applyFont="1" applyFill="1" applyBorder="1" applyAlignment="1" applyProtection="1"/>
    <xf numFmtId="9" fontId="13" fillId="28" borderId="22" xfId="0" applyNumberFormat="1" applyFont="1" applyFill="1" applyBorder="1" applyAlignment="1" applyProtection="1">
      <alignment horizontal="center"/>
    </xf>
    <xf numFmtId="0" fontId="0" fillId="0" borderId="35" xfId="0" applyBorder="1"/>
    <xf numFmtId="0" fontId="36" fillId="25" borderId="49" xfId="0" applyFont="1" applyFill="1" applyBorder="1" applyAlignment="1">
      <alignment vertical="center"/>
    </xf>
    <xf numFmtId="0" fontId="36" fillId="33" borderId="49" xfId="0" applyFont="1" applyFill="1" applyBorder="1" applyAlignment="1">
      <alignment vertical="center"/>
    </xf>
    <xf numFmtId="0" fontId="36" fillId="0" borderId="0" xfId="0" applyFont="1"/>
    <xf numFmtId="0" fontId="161" fillId="34" borderId="49" xfId="0" applyFont="1" applyFill="1" applyBorder="1" applyAlignment="1">
      <alignment vertical="center"/>
    </xf>
    <xf numFmtId="0" fontId="161" fillId="35" borderId="49" xfId="0" applyFont="1" applyFill="1" applyBorder="1" applyAlignment="1">
      <alignment vertical="center"/>
    </xf>
    <xf numFmtId="0" fontId="0" fillId="0" borderId="37" xfId="0" applyBorder="1"/>
    <xf numFmtId="0" fontId="0" fillId="0" borderId="33" xfId="0" applyBorder="1"/>
    <xf numFmtId="0" fontId="0" fillId="0" borderId="40" xfId="0" applyBorder="1"/>
    <xf numFmtId="0" fontId="0" fillId="0" borderId="39" xfId="0" applyBorder="1"/>
    <xf numFmtId="0" fontId="36" fillId="31" borderId="49" xfId="0" applyFont="1" applyFill="1" applyBorder="1" applyAlignment="1">
      <alignment vertical="center"/>
    </xf>
    <xf numFmtId="0" fontId="162" fillId="0" borderId="0" xfId="0" applyFont="1"/>
    <xf numFmtId="0" fontId="36" fillId="0" borderId="32" xfId="0" applyFont="1" applyBorder="1" applyAlignment="1">
      <alignment vertical="center"/>
    </xf>
    <xf numFmtId="0" fontId="36" fillId="0" borderId="34" xfId="0" applyFont="1" applyBorder="1" applyAlignment="1">
      <alignment vertical="center"/>
    </xf>
    <xf numFmtId="0" fontId="36" fillId="0" borderId="38" xfId="0" applyFont="1" applyBorder="1" applyAlignment="1">
      <alignment vertical="center"/>
    </xf>
    <xf numFmtId="0" fontId="21" fillId="0" borderId="0" xfId="0" applyFont="1" applyFill="1" applyAlignment="1" applyProtection="1">
      <alignment horizontal="center" wrapText="1"/>
    </xf>
    <xf numFmtId="0" fontId="21" fillId="0" borderId="0" xfId="0" applyFont="1" applyFill="1" applyAlignment="1" applyProtection="1">
      <alignment horizontal="left"/>
    </xf>
    <xf numFmtId="9" fontId="2" fillId="0" borderId="43" xfId="0" applyNumberFormat="1" applyFont="1" applyFill="1" applyBorder="1" applyAlignment="1" applyProtection="1">
      <alignment horizontal="center" vertical="center"/>
    </xf>
    <xf numFmtId="0" fontId="121" fillId="0" borderId="0" xfId="0" applyFont="1" applyFill="1" applyBorder="1"/>
    <xf numFmtId="0" fontId="163" fillId="0" borderId="0" xfId="0" applyFont="1" applyFill="1" applyBorder="1"/>
    <xf numFmtId="0" fontId="24" fillId="0" borderId="0" xfId="0" applyFont="1"/>
    <xf numFmtId="0" fontId="6" fillId="0" borderId="0" xfId="0" applyFont="1" applyFill="1" applyBorder="1" applyAlignment="1" applyProtection="1">
      <alignment horizontal="center" vertical="center"/>
    </xf>
    <xf numFmtId="0" fontId="164" fillId="0" borderId="0" xfId="0" applyFont="1"/>
    <xf numFmtId="0" fontId="144" fillId="0" borderId="0" xfId="0" applyFont="1" applyAlignment="1">
      <alignment horizontal="left" vertical="center"/>
    </xf>
    <xf numFmtId="0" fontId="145" fillId="0" borderId="0" xfId="0" applyFont="1" applyAlignment="1">
      <alignment horizontal="left" vertical="center"/>
    </xf>
    <xf numFmtId="0" fontId="165" fillId="0" borderId="38" xfId="0" applyFont="1" applyBorder="1" applyAlignment="1">
      <alignment vertical="center"/>
    </xf>
    <xf numFmtId="0" fontId="121" fillId="0" borderId="0" xfId="0" applyFont="1" applyFill="1" applyBorder="1" applyAlignment="1">
      <alignment vertical="center"/>
    </xf>
    <xf numFmtId="0" fontId="166" fillId="0" borderId="0" xfId="0" applyFont="1"/>
    <xf numFmtId="0" fontId="166" fillId="0" borderId="0" xfId="0" applyFont="1" applyAlignment="1">
      <alignment horizontal="left" indent="2"/>
    </xf>
    <xf numFmtId="0" fontId="30" fillId="0" borderId="0" xfId="0" applyFont="1" applyFill="1" applyBorder="1" applyAlignment="1" applyProtection="1">
      <alignment horizontal="left" vertical="center" wrapText="1"/>
      <protection locked="0"/>
    </xf>
    <xf numFmtId="0" fontId="30" fillId="0" borderId="0" xfId="0" applyFont="1" applyFill="1" applyBorder="1" applyAlignment="1" applyProtection="1">
      <alignment horizontal="left" vertical="center" wrapText="1"/>
    </xf>
    <xf numFmtId="0" fontId="36" fillId="0" borderId="0" xfId="0" applyFont="1" applyFill="1" applyBorder="1"/>
    <xf numFmtId="164" fontId="59" fillId="0" borderId="0" xfId="0" applyNumberFormat="1" applyFont="1" applyFill="1" applyBorder="1" applyAlignment="1">
      <alignment horizontal="center"/>
    </xf>
    <xf numFmtId="164" fontId="122" fillId="0" borderId="0" xfId="0" applyNumberFormat="1" applyFont="1" applyFill="1" applyBorder="1" applyAlignment="1">
      <alignment horizontal="center"/>
    </xf>
    <xf numFmtId="0" fontId="56" fillId="0" borderId="0" xfId="0" applyFont="1" applyBorder="1" applyAlignment="1"/>
    <xf numFmtId="165" fontId="6" fillId="0" borderId="44" xfId="0" applyNumberFormat="1" applyFont="1" applyFill="1" applyBorder="1" applyAlignment="1" applyProtection="1">
      <alignment horizontal="center" vertical="center"/>
    </xf>
    <xf numFmtId="0" fontId="6" fillId="0" borderId="44" xfId="0" applyFont="1" applyFill="1" applyBorder="1" applyAlignment="1" applyProtection="1">
      <alignment horizontal="left" vertical="center"/>
    </xf>
    <xf numFmtId="0" fontId="6" fillId="0" borderId="45" xfId="0" applyFont="1" applyFill="1" applyBorder="1" applyAlignment="1" applyProtection="1">
      <alignment horizontal="center" vertical="center"/>
    </xf>
    <xf numFmtId="165" fontId="6" fillId="0" borderId="24" xfId="0" applyNumberFormat="1" applyFont="1" applyFill="1" applyBorder="1" applyAlignment="1" applyProtection="1">
      <alignment horizontal="center" vertical="center"/>
    </xf>
    <xf numFmtId="0" fontId="6" fillId="0" borderId="24" xfId="0" applyFont="1" applyFill="1" applyBorder="1" applyAlignment="1" applyProtection="1">
      <alignment horizontal="left" vertical="center"/>
    </xf>
    <xf numFmtId="0" fontId="6" fillId="0" borderId="29" xfId="0" applyFont="1" applyFill="1" applyBorder="1" applyAlignment="1" applyProtection="1">
      <alignment horizontal="center" vertical="center"/>
    </xf>
    <xf numFmtId="164" fontId="13" fillId="0" borderId="50" xfId="0" applyNumberFormat="1" applyFont="1" applyFill="1" applyBorder="1" applyAlignment="1" applyProtection="1">
      <alignment horizontal="center" vertical="center"/>
    </xf>
    <xf numFmtId="164" fontId="13" fillId="0" borderId="9" xfId="0" applyNumberFormat="1" applyFont="1" applyFill="1" applyBorder="1" applyAlignment="1" applyProtection="1">
      <alignment horizontal="center" vertical="center"/>
    </xf>
    <xf numFmtId="0" fontId="172" fillId="27" borderId="43" xfId="0" applyFont="1" applyFill="1" applyBorder="1" applyAlignment="1" applyProtection="1">
      <alignment horizontal="center" vertical="center"/>
    </xf>
    <xf numFmtId="0" fontId="69" fillId="24" borderId="0" xfId="0" applyFont="1" applyFill="1" applyBorder="1" applyProtection="1"/>
    <xf numFmtId="169" fontId="172" fillId="27" borderId="43" xfId="0" applyNumberFormat="1" applyFont="1" applyFill="1" applyBorder="1" applyAlignment="1" applyProtection="1">
      <alignment horizontal="center" vertical="center"/>
    </xf>
    <xf numFmtId="169" fontId="85" fillId="27" borderId="43" xfId="0" applyNumberFormat="1" applyFont="1" applyFill="1" applyBorder="1" applyAlignment="1" applyProtection="1">
      <alignment horizontal="center" vertical="center"/>
    </xf>
    <xf numFmtId="164" fontId="4" fillId="0" borderId="46" xfId="0" applyNumberFormat="1" applyFont="1" applyFill="1" applyBorder="1" applyAlignment="1" applyProtection="1">
      <alignment horizontal="center" vertical="center"/>
    </xf>
    <xf numFmtId="0" fontId="13" fillId="0" borderId="0" xfId="0" applyFont="1" applyFill="1" applyAlignment="1" applyProtection="1">
      <alignment horizontal="center" vertical="top" wrapText="1"/>
    </xf>
    <xf numFmtId="164" fontId="36" fillId="0" borderId="51" xfId="0" applyNumberFormat="1" applyFont="1" applyFill="1" applyBorder="1" applyAlignment="1" applyProtection="1">
      <alignment horizontal="center" vertical="center"/>
    </xf>
    <xf numFmtId="164" fontId="36" fillId="0" borderId="52" xfId="0" applyNumberFormat="1" applyFont="1" applyFill="1" applyBorder="1" applyAlignment="1" applyProtection="1">
      <alignment horizontal="center" vertical="center"/>
    </xf>
    <xf numFmtId="165" fontId="6" fillId="0" borderId="44" xfId="0" applyNumberFormat="1" applyFont="1" applyBorder="1" applyAlignment="1" applyProtection="1">
      <alignment horizontal="center" vertical="center"/>
    </xf>
    <xf numFmtId="0" fontId="6" fillId="0" borderId="44" xfId="0" applyFont="1" applyBorder="1" applyAlignment="1" applyProtection="1">
      <alignment horizontal="left" vertical="center"/>
    </xf>
    <xf numFmtId="165" fontId="6" fillId="0" borderId="24" xfId="0" applyNumberFormat="1" applyFont="1" applyBorder="1" applyAlignment="1" applyProtection="1">
      <alignment horizontal="center" vertical="center"/>
    </xf>
    <xf numFmtId="0" fontId="6" fillId="0" borderId="24" xfId="0" applyFont="1" applyBorder="1" applyAlignment="1" applyProtection="1">
      <alignment horizontal="left" vertical="center"/>
    </xf>
    <xf numFmtId="0" fontId="3" fillId="0" borderId="0" xfId="0" applyFont="1" applyFill="1" applyAlignment="1" applyProtection="1">
      <alignment horizontal="center" wrapText="1"/>
    </xf>
    <xf numFmtId="0" fontId="54" fillId="31" borderId="12" xfId="0" applyFont="1" applyFill="1" applyBorder="1" applyAlignment="1" applyProtection="1">
      <alignment horizontal="center" vertical="center"/>
    </xf>
    <xf numFmtId="0" fontId="0" fillId="31" borderId="23" xfId="0" applyFill="1" applyBorder="1" applyAlignment="1" applyProtection="1">
      <alignment horizontal="center" vertical="center"/>
    </xf>
    <xf numFmtId="0" fontId="0" fillId="31" borderId="16" xfId="0" applyFill="1" applyBorder="1" applyAlignment="1" applyProtection="1">
      <alignment horizontal="center" vertical="center"/>
    </xf>
    <xf numFmtId="0" fontId="173" fillId="0" borderId="0" xfId="0" applyFont="1" applyFill="1" applyBorder="1" applyAlignment="1">
      <alignment horizontal="center"/>
    </xf>
    <xf numFmtId="0" fontId="82" fillId="27" borderId="34" xfId="0" applyFont="1" applyFill="1" applyBorder="1" applyAlignment="1">
      <alignment vertical="center"/>
    </xf>
    <xf numFmtId="0" fontId="123" fillId="27" borderId="34" xfId="0" applyFont="1" applyFill="1" applyBorder="1" applyAlignment="1">
      <alignment vertical="center"/>
    </xf>
    <xf numFmtId="170" fontId="122" fillId="27" borderId="35" xfId="0" applyNumberFormat="1" applyFont="1" applyFill="1" applyBorder="1" applyAlignment="1">
      <alignment vertical="center"/>
    </xf>
    <xf numFmtId="164" fontId="122" fillId="27" borderId="35" xfId="0" applyNumberFormat="1" applyFont="1" applyFill="1" applyBorder="1" applyAlignment="1">
      <alignment horizontal="center"/>
    </xf>
    <xf numFmtId="164" fontId="122" fillId="27" borderId="39" xfId="0" applyNumberFormat="1" applyFont="1" applyFill="1" applyBorder="1" applyAlignment="1">
      <alignment horizontal="center"/>
    </xf>
    <xf numFmtId="0" fontId="127" fillId="27" borderId="34" xfId="0" applyFont="1" applyFill="1" applyBorder="1" applyAlignment="1">
      <alignment horizontal="left" vertical="center" indent="2"/>
    </xf>
    <xf numFmtId="0" fontId="127" fillId="27" borderId="38" xfId="0" applyFont="1" applyFill="1" applyBorder="1" applyAlignment="1">
      <alignment horizontal="left" vertical="center" indent="2"/>
    </xf>
    <xf numFmtId="0" fontId="174" fillId="0" borderId="0" xfId="0" applyFont="1" applyFill="1" applyBorder="1" applyAlignment="1">
      <alignment horizontal="right"/>
    </xf>
    <xf numFmtId="0" fontId="60" fillId="0" borderId="37" xfId="0" applyFont="1" applyFill="1" applyBorder="1" applyAlignment="1">
      <alignment horizontal="right" vertical="center"/>
    </xf>
    <xf numFmtId="164" fontId="60" fillId="0" borderId="37" xfId="0" applyNumberFormat="1" applyFont="1" applyFill="1" applyBorder="1" applyAlignment="1">
      <alignment horizontal="center"/>
    </xf>
    <xf numFmtId="0" fontId="60" fillId="0" borderId="0" xfId="0" applyFont="1" applyFill="1" applyBorder="1" applyAlignment="1">
      <alignment horizontal="right" vertical="center"/>
    </xf>
    <xf numFmtId="164" fontId="60" fillId="0" borderId="0" xfId="0" applyNumberFormat="1" applyFont="1" applyFill="1" applyBorder="1" applyAlignment="1">
      <alignment horizontal="center"/>
    </xf>
    <xf numFmtId="168" fontId="154" fillId="0" borderId="53" xfId="0" applyNumberFormat="1" applyFont="1" applyFill="1" applyBorder="1" applyAlignment="1" applyProtection="1">
      <alignment horizontal="left"/>
      <protection locked="0"/>
    </xf>
    <xf numFmtId="166" fontId="154" fillId="0" borderId="53" xfId="0" applyNumberFormat="1" applyFont="1" applyFill="1" applyBorder="1" applyAlignment="1" applyProtection="1">
      <alignment horizontal="left"/>
      <protection locked="0"/>
    </xf>
    <xf numFmtId="0" fontId="63" fillId="0" borderId="0" xfId="0" applyFont="1" applyFill="1" applyBorder="1" applyAlignment="1" applyProtection="1">
      <alignment horizontal="center" vertical="top" wrapText="1"/>
    </xf>
    <xf numFmtId="0" fontId="28" fillId="0" borderId="0" xfId="0" applyFont="1" applyFill="1" applyBorder="1" applyAlignment="1" applyProtection="1">
      <alignment horizontal="left"/>
    </xf>
    <xf numFmtId="0" fontId="140" fillId="27" borderId="32" xfId="0" applyFont="1" applyFill="1" applyBorder="1" applyProtection="1"/>
    <xf numFmtId="0" fontId="137" fillId="27" borderId="33" xfId="0" applyFont="1" applyFill="1" applyBorder="1" applyAlignment="1" applyProtection="1">
      <alignment horizontal="center" wrapText="1"/>
    </xf>
    <xf numFmtId="0" fontId="59" fillId="27" borderId="34" xfId="0" applyFont="1" applyFill="1" applyBorder="1" applyAlignment="1" applyProtection="1">
      <alignment horizontal="center" wrapText="1"/>
    </xf>
    <xf numFmtId="1" fontId="127" fillId="27" borderId="35" xfId="0" applyNumberFormat="1" applyFont="1" applyFill="1" applyBorder="1" applyAlignment="1" applyProtection="1">
      <alignment horizontal="center" vertical="center" wrapText="1"/>
    </xf>
    <xf numFmtId="0" fontId="70" fillId="27" borderId="38" xfId="0" applyFont="1" applyFill="1" applyBorder="1" applyProtection="1"/>
    <xf numFmtId="0" fontId="63" fillId="27" borderId="39" xfId="0" applyFont="1" applyFill="1" applyBorder="1" applyAlignment="1" applyProtection="1">
      <alignment horizontal="center" vertical="top" wrapText="1"/>
    </xf>
    <xf numFmtId="0" fontId="137" fillId="27" borderId="37" xfId="0" applyFont="1" applyFill="1" applyBorder="1" applyAlignment="1" applyProtection="1">
      <alignment horizontal="right"/>
    </xf>
    <xf numFmtId="0" fontId="122" fillId="27" borderId="0" xfId="0" applyFont="1" applyFill="1" applyBorder="1" applyAlignment="1" applyProtection="1">
      <alignment horizontal="right" vertical="center"/>
    </xf>
    <xf numFmtId="0" fontId="59" fillId="27" borderId="40" xfId="0" applyFont="1" applyFill="1" applyBorder="1" applyAlignment="1" applyProtection="1">
      <alignment horizontal="right" vertical="top"/>
    </xf>
    <xf numFmtId="0" fontId="176" fillId="27" borderId="0" xfId="0" applyFont="1" applyFill="1" applyBorder="1" applyAlignment="1" applyProtection="1">
      <alignment horizontal="right" vertical="center"/>
    </xf>
    <xf numFmtId="0" fontId="115" fillId="27" borderId="40" xfId="0" applyFont="1" applyFill="1" applyBorder="1" applyAlignment="1" applyProtection="1">
      <alignment horizontal="right" vertical="top"/>
    </xf>
    <xf numFmtId="0" fontId="6" fillId="0" borderId="0" xfId="0" applyFont="1" applyFill="1" applyProtection="1"/>
    <xf numFmtId="168" fontId="102" fillId="0" borderId="53" xfId="0" applyNumberFormat="1" applyFont="1" applyFill="1" applyBorder="1" applyAlignment="1" applyProtection="1">
      <alignment horizontal="center"/>
      <protection locked="0"/>
    </xf>
    <xf numFmtId="0" fontId="28" fillId="0" borderId="26" xfId="0" applyFont="1" applyFill="1" applyBorder="1" applyAlignment="1" applyProtection="1">
      <alignment horizontal="center" vertical="center"/>
    </xf>
    <xf numFmtId="165" fontId="28" fillId="0" borderId="24" xfId="0" applyNumberFormat="1" applyFont="1" applyFill="1" applyBorder="1" applyAlignment="1" applyProtection="1">
      <alignment horizontal="center" vertical="center"/>
    </xf>
    <xf numFmtId="0" fontId="28" fillId="0" borderId="54" xfId="0" applyFont="1" applyFill="1" applyBorder="1" applyAlignment="1" applyProtection="1">
      <alignment horizontal="left" vertical="center" indent="1"/>
    </xf>
    <xf numFmtId="0" fontId="28" fillId="0" borderId="31" xfId="0" applyFont="1" applyFill="1" applyBorder="1" applyAlignment="1" applyProtection="1">
      <alignment horizontal="center" vertical="center"/>
    </xf>
    <xf numFmtId="165" fontId="28" fillId="0" borderId="44" xfId="0" applyNumberFormat="1" applyFont="1" applyFill="1" applyBorder="1" applyAlignment="1" applyProtection="1">
      <alignment horizontal="center" vertical="center"/>
    </xf>
    <xf numFmtId="0" fontId="28" fillId="0" borderId="44" xfId="0" applyFont="1" applyFill="1" applyBorder="1" applyAlignment="1" applyProtection="1">
      <alignment horizontal="left" vertical="center"/>
    </xf>
    <xf numFmtId="0" fontId="28" fillId="0" borderId="24" xfId="0" applyFont="1" applyFill="1" applyBorder="1" applyAlignment="1" applyProtection="1">
      <alignment horizontal="left" vertical="center"/>
    </xf>
    <xf numFmtId="0" fontId="36" fillId="0" borderId="14" xfId="0" applyFont="1" applyFill="1" applyBorder="1" applyAlignment="1" applyProtection="1">
      <alignment horizontal="center" vertical="center" wrapText="1"/>
    </xf>
    <xf numFmtId="0" fontId="6" fillId="25" borderId="12" xfId="0" applyFont="1" applyFill="1" applyBorder="1" applyAlignment="1" applyProtection="1">
      <alignment horizontal="center" vertical="center" wrapText="1"/>
    </xf>
    <xf numFmtId="0" fontId="97" fillId="0" borderId="0" xfId="0" applyFont="1" applyFill="1" applyBorder="1" applyAlignment="1" applyProtection="1">
      <alignment vertical="center" wrapText="1"/>
    </xf>
    <xf numFmtId="0" fontId="13" fillId="25" borderId="21" xfId="0" applyFont="1" applyFill="1" applyBorder="1" applyAlignment="1" applyProtection="1">
      <alignment horizontal="center" vertical="center" wrapText="1"/>
    </xf>
    <xf numFmtId="0" fontId="13" fillId="25" borderId="22" xfId="0" applyFont="1" applyFill="1" applyBorder="1" applyAlignment="1" applyProtection="1">
      <alignment horizontal="center" vertical="center" wrapText="1"/>
    </xf>
    <xf numFmtId="0" fontId="13" fillId="25" borderId="13" xfId="0" applyFont="1" applyFill="1" applyBorder="1" applyAlignment="1" applyProtection="1">
      <alignment horizontal="center" vertical="center" wrapText="1"/>
    </xf>
    <xf numFmtId="0" fontId="13" fillId="25" borderId="15" xfId="0" applyFont="1" applyFill="1" applyBorder="1" applyAlignment="1" applyProtection="1">
      <alignment horizontal="left" vertical="center" wrapText="1"/>
    </xf>
    <xf numFmtId="0" fontId="6" fillId="25" borderId="23" xfId="0" applyFont="1" applyFill="1" applyBorder="1" applyAlignment="1" applyProtection="1">
      <alignment horizontal="center" vertical="center" wrapText="1"/>
    </xf>
    <xf numFmtId="0" fontId="6" fillId="25" borderId="16" xfId="0" applyFont="1" applyFill="1" applyBorder="1" applyAlignment="1" applyProtection="1">
      <alignment horizontal="center" vertical="center" wrapText="1"/>
    </xf>
    <xf numFmtId="0" fontId="28" fillId="25" borderId="12" xfId="0" applyFont="1" applyFill="1" applyBorder="1" applyAlignment="1" applyProtection="1">
      <alignment horizontal="left" vertical="center"/>
    </xf>
    <xf numFmtId="0" fontId="6" fillId="0" borderId="0" xfId="0" applyFont="1" applyFill="1" applyBorder="1" applyAlignment="1" applyProtection="1">
      <alignment horizontal="right" vertical="center" wrapText="1"/>
    </xf>
    <xf numFmtId="164" fontId="73" fillId="0" borderId="18" xfId="0" applyNumberFormat="1" applyFont="1" applyFill="1" applyBorder="1" applyAlignment="1" applyProtection="1">
      <alignment horizontal="center" vertical="center"/>
      <protection locked="0"/>
    </xf>
    <xf numFmtId="0" fontId="74" fillId="0" borderId="26" xfId="0" applyFont="1" applyFill="1" applyBorder="1" applyAlignment="1" applyProtection="1">
      <alignment horizontal="center" vertical="center"/>
      <protection locked="0"/>
    </xf>
    <xf numFmtId="0" fontId="74" fillId="0" borderId="0" xfId="0" applyFont="1" applyFill="1" applyBorder="1" applyAlignment="1" applyProtection="1">
      <alignment vertical="center"/>
      <protection locked="0"/>
    </xf>
    <xf numFmtId="168" fontId="74" fillId="0" borderId="19" xfId="0" applyNumberFormat="1" applyFont="1" applyBorder="1" applyAlignment="1" applyProtection="1">
      <alignment horizontal="center" vertical="center"/>
      <protection locked="0"/>
    </xf>
    <xf numFmtId="168" fontId="74" fillId="0" borderId="18" xfId="0" applyNumberFormat="1" applyFont="1" applyFill="1" applyBorder="1" applyAlignment="1" applyProtection="1">
      <alignment horizontal="center" vertical="center"/>
      <protection locked="0"/>
    </xf>
    <xf numFmtId="168" fontId="74" fillId="0" borderId="9" xfId="0" applyNumberFormat="1" applyFont="1" applyBorder="1" applyAlignment="1" applyProtection="1">
      <alignment horizontal="center" vertical="center"/>
      <protection locked="0"/>
    </xf>
    <xf numFmtId="9" fontId="58" fillId="0" borderId="43" xfId="0" applyNumberFormat="1" applyFont="1" applyFill="1" applyBorder="1" applyAlignment="1" applyProtection="1">
      <alignment horizontal="center" vertical="center"/>
    </xf>
    <xf numFmtId="0" fontId="156" fillId="0" borderId="55" xfId="0" applyFont="1" applyFill="1" applyBorder="1" applyAlignment="1" applyProtection="1">
      <alignment horizontal="left" vertical="center"/>
    </xf>
    <xf numFmtId="9" fontId="7" fillId="0" borderId="43" xfId="0" applyNumberFormat="1" applyFont="1" applyFill="1" applyBorder="1" applyAlignment="1" applyProtection="1">
      <alignment horizontal="center" vertical="center"/>
    </xf>
    <xf numFmtId="0" fontId="4" fillId="0" borderId="46" xfId="0" applyNumberFormat="1" applyFont="1" applyFill="1" applyBorder="1" applyAlignment="1" applyProtection="1">
      <alignment horizontal="center" vertical="center"/>
    </xf>
    <xf numFmtId="0" fontId="80" fillId="26" borderId="11" xfId="0" applyFont="1" applyFill="1" applyBorder="1" applyAlignment="1" applyProtection="1">
      <alignment horizontal="center"/>
    </xf>
    <xf numFmtId="0" fontId="78" fillId="24" borderId="0" xfId="0" applyFont="1" applyFill="1" applyBorder="1" applyAlignment="1" applyProtection="1">
      <alignment horizontal="center" wrapText="1"/>
    </xf>
    <xf numFmtId="0" fontId="178" fillId="25" borderId="12" xfId="0" applyFont="1" applyFill="1" applyBorder="1" applyAlignment="1" applyProtection="1">
      <alignment horizontal="center" vertical="center" wrapText="1"/>
    </xf>
    <xf numFmtId="0" fontId="178" fillId="25" borderId="23" xfId="0" applyFont="1" applyFill="1" applyBorder="1" applyAlignment="1" applyProtection="1">
      <alignment horizontal="center" vertical="center" wrapText="1"/>
    </xf>
    <xf numFmtId="164" fontId="14" fillId="0" borderId="19" xfId="0" applyNumberFormat="1" applyFont="1" applyFill="1" applyBorder="1" applyAlignment="1" applyProtection="1">
      <alignment horizontal="left" vertical="center"/>
      <protection locked="0"/>
    </xf>
    <xf numFmtId="164" fontId="112" fillId="0" borderId="9" xfId="0" applyNumberFormat="1" applyFont="1" applyFill="1" applyBorder="1" applyAlignment="1" applyProtection="1">
      <alignment horizontal="center" vertical="center"/>
      <protection locked="0"/>
    </xf>
    <xf numFmtId="164" fontId="14" fillId="0" borderId="9" xfId="0" applyNumberFormat="1" applyFont="1" applyFill="1" applyBorder="1" applyAlignment="1" applyProtection="1">
      <alignment horizontal="left" vertical="center"/>
      <protection locked="0"/>
    </xf>
    <xf numFmtId="164" fontId="26" fillId="0" borderId="19" xfId="0" applyNumberFormat="1" applyFont="1" applyFill="1" applyBorder="1" applyAlignment="1" applyProtection="1">
      <alignment horizontal="center" vertical="center"/>
      <protection locked="0"/>
    </xf>
    <xf numFmtId="164" fontId="26" fillId="0" borderId="9" xfId="0" applyNumberFormat="1" applyFont="1" applyFill="1" applyBorder="1" applyAlignment="1" applyProtection="1">
      <alignment horizontal="center" vertical="center"/>
      <protection locked="0"/>
    </xf>
    <xf numFmtId="0" fontId="3" fillId="24" borderId="0" xfId="0" applyNumberFormat="1" applyFont="1" applyFill="1" applyAlignment="1" applyProtection="1">
      <alignment horizontal="left" vertical="center" wrapText="1"/>
    </xf>
    <xf numFmtId="0" fontId="3" fillId="24" borderId="0" xfId="0" applyNumberFormat="1" applyFont="1" applyFill="1" applyAlignment="1" applyProtection="1">
      <alignment horizontal="left" vertical="center"/>
    </xf>
    <xf numFmtId="0" fontId="149" fillId="24" borderId="0" xfId="0" applyFont="1" applyFill="1" applyBorder="1" applyAlignment="1" applyProtection="1">
      <alignment horizontal="center" vertical="top" wrapText="1"/>
    </xf>
    <xf numFmtId="0" fontId="178" fillId="0" borderId="21" xfId="0" applyNumberFormat="1" applyFont="1" applyFill="1" applyBorder="1" applyAlignment="1" applyProtection="1">
      <alignment horizontal="center" vertical="center" wrapText="1"/>
    </xf>
    <xf numFmtId="0" fontId="181" fillId="24" borderId="22" xfId="0" applyFont="1" applyFill="1" applyBorder="1" applyAlignment="1" applyProtection="1">
      <alignment horizontal="center" vertical="center" wrapText="1"/>
    </xf>
    <xf numFmtId="0" fontId="6" fillId="0" borderId="0" xfId="0" applyNumberFormat="1" applyFont="1" applyProtection="1"/>
    <xf numFmtId="0" fontId="8" fillId="24" borderId="0" xfId="0" applyNumberFormat="1" applyFont="1" applyFill="1" applyAlignment="1" applyProtection="1">
      <alignment horizontal="center" vertical="top" wrapText="1"/>
    </xf>
    <xf numFmtId="0" fontId="6" fillId="0" borderId="0" xfId="0" applyNumberFormat="1" applyFont="1" applyFill="1" applyBorder="1" applyAlignment="1" applyProtection="1">
      <alignment horizontal="center" vertical="center"/>
    </xf>
    <xf numFmtId="0" fontId="6" fillId="24" borderId="0" xfId="0" applyNumberFormat="1" applyFont="1" applyFill="1" applyBorder="1" applyAlignment="1" applyProtection="1">
      <alignment vertical="center"/>
    </xf>
    <xf numFmtId="0" fontId="6" fillId="24" borderId="0" xfId="0" applyNumberFormat="1" applyFont="1" applyFill="1" applyAlignment="1" applyProtection="1"/>
    <xf numFmtId="0" fontId="33" fillId="24" borderId="0" xfId="0" applyNumberFormat="1" applyFont="1" applyFill="1" applyBorder="1" applyAlignment="1" applyProtection="1">
      <alignment horizontal="center" vertical="top" wrapText="1"/>
    </xf>
    <xf numFmtId="0" fontId="6" fillId="0" borderId="0" xfId="0" applyNumberFormat="1" applyFont="1" applyBorder="1" applyProtection="1"/>
    <xf numFmtId="0" fontId="28" fillId="0" borderId="0"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0" fontId="178" fillId="0" borderId="0" xfId="0" applyNumberFormat="1" applyFont="1" applyFill="1" applyBorder="1" applyAlignment="1" applyProtection="1">
      <alignment horizontal="center" vertical="center" wrapText="1"/>
    </xf>
    <xf numFmtId="0" fontId="178" fillId="0" borderId="0" xfId="0" applyNumberFormat="1" applyFont="1" applyFill="1" applyBorder="1" applyAlignment="1" applyProtection="1">
      <alignment horizontal="left" vertical="center" wrapText="1"/>
    </xf>
    <xf numFmtId="0" fontId="178" fillId="29" borderId="0" xfId="0" applyNumberFormat="1" applyFont="1" applyFill="1" applyBorder="1" applyAlignment="1" applyProtection="1">
      <alignment horizontal="center" vertical="center" wrapText="1"/>
    </xf>
    <xf numFmtId="0" fontId="178" fillId="28" borderId="0" xfId="0" applyNumberFormat="1" applyFont="1" applyFill="1" applyBorder="1" applyAlignment="1" applyProtection="1">
      <alignment horizontal="center" vertical="center" wrapText="1"/>
    </xf>
    <xf numFmtId="0" fontId="178" fillId="26" borderId="12" xfId="0" applyFont="1" applyFill="1" applyBorder="1" applyAlignment="1" applyProtection="1">
      <alignment horizontal="center" vertical="center" wrapText="1"/>
    </xf>
    <xf numFmtId="0" fontId="178" fillId="26" borderId="23" xfId="0" applyFont="1" applyFill="1" applyBorder="1" applyAlignment="1" applyProtection="1">
      <alignment horizontal="center" vertical="center" wrapText="1"/>
    </xf>
    <xf numFmtId="0" fontId="179" fillId="26" borderId="23" xfId="0" applyFont="1" applyFill="1" applyBorder="1" applyAlignment="1" applyProtection="1">
      <alignment horizontal="center" vertical="center" wrapText="1"/>
    </xf>
    <xf numFmtId="0" fontId="1" fillId="30" borderId="23" xfId="0" applyFont="1" applyFill="1" applyBorder="1" applyAlignment="1" applyProtection="1">
      <alignment horizontal="left" vertical="center"/>
    </xf>
    <xf numFmtId="0" fontId="5" fillId="30" borderId="23" xfId="0" applyFont="1" applyFill="1" applyBorder="1" applyAlignment="1" applyProtection="1">
      <alignment horizontal="center" vertical="center" wrapText="1"/>
    </xf>
    <xf numFmtId="0" fontId="78" fillId="30" borderId="23" xfId="0" applyFont="1" applyFill="1" applyBorder="1" applyAlignment="1" applyProtection="1">
      <alignment horizontal="left" vertical="center"/>
    </xf>
    <xf numFmtId="0" fontId="78" fillId="30" borderId="16" xfId="0" applyFont="1" applyFill="1" applyBorder="1" applyAlignment="1" applyProtection="1">
      <alignment horizontal="center" vertical="center"/>
    </xf>
    <xf numFmtId="0" fontId="98" fillId="24" borderId="0" xfId="0" applyFont="1" applyFill="1" applyBorder="1" applyAlignment="1" applyProtection="1">
      <alignment horizontal="left" vertical="center"/>
    </xf>
    <xf numFmtId="0" fontId="3" fillId="24" borderId="0" xfId="0" applyFont="1" applyFill="1" applyBorder="1" applyAlignment="1" applyProtection="1">
      <alignment horizontal="left" vertical="center" wrapText="1"/>
    </xf>
    <xf numFmtId="0" fontId="6" fillId="32" borderId="13" xfId="0" applyFont="1" applyFill="1" applyBorder="1" applyAlignment="1" applyProtection="1">
      <alignment horizontal="center" vertical="center"/>
    </xf>
    <xf numFmtId="0" fontId="6" fillId="32" borderId="14" xfId="0" applyFont="1" applyFill="1" applyBorder="1" applyAlignment="1" applyProtection="1">
      <alignment horizontal="center" vertical="center"/>
    </xf>
    <xf numFmtId="0" fontId="6" fillId="32" borderId="15" xfId="0" applyFont="1" applyFill="1" applyBorder="1" applyAlignment="1" applyProtection="1">
      <alignment horizontal="center" vertical="center"/>
    </xf>
    <xf numFmtId="0" fontId="3" fillId="24" borderId="0" xfId="0" applyFont="1" applyFill="1" applyBorder="1" applyAlignment="1" applyProtection="1">
      <alignment horizontal="left" vertical="center"/>
    </xf>
    <xf numFmtId="0" fontId="8" fillId="24" borderId="0" xfId="0" applyFont="1" applyFill="1" applyBorder="1" applyAlignment="1" applyProtection="1">
      <alignment horizontal="left" vertical="center" wrapText="1"/>
    </xf>
    <xf numFmtId="0" fontId="181" fillId="24" borderId="0" xfId="0" applyFont="1" applyFill="1" applyBorder="1" applyAlignment="1" applyProtection="1">
      <alignment horizontal="center" vertical="center" wrapText="1"/>
    </xf>
    <xf numFmtId="0" fontId="97" fillId="24" borderId="0" xfId="0" applyFont="1" applyFill="1" applyBorder="1" applyAlignment="1" applyProtection="1">
      <alignment horizontal="center" wrapText="1"/>
    </xf>
    <xf numFmtId="0" fontId="0" fillId="0" borderId="0" xfId="0" applyBorder="1" applyAlignment="1" applyProtection="1"/>
    <xf numFmtId="0" fontId="149" fillId="24" borderId="0" xfId="0" applyFont="1" applyFill="1" applyBorder="1" applyAlignment="1" applyProtection="1">
      <alignment horizontal="center" wrapText="1"/>
    </xf>
    <xf numFmtId="0" fontId="13" fillId="24" borderId="14" xfId="0" applyFont="1" applyFill="1" applyBorder="1" applyAlignment="1" applyProtection="1">
      <alignment horizontal="center" vertical="top" wrapText="1"/>
    </xf>
    <xf numFmtId="0" fontId="55" fillId="0" borderId="14" xfId="0" applyFont="1" applyBorder="1" applyAlignment="1" applyProtection="1">
      <alignment horizontal="center" vertical="center" wrapText="1"/>
    </xf>
    <xf numFmtId="0" fontId="149" fillId="0" borderId="0" xfId="0" applyFont="1" applyFill="1" applyBorder="1" applyAlignment="1" applyProtection="1">
      <alignment horizontal="center" vertical="top" wrapText="1"/>
    </xf>
    <xf numFmtId="0" fontId="8" fillId="0" borderId="0" xfId="0" applyFont="1" applyFill="1" applyBorder="1" applyAlignment="1" applyProtection="1">
      <alignment horizontal="left" vertical="center" wrapText="1"/>
    </xf>
    <xf numFmtId="0" fontId="178" fillId="25" borderId="16" xfId="0" applyFont="1" applyFill="1" applyBorder="1" applyAlignment="1" applyProtection="1">
      <alignment horizontal="center" vertical="center" wrapText="1"/>
    </xf>
    <xf numFmtId="164" fontId="112" fillId="0" borderId="19" xfId="0" applyNumberFormat="1" applyFont="1" applyFill="1" applyBorder="1" applyAlignment="1" applyProtection="1">
      <alignment horizontal="center" vertical="center"/>
      <protection locked="0"/>
    </xf>
    <xf numFmtId="164" fontId="13" fillId="0" borderId="19" xfId="0" applyNumberFormat="1" applyFont="1" applyFill="1" applyBorder="1" applyAlignment="1" applyProtection="1">
      <alignment horizontal="center" vertical="center"/>
    </xf>
    <xf numFmtId="0" fontId="4" fillId="0" borderId="47" xfId="0" applyNumberFormat="1" applyFont="1" applyFill="1" applyBorder="1" applyAlignment="1" applyProtection="1">
      <alignment horizontal="center" vertical="center"/>
    </xf>
    <xf numFmtId="0" fontId="6" fillId="0" borderId="53" xfId="0" applyNumberFormat="1" applyFont="1" applyFill="1" applyBorder="1" applyAlignment="1" applyProtection="1">
      <alignment horizontal="center" vertical="center"/>
    </xf>
    <xf numFmtId="0" fontId="6" fillId="0" borderId="48" xfId="0" applyNumberFormat="1" applyFont="1" applyFill="1" applyBorder="1" applyAlignment="1" applyProtection="1">
      <alignment horizontal="center" vertical="center"/>
    </xf>
    <xf numFmtId="0" fontId="70" fillId="24" borderId="0" xfId="0" applyFont="1" applyFill="1" applyBorder="1" applyAlignment="1" applyProtection="1">
      <alignment vertical="center"/>
    </xf>
    <xf numFmtId="0" fontId="91" fillId="24" borderId="0" xfId="0" applyFont="1" applyFill="1" applyBorder="1" applyAlignment="1" applyProtection="1">
      <alignment vertical="center"/>
    </xf>
    <xf numFmtId="0" fontId="172" fillId="31" borderId="56" xfId="0" applyFont="1" applyFill="1" applyBorder="1" applyAlignment="1" applyProtection="1">
      <alignment horizontal="center" vertical="center"/>
    </xf>
    <xf numFmtId="169" fontId="172" fillId="31" borderId="57" xfId="0" applyNumberFormat="1" applyFont="1" applyFill="1" applyBorder="1" applyAlignment="1" applyProtection="1">
      <alignment horizontal="center" vertical="center"/>
    </xf>
    <xf numFmtId="164" fontId="67" fillId="24" borderId="18" xfId="0" applyNumberFormat="1" applyFont="1" applyFill="1" applyBorder="1" applyAlignment="1" applyProtection="1">
      <alignment horizontal="left" vertical="center"/>
    </xf>
    <xf numFmtId="164" fontId="112" fillId="24" borderId="58" xfId="0" applyNumberFormat="1" applyFont="1" applyFill="1" applyBorder="1" applyAlignment="1" applyProtection="1">
      <alignment horizontal="center" vertical="center"/>
    </xf>
    <xf numFmtId="164" fontId="112" fillId="24" borderId="0" xfId="0" applyNumberFormat="1" applyFont="1" applyFill="1" applyBorder="1" applyAlignment="1" applyProtection="1">
      <alignment horizontal="center" vertical="center"/>
    </xf>
    <xf numFmtId="0" fontId="180" fillId="0" borderId="0" xfId="0" applyFont="1" applyFill="1" applyBorder="1" applyAlignment="1" applyProtection="1">
      <alignment horizontal="left" vertical="center" wrapText="1"/>
    </xf>
    <xf numFmtId="0" fontId="5" fillId="0" borderId="0" xfId="0" applyFont="1" applyFill="1" applyBorder="1" applyAlignment="1" applyProtection="1">
      <alignment horizontal="left"/>
    </xf>
    <xf numFmtId="0" fontId="3" fillId="0" borderId="0" xfId="0" applyFont="1" applyFill="1" applyBorder="1" applyAlignment="1" applyProtection="1">
      <alignment horizontal="left" vertical="center" wrapText="1"/>
    </xf>
    <xf numFmtId="0" fontId="98" fillId="0" borderId="0" xfId="0" applyFont="1" applyFill="1" applyBorder="1" applyAlignment="1" applyProtection="1">
      <alignment horizontal="left" vertical="center"/>
    </xf>
    <xf numFmtId="0" fontId="13" fillId="25" borderId="12" xfId="0" applyFont="1" applyFill="1" applyBorder="1" applyAlignment="1" applyProtection="1">
      <alignment horizontal="left" vertical="center" wrapText="1"/>
    </xf>
    <xf numFmtId="0" fontId="180" fillId="25" borderId="23" xfId="0" applyFont="1" applyFill="1" applyBorder="1" applyAlignment="1" applyProtection="1">
      <alignment horizontal="left" vertical="center" wrapText="1"/>
    </xf>
    <xf numFmtId="0" fontId="178" fillId="25" borderId="16" xfId="0" applyFont="1" applyFill="1" applyBorder="1" applyAlignment="1" applyProtection="1">
      <alignment horizontal="left" vertical="center" wrapText="1"/>
    </xf>
    <xf numFmtId="0" fontId="13" fillId="0" borderId="21" xfId="0" applyFont="1" applyFill="1" applyBorder="1" applyAlignment="1" applyProtection="1">
      <alignment horizontal="left" vertical="center" wrapText="1"/>
    </xf>
    <xf numFmtId="0" fontId="180" fillId="0" borderId="21" xfId="0" applyFont="1" applyFill="1" applyBorder="1" applyAlignment="1" applyProtection="1">
      <alignment horizontal="left" vertical="center" wrapText="1"/>
    </xf>
    <xf numFmtId="0" fontId="178" fillId="0" borderId="21" xfId="0" applyFont="1" applyFill="1" applyBorder="1" applyAlignment="1" applyProtection="1">
      <alignment horizontal="left" vertical="center" wrapText="1"/>
    </xf>
    <xf numFmtId="164" fontId="14" fillId="0" borderId="18" xfId="0" applyNumberFormat="1" applyFont="1" applyFill="1" applyBorder="1" applyAlignment="1" applyProtection="1">
      <alignment horizontal="left" vertical="center"/>
      <protection locked="0"/>
    </xf>
    <xf numFmtId="164" fontId="14" fillId="0" borderId="0" xfId="0" applyNumberFormat="1" applyFont="1" applyFill="1" applyBorder="1" applyAlignment="1" applyProtection="1">
      <alignment horizontal="left" vertical="center"/>
      <protection locked="0"/>
    </xf>
    <xf numFmtId="164" fontId="112" fillId="0" borderId="0" xfId="0" applyNumberFormat="1" applyFont="1" applyFill="1" applyBorder="1" applyAlignment="1" applyProtection="1">
      <alignment horizontal="center" vertical="center"/>
      <protection locked="0"/>
    </xf>
    <xf numFmtId="164" fontId="26" fillId="0" borderId="0" xfId="0" applyNumberFormat="1" applyFont="1" applyFill="1" applyBorder="1" applyAlignment="1" applyProtection="1">
      <alignment horizontal="center" vertical="center"/>
      <protection locked="0"/>
    </xf>
    <xf numFmtId="0" fontId="178" fillId="25"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179" fillId="25" borderId="0" xfId="0" applyFont="1" applyFill="1" applyBorder="1" applyAlignment="1" applyProtection="1">
      <alignment horizontal="center" vertical="center" wrapText="1"/>
    </xf>
    <xf numFmtId="0" fontId="178" fillId="0" borderId="0" xfId="0" applyFont="1" applyFill="1" applyBorder="1" applyAlignment="1" applyProtection="1">
      <alignment horizontal="left" vertical="center" wrapText="1"/>
    </xf>
    <xf numFmtId="0" fontId="67" fillId="0" borderId="0" xfId="0" applyFont="1" applyFill="1" applyBorder="1" applyAlignment="1" applyProtection="1">
      <alignment vertical="center"/>
    </xf>
    <xf numFmtId="0" fontId="3" fillId="24" borderId="0" xfId="0" applyNumberFormat="1" applyFont="1" applyFill="1" applyBorder="1" applyAlignment="1" applyProtection="1">
      <alignment horizontal="left" vertical="center" wrapText="1"/>
    </xf>
    <xf numFmtId="0" fontId="3" fillId="24" borderId="0" xfId="0" applyNumberFormat="1" applyFont="1" applyFill="1" applyBorder="1" applyAlignment="1" applyProtection="1">
      <alignment horizontal="left" vertical="center"/>
    </xf>
    <xf numFmtId="0" fontId="8" fillId="24" borderId="0" xfId="0" applyNumberFormat="1" applyFont="1" applyFill="1" applyBorder="1" applyAlignment="1" applyProtection="1">
      <alignment horizontal="center" vertical="top" wrapText="1"/>
    </xf>
    <xf numFmtId="0" fontId="6" fillId="24" borderId="0" xfId="0" applyNumberFormat="1" applyFont="1" applyFill="1" applyBorder="1" applyAlignment="1" applyProtection="1"/>
    <xf numFmtId="169" fontId="63" fillId="0" borderId="0" xfId="0" applyNumberFormat="1" applyFont="1" applyFill="1" applyAlignment="1" applyProtection="1">
      <alignment horizontal="left"/>
    </xf>
    <xf numFmtId="0" fontId="6" fillId="0" borderId="0" xfId="0" applyFont="1" applyFill="1" applyAlignment="1" applyProtection="1">
      <alignment horizontal="right" indent="1"/>
    </xf>
    <xf numFmtId="0" fontId="4" fillId="0" borderId="0" xfId="0" applyFont="1" applyFill="1" applyAlignment="1" applyProtection="1">
      <alignment horizontal="right" vertical="center" wrapText="1" indent="1"/>
    </xf>
    <xf numFmtId="0" fontId="67" fillId="0" borderId="0" xfId="0" applyFont="1" applyAlignment="1" applyProtection="1">
      <alignment horizontal="center"/>
    </xf>
    <xf numFmtId="0" fontId="13" fillId="0" borderId="32" xfId="0" applyFont="1" applyBorder="1" applyAlignment="1">
      <alignment vertical="center"/>
    </xf>
    <xf numFmtId="0" fontId="13" fillId="0" borderId="34" xfId="0" applyFont="1" applyBorder="1" applyAlignment="1">
      <alignment vertical="center"/>
    </xf>
    <xf numFmtId="0" fontId="28" fillId="0" borderId="38" xfId="0" applyFont="1" applyBorder="1" applyAlignment="1">
      <alignment vertical="center"/>
    </xf>
    <xf numFmtId="0" fontId="36" fillId="0" borderId="59" xfId="0" applyFont="1" applyBorder="1"/>
    <xf numFmtId="0" fontId="0" fillId="0" borderId="59" xfId="0" applyBorder="1"/>
    <xf numFmtId="0" fontId="29" fillId="0" borderId="0" xfId="0" applyFont="1" applyAlignment="1">
      <alignment horizontal="left" wrapText="1"/>
    </xf>
    <xf numFmtId="0" fontId="13" fillId="0" borderId="0" xfId="0" applyFont="1" applyBorder="1" applyAlignment="1" applyProtection="1">
      <alignment horizontal="center"/>
    </xf>
    <xf numFmtId="0" fontId="183" fillId="0" borderId="0" xfId="0" applyFont="1" applyBorder="1" applyAlignment="1" applyProtection="1">
      <alignment horizontal="center"/>
    </xf>
    <xf numFmtId="0" fontId="3" fillId="27" borderId="34" xfId="0" applyFont="1" applyFill="1" applyBorder="1" applyAlignment="1" applyProtection="1">
      <alignment horizontal="right"/>
    </xf>
    <xf numFmtId="0" fontId="3" fillId="27" borderId="34" xfId="0" applyFont="1" applyFill="1" applyBorder="1" applyAlignment="1" applyProtection="1">
      <alignment horizontal="right" vertical="center"/>
    </xf>
    <xf numFmtId="0" fontId="13" fillId="27" borderId="32" xfId="0" applyFont="1" applyFill="1" applyBorder="1" applyAlignment="1" applyProtection="1">
      <alignment horizontal="right"/>
    </xf>
    <xf numFmtId="0" fontId="13" fillId="27" borderId="34" xfId="0" applyFont="1" applyFill="1" applyBorder="1" applyAlignment="1" applyProtection="1">
      <alignment horizontal="right"/>
    </xf>
    <xf numFmtId="0" fontId="164" fillId="0" borderId="0" xfId="0" applyFont="1" applyFill="1" applyBorder="1" applyAlignment="1" applyProtection="1">
      <alignment horizontal="left"/>
    </xf>
    <xf numFmtId="0" fontId="29" fillId="0" borderId="0" xfId="0" applyFont="1" applyFill="1" applyBorder="1" applyAlignment="1" applyProtection="1">
      <alignment horizontal="left" vertical="center"/>
    </xf>
    <xf numFmtId="0" fontId="183" fillId="0" borderId="0" xfId="0" applyFont="1" applyBorder="1" applyAlignment="1" applyProtection="1">
      <alignment horizontal="left"/>
    </xf>
    <xf numFmtId="0" fontId="164" fillId="27" borderId="33" xfId="0" applyFont="1" applyFill="1" applyBorder="1" applyAlignment="1" applyProtection="1">
      <alignment horizontal="left"/>
    </xf>
    <xf numFmtId="0" fontId="14" fillId="27" borderId="0" xfId="0" applyFont="1" applyFill="1" applyBorder="1" applyAlignment="1" applyProtection="1">
      <alignment horizontal="left"/>
    </xf>
    <xf numFmtId="0" fontId="112" fillId="27" borderId="0" xfId="0" applyFont="1" applyFill="1" applyBorder="1" applyAlignment="1" applyProtection="1">
      <alignment horizontal="left"/>
    </xf>
    <xf numFmtId="0" fontId="29" fillId="0" borderId="0" xfId="0" applyFont="1" applyBorder="1" applyAlignment="1" applyProtection="1">
      <alignment horizontal="left"/>
    </xf>
    <xf numFmtId="0" fontId="0" fillId="0" borderId="0" xfId="0" applyAlignment="1" applyProtection="1">
      <alignment horizontal="right" indent="1"/>
    </xf>
    <xf numFmtId="0" fontId="0" fillId="0" borderId="0" xfId="0" applyBorder="1" applyAlignment="1" applyProtection="1">
      <alignment horizontal="right" indent="1"/>
    </xf>
    <xf numFmtId="0" fontId="6" fillId="27" borderId="60" xfId="0" applyFont="1" applyFill="1" applyBorder="1" applyAlignment="1" applyProtection="1">
      <alignment horizontal="right" indent="1"/>
    </xf>
    <xf numFmtId="0" fontId="29" fillId="27" borderId="0" xfId="0" applyFont="1" applyFill="1" applyBorder="1" applyAlignment="1" applyProtection="1">
      <alignment horizontal="left"/>
    </xf>
    <xf numFmtId="0" fontId="58" fillId="0" borderId="0" xfId="0" applyFont="1" applyAlignment="1" applyProtection="1">
      <alignment horizontal="center" vertical="center" wrapText="1"/>
    </xf>
    <xf numFmtId="0" fontId="4" fillId="27" borderId="60" xfId="0" applyFont="1" applyFill="1" applyBorder="1" applyAlignment="1" applyProtection="1">
      <alignment horizontal="right" indent="1"/>
    </xf>
    <xf numFmtId="0" fontId="2" fillId="0" borderId="0" xfId="0" applyFont="1" applyAlignment="1" applyProtection="1">
      <alignment horizontal="right" vertical="top"/>
    </xf>
    <xf numFmtId="0" fontId="2" fillId="0" borderId="0" xfId="0" applyFont="1" applyAlignment="1" applyProtection="1">
      <alignment vertical="top"/>
    </xf>
    <xf numFmtId="0" fontId="29" fillId="27" borderId="35" xfId="0" applyFont="1" applyFill="1" applyBorder="1" applyProtection="1"/>
    <xf numFmtId="0" fontId="29" fillId="0" borderId="0" xfId="0" applyFont="1" applyFill="1" applyBorder="1" applyProtection="1"/>
    <xf numFmtId="0" fontId="29" fillId="27" borderId="40" xfId="0" applyFont="1" applyFill="1" applyBorder="1" applyProtection="1"/>
    <xf numFmtId="0" fontId="29" fillId="27" borderId="39" xfId="0" applyFont="1" applyFill="1" applyBorder="1" applyProtection="1"/>
    <xf numFmtId="0" fontId="166" fillId="0" borderId="0" xfId="0" applyFont="1" applyAlignment="1">
      <alignment horizontal="left" indent="3"/>
    </xf>
    <xf numFmtId="0" fontId="166" fillId="0" borderId="0" xfId="0" applyFont="1" applyAlignment="1">
      <alignment horizontal="left" wrapText="1"/>
    </xf>
    <xf numFmtId="0" fontId="135" fillId="0" borderId="0" xfId="0" applyFont="1" applyFill="1" applyAlignment="1" applyProtection="1">
      <alignment horizontal="center"/>
    </xf>
    <xf numFmtId="0" fontId="135" fillId="0" borderId="0" xfId="0" applyFont="1" applyFill="1" applyBorder="1" applyAlignment="1" applyProtection="1">
      <alignment horizontal="center"/>
    </xf>
    <xf numFmtId="0" fontId="36" fillId="29" borderId="12" xfId="0" applyFont="1" applyFill="1" applyBorder="1" applyAlignment="1" applyProtection="1">
      <alignment horizontal="center" vertical="center"/>
    </xf>
    <xf numFmtId="0" fontId="36" fillId="29" borderId="23" xfId="0" applyFont="1" applyFill="1" applyBorder="1" applyAlignment="1" applyProtection="1">
      <alignment horizontal="center" vertical="center"/>
    </xf>
    <xf numFmtId="0" fontId="84" fillId="29" borderId="23" xfId="0" applyFont="1" applyFill="1" applyBorder="1" applyAlignment="1" applyProtection="1">
      <alignment horizontal="center" vertical="center"/>
    </xf>
    <xf numFmtId="0" fontId="36" fillId="29" borderId="16" xfId="0" applyFont="1" applyFill="1" applyBorder="1" applyAlignment="1" applyProtection="1">
      <alignment horizontal="center" vertical="center"/>
    </xf>
    <xf numFmtId="0" fontId="13" fillId="29" borderId="23" xfId="0" quotePrefix="1" applyFont="1" applyFill="1" applyBorder="1" applyAlignment="1" applyProtection="1">
      <alignment horizontal="center" vertical="center"/>
    </xf>
    <xf numFmtId="0" fontId="129" fillId="0" borderId="0" xfId="0" applyFont="1" applyFill="1" applyAlignment="1" applyProtection="1">
      <alignment horizontal="left" vertical="center" wrapText="1" indent="2"/>
    </xf>
    <xf numFmtId="0" fontId="19" fillId="0" borderId="0" xfId="0" applyFont="1" applyFill="1" applyBorder="1" applyAlignment="1" applyProtection="1">
      <alignment horizontal="left" wrapText="1"/>
    </xf>
    <xf numFmtId="0" fontId="132" fillId="0" borderId="0" xfId="0" applyFont="1" applyFill="1" applyProtection="1"/>
    <xf numFmtId="0" fontId="178" fillId="29" borderId="21" xfId="0" applyFont="1" applyFill="1" applyBorder="1" applyAlignment="1" applyProtection="1">
      <alignment horizontal="left" vertical="center" wrapText="1"/>
    </xf>
    <xf numFmtId="0" fontId="178" fillId="29" borderId="13" xfId="0" applyFont="1" applyFill="1" applyBorder="1" applyAlignment="1" applyProtection="1">
      <alignment horizontal="left" vertical="center"/>
    </xf>
    <xf numFmtId="164" fontId="178" fillId="0" borderId="0" xfId="0" applyNumberFormat="1" applyFont="1" applyFill="1" applyBorder="1" applyAlignment="1" applyProtection="1">
      <alignment horizontal="center" vertical="center"/>
    </xf>
    <xf numFmtId="0" fontId="190" fillId="24" borderId="0" xfId="0" applyFont="1" applyFill="1" applyBorder="1" applyAlignment="1" applyProtection="1">
      <alignment horizontal="center" vertical="top" wrapText="1"/>
    </xf>
    <xf numFmtId="0" fontId="132" fillId="0" borderId="0" xfId="0" applyFont="1" applyFill="1" applyBorder="1" applyProtection="1"/>
    <xf numFmtId="164" fontId="10" fillId="0" borderId="47" xfId="0" applyNumberFormat="1" applyFont="1" applyFill="1" applyBorder="1" applyAlignment="1" applyProtection="1">
      <alignment horizontal="center" vertical="center"/>
    </xf>
    <xf numFmtId="164" fontId="63" fillId="0" borderId="28" xfId="0" applyNumberFormat="1" applyFont="1" applyFill="1" applyBorder="1" applyAlignment="1" applyProtection="1">
      <alignment horizontal="left" vertical="center"/>
    </xf>
    <xf numFmtId="164" fontId="10" fillId="0" borderId="46" xfId="0" applyNumberFormat="1" applyFont="1" applyFill="1" applyBorder="1" applyAlignment="1" applyProtection="1">
      <alignment horizontal="center" vertical="center"/>
    </xf>
    <xf numFmtId="164" fontId="63" fillId="0" borderId="31" xfId="0" applyNumberFormat="1" applyFont="1" applyFill="1" applyBorder="1" applyAlignment="1" applyProtection="1">
      <alignment horizontal="left" vertical="center"/>
    </xf>
    <xf numFmtId="0" fontId="140" fillId="27" borderId="34" xfId="0" applyFont="1" applyFill="1" applyBorder="1" applyProtection="1"/>
    <xf numFmtId="0" fontId="137" fillId="27" borderId="0" xfId="0" applyFont="1" applyFill="1" applyBorder="1" applyAlignment="1" applyProtection="1">
      <alignment horizontal="right"/>
    </xf>
    <xf numFmtId="0" fontId="137" fillId="27" borderId="35" xfId="0" applyFont="1" applyFill="1" applyBorder="1" applyAlignment="1" applyProtection="1">
      <alignment horizontal="center" wrapText="1"/>
    </xf>
    <xf numFmtId="0" fontId="136" fillId="27" borderId="37" xfId="0" applyFont="1" applyFill="1" applyBorder="1" applyAlignment="1" applyProtection="1">
      <alignment horizontal="right"/>
    </xf>
    <xf numFmtId="0" fontId="53" fillId="27" borderId="33" xfId="0" applyFont="1" applyFill="1" applyBorder="1" applyAlignment="1" applyProtection="1">
      <alignment horizontal="center" wrapText="1"/>
    </xf>
    <xf numFmtId="0" fontId="192" fillId="0" borderId="0" xfId="0" applyFont="1" applyFill="1" applyBorder="1" applyAlignment="1" applyProtection="1">
      <alignment horizontal="right"/>
    </xf>
    <xf numFmtId="0" fontId="192" fillId="0" borderId="0" xfId="0" applyFont="1" applyFill="1" applyAlignment="1" applyProtection="1">
      <alignment horizontal="left" wrapText="1" indent="2"/>
    </xf>
    <xf numFmtId="0" fontId="175" fillId="27" borderId="0" xfId="0" applyFont="1" applyFill="1" applyBorder="1" applyAlignment="1" applyProtection="1">
      <alignment horizontal="right"/>
    </xf>
    <xf numFmtId="0" fontId="140" fillId="27" borderId="0" xfId="0" applyFont="1" applyFill="1" applyBorder="1" applyAlignment="1" applyProtection="1">
      <alignment horizontal="left"/>
    </xf>
    <xf numFmtId="0" fontId="54" fillId="31" borderId="0" xfId="0" applyFont="1" applyFill="1" applyProtection="1"/>
    <xf numFmtId="0" fontId="70" fillId="0" borderId="0" xfId="0" applyFont="1" applyFill="1" applyAlignment="1" applyProtection="1"/>
    <xf numFmtId="0" fontId="195" fillId="0" borderId="61" xfId="0" applyFont="1" applyFill="1" applyBorder="1" applyAlignment="1" applyProtection="1">
      <alignment horizontal="left" indent="1"/>
      <protection locked="0"/>
    </xf>
    <xf numFmtId="0" fontId="19" fillId="0" borderId="61" xfId="0" applyFont="1" applyFill="1" applyBorder="1" applyAlignment="1" applyProtection="1">
      <alignment horizontal="left"/>
      <protection locked="0"/>
    </xf>
    <xf numFmtId="0" fontId="197" fillId="0" borderId="0" xfId="0" applyFont="1"/>
    <xf numFmtId="0" fontId="0" fillId="27" borderId="0" xfId="0" applyFill="1"/>
    <xf numFmtId="0" fontId="29" fillId="27" borderId="0" xfId="0" applyFont="1" applyFill="1" applyAlignment="1">
      <alignment horizontal="left" indent="2"/>
    </xf>
    <xf numFmtId="0" fontId="24" fillId="27" borderId="0" xfId="0" applyFont="1" applyFill="1"/>
    <xf numFmtId="0" fontId="54" fillId="27" borderId="0" xfId="0" quotePrefix="1" applyFont="1" applyFill="1" applyAlignment="1">
      <alignment horizontal="left" indent="1"/>
    </xf>
    <xf numFmtId="0" fontId="0" fillId="0" borderId="0" xfId="0" applyAlignment="1">
      <alignment wrapText="1"/>
    </xf>
    <xf numFmtId="0" fontId="67" fillId="0" borderId="0" xfId="0" applyFont="1" applyBorder="1" applyAlignment="1" applyProtection="1">
      <alignment horizontal="right" indent="1"/>
    </xf>
    <xf numFmtId="0" fontId="202" fillId="0" borderId="0" xfId="0" applyFont="1" applyFill="1" applyBorder="1" applyAlignment="1" applyProtection="1">
      <alignment horizontal="left" wrapText="1"/>
    </xf>
    <xf numFmtId="0" fontId="3" fillId="0" borderId="0" xfId="0" applyFont="1" applyBorder="1" applyAlignment="1" applyProtection="1">
      <alignment horizontal="right" indent="1"/>
    </xf>
    <xf numFmtId="0" fontId="203" fillId="27" borderId="30" xfId="0" applyFont="1" applyFill="1" applyBorder="1" applyAlignment="1" applyProtection="1">
      <alignment horizontal="left" wrapText="1"/>
      <protection locked="0"/>
    </xf>
    <xf numFmtId="0" fontId="153" fillId="27" borderId="62" xfId="0" applyFont="1" applyFill="1" applyBorder="1" applyAlignment="1" applyProtection="1">
      <alignment horizontal="left" wrapText="1"/>
      <protection locked="0"/>
    </xf>
    <xf numFmtId="0" fontId="0" fillId="27" borderId="32" xfId="0" applyFill="1" applyBorder="1" applyProtection="1"/>
    <xf numFmtId="0" fontId="0" fillId="27" borderId="37" xfId="0" applyFill="1" applyBorder="1" applyAlignment="1" applyProtection="1">
      <alignment horizontal="right" indent="1"/>
    </xf>
    <xf numFmtId="0" fontId="29" fillId="27" borderId="37" xfId="0" applyFont="1" applyFill="1" applyBorder="1" applyAlignment="1" applyProtection="1">
      <alignment horizontal="left"/>
    </xf>
    <xf numFmtId="0" fontId="28" fillId="27" borderId="33" xfId="0" applyFont="1" applyFill="1" applyBorder="1" applyAlignment="1" applyProtection="1">
      <alignment horizontal="center" vertical="center" wrapText="1"/>
    </xf>
    <xf numFmtId="0" fontId="0" fillId="27" borderId="34" xfId="0" applyFill="1" applyBorder="1" applyProtection="1"/>
    <xf numFmtId="0" fontId="0" fillId="27" borderId="35" xfId="0" applyFill="1" applyBorder="1" applyProtection="1"/>
    <xf numFmtId="0" fontId="28" fillId="27" borderId="38" xfId="0" applyFont="1" applyFill="1" applyBorder="1" applyAlignment="1" applyProtection="1">
      <alignment horizontal="right"/>
    </xf>
    <xf numFmtId="0" fontId="0" fillId="27" borderId="40" xfId="0" applyFill="1" applyBorder="1" applyProtection="1"/>
    <xf numFmtId="0" fontId="5" fillId="27" borderId="39" xfId="0" applyFont="1" applyFill="1" applyBorder="1" applyProtection="1"/>
    <xf numFmtId="0" fontId="10" fillId="0" borderId="31" xfId="0" applyFont="1" applyFill="1" applyBorder="1" applyAlignment="1" applyProtection="1">
      <alignment horizontal="center" vertical="center"/>
      <protection locked="0"/>
    </xf>
    <xf numFmtId="164" fontId="60" fillId="0" borderId="37" xfId="0" applyNumberFormat="1" applyFont="1" applyFill="1" applyBorder="1" applyAlignment="1">
      <alignment horizontal="right"/>
    </xf>
    <xf numFmtId="164" fontId="60" fillId="0" borderId="0" xfId="0" applyNumberFormat="1" applyFont="1" applyFill="1" applyBorder="1" applyAlignment="1">
      <alignment horizontal="right"/>
    </xf>
    <xf numFmtId="164" fontId="122" fillId="27" borderId="0" xfId="0" applyNumberFormat="1" applyFont="1" applyFill="1" applyBorder="1" applyAlignment="1">
      <alignment horizontal="right"/>
    </xf>
    <xf numFmtId="164" fontId="122" fillId="27" borderId="40" xfId="0" applyNumberFormat="1" applyFont="1" applyFill="1" applyBorder="1" applyAlignment="1">
      <alignment horizontal="right"/>
    </xf>
    <xf numFmtId="0" fontId="2" fillId="0" borderId="0" xfId="0" applyFont="1" applyFill="1" applyBorder="1" applyAlignment="1" applyProtection="1">
      <alignment horizontal="right" indent="1"/>
    </xf>
    <xf numFmtId="0" fontId="3" fillId="0" borderId="0" xfId="0" applyFont="1" applyFill="1" applyBorder="1" applyAlignment="1" applyProtection="1">
      <alignment horizontal="right" vertical="top" indent="1"/>
    </xf>
    <xf numFmtId="0" fontId="6" fillId="0" borderId="0" xfId="0" applyFont="1" applyBorder="1" applyAlignment="1"/>
    <xf numFmtId="164" fontId="101" fillId="0" borderId="50" xfId="0" applyNumberFormat="1" applyFont="1" applyFill="1" applyBorder="1" applyAlignment="1" applyProtection="1">
      <alignment horizontal="center" vertical="center"/>
    </xf>
    <xf numFmtId="170" fontId="127" fillId="27" borderId="41" xfId="0" applyNumberFormat="1" applyFont="1" applyFill="1" applyBorder="1" applyAlignment="1">
      <alignment vertical="center"/>
    </xf>
    <xf numFmtId="170" fontId="127" fillId="27" borderId="35" xfId="0" applyNumberFormat="1" applyFont="1" applyFill="1" applyBorder="1" applyAlignment="1">
      <alignment vertical="center"/>
    </xf>
    <xf numFmtId="0" fontId="74" fillId="27" borderId="32" xfId="0" applyFont="1" applyFill="1" applyBorder="1" applyAlignment="1">
      <alignment horizontal="right" vertical="center"/>
    </xf>
    <xf numFmtId="0" fontId="74" fillId="27" borderId="63" xfId="0" applyFont="1" applyFill="1" applyBorder="1" applyAlignment="1">
      <alignment horizontal="right" vertical="center"/>
    </xf>
    <xf numFmtId="0" fontId="63" fillId="27" borderId="34" xfId="0" applyFont="1" applyFill="1" applyBorder="1" applyAlignment="1">
      <alignment horizontal="right" vertical="center"/>
    </xf>
    <xf numFmtId="0" fontId="63" fillId="27" borderId="60" xfId="0" applyFont="1" applyFill="1" applyBorder="1" applyAlignment="1">
      <alignment horizontal="right" vertical="center"/>
    </xf>
    <xf numFmtId="0" fontId="126" fillId="27" borderId="34" xfId="0" applyFont="1" applyFill="1" applyBorder="1" applyAlignment="1">
      <alignment horizontal="right" vertical="center"/>
    </xf>
    <xf numFmtId="0" fontId="126" fillId="27" borderId="60" xfId="0" applyFont="1" applyFill="1" applyBorder="1" applyAlignment="1">
      <alignment horizontal="right" vertical="center"/>
    </xf>
    <xf numFmtId="0" fontId="127" fillId="27" borderId="34" xfId="0" applyFont="1" applyFill="1" applyBorder="1" applyAlignment="1">
      <alignment horizontal="right" vertical="center"/>
    </xf>
    <xf numFmtId="0" fontId="127" fillId="27" borderId="60" xfId="0" applyFont="1" applyFill="1" applyBorder="1" applyAlignment="1">
      <alignment horizontal="right" vertical="center"/>
    </xf>
    <xf numFmtId="1" fontId="60" fillId="27" borderId="34" xfId="0" applyNumberFormat="1" applyFont="1" applyFill="1" applyBorder="1" applyAlignment="1">
      <alignment horizontal="right" vertical="center"/>
    </xf>
    <xf numFmtId="1" fontId="60" fillId="27" borderId="60" xfId="0" applyNumberFormat="1" applyFont="1" applyFill="1" applyBorder="1" applyAlignment="1">
      <alignment horizontal="right" vertical="center"/>
    </xf>
    <xf numFmtId="0" fontId="126" fillId="27" borderId="38" xfId="0" applyFont="1" applyFill="1" applyBorder="1" applyAlignment="1">
      <alignment horizontal="right" vertical="center"/>
    </xf>
    <xf numFmtId="170" fontId="126" fillId="27" borderId="64" xfId="0" applyNumberFormat="1" applyFont="1" applyFill="1" applyBorder="1" applyAlignment="1">
      <alignment vertical="center"/>
    </xf>
    <xf numFmtId="0" fontId="126" fillId="27" borderId="65" xfId="0" applyFont="1" applyFill="1" applyBorder="1" applyAlignment="1">
      <alignment horizontal="right" vertical="center"/>
    </xf>
    <xf numFmtId="170" fontId="126" fillId="27" borderId="39" xfId="0" applyNumberFormat="1" applyFont="1" applyFill="1" applyBorder="1" applyAlignment="1">
      <alignment vertical="center"/>
    </xf>
    <xf numFmtId="1" fontId="174" fillId="0" borderId="0" xfId="0" applyNumberFormat="1" applyFont="1" applyFill="1" applyBorder="1" applyAlignment="1">
      <alignment horizontal="center"/>
    </xf>
    <xf numFmtId="164" fontId="205" fillId="0" borderId="0" xfId="0" applyNumberFormat="1" applyFont="1" applyFill="1" applyBorder="1" applyAlignment="1">
      <alignment horizontal="center"/>
    </xf>
    <xf numFmtId="1" fontId="174" fillId="0" borderId="0" xfId="0" applyNumberFormat="1" applyFont="1" applyBorder="1" applyAlignment="1">
      <alignment horizontal="center"/>
    </xf>
    <xf numFmtId="0" fontId="206" fillId="0" borderId="0" xfId="0" applyFont="1" applyFill="1" applyBorder="1" applyAlignment="1">
      <alignment horizontal="right"/>
    </xf>
    <xf numFmtId="0" fontId="2" fillId="0" borderId="0" xfId="0" applyNumberFormat="1" applyFont="1" applyFill="1" applyBorder="1" applyAlignment="1" applyProtection="1">
      <alignment horizontal="center" vertical="center" wrapText="1"/>
    </xf>
    <xf numFmtId="0" fontId="2" fillId="0" borderId="0" xfId="0" applyFont="1" applyFill="1" applyAlignment="1" applyProtection="1">
      <alignment horizontal="right" indent="1"/>
    </xf>
    <xf numFmtId="0" fontId="170" fillId="0" borderId="0" xfId="0" applyFont="1"/>
    <xf numFmtId="0" fontId="201" fillId="0" borderId="0" xfId="0" applyFont="1"/>
    <xf numFmtId="0" fontId="201" fillId="0" borderId="0" xfId="0" applyFont="1" applyAlignment="1">
      <alignment horizontal="left" indent="1"/>
    </xf>
    <xf numFmtId="0" fontId="212" fillId="0" borderId="0" xfId="0" applyFont="1"/>
    <xf numFmtId="0" fontId="213" fillId="0" borderId="0" xfId="0" applyFont="1"/>
    <xf numFmtId="0" fontId="29" fillId="0" borderId="0" xfId="0" applyFont="1" applyAlignment="1">
      <alignment horizontal="left" indent="2"/>
    </xf>
    <xf numFmtId="0" fontId="208" fillId="0" borderId="0" xfId="0" applyFont="1" applyFill="1" applyAlignment="1">
      <alignment horizontal="left"/>
    </xf>
    <xf numFmtId="0" fontId="170" fillId="27" borderId="0" xfId="0" applyFont="1" applyFill="1"/>
    <xf numFmtId="0" fontId="201" fillId="27" borderId="0" xfId="0" applyFont="1" applyFill="1"/>
    <xf numFmtId="0" fontId="196" fillId="0" borderId="0" xfId="0" applyFont="1" applyAlignment="1">
      <alignment horizontal="left" indent="2"/>
    </xf>
    <xf numFmtId="171" fontId="29" fillId="0" borderId="0" xfId="0" applyNumberFormat="1" applyFont="1" applyFill="1" applyAlignment="1">
      <alignment horizontal="left" vertical="center" indent="3"/>
    </xf>
    <xf numFmtId="0" fontId="201" fillId="0" borderId="0" xfId="0" applyFont="1" applyFill="1"/>
    <xf numFmtId="0" fontId="170" fillId="0" borderId="0" xfId="0" applyFont="1" applyFill="1" applyAlignment="1">
      <alignment horizontal="left"/>
    </xf>
    <xf numFmtId="0" fontId="170" fillId="0" borderId="0" xfId="0" applyFont="1" applyAlignment="1">
      <alignment horizontal="center"/>
    </xf>
    <xf numFmtId="0" fontId="184" fillId="0" borderId="0" xfId="0" applyFont="1" applyAlignment="1" applyProtection="1">
      <alignment horizontal="left" vertical="center" wrapText="1" indent="2"/>
    </xf>
    <xf numFmtId="0" fontId="204" fillId="29" borderId="0" xfId="0" applyFont="1" applyFill="1" applyBorder="1" applyAlignment="1" applyProtection="1">
      <alignment horizontal="center"/>
      <protection locked="0"/>
    </xf>
    <xf numFmtId="0" fontId="63" fillId="32" borderId="0" xfId="0" applyFont="1" applyFill="1" applyBorder="1" applyAlignment="1">
      <alignment horizontal="center" vertical="top"/>
    </xf>
    <xf numFmtId="0" fontId="63" fillId="0" borderId="0" xfId="0" applyFont="1" applyBorder="1"/>
    <xf numFmtId="0" fontId="4" fillId="31" borderId="0" xfId="0" applyFont="1" applyFill="1" applyBorder="1" applyAlignment="1">
      <alignment horizontal="center"/>
    </xf>
    <xf numFmtId="0" fontId="6" fillId="0" borderId="0" xfId="0" applyFont="1"/>
    <xf numFmtId="0" fontId="63" fillId="0" borderId="0" xfId="0" applyFont="1" applyBorder="1" applyAlignment="1">
      <alignment horizontal="center"/>
    </xf>
    <xf numFmtId="0" fontId="63" fillId="27" borderId="0" xfId="0" applyFont="1" applyFill="1" applyBorder="1"/>
    <xf numFmtId="0" fontId="10" fillId="27" borderId="0" xfId="0" applyFont="1" applyFill="1" applyBorder="1" applyAlignment="1">
      <alignment horizontal="center"/>
    </xf>
    <xf numFmtId="0" fontId="63" fillId="27" borderId="0" xfId="0" applyFont="1" applyFill="1" applyBorder="1" applyAlignment="1">
      <alignment horizontal="center"/>
    </xf>
    <xf numFmtId="0" fontId="59" fillId="0" borderId="0" xfId="0" applyFont="1" applyBorder="1" applyAlignment="1">
      <alignment horizontal="left"/>
    </xf>
    <xf numFmtId="0" fontId="11" fillId="0" borderId="0" xfId="0" applyFont="1" applyBorder="1" applyAlignment="1">
      <alignment horizontal="left"/>
    </xf>
    <xf numFmtId="0" fontId="3" fillId="32" borderId="66" xfId="0" applyFont="1" applyFill="1" applyBorder="1" applyAlignment="1">
      <alignment vertical="top" wrapText="1"/>
    </xf>
    <xf numFmtId="0" fontId="3" fillId="32" borderId="67" xfId="0" applyFont="1" applyFill="1" applyBorder="1" applyAlignment="1">
      <alignment vertical="top" wrapText="1"/>
    </xf>
    <xf numFmtId="0" fontId="3" fillId="32" borderId="68" xfId="0" applyFont="1" applyFill="1" applyBorder="1" applyAlignment="1">
      <alignment vertical="top" wrapText="1"/>
    </xf>
    <xf numFmtId="0" fontId="3" fillId="0" borderId="69" xfId="0" applyFont="1" applyFill="1" applyBorder="1" applyAlignment="1">
      <alignment vertical="top" wrapText="1"/>
    </xf>
    <xf numFmtId="0" fontId="3" fillId="32" borderId="49" xfId="0" applyFont="1" applyFill="1" applyBorder="1" applyAlignment="1">
      <alignment horizontal="center" vertical="top" wrapText="1"/>
    </xf>
    <xf numFmtId="0" fontId="3" fillId="32" borderId="49" xfId="0" applyFont="1" applyFill="1" applyBorder="1" applyAlignment="1">
      <alignment vertical="top" wrapText="1"/>
    </xf>
    <xf numFmtId="0" fontId="3" fillId="0" borderId="35" xfId="0" applyFont="1" applyFill="1" applyBorder="1"/>
    <xf numFmtId="0" fontId="3" fillId="0" borderId="0" xfId="0" applyFont="1" applyFill="1" applyBorder="1" applyAlignment="1">
      <alignment horizontal="left"/>
    </xf>
    <xf numFmtId="49" fontId="3" fillId="0" borderId="0" xfId="0" applyNumberFormat="1" applyFont="1" applyFill="1" applyBorder="1" applyAlignment="1">
      <alignment horizontal="center"/>
    </xf>
    <xf numFmtId="49" fontId="3" fillId="0" borderId="37" xfId="0" applyNumberFormat="1" applyFont="1" applyBorder="1" applyAlignment="1">
      <alignment horizontal="center"/>
    </xf>
    <xf numFmtId="49" fontId="3" fillId="0" borderId="0" xfId="0" applyNumberFormat="1" applyFont="1" applyBorder="1" applyAlignment="1">
      <alignment horizontal="center"/>
    </xf>
    <xf numFmtId="0" fontId="27" fillId="0" borderId="70" xfId="0" applyFont="1" applyBorder="1"/>
    <xf numFmtId="0" fontId="27" fillId="0" borderId="71" xfId="0" applyFont="1" applyBorder="1"/>
    <xf numFmtId="0" fontId="27" fillId="0" borderId="0" xfId="0" applyFont="1"/>
    <xf numFmtId="0" fontId="26" fillId="31" borderId="0" xfId="0" applyFont="1" applyFill="1" applyBorder="1" applyAlignment="1">
      <alignment horizontal="center"/>
    </xf>
    <xf numFmtId="0" fontId="14" fillId="32" borderId="0" xfId="0" applyFont="1" applyFill="1" applyBorder="1" applyAlignment="1">
      <alignment vertical="top"/>
    </xf>
    <xf numFmtId="0" fontId="11" fillId="0" borderId="0" xfId="0" applyFont="1" applyBorder="1" applyAlignment="1"/>
    <xf numFmtId="0" fontId="189" fillId="0" borderId="0" xfId="0" applyFont="1" applyBorder="1"/>
    <xf numFmtId="0" fontId="189" fillId="0" borderId="0" xfId="0" applyFont="1" applyBorder="1" applyAlignment="1">
      <alignment horizontal="left"/>
    </xf>
    <xf numFmtId="0" fontId="56" fillId="0" borderId="0" xfId="0" applyFont="1" applyFill="1" applyBorder="1" applyAlignment="1" applyProtection="1">
      <alignment horizontal="left"/>
    </xf>
    <xf numFmtId="0" fontId="136" fillId="27" borderId="35" xfId="0" applyFont="1" applyFill="1" applyBorder="1" applyAlignment="1" applyProtection="1">
      <alignment horizontal="center" wrapText="1"/>
    </xf>
    <xf numFmtId="1" fontId="159" fillId="27" borderId="35" xfId="0" applyNumberFormat="1" applyFont="1" applyFill="1" applyBorder="1" applyAlignment="1" applyProtection="1">
      <alignment horizontal="center" vertical="center" wrapText="1"/>
    </xf>
    <xf numFmtId="0" fontId="158" fillId="27" borderId="39" xfId="0" applyFont="1" applyFill="1" applyBorder="1" applyAlignment="1" applyProtection="1">
      <alignment horizontal="center" vertical="top" wrapText="1"/>
    </xf>
    <xf numFmtId="0" fontId="0" fillId="27" borderId="38" xfId="0" applyFill="1" applyBorder="1" applyProtection="1"/>
    <xf numFmtId="0" fontId="6" fillId="27" borderId="40" xfId="0" applyFont="1" applyFill="1" applyBorder="1" applyAlignment="1" applyProtection="1">
      <alignment horizontal="right" indent="1"/>
    </xf>
    <xf numFmtId="0" fontId="153" fillId="27" borderId="40" xfId="0" applyFont="1" applyFill="1" applyBorder="1" applyAlignment="1" applyProtection="1">
      <alignment horizontal="left" wrapText="1"/>
      <protection locked="0"/>
    </xf>
    <xf numFmtId="0" fontId="0" fillId="27" borderId="39" xfId="0" applyFill="1" applyBorder="1" applyProtection="1"/>
    <xf numFmtId="0" fontId="6" fillId="27" borderId="32" xfId="0" applyFont="1" applyFill="1" applyBorder="1" applyAlignment="1" applyProtection="1">
      <alignment horizontal="right" wrapText="1" indent="1"/>
    </xf>
    <xf numFmtId="0" fontId="4" fillId="27" borderId="63" xfId="0" applyFont="1" applyFill="1" applyBorder="1" applyAlignment="1" applyProtection="1">
      <alignment horizontal="right" indent="1"/>
    </xf>
    <xf numFmtId="0" fontId="203" fillId="27" borderId="72" xfId="0" applyFont="1" applyFill="1" applyBorder="1" applyAlignment="1" applyProtection="1">
      <alignment horizontal="left" wrapText="1"/>
      <protection locked="0"/>
    </xf>
    <xf numFmtId="0" fontId="0" fillId="27" borderId="33" xfId="0" applyFill="1" applyBorder="1" applyProtection="1"/>
    <xf numFmtId="0" fontId="29" fillId="27" borderId="0" xfId="0" applyFont="1" applyFill="1" applyBorder="1" applyProtection="1"/>
    <xf numFmtId="0" fontId="164" fillId="27" borderId="35" xfId="0" applyFont="1" applyFill="1" applyBorder="1" applyAlignment="1" applyProtection="1">
      <alignment horizontal="left"/>
    </xf>
    <xf numFmtId="0" fontId="204" fillId="29" borderId="0" xfId="0" applyFont="1" applyFill="1" applyBorder="1" applyAlignment="1" applyProtection="1">
      <alignment horizontal="center"/>
    </xf>
    <xf numFmtId="0" fontId="207" fillId="0" borderId="0" xfId="0" applyFont="1" applyFill="1" applyBorder="1" applyAlignment="1" applyProtection="1">
      <alignment horizontal="left" vertical="center" wrapText="1"/>
    </xf>
    <xf numFmtId="0" fontId="28" fillId="0" borderId="0" xfId="0" applyFont="1" applyFill="1" applyBorder="1" applyAlignment="1" applyProtection="1">
      <alignment horizontal="center" vertical="center" wrapText="1"/>
    </xf>
    <xf numFmtId="0" fontId="198" fillId="0" borderId="0" xfId="0" applyFont="1" applyFill="1" applyAlignment="1" applyProtection="1">
      <alignment horizontal="center"/>
    </xf>
    <xf numFmtId="0" fontId="0" fillId="25" borderId="32" xfId="0" applyFill="1" applyBorder="1" applyAlignment="1" applyProtection="1">
      <alignment horizontal="right"/>
    </xf>
    <xf numFmtId="0" fontId="29" fillId="25" borderId="33" xfId="0" applyFont="1" applyFill="1" applyBorder="1" applyAlignment="1" applyProtection="1">
      <alignment horizontal="left"/>
    </xf>
    <xf numFmtId="0" fontId="4" fillId="25" borderId="34" xfId="0" applyFont="1" applyFill="1" applyBorder="1" applyAlignment="1" applyProtection="1">
      <alignment horizontal="right"/>
    </xf>
    <xf numFmtId="0" fontId="203" fillId="25" borderId="73" xfId="0" applyFont="1" applyFill="1" applyBorder="1" applyAlignment="1" applyProtection="1">
      <alignment horizontal="left" wrapText="1"/>
    </xf>
    <xf numFmtId="0" fontId="6" fillId="25" borderId="34" xfId="0" applyFont="1" applyFill="1" applyBorder="1" applyAlignment="1" applyProtection="1">
      <alignment horizontal="right"/>
    </xf>
    <xf numFmtId="0" fontId="153" fillId="25" borderId="74" xfId="0" applyFont="1" applyFill="1" applyBorder="1" applyAlignment="1" applyProtection="1">
      <alignment horizontal="left" wrapText="1"/>
    </xf>
    <xf numFmtId="0" fontId="6" fillId="25" borderId="38" xfId="0" applyFont="1" applyFill="1" applyBorder="1" applyAlignment="1" applyProtection="1">
      <alignment horizontal="right"/>
    </xf>
    <xf numFmtId="0" fontId="153" fillId="25" borderId="39" xfId="0" applyFont="1" applyFill="1" applyBorder="1" applyAlignment="1" applyProtection="1">
      <alignment horizontal="left" wrapText="1"/>
      <protection locked="0"/>
    </xf>
    <xf numFmtId="0" fontId="4" fillId="25" borderId="32" xfId="0" applyFont="1" applyFill="1" applyBorder="1" applyAlignment="1" applyProtection="1">
      <alignment horizontal="right"/>
    </xf>
    <xf numFmtId="0" fontId="203" fillId="25" borderId="75" xfId="0" applyFont="1" applyFill="1" applyBorder="1" applyAlignment="1" applyProtection="1">
      <alignment horizontal="left" wrapText="1"/>
    </xf>
    <xf numFmtId="0" fontId="0" fillId="25" borderId="38" xfId="0" applyFill="1" applyBorder="1" applyAlignment="1" applyProtection="1"/>
    <xf numFmtId="0" fontId="0" fillId="25" borderId="39" xfId="0" applyFill="1" applyBorder="1" applyProtection="1"/>
    <xf numFmtId="0" fontId="3" fillId="27" borderId="33" xfId="0" applyFont="1" applyFill="1" applyBorder="1"/>
    <xf numFmtId="0" fontId="3" fillId="27" borderId="32" xfId="0" applyFont="1" applyFill="1" applyBorder="1" applyAlignment="1">
      <alignment horizontal="left" vertical="center"/>
    </xf>
    <xf numFmtId="0" fontId="6" fillId="27" borderId="37" xfId="0" applyFont="1" applyFill="1" applyBorder="1" applyAlignment="1" applyProtection="1">
      <alignment horizontal="right"/>
    </xf>
    <xf numFmtId="0" fontId="36" fillId="0" borderId="0" xfId="0" applyFont="1" applyFill="1" applyBorder="1" applyAlignment="1">
      <alignment horizontal="center"/>
    </xf>
    <xf numFmtId="0" fontId="2" fillId="0" borderId="0" xfId="0" applyFont="1" applyFill="1" applyBorder="1"/>
    <xf numFmtId="0" fontId="2" fillId="0" borderId="0" xfId="0" applyFont="1" applyFill="1" applyBorder="1" applyAlignment="1">
      <alignment vertical="center"/>
    </xf>
    <xf numFmtId="0" fontId="55" fillId="27" borderId="0" xfId="0" applyFont="1" applyFill="1" applyBorder="1" applyAlignment="1">
      <alignment horizontal="right" vertical="center" indent="1"/>
    </xf>
    <xf numFmtId="170" fontId="74" fillId="27" borderId="35" xfId="0" applyNumberFormat="1" applyFont="1" applyFill="1" applyBorder="1" applyAlignment="1">
      <alignment horizontal="right" vertical="center"/>
    </xf>
    <xf numFmtId="0" fontId="177" fillId="27" borderId="38" xfId="0" applyFont="1" applyFill="1" applyBorder="1" applyAlignment="1">
      <alignment horizontal="left" vertical="center" indent="1"/>
    </xf>
    <xf numFmtId="0" fontId="177" fillId="27" borderId="40" xfId="0" applyFont="1" applyFill="1" applyBorder="1" applyAlignment="1">
      <alignment horizontal="right" vertical="center" indent="1"/>
    </xf>
    <xf numFmtId="170" fontId="177" fillId="27" borderId="39" xfId="0" applyNumberFormat="1" applyFont="1" applyFill="1" applyBorder="1" applyAlignment="1">
      <alignment horizontal="right" vertical="center"/>
    </xf>
    <xf numFmtId="0" fontId="124" fillId="27" borderId="34" xfId="0" applyFont="1" applyFill="1" applyBorder="1" applyAlignment="1">
      <alignment vertical="center"/>
    </xf>
    <xf numFmtId="0" fontId="55" fillId="27" borderId="34" xfId="0" applyFont="1" applyFill="1" applyBorder="1" applyAlignment="1">
      <alignment vertical="center"/>
    </xf>
    <xf numFmtId="0" fontId="13" fillId="27" borderId="32" xfId="0" applyFont="1" applyFill="1" applyBorder="1" applyAlignment="1">
      <alignment vertical="center"/>
    </xf>
    <xf numFmtId="0" fontId="26" fillId="28" borderId="0" xfId="0" applyFont="1" applyFill="1" applyBorder="1" applyAlignment="1">
      <alignment horizontal="center"/>
    </xf>
    <xf numFmtId="0" fontId="59" fillId="32" borderId="32" xfId="0" applyFont="1" applyFill="1" applyBorder="1" applyAlignment="1">
      <alignment horizontal="left" vertical="top" wrapText="1"/>
    </xf>
    <xf numFmtId="0" fontId="11" fillId="32" borderId="37" xfId="0" applyFont="1" applyFill="1" applyBorder="1" applyAlignment="1">
      <alignment vertical="top" wrapText="1"/>
    </xf>
    <xf numFmtId="0" fontId="189" fillId="32" borderId="37" xfId="0" applyFont="1" applyFill="1" applyBorder="1" applyAlignment="1">
      <alignment vertical="top" wrapText="1"/>
    </xf>
    <xf numFmtId="0" fontId="189" fillId="32" borderId="37" xfId="0" applyFont="1" applyFill="1" applyBorder="1" applyAlignment="1">
      <alignment horizontal="left" vertical="top" wrapText="1"/>
    </xf>
    <xf numFmtId="0" fontId="3" fillId="32" borderId="33" xfId="0" applyFont="1" applyFill="1" applyBorder="1" applyAlignment="1">
      <alignment vertical="top" wrapText="1"/>
    </xf>
    <xf numFmtId="0" fontId="59" fillId="0" borderId="32" xfId="0" applyFont="1" applyBorder="1" applyAlignment="1">
      <alignment horizontal="left"/>
    </xf>
    <xf numFmtId="0" fontId="11" fillId="0" borderId="37" xfId="0" applyFont="1" applyBorder="1" applyAlignment="1">
      <alignment horizontal="left"/>
    </xf>
    <xf numFmtId="0" fontId="59" fillId="0" borderId="34" xfId="0" applyFont="1" applyBorder="1" applyAlignment="1">
      <alignment horizontal="left"/>
    </xf>
    <xf numFmtId="0" fontId="59" fillId="0" borderId="38" xfId="0" applyFont="1" applyBorder="1" applyAlignment="1">
      <alignment horizontal="left"/>
    </xf>
    <xf numFmtId="0" fontId="11" fillId="0" borderId="40" xfId="0" applyFont="1" applyBorder="1" applyAlignment="1">
      <alignment horizontal="left"/>
    </xf>
    <xf numFmtId="0" fontId="27" fillId="0" borderId="32" xfId="0" applyFont="1" applyBorder="1"/>
    <xf numFmtId="0" fontId="27" fillId="0" borderId="34" xfId="0" applyFont="1" applyBorder="1"/>
    <xf numFmtId="0" fontId="27" fillId="0" borderId="38" xfId="0" applyFont="1" applyBorder="1"/>
    <xf numFmtId="0" fontId="78" fillId="0" borderId="0" xfId="0" applyFont="1" applyFill="1" applyAlignment="1" applyProtection="1">
      <alignment horizontal="left" vertical="top" wrapText="1"/>
    </xf>
    <xf numFmtId="0" fontId="8" fillId="0" borderId="0" xfId="0" applyFont="1" applyFill="1" applyAlignment="1" applyProtection="1">
      <alignment horizontal="left" vertical="top" wrapText="1"/>
    </xf>
    <xf numFmtId="0" fontId="103" fillId="0" borderId="0" xfId="0" applyFont="1" applyFill="1" applyAlignment="1" applyProtection="1">
      <alignment horizontal="center" vertical="center"/>
    </xf>
    <xf numFmtId="0" fontId="65" fillId="0" borderId="0" xfId="0" applyFont="1" applyFill="1" applyBorder="1" applyAlignment="1" applyProtection="1">
      <alignment horizontal="center" vertical="center"/>
    </xf>
    <xf numFmtId="0" fontId="216" fillId="0" borderId="0" xfId="0" applyFont="1" applyFill="1" applyBorder="1" applyAlignment="1" applyProtection="1">
      <alignment horizontal="center" vertical="center"/>
    </xf>
    <xf numFmtId="0" fontId="72" fillId="0" borderId="0" xfId="0" applyFont="1" applyFill="1" applyAlignment="1" applyProtection="1">
      <alignment horizontal="center"/>
    </xf>
    <xf numFmtId="0" fontId="72" fillId="0" borderId="0" xfId="0" applyFont="1" applyFill="1" applyBorder="1" applyAlignment="1" applyProtection="1">
      <alignment horizontal="center"/>
    </xf>
    <xf numFmtId="165" fontId="74" fillId="0" borderId="0" xfId="0" applyNumberFormat="1" applyFont="1" applyFill="1" applyBorder="1" applyAlignment="1">
      <alignment horizontal="center"/>
    </xf>
    <xf numFmtId="1" fontId="74" fillId="0" borderId="0" xfId="0" applyNumberFormat="1" applyFont="1" applyFill="1" applyBorder="1" applyAlignment="1">
      <alignment horizontal="left"/>
    </xf>
    <xf numFmtId="0" fontId="74" fillId="0" borderId="0" xfId="0" applyFont="1" applyFill="1" applyBorder="1" applyAlignment="1">
      <alignment horizontal="center"/>
    </xf>
    <xf numFmtId="0" fontId="74" fillId="0" borderId="0" xfId="0" applyFont="1" applyFill="1" applyBorder="1" applyAlignment="1">
      <alignment horizontal="left"/>
    </xf>
    <xf numFmtId="0" fontId="74" fillId="0" borderId="0" xfId="0" applyNumberFormat="1" applyFont="1" applyFill="1" applyBorder="1" applyAlignment="1">
      <alignment horizontal="center"/>
    </xf>
    <xf numFmtId="1" fontId="74" fillId="0" borderId="0" xfId="0" applyNumberFormat="1" applyFont="1" applyFill="1" applyBorder="1"/>
    <xf numFmtId="49" fontId="74" fillId="0" borderId="0" xfId="0" applyNumberFormat="1" applyFont="1" applyFill="1" applyBorder="1" applyAlignment="1">
      <alignment horizontal="center"/>
    </xf>
    <xf numFmtId="0" fontId="74" fillId="0" borderId="0" xfId="0" applyFont="1" applyFill="1" applyBorder="1"/>
    <xf numFmtId="0" fontId="6" fillId="0" borderId="0" xfId="0" applyFont="1" applyFill="1" applyBorder="1"/>
    <xf numFmtId="49" fontId="27" fillId="0" borderId="76" xfId="0" applyNumberFormat="1" applyFont="1" applyBorder="1" applyAlignment="1">
      <alignment horizontal="center"/>
    </xf>
    <xf numFmtId="0" fontId="27" fillId="0" borderId="76" xfId="0" applyFont="1" applyBorder="1" applyAlignment="1">
      <alignment horizontal="left"/>
    </xf>
    <xf numFmtId="0" fontId="27" fillId="0" borderId="76" xfId="0" applyFont="1" applyBorder="1"/>
    <xf numFmtId="49" fontId="27" fillId="0" borderId="69" xfId="0" applyNumberFormat="1" applyFont="1" applyBorder="1" applyAlignment="1">
      <alignment horizontal="center"/>
    </xf>
    <xf numFmtId="0" fontId="27" fillId="0" borderId="69" xfId="0" applyFont="1" applyBorder="1" applyAlignment="1">
      <alignment horizontal="left"/>
    </xf>
    <xf numFmtId="0" fontId="27" fillId="0" borderId="69" xfId="0" applyFont="1" applyBorder="1"/>
    <xf numFmtId="49" fontId="27" fillId="0" borderId="77" xfId="0" applyNumberFormat="1" applyFont="1" applyBorder="1" applyAlignment="1">
      <alignment horizontal="center"/>
    </xf>
    <xf numFmtId="0" fontId="27" fillId="0" borderId="77" xfId="0" applyFont="1" applyBorder="1" applyAlignment="1">
      <alignment horizontal="left"/>
    </xf>
    <xf numFmtId="0" fontId="27" fillId="0" borderId="77" xfId="0" applyFont="1" applyBorder="1"/>
    <xf numFmtId="0" fontId="6" fillId="0" borderId="78" xfId="0" applyFont="1" applyFill="1" applyBorder="1" applyAlignment="1" applyProtection="1">
      <alignment horizontal="left" vertical="center"/>
    </xf>
    <xf numFmtId="0" fontId="6" fillId="0" borderId="79" xfId="0" applyFont="1" applyFill="1" applyBorder="1" applyAlignment="1" applyProtection="1">
      <alignment horizontal="left" vertical="center"/>
    </xf>
    <xf numFmtId="0" fontId="6" fillId="0" borderId="80" xfId="0" applyFont="1" applyFill="1" applyBorder="1" applyAlignment="1" applyProtection="1">
      <alignment horizontal="center" vertical="center"/>
    </xf>
    <xf numFmtId="0" fontId="6" fillId="0" borderId="81" xfId="0" applyFont="1" applyFill="1" applyBorder="1" applyAlignment="1" applyProtection="1">
      <alignment horizontal="center" vertical="center"/>
    </xf>
    <xf numFmtId="0" fontId="6" fillId="0" borderId="82" xfId="0" applyFont="1" applyFill="1" applyBorder="1" applyAlignment="1" applyProtection="1">
      <alignment horizontal="center" vertical="center"/>
    </xf>
    <xf numFmtId="0" fontId="6" fillId="0" borderId="83" xfId="0" applyFont="1" applyFill="1" applyBorder="1" applyAlignment="1" applyProtection="1">
      <alignment horizontal="center" vertical="center"/>
    </xf>
    <xf numFmtId="0" fontId="6" fillId="0" borderId="84" xfId="0" applyFont="1" applyFill="1" applyBorder="1" applyAlignment="1" applyProtection="1">
      <alignment horizontal="center" vertical="center"/>
    </xf>
    <xf numFmtId="0" fontId="6" fillId="0" borderId="85" xfId="0" applyFont="1" applyFill="1" applyBorder="1" applyAlignment="1" applyProtection="1">
      <alignment horizontal="center" vertical="center"/>
    </xf>
    <xf numFmtId="0" fontId="6" fillId="0" borderId="86" xfId="0" applyFont="1" applyFill="1" applyBorder="1" applyAlignment="1" applyProtection="1">
      <alignment horizontal="center" vertical="center"/>
    </xf>
    <xf numFmtId="0" fontId="6" fillId="0" borderId="87" xfId="0" applyFont="1" applyFill="1" applyBorder="1" applyAlignment="1" applyProtection="1">
      <alignment horizontal="center" vertical="center"/>
    </xf>
    <xf numFmtId="0" fontId="6" fillId="32" borderId="20" xfId="0" applyFont="1" applyFill="1" applyBorder="1" applyAlignment="1" applyProtection="1">
      <alignment horizontal="center" vertical="top" wrapText="1"/>
    </xf>
    <xf numFmtId="0" fontId="4" fillId="32" borderId="11" xfId="0" applyFont="1" applyFill="1" applyBorder="1" applyAlignment="1" applyProtection="1">
      <alignment horizontal="left" vertical="top" wrapText="1"/>
    </xf>
    <xf numFmtId="0" fontId="4" fillId="32" borderId="10" xfId="0" applyFont="1" applyFill="1" applyBorder="1" applyAlignment="1" applyProtection="1">
      <alignment horizontal="center" vertical="top" wrapText="1"/>
    </xf>
    <xf numFmtId="165" fontId="6" fillId="0" borderId="88" xfId="0" applyNumberFormat="1" applyFont="1" applyFill="1" applyBorder="1" applyAlignment="1" applyProtection="1">
      <alignment horizontal="center" vertical="center"/>
    </xf>
    <xf numFmtId="0" fontId="6" fillId="0" borderId="89" xfId="0" applyFont="1" applyFill="1" applyBorder="1" applyAlignment="1" applyProtection="1">
      <alignment horizontal="center" vertical="center"/>
    </xf>
    <xf numFmtId="165" fontId="6" fillId="0" borderId="90" xfId="0" applyNumberFormat="1" applyFont="1" applyFill="1" applyBorder="1" applyAlignment="1" applyProtection="1">
      <alignment horizontal="center" vertical="center"/>
    </xf>
    <xf numFmtId="0" fontId="6" fillId="0" borderId="91" xfId="0" applyFont="1" applyFill="1" applyBorder="1" applyAlignment="1" applyProtection="1">
      <alignment horizontal="center" vertical="center"/>
    </xf>
    <xf numFmtId="165" fontId="6" fillId="0" borderId="92" xfId="0" applyNumberFormat="1" applyFont="1" applyFill="1" applyBorder="1" applyAlignment="1" applyProtection="1">
      <alignment horizontal="center" vertical="center"/>
    </xf>
    <xf numFmtId="0" fontId="6" fillId="0" borderId="93" xfId="0" applyFont="1" applyFill="1" applyBorder="1" applyAlignment="1" applyProtection="1">
      <alignment horizontal="center" vertical="center"/>
    </xf>
    <xf numFmtId="165" fontId="6" fillId="0" borderId="94" xfId="0" applyNumberFormat="1" applyFont="1" applyFill="1" applyBorder="1" applyAlignment="1" applyProtection="1">
      <alignment horizontal="center" vertical="center"/>
    </xf>
    <xf numFmtId="0" fontId="6" fillId="0" borderId="95" xfId="0" applyFont="1" applyFill="1" applyBorder="1" applyAlignment="1" applyProtection="1">
      <alignment horizontal="center" vertical="center"/>
    </xf>
    <xf numFmtId="0" fontId="6" fillId="0" borderId="0" xfId="0" applyFont="1" applyFill="1" applyBorder="1" applyAlignment="1" applyProtection="1">
      <alignment vertical="center"/>
    </xf>
    <xf numFmtId="164" fontId="6" fillId="0" borderId="81" xfId="0" applyNumberFormat="1" applyFont="1" applyFill="1" applyBorder="1" applyAlignment="1" applyProtection="1">
      <alignment horizontal="center" vertical="center"/>
    </xf>
    <xf numFmtId="164" fontId="6" fillId="0" borderId="96" xfId="0" applyNumberFormat="1" applyFont="1" applyFill="1" applyBorder="1" applyAlignment="1" applyProtection="1">
      <alignment horizontal="center" vertical="center"/>
    </xf>
    <xf numFmtId="164" fontId="4" fillId="0" borderId="96" xfId="0" applyNumberFormat="1" applyFont="1" applyFill="1" applyBorder="1" applyAlignment="1" applyProtection="1">
      <alignment horizontal="center" vertical="center"/>
    </xf>
    <xf numFmtId="164" fontId="6" fillId="0" borderId="97" xfId="0" applyNumberFormat="1" applyFont="1" applyFill="1" applyBorder="1" applyAlignment="1" applyProtection="1">
      <alignment horizontal="center" vertical="center"/>
    </xf>
    <xf numFmtId="164" fontId="6" fillId="0" borderId="98" xfId="0" applyNumberFormat="1" applyFont="1" applyFill="1" applyBorder="1" applyAlignment="1" applyProtection="1">
      <alignment horizontal="center" vertical="center"/>
    </xf>
    <xf numFmtId="164" fontId="4" fillId="0" borderId="98" xfId="0" applyNumberFormat="1" applyFont="1" applyFill="1" applyBorder="1" applyAlignment="1" applyProtection="1">
      <alignment horizontal="center" vertical="center"/>
    </xf>
    <xf numFmtId="164" fontId="6" fillId="0" borderId="22" xfId="0" applyNumberFormat="1" applyFont="1" applyFill="1" applyBorder="1" applyAlignment="1" applyProtection="1">
      <alignment horizontal="center" vertical="center"/>
    </xf>
    <xf numFmtId="164" fontId="6" fillId="0" borderId="23" xfId="0" applyNumberFormat="1" applyFont="1" applyFill="1" applyBorder="1" applyAlignment="1" applyProtection="1">
      <alignment horizontal="center" vertical="center"/>
    </xf>
    <xf numFmtId="164" fontId="4" fillId="0" borderId="23" xfId="0" applyNumberFormat="1" applyFont="1" applyFill="1" applyBorder="1" applyAlignment="1" applyProtection="1">
      <alignment horizontal="center" vertical="center"/>
    </xf>
    <xf numFmtId="164" fontId="6" fillId="0" borderId="87" xfId="0" applyNumberFormat="1" applyFont="1" applyFill="1" applyBorder="1" applyAlignment="1" applyProtection="1">
      <alignment horizontal="center" vertical="center"/>
    </xf>
    <xf numFmtId="164" fontId="6" fillId="0" borderId="99" xfId="0" applyNumberFormat="1" applyFont="1" applyFill="1" applyBorder="1" applyAlignment="1" applyProtection="1">
      <alignment horizontal="center" vertical="center"/>
    </xf>
    <xf numFmtId="164" fontId="4" fillId="0" borderId="99" xfId="0" applyNumberFormat="1" applyFont="1" applyFill="1" applyBorder="1" applyAlignment="1" applyProtection="1">
      <alignment horizontal="center" vertical="center"/>
    </xf>
    <xf numFmtId="164" fontId="4" fillId="0" borderId="0" xfId="0" applyNumberFormat="1" applyFont="1" applyFill="1" applyBorder="1" applyAlignment="1" applyProtection="1">
      <alignment horizontal="center" vertical="center"/>
    </xf>
    <xf numFmtId="0" fontId="6" fillId="0" borderId="0" xfId="0" applyFont="1" applyFill="1" applyAlignment="1" applyProtection="1">
      <alignment horizontal="center"/>
    </xf>
    <xf numFmtId="0" fontId="96" fillId="0" borderId="0" xfId="0" applyFont="1" applyFill="1" applyBorder="1" applyAlignment="1" applyProtection="1">
      <alignment horizontal="center" vertical="center" wrapText="1"/>
    </xf>
    <xf numFmtId="0" fontId="55" fillId="27" borderId="32" xfId="0" applyFont="1" applyFill="1" applyBorder="1" applyAlignment="1">
      <alignment vertical="center"/>
    </xf>
    <xf numFmtId="0" fontId="55" fillId="27" borderId="32" xfId="0" applyFont="1" applyFill="1" applyBorder="1" applyAlignment="1">
      <alignment horizontal="right" vertical="center"/>
    </xf>
    <xf numFmtId="0" fontId="60" fillId="27" borderId="34" xfId="0" applyFont="1" applyFill="1" applyBorder="1" applyAlignment="1">
      <alignment vertical="center"/>
    </xf>
    <xf numFmtId="0" fontId="60" fillId="27" borderId="34" xfId="0" applyFont="1" applyFill="1" applyBorder="1" applyAlignment="1">
      <alignment horizontal="right" vertical="center"/>
    </xf>
    <xf numFmtId="0" fontId="123" fillId="27" borderId="34" xfId="0" applyFont="1" applyFill="1" applyBorder="1" applyAlignment="1">
      <alignment horizontal="right" vertical="center"/>
    </xf>
    <xf numFmtId="0" fontId="82" fillId="27" borderId="34" xfId="0" applyFont="1" applyFill="1" applyBorder="1" applyAlignment="1">
      <alignment horizontal="right" vertical="center"/>
    </xf>
    <xf numFmtId="0" fontId="126" fillId="27" borderId="34" xfId="0" applyFont="1" applyFill="1" applyBorder="1" applyAlignment="1">
      <alignment horizontal="left" vertical="center" indent="1"/>
    </xf>
    <xf numFmtId="0" fontId="126" fillId="27" borderId="38" xfId="0" applyFont="1" applyFill="1" applyBorder="1" applyAlignment="1">
      <alignment horizontal="left" vertical="center" indent="1"/>
    </xf>
    <xf numFmtId="0" fontId="4" fillId="31" borderId="12" xfId="0" applyFont="1" applyFill="1" applyBorder="1" applyAlignment="1" applyProtection="1">
      <alignment horizontal="center" vertical="center" wrapText="1"/>
    </xf>
    <xf numFmtId="0" fontId="4" fillId="31" borderId="23" xfId="0" applyFont="1" applyFill="1" applyBorder="1" applyAlignment="1" applyProtection="1">
      <alignment horizontal="center" vertical="center" wrapText="1"/>
    </xf>
    <xf numFmtId="0" fontId="4" fillId="31" borderId="16" xfId="0" applyFont="1" applyFill="1" applyBorder="1" applyAlignment="1" applyProtection="1">
      <alignment horizontal="center" vertical="center" wrapText="1"/>
    </xf>
    <xf numFmtId="0" fontId="123" fillId="27" borderId="0" xfId="0" applyFont="1" applyFill="1" applyBorder="1" applyAlignment="1">
      <alignment horizontal="right" vertical="center" indent="1"/>
    </xf>
    <xf numFmtId="0" fontId="4" fillId="31" borderId="10" xfId="0" applyFont="1" applyFill="1" applyBorder="1" applyAlignment="1" applyProtection="1">
      <alignment horizontal="center" vertical="center" wrapText="1"/>
    </xf>
    <xf numFmtId="0" fontId="4" fillId="31" borderId="21" xfId="0" applyFont="1" applyFill="1" applyBorder="1" applyAlignment="1" applyProtection="1">
      <alignment horizontal="center" vertical="center" wrapText="1"/>
    </xf>
    <xf numFmtId="0" fontId="4" fillId="31" borderId="13" xfId="0" applyFont="1" applyFill="1" applyBorder="1" applyAlignment="1" applyProtection="1">
      <alignment horizontal="center" vertical="center" wrapText="1"/>
    </xf>
    <xf numFmtId="0" fontId="129" fillId="0" borderId="0" xfId="0" applyFont="1" applyFill="1" applyAlignment="1" applyProtection="1">
      <alignment horizontal="left" vertical="top" wrapText="1" indent="2"/>
    </xf>
    <xf numFmtId="0" fontId="192" fillId="0" borderId="0" xfId="0" applyFont="1" applyFill="1" applyAlignment="1" applyProtection="1">
      <alignment horizontal="left" vertical="center" wrapText="1" indent="2"/>
    </xf>
    <xf numFmtId="164" fontId="1" fillId="24" borderId="100" xfId="0" applyNumberFormat="1" applyFont="1" applyFill="1" applyBorder="1" applyAlignment="1" applyProtection="1">
      <alignment horizontal="center" vertical="center"/>
    </xf>
    <xf numFmtId="0" fontId="162" fillId="27" borderId="0" xfId="0" quotePrefix="1" applyFont="1" applyFill="1" applyAlignment="1">
      <alignment horizontal="left" indent="1"/>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right" vertical="center"/>
    </xf>
    <xf numFmtId="172" fontId="111" fillId="0" borderId="0" xfId="0" applyNumberFormat="1" applyFont="1" applyBorder="1" applyAlignment="1" applyProtection="1">
      <alignment horizontal="left" vertical="center"/>
      <protection locked="0"/>
    </xf>
    <xf numFmtId="0" fontId="9" fillId="0" borderId="0" xfId="0" applyFont="1" applyFill="1" applyAlignment="1" applyProtection="1"/>
    <xf numFmtId="0" fontId="192" fillId="0" borderId="0" xfId="0" applyFont="1" applyFill="1" applyBorder="1" applyAlignment="1" applyProtection="1">
      <alignment horizontal="right" vertical="center"/>
    </xf>
    <xf numFmtId="172" fontId="194" fillId="0" borderId="0" xfId="0" applyNumberFormat="1" applyFont="1" applyBorder="1" applyAlignment="1" applyProtection="1">
      <alignment horizontal="left" vertical="center"/>
      <protection locked="0"/>
    </xf>
    <xf numFmtId="164" fontId="84" fillId="0" borderId="9" xfId="0" applyNumberFormat="1" applyFont="1" applyFill="1" applyBorder="1" applyAlignment="1" applyProtection="1">
      <alignment horizontal="center" vertical="center"/>
    </xf>
    <xf numFmtId="0" fontId="20" fillId="0" borderId="100" xfId="0" applyFont="1" applyFill="1" applyBorder="1" applyAlignment="1" applyProtection="1">
      <alignment horizontal="center" vertical="center"/>
    </xf>
    <xf numFmtId="165" fontId="6" fillId="0" borderId="100" xfId="0" applyNumberFormat="1" applyFont="1" applyFill="1" applyBorder="1" applyAlignment="1" applyProtection="1">
      <alignment horizontal="center" vertical="center"/>
    </xf>
    <xf numFmtId="0" fontId="6" fillId="0" borderId="100" xfId="0" applyFont="1" applyFill="1" applyBorder="1" applyAlignment="1" applyProtection="1">
      <alignment horizontal="left" vertical="center"/>
    </xf>
    <xf numFmtId="164" fontId="2" fillId="0" borderId="100"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149" fillId="0" borderId="0" xfId="0" applyFont="1" applyFill="1" applyBorder="1" applyAlignment="1" applyProtection="1">
      <alignment horizontal="left" vertical="center" wrapText="1"/>
    </xf>
    <xf numFmtId="0" fontId="98" fillId="0" borderId="0" xfId="0" applyFont="1" applyFill="1" applyBorder="1" applyAlignment="1" applyProtection="1">
      <alignment vertical="center"/>
    </xf>
    <xf numFmtId="0" fontId="97" fillId="0" borderId="0" xfId="0" applyFont="1" applyFill="1" applyBorder="1" applyAlignment="1" applyProtection="1">
      <alignment horizontal="center" vertical="center" wrapText="1"/>
    </xf>
    <xf numFmtId="0" fontId="6" fillId="0" borderId="101" xfId="0" applyFont="1" applyFill="1" applyBorder="1" applyAlignment="1" applyProtection="1">
      <alignment horizontal="center" vertical="center"/>
    </xf>
    <xf numFmtId="0" fontId="6" fillId="0" borderId="53" xfId="0" applyFont="1" applyFill="1" applyBorder="1" applyAlignment="1" applyProtection="1">
      <alignment horizontal="center" vertical="center"/>
    </xf>
    <xf numFmtId="0" fontId="6" fillId="0" borderId="102" xfId="0" applyFont="1" applyFill="1" applyBorder="1" applyAlignment="1" applyProtection="1">
      <alignment horizontal="center" vertical="center"/>
    </xf>
    <xf numFmtId="0" fontId="6" fillId="32" borderId="20" xfId="0" applyFont="1" applyFill="1" applyBorder="1" applyAlignment="1" applyProtection="1">
      <alignment horizontal="left" vertical="top" wrapText="1"/>
    </xf>
    <xf numFmtId="168" fontId="6" fillId="0" borderId="96" xfId="0" applyNumberFormat="1" applyFont="1" applyFill="1" applyBorder="1" applyAlignment="1" applyProtection="1">
      <alignment horizontal="center" vertical="center"/>
    </xf>
    <xf numFmtId="168" fontId="6" fillId="0" borderId="98" xfId="0" applyNumberFormat="1" applyFont="1" applyFill="1" applyBorder="1" applyAlignment="1" applyProtection="1">
      <alignment horizontal="center" vertical="center"/>
    </xf>
    <xf numFmtId="168" fontId="6" fillId="0" borderId="23" xfId="0" applyNumberFormat="1" applyFont="1" applyFill="1" applyBorder="1" applyAlignment="1" applyProtection="1">
      <alignment horizontal="center" vertical="center"/>
    </xf>
    <xf numFmtId="168" fontId="6" fillId="0" borderId="99" xfId="0" applyNumberFormat="1" applyFont="1" applyFill="1" applyBorder="1" applyAlignment="1" applyProtection="1">
      <alignment horizontal="center" vertical="center"/>
    </xf>
    <xf numFmtId="0" fontId="6" fillId="32" borderId="10" xfId="0" applyFont="1" applyFill="1" applyBorder="1" applyAlignment="1" applyProtection="1">
      <alignment horizontal="left" vertical="top" wrapText="1"/>
    </xf>
    <xf numFmtId="164" fontId="4" fillId="0" borderId="80" xfId="0" applyNumberFormat="1" applyFont="1" applyFill="1" applyBorder="1" applyAlignment="1" applyProtection="1">
      <alignment horizontal="center" vertical="center"/>
    </xf>
    <xf numFmtId="164" fontId="6" fillId="0" borderId="81" xfId="0" applyNumberFormat="1" applyFont="1" applyFill="1" applyBorder="1" applyAlignment="1" applyProtection="1">
      <alignment horizontal="left" vertical="center"/>
    </xf>
    <xf numFmtId="164" fontId="4" fillId="0" borderId="82" xfId="0" applyNumberFormat="1" applyFont="1" applyFill="1" applyBorder="1" applyAlignment="1" applyProtection="1">
      <alignment horizontal="center" vertical="center"/>
    </xf>
    <xf numFmtId="164" fontId="6" fillId="0" borderId="83" xfId="0" applyNumberFormat="1" applyFont="1" applyFill="1" applyBorder="1" applyAlignment="1" applyProtection="1">
      <alignment horizontal="left" vertical="center"/>
    </xf>
    <xf numFmtId="164" fontId="4" fillId="0" borderId="84" xfId="0" applyNumberFormat="1" applyFont="1" applyFill="1" applyBorder="1" applyAlignment="1" applyProtection="1">
      <alignment horizontal="center" vertical="center"/>
    </xf>
    <xf numFmtId="164" fontId="6" fillId="0" borderId="85" xfId="0" applyNumberFormat="1" applyFont="1" applyFill="1" applyBorder="1" applyAlignment="1" applyProtection="1">
      <alignment horizontal="left" vertical="center"/>
    </xf>
    <xf numFmtId="164" fontId="4" fillId="0" borderId="86" xfId="0" applyNumberFormat="1" applyFont="1" applyFill="1" applyBorder="1" applyAlignment="1" applyProtection="1">
      <alignment horizontal="center" vertical="center"/>
    </xf>
    <xf numFmtId="164" fontId="6" fillId="0" borderId="87" xfId="0" applyNumberFormat="1" applyFont="1" applyFill="1" applyBorder="1" applyAlignment="1" applyProtection="1">
      <alignment horizontal="left" vertical="center"/>
    </xf>
    <xf numFmtId="168" fontId="6" fillId="30" borderId="12" xfId="0" applyNumberFormat="1" applyFont="1" applyFill="1" applyBorder="1" applyAlignment="1" applyProtection="1">
      <alignment horizontal="left" vertical="top" wrapText="1"/>
    </xf>
    <xf numFmtId="0" fontId="6" fillId="30" borderId="10" xfId="0" applyFont="1" applyFill="1" applyBorder="1" applyAlignment="1" applyProtection="1">
      <alignment horizontal="center" vertical="top" wrapText="1"/>
    </xf>
    <xf numFmtId="0" fontId="6" fillId="30" borderId="20" xfId="0" applyFont="1" applyFill="1" applyBorder="1" applyAlignment="1" applyProtection="1">
      <alignment horizontal="left" vertical="top" wrapText="1"/>
    </xf>
    <xf numFmtId="0" fontId="4" fillId="30" borderId="20" xfId="0" applyFont="1" applyFill="1" applyBorder="1" applyAlignment="1" applyProtection="1">
      <alignment horizontal="center" vertical="top" wrapText="1"/>
    </xf>
    <xf numFmtId="168" fontId="6" fillId="29" borderId="12" xfId="0" applyNumberFormat="1" applyFont="1" applyFill="1" applyBorder="1" applyAlignment="1" applyProtection="1">
      <alignment horizontal="left" vertical="top" wrapText="1"/>
    </xf>
    <xf numFmtId="0" fontId="4" fillId="29" borderId="12" xfId="0" applyFont="1" applyFill="1" applyBorder="1" applyAlignment="1" applyProtection="1">
      <alignment horizontal="center" vertical="top" wrapText="1"/>
    </xf>
    <xf numFmtId="0" fontId="6" fillId="29" borderId="10" xfId="0" applyFont="1" applyFill="1" applyBorder="1" applyAlignment="1" applyProtection="1">
      <alignment horizontal="center" vertical="top" wrapText="1"/>
    </xf>
    <xf numFmtId="0" fontId="6" fillId="29" borderId="20" xfId="0" applyFont="1" applyFill="1" applyBorder="1" applyAlignment="1" applyProtection="1">
      <alignment horizontal="left" vertical="top" wrapText="1"/>
    </xf>
    <xf numFmtId="0" fontId="2" fillId="33" borderId="12" xfId="0" applyFont="1" applyFill="1" applyBorder="1" applyAlignment="1" applyProtection="1">
      <alignment horizontal="center" vertical="top" wrapText="1"/>
    </xf>
    <xf numFmtId="164" fontId="6" fillId="0" borderId="80" xfId="0" applyNumberFormat="1" applyFont="1" applyFill="1" applyBorder="1" applyAlignment="1" applyProtection="1">
      <alignment horizontal="center" vertical="center"/>
    </xf>
    <xf numFmtId="164" fontId="6" fillId="0" borderId="28" xfId="0" applyNumberFormat="1" applyFont="1" applyFill="1" applyBorder="1" applyAlignment="1" applyProtection="1">
      <alignment horizontal="center" vertical="center"/>
    </xf>
    <xf numFmtId="164" fontId="6" fillId="0" borderId="103" xfId="0" applyNumberFormat="1" applyFont="1" applyFill="1" applyBorder="1" applyAlignment="1" applyProtection="1">
      <alignment horizontal="center" vertical="center"/>
    </xf>
    <xf numFmtId="164" fontId="6" fillId="0" borderId="104" xfId="0" applyNumberFormat="1" applyFont="1" applyFill="1" applyBorder="1" applyAlignment="1" applyProtection="1">
      <alignment horizontal="center" vertical="center"/>
    </xf>
    <xf numFmtId="164" fontId="6" fillId="0" borderId="21" xfId="0" applyNumberFormat="1" applyFont="1" applyFill="1" applyBorder="1" applyAlignment="1" applyProtection="1">
      <alignment horizontal="center" vertical="center"/>
    </xf>
    <xf numFmtId="164" fontId="6" fillId="0" borderId="27" xfId="0" applyNumberFormat="1" applyFont="1" applyFill="1" applyBorder="1" applyAlignment="1" applyProtection="1">
      <alignment horizontal="center" vertical="center"/>
    </xf>
    <xf numFmtId="164" fontId="6" fillId="0" borderId="86" xfId="0" applyNumberFormat="1" applyFont="1" applyFill="1" applyBorder="1" applyAlignment="1" applyProtection="1">
      <alignment horizontal="center" vertical="center"/>
    </xf>
    <xf numFmtId="164" fontId="6" fillId="0" borderId="105" xfId="0" applyNumberFormat="1" applyFont="1" applyFill="1" applyBorder="1" applyAlignment="1" applyProtection="1">
      <alignment horizontal="center" vertical="center"/>
    </xf>
    <xf numFmtId="164" fontId="6" fillId="0" borderId="47" xfId="0" applyNumberFormat="1" applyFont="1" applyFill="1" applyBorder="1" applyAlignment="1" applyProtection="1">
      <alignment horizontal="center" vertical="center"/>
    </xf>
    <xf numFmtId="164" fontId="6" fillId="0" borderId="106" xfId="0" applyNumberFormat="1" applyFont="1" applyFill="1" applyBorder="1" applyAlignment="1" applyProtection="1">
      <alignment horizontal="center" vertical="center"/>
    </xf>
    <xf numFmtId="164" fontId="6" fillId="0" borderId="18" xfId="0" applyNumberFormat="1" applyFont="1" applyFill="1" applyBorder="1" applyAlignment="1" applyProtection="1">
      <alignment horizontal="center" vertical="center"/>
    </xf>
    <xf numFmtId="164" fontId="6" fillId="0" borderId="107" xfId="0" applyNumberFormat="1" applyFont="1" applyFill="1" applyBorder="1" applyAlignment="1" applyProtection="1">
      <alignment horizontal="center" vertical="center"/>
    </xf>
    <xf numFmtId="0" fontId="222" fillId="0" borderId="0" xfId="0" applyFont="1" applyFill="1" applyAlignment="1" applyProtection="1">
      <alignment horizontal="center"/>
    </xf>
    <xf numFmtId="0" fontId="140" fillId="0" borderId="0" xfId="0" applyFont="1" applyFill="1" applyAlignment="1" applyProtection="1">
      <alignment vertical="center"/>
    </xf>
    <xf numFmtId="0" fontId="140" fillId="0" borderId="0" xfId="0" applyFont="1" applyFill="1" applyProtection="1"/>
    <xf numFmtId="0" fontId="175" fillId="0" borderId="0" xfId="0" applyFont="1" applyFill="1" applyAlignment="1" applyProtection="1">
      <alignment horizontal="left" vertical="top" wrapText="1"/>
    </xf>
    <xf numFmtId="0" fontId="223" fillId="0" borderId="0" xfId="0" applyFont="1" applyFill="1" applyAlignment="1" applyProtection="1">
      <alignment horizontal="left" vertical="top" wrapText="1"/>
    </xf>
    <xf numFmtId="0" fontId="224" fillId="0" borderId="0" xfId="0" applyFont="1" applyFill="1" applyAlignment="1" applyProtection="1">
      <alignment horizontal="center" vertical="center"/>
    </xf>
    <xf numFmtId="0" fontId="222" fillId="0" borderId="0" xfId="0" applyFont="1" applyFill="1" applyBorder="1" applyAlignment="1" applyProtection="1">
      <alignment horizontal="center"/>
    </xf>
    <xf numFmtId="0" fontId="225" fillId="28" borderId="0" xfId="0" applyFont="1" applyFill="1" applyBorder="1" applyAlignment="1" applyProtection="1">
      <alignment horizontal="center"/>
    </xf>
    <xf numFmtId="0" fontId="222" fillId="0" borderId="0" xfId="0" applyFont="1" applyFill="1" applyBorder="1" applyAlignment="1" applyProtection="1">
      <alignment horizontal="center" vertical="center"/>
    </xf>
    <xf numFmtId="0" fontId="226"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center"/>
    </xf>
    <xf numFmtId="0" fontId="227" fillId="0" borderId="0" xfId="0" quotePrefix="1" applyFont="1" applyFill="1" applyBorder="1" applyAlignment="1" applyProtection="1">
      <alignment horizontal="center" vertical="center"/>
    </xf>
    <xf numFmtId="0" fontId="137" fillId="0" borderId="0" xfId="0" applyFont="1" applyFill="1" applyAlignment="1" applyProtection="1">
      <alignment horizontal="center" vertical="center" wrapText="1"/>
    </xf>
    <xf numFmtId="0" fontId="226" fillId="0" borderId="0" xfId="0" quotePrefix="1" applyFont="1" applyFill="1" applyBorder="1" applyAlignment="1" applyProtection="1">
      <alignment horizontal="center" vertical="center"/>
    </xf>
    <xf numFmtId="0" fontId="222" fillId="0" borderId="0" xfId="0" applyFont="1" applyAlignment="1" applyProtection="1">
      <alignment horizontal="center"/>
    </xf>
    <xf numFmtId="0" fontId="140" fillId="0" borderId="0" xfId="0" applyFont="1" applyAlignment="1" applyProtection="1">
      <alignment vertical="center"/>
    </xf>
    <xf numFmtId="0" fontId="140" fillId="24" borderId="0" xfId="0" applyFont="1" applyFill="1" applyProtection="1"/>
    <xf numFmtId="0" fontId="175" fillId="24" borderId="0" xfId="0" applyFont="1" applyFill="1" applyAlignment="1" applyProtection="1">
      <alignment horizontal="left" vertical="top" wrapText="1"/>
    </xf>
    <xf numFmtId="0" fontId="223" fillId="24" borderId="0" xfId="0" applyFont="1" applyFill="1" applyAlignment="1" applyProtection="1">
      <alignment horizontal="left" vertical="top" wrapText="1"/>
    </xf>
    <xf numFmtId="0" fontId="224" fillId="24" borderId="0" xfId="0" applyFont="1" applyFill="1" applyAlignment="1" applyProtection="1">
      <alignment horizontal="center" vertical="center"/>
    </xf>
    <xf numFmtId="0" fontId="222" fillId="24" borderId="0" xfId="0" applyFont="1" applyFill="1" applyBorder="1" applyAlignment="1" applyProtection="1">
      <alignment horizontal="center"/>
    </xf>
    <xf numFmtId="0" fontId="222" fillId="24" borderId="0" xfId="0" applyFont="1" applyFill="1" applyBorder="1" applyAlignment="1" applyProtection="1">
      <alignment horizontal="center" vertical="center"/>
    </xf>
    <xf numFmtId="0" fontId="226" fillId="24" borderId="0" xfId="0" applyFont="1" applyFill="1" applyBorder="1" applyAlignment="1" applyProtection="1">
      <alignment horizontal="center" vertical="center"/>
    </xf>
    <xf numFmtId="0" fontId="222" fillId="0" borderId="0" xfId="0" applyFont="1" applyBorder="1" applyAlignment="1" applyProtection="1">
      <alignment horizontal="center"/>
    </xf>
    <xf numFmtId="0" fontId="140" fillId="0" borderId="0" xfId="0" applyFont="1" applyFill="1" applyBorder="1" applyProtection="1"/>
    <xf numFmtId="0" fontId="140" fillId="0" borderId="0" xfId="0" applyFont="1" applyFill="1" applyBorder="1" applyAlignment="1" applyProtection="1">
      <alignment vertical="center"/>
    </xf>
    <xf numFmtId="0" fontId="175" fillId="0" borderId="0" xfId="0" applyFont="1" applyFill="1" applyBorder="1" applyAlignment="1" applyProtection="1">
      <alignment horizontal="left" vertical="top" wrapText="1"/>
    </xf>
    <xf numFmtId="0" fontId="137" fillId="0" borderId="0" xfId="0" applyFont="1" applyFill="1" applyBorder="1" applyAlignment="1" applyProtection="1">
      <alignment horizontal="center" vertical="center" wrapText="1"/>
    </xf>
    <xf numFmtId="0" fontId="223" fillId="0" borderId="0" xfId="0" applyFont="1" applyFill="1" applyBorder="1" applyAlignment="1" applyProtection="1">
      <alignment horizontal="left" vertical="top" wrapText="1"/>
    </xf>
    <xf numFmtId="0" fontId="224" fillId="0" borderId="0" xfId="0" applyFont="1" applyFill="1" applyBorder="1" applyAlignment="1" applyProtection="1">
      <alignment horizontal="center" vertical="center"/>
    </xf>
    <xf numFmtId="0" fontId="27" fillId="0" borderId="108" xfId="0" applyFont="1" applyBorder="1"/>
    <xf numFmtId="0" fontId="27" fillId="0" borderId="109" xfId="0" applyNumberFormat="1" applyFont="1" applyBorder="1" applyAlignment="1">
      <alignment horizontal="left"/>
    </xf>
    <xf numFmtId="0" fontId="27" fillId="0" borderId="110" xfId="0" applyNumberFormat="1" applyFont="1" applyBorder="1" applyAlignment="1">
      <alignment horizontal="left"/>
    </xf>
    <xf numFmtId="0" fontId="27" fillId="0" borderId="111" xfId="0" applyNumberFormat="1" applyFont="1" applyBorder="1" applyAlignment="1">
      <alignment horizontal="left"/>
    </xf>
    <xf numFmtId="0" fontId="27" fillId="0" borderId="37" xfId="0" applyNumberFormat="1" applyFont="1" applyBorder="1" applyAlignment="1">
      <alignment horizontal="left"/>
    </xf>
    <xf numFmtId="0" fontId="27" fillId="0" borderId="0" xfId="0" applyNumberFormat="1" applyFont="1" applyBorder="1" applyAlignment="1">
      <alignment horizontal="left"/>
    </xf>
    <xf numFmtId="0" fontId="27" fillId="0" borderId="0" xfId="0" applyNumberFormat="1" applyFont="1" applyAlignment="1">
      <alignment horizontal="left"/>
    </xf>
    <xf numFmtId="0" fontId="3" fillId="0" borderId="0" xfId="0" applyFont="1" applyFill="1" applyBorder="1" applyAlignment="1">
      <alignment vertical="top" wrapText="1"/>
    </xf>
    <xf numFmtId="0" fontId="27" fillId="0" borderId="109" xfId="0" applyFont="1" applyBorder="1" applyAlignment="1">
      <alignment horizontal="left"/>
    </xf>
    <xf numFmtId="0" fontId="27" fillId="0" borderId="112" xfId="0" applyFont="1" applyBorder="1" applyAlignment="1">
      <alignment horizontal="left"/>
    </xf>
    <xf numFmtId="49" fontId="27" fillId="0" borderId="112" xfId="0" applyNumberFormat="1" applyFont="1" applyBorder="1" applyAlignment="1">
      <alignment horizontal="center"/>
    </xf>
    <xf numFmtId="0" fontId="27" fillId="0" borderId="110" xfId="0" applyFont="1" applyBorder="1" applyAlignment="1">
      <alignment horizontal="left"/>
    </xf>
    <xf numFmtId="0" fontId="27" fillId="0" borderId="113" xfId="0" applyFont="1" applyBorder="1" applyAlignment="1">
      <alignment horizontal="left"/>
    </xf>
    <xf numFmtId="49" fontId="27" fillId="0" borderId="113" xfId="0" applyNumberFormat="1" applyFont="1" applyBorder="1" applyAlignment="1">
      <alignment horizontal="center"/>
    </xf>
    <xf numFmtId="0" fontId="27" fillId="0" borderId="111" xfId="0" applyFont="1" applyBorder="1" applyAlignment="1">
      <alignment horizontal="left"/>
    </xf>
    <xf numFmtId="0" fontId="27" fillId="0" borderId="114" xfId="0" applyFont="1" applyBorder="1" applyAlignment="1">
      <alignment horizontal="left"/>
    </xf>
    <xf numFmtId="49" fontId="27" fillId="0" borderId="114" xfId="0" applyNumberFormat="1" applyFont="1" applyBorder="1" applyAlignment="1">
      <alignment horizontal="center"/>
    </xf>
    <xf numFmtId="168" fontId="27" fillId="0" borderId="69" xfId="0" applyNumberFormat="1" applyFont="1" applyBorder="1" applyAlignment="1">
      <alignment horizontal="center" vertical="center"/>
    </xf>
    <xf numFmtId="168" fontId="27" fillId="0" borderId="69" xfId="0" quotePrefix="1" applyNumberFormat="1" applyFont="1" applyBorder="1" applyAlignment="1">
      <alignment horizontal="center" vertical="center"/>
    </xf>
    <xf numFmtId="168" fontId="27" fillId="0" borderId="77" xfId="0" applyNumberFormat="1" applyFont="1" applyBorder="1" applyAlignment="1">
      <alignment horizontal="center" vertical="center"/>
    </xf>
    <xf numFmtId="0" fontId="14" fillId="27" borderId="0" xfId="0" applyFont="1" applyFill="1" applyBorder="1" applyAlignment="1" applyProtection="1">
      <alignment horizontal="left" vertical="center"/>
    </xf>
    <xf numFmtId="0" fontId="3" fillId="32" borderId="66" xfId="0" applyNumberFormat="1" applyFont="1" applyFill="1" applyBorder="1" applyAlignment="1">
      <alignment horizontal="left" vertical="top" wrapText="1"/>
    </xf>
    <xf numFmtId="0" fontId="3" fillId="32" borderId="49" xfId="0" applyNumberFormat="1" applyFont="1" applyFill="1" applyBorder="1" applyAlignment="1">
      <alignment horizontal="left" vertical="top" wrapText="1"/>
    </xf>
    <xf numFmtId="0" fontId="3" fillId="0" borderId="37" xfId="0" applyNumberFormat="1" applyFont="1" applyBorder="1" applyAlignment="1">
      <alignment horizontal="left"/>
    </xf>
    <xf numFmtId="0" fontId="3" fillId="0" borderId="0" xfId="0" applyNumberFormat="1" applyFont="1" applyBorder="1" applyAlignment="1">
      <alignment horizontal="left"/>
    </xf>
    <xf numFmtId="0" fontId="3" fillId="0" borderId="0" xfId="0" applyNumberFormat="1" applyFont="1" applyAlignment="1">
      <alignment horizontal="left"/>
    </xf>
    <xf numFmtId="0" fontId="2" fillId="0" borderId="0" xfId="0" applyFont="1" applyFill="1" applyBorder="1" applyAlignment="1" applyProtection="1">
      <alignment horizontal="right" vertical="center"/>
    </xf>
    <xf numFmtId="0" fontId="2" fillId="0" borderId="0" xfId="0" applyFont="1" applyFill="1" applyProtection="1"/>
    <xf numFmtId="0" fontId="229" fillId="0" borderId="0" xfId="0" applyFont="1" applyFill="1" applyBorder="1" applyAlignment="1" applyProtection="1">
      <alignment vertical="center"/>
    </xf>
    <xf numFmtId="172" fontId="111" fillId="0" borderId="48" xfId="0" applyNumberFormat="1" applyFont="1" applyBorder="1" applyAlignment="1" applyProtection="1">
      <alignment horizontal="left"/>
    </xf>
    <xf numFmtId="164" fontId="74" fillId="0" borderId="19" xfId="0" applyNumberFormat="1" applyFont="1" applyFill="1" applyBorder="1" applyAlignment="1" applyProtection="1">
      <alignment horizontal="left" vertical="center" wrapText="1"/>
      <protection locked="0"/>
    </xf>
    <xf numFmtId="164" fontId="74" fillId="0" borderId="9" xfId="0" applyNumberFormat="1" applyFont="1" applyFill="1" applyBorder="1" applyAlignment="1" applyProtection="1">
      <alignment horizontal="left" vertical="center" wrapText="1"/>
      <protection locked="0"/>
    </xf>
    <xf numFmtId="0" fontId="175" fillId="0" borderId="0" xfId="0" applyFont="1" applyFill="1" applyAlignment="1" applyProtection="1">
      <alignment vertical="center"/>
    </xf>
    <xf numFmtId="0" fontId="175" fillId="0" borderId="0" xfId="0" applyFont="1" applyFill="1" applyProtection="1"/>
    <xf numFmtId="0" fontId="230" fillId="0" borderId="0" xfId="0" applyFont="1" applyFill="1" applyAlignment="1" applyProtection="1">
      <alignment horizontal="left" vertical="top" wrapText="1"/>
    </xf>
    <xf numFmtId="0" fontId="36" fillId="0" borderId="0" xfId="0" applyFont="1" applyFill="1" applyBorder="1" applyAlignment="1" applyProtection="1">
      <alignment horizontal="center" vertical="center"/>
    </xf>
    <xf numFmtId="0" fontId="82" fillId="0" borderId="0" xfId="0" applyFont="1" applyFill="1" applyBorder="1" applyAlignment="1" applyProtection="1">
      <alignment horizontal="right"/>
    </xf>
    <xf numFmtId="0" fontId="123" fillId="0" borderId="0" xfId="0" applyFont="1" applyFill="1" applyBorder="1" applyAlignment="1" applyProtection="1"/>
    <xf numFmtId="0" fontId="123" fillId="0" borderId="0" xfId="0" applyFont="1" applyFill="1" applyBorder="1" applyAlignment="1" applyProtection="1">
      <alignment horizontal="right"/>
    </xf>
    <xf numFmtId="0" fontId="159" fillId="0" borderId="0" xfId="0" applyFont="1" applyFill="1" applyBorder="1" applyAlignment="1" applyProtection="1"/>
    <xf numFmtId="0" fontId="158" fillId="0" borderId="0" xfId="0" applyFont="1" applyFill="1" applyBorder="1" applyAlignment="1" applyProtection="1"/>
    <xf numFmtId="0" fontId="28" fillId="30" borderId="12" xfId="0" applyFont="1" applyFill="1" applyBorder="1" applyAlignment="1" applyProtection="1">
      <alignment horizontal="left" vertical="center" wrapText="1"/>
    </xf>
    <xf numFmtId="0" fontId="28" fillId="30" borderId="23"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left" vertical="center"/>
    </xf>
    <xf numFmtId="0" fontId="69" fillId="0" borderId="0" xfId="0" applyFont="1" applyFill="1" applyBorder="1" applyAlignment="1" applyProtection="1">
      <alignment horizontal="left"/>
    </xf>
    <xf numFmtId="2" fontId="74" fillId="0" borderId="48" xfId="0" applyNumberFormat="1" applyFont="1" applyFill="1" applyBorder="1" applyAlignment="1" applyProtection="1">
      <alignment horizontal="center" vertical="center"/>
    </xf>
    <xf numFmtId="2" fontId="74" fillId="0" borderId="31" xfId="0" applyNumberFormat="1" applyFont="1" applyFill="1" applyBorder="1" applyAlignment="1" applyProtection="1">
      <alignment horizontal="center" vertical="center"/>
    </xf>
    <xf numFmtId="2" fontId="6" fillId="0" borderId="46" xfId="0" applyNumberFormat="1" applyFont="1" applyFill="1" applyBorder="1" applyAlignment="1" applyProtection="1">
      <alignment horizontal="left" vertical="center"/>
    </xf>
    <xf numFmtId="0" fontId="6" fillId="30" borderId="115" xfId="0" applyFont="1" applyFill="1" applyBorder="1" applyAlignment="1" applyProtection="1">
      <alignment horizontal="center" vertical="top" wrapText="1"/>
    </xf>
    <xf numFmtId="0" fontId="126" fillId="30" borderId="116" xfId="0" applyFont="1" applyFill="1" applyBorder="1" applyAlignment="1" applyProtection="1">
      <alignment horizontal="center" vertical="top" wrapText="1"/>
    </xf>
    <xf numFmtId="0" fontId="126" fillId="30" borderId="20" xfId="0" applyFont="1" applyFill="1" applyBorder="1" applyAlignment="1" applyProtection="1">
      <alignment horizontal="center" vertical="top" wrapText="1"/>
    </xf>
    <xf numFmtId="0" fontId="3" fillId="0" borderId="0" xfId="0" applyFont="1" applyAlignment="1">
      <alignment horizontal="left" vertical="top" wrapText="1"/>
    </xf>
    <xf numFmtId="0" fontId="3" fillId="0" borderId="0" xfId="0" applyFont="1" applyAlignment="1" applyProtection="1">
      <alignment horizontal="left"/>
    </xf>
    <xf numFmtId="0" fontId="2" fillId="0" borderId="0" xfId="0" applyFont="1" applyProtection="1"/>
    <xf numFmtId="0" fontId="233" fillId="0" borderId="0" xfId="0" applyFont="1" applyProtection="1"/>
    <xf numFmtId="0" fontId="234" fillId="0" borderId="0" xfId="0" applyFont="1" applyProtection="1"/>
    <xf numFmtId="0" fontId="122" fillId="27" borderId="34" xfId="0" applyFont="1" applyFill="1" applyBorder="1" applyAlignment="1" applyProtection="1">
      <alignment horizontal="right" wrapText="1"/>
    </xf>
    <xf numFmtId="0" fontId="122" fillId="27" borderId="38" xfId="0" applyFont="1" applyFill="1" applyBorder="1" applyAlignment="1" applyProtection="1">
      <alignment horizontal="right" vertical="top"/>
    </xf>
    <xf numFmtId="0" fontId="77" fillId="27" borderId="0" xfId="0" applyFont="1" applyFill="1" applyBorder="1" applyAlignment="1" applyProtection="1">
      <alignment horizontal="right" vertical="center"/>
    </xf>
    <xf numFmtId="0" fontId="236" fillId="27" borderId="0" xfId="0" applyFont="1" applyFill="1" applyBorder="1" applyAlignment="1" applyProtection="1">
      <alignment horizontal="left"/>
    </xf>
    <xf numFmtId="1" fontId="228" fillId="27" borderId="35" xfId="0" applyNumberFormat="1" applyFont="1" applyFill="1" applyBorder="1" applyAlignment="1" applyProtection="1">
      <alignment horizontal="center" vertical="center" wrapText="1"/>
    </xf>
    <xf numFmtId="0" fontId="77" fillId="27" borderId="40" xfId="0" applyFont="1" applyFill="1" applyBorder="1" applyAlignment="1" applyProtection="1">
      <alignment horizontal="right" vertical="top"/>
    </xf>
    <xf numFmtId="0" fontId="236" fillId="27" borderId="40" xfId="0" applyFont="1" applyFill="1" applyBorder="1" applyAlignment="1" applyProtection="1">
      <alignment horizontal="left"/>
    </xf>
    <xf numFmtId="0" fontId="137" fillId="0" borderId="0" xfId="0" applyFont="1" applyFill="1" applyAlignment="1" applyProtection="1">
      <alignment horizontal="left" vertical="top" wrapText="1"/>
    </xf>
    <xf numFmtId="0" fontId="237" fillId="0" borderId="0" xfId="0" applyFont="1" applyFill="1" applyAlignment="1" applyProtection="1">
      <alignment horizontal="center" vertical="top" wrapText="1"/>
    </xf>
    <xf numFmtId="0" fontId="222" fillId="28" borderId="0" xfId="0" applyFont="1" applyFill="1" applyBorder="1" applyAlignment="1" applyProtection="1">
      <alignment horizontal="center"/>
    </xf>
    <xf numFmtId="0" fontId="137" fillId="0" borderId="0" xfId="0" applyFont="1" applyFill="1" applyBorder="1" applyAlignment="1" applyProtection="1">
      <alignment horizontal="left" vertical="top" wrapText="1"/>
    </xf>
    <xf numFmtId="0" fontId="237" fillId="0" borderId="0" xfId="0" applyFont="1" applyFill="1" applyBorder="1" applyAlignment="1" applyProtection="1">
      <alignment horizontal="center" vertical="top" wrapText="1"/>
    </xf>
    <xf numFmtId="0" fontId="6" fillId="25" borderId="11" xfId="0" applyFont="1" applyFill="1" applyBorder="1" applyAlignment="1" applyProtection="1">
      <alignment horizontal="left" vertical="top" wrapText="1"/>
    </xf>
    <xf numFmtId="0" fontId="238" fillId="31" borderId="42" xfId="0" applyFont="1" applyFill="1" applyBorder="1" applyAlignment="1" applyProtection="1">
      <alignment horizontal="center" vertical="center"/>
    </xf>
    <xf numFmtId="0" fontId="239" fillId="31" borderId="42" xfId="0" applyFont="1" applyFill="1" applyBorder="1" applyAlignment="1" applyProtection="1">
      <alignment horizontal="center" vertical="center"/>
    </xf>
    <xf numFmtId="0" fontId="0" fillId="0" borderId="117" xfId="0" applyBorder="1"/>
    <xf numFmtId="170" fontId="36" fillId="0" borderId="0" xfId="0" applyNumberFormat="1" applyFont="1" applyBorder="1"/>
    <xf numFmtId="0" fontId="4" fillId="0" borderId="0" xfId="0" applyFont="1" applyFill="1" applyAlignment="1" applyProtection="1">
      <alignment horizontal="center" vertical="center"/>
    </xf>
    <xf numFmtId="0" fontId="3" fillId="27" borderId="38" xfId="0" applyFont="1" applyFill="1" applyBorder="1" applyAlignment="1" applyProtection="1">
      <alignment horizontal="right" vertical="center"/>
    </xf>
    <xf numFmtId="0" fontId="14" fillId="27" borderId="40" xfId="0" applyFont="1" applyFill="1" applyBorder="1" applyAlignment="1" applyProtection="1">
      <alignment horizontal="left" vertical="center"/>
    </xf>
    <xf numFmtId="0" fontId="3" fillId="0" borderId="0" xfId="0" applyFont="1" applyAlignment="1" applyProtection="1">
      <alignment horizontal="center" vertical="center"/>
    </xf>
    <xf numFmtId="0" fontId="28" fillId="24" borderId="0" xfId="0" applyFont="1" applyFill="1" applyAlignment="1" applyProtection="1">
      <alignment vertical="center"/>
    </xf>
    <xf numFmtId="0" fontId="80" fillId="31" borderId="16" xfId="0" applyFont="1" applyFill="1" applyBorder="1" applyAlignment="1" applyProtection="1">
      <alignment horizontal="center" vertical="center" wrapText="1"/>
    </xf>
    <xf numFmtId="0" fontId="6" fillId="0" borderId="0" xfId="0" applyNumberFormat="1" applyFont="1" applyFill="1" applyProtection="1"/>
    <xf numFmtId="0" fontId="6" fillId="24" borderId="0" xfId="0" applyFont="1" applyFill="1" applyBorder="1" applyAlignment="1" applyProtection="1">
      <alignment horizontal="center" vertical="center" wrapText="1"/>
    </xf>
    <xf numFmtId="0" fontId="6" fillId="0" borderId="0" xfId="0" applyFont="1" applyBorder="1" applyAlignment="1" applyProtection="1">
      <alignment vertical="center"/>
    </xf>
    <xf numFmtId="0" fontId="4" fillId="25" borderId="10" xfId="0" applyFont="1" applyFill="1" applyBorder="1" applyAlignment="1" applyProtection="1">
      <alignment horizontal="center" vertical="center" wrapText="1"/>
    </xf>
    <xf numFmtId="0" fontId="4" fillId="25" borderId="20" xfId="0" applyFont="1" applyFill="1" applyBorder="1" applyAlignment="1" applyProtection="1">
      <alignment horizontal="center" vertical="center" wrapText="1"/>
    </xf>
    <xf numFmtId="0" fontId="80" fillId="25" borderId="13" xfId="0" applyFont="1" applyFill="1" applyBorder="1" applyAlignment="1" applyProtection="1">
      <alignment horizontal="center" vertical="center" wrapText="1"/>
    </xf>
    <xf numFmtId="0" fontId="80" fillId="25" borderId="15" xfId="0" applyFont="1" applyFill="1" applyBorder="1" applyAlignment="1" applyProtection="1">
      <alignment horizontal="center" vertical="center" wrapText="1"/>
    </xf>
    <xf numFmtId="169" fontId="85" fillId="31" borderId="21" xfId="0" applyNumberFormat="1" applyFont="1" applyFill="1" applyBorder="1" applyAlignment="1" applyProtection="1">
      <alignment horizontal="center" vertical="center"/>
    </xf>
    <xf numFmtId="169" fontId="85" fillId="31" borderId="22" xfId="0" applyNumberFormat="1" applyFont="1" applyFill="1" applyBorder="1" applyAlignment="1" applyProtection="1">
      <alignment horizontal="center" vertical="center"/>
    </xf>
    <xf numFmtId="0" fontId="172" fillId="31" borderId="21" xfId="0" applyFont="1" applyFill="1" applyBorder="1" applyAlignment="1" applyProtection="1">
      <alignment horizontal="center" vertical="center"/>
    </xf>
    <xf numFmtId="169" fontId="172" fillId="31" borderId="22" xfId="0" applyNumberFormat="1" applyFont="1" applyFill="1" applyBorder="1" applyAlignment="1" applyProtection="1">
      <alignment horizontal="center" vertical="center"/>
    </xf>
    <xf numFmtId="0" fontId="5" fillId="24" borderId="0" xfId="0" applyFont="1" applyFill="1" applyBorder="1" applyAlignment="1" applyProtection="1">
      <alignment horizontal="center" vertical="top"/>
    </xf>
    <xf numFmtId="169" fontId="172" fillId="31" borderId="23" xfId="0" applyNumberFormat="1" applyFont="1" applyFill="1" applyBorder="1" applyAlignment="1" applyProtection="1">
      <alignment horizontal="center" vertical="center"/>
    </xf>
    <xf numFmtId="0" fontId="0" fillId="31" borderId="22" xfId="0" applyFill="1" applyBorder="1" applyAlignment="1" applyProtection="1">
      <alignment vertical="center"/>
    </xf>
    <xf numFmtId="0" fontId="84" fillId="24" borderId="0" xfId="0" applyFont="1" applyFill="1" applyBorder="1" applyAlignment="1" applyProtection="1">
      <alignment horizontal="center" vertical="center" wrapText="1"/>
    </xf>
    <xf numFmtId="0" fontId="36" fillId="0" borderId="0" xfId="0" applyFont="1" applyBorder="1" applyAlignment="1" applyProtection="1">
      <alignment vertical="center"/>
    </xf>
    <xf numFmtId="169" fontId="10" fillId="0" borderId="0" xfId="0" applyNumberFormat="1" applyFont="1" applyAlignment="1" applyProtection="1">
      <alignment horizontal="center" vertical="center"/>
    </xf>
    <xf numFmtId="0" fontId="137" fillId="0" borderId="0" xfId="0" applyFont="1" applyAlignment="1" applyProtection="1">
      <alignment horizontal="center"/>
    </xf>
    <xf numFmtId="169" fontId="63" fillId="0" borderId="0" xfId="0" applyNumberFormat="1" applyFont="1" applyFill="1" applyAlignment="1" applyProtection="1">
      <alignment horizontal="left" vertical="center"/>
    </xf>
    <xf numFmtId="0" fontId="244" fillId="0" borderId="0" xfId="0" applyFont="1" applyBorder="1" applyAlignment="1">
      <alignment horizontal="left" vertical="center" indent="1"/>
    </xf>
    <xf numFmtId="0" fontId="245" fillId="0" borderId="0" xfId="0" applyFont="1" applyBorder="1" applyAlignment="1">
      <alignment horizontal="left" vertical="center" indent="1"/>
    </xf>
    <xf numFmtId="0" fontId="246" fillId="0" borderId="0" xfId="0" applyFont="1" applyBorder="1" applyAlignment="1">
      <alignment horizontal="left" vertical="center" indent="1"/>
    </xf>
    <xf numFmtId="0" fontId="254" fillId="0" borderId="0" xfId="0" applyNumberFormat="1" applyFont="1" applyFill="1" applyBorder="1" applyAlignment="1" applyProtection="1">
      <alignment horizontal="left" vertical="center"/>
    </xf>
    <xf numFmtId="0" fontId="255" fillId="0" borderId="0" xfId="0" applyFont="1" applyFill="1" applyAlignment="1" applyProtection="1">
      <alignment horizontal="right"/>
    </xf>
    <xf numFmtId="0" fontId="255" fillId="0" borderId="0" xfId="0" applyFont="1" applyFill="1" applyBorder="1" applyAlignment="1" applyProtection="1">
      <alignment horizontal="right"/>
    </xf>
    <xf numFmtId="0" fontId="9" fillId="0" borderId="0" xfId="0" applyFont="1" applyFill="1" applyAlignment="1" applyProtection="1">
      <alignment horizontal="center"/>
    </xf>
    <xf numFmtId="0" fontId="256" fillId="25" borderId="12" xfId="0" applyFont="1" applyFill="1" applyBorder="1" applyAlignment="1" applyProtection="1">
      <alignment horizontal="center" vertical="center" wrapText="1"/>
    </xf>
    <xf numFmtId="0" fontId="256" fillId="25" borderId="23" xfId="0" applyFont="1" applyFill="1" applyBorder="1" applyAlignment="1" applyProtection="1">
      <alignment horizontal="center" vertical="center" wrapText="1"/>
    </xf>
    <xf numFmtId="0" fontId="257" fillId="25" borderId="23" xfId="0" applyFont="1" applyFill="1" applyBorder="1" applyAlignment="1" applyProtection="1">
      <alignment horizontal="center" vertical="center" wrapText="1"/>
    </xf>
    <xf numFmtId="0" fontId="256" fillId="25" borderId="16" xfId="0" applyFont="1" applyFill="1" applyBorder="1" applyAlignment="1" applyProtection="1">
      <alignment horizontal="center" vertical="center" wrapText="1"/>
    </xf>
    <xf numFmtId="0" fontId="257" fillId="25" borderId="16" xfId="0" applyFont="1" applyFill="1" applyBorder="1" applyAlignment="1" applyProtection="1">
      <alignment horizontal="center" vertical="center" wrapText="1"/>
    </xf>
    <xf numFmtId="0" fontId="258" fillId="32" borderId="12" xfId="0" applyFont="1" applyFill="1" applyBorder="1" applyAlignment="1" applyProtection="1">
      <alignment horizontal="left" vertical="center" wrapText="1"/>
    </xf>
    <xf numFmtId="0" fontId="259" fillId="32" borderId="23" xfId="0" applyFont="1" applyFill="1" applyBorder="1" applyAlignment="1" applyProtection="1">
      <alignment horizontal="left" vertical="center" wrapText="1"/>
    </xf>
    <xf numFmtId="0" fontId="256" fillId="32" borderId="16" xfId="0" applyFont="1" applyFill="1" applyBorder="1" applyAlignment="1" applyProtection="1">
      <alignment horizontal="left" vertical="center" wrapText="1"/>
    </xf>
    <xf numFmtId="164" fontId="11" fillId="0" borderId="9" xfId="0" applyNumberFormat="1" applyFont="1" applyFill="1" applyBorder="1" applyAlignment="1" applyProtection="1">
      <alignment horizontal="left" vertical="center"/>
      <protection locked="0"/>
    </xf>
    <xf numFmtId="0" fontId="78" fillId="37" borderId="16" xfId="0" applyFont="1" applyFill="1" applyBorder="1" applyAlignment="1" applyProtection="1">
      <alignment horizontal="left" vertical="center" wrapText="1"/>
    </xf>
    <xf numFmtId="0" fontId="2" fillId="37" borderId="12" xfId="0" applyFont="1" applyFill="1" applyBorder="1" applyAlignment="1" applyProtection="1">
      <alignment horizontal="center" vertical="center" wrapText="1"/>
    </xf>
    <xf numFmtId="0" fontId="80" fillId="37" borderId="23" xfId="0" applyFont="1" applyFill="1" applyBorder="1" applyAlignment="1" applyProtection="1">
      <alignment horizontal="center" vertical="center" wrapText="1"/>
    </xf>
    <xf numFmtId="0" fontId="100" fillId="38" borderId="42" xfId="0" applyFont="1" applyFill="1" applyBorder="1" applyAlignment="1" applyProtection="1">
      <alignment horizontal="center" vertical="center"/>
    </xf>
    <xf numFmtId="172" fontId="21" fillId="0" borderId="30" xfId="0" applyNumberFormat="1" applyFont="1" applyFill="1" applyBorder="1" applyAlignment="1" applyProtection="1">
      <alignment horizontal="left"/>
    </xf>
    <xf numFmtId="172" fontId="153" fillId="0" borderId="30" xfId="0" applyNumberFormat="1" applyFont="1" applyFill="1" applyBorder="1" applyAlignment="1" applyProtection="1">
      <alignment horizontal="left"/>
      <protection locked="0"/>
    </xf>
    <xf numFmtId="0" fontId="171" fillId="0" borderId="0" xfId="0" applyFont="1" applyFill="1" applyBorder="1" applyAlignment="1" applyProtection="1">
      <alignment horizontal="center" wrapText="1"/>
    </xf>
    <xf numFmtId="0" fontId="129" fillId="0" borderId="0" xfId="0" applyFont="1" applyFill="1" applyAlignment="1" applyProtection="1">
      <alignment horizontal="justify" wrapText="1"/>
    </xf>
    <xf numFmtId="0" fontId="147" fillId="0" borderId="0" xfId="0" applyFont="1" applyFill="1" applyProtection="1"/>
    <xf numFmtId="0" fontId="129" fillId="0" borderId="0" xfId="0" applyFont="1" applyFill="1" applyProtection="1"/>
    <xf numFmtId="0" fontId="1" fillId="0" borderId="0" xfId="0" applyFont="1" applyFill="1" applyAlignment="1" applyProtection="1"/>
    <xf numFmtId="0" fontId="1" fillId="0" borderId="0" xfId="0" applyFont="1" applyFill="1" applyAlignment="1" applyProtection="1">
      <alignment horizontal="center" vertical="center"/>
    </xf>
    <xf numFmtId="0" fontId="59" fillId="39" borderId="0" xfId="0" applyFont="1" applyFill="1" applyAlignment="1" applyProtection="1">
      <alignment vertical="center"/>
    </xf>
    <xf numFmtId="0" fontId="0" fillId="39" borderId="0" xfId="0" applyFill="1" applyProtection="1"/>
    <xf numFmtId="167" fontId="139" fillId="39" borderId="0" xfId="0" applyNumberFormat="1" applyFont="1" applyFill="1" applyBorder="1" applyAlignment="1" applyProtection="1">
      <alignment horizontal="left" indent="1"/>
    </xf>
    <xf numFmtId="0" fontId="9" fillId="39" borderId="0" xfId="0" applyFont="1" applyFill="1" applyAlignment="1" applyProtection="1">
      <alignment horizontal="center"/>
    </xf>
    <xf numFmtId="0" fontId="129" fillId="39" borderId="0" xfId="0" applyFont="1" applyFill="1" applyAlignment="1" applyProtection="1">
      <alignment horizontal="justify" wrapText="1"/>
    </xf>
    <xf numFmtId="0" fontId="147" fillId="39" borderId="0" xfId="0" applyFont="1" applyFill="1" applyProtection="1"/>
    <xf numFmtId="0" fontId="1" fillId="39" borderId="0" xfId="0" applyFont="1" applyFill="1" applyProtection="1"/>
    <xf numFmtId="0" fontId="146" fillId="39" borderId="0" xfId="0" applyFont="1" applyFill="1" applyBorder="1" applyAlignment="1" applyProtection="1">
      <alignment horizontal="justify" wrapText="1"/>
    </xf>
    <xf numFmtId="167" fontId="138" fillId="39" borderId="0" xfId="0" applyNumberFormat="1" applyFont="1" applyFill="1" applyBorder="1" applyAlignment="1" applyProtection="1">
      <alignment horizontal="left"/>
    </xf>
    <xf numFmtId="0" fontId="1" fillId="39" borderId="0" xfId="0" applyFont="1" applyFill="1" applyAlignment="1" applyProtection="1"/>
    <xf numFmtId="0" fontId="5" fillId="39" borderId="0" xfId="0" applyFont="1" applyFill="1" applyBorder="1" applyAlignment="1" applyProtection="1">
      <alignment horizontal="center" vertical="top"/>
    </xf>
    <xf numFmtId="0" fontId="5" fillId="39" borderId="0" xfId="0" applyFont="1" applyFill="1" applyBorder="1" applyAlignment="1" applyProtection="1">
      <alignment horizontal="right" vertical="top"/>
    </xf>
    <xf numFmtId="0" fontId="105" fillId="39" borderId="0" xfId="0" applyFont="1" applyFill="1" applyBorder="1" applyAlignment="1" applyProtection="1">
      <alignment horizontal="center" vertical="top"/>
    </xf>
    <xf numFmtId="0" fontId="105" fillId="39" borderId="0" xfId="0" applyFont="1" applyFill="1" applyBorder="1" applyAlignment="1" applyProtection="1">
      <alignment horizontal="center" vertical="top" wrapText="1"/>
    </xf>
    <xf numFmtId="0" fontId="105" fillId="39" borderId="0" xfId="0" applyFont="1" applyFill="1" applyBorder="1" applyAlignment="1" applyProtection="1">
      <alignment horizontal="left" vertical="top" wrapText="1"/>
    </xf>
    <xf numFmtId="0" fontId="106" fillId="39" borderId="0" xfId="0" applyFont="1" applyFill="1" applyBorder="1" applyAlignment="1" applyProtection="1">
      <alignment vertical="top" wrapText="1"/>
    </xf>
    <xf numFmtId="0" fontId="74" fillId="0" borderId="0" xfId="0" applyFont="1" applyFill="1" applyBorder="1" applyAlignment="1"/>
    <xf numFmtId="0" fontId="260" fillId="0" borderId="76" xfId="0" applyFont="1" applyBorder="1" applyAlignment="1">
      <alignment horizontal="left"/>
    </xf>
    <xf numFmtId="0" fontId="260" fillId="0" borderId="69" xfId="0" applyFont="1" applyBorder="1" applyAlignment="1">
      <alignment horizontal="left"/>
    </xf>
    <xf numFmtId="0" fontId="260" fillId="0" borderId="77" xfId="0" applyFont="1" applyBorder="1" applyAlignment="1">
      <alignment horizontal="left"/>
    </xf>
    <xf numFmtId="173" fontId="261" fillId="0" borderId="0" xfId="0" applyNumberFormat="1" applyFont="1"/>
    <xf numFmtId="0" fontId="3" fillId="0" borderId="0" xfId="0" applyFont="1" applyFill="1" applyAlignment="1" applyProtection="1">
      <alignment vertical="center" wrapText="1"/>
    </xf>
    <xf numFmtId="0" fontId="4" fillId="0" borderId="0" xfId="0" applyFont="1" applyFill="1" applyAlignment="1" applyProtection="1">
      <alignment horizontal="center" vertical="center" wrapText="1"/>
    </xf>
    <xf numFmtId="0" fontId="34" fillId="0" borderId="0" xfId="0" applyFont="1" applyFill="1" applyBorder="1" applyProtection="1"/>
    <xf numFmtId="0" fontId="105" fillId="0" borderId="0" xfId="0" applyFont="1" applyFill="1" applyBorder="1" applyAlignment="1" applyProtection="1">
      <alignment vertical="top" wrapText="1"/>
    </xf>
    <xf numFmtId="0" fontId="262" fillId="0" borderId="0" xfId="0" applyFont="1" applyFill="1" applyBorder="1" applyAlignment="1" applyProtection="1">
      <alignment horizontal="center" vertical="center"/>
    </xf>
    <xf numFmtId="0" fontId="263" fillId="0" borderId="0" xfId="0" applyNumberFormat="1" applyFont="1" applyFill="1" applyAlignment="1" applyProtection="1">
      <alignment horizontal="left"/>
    </xf>
    <xf numFmtId="0" fontId="264" fillId="0" borderId="0" xfId="0" applyNumberFormat="1" applyFont="1" applyFill="1" applyBorder="1" applyAlignment="1" applyProtection="1">
      <alignment horizontal="left" vertical="top" wrapText="1"/>
    </xf>
    <xf numFmtId="0" fontId="263" fillId="0" borderId="0" xfId="0" applyNumberFormat="1" applyFont="1" applyFill="1" applyBorder="1" applyAlignment="1" applyProtection="1">
      <alignment horizontal="left" vertical="center"/>
    </xf>
    <xf numFmtId="0" fontId="263" fillId="0" borderId="0" xfId="0" quotePrefix="1" applyNumberFormat="1" applyFont="1" applyFill="1" applyBorder="1" applyAlignment="1" applyProtection="1">
      <alignment horizontal="left" vertical="center"/>
    </xf>
    <xf numFmtId="0" fontId="263" fillId="0" borderId="0" xfId="0" applyNumberFormat="1" applyFont="1" applyFill="1" applyBorder="1" applyAlignment="1" applyProtection="1">
      <alignment horizontal="left"/>
    </xf>
    <xf numFmtId="0" fontId="59" fillId="39" borderId="0" xfId="0" applyFont="1" applyFill="1" applyAlignment="1" applyProtection="1">
      <alignment horizontal="left" vertical="center"/>
    </xf>
    <xf numFmtId="0" fontId="1" fillId="39" borderId="0" xfId="0" applyFont="1" applyFill="1" applyAlignment="1" applyProtection="1">
      <alignment horizontal="left"/>
    </xf>
    <xf numFmtId="0" fontId="3" fillId="39" borderId="0" xfId="0" applyFont="1" applyFill="1" applyAlignment="1" applyProtection="1">
      <alignment horizontal="right"/>
    </xf>
    <xf numFmtId="0" fontId="263" fillId="39" borderId="0" xfId="0" applyNumberFormat="1" applyFont="1" applyFill="1" applyAlignment="1" applyProtection="1">
      <alignment horizontal="left"/>
    </xf>
    <xf numFmtId="0" fontId="135" fillId="39" borderId="0" xfId="0" applyFont="1" applyFill="1" applyAlignment="1" applyProtection="1">
      <alignment horizontal="center"/>
    </xf>
    <xf numFmtId="0" fontId="222" fillId="39" borderId="0" xfId="0" applyFont="1" applyFill="1" applyAlignment="1" applyProtection="1">
      <alignment horizontal="center"/>
    </xf>
    <xf numFmtId="0" fontId="0" fillId="39" borderId="0" xfId="0" applyFill="1" applyAlignment="1" applyProtection="1">
      <alignment horizontal="center"/>
    </xf>
    <xf numFmtId="0" fontId="0" fillId="39" borderId="0" xfId="0" applyFill="1" applyBorder="1" applyProtection="1"/>
    <xf numFmtId="0" fontId="0" fillId="39" borderId="0" xfId="0" applyFill="1" applyBorder="1" applyAlignment="1" applyProtection="1">
      <alignment horizontal="center"/>
    </xf>
    <xf numFmtId="0" fontId="3" fillId="39" borderId="0" xfId="0" applyFont="1" applyFill="1" applyProtection="1"/>
    <xf numFmtId="0" fontId="3" fillId="39" borderId="0" xfId="0" applyFont="1" applyFill="1" applyAlignment="1" applyProtection="1">
      <alignment horizontal="center"/>
    </xf>
    <xf numFmtId="0" fontId="3" fillId="39" borderId="0" xfId="0" applyFont="1" applyFill="1" applyAlignment="1" applyProtection="1">
      <alignment horizontal="right" indent="1"/>
    </xf>
    <xf numFmtId="0" fontId="70" fillId="39" borderId="0" xfId="0" applyFont="1" applyFill="1" applyProtection="1"/>
    <xf numFmtId="0" fontId="1" fillId="39" borderId="0" xfId="0" applyFont="1" applyFill="1" applyAlignment="1" applyProtection="1">
      <alignment vertical="center"/>
    </xf>
    <xf numFmtId="0" fontId="1" fillId="39" borderId="0" xfId="0" applyFont="1" applyFill="1" applyAlignment="1" applyProtection="1">
      <alignment horizontal="left" vertical="center"/>
    </xf>
    <xf numFmtId="0" fontId="103" fillId="39" borderId="0" xfId="0" applyFont="1" applyFill="1" applyBorder="1" applyAlignment="1" applyProtection="1">
      <alignment horizontal="left" vertical="center"/>
    </xf>
    <xf numFmtId="0" fontId="104" fillId="39" borderId="0" xfId="0" applyFont="1" applyFill="1" applyProtection="1"/>
    <xf numFmtId="0" fontId="104" fillId="39" borderId="0" xfId="0" applyFont="1" applyFill="1" applyAlignment="1" applyProtection="1">
      <alignment horizontal="left"/>
    </xf>
    <xf numFmtId="0" fontId="104" fillId="39" borderId="0" xfId="0" applyFont="1" applyFill="1" applyAlignment="1" applyProtection="1">
      <alignment vertical="center"/>
    </xf>
    <xf numFmtId="0" fontId="104" fillId="39" borderId="0" xfId="0" applyFont="1" applyFill="1" applyAlignment="1" applyProtection="1">
      <alignment horizontal="left" vertical="center"/>
    </xf>
    <xf numFmtId="0" fontId="104" fillId="39" borderId="0" xfId="0" applyFont="1" applyFill="1" applyBorder="1" applyAlignment="1" applyProtection="1">
      <alignment vertical="center"/>
    </xf>
    <xf numFmtId="0" fontId="78" fillId="39" borderId="0" xfId="0" applyFont="1" applyFill="1" applyBorder="1" applyAlignment="1" applyProtection="1">
      <alignment horizontal="left" vertical="center"/>
    </xf>
    <xf numFmtId="0" fontId="78" fillId="39" borderId="0" xfId="0" applyFont="1" applyFill="1" applyBorder="1" applyAlignment="1" applyProtection="1">
      <alignment horizontal="center" vertical="center"/>
    </xf>
    <xf numFmtId="0" fontId="65" fillId="39" borderId="0" xfId="0" applyFont="1" applyFill="1" applyBorder="1" applyAlignment="1" applyProtection="1">
      <alignment horizontal="left" vertical="center"/>
    </xf>
    <xf numFmtId="0" fontId="114" fillId="39" borderId="0" xfId="0" applyFont="1" applyFill="1" applyBorder="1" applyAlignment="1" applyProtection="1">
      <alignment horizontal="left" vertical="center"/>
    </xf>
    <xf numFmtId="0" fontId="59" fillId="39" borderId="0" xfId="0" applyFont="1" applyFill="1" applyAlignment="1" applyProtection="1">
      <alignment horizontal="left" vertical="center" wrapText="1"/>
    </xf>
    <xf numFmtId="0" fontId="263" fillId="39" borderId="0" xfId="0" applyNumberFormat="1" applyFont="1" applyFill="1" applyAlignment="1" applyProtection="1">
      <alignment horizontal="left" vertical="center" wrapText="1"/>
    </xf>
    <xf numFmtId="0" fontId="135" fillId="39" borderId="0" xfId="0" applyFont="1" applyFill="1" applyAlignment="1" applyProtection="1">
      <alignment horizontal="center" vertical="center"/>
    </xf>
    <xf numFmtId="0" fontId="80" fillId="39" borderId="0" xfId="0" applyFont="1" applyFill="1" applyAlignment="1" applyProtection="1">
      <alignment horizontal="right"/>
    </xf>
    <xf numFmtId="0" fontId="6" fillId="39" borderId="0" xfId="0" applyFont="1" applyFill="1" applyAlignment="1" applyProtection="1">
      <alignment horizontal="left"/>
    </xf>
    <xf numFmtId="0" fontId="265" fillId="39" borderId="0" xfId="0" applyNumberFormat="1" applyFont="1" applyFill="1" applyBorder="1" applyAlignment="1" applyProtection="1">
      <alignment horizontal="left"/>
      <protection locked="0"/>
    </xf>
    <xf numFmtId="0" fontId="134" fillId="39" borderId="0" xfId="0" applyFont="1" applyFill="1" applyBorder="1" applyAlignment="1" applyProtection="1">
      <alignment horizontal="center" vertical="center"/>
    </xf>
    <xf numFmtId="0" fontId="0" fillId="39" borderId="0" xfId="0" applyFill="1" applyAlignment="1" applyProtection="1">
      <alignment horizontal="left"/>
    </xf>
    <xf numFmtId="0" fontId="70" fillId="39" borderId="0" xfId="0" applyFont="1" applyFill="1" applyAlignment="1" applyProtection="1">
      <alignment horizontal="left"/>
    </xf>
    <xf numFmtId="0" fontId="95" fillId="39" borderId="0" xfId="0" applyFont="1" applyFill="1" applyBorder="1" applyAlignment="1" applyProtection="1">
      <alignment horizontal="center" vertical="top"/>
    </xf>
    <xf numFmtId="0" fontId="263" fillId="39" borderId="0" xfId="0" applyNumberFormat="1" applyFont="1" applyFill="1" applyBorder="1" applyAlignment="1" applyProtection="1">
      <alignment horizontal="left" vertical="top" wrapText="1"/>
    </xf>
    <xf numFmtId="0" fontId="95" fillId="39" borderId="0" xfId="0" applyFont="1" applyFill="1" applyAlignment="1" applyProtection="1">
      <alignment horizontal="center" vertical="center"/>
    </xf>
    <xf numFmtId="0" fontId="127" fillId="39" borderId="0" xfId="0" applyFont="1" applyFill="1" applyBorder="1" applyAlignment="1" applyProtection="1">
      <alignment horizontal="center" vertical="center"/>
    </xf>
    <xf numFmtId="0" fontId="135" fillId="39" borderId="0" xfId="0" applyFont="1" applyFill="1" applyBorder="1" applyAlignment="1" applyProtection="1">
      <alignment horizontal="center" vertical="center"/>
    </xf>
    <xf numFmtId="0" fontId="31" fillId="39" borderId="0" xfId="0" applyFont="1" applyFill="1" applyBorder="1" applyAlignment="1" applyProtection="1">
      <alignment horizontal="left" vertical="top" wrapText="1"/>
    </xf>
    <xf numFmtId="0" fontId="65" fillId="39" borderId="0" xfId="0" quotePrefix="1" applyFont="1" applyFill="1" applyBorder="1" applyAlignment="1" applyProtection="1">
      <alignment horizontal="left" vertical="center"/>
    </xf>
    <xf numFmtId="168" fontId="71" fillId="39" borderId="0" xfId="0" applyNumberFormat="1" applyFont="1" applyFill="1" applyBorder="1" applyAlignment="1" applyProtection="1">
      <alignment horizontal="center" vertical="center"/>
    </xf>
    <xf numFmtId="0" fontId="263" fillId="39" borderId="0" xfId="0" applyNumberFormat="1" applyFont="1" applyFill="1" applyBorder="1" applyAlignment="1" applyProtection="1">
      <alignment horizontal="left" vertical="center"/>
    </xf>
    <xf numFmtId="0" fontId="134" fillId="39" borderId="0" xfId="0" quotePrefix="1" applyFont="1" applyFill="1" applyBorder="1" applyAlignment="1" applyProtection="1">
      <alignment horizontal="center" vertical="center"/>
    </xf>
    <xf numFmtId="0" fontId="226" fillId="39" borderId="0" xfId="0" quotePrefix="1" applyFont="1" applyFill="1" applyBorder="1" applyAlignment="1" applyProtection="1">
      <alignment horizontal="center" vertical="center"/>
    </xf>
    <xf numFmtId="0" fontId="107" fillId="39" borderId="0" xfId="0" applyFont="1" applyFill="1" applyBorder="1" applyProtection="1"/>
    <xf numFmtId="0" fontId="31" fillId="39" borderId="0" xfId="0" applyFont="1" applyFill="1" applyBorder="1" applyAlignment="1" applyProtection="1">
      <alignment horizontal="center" vertical="top" wrapText="1"/>
      <protection locked="0"/>
    </xf>
    <xf numFmtId="0" fontId="31" fillId="39" borderId="0" xfId="0" applyFont="1" applyFill="1" applyBorder="1" applyAlignment="1" applyProtection="1">
      <alignment horizontal="left" vertical="top" wrapText="1"/>
      <protection locked="0"/>
    </xf>
    <xf numFmtId="0" fontId="3" fillId="39" borderId="0" xfId="0" applyFont="1" applyFill="1" applyBorder="1" applyProtection="1"/>
    <xf numFmtId="0" fontId="3" fillId="39" borderId="0" xfId="0" applyFont="1" applyFill="1" applyBorder="1" applyAlignment="1" applyProtection="1"/>
    <xf numFmtId="0" fontId="3" fillId="39" borderId="0" xfId="0" applyFont="1" applyFill="1" applyBorder="1" applyAlignment="1" applyProtection="1">
      <alignment horizontal="center"/>
    </xf>
    <xf numFmtId="0" fontId="0" fillId="39" borderId="0" xfId="0" applyFill="1" applyBorder="1" applyAlignment="1" applyProtection="1"/>
    <xf numFmtId="0" fontId="3" fillId="39" borderId="0" xfId="0" applyFont="1" applyFill="1" applyBorder="1" applyAlignment="1" applyProtection="1">
      <alignment horizontal="right"/>
    </xf>
    <xf numFmtId="0" fontId="0" fillId="39" borderId="0" xfId="0" applyFill="1" applyBorder="1" applyAlignment="1" applyProtection="1">
      <alignment horizontal="left"/>
    </xf>
    <xf numFmtId="0" fontId="70" fillId="39" borderId="0" xfId="0" applyFont="1" applyFill="1" applyBorder="1" applyAlignment="1" applyProtection="1">
      <alignment horizontal="left"/>
    </xf>
    <xf numFmtId="168" fontId="32" fillId="39" borderId="0" xfId="0" applyNumberFormat="1" applyFont="1" applyFill="1" applyBorder="1" applyAlignment="1" applyProtection="1">
      <alignment horizontal="center" vertical="center"/>
    </xf>
    <xf numFmtId="0" fontId="222" fillId="39" borderId="0" xfId="0" applyFont="1" applyFill="1" applyBorder="1" applyAlignment="1" applyProtection="1">
      <alignment horizontal="center"/>
    </xf>
    <xf numFmtId="0" fontId="3" fillId="39" borderId="0" xfId="0" applyFont="1" applyFill="1" applyBorder="1" applyAlignment="1" applyProtection="1">
      <alignment horizontal="right" indent="1"/>
    </xf>
    <xf numFmtId="0" fontId="135" fillId="39" borderId="0" xfId="0" applyFont="1" applyFill="1" applyBorder="1" applyAlignment="1" applyProtection="1">
      <alignment horizontal="center"/>
    </xf>
    <xf numFmtId="0" fontId="0" fillId="39" borderId="9" xfId="0" applyFill="1" applyBorder="1" applyAlignment="1" applyProtection="1">
      <alignment horizontal="center" vertical="center"/>
    </xf>
    <xf numFmtId="0" fontId="3" fillId="39" borderId="0" xfId="0" applyFont="1" applyFill="1" applyBorder="1" applyAlignment="1" applyProtection="1">
      <alignment horizontal="center" vertical="center"/>
    </xf>
    <xf numFmtId="0" fontId="0" fillId="39" borderId="0" xfId="0" applyFill="1" applyBorder="1" applyAlignment="1" applyProtection="1">
      <alignment vertical="center"/>
    </xf>
    <xf numFmtId="0" fontId="0" fillId="39" borderId="0" xfId="0" applyFill="1" applyAlignment="1" applyProtection="1">
      <alignment vertical="center"/>
    </xf>
    <xf numFmtId="0" fontId="19" fillId="39" borderId="0" xfId="0" applyFont="1" applyFill="1" applyBorder="1" applyAlignment="1" applyProtection="1">
      <alignment horizontal="left" vertical="center" wrapText="1"/>
    </xf>
    <xf numFmtId="0" fontId="16" fillId="39" borderId="0" xfId="0" applyFont="1" applyFill="1" applyAlignment="1" applyProtection="1">
      <alignment horizontal="left" wrapText="1"/>
    </xf>
    <xf numFmtId="0" fontId="3" fillId="39" borderId="0" xfId="0" applyFont="1" applyFill="1" applyAlignment="1" applyProtection="1">
      <alignment horizontal="center" vertical="center"/>
    </xf>
    <xf numFmtId="0" fontId="182" fillId="39" borderId="0" xfId="0" applyFont="1" applyFill="1" applyBorder="1" applyAlignment="1" applyProtection="1">
      <alignment horizontal="center" vertical="center" wrapText="1"/>
    </xf>
    <xf numFmtId="0" fontId="3" fillId="39" borderId="0" xfId="0" applyFont="1" applyFill="1" applyAlignment="1" applyProtection="1">
      <alignment horizontal="center" wrapText="1"/>
    </xf>
    <xf numFmtId="0" fontId="3" fillId="39" borderId="0" xfId="0" applyFont="1" applyFill="1" applyAlignment="1" applyProtection="1">
      <alignment horizontal="left"/>
    </xf>
    <xf numFmtId="0" fontId="67" fillId="39" borderId="0" xfId="0" applyFont="1" applyFill="1" applyBorder="1" applyAlignment="1" applyProtection="1">
      <alignment horizontal="center" vertical="center"/>
    </xf>
    <xf numFmtId="0" fontId="4" fillId="39" borderId="0" xfId="0" applyFont="1" applyFill="1" applyBorder="1" applyAlignment="1" applyProtection="1">
      <alignment horizontal="center" vertical="center"/>
    </xf>
    <xf numFmtId="0" fontId="2" fillId="40" borderId="0" xfId="0" applyFont="1" applyFill="1" applyBorder="1" applyAlignment="1" applyProtection="1">
      <alignment horizontal="center" vertical="center"/>
    </xf>
    <xf numFmtId="0" fontId="0" fillId="40" borderId="0" xfId="0" applyFill="1" applyBorder="1" applyAlignment="1" applyProtection="1">
      <alignment vertical="center"/>
    </xf>
    <xf numFmtId="0" fontId="10" fillId="40" borderId="0" xfId="0" applyFont="1" applyFill="1" applyBorder="1" applyAlignment="1" applyProtection="1">
      <alignment horizontal="center" vertical="center"/>
    </xf>
    <xf numFmtId="0" fontId="70" fillId="39" borderId="0" xfId="0" applyFont="1" applyFill="1" applyAlignment="1" applyProtection="1">
      <alignment horizontal="center" vertical="center"/>
    </xf>
    <xf numFmtId="0" fontId="70" fillId="39" borderId="0" xfId="0" applyFont="1" applyFill="1" applyAlignment="1" applyProtection="1">
      <alignment horizontal="center"/>
    </xf>
    <xf numFmtId="0" fontId="19" fillId="39" borderId="0" xfId="0" applyFont="1" applyFill="1" applyBorder="1" applyAlignment="1" applyProtection="1">
      <alignment horizontal="center" vertical="center" wrapText="1"/>
    </xf>
    <xf numFmtId="0" fontId="2" fillId="39" borderId="0" xfId="0" applyNumberFormat="1" applyFont="1" applyFill="1" applyBorder="1" applyAlignment="1" applyProtection="1">
      <alignment horizontal="left" vertical="top" wrapText="1"/>
    </xf>
    <xf numFmtId="0" fontId="266" fillId="39" borderId="0" xfId="0" applyNumberFormat="1" applyFont="1" applyFill="1" applyBorder="1" applyAlignment="1" applyProtection="1">
      <alignment horizontal="left" vertical="center"/>
    </xf>
    <xf numFmtId="164" fontId="95" fillId="39" borderId="0" xfId="0" applyNumberFormat="1" applyFont="1" applyFill="1" applyBorder="1" applyAlignment="1" applyProtection="1">
      <alignment horizontal="center" vertical="center"/>
    </xf>
    <xf numFmtId="0" fontId="115" fillId="39" borderId="0" xfId="0" applyFont="1" applyFill="1" applyBorder="1" applyAlignment="1" applyProtection="1">
      <alignment horizontal="left" vertical="center"/>
    </xf>
    <xf numFmtId="0" fontId="70" fillId="39" borderId="0" xfId="0" applyFont="1" applyFill="1" applyBorder="1" applyProtection="1"/>
    <xf numFmtId="168" fontId="3" fillId="39" borderId="0" xfId="0" applyNumberFormat="1" applyFont="1" applyFill="1" applyBorder="1" applyAlignment="1" applyProtection="1">
      <alignment horizontal="center" vertical="center"/>
    </xf>
    <xf numFmtId="0" fontId="151" fillId="39" borderId="0" xfId="0" applyFont="1" applyFill="1" applyBorder="1" applyAlignment="1" applyProtection="1">
      <alignment horizontal="right" vertical="top"/>
    </xf>
    <xf numFmtId="0" fontId="63" fillId="39" borderId="0" xfId="0" applyFont="1" applyFill="1" applyBorder="1" applyAlignment="1" applyProtection="1">
      <alignment horizontal="center" vertical="top" wrapText="1"/>
    </xf>
    <xf numFmtId="0" fontId="28" fillId="39" borderId="0" xfId="0" applyFont="1" applyFill="1" applyBorder="1" applyAlignment="1" applyProtection="1">
      <alignment horizontal="left"/>
    </xf>
    <xf numFmtId="0" fontId="28" fillId="39" borderId="0" xfId="0" applyFont="1" applyFill="1" applyAlignment="1" applyProtection="1">
      <alignment horizontal="left" vertical="center"/>
    </xf>
    <xf numFmtId="0" fontId="28" fillId="39" borderId="0" xfId="0" applyFont="1" applyFill="1" applyBorder="1" applyAlignment="1" applyProtection="1">
      <alignment horizontal="left" vertical="center"/>
    </xf>
    <xf numFmtId="0" fontId="0" fillId="39" borderId="0" xfId="0" applyFill="1" applyBorder="1" applyAlignment="1" applyProtection="1">
      <alignment horizontal="center" vertical="center"/>
    </xf>
    <xf numFmtId="0" fontId="5" fillId="39" borderId="0" xfId="0" applyFont="1" applyFill="1" applyBorder="1" applyProtection="1"/>
    <xf numFmtId="0" fontId="267" fillId="39" borderId="0" xfId="0" applyNumberFormat="1" applyFont="1" applyFill="1" applyBorder="1" applyAlignment="1" applyProtection="1">
      <alignment horizontal="left" vertical="top" wrapText="1"/>
    </xf>
    <xf numFmtId="0" fontId="0" fillId="41" borderId="0" xfId="0" applyFill="1" applyAlignment="1" applyProtection="1">
      <alignment horizontal="center" vertical="center"/>
    </xf>
    <xf numFmtId="0" fontId="5" fillId="41" borderId="0" xfId="0" applyFont="1" applyFill="1" applyAlignment="1" applyProtection="1">
      <alignment horizontal="center" vertical="center"/>
    </xf>
    <xf numFmtId="0" fontId="0" fillId="41" borderId="0" xfId="0" applyFill="1" applyAlignment="1" applyProtection="1">
      <alignment horizontal="center"/>
    </xf>
    <xf numFmtId="0" fontId="268" fillId="39" borderId="0" xfId="0" applyFont="1" applyFill="1" applyAlignment="1" applyProtection="1">
      <alignment horizontal="center" vertical="center"/>
    </xf>
    <xf numFmtId="0" fontId="5" fillId="39" borderId="0" xfId="0" applyFont="1" applyFill="1" applyAlignment="1" applyProtection="1">
      <alignment vertical="center"/>
    </xf>
    <xf numFmtId="0" fontId="269" fillId="39" borderId="0" xfId="0" applyFont="1" applyFill="1" applyAlignment="1" applyProtection="1">
      <alignment vertical="center" wrapText="1"/>
    </xf>
    <xf numFmtId="0" fontId="0" fillId="39" borderId="0" xfId="0" applyFill="1" applyAlignment="1" applyProtection="1">
      <alignment horizontal="center" vertical="center"/>
    </xf>
    <xf numFmtId="0" fontId="0" fillId="41" borderId="0" xfId="0" applyFill="1" applyBorder="1" applyAlignment="1" applyProtection="1">
      <alignment horizontal="center" vertical="center"/>
    </xf>
    <xf numFmtId="0" fontId="0" fillId="39" borderId="0" xfId="0" applyFont="1" applyFill="1" applyProtection="1"/>
    <xf numFmtId="0" fontId="0" fillId="39" borderId="0" xfId="0" applyFill="1" applyAlignment="1" applyProtection="1"/>
    <xf numFmtId="0" fontId="17" fillId="39" borderId="0" xfId="0" applyFont="1" applyFill="1" applyBorder="1" applyAlignment="1" applyProtection="1">
      <alignment horizontal="center"/>
    </xf>
    <xf numFmtId="0" fontId="33" fillId="39" borderId="0" xfId="0" applyFont="1" applyFill="1" applyBorder="1" applyAlignment="1" applyProtection="1">
      <alignment horizontal="center" vertical="top" wrapText="1"/>
    </xf>
    <xf numFmtId="0" fontId="6" fillId="39" borderId="0" xfId="0" applyFont="1" applyFill="1" applyBorder="1" applyAlignment="1" applyProtection="1">
      <alignment horizontal="center" vertical="top"/>
    </xf>
    <xf numFmtId="0" fontId="187" fillId="41" borderId="0" xfId="0" applyFont="1" applyFill="1" applyAlignment="1" applyProtection="1">
      <alignment horizontal="center"/>
    </xf>
    <xf numFmtId="0" fontId="3" fillId="41" borderId="0" xfId="0" applyFont="1" applyFill="1" applyAlignment="1" applyProtection="1">
      <alignment horizontal="center" vertical="center" wrapText="1"/>
    </xf>
    <xf numFmtId="0" fontId="3" fillId="41" borderId="0" xfId="0" applyFont="1" applyFill="1" applyAlignment="1" applyProtection="1">
      <alignment horizontal="center"/>
    </xf>
    <xf numFmtId="0" fontId="132" fillId="41" borderId="0" xfId="0" applyFont="1" applyFill="1" applyAlignment="1" applyProtection="1">
      <alignment horizontal="center" wrapText="1"/>
    </xf>
    <xf numFmtId="0" fontId="70" fillId="41" borderId="0" xfId="0" applyFont="1" applyFill="1" applyAlignment="1" applyProtection="1">
      <alignment horizontal="left" vertical="center"/>
    </xf>
    <xf numFmtId="0" fontId="1" fillId="39" borderId="0" xfId="0" applyFont="1" applyFill="1" applyBorder="1" applyAlignment="1" applyProtection="1">
      <alignment vertical="center"/>
    </xf>
    <xf numFmtId="0" fontId="270" fillId="39" borderId="0" xfId="0" applyFont="1" applyFill="1" applyAlignment="1" applyProtection="1">
      <alignment horizontal="right" vertical="center" wrapText="1"/>
    </xf>
    <xf numFmtId="0" fontId="255" fillId="39" borderId="0" xfId="0" applyFont="1" applyFill="1" applyAlignment="1" applyProtection="1">
      <alignment horizontal="right"/>
    </xf>
    <xf numFmtId="0" fontId="6" fillId="39" borderId="0" xfId="0" applyFont="1" applyFill="1" applyAlignment="1" applyProtection="1">
      <alignment horizontal="right"/>
    </xf>
    <xf numFmtId="0" fontId="270" fillId="39" borderId="0" xfId="0" applyFont="1" applyFill="1" applyAlignment="1" applyProtection="1">
      <alignment horizontal="right"/>
    </xf>
    <xf numFmtId="0" fontId="91" fillId="39" borderId="0" xfId="0" applyFont="1" applyFill="1" applyProtection="1"/>
    <xf numFmtId="0" fontId="36" fillId="39" borderId="0" xfId="0" applyFont="1" applyFill="1" applyAlignment="1" applyProtection="1">
      <alignment horizontal="left"/>
    </xf>
    <xf numFmtId="0" fontId="83" fillId="39" borderId="0" xfId="0" applyFont="1" applyFill="1" applyAlignment="1" applyProtection="1">
      <alignment horizontal="center" vertical="top" wrapText="1"/>
    </xf>
    <xf numFmtId="0" fontId="271" fillId="39" borderId="0" xfId="0" applyFont="1" applyFill="1" applyAlignment="1" applyProtection="1">
      <alignment horizontal="right"/>
    </xf>
    <xf numFmtId="0" fontId="271" fillId="39" borderId="0" xfId="0" applyFont="1" applyFill="1" applyAlignment="1" applyProtection="1">
      <alignment horizontal="right" vertical="center"/>
    </xf>
    <xf numFmtId="0" fontId="271" fillId="39" borderId="0" xfId="0" applyFont="1" applyFill="1" applyBorder="1" applyAlignment="1" applyProtection="1">
      <alignment horizontal="right" vertical="center"/>
    </xf>
    <xf numFmtId="0" fontId="272" fillId="39" borderId="0" xfId="0" applyFont="1" applyFill="1" applyBorder="1" applyAlignment="1" applyProtection="1">
      <alignment horizontal="right" vertical="center"/>
    </xf>
    <xf numFmtId="0" fontId="273" fillId="39" borderId="0" xfId="0" applyFont="1" applyFill="1" applyBorder="1" applyAlignment="1" applyProtection="1">
      <alignment horizontal="right" vertical="center"/>
    </xf>
    <xf numFmtId="0" fontId="273" fillId="39" borderId="0" xfId="0" quotePrefix="1" applyFont="1" applyFill="1" applyBorder="1" applyAlignment="1" applyProtection="1">
      <alignment horizontal="right" vertical="center"/>
    </xf>
    <xf numFmtId="0" fontId="255" fillId="39" borderId="0" xfId="0" applyFont="1" applyFill="1" applyBorder="1" applyAlignment="1" applyProtection="1">
      <alignment horizontal="right"/>
    </xf>
    <xf numFmtId="164" fontId="94" fillId="39" borderId="0" xfId="0" applyNumberFormat="1" applyFont="1" applyFill="1" applyBorder="1" applyAlignment="1" applyProtection="1">
      <alignment horizontal="center" vertical="center"/>
    </xf>
    <xf numFmtId="0" fontId="59" fillId="39" borderId="0" xfId="0" applyFont="1" applyFill="1" applyBorder="1" applyAlignment="1" applyProtection="1">
      <alignment horizontal="left" vertical="center"/>
    </xf>
    <xf numFmtId="168" fontId="27" fillId="39" borderId="0" xfId="0" applyNumberFormat="1" applyFont="1" applyFill="1" applyBorder="1" applyAlignment="1" applyProtection="1">
      <alignment horizontal="center" vertical="center"/>
    </xf>
    <xf numFmtId="0" fontId="62" fillId="39" borderId="0" xfId="0" applyFont="1" applyFill="1" applyAlignment="1" applyProtection="1"/>
    <xf numFmtId="0" fontId="4" fillId="39" borderId="0" xfId="0" applyFont="1" applyFill="1" applyAlignment="1" applyProtection="1">
      <alignment horizontal="left" vertical="center"/>
    </xf>
    <xf numFmtId="0" fontId="62" fillId="39" borderId="0" xfId="0" applyFont="1" applyFill="1" applyProtection="1"/>
    <xf numFmtId="0" fontId="62" fillId="39" borderId="0" xfId="0" applyFont="1" applyFill="1" applyBorder="1" applyProtection="1"/>
    <xf numFmtId="167" fontId="23" fillId="39" borderId="0" xfId="0" applyNumberFormat="1" applyFont="1" applyFill="1" applyBorder="1" applyAlignment="1" applyProtection="1">
      <alignment horizontal="left"/>
    </xf>
    <xf numFmtId="168" fontId="32" fillId="39" borderId="30" xfId="0" applyNumberFormat="1" applyFont="1" applyFill="1" applyBorder="1" applyAlignment="1" applyProtection="1">
      <alignment horizontal="center" vertical="center"/>
    </xf>
    <xf numFmtId="168" fontId="32" fillId="39" borderId="118" xfId="0" applyNumberFormat="1" applyFont="1" applyFill="1" applyBorder="1" applyAlignment="1" applyProtection="1">
      <alignment horizontal="center" vertical="center"/>
    </xf>
    <xf numFmtId="164" fontId="95" fillId="39" borderId="11" xfId="0" applyNumberFormat="1" applyFont="1" applyFill="1" applyBorder="1" applyAlignment="1" applyProtection="1">
      <alignment horizontal="center" vertical="center"/>
    </xf>
    <xf numFmtId="0" fontId="109" fillId="39" borderId="0" xfId="0" quotePrefix="1" applyFont="1" applyFill="1" applyBorder="1" applyAlignment="1" applyProtection="1">
      <alignment horizontal="center" vertical="center"/>
    </xf>
    <xf numFmtId="0" fontId="6" fillId="39" borderId="0" xfId="0" applyFont="1" applyFill="1" applyBorder="1" applyAlignment="1" applyProtection="1">
      <alignment horizontal="center" vertical="top"/>
    </xf>
    <xf numFmtId="0" fontId="121" fillId="39" borderId="0" xfId="0" applyFont="1" applyFill="1" applyBorder="1" applyProtection="1"/>
    <xf numFmtId="0" fontId="20" fillId="39" borderId="0" xfId="0" applyFont="1" applyFill="1" applyBorder="1" applyAlignment="1" applyProtection="1">
      <alignment horizontal="center"/>
    </xf>
    <xf numFmtId="0" fontId="65" fillId="39" borderId="0" xfId="0" applyFont="1" applyFill="1" applyBorder="1" applyAlignment="1" applyProtection="1">
      <alignment horizontal="center"/>
    </xf>
    <xf numFmtId="0" fontId="63" fillId="39" borderId="0" xfId="0" applyFont="1" applyFill="1" applyAlignment="1" applyProtection="1">
      <alignment vertical="center"/>
    </xf>
    <xf numFmtId="0" fontId="69" fillId="39" borderId="0" xfId="0" applyFont="1" applyFill="1" applyAlignment="1" applyProtection="1">
      <alignment horizontal="left"/>
    </xf>
    <xf numFmtId="0" fontId="68" fillId="39" borderId="0" xfId="0" applyFont="1" applyFill="1" applyBorder="1" applyAlignment="1" applyProtection="1">
      <alignment horizontal="left" vertical="center"/>
    </xf>
    <xf numFmtId="0" fontId="69" fillId="39" borderId="0" xfId="0" applyFont="1" applyFill="1" applyProtection="1"/>
    <xf numFmtId="0" fontId="69" fillId="39" borderId="0" xfId="0" applyFont="1" applyFill="1" applyAlignment="1" applyProtection="1">
      <alignment vertical="center"/>
    </xf>
    <xf numFmtId="0" fontId="8" fillId="39" borderId="0" xfId="0" applyFont="1" applyFill="1" applyBorder="1" applyAlignment="1" applyProtection="1">
      <alignment horizontal="center" vertical="center"/>
    </xf>
    <xf numFmtId="0" fontId="66" fillId="39" borderId="0" xfId="0" applyFont="1" applyFill="1" applyBorder="1" applyAlignment="1" applyProtection="1">
      <alignment horizontal="left" vertical="center"/>
    </xf>
    <xf numFmtId="0" fontId="134" fillId="39" borderId="0" xfId="0" applyFont="1" applyFill="1" applyBorder="1" applyAlignment="1" applyProtection="1">
      <alignment horizontal="left" vertical="center" indent="1"/>
    </xf>
    <xf numFmtId="0" fontId="65" fillId="39" borderId="0" xfId="0" applyFont="1" applyFill="1" applyAlignment="1" applyProtection="1">
      <alignment horizontal="center"/>
    </xf>
    <xf numFmtId="0" fontId="1" fillId="39" borderId="0" xfId="0" applyFont="1" applyFill="1" applyBorder="1" applyProtection="1"/>
    <xf numFmtId="0" fontId="5" fillId="39" borderId="0" xfId="0" applyFont="1" applyFill="1" applyProtection="1"/>
    <xf numFmtId="9" fontId="5" fillId="39" borderId="0" xfId="0" applyNumberFormat="1" applyFont="1" applyFill="1" applyAlignment="1" applyProtection="1">
      <alignment horizontal="center"/>
    </xf>
    <xf numFmtId="0" fontId="5" fillId="39" borderId="0" xfId="0" applyFont="1" applyFill="1" applyAlignment="1" applyProtection="1">
      <alignment horizontal="left" vertical="center"/>
    </xf>
    <xf numFmtId="0" fontId="3" fillId="39" borderId="0" xfId="0" applyFont="1" applyFill="1" applyAlignment="1" applyProtection="1">
      <alignment horizontal="left" vertical="center"/>
    </xf>
    <xf numFmtId="0" fontId="8" fillId="39" borderId="0" xfId="0" applyFont="1" applyFill="1" applyBorder="1" applyAlignment="1" applyProtection="1">
      <alignment horizontal="center" vertical="center" wrapText="1"/>
    </xf>
    <xf numFmtId="0" fontId="54" fillId="39" borderId="0" xfId="0" applyFont="1" applyFill="1" applyProtection="1"/>
    <xf numFmtId="0" fontId="7" fillId="42" borderId="0" xfId="0" applyNumberFormat="1" applyFont="1" applyFill="1" applyAlignment="1" applyProtection="1">
      <alignment horizontal="center"/>
    </xf>
    <xf numFmtId="0" fontId="2" fillId="42" borderId="0" xfId="0" applyNumberFormat="1" applyFont="1" applyFill="1" applyAlignment="1" applyProtection="1">
      <alignment horizontal="center"/>
    </xf>
    <xf numFmtId="0" fontId="78" fillId="39" borderId="0" xfId="0" applyFont="1" applyFill="1" applyBorder="1" applyAlignment="1" applyProtection="1">
      <alignment horizontal="center" wrapText="1"/>
    </xf>
    <xf numFmtId="169" fontId="85" fillId="39" borderId="0" xfId="0" applyNumberFormat="1" applyFont="1" applyFill="1" applyBorder="1" applyAlignment="1" applyProtection="1">
      <alignment horizontal="center" vertical="center"/>
    </xf>
    <xf numFmtId="0" fontId="77" fillId="39" borderId="0" xfId="0" applyFont="1" applyFill="1" applyBorder="1" applyAlignment="1" applyProtection="1">
      <alignment horizontal="center" wrapText="1"/>
    </xf>
    <xf numFmtId="0" fontId="1" fillId="39" borderId="0" xfId="0" applyFont="1" applyFill="1" applyBorder="1" applyAlignment="1" applyProtection="1">
      <alignment horizontal="left"/>
    </xf>
    <xf numFmtId="0" fontId="110" fillId="39" borderId="0" xfId="0" applyFont="1" applyFill="1" applyAlignment="1" applyProtection="1">
      <alignment horizontal="left" vertical="center" wrapText="1"/>
    </xf>
    <xf numFmtId="167" fontId="61" fillId="39" borderId="0" xfId="0" applyNumberFormat="1" applyFont="1" applyFill="1" applyBorder="1" applyAlignment="1" applyProtection="1">
      <alignment horizontal="center"/>
    </xf>
    <xf numFmtId="0" fontId="72" fillId="39" borderId="0" xfId="0" applyFont="1" applyFill="1" applyAlignment="1" applyProtection="1">
      <alignment horizontal="center"/>
    </xf>
    <xf numFmtId="0" fontId="217" fillId="39" borderId="0" xfId="0" applyFont="1" applyFill="1" applyAlignment="1" applyProtection="1">
      <alignment horizontal="center"/>
    </xf>
    <xf numFmtId="0" fontId="175" fillId="39" borderId="0" xfId="0" applyFont="1" applyFill="1" applyAlignment="1" applyProtection="1">
      <alignment horizontal="center"/>
    </xf>
    <xf numFmtId="0" fontId="54" fillId="39" borderId="0" xfId="0" applyFont="1" applyFill="1" applyBorder="1" applyAlignment="1" applyProtection="1">
      <alignment horizontal="left"/>
    </xf>
    <xf numFmtId="0" fontId="54" fillId="39" borderId="0" xfId="0" applyFont="1" applyFill="1" applyAlignment="1" applyProtection="1">
      <alignment horizontal="left" vertical="top"/>
    </xf>
    <xf numFmtId="0" fontId="217" fillId="39" borderId="0" xfId="0" applyFont="1" applyFill="1" applyAlignment="1" applyProtection="1">
      <alignment vertical="center"/>
    </xf>
    <xf numFmtId="0" fontId="217" fillId="39" borderId="0" xfId="0" applyFont="1" applyFill="1" applyProtection="1"/>
    <xf numFmtId="0" fontId="218" fillId="39" borderId="0" xfId="0" applyFont="1" applyFill="1" applyAlignment="1" applyProtection="1">
      <alignment horizontal="left" vertical="top" wrapText="1"/>
    </xf>
    <xf numFmtId="0" fontId="219" fillId="39" borderId="0" xfId="0" applyFont="1" applyFill="1" applyAlignment="1" applyProtection="1">
      <alignment horizontal="left" vertical="top" wrapText="1"/>
    </xf>
    <xf numFmtId="0" fontId="220" fillId="39" borderId="0" xfId="0" applyFont="1" applyFill="1" applyAlignment="1" applyProtection="1">
      <alignment horizontal="center" vertical="center"/>
    </xf>
    <xf numFmtId="0" fontId="72" fillId="39" borderId="0" xfId="0" applyFont="1" applyFill="1" applyBorder="1" applyAlignment="1" applyProtection="1">
      <alignment horizontal="center"/>
    </xf>
    <xf numFmtId="0" fontId="72" fillId="39" borderId="0" xfId="0" applyFont="1" applyFill="1" applyBorder="1" applyAlignment="1" applyProtection="1">
      <alignment horizontal="center" vertical="center"/>
    </xf>
    <xf numFmtId="0" fontId="215" fillId="39" borderId="0" xfId="0" applyFont="1" applyFill="1" applyBorder="1" applyAlignment="1" applyProtection="1">
      <alignment horizontal="center" vertical="center"/>
    </xf>
    <xf numFmtId="0" fontId="95" fillId="39" borderId="0" xfId="0" applyFont="1" applyFill="1" applyBorder="1" applyAlignment="1" applyProtection="1">
      <alignment horizontal="center" vertical="center"/>
    </xf>
    <xf numFmtId="0" fontId="133" fillId="39" borderId="0" xfId="0" applyFont="1" applyFill="1" applyBorder="1" applyAlignment="1" applyProtection="1">
      <alignment horizontal="center" vertical="center"/>
    </xf>
    <xf numFmtId="0" fontId="134" fillId="39" borderId="0" xfId="0" applyFont="1" applyFill="1" applyBorder="1" applyAlignment="1" applyProtection="1">
      <alignment horizontal="left" vertical="center"/>
    </xf>
    <xf numFmtId="0" fontId="135" fillId="39" borderId="0" xfId="0" applyFont="1" applyFill="1" applyBorder="1" applyAlignment="1" applyProtection="1">
      <alignment horizontal="left"/>
    </xf>
    <xf numFmtId="0" fontId="217" fillId="39" borderId="0" xfId="0" applyFont="1" applyFill="1" applyBorder="1" applyAlignment="1" applyProtection="1">
      <alignment horizontal="left"/>
    </xf>
    <xf numFmtId="0" fontId="8" fillId="39" borderId="0" xfId="0" applyFont="1" applyFill="1" applyBorder="1" applyAlignment="1" applyProtection="1">
      <alignment horizontal="left" vertical="center" wrapText="1"/>
    </xf>
    <xf numFmtId="0" fontId="13" fillId="39" borderId="0" xfId="0" applyFont="1" applyFill="1" applyBorder="1" applyAlignment="1" applyProtection="1">
      <alignment horizontal="center" vertical="center"/>
    </xf>
    <xf numFmtId="0" fontId="0" fillId="39" borderId="0" xfId="0" applyFill="1" applyBorder="1" applyAlignment="1" applyProtection="1">
      <alignment vertical="top"/>
    </xf>
    <xf numFmtId="0" fontId="2" fillId="39" borderId="0" xfId="0" applyFont="1" applyFill="1" applyBorder="1" applyAlignment="1" applyProtection="1">
      <alignment horizontal="center" vertical="top"/>
    </xf>
    <xf numFmtId="0" fontId="53" fillId="39" borderId="0" xfId="0" applyFont="1" applyFill="1" applyBorder="1" applyAlignment="1" applyProtection="1">
      <alignment horizontal="center"/>
    </xf>
    <xf numFmtId="0" fontId="36" fillId="39" borderId="0" xfId="0" applyFont="1" applyFill="1" applyBorder="1" applyAlignment="1" applyProtection="1">
      <alignment horizontal="center" vertical="center"/>
    </xf>
    <xf numFmtId="0" fontId="55" fillId="39" borderId="0" xfId="0" applyFont="1" applyFill="1" applyBorder="1" applyAlignment="1" applyProtection="1">
      <alignment horizontal="center" vertical="center" wrapText="1"/>
    </xf>
    <xf numFmtId="0" fontId="2" fillId="39" borderId="0" xfId="0" applyFont="1" applyFill="1" applyBorder="1" applyAlignment="1" applyProtection="1">
      <alignment vertical="center"/>
    </xf>
    <xf numFmtId="164" fontId="57" fillId="39" borderId="0" xfId="0" applyNumberFormat="1" applyFont="1" applyFill="1" applyBorder="1" applyAlignment="1" applyProtection="1">
      <alignment horizontal="center" vertical="center"/>
    </xf>
    <xf numFmtId="0" fontId="152" fillId="39" borderId="0" xfId="0" applyFont="1" applyFill="1" applyBorder="1" applyAlignment="1" applyProtection="1">
      <alignment horizontal="center" vertical="top" wrapText="1"/>
    </xf>
    <xf numFmtId="0" fontId="59" fillId="39" borderId="0" xfId="0" applyFont="1" applyFill="1" applyBorder="1" applyProtection="1"/>
    <xf numFmtId="0" fontId="152" fillId="39" borderId="0" xfId="0" applyFont="1" applyFill="1" applyBorder="1" applyAlignment="1" applyProtection="1">
      <alignment horizontal="left" vertical="top" wrapText="1"/>
    </xf>
    <xf numFmtId="0" fontId="175" fillId="39" borderId="0" xfId="0" applyFont="1" applyFill="1" applyBorder="1" applyAlignment="1" applyProtection="1">
      <alignment horizontal="left"/>
    </xf>
    <xf numFmtId="0" fontId="6" fillId="39" borderId="0" xfId="0" applyFont="1" applyFill="1" applyBorder="1" applyAlignment="1" applyProtection="1">
      <alignment horizontal="center" vertical="top" wrapText="1"/>
    </xf>
    <xf numFmtId="0" fontId="6" fillId="39" borderId="0" xfId="0" applyFont="1" applyFill="1" applyBorder="1" applyAlignment="1" applyProtection="1">
      <alignment horizontal="left" vertical="top" wrapText="1"/>
    </xf>
    <xf numFmtId="0" fontId="20" fillId="39" borderId="0" xfId="0" applyFont="1" applyFill="1" applyAlignment="1" applyProtection="1">
      <alignment horizontal="center"/>
    </xf>
    <xf numFmtId="0" fontId="140" fillId="39" borderId="0" xfId="0" applyFont="1" applyFill="1" applyProtection="1"/>
    <xf numFmtId="0" fontId="27" fillId="39" borderId="0" xfId="0" applyFont="1" applyFill="1" applyAlignment="1" applyProtection="1">
      <alignment horizontal="center" vertical="center" wrapText="1"/>
    </xf>
    <xf numFmtId="168" fontId="157" fillId="39" borderId="0" xfId="0" applyNumberFormat="1" applyFont="1" applyFill="1" applyBorder="1" applyAlignment="1" applyProtection="1">
      <alignment horizontal="center" vertical="center"/>
    </xf>
    <xf numFmtId="0" fontId="70" fillId="39" borderId="0" xfId="0" applyFont="1" applyFill="1" applyAlignment="1" applyProtection="1">
      <alignment vertical="center"/>
    </xf>
    <xf numFmtId="0" fontId="3" fillId="39" borderId="0" xfId="0" applyFont="1" applyFill="1" applyBorder="1" applyAlignment="1" applyProtection="1">
      <alignment horizontal="left" wrapText="1"/>
    </xf>
    <xf numFmtId="0" fontId="70" fillId="39" borderId="0" xfId="0" applyFont="1" applyFill="1" applyBorder="1" applyAlignment="1" applyProtection="1">
      <alignment vertical="center"/>
    </xf>
    <xf numFmtId="0" fontId="120" fillId="39" borderId="0" xfId="0" applyFont="1" applyFill="1" applyAlignment="1" applyProtection="1">
      <alignment vertical="center"/>
    </xf>
    <xf numFmtId="0" fontId="1" fillId="39" borderId="0" xfId="0" applyFont="1" applyFill="1" applyAlignment="1" applyProtection="1">
      <alignment horizontal="center"/>
    </xf>
    <xf numFmtId="0" fontId="3" fillId="39" borderId="0" xfId="0" applyFont="1" applyFill="1" applyBorder="1" applyAlignment="1" applyProtection="1">
      <alignment horizontal="left"/>
    </xf>
    <xf numFmtId="0" fontId="3" fillId="39" borderId="0" xfId="0" quotePrefix="1" applyFont="1" applyFill="1" applyBorder="1" applyAlignment="1" applyProtection="1">
      <alignment horizontal="center"/>
    </xf>
    <xf numFmtId="0" fontId="31" fillId="39" borderId="0" xfId="0" applyFont="1" applyFill="1" applyBorder="1" applyAlignment="1" applyProtection="1">
      <alignment horizontal="center" vertical="top" wrapText="1"/>
    </xf>
    <xf numFmtId="0" fontId="19" fillId="39" borderId="0" xfId="0" applyFont="1" applyFill="1" applyBorder="1" applyProtection="1"/>
    <xf numFmtId="0" fontId="6" fillId="39" borderId="0" xfId="0" applyFont="1" applyFill="1" applyBorder="1" applyAlignment="1" applyProtection="1">
      <alignment horizontal="right" vertical="top"/>
    </xf>
    <xf numFmtId="0" fontId="33" fillId="39" borderId="0" xfId="0" applyFont="1" applyFill="1" applyBorder="1" applyAlignment="1" applyProtection="1">
      <alignment horizontal="left" vertical="top" wrapText="1"/>
    </xf>
    <xf numFmtId="0" fontId="34" fillId="39" borderId="0" xfId="0" applyFont="1" applyFill="1" applyBorder="1" applyAlignment="1" applyProtection="1">
      <alignment vertical="top" wrapText="1"/>
    </xf>
    <xf numFmtId="0" fontId="28" fillId="39" borderId="0" xfId="0" applyFont="1" applyFill="1" applyAlignment="1" applyProtection="1">
      <alignment horizontal="left"/>
    </xf>
    <xf numFmtId="0" fontId="4" fillId="39" borderId="0" xfId="0" applyFont="1" applyFill="1" applyBorder="1" applyProtection="1"/>
    <xf numFmtId="168" fontId="11" fillId="39" borderId="0" xfId="0" applyNumberFormat="1" applyFont="1" applyFill="1" applyBorder="1" applyAlignment="1" applyProtection="1">
      <alignment horizontal="center" vertical="center"/>
    </xf>
    <xf numFmtId="0" fontId="222" fillId="39" borderId="0" xfId="0" quotePrefix="1" applyFont="1" applyFill="1" applyBorder="1" applyAlignment="1" applyProtection="1">
      <alignment horizontal="center" vertical="center"/>
    </xf>
    <xf numFmtId="0" fontId="12" fillId="39" borderId="0" xfId="0" applyFont="1" applyFill="1" applyBorder="1" applyAlignment="1" applyProtection="1">
      <alignment horizontal="left" vertical="center"/>
    </xf>
    <xf numFmtId="0" fontId="12" fillId="39" borderId="0" xfId="0" applyFont="1" applyFill="1" applyBorder="1" applyAlignment="1" applyProtection="1">
      <alignment horizontal="center" vertical="center"/>
    </xf>
    <xf numFmtId="0" fontId="21" fillId="0" borderId="0" xfId="0" applyFont="1" applyFill="1" applyAlignment="1" applyProtection="1">
      <alignment horizontal="left" vertical="center" indent="1"/>
    </xf>
    <xf numFmtId="0" fontId="120" fillId="39" borderId="0" xfId="0" applyFont="1" applyFill="1" applyProtection="1"/>
    <xf numFmtId="0" fontId="120" fillId="39" borderId="0" xfId="0" applyFont="1" applyFill="1" applyAlignment="1" applyProtection="1"/>
    <xf numFmtId="0" fontId="70" fillId="39" borderId="0" xfId="0" applyFont="1" applyFill="1" applyAlignment="1" applyProtection="1"/>
    <xf numFmtId="0" fontId="59" fillId="39" borderId="0" xfId="0" applyFont="1" applyFill="1" applyAlignment="1" applyProtection="1">
      <alignment horizontal="center" vertical="center" wrapText="1"/>
    </xf>
    <xf numFmtId="0" fontId="90" fillId="39" borderId="0" xfId="0" applyFont="1" applyFill="1" applyBorder="1" applyAlignment="1" applyProtection="1">
      <alignment horizontal="left" vertical="center" wrapText="1"/>
    </xf>
    <xf numFmtId="168" fontId="94" fillId="39" borderId="0" xfId="0" applyNumberFormat="1" applyFont="1" applyFill="1" applyBorder="1" applyAlignment="1" applyProtection="1">
      <alignment horizontal="center" vertical="center"/>
    </xf>
    <xf numFmtId="0" fontId="72" fillId="39" borderId="0" xfId="0" applyFont="1" applyFill="1" applyBorder="1" applyAlignment="1" applyProtection="1">
      <alignment horizontal="left" vertical="center"/>
    </xf>
    <xf numFmtId="0" fontId="6" fillId="39" borderId="0" xfId="0" applyNumberFormat="1" applyFont="1" applyFill="1" applyProtection="1"/>
    <xf numFmtId="0" fontId="3" fillId="39" borderId="0" xfId="0" applyNumberFormat="1" applyFont="1" applyFill="1" applyAlignment="1" applyProtection="1">
      <alignment horizontal="left" vertical="center" wrapText="1"/>
    </xf>
    <xf numFmtId="0" fontId="5" fillId="39" borderId="0" xfId="0" applyFont="1" applyFill="1" applyBorder="1" applyAlignment="1" applyProtection="1">
      <alignment horizontal="left"/>
    </xf>
    <xf numFmtId="0" fontId="5" fillId="39" borderId="0" xfId="0" applyFont="1" applyFill="1" applyAlignment="1" applyProtection="1">
      <alignment horizontal="left"/>
    </xf>
    <xf numFmtId="0" fontId="3" fillId="39" borderId="0" xfId="0" applyFont="1" applyFill="1" applyAlignment="1" applyProtection="1">
      <alignment horizontal="left" vertical="center" wrapText="1"/>
    </xf>
    <xf numFmtId="0" fontId="59" fillId="39" borderId="0" xfId="0" applyFont="1" applyFill="1" applyAlignment="1" applyProtection="1">
      <alignment horizontal="center" wrapText="1"/>
    </xf>
    <xf numFmtId="0" fontId="208" fillId="39" borderId="0" xfId="0" applyFont="1" applyFill="1" applyAlignment="1" applyProtection="1">
      <alignment horizontal="left"/>
    </xf>
    <xf numFmtId="0" fontId="173" fillId="39" borderId="0" xfId="0" applyFont="1" applyFill="1" applyAlignment="1" applyProtection="1">
      <alignment horizontal="center"/>
    </xf>
    <xf numFmtId="0" fontId="137" fillId="39" borderId="0" xfId="0" applyFont="1" applyFill="1" applyAlignment="1" applyProtection="1">
      <alignment horizontal="left"/>
    </xf>
    <xf numFmtId="0" fontId="137" fillId="39" borderId="0" xfId="0" applyFont="1" applyFill="1" applyAlignment="1" applyProtection="1">
      <alignment horizontal="left" wrapText="1"/>
    </xf>
    <xf numFmtId="1" fontId="137" fillId="39" borderId="0" xfId="0" applyNumberFormat="1" applyFont="1" applyFill="1" applyAlignment="1" applyProtection="1">
      <alignment horizontal="center" wrapText="1"/>
    </xf>
    <xf numFmtId="0" fontId="122" fillId="39" borderId="0" xfId="0" applyFont="1" applyFill="1" applyAlignment="1" applyProtection="1">
      <alignment horizontal="left" vertical="center" wrapText="1"/>
    </xf>
    <xf numFmtId="1" fontId="122" fillId="39" borderId="0" xfId="0" applyNumberFormat="1" applyFont="1" applyFill="1" applyAlignment="1" applyProtection="1">
      <alignment horizontal="center" vertical="center" wrapText="1"/>
    </xf>
    <xf numFmtId="0" fontId="59" fillId="39" borderId="0" xfId="0" applyFont="1" applyFill="1" applyAlignment="1" applyProtection="1">
      <alignment horizontal="left" vertical="top" wrapText="1"/>
    </xf>
    <xf numFmtId="1" fontId="59" fillId="39" borderId="14" xfId="0" applyNumberFormat="1" applyFont="1" applyFill="1" applyBorder="1" applyAlignment="1" applyProtection="1">
      <alignment horizontal="center" vertical="top" wrapText="1"/>
    </xf>
    <xf numFmtId="1" fontId="59" fillId="39" borderId="0" xfId="0" applyNumberFormat="1" applyFont="1" applyFill="1" applyAlignment="1" applyProtection="1">
      <alignment horizontal="center" vertical="top" wrapText="1"/>
    </xf>
    <xf numFmtId="0" fontId="62" fillId="39" borderId="0" xfId="0" applyFont="1" applyFill="1" applyBorder="1" applyAlignment="1" applyProtection="1"/>
    <xf numFmtId="0" fontId="222" fillId="39" borderId="0" xfId="0" applyFont="1" applyFill="1" applyBorder="1" applyAlignment="1" applyProtection="1">
      <alignment horizontal="center" vertical="center"/>
    </xf>
    <xf numFmtId="164" fontId="177" fillId="39" borderId="0" xfId="0" applyNumberFormat="1" applyFont="1" applyFill="1" applyBorder="1" applyAlignment="1" applyProtection="1">
      <alignment horizontal="center" vertical="center"/>
    </xf>
    <xf numFmtId="168" fontId="153" fillId="39" borderId="0" xfId="0" applyNumberFormat="1" applyFont="1" applyFill="1" applyBorder="1" applyAlignment="1" applyProtection="1">
      <alignment horizontal="center"/>
      <protection locked="0"/>
    </xf>
    <xf numFmtId="0" fontId="4" fillId="39" borderId="0" xfId="0" applyFont="1" applyFill="1" applyBorder="1" applyAlignment="1" applyProtection="1">
      <alignment horizontal="left" vertical="top" wrapText="1"/>
    </xf>
    <xf numFmtId="0" fontId="59" fillId="39" borderId="0" xfId="0" applyFont="1" applyFill="1" applyBorder="1" applyAlignment="1" applyProtection="1">
      <alignment horizontal="center" wrapText="1"/>
    </xf>
    <xf numFmtId="0" fontId="6" fillId="39" borderId="0" xfId="0" applyFont="1" applyFill="1" applyBorder="1" applyAlignment="1" applyProtection="1">
      <alignment horizontal="left" vertical="center"/>
    </xf>
    <xf numFmtId="0" fontId="178" fillId="39" borderId="0" xfId="0" applyFont="1" applyFill="1" applyBorder="1" applyAlignment="1" applyProtection="1">
      <alignment horizontal="left" vertical="center"/>
    </xf>
    <xf numFmtId="0" fontId="1" fillId="39" borderId="21" xfId="0" applyFont="1" applyFill="1" applyBorder="1" applyAlignment="1" applyProtection="1">
      <alignment horizontal="left" vertical="center"/>
    </xf>
    <xf numFmtId="0" fontId="59" fillId="39" borderId="14" xfId="0" applyFont="1" applyFill="1" applyBorder="1" applyAlignment="1" applyProtection="1">
      <alignment horizontal="center" wrapText="1"/>
    </xf>
    <xf numFmtId="0" fontId="208" fillId="39" borderId="0" xfId="0" applyFont="1" applyFill="1" applyProtection="1"/>
    <xf numFmtId="1" fontId="137" fillId="39" borderId="0" xfId="0" applyNumberFormat="1" applyFont="1" applyFill="1" applyAlignment="1" applyProtection="1">
      <alignment horizontal="center"/>
    </xf>
    <xf numFmtId="1" fontId="122" fillId="39" borderId="0" xfId="0" applyNumberFormat="1" applyFont="1" applyFill="1" applyAlignment="1" applyProtection="1">
      <alignment horizontal="center" vertical="center"/>
    </xf>
    <xf numFmtId="1" fontId="59" fillId="39" borderId="0" xfId="0" applyNumberFormat="1" applyFont="1" applyFill="1" applyAlignment="1" applyProtection="1">
      <alignment horizontal="center" vertical="top"/>
    </xf>
    <xf numFmtId="0" fontId="6" fillId="39" borderId="0" xfId="0" applyNumberFormat="1" applyFont="1" applyFill="1" applyBorder="1" applyProtection="1"/>
    <xf numFmtId="0" fontId="6" fillId="39" borderId="13" xfId="0" applyFont="1" applyFill="1" applyBorder="1" applyAlignment="1" applyProtection="1">
      <alignment horizontal="center" vertical="center"/>
    </xf>
    <xf numFmtId="0" fontId="6" fillId="39" borderId="14" xfId="0" applyFont="1" applyFill="1" applyBorder="1" applyAlignment="1" applyProtection="1">
      <alignment horizontal="center" vertical="center"/>
    </xf>
    <xf numFmtId="0" fontId="6" fillId="39" borderId="15" xfId="0" applyFont="1" applyFill="1" applyBorder="1" applyAlignment="1" applyProtection="1">
      <alignment horizontal="center" vertical="center"/>
    </xf>
    <xf numFmtId="0" fontId="6" fillId="39" borderId="0" xfId="0" applyFont="1" applyFill="1" applyAlignment="1" applyProtection="1">
      <alignment horizontal="center" vertical="top" wrapText="1"/>
    </xf>
    <xf numFmtId="2" fontId="10" fillId="39" borderId="25" xfId="0" applyNumberFormat="1" applyFont="1" applyFill="1" applyBorder="1" applyAlignment="1" applyProtection="1">
      <alignment horizontal="center" vertical="center"/>
    </xf>
    <xf numFmtId="2" fontId="11" fillId="39" borderId="44" xfId="0" applyNumberFormat="1" applyFont="1" applyFill="1" applyBorder="1" applyAlignment="1" applyProtection="1">
      <alignment horizontal="center" vertical="center"/>
    </xf>
    <xf numFmtId="2" fontId="11" fillId="39" borderId="45" xfId="0" applyNumberFormat="1" applyFont="1" applyFill="1" applyBorder="1" applyAlignment="1" applyProtection="1">
      <alignment horizontal="center" vertical="center"/>
    </xf>
    <xf numFmtId="2" fontId="10" fillId="39" borderId="26" xfId="0" applyNumberFormat="1" applyFont="1" applyFill="1" applyBorder="1" applyAlignment="1" applyProtection="1">
      <alignment horizontal="center" vertical="center"/>
    </xf>
    <xf numFmtId="2" fontId="11" fillId="39" borderId="24" xfId="0" applyNumberFormat="1" applyFont="1" applyFill="1" applyBorder="1" applyAlignment="1" applyProtection="1">
      <alignment horizontal="center" vertical="center"/>
    </xf>
    <xf numFmtId="2" fontId="14" fillId="39" borderId="24" xfId="0" applyNumberFormat="1" applyFont="1" applyFill="1" applyBorder="1" applyAlignment="1" applyProtection="1">
      <alignment horizontal="center" vertical="center"/>
    </xf>
    <xf numFmtId="2" fontId="11" fillId="39" borderId="29" xfId="0" applyNumberFormat="1" applyFont="1" applyFill="1" applyBorder="1" applyAlignment="1" applyProtection="1">
      <alignment horizontal="center" vertical="center"/>
    </xf>
    <xf numFmtId="0" fontId="3" fillId="39" borderId="0" xfId="0" applyFont="1" applyFill="1" applyBorder="1" applyAlignment="1" applyProtection="1">
      <alignment horizontal="left" vertical="center" wrapText="1"/>
    </xf>
    <xf numFmtId="0" fontId="180" fillId="39" borderId="0" xfId="0" applyFont="1" applyFill="1" applyBorder="1" applyAlignment="1" applyProtection="1">
      <alignment horizontal="left" vertical="center" wrapText="1"/>
    </xf>
    <xf numFmtId="0" fontId="180" fillId="39" borderId="0" xfId="0" applyFont="1" applyFill="1" applyBorder="1" applyAlignment="1" applyProtection="1">
      <alignment horizontal="center" vertical="center" wrapText="1"/>
    </xf>
    <xf numFmtId="0" fontId="91" fillId="39" borderId="0" xfId="0" applyFont="1" applyFill="1" applyBorder="1" applyProtection="1"/>
    <xf numFmtId="0" fontId="149" fillId="39" borderId="0" xfId="0" applyFont="1" applyFill="1" applyBorder="1" applyAlignment="1" applyProtection="1">
      <alignment horizontal="center" vertical="top" wrapText="1"/>
    </xf>
    <xf numFmtId="0" fontId="91" fillId="39" borderId="0" xfId="0" applyFont="1" applyFill="1" applyBorder="1" applyAlignment="1" applyProtection="1">
      <alignment vertical="center"/>
    </xf>
    <xf numFmtId="0" fontId="7" fillId="39" borderId="0" xfId="0" applyFont="1" applyFill="1" applyBorder="1" applyAlignment="1" applyProtection="1">
      <alignment horizontal="center" vertical="center" wrapText="1"/>
    </xf>
    <xf numFmtId="164" fontId="83" fillId="39" borderId="0" xfId="0" applyNumberFormat="1" applyFont="1" applyFill="1" applyBorder="1" applyAlignment="1" applyProtection="1">
      <alignment horizontal="center" vertical="center"/>
    </xf>
    <xf numFmtId="0" fontId="149" fillId="39" borderId="0" xfId="0" applyFont="1" applyFill="1" applyAlignment="1" applyProtection="1">
      <alignment horizontal="center" vertical="top" wrapText="1"/>
    </xf>
    <xf numFmtId="0" fontId="8" fillId="39" borderId="0" xfId="0" applyFont="1" applyFill="1" applyAlignment="1" applyProtection="1">
      <alignment horizontal="left" vertical="center" wrapText="1"/>
    </xf>
    <xf numFmtId="0" fontId="98" fillId="39" borderId="0" xfId="0" applyFont="1" applyFill="1" applyBorder="1" applyAlignment="1" applyProtection="1">
      <alignment horizontal="left" vertical="center"/>
    </xf>
    <xf numFmtId="0" fontId="6" fillId="0" borderId="0" xfId="0" applyNumberFormat="1" applyFont="1" applyFill="1" applyBorder="1" applyProtection="1"/>
    <xf numFmtId="0" fontId="3" fillId="39" borderId="0" xfId="0" applyFont="1" applyFill="1" applyAlignment="1" applyProtection="1">
      <alignment horizontal="left" wrapText="1"/>
    </xf>
    <xf numFmtId="0" fontId="115" fillId="39" borderId="11" xfId="0" applyFont="1" applyFill="1" applyBorder="1" applyAlignment="1" applyProtection="1">
      <alignment horizontal="left" vertical="center"/>
    </xf>
    <xf numFmtId="0" fontId="5" fillId="39" borderId="0" xfId="0" applyFont="1" applyFill="1" applyAlignment="1" applyProtection="1">
      <alignment horizontal="center" vertical="center"/>
    </xf>
    <xf numFmtId="0" fontId="110" fillId="39" borderId="0" xfId="0" applyFont="1" applyFill="1" applyAlignment="1" applyProtection="1">
      <alignment horizontal="center" vertical="center" wrapText="1"/>
    </xf>
    <xf numFmtId="0" fontId="70" fillId="43" borderId="0" xfId="0" applyFont="1" applyFill="1" applyAlignment="1" applyProtection="1">
      <alignment horizontal="left" vertical="center"/>
    </xf>
    <xf numFmtId="0" fontId="54" fillId="43" borderId="12" xfId="0" applyFont="1" applyFill="1" applyBorder="1" applyAlignment="1" applyProtection="1">
      <alignment horizontal="center" vertical="center"/>
    </xf>
    <xf numFmtId="0" fontId="0" fillId="43" borderId="23" xfId="0" applyFill="1" applyBorder="1" applyAlignment="1" applyProtection="1">
      <alignment horizontal="center" vertical="center"/>
    </xf>
    <xf numFmtId="0" fontId="0" fillId="43" borderId="16" xfId="0" applyFill="1" applyBorder="1" applyAlignment="1" applyProtection="1">
      <alignment horizontal="center" vertical="center"/>
    </xf>
    <xf numFmtId="0" fontId="0" fillId="43" borderId="0" xfId="0" applyFill="1" applyAlignment="1" applyProtection="1">
      <alignment horizontal="center" vertical="center"/>
    </xf>
    <xf numFmtId="0" fontId="5" fillId="43" borderId="0" xfId="0" applyFont="1" applyFill="1" applyAlignment="1" applyProtection="1">
      <alignment horizontal="center" vertical="center"/>
    </xf>
    <xf numFmtId="0" fontId="0" fillId="43" borderId="0" xfId="0" applyFill="1" applyAlignment="1" applyProtection="1">
      <alignment horizontal="center"/>
    </xf>
    <xf numFmtId="0" fontId="140" fillId="39" borderId="0" xfId="0" applyFont="1" applyFill="1" applyBorder="1" applyProtection="1"/>
    <xf numFmtId="0" fontId="6" fillId="39" borderId="0" xfId="0" applyFont="1" applyFill="1" applyBorder="1" applyAlignment="1" applyProtection="1">
      <alignment horizontal="center"/>
    </xf>
    <xf numFmtId="0" fontId="132" fillId="39" borderId="0" xfId="0" applyFont="1" applyFill="1" applyProtection="1"/>
    <xf numFmtId="0" fontId="91" fillId="39" borderId="0" xfId="0" applyFont="1" applyFill="1" applyAlignment="1" applyProtection="1">
      <alignment vertical="center"/>
    </xf>
    <xf numFmtId="0" fontId="67" fillId="39" borderId="0" xfId="0" applyFont="1" applyFill="1" applyBorder="1" applyAlignment="1" applyProtection="1">
      <alignment vertical="center"/>
    </xf>
    <xf numFmtId="0" fontId="132" fillId="39" borderId="0" xfId="0" applyFont="1" applyFill="1" applyAlignment="1" applyProtection="1">
      <alignment vertical="center"/>
    </xf>
    <xf numFmtId="0" fontId="91" fillId="39" borderId="0" xfId="0" applyFont="1" applyFill="1" applyAlignment="1" applyProtection="1">
      <alignment horizontal="left" vertical="center"/>
    </xf>
    <xf numFmtId="0" fontId="188" fillId="39" borderId="0" xfId="0" applyFont="1" applyFill="1" applyBorder="1" applyAlignment="1" applyProtection="1">
      <alignment horizontal="left" vertical="center" wrapText="1"/>
    </xf>
    <xf numFmtId="0" fontId="91" fillId="39" borderId="0" xfId="0" applyFont="1" applyFill="1" applyAlignment="1" applyProtection="1">
      <alignment horizontal="left"/>
    </xf>
    <xf numFmtId="0" fontId="189" fillId="39" borderId="0" xfId="0" applyFont="1" applyFill="1" applyAlignment="1" applyProtection="1">
      <alignment horizontal="left" wrapText="1"/>
    </xf>
    <xf numFmtId="164" fontId="13" fillId="44" borderId="106" xfId="0" applyNumberFormat="1" applyFont="1" applyFill="1" applyBorder="1" applyAlignment="1" applyProtection="1">
      <alignment horizontal="center" vertical="center"/>
    </xf>
    <xf numFmtId="164" fontId="13" fillId="44" borderId="9" xfId="0" applyNumberFormat="1" applyFont="1" applyFill="1" applyBorder="1" applyAlignment="1" applyProtection="1">
      <alignment horizontal="center" vertical="center"/>
    </xf>
    <xf numFmtId="164" fontId="179" fillId="44" borderId="47" xfId="0" applyNumberFormat="1" applyFont="1" applyFill="1" applyBorder="1" applyAlignment="1" applyProtection="1">
      <alignment horizontal="center" vertical="center"/>
    </xf>
    <xf numFmtId="0" fontId="59" fillId="44" borderId="28" xfId="0" applyFont="1" applyFill="1" applyBorder="1" applyAlignment="1" applyProtection="1">
      <alignment horizontal="left" vertical="center"/>
    </xf>
    <xf numFmtId="164" fontId="179" fillId="44" borderId="106" xfId="0" applyNumberFormat="1" applyFont="1" applyFill="1" applyBorder="1" applyAlignment="1" applyProtection="1">
      <alignment horizontal="center" vertical="center"/>
    </xf>
    <xf numFmtId="0" fontId="59" fillId="44" borderId="104" xfId="0" applyFont="1" applyFill="1" applyBorder="1" applyAlignment="1" applyProtection="1">
      <alignment horizontal="left" vertical="center"/>
    </xf>
    <xf numFmtId="0" fontId="132" fillId="39" borderId="0" xfId="0" applyFont="1" applyFill="1" applyBorder="1" applyProtection="1"/>
    <xf numFmtId="2" fontId="10" fillId="44" borderId="25" xfId="0" applyNumberFormat="1" applyFont="1" applyFill="1" applyBorder="1" applyAlignment="1" applyProtection="1">
      <alignment horizontal="center" vertical="center"/>
    </xf>
    <xf numFmtId="2" fontId="11" fillId="44" borderId="44" xfId="0" applyNumberFormat="1" applyFont="1" applyFill="1" applyBorder="1" applyAlignment="1" applyProtection="1">
      <alignment horizontal="center" vertical="center"/>
    </xf>
    <xf numFmtId="2" fontId="11" fillId="44" borderId="45" xfId="0" applyNumberFormat="1" applyFont="1" applyFill="1" applyBorder="1" applyAlignment="1" applyProtection="1">
      <alignment horizontal="center" vertical="center"/>
    </xf>
    <xf numFmtId="2" fontId="10" fillId="44" borderId="26" xfId="0" applyNumberFormat="1" applyFont="1" applyFill="1" applyBorder="1" applyAlignment="1" applyProtection="1">
      <alignment horizontal="center" vertical="center"/>
    </xf>
    <xf numFmtId="2" fontId="11" fillId="44" borderId="24" xfId="0" applyNumberFormat="1" applyFont="1" applyFill="1" applyBorder="1" applyAlignment="1" applyProtection="1">
      <alignment horizontal="center" vertical="center"/>
    </xf>
    <xf numFmtId="2" fontId="14" fillId="44" borderId="24" xfId="0" applyNumberFormat="1" applyFont="1" applyFill="1" applyBorder="1" applyAlignment="1" applyProtection="1">
      <alignment horizontal="center" vertical="center"/>
    </xf>
    <xf numFmtId="2" fontId="11" fillId="44" borderId="29" xfId="0" applyNumberFormat="1" applyFont="1" applyFill="1" applyBorder="1" applyAlignment="1" applyProtection="1">
      <alignment horizontal="center" vertical="center"/>
    </xf>
    <xf numFmtId="0" fontId="239" fillId="38" borderId="42" xfId="0" applyFont="1" applyFill="1" applyBorder="1" applyAlignment="1" applyProtection="1">
      <alignment horizontal="center" vertical="center"/>
    </xf>
    <xf numFmtId="0" fontId="189" fillId="39" borderId="0" xfId="0" applyFont="1" applyFill="1" applyAlignment="1" applyProtection="1">
      <alignment horizontal="left" vertical="top" wrapText="1"/>
    </xf>
    <xf numFmtId="0" fontId="242" fillId="39" borderId="0" xfId="0" applyFont="1" applyFill="1" applyAlignment="1" applyProtection="1">
      <alignment horizontal="center"/>
    </xf>
    <xf numFmtId="0" fontId="189" fillId="39" borderId="0" xfId="0" applyFont="1" applyFill="1" applyAlignment="1" applyProtection="1">
      <alignment horizontal="right"/>
    </xf>
    <xf numFmtId="0" fontId="59" fillId="39" borderId="0" xfId="0" applyFont="1" applyFill="1" applyAlignment="1" applyProtection="1">
      <alignment horizontal="left" wrapText="1"/>
    </xf>
    <xf numFmtId="0" fontId="189" fillId="39" borderId="0" xfId="0" applyFont="1" applyFill="1" applyAlignment="1" applyProtection="1">
      <alignment horizontal="center" wrapText="1"/>
    </xf>
    <xf numFmtId="0" fontId="189" fillId="39" borderId="0" xfId="0" applyFont="1" applyFill="1" applyAlignment="1" applyProtection="1">
      <alignment horizontal="right" vertical="center" wrapText="1"/>
    </xf>
    <xf numFmtId="0" fontId="189" fillId="39" borderId="0" xfId="0" applyFont="1" applyFill="1" applyAlignment="1" applyProtection="1">
      <alignment horizontal="center" vertical="center" wrapText="1"/>
    </xf>
    <xf numFmtId="0" fontId="189" fillId="39" borderId="0" xfId="0" applyFont="1" applyFill="1" applyAlignment="1" applyProtection="1">
      <alignment horizontal="right" vertical="top" wrapText="1"/>
    </xf>
    <xf numFmtId="1" fontId="189" fillId="39" borderId="0" xfId="0" applyNumberFormat="1" applyFont="1" applyFill="1" applyAlignment="1" applyProtection="1">
      <alignment horizontal="center" vertical="top" wrapText="1"/>
    </xf>
    <xf numFmtId="0" fontId="4" fillId="39" borderId="0" xfId="0" applyFont="1" applyFill="1" applyBorder="1" applyAlignment="1" applyProtection="1">
      <alignment horizontal="left" vertical="center"/>
    </xf>
    <xf numFmtId="0" fontId="28" fillId="39" borderId="14" xfId="0" applyFont="1" applyFill="1" applyBorder="1" applyAlignment="1" applyProtection="1">
      <alignment horizontal="left" vertical="center" wrapText="1"/>
    </xf>
    <xf numFmtId="0" fontId="0" fillId="39" borderId="14" xfId="0" applyFill="1" applyBorder="1" applyProtection="1"/>
    <xf numFmtId="0" fontId="274" fillId="39" borderId="0" xfId="0" applyFont="1" applyFill="1" applyProtection="1"/>
    <xf numFmtId="0" fontId="274" fillId="0" borderId="0" xfId="0" applyFont="1" applyFill="1" applyProtection="1"/>
    <xf numFmtId="0" fontId="274" fillId="39" borderId="0" xfId="0" applyFont="1" applyFill="1" applyAlignment="1" applyProtection="1">
      <alignment vertical="center"/>
    </xf>
    <xf numFmtId="0" fontId="275" fillId="39" borderId="0" xfId="0" applyFont="1" applyFill="1" applyAlignment="1" applyProtection="1">
      <alignment horizontal="center" vertical="center" wrapText="1"/>
    </xf>
    <xf numFmtId="12" fontId="276" fillId="39" borderId="0" xfId="0" applyNumberFormat="1" applyFont="1" applyFill="1" applyBorder="1" applyAlignment="1" applyProtection="1">
      <alignment horizontal="center" vertical="center"/>
    </xf>
    <xf numFmtId="0" fontId="277" fillId="39" borderId="0" xfId="0" applyFont="1" applyFill="1" applyBorder="1" applyProtection="1"/>
    <xf numFmtId="0" fontId="278" fillId="25" borderId="127" xfId="0" applyFont="1" applyFill="1" applyBorder="1" applyAlignment="1" applyProtection="1">
      <alignment horizontal="center" vertical="center" wrapText="1"/>
    </xf>
    <xf numFmtId="0" fontId="278" fillId="25" borderId="128" xfId="0" applyFont="1" applyFill="1" applyBorder="1" applyAlignment="1" applyProtection="1">
      <alignment horizontal="center" vertical="center" wrapText="1"/>
    </xf>
    <xf numFmtId="0" fontId="278" fillId="25" borderId="129" xfId="0" applyFont="1" applyFill="1" applyBorder="1" applyAlignment="1" applyProtection="1">
      <alignment horizontal="center" vertical="center" wrapText="1"/>
    </xf>
    <xf numFmtId="0" fontId="274" fillId="39" borderId="0" xfId="0" applyFont="1" applyFill="1" applyBorder="1" applyAlignment="1" applyProtection="1">
      <alignment vertical="center"/>
    </xf>
    <xf numFmtId="0" fontId="274" fillId="39" borderId="0" xfId="0" applyFont="1" applyFill="1" applyAlignment="1" applyProtection="1">
      <alignment horizontal="center" vertical="center"/>
    </xf>
    <xf numFmtId="164" fontId="274" fillId="45" borderId="130" xfId="0" applyNumberFormat="1" applyFont="1" applyFill="1" applyBorder="1" applyAlignment="1" applyProtection="1">
      <alignment horizontal="center" vertical="center"/>
    </xf>
    <xf numFmtId="164" fontId="274" fillId="45" borderId="131" xfId="0" applyNumberFormat="1" applyFont="1" applyFill="1" applyBorder="1" applyAlignment="1" applyProtection="1">
      <alignment horizontal="center" vertical="center"/>
    </xf>
    <xf numFmtId="164" fontId="279" fillId="45" borderId="130" xfId="0" applyNumberFormat="1" applyFont="1" applyFill="1" applyBorder="1" applyAlignment="1" applyProtection="1">
      <alignment horizontal="center" vertical="center"/>
    </xf>
    <xf numFmtId="164" fontId="279" fillId="45" borderId="131" xfId="0" applyNumberFormat="1" applyFont="1" applyFill="1" applyBorder="1" applyAlignment="1" applyProtection="1">
      <alignment horizontal="center" vertical="center"/>
    </xf>
    <xf numFmtId="168" fontId="55" fillId="0" borderId="9" xfId="0" applyNumberFormat="1" applyFont="1" applyFill="1" applyBorder="1" applyAlignment="1" applyProtection="1">
      <alignment horizontal="center" vertical="center"/>
      <protection locked="0"/>
    </xf>
    <xf numFmtId="168" fontId="280" fillId="39" borderId="0" xfId="0" applyNumberFormat="1" applyFont="1" applyFill="1" applyBorder="1" applyAlignment="1" applyProtection="1">
      <alignment horizontal="center" vertical="center"/>
    </xf>
    <xf numFmtId="0" fontId="280" fillId="39" borderId="0" xfId="0" applyFont="1" applyFill="1" applyBorder="1" applyAlignment="1" applyProtection="1">
      <alignment horizontal="left" vertical="center"/>
    </xf>
    <xf numFmtId="0" fontId="4" fillId="38" borderId="119" xfId="0" applyFont="1" applyFill="1" applyBorder="1" applyAlignment="1" applyProtection="1">
      <alignment horizontal="center" vertical="center" wrapText="1"/>
    </xf>
    <xf numFmtId="0" fontId="4" fillId="38" borderId="120" xfId="0" applyFont="1" applyFill="1" applyBorder="1" applyAlignment="1" applyProtection="1">
      <alignment horizontal="center" vertical="center" wrapText="1"/>
    </xf>
    <xf numFmtId="49" fontId="6" fillId="0" borderId="0" xfId="0" applyNumberFormat="1" applyFont="1" applyFill="1" applyBorder="1"/>
    <xf numFmtId="49" fontId="162" fillId="0" borderId="0" xfId="0" applyNumberFormat="1" applyFont="1" applyBorder="1"/>
    <xf numFmtId="49" fontId="6" fillId="0" borderId="0" xfId="0" applyNumberFormat="1" applyFont="1" applyBorder="1"/>
    <xf numFmtId="49" fontId="6" fillId="0" borderId="0" xfId="0" applyNumberFormat="1" applyFont="1"/>
    <xf numFmtId="164" fontId="122" fillId="39" borderId="0" xfId="0" applyNumberFormat="1" applyFont="1" applyFill="1" applyBorder="1" applyAlignment="1" applyProtection="1">
      <alignment horizontal="center" vertical="center"/>
    </xf>
    <xf numFmtId="168" fontId="281" fillId="39" borderId="0" xfId="0" applyNumberFormat="1" applyFont="1" applyFill="1" applyBorder="1" applyAlignment="1" applyProtection="1">
      <alignment horizontal="center" vertical="center"/>
    </xf>
    <xf numFmtId="0" fontId="122" fillId="39" borderId="0" xfId="0" applyFont="1" applyFill="1" applyBorder="1" applyAlignment="1" applyProtection="1">
      <alignment horizontal="center" vertical="center"/>
    </xf>
    <xf numFmtId="0" fontId="282" fillId="39" borderId="0" xfId="0" applyNumberFormat="1" applyFont="1" applyFill="1" applyBorder="1" applyAlignment="1" applyProtection="1">
      <alignment horizontal="left" vertical="center"/>
    </xf>
    <xf numFmtId="0" fontId="249" fillId="39" borderId="0" xfId="0" quotePrefix="1" applyFont="1" applyFill="1" applyBorder="1" applyAlignment="1" applyProtection="1">
      <alignment horizontal="center" vertical="center"/>
    </xf>
    <xf numFmtId="0" fontId="27" fillId="0" borderId="24" xfId="0" applyFont="1" applyFill="1" applyBorder="1" applyAlignment="1" applyProtection="1">
      <alignment horizontal="left" vertical="center"/>
      <protection locked="0"/>
    </xf>
    <xf numFmtId="0" fontId="13" fillId="28" borderId="22" xfId="0" applyFont="1" applyFill="1" applyBorder="1" applyAlignment="1" applyProtection="1">
      <alignment horizontal="left" vertical="center"/>
    </xf>
    <xf numFmtId="164" fontId="178" fillId="45" borderId="9" xfId="0" applyNumberFormat="1" applyFont="1" applyFill="1" applyBorder="1" applyAlignment="1" applyProtection="1">
      <alignment horizontal="center" vertical="center"/>
    </xf>
    <xf numFmtId="0" fontId="6" fillId="39" borderId="0" xfId="0" applyFont="1" applyFill="1" applyBorder="1" applyAlignment="1" applyProtection="1">
      <alignment horizontal="center" vertical="top"/>
    </xf>
    <xf numFmtId="0" fontId="100" fillId="39" borderId="121" xfId="0" applyFont="1" applyFill="1" applyBorder="1" applyAlignment="1" applyProtection="1">
      <alignment horizontal="center" vertical="center"/>
    </xf>
    <xf numFmtId="0" fontId="140" fillId="46" borderId="0" xfId="0" applyFont="1" applyFill="1" applyAlignment="1" applyProtection="1">
      <alignment vertical="center"/>
    </xf>
    <xf numFmtId="0" fontId="70" fillId="38" borderId="0" xfId="0" applyFont="1" applyFill="1" applyAlignment="1" applyProtection="1">
      <alignment vertical="center"/>
    </xf>
    <xf numFmtId="0" fontId="78" fillId="38" borderId="0" xfId="0" applyFont="1" applyFill="1" applyBorder="1" applyAlignment="1" applyProtection="1">
      <alignment horizontal="center" wrapText="1"/>
    </xf>
    <xf numFmtId="0" fontId="3" fillId="39" borderId="0" xfId="0" applyFont="1" applyFill="1" applyAlignment="1" applyProtection="1">
      <alignment horizontal="center"/>
    </xf>
    <xf numFmtId="0" fontId="265" fillId="39" borderId="0" xfId="0" applyNumberFormat="1" applyFont="1" applyFill="1" applyBorder="1" applyAlignment="1" applyProtection="1">
      <alignment horizontal="left"/>
    </xf>
    <xf numFmtId="2" fontId="11" fillId="0" borderId="29" xfId="0" applyNumberFormat="1" applyFont="1" applyFill="1" applyBorder="1" applyAlignment="1" applyProtection="1">
      <alignment horizontal="center" vertical="center"/>
      <protection locked="0"/>
    </xf>
    <xf numFmtId="0" fontId="263" fillId="39" borderId="0" xfId="0" applyNumberFormat="1" applyFont="1" applyFill="1" applyAlignment="1" applyProtection="1">
      <alignment horizontal="left" vertical="center" wrapText="1"/>
      <protection locked="0"/>
    </xf>
    <xf numFmtId="0" fontId="263" fillId="39" borderId="0" xfId="0" applyNumberFormat="1" applyFont="1" applyFill="1" applyAlignment="1" applyProtection="1">
      <alignment horizontal="left"/>
      <protection locked="0"/>
    </xf>
    <xf numFmtId="0" fontId="0" fillId="38" borderId="0" xfId="0" applyFill="1" applyAlignment="1" applyProtection="1">
      <alignment horizontal="center"/>
    </xf>
    <xf numFmtId="0" fontId="0" fillId="38" borderId="0" xfId="0" applyFill="1" applyProtection="1"/>
    <xf numFmtId="0" fontId="0" fillId="0" borderId="0" xfId="0" applyFill="1" applyBorder="1" applyAlignment="1" applyProtection="1">
      <alignment vertical="top"/>
    </xf>
    <xf numFmtId="0" fontId="65" fillId="39" borderId="0" xfId="0" quotePrefix="1" applyFont="1" applyFill="1" applyBorder="1" applyAlignment="1" applyProtection="1">
      <alignment horizontal="left" vertical="top"/>
    </xf>
    <xf numFmtId="0" fontId="62" fillId="39" borderId="0" xfId="0" applyFont="1" applyFill="1" applyBorder="1" applyAlignment="1" applyProtection="1">
      <alignment vertical="top"/>
    </xf>
    <xf numFmtId="0" fontId="0" fillId="39" borderId="0" xfId="0" applyFill="1" applyBorder="1" applyAlignment="1" applyProtection="1">
      <alignment horizontal="left" vertical="top"/>
    </xf>
    <xf numFmtId="168" fontId="71" fillId="39" borderId="0" xfId="0" applyNumberFormat="1" applyFont="1" applyFill="1" applyBorder="1" applyAlignment="1" applyProtection="1">
      <alignment horizontal="center" vertical="top"/>
    </xf>
    <xf numFmtId="0" fontId="222" fillId="0" borderId="0" xfId="0" applyFont="1" applyFill="1" applyBorder="1" applyAlignment="1" applyProtection="1">
      <alignment horizontal="center" vertical="top"/>
    </xf>
    <xf numFmtId="0" fontId="0" fillId="24" borderId="0" xfId="0" applyFill="1" applyBorder="1" applyAlignment="1" applyProtection="1">
      <alignment vertical="top"/>
    </xf>
    <xf numFmtId="0" fontId="3" fillId="24" borderId="0" xfId="0" applyFont="1" applyFill="1" applyBorder="1" applyAlignment="1" applyProtection="1">
      <alignment vertical="top"/>
    </xf>
    <xf numFmtId="0" fontId="0" fillId="0" borderId="0" xfId="0" applyBorder="1" applyAlignment="1" applyProtection="1">
      <alignment vertical="top"/>
    </xf>
    <xf numFmtId="0" fontId="5" fillId="0" borderId="0" xfId="0" applyFont="1" applyAlignment="1" applyProtection="1">
      <alignment horizontal="left" vertical="top"/>
    </xf>
    <xf numFmtId="0" fontId="0" fillId="39" borderId="0" xfId="0" applyFill="1" applyAlignment="1" applyProtection="1">
      <alignment vertical="top"/>
    </xf>
    <xf numFmtId="0" fontId="0" fillId="0" borderId="0" xfId="0" applyAlignment="1" applyProtection="1">
      <alignment vertical="top"/>
    </xf>
    <xf numFmtId="0" fontId="283" fillId="39" borderId="0" xfId="0" applyFont="1" applyFill="1" applyBorder="1" applyProtection="1"/>
    <xf numFmtId="9" fontId="268" fillId="0" borderId="43" xfId="0" applyNumberFormat="1" applyFont="1" applyFill="1" applyBorder="1" applyAlignment="1" applyProtection="1">
      <alignment horizontal="center" vertical="center"/>
    </xf>
    <xf numFmtId="0" fontId="6" fillId="47" borderId="12" xfId="0" applyFont="1" applyFill="1" applyBorder="1" applyAlignment="1" applyProtection="1">
      <alignment horizontal="left" vertical="top" wrapText="1"/>
    </xf>
    <xf numFmtId="0" fontId="6" fillId="47" borderId="23" xfId="0" applyFont="1" applyFill="1" applyBorder="1" applyAlignment="1" applyProtection="1">
      <alignment horizontal="left" vertical="center"/>
    </xf>
    <xf numFmtId="0" fontId="178" fillId="47" borderId="16" xfId="0" applyFont="1" applyFill="1" applyBorder="1" applyAlignment="1" applyProtection="1">
      <alignment horizontal="left" vertical="center"/>
    </xf>
    <xf numFmtId="0" fontId="91" fillId="38" borderId="0" xfId="0" applyFont="1" applyFill="1" applyBorder="1" applyAlignment="1" applyProtection="1">
      <alignment vertical="center"/>
    </xf>
    <xf numFmtId="0" fontId="283" fillId="0" borderId="0" xfId="0" applyFont="1" applyFill="1" applyBorder="1" applyAlignment="1" applyProtection="1">
      <alignment horizontal="left" vertical="center"/>
    </xf>
    <xf numFmtId="0" fontId="283" fillId="24" borderId="0" xfId="0" applyFont="1" applyFill="1" applyProtection="1"/>
    <xf numFmtId="0" fontId="13" fillId="39" borderId="0" xfId="0" applyFont="1" applyFill="1" applyAlignment="1" applyProtection="1">
      <alignment horizontal="center" vertical="top" wrapText="1"/>
    </xf>
    <xf numFmtId="164" fontId="67" fillId="39" borderId="0" xfId="0" applyNumberFormat="1" applyFont="1" applyFill="1" applyBorder="1" applyAlignment="1" applyProtection="1">
      <alignment horizontal="left" vertical="center"/>
    </xf>
    <xf numFmtId="0" fontId="3" fillId="39" borderId="0" xfId="0" applyFont="1" applyFill="1" applyAlignment="1" applyProtection="1">
      <alignment vertical="center"/>
    </xf>
    <xf numFmtId="0" fontId="3" fillId="39" borderId="0" xfId="0" applyFont="1" applyFill="1" applyBorder="1" applyAlignment="1" applyProtection="1">
      <alignment vertical="center"/>
    </xf>
    <xf numFmtId="0" fontId="3" fillId="39" borderId="0" xfId="0" applyFont="1" applyFill="1" applyAlignment="1" applyProtection="1">
      <alignment horizontal="centerContinuous"/>
    </xf>
    <xf numFmtId="0" fontId="0" fillId="39" borderId="0" xfId="0" applyFill="1" applyAlignment="1" applyProtection="1">
      <alignment horizontal="centerContinuous"/>
    </xf>
    <xf numFmtId="0" fontId="54" fillId="39" borderId="12" xfId="0" applyFont="1" applyFill="1" applyBorder="1" applyAlignment="1" applyProtection="1">
      <alignment horizontal="center" vertical="center"/>
    </xf>
    <xf numFmtId="0" fontId="2" fillId="39" borderId="0" xfId="0" applyFont="1" applyFill="1" applyBorder="1" applyAlignment="1" applyProtection="1">
      <alignment horizontal="center" vertical="center"/>
    </xf>
    <xf numFmtId="0" fontId="0" fillId="39" borderId="23" xfId="0" applyFill="1" applyBorder="1" applyAlignment="1" applyProtection="1">
      <alignment horizontal="center" vertical="center"/>
    </xf>
    <xf numFmtId="0" fontId="0" fillId="39" borderId="16" xfId="0" applyFill="1" applyBorder="1" applyAlignment="1" applyProtection="1">
      <alignment horizontal="center" vertical="center"/>
    </xf>
    <xf numFmtId="0" fontId="10" fillId="39" borderId="0" xfId="0" applyFont="1" applyFill="1" applyBorder="1" applyAlignment="1" applyProtection="1">
      <alignment horizontal="center" vertical="center"/>
    </xf>
    <xf numFmtId="0" fontId="70" fillId="40" borderId="0" xfId="0" applyFont="1" applyFill="1" applyAlignment="1" applyProtection="1">
      <alignment vertical="center"/>
    </xf>
    <xf numFmtId="0" fontId="3" fillId="40" borderId="0" xfId="0" applyFont="1" applyFill="1" applyAlignment="1" applyProtection="1">
      <alignment horizontal="centerContinuous"/>
    </xf>
    <xf numFmtId="0" fontId="0" fillId="40" borderId="0" xfId="0" applyFill="1" applyAlignment="1" applyProtection="1">
      <alignment horizontal="centerContinuous"/>
    </xf>
    <xf numFmtId="0" fontId="54" fillId="40" borderId="12" xfId="0" applyFont="1" applyFill="1" applyBorder="1" applyAlignment="1" applyProtection="1">
      <alignment horizontal="center" vertical="center"/>
    </xf>
    <xf numFmtId="0" fontId="67" fillId="40" borderId="0" xfId="0" applyFont="1" applyFill="1" applyBorder="1" applyAlignment="1" applyProtection="1">
      <alignment horizontal="center" vertical="center"/>
    </xf>
    <xf numFmtId="0" fontId="0" fillId="40" borderId="23" xfId="0" applyFill="1" applyBorder="1" applyAlignment="1" applyProtection="1">
      <alignment horizontal="center" vertical="center"/>
    </xf>
    <xf numFmtId="0" fontId="3" fillId="40" borderId="0" xfId="0" applyFont="1" applyFill="1" applyBorder="1" applyAlignment="1" applyProtection="1">
      <alignment horizontal="center" vertical="center"/>
    </xf>
    <xf numFmtId="0" fontId="0" fillId="40" borderId="16" xfId="0" applyFill="1" applyBorder="1" applyAlignment="1" applyProtection="1">
      <alignment horizontal="center" vertical="center"/>
    </xf>
    <xf numFmtId="0" fontId="4" fillId="40" borderId="0" xfId="0" applyFont="1" applyFill="1" applyBorder="1" applyAlignment="1" applyProtection="1">
      <alignment horizontal="center" vertical="center"/>
    </xf>
    <xf numFmtId="0" fontId="70" fillId="40" borderId="0" xfId="0" applyFont="1" applyFill="1" applyAlignment="1" applyProtection="1">
      <alignment horizontal="center"/>
    </xf>
    <xf numFmtId="0" fontId="78" fillId="24" borderId="0" xfId="0" applyFont="1" applyFill="1" applyAlignment="1" applyProtection="1">
      <alignment horizontal="center" vertical="center"/>
    </xf>
    <xf numFmtId="0" fontId="4" fillId="0" borderId="0" xfId="0" applyFont="1" applyAlignment="1" applyProtection="1">
      <alignment horizontal="center" vertical="center"/>
    </xf>
    <xf numFmtId="0" fontId="283" fillId="0" borderId="0" xfId="0" applyFont="1" applyProtection="1"/>
    <xf numFmtId="0" fontId="5" fillId="0" borderId="0" xfId="0" applyFont="1" applyAlignment="1" applyProtection="1">
      <alignment vertical="center"/>
    </xf>
    <xf numFmtId="0" fontId="5" fillId="0" borderId="34" xfId="0" applyFont="1" applyFill="1" applyBorder="1" applyAlignment="1" applyProtection="1">
      <alignment vertical="center"/>
    </xf>
    <xf numFmtId="0" fontId="5" fillId="0" borderId="35" xfId="0" applyFont="1" applyFill="1" applyBorder="1" applyAlignment="1" applyProtection="1">
      <alignment vertical="center"/>
    </xf>
    <xf numFmtId="0" fontId="5" fillId="0" borderId="32" xfId="0" applyFont="1" applyBorder="1" applyProtection="1"/>
    <xf numFmtId="0" fontId="5" fillId="0" borderId="33" xfId="0" applyFont="1" applyBorder="1" applyProtection="1"/>
    <xf numFmtId="0" fontId="5" fillId="0" borderId="34" xfId="0" applyFont="1" applyFill="1" applyBorder="1" applyAlignment="1" applyProtection="1">
      <alignment horizontal="left" wrapText="1" indent="1"/>
    </xf>
    <xf numFmtId="0" fontId="5" fillId="0" borderId="0" xfId="0" applyFont="1" applyFill="1" applyBorder="1" applyAlignment="1" applyProtection="1">
      <alignment horizontal="left" wrapText="1" indent="1"/>
    </xf>
    <xf numFmtId="0" fontId="5" fillId="0" borderId="35" xfId="0" applyFont="1" applyFill="1" applyBorder="1" applyAlignment="1" applyProtection="1">
      <alignment horizontal="left" wrapText="1" indent="1"/>
    </xf>
    <xf numFmtId="0" fontId="19" fillId="0" borderId="0" xfId="0" applyFont="1" applyFill="1" applyBorder="1" applyAlignment="1" applyProtection="1">
      <alignment horizontal="left" vertical="center"/>
    </xf>
    <xf numFmtId="0" fontId="105" fillId="0" borderId="0"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9" fillId="0" borderId="0" xfId="0" applyFont="1" applyAlignment="1" applyProtection="1">
      <alignment horizontal="center"/>
    </xf>
    <xf numFmtId="0" fontId="129" fillId="0" borderId="0" xfId="0" applyFont="1" applyAlignment="1" applyProtection="1">
      <alignment horizontal="justify" wrapText="1"/>
    </xf>
    <xf numFmtId="164" fontId="27" fillId="0" borderId="46" xfId="0" applyNumberFormat="1" applyFont="1" applyFill="1" applyBorder="1" applyAlignment="1" applyProtection="1">
      <alignment horizontal="left" vertical="center" wrapText="1"/>
      <protection locked="0"/>
    </xf>
    <xf numFmtId="0" fontId="292" fillId="0" borderId="0" xfId="0" applyFont="1" applyProtection="1"/>
    <xf numFmtId="0" fontId="280" fillId="0" borderId="0" xfId="0" quotePrefix="1" applyFont="1" applyFill="1" applyBorder="1" applyAlignment="1" applyProtection="1">
      <alignment horizontal="right" indent="1"/>
    </xf>
    <xf numFmtId="0" fontId="280" fillId="0" borderId="0" xfId="0" quotePrefix="1" applyFont="1" applyFill="1" applyBorder="1" applyAlignment="1" applyProtection="1">
      <alignment horizontal="left"/>
    </xf>
    <xf numFmtId="0" fontId="3" fillId="30" borderId="16" xfId="0" applyFont="1" applyFill="1" applyBorder="1" applyAlignment="1" applyProtection="1">
      <alignment horizontal="left" vertical="center" wrapText="1"/>
    </xf>
    <xf numFmtId="0" fontId="5" fillId="39" borderId="0" xfId="0" quotePrefix="1" applyFont="1" applyFill="1" applyBorder="1" applyProtection="1"/>
    <xf numFmtId="0" fontId="256" fillId="39" borderId="0" xfId="0" applyFont="1" applyFill="1" applyBorder="1" applyAlignment="1" applyProtection="1">
      <alignment vertical="center"/>
    </xf>
    <xf numFmtId="0" fontId="256" fillId="39" borderId="0" xfId="0" applyFont="1" applyFill="1" applyBorder="1" applyProtection="1"/>
    <xf numFmtId="0" fontId="161" fillId="28" borderId="49" xfId="0" applyFont="1" applyFill="1" applyBorder="1" applyAlignment="1">
      <alignment vertical="center"/>
    </xf>
    <xf numFmtId="0" fontId="36" fillId="48" borderId="49" xfId="0" applyFont="1" applyFill="1" applyBorder="1" applyAlignment="1">
      <alignment vertical="center"/>
    </xf>
    <xf numFmtId="0" fontId="28" fillId="39" borderId="49" xfId="0" applyFont="1" applyFill="1" applyBorder="1" applyAlignment="1">
      <alignment vertical="center"/>
    </xf>
    <xf numFmtId="0" fontId="28" fillId="33" borderId="49" xfId="0" applyFont="1" applyFill="1" applyBorder="1" applyAlignment="1">
      <alignment vertical="center"/>
    </xf>
    <xf numFmtId="0" fontId="28" fillId="30" borderId="49" xfId="0" applyFont="1" applyFill="1" applyBorder="1" applyAlignment="1">
      <alignment vertical="center"/>
    </xf>
    <xf numFmtId="0" fontId="28" fillId="0" borderId="34" xfId="0" applyFont="1" applyBorder="1" applyAlignment="1">
      <alignment vertical="center"/>
    </xf>
    <xf numFmtId="0" fontId="28" fillId="29" borderId="49" xfId="0" applyFont="1" applyFill="1" applyBorder="1" applyAlignment="1">
      <alignment vertical="center"/>
    </xf>
    <xf numFmtId="0" fontId="28" fillId="36" borderId="49" xfId="0" applyFont="1" applyFill="1" applyBorder="1" applyAlignment="1">
      <alignment vertical="center"/>
    </xf>
    <xf numFmtId="0" fontId="19" fillId="0" borderId="0" xfId="0" applyFont="1" applyFill="1" applyBorder="1" applyAlignment="1" applyProtection="1">
      <alignment horizontal="left" vertical="center" wrapText="1"/>
    </xf>
    <xf numFmtId="0" fontId="6" fillId="0" borderId="0" xfId="0" applyFont="1" applyFill="1" applyBorder="1" applyAlignment="1" applyProtection="1">
      <alignment horizontal="left" vertical="top" wrapText="1"/>
    </xf>
    <xf numFmtId="0" fontId="30" fillId="0" borderId="0" xfId="0" applyFont="1" applyFill="1" applyAlignment="1" applyProtection="1">
      <alignment horizontal="center" vertical="center" wrapText="1"/>
    </xf>
    <xf numFmtId="0" fontId="6"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center" vertical="center"/>
    </xf>
    <xf numFmtId="0" fontId="13" fillId="0" borderId="0" xfId="0" applyFont="1" applyFill="1" applyAlignment="1" applyProtection="1">
      <alignment horizontal="center"/>
    </xf>
    <xf numFmtId="0" fontId="3" fillId="0" borderId="0" xfId="0" applyFont="1" applyFill="1" applyAlignment="1" applyProtection="1">
      <alignment horizontal="center" wrapText="1"/>
    </xf>
    <xf numFmtId="0" fontId="0" fillId="0" borderId="0" xfId="0" applyAlignment="1">
      <alignment horizontal="center"/>
    </xf>
    <xf numFmtId="0" fontId="19" fillId="0" borderId="0" xfId="0" applyFont="1" applyBorder="1"/>
    <xf numFmtId="0" fontId="255" fillId="39" borderId="0" xfId="0" applyFont="1" applyFill="1" applyAlignment="1" applyProtection="1">
      <alignment horizontal="left"/>
    </xf>
    <xf numFmtId="0" fontId="255" fillId="39" borderId="0" xfId="0" applyFont="1" applyFill="1" applyAlignment="1" applyProtection="1">
      <alignment horizontal="left" vertical="center"/>
    </xf>
    <xf numFmtId="0" fontId="293" fillId="39" borderId="0" xfId="0" applyFont="1" applyFill="1" applyBorder="1" applyAlignment="1" applyProtection="1">
      <alignment horizontal="left" vertical="center"/>
    </xf>
    <xf numFmtId="0" fontId="272" fillId="39" borderId="0" xfId="0" applyFont="1" applyFill="1" applyBorder="1" applyAlignment="1" applyProtection="1">
      <alignment horizontal="left" vertical="center"/>
    </xf>
    <xf numFmtId="0" fontId="272" fillId="39" borderId="0" xfId="0" applyFont="1" applyFill="1" applyBorder="1" applyAlignment="1" applyProtection="1">
      <alignment horizontal="center" vertical="center"/>
    </xf>
    <xf numFmtId="174" fontId="273" fillId="39" borderId="0" xfId="0" applyNumberFormat="1" applyFont="1" applyFill="1" applyBorder="1" applyAlignment="1" applyProtection="1">
      <alignment horizontal="left" vertical="center"/>
    </xf>
    <xf numFmtId="0" fontId="273" fillId="39" borderId="0" xfId="0" applyFont="1" applyFill="1" applyBorder="1" applyAlignment="1" applyProtection="1">
      <alignment horizontal="left" vertical="center"/>
    </xf>
    <xf numFmtId="0" fontId="273" fillId="39" borderId="0" xfId="0" quotePrefix="1" applyFont="1" applyFill="1" applyBorder="1" applyAlignment="1" applyProtection="1">
      <alignment horizontal="left" vertical="center"/>
    </xf>
    <xf numFmtId="0" fontId="255" fillId="39" borderId="0" xfId="0" applyFont="1" applyFill="1" applyBorder="1" applyAlignment="1" applyProtection="1">
      <alignment horizontal="left"/>
    </xf>
    <xf numFmtId="0" fontId="255" fillId="0" borderId="0" xfId="0" applyFont="1" applyFill="1" applyBorder="1" applyAlignment="1" applyProtection="1">
      <alignment horizontal="left"/>
    </xf>
    <xf numFmtId="0" fontId="255" fillId="0" borderId="0" xfId="0" applyFont="1" applyFill="1" applyAlignment="1" applyProtection="1">
      <alignment horizontal="left"/>
    </xf>
    <xf numFmtId="0" fontId="77" fillId="27" borderId="0" xfId="0" applyFont="1" applyFill="1" applyBorder="1" applyAlignment="1" applyProtection="1">
      <alignment horizontal="right"/>
    </xf>
    <xf numFmtId="0" fontId="53" fillId="27" borderId="37" xfId="0" applyFont="1" applyFill="1" applyBorder="1" applyAlignment="1" applyProtection="1">
      <alignment horizontal="right"/>
    </xf>
    <xf numFmtId="0" fontId="132" fillId="39" borderId="0" xfId="0" applyFont="1" applyFill="1" applyBorder="1" applyAlignment="1" applyProtection="1">
      <alignment horizontal="center" vertical="center"/>
    </xf>
    <xf numFmtId="164" fontId="180" fillId="45" borderId="9" xfId="0" applyNumberFormat="1" applyFont="1" applyFill="1" applyBorder="1" applyAlignment="1" applyProtection="1">
      <alignment horizontal="center" vertical="center"/>
    </xf>
    <xf numFmtId="0" fontId="29" fillId="0" borderId="0" xfId="0" applyFont="1" applyFill="1" applyBorder="1"/>
    <xf numFmtId="0" fontId="294" fillId="0" borderId="0" xfId="0" applyFont="1" applyFill="1" applyBorder="1" applyAlignment="1">
      <alignment horizontal="left" indent="1"/>
    </xf>
    <xf numFmtId="0" fontId="297" fillId="0" borderId="0" xfId="0" applyFont="1" applyFill="1" applyBorder="1"/>
    <xf numFmtId="0" fontId="299" fillId="0" borderId="0" xfId="0" applyFont="1" applyBorder="1"/>
    <xf numFmtId="0" fontId="28" fillId="0" borderId="0" xfId="0" applyFont="1" applyAlignment="1" applyProtection="1">
      <alignment vertical="center"/>
    </xf>
    <xf numFmtId="0" fontId="1" fillId="0" borderId="0" xfId="0" applyFont="1" applyAlignment="1" applyProtection="1">
      <alignment vertical="top"/>
    </xf>
    <xf numFmtId="0" fontId="0" fillId="0" borderId="0" xfId="0" applyAlignment="1">
      <alignment vertical="center"/>
    </xf>
    <xf numFmtId="0" fontId="0" fillId="39" borderId="0" xfId="0" applyFill="1"/>
    <xf numFmtId="0" fontId="0" fillId="39" borderId="0" xfId="0" applyFill="1" applyAlignment="1">
      <alignment vertical="center"/>
    </xf>
    <xf numFmtId="0" fontId="2" fillId="39" borderId="0" xfId="0" applyFont="1" applyFill="1" applyAlignment="1">
      <alignment horizontal="center"/>
    </xf>
    <xf numFmtId="0" fontId="36" fillId="39" borderId="0" xfId="0" applyFont="1" applyFill="1"/>
    <xf numFmtId="0" fontId="36" fillId="39" borderId="59" xfId="0" applyFont="1" applyFill="1" applyBorder="1"/>
    <xf numFmtId="0" fontId="268" fillId="39" borderId="0" xfId="0" applyFont="1" applyFill="1" applyAlignment="1">
      <alignment horizontal="center" vertical="center"/>
    </xf>
    <xf numFmtId="0" fontId="0" fillId="38" borderId="0" xfId="0" applyFill="1"/>
    <xf numFmtId="0" fontId="131" fillId="38" borderId="0" xfId="0" applyFont="1" applyFill="1"/>
    <xf numFmtId="0" fontId="131" fillId="38" borderId="0" xfId="0" applyFont="1" applyFill="1" applyAlignment="1">
      <alignment horizontal="left" indent="1"/>
    </xf>
    <xf numFmtId="0" fontId="29" fillId="38" borderId="0" xfId="0" applyFont="1" applyFill="1" applyAlignment="1">
      <alignment horizontal="left" indent="1"/>
    </xf>
    <xf numFmtId="0" fontId="1" fillId="39" borderId="0" xfId="0" applyFont="1" applyFill="1" applyAlignment="1">
      <alignment vertical="center"/>
    </xf>
    <xf numFmtId="0" fontId="3" fillId="39" borderId="0" xfId="0" applyFont="1" applyFill="1" applyAlignment="1">
      <alignment horizontal="left" indent="1"/>
    </xf>
    <xf numFmtId="0" fontId="28" fillId="52" borderId="49" xfId="0" applyFont="1" applyFill="1" applyBorder="1" applyAlignment="1">
      <alignment vertical="center"/>
    </xf>
    <xf numFmtId="0" fontId="3" fillId="39" borderId="0" xfId="0" applyFont="1" applyFill="1" applyAlignment="1">
      <alignment horizontal="left"/>
    </xf>
    <xf numFmtId="0" fontId="2" fillId="50" borderId="49" xfId="0" applyFont="1" applyFill="1" applyBorder="1" applyAlignment="1">
      <alignment horizontal="center" vertical="center" wrapText="1"/>
    </xf>
    <xf numFmtId="0" fontId="1" fillId="39" borderId="0" xfId="0" applyFont="1" applyFill="1" applyAlignment="1">
      <alignment horizontal="left" indent="1"/>
    </xf>
    <xf numFmtId="0" fontId="260" fillId="39" borderId="0" xfId="0" applyFont="1" applyFill="1" applyBorder="1" applyAlignment="1" applyProtection="1">
      <alignment vertical="center"/>
    </xf>
    <xf numFmtId="0" fontId="303" fillId="38" borderId="49" xfId="0" applyFont="1" applyFill="1" applyBorder="1" applyAlignment="1" applyProtection="1">
      <alignment horizontal="center" vertical="center" wrapText="1"/>
    </xf>
    <xf numFmtId="0" fontId="1" fillId="39" borderId="0" xfId="0" applyFont="1" applyFill="1" applyBorder="1" applyAlignment="1" applyProtection="1">
      <alignment vertical="center" wrapText="1"/>
    </xf>
    <xf numFmtId="0" fontId="256" fillId="0" borderId="76" xfId="0" applyNumberFormat="1" applyFont="1" applyBorder="1" applyAlignment="1">
      <alignment horizontal="left"/>
    </xf>
    <xf numFmtId="0" fontId="256" fillId="0" borderId="69" xfId="0" applyNumberFormat="1" applyFont="1" applyBorder="1" applyAlignment="1">
      <alignment horizontal="left"/>
    </xf>
    <xf numFmtId="0" fontId="256" fillId="0" borderId="77" xfId="0" applyNumberFormat="1" applyFont="1" applyBorder="1" applyAlignment="1">
      <alignment horizontal="left"/>
    </xf>
    <xf numFmtId="0" fontId="2" fillId="0" borderId="0" xfId="0" applyFont="1" applyFill="1" applyBorder="1" applyAlignment="1" applyProtection="1">
      <alignment horizontal="center"/>
    </xf>
    <xf numFmtId="0" fontId="6" fillId="0" borderId="0" xfId="0" applyFont="1" applyFill="1" applyBorder="1" applyAlignment="1" applyProtection="1">
      <alignment horizontal="left" vertical="top" wrapText="1"/>
    </xf>
    <xf numFmtId="0" fontId="2"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19" fillId="0" borderId="0" xfId="0" applyFont="1" applyFill="1" applyBorder="1" applyAlignment="1" applyProtection="1">
      <alignment horizontal="center" vertical="top" wrapText="1"/>
    </xf>
    <xf numFmtId="0" fontId="6" fillId="25" borderId="132" xfId="0" applyFont="1" applyFill="1" applyBorder="1" applyAlignment="1" applyProtection="1">
      <alignment horizontal="center" vertical="center"/>
    </xf>
    <xf numFmtId="0" fontId="13" fillId="25" borderId="133" xfId="0" applyFont="1" applyFill="1" applyBorder="1" applyAlignment="1" applyProtection="1">
      <alignment vertical="center"/>
    </xf>
    <xf numFmtId="0" fontId="13" fillId="25" borderId="133" xfId="0" applyFont="1" applyFill="1" applyBorder="1" applyAlignment="1" applyProtection="1">
      <alignment horizontal="left" vertical="center"/>
    </xf>
    <xf numFmtId="0" fontId="13" fillId="25" borderId="134" xfId="0" applyFont="1" applyFill="1" applyBorder="1" applyAlignment="1" applyProtection="1">
      <alignment horizontal="left" vertical="center"/>
    </xf>
    <xf numFmtId="0" fontId="6" fillId="25" borderId="135" xfId="0" applyFont="1" applyFill="1" applyBorder="1" applyAlignment="1" applyProtection="1">
      <alignment horizontal="center" vertical="center"/>
    </xf>
    <xf numFmtId="0" fontId="6" fillId="25" borderId="133" xfId="0" applyFont="1" applyFill="1" applyBorder="1" applyAlignment="1" applyProtection="1">
      <alignment horizontal="center" vertical="center"/>
    </xf>
    <xf numFmtId="0" fontId="6" fillId="25" borderId="134" xfId="0" applyFont="1" applyFill="1" applyBorder="1" applyAlignment="1" applyProtection="1">
      <alignment horizontal="center" vertical="center"/>
    </xf>
    <xf numFmtId="0" fontId="3" fillId="26" borderId="132" xfId="0" applyFont="1" applyFill="1" applyBorder="1" applyAlignment="1" applyProtection="1">
      <alignment horizontal="center" vertical="center"/>
    </xf>
    <xf numFmtId="0" fontId="3" fillId="26" borderId="133" xfId="0" applyFont="1" applyFill="1" applyBorder="1" applyAlignment="1" applyProtection="1">
      <alignment horizontal="center" vertical="center"/>
    </xf>
    <xf numFmtId="0" fontId="6" fillId="26" borderId="135" xfId="0" applyFont="1" applyFill="1" applyBorder="1" applyAlignment="1" applyProtection="1">
      <alignment horizontal="center" vertical="center"/>
    </xf>
    <xf numFmtId="0" fontId="6" fillId="26" borderId="132" xfId="0" applyFont="1" applyFill="1" applyBorder="1" applyAlignment="1" applyProtection="1">
      <alignment horizontal="center"/>
    </xf>
    <xf numFmtId="0" fontId="6" fillId="26" borderId="133" xfId="0" applyFont="1" applyFill="1" applyBorder="1" applyAlignment="1" applyProtection="1">
      <alignment horizontal="center"/>
    </xf>
    <xf numFmtId="0" fontId="6" fillId="26" borderId="132" xfId="0" applyFont="1" applyFill="1" applyBorder="1" applyAlignment="1" applyProtection="1">
      <alignment horizontal="center" vertical="center"/>
    </xf>
    <xf numFmtId="0" fontId="6" fillId="26" borderId="134" xfId="0" applyFont="1" applyFill="1" applyBorder="1" applyAlignment="1" applyProtection="1">
      <alignment horizontal="center" vertical="center"/>
    </xf>
    <xf numFmtId="0" fontId="178" fillId="26" borderId="135" xfId="0" applyFont="1" applyFill="1" applyBorder="1" applyAlignment="1" applyProtection="1">
      <alignment horizontal="center" vertical="center" wrapText="1"/>
    </xf>
    <xf numFmtId="0" fontId="179" fillId="26" borderId="135" xfId="0" applyFont="1" applyFill="1" applyBorder="1" applyAlignment="1" applyProtection="1">
      <alignment horizontal="center" vertical="center" wrapText="1"/>
    </xf>
    <xf numFmtId="0" fontId="20" fillId="0" borderId="136" xfId="0" applyFont="1" applyFill="1" applyBorder="1" applyAlignment="1" applyProtection="1">
      <alignment horizontal="center" vertical="center"/>
    </xf>
    <xf numFmtId="165" fontId="20" fillId="0" borderId="137" xfId="0" applyNumberFormat="1" applyFont="1" applyFill="1" applyBorder="1" applyAlignment="1" applyProtection="1">
      <alignment horizontal="center" vertical="center"/>
    </xf>
    <xf numFmtId="0" fontId="20" fillId="0" borderId="137" xfId="0" applyFont="1" applyFill="1" applyBorder="1" applyAlignment="1" applyProtection="1">
      <alignment horizontal="left" vertical="center"/>
    </xf>
    <xf numFmtId="0" fontId="20" fillId="0" borderId="138" xfId="0" applyFont="1" applyFill="1" applyBorder="1" applyAlignment="1" applyProtection="1">
      <alignment horizontal="center" vertical="center"/>
    </xf>
    <xf numFmtId="0" fontId="10" fillId="0" borderId="139" xfId="0" applyFont="1" applyFill="1" applyBorder="1" applyAlignment="1" applyProtection="1">
      <alignment horizontal="center" vertical="center"/>
      <protection locked="0"/>
    </xf>
    <xf numFmtId="2" fontId="10" fillId="0" borderId="136" xfId="0" applyNumberFormat="1" applyFont="1" applyFill="1" applyBorder="1" applyAlignment="1" applyProtection="1">
      <alignment horizontal="center" vertical="center"/>
      <protection locked="0"/>
    </xf>
    <xf numFmtId="2" fontId="11" fillId="0" borderId="137" xfId="0" applyNumberFormat="1" applyFont="1" applyFill="1" applyBorder="1" applyAlignment="1" applyProtection="1">
      <alignment horizontal="center" vertical="center"/>
      <protection locked="0"/>
    </xf>
    <xf numFmtId="2" fontId="11" fillId="0" borderId="138" xfId="0" applyNumberFormat="1" applyFont="1" applyFill="1" applyBorder="1" applyAlignment="1" applyProtection="1">
      <alignment horizontal="center" vertical="center"/>
      <protection locked="0"/>
    </xf>
    <xf numFmtId="164" fontId="3" fillId="0" borderId="136" xfId="0" applyNumberFormat="1" applyFont="1" applyFill="1" applyBorder="1" applyAlignment="1" applyProtection="1">
      <alignment horizontal="center" vertical="center"/>
    </xf>
    <xf numFmtId="164" fontId="3" fillId="0" borderId="137" xfId="0" applyNumberFormat="1" applyFont="1" applyFill="1" applyBorder="1" applyAlignment="1" applyProtection="1">
      <alignment horizontal="center" vertical="center"/>
    </xf>
    <xf numFmtId="164" fontId="3" fillId="0" borderId="138" xfId="0" applyNumberFormat="1" applyFont="1" applyFill="1" applyBorder="1" applyAlignment="1" applyProtection="1">
      <alignment horizontal="center" vertical="center"/>
    </xf>
    <xf numFmtId="164" fontId="6" fillId="0" borderId="140" xfId="0" applyNumberFormat="1" applyFont="1" applyFill="1" applyBorder="1" applyAlignment="1" applyProtection="1">
      <alignment horizontal="center" vertical="center"/>
    </xf>
    <xf numFmtId="164" fontId="63" fillId="0" borderId="138" xfId="0" applyNumberFormat="1" applyFont="1" applyFill="1" applyBorder="1" applyAlignment="1" applyProtection="1">
      <alignment horizontal="center" vertical="center"/>
    </xf>
    <xf numFmtId="164" fontId="28" fillId="0" borderId="140" xfId="0" applyNumberFormat="1" applyFont="1" applyFill="1" applyBorder="1" applyAlignment="1" applyProtection="1">
      <alignment horizontal="center" vertical="center"/>
    </xf>
    <xf numFmtId="164" fontId="178" fillId="45" borderId="140" xfId="0" applyNumberFormat="1" applyFont="1" applyFill="1" applyBorder="1" applyAlignment="1" applyProtection="1">
      <alignment horizontal="center" vertical="center"/>
    </xf>
    <xf numFmtId="2" fontId="10" fillId="0" borderId="26"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3" fillId="0" borderId="0" xfId="0" applyFont="1" applyFill="1" applyBorder="1" applyAlignment="1" applyProtection="1">
      <alignment vertical="top"/>
    </xf>
    <xf numFmtId="0" fontId="21" fillId="0" borderId="0" xfId="0" applyFont="1" applyFill="1" applyBorder="1" applyAlignment="1" applyProtection="1">
      <alignment horizontal="left" wrapText="1"/>
    </xf>
    <xf numFmtId="0" fontId="17" fillId="0" borderId="0" xfId="0" applyFont="1" applyFill="1" applyBorder="1" applyAlignment="1" applyProtection="1">
      <alignment horizontal="left" wrapText="1"/>
    </xf>
    <xf numFmtId="0" fontId="10" fillId="0" borderId="139" xfId="0" applyFont="1" applyFill="1" applyBorder="1" applyAlignment="1" applyProtection="1">
      <alignment horizontal="center" vertical="center"/>
    </xf>
    <xf numFmtId="0" fontId="6" fillId="25" borderId="141" xfId="0" applyFont="1" applyFill="1" applyBorder="1" applyAlignment="1" applyProtection="1">
      <alignment horizontal="center" vertical="center"/>
    </xf>
    <xf numFmtId="0" fontId="13" fillId="25" borderId="142" xfId="0" applyFont="1" applyFill="1" applyBorder="1" applyAlignment="1" applyProtection="1">
      <alignment vertical="center"/>
    </xf>
    <xf numFmtId="0" fontId="13" fillId="25" borderId="142" xfId="0" applyFont="1" applyFill="1" applyBorder="1" applyAlignment="1" applyProtection="1">
      <alignment horizontal="left" vertical="center"/>
    </xf>
    <xf numFmtId="0" fontId="13" fillId="25" borderId="143" xfId="0" applyFont="1" applyFill="1" applyBorder="1" applyAlignment="1" applyProtection="1">
      <alignment horizontal="left" vertical="center"/>
    </xf>
    <xf numFmtId="0" fontId="6" fillId="25" borderId="144" xfId="0" applyFont="1" applyFill="1" applyBorder="1" applyAlignment="1" applyProtection="1">
      <alignment horizontal="center" vertical="center"/>
    </xf>
    <xf numFmtId="0" fontId="6" fillId="25" borderId="142" xfId="0" applyFont="1" applyFill="1" applyBorder="1" applyAlignment="1" applyProtection="1">
      <alignment horizontal="center" vertical="center"/>
    </xf>
    <xf numFmtId="0" fontId="6" fillId="25" borderId="143" xfId="0" applyFont="1" applyFill="1" applyBorder="1" applyAlignment="1" applyProtection="1">
      <alignment horizontal="center" vertical="center"/>
    </xf>
    <xf numFmtId="0" fontId="3" fillId="26" borderId="141" xfId="0" applyFont="1" applyFill="1" applyBorder="1" applyAlignment="1" applyProtection="1">
      <alignment horizontal="center" vertical="center"/>
    </xf>
    <xf numFmtId="0" fontId="3" fillId="26" borderId="142" xfId="0" applyFont="1" applyFill="1" applyBorder="1" applyAlignment="1" applyProtection="1">
      <alignment horizontal="center" vertical="center"/>
    </xf>
    <xf numFmtId="0" fontId="6" fillId="26" borderId="144" xfId="0" applyFont="1" applyFill="1" applyBorder="1" applyAlignment="1" applyProtection="1">
      <alignment horizontal="center" vertical="center"/>
    </xf>
    <xf numFmtId="0" fontId="6" fillId="26" borderId="141" xfId="0" applyFont="1" applyFill="1" applyBorder="1" applyAlignment="1" applyProtection="1">
      <alignment horizontal="center"/>
    </xf>
    <xf numFmtId="0" fontId="6" fillId="26" borderId="142" xfId="0" applyFont="1" applyFill="1" applyBorder="1" applyAlignment="1" applyProtection="1">
      <alignment horizontal="center"/>
    </xf>
    <xf numFmtId="0" fontId="3" fillId="26" borderId="144" xfId="0" applyFont="1" applyFill="1" applyBorder="1" applyAlignment="1" applyProtection="1">
      <alignment horizontal="center" vertical="center"/>
    </xf>
    <xf numFmtId="0" fontId="178" fillId="26" borderId="144" xfId="0" applyFont="1" applyFill="1" applyBorder="1" applyAlignment="1" applyProtection="1">
      <alignment horizontal="center" vertical="center" wrapText="1"/>
    </xf>
    <xf numFmtId="0" fontId="179" fillId="26" borderId="144" xfId="0" applyFont="1" applyFill="1" applyBorder="1" applyAlignment="1" applyProtection="1">
      <alignment horizontal="center" vertical="center" wrapText="1"/>
    </xf>
    <xf numFmtId="0" fontId="20" fillId="0" borderId="145" xfId="0" applyFont="1" applyFill="1" applyBorder="1" applyAlignment="1" applyProtection="1">
      <alignment horizontal="center" vertical="center"/>
    </xf>
    <xf numFmtId="165" fontId="20" fillId="0" borderId="146" xfId="0" applyNumberFormat="1" applyFont="1" applyFill="1" applyBorder="1" applyAlignment="1" applyProtection="1">
      <alignment horizontal="center" vertical="center"/>
    </xf>
    <xf numFmtId="0" fontId="20" fillId="0" borderId="146" xfId="0" applyFont="1" applyFill="1" applyBorder="1" applyAlignment="1" applyProtection="1">
      <alignment horizontal="left" vertical="center"/>
    </xf>
    <xf numFmtId="0" fontId="20" fillId="0" borderId="147" xfId="0" applyFont="1" applyFill="1" applyBorder="1" applyAlignment="1" applyProtection="1">
      <alignment horizontal="center" vertical="center"/>
    </xf>
    <xf numFmtId="0" fontId="10" fillId="0" borderId="148" xfId="0" applyFont="1" applyFill="1" applyBorder="1" applyAlignment="1" applyProtection="1">
      <alignment horizontal="center" vertical="center"/>
      <protection locked="0"/>
    </xf>
    <xf numFmtId="2" fontId="10" fillId="0" borderId="145" xfId="0" applyNumberFormat="1" applyFont="1" applyFill="1" applyBorder="1" applyAlignment="1" applyProtection="1">
      <alignment horizontal="center" vertical="center"/>
      <protection locked="0"/>
    </xf>
    <xf numFmtId="2" fontId="11" fillId="0" borderId="146" xfId="0" applyNumberFormat="1" applyFont="1" applyFill="1" applyBorder="1" applyAlignment="1" applyProtection="1">
      <alignment horizontal="center" vertical="center"/>
      <protection locked="0"/>
    </xf>
    <xf numFmtId="2" fontId="11" fillId="0" borderId="147" xfId="0" applyNumberFormat="1" applyFont="1" applyFill="1" applyBorder="1" applyAlignment="1" applyProtection="1">
      <alignment horizontal="center" vertical="center"/>
      <protection locked="0"/>
    </xf>
    <xf numFmtId="164" fontId="3" fillId="0" borderId="145" xfId="0" applyNumberFormat="1" applyFont="1" applyFill="1" applyBorder="1" applyAlignment="1" applyProtection="1">
      <alignment horizontal="center" vertical="center"/>
    </xf>
    <xf numFmtId="164" fontId="3" fillId="0" borderId="146" xfId="0" applyNumberFormat="1" applyFont="1" applyFill="1" applyBorder="1" applyAlignment="1" applyProtection="1">
      <alignment horizontal="center" vertical="center"/>
    </xf>
    <xf numFmtId="164" fontId="3" fillId="0" borderId="147" xfId="0" applyNumberFormat="1" applyFont="1" applyFill="1" applyBorder="1" applyAlignment="1" applyProtection="1">
      <alignment horizontal="center" vertical="center"/>
    </xf>
    <xf numFmtId="164" fontId="6" fillId="0" borderId="149" xfId="0" applyNumberFormat="1" applyFont="1" applyFill="1" applyBorder="1" applyAlignment="1" applyProtection="1">
      <alignment horizontal="center" vertical="center"/>
    </xf>
    <xf numFmtId="164" fontId="63" fillId="0" borderId="147" xfId="0" applyNumberFormat="1" applyFont="1" applyFill="1" applyBorder="1" applyAlignment="1" applyProtection="1">
      <alignment horizontal="center" vertical="center"/>
    </xf>
    <xf numFmtId="164" fontId="28" fillId="0" borderId="149" xfId="0" applyNumberFormat="1" applyFont="1" applyFill="1" applyBorder="1" applyAlignment="1" applyProtection="1">
      <alignment horizontal="center" vertical="center"/>
    </xf>
    <xf numFmtId="164" fontId="180" fillId="45" borderId="149" xfId="0" applyNumberFormat="1" applyFont="1" applyFill="1" applyBorder="1" applyAlignment="1" applyProtection="1">
      <alignment horizontal="center" vertical="center"/>
    </xf>
    <xf numFmtId="0" fontId="10" fillId="0" borderId="148" xfId="0" applyFont="1" applyFill="1" applyBorder="1" applyAlignment="1" applyProtection="1">
      <alignment horizontal="center" vertical="center"/>
    </xf>
    <xf numFmtId="2" fontId="11" fillId="0" borderId="138" xfId="0" applyNumberFormat="1" applyFont="1" applyFill="1" applyBorder="1" applyAlignment="1" applyProtection="1">
      <alignment horizontal="center" vertical="center"/>
    </xf>
    <xf numFmtId="0" fontId="4" fillId="0" borderId="0" xfId="0" applyFont="1"/>
    <xf numFmtId="0" fontId="304" fillId="0" borderId="0" xfId="0" applyFont="1"/>
    <xf numFmtId="0" fontId="305" fillId="0" borderId="0" xfId="0" applyFont="1"/>
    <xf numFmtId="0" fontId="260" fillId="0" borderId="0" xfId="0" applyFont="1"/>
    <xf numFmtId="0" fontId="300" fillId="39" borderId="0" xfId="0" applyFont="1" applyFill="1" applyAlignment="1">
      <alignment horizontal="center" vertical="center"/>
    </xf>
    <xf numFmtId="0" fontId="301" fillId="39" borderId="0" xfId="0" applyFont="1" applyFill="1" applyAlignment="1">
      <alignment horizontal="center" vertical="center"/>
    </xf>
    <xf numFmtId="0" fontId="2" fillId="40" borderId="76" xfId="0" applyFont="1" applyFill="1" applyBorder="1" applyAlignment="1">
      <alignment horizontal="center" vertical="center" wrapText="1"/>
    </xf>
    <xf numFmtId="0" fontId="2" fillId="40" borderId="69" xfId="0" applyFont="1" applyFill="1" applyBorder="1" applyAlignment="1">
      <alignment horizontal="center" vertical="center"/>
    </xf>
    <xf numFmtId="0" fontId="2" fillId="40" borderId="77" xfId="0" applyFont="1" applyFill="1" applyBorder="1" applyAlignment="1">
      <alignment horizontal="center" vertical="center"/>
    </xf>
    <xf numFmtId="0" fontId="2" fillId="51" borderId="76" xfId="0" applyFont="1" applyFill="1" applyBorder="1" applyAlignment="1">
      <alignment horizontal="center" vertical="center" wrapText="1"/>
    </xf>
    <xf numFmtId="0" fontId="2" fillId="51" borderId="77" xfId="0" applyFont="1" applyFill="1" applyBorder="1" applyAlignment="1">
      <alignment horizontal="center" vertical="center"/>
    </xf>
    <xf numFmtId="0" fontId="2" fillId="47" borderId="76" xfId="0" applyFont="1" applyFill="1" applyBorder="1" applyAlignment="1">
      <alignment horizontal="center" vertical="center" wrapText="1"/>
    </xf>
    <xf numFmtId="0" fontId="2" fillId="47" borderId="69" xfId="0" applyFont="1" applyFill="1" applyBorder="1" applyAlignment="1">
      <alignment horizontal="center" vertical="center"/>
    </xf>
    <xf numFmtId="0" fontId="2" fillId="47" borderId="77" xfId="0" applyFont="1" applyFill="1" applyBorder="1" applyAlignment="1">
      <alignment horizontal="center" vertical="center"/>
    </xf>
    <xf numFmtId="0" fontId="2" fillId="49" borderId="76" xfId="0" applyFont="1" applyFill="1" applyBorder="1" applyAlignment="1">
      <alignment horizontal="center" vertical="center" wrapText="1"/>
    </xf>
    <xf numFmtId="0" fontId="2" fillId="49" borderId="69" xfId="0" applyFont="1" applyFill="1" applyBorder="1" applyAlignment="1">
      <alignment horizontal="center" vertical="center"/>
    </xf>
    <xf numFmtId="0" fontId="2" fillId="49" borderId="77" xfId="0" applyFont="1" applyFill="1" applyBorder="1" applyAlignment="1">
      <alignment horizontal="center" vertical="center"/>
    </xf>
    <xf numFmtId="0" fontId="2" fillId="50" borderId="76" xfId="0" applyFont="1" applyFill="1" applyBorder="1" applyAlignment="1">
      <alignment horizontal="center" vertical="center" wrapText="1"/>
    </xf>
    <xf numFmtId="0" fontId="2" fillId="50" borderId="69" xfId="0" applyFont="1" applyFill="1" applyBorder="1" applyAlignment="1">
      <alignment horizontal="center" vertical="center"/>
    </xf>
    <xf numFmtId="0" fontId="2" fillId="50" borderId="77" xfId="0" applyFont="1" applyFill="1" applyBorder="1" applyAlignment="1">
      <alignment horizontal="center" vertical="center"/>
    </xf>
    <xf numFmtId="0" fontId="2" fillId="52" borderId="76" xfId="0" applyFont="1" applyFill="1" applyBorder="1" applyAlignment="1">
      <alignment horizontal="center" vertical="center" wrapText="1"/>
    </xf>
    <xf numFmtId="0" fontId="2" fillId="52" borderId="69" xfId="0" applyFont="1" applyFill="1" applyBorder="1" applyAlignment="1">
      <alignment horizontal="center" vertical="center"/>
    </xf>
    <xf numFmtId="0" fontId="2" fillId="52" borderId="77" xfId="0" applyFont="1" applyFill="1" applyBorder="1" applyAlignment="1">
      <alignment horizontal="center" vertical="center"/>
    </xf>
    <xf numFmtId="0" fontId="62" fillId="0" borderId="0" xfId="0" applyFont="1" applyFill="1" applyAlignment="1">
      <alignment horizontal="left"/>
    </xf>
    <xf numFmtId="0" fontId="208" fillId="0" borderId="0" xfId="0" applyFont="1" applyFill="1" applyAlignment="1">
      <alignment horizontal="left"/>
    </xf>
    <xf numFmtId="171" fontId="29" fillId="0" borderId="0" xfId="0" applyNumberFormat="1" applyFont="1" applyFill="1" applyAlignment="1">
      <alignment horizontal="left" vertical="center" indent="3"/>
    </xf>
    <xf numFmtId="171" fontId="29" fillId="0" borderId="0" xfId="0" applyNumberFormat="1" applyFont="1" applyFill="1" applyAlignment="1">
      <alignment horizontal="left" indent="3"/>
    </xf>
    <xf numFmtId="0" fontId="166" fillId="0" borderId="0" xfId="0" applyFont="1" applyAlignment="1">
      <alignment horizontal="left" wrapText="1"/>
    </xf>
    <xf numFmtId="0" fontId="166" fillId="0" borderId="0" xfId="0" applyFont="1" applyAlignment="1">
      <alignment horizontal="left" vertical="center" wrapText="1" indent="1"/>
    </xf>
    <xf numFmtId="0" fontId="166" fillId="0" borderId="0" xfId="0" applyFont="1" applyAlignment="1">
      <alignment horizontal="left" wrapText="1" indent="1"/>
    </xf>
    <xf numFmtId="0" fontId="207" fillId="38" borderId="0" xfId="0" applyFont="1" applyFill="1" applyAlignment="1">
      <alignment horizontal="justify" vertical="center" wrapText="1"/>
    </xf>
    <xf numFmtId="0" fontId="201" fillId="27" borderId="0" xfId="0" applyFont="1" applyFill="1" applyAlignment="1">
      <alignment horizontal="left" vertical="center" wrapText="1" indent="1"/>
    </xf>
    <xf numFmtId="0" fontId="201" fillId="0" borderId="0" xfId="0" applyFont="1" applyAlignment="1">
      <alignment horizontal="left" vertical="top" wrapText="1" indent="3"/>
    </xf>
    <xf numFmtId="0" fontId="166" fillId="0" borderId="0" xfId="0" applyFont="1" applyAlignment="1">
      <alignment horizontal="left" vertical="top" wrapText="1" indent="3"/>
    </xf>
    <xf numFmtId="0" fontId="29" fillId="0" borderId="0" xfId="0" applyFont="1" applyAlignment="1">
      <alignment horizontal="left" vertical="top" wrapText="1"/>
    </xf>
    <xf numFmtId="0" fontId="23" fillId="0" borderId="0" xfId="0" applyFont="1" applyAlignment="1">
      <alignment horizontal="left" vertical="top" wrapText="1"/>
    </xf>
    <xf numFmtId="0" fontId="29" fillId="0" borderId="0" xfId="0" applyFont="1" applyAlignment="1">
      <alignment horizontal="justify" vertical="center" wrapText="1"/>
    </xf>
    <xf numFmtId="0" fontId="199" fillId="27" borderId="0" xfId="0" applyFont="1" applyFill="1" applyAlignment="1">
      <alignment horizontal="justify" vertical="center" wrapText="1"/>
    </xf>
    <xf numFmtId="0" fontId="131" fillId="0" borderId="0" xfId="0" applyFont="1" applyAlignment="1">
      <alignment horizontal="left" vertical="center" wrapText="1"/>
    </xf>
    <xf numFmtId="0" fontId="170" fillId="0" borderId="0" xfId="0" applyFont="1" applyAlignment="1">
      <alignment horizontal="left" wrapText="1"/>
    </xf>
    <xf numFmtId="0" fontId="1" fillId="0" borderId="0" xfId="0" applyFont="1" applyAlignment="1" applyProtection="1">
      <alignment horizontal="left" vertical="top" wrapText="1" indent="1"/>
    </xf>
    <xf numFmtId="0" fontId="207" fillId="29" borderId="122" xfId="0" applyFont="1" applyFill="1" applyBorder="1" applyAlignment="1" applyProtection="1">
      <alignment horizontal="left" vertical="center" wrapText="1"/>
    </xf>
    <xf numFmtId="0" fontId="207" fillId="29" borderId="59" xfId="0" applyFont="1" applyFill="1" applyBorder="1" applyAlignment="1" applyProtection="1">
      <alignment horizontal="left" vertical="center" wrapText="1"/>
    </xf>
    <xf numFmtId="0" fontId="207" fillId="29" borderId="123" xfId="0" applyFont="1" applyFill="1" applyBorder="1" applyAlignment="1" applyProtection="1">
      <alignment horizontal="left" vertical="center" wrapText="1"/>
    </xf>
    <xf numFmtId="0" fontId="2" fillId="0" borderId="0" xfId="0" applyFont="1" applyAlignment="1" applyProtection="1">
      <alignment horizontal="left" vertical="top" wrapText="1"/>
    </xf>
    <xf numFmtId="0" fontId="54" fillId="0" borderId="0" xfId="0" applyFont="1" applyAlignment="1" applyProtection="1">
      <alignment horizontal="center"/>
    </xf>
    <xf numFmtId="0" fontId="22" fillId="27" borderId="37" xfId="0" applyFont="1" applyFill="1" applyBorder="1" applyAlignment="1" applyProtection="1">
      <alignment horizontal="left"/>
    </xf>
    <xf numFmtId="0" fontId="247" fillId="0" borderId="0" xfId="0" applyFont="1" applyFill="1" applyAlignment="1" applyProtection="1">
      <alignment horizontal="center" vertical="center" wrapText="1"/>
    </xf>
    <xf numFmtId="0" fontId="284" fillId="0" borderId="0" xfId="0" applyFont="1" applyAlignment="1" applyProtection="1">
      <alignment horizontal="left" vertical="top" wrapText="1" indent="2"/>
    </xf>
    <xf numFmtId="0" fontId="283" fillId="0" borderId="0" xfId="0" applyFont="1" applyAlignment="1" applyProtection="1">
      <alignment horizontal="left" vertical="top" wrapText="1" indent="2"/>
    </xf>
    <xf numFmtId="0" fontId="284" fillId="0" borderId="0" xfId="0" applyFont="1" applyAlignment="1" applyProtection="1">
      <alignment horizontal="left" vertical="center" wrapText="1" indent="2"/>
    </xf>
    <xf numFmtId="0" fontId="285" fillId="0" borderId="0" xfId="0" applyFont="1" applyAlignment="1" applyProtection="1">
      <alignment horizontal="left" vertical="center" wrapText="1" indent="2"/>
    </xf>
    <xf numFmtId="0" fontId="2" fillId="0" borderId="0" xfId="0" applyFont="1" applyAlignment="1" applyProtection="1">
      <alignment horizontal="left" vertical="center" wrapText="1"/>
    </xf>
    <xf numFmtId="0" fontId="30" fillId="0" borderId="0" xfId="0" applyFont="1" applyFill="1" applyBorder="1" applyAlignment="1" applyProtection="1">
      <alignment horizontal="center"/>
    </xf>
    <xf numFmtId="0" fontId="5" fillId="0" borderId="0" xfId="0" applyFont="1" applyFill="1" applyBorder="1" applyAlignment="1" applyProtection="1">
      <alignment horizontal="left" wrapText="1"/>
    </xf>
    <xf numFmtId="0" fontId="19" fillId="0" borderId="0" xfId="0" applyFont="1" applyFill="1" applyBorder="1" applyAlignment="1" applyProtection="1">
      <alignment horizontal="left" vertical="center" wrapText="1"/>
    </xf>
    <xf numFmtId="0" fontId="1" fillId="0" borderId="0" xfId="0" applyFont="1" applyFill="1" applyBorder="1" applyAlignment="1" applyProtection="1">
      <alignment horizontal="left" wrapText="1"/>
    </xf>
    <xf numFmtId="0" fontId="19" fillId="0" borderId="0" xfId="0" applyFont="1" applyFill="1" applyBorder="1" applyAlignment="1" applyProtection="1">
      <alignment horizontal="left" wrapText="1"/>
    </xf>
    <xf numFmtId="0" fontId="2" fillId="0" borderId="0" xfId="0" applyFont="1" applyFill="1" applyBorder="1" applyAlignment="1" applyProtection="1">
      <alignment horizontal="center"/>
    </xf>
    <xf numFmtId="0" fontId="30" fillId="0" borderId="0" xfId="0" applyFont="1" applyFill="1" applyBorder="1" applyAlignment="1" applyProtection="1">
      <alignment horizontal="center" vertical="top"/>
    </xf>
    <xf numFmtId="0" fontId="5" fillId="0" borderId="0" xfId="0" applyFont="1" applyFill="1" applyBorder="1" applyAlignment="1" applyProtection="1">
      <alignment horizontal="justify" vertical="center" wrapText="1"/>
    </xf>
    <xf numFmtId="0" fontId="253" fillId="0" borderId="37" xfId="0" applyFont="1" applyBorder="1" applyAlignment="1" applyProtection="1">
      <alignment horizontal="center"/>
    </xf>
    <xf numFmtId="0" fontId="30" fillId="0" borderId="0" xfId="0" applyFont="1" applyFill="1" applyAlignment="1" applyProtection="1">
      <alignment horizontal="center" wrapText="1"/>
    </xf>
    <xf numFmtId="0" fontId="56" fillId="0" borderId="0" xfId="0" applyFont="1" applyFill="1" applyAlignment="1" applyProtection="1">
      <alignment horizontal="center" wrapText="1"/>
    </xf>
    <xf numFmtId="0" fontId="105" fillId="0" borderId="0" xfId="0" applyFont="1" applyFill="1" applyBorder="1" applyAlignment="1" applyProtection="1">
      <alignment horizontal="center" vertical="top" wrapText="1"/>
    </xf>
    <xf numFmtId="0" fontId="33" fillId="0" borderId="0" xfId="0" applyFont="1" applyFill="1" applyBorder="1" applyAlignment="1" applyProtection="1">
      <alignment horizontal="center" vertical="top" wrapText="1"/>
    </xf>
    <xf numFmtId="0" fontId="19" fillId="0" borderId="0" xfId="0" applyFont="1" applyFill="1" applyAlignment="1" applyProtection="1">
      <alignment horizontal="center" vertical="center" wrapText="1"/>
    </xf>
    <xf numFmtId="0" fontId="2" fillId="0" borderId="14" xfId="0" applyFont="1" applyFill="1" applyBorder="1" applyAlignment="1" applyProtection="1">
      <alignment horizontal="center" vertical="center"/>
    </xf>
    <xf numFmtId="0" fontId="5" fillId="24" borderId="0" xfId="0" applyFont="1" applyFill="1" applyBorder="1" applyAlignment="1" applyProtection="1">
      <alignment horizontal="center" vertical="top"/>
    </xf>
    <xf numFmtId="0" fontId="105" fillId="24" borderId="0" xfId="0" applyFont="1" applyFill="1" applyBorder="1" applyAlignment="1" applyProtection="1">
      <alignment horizontal="center" vertical="top" wrapText="1"/>
    </xf>
    <xf numFmtId="0" fontId="9" fillId="0" borderId="0" xfId="0" applyFont="1" applyFill="1" applyAlignment="1" applyProtection="1">
      <alignment horizontal="center"/>
    </xf>
    <xf numFmtId="0" fontId="19" fillId="24" borderId="0" xfId="0" applyFont="1" applyFill="1" applyAlignment="1" applyProtection="1">
      <alignment horizontal="center"/>
    </xf>
    <xf numFmtId="0" fontId="129" fillId="0" borderId="0" xfId="0" applyFont="1" applyFill="1" applyAlignment="1" applyProtection="1">
      <alignment horizontal="left" wrapText="1"/>
    </xf>
    <xf numFmtId="167" fontId="111" fillId="0" borderId="53" xfId="0" applyNumberFormat="1" applyFont="1" applyFill="1" applyBorder="1" applyAlignment="1" applyProtection="1">
      <alignment horizontal="left"/>
    </xf>
    <xf numFmtId="0" fontId="105" fillId="0" borderId="0" xfId="0" applyFont="1" applyFill="1" applyBorder="1" applyAlignment="1" applyProtection="1">
      <alignment horizontal="center" vertical="center" wrapText="1"/>
    </xf>
    <xf numFmtId="167" fontId="146" fillId="0" borderId="0" xfId="0" applyNumberFormat="1" applyFont="1" applyFill="1" applyBorder="1" applyAlignment="1" applyProtection="1">
      <alignment horizontal="left"/>
    </xf>
    <xf numFmtId="167" fontId="21" fillId="0" borderId="30" xfId="0" applyNumberFormat="1" applyFont="1" applyFill="1" applyBorder="1" applyAlignment="1" applyProtection="1">
      <alignment horizontal="left"/>
    </xf>
    <xf numFmtId="0" fontId="129" fillId="0" borderId="0" xfId="0" applyFont="1" applyFill="1" applyAlignment="1" applyProtection="1">
      <alignment horizontal="justify" wrapText="1"/>
    </xf>
    <xf numFmtId="0" fontId="129" fillId="0" borderId="0" xfId="0" applyFont="1" applyFill="1" applyBorder="1" applyAlignment="1" applyProtection="1">
      <alignment horizontal="justify" wrapText="1"/>
    </xf>
    <xf numFmtId="0" fontId="63" fillId="0" borderId="118" xfId="0" applyFont="1" applyFill="1" applyBorder="1" applyAlignment="1" applyProtection="1">
      <alignment horizontal="center" wrapText="1"/>
    </xf>
    <xf numFmtId="0" fontId="63" fillId="0" borderId="0" xfId="0" applyFont="1" applyFill="1" applyBorder="1" applyAlignment="1" applyProtection="1">
      <alignment horizontal="center" wrapText="1"/>
    </xf>
    <xf numFmtId="0" fontId="3" fillId="39" borderId="0" xfId="0" applyFont="1" applyFill="1" applyBorder="1" applyAlignment="1" applyProtection="1">
      <alignment horizontal="center" vertical="center" wrapText="1"/>
    </xf>
    <xf numFmtId="0" fontId="101" fillId="0" borderId="14" xfId="0"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0" fontId="13" fillId="29" borderId="10" xfId="0" applyFont="1" applyFill="1" applyBorder="1" applyAlignment="1" applyProtection="1">
      <alignment horizontal="left" vertical="center" wrapText="1"/>
    </xf>
    <xf numFmtId="0" fontId="36" fillId="29" borderId="20" xfId="0" applyFont="1" applyFill="1" applyBorder="1" applyAlignment="1" applyProtection="1">
      <alignment horizontal="left" vertical="center" wrapText="1"/>
    </xf>
    <xf numFmtId="0" fontId="36" fillId="29" borderId="21" xfId="0" applyFont="1" applyFill="1" applyBorder="1" applyAlignment="1" applyProtection="1">
      <alignment horizontal="left" vertical="center" wrapText="1"/>
    </xf>
    <xf numFmtId="0" fontId="36" fillId="29" borderId="22" xfId="0" applyFont="1" applyFill="1" applyBorder="1" applyAlignment="1" applyProtection="1">
      <alignment horizontal="left" vertical="center" wrapText="1"/>
    </xf>
    <xf numFmtId="0" fontId="2" fillId="0" borderId="14" xfId="0" applyFont="1" applyFill="1" applyBorder="1" applyAlignment="1" applyProtection="1">
      <alignment horizontal="center"/>
    </xf>
    <xf numFmtId="0" fontId="248" fillId="39" borderId="0" xfId="0" applyFont="1" applyFill="1" applyAlignment="1" applyProtection="1">
      <alignment horizontal="center" vertical="center" wrapText="1"/>
    </xf>
    <xf numFmtId="0" fontId="3" fillId="41" borderId="0" xfId="0" applyFont="1" applyFill="1" applyAlignment="1" applyProtection="1">
      <alignment horizontal="center" vertical="center" wrapText="1"/>
    </xf>
    <xf numFmtId="0" fontId="6" fillId="39" borderId="0" xfId="0" applyFont="1" applyFill="1" applyBorder="1" applyAlignment="1" applyProtection="1">
      <alignment horizontal="center" vertical="top"/>
    </xf>
    <xf numFmtId="0" fontId="19" fillId="24" borderId="0" xfId="0" applyFont="1" applyFill="1" applyAlignment="1" applyProtection="1">
      <alignment horizontal="center" vertical="center"/>
    </xf>
    <xf numFmtId="0" fontId="28" fillId="29" borderId="20" xfId="0" applyFont="1" applyFill="1" applyBorder="1" applyAlignment="1" applyProtection="1">
      <alignment horizontal="left" vertical="center" wrapText="1"/>
    </xf>
    <xf numFmtId="0" fontId="28" fillId="29" borderId="21" xfId="0" applyFont="1" applyFill="1" applyBorder="1" applyAlignment="1" applyProtection="1">
      <alignment horizontal="left" vertical="center" wrapText="1"/>
    </xf>
    <xf numFmtId="0" fontId="28" fillId="29" borderId="22" xfId="0" applyFont="1" applyFill="1" applyBorder="1" applyAlignment="1" applyProtection="1">
      <alignment horizontal="left" vertical="center" wrapText="1"/>
    </xf>
    <xf numFmtId="0" fontId="4" fillId="30" borderId="12" xfId="0" applyFont="1" applyFill="1" applyBorder="1" applyAlignment="1" applyProtection="1">
      <alignment horizontal="left" vertical="top" wrapText="1"/>
    </xf>
    <xf numFmtId="0" fontId="6" fillId="30" borderId="23" xfId="0" applyFont="1" applyFill="1" applyBorder="1" applyAlignment="1" applyProtection="1">
      <alignment horizontal="left" vertical="top" wrapText="1"/>
    </xf>
    <xf numFmtId="167" fontId="128" fillId="0" borderId="0" xfId="0" applyNumberFormat="1" applyFont="1" applyFill="1" applyBorder="1" applyAlignment="1" applyProtection="1">
      <alignment horizontal="left"/>
    </xf>
    <xf numFmtId="0" fontId="129" fillId="0" borderId="0" xfId="0" applyFont="1" applyFill="1" applyAlignment="1" applyProtection="1">
      <alignment horizontal="left" wrapText="1" indent="2"/>
    </xf>
    <xf numFmtId="0" fontId="6" fillId="0" borderId="0" xfId="0" applyFont="1" applyFill="1" applyBorder="1" applyAlignment="1" applyProtection="1">
      <alignment horizontal="left" vertical="top" wrapText="1"/>
    </xf>
    <xf numFmtId="0" fontId="30" fillId="0" borderId="0" xfId="0" applyFont="1" applyFill="1" applyAlignment="1" applyProtection="1">
      <alignment horizontal="center" vertical="center" wrapText="1"/>
    </xf>
    <xf numFmtId="0" fontId="13" fillId="25" borderId="10" xfId="0" applyFont="1" applyFill="1" applyBorder="1" applyAlignment="1" applyProtection="1">
      <alignment horizontal="center"/>
    </xf>
    <xf numFmtId="0" fontId="13" fillId="25" borderId="11" xfId="0" applyFont="1" applyFill="1" applyBorder="1" applyAlignment="1" applyProtection="1">
      <alignment horizontal="center"/>
    </xf>
    <xf numFmtId="0" fontId="13" fillId="25" borderId="20" xfId="0" applyFont="1" applyFill="1" applyBorder="1" applyAlignment="1" applyProtection="1">
      <alignment horizontal="center"/>
    </xf>
    <xf numFmtId="0" fontId="6" fillId="0" borderId="0" xfId="0" applyFont="1" applyFill="1" applyBorder="1" applyAlignment="1" applyProtection="1">
      <alignment horizontal="left" vertical="center" wrapText="1"/>
    </xf>
    <xf numFmtId="0" fontId="129" fillId="0" borderId="61" xfId="0" applyFont="1" applyFill="1" applyBorder="1" applyAlignment="1" applyProtection="1">
      <alignment horizontal="left"/>
    </xf>
    <xf numFmtId="0" fontId="214" fillId="0" borderId="61" xfId="0" applyFont="1" applyFill="1" applyBorder="1" applyAlignment="1" applyProtection="1">
      <alignment horizontal="left"/>
      <protection locked="0"/>
    </xf>
    <xf numFmtId="0" fontId="4" fillId="30" borderId="23" xfId="0" applyFont="1" applyFill="1" applyBorder="1" applyAlignment="1" applyProtection="1">
      <alignment horizontal="left" vertical="top" wrapText="1"/>
    </xf>
    <xf numFmtId="0" fontId="56" fillId="0" borderId="0" xfId="0" applyFont="1" applyFill="1" applyAlignment="1" applyProtection="1">
      <alignment horizontal="center" vertical="center" wrapText="1"/>
    </xf>
    <xf numFmtId="0" fontId="2"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19" fillId="0" borderId="0" xfId="0" applyFont="1" applyFill="1" applyBorder="1" applyAlignment="1" applyProtection="1">
      <alignment horizontal="center" vertical="top" wrapText="1"/>
    </xf>
    <xf numFmtId="0" fontId="3" fillId="0" borderId="0" xfId="0" applyFont="1" applyFill="1" applyAlignment="1" applyProtection="1">
      <alignment horizontal="left" vertical="center" wrapText="1"/>
    </xf>
    <xf numFmtId="0" fontId="8" fillId="25" borderId="10" xfId="0" applyFont="1" applyFill="1" applyBorder="1" applyAlignment="1" applyProtection="1">
      <alignment horizontal="center"/>
    </xf>
    <xf numFmtId="0" fontId="8" fillId="25" borderId="11" xfId="0" applyFont="1" applyFill="1" applyBorder="1" applyAlignment="1" applyProtection="1">
      <alignment horizontal="center"/>
    </xf>
    <xf numFmtId="0" fontId="8" fillId="25" borderId="20" xfId="0" applyFont="1" applyFill="1" applyBorder="1" applyAlignment="1" applyProtection="1">
      <alignment horizontal="center"/>
    </xf>
    <xf numFmtId="0" fontId="3" fillId="40" borderId="0" xfId="0" applyFont="1" applyFill="1" applyAlignment="1" applyProtection="1">
      <alignment horizontal="center" vertical="center" wrapText="1"/>
    </xf>
    <xf numFmtId="0" fontId="2" fillId="0" borderId="0" xfId="0" applyFont="1" applyFill="1" applyBorder="1" applyAlignment="1" applyProtection="1">
      <alignment horizontal="center" wrapText="1"/>
    </xf>
    <xf numFmtId="0" fontId="2" fillId="0" borderId="14" xfId="0" applyFont="1" applyFill="1" applyBorder="1" applyAlignment="1" applyProtection="1">
      <alignment horizontal="center" wrapText="1"/>
    </xf>
    <xf numFmtId="0" fontId="6" fillId="0" borderId="0" xfId="0" applyFont="1" applyFill="1" applyAlignment="1" applyProtection="1">
      <alignment horizontal="center" vertical="center"/>
    </xf>
    <xf numFmtId="0" fontId="30" fillId="0" borderId="0" xfId="0" applyFont="1" applyFill="1" applyBorder="1" applyAlignment="1" applyProtection="1">
      <alignment horizontal="center" wrapText="1"/>
    </xf>
    <xf numFmtId="0" fontId="30" fillId="0" borderId="14" xfId="0" applyFont="1" applyFill="1" applyBorder="1" applyAlignment="1" applyProtection="1">
      <alignment horizontal="center" wrapText="1"/>
    </xf>
    <xf numFmtId="0" fontId="6"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19" fillId="0" borderId="0" xfId="0" applyFont="1" applyFill="1" applyBorder="1" applyAlignment="1" applyProtection="1">
      <alignment horizontal="center" vertical="center" wrapText="1"/>
    </xf>
    <xf numFmtId="0" fontId="9" fillId="0" borderId="0" xfId="0" applyFont="1" applyAlignment="1" applyProtection="1">
      <alignment horizontal="center"/>
    </xf>
    <xf numFmtId="167" fontId="153" fillId="0" borderId="30" xfId="0" applyNumberFormat="1" applyFont="1" applyFill="1" applyBorder="1" applyAlignment="1" applyProtection="1">
      <alignment horizontal="left"/>
      <protection locked="0"/>
    </xf>
    <xf numFmtId="0" fontId="129" fillId="0" borderId="0" xfId="0" applyFont="1" applyAlignment="1" applyProtection="1">
      <alignment horizontal="justify" wrapText="1"/>
    </xf>
    <xf numFmtId="0" fontId="63" fillId="0" borderId="118" xfId="0" applyFont="1" applyBorder="1" applyAlignment="1" applyProtection="1">
      <alignment horizontal="center" wrapText="1"/>
    </xf>
    <xf numFmtId="0" fontId="63" fillId="0" borderId="0" xfId="0" applyFont="1" applyBorder="1" applyAlignment="1" applyProtection="1">
      <alignment horizontal="center" wrapText="1"/>
    </xf>
    <xf numFmtId="0" fontId="13" fillId="25" borderId="10" xfId="0" applyFont="1" applyFill="1" applyBorder="1" applyAlignment="1" applyProtection="1">
      <alignment horizontal="center" vertical="center" wrapText="1"/>
    </xf>
    <xf numFmtId="0" fontId="13" fillId="25" borderId="20" xfId="0" applyFont="1" applyFill="1" applyBorder="1" applyAlignment="1" applyProtection="1">
      <alignment horizontal="center" vertical="center" wrapText="1"/>
    </xf>
    <xf numFmtId="0" fontId="150" fillId="24" borderId="0" xfId="0" applyFont="1" applyFill="1" applyAlignment="1" applyProtection="1">
      <alignment horizontal="left" vertical="center" wrapText="1"/>
    </xf>
    <xf numFmtId="0" fontId="78" fillId="24" borderId="0" xfId="0" applyFont="1" applyFill="1" applyBorder="1" applyAlignment="1" applyProtection="1">
      <alignment horizontal="center" wrapText="1"/>
    </xf>
    <xf numFmtId="0" fontId="78" fillId="24" borderId="30" xfId="0" applyFont="1" applyFill="1" applyBorder="1" applyAlignment="1" applyProtection="1">
      <alignment horizontal="center" wrapText="1"/>
    </xf>
    <xf numFmtId="0" fontId="3" fillId="24" borderId="0" xfId="0" applyFont="1" applyFill="1" applyBorder="1" applyAlignment="1" applyProtection="1">
      <alignment horizontal="left" vertical="top" wrapText="1"/>
    </xf>
    <xf numFmtId="0" fontId="149" fillId="24" borderId="0" xfId="0" applyFont="1" applyFill="1" applyAlignment="1" applyProtection="1">
      <alignment horizontal="center" vertical="top" wrapText="1"/>
    </xf>
    <xf numFmtId="0" fontId="78" fillId="24" borderId="118" xfId="0" applyFont="1" applyFill="1" applyBorder="1" applyAlignment="1" applyProtection="1">
      <alignment horizontal="center" wrapText="1"/>
    </xf>
    <xf numFmtId="0" fontId="13" fillId="25" borderId="12" xfId="0" applyFont="1" applyFill="1" applyBorder="1" applyAlignment="1" applyProtection="1">
      <alignment horizontal="center" vertical="center" wrapText="1"/>
    </xf>
    <xf numFmtId="0" fontId="13" fillId="25" borderId="23" xfId="0" applyFont="1" applyFill="1" applyBorder="1" applyAlignment="1" applyProtection="1">
      <alignment horizontal="center" vertical="center" wrapText="1"/>
    </xf>
    <xf numFmtId="0" fontId="13" fillId="25" borderId="16" xfId="0" applyFont="1" applyFill="1" applyBorder="1" applyAlignment="1" applyProtection="1">
      <alignment horizontal="center" vertical="center" wrapText="1"/>
    </xf>
    <xf numFmtId="0" fontId="4" fillId="29" borderId="10" xfId="0" applyFont="1" applyFill="1" applyBorder="1" applyAlignment="1" applyProtection="1">
      <alignment horizontal="left" vertical="center" wrapText="1"/>
    </xf>
    <xf numFmtId="0" fontId="6" fillId="0" borderId="20" xfId="0" applyFont="1" applyBorder="1"/>
    <xf numFmtId="0" fontId="6" fillId="0" borderId="21" xfId="0" applyFont="1" applyBorder="1"/>
    <xf numFmtId="0" fontId="6" fillId="0" borderId="22" xfId="0" applyFont="1" applyBorder="1"/>
    <xf numFmtId="0" fontId="150" fillId="24" borderId="0" xfId="0" applyFont="1" applyFill="1" applyAlignment="1" applyProtection="1">
      <alignment horizontal="left" vertical="top" wrapText="1"/>
    </xf>
    <xf numFmtId="0" fontId="150" fillId="24" borderId="0" xfId="0" applyFont="1" applyFill="1" applyAlignment="1" applyProtection="1">
      <alignment horizontal="center" vertical="top" wrapText="1"/>
    </xf>
    <xf numFmtId="0" fontId="78" fillId="24" borderId="124" xfId="0" applyFont="1" applyFill="1" applyBorder="1" applyAlignment="1" applyProtection="1">
      <alignment horizontal="center" vertical="top"/>
    </xf>
    <xf numFmtId="0" fontId="172" fillId="27" borderId="125" xfId="0" applyFont="1" applyFill="1" applyBorder="1" applyAlignment="1" applyProtection="1">
      <alignment horizontal="center" vertical="center"/>
    </xf>
    <xf numFmtId="0" fontId="172" fillId="27" borderId="55" xfId="0" applyFont="1" applyFill="1" applyBorder="1" applyAlignment="1" applyProtection="1">
      <alignment horizontal="center" vertical="center"/>
    </xf>
    <xf numFmtId="0" fontId="78" fillId="24" borderId="30" xfId="0" applyFont="1" applyFill="1" applyBorder="1" applyAlignment="1" applyProtection="1">
      <alignment horizontal="center"/>
    </xf>
    <xf numFmtId="0" fontId="150" fillId="24" borderId="0" xfId="0" applyFont="1" applyFill="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164" fontId="14" fillId="39" borderId="0" xfId="0" applyNumberFormat="1" applyFont="1" applyFill="1" applyBorder="1" applyAlignment="1" applyProtection="1">
      <alignment horizontal="left" vertical="center"/>
    </xf>
    <xf numFmtId="0" fontId="2" fillId="0" borderId="0" xfId="0" applyFont="1" applyFill="1" applyBorder="1" applyAlignment="1" applyProtection="1">
      <alignment horizontal="center" vertical="center" wrapText="1"/>
    </xf>
    <xf numFmtId="0" fontId="237" fillId="0" borderId="0" xfId="0" applyFont="1" applyAlignment="1" applyProtection="1">
      <alignment horizontal="center" vertical="center"/>
    </xf>
    <xf numFmtId="0" fontId="3" fillId="39" borderId="0" xfId="0" applyFont="1" applyFill="1" applyAlignment="1" applyProtection="1">
      <alignment horizontal="center" vertical="center" wrapText="1"/>
    </xf>
    <xf numFmtId="0" fontId="8" fillId="39" borderId="10" xfId="0" applyFont="1" applyFill="1" applyBorder="1" applyAlignment="1" applyProtection="1">
      <alignment horizontal="center"/>
    </xf>
    <xf numFmtId="0" fontId="8" fillId="39" borderId="11" xfId="0" applyFont="1" applyFill="1" applyBorder="1" applyAlignment="1" applyProtection="1">
      <alignment horizontal="center"/>
    </xf>
    <xf numFmtId="0" fontId="8" fillId="39" borderId="20" xfId="0" applyFont="1" applyFill="1" applyBorder="1" applyAlignment="1" applyProtection="1">
      <alignment horizontal="center"/>
    </xf>
    <xf numFmtId="0" fontId="3" fillId="39" borderId="100" xfId="0" applyFont="1" applyFill="1" applyBorder="1" applyAlignment="1" applyProtection="1">
      <alignment horizontal="center" vertical="top" wrapText="1"/>
    </xf>
    <xf numFmtId="0" fontId="3" fillId="39" borderId="0" xfId="0" applyFont="1" applyFill="1" applyBorder="1" applyAlignment="1" applyProtection="1">
      <alignment horizontal="center" vertical="top" wrapText="1"/>
    </xf>
    <xf numFmtId="0" fontId="4" fillId="29" borderId="10" xfId="0" applyFont="1" applyFill="1" applyBorder="1" applyAlignment="1" applyProtection="1">
      <alignment horizontal="left" vertical="top" wrapText="1"/>
    </xf>
    <xf numFmtId="0" fontId="4" fillId="29" borderId="20" xfId="0" applyFont="1" applyFill="1" applyBorder="1" applyAlignment="1" applyProtection="1">
      <alignment horizontal="left" vertical="top" wrapText="1"/>
    </xf>
    <xf numFmtId="0" fontId="4" fillId="29" borderId="21" xfId="0" applyFont="1" applyFill="1" applyBorder="1" applyAlignment="1" applyProtection="1">
      <alignment horizontal="left" vertical="top" wrapText="1"/>
    </xf>
    <xf numFmtId="0" fontId="4" fillId="29" borderId="22" xfId="0" applyFont="1" applyFill="1" applyBorder="1" applyAlignment="1" applyProtection="1">
      <alignment horizontal="left" vertical="top" wrapText="1"/>
    </xf>
    <xf numFmtId="0" fontId="4" fillId="30" borderId="10" xfId="0" applyFont="1" applyFill="1" applyBorder="1" applyAlignment="1" applyProtection="1">
      <alignment horizontal="left" vertical="top" wrapText="1"/>
    </xf>
    <xf numFmtId="0" fontId="4" fillId="30" borderId="11" xfId="0" applyFont="1" applyFill="1" applyBorder="1" applyAlignment="1" applyProtection="1">
      <alignment horizontal="left" vertical="top" wrapText="1"/>
    </xf>
    <xf numFmtId="0" fontId="4" fillId="30" borderId="20" xfId="0" applyFont="1" applyFill="1" applyBorder="1" applyAlignment="1" applyProtection="1">
      <alignment horizontal="left" vertical="top" wrapText="1"/>
    </xf>
    <xf numFmtId="0" fontId="4" fillId="30" borderId="21" xfId="0" applyFont="1" applyFill="1" applyBorder="1" applyAlignment="1" applyProtection="1">
      <alignment horizontal="left" vertical="top" wrapText="1"/>
    </xf>
    <xf numFmtId="0" fontId="4" fillId="30" borderId="0" xfId="0" applyFont="1" applyFill="1" applyBorder="1" applyAlignment="1" applyProtection="1">
      <alignment horizontal="left" vertical="top" wrapText="1"/>
    </xf>
    <xf numFmtId="0" fontId="4" fillId="30" borderId="22" xfId="0" applyFont="1" applyFill="1" applyBorder="1" applyAlignment="1" applyProtection="1">
      <alignment horizontal="left" vertical="top" wrapText="1"/>
    </xf>
    <xf numFmtId="0" fontId="4" fillId="30" borderId="14" xfId="0" applyFont="1" applyFill="1" applyBorder="1" applyAlignment="1" applyProtection="1">
      <alignment horizontal="left" vertical="top" wrapText="1"/>
    </xf>
    <xf numFmtId="0" fontId="4" fillId="30" borderId="15" xfId="0" applyFont="1" applyFill="1" applyBorder="1" applyAlignment="1" applyProtection="1">
      <alignment horizontal="left" vertical="top" wrapText="1"/>
    </xf>
    <xf numFmtId="0" fontId="97" fillId="24" borderId="0" xfId="0" applyFont="1" applyFill="1" applyBorder="1" applyAlignment="1" applyProtection="1">
      <alignment horizontal="center" vertical="center"/>
    </xf>
    <xf numFmtId="168" fontId="153" fillId="0" borderId="53" xfId="0" applyNumberFormat="1" applyFont="1" applyFill="1" applyBorder="1" applyAlignment="1" applyProtection="1">
      <alignment horizontal="center"/>
      <protection locked="0"/>
    </xf>
    <xf numFmtId="0" fontId="182" fillId="24" borderId="0" xfId="0" applyFont="1" applyFill="1" applyAlignment="1" applyProtection="1">
      <alignment horizontal="left" vertical="top" wrapText="1"/>
    </xf>
    <xf numFmtId="0" fontId="182" fillId="24" borderId="0" xfId="0" applyFont="1" applyFill="1" applyAlignment="1" applyProtection="1">
      <alignment horizontal="left" vertical="center" wrapText="1"/>
    </xf>
    <xf numFmtId="0" fontId="182" fillId="24" borderId="0" xfId="0" applyFont="1" applyFill="1" applyAlignment="1" applyProtection="1">
      <alignment horizontal="center" vertical="center" wrapText="1"/>
    </xf>
    <xf numFmtId="0" fontId="182" fillId="24" borderId="0" xfId="0" applyFont="1" applyFill="1" applyAlignment="1" applyProtection="1">
      <alignment horizontal="center" vertical="top" wrapText="1"/>
    </xf>
    <xf numFmtId="0" fontId="84" fillId="24" borderId="0" xfId="0" applyFont="1" applyFill="1" applyBorder="1" applyAlignment="1" applyProtection="1">
      <alignment horizontal="center" vertical="center" wrapText="1"/>
    </xf>
    <xf numFmtId="0" fontId="0" fillId="24" borderId="0" xfId="0" applyFill="1" applyAlignment="1" applyProtection="1">
      <alignment horizontal="center" vertical="center"/>
    </xf>
    <xf numFmtId="0" fontId="228" fillId="24" borderId="0" xfId="0" applyFont="1" applyFill="1" applyBorder="1" applyAlignment="1" applyProtection="1">
      <alignment horizontal="center" vertical="center" wrapText="1"/>
    </xf>
    <xf numFmtId="0" fontId="20" fillId="39" borderId="0" xfId="0" applyFont="1" applyFill="1" applyBorder="1" applyAlignment="1" applyProtection="1">
      <alignment horizontal="center"/>
    </xf>
    <xf numFmtId="0" fontId="5" fillId="0" borderId="0"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wrapText="1"/>
    </xf>
    <xf numFmtId="0" fontId="78" fillId="0" borderId="0" xfId="0" applyFont="1" applyFill="1" applyAlignment="1" applyProtection="1">
      <alignment horizontal="left" vertical="top" wrapText="1"/>
    </xf>
    <xf numFmtId="0" fontId="146" fillId="0" borderId="0" xfId="0" applyFont="1" applyFill="1" applyAlignment="1" applyProtection="1">
      <alignment horizontal="left" wrapText="1" indent="2"/>
    </xf>
    <xf numFmtId="167" fontId="193" fillId="0" borderId="0" xfId="0" applyNumberFormat="1" applyFont="1" applyFill="1" applyBorder="1" applyAlignment="1" applyProtection="1">
      <alignment horizontal="left"/>
    </xf>
    <xf numFmtId="0" fontId="13" fillId="0" borderId="0" xfId="0" applyFont="1" applyFill="1" applyAlignment="1" applyProtection="1">
      <alignment horizontal="center"/>
    </xf>
    <xf numFmtId="0" fontId="59" fillId="39" borderId="126" xfId="0" applyFont="1" applyFill="1" applyBorder="1" applyAlignment="1" applyProtection="1">
      <alignment horizontal="left" vertical="center" wrapText="1"/>
    </xf>
    <xf numFmtId="0" fontId="59" fillId="39" borderId="0" xfId="0" applyFont="1" applyFill="1" applyAlignment="1" applyProtection="1">
      <alignment horizontal="left" vertical="center" wrapText="1"/>
    </xf>
    <xf numFmtId="0" fontId="78" fillId="0" borderId="0" xfId="0" applyFont="1" applyFill="1" applyBorder="1" applyAlignment="1" applyProtection="1">
      <alignment horizontal="center" wrapText="1"/>
    </xf>
    <xf numFmtId="0" fontId="78" fillId="0" borderId="30" xfId="0" applyFont="1" applyFill="1" applyBorder="1" applyAlignment="1" applyProtection="1">
      <alignment horizontal="center" wrapText="1"/>
    </xf>
    <xf numFmtId="0" fontId="150" fillId="0" borderId="0" xfId="0" applyFont="1" applyFill="1" applyAlignment="1" applyProtection="1">
      <alignment horizontal="center" vertical="top" wrapText="1"/>
    </xf>
    <xf numFmtId="0" fontId="3" fillId="0" borderId="0" xfId="0" applyFont="1" applyFill="1" applyBorder="1" applyAlignment="1" applyProtection="1">
      <alignment horizontal="left" vertical="top" wrapText="1"/>
    </xf>
    <xf numFmtId="0" fontId="78" fillId="0" borderId="118" xfId="0" applyFont="1" applyFill="1" applyBorder="1" applyAlignment="1" applyProtection="1">
      <alignment horizontal="center" wrapText="1"/>
    </xf>
    <xf numFmtId="0" fontId="149" fillId="0" borderId="0" xfId="0" applyFont="1" applyFill="1" applyAlignment="1" applyProtection="1">
      <alignment horizontal="center" vertical="top" wrapText="1"/>
    </xf>
    <xf numFmtId="0" fontId="150" fillId="0" borderId="0" xfId="0" applyFont="1" applyFill="1" applyAlignment="1" applyProtection="1">
      <alignment horizontal="left" vertical="top" wrapText="1"/>
    </xf>
    <xf numFmtId="0" fontId="13" fillId="29" borderId="20" xfId="0" applyFont="1" applyFill="1" applyBorder="1" applyAlignment="1" applyProtection="1">
      <alignment horizontal="left" vertical="center" wrapText="1"/>
    </xf>
    <xf numFmtId="0" fontId="13" fillId="29" borderId="21" xfId="0" applyFont="1" applyFill="1" applyBorder="1" applyAlignment="1" applyProtection="1">
      <alignment horizontal="left" vertical="center" wrapText="1"/>
    </xf>
    <xf numFmtId="0" fontId="13" fillId="29" borderId="22" xfId="0" applyFont="1" applyFill="1" applyBorder="1" applyAlignment="1" applyProtection="1">
      <alignment horizontal="left" vertical="center" wrapText="1"/>
    </xf>
    <xf numFmtId="0" fontId="78" fillId="0" borderId="124" xfId="0" applyFont="1" applyFill="1" applyBorder="1" applyAlignment="1" applyProtection="1">
      <alignment horizontal="center" vertical="top"/>
    </xf>
    <xf numFmtId="0" fontId="4" fillId="29" borderId="10" xfId="0" applyFont="1" applyFill="1" applyBorder="1" applyAlignment="1" applyProtection="1">
      <alignment horizontal="center" vertical="center" wrapText="1"/>
    </xf>
    <xf numFmtId="0" fontId="4" fillId="29" borderId="20" xfId="0" applyFont="1" applyFill="1" applyBorder="1" applyAlignment="1" applyProtection="1">
      <alignment horizontal="center" vertical="center" wrapText="1"/>
    </xf>
    <xf numFmtId="0" fontId="78" fillId="0" borderId="30" xfId="0" applyFont="1" applyFill="1" applyBorder="1" applyAlignment="1" applyProtection="1">
      <alignment horizontal="center"/>
    </xf>
    <xf numFmtId="0" fontId="13" fillId="39" borderId="14" xfId="0" applyFont="1" applyFill="1" applyBorder="1" applyAlignment="1" applyProtection="1">
      <alignment horizontal="center" vertical="top" wrapText="1"/>
    </xf>
    <xf numFmtId="0" fontId="3" fillId="39" borderId="0" xfId="0" applyFont="1" applyFill="1" applyAlignment="1" applyProtection="1">
      <alignment horizontal="center"/>
    </xf>
    <xf numFmtId="0" fontId="242" fillId="39" borderId="0" xfId="0" applyFont="1" applyFill="1" applyAlignment="1" applyProtection="1">
      <alignment horizontal="center"/>
    </xf>
    <xf numFmtId="0" fontId="8" fillId="32" borderId="10" xfId="0" applyFont="1" applyFill="1" applyBorder="1" applyAlignment="1" applyProtection="1">
      <alignment horizontal="center"/>
    </xf>
    <xf numFmtId="0" fontId="8" fillId="32" borderId="11" xfId="0" applyFont="1" applyFill="1" applyBorder="1" applyAlignment="1" applyProtection="1">
      <alignment horizontal="center"/>
    </xf>
    <xf numFmtId="0" fontId="8" fillId="32" borderId="20" xfId="0" applyFont="1" applyFill="1" applyBorder="1" applyAlignment="1" applyProtection="1">
      <alignment horizontal="center"/>
    </xf>
    <xf numFmtId="0" fontId="28" fillId="0" borderId="0" xfId="0" applyNumberFormat="1" applyFont="1" applyFill="1" applyBorder="1" applyAlignment="1" applyProtection="1">
      <alignment horizontal="center" vertical="center" wrapText="1"/>
    </xf>
    <xf numFmtId="0" fontId="28" fillId="24" borderId="0" xfId="0" applyFont="1" applyFill="1" applyAlignment="1" applyProtection="1">
      <alignment horizontal="center" vertical="center" wrapText="1"/>
    </xf>
    <xf numFmtId="0" fontId="279" fillId="31" borderId="127" xfId="0" applyFont="1" applyFill="1" applyBorder="1" applyAlignment="1" applyProtection="1">
      <alignment horizontal="center" vertical="center" wrapText="1"/>
    </xf>
    <xf numFmtId="0" fontId="279" fillId="31" borderId="128" xfId="0" applyFont="1" applyFill="1" applyBorder="1" applyAlignment="1" applyProtection="1">
      <alignment horizontal="center" vertical="center" wrapText="1"/>
    </xf>
    <xf numFmtId="0" fontId="279" fillId="31" borderId="129" xfId="0" applyFont="1" applyFill="1" applyBorder="1" applyAlignment="1" applyProtection="1">
      <alignment horizontal="center" vertical="center" wrapText="1"/>
    </xf>
    <xf numFmtId="0" fontId="286" fillId="39" borderId="0" xfId="0" quotePrefix="1" applyFont="1" applyFill="1" applyAlignment="1" applyProtection="1">
      <alignment horizontal="center" vertical="center"/>
    </xf>
    <xf numFmtId="0" fontId="287" fillId="39" borderId="0" xfId="0" applyFont="1" applyFill="1" applyAlignment="1" applyProtection="1">
      <alignment horizontal="center"/>
    </xf>
    <xf numFmtId="0" fontId="278" fillId="41" borderId="127" xfId="0" applyFont="1" applyFill="1" applyBorder="1" applyAlignment="1" applyProtection="1">
      <alignment horizontal="center" vertical="center" wrapText="1"/>
    </xf>
    <xf numFmtId="0" fontId="278" fillId="41" borderId="128" xfId="0" applyFont="1" applyFill="1" applyBorder="1" applyAlignment="1" applyProtection="1">
      <alignment horizontal="center" vertical="center" wrapText="1"/>
    </xf>
    <xf numFmtId="0" fontId="278" fillId="41" borderId="129" xfId="0" applyFont="1" applyFill="1" applyBorder="1" applyAlignment="1" applyProtection="1">
      <alignment horizontal="center" vertical="center" wrapText="1"/>
    </xf>
    <xf numFmtId="0" fontId="278" fillId="25" borderId="127" xfId="0" applyFont="1" applyFill="1" applyBorder="1" applyAlignment="1" applyProtection="1">
      <alignment horizontal="center" vertical="center" wrapText="1"/>
    </xf>
    <xf numFmtId="0" fontId="278" fillId="25" borderId="128" xfId="0" applyFont="1" applyFill="1" applyBorder="1" applyAlignment="1" applyProtection="1">
      <alignment horizontal="center" vertical="center" wrapText="1"/>
    </xf>
    <xf numFmtId="0" fontId="278" fillId="25" borderId="129" xfId="0" applyFont="1" applyFill="1" applyBorder="1" applyAlignment="1" applyProtection="1">
      <alignment horizontal="center" vertical="center" wrapText="1"/>
    </xf>
    <xf numFmtId="0" fontId="278" fillId="37" borderId="127" xfId="0" applyFont="1" applyFill="1" applyBorder="1" applyAlignment="1" applyProtection="1">
      <alignment horizontal="center" vertical="center" wrapText="1"/>
    </xf>
    <xf numFmtId="0" fontId="278" fillId="37" borderId="128" xfId="0" applyFont="1" applyFill="1" applyBorder="1" applyAlignment="1" applyProtection="1">
      <alignment horizontal="center" vertical="center" wrapText="1"/>
    </xf>
    <xf numFmtId="0" fontId="278" fillId="37" borderId="129" xfId="0" applyFont="1" applyFill="1" applyBorder="1" applyAlignment="1" applyProtection="1">
      <alignment horizontal="center" vertical="center" wrapText="1"/>
    </xf>
    <xf numFmtId="0" fontId="97" fillId="0" borderId="14" xfId="0" applyFont="1" applyFill="1" applyBorder="1" applyAlignment="1" applyProtection="1">
      <alignment horizontal="center" vertical="center" wrapText="1"/>
    </xf>
    <xf numFmtId="0" fontId="288" fillId="39" borderId="0" xfId="0" applyFont="1" applyFill="1" applyBorder="1" applyAlignment="1" applyProtection="1">
      <alignment horizontal="center" wrapText="1"/>
    </xf>
    <xf numFmtId="0" fontId="279" fillId="39" borderId="0" xfId="0" applyFont="1" applyFill="1" applyBorder="1" applyAlignment="1" applyProtection="1">
      <alignment horizontal="center" vertical="center" wrapText="1"/>
    </xf>
    <xf numFmtId="0" fontId="289" fillId="39" borderId="0" xfId="0" applyFont="1" applyFill="1" applyAlignment="1" applyProtection="1">
      <alignment horizontal="center" vertical="center" wrapText="1"/>
    </xf>
    <xf numFmtId="0" fontId="149" fillId="0" borderId="0" xfId="0" applyFont="1" applyFill="1" applyAlignment="1" applyProtection="1">
      <alignment horizontal="center" vertical="center" wrapText="1"/>
    </xf>
    <xf numFmtId="0" fontId="3" fillId="0" borderId="0" xfId="0" applyFont="1" applyFill="1" applyAlignment="1" applyProtection="1">
      <alignment horizontal="center" wrapText="1"/>
    </xf>
    <xf numFmtId="0" fontId="2" fillId="0" borderId="0" xfId="0" applyFont="1" applyFill="1" applyAlignment="1" applyProtection="1">
      <alignment horizontal="center" wrapText="1"/>
    </xf>
    <xf numFmtId="0" fontId="3" fillId="0" borderId="0" xfId="0" applyFont="1" applyBorder="1" applyAlignment="1">
      <alignment horizontal="center" vertical="center"/>
    </xf>
    <xf numFmtId="0" fontId="4" fillId="0" borderId="0" xfId="0" applyFont="1" applyBorder="1" applyAlignment="1">
      <alignment horizontal="center"/>
    </xf>
    <xf numFmtId="0" fontId="1" fillId="0" borderId="40" xfId="0" applyFont="1" applyBorder="1" applyAlignment="1">
      <alignment horizontal="left"/>
    </xf>
    <xf numFmtId="0" fontId="5" fillId="0" borderId="40" xfId="0" applyFont="1" applyBorder="1" applyAlignment="1">
      <alignment horizontal="left"/>
    </xf>
    <xf numFmtId="0" fontId="30" fillId="30" borderId="122" xfId="0" applyFont="1" applyFill="1" applyBorder="1" applyAlignment="1">
      <alignment horizontal="center" vertical="center"/>
    </xf>
    <xf numFmtId="0" fontId="30" fillId="30" borderId="59" xfId="0" applyFont="1" applyFill="1" applyBorder="1" applyAlignment="1">
      <alignment horizontal="center" vertical="center"/>
    </xf>
    <xf numFmtId="0" fontId="30" fillId="30" borderId="123" xfId="0" applyFont="1" applyFill="1" applyBorder="1" applyAlignment="1">
      <alignment horizontal="center" vertical="center"/>
    </xf>
    <xf numFmtId="0" fontId="2" fillId="0" borderId="0" xfId="0" applyFont="1" applyBorder="1" applyAlignment="1">
      <alignment horizontal="center" vertical="center"/>
    </xf>
    <xf numFmtId="0" fontId="56" fillId="0" borderId="0" xfId="0" applyFont="1" applyBorder="1" applyAlignment="1">
      <alignment horizontal="center"/>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cellStyle name="Hipervínculo" xfId="32" builtinId="8"/>
    <cellStyle name="Incorrecto" xfId="33" builtinId="27" customBuiltin="1"/>
    <cellStyle name="Neutral" xfId="34" builtinId="28" customBuiltin="1"/>
    <cellStyle name="Normal" xfId="0" builtinId="0"/>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360">
    <dxf>
      <font>
        <b/>
        <i val="0"/>
        <condense val="0"/>
        <extend val="0"/>
        <color indexed="8"/>
      </font>
      <fill>
        <patternFill patternType="none">
          <bgColor indexed="65"/>
        </patternFill>
      </fill>
    </dxf>
    <dxf>
      <font>
        <condense val="0"/>
        <extend val="0"/>
        <color indexed="10"/>
      </font>
    </dxf>
    <dxf>
      <font>
        <condense val="0"/>
        <extend val="0"/>
        <color indexed="10"/>
      </font>
    </dxf>
    <dxf>
      <font>
        <b/>
        <i val="0"/>
        <condense val="0"/>
        <extend val="0"/>
      </font>
      <fill>
        <patternFill patternType="none">
          <bgColor indexed="65"/>
        </patternFill>
      </fill>
    </dxf>
    <dxf>
      <font>
        <strike val="0"/>
        <condense val="0"/>
        <extend val="0"/>
        <color indexed="10"/>
      </font>
      <fill>
        <patternFill patternType="none">
          <bgColor indexed="65"/>
        </patternFill>
      </fill>
    </dxf>
    <dxf>
      <fill>
        <patternFill>
          <bgColor indexed="13"/>
        </patternFill>
      </fill>
    </dxf>
    <dxf>
      <font>
        <b/>
        <i val="0"/>
        <condense val="0"/>
        <extend val="0"/>
        <color indexed="10"/>
      </font>
    </dxf>
    <dxf>
      <font>
        <condense val="0"/>
        <extend val="0"/>
        <color indexed="10"/>
      </font>
    </dxf>
    <dxf>
      <fill>
        <patternFill>
          <bgColor indexed="10"/>
        </patternFill>
      </fill>
    </dxf>
    <dxf>
      <fill>
        <patternFill>
          <bgColor indexed="11"/>
        </patternFill>
      </fill>
    </dxf>
    <dxf>
      <font>
        <b/>
        <i val="0"/>
        <condense val="0"/>
        <extend val="0"/>
        <color indexed="10"/>
      </font>
    </dxf>
    <dxf>
      <font>
        <condense val="0"/>
        <extend val="0"/>
        <color indexed="9"/>
      </font>
    </dxf>
    <dxf>
      <font>
        <condense val="0"/>
        <extend val="0"/>
        <color indexed="10"/>
      </font>
    </dxf>
    <dxf>
      <fill>
        <patternFill>
          <bgColor indexed="10"/>
        </patternFill>
      </fill>
    </dxf>
    <dxf>
      <font>
        <strike/>
        <condense val="0"/>
        <extend val="0"/>
        <color indexed="22"/>
      </font>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ont>
        <b/>
        <i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val="0"/>
        <i val="0"/>
        <condense val="0"/>
        <extend val="0"/>
        <color indexed="10"/>
      </font>
    </dxf>
    <dxf>
      <font>
        <condense val="0"/>
        <extend val="0"/>
        <color indexed="10"/>
      </font>
    </dxf>
    <dxf>
      <font>
        <strike/>
        <condense val="0"/>
        <extend val="0"/>
        <color indexed="22"/>
      </font>
    </dxf>
    <dxf>
      <font>
        <strike/>
        <condense val="0"/>
        <extend val="0"/>
        <color indexed="22"/>
      </font>
      <fill>
        <patternFill patternType="none">
          <bgColor indexed="65"/>
        </patternFill>
      </fill>
    </dxf>
    <dxf>
      <font>
        <condense val="0"/>
        <extend val="0"/>
        <color indexed="9"/>
      </font>
    </dxf>
    <dxf>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ont>
        <strike/>
        <condense val="0"/>
        <extend val="0"/>
        <color indexed="22"/>
      </font>
      <fill>
        <patternFill patternType="none">
          <bgColor indexed="65"/>
        </patternFill>
      </fill>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condense val="0"/>
        <extend val="0"/>
        <color indexed="10"/>
      </font>
    </dxf>
    <dxf>
      <font>
        <b val="0"/>
        <i val="0"/>
        <condense val="0"/>
        <extend val="0"/>
        <color indexed="10"/>
      </font>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ill>
        <patternFill>
          <bgColor rgb="FFFFCCFF"/>
        </patternFill>
      </fill>
      <border>
        <left style="thin">
          <color rgb="FFFF0000"/>
        </left>
        <right style="thin">
          <color rgb="FFFF0000"/>
        </right>
        <bottom style="thin">
          <color rgb="FFFF0000"/>
        </bottom>
      </border>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ill>
        <patternFill>
          <bgColor indexed="10"/>
        </patternFill>
      </fill>
    </dxf>
    <dxf>
      <font>
        <condense val="0"/>
        <extend val="0"/>
        <color indexed="10"/>
      </font>
    </dxf>
    <dxf>
      <font>
        <b val="0"/>
        <i val="0"/>
        <condense val="0"/>
        <extend val="0"/>
        <color indexed="10"/>
      </font>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ont>
        <strike/>
        <condense val="0"/>
        <extend val="0"/>
        <color indexed="22"/>
      </font>
      <fill>
        <patternFill patternType="none">
          <bgColor indexed="65"/>
        </patternFill>
      </fill>
    </dxf>
    <dxf>
      <fill>
        <patternFill>
          <bgColor rgb="FF00FF00"/>
        </patternFill>
      </fill>
    </dxf>
    <dxf>
      <font>
        <condense val="0"/>
        <extend val="0"/>
        <color indexed="10"/>
      </font>
    </dxf>
    <dxf>
      <font>
        <condense val="0"/>
        <extend val="0"/>
        <color indexed="9"/>
      </font>
    </dxf>
    <dxf>
      <font>
        <strike/>
        <condense val="0"/>
        <extend val="0"/>
        <color indexed="22"/>
      </font>
    </dxf>
    <dxf>
      <font>
        <strike/>
        <condense val="0"/>
        <extend val="0"/>
        <color indexed="22"/>
      </font>
      <fill>
        <patternFill patternType="none">
          <bgColor indexed="65"/>
        </patternFill>
      </fill>
    </dxf>
    <dxf>
      <font>
        <b val="0"/>
        <i val="0"/>
        <color theme="1"/>
      </font>
      <fill>
        <patternFill>
          <bgColor rgb="FFFF99FF"/>
        </patternFill>
      </fill>
    </dxf>
    <dxf>
      <font>
        <b/>
        <i val="0"/>
      </font>
      <fill>
        <patternFill>
          <bgColor rgb="FFFFFF00"/>
        </patternFill>
      </fill>
    </dxf>
    <dxf>
      <fill>
        <patternFill>
          <bgColor indexed="10"/>
        </patternFill>
      </fill>
    </dxf>
    <dxf>
      <font>
        <condense val="0"/>
        <extend val="0"/>
        <color indexed="10"/>
      </font>
    </dxf>
    <dxf>
      <font>
        <condense val="0"/>
        <extend val="0"/>
        <color indexed="9"/>
      </font>
    </dxf>
    <dxf>
      <font>
        <strike/>
        <condense val="0"/>
        <extend val="0"/>
        <color indexed="22"/>
      </font>
    </dxf>
    <dxf>
      <font>
        <strike val="0"/>
        <condense val="0"/>
        <extend val="0"/>
        <color auto="1"/>
      </font>
      <fill>
        <patternFill patternType="solid">
          <bgColor indexed="10"/>
        </patternFill>
      </fill>
    </dxf>
    <dxf>
      <fill>
        <patternFill>
          <bgColor theme="0" tint="-0.14996795556505021"/>
        </patternFill>
      </fill>
    </dxf>
    <dxf>
      <font>
        <b/>
        <i val="0"/>
        <strike val="0"/>
        <condense val="0"/>
        <extend val="0"/>
        <color indexed="12"/>
      </font>
      <fill>
        <patternFill patternType="solid">
          <bgColor indexed="10"/>
        </patternFill>
      </fill>
    </dxf>
    <dxf>
      <font>
        <strike/>
        <condense val="0"/>
        <extend val="0"/>
        <color indexed="22"/>
      </font>
      <fill>
        <patternFill patternType="none">
          <bgColor indexed="65"/>
        </patternFill>
      </fill>
    </dxf>
    <dxf>
      <font>
        <condense val="0"/>
        <extend val="0"/>
        <color indexed="10"/>
      </font>
    </dxf>
    <dxf>
      <font>
        <condense val="0"/>
        <extend val="0"/>
        <color indexed="10"/>
      </font>
    </dxf>
    <dxf>
      <font>
        <condense val="0"/>
        <extend val="0"/>
        <color indexed="10"/>
      </font>
    </dxf>
    <dxf>
      <fill>
        <patternFill>
          <bgColor indexed="11"/>
        </patternFill>
      </fill>
    </dxf>
    <dxf>
      <font>
        <b/>
        <i val="0"/>
        <condense val="0"/>
        <extend val="0"/>
        <color indexed="10"/>
      </font>
    </dxf>
    <dxf>
      <fill>
        <patternFill>
          <bgColor indexed="10"/>
        </patternFill>
      </fill>
    </dxf>
    <dxf>
      <font>
        <b val="0"/>
        <i val="0"/>
        <condense val="0"/>
        <extend val="0"/>
        <color indexed="10"/>
      </font>
    </dxf>
    <dxf>
      <font>
        <b/>
        <i val="0"/>
        <condense val="0"/>
        <extend val="0"/>
        <color indexed="10"/>
      </font>
    </dxf>
    <dxf>
      <font>
        <condense val="0"/>
        <extend val="0"/>
        <color indexed="9"/>
      </font>
    </dxf>
    <dxf>
      <fill>
        <patternFill>
          <bgColor indexed="10"/>
        </patternFill>
      </fill>
    </dxf>
    <dxf>
      <font>
        <strike/>
        <condense val="0"/>
        <extend val="0"/>
        <color indexed="22"/>
      </font>
    </dxf>
    <dxf>
      <fill>
        <patternFill>
          <bgColor indexed="10"/>
        </patternFill>
      </fill>
    </dxf>
    <dxf>
      <font>
        <strike/>
        <condense val="0"/>
        <extend val="0"/>
        <color indexed="22"/>
      </font>
      <fill>
        <patternFill patternType="none">
          <bgColor indexed="65"/>
        </patternFill>
      </fill>
    </dxf>
    <dxf>
      <font>
        <b/>
        <i val="0"/>
        <condense val="0"/>
        <extend val="0"/>
      </font>
    </dxf>
    <dxf>
      <font>
        <condense val="0"/>
        <extend val="0"/>
        <color indexed="10"/>
      </font>
    </dxf>
    <dxf>
      <font>
        <condense val="0"/>
        <extend val="0"/>
        <color indexed="10"/>
      </font>
    </dxf>
    <dxf>
      <font>
        <b/>
        <i val="0"/>
        <condense val="0"/>
        <extend val="0"/>
        <color indexed="10"/>
      </font>
    </dxf>
    <dxf>
      <font>
        <b val="0"/>
        <i val="0"/>
        <condense val="0"/>
        <extend val="0"/>
        <color indexed="10"/>
      </font>
    </dxf>
    <dxf>
      <font>
        <condense val="0"/>
        <extend val="0"/>
        <color indexed="10"/>
      </font>
    </dxf>
    <dxf>
      <font>
        <condense val="0"/>
        <extend val="0"/>
        <color indexed="10"/>
      </font>
    </dxf>
    <dxf>
      <font>
        <condense val="0"/>
        <extend val="0"/>
        <color indexed="10"/>
      </font>
    </dxf>
    <dxf>
      <font>
        <strike/>
        <condense val="0"/>
        <extend val="0"/>
        <color indexed="22"/>
      </font>
    </dxf>
    <dxf>
      <font>
        <strike/>
        <condense val="0"/>
        <extend val="0"/>
        <color indexed="22"/>
      </font>
      <fill>
        <patternFill patternType="none">
          <bgColor indexed="65"/>
        </patternFill>
      </fill>
    </dxf>
    <dxf>
      <font>
        <condense val="0"/>
        <extend val="0"/>
        <color indexed="9"/>
      </font>
    </dxf>
    <dxf>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b/>
        <i val="0"/>
        <condense val="0"/>
        <extend val="0"/>
        <color indexed="10"/>
      </font>
    </dxf>
    <dxf>
      <font>
        <strike/>
        <condense val="0"/>
        <extend val="0"/>
        <color indexed="22"/>
      </font>
      <fill>
        <patternFill patternType="none">
          <bgColor indexed="65"/>
        </patternFill>
      </fill>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b/>
        <i val="0"/>
        <condense val="0"/>
        <extend val="0"/>
        <color indexed="10"/>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ont>
        <b/>
        <i val="0"/>
        <condense val="0"/>
        <extend val="0"/>
        <color indexed="12"/>
      </font>
      <fill>
        <patternFill>
          <bgColor indexed="11"/>
        </patternFill>
      </fill>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ill>
        <patternFill>
          <bgColor indexed="10"/>
        </patternFill>
      </fill>
    </dxf>
    <dxf>
      <font>
        <condense val="0"/>
        <extend val="0"/>
        <color indexed="10"/>
      </font>
    </dxf>
    <dxf>
      <font>
        <b/>
        <i val="0"/>
        <condense val="0"/>
        <extend val="0"/>
        <color indexed="10"/>
      </font>
    </dxf>
    <dxf>
      <font>
        <b val="0"/>
        <i val="0"/>
        <condense val="0"/>
        <extend val="0"/>
        <color indexed="10"/>
      </font>
    </dxf>
    <dxf>
      <font>
        <strike/>
        <condense val="0"/>
        <extend val="0"/>
        <color indexed="22"/>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ill>
        <patternFill>
          <bgColor rgb="FF00FF00"/>
        </patternFill>
      </fill>
    </dxf>
    <dxf>
      <font>
        <condense val="0"/>
        <extend val="0"/>
        <color indexed="10"/>
      </font>
    </dxf>
    <dxf>
      <font>
        <condense val="0"/>
        <extend val="0"/>
        <color indexed="9"/>
      </font>
    </dxf>
    <dxf>
      <font>
        <strike/>
        <condense val="0"/>
        <extend val="0"/>
        <color indexed="22"/>
      </font>
    </dxf>
    <dxf>
      <font>
        <strike/>
        <condense val="0"/>
        <extend val="0"/>
        <color indexed="22"/>
      </font>
      <fill>
        <patternFill patternType="none">
          <bgColor indexed="65"/>
        </patternFill>
      </fill>
    </dxf>
    <dxf>
      <font>
        <b val="0"/>
        <i val="0"/>
        <color theme="1"/>
      </font>
      <fill>
        <patternFill>
          <bgColor rgb="FFFF99FF"/>
        </patternFill>
      </fill>
    </dxf>
    <dxf>
      <font>
        <b/>
        <i val="0"/>
      </font>
      <fill>
        <patternFill>
          <bgColor rgb="FFFFFF00"/>
        </patternFill>
      </fill>
    </dxf>
    <dxf>
      <fill>
        <patternFill>
          <bgColor indexed="10"/>
        </patternFill>
      </fill>
    </dxf>
    <dxf>
      <font>
        <condense val="0"/>
        <extend val="0"/>
        <color indexed="10"/>
      </font>
    </dxf>
    <dxf>
      <font>
        <condense val="0"/>
        <extend val="0"/>
        <color indexed="9"/>
      </font>
    </dxf>
    <dxf>
      <fill>
        <patternFill>
          <bgColor theme="0" tint="-0.14996795556505021"/>
        </patternFill>
      </fill>
    </dxf>
    <dxf>
      <font>
        <b/>
        <i val="0"/>
        <strike val="0"/>
        <condense val="0"/>
        <extend val="0"/>
        <color indexed="12"/>
      </font>
      <fill>
        <patternFill patternType="solid">
          <bgColor indexed="10"/>
        </patternFill>
      </fill>
    </dxf>
    <dxf>
      <font>
        <strike/>
        <condense val="0"/>
        <extend val="0"/>
        <color indexed="22"/>
      </font>
    </dxf>
    <dxf>
      <font>
        <strike val="0"/>
        <condense val="0"/>
        <extend val="0"/>
        <color auto="1"/>
      </font>
      <fill>
        <patternFill patternType="solid">
          <bgColor indexed="10"/>
        </patternFill>
      </fill>
    </dxf>
    <dxf>
      <font>
        <strike/>
        <condense val="0"/>
        <extend val="0"/>
        <color indexed="22"/>
      </font>
      <fill>
        <patternFill patternType="none">
          <bgColor indexed="65"/>
        </patternFill>
      </fill>
    </dxf>
    <dxf>
      <font>
        <b val="0"/>
        <i val="0"/>
        <condense val="0"/>
        <extend val="0"/>
        <color indexed="10"/>
      </font>
    </dxf>
    <dxf>
      <font>
        <b/>
        <i val="0"/>
        <condense val="0"/>
        <extend val="0"/>
        <color indexed="10"/>
      </font>
    </dxf>
    <dxf>
      <font>
        <condense val="0"/>
        <extend val="0"/>
      </font>
      <border>
        <bottom style="dashed">
          <color indexed="8"/>
        </bottom>
      </border>
    </dxf>
    <dxf>
      <font>
        <condense val="0"/>
        <extend val="0"/>
        <color indexed="10"/>
      </font>
    </dxf>
    <dxf>
      <font>
        <condense val="0"/>
        <extend val="0"/>
        <color indexed="9"/>
      </font>
    </dxf>
    <dxf>
      <fill>
        <patternFill>
          <bgColor indexed="13"/>
        </patternFill>
      </fill>
    </dxf>
    <dxf>
      <border>
        <bottom style="dashed">
          <color indexed="8"/>
        </bottom>
      </border>
    </dxf>
    <dxf>
      <font>
        <b/>
        <i val="0"/>
        <condense val="0"/>
        <extend val="0"/>
        <color indexed="10"/>
      </font>
    </dxf>
    <dxf>
      <font>
        <b/>
        <i val="0"/>
        <condense val="0"/>
        <extend val="0"/>
        <color indexed="10"/>
      </font>
      <fill>
        <patternFill>
          <bgColor indexed="13"/>
        </patternFill>
      </fill>
    </dxf>
    <dxf>
      <font>
        <condense val="0"/>
        <extend val="0"/>
        <color indexed="10"/>
      </font>
      <fill>
        <patternFill>
          <bgColor indexed="13"/>
        </patternFill>
      </fill>
    </dxf>
    <dxf>
      <fill>
        <patternFill>
          <bgColor indexed="13"/>
        </patternFill>
      </fill>
    </dxf>
    <dxf>
      <border>
        <bottom style="hair">
          <color indexed="8"/>
        </bottom>
      </border>
    </dxf>
    <dxf>
      <font>
        <condense val="0"/>
        <extend val="0"/>
        <color indexed="10"/>
      </font>
    </dxf>
    <dxf>
      <font>
        <condense val="0"/>
        <extend val="0"/>
        <color indexed="9"/>
      </font>
    </dxf>
    <dxf>
      <font>
        <condense val="0"/>
        <extend val="0"/>
        <color indexed="9"/>
      </font>
    </dxf>
    <dxf>
      <border>
        <bottom style="hair">
          <color indexed="8"/>
        </bottom>
      </border>
    </dxf>
    <dxf>
      <font>
        <b/>
        <i val="0"/>
        <condense val="0"/>
        <extend val="0"/>
        <color indexed="10"/>
      </font>
      <fill>
        <patternFill patternType="none">
          <bgColor indexed="65"/>
        </patternFill>
      </fill>
    </dxf>
    <dxf>
      <font>
        <color theme="0"/>
      </font>
    </dxf>
    <dxf>
      <font>
        <color theme="0"/>
      </font>
    </dxf>
    <dxf>
      <font>
        <color theme="0"/>
      </font>
    </dxf>
    <dxf>
      <font>
        <color theme="0"/>
      </font>
    </dxf>
    <dxf>
      <font>
        <color theme="0"/>
      </font>
    </dxf>
    <dxf>
      <fill>
        <patternFill>
          <bgColor rgb="FFFFFF00"/>
        </patternFill>
      </fill>
      <border>
        <left style="thin">
          <color rgb="FFFF0000"/>
        </left>
        <right style="thin">
          <color rgb="FFFF0000"/>
        </right>
        <top style="thin">
          <color rgb="FFFF0000"/>
        </top>
        <bottom style="thin">
          <color rgb="FFFF0000"/>
        </bottom>
      </border>
    </dxf>
    <dxf>
      <font>
        <b/>
        <i/>
        <condense val="0"/>
        <extend val="0"/>
        <color indexed="8"/>
      </font>
    </dxf>
    <dxf>
      <font>
        <b/>
        <i val="0"/>
        <condense val="0"/>
        <extend val="0"/>
        <color indexed="10"/>
      </font>
      <fill>
        <patternFill>
          <bgColor indexed="13"/>
        </patternFill>
      </fill>
    </dxf>
    <dxf>
      <font>
        <condense val="0"/>
        <extend val="0"/>
      </font>
      <fill>
        <patternFill>
          <bgColor indexed="11"/>
        </patternFill>
      </fill>
    </dxf>
    <dxf>
      <font>
        <b/>
        <i/>
        <condense val="0"/>
        <extend val="0"/>
        <color indexed="10"/>
      </font>
      <fill>
        <patternFill>
          <bgColor indexed="13"/>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dxf>
    <dxf>
      <font>
        <condense val="0"/>
        <extend val="0"/>
        <color indexed="9"/>
      </font>
    </dxf>
  </dxfs>
  <tableStyles count="0" defaultTableStyle="TableStyleMedium2" defaultPivotStyle="PivotStyleLight16"/>
  <colors>
    <mruColors>
      <color rgb="FF0000FF"/>
      <color rgb="FF00FF00"/>
      <color rgb="FFFFCCFF"/>
      <color rgb="FF66FF33"/>
      <color rgb="FF003300"/>
      <color rgb="FF006600"/>
      <color rgb="FFCCCCFF"/>
      <color rgb="FF66FF99"/>
      <color rgb="FF66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0</xdr:col>
      <xdr:colOff>180975</xdr:colOff>
      <xdr:row>0</xdr:row>
      <xdr:rowOff>123825</xdr:rowOff>
    </xdr:from>
    <xdr:to>
      <xdr:col>2</xdr:col>
      <xdr:colOff>714375</xdr:colOff>
      <xdr:row>5</xdr:row>
      <xdr:rowOff>136319</xdr:rowOff>
    </xdr:to>
    <xdr:pic>
      <xdr:nvPicPr>
        <xdr:cNvPr id="3" name="2 Imagen" descr="Educacion_gr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825"/>
          <a:ext cx="1914525" cy="822119"/>
        </a:xfrm>
        <a:prstGeom prst="rect">
          <a:avLst/>
        </a:prstGeom>
        <a:solidFill>
          <a:schemeClr val="bg1">
            <a:lumMod val="85000"/>
          </a:schemeClr>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342900</xdr:colOff>
      <xdr:row>163</xdr:row>
      <xdr:rowOff>28575</xdr:rowOff>
    </xdr:from>
    <xdr:to>
      <xdr:col>11</xdr:col>
      <xdr:colOff>247650</xdr:colOff>
      <xdr:row>177</xdr:row>
      <xdr:rowOff>85725</xdr:rowOff>
    </xdr:to>
    <xdr:pic>
      <xdr:nvPicPr>
        <xdr:cNvPr id="5421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30537150"/>
          <a:ext cx="337185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809625</xdr:colOff>
      <xdr:row>168</xdr:row>
      <xdr:rowOff>114300</xdr:rowOff>
    </xdr:from>
    <xdr:to>
      <xdr:col>7</xdr:col>
      <xdr:colOff>542925</xdr:colOff>
      <xdr:row>177</xdr:row>
      <xdr:rowOff>95250</xdr:rowOff>
    </xdr:to>
    <xdr:sp macro="" textlink="">
      <xdr:nvSpPr>
        <xdr:cNvPr id="54216" name="Freeform 3"/>
        <xdr:cNvSpPr>
          <a:spLocks/>
        </xdr:cNvSpPr>
      </xdr:nvSpPr>
      <xdr:spPr bwMode="auto">
        <a:xfrm>
          <a:off x="2819400" y="31375350"/>
          <a:ext cx="2390775" cy="1514475"/>
        </a:xfrm>
        <a:custGeom>
          <a:avLst/>
          <a:gdLst>
            <a:gd name="T0" fmla="*/ 0 w 251"/>
            <a:gd name="T1" fmla="*/ 2147483647 h 159"/>
            <a:gd name="T2" fmla="*/ 2147483647 w 251"/>
            <a:gd name="T3" fmla="*/ 0 h 159"/>
            <a:gd name="T4" fmla="*/ 0 60000 65536"/>
            <a:gd name="T5" fmla="*/ 0 60000 65536"/>
          </a:gdLst>
          <a:ahLst/>
          <a:cxnLst>
            <a:cxn ang="T4">
              <a:pos x="T0" y="T1"/>
            </a:cxn>
            <a:cxn ang="T5">
              <a:pos x="T2" y="T3"/>
            </a:cxn>
          </a:cxnLst>
          <a:rect l="0" t="0" r="r" b="b"/>
          <a:pathLst>
            <a:path w="251" h="159">
              <a:moveTo>
                <a:pt x="0" y="159"/>
              </a:moveTo>
              <a:lnTo>
                <a:pt x="25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dash"/>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123825</xdr:colOff>
      <xdr:row>182</xdr:row>
      <xdr:rowOff>104775</xdr:rowOff>
    </xdr:from>
    <xdr:to>
      <xdr:col>12</xdr:col>
      <xdr:colOff>266700</xdr:colOff>
      <xdr:row>197</xdr:row>
      <xdr:rowOff>133350</xdr:rowOff>
    </xdr:to>
    <xdr:pic>
      <xdr:nvPicPr>
        <xdr:cNvPr id="54217"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00" y="33708975"/>
          <a:ext cx="693420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95250</xdr:colOff>
      <xdr:row>182</xdr:row>
      <xdr:rowOff>47625</xdr:rowOff>
    </xdr:from>
    <xdr:to>
      <xdr:col>11</xdr:col>
      <xdr:colOff>561975</xdr:colOff>
      <xdr:row>187</xdr:row>
      <xdr:rowOff>66675</xdr:rowOff>
    </xdr:to>
    <xdr:sp macro="" textlink="">
      <xdr:nvSpPr>
        <xdr:cNvPr id="54218" name="Freeform 5"/>
        <xdr:cNvSpPr>
          <a:spLocks/>
        </xdr:cNvSpPr>
      </xdr:nvSpPr>
      <xdr:spPr bwMode="auto">
        <a:xfrm>
          <a:off x="5524500" y="33651825"/>
          <a:ext cx="2457450" cy="828675"/>
        </a:xfrm>
        <a:custGeom>
          <a:avLst/>
          <a:gdLst>
            <a:gd name="T0" fmla="*/ 0 w 186"/>
            <a:gd name="T1" fmla="*/ 0 h 98"/>
            <a:gd name="T2" fmla="*/ 2147483647 w 186"/>
            <a:gd name="T3" fmla="*/ 2147483647 h 98"/>
            <a:gd name="T4" fmla="*/ 0 60000 65536"/>
            <a:gd name="T5" fmla="*/ 0 60000 65536"/>
          </a:gdLst>
          <a:ahLst/>
          <a:cxnLst>
            <a:cxn ang="T4">
              <a:pos x="T0" y="T1"/>
            </a:cxn>
            <a:cxn ang="T5">
              <a:pos x="T2" y="T3"/>
            </a:cxn>
          </a:cxnLst>
          <a:rect l="0" t="0" r="r" b="b"/>
          <a:pathLst>
            <a:path w="186" h="98">
              <a:moveTo>
                <a:pt x="0" y="0"/>
              </a:moveTo>
              <a:lnTo>
                <a:pt x="186" y="98"/>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dash"/>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209550</xdr:colOff>
      <xdr:row>110</xdr:row>
      <xdr:rowOff>133350</xdr:rowOff>
    </xdr:from>
    <xdr:to>
      <xdr:col>12</xdr:col>
      <xdr:colOff>285750</xdr:colOff>
      <xdr:row>136</xdr:row>
      <xdr:rowOff>57150</xdr:rowOff>
    </xdr:to>
    <xdr:pic>
      <xdr:nvPicPr>
        <xdr:cNvPr id="54219" name="Picture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9878675"/>
          <a:ext cx="87630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117</xdr:row>
      <xdr:rowOff>9525</xdr:rowOff>
    </xdr:from>
    <xdr:to>
      <xdr:col>8</xdr:col>
      <xdr:colOff>695325</xdr:colOff>
      <xdr:row>117</xdr:row>
      <xdr:rowOff>66675</xdr:rowOff>
    </xdr:to>
    <xdr:sp macro="" textlink="">
      <xdr:nvSpPr>
        <xdr:cNvPr id="54220" name="Freeform 7"/>
        <xdr:cNvSpPr>
          <a:spLocks/>
        </xdr:cNvSpPr>
      </xdr:nvSpPr>
      <xdr:spPr bwMode="auto">
        <a:xfrm>
          <a:off x="5429250" y="20888325"/>
          <a:ext cx="695325" cy="57150"/>
        </a:xfrm>
        <a:custGeom>
          <a:avLst/>
          <a:gdLst>
            <a:gd name="T0" fmla="*/ 0 w 73"/>
            <a:gd name="T1" fmla="*/ 0 h 6"/>
            <a:gd name="T2" fmla="*/ 2147483647 w 73"/>
            <a:gd name="T3" fmla="*/ 2147483647 h 6"/>
            <a:gd name="T4" fmla="*/ 0 60000 65536"/>
            <a:gd name="T5" fmla="*/ 0 60000 65536"/>
          </a:gdLst>
          <a:ahLst/>
          <a:cxnLst>
            <a:cxn ang="T4">
              <a:pos x="T0" y="T1"/>
            </a:cxn>
            <a:cxn ang="T5">
              <a:pos x="T2" y="T3"/>
            </a:cxn>
          </a:cxnLst>
          <a:rect l="0" t="0" r="r" b="b"/>
          <a:pathLst>
            <a:path w="73" h="6">
              <a:moveTo>
                <a:pt x="0" y="0"/>
              </a:moveTo>
              <a:lnTo>
                <a:pt x="73" y="6"/>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704850</xdr:colOff>
      <xdr:row>122</xdr:row>
      <xdr:rowOff>123825</xdr:rowOff>
    </xdr:from>
    <xdr:to>
      <xdr:col>8</xdr:col>
      <xdr:colOff>285750</xdr:colOff>
      <xdr:row>122</xdr:row>
      <xdr:rowOff>133350</xdr:rowOff>
    </xdr:to>
    <xdr:sp macro="" textlink="">
      <xdr:nvSpPr>
        <xdr:cNvPr id="54221" name="Freeform 8"/>
        <xdr:cNvSpPr>
          <a:spLocks/>
        </xdr:cNvSpPr>
      </xdr:nvSpPr>
      <xdr:spPr bwMode="auto">
        <a:xfrm>
          <a:off x="5372100" y="21812250"/>
          <a:ext cx="342900" cy="9525"/>
        </a:xfrm>
        <a:custGeom>
          <a:avLst/>
          <a:gdLst>
            <a:gd name="T0" fmla="*/ 0 w 36"/>
            <a:gd name="T1" fmla="*/ 0 h 1"/>
            <a:gd name="T2" fmla="*/ 2147483647 w 36"/>
            <a:gd name="T3" fmla="*/ 0 h 1"/>
            <a:gd name="T4" fmla="*/ 0 60000 65536"/>
            <a:gd name="T5" fmla="*/ 0 60000 65536"/>
          </a:gdLst>
          <a:ahLst/>
          <a:cxnLst>
            <a:cxn ang="T4">
              <a:pos x="T0" y="T1"/>
            </a:cxn>
            <a:cxn ang="T5">
              <a:pos x="T2" y="T3"/>
            </a:cxn>
          </a:cxnLst>
          <a:rect l="0" t="0" r="r" b="b"/>
          <a:pathLst>
            <a:path w="36" h="1">
              <a:moveTo>
                <a:pt x="0" y="0"/>
              </a:moveTo>
              <a:lnTo>
                <a:pt x="36"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628650</xdr:colOff>
      <xdr:row>119</xdr:row>
      <xdr:rowOff>19050</xdr:rowOff>
    </xdr:from>
    <xdr:to>
      <xdr:col>8</xdr:col>
      <xdr:colOff>647700</xdr:colOff>
      <xdr:row>119</xdr:row>
      <xdr:rowOff>114300</xdr:rowOff>
    </xdr:to>
    <xdr:sp macro="" textlink="">
      <xdr:nvSpPr>
        <xdr:cNvPr id="54222" name="Freeform 9"/>
        <xdr:cNvSpPr>
          <a:spLocks/>
        </xdr:cNvSpPr>
      </xdr:nvSpPr>
      <xdr:spPr bwMode="auto">
        <a:xfrm>
          <a:off x="5295900" y="21221700"/>
          <a:ext cx="781050" cy="95250"/>
        </a:xfrm>
        <a:custGeom>
          <a:avLst/>
          <a:gdLst>
            <a:gd name="T0" fmla="*/ 0 w 82"/>
            <a:gd name="T1" fmla="*/ 0 h 10"/>
            <a:gd name="T2" fmla="*/ 2147483647 w 82"/>
            <a:gd name="T3" fmla="*/ 2147483647 h 10"/>
            <a:gd name="T4" fmla="*/ 0 60000 65536"/>
            <a:gd name="T5" fmla="*/ 0 60000 65536"/>
          </a:gdLst>
          <a:ahLst/>
          <a:cxnLst>
            <a:cxn ang="T4">
              <a:pos x="T0" y="T1"/>
            </a:cxn>
            <a:cxn ang="T5">
              <a:pos x="T2" y="T3"/>
            </a:cxn>
          </a:cxnLst>
          <a:rect l="0" t="0" r="r" b="b"/>
          <a:pathLst>
            <a:path w="82" h="10">
              <a:moveTo>
                <a:pt x="0" y="0"/>
              </a:moveTo>
              <a:lnTo>
                <a:pt x="82" y="1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381000</xdr:colOff>
      <xdr:row>127</xdr:row>
      <xdr:rowOff>28575</xdr:rowOff>
    </xdr:from>
    <xdr:to>
      <xdr:col>8</xdr:col>
      <xdr:colOff>247650</xdr:colOff>
      <xdr:row>128</xdr:row>
      <xdr:rowOff>38100</xdr:rowOff>
    </xdr:to>
    <xdr:sp macro="" textlink="">
      <xdr:nvSpPr>
        <xdr:cNvPr id="54223" name="Freeform 10"/>
        <xdr:cNvSpPr>
          <a:spLocks/>
        </xdr:cNvSpPr>
      </xdr:nvSpPr>
      <xdr:spPr bwMode="auto">
        <a:xfrm>
          <a:off x="5048250" y="22526625"/>
          <a:ext cx="628650" cy="171450"/>
        </a:xfrm>
        <a:custGeom>
          <a:avLst/>
          <a:gdLst>
            <a:gd name="T0" fmla="*/ 0 w 66"/>
            <a:gd name="T1" fmla="*/ 0 h 18"/>
            <a:gd name="T2" fmla="*/ 2147483647 w 66"/>
            <a:gd name="T3" fmla="*/ 2147483647 h 18"/>
            <a:gd name="T4" fmla="*/ 0 60000 65536"/>
            <a:gd name="T5" fmla="*/ 0 60000 65536"/>
          </a:gdLst>
          <a:ahLst/>
          <a:cxnLst>
            <a:cxn ang="T4">
              <a:pos x="T0" y="T1"/>
            </a:cxn>
            <a:cxn ang="T5">
              <a:pos x="T2" y="T3"/>
            </a:cxn>
          </a:cxnLst>
          <a:rect l="0" t="0" r="r" b="b"/>
          <a:pathLst>
            <a:path w="66" h="18">
              <a:moveTo>
                <a:pt x="0" y="0"/>
              </a:moveTo>
              <a:lnTo>
                <a:pt x="66" y="18"/>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257175</xdr:colOff>
      <xdr:row>116</xdr:row>
      <xdr:rowOff>66675</xdr:rowOff>
    </xdr:from>
    <xdr:to>
      <xdr:col>11</xdr:col>
      <xdr:colOff>361950</xdr:colOff>
      <xdr:row>117</xdr:row>
      <xdr:rowOff>0</xdr:rowOff>
    </xdr:to>
    <xdr:sp macro="" textlink="">
      <xdr:nvSpPr>
        <xdr:cNvPr id="54224" name="Freeform 11"/>
        <xdr:cNvSpPr>
          <a:spLocks/>
        </xdr:cNvSpPr>
      </xdr:nvSpPr>
      <xdr:spPr bwMode="auto">
        <a:xfrm>
          <a:off x="7677150" y="20783550"/>
          <a:ext cx="104775" cy="95250"/>
        </a:xfrm>
        <a:custGeom>
          <a:avLst/>
          <a:gdLst>
            <a:gd name="T0" fmla="*/ 0 w 11"/>
            <a:gd name="T1" fmla="*/ 2147483647 h 10"/>
            <a:gd name="T2" fmla="*/ 2147483647 w 11"/>
            <a:gd name="T3" fmla="*/ 0 h 10"/>
            <a:gd name="T4" fmla="*/ 0 60000 65536"/>
            <a:gd name="T5" fmla="*/ 0 60000 65536"/>
          </a:gdLst>
          <a:ahLst/>
          <a:cxnLst>
            <a:cxn ang="T4">
              <a:pos x="T0" y="T1"/>
            </a:cxn>
            <a:cxn ang="T5">
              <a:pos x="T2" y="T3"/>
            </a:cxn>
          </a:cxnLst>
          <a:rect l="0" t="0" r="r" b="b"/>
          <a:pathLst>
            <a:path w="11" h="10">
              <a:moveTo>
                <a:pt x="0" y="10"/>
              </a:moveTo>
              <a:lnTo>
                <a:pt x="1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118</xdr:row>
      <xdr:rowOff>142875</xdr:rowOff>
    </xdr:from>
    <xdr:to>
      <xdr:col>11</xdr:col>
      <xdr:colOff>371475</xdr:colOff>
      <xdr:row>120</xdr:row>
      <xdr:rowOff>114300</xdr:rowOff>
    </xdr:to>
    <xdr:sp macro="" textlink="">
      <xdr:nvSpPr>
        <xdr:cNvPr id="54225" name="Freeform 12"/>
        <xdr:cNvSpPr>
          <a:spLocks/>
        </xdr:cNvSpPr>
      </xdr:nvSpPr>
      <xdr:spPr bwMode="auto">
        <a:xfrm>
          <a:off x="7553325" y="21183600"/>
          <a:ext cx="238125" cy="295275"/>
        </a:xfrm>
        <a:custGeom>
          <a:avLst/>
          <a:gdLst>
            <a:gd name="T0" fmla="*/ 0 w 25"/>
            <a:gd name="T1" fmla="*/ 2147483647 h 31"/>
            <a:gd name="T2" fmla="*/ 2147483647 w 25"/>
            <a:gd name="T3" fmla="*/ 0 h 31"/>
            <a:gd name="T4" fmla="*/ 0 60000 65536"/>
            <a:gd name="T5" fmla="*/ 0 60000 65536"/>
          </a:gdLst>
          <a:ahLst/>
          <a:cxnLst>
            <a:cxn ang="T4">
              <a:pos x="T0" y="T1"/>
            </a:cxn>
            <a:cxn ang="T5">
              <a:pos x="T2" y="T3"/>
            </a:cxn>
          </a:cxnLst>
          <a:rect l="0" t="0" r="r" b="b"/>
          <a:pathLst>
            <a:path w="25" h="31">
              <a:moveTo>
                <a:pt x="0" y="31"/>
              </a:moveTo>
              <a:lnTo>
                <a:pt x="25"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552450</xdr:colOff>
      <xdr:row>122</xdr:row>
      <xdr:rowOff>133350</xdr:rowOff>
    </xdr:from>
    <xdr:to>
      <xdr:col>11</xdr:col>
      <xdr:colOff>390525</xdr:colOff>
      <xdr:row>123</xdr:row>
      <xdr:rowOff>114300</xdr:rowOff>
    </xdr:to>
    <xdr:sp macro="" textlink="">
      <xdr:nvSpPr>
        <xdr:cNvPr id="54226" name="Freeform 13"/>
        <xdr:cNvSpPr>
          <a:spLocks/>
        </xdr:cNvSpPr>
      </xdr:nvSpPr>
      <xdr:spPr bwMode="auto">
        <a:xfrm>
          <a:off x="7058025" y="21821775"/>
          <a:ext cx="752475" cy="142875"/>
        </a:xfrm>
        <a:custGeom>
          <a:avLst/>
          <a:gdLst>
            <a:gd name="T0" fmla="*/ 0 w 79"/>
            <a:gd name="T1" fmla="*/ 2147483647 h 15"/>
            <a:gd name="T2" fmla="*/ 2147483647 w 79"/>
            <a:gd name="T3" fmla="*/ 0 h 15"/>
            <a:gd name="T4" fmla="*/ 0 60000 65536"/>
            <a:gd name="T5" fmla="*/ 0 60000 65536"/>
          </a:gdLst>
          <a:ahLst/>
          <a:cxnLst>
            <a:cxn ang="T4">
              <a:pos x="T0" y="T1"/>
            </a:cxn>
            <a:cxn ang="T5">
              <a:pos x="T2" y="T3"/>
            </a:cxn>
          </a:cxnLst>
          <a:rect l="0" t="0" r="r" b="b"/>
          <a:pathLst>
            <a:path w="79" h="15">
              <a:moveTo>
                <a:pt x="0" y="15"/>
              </a:moveTo>
              <a:lnTo>
                <a:pt x="79"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628650</xdr:colOff>
      <xdr:row>126</xdr:row>
      <xdr:rowOff>57150</xdr:rowOff>
    </xdr:from>
    <xdr:to>
      <xdr:col>11</xdr:col>
      <xdr:colOff>390525</xdr:colOff>
      <xdr:row>127</xdr:row>
      <xdr:rowOff>85725</xdr:rowOff>
    </xdr:to>
    <xdr:sp macro="" textlink="">
      <xdr:nvSpPr>
        <xdr:cNvPr id="54227" name="Freeform 14"/>
        <xdr:cNvSpPr>
          <a:spLocks/>
        </xdr:cNvSpPr>
      </xdr:nvSpPr>
      <xdr:spPr bwMode="auto">
        <a:xfrm>
          <a:off x="7134225" y="22393275"/>
          <a:ext cx="676275" cy="190500"/>
        </a:xfrm>
        <a:custGeom>
          <a:avLst/>
          <a:gdLst>
            <a:gd name="T0" fmla="*/ 0 w 71"/>
            <a:gd name="T1" fmla="*/ 2147483647 h 20"/>
            <a:gd name="T2" fmla="*/ 2147483647 w 71"/>
            <a:gd name="T3" fmla="*/ 0 h 20"/>
            <a:gd name="T4" fmla="*/ 0 60000 65536"/>
            <a:gd name="T5" fmla="*/ 0 60000 65536"/>
          </a:gdLst>
          <a:ahLst/>
          <a:cxnLst>
            <a:cxn ang="T4">
              <a:pos x="T0" y="T1"/>
            </a:cxn>
            <a:cxn ang="T5">
              <a:pos x="T2" y="T3"/>
            </a:cxn>
          </a:cxnLst>
          <a:rect l="0" t="0" r="r" b="b"/>
          <a:pathLst>
            <a:path w="71" h="20">
              <a:moveTo>
                <a:pt x="0" y="20"/>
              </a:moveTo>
              <a:lnTo>
                <a:pt x="7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1171575</xdr:colOff>
      <xdr:row>113</xdr:row>
      <xdr:rowOff>57150</xdr:rowOff>
    </xdr:from>
    <xdr:to>
      <xdr:col>3</xdr:col>
      <xdr:colOff>76200</xdr:colOff>
      <xdr:row>117</xdr:row>
      <xdr:rowOff>19050</xdr:rowOff>
    </xdr:to>
    <xdr:sp macro="" textlink="">
      <xdr:nvSpPr>
        <xdr:cNvPr id="54228" name="Freeform 15"/>
        <xdr:cNvSpPr>
          <a:spLocks/>
        </xdr:cNvSpPr>
      </xdr:nvSpPr>
      <xdr:spPr bwMode="auto">
        <a:xfrm>
          <a:off x="1533525" y="20288250"/>
          <a:ext cx="552450" cy="609600"/>
        </a:xfrm>
        <a:custGeom>
          <a:avLst/>
          <a:gdLst>
            <a:gd name="T0" fmla="*/ 0 w 58"/>
            <a:gd name="T1" fmla="*/ 0 h 64"/>
            <a:gd name="T2" fmla="*/ 2147483647 w 58"/>
            <a:gd name="T3" fmla="*/ 2147483647 h 64"/>
            <a:gd name="T4" fmla="*/ 0 60000 65536"/>
            <a:gd name="T5" fmla="*/ 0 60000 65536"/>
          </a:gdLst>
          <a:ahLst/>
          <a:cxnLst>
            <a:cxn ang="T4">
              <a:pos x="T0" y="T1"/>
            </a:cxn>
            <a:cxn ang="T5">
              <a:pos x="T2" y="T3"/>
            </a:cxn>
          </a:cxnLst>
          <a:rect l="0" t="0" r="r" b="b"/>
          <a:pathLst>
            <a:path w="58" h="64">
              <a:moveTo>
                <a:pt x="0" y="0"/>
              </a:moveTo>
              <a:lnTo>
                <a:pt x="58" y="64"/>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952500</xdr:colOff>
      <xdr:row>122</xdr:row>
      <xdr:rowOff>123825</xdr:rowOff>
    </xdr:from>
    <xdr:to>
      <xdr:col>2</xdr:col>
      <xdr:colOff>1314450</xdr:colOff>
      <xdr:row>122</xdr:row>
      <xdr:rowOff>133350</xdr:rowOff>
    </xdr:to>
    <xdr:sp macro="" textlink="">
      <xdr:nvSpPr>
        <xdr:cNvPr id="54229" name="Freeform 16"/>
        <xdr:cNvSpPr>
          <a:spLocks/>
        </xdr:cNvSpPr>
      </xdr:nvSpPr>
      <xdr:spPr bwMode="auto">
        <a:xfrm>
          <a:off x="1314450" y="21812250"/>
          <a:ext cx="361950" cy="9525"/>
        </a:xfrm>
        <a:custGeom>
          <a:avLst/>
          <a:gdLst>
            <a:gd name="T0" fmla="*/ 0 w 38"/>
            <a:gd name="T1" fmla="*/ 0 h 1"/>
            <a:gd name="T2" fmla="*/ 2147483647 w 38"/>
            <a:gd name="T3" fmla="*/ 0 h 1"/>
            <a:gd name="T4" fmla="*/ 0 60000 65536"/>
            <a:gd name="T5" fmla="*/ 0 60000 65536"/>
          </a:gdLst>
          <a:ahLst/>
          <a:cxnLst>
            <a:cxn ang="T4">
              <a:pos x="T0" y="T1"/>
            </a:cxn>
            <a:cxn ang="T5">
              <a:pos x="T2" y="T3"/>
            </a:cxn>
          </a:cxnLst>
          <a:rect l="0" t="0" r="r" b="b"/>
          <a:pathLst>
            <a:path w="38" h="1">
              <a:moveTo>
                <a:pt x="0" y="0"/>
              </a:moveTo>
              <a:lnTo>
                <a:pt x="38"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866775</xdr:colOff>
      <xdr:row>123</xdr:row>
      <xdr:rowOff>95250</xdr:rowOff>
    </xdr:from>
    <xdr:to>
      <xdr:col>2</xdr:col>
      <xdr:colOff>1323975</xdr:colOff>
      <xdr:row>124</xdr:row>
      <xdr:rowOff>152400</xdr:rowOff>
    </xdr:to>
    <xdr:sp macro="" textlink="">
      <xdr:nvSpPr>
        <xdr:cNvPr id="54230" name="Freeform 17"/>
        <xdr:cNvSpPr>
          <a:spLocks/>
        </xdr:cNvSpPr>
      </xdr:nvSpPr>
      <xdr:spPr bwMode="auto">
        <a:xfrm>
          <a:off x="1228725" y="21945600"/>
          <a:ext cx="457200" cy="219075"/>
        </a:xfrm>
        <a:custGeom>
          <a:avLst/>
          <a:gdLst>
            <a:gd name="T0" fmla="*/ 0 w 48"/>
            <a:gd name="T1" fmla="*/ 2147483647 h 23"/>
            <a:gd name="T2" fmla="*/ 2147483647 w 48"/>
            <a:gd name="T3" fmla="*/ 0 h 23"/>
            <a:gd name="T4" fmla="*/ 0 60000 65536"/>
            <a:gd name="T5" fmla="*/ 0 60000 65536"/>
          </a:gdLst>
          <a:ahLst/>
          <a:cxnLst>
            <a:cxn ang="T4">
              <a:pos x="T0" y="T1"/>
            </a:cxn>
            <a:cxn ang="T5">
              <a:pos x="T2" y="T3"/>
            </a:cxn>
          </a:cxnLst>
          <a:rect l="0" t="0" r="r" b="b"/>
          <a:pathLst>
            <a:path w="48" h="23">
              <a:moveTo>
                <a:pt x="0" y="23"/>
              </a:moveTo>
              <a:lnTo>
                <a:pt x="48"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981075</xdr:colOff>
      <xdr:row>125</xdr:row>
      <xdr:rowOff>28575</xdr:rowOff>
    </xdr:from>
    <xdr:to>
      <xdr:col>2</xdr:col>
      <xdr:colOff>1381125</xdr:colOff>
      <xdr:row>126</xdr:row>
      <xdr:rowOff>19050</xdr:rowOff>
    </xdr:to>
    <xdr:sp macro="" textlink="">
      <xdr:nvSpPr>
        <xdr:cNvPr id="54231" name="Freeform 18"/>
        <xdr:cNvSpPr>
          <a:spLocks/>
        </xdr:cNvSpPr>
      </xdr:nvSpPr>
      <xdr:spPr bwMode="auto">
        <a:xfrm>
          <a:off x="1343025" y="22202775"/>
          <a:ext cx="400050" cy="152400"/>
        </a:xfrm>
        <a:custGeom>
          <a:avLst/>
          <a:gdLst>
            <a:gd name="T0" fmla="*/ 0 w 42"/>
            <a:gd name="T1" fmla="*/ 2147483647 h 16"/>
            <a:gd name="T2" fmla="*/ 2147483647 w 42"/>
            <a:gd name="T3" fmla="*/ 0 h 16"/>
            <a:gd name="T4" fmla="*/ 0 60000 65536"/>
            <a:gd name="T5" fmla="*/ 0 60000 65536"/>
          </a:gdLst>
          <a:ahLst/>
          <a:cxnLst>
            <a:cxn ang="T4">
              <a:pos x="T0" y="T1"/>
            </a:cxn>
            <a:cxn ang="T5">
              <a:pos x="T2" y="T3"/>
            </a:cxn>
          </a:cxnLst>
          <a:rect l="0" t="0" r="r" b="b"/>
          <a:pathLst>
            <a:path w="42" h="16">
              <a:moveTo>
                <a:pt x="0" y="16"/>
              </a:moveTo>
              <a:lnTo>
                <a:pt x="42"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1228725</xdr:colOff>
      <xdr:row>120</xdr:row>
      <xdr:rowOff>114300</xdr:rowOff>
    </xdr:from>
    <xdr:to>
      <xdr:col>3</xdr:col>
      <xdr:colOff>714375</xdr:colOff>
      <xdr:row>131</xdr:row>
      <xdr:rowOff>152400</xdr:rowOff>
    </xdr:to>
    <xdr:sp macro="" textlink="">
      <xdr:nvSpPr>
        <xdr:cNvPr id="54232" name="Freeform 19"/>
        <xdr:cNvSpPr>
          <a:spLocks/>
        </xdr:cNvSpPr>
      </xdr:nvSpPr>
      <xdr:spPr bwMode="auto">
        <a:xfrm>
          <a:off x="1590675" y="21478875"/>
          <a:ext cx="1133475" cy="1819275"/>
        </a:xfrm>
        <a:custGeom>
          <a:avLst/>
          <a:gdLst>
            <a:gd name="T0" fmla="*/ 0 w 119"/>
            <a:gd name="T1" fmla="*/ 2147483647 h 191"/>
            <a:gd name="T2" fmla="*/ 2147483647 w 119"/>
            <a:gd name="T3" fmla="*/ 0 h 191"/>
            <a:gd name="T4" fmla="*/ 0 60000 65536"/>
            <a:gd name="T5" fmla="*/ 0 60000 65536"/>
          </a:gdLst>
          <a:ahLst/>
          <a:cxnLst>
            <a:cxn ang="T4">
              <a:pos x="T0" y="T1"/>
            </a:cxn>
            <a:cxn ang="T5">
              <a:pos x="T2" y="T3"/>
            </a:cxn>
          </a:cxnLst>
          <a:rect l="0" t="0" r="r" b="b"/>
          <a:pathLst>
            <a:path w="119" h="191">
              <a:moveTo>
                <a:pt x="0" y="191"/>
              </a:moveTo>
              <a:lnTo>
                <a:pt x="119"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152400</xdr:colOff>
      <xdr:row>223</xdr:row>
      <xdr:rowOff>9525</xdr:rowOff>
    </xdr:from>
    <xdr:to>
      <xdr:col>11</xdr:col>
      <xdr:colOff>857250</xdr:colOff>
      <xdr:row>224</xdr:row>
      <xdr:rowOff>19050</xdr:rowOff>
    </xdr:to>
    <xdr:pic>
      <xdr:nvPicPr>
        <xdr:cNvPr id="54233" name="Picture 2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72375" y="40452675"/>
          <a:ext cx="704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523875</xdr:colOff>
      <xdr:row>42</xdr:row>
      <xdr:rowOff>19050</xdr:rowOff>
    </xdr:from>
    <xdr:to>
      <xdr:col>11</xdr:col>
      <xdr:colOff>1219200</xdr:colOff>
      <xdr:row>44</xdr:row>
      <xdr:rowOff>171450</xdr:rowOff>
    </xdr:to>
    <xdr:pic>
      <xdr:nvPicPr>
        <xdr:cNvPr id="54234" name="Picture 3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76750" y="8782050"/>
          <a:ext cx="41624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247650</xdr:colOff>
      <xdr:row>35</xdr:row>
      <xdr:rowOff>38100</xdr:rowOff>
    </xdr:from>
    <xdr:to>
      <xdr:col>11</xdr:col>
      <xdr:colOff>790575</xdr:colOff>
      <xdr:row>39</xdr:row>
      <xdr:rowOff>142875</xdr:rowOff>
    </xdr:to>
    <xdr:pic>
      <xdr:nvPicPr>
        <xdr:cNvPr id="54235" name="Picture 4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00525" y="5495925"/>
          <a:ext cx="4010025" cy="2943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FF" mc:Ignorable="a14" a14:legacySpreadsheetColorIndex="12"/>
              </a:solidFill>
              <a:miter lim="800000"/>
              <a:headEnd/>
              <a:tailEnd/>
            </a14:hiddenLine>
          </a:ext>
        </a:extLst>
      </xdr:spPr>
    </xdr:pic>
    <xdr:clientData/>
  </xdr:twoCellAnchor>
  <xdr:twoCellAnchor editAs="oneCell">
    <xdr:from>
      <xdr:col>2</xdr:col>
      <xdr:colOff>361950</xdr:colOff>
      <xdr:row>148</xdr:row>
      <xdr:rowOff>0</xdr:rowOff>
    </xdr:from>
    <xdr:to>
      <xdr:col>5</xdr:col>
      <xdr:colOff>695325</xdr:colOff>
      <xdr:row>158</xdr:row>
      <xdr:rowOff>114300</xdr:rowOff>
    </xdr:to>
    <xdr:pic>
      <xdr:nvPicPr>
        <xdr:cNvPr id="54236" name="Picture 5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3900" y="27346275"/>
          <a:ext cx="3209925"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148</xdr:row>
      <xdr:rowOff>9525</xdr:rowOff>
    </xdr:from>
    <xdr:to>
      <xdr:col>11</xdr:col>
      <xdr:colOff>485775</xdr:colOff>
      <xdr:row>158</xdr:row>
      <xdr:rowOff>104775</xdr:rowOff>
    </xdr:to>
    <xdr:pic>
      <xdr:nvPicPr>
        <xdr:cNvPr id="54237" name="Picture 5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714875" y="27355800"/>
          <a:ext cx="319087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200025</xdr:colOff>
      <xdr:row>139</xdr:row>
      <xdr:rowOff>133350</xdr:rowOff>
    </xdr:from>
    <xdr:to>
      <xdr:col>11</xdr:col>
      <xdr:colOff>561975</xdr:colOff>
      <xdr:row>144</xdr:row>
      <xdr:rowOff>38100</xdr:rowOff>
    </xdr:to>
    <xdr:pic>
      <xdr:nvPicPr>
        <xdr:cNvPr id="54238" name="Picture 5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629275" y="24507825"/>
          <a:ext cx="23526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704850</xdr:colOff>
      <xdr:row>7</xdr:row>
      <xdr:rowOff>114300</xdr:rowOff>
    </xdr:from>
    <xdr:to>
      <xdr:col>11</xdr:col>
      <xdr:colOff>1295400</xdr:colOff>
      <xdr:row>8</xdr:row>
      <xdr:rowOff>152400</xdr:rowOff>
    </xdr:to>
    <xdr:pic>
      <xdr:nvPicPr>
        <xdr:cNvPr id="54239" name="Picture 57"/>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372100" y="1304925"/>
          <a:ext cx="33432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240</xdr:row>
      <xdr:rowOff>136764</xdr:rowOff>
    </xdr:from>
    <xdr:to>
      <xdr:col>6</xdr:col>
      <xdr:colOff>704850</xdr:colOff>
      <xdr:row>261</xdr:row>
      <xdr:rowOff>9525</xdr:rowOff>
    </xdr:to>
    <xdr:pic>
      <xdr:nvPicPr>
        <xdr:cNvPr id="28" name="Imagen 27"/>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14350" y="44027964"/>
          <a:ext cx="4143375" cy="3273186"/>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323850</xdr:colOff>
      <xdr:row>240</xdr:row>
      <xdr:rowOff>142874</xdr:rowOff>
    </xdr:from>
    <xdr:to>
      <xdr:col>12</xdr:col>
      <xdr:colOff>38099</xdr:colOff>
      <xdr:row>259</xdr:row>
      <xdr:rowOff>9524</xdr:rowOff>
    </xdr:to>
    <xdr:pic>
      <xdr:nvPicPr>
        <xdr:cNvPr id="29" name="Imagen 28"/>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991100" y="44034074"/>
          <a:ext cx="3848099" cy="2943225"/>
        </a:xfrm>
        <a:prstGeom prst="rect">
          <a:avLst/>
        </a:prstGeom>
        <a:noFill/>
        <a:ln>
          <a:solidFill>
            <a:schemeClr val="accent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vmlDrawing" Target="../drawings/vmlDrawing25.v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vmlDrawing" Target="../drawings/vmlDrawing27.v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vmlDrawing" Target="../drawings/vmlDrawing29.v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vmlDrawing" Target="../drawings/vmlDrawing31.v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vmlDrawing" Target="../drawings/vmlDrawing33.v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vmlDrawing" Target="../drawings/vmlDrawing37.v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vmlDrawing" Target="../drawings/vmlDrawing39.v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vmlDrawing" Target="../drawings/vmlDrawing41.v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vmlDrawing" Target="../drawings/vmlDrawing43.v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vmlDrawing" Target="../drawings/vmlDrawing45.v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vmlDrawing" Target="../drawings/vmlDrawing47.v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vmlDrawing" Target="../drawings/vmlDrawing50.v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omments" Target="../comments3.xml"/><Relationship Id="rId2" Type="http://schemas.openxmlformats.org/officeDocument/2006/relationships/hyperlink" Target="mailto:blagonju@jcyl.es" TargetMode="External"/><Relationship Id="rId1" Type="http://schemas.openxmlformats.org/officeDocument/2006/relationships/hyperlink" Target="mailto:caspuemr@jcyl.es" TargetMode="External"/><Relationship Id="rId6" Type="http://schemas.openxmlformats.org/officeDocument/2006/relationships/vmlDrawing" Target="../drawings/vmlDrawing4.v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750"/>
  <sheetViews>
    <sheetView workbookViewId="0">
      <pane ySplit="1" topLeftCell="A2" activePane="bottomLeft" state="frozen"/>
      <selection activeCell="K31" sqref="K31"/>
      <selection pane="bottomLeft" activeCell="K31" sqref="K31"/>
    </sheetView>
  </sheetViews>
  <sheetFormatPr baseColWidth="10" defaultRowHeight="11.25" x14ac:dyDescent="0.2"/>
  <cols>
    <col min="1" max="1" width="1.7109375" style="1" customWidth="1"/>
    <col min="2" max="2" width="25.7109375" style="5" customWidth="1"/>
    <col min="3" max="3" width="7.42578125" style="3" customWidth="1"/>
    <col min="4" max="4" width="6.5703125" style="1" customWidth="1"/>
    <col min="5" max="5" width="11.42578125" style="1"/>
    <col min="6" max="6" width="1.7109375" style="4" customWidth="1"/>
    <col min="7" max="7" width="8.7109375" style="6" customWidth="1"/>
    <col min="8" max="8" width="1.7109375" style="4" customWidth="1"/>
    <col min="9" max="9" width="7" style="1" customWidth="1"/>
    <col min="10" max="10" width="1.7109375" style="7" customWidth="1"/>
    <col min="11" max="11" width="58.42578125" style="1" bestFit="1" customWidth="1"/>
    <col min="12" max="16384" width="11.42578125" style="1"/>
  </cols>
  <sheetData>
    <row r="1" spans="2:12" ht="23.25" customHeight="1" x14ac:dyDescent="0.2">
      <c r="B1" s="982" t="s">
        <v>117</v>
      </c>
      <c r="C1" s="983" t="s">
        <v>116</v>
      </c>
      <c r="D1" s="983" t="s">
        <v>133</v>
      </c>
      <c r="E1" s="984" t="s">
        <v>119</v>
      </c>
      <c r="F1" s="985"/>
      <c r="G1" s="986" t="s">
        <v>115</v>
      </c>
      <c r="H1" s="985"/>
      <c r="I1" s="987" t="s">
        <v>118</v>
      </c>
      <c r="J1" s="1231"/>
      <c r="K1" s="987" t="s">
        <v>55</v>
      </c>
    </row>
    <row r="2" spans="2:12" x14ac:dyDescent="0.2">
      <c r="B2" s="1232" t="s">
        <v>27</v>
      </c>
      <c r="C2" s="1233" t="s">
        <v>108</v>
      </c>
      <c r="D2" s="1234" t="s">
        <v>637</v>
      </c>
      <c r="E2" s="993" t="s">
        <v>639</v>
      </c>
      <c r="F2" s="988"/>
      <c r="G2" s="1241">
        <v>42534</v>
      </c>
      <c r="H2" s="990"/>
      <c r="I2" s="1075" t="s">
        <v>500</v>
      </c>
      <c r="J2" s="989"/>
      <c r="K2" s="1367" t="s">
        <v>56</v>
      </c>
    </row>
    <row r="3" spans="2:12" x14ac:dyDescent="0.2">
      <c r="B3" s="1235" t="s">
        <v>28</v>
      </c>
      <c r="C3" s="1236" t="s">
        <v>111</v>
      </c>
      <c r="D3" s="1237" t="s">
        <v>138</v>
      </c>
      <c r="E3" s="994" t="s">
        <v>131</v>
      </c>
      <c r="F3" s="988"/>
      <c r="G3" s="1241">
        <v>42535</v>
      </c>
      <c r="H3" s="990"/>
      <c r="I3" s="1078" t="s">
        <v>501</v>
      </c>
      <c r="J3" s="989"/>
      <c r="K3" s="1368" t="s">
        <v>140</v>
      </c>
      <c r="L3" s="597"/>
    </row>
    <row r="4" spans="2:12" x14ac:dyDescent="0.2">
      <c r="B4" s="1235" t="s">
        <v>327</v>
      </c>
      <c r="C4" s="1236" t="s">
        <v>109</v>
      </c>
      <c r="D4" s="1237" t="s">
        <v>136</v>
      </c>
      <c r="E4" s="994" t="s">
        <v>121</v>
      </c>
      <c r="F4" s="988"/>
      <c r="G4" s="1241">
        <v>42536</v>
      </c>
      <c r="H4" s="990"/>
      <c r="I4" s="1078" t="s">
        <v>502</v>
      </c>
      <c r="J4" s="989"/>
      <c r="K4" s="1368" t="s">
        <v>302</v>
      </c>
    </row>
    <row r="5" spans="2:12" x14ac:dyDescent="0.2">
      <c r="B5" s="1235" t="s">
        <v>330</v>
      </c>
      <c r="C5" s="1236" t="s">
        <v>110</v>
      </c>
      <c r="D5" s="1237" t="s">
        <v>137</v>
      </c>
      <c r="E5" s="994" t="s">
        <v>122</v>
      </c>
      <c r="F5" s="988"/>
      <c r="G5" s="1241">
        <v>42537</v>
      </c>
      <c r="H5" s="990"/>
      <c r="I5" s="1078" t="s">
        <v>503</v>
      </c>
      <c r="J5" s="989"/>
      <c r="K5" s="1368" t="s">
        <v>30</v>
      </c>
    </row>
    <row r="6" spans="2:12" x14ac:dyDescent="0.2">
      <c r="B6" s="1235" t="s">
        <v>328</v>
      </c>
      <c r="C6" s="1236" t="s">
        <v>113</v>
      </c>
      <c r="D6" s="1237" t="s">
        <v>135</v>
      </c>
      <c r="E6" s="994" t="s">
        <v>120</v>
      </c>
      <c r="F6" s="988"/>
      <c r="G6" s="1241">
        <v>42538</v>
      </c>
      <c r="H6" s="990"/>
      <c r="I6" s="1078" t="s">
        <v>134</v>
      </c>
      <c r="J6" s="989"/>
      <c r="K6" s="1368" t="s">
        <v>31</v>
      </c>
    </row>
    <row r="7" spans="2:12" x14ac:dyDescent="0.2">
      <c r="B7" s="1235" t="s">
        <v>329</v>
      </c>
      <c r="C7" s="1236" t="s">
        <v>112</v>
      </c>
      <c r="D7" s="1237" t="s">
        <v>638</v>
      </c>
      <c r="E7" s="994" t="s">
        <v>640</v>
      </c>
      <c r="F7" s="988"/>
      <c r="G7" s="1241">
        <v>42539</v>
      </c>
      <c r="H7" s="990"/>
      <c r="I7" s="1078" t="s">
        <v>504</v>
      </c>
      <c r="J7" s="989"/>
      <c r="K7" s="1368" t="s">
        <v>32</v>
      </c>
    </row>
    <row r="8" spans="2:12" x14ac:dyDescent="0.2">
      <c r="B8" s="1238" t="s">
        <v>331</v>
      </c>
      <c r="C8" s="1239" t="s">
        <v>114</v>
      </c>
      <c r="D8" s="1240" t="s">
        <v>139</v>
      </c>
      <c r="E8" s="1224" t="s">
        <v>132</v>
      </c>
      <c r="F8" s="988"/>
      <c r="G8" s="1241">
        <v>42540</v>
      </c>
      <c r="H8" s="990"/>
      <c r="I8" s="1078" t="s">
        <v>505</v>
      </c>
      <c r="J8" s="989"/>
      <c r="K8" s="1368" t="s">
        <v>33</v>
      </c>
    </row>
    <row r="9" spans="2:12" x14ac:dyDescent="0.2">
      <c r="B9" s="5" t="s">
        <v>325</v>
      </c>
      <c r="F9" s="988"/>
      <c r="G9" s="1241">
        <v>42541</v>
      </c>
      <c r="H9" s="990"/>
      <c r="I9" s="1078" t="s">
        <v>506</v>
      </c>
      <c r="J9" s="989"/>
      <c r="K9" s="1368" t="s">
        <v>34</v>
      </c>
    </row>
    <row r="10" spans="2:12" x14ac:dyDescent="0.2">
      <c r="F10" s="988"/>
      <c r="G10" s="1241">
        <v>42542</v>
      </c>
      <c r="H10" s="990"/>
      <c r="I10" s="1078" t="s">
        <v>135</v>
      </c>
      <c r="J10" s="989"/>
      <c r="K10" s="1368" t="s">
        <v>35</v>
      </c>
    </row>
    <row r="11" spans="2:12" x14ac:dyDescent="0.2">
      <c r="G11" s="1241">
        <v>42543</v>
      </c>
      <c r="H11" s="990"/>
      <c r="I11" s="1078" t="s">
        <v>507</v>
      </c>
      <c r="K11" s="1368" t="s">
        <v>140</v>
      </c>
      <c r="L11" s="597"/>
    </row>
    <row r="12" spans="2:12" x14ac:dyDescent="0.2">
      <c r="G12" s="1241">
        <v>42544</v>
      </c>
      <c r="H12" s="990"/>
      <c r="I12" s="1078" t="s">
        <v>508</v>
      </c>
      <c r="K12" s="1368" t="s">
        <v>36</v>
      </c>
    </row>
    <row r="13" spans="2:12" x14ac:dyDescent="0.2">
      <c r="G13" s="1241">
        <v>42545</v>
      </c>
      <c r="H13" s="990"/>
      <c r="I13" s="1078" t="s">
        <v>509</v>
      </c>
      <c r="K13" s="1368" t="s">
        <v>37</v>
      </c>
    </row>
    <row r="14" spans="2:12" x14ac:dyDescent="0.2">
      <c r="G14" s="1241">
        <v>42546</v>
      </c>
      <c r="H14" s="990"/>
      <c r="I14" s="1078" t="s">
        <v>510</v>
      </c>
      <c r="K14" s="1368" t="s">
        <v>38</v>
      </c>
    </row>
    <row r="15" spans="2:12" x14ac:dyDescent="0.2">
      <c r="G15" s="1241">
        <v>42547</v>
      </c>
      <c r="H15" s="990"/>
      <c r="I15" s="1078" t="s">
        <v>511</v>
      </c>
      <c r="K15" s="1368" t="s">
        <v>293</v>
      </c>
    </row>
    <row r="16" spans="2:12" x14ac:dyDescent="0.2">
      <c r="G16" s="1241">
        <v>42548</v>
      </c>
      <c r="H16" s="990"/>
      <c r="I16" s="1078" t="s">
        <v>512</v>
      </c>
      <c r="K16" s="1368" t="s">
        <v>294</v>
      </c>
    </row>
    <row r="17" spans="7:12" x14ac:dyDescent="0.2">
      <c r="G17" s="1241">
        <v>42549</v>
      </c>
      <c r="H17" s="990"/>
      <c r="I17" s="1078" t="s">
        <v>513</v>
      </c>
      <c r="K17" s="1368" t="s">
        <v>53</v>
      </c>
    </row>
    <row r="18" spans="7:12" x14ac:dyDescent="0.2">
      <c r="G18" s="1241">
        <v>42550</v>
      </c>
      <c r="H18" s="990"/>
      <c r="I18" s="1078" t="s">
        <v>514</v>
      </c>
      <c r="K18" s="1368" t="s">
        <v>54</v>
      </c>
    </row>
    <row r="19" spans="7:12" x14ac:dyDescent="0.2">
      <c r="G19" s="1241">
        <v>42551</v>
      </c>
      <c r="H19" s="990"/>
      <c r="I19" s="1078" t="s">
        <v>515</v>
      </c>
      <c r="K19" s="1368" t="s">
        <v>140</v>
      </c>
      <c r="L19" s="597"/>
    </row>
    <row r="20" spans="7:12" x14ac:dyDescent="0.2">
      <c r="G20" s="1241" t="s">
        <v>499</v>
      </c>
      <c r="H20" s="990"/>
      <c r="I20" s="1078" t="s">
        <v>516</v>
      </c>
      <c r="K20" s="1368" t="s">
        <v>299</v>
      </c>
    </row>
    <row r="21" spans="7:12" x14ac:dyDescent="0.2">
      <c r="G21" s="1241">
        <v>42552</v>
      </c>
      <c r="H21" s="990"/>
      <c r="I21" s="1078" t="s">
        <v>517</v>
      </c>
      <c r="K21" s="1369" t="s">
        <v>301</v>
      </c>
    </row>
    <row r="22" spans="7:12" x14ac:dyDescent="0.2">
      <c r="G22" s="1241">
        <v>42553</v>
      </c>
      <c r="H22" s="990"/>
      <c r="I22" s="1078" t="s">
        <v>518</v>
      </c>
    </row>
    <row r="23" spans="7:12" x14ac:dyDescent="0.2">
      <c r="G23" s="1242">
        <v>42554</v>
      </c>
      <c r="H23" s="990"/>
      <c r="I23" s="1078" t="s">
        <v>519</v>
      </c>
      <c r="K23" s="1370" t="s">
        <v>628</v>
      </c>
    </row>
    <row r="24" spans="7:12" x14ac:dyDescent="0.2">
      <c r="G24" s="1241">
        <v>42555</v>
      </c>
      <c r="H24" s="990"/>
      <c r="I24" s="1078" t="s">
        <v>520</v>
      </c>
      <c r="K24" s="599"/>
    </row>
    <row r="25" spans="7:12" x14ac:dyDescent="0.2">
      <c r="G25" s="1241">
        <v>42556</v>
      </c>
      <c r="H25" s="990"/>
      <c r="I25" s="1078" t="s">
        <v>136</v>
      </c>
      <c r="K25" s="598" t="s">
        <v>2036</v>
      </c>
    </row>
    <row r="26" spans="7:12" x14ac:dyDescent="0.2">
      <c r="G26" s="1241">
        <v>42557</v>
      </c>
      <c r="H26" s="990"/>
      <c r="I26" s="1078" t="s">
        <v>521</v>
      </c>
      <c r="K26" s="598" t="s">
        <v>2037</v>
      </c>
    </row>
    <row r="27" spans="7:12" x14ac:dyDescent="0.2">
      <c r="G27" s="1241">
        <v>42558</v>
      </c>
      <c r="H27" s="990"/>
      <c r="I27" s="1078" t="s">
        <v>522</v>
      </c>
      <c r="K27" s="598" t="s">
        <v>2038</v>
      </c>
    </row>
    <row r="28" spans="7:12" x14ac:dyDescent="0.2">
      <c r="G28" s="1241">
        <v>42559</v>
      </c>
      <c r="H28" s="990"/>
      <c r="I28" s="1078" t="s">
        <v>523</v>
      </c>
      <c r="K28" s="598"/>
    </row>
    <row r="29" spans="7:12" x14ac:dyDescent="0.2">
      <c r="G29" s="1241">
        <v>42560</v>
      </c>
      <c r="H29" s="990"/>
      <c r="I29" s="1078" t="s">
        <v>524</v>
      </c>
      <c r="K29" s="598"/>
    </row>
    <row r="30" spans="7:12" x14ac:dyDescent="0.2">
      <c r="G30" s="1241">
        <v>42561</v>
      </c>
      <c r="H30" s="990"/>
      <c r="I30" s="1078" t="s">
        <v>525</v>
      </c>
      <c r="K30" s="598"/>
    </row>
    <row r="31" spans="7:12" x14ac:dyDescent="0.2">
      <c r="G31" s="1241">
        <v>42562</v>
      </c>
      <c r="H31" s="990"/>
      <c r="I31" s="1078" t="s">
        <v>526</v>
      </c>
      <c r="K31" s="598"/>
    </row>
    <row r="32" spans="7:12" x14ac:dyDescent="0.2">
      <c r="G32" s="1241">
        <v>42563</v>
      </c>
      <c r="H32" s="990"/>
      <c r="I32" s="1078" t="s">
        <v>634</v>
      </c>
    </row>
    <row r="33" spans="7:11" x14ac:dyDescent="0.2">
      <c r="G33" s="1241">
        <v>42564</v>
      </c>
      <c r="H33" s="990"/>
      <c r="I33" s="1078" t="s">
        <v>635</v>
      </c>
      <c r="K33" s="598"/>
    </row>
    <row r="34" spans="7:11" x14ac:dyDescent="0.2">
      <c r="G34" s="1241">
        <v>42565</v>
      </c>
      <c r="H34" s="990"/>
      <c r="I34" s="1078" t="s">
        <v>636</v>
      </c>
      <c r="K34" s="598"/>
    </row>
    <row r="35" spans="7:11" x14ac:dyDescent="0.2">
      <c r="G35" s="1241">
        <v>42566</v>
      </c>
      <c r="H35" s="990"/>
      <c r="I35" s="1078" t="s">
        <v>140</v>
      </c>
      <c r="K35" s="598"/>
    </row>
    <row r="36" spans="7:11" x14ac:dyDescent="0.2">
      <c r="G36" s="1241">
        <v>42567</v>
      </c>
      <c r="H36" s="990"/>
      <c r="I36" s="1078" t="s">
        <v>140</v>
      </c>
      <c r="K36" s="598"/>
    </row>
    <row r="37" spans="7:11" x14ac:dyDescent="0.2">
      <c r="G37" s="1241">
        <v>42568</v>
      </c>
      <c r="H37" s="990"/>
      <c r="I37" s="1078" t="s">
        <v>140</v>
      </c>
      <c r="K37" s="598"/>
    </row>
    <row r="38" spans="7:11" x14ac:dyDescent="0.2">
      <c r="G38" s="1241">
        <v>42569</v>
      </c>
      <c r="H38" s="990"/>
      <c r="I38" s="1078" t="s">
        <v>140</v>
      </c>
      <c r="K38" s="598"/>
    </row>
    <row r="39" spans="7:11" x14ac:dyDescent="0.2">
      <c r="G39" s="1241">
        <v>42570</v>
      </c>
      <c r="H39" s="990"/>
      <c r="I39" s="1078" t="s">
        <v>140</v>
      </c>
      <c r="K39" s="598"/>
    </row>
    <row r="40" spans="7:11" x14ac:dyDescent="0.2">
      <c r="G40" s="1241">
        <v>42571</v>
      </c>
      <c r="H40" s="990"/>
      <c r="I40" s="1078" t="s">
        <v>140</v>
      </c>
      <c r="K40" s="599"/>
    </row>
    <row r="41" spans="7:11" x14ac:dyDescent="0.2">
      <c r="G41" s="1241">
        <v>42572</v>
      </c>
      <c r="H41" s="990"/>
      <c r="I41" s="1078" t="s">
        <v>140</v>
      </c>
      <c r="K41" s="598"/>
    </row>
    <row r="42" spans="7:11" x14ac:dyDescent="0.2">
      <c r="G42" s="1241">
        <v>42573</v>
      </c>
      <c r="H42" s="990"/>
      <c r="I42" s="1078" t="s">
        <v>140</v>
      </c>
      <c r="K42" s="598"/>
    </row>
    <row r="43" spans="7:11" x14ac:dyDescent="0.2">
      <c r="G43" s="1241">
        <v>42574</v>
      </c>
      <c r="H43" s="990"/>
      <c r="I43" s="1078" t="s">
        <v>140</v>
      </c>
    </row>
    <row r="44" spans="7:11" x14ac:dyDescent="0.2">
      <c r="G44" s="1241">
        <v>42575</v>
      </c>
      <c r="H44" s="990"/>
      <c r="I44" s="1078" t="s">
        <v>140</v>
      </c>
    </row>
    <row r="45" spans="7:11" x14ac:dyDescent="0.2">
      <c r="G45" s="1241">
        <v>42576</v>
      </c>
      <c r="H45" s="990"/>
      <c r="I45" s="1078" t="s">
        <v>140</v>
      </c>
    </row>
    <row r="46" spans="7:11" x14ac:dyDescent="0.2">
      <c r="G46" s="1241">
        <v>42577</v>
      </c>
      <c r="H46" s="990"/>
      <c r="I46" s="1078" t="s">
        <v>140</v>
      </c>
    </row>
    <row r="47" spans="7:11" x14ac:dyDescent="0.2">
      <c r="G47" s="1241">
        <v>42578</v>
      </c>
      <c r="H47" s="990"/>
      <c r="I47" s="1078" t="s">
        <v>140</v>
      </c>
    </row>
    <row r="48" spans="7:11" x14ac:dyDescent="0.2">
      <c r="G48" s="1241">
        <v>42579</v>
      </c>
      <c r="H48" s="990"/>
      <c r="I48" s="1078" t="s">
        <v>140</v>
      </c>
    </row>
    <row r="49" spans="7:9" x14ac:dyDescent="0.2">
      <c r="G49" s="1241">
        <v>42580</v>
      </c>
      <c r="H49" s="990"/>
      <c r="I49" s="1078" t="s">
        <v>140</v>
      </c>
    </row>
    <row r="50" spans="7:9" x14ac:dyDescent="0.2">
      <c r="G50" s="1241">
        <v>42581</v>
      </c>
      <c r="H50" s="990"/>
      <c r="I50" s="1078" t="s">
        <v>140</v>
      </c>
    </row>
    <row r="51" spans="7:9" x14ac:dyDescent="0.2">
      <c r="G51" s="1241">
        <v>42582</v>
      </c>
      <c r="H51" s="990"/>
      <c r="I51" s="1078" t="s">
        <v>140</v>
      </c>
    </row>
    <row r="52" spans="7:9" x14ac:dyDescent="0.2">
      <c r="G52" s="1241" t="s">
        <v>140</v>
      </c>
      <c r="H52" s="990"/>
      <c r="I52" s="1078" t="s">
        <v>140</v>
      </c>
    </row>
    <row r="53" spans="7:9" x14ac:dyDescent="0.2">
      <c r="G53" s="1241" t="s">
        <v>140</v>
      </c>
      <c r="H53" s="990"/>
      <c r="I53" s="1078" t="s">
        <v>140</v>
      </c>
    </row>
    <row r="54" spans="7:9" x14ac:dyDescent="0.2">
      <c r="G54" s="1241" t="s">
        <v>140</v>
      </c>
      <c r="H54" s="990"/>
      <c r="I54" s="1078" t="s">
        <v>140</v>
      </c>
    </row>
    <row r="55" spans="7:9" x14ac:dyDescent="0.2">
      <c r="G55" s="1242" t="s">
        <v>140</v>
      </c>
      <c r="H55" s="990"/>
      <c r="I55" s="1078" t="s">
        <v>140</v>
      </c>
    </row>
    <row r="56" spans="7:9" x14ac:dyDescent="0.2">
      <c r="G56" s="1241" t="s">
        <v>140</v>
      </c>
      <c r="H56" s="990"/>
      <c r="I56" s="1078" t="s">
        <v>140</v>
      </c>
    </row>
    <row r="57" spans="7:9" x14ac:dyDescent="0.2">
      <c r="G57" s="1241" t="s">
        <v>140</v>
      </c>
      <c r="H57" s="990"/>
      <c r="I57" s="1078" t="s">
        <v>140</v>
      </c>
    </row>
    <row r="58" spans="7:9" x14ac:dyDescent="0.2">
      <c r="G58" s="1241" t="s">
        <v>140</v>
      </c>
      <c r="H58" s="990"/>
      <c r="I58" s="1078" t="s">
        <v>140</v>
      </c>
    </row>
    <row r="59" spans="7:9" x14ac:dyDescent="0.2">
      <c r="G59" s="1241" t="s">
        <v>140</v>
      </c>
      <c r="H59" s="990"/>
      <c r="I59" s="1078" t="s">
        <v>140</v>
      </c>
    </row>
    <row r="60" spans="7:9" x14ac:dyDescent="0.2">
      <c r="G60" s="1241" t="s">
        <v>140</v>
      </c>
      <c r="H60" s="990"/>
      <c r="I60" s="1078" t="s">
        <v>140</v>
      </c>
    </row>
    <row r="61" spans="7:9" x14ac:dyDescent="0.2">
      <c r="G61" s="1241" t="s">
        <v>140</v>
      </c>
      <c r="H61" s="990"/>
      <c r="I61" s="1078" t="s">
        <v>140</v>
      </c>
    </row>
    <row r="62" spans="7:9" x14ac:dyDescent="0.2">
      <c r="G62" s="1241" t="s">
        <v>140</v>
      </c>
      <c r="H62" s="990"/>
      <c r="I62" s="1078" t="s">
        <v>140</v>
      </c>
    </row>
    <row r="63" spans="7:9" x14ac:dyDescent="0.2">
      <c r="G63" s="1241" t="s">
        <v>140</v>
      </c>
      <c r="H63" s="990"/>
      <c r="I63" s="1078" t="s">
        <v>140</v>
      </c>
    </row>
    <row r="64" spans="7:9" x14ac:dyDescent="0.2">
      <c r="G64" s="1241" t="s">
        <v>140</v>
      </c>
      <c r="H64" s="990"/>
      <c r="I64" s="1078" t="s">
        <v>140</v>
      </c>
    </row>
    <row r="65" spans="7:9" x14ac:dyDescent="0.2">
      <c r="G65" s="1241" t="s">
        <v>140</v>
      </c>
      <c r="H65" s="990"/>
      <c r="I65" s="1078" t="s">
        <v>140</v>
      </c>
    </row>
    <row r="66" spans="7:9" x14ac:dyDescent="0.2">
      <c r="G66" s="1241" t="s">
        <v>140</v>
      </c>
      <c r="H66" s="990"/>
      <c r="I66" s="1078" t="s">
        <v>140</v>
      </c>
    </row>
    <row r="67" spans="7:9" x14ac:dyDescent="0.2">
      <c r="G67" s="1241" t="s">
        <v>140</v>
      </c>
      <c r="H67" s="990"/>
      <c r="I67" s="1078" t="s">
        <v>140</v>
      </c>
    </row>
    <row r="68" spans="7:9" x14ac:dyDescent="0.2">
      <c r="G68" s="1241" t="s">
        <v>140</v>
      </c>
      <c r="H68" s="990"/>
      <c r="I68" s="1078" t="s">
        <v>140</v>
      </c>
    </row>
    <row r="69" spans="7:9" x14ac:dyDescent="0.2">
      <c r="G69" s="1241" t="s">
        <v>140</v>
      </c>
      <c r="H69" s="990"/>
      <c r="I69" s="1078" t="s">
        <v>140</v>
      </c>
    </row>
    <row r="70" spans="7:9" x14ac:dyDescent="0.2">
      <c r="G70" s="1241" t="s">
        <v>140</v>
      </c>
      <c r="H70" s="990"/>
      <c r="I70" s="1078" t="s">
        <v>140</v>
      </c>
    </row>
    <row r="71" spans="7:9" x14ac:dyDescent="0.2">
      <c r="G71" s="1243" t="s">
        <v>140</v>
      </c>
      <c r="H71" s="990"/>
      <c r="I71" s="1078" t="s">
        <v>140</v>
      </c>
    </row>
    <row r="72" spans="7:9" x14ac:dyDescent="0.2">
      <c r="H72" s="990"/>
      <c r="I72" s="1078" t="s">
        <v>140</v>
      </c>
    </row>
    <row r="73" spans="7:9" x14ac:dyDescent="0.2">
      <c r="H73" s="990"/>
      <c r="I73" s="1078" t="s">
        <v>140</v>
      </c>
    </row>
    <row r="74" spans="7:9" x14ac:dyDescent="0.2">
      <c r="H74" s="990"/>
      <c r="I74" s="1078" t="s">
        <v>140</v>
      </c>
    </row>
    <row r="75" spans="7:9" x14ac:dyDescent="0.2">
      <c r="H75" s="990"/>
      <c r="I75" s="1078" t="s">
        <v>140</v>
      </c>
    </row>
    <row r="76" spans="7:9" x14ac:dyDescent="0.2">
      <c r="H76" s="990"/>
      <c r="I76" s="1078" t="s">
        <v>140</v>
      </c>
    </row>
    <row r="77" spans="7:9" x14ac:dyDescent="0.2">
      <c r="H77" s="990"/>
      <c r="I77" s="1078" t="s">
        <v>140</v>
      </c>
    </row>
    <row r="78" spans="7:9" x14ac:dyDescent="0.2">
      <c r="H78" s="990"/>
      <c r="I78" s="1078" t="s">
        <v>140</v>
      </c>
    </row>
    <row r="79" spans="7:9" x14ac:dyDescent="0.2">
      <c r="H79" s="990"/>
      <c r="I79" s="1078" t="s">
        <v>140</v>
      </c>
    </row>
    <row r="80" spans="7:9" x14ac:dyDescent="0.2">
      <c r="H80" s="990"/>
      <c r="I80" s="1078" t="s">
        <v>140</v>
      </c>
    </row>
    <row r="81" spans="8:9" x14ac:dyDescent="0.2">
      <c r="H81" s="990"/>
      <c r="I81" s="1078" t="s">
        <v>140</v>
      </c>
    </row>
    <row r="82" spans="8:9" x14ac:dyDescent="0.2">
      <c r="H82" s="990"/>
      <c r="I82" s="1078" t="s">
        <v>140</v>
      </c>
    </row>
    <row r="83" spans="8:9" x14ac:dyDescent="0.2">
      <c r="H83" s="990"/>
      <c r="I83" s="1078" t="s">
        <v>140</v>
      </c>
    </row>
    <row r="84" spans="8:9" x14ac:dyDescent="0.2">
      <c r="H84" s="990"/>
      <c r="I84" s="1078" t="s">
        <v>140</v>
      </c>
    </row>
    <row r="85" spans="8:9" x14ac:dyDescent="0.2">
      <c r="H85" s="990"/>
      <c r="I85" s="1078" t="s">
        <v>140</v>
      </c>
    </row>
    <row r="86" spans="8:9" x14ac:dyDescent="0.2">
      <c r="H86" s="990"/>
      <c r="I86" s="1078" t="s">
        <v>140</v>
      </c>
    </row>
    <row r="87" spans="8:9" x14ac:dyDescent="0.2">
      <c r="H87" s="990"/>
      <c r="I87" s="1078" t="s">
        <v>140</v>
      </c>
    </row>
    <row r="88" spans="8:9" x14ac:dyDescent="0.2">
      <c r="H88" s="990"/>
      <c r="I88" s="1078" t="s">
        <v>140</v>
      </c>
    </row>
    <row r="89" spans="8:9" x14ac:dyDescent="0.2">
      <c r="H89" s="990"/>
      <c r="I89" s="1078" t="s">
        <v>140</v>
      </c>
    </row>
    <row r="90" spans="8:9" x14ac:dyDescent="0.2">
      <c r="H90" s="990"/>
      <c r="I90" s="1078" t="s">
        <v>140</v>
      </c>
    </row>
    <row r="91" spans="8:9" x14ac:dyDescent="0.2">
      <c r="H91" s="990"/>
      <c r="I91" s="1078" t="s">
        <v>140</v>
      </c>
    </row>
    <row r="92" spans="8:9" x14ac:dyDescent="0.2">
      <c r="H92" s="990"/>
      <c r="I92" s="1078" t="s">
        <v>140</v>
      </c>
    </row>
    <row r="93" spans="8:9" x14ac:dyDescent="0.2">
      <c r="H93" s="990"/>
      <c r="I93" s="1078" t="s">
        <v>140</v>
      </c>
    </row>
    <row r="94" spans="8:9" x14ac:dyDescent="0.2">
      <c r="H94" s="990"/>
      <c r="I94" s="1078" t="s">
        <v>140</v>
      </c>
    </row>
    <row r="95" spans="8:9" x14ac:dyDescent="0.2">
      <c r="H95" s="990"/>
      <c r="I95" s="1078" t="s">
        <v>140</v>
      </c>
    </row>
    <row r="96" spans="8:9" x14ac:dyDescent="0.2">
      <c r="H96" s="990"/>
      <c r="I96" s="1078" t="s">
        <v>140</v>
      </c>
    </row>
    <row r="97" spans="8:9" x14ac:dyDescent="0.2">
      <c r="H97" s="990"/>
      <c r="I97" s="1078" t="s">
        <v>140</v>
      </c>
    </row>
    <row r="98" spans="8:9" x14ac:dyDescent="0.2">
      <c r="H98" s="990"/>
      <c r="I98" s="1078" t="s">
        <v>140</v>
      </c>
    </row>
    <row r="99" spans="8:9" x14ac:dyDescent="0.2">
      <c r="H99" s="990"/>
      <c r="I99" s="1078" t="s">
        <v>140</v>
      </c>
    </row>
    <row r="100" spans="8:9" x14ac:dyDescent="0.2">
      <c r="H100" s="990"/>
      <c r="I100" s="1078" t="s">
        <v>140</v>
      </c>
    </row>
    <row r="101" spans="8:9" x14ac:dyDescent="0.2">
      <c r="H101" s="990"/>
      <c r="I101" s="1078" t="s">
        <v>140</v>
      </c>
    </row>
    <row r="102" spans="8:9" x14ac:dyDescent="0.2">
      <c r="H102" s="990"/>
      <c r="I102" s="1078" t="s">
        <v>140</v>
      </c>
    </row>
    <row r="103" spans="8:9" x14ac:dyDescent="0.2">
      <c r="H103" s="990"/>
      <c r="I103" s="1078" t="s">
        <v>140</v>
      </c>
    </row>
    <row r="104" spans="8:9" x14ac:dyDescent="0.2">
      <c r="H104" s="990"/>
      <c r="I104" s="1078" t="s">
        <v>140</v>
      </c>
    </row>
    <row r="105" spans="8:9" x14ac:dyDescent="0.2">
      <c r="H105" s="990"/>
      <c r="I105" s="1078" t="s">
        <v>140</v>
      </c>
    </row>
    <row r="106" spans="8:9" x14ac:dyDescent="0.2">
      <c r="H106" s="990"/>
      <c r="I106" s="1078" t="s">
        <v>140</v>
      </c>
    </row>
    <row r="107" spans="8:9" x14ac:dyDescent="0.2">
      <c r="H107" s="990"/>
      <c r="I107" s="1078" t="s">
        <v>140</v>
      </c>
    </row>
    <row r="108" spans="8:9" x14ac:dyDescent="0.2">
      <c r="H108" s="990"/>
      <c r="I108" s="1078" t="s">
        <v>140</v>
      </c>
    </row>
    <row r="109" spans="8:9" x14ac:dyDescent="0.2">
      <c r="H109" s="990"/>
      <c r="I109" s="1078" t="s">
        <v>140</v>
      </c>
    </row>
    <row r="110" spans="8:9" x14ac:dyDescent="0.2">
      <c r="H110" s="990"/>
      <c r="I110" s="1078" t="s">
        <v>140</v>
      </c>
    </row>
    <row r="111" spans="8:9" x14ac:dyDescent="0.2">
      <c r="H111" s="990"/>
      <c r="I111" s="1078" t="s">
        <v>140</v>
      </c>
    </row>
    <row r="112" spans="8:9" x14ac:dyDescent="0.2">
      <c r="H112" s="990"/>
      <c r="I112" s="1078" t="s">
        <v>140</v>
      </c>
    </row>
    <row r="113" spans="8:9" x14ac:dyDescent="0.2">
      <c r="H113" s="990"/>
      <c r="I113" s="1078" t="s">
        <v>140</v>
      </c>
    </row>
    <row r="114" spans="8:9" x14ac:dyDescent="0.2">
      <c r="H114" s="990"/>
      <c r="I114" s="1078" t="s">
        <v>140</v>
      </c>
    </row>
    <row r="115" spans="8:9" x14ac:dyDescent="0.2">
      <c r="H115" s="990"/>
      <c r="I115" s="1078" t="s">
        <v>140</v>
      </c>
    </row>
    <row r="116" spans="8:9" x14ac:dyDescent="0.2">
      <c r="H116" s="990"/>
      <c r="I116" s="1078" t="s">
        <v>140</v>
      </c>
    </row>
    <row r="117" spans="8:9" x14ac:dyDescent="0.2">
      <c r="H117" s="990"/>
      <c r="I117" s="1078" t="s">
        <v>140</v>
      </c>
    </row>
    <row r="118" spans="8:9" x14ac:dyDescent="0.2">
      <c r="H118" s="990"/>
      <c r="I118" s="1078" t="s">
        <v>140</v>
      </c>
    </row>
    <row r="119" spans="8:9" x14ac:dyDescent="0.2">
      <c r="H119" s="990"/>
      <c r="I119" s="1078" t="s">
        <v>140</v>
      </c>
    </row>
    <row r="120" spans="8:9" x14ac:dyDescent="0.2">
      <c r="H120" s="990"/>
      <c r="I120" s="1078" t="s">
        <v>140</v>
      </c>
    </row>
    <row r="121" spans="8:9" x14ac:dyDescent="0.2">
      <c r="H121" s="990"/>
      <c r="I121" s="1078" t="s">
        <v>140</v>
      </c>
    </row>
    <row r="122" spans="8:9" x14ac:dyDescent="0.2">
      <c r="H122" s="990"/>
      <c r="I122" s="1081" t="s">
        <v>140</v>
      </c>
    </row>
    <row r="123" spans="8:9" x14ac:dyDescent="0.2">
      <c r="H123" s="990"/>
      <c r="I123" s="991"/>
    </row>
    <row r="124" spans="8:9" x14ac:dyDescent="0.2">
      <c r="H124" s="990"/>
      <c r="I124" s="992"/>
    </row>
    <row r="125" spans="8:9" x14ac:dyDescent="0.2">
      <c r="H125" s="990"/>
      <c r="I125" s="992"/>
    </row>
    <row r="126" spans="8:9" x14ac:dyDescent="0.2">
      <c r="H126" s="990"/>
      <c r="I126" s="992"/>
    </row>
    <row r="127" spans="8:9" x14ac:dyDescent="0.2">
      <c r="H127" s="990"/>
      <c r="I127" s="992"/>
    </row>
    <row r="128" spans="8:9" x14ac:dyDescent="0.2">
      <c r="H128" s="990"/>
      <c r="I128" s="992"/>
    </row>
    <row r="129" spans="8:9" x14ac:dyDescent="0.2">
      <c r="H129" s="990"/>
      <c r="I129" s="992"/>
    </row>
    <row r="130" spans="8:9" x14ac:dyDescent="0.2">
      <c r="H130" s="990"/>
      <c r="I130" s="992"/>
    </row>
    <row r="131" spans="8:9" x14ac:dyDescent="0.2">
      <c r="H131" s="990"/>
      <c r="I131" s="992"/>
    </row>
    <row r="132" spans="8:9" x14ac:dyDescent="0.2">
      <c r="H132" s="990"/>
      <c r="I132" s="992"/>
    </row>
    <row r="133" spans="8:9" x14ac:dyDescent="0.2">
      <c r="H133" s="990"/>
      <c r="I133" s="992"/>
    </row>
    <row r="134" spans="8:9" x14ac:dyDescent="0.2">
      <c r="H134" s="990"/>
      <c r="I134" s="992"/>
    </row>
    <row r="135" spans="8:9" x14ac:dyDescent="0.2">
      <c r="H135" s="990"/>
      <c r="I135" s="992"/>
    </row>
    <row r="136" spans="8:9" x14ac:dyDescent="0.2">
      <c r="H136" s="990"/>
      <c r="I136" s="992"/>
    </row>
    <row r="137" spans="8:9" x14ac:dyDescent="0.2">
      <c r="H137" s="990"/>
      <c r="I137" s="992"/>
    </row>
    <row r="138" spans="8:9" x14ac:dyDescent="0.2">
      <c r="H138" s="990"/>
      <c r="I138" s="992"/>
    </row>
    <row r="139" spans="8:9" x14ac:dyDescent="0.2">
      <c r="H139" s="990"/>
      <c r="I139" s="992"/>
    </row>
    <row r="140" spans="8:9" x14ac:dyDescent="0.2">
      <c r="H140" s="990"/>
      <c r="I140" s="992"/>
    </row>
    <row r="141" spans="8:9" x14ac:dyDescent="0.2">
      <c r="H141" s="990"/>
      <c r="I141" s="992"/>
    </row>
    <row r="142" spans="8:9" x14ac:dyDescent="0.2">
      <c r="H142" s="990"/>
      <c r="I142" s="992"/>
    </row>
    <row r="143" spans="8:9" x14ac:dyDescent="0.2">
      <c r="H143" s="990"/>
      <c r="I143" s="992"/>
    </row>
    <row r="144" spans="8:9" x14ac:dyDescent="0.2">
      <c r="H144" s="990"/>
      <c r="I144" s="992"/>
    </row>
    <row r="145" spans="8:9" x14ac:dyDescent="0.2">
      <c r="H145" s="990"/>
      <c r="I145" s="992"/>
    </row>
    <row r="146" spans="8:9" x14ac:dyDescent="0.2">
      <c r="H146" s="990"/>
      <c r="I146" s="992"/>
    </row>
    <row r="147" spans="8:9" x14ac:dyDescent="0.2">
      <c r="H147" s="990"/>
      <c r="I147" s="992"/>
    </row>
    <row r="148" spans="8:9" x14ac:dyDescent="0.2">
      <c r="H148" s="990"/>
      <c r="I148" s="992"/>
    </row>
    <row r="149" spans="8:9" x14ac:dyDescent="0.2">
      <c r="H149" s="990"/>
      <c r="I149" s="992"/>
    </row>
    <row r="150" spans="8:9" x14ac:dyDescent="0.2">
      <c r="H150" s="990"/>
      <c r="I150" s="992"/>
    </row>
    <row r="151" spans="8:9" x14ac:dyDescent="0.2">
      <c r="H151" s="990"/>
      <c r="I151" s="992"/>
    </row>
    <row r="152" spans="8:9" x14ac:dyDescent="0.2">
      <c r="H152" s="990"/>
      <c r="I152" s="992"/>
    </row>
    <row r="153" spans="8:9" x14ac:dyDescent="0.2">
      <c r="H153" s="990"/>
      <c r="I153" s="992"/>
    </row>
    <row r="154" spans="8:9" x14ac:dyDescent="0.2">
      <c r="H154" s="990"/>
      <c r="I154" s="992"/>
    </row>
    <row r="155" spans="8:9" x14ac:dyDescent="0.2">
      <c r="H155" s="990"/>
      <c r="I155" s="992"/>
    </row>
    <row r="156" spans="8:9" x14ac:dyDescent="0.2">
      <c r="H156" s="990"/>
      <c r="I156" s="992"/>
    </row>
    <row r="157" spans="8:9" x14ac:dyDescent="0.2">
      <c r="H157" s="990"/>
      <c r="I157" s="992"/>
    </row>
    <row r="158" spans="8:9" x14ac:dyDescent="0.2">
      <c r="H158" s="990"/>
      <c r="I158" s="992"/>
    </row>
    <row r="159" spans="8:9" x14ac:dyDescent="0.2">
      <c r="H159" s="990"/>
      <c r="I159" s="992"/>
    </row>
    <row r="160" spans="8:9" x14ac:dyDescent="0.2">
      <c r="H160" s="990"/>
      <c r="I160" s="992"/>
    </row>
    <row r="161" spans="8:9" x14ac:dyDescent="0.2">
      <c r="H161" s="990"/>
      <c r="I161" s="992"/>
    </row>
    <row r="162" spans="8:9" x14ac:dyDescent="0.2">
      <c r="H162" s="990"/>
      <c r="I162" s="992"/>
    </row>
    <row r="163" spans="8:9" x14ac:dyDescent="0.2">
      <c r="H163" s="990"/>
      <c r="I163" s="992"/>
    </row>
    <row r="164" spans="8:9" x14ac:dyDescent="0.2">
      <c r="H164" s="990"/>
      <c r="I164" s="992"/>
    </row>
    <row r="165" spans="8:9" x14ac:dyDescent="0.2">
      <c r="H165" s="990"/>
      <c r="I165" s="992"/>
    </row>
    <row r="166" spans="8:9" x14ac:dyDescent="0.2">
      <c r="H166" s="990"/>
      <c r="I166" s="992"/>
    </row>
    <row r="167" spans="8:9" x14ac:dyDescent="0.2">
      <c r="H167" s="990"/>
      <c r="I167" s="992"/>
    </row>
    <row r="168" spans="8:9" x14ac:dyDescent="0.2">
      <c r="H168" s="990"/>
      <c r="I168" s="992"/>
    </row>
    <row r="169" spans="8:9" x14ac:dyDescent="0.2">
      <c r="H169" s="990"/>
      <c r="I169" s="992"/>
    </row>
    <row r="170" spans="8:9" x14ac:dyDescent="0.2">
      <c r="H170" s="990"/>
      <c r="I170" s="992"/>
    </row>
    <row r="171" spans="8:9" x14ac:dyDescent="0.2">
      <c r="H171" s="990"/>
      <c r="I171" s="992"/>
    </row>
    <row r="172" spans="8:9" x14ac:dyDescent="0.2">
      <c r="H172" s="990"/>
      <c r="I172" s="992"/>
    </row>
    <row r="173" spans="8:9" x14ac:dyDescent="0.2">
      <c r="H173" s="990"/>
      <c r="I173" s="992"/>
    </row>
    <row r="174" spans="8:9" x14ac:dyDescent="0.2">
      <c r="H174" s="990"/>
      <c r="I174" s="992"/>
    </row>
    <row r="175" spans="8:9" x14ac:dyDescent="0.2">
      <c r="H175" s="990"/>
      <c r="I175" s="992"/>
    </row>
    <row r="176" spans="8:9" x14ac:dyDescent="0.2">
      <c r="H176" s="990"/>
      <c r="I176" s="992"/>
    </row>
    <row r="177" spans="8:9" x14ac:dyDescent="0.2">
      <c r="H177" s="990"/>
      <c r="I177" s="992"/>
    </row>
    <row r="178" spans="8:9" x14ac:dyDescent="0.2">
      <c r="H178" s="990"/>
      <c r="I178" s="992"/>
    </row>
    <row r="179" spans="8:9" x14ac:dyDescent="0.2">
      <c r="H179" s="990"/>
      <c r="I179" s="992"/>
    </row>
    <row r="180" spans="8:9" x14ac:dyDescent="0.2">
      <c r="H180" s="990"/>
      <c r="I180" s="992"/>
    </row>
    <row r="181" spans="8:9" x14ac:dyDescent="0.2">
      <c r="H181" s="990"/>
      <c r="I181" s="992"/>
    </row>
    <row r="182" spans="8:9" x14ac:dyDescent="0.2">
      <c r="H182" s="990"/>
      <c r="I182" s="992"/>
    </row>
    <row r="183" spans="8:9" x14ac:dyDescent="0.2">
      <c r="H183" s="990"/>
      <c r="I183" s="992"/>
    </row>
    <row r="184" spans="8:9" x14ac:dyDescent="0.2">
      <c r="H184" s="990"/>
      <c r="I184" s="992"/>
    </row>
    <row r="185" spans="8:9" x14ac:dyDescent="0.2">
      <c r="H185" s="990"/>
      <c r="I185" s="992"/>
    </row>
    <row r="186" spans="8:9" x14ac:dyDescent="0.2">
      <c r="H186" s="990"/>
      <c r="I186" s="992"/>
    </row>
    <row r="187" spans="8:9" x14ac:dyDescent="0.2">
      <c r="H187" s="990"/>
      <c r="I187" s="992"/>
    </row>
    <row r="188" spans="8:9" x14ac:dyDescent="0.2">
      <c r="H188" s="990"/>
      <c r="I188" s="992"/>
    </row>
    <row r="189" spans="8:9" x14ac:dyDescent="0.2">
      <c r="H189" s="990"/>
      <c r="I189" s="992"/>
    </row>
    <row r="190" spans="8:9" x14ac:dyDescent="0.2">
      <c r="H190" s="990"/>
      <c r="I190" s="992"/>
    </row>
    <row r="191" spans="8:9" x14ac:dyDescent="0.2">
      <c r="H191" s="990"/>
      <c r="I191" s="992"/>
    </row>
    <row r="192" spans="8:9" x14ac:dyDescent="0.2">
      <c r="H192" s="990"/>
      <c r="I192" s="992"/>
    </row>
    <row r="193" spans="8:9" x14ac:dyDescent="0.2">
      <c r="H193" s="990"/>
      <c r="I193" s="992"/>
    </row>
    <row r="194" spans="8:9" x14ac:dyDescent="0.2">
      <c r="H194" s="990"/>
      <c r="I194" s="992"/>
    </row>
    <row r="195" spans="8:9" x14ac:dyDescent="0.2">
      <c r="H195" s="990"/>
      <c r="I195" s="992"/>
    </row>
    <row r="196" spans="8:9" x14ac:dyDescent="0.2">
      <c r="H196" s="990"/>
      <c r="I196" s="992"/>
    </row>
    <row r="197" spans="8:9" x14ac:dyDescent="0.2">
      <c r="H197" s="990"/>
      <c r="I197" s="992"/>
    </row>
    <row r="198" spans="8:9" x14ac:dyDescent="0.2">
      <c r="H198" s="990"/>
      <c r="I198" s="992"/>
    </row>
    <row r="199" spans="8:9" x14ac:dyDescent="0.2">
      <c r="H199" s="990"/>
      <c r="I199" s="992"/>
    </row>
    <row r="200" spans="8:9" x14ac:dyDescent="0.2">
      <c r="H200" s="990"/>
      <c r="I200" s="992"/>
    </row>
    <row r="201" spans="8:9" x14ac:dyDescent="0.2">
      <c r="H201" s="990"/>
      <c r="I201" s="992"/>
    </row>
    <row r="202" spans="8:9" x14ac:dyDescent="0.2">
      <c r="H202" s="990"/>
      <c r="I202" s="992"/>
    </row>
    <row r="203" spans="8:9" x14ac:dyDescent="0.2">
      <c r="H203" s="990"/>
      <c r="I203" s="992"/>
    </row>
    <row r="204" spans="8:9" x14ac:dyDescent="0.2">
      <c r="H204" s="990"/>
      <c r="I204" s="992"/>
    </row>
    <row r="205" spans="8:9" x14ac:dyDescent="0.2">
      <c r="H205" s="990"/>
      <c r="I205" s="992"/>
    </row>
    <row r="206" spans="8:9" x14ac:dyDescent="0.2">
      <c r="H206" s="990"/>
      <c r="I206" s="992"/>
    </row>
    <row r="207" spans="8:9" x14ac:dyDescent="0.2">
      <c r="H207" s="990"/>
      <c r="I207" s="992"/>
    </row>
    <row r="208" spans="8:9" x14ac:dyDescent="0.2">
      <c r="H208" s="990"/>
      <c r="I208" s="992"/>
    </row>
    <row r="209" spans="8:9" x14ac:dyDescent="0.2">
      <c r="H209" s="990"/>
      <c r="I209" s="992"/>
    </row>
    <row r="210" spans="8:9" x14ac:dyDescent="0.2">
      <c r="H210" s="990"/>
      <c r="I210" s="992"/>
    </row>
    <row r="211" spans="8:9" x14ac:dyDescent="0.2">
      <c r="H211" s="990"/>
      <c r="I211" s="992"/>
    </row>
    <row r="212" spans="8:9" x14ac:dyDescent="0.2">
      <c r="H212" s="990"/>
      <c r="I212" s="992"/>
    </row>
    <row r="213" spans="8:9" x14ac:dyDescent="0.2">
      <c r="H213" s="990"/>
      <c r="I213" s="992"/>
    </row>
    <row r="214" spans="8:9" x14ac:dyDescent="0.2">
      <c r="H214" s="990"/>
      <c r="I214" s="992"/>
    </row>
    <row r="215" spans="8:9" x14ac:dyDescent="0.2">
      <c r="H215" s="990"/>
      <c r="I215" s="992"/>
    </row>
    <row r="216" spans="8:9" x14ac:dyDescent="0.2">
      <c r="H216" s="990"/>
      <c r="I216" s="992"/>
    </row>
    <row r="217" spans="8:9" x14ac:dyDescent="0.2">
      <c r="H217" s="990"/>
      <c r="I217" s="992"/>
    </row>
    <row r="218" spans="8:9" x14ac:dyDescent="0.2">
      <c r="H218" s="990"/>
      <c r="I218" s="992"/>
    </row>
    <row r="219" spans="8:9" x14ac:dyDescent="0.2">
      <c r="H219" s="990"/>
      <c r="I219" s="992"/>
    </row>
    <row r="220" spans="8:9" x14ac:dyDescent="0.2">
      <c r="H220" s="990"/>
      <c r="I220" s="992"/>
    </row>
    <row r="221" spans="8:9" x14ac:dyDescent="0.2">
      <c r="H221" s="990"/>
      <c r="I221" s="992"/>
    </row>
    <row r="222" spans="8:9" x14ac:dyDescent="0.2">
      <c r="H222" s="990"/>
      <c r="I222" s="992"/>
    </row>
    <row r="223" spans="8:9" x14ac:dyDescent="0.2">
      <c r="H223" s="990"/>
      <c r="I223" s="992"/>
    </row>
    <row r="224" spans="8:9" x14ac:dyDescent="0.2">
      <c r="H224" s="990"/>
      <c r="I224" s="992"/>
    </row>
    <row r="225" spans="8:9" x14ac:dyDescent="0.2">
      <c r="H225" s="990"/>
      <c r="I225" s="992"/>
    </row>
    <row r="226" spans="8:9" x14ac:dyDescent="0.2">
      <c r="H226" s="990"/>
      <c r="I226" s="992"/>
    </row>
    <row r="227" spans="8:9" x14ac:dyDescent="0.2">
      <c r="H227" s="990"/>
      <c r="I227" s="992"/>
    </row>
    <row r="228" spans="8:9" x14ac:dyDescent="0.2">
      <c r="H228" s="990"/>
      <c r="I228" s="992"/>
    </row>
    <row r="229" spans="8:9" x14ac:dyDescent="0.2">
      <c r="H229" s="990"/>
      <c r="I229" s="992"/>
    </row>
    <row r="230" spans="8:9" x14ac:dyDescent="0.2">
      <c r="H230" s="990"/>
      <c r="I230" s="992"/>
    </row>
    <row r="231" spans="8:9" x14ac:dyDescent="0.2">
      <c r="H231" s="990"/>
      <c r="I231" s="992"/>
    </row>
    <row r="232" spans="8:9" x14ac:dyDescent="0.2">
      <c r="H232" s="990"/>
      <c r="I232" s="992"/>
    </row>
    <row r="233" spans="8:9" x14ac:dyDescent="0.2">
      <c r="H233" s="990"/>
      <c r="I233" s="992"/>
    </row>
    <row r="234" spans="8:9" x14ac:dyDescent="0.2">
      <c r="H234" s="990"/>
      <c r="I234" s="992"/>
    </row>
    <row r="235" spans="8:9" x14ac:dyDescent="0.2">
      <c r="H235" s="990"/>
      <c r="I235" s="992"/>
    </row>
    <row r="236" spans="8:9" x14ac:dyDescent="0.2">
      <c r="H236" s="990"/>
      <c r="I236" s="992"/>
    </row>
    <row r="237" spans="8:9" x14ac:dyDescent="0.2">
      <c r="H237" s="990"/>
      <c r="I237" s="992"/>
    </row>
    <row r="238" spans="8:9" x14ac:dyDescent="0.2">
      <c r="H238" s="990"/>
      <c r="I238" s="992"/>
    </row>
    <row r="239" spans="8:9" x14ac:dyDescent="0.2">
      <c r="H239" s="990"/>
      <c r="I239" s="992"/>
    </row>
    <row r="240" spans="8:9" x14ac:dyDescent="0.2">
      <c r="H240" s="990"/>
      <c r="I240" s="992"/>
    </row>
    <row r="241" spans="8:9" x14ac:dyDescent="0.2">
      <c r="H241" s="990"/>
      <c r="I241" s="992"/>
    </row>
    <row r="242" spans="8:9" x14ac:dyDescent="0.2">
      <c r="H242" s="990"/>
      <c r="I242" s="992"/>
    </row>
    <row r="243" spans="8:9" x14ac:dyDescent="0.2">
      <c r="H243" s="990"/>
      <c r="I243" s="992"/>
    </row>
    <row r="244" spans="8:9" x14ac:dyDescent="0.2">
      <c r="H244" s="990"/>
      <c r="I244" s="992"/>
    </row>
    <row r="245" spans="8:9" x14ac:dyDescent="0.2">
      <c r="H245" s="990"/>
      <c r="I245" s="992"/>
    </row>
    <row r="246" spans="8:9" x14ac:dyDescent="0.2">
      <c r="H246" s="990"/>
      <c r="I246" s="992"/>
    </row>
    <row r="247" spans="8:9" x14ac:dyDescent="0.2">
      <c r="H247" s="990"/>
      <c r="I247" s="992"/>
    </row>
    <row r="248" spans="8:9" x14ac:dyDescent="0.2">
      <c r="H248" s="990"/>
      <c r="I248" s="992"/>
    </row>
    <row r="249" spans="8:9" x14ac:dyDescent="0.2">
      <c r="H249" s="990"/>
      <c r="I249" s="992"/>
    </row>
    <row r="250" spans="8:9" x14ac:dyDescent="0.2">
      <c r="H250" s="990"/>
      <c r="I250" s="992"/>
    </row>
    <row r="251" spans="8:9" x14ac:dyDescent="0.2">
      <c r="H251" s="990"/>
      <c r="I251" s="992"/>
    </row>
    <row r="252" spans="8:9" x14ac:dyDescent="0.2">
      <c r="H252" s="990"/>
      <c r="I252" s="992"/>
    </row>
    <row r="253" spans="8:9" x14ac:dyDescent="0.2">
      <c r="H253" s="990"/>
      <c r="I253" s="992"/>
    </row>
    <row r="254" spans="8:9" x14ac:dyDescent="0.2">
      <c r="H254" s="990"/>
      <c r="I254" s="992"/>
    </row>
    <row r="255" spans="8:9" x14ac:dyDescent="0.2">
      <c r="H255" s="990"/>
      <c r="I255" s="992"/>
    </row>
    <row r="256" spans="8:9" x14ac:dyDescent="0.2">
      <c r="H256" s="990"/>
      <c r="I256" s="992"/>
    </row>
    <row r="257" spans="8:9" x14ac:dyDescent="0.2">
      <c r="H257" s="990"/>
      <c r="I257" s="992"/>
    </row>
    <row r="258" spans="8:9" x14ac:dyDescent="0.2">
      <c r="H258" s="990"/>
      <c r="I258" s="992"/>
    </row>
    <row r="259" spans="8:9" x14ac:dyDescent="0.2">
      <c r="H259" s="990"/>
      <c r="I259" s="992"/>
    </row>
    <row r="260" spans="8:9" x14ac:dyDescent="0.2">
      <c r="H260" s="990"/>
      <c r="I260" s="992"/>
    </row>
    <row r="261" spans="8:9" x14ac:dyDescent="0.2">
      <c r="H261" s="990"/>
      <c r="I261" s="992"/>
    </row>
    <row r="262" spans="8:9" x14ac:dyDescent="0.2">
      <c r="H262" s="990"/>
      <c r="I262" s="992"/>
    </row>
    <row r="263" spans="8:9" x14ac:dyDescent="0.2">
      <c r="H263" s="990"/>
      <c r="I263" s="992"/>
    </row>
    <row r="264" spans="8:9" x14ac:dyDescent="0.2">
      <c r="H264" s="990"/>
      <c r="I264" s="992"/>
    </row>
    <row r="265" spans="8:9" x14ac:dyDescent="0.2">
      <c r="H265" s="990"/>
      <c r="I265" s="992"/>
    </row>
    <row r="266" spans="8:9" x14ac:dyDescent="0.2">
      <c r="H266" s="990"/>
      <c r="I266" s="992"/>
    </row>
    <row r="267" spans="8:9" x14ac:dyDescent="0.2">
      <c r="H267" s="990"/>
      <c r="I267" s="992"/>
    </row>
    <row r="268" spans="8:9" x14ac:dyDescent="0.2">
      <c r="H268" s="990"/>
      <c r="I268" s="992"/>
    </row>
    <row r="269" spans="8:9" x14ac:dyDescent="0.2">
      <c r="H269" s="990"/>
      <c r="I269" s="992"/>
    </row>
    <row r="270" spans="8:9" x14ac:dyDescent="0.2">
      <c r="H270" s="990"/>
      <c r="I270" s="992"/>
    </row>
    <row r="271" spans="8:9" x14ac:dyDescent="0.2">
      <c r="H271" s="990"/>
      <c r="I271" s="992"/>
    </row>
    <row r="272" spans="8:9" x14ac:dyDescent="0.2">
      <c r="H272" s="990"/>
      <c r="I272" s="992"/>
    </row>
    <row r="273" spans="8:9" x14ac:dyDescent="0.2">
      <c r="H273" s="990"/>
      <c r="I273" s="992"/>
    </row>
    <row r="274" spans="8:9" x14ac:dyDescent="0.2">
      <c r="H274" s="990"/>
      <c r="I274" s="992"/>
    </row>
    <row r="275" spans="8:9" x14ac:dyDescent="0.2">
      <c r="H275" s="990"/>
      <c r="I275" s="992"/>
    </row>
    <row r="276" spans="8:9" x14ac:dyDescent="0.2">
      <c r="H276" s="990"/>
      <c r="I276" s="992"/>
    </row>
    <row r="277" spans="8:9" x14ac:dyDescent="0.2">
      <c r="H277" s="990"/>
      <c r="I277" s="992"/>
    </row>
    <row r="278" spans="8:9" x14ac:dyDescent="0.2">
      <c r="H278" s="990"/>
      <c r="I278" s="992"/>
    </row>
    <row r="279" spans="8:9" x14ac:dyDescent="0.2">
      <c r="H279" s="990"/>
      <c r="I279" s="992"/>
    </row>
    <row r="280" spans="8:9" x14ac:dyDescent="0.2">
      <c r="H280" s="990"/>
      <c r="I280" s="992"/>
    </row>
    <row r="281" spans="8:9" x14ac:dyDescent="0.2">
      <c r="H281" s="990"/>
      <c r="I281" s="992"/>
    </row>
    <row r="282" spans="8:9" x14ac:dyDescent="0.2">
      <c r="H282" s="990"/>
      <c r="I282" s="992"/>
    </row>
    <row r="283" spans="8:9" x14ac:dyDescent="0.2">
      <c r="H283" s="990"/>
      <c r="I283" s="992"/>
    </row>
    <row r="284" spans="8:9" x14ac:dyDescent="0.2">
      <c r="H284" s="990"/>
      <c r="I284" s="992"/>
    </row>
    <row r="285" spans="8:9" x14ac:dyDescent="0.2">
      <c r="H285" s="990"/>
      <c r="I285" s="992"/>
    </row>
    <row r="286" spans="8:9" x14ac:dyDescent="0.2">
      <c r="H286" s="990"/>
      <c r="I286" s="992"/>
    </row>
    <row r="287" spans="8:9" x14ac:dyDescent="0.2">
      <c r="H287" s="990"/>
      <c r="I287" s="992"/>
    </row>
    <row r="288" spans="8:9" x14ac:dyDescent="0.2">
      <c r="H288" s="990"/>
      <c r="I288" s="992"/>
    </row>
    <row r="289" spans="8:9" x14ac:dyDescent="0.2">
      <c r="H289" s="990"/>
      <c r="I289" s="992"/>
    </row>
    <row r="290" spans="8:9" x14ac:dyDescent="0.2">
      <c r="H290" s="990"/>
      <c r="I290" s="992"/>
    </row>
    <row r="291" spans="8:9" x14ac:dyDescent="0.2">
      <c r="H291" s="990"/>
      <c r="I291" s="992"/>
    </row>
    <row r="292" spans="8:9" x14ac:dyDescent="0.2">
      <c r="H292" s="990"/>
      <c r="I292" s="992"/>
    </row>
    <row r="293" spans="8:9" x14ac:dyDescent="0.2">
      <c r="H293" s="990"/>
      <c r="I293" s="992"/>
    </row>
    <row r="294" spans="8:9" x14ac:dyDescent="0.2">
      <c r="H294" s="990"/>
      <c r="I294" s="992"/>
    </row>
    <row r="295" spans="8:9" x14ac:dyDescent="0.2">
      <c r="H295" s="990"/>
      <c r="I295" s="992"/>
    </row>
    <row r="296" spans="8:9" x14ac:dyDescent="0.2">
      <c r="H296" s="990"/>
      <c r="I296" s="992"/>
    </row>
    <row r="297" spans="8:9" x14ac:dyDescent="0.2">
      <c r="H297" s="990"/>
      <c r="I297" s="992"/>
    </row>
    <row r="298" spans="8:9" x14ac:dyDescent="0.2">
      <c r="H298" s="990"/>
      <c r="I298" s="992"/>
    </row>
    <row r="299" spans="8:9" x14ac:dyDescent="0.2">
      <c r="H299" s="990"/>
      <c r="I299" s="992"/>
    </row>
    <row r="300" spans="8:9" x14ac:dyDescent="0.2">
      <c r="H300" s="990"/>
      <c r="I300" s="992"/>
    </row>
    <row r="301" spans="8:9" x14ac:dyDescent="0.2">
      <c r="H301" s="990"/>
      <c r="I301" s="992"/>
    </row>
    <row r="302" spans="8:9" x14ac:dyDescent="0.2">
      <c r="H302" s="990"/>
      <c r="I302" s="992"/>
    </row>
    <row r="303" spans="8:9" x14ac:dyDescent="0.2">
      <c r="H303" s="990"/>
      <c r="I303" s="992"/>
    </row>
    <row r="304" spans="8:9" x14ac:dyDescent="0.2">
      <c r="H304" s="990"/>
      <c r="I304" s="992"/>
    </row>
    <row r="305" spans="8:9" x14ac:dyDescent="0.2">
      <c r="H305" s="990"/>
      <c r="I305" s="992"/>
    </row>
    <row r="306" spans="8:9" x14ac:dyDescent="0.2">
      <c r="H306" s="990"/>
      <c r="I306" s="992"/>
    </row>
    <row r="307" spans="8:9" x14ac:dyDescent="0.2">
      <c r="H307" s="990"/>
      <c r="I307" s="992"/>
    </row>
    <row r="308" spans="8:9" x14ac:dyDescent="0.2">
      <c r="H308" s="990"/>
      <c r="I308" s="992"/>
    </row>
    <row r="309" spans="8:9" x14ac:dyDescent="0.2">
      <c r="H309" s="990"/>
      <c r="I309" s="992"/>
    </row>
    <row r="310" spans="8:9" x14ac:dyDescent="0.2">
      <c r="H310" s="990"/>
      <c r="I310" s="992"/>
    </row>
    <row r="311" spans="8:9" x14ac:dyDescent="0.2">
      <c r="H311" s="990"/>
      <c r="I311" s="992"/>
    </row>
    <row r="312" spans="8:9" x14ac:dyDescent="0.2">
      <c r="H312" s="990"/>
      <c r="I312" s="992"/>
    </row>
    <row r="313" spans="8:9" x14ac:dyDescent="0.2">
      <c r="H313" s="990"/>
      <c r="I313" s="992"/>
    </row>
    <row r="314" spans="8:9" x14ac:dyDescent="0.2">
      <c r="H314" s="990"/>
      <c r="I314" s="992"/>
    </row>
    <row r="315" spans="8:9" x14ac:dyDescent="0.2">
      <c r="H315" s="990"/>
      <c r="I315" s="992"/>
    </row>
    <row r="316" spans="8:9" x14ac:dyDescent="0.2">
      <c r="H316" s="990"/>
      <c r="I316" s="992"/>
    </row>
    <row r="317" spans="8:9" x14ac:dyDescent="0.2">
      <c r="H317" s="990"/>
      <c r="I317" s="992"/>
    </row>
    <row r="318" spans="8:9" x14ac:dyDescent="0.2">
      <c r="H318" s="990"/>
      <c r="I318" s="992"/>
    </row>
    <row r="319" spans="8:9" x14ac:dyDescent="0.2">
      <c r="H319" s="990"/>
      <c r="I319" s="992"/>
    </row>
    <row r="320" spans="8:9" x14ac:dyDescent="0.2">
      <c r="H320" s="990"/>
      <c r="I320" s="992"/>
    </row>
    <row r="321" spans="8:9" x14ac:dyDescent="0.2">
      <c r="H321" s="990"/>
      <c r="I321" s="992"/>
    </row>
    <row r="322" spans="8:9" x14ac:dyDescent="0.2">
      <c r="H322" s="990"/>
      <c r="I322" s="992"/>
    </row>
    <row r="323" spans="8:9" x14ac:dyDescent="0.2">
      <c r="H323" s="990"/>
      <c r="I323" s="992"/>
    </row>
    <row r="324" spans="8:9" x14ac:dyDescent="0.2">
      <c r="H324" s="990"/>
      <c r="I324" s="992"/>
    </row>
    <row r="325" spans="8:9" x14ac:dyDescent="0.2">
      <c r="H325" s="990"/>
      <c r="I325" s="992"/>
    </row>
    <row r="326" spans="8:9" x14ac:dyDescent="0.2">
      <c r="H326" s="990"/>
      <c r="I326" s="992"/>
    </row>
    <row r="327" spans="8:9" x14ac:dyDescent="0.2">
      <c r="H327" s="990"/>
      <c r="I327" s="992"/>
    </row>
    <row r="328" spans="8:9" x14ac:dyDescent="0.2">
      <c r="H328" s="990"/>
      <c r="I328" s="992"/>
    </row>
    <row r="329" spans="8:9" x14ac:dyDescent="0.2">
      <c r="H329" s="990"/>
      <c r="I329" s="992"/>
    </row>
    <row r="330" spans="8:9" x14ac:dyDescent="0.2">
      <c r="H330" s="990"/>
      <c r="I330" s="992"/>
    </row>
    <row r="331" spans="8:9" x14ac:dyDescent="0.2">
      <c r="H331" s="990"/>
      <c r="I331" s="992"/>
    </row>
    <row r="332" spans="8:9" x14ac:dyDescent="0.2">
      <c r="H332" s="990"/>
      <c r="I332" s="992"/>
    </row>
    <row r="333" spans="8:9" x14ac:dyDescent="0.2">
      <c r="H333" s="990"/>
      <c r="I333" s="992"/>
    </row>
    <row r="334" spans="8:9" x14ac:dyDescent="0.2">
      <c r="H334" s="990"/>
      <c r="I334" s="992"/>
    </row>
    <row r="335" spans="8:9" x14ac:dyDescent="0.2">
      <c r="H335" s="990"/>
      <c r="I335" s="992"/>
    </row>
    <row r="336" spans="8:9" x14ac:dyDescent="0.2">
      <c r="H336" s="990"/>
      <c r="I336" s="992"/>
    </row>
    <row r="337" spans="8:9" x14ac:dyDescent="0.2">
      <c r="H337" s="990"/>
      <c r="I337" s="992"/>
    </row>
    <row r="338" spans="8:9" x14ac:dyDescent="0.2">
      <c r="H338" s="990"/>
      <c r="I338" s="992"/>
    </row>
    <row r="339" spans="8:9" x14ac:dyDescent="0.2">
      <c r="H339" s="990"/>
      <c r="I339" s="992"/>
    </row>
    <row r="340" spans="8:9" x14ac:dyDescent="0.2">
      <c r="H340" s="990"/>
      <c r="I340" s="992"/>
    </row>
    <row r="341" spans="8:9" x14ac:dyDescent="0.2">
      <c r="H341" s="990"/>
      <c r="I341" s="992"/>
    </row>
    <row r="342" spans="8:9" x14ac:dyDescent="0.2">
      <c r="H342" s="990"/>
      <c r="I342" s="992"/>
    </row>
    <row r="343" spans="8:9" x14ac:dyDescent="0.2">
      <c r="H343" s="990"/>
      <c r="I343" s="992"/>
    </row>
    <row r="344" spans="8:9" x14ac:dyDescent="0.2">
      <c r="H344" s="990"/>
      <c r="I344" s="992"/>
    </row>
    <row r="345" spans="8:9" x14ac:dyDescent="0.2">
      <c r="H345" s="990"/>
      <c r="I345" s="992"/>
    </row>
    <row r="346" spans="8:9" x14ac:dyDescent="0.2">
      <c r="H346" s="990"/>
      <c r="I346" s="992"/>
    </row>
    <row r="347" spans="8:9" x14ac:dyDescent="0.2">
      <c r="H347" s="990"/>
      <c r="I347" s="992"/>
    </row>
    <row r="348" spans="8:9" x14ac:dyDescent="0.2">
      <c r="H348" s="990"/>
      <c r="I348" s="992"/>
    </row>
    <row r="349" spans="8:9" x14ac:dyDescent="0.2">
      <c r="H349" s="990"/>
      <c r="I349" s="992"/>
    </row>
    <row r="350" spans="8:9" x14ac:dyDescent="0.2">
      <c r="H350" s="990"/>
      <c r="I350" s="992"/>
    </row>
    <row r="351" spans="8:9" x14ac:dyDescent="0.2">
      <c r="H351" s="990"/>
      <c r="I351" s="992"/>
    </row>
    <row r="352" spans="8:9" x14ac:dyDescent="0.2">
      <c r="H352" s="990"/>
      <c r="I352" s="992"/>
    </row>
    <row r="353" spans="8:9" x14ac:dyDescent="0.2">
      <c r="H353" s="990"/>
      <c r="I353" s="992"/>
    </row>
    <row r="354" spans="8:9" x14ac:dyDescent="0.2">
      <c r="H354" s="990"/>
      <c r="I354" s="992"/>
    </row>
    <row r="355" spans="8:9" x14ac:dyDescent="0.2">
      <c r="H355" s="990"/>
      <c r="I355" s="992"/>
    </row>
    <row r="356" spans="8:9" x14ac:dyDescent="0.2">
      <c r="H356" s="990"/>
      <c r="I356" s="992"/>
    </row>
    <row r="357" spans="8:9" x14ac:dyDescent="0.2">
      <c r="H357" s="990"/>
      <c r="I357" s="992"/>
    </row>
    <row r="358" spans="8:9" x14ac:dyDescent="0.2">
      <c r="H358" s="990"/>
      <c r="I358" s="992"/>
    </row>
    <row r="359" spans="8:9" x14ac:dyDescent="0.2">
      <c r="H359" s="990"/>
      <c r="I359" s="992"/>
    </row>
    <row r="360" spans="8:9" x14ac:dyDescent="0.2">
      <c r="H360" s="990"/>
      <c r="I360" s="992"/>
    </row>
    <row r="361" spans="8:9" x14ac:dyDescent="0.2">
      <c r="H361" s="990"/>
      <c r="I361" s="992"/>
    </row>
    <row r="362" spans="8:9" x14ac:dyDescent="0.2">
      <c r="H362" s="990"/>
      <c r="I362" s="992"/>
    </row>
    <row r="363" spans="8:9" x14ac:dyDescent="0.2">
      <c r="H363" s="990"/>
      <c r="I363" s="992"/>
    </row>
    <row r="364" spans="8:9" x14ac:dyDescent="0.2">
      <c r="H364" s="990"/>
      <c r="I364" s="992"/>
    </row>
    <row r="365" spans="8:9" x14ac:dyDescent="0.2">
      <c r="H365" s="990"/>
      <c r="I365" s="992"/>
    </row>
    <row r="366" spans="8:9" x14ac:dyDescent="0.2">
      <c r="H366" s="990"/>
      <c r="I366" s="992"/>
    </row>
    <row r="367" spans="8:9" x14ac:dyDescent="0.2">
      <c r="H367" s="990"/>
      <c r="I367" s="992"/>
    </row>
    <row r="368" spans="8:9" x14ac:dyDescent="0.2">
      <c r="H368" s="990"/>
      <c r="I368" s="992"/>
    </row>
    <row r="369" spans="8:9" x14ac:dyDescent="0.2">
      <c r="H369" s="990"/>
      <c r="I369" s="992"/>
    </row>
    <row r="370" spans="8:9" x14ac:dyDescent="0.2">
      <c r="H370" s="990"/>
      <c r="I370" s="992"/>
    </row>
    <row r="371" spans="8:9" x14ac:dyDescent="0.2">
      <c r="H371" s="990"/>
      <c r="I371" s="992"/>
    </row>
    <row r="372" spans="8:9" x14ac:dyDescent="0.2">
      <c r="H372" s="990"/>
      <c r="I372" s="992"/>
    </row>
    <row r="373" spans="8:9" x14ac:dyDescent="0.2">
      <c r="H373" s="990"/>
      <c r="I373" s="992"/>
    </row>
    <row r="374" spans="8:9" x14ac:dyDescent="0.2">
      <c r="H374" s="990"/>
      <c r="I374" s="992"/>
    </row>
    <row r="375" spans="8:9" x14ac:dyDescent="0.2">
      <c r="H375" s="990"/>
      <c r="I375" s="992"/>
    </row>
    <row r="376" spans="8:9" x14ac:dyDescent="0.2">
      <c r="H376" s="990"/>
      <c r="I376" s="992"/>
    </row>
    <row r="377" spans="8:9" x14ac:dyDescent="0.2">
      <c r="H377" s="990"/>
      <c r="I377" s="992"/>
    </row>
    <row r="378" spans="8:9" x14ac:dyDescent="0.2">
      <c r="H378" s="990"/>
      <c r="I378" s="992"/>
    </row>
    <row r="379" spans="8:9" x14ac:dyDescent="0.2">
      <c r="H379" s="990"/>
      <c r="I379" s="992"/>
    </row>
    <row r="380" spans="8:9" x14ac:dyDescent="0.2">
      <c r="H380" s="990"/>
      <c r="I380" s="992"/>
    </row>
    <row r="381" spans="8:9" x14ac:dyDescent="0.2">
      <c r="H381" s="990"/>
      <c r="I381" s="992"/>
    </row>
    <row r="382" spans="8:9" x14ac:dyDescent="0.2">
      <c r="H382" s="990"/>
      <c r="I382" s="992"/>
    </row>
    <row r="383" spans="8:9" x14ac:dyDescent="0.2">
      <c r="H383" s="990"/>
      <c r="I383" s="992"/>
    </row>
    <row r="384" spans="8:9" x14ac:dyDescent="0.2">
      <c r="H384" s="990"/>
      <c r="I384" s="992"/>
    </row>
    <row r="385" spans="8:9" x14ac:dyDescent="0.2">
      <c r="H385" s="990"/>
      <c r="I385" s="992"/>
    </row>
    <row r="386" spans="8:9" x14ac:dyDescent="0.2">
      <c r="H386" s="990"/>
      <c r="I386" s="992"/>
    </row>
    <row r="387" spans="8:9" x14ac:dyDescent="0.2">
      <c r="H387" s="990"/>
      <c r="I387" s="992"/>
    </row>
    <row r="388" spans="8:9" x14ac:dyDescent="0.2">
      <c r="H388" s="990"/>
      <c r="I388" s="992"/>
    </row>
    <row r="389" spans="8:9" x14ac:dyDescent="0.2">
      <c r="H389" s="990"/>
      <c r="I389" s="992"/>
    </row>
    <row r="390" spans="8:9" x14ac:dyDescent="0.2">
      <c r="H390" s="990"/>
      <c r="I390" s="992"/>
    </row>
    <row r="391" spans="8:9" x14ac:dyDescent="0.2">
      <c r="H391" s="990"/>
      <c r="I391" s="992"/>
    </row>
    <row r="392" spans="8:9" x14ac:dyDescent="0.2">
      <c r="H392" s="990"/>
      <c r="I392" s="992"/>
    </row>
    <row r="393" spans="8:9" x14ac:dyDescent="0.2">
      <c r="H393" s="990"/>
      <c r="I393" s="992"/>
    </row>
    <row r="394" spans="8:9" x14ac:dyDescent="0.2">
      <c r="H394" s="990"/>
      <c r="I394" s="992"/>
    </row>
    <row r="395" spans="8:9" x14ac:dyDescent="0.2">
      <c r="H395" s="990"/>
      <c r="I395" s="992"/>
    </row>
    <row r="396" spans="8:9" x14ac:dyDescent="0.2">
      <c r="H396" s="990"/>
      <c r="I396" s="992"/>
    </row>
    <row r="397" spans="8:9" x14ac:dyDescent="0.2">
      <c r="H397" s="990"/>
      <c r="I397" s="992"/>
    </row>
    <row r="398" spans="8:9" x14ac:dyDescent="0.2">
      <c r="H398" s="990"/>
      <c r="I398" s="992"/>
    </row>
    <row r="399" spans="8:9" x14ac:dyDescent="0.2">
      <c r="H399" s="990"/>
      <c r="I399" s="992"/>
    </row>
    <row r="400" spans="8:9" x14ac:dyDescent="0.2">
      <c r="H400" s="990"/>
      <c r="I400" s="992"/>
    </row>
    <row r="401" spans="8:9" x14ac:dyDescent="0.2">
      <c r="H401" s="990"/>
      <c r="I401" s="992"/>
    </row>
    <row r="402" spans="8:9" x14ac:dyDescent="0.2">
      <c r="H402" s="990"/>
      <c r="I402" s="992"/>
    </row>
    <row r="403" spans="8:9" x14ac:dyDescent="0.2">
      <c r="H403" s="990"/>
      <c r="I403" s="992"/>
    </row>
    <row r="404" spans="8:9" x14ac:dyDescent="0.2">
      <c r="H404" s="990"/>
      <c r="I404" s="992"/>
    </row>
    <row r="405" spans="8:9" x14ac:dyDescent="0.2">
      <c r="H405" s="990"/>
      <c r="I405" s="992"/>
    </row>
    <row r="406" spans="8:9" x14ac:dyDescent="0.2">
      <c r="H406" s="990"/>
      <c r="I406" s="992"/>
    </row>
    <row r="407" spans="8:9" x14ac:dyDescent="0.2">
      <c r="H407" s="990"/>
      <c r="I407" s="992"/>
    </row>
    <row r="408" spans="8:9" x14ac:dyDescent="0.2">
      <c r="H408" s="990"/>
      <c r="I408" s="992"/>
    </row>
    <row r="409" spans="8:9" x14ac:dyDescent="0.2">
      <c r="H409" s="990"/>
      <c r="I409" s="992"/>
    </row>
    <row r="410" spans="8:9" x14ac:dyDescent="0.2">
      <c r="H410" s="990"/>
      <c r="I410" s="992"/>
    </row>
    <row r="411" spans="8:9" x14ac:dyDescent="0.2">
      <c r="H411" s="990"/>
      <c r="I411" s="992"/>
    </row>
    <row r="412" spans="8:9" x14ac:dyDescent="0.2">
      <c r="H412" s="990"/>
      <c r="I412" s="992"/>
    </row>
    <row r="413" spans="8:9" x14ac:dyDescent="0.2">
      <c r="H413" s="990"/>
      <c r="I413" s="992"/>
    </row>
    <row r="414" spans="8:9" x14ac:dyDescent="0.2">
      <c r="H414" s="990"/>
      <c r="I414" s="992"/>
    </row>
    <row r="415" spans="8:9" x14ac:dyDescent="0.2">
      <c r="H415" s="990"/>
      <c r="I415" s="992"/>
    </row>
    <row r="416" spans="8:9" x14ac:dyDescent="0.2">
      <c r="H416" s="990"/>
      <c r="I416" s="992"/>
    </row>
    <row r="417" spans="8:9" x14ac:dyDescent="0.2">
      <c r="H417" s="990"/>
      <c r="I417" s="992"/>
    </row>
    <row r="418" spans="8:9" x14ac:dyDescent="0.2">
      <c r="H418" s="990"/>
      <c r="I418" s="992"/>
    </row>
    <row r="419" spans="8:9" x14ac:dyDescent="0.2">
      <c r="H419" s="990"/>
      <c r="I419" s="992"/>
    </row>
    <row r="420" spans="8:9" x14ac:dyDescent="0.2">
      <c r="H420" s="990"/>
      <c r="I420" s="992"/>
    </row>
    <row r="421" spans="8:9" x14ac:dyDescent="0.2">
      <c r="H421" s="990"/>
      <c r="I421" s="992"/>
    </row>
    <row r="422" spans="8:9" x14ac:dyDescent="0.2">
      <c r="H422" s="990"/>
      <c r="I422" s="992"/>
    </row>
    <row r="423" spans="8:9" x14ac:dyDescent="0.2">
      <c r="H423" s="990"/>
      <c r="I423" s="992"/>
    </row>
    <row r="424" spans="8:9" x14ac:dyDescent="0.2">
      <c r="H424" s="990"/>
      <c r="I424" s="992"/>
    </row>
    <row r="425" spans="8:9" x14ac:dyDescent="0.2">
      <c r="H425" s="990"/>
      <c r="I425" s="992"/>
    </row>
    <row r="426" spans="8:9" x14ac:dyDescent="0.2">
      <c r="H426" s="990"/>
      <c r="I426" s="992"/>
    </row>
    <row r="427" spans="8:9" x14ac:dyDescent="0.2">
      <c r="H427" s="990"/>
      <c r="I427" s="992"/>
    </row>
    <row r="428" spans="8:9" x14ac:dyDescent="0.2">
      <c r="H428" s="990"/>
      <c r="I428" s="992"/>
    </row>
    <row r="429" spans="8:9" x14ac:dyDescent="0.2">
      <c r="H429" s="990"/>
      <c r="I429" s="992"/>
    </row>
    <row r="430" spans="8:9" x14ac:dyDescent="0.2">
      <c r="H430" s="990"/>
      <c r="I430" s="992"/>
    </row>
    <row r="431" spans="8:9" x14ac:dyDescent="0.2">
      <c r="H431" s="990"/>
      <c r="I431" s="992"/>
    </row>
    <row r="432" spans="8:9" x14ac:dyDescent="0.2">
      <c r="H432" s="990"/>
      <c r="I432" s="992"/>
    </row>
    <row r="433" spans="8:9" x14ac:dyDescent="0.2">
      <c r="H433" s="990"/>
      <c r="I433" s="992"/>
    </row>
    <row r="434" spans="8:9" x14ac:dyDescent="0.2">
      <c r="H434" s="990"/>
      <c r="I434" s="992"/>
    </row>
    <row r="435" spans="8:9" x14ac:dyDescent="0.2">
      <c r="H435" s="990"/>
      <c r="I435" s="992"/>
    </row>
    <row r="436" spans="8:9" x14ac:dyDescent="0.2">
      <c r="H436" s="990"/>
      <c r="I436" s="992"/>
    </row>
    <row r="437" spans="8:9" x14ac:dyDescent="0.2">
      <c r="H437" s="990"/>
      <c r="I437" s="992"/>
    </row>
    <row r="438" spans="8:9" x14ac:dyDescent="0.2">
      <c r="H438" s="990"/>
      <c r="I438" s="992"/>
    </row>
    <row r="439" spans="8:9" x14ac:dyDescent="0.2">
      <c r="H439" s="990"/>
      <c r="I439" s="992"/>
    </row>
    <row r="440" spans="8:9" x14ac:dyDescent="0.2">
      <c r="H440" s="990"/>
      <c r="I440" s="992"/>
    </row>
    <row r="441" spans="8:9" x14ac:dyDescent="0.2">
      <c r="H441" s="990"/>
      <c r="I441" s="992"/>
    </row>
    <row r="442" spans="8:9" x14ac:dyDescent="0.2">
      <c r="H442" s="990"/>
      <c r="I442" s="992"/>
    </row>
    <row r="443" spans="8:9" x14ac:dyDescent="0.2">
      <c r="H443" s="990"/>
      <c r="I443" s="992"/>
    </row>
    <row r="444" spans="8:9" x14ac:dyDescent="0.2">
      <c r="H444" s="990"/>
      <c r="I444" s="992"/>
    </row>
    <row r="445" spans="8:9" x14ac:dyDescent="0.2">
      <c r="H445" s="990"/>
      <c r="I445" s="992"/>
    </row>
    <row r="446" spans="8:9" x14ac:dyDescent="0.2">
      <c r="H446" s="990"/>
      <c r="I446" s="992"/>
    </row>
    <row r="447" spans="8:9" x14ac:dyDescent="0.2">
      <c r="H447" s="990"/>
      <c r="I447" s="992"/>
    </row>
    <row r="448" spans="8:9" x14ac:dyDescent="0.2">
      <c r="H448" s="990"/>
      <c r="I448" s="992"/>
    </row>
    <row r="449" spans="8:9" x14ac:dyDescent="0.2">
      <c r="H449" s="990"/>
      <c r="I449" s="992"/>
    </row>
    <row r="450" spans="8:9" x14ac:dyDescent="0.2">
      <c r="H450" s="990"/>
      <c r="I450" s="992"/>
    </row>
    <row r="451" spans="8:9" x14ac:dyDescent="0.2">
      <c r="H451" s="990"/>
      <c r="I451" s="992"/>
    </row>
    <row r="452" spans="8:9" x14ac:dyDescent="0.2">
      <c r="H452" s="990"/>
      <c r="I452" s="992"/>
    </row>
    <row r="453" spans="8:9" x14ac:dyDescent="0.2">
      <c r="H453" s="990"/>
      <c r="I453" s="992"/>
    </row>
    <row r="454" spans="8:9" x14ac:dyDescent="0.2">
      <c r="H454" s="990"/>
      <c r="I454" s="992"/>
    </row>
    <row r="455" spans="8:9" x14ac:dyDescent="0.2">
      <c r="H455" s="990"/>
      <c r="I455" s="992"/>
    </row>
    <row r="456" spans="8:9" x14ac:dyDescent="0.2">
      <c r="H456" s="990"/>
      <c r="I456" s="992"/>
    </row>
    <row r="457" spans="8:9" x14ac:dyDescent="0.2">
      <c r="H457" s="990"/>
      <c r="I457" s="992"/>
    </row>
    <row r="458" spans="8:9" x14ac:dyDescent="0.2">
      <c r="H458" s="990"/>
      <c r="I458" s="992"/>
    </row>
    <row r="459" spans="8:9" x14ac:dyDescent="0.2">
      <c r="H459" s="990"/>
      <c r="I459" s="992"/>
    </row>
    <row r="460" spans="8:9" x14ac:dyDescent="0.2">
      <c r="H460" s="990"/>
      <c r="I460" s="992"/>
    </row>
    <row r="461" spans="8:9" x14ac:dyDescent="0.2">
      <c r="H461" s="990"/>
      <c r="I461" s="992"/>
    </row>
    <row r="462" spans="8:9" x14ac:dyDescent="0.2">
      <c r="H462" s="990"/>
      <c r="I462" s="992"/>
    </row>
    <row r="463" spans="8:9" x14ac:dyDescent="0.2">
      <c r="H463" s="990"/>
      <c r="I463" s="992"/>
    </row>
    <row r="464" spans="8:9" x14ac:dyDescent="0.2">
      <c r="H464" s="990"/>
      <c r="I464" s="992"/>
    </row>
    <row r="465" spans="8:9" x14ac:dyDescent="0.2">
      <c r="H465" s="990"/>
      <c r="I465" s="992"/>
    </row>
    <row r="466" spans="8:9" x14ac:dyDescent="0.2">
      <c r="H466" s="990"/>
      <c r="I466" s="992"/>
    </row>
    <row r="467" spans="8:9" x14ac:dyDescent="0.2">
      <c r="H467" s="990"/>
      <c r="I467" s="992"/>
    </row>
    <row r="468" spans="8:9" x14ac:dyDescent="0.2">
      <c r="H468" s="990"/>
      <c r="I468" s="992"/>
    </row>
    <row r="469" spans="8:9" x14ac:dyDescent="0.2">
      <c r="H469" s="990"/>
      <c r="I469" s="992"/>
    </row>
    <row r="470" spans="8:9" x14ac:dyDescent="0.2">
      <c r="H470" s="990"/>
      <c r="I470" s="992"/>
    </row>
    <row r="471" spans="8:9" x14ac:dyDescent="0.2">
      <c r="H471" s="990"/>
      <c r="I471" s="992"/>
    </row>
    <row r="472" spans="8:9" x14ac:dyDescent="0.2">
      <c r="H472" s="990"/>
      <c r="I472" s="992"/>
    </row>
    <row r="473" spans="8:9" x14ac:dyDescent="0.2">
      <c r="H473" s="990"/>
      <c r="I473" s="992"/>
    </row>
    <row r="474" spans="8:9" x14ac:dyDescent="0.2">
      <c r="H474" s="990"/>
      <c r="I474" s="992"/>
    </row>
    <row r="475" spans="8:9" x14ac:dyDescent="0.2">
      <c r="H475" s="990"/>
      <c r="I475" s="992"/>
    </row>
    <row r="476" spans="8:9" x14ac:dyDescent="0.2">
      <c r="H476" s="990"/>
      <c r="I476" s="992"/>
    </row>
    <row r="477" spans="8:9" x14ac:dyDescent="0.2">
      <c r="H477" s="990"/>
      <c r="I477" s="992"/>
    </row>
    <row r="478" spans="8:9" x14ac:dyDescent="0.2">
      <c r="H478" s="990"/>
      <c r="I478" s="992"/>
    </row>
    <row r="479" spans="8:9" x14ac:dyDescent="0.2">
      <c r="H479" s="990"/>
      <c r="I479" s="992"/>
    </row>
    <row r="480" spans="8:9" x14ac:dyDescent="0.2">
      <c r="H480" s="990"/>
      <c r="I480" s="992"/>
    </row>
    <row r="481" spans="8:9" x14ac:dyDescent="0.2">
      <c r="H481" s="990"/>
      <c r="I481" s="992"/>
    </row>
    <row r="482" spans="8:9" x14ac:dyDescent="0.2">
      <c r="H482" s="990"/>
      <c r="I482" s="992"/>
    </row>
    <row r="483" spans="8:9" x14ac:dyDescent="0.2">
      <c r="H483" s="990"/>
      <c r="I483" s="992"/>
    </row>
    <row r="484" spans="8:9" x14ac:dyDescent="0.2">
      <c r="H484" s="990"/>
      <c r="I484" s="992"/>
    </row>
    <row r="485" spans="8:9" x14ac:dyDescent="0.2">
      <c r="H485" s="990"/>
      <c r="I485" s="992"/>
    </row>
    <row r="486" spans="8:9" x14ac:dyDescent="0.2">
      <c r="H486" s="990"/>
      <c r="I486" s="992"/>
    </row>
    <row r="487" spans="8:9" x14ac:dyDescent="0.2">
      <c r="H487" s="990"/>
      <c r="I487" s="992"/>
    </row>
    <row r="488" spans="8:9" x14ac:dyDescent="0.2">
      <c r="H488" s="990"/>
      <c r="I488" s="992"/>
    </row>
    <row r="489" spans="8:9" x14ac:dyDescent="0.2">
      <c r="H489" s="990"/>
      <c r="I489" s="992"/>
    </row>
    <row r="490" spans="8:9" x14ac:dyDescent="0.2">
      <c r="H490" s="990"/>
      <c r="I490" s="992"/>
    </row>
    <row r="491" spans="8:9" x14ac:dyDescent="0.2">
      <c r="H491" s="990"/>
      <c r="I491" s="992"/>
    </row>
    <row r="492" spans="8:9" x14ac:dyDescent="0.2">
      <c r="H492" s="990"/>
      <c r="I492" s="992"/>
    </row>
    <row r="493" spans="8:9" x14ac:dyDescent="0.2">
      <c r="H493" s="990"/>
      <c r="I493" s="992"/>
    </row>
    <row r="494" spans="8:9" x14ac:dyDescent="0.2">
      <c r="H494" s="990"/>
      <c r="I494" s="992"/>
    </row>
    <row r="495" spans="8:9" x14ac:dyDescent="0.2">
      <c r="H495" s="990"/>
      <c r="I495" s="992"/>
    </row>
    <row r="496" spans="8:9" x14ac:dyDescent="0.2">
      <c r="H496" s="990"/>
      <c r="I496" s="992"/>
    </row>
    <row r="497" spans="8:9" x14ac:dyDescent="0.2">
      <c r="H497" s="990"/>
      <c r="I497" s="992"/>
    </row>
    <row r="498" spans="8:9" x14ac:dyDescent="0.2">
      <c r="H498" s="990"/>
      <c r="I498" s="992"/>
    </row>
    <row r="499" spans="8:9" x14ac:dyDescent="0.2">
      <c r="H499" s="990"/>
      <c r="I499" s="992"/>
    </row>
    <row r="500" spans="8:9" x14ac:dyDescent="0.2">
      <c r="H500" s="990"/>
      <c r="I500" s="992"/>
    </row>
    <row r="501" spans="8:9" x14ac:dyDescent="0.2">
      <c r="H501" s="990"/>
      <c r="I501" s="992"/>
    </row>
    <row r="502" spans="8:9" x14ac:dyDescent="0.2">
      <c r="H502" s="990"/>
      <c r="I502" s="992"/>
    </row>
    <row r="503" spans="8:9" x14ac:dyDescent="0.2">
      <c r="H503" s="990"/>
      <c r="I503" s="992"/>
    </row>
    <row r="504" spans="8:9" x14ac:dyDescent="0.2">
      <c r="H504" s="990"/>
      <c r="I504" s="992"/>
    </row>
    <row r="505" spans="8:9" x14ac:dyDescent="0.2">
      <c r="H505" s="990"/>
      <c r="I505" s="992"/>
    </row>
    <row r="506" spans="8:9" x14ac:dyDescent="0.2">
      <c r="H506" s="990"/>
      <c r="I506" s="992"/>
    </row>
    <row r="507" spans="8:9" x14ac:dyDescent="0.2">
      <c r="H507" s="990"/>
      <c r="I507" s="992"/>
    </row>
    <row r="508" spans="8:9" x14ac:dyDescent="0.2">
      <c r="H508" s="990"/>
      <c r="I508" s="992"/>
    </row>
    <row r="509" spans="8:9" x14ac:dyDescent="0.2">
      <c r="H509" s="990"/>
      <c r="I509" s="992"/>
    </row>
    <row r="510" spans="8:9" x14ac:dyDescent="0.2">
      <c r="H510" s="990"/>
      <c r="I510" s="992"/>
    </row>
    <row r="511" spans="8:9" x14ac:dyDescent="0.2">
      <c r="H511" s="990"/>
      <c r="I511" s="992"/>
    </row>
    <row r="512" spans="8:9" x14ac:dyDescent="0.2">
      <c r="H512" s="990"/>
      <c r="I512" s="992"/>
    </row>
    <row r="513" spans="8:9" x14ac:dyDescent="0.2">
      <c r="H513" s="990"/>
      <c r="I513" s="992"/>
    </row>
    <row r="514" spans="8:9" x14ac:dyDescent="0.2">
      <c r="H514" s="990"/>
      <c r="I514" s="992"/>
    </row>
    <row r="515" spans="8:9" x14ac:dyDescent="0.2">
      <c r="H515" s="990"/>
      <c r="I515" s="992"/>
    </row>
    <row r="516" spans="8:9" x14ac:dyDescent="0.2">
      <c r="H516" s="990"/>
      <c r="I516" s="992"/>
    </row>
    <row r="517" spans="8:9" x14ac:dyDescent="0.2">
      <c r="H517" s="990"/>
      <c r="I517" s="992"/>
    </row>
    <row r="518" spans="8:9" x14ac:dyDescent="0.2">
      <c r="H518" s="990"/>
      <c r="I518" s="992"/>
    </row>
    <row r="519" spans="8:9" x14ac:dyDescent="0.2">
      <c r="H519" s="990"/>
      <c r="I519" s="992"/>
    </row>
    <row r="520" spans="8:9" x14ac:dyDescent="0.2">
      <c r="H520" s="990"/>
      <c r="I520" s="992"/>
    </row>
    <row r="521" spans="8:9" x14ac:dyDescent="0.2">
      <c r="H521" s="990"/>
      <c r="I521" s="992"/>
    </row>
    <row r="522" spans="8:9" x14ac:dyDescent="0.2">
      <c r="H522" s="990"/>
      <c r="I522" s="992"/>
    </row>
    <row r="523" spans="8:9" x14ac:dyDescent="0.2">
      <c r="H523" s="990"/>
      <c r="I523" s="992"/>
    </row>
    <row r="524" spans="8:9" x14ac:dyDescent="0.2">
      <c r="H524" s="990"/>
      <c r="I524" s="992"/>
    </row>
    <row r="525" spans="8:9" x14ac:dyDescent="0.2">
      <c r="H525" s="990"/>
      <c r="I525" s="992"/>
    </row>
    <row r="526" spans="8:9" x14ac:dyDescent="0.2">
      <c r="H526" s="990"/>
      <c r="I526" s="992"/>
    </row>
    <row r="527" spans="8:9" x14ac:dyDescent="0.2">
      <c r="H527" s="990"/>
      <c r="I527" s="992"/>
    </row>
    <row r="528" spans="8:9" x14ac:dyDescent="0.2">
      <c r="H528" s="990"/>
      <c r="I528" s="992"/>
    </row>
    <row r="529" spans="8:9" x14ac:dyDescent="0.2">
      <c r="H529" s="990"/>
      <c r="I529" s="992"/>
    </row>
    <row r="530" spans="8:9" x14ac:dyDescent="0.2">
      <c r="H530" s="990"/>
      <c r="I530" s="992"/>
    </row>
    <row r="531" spans="8:9" x14ac:dyDescent="0.2">
      <c r="H531" s="990"/>
      <c r="I531" s="992"/>
    </row>
    <row r="532" spans="8:9" x14ac:dyDescent="0.2">
      <c r="H532" s="990"/>
      <c r="I532" s="992"/>
    </row>
    <row r="533" spans="8:9" x14ac:dyDescent="0.2">
      <c r="H533" s="990"/>
      <c r="I533" s="992"/>
    </row>
    <row r="534" spans="8:9" x14ac:dyDescent="0.2">
      <c r="H534" s="990"/>
      <c r="I534" s="992"/>
    </row>
    <row r="535" spans="8:9" x14ac:dyDescent="0.2">
      <c r="H535" s="990"/>
      <c r="I535" s="992"/>
    </row>
    <row r="536" spans="8:9" x14ac:dyDescent="0.2">
      <c r="H536" s="990"/>
      <c r="I536" s="992"/>
    </row>
    <row r="537" spans="8:9" x14ac:dyDescent="0.2">
      <c r="H537" s="990"/>
      <c r="I537" s="992"/>
    </row>
    <row r="538" spans="8:9" x14ac:dyDescent="0.2">
      <c r="H538" s="990"/>
      <c r="I538" s="992"/>
    </row>
    <row r="539" spans="8:9" x14ac:dyDescent="0.2">
      <c r="H539" s="990"/>
      <c r="I539" s="992"/>
    </row>
    <row r="540" spans="8:9" x14ac:dyDescent="0.2">
      <c r="H540" s="990"/>
      <c r="I540" s="992"/>
    </row>
    <row r="541" spans="8:9" x14ac:dyDescent="0.2">
      <c r="H541" s="990"/>
      <c r="I541" s="992"/>
    </row>
    <row r="542" spans="8:9" x14ac:dyDescent="0.2">
      <c r="H542" s="990"/>
      <c r="I542" s="992"/>
    </row>
    <row r="543" spans="8:9" x14ac:dyDescent="0.2">
      <c r="H543" s="990"/>
      <c r="I543" s="992"/>
    </row>
    <row r="544" spans="8:9" x14ac:dyDescent="0.2">
      <c r="H544" s="990"/>
      <c r="I544" s="992"/>
    </row>
    <row r="545" spans="8:9" x14ac:dyDescent="0.2">
      <c r="H545" s="990"/>
      <c r="I545" s="992"/>
    </row>
    <row r="546" spans="8:9" x14ac:dyDescent="0.2">
      <c r="H546" s="990"/>
      <c r="I546" s="992"/>
    </row>
    <row r="547" spans="8:9" x14ac:dyDescent="0.2">
      <c r="H547" s="990"/>
      <c r="I547" s="992"/>
    </row>
    <row r="548" spans="8:9" x14ac:dyDescent="0.2">
      <c r="H548" s="990"/>
      <c r="I548" s="992"/>
    </row>
    <row r="549" spans="8:9" x14ac:dyDescent="0.2">
      <c r="H549" s="990"/>
      <c r="I549" s="992"/>
    </row>
    <row r="550" spans="8:9" x14ac:dyDescent="0.2">
      <c r="H550" s="990"/>
      <c r="I550" s="992"/>
    </row>
    <row r="551" spans="8:9" x14ac:dyDescent="0.2">
      <c r="H551" s="990"/>
      <c r="I551" s="992"/>
    </row>
    <row r="552" spans="8:9" x14ac:dyDescent="0.2">
      <c r="H552" s="990"/>
      <c r="I552" s="992"/>
    </row>
    <row r="553" spans="8:9" x14ac:dyDescent="0.2">
      <c r="H553" s="990"/>
      <c r="I553" s="992"/>
    </row>
    <row r="554" spans="8:9" x14ac:dyDescent="0.2">
      <c r="H554" s="990"/>
      <c r="I554" s="992"/>
    </row>
    <row r="555" spans="8:9" x14ac:dyDescent="0.2">
      <c r="H555" s="990"/>
      <c r="I555" s="992"/>
    </row>
    <row r="556" spans="8:9" x14ac:dyDescent="0.2">
      <c r="H556" s="990"/>
      <c r="I556" s="992"/>
    </row>
    <row r="557" spans="8:9" x14ac:dyDescent="0.2">
      <c r="H557" s="990"/>
      <c r="I557" s="992"/>
    </row>
    <row r="558" spans="8:9" x14ac:dyDescent="0.2">
      <c r="H558" s="990"/>
      <c r="I558" s="992"/>
    </row>
    <row r="559" spans="8:9" x14ac:dyDescent="0.2">
      <c r="H559" s="990"/>
      <c r="I559" s="992"/>
    </row>
    <row r="560" spans="8:9" x14ac:dyDescent="0.2">
      <c r="H560" s="990"/>
      <c r="I560" s="992"/>
    </row>
    <row r="561" spans="8:9" x14ac:dyDescent="0.2">
      <c r="H561" s="990"/>
      <c r="I561" s="992"/>
    </row>
    <row r="562" spans="8:9" x14ac:dyDescent="0.2">
      <c r="H562" s="990"/>
      <c r="I562" s="992"/>
    </row>
    <row r="563" spans="8:9" x14ac:dyDescent="0.2">
      <c r="H563" s="990"/>
      <c r="I563" s="992"/>
    </row>
    <row r="564" spans="8:9" x14ac:dyDescent="0.2">
      <c r="H564" s="990"/>
      <c r="I564" s="992"/>
    </row>
    <row r="565" spans="8:9" x14ac:dyDescent="0.2">
      <c r="H565" s="990"/>
      <c r="I565" s="992"/>
    </row>
    <row r="566" spans="8:9" x14ac:dyDescent="0.2">
      <c r="H566" s="990"/>
      <c r="I566" s="992"/>
    </row>
    <row r="567" spans="8:9" x14ac:dyDescent="0.2">
      <c r="H567" s="990"/>
      <c r="I567" s="992"/>
    </row>
    <row r="568" spans="8:9" x14ac:dyDescent="0.2">
      <c r="H568" s="990"/>
      <c r="I568" s="992"/>
    </row>
    <row r="569" spans="8:9" x14ac:dyDescent="0.2">
      <c r="H569" s="990"/>
      <c r="I569" s="992"/>
    </row>
    <row r="570" spans="8:9" x14ac:dyDescent="0.2">
      <c r="H570" s="990"/>
      <c r="I570" s="992"/>
    </row>
    <row r="571" spans="8:9" x14ac:dyDescent="0.2">
      <c r="H571" s="990"/>
      <c r="I571" s="992"/>
    </row>
    <row r="572" spans="8:9" x14ac:dyDescent="0.2">
      <c r="H572" s="990"/>
      <c r="I572" s="992"/>
    </row>
    <row r="573" spans="8:9" x14ac:dyDescent="0.2">
      <c r="H573" s="990"/>
      <c r="I573" s="992"/>
    </row>
    <row r="574" spans="8:9" x14ac:dyDescent="0.2">
      <c r="H574" s="990"/>
      <c r="I574" s="992"/>
    </row>
    <row r="575" spans="8:9" x14ac:dyDescent="0.2">
      <c r="H575" s="990"/>
      <c r="I575" s="992"/>
    </row>
    <row r="576" spans="8:9" x14ac:dyDescent="0.2">
      <c r="H576" s="990"/>
      <c r="I576" s="992"/>
    </row>
    <row r="577" spans="8:9" x14ac:dyDescent="0.2">
      <c r="H577" s="990"/>
      <c r="I577" s="992"/>
    </row>
    <row r="578" spans="8:9" x14ac:dyDescent="0.2">
      <c r="H578" s="990"/>
      <c r="I578" s="992"/>
    </row>
    <row r="579" spans="8:9" x14ac:dyDescent="0.2">
      <c r="H579" s="990"/>
      <c r="I579" s="992"/>
    </row>
    <row r="580" spans="8:9" x14ac:dyDescent="0.2">
      <c r="H580" s="990"/>
      <c r="I580" s="992"/>
    </row>
    <row r="581" spans="8:9" x14ac:dyDescent="0.2">
      <c r="H581" s="990"/>
      <c r="I581" s="992"/>
    </row>
    <row r="582" spans="8:9" x14ac:dyDescent="0.2">
      <c r="H582" s="990"/>
      <c r="I582" s="992"/>
    </row>
    <row r="583" spans="8:9" x14ac:dyDescent="0.2">
      <c r="H583" s="990"/>
      <c r="I583" s="992"/>
    </row>
    <row r="584" spans="8:9" x14ac:dyDescent="0.2">
      <c r="H584" s="990"/>
      <c r="I584" s="992"/>
    </row>
    <row r="585" spans="8:9" x14ac:dyDescent="0.2">
      <c r="H585" s="990"/>
      <c r="I585" s="992"/>
    </row>
    <row r="586" spans="8:9" x14ac:dyDescent="0.2">
      <c r="H586" s="990"/>
      <c r="I586" s="992"/>
    </row>
    <row r="587" spans="8:9" x14ac:dyDescent="0.2">
      <c r="H587" s="990"/>
      <c r="I587" s="992"/>
    </row>
    <row r="588" spans="8:9" x14ac:dyDescent="0.2">
      <c r="H588" s="990"/>
      <c r="I588" s="992"/>
    </row>
    <row r="589" spans="8:9" x14ac:dyDescent="0.2">
      <c r="H589" s="990"/>
      <c r="I589" s="992"/>
    </row>
    <row r="590" spans="8:9" x14ac:dyDescent="0.2">
      <c r="H590" s="990"/>
      <c r="I590" s="992"/>
    </row>
    <row r="591" spans="8:9" x14ac:dyDescent="0.2">
      <c r="H591" s="990"/>
      <c r="I591" s="992"/>
    </row>
    <row r="592" spans="8:9" x14ac:dyDescent="0.2">
      <c r="H592" s="990"/>
      <c r="I592" s="992"/>
    </row>
    <row r="593" spans="8:9" x14ac:dyDescent="0.2">
      <c r="H593" s="990"/>
      <c r="I593" s="992"/>
    </row>
    <row r="594" spans="8:9" x14ac:dyDescent="0.2">
      <c r="H594" s="990"/>
      <c r="I594" s="992"/>
    </row>
    <row r="595" spans="8:9" x14ac:dyDescent="0.2">
      <c r="H595" s="990"/>
      <c r="I595" s="992"/>
    </row>
    <row r="596" spans="8:9" x14ac:dyDescent="0.2">
      <c r="H596" s="990"/>
      <c r="I596" s="992"/>
    </row>
    <row r="597" spans="8:9" x14ac:dyDescent="0.2">
      <c r="H597" s="990"/>
      <c r="I597" s="992"/>
    </row>
    <row r="598" spans="8:9" x14ac:dyDescent="0.2">
      <c r="H598" s="990"/>
      <c r="I598" s="992"/>
    </row>
    <row r="599" spans="8:9" x14ac:dyDescent="0.2">
      <c r="H599" s="990"/>
      <c r="I599" s="992"/>
    </row>
    <row r="600" spans="8:9" x14ac:dyDescent="0.2">
      <c r="H600" s="990"/>
      <c r="I600" s="992"/>
    </row>
    <row r="601" spans="8:9" x14ac:dyDescent="0.2">
      <c r="H601" s="990"/>
      <c r="I601" s="992"/>
    </row>
    <row r="602" spans="8:9" x14ac:dyDescent="0.2">
      <c r="H602" s="990"/>
      <c r="I602" s="992"/>
    </row>
    <row r="603" spans="8:9" x14ac:dyDescent="0.2">
      <c r="H603" s="990"/>
      <c r="I603" s="992"/>
    </row>
    <row r="604" spans="8:9" x14ac:dyDescent="0.2">
      <c r="H604" s="990"/>
      <c r="I604" s="992"/>
    </row>
    <row r="605" spans="8:9" x14ac:dyDescent="0.2">
      <c r="H605" s="990"/>
      <c r="I605" s="992"/>
    </row>
    <row r="606" spans="8:9" x14ac:dyDescent="0.2">
      <c r="H606" s="990"/>
      <c r="I606" s="992"/>
    </row>
    <row r="607" spans="8:9" x14ac:dyDescent="0.2">
      <c r="H607" s="990"/>
      <c r="I607" s="992"/>
    </row>
    <row r="608" spans="8:9" x14ac:dyDescent="0.2">
      <c r="H608" s="990"/>
      <c r="I608" s="992"/>
    </row>
    <row r="609" spans="8:9" x14ac:dyDescent="0.2">
      <c r="H609" s="990"/>
      <c r="I609" s="992"/>
    </row>
    <row r="610" spans="8:9" x14ac:dyDescent="0.2">
      <c r="H610" s="990"/>
      <c r="I610" s="992"/>
    </row>
    <row r="611" spans="8:9" x14ac:dyDescent="0.2">
      <c r="H611" s="990"/>
      <c r="I611" s="992"/>
    </row>
    <row r="612" spans="8:9" x14ac:dyDescent="0.2">
      <c r="H612" s="990"/>
      <c r="I612" s="992"/>
    </row>
    <row r="613" spans="8:9" x14ac:dyDescent="0.2">
      <c r="H613" s="990"/>
      <c r="I613" s="992"/>
    </row>
    <row r="614" spans="8:9" x14ac:dyDescent="0.2">
      <c r="H614" s="990"/>
      <c r="I614" s="992"/>
    </row>
    <row r="615" spans="8:9" x14ac:dyDescent="0.2">
      <c r="H615" s="990"/>
      <c r="I615" s="992"/>
    </row>
    <row r="616" spans="8:9" x14ac:dyDescent="0.2">
      <c r="H616" s="990"/>
      <c r="I616" s="992"/>
    </row>
    <row r="617" spans="8:9" x14ac:dyDescent="0.2">
      <c r="H617" s="990"/>
      <c r="I617" s="992"/>
    </row>
    <row r="618" spans="8:9" x14ac:dyDescent="0.2">
      <c r="H618" s="990"/>
      <c r="I618" s="992"/>
    </row>
    <row r="619" spans="8:9" x14ac:dyDescent="0.2">
      <c r="H619" s="990"/>
      <c r="I619" s="992"/>
    </row>
    <row r="620" spans="8:9" x14ac:dyDescent="0.2">
      <c r="H620" s="990"/>
      <c r="I620" s="992"/>
    </row>
    <row r="621" spans="8:9" x14ac:dyDescent="0.2">
      <c r="H621" s="990"/>
      <c r="I621" s="992"/>
    </row>
    <row r="622" spans="8:9" x14ac:dyDescent="0.2">
      <c r="H622" s="990"/>
      <c r="I622" s="992"/>
    </row>
    <row r="623" spans="8:9" x14ac:dyDescent="0.2">
      <c r="H623" s="990"/>
      <c r="I623" s="992"/>
    </row>
    <row r="624" spans="8:9" x14ac:dyDescent="0.2">
      <c r="H624" s="990"/>
      <c r="I624" s="992"/>
    </row>
    <row r="625" spans="8:9" x14ac:dyDescent="0.2">
      <c r="H625" s="990"/>
      <c r="I625" s="992"/>
    </row>
    <row r="626" spans="8:9" x14ac:dyDescent="0.2">
      <c r="H626" s="990"/>
      <c r="I626" s="992"/>
    </row>
    <row r="627" spans="8:9" x14ac:dyDescent="0.2">
      <c r="H627" s="990"/>
      <c r="I627" s="992"/>
    </row>
    <row r="628" spans="8:9" x14ac:dyDescent="0.2">
      <c r="H628" s="990"/>
      <c r="I628" s="992"/>
    </row>
    <row r="629" spans="8:9" x14ac:dyDescent="0.2">
      <c r="H629" s="990"/>
      <c r="I629" s="992"/>
    </row>
    <row r="630" spans="8:9" x14ac:dyDescent="0.2">
      <c r="H630" s="990"/>
      <c r="I630" s="992"/>
    </row>
    <row r="631" spans="8:9" x14ac:dyDescent="0.2">
      <c r="H631" s="990"/>
      <c r="I631" s="992"/>
    </row>
    <row r="632" spans="8:9" x14ac:dyDescent="0.2">
      <c r="H632" s="990"/>
      <c r="I632" s="992"/>
    </row>
    <row r="633" spans="8:9" x14ac:dyDescent="0.2">
      <c r="H633" s="990"/>
      <c r="I633" s="992"/>
    </row>
    <row r="634" spans="8:9" x14ac:dyDescent="0.2">
      <c r="H634" s="990"/>
      <c r="I634" s="992"/>
    </row>
    <row r="635" spans="8:9" x14ac:dyDescent="0.2">
      <c r="H635" s="990"/>
      <c r="I635" s="992"/>
    </row>
    <row r="636" spans="8:9" x14ac:dyDescent="0.2">
      <c r="H636" s="990"/>
      <c r="I636" s="992"/>
    </row>
    <row r="637" spans="8:9" x14ac:dyDescent="0.2">
      <c r="H637" s="990"/>
      <c r="I637" s="992"/>
    </row>
    <row r="638" spans="8:9" x14ac:dyDescent="0.2">
      <c r="H638" s="990"/>
      <c r="I638" s="992"/>
    </row>
    <row r="639" spans="8:9" x14ac:dyDescent="0.2">
      <c r="H639" s="990"/>
      <c r="I639" s="992"/>
    </row>
    <row r="640" spans="8:9" x14ac:dyDescent="0.2">
      <c r="H640" s="990"/>
      <c r="I640" s="992"/>
    </row>
    <row r="641" spans="8:9" x14ac:dyDescent="0.2">
      <c r="H641" s="990"/>
      <c r="I641" s="992"/>
    </row>
    <row r="642" spans="8:9" x14ac:dyDescent="0.2">
      <c r="H642" s="990"/>
      <c r="I642" s="992"/>
    </row>
    <row r="643" spans="8:9" x14ac:dyDescent="0.2">
      <c r="H643" s="990"/>
      <c r="I643" s="992"/>
    </row>
    <row r="644" spans="8:9" x14ac:dyDescent="0.2">
      <c r="H644" s="990"/>
      <c r="I644" s="992"/>
    </row>
    <row r="645" spans="8:9" x14ac:dyDescent="0.2">
      <c r="H645" s="990"/>
      <c r="I645" s="992"/>
    </row>
    <row r="646" spans="8:9" x14ac:dyDescent="0.2">
      <c r="H646" s="990"/>
      <c r="I646" s="992"/>
    </row>
    <row r="647" spans="8:9" x14ac:dyDescent="0.2">
      <c r="H647" s="990"/>
      <c r="I647" s="992"/>
    </row>
    <row r="648" spans="8:9" x14ac:dyDescent="0.2">
      <c r="H648" s="990"/>
      <c r="I648" s="992"/>
    </row>
    <row r="649" spans="8:9" x14ac:dyDescent="0.2">
      <c r="H649" s="990"/>
      <c r="I649" s="992"/>
    </row>
    <row r="650" spans="8:9" x14ac:dyDescent="0.2">
      <c r="H650" s="990"/>
      <c r="I650" s="992"/>
    </row>
    <row r="651" spans="8:9" x14ac:dyDescent="0.2">
      <c r="H651" s="990"/>
      <c r="I651" s="992"/>
    </row>
    <row r="652" spans="8:9" x14ac:dyDescent="0.2">
      <c r="H652" s="990"/>
      <c r="I652" s="992"/>
    </row>
    <row r="653" spans="8:9" x14ac:dyDescent="0.2">
      <c r="H653" s="990"/>
      <c r="I653" s="992"/>
    </row>
    <row r="654" spans="8:9" x14ac:dyDescent="0.2">
      <c r="H654" s="990"/>
      <c r="I654" s="992"/>
    </row>
    <row r="655" spans="8:9" x14ac:dyDescent="0.2">
      <c r="H655" s="990"/>
      <c r="I655" s="992"/>
    </row>
    <row r="656" spans="8:9" x14ac:dyDescent="0.2">
      <c r="H656" s="990"/>
      <c r="I656" s="992"/>
    </row>
    <row r="657" spans="8:9" x14ac:dyDescent="0.2">
      <c r="H657" s="990"/>
      <c r="I657" s="992"/>
    </row>
    <row r="658" spans="8:9" x14ac:dyDescent="0.2">
      <c r="H658" s="990"/>
      <c r="I658" s="992"/>
    </row>
    <row r="659" spans="8:9" x14ac:dyDescent="0.2">
      <c r="H659" s="990"/>
      <c r="I659" s="992"/>
    </row>
    <row r="660" spans="8:9" x14ac:dyDescent="0.2">
      <c r="H660" s="990"/>
      <c r="I660" s="992"/>
    </row>
    <row r="661" spans="8:9" x14ac:dyDescent="0.2">
      <c r="H661" s="990"/>
      <c r="I661" s="992"/>
    </row>
    <row r="662" spans="8:9" x14ac:dyDescent="0.2">
      <c r="H662" s="990"/>
      <c r="I662" s="992"/>
    </row>
    <row r="663" spans="8:9" x14ac:dyDescent="0.2">
      <c r="H663" s="990"/>
      <c r="I663" s="992"/>
    </row>
    <row r="664" spans="8:9" x14ac:dyDescent="0.2">
      <c r="H664" s="990"/>
      <c r="I664" s="992"/>
    </row>
    <row r="665" spans="8:9" x14ac:dyDescent="0.2">
      <c r="H665" s="990"/>
      <c r="I665" s="992"/>
    </row>
    <row r="666" spans="8:9" x14ac:dyDescent="0.2">
      <c r="H666" s="990"/>
      <c r="I666" s="992"/>
    </row>
    <row r="667" spans="8:9" x14ac:dyDescent="0.2">
      <c r="H667" s="990"/>
      <c r="I667" s="992"/>
    </row>
    <row r="668" spans="8:9" x14ac:dyDescent="0.2">
      <c r="H668" s="990"/>
      <c r="I668" s="992"/>
    </row>
    <row r="669" spans="8:9" x14ac:dyDescent="0.2">
      <c r="H669" s="990"/>
      <c r="I669" s="992"/>
    </row>
    <row r="670" spans="8:9" x14ac:dyDescent="0.2">
      <c r="H670" s="990"/>
      <c r="I670" s="992"/>
    </row>
    <row r="671" spans="8:9" x14ac:dyDescent="0.2">
      <c r="H671" s="990"/>
      <c r="I671" s="992"/>
    </row>
    <row r="672" spans="8:9" x14ac:dyDescent="0.2">
      <c r="H672" s="990"/>
      <c r="I672" s="992"/>
    </row>
    <row r="673" spans="8:9" x14ac:dyDescent="0.2">
      <c r="H673" s="990"/>
      <c r="I673" s="992"/>
    </row>
    <row r="674" spans="8:9" x14ac:dyDescent="0.2">
      <c r="H674" s="990"/>
      <c r="I674" s="992"/>
    </row>
    <row r="675" spans="8:9" x14ac:dyDescent="0.2">
      <c r="H675" s="990"/>
      <c r="I675" s="992"/>
    </row>
    <row r="676" spans="8:9" x14ac:dyDescent="0.2">
      <c r="H676" s="990"/>
      <c r="I676" s="992"/>
    </row>
    <row r="677" spans="8:9" x14ac:dyDescent="0.2">
      <c r="H677" s="990"/>
      <c r="I677" s="992"/>
    </row>
    <row r="678" spans="8:9" x14ac:dyDescent="0.2">
      <c r="H678" s="990"/>
      <c r="I678" s="992"/>
    </row>
    <row r="679" spans="8:9" x14ac:dyDescent="0.2">
      <c r="H679" s="990"/>
      <c r="I679" s="992"/>
    </row>
    <row r="680" spans="8:9" x14ac:dyDescent="0.2">
      <c r="H680" s="990"/>
      <c r="I680" s="992"/>
    </row>
    <row r="681" spans="8:9" x14ac:dyDescent="0.2">
      <c r="H681" s="990"/>
      <c r="I681" s="992"/>
    </row>
    <row r="682" spans="8:9" x14ac:dyDescent="0.2">
      <c r="H682" s="990"/>
      <c r="I682" s="992"/>
    </row>
    <row r="683" spans="8:9" x14ac:dyDescent="0.2">
      <c r="H683" s="990"/>
      <c r="I683" s="992"/>
    </row>
    <row r="684" spans="8:9" x14ac:dyDescent="0.2">
      <c r="H684" s="990"/>
      <c r="I684" s="992"/>
    </row>
    <row r="685" spans="8:9" x14ac:dyDescent="0.2">
      <c r="H685" s="990"/>
      <c r="I685" s="992"/>
    </row>
    <row r="686" spans="8:9" x14ac:dyDescent="0.2">
      <c r="H686" s="990"/>
      <c r="I686" s="992"/>
    </row>
    <row r="687" spans="8:9" x14ac:dyDescent="0.2">
      <c r="H687" s="990"/>
      <c r="I687" s="992"/>
    </row>
    <row r="688" spans="8:9" x14ac:dyDescent="0.2">
      <c r="H688" s="990"/>
      <c r="I688" s="992"/>
    </row>
    <row r="689" spans="8:9" x14ac:dyDescent="0.2">
      <c r="H689" s="990"/>
      <c r="I689" s="992"/>
    </row>
    <row r="690" spans="8:9" x14ac:dyDescent="0.2">
      <c r="H690" s="990"/>
      <c r="I690" s="992"/>
    </row>
    <row r="691" spans="8:9" x14ac:dyDescent="0.2">
      <c r="H691" s="990"/>
      <c r="I691" s="992"/>
    </row>
    <row r="692" spans="8:9" x14ac:dyDescent="0.2">
      <c r="H692" s="990"/>
      <c r="I692" s="992"/>
    </row>
    <row r="693" spans="8:9" x14ac:dyDescent="0.2">
      <c r="H693" s="990"/>
      <c r="I693" s="992"/>
    </row>
    <row r="694" spans="8:9" x14ac:dyDescent="0.2">
      <c r="H694" s="990"/>
      <c r="I694" s="992"/>
    </row>
    <row r="695" spans="8:9" x14ac:dyDescent="0.2">
      <c r="H695" s="990"/>
      <c r="I695" s="992"/>
    </row>
    <row r="696" spans="8:9" x14ac:dyDescent="0.2">
      <c r="H696" s="990"/>
      <c r="I696" s="992"/>
    </row>
    <row r="697" spans="8:9" x14ac:dyDescent="0.2">
      <c r="H697" s="990"/>
      <c r="I697" s="992"/>
    </row>
    <row r="698" spans="8:9" x14ac:dyDescent="0.2">
      <c r="H698" s="990"/>
      <c r="I698" s="992"/>
    </row>
    <row r="699" spans="8:9" x14ac:dyDescent="0.2">
      <c r="H699" s="990"/>
      <c r="I699" s="992"/>
    </row>
    <row r="700" spans="8:9" x14ac:dyDescent="0.2">
      <c r="H700" s="990"/>
      <c r="I700" s="992"/>
    </row>
    <row r="701" spans="8:9" x14ac:dyDescent="0.2">
      <c r="H701" s="990"/>
      <c r="I701" s="992"/>
    </row>
    <row r="702" spans="8:9" x14ac:dyDescent="0.2">
      <c r="H702" s="990"/>
      <c r="I702" s="992"/>
    </row>
    <row r="703" spans="8:9" x14ac:dyDescent="0.2">
      <c r="H703" s="990"/>
      <c r="I703" s="992"/>
    </row>
    <row r="704" spans="8:9" x14ac:dyDescent="0.2">
      <c r="H704" s="990"/>
      <c r="I704" s="992"/>
    </row>
    <row r="705" spans="8:9" x14ac:dyDescent="0.2">
      <c r="H705" s="990"/>
      <c r="I705" s="992"/>
    </row>
    <row r="706" spans="8:9" x14ac:dyDescent="0.2">
      <c r="I706" s="2"/>
    </row>
    <row r="707" spans="8:9" x14ac:dyDescent="0.2">
      <c r="I707" s="2"/>
    </row>
    <row r="708" spans="8:9" x14ac:dyDescent="0.2">
      <c r="I708" s="2"/>
    </row>
    <row r="709" spans="8:9" x14ac:dyDescent="0.2">
      <c r="I709" s="2"/>
    </row>
    <row r="710" spans="8:9" x14ac:dyDescent="0.2">
      <c r="I710" s="2"/>
    </row>
    <row r="711" spans="8:9" x14ac:dyDescent="0.2">
      <c r="I711" s="2"/>
    </row>
    <row r="712" spans="8:9" x14ac:dyDescent="0.2">
      <c r="I712" s="2"/>
    </row>
    <row r="713" spans="8:9" x14ac:dyDescent="0.2">
      <c r="I713" s="2"/>
    </row>
    <row r="714" spans="8:9" x14ac:dyDescent="0.2">
      <c r="I714" s="2"/>
    </row>
    <row r="715" spans="8:9" x14ac:dyDescent="0.2">
      <c r="I715" s="2"/>
    </row>
    <row r="716" spans="8:9" x14ac:dyDescent="0.2">
      <c r="I716" s="2"/>
    </row>
    <row r="717" spans="8:9" x14ac:dyDescent="0.2">
      <c r="I717" s="2"/>
    </row>
    <row r="718" spans="8:9" x14ac:dyDescent="0.2">
      <c r="I718" s="2"/>
    </row>
    <row r="719" spans="8:9" x14ac:dyDescent="0.2">
      <c r="I719" s="2"/>
    </row>
    <row r="720" spans="8:9" x14ac:dyDescent="0.2">
      <c r="I720" s="2"/>
    </row>
    <row r="721" spans="9:9" x14ac:dyDescent="0.2">
      <c r="I721" s="2"/>
    </row>
    <row r="722" spans="9:9" x14ac:dyDescent="0.2">
      <c r="I722" s="2"/>
    </row>
    <row r="723" spans="9:9" x14ac:dyDescent="0.2">
      <c r="I723" s="2"/>
    </row>
    <row r="724" spans="9:9" x14ac:dyDescent="0.2">
      <c r="I724" s="2"/>
    </row>
    <row r="725" spans="9:9" x14ac:dyDescent="0.2">
      <c r="I725" s="2"/>
    </row>
    <row r="726" spans="9:9" x14ac:dyDescent="0.2">
      <c r="I726" s="2"/>
    </row>
    <row r="727" spans="9:9" x14ac:dyDescent="0.2">
      <c r="I727" s="2"/>
    </row>
    <row r="728" spans="9:9" x14ac:dyDescent="0.2">
      <c r="I728" s="2"/>
    </row>
    <row r="729" spans="9:9" x14ac:dyDescent="0.2">
      <c r="I729" s="2"/>
    </row>
    <row r="730" spans="9:9" x14ac:dyDescent="0.2">
      <c r="I730" s="2"/>
    </row>
    <row r="731" spans="9:9" x14ac:dyDescent="0.2">
      <c r="I731" s="2"/>
    </row>
    <row r="732" spans="9:9" x14ac:dyDescent="0.2">
      <c r="I732" s="2"/>
    </row>
    <row r="733" spans="9:9" x14ac:dyDescent="0.2">
      <c r="I733" s="2"/>
    </row>
    <row r="734" spans="9:9" x14ac:dyDescent="0.2">
      <c r="I734" s="2"/>
    </row>
    <row r="735" spans="9:9" x14ac:dyDescent="0.2">
      <c r="I735" s="2"/>
    </row>
    <row r="736" spans="9:9" x14ac:dyDescent="0.2">
      <c r="I736" s="2"/>
    </row>
    <row r="737" spans="9:9" x14ac:dyDescent="0.2">
      <c r="I737" s="2"/>
    </row>
    <row r="738" spans="9:9" x14ac:dyDescent="0.2">
      <c r="I738" s="2"/>
    </row>
    <row r="739" spans="9:9" x14ac:dyDescent="0.2">
      <c r="I739" s="2"/>
    </row>
    <row r="740" spans="9:9" x14ac:dyDescent="0.2">
      <c r="I740" s="2"/>
    </row>
    <row r="741" spans="9:9" x14ac:dyDescent="0.2">
      <c r="I741" s="2"/>
    </row>
    <row r="742" spans="9:9" x14ac:dyDescent="0.2">
      <c r="I742" s="2"/>
    </row>
    <row r="743" spans="9:9" x14ac:dyDescent="0.2">
      <c r="I743" s="2"/>
    </row>
    <row r="744" spans="9:9" x14ac:dyDescent="0.2">
      <c r="I744" s="2"/>
    </row>
    <row r="745" spans="9:9" x14ac:dyDescent="0.2">
      <c r="I745" s="2"/>
    </row>
    <row r="746" spans="9:9" x14ac:dyDescent="0.2">
      <c r="I746" s="2"/>
    </row>
    <row r="747" spans="9:9" x14ac:dyDescent="0.2">
      <c r="I747" s="2"/>
    </row>
    <row r="748" spans="9:9" x14ac:dyDescent="0.2">
      <c r="I748" s="2"/>
    </row>
    <row r="749" spans="9:9" x14ac:dyDescent="0.2">
      <c r="I749" s="2"/>
    </row>
    <row r="750" spans="9:9" x14ac:dyDescent="0.2">
      <c r="I750" s="2"/>
    </row>
  </sheetData>
  <phoneticPr fontId="3" type="noConversion"/>
  <conditionalFormatting sqref="G2:G71">
    <cfRule type="cellIs" dxfId="359" priority="1" stopIfTrue="1" operator="equal">
      <formula>0</formula>
    </cfRule>
  </conditionalFormatting>
  <dataValidations count="2">
    <dataValidation type="list" allowBlank="1" showInputMessage="1" showErrorMessage="1" sqref="E2:E8">
      <formula1>"ÁVILA,BURGOS,LEÓN,PALENCIA,SALAMANCA,SEGOVIA,SORIA,VALLADOLID,ZAMORA"</formula1>
    </dataValidation>
    <dataValidation type="list" allowBlank="1" showInputMessage="1" showErrorMessage="1" sqref="D2:D8">
      <formula1>"05,09,24,34,37,40,42,47,49"</formula1>
    </dataValidation>
  </dataValidations>
  <pageMargins left="0.75" right="0.75" top="1" bottom="1" header="0" footer="0"/>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FFC000"/>
  </sheetPr>
  <dimension ref="A1:Z543"/>
  <sheetViews>
    <sheetView showGridLines="0" defaultGridColor="0" colorId="22" zoomScaleNormal="100" zoomScaleSheetLayoutView="100" workbookViewId="0">
      <pane ySplit="6" topLeftCell="A7" activePane="bottomLeft" state="frozen"/>
      <selection pane="bottomLeft" activeCell="E12" sqref="E12"/>
    </sheetView>
  </sheetViews>
  <sheetFormatPr baseColWidth="10" defaultRowHeight="13.5" x14ac:dyDescent="0.25"/>
  <cols>
    <col min="1" max="1" width="2.7109375" style="402" customWidth="1"/>
    <col min="2" max="2" width="17.7109375" style="199" customWidth="1"/>
    <col min="3" max="3" width="9.7109375" style="10" customWidth="1"/>
    <col min="4" max="4" width="25.7109375" style="11" customWidth="1"/>
    <col min="5" max="5" width="32.7109375" style="10" customWidth="1"/>
    <col min="6" max="6" width="8.7109375" style="10" customWidth="1"/>
    <col min="7" max="16384" width="11.42578125" style="10"/>
  </cols>
  <sheetData>
    <row r="1" spans="1:26" s="54" customFormat="1" ht="15" customHeight="1" x14ac:dyDescent="0.2">
      <c r="A1" s="383" t="s">
        <v>584</v>
      </c>
      <c r="B1" s="1381"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s="137" customFormat="1" ht="24.95" customHeight="1" x14ac:dyDescent="0.2">
      <c r="A2" s="1395"/>
      <c r="B2" s="452" t="s">
        <v>612</v>
      </c>
      <c r="C2" s="453" t="str">
        <f>'01_Carga'!$G$4</f>
        <v>INGLÉS  (FI)</v>
      </c>
      <c r="F2" s="1443"/>
      <c r="G2" s="1443"/>
      <c r="H2" s="1443"/>
      <c r="I2" s="1443"/>
      <c r="J2" s="1443"/>
      <c r="K2" s="1443"/>
      <c r="L2" s="1443"/>
      <c r="M2" s="1443"/>
      <c r="N2" s="1443"/>
      <c r="O2" s="1443"/>
      <c r="P2" s="1443"/>
      <c r="Q2" s="1443"/>
      <c r="R2" s="1443"/>
      <c r="S2" s="1443"/>
      <c r="T2" s="1443"/>
      <c r="U2" s="1443"/>
      <c r="V2" s="1443"/>
      <c r="W2" s="1443"/>
      <c r="X2" s="1443"/>
      <c r="Y2" s="1443"/>
      <c r="Z2" s="1443"/>
    </row>
    <row r="3" spans="1:26" s="54" customFormat="1" ht="24.95" customHeight="1" x14ac:dyDescent="0.2">
      <c r="A3" s="1396"/>
      <c r="B3" s="452" t="s">
        <v>613</v>
      </c>
      <c r="C3" s="453" t="str">
        <f>'01_Carga'!$L$5</f>
        <v/>
      </c>
      <c r="F3" s="1444"/>
      <c r="G3" s="1444"/>
      <c r="H3" s="1444"/>
      <c r="I3" s="1351"/>
      <c r="J3" s="1351"/>
      <c r="K3" s="1351"/>
      <c r="L3" s="1351"/>
      <c r="M3" s="1351"/>
      <c r="N3" s="1351"/>
      <c r="O3" s="1351"/>
      <c r="P3" s="1351"/>
      <c r="Q3" s="1351"/>
      <c r="R3" s="1351"/>
      <c r="S3" s="1351"/>
      <c r="T3" s="1351"/>
      <c r="U3" s="1351"/>
      <c r="V3" s="1351"/>
      <c r="W3" s="1351"/>
      <c r="X3" s="1351"/>
      <c r="Y3" s="1351"/>
      <c r="Z3" s="1351"/>
    </row>
    <row r="4" spans="1:26" s="54" customFormat="1" ht="20.100000000000001" customHeight="1" x14ac:dyDescent="0.2">
      <c r="A4" s="1382"/>
      <c r="B4" s="455" t="s">
        <v>496</v>
      </c>
      <c r="C4" s="1252" t="str">
        <f>'01_Carga'!$G$6</f>
        <v>BURGOS</v>
      </c>
      <c r="F4" s="1351"/>
      <c r="G4" s="1351"/>
      <c r="H4" s="1351"/>
      <c r="I4" s="1351"/>
      <c r="J4" s="1351"/>
      <c r="K4" s="1351"/>
      <c r="L4" s="1351"/>
      <c r="M4" s="1351"/>
      <c r="N4" s="1351"/>
      <c r="O4" s="1351"/>
      <c r="P4" s="1351"/>
      <c r="Q4" s="1351"/>
      <c r="R4" s="1351"/>
      <c r="S4" s="1351"/>
      <c r="T4" s="1351"/>
      <c r="U4" s="1351"/>
      <c r="V4" s="1351"/>
      <c r="W4" s="1351"/>
      <c r="X4" s="1351"/>
      <c r="Y4" s="1351"/>
      <c r="Z4" s="1351"/>
    </row>
    <row r="5" spans="1:26" s="54" customFormat="1" ht="20.100000000000001" customHeight="1" x14ac:dyDescent="0.2">
      <c r="A5" s="1382"/>
      <c r="B5" s="1250" t="str">
        <f>'01_Carga'!F8</f>
        <v xml:space="preserve">Sede día 18 jun: </v>
      </c>
      <c r="C5" s="453" t="str">
        <f>IF(ISERROR(VLOOKUP('01_Carga'!$M$5,Sedes!$A$2:$C$130,2,FALSE)),"",VLOOKUP('01_Carga'!$M$5,Sedes!$A$2:$C$130,2,FALSE))</f>
        <v/>
      </c>
      <c r="D5" s="1251"/>
      <c r="F5" s="1351"/>
      <c r="G5" s="1351"/>
      <c r="H5" s="1351"/>
      <c r="I5" s="1351"/>
      <c r="J5" s="1351"/>
      <c r="K5" s="1351"/>
      <c r="L5" s="1351"/>
      <c r="M5" s="1351"/>
      <c r="N5" s="1351"/>
      <c r="O5" s="1351"/>
      <c r="P5" s="1351"/>
      <c r="Q5" s="1351"/>
      <c r="R5" s="1351"/>
      <c r="S5" s="1351"/>
      <c r="T5" s="1351"/>
      <c r="U5" s="1351"/>
      <c r="V5" s="1351"/>
      <c r="W5" s="1351"/>
      <c r="X5" s="1351"/>
      <c r="Y5" s="1351"/>
      <c r="Z5" s="1351"/>
    </row>
    <row r="6" spans="1:26" s="54" customFormat="1" ht="60" customHeight="1" x14ac:dyDescent="0.25">
      <c r="A6" s="1382"/>
      <c r="B6" s="2024" t="s">
        <v>150</v>
      </c>
      <c r="C6" s="2024"/>
      <c r="D6" s="2024"/>
      <c r="E6" s="2024"/>
      <c r="F6" s="1351"/>
      <c r="G6" s="1351"/>
      <c r="H6" s="1351"/>
      <c r="I6" s="1351"/>
      <c r="J6" s="1351"/>
      <c r="K6" s="1351"/>
      <c r="L6" s="1351"/>
      <c r="M6" s="1351"/>
      <c r="N6" s="1351"/>
      <c r="O6" s="1351"/>
      <c r="P6" s="1351"/>
      <c r="Q6" s="1351"/>
      <c r="R6" s="1351"/>
      <c r="S6" s="1351"/>
      <c r="T6" s="1351"/>
      <c r="U6" s="1351"/>
      <c r="V6" s="1351"/>
      <c r="W6" s="1351"/>
      <c r="X6" s="1351"/>
      <c r="Y6" s="1351"/>
      <c r="Z6" s="1351"/>
    </row>
    <row r="7" spans="1:26" s="54" customFormat="1" ht="69.95" customHeight="1" x14ac:dyDescent="0.2">
      <c r="A7" s="1382"/>
      <c r="B7" s="2026" t="s">
        <v>476</v>
      </c>
      <c r="C7" s="2026"/>
      <c r="D7" s="2026"/>
      <c r="E7" s="2026"/>
      <c r="F7" s="1543"/>
      <c r="G7" s="1351"/>
      <c r="H7" s="1351"/>
      <c r="I7" s="1351"/>
      <c r="J7" s="1351"/>
      <c r="K7" s="1351"/>
      <c r="L7" s="1351"/>
      <c r="M7" s="1351"/>
      <c r="N7" s="1351"/>
      <c r="O7" s="1351"/>
      <c r="P7" s="1351"/>
      <c r="Q7" s="1351"/>
      <c r="R7" s="1351"/>
      <c r="S7" s="1351"/>
      <c r="T7" s="1351"/>
      <c r="U7" s="1351"/>
      <c r="V7" s="1351"/>
      <c r="W7" s="1351"/>
      <c r="X7" s="1351"/>
      <c r="Y7" s="1351"/>
      <c r="Z7" s="1351"/>
    </row>
    <row r="8" spans="1:26" s="54" customFormat="1" ht="6" customHeight="1" x14ac:dyDescent="0.2">
      <c r="A8" s="1382"/>
      <c r="B8" s="438"/>
      <c r="C8" s="438"/>
      <c r="D8" s="438"/>
      <c r="E8" s="438"/>
      <c r="F8" s="1543"/>
      <c r="G8" s="1351"/>
      <c r="H8" s="1351"/>
      <c r="I8" s="1351"/>
      <c r="J8" s="1351"/>
      <c r="K8" s="1351"/>
      <c r="L8" s="1351"/>
      <c r="M8" s="1351"/>
      <c r="N8" s="1351"/>
      <c r="O8" s="1351"/>
      <c r="P8" s="1351"/>
      <c r="Q8" s="1351"/>
      <c r="R8" s="1351"/>
      <c r="S8" s="1351"/>
      <c r="T8" s="1351"/>
      <c r="U8" s="1351"/>
      <c r="V8" s="1351"/>
      <c r="W8" s="1351"/>
      <c r="X8" s="1351"/>
      <c r="Y8" s="1351"/>
      <c r="Z8" s="1351"/>
    </row>
    <row r="9" spans="1:26" s="54" customFormat="1" ht="24.95" customHeight="1" x14ac:dyDescent="0.2">
      <c r="A9" s="1382"/>
      <c r="B9" s="435" t="s">
        <v>148</v>
      </c>
      <c r="C9" s="2027">
        <v>42539</v>
      </c>
      <c r="D9" s="2027"/>
      <c r="E9" s="451"/>
      <c r="F9" s="1351"/>
      <c r="G9" s="1351"/>
      <c r="H9" s="1351"/>
      <c r="I9" s="1351"/>
      <c r="J9" s="1351"/>
      <c r="K9" s="1351"/>
      <c r="L9" s="1351"/>
      <c r="M9" s="1351"/>
      <c r="N9" s="1351"/>
      <c r="O9" s="1351"/>
      <c r="P9" s="1351"/>
      <c r="Q9" s="1351"/>
      <c r="R9" s="1351"/>
      <c r="S9" s="1351"/>
      <c r="T9" s="1351"/>
      <c r="U9" s="1351"/>
      <c r="V9" s="1351"/>
      <c r="W9" s="1351"/>
      <c r="X9" s="1351"/>
      <c r="Y9" s="1351"/>
      <c r="Z9" s="1351"/>
    </row>
    <row r="10" spans="1:26" s="54" customFormat="1" ht="20.100000000000001" customHeight="1" x14ac:dyDescent="0.2">
      <c r="A10" s="1382"/>
      <c r="B10" s="435" t="s">
        <v>149</v>
      </c>
      <c r="C10" s="1253">
        <v>0.35416666666666669</v>
      </c>
      <c r="D10" s="547"/>
      <c r="F10" s="1351"/>
      <c r="G10" s="1351"/>
      <c r="H10" s="1351"/>
      <c r="I10" s="1351"/>
      <c r="J10" s="1351"/>
      <c r="K10" s="1351"/>
      <c r="L10" s="1351"/>
      <c r="M10" s="1351"/>
      <c r="N10" s="1351"/>
      <c r="O10" s="1351"/>
      <c r="P10" s="1351"/>
      <c r="Q10" s="1351"/>
      <c r="R10" s="1351"/>
      <c r="S10" s="1351"/>
      <c r="T10" s="1351"/>
      <c r="U10" s="1351"/>
      <c r="V10" s="1351"/>
      <c r="W10" s="1351"/>
      <c r="X10" s="1351"/>
      <c r="Y10" s="1351"/>
      <c r="Z10" s="1351"/>
    </row>
    <row r="11" spans="1:26" s="54" customFormat="1" ht="24.95" customHeight="1" x14ac:dyDescent="0.2">
      <c r="A11" s="1382"/>
      <c r="B11" s="436"/>
      <c r="C11" s="581"/>
      <c r="D11" s="547"/>
      <c r="F11" s="1351"/>
      <c r="G11" s="1351"/>
      <c r="H11" s="1351"/>
      <c r="I11" s="1351"/>
      <c r="J11" s="1351"/>
      <c r="K11" s="1351"/>
      <c r="L11" s="1351"/>
      <c r="M11" s="1351"/>
      <c r="N11" s="1351"/>
      <c r="O11" s="1351"/>
      <c r="P11" s="1351"/>
      <c r="Q11" s="1351"/>
      <c r="R11" s="1351"/>
      <c r="S11" s="1351"/>
      <c r="T11" s="1351"/>
      <c r="U11" s="1351"/>
      <c r="V11" s="1351"/>
      <c r="W11" s="1351"/>
      <c r="X11" s="1351"/>
      <c r="Y11" s="1351"/>
      <c r="Z11" s="1351"/>
    </row>
    <row r="12" spans="1:26" s="137" customFormat="1" ht="20.100000000000001" customHeight="1" x14ac:dyDescent="0.2">
      <c r="A12" s="1395"/>
      <c r="B12" s="438"/>
      <c r="D12" s="579" t="str">
        <f>CONCATENATE("En  ",$C$4,",  a")</f>
        <v>En  BURGOS,  a</v>
      </c>
      <c r="E12" s="580">
        <v>42538</v>
      </c>
      <c r="F12" s="1443"/>
      <c r="G12" s="1443"/>
      <c r="H12" s="1443"/>
      <c r="I12" s="1443"/>
      <c r="J12" s="1443"/>
      <c r="K12" s="1443"/>
      <c r="L12" s="1443"/>
      <c r="M12" s="1443"/>
      <c r="N12" s="1443"/>
      <c r="O12" s="1443"/>
      <c r="P12" s="1443"/>
      <c r="Q12" s="1443"/>
      <c r="R12" s="1443"/>
      <c r="S12" s="1443"/>
      <c r="T12" s="1443"/>
      <c r="U12" s="1443"/>
      <c r="V12" s="1443"/>
      <c r="W12" s="1443"/>
      <c r="X12" s="1443"/>
      <c r="Y12" s="1443"/>
      <c r="Z12" s="1443"/>
    </row>
    <row r="13" spans="1:26" s="54" customFormat="1" ht="12.75" customHeight="1" x14ac:dyDescent="0.2">
      <c r="A13" s="1421"/>
      <c r="B13" s="203"/>
      <c r="C13" s="2025"/>
      <c r="D13" s="2025"/>
      <c r="E13" s="2025"/>
      <c r="F13" s="1544"/>
      <c r="G13" s="1351"/>
      <c r="H13" s="1351"/>
      <c r="I13" s="1351"/>
      <c r="J13" s="1482"/>
      <c r="K13" s="1351"/>
      <c r="L13" s="1351"/>
      <c r="M13" s="1351"/>
      <c r="N13" s="1351"/>
      <c r="O13" s="1351"/>
      <c r="P13" s="1351"/>
      <c r="Q13" s="1351"/>
      <c r="R13" s="1351"/>
      <c r="S13" s="1351"/>
      <c r="T13" s="1351"/>
      <c r="U13" s="1351"/>
      <c r="V13" s="1351"/>
      <c r="W13" s="1351"/>
      <c r="X13" s="1351"/>
      <c r="Y13" s="1351"/>
      <c r="Z13" s="1351"/>
    </row>
    <row r="14" spans="1:26" s="54" customFormat="1" ht="12.75" customHeight="1" x14ac:dyDescent="0.2">
      <c r="A14" s="1421"/>
      <c r="B14" s="203"/>
      <c r="C14" s="525"/>
      <c r="D14" s="525"/>
      <c r="E14" s="525"/>
      <c r="F14" s="1544"/>
      <c r="G14" s="1351"/>
      <c r="H14" s="1351"/>
      <c r="I14" s="1351"/>
      <c r="J14" s="1482"/>
      <c r="K14" s="1351"/>
      <c r="L14" s="1351"/>
      <c r="M14" s="1351"/>
      <c r="N14" s="1351"/>
      <c r="O14" s="1351"/>
      <c r="P14" s="1351"/>
      <c r="Q14" s="1351"/>
      <c r="R14" s="1351"/>
      <c r="S14" s="1351"/>
      <c r="T14" s="1351"/>
      <c r="U14" s="1351"/>
      <c r="V14" s="1351"/>
      <c r="W14" s="1351"/>
      <c r="X14" s="1351"/>
      <c r="Y14" s="1351"/>
      <c r="Z14" s="1351"/>
    </row>
    <row r="15" spans="1:26" s="54" customFormat="1" ht="12.75" customHeight="1" x14ac:dyDescent="0.2">
      <c r="A15" s="1421"/>
      <c r="B15" s="203"/>
      <c r="D15" s="164"/>
      <c r="E15" s="24"/>
      <c r="F15" s="1351"/>
      <c r="G15" s="1351"/>
      <c r="H15" s="1351"/>
      <c r="I15" s="1351"/>
      <c r="J15" s="1483"/>
      <c r="K15" s="1483"/>
      <c r="L15" s="1351"/>
      <c r="M15" s="1351"/>
      <c r="N15" s="1351"/>
      <c r="O15" s="1351"/>
      <c r="P15" s="1351"/>
      <c r="Q15" s="1351"/>
      <c r="R15" s="1351"/>
      <c r="S15" s="1351"/>
      <c r="T15" s="1351"/>
      <c r="U15" s="1351"/>
      <c r="V15" s="1351"/>
      <c r="W15" s="1351"/>
      <c r="X15" s="1351"/>
      <c r="Y15" s="1351"/>
      <c r="Z15" s="1351"/>
    </row>
    <row r="16" spans="1:26" s="54" customFormat="1" ht="12.75" customHeight="1" x14ac:dyDescent="0.2">
      <c r="A16" s="1421"/>
      <c r="B16" s="2022" t="s">
        <v>528</v>
      </c>
      <c r="C16" s="2022"/>
      <c r="E16" s="1314" t="s">
        <v>151</v>
      </c>
      <c r="F16" s="1351"/>
      <c r="G16" s="1351"/>
      <c r="H16" s="1517"/>
      <c r="I16" s="1351"/>
      <c r="J16" s="1351"/>
      <c r="K16" s="1351"/>
      <c r="L16" s="1351"/>
      <c r="M16" s="1351"/>
      <c r="N16" s="1351"/>
      <c r="O16" s="1351"/>
      <c r="P16" s="1351"/>
      <c r="Q16" s="1351"/>
      <c r="R16" s="1351"/>
      <c r="S16" s="1351"/>
      <c r="T16" s="1351"/>
      <c r="U16" s="1351"/>
      <c r="V16" s="1351"/>
      <c r="W16" s="1351"/>
      <c r="X16" s="1351"/>
      <c r="Y16" s="1351"/>
      <c r="Z16" s="1351"/>
    </row>
    <row r="17" spans="1:26" s="54" customFormat="1" ht="12.75" customHeight="1" x14ac:dyDescent="0.2">
      <c r="A17" s="1421"/>
      <c r="B17" s="2023" t="str">
        <f>PRESIDENTE</f>
        <v/>
      </c>
      <c r="C17" s="2023"/>
      <c r="E17" s="2023" t="str">
        <f>SECRETARIO</f>
        <v/>
      </c>
      <c r="F17" s="1351"/>
      <c r="G17" s="1351"/>
      <c r="H17" s="1483"/>
      <c r="I17" s="1351"/>
      <c r="J17" s="1351"/>
      <c r="K17" s="1351"/>
      <c r="L17" s="1351"/>
      <c r="M17" s="1351"/>
      <c r="N17" s="1351"/>
      <c r="O17" s="1351"/>
      <c r="P17" s="1351"/>
      <c r="Q17" s="1351"/>
      <c r="R17" s="1351"/>
      <c r="S17" s="1351"/>
      <c r="T17" s="1351"/>
      <c r="U17" s="1351"/>
      <c r="V17" s="1351"/>
      <c r="W17" s="1351"/>
      <c r="X17" s="1351"/>
      <c r="Y17" s="1351"/>
      <c r="Z17" s="1351"/>
    </row>
    <row r="18" spans="1:26" s="54" customFormat="1" ht="12.75" customHeight="1" x14ac:dyDescent="0.2">
      <c r="A18" s="1421"/>
      <c r="B18" s="2023"/>
      <c r="C18" s="2023"/>
      <c r="D18" s="325"/>
      <c r="E18" s="2023"/>
      <c r="F18" s="1351"/>
      <c r="G18" s="1483"/>
      <c r="H18" s="1483"/>
      <c r="I18" s="1351"/>
      <c r="J18" s="1351"/>
      <c r="K18" s="1351"/>
      <c r="L18" s="1351"/>
      <c r="M18" s="1351"/>
      <c r="N18" s="1351"/>
      <c r="O18" s="1351"/>
      <c r="P18" s="1351"/>
      <c r="Q18" s="1351"/>
      <c r="R18" s="1351"/>
      <c r="S18" s="1351"/>
      <c r="T18" s="1351"/>
      <c r="U18" s="1351"/>
      <c r="V18" s="1351"/>
      <c r="W18" s="1351"/>
      <c r="X18" s="1351"/>
      <c r="Y18" s="1351"/>
      <c r="Z18" s="1351"/>
    </row>
    <row r="19" spans="1:26" s="54" customFormat="1" ht="12.75" customHeight="1" x14ac:dyDescent="0.2">
      <c r="A19" s="1421"/>
      <c r="B19" s="2023"/>
      <c r="C19" s="2023"/>
      <c r="D19" s="64"/>
      <c r="E19" s="2023"/>
      <c r="F19" s="1351"/>
      <c r="G19" s="1351"/>
      <c r="H19" s="1351"/>
      <c r="I19" s="1351"/>
      <c r="J19" s="1351"/>
      <c r="K19" s="1351"/>
      <c r="L19" s="1351"/>
      <c r="M19" s="1351"/>
      <c r="N19" s="1351"/>
      <c r="O19" s="1351"/>
      <c r="P19" s="1351"/>
      <c r="Q19" s="1351"/>
      <c r="R19" s="1351"/>
      <c r="S19" s="1351"/>
      <c r="T19" s="1351"/>
      <c r="U19" s="1351"/>
      <c r="V19" s="1351"/>
      <c r="W19" s="1351"/>
      <c r="X19" s="1351"/>
      <c r="Y19" s="1351"/>
      <c r="Z19" s="1351"/>
    </row>
    <row r="20" spans="1:26" s="54" customFormat="1" ht="12.75" x14ac:dyDescent="0.2">
      <c r="A20" s="1421"/>
      <c r="B20" s="203"/>
      <c r="D20" s="99"/>
      <c r="F20" s="1351"/>
      <c r="G20" s="1351"/>
      <c r="H20" s="1351"/>
      <c r="I20" s="1351"/>
      <c r="J20" s="1351"/>
      <c r="K20" s="1351"/>
      <c r="L20" s="1351"/>
      <c r="M20" s="1351"/>
      <c r="N20" s="1351"/>
      <c r="O20" s="1351"/>
      <c r="P20" s="1351"/>
      <c r="Q20" s="1351"/>
      <c r="R20" s="1351"/>
      <c r="S20" s="1351"/>
      <c r="T20" s="1351"/>
      <c r="U20" s="1351"/>
      <c r="V20" s="1351"/>
      <c r="W20" s="1351"/>
      <c r="X20" s="1351"/>
      <c r="Y20" s="1351"/>
      <c r="Z20" s="1351"/>
    </row>
    <row r="21" spans="1:26" s="54" customFormat="1" ht="12.75" x14ac:dyDescent="0.2">
      <c r="A21" s="1421"/>
      <c r="B21" s="203"/>
      <c r="D21" s="99"/>
      <c r="F21" s="1351"/>
      <c r="G21" s="1351"/>
      <c r="H21" s="1351"/>
      <c r="I21" s="1351"/>
      <c r="J21" s="1351"/>
      <c r="K21" s="1351"/>
      <c r="L21" s="1351"/>
      <c r="M21" s="1351"/>
      <c r="N21" s="1351"/>
      <c r="O21" s="1351"/>
      <c r="P21" s="1351"/>
      <c r="Q21" s="1351"/>
      <c r="R21" s="1351"/>
      <c r="S21" s="1351"/>
      <c r="T21" s="1351"/>
      <c r="U21" s="1351"/>
      <c r="V21" s="1351"/>
      <c r="W21" s="1351"/>
      <c r="X21" s="1351"/>
      <c r="Y21" s="1351"/>
      <c r="Z21" s="1351"/>
    </row>
    <row r="22" spans="1:26" s="54" customFormat="1" ht="12.75" x14ac:dyDescent="0.2">
      <c r="A22" s="1421"/>
      <c r="B22" s="203"/>
      <c r="D22" s="99"/>
      <c r="F22" s="1351"/>
      <c r="G22" s="1351"/>
      <c r="H22" s="1351"/>
      <c r="I22" s="1351"/>
      <c r="J22" s="1351"/>
      <c r="K22" s="1351"/>
      <c r="L22" s="1351"/>
      <c r="M22" s="1351"/>
      <c r="N22" s="1351"/>
      <c r="O22" s="1351"/>
      <c r="P22" s="1351"/>
      <c r="Q22" s="1351"/>
      <c r="R22" s="1351"/>
      <c r="S22" s="1351"/>
      <c r="T22" s="1351"/>
      <c r="U22" s="1351"/>
      <c r="V22" s="1351"/>
      <c r="W22" s="1351"/>
      <c r="X22" s="1351"/>
      <c r="Y22" s="1351"/>
      <c r="Z22" s="1351"/>
    </row>
    <row r="23" spans="1:26" s="20" customFormat="1" ht="12.75" x14ac:dyDescent="0.2">
      <c r="A23" s="1421"/>
      <c r="B23" s="1516"/>
      <c r="C23" s="1518"/>
      <c r="D23" s="1389"/>
      <c r="E23" s="1388"/>
      <c r="F23" s="1388"/>
      <c r="G23" s="1388"/>
      <c r="H23" s="1388"/>
      <c r="I23" s="1388"/>
      <c r="J23" s="1388"/>
      <c r="K23" s="1388"/>
      <c r="L23" s="1388"/>
      <c r="M23" s="1388"/>
      <c r="N23" s="1388"/>
      <c r="O23" s="1388"/>
      <c r="P23" s="1388"/>
      <c r="Q23" s="1388"/>
      <c r="R23" s="1388"/>
      <c r="S23" s="1388"/>
      <c r="T23" s="1388"/>
      <c r="U23" s="1388"/>
      <c r="V23" s="1388"/>
      <c r="W23" s="1388"/>
      <c r="X23" s="1388"/>
      <c r="Y23" s="1388"/>
      <c r="Z23" s="1388"/>
    </row>
    <row r="24" spans="1:26" s="20" customFormat="1" x14ac:dyDescent="0.25">
      <c r="A24" s="1542"/>
      <c r="B24" s="1519"/>
      <c r="C24" s="1388"/>
      <c r="D24" s="1389"/>
      <c r="E24" s="1388"/>
      <c r="F24" s="1388"/>
      <c r="G24" s="1388"/>
      <c r="H24" s="1388"/>
      <c r="I24" s="1388"/>
      <c r="J24" s="1388"/>
      <c r="K24" s="1388"/>
      <c r="L24" s="1388"/>
      <c r="M24" s="1388"/>
      <c r="N24" s="1388"/>
      <c r="O24" s="1388"/>
      <c r="P24" s="1388"/>
      <c r="Q24" s="1388"/>
      <c r="R24" s="1388"/>
      <c r="S24" s="1388"/>
      <c r="T24" s="1388"/>
      <c r="U24" s="1388"/>
      <c r="V24" s="1388"/>
      <c r="W24" s="1388"/>
      <c r="X24" s="1388"/>
      <c r="Y24" s="1388"/>
      <c r="Z24" s="1388"/>
    </row>
    <row r="25" spans="1:26" s="20" customFormat="1" x14ac:dyDescent="0.25">
      <c r="A25" s="1542"/>
      <c r="B25" s="1519"/>
      <c r="C25" s="1388"/>
      <c r="D25" s="1389"/>
      <c r="E25" s="1388"/>
      <c r="F25" s="1388"/>
      <c r="G25" s="1388"/>
      <c r="H25" s="1388"/>
      <c r="I25" s="1388"/>
      <c r="J25" s="1388"/>
      <c r="K25" s="1388"/>
      <c r="L25" s="1388"/>
      <c r="M25" s="1388"/>
      <c r="N25" s="1388"/>
      <c r="O25" s="1388"/>
      <c r="P25" s="1388"/>
      <c r="Q25" s="1388"/>
      <c r="R25" s="1388"/>
      <c r="S25" s="1388"/>
      <c r="T25" s="1388"/>
      <c r="U25" s="1388"/>
      <c r="V25" s="1388"/>
      <c r="W25" s="1388"/>
      <c r="X25" s="1388"/>
      <c r="Y25" s="1388"/>
      <c r="Z25" s="1388"/>
    </row>
    <row r="26" spans="1:26" s="20" customFormat="1" x14ac:dyDescent="0.25">
      <c r="A26" s="1542"/>
      <c r="B26" s="1519"/>
      <c r="C26" s="1388"/>
      <c r="D26" s="1389"/>
      <c r="E26" s="1388"/>
      <c r="F26" s="1388"/>
      <c r="G26" s="1388"/>
      <c r="H26" s="1388"/>
      <c r="I26" s="1388"/>
      <c r="J26" s="1388"/>
      <c r="K26" s="1388"/>
      <c r="L26" s="1388"/>
      <c r="M26" s="1388"/>
      <c r="N26" s="1388"/>
      <c r="O26" s="1388"/>
      <c r="P26" s="1388"/>
      <c r="Q26" s="1388"/>
      <c r="R26" s="1388"/>
      <c r="S26" s="1388"/>
      <c r="T26" s="1388"/>
      <c r="U26" s="1388"/>
      <c r="V26" s="1388"/>
      <c r="W26" s="1388"/>
      <c r="X26" s="1388"/>
      <c r="Y26" s="1388"/>
      <c r="Z26" s="1388"/>
    </row>
    <row r="27" spans="1:26" s="20" customFormat="1" x14ac:dyDescent="0.25">
      <c r="A27" s="1542"/>
      <c r="B27" s="1519"/>
      <c r="C27" s="1388"/>
      <c r="D27" s="1389"/>
      <c r="E27" s="1388"/>
      <c r="F27" s="1388"/>
      <c r="G27" s="1388"/>
      <c r="H27" s="1388"/>
      <c r="I27" s="1388"/>
      <c r="J27" s="1388"/>
      <c r="K27" s="1388"/>
      <c r="L27" s="1388"/>
      <c r="M27" s="1388"/>
      <c r="N27" s="1388"/>
      <c r="O27" s="1388"/>
      <c r="P27" s="1388"/>
      <c r="Q27" s="1388"/>
      <c r="R27" s="1388"/>
      <c r="S27" s="1388"/>
      <c r="T27" s="1388"/>
      <c r="U27" s="1388"/>
      <c r="V27" s="1388"/>
      <c r="W27" s="1388"/>
      <c r="X27" s="1388"/>
      <c r="Y27" s="1388"/>
      <c r="Z27" s="1388"/>
    </row>
    <row r="28" spans="1:26" s="20" customFormat="1" x14ac:dyDescent="0.25">
      <c r="A28" s="1542"/>
      <c r="B28" s="1519"/>
      <c r="C28" s="1388"/>
      <c r="D28" s="1389"/>
      <c r="E28" s="1388"/>
      <c r="F28" s="1388"/>
      <c r="G28" s="1388"/>
      <c r="H28" s="1388"/>
      <c r="I28" s="1388"/>
      <c r="J28" s="1388"/>
      <c r="K28" s="1388"/>
      <c r="L28" s="1388"/>
      <c r="M28" s="1388"/>
      <c r="N28" s="1388"/>
      <c r="O28" s="1388"/>
      <c r="P28" s="1388"/>
      <c r="Q28" s="1388"/>
      <c r="R28" s="1388"/>
      <c r="S28" s="1388"/>
      <c r="T28" s="1388"/>
      <c r="U28" s="1388"/>
      <c r="V28" s="1388"/>
      <c r="W28" s="1388"/>
      <c r="X28" s="1388"/>
      <c r="Y28" s="1388"/>
      <c r="Z28" s="1388"/>
    </row>
    <row r="29" spans="1:26" s="20" customFormat="1" x14ac:dyDescent="0.25">
      <c r="A29" s="1542"/>
      <c r="B29" s="1519"/>
      <c r="C29" s="1388"/>
      <c r="D29" s="1389"/>
      <c r="E29" s="1388"/>
      <c r="F29" s="1388"/>
      <c r="G29" s="1388"/>
      <c r="H29" s="1388"/>
      <c r="I29" s="1388"/>
      <c r="J29" s="1388"/>
      <c r="K29" s="1388"/>
      <c r="L29" s="1388"/>
      <c r="M29" s="1388"/>
      <c r="N29" s="1388"/>
      <c r="O29" s="1388"/>
      <c r="P29" s="1388"/>
      <c r="Q29" s="1388"/>
      <c r="R29" s="1388"/>
      <c r="S29" s="1388"/>
      <c r="T29" s="1388"/>
      <c r="U29" s="1388"/>
      <c r="V29" s="1388"/>
      <c r="W29" s="1388"/>
      <c r="X29" s="1388"/>
      <c r="Y29" s="1388"/>
      <c r="Z29" s="1388"/>
    </row>
    <row r="30" spans="1:26" s="20" customFormat="1" x14ac:dyDescent="0.25">
      <c r="A30" s="1542"/>
      <c r="B30" s="1519"/>
      <c r="C30" s="1388"/>
      <c r="D30" s="1389"/>
      <c r="E30" s="1388"/>
      <c r="F30" s="1388"/>
      <c r="G30" s="1388"/>
      <c r="H30" s="1388"/>
      <c r="I30" s="1388"/>
      <c r="J30" s="1388"/>
      <c r="K30" s="1388"/>
      <c r="L30" s="1388"/>
      <c r="M30" s="1388"/>
      <c r="N30" s="1388"/>
      <c r="O30" s="1388"/>
      <c r="P30" s="1388"/>
      <c r="Q30" s="1388"/>
      <c r="R30" s="1388"/>
      <c r="S30" s="1388"/>
      <c r="T30" s="1388"/>
      <c r="U30" s="1388"/>
      <c r="V30" s="1388"/>
      <c r="W30" s="1388"/>
      <c r="X30" s="1388"/>
      <c r="Y30" s="1388"/>
      <c r="Z30" s="1388"/>
    </row>
    <row r="31" spans="1:26" s="20" customFormat="1" x14ac:dyDescent="0.25">
      <c r="A31" s="1542"/>
      <c r="B31" s="1519"/>
      <c r="C31" s="1388"/>
      <c r="D31" s="1389"/>
      <c r="E31" s="1388"/>
      <c r="F31" s="1388"/>
      <c r="G31" s="1388"/>
      <c r="H31" s="1388"/>
      <c r="I31" s="1388"/>
      <c r="J31" s="1388"/>
      <c r="K31" s="1388"/>
      <c r="L31" s="1388"/>
      <c r="M31" s="1388"/>
      <c r="N31" s="1388"/>
      <c r="O31" s="1388"/>
      <c r="P31" s="1388"/>
      <c r="Q31" s="1388"/>
      <c r="R31" s="1388"/>
      <c r="S31" s="1388"/>
      <c r="T31" s="1388"/>
      <c r="U31" s="1388"/>
      <c r="V31" s="1388"/>
      <c r="W31" s="1388"/>
      <c r="X31" s="1388"/>
      <c r="Y31" s="1388"/>
      <c r="Z31" s="1388"/>
    </row>
    <row r="32" spans="1:26" s="20" customFormat="1" x14ac:dyDescent="0.25">
      <c r="A32" s="1542"/>
      <c r="B32" s="1519"/>
      <c r="C32" s="1388"/>
      <c r="D32" s="1389"/>
      <c r="E32" s="1388"/>
      <c r="F32" s="1388"/>
      <c r="G32" s="1388"/>
      <c r="H32" s="1388"/>
      <c r="I32" s="1388"/>
      <c r="J32" s="1388"/>
      <c r="K32" s="1388"/>
      <c r="L32" s="1388"/>
      <c r="M32" s="1388"/>
      <c r="N32" s="1388"/>
      <c r="O32" s="1388"/>
      <c r="P32" s="1388"/>
      <c r="Q32" s="1388"/>
      <c r="R32" s="1388"/>
      <c r="S32" s="1388"/>
      <c r="T32" s="1388"/>
      <c r="U32" s="1388"/>
      <c r="V32" s="1388"/>
      <c r="W32" s="1388"/>
      <c r="X32" s="1388"/>
      <c r="Y32" s="1388"/>
      <c r="Z32" s="1388"/>
    </row>
    <row r="33" spans="1:26" s="13" customFormat="1" x14ac:dyDescent="0.25">
      <c r="A33" s="1542"/>
      <c r="B33" s="1519"/>
      <c r="C33" s="1388"/>
      <c r="D33" s="1389"/>
      <c r="E33" s="1388"/>
      <c r="F33" s="1388"/>
      <c r="G33" s="1388"/>
      <c r="H33" s="1388"/>
      <c r="I33" s="1388"/>
      <c r="J33" s="1388"/>
      <c r="K33" s="1388"/>
      <c r="L33" s="1388"/>
      <c r="M33" s="1388"/>
      <c r="N33" s="1388"/>
      <c r="O33" s="1388"/>
      <c r="P33" s="1388"/>
      <c r="Q33" s="1388"/>
      <c r="R33" s="1388"/>
      <c r="S33" s="1388"/>
      <c r="T33" s="1388"/>
      <c r="U33" s="1388"/>
      <c r="V33" s="1388"/>
      <c r="W33" s="1388"/>
      <c r="X33" s="1388"/>
      <c r="Y33" s="1388"/>
      <c r="Z33" s="1388"/>
    </row>
    <row r="34" spans="1:26" s="13" customFormat="1" x14ac:dyDescent="0.25">
      <c r="A34" s="1542"/>
      <c r="B34" s="1519"/>
      <c r="C34" s="1388"/>
      <c r="D34" s="1389"/>
      <c r="E34" s="1388"/>
      <c r="F34" s="1388"/>
      <c r="G34" s="1388"/>
      <c r="H34" s="1388"/>
      <c r="I34" s="1388"/>
      <c r="J34" s="1388"/>
      <c r="K34" s="1388"/>
      <c r="L34" s="1388"/>
      <c r="M34" s="1388"/>
      <c r="N34" s="1388"/>
      <c r="O34" s="1388"/>
      <c r="P34" s="1388"/>
      <c r="Q34" s="1388"/>
      <c r="R34" s="1388"/>
      <c r="S34" s="1388"/>
      <c r="T34" s="1388"/>
      <c r="U34" s="1388"/>
      <c r="V34" s="1388"/>
      <c r="W34" s="1388"/>
      <c r="X34" s="1388"/>
      <c r="Y34" s="1388"/>
      <c r="Z34" s="1388"/>
    </row>
    <row r="35" spans="1:26" s="13" customFormat="1" x14ac:dyDescent="0.25">
      <c r="A35" s="1542"/>
      <c r="B35" s="1519"/>
      <c r="C35" s="1388"/>
      <c r="D35" s="1389"/>
      <c r="E35" s="1388"/>
      <c r="F35" s="1388"/>
      <c r="G35" s="1388"/>
      <c r="H35" s="1388"/>
      <c r="I35" s="1388"/>
      <c r="J35" s="1388"/>
      <c r="K35" s="1388"/>
      <c r="L35" s="1388"/>
      <c r="M35" s="1388"/>
      <c r="N35" s="1388"/>
      <c r="O35" s="1388"/>
      <c r="P35" s="1388"/>
      <c r="Q35" s="1388"/>
      <c r="R35" s="1388"/>
      <c r="S35" s="1388"/>
      <c r="T35" s="1388"/>
      <c r="U35" s="1388"/>
      <c r="V35" s="1388"/>
      <c r="W35" s="1388"/>
      <c r="X35" s="1388"/>
      <c r="Y35" s="1388"/>
      <c r="Z35" s="1388"/>
    </row>
    <row r="36" spans="1:26" s="13" customFormat="1" x14ac:dyDescent="0.25">
      <c r="A36" s="1542"/>
      <c r="B36" s="1519"/>
      <c r="C36" s="1388"/>
      <c r="D36" s="1389"/>
      <c r="E36" s="1388"/>
      <c r="F36" s="1388"/>
      <c r="G36" s="1388"/>
      <c r="H36" s="1388"/>
      <c r="I36" s="1388"/>
      <c r="J36" s="1388"/>
      <c r="K36" s="1388"/>
      <c r="L36" s="1388"/>
      <c r="M36" s="1388"/>
      <c r="N36" s="1388"/>
      <c r="O36" s="1388"/>
      <c r="P36" s="1388"/>
      <c r="Q36" s="1388"/>
      <c r="R36" s="1388"/>
      <c r="S36" s="1388"/>
      <c r="T36" s="1388"/>
      <c r="U36" s="1388"/>
      <c r="V36" s="1388"/>
      <c r="W36" s="1388"/>
      <c r="X36" s="1388"/>
      <c r="Y36" s="1388"/>
      <c r="Z36" s="1388"/>
    </row>
    <row r="37" spans="1:26" s="13" customFormat="1" x14ac:dyDescent="0.25">
      <c r="A37" s="1542"/>
      <c r="B37" s="1519"/>
      <c r="C37" s="1388"/>
      <c r="D37" s="1389"/>
      <c r="E37" s="1388"/>
      <c r="F37" s="1388"/>
      <c r="G37" s="1388"/>
      <c r="H37" s="1388"/>
      <c r="I37" s="1388"/>
      <c r="J37" s="1388"/>
      <c r="K37" s="1388"/>
      <c r="L37" s="1388"/>
      <c r="M37" s="1388"/>
      <c r="N37" s="1388"/>
      <c r="O37" s="1388"/>
      <c r="P37" s="1388"/>
      <c r="Q37" s="1388"/>
      <c r="R37" s="1388"/>
      <c r="S37" s="1388"/>
      <c r="T37" s="1388"/>
      <c r="U37" s="1388"/>
      <c r="V37" s="1388"/>
      <c r="W37" s="1388"/>
      <c r="X37" s="1388"/>
      <c r="Y37" s="1388"/>
      <c r="Z37" s="1388"/>
    </row>
    <row r="38" spans="1:26" s="13" customFormat="1" x14ac:dyDescent="0.25">
      <c r="A38" s="1542"/>
      <c r="B38" s="1519"/>
      <c r="C38" s="1388"/>
      <c r="D38" s="1389"/>
      <c r="E38" s="1388"/>
      <c r="F38" s="1388"/>
      <c r="G38" s="1388"/>
      <c r="H38" s="1388"/>
      <c r="I38" s="1388"/>
      <c r="J38" s="1388"/>
      <c r="K38" s="1388"/>
      <c r="L38" s="1388"/>
      <c r="M38" s="1388"/>
      <c r="N38" s="1388"/>
      <c r="O38" s="1388"/>
      <c r="P38" s="1388"/>
      <c r="Q38" s="1388"/>
      <c r="R38" s="1388"/>
      <c r="S38" s="1388"/>
      <c r="T38" s="1388"/>
      <c r="U38" s="1388"/>
      <c r="V38" s="1388"/>
      <c r="W38" s="1388"/>
      <c r="X38" s="1388"/>
      <c r="Y38" s="1388"/>
      <c r="Z38" s="1388"/>
    </row>
    <row r="39" spans="1:26" s="13" customFormat="1" x14ac:dyDescent="0.25">
      <c r="A39" s="1542"/>
      <c r="B39" s="1519"/>
      <c r="C39" s="1388"/>
      <c r="D39" s="1389"/>
      <c r="E39" s="1388"/>
      <c r="F39" s="1388"/>
      <c r="G39" s="1388"/>
      <c r="H39" s="1388"/>
      <c r="I39" s="1388"/>
      <c r="J39" s="1388"/>
      <c r="K39" s="1388"/>
      <c r="L39" s="1388"/>
      <c r="M39" s="1388"/>
      <c r="N39" s="1388"/>
      <c r="O39" s="1388"/>
      <c r="P39" s="1388"/>
      <c r="Q39" s="1388"/>
      <c r="R39" s="1388"/>
      <c r="S39" s="1388"/>
      <c r="T39" s="1388"/>
      <c r="U39" s="1388"/>
      <c r="V39" s="1388"/>
      <c r="W39" s="1388"/>
      <c r="X39" s="1388"/>
      <c r="Y39" s="1388"/>
      <c r="Z39" s="1388"/>
    </row>
    <row r="40" spans="1:26" s="13" customFormat="1" x14ac:dyDescent="0.25">
      <c r="A40" s="1542"/>
      <c r="B40" s="1519"/>
      <c r="C40" s="1388"/>
      <c r="D40" s="1389"/>
      <c r="E40" s="1388"/>
      <c r="F40" s="1388"/>
      <c r="G40" s="1388"/>
      <c r="H40" s="1388"/>
      <c r="I40" s="1388"/>
      <c r="J40" s="1388"/>
      <c r="K40" s="1388"/>
      <c r="L40" s="1388"/>
      <c r="M40" s="1388"/>
      <c r="N40" s="1388"/>
      <c r="O40" s="1388"/>
      <c r="P40" s="1388"/>
      <c r="Q40" s="1388"/>
      <c r="R40" s="1388"/>
      <c r="S40" s="1388"/>
      <c r="T40" s="1388"/>
      <c r="U40" s="1388"/>
      <c r="V40" s="1388"/>
      <c r="W40" s="1388"/>
      <c r="X40" s="1388"/>
      <c r="Y40" s="1388"/>
      <c r="Z40" s="1388"/>
    </row>
    <row r="41" spans="1:26" s="13" customFormat="1" x14ac:dyDescent="0.25">
      <c r="A41" s="1542"/>
      <c r="B41" s="1519"/>
      <c r="C41" s="1388"/>
      <c r="D41" s="1389"/>
      <c r="E41" s="1388"/>
      <c r="F41" s="1388"/>
      <c r="G41" s="1388"/>
      <c r="H41" s="1388"/>
      <c r="I41" s="1388"/>
      <c r="J41" s="1388"/>
      <c r="K41" s="1388"/>
      <c r="L41" s="1388"/>
      <c r="M41" s="1388"/>
      <c r="N41" s="1388"/>
      <c r="O41" s="1388"/>
      <c r="P41" s="1388"/>
      <c r="Q41" s="1388"/>
      <c r="R41" s="1388"/>
      <c r="S41" s="1388"/>
      <c r="T41" s="1388"/>
      <c r="U41" s="1388"/>
      <c r="V41" s="1388"/>
      <c r="W41" s="1388"/>
      <c r="X41" s="1388"/>
      <c r="Y41" s="1388"/>
      <c r="Z41" s="1388"/>
    </row>
    <row r="42" spans="1:26" s="13" customFormat="1" x14ac:dyDescent="0.25">
      <c r="A42" s="1542"/>
      <c r="B42" s="1519"/>
      <c r="C42" s="1388"/>
      <c r="D42" s="1389"/>
      <c r="E42" s="1388"/>
      <c r="F42" s="1388"/>
      <c r="G42" s="1388"/>
      <c r="H42" s="1388"/>
      <c r="I42" s="1388"/>
      <c r="J42" s="1388"/>
      <c r="K42" s="1388"/>
      <c r="L42" s="1388"/>
      <c r="M42" s="1388"/>
      <c r="N42" s="1388"/>
      <c r="O42" s="1388"/>
      <c r="P42" s="1388"/>
      <c r="Q42" s="1388"/>
      <c r="R42" s="1388"/>
      <c r="S42" s="1388"/>
      <c r="T42" s="1388"/>
      <c r="U42" s="1388"/>
      <c r="V42" s="1388"/>
      <c r="W42" s="1388"/>
      <c r="X42" s="1388"/>
      <c r="Y42" s="1388"/>
      <c r="Z42" s="1388"/>
    </row>
    <row r="43" spans="1:26" s="13" customFormat="1" x14ac:dyDescent="0.25">
      <c r="A43" s="1542"/>
      <c r="B43" s="1519"/>
      <c r="C43" s="1388"/>
      <c r="D43" s="1389"/>
      <c r="E43" s="1388"/>
      <c r="F43" s="1388"/>
      <c r="G43" s="1388"/>
      <c r="H43" s="1388"/>
      <c r="I43" s="1388"/>
      <c r="J43" s="1388"/>
      <c r="K43" s="1388"/>
      <c r="L43" s="1388"/>
      <c r="M43" s="1388"/>
      <c r="N43" s="1388"/>
      <c r="O43" s="1388"/>
      <c r="P43" s="1388"/>
      <c r="Q43" s="1388"/>
      <c r="R43" s="1388"/>
      <c r="S43" s="1388"/>
      <c r="T43" s="1388"/>
      <c r="U43" s="1388"/>
      <c r="V43" s="1388"/>
      <c r="W43" s="1388"/>
      <c r="X43" s="1388"/>
      <c r="Y43" s="1388"/>
      <c r="Z43" s="1388"/>
    </row>
    <row r="44" spans="1:26" s="13" customFormat="1" x14ac:dyDescent="0.25">
      <c r="A44" s="1542"/>
      <c r="B44" s="1519"/>
      <c r="C44" s="1388"/>
      <c r="D44" s="1389"/>
      <c r="E44" s="1388"/>
      <c r="F44" s="1388"/>
      <c r="G44" s="1388"/>
      <c r="H44" s="1388"/>
      <c r="I44" s="1388"/>
      <c r="J44" s="1388"/>
      <c r="K44" s="1388"/>
      <c r="L44" s="1388"/>
      <c r="M44" s="1388"/>
      <c r="N44" s="1388"/>
      <c r="O44" s="1388"/>
      <c r="P44" s="1388"/>
      <c r="Q44" s="1388"/>
      <c r="R44" s="1388"/>
      <c r="S44" s="1388"/>
      <c r="T44" s="1388"/>
      <c r="U44" s="1388"/>
      <c r="V44" s="1388"/>
      <c r="W44" s="1388"/>
      <c r="X44" s="1388"/>
      <c r="Y44" s="1388"/>
      <c r="Z44" s="1388"/>
    </row>
    <row r="45" spans="1:26" s="13" customFormat="1" x14ac:dyDescent="0.25">
      <c r="A45" s="1542"/>
      <c r="B45" s="1519"/>
      <c r="C45" s="1388"/>
      <c r="D45" s="1389"/>
      <c r="E45" s="1388"/>
      <c r="F45" s="1388"/>
      <c r="G45" s="1388"/>
      <c r="H45" s="1388"/>
      <c r="I45" s="1388"/>
      <c r="J45" s="1388"/>
      <c r="K45" s="1388"/>
      <c r="L45" s="1388"/>
      <c r="M45" s="1388"/>
      <c r="N45" s="1388"/>
      <c r="O45" s="1388"/>
      <c r="P45" s="1388"/>
      <c r="Q45" s="1388"/>
      <c r="R45" s="1388"/>
      <c r="S45" s="1388"/>
      <c r="T45" s="1388"/>
      <c r="U45" s="1388"/>
      <c r="V45" s="1388"/>
      <c r="W45" s="1388"/>
      <c r="X45" s="1388"/>
      <c r="Y45" s="1388"/>
      <c r="Z45" s="1388"/>
    </row>
    <row r="46" spans="1:26" s="13" customFormat="1" x14ac:dyDescent="0.25">
      <c r="A46" s="1542"/>
      <c r="B46" s="1519"/>
      <c r="C46" s="1388"/>
      <c r="D46" s="1389"/>
      <c r="E46" s="1388"/>
      <c r="F46" s="1388"/>
      <c r="G46" s="1388"/>
      <c r="H46" s="1388"/>
      <c r="I46" s="1388"/>
      <c r="J46" s="1388"/>
      <c r="K46" s="1388"/>
      <c r="L46" s="1388"/>
      <c r="M46" s="1388"/>
      <c r="N46" s="1388"/>
      <c r="O46" s="1388"/>
      <c r="P46" s="1388"/>
      <c r="Q46" s="1388"/>
      <c r="R46" s="1388"/>
      <c r="S46" s="1388"/>
      <c r="T46" s="1388"/>
      <c r="U46" s="1388"/>
      <c r="V46" s="1388"/>
      <c r="W46" s="1388"/>
      <c r="X46" s="1388"/>
      <c r="Y46" s="1388"/>
      <c r="Z46" s="1388"/>
    </row>
    <row r="47" spans="1:26" s="13" customFormat="1" x14ac:dyDescent="0.25">
      <c r="A47" s="1542"/>
      <c r="B47" s="1519"/>
      <c r="C47" s="1388"/>
      <c r="D47" s="1389"/>
      <c r="E47" s="1388"/>
      <c r="F47" s="1388"/>
      <c r="G47" s="1388"/>
      <c r="H47" s="1388"/>
      <c r="I47" s="1388"/>
      <c r="J47" s="1388"/>
      <c r="K47" s="1388"/>
      <c r="L47" s="1388"/>
      <c r="M47" s="1388"/>
      <c r="N47" s="1388"/>
      <c r="O47" s="1388"/>
      <c r="P47" s="1388"/>
      <c r="Q47" s="1388"/>
      <c r="R47" s="1388"/>
      <c r="S47" s="1388"/>
      <c r="T47" s="1388"/>
      <c r="U47" s="1388"/>
      <c r="V47" s="1388"/>
      <c r="W47" s="1388"/>
      <c r="X47" s="1388"/>
      <c r="Y47" s="1388"/>
      <c r="Z47" s="1388"/>
    </row>
    <row r="48" spans="1:26" s="13" customFormat="1" x14ac:dyDescent="0.25">
      <c r="A48" s="1542"/>
      <c r="B48" s="1519"/>
      <c r="C48" s="1388"/>
      <c r="D48" s="1389"/>
      <c r="E48" s="1388"/>
      <c r="F48" s="1388"/>
      <c r="G48" s="1388"/>
      <c r="H48" s="1388"/>
      <c r="I48" s="1388"/>
      <c r="J48" s="1388"/>
      <c r="K48" s="1388"/>
      <c r="L48" s="1388"/>
      <c r="M48" s="1388"/>
      <c r="N48" s="1388"/>
      <c r="O48" s="1388"/>
      <c r="P48" s="1388"/>
      <c r="Q48" s="1388"/>
      <c r="R48" s="1388"/>
      <c r="S48" s="1388"/>
      <c r="T48" s="1388"/>
      <c r="U48" s="1388"/>
      <c r="V48" s="1388"/>
      <c r="W48" s="1388"/>
      <c r="X48" s="1388"/>
      <c r="Y48" s="1388"/>
      <c r="Z48" s="1388"/>
    </row>
    <row r="49" spans="1:26" s="13" customFormat="1" x14ac:dyDescent="0.25">
      <c r="A49" s="1542"/>
      <c r="B49" s="1519"/>
      <c r="C49" s="1388"/>
      <c r="D49" s="1389"/>
      <c r="E49" s="1388"/>
      <c r="F49" s="1388"/>
      <c r="G49" s="1388"/>
      <c r="H49" s="1388"/>
      <c r="I49" s="1388"/>
      <c r="J49" s="1388"/>
      <c r="K49" s="1388"/>
      <c r="L49" s="1388"/>
      <c r="M49" s="1388"/>
      <c r="N49" s="1388"/>
      <c r="O49" s="1388"/>
      <c r="P49" s="1388"/>
      <c r="Q49" s="1388"/>
      <c r="R49" s="1388"/>
      <c r="S49" s="1388"/>
      <c r="T49" s="1388"/>
      <c r="U49" s="1388"/>
      <c r="V49" s="1388"/>
      <c r="W49" s="1388"/>
      <c r="X49" s="1388"/>
      <c r="Y49" s="1388"/>
      <c r="Z49" s="1388"/>
    </row>
    <row r="50" spans="1:26" s="13" customFormat="1" x14ac:dyDescent="0.25">
      <c r="A50" s="1542"/>
      <c r="B50" s="1519"/>
      <c r="C50" s="1388"/>
      <c r="D50" s="1389"/>
      <c r="E50" s="1388"/>
      <c r="F50" s="1388"/>
      <c r="G50" s="1388"/>
      <c r="H50" s="1388"/>
      <c r="I50" s="1388"/>
      <c r="J50" s="1388"/>
      <c r="K50" s="1388"/>
      <c r="L50" s="1388"/>
      <c r="M50" s="1388"/>
      <c r="N50" s="1388"/>
      <c r="O50" s="1388"/>
      <c r="P50" s="1388"/>
      <c r="Q50" s="1388"/>
      <c r="R50" s="1388"/>
      <c r="S50" s="1388"/>
      <c r="T50" s="1388"/>
      <c r="U50" s="1388"/>
      <c r="V50" s="1388"/>
      <c r="W50" s="1388"/>
      <c r="X50" s="1388"/>
      <c r="Y50" s="1388"/>
      <c r="Z50" s="1388"/>
    </row>
    <row r="51" spans="1:26" s="13" customFormat="1" x14ac:dyDescent="0.25">
      <c r="A51" s="1542"/>
      <c r="B51" s="1519"/>
      <c r="C51" s="1388"/>
      <c r="D51" s="1389"/>
      <c r="E51" s="1388"/>
      <c r="F51" s="1388"/>
      <c r="G51" s="1388"/>
      <c r="H51" s="1388"/>
      <c r="I51" s="1388"/>
      <c r="J51" s="1388"/>
      <c r="K51" s="1388"/>
      <c r="L51" s="1388"/>
      <c r="M51" s="1388"/>
      <c r="N51" s="1388"/>
      <c r="O51" s="1388"/>
      <c r="P51" s="1388"/>
      <c r="Q51" s="1388"/>
      <c r="R51" s="1388"/>
      <c r="S51" s="1388"/>
      <c r="T51" s="1388"/>
      <c r="U51" s="1388"/>
      <c r="V51" s="1388"/>
      <c r="W51" s="1388"/>
      <c r="X51" s="1388"/>
      <c r="Y51" s="1388"/>
      <c r="Z51" s="1388"/>
    </row>
    <row r="52" spans="1:26" s="13" customFormat="1" x14ac:dyDescent="0.25">
      <c r="A52" s="1542"/>
      <c r="B52" s="1519"/>
      <c r="C52" s="1388"/>
      <c r="D52" s="1389"/>
      <c r="E52" s="1388"/>
      <c r="F52" s="1388"/>
      <c r="G52" s="1388"/>
      <c r="H52" s="1388"/>
      <c r="I52" s="1388"/>
      <c r="J52" s="1388"/>
      <c r="K52" s="1388"/>
      <c r="L52" s="1388"/>
      <c r="M52" s="1388"/>
      <c r="N52" s="1388"/>
      <c r="O52" s="1388"/>
      <c r="P52" s="1388"/>
      <c r="Q52" s="1388"/>
      <c r="R52" s="1388"/>
      <c r="S52" s="1388"/>
      <c r="T52" s="1388"/>
      <c r="U52" s="1388"/>
      <c r="V52" s="1388"/>
      <c r="W52" s="1388"/>
      <c r="X52" s="1388"/>
      <c r="Y52" s="1388"/>
      <c r="Z52" s="1388"/>
    </row>
    <row r="53" spans="1:26" s="13" customFormat="1" x14ac:dyDescent="0.25">
      <c r="A53" s="1542"/>
      <c r="B53" s="1519"/>
      <c r="C53" s="1388"/>
      <c r="D53" s="1389"/>
      <c r="E53" s="1388"/>
      <c r="F53" s="1388"/>
      <c r="G53" s="1388"/>
      <c r="H53" s="1388"/>
      <c r="I53" s="1388"/>
      <c r="J53" s="1388"/>
      <c r="K53" s="1388"/>
      <c r="L53" s="1388"/>
      <c r="M53" s="1388"/>
      <c r="N53" s="1388"/>
      <c r="O53" s="1388"/>
      <c r="P53" s="1388"/>
      <c r="Q53" s="1388"/>
      <c r="R53" s="1388"/>
      <c r="S53" s="1388"/>
      <c r="T53" s="1388"/>
      <c r="U53" s="1388"/>
      <c r="V53" s="1388"/>
      <c r="W53" s="1388"/>
      <c r="X53" s="1388"/>
      <c r="Y53" s="1388"/>
      <c r="Z53" s="1388"/>
    </row>
    <row r="54" spans="1:26" s="13" customFormat="1" x14ac:dyDescent="0.25">
      <c r="A54" s="1542"/>
      <c r="B54" s="1519"/>
      <c r="C54" s="1388"/>
      <c r="D54" s="1389"/>
      <c r="E54" s="1388"/>
      <c r="F54" s="1388"/>
      <c r="G54" s="1388"/>
      <c r="H54" s="1388"/>
      <c r="I54" s="1388"/>
      <c r="J54" s="1388"/>
      <c r="K54" s="1388"/>
      <c r="L54" s="1388"/>
      <c r="M54" s="1388"/>
      <c r="N54" s="1388"/>
      <c r="O54" s="1388"/>
      <c r="P54" s="1388"/>
      <c r="Q54" s="1388"/>
      <c r="R54" s="1388"/>
      <c r="S54" s="1388"/>
      <c r="T54" s="1388"/>
      <c r="U54" s="1388"/>
      <c r="V54" s="1388"/>
      <c r="W54" s="1388"/>
      <c r="X54" s="1388"/>
      <c r="Y54" s="1388"/>
      <c r="Z54" s="1388"/>
    </row>
    <row r="55" spans="1:26" s="13" customFormat="1" x14ac:dyDescent="0.25">
      <c r="A55" s="1542"/>
      <c r="B55" s="1519"/>
      <c r="C55" s="1388"/>
      <c r="D55" s="1389"/>
      <c r="E55" s="1388"/>
      <c r="F55" s="1388"/>
      <c r="G55" s="1388"/>
      <c r="H55" s="1388"/>
      <c r="I55" s="1388"/>
      <c r="J55" s="1388"/>
      <c r="K55" s="1388"/>
      <c r="L55" s="1388"/>
      <c r="M55" s="1388"/>
      <c r="N55" s="1388"/>
      <c r="O55" s="1388"/>
      <c r="P55" s="1388"/>
      <c r="Q55" s="1388"/>
      <c r="R55" s="1388"/>
      <c r="S55" s="1388"/>
      <c r="T55" s="1388"/>
      <c r="U55" s="1388"/>
      <c r="V55" s="1388"/>
      <c r="W55" s="1388"/>
      <c r="X55" s="1388"/>
      <c r="Y55" s="1388"/>
      <c r="Z55" s="1388"/>
    </row>
    <row r="56" spans="1:26" s="13" customFormat="1" x14ac:dyDescent="0.25">
      <c r="A56" s="1542"/>
      <c r="B56" s="1519"/>
      <c r="C56" s="1388"/>
      <c r="D56" s="1389"/>
      <c r="E56" s="1388"/>
      <c r="F56" s="1388"/>
      <c r="G56" s="1388"/>
      <c r="H56" s="1388"/>
      <c r="I56" s="1388"/>
      <c r="J56" s="1388"/>
      <c r="K56" s="1388"/>
      <c r="L56" s="1388"/>
      <c r="M56" s="1388"/>
      <c r="N56" s="1388"/>
      <c r="O56" s="1388"/>
      <c r="P56" s="1388"/>
      <c r="Q56" s="1388"/>
      <c r="R56" s="1388"/>
      <c r="S56" s="1388"/>
      <c r="T56" s="1388"/>
      <c r="U56" s="1388"/>
      <c r="V56" s="1388"/>
      <c r="W56" s="1388"/>
      <c r="X56" s="1388"/>
      <c r="Y56" s="1388"/>
      <c r="Z56" s="1388"/>
    </row>
    <row r="57" spans="1:26" s="13" customFormat="1" x14ac:dyDescent="0.25">
      <c r="A57" s="1542"/>
      <c r="B57" s="1519"/>
      <c r="C57" s="1388"/>
      <c r="D57" s="1389"/>
      <c r="E57" s="1388"/>
      <c r="F57" s="1388"/>
      <c r="G57" s="1388"/>
      <c r="H57" s="1388"/>
      <c r="I57" s="1388"/>
      <c r="J57" s="1388"/>
      <c r="K57" s="1388"/>
      <c r="L57" s="1388"/>
      <c r="M57" s="1388"/>
      <c r="N57" s="1388"/>
      <c r="O57" s="1388"/>
      <c r="P57" s="1388"/>
      <c r="Q57" s="1388"/>
      <c r="R57" s="1388"/>
      <c r="S57" s="1388"/>
      <c r="T57" s="1388"/>
      <c r="U57" s="1388"/>
      <c r="V57" s="1388"/>
      <c r="W57" s="1388"/>
      <c r="X57" s="1388"/>
      <c r="Y57" s="1388"/>
      <c r="Z57" s="1388"/>
    </row>
    <row r="58" spans="1:26" s="13" customFormat="1" x14ac:dyDescent="0.25">
      <c r="A58" s="1542"/>
      <c r="B58" s="1519"/>
      <c r="C58" s="1388"/>
      <c r="D58" s="1389"/>
      <c r="E58" s="1388"/>
      <c r="F58" s="1388"/>
      <c r="G58" s="1388"/>
      <c r="H58" s="1388"/>
      <c r="I58" s="1388"/>
      <c r="J58" s="1388"/>
      <c r="K58" s="1388"/>
      <c r="L58" s="1388"/>
      <c r="M58" s="1388"/>
      <c r="N58" s="1388"/>
      <c r="O58" s="1388"/>
      <c r="P58" s="1388"/>
      <c r="Q58" s="1388"/>
      <c r="R58" s="1388"/>
      <c r="S58" s="1388"/>
      <c r="T58" s="1388"/>
      <c r="U58" s="1388"/>
      <c r="V58" s="1388"/>
      <c r="W58" s="1388"/>
      <c r="X58" s="1388"/>
      <c r="Y58" s="1388"/>
      <c r="Z58" s="1388"/>
    </row>
    <row r="59" spans="1:26" s="13" customFormat="1" x14ac:dyDescent="0.25">
      <c r="A59" s="1542"/>
      <c r="B59" s="1519"/>
      <c r="C59" s="1388"/>
      <c r="D59" s="1389"/>
      <c r="E59" s="1388"/>
      <c r="F59" s="1388"/>
      <c r="G59" s="1388"/>
      <c r="H59" s="1388"/>
      <c r="I59" s="1388"/>
      <c r="J59" s="1388"/>
      <c r="K59" s="1388"/>
      <c r="L59" s="1388"/>
      <c r="M59" s="1388"/>
      <c r="N59" s="1388"/>
      <c r="O59" s="1388"/>
      <c r="P59" s="1388"/>
      <c r="Q59" s="1388"/>
      <c r="R59" s="1388"/>
      <c r="S59" s="1388"/>
      <c r="T59" s="1388"/>
      <c r="U59" s="1388"/>
      <c r="V59" s="1388"/>
      <c r="W59" s="1388"/>
      <c r="X59" s="1388"/>
      <c r="Y59" s="1388"/>
      <c r="Z59" s="1388"/>
    </row>
    <row r="60" spans="1:26" s="13" customFormat="1" x14ac:dyDescent="0.25">
      <c r="A60" s="1542"/>
      <c r="B60" s="1519"/>
      <c r="C60" s="1388"/>
      <c r="D60" s="1389"/>
      <c r="E60" s="1388"/>
      <c r="F60" s="1388"/>
      <c r="G60" s="1388"/>
      <c r="H60" s="1388"/>
      <c r="I60" s="1388"/>
      <c r="J60" s="1388"/>
      <c r="K60" s="1388"/>
      <c r="L60" s="1388"/>
      <c r="M60" s="1388"/>
      <c r="N60" s="1388"/>
      <c r="O60" s="1388"/>
      <c r="P60" s="1388"/>
      <c r="Q60" s="1388"/>
      <c r="R60" s="1388"/>
      <c r="S60" s="1388"/>
      <c r="T60" s="1388"/>
      <c r="U60" s="1388"/>
      <c r="V60" s="1388"/>
      <c r="W60" s="1388"/>
      <c r="X60" s="1388"/>
      <c r="Y60" s="1388"/>
      <c r="Z60" s="1388"/>
    </row>
    <row r="61" spans="1:26" s="13" customFormat="1" x14ac:dyDescent="0.25">
      <c r="A61" s="1542"/>
      <c r="B61" s="1519"/>
      <c r="C61" s="1388"/>
      <c r="D61" s="1389"/>
      <c r="E61" s="1388"/>
      <c r="F61" s="1388"/>
      <c r="G61" s="1388"/>
      <c r="H61" s="1388"/>
      <c r="I61" s="1388"/>
      <c r="J61" s="1388"/>
      <c r="K61" s="1388"/>
      <c r="L61" s="1388"/>
      <c r="M61" s="1388"/>
      <c r="N61" s="1388"/>
      <c r="O61" s="1388"/>
      <c r="P61" s="1388"/>
      <c r="Q61" s="1388"/>
      <c r="R61" s="1388"/>
      <c r="S61" s="1388"/>
      <c r="T61" s="1388"/>
      <c r="U61" s="1388"/>
      <c r="V61" s="1388"/>
      <c r="W61" s="1388"/>
      <c r="X61" s="1388"/>
      <c r="Y61" s="1388"/>
      <c r="Z61" s="1388"/>
    </row>
    <row r="62" spans="1:26" s="13" customFormat="1" x14ac:dyDescent="0.25">
      <c r="A62" s="1542"/>
      <c r="B62" s="1519"/>
      <c r="C62" s="1388"/>
      <c r="D62" s="1389"/>
      <c r="E62" s="1388"/>
      <c r="F62" s="1388"/>
      <c r="G62" s="1388"/>
      <c r="H62" s="1388"/>
      <c r="I62" s="1388"/>
      <c r="J62" s="1388"/>
      <c r="K62" s="1388"/>
      <c r="L62" s="1388"/>
      <c r="M62" s="1388"/>
      <c r="N62" s="1388"/>
      <c r="O62" s="1388"/>
      <c r="P62" s="1388"/>
      <c r="Q62" s="1388"/>
      <c r="R62" s="1388"/>
      <c r="S62" s="1388"/>
      <c r="T62" s="1388"/>
      <c r="U62" s="1388"/>
      <c r="V62" s="1388"/>
      <c r="W62" s="1388"/>
      <c r="X62" s="1388"/>
      <c r="Y62" s="1388"/>
      <c r="Z62" s="1388"/>
    </row>
    <row r="63" spans="1:26" s="13" customFormat="1" x14ac:dyDescent="0.25">
      <c r="A63" s="1542"/>
      <c r="B63" s="1519"/>
      <c r="C63" s="1388"/>
      <c r="D63" s="1389"/>
      <c r="E63" s="1388"/>
      <c r="F63" s="1388"/>
      <c r="G63" s="1388"/>
      <c r="H63" s="1388"/>
      <c r="I63" s="1388"/>
      <c r="J63" s="1388"/>
      <c r="K63" s="1388"/>
      <c r="L63" s="1388"/>
      <c r="M63" s="1388"/>
      <c r="N63" s="1388"/>
      <c r="O63" s="1388"/>
      <c r="P63" s="1388"/>
      <c r="Q63" s="1388"/>
      <c r="R63" s="1388"/>
      <c r="S63" s="1388"/>
      <c r="T63" s="1388"/>
      <c r="U63" s="1388"/>
      <c r="V63" s="1388"/>
      <c r="W63" s="1388"/>
      <c r="X63" s="1388"/>
      <c r="Y63" s="1388"/>
      <c r="Z63" s="1388"/>
    </row>
    <row r="64" spans="1:26" s="13" customFormat="1" x14ac:dyDescent="0.25">
      <c r="A64" s="1542"/>
      <c r="B64" s="1519"/>
      <c r="C64" s="1388"/>
      <c r="D64" s="1389"/>
      <c r="E64" s="1388"/>
      <c r="F64" s="1388"/>
      <c r="G64" s="1388"/>
      <c r="H64" s="1388"/>
      <c r="I64" s="1388"/>
      <c r="J64" s="1388"/>
      <c r="K64" s="1388"/>
      <c r="L64" s="1388"/>
      <c r="M64" s="1388"/>
      <c r="N64" s="1388"/>
      <c r="O64" s="1388"/>
      <c r="P64" s="1388"/>
      <c r="Q64" s="1388"/>
      <c r="R64" s="1388"/>
      <c r="S64" s="1388"/>
      <c r="T64" s="1388"/>
      <c r="U64" s="1388"/>
      <c r="V64" s="1388"/>
      <c r="W64" s="1388"/>
      <c r="X64" s="1388"/>
      <c r="Y64" s="1388"/>
      <c r="Z64" s="1388"/>
    </row>
    <row r="65" spans="1:26" s="13" customFormat="1" x14ac:dyDescent="0.25">
      <c r="A65" s="1542"/>
      <c r="B65" s="1519"/>
      <c r="C65" s="1388"/>
      <c r="D65" s="1389"/>
      <c r="E65" s="1388"/>
      <c r="F65" s="1388"/>
      <c r="G65" s="1388"/>
      <c r="H65" s="1388"/>
      <c r="I65" s="1388"/>
      <c r="J65" s="1388"/>
      <c r="K65" s="1388"/>
      <c r="L65" s="1388"/>
      <c r="M65" s="1388"/>
      <c r="N65" s="1388"/>
      <c r="O65" s="1388"/>
      <c r="P65" s="1388"/>
      <c r="Q65" s="1388"/>
      <c r="R65" s="1388"/>
      <c r="S65" s="1388"/>
      <c r="T65" s="1388"/>
      <c r="U65" s="1388"/>
      <c r="V65" s="1388"/>
      <c r="W65" s="1388"/>
      <c r="X65" s="1388"/>
      <c r="Y65" s="1388"/>
      <c r="Z65" s="1388"/>
    </row>
    <row r="66" spans="1:26" s="13" customFormat="1" x14ac:dyDescent="0.25">
      <c r="A66" s="1542"/>
      <c r="B66" s="1519"/>
      <c r="C66" s="1388"/>
      <c r="D66" s="1389"/>
      <c r="E66" s="1388"/>
      <c r="F66" s="1388"/>
      <c r="G66" s="1388"/>
      <c r="H66" s="1388"/>
      <c r="I66" s="1388"/>
      <c r="J66" s="1388"/>
      <c r="K66" s="1388"/>
      <c r="L66" s="1388"/>
      <c r="M66" s="1388"/>
      <c r="N66" s="1388"/>
      <c r="O66" s="1388"/>
      <c r="P66" s="1388"/>
      <c r="Q66" s="1388"/>
      <c r="R66" s="1388"/>
      <c r="S66" s="1388"/>
      <c r="T66" s="1388"/>
      <c r="U66" s="1388"/>
      <c r="V66" s="1388"/>
      <c r="W66" s="1388"/>
      <c r="X66" s="1388"/>
      <c r="Y66" s="1388"/>
      <c r="Z66" s="1388"/>
    </row>
    <row r="67" spans="1:26" s="13" customFormat="1" x14ac:dyDescent="0.25">
      <c r="A67" s="1542"/>
      <c r="B67" s="1519"/>
      <c r="C67" s="1388"/>
      <c r="D67" s="1389"/>
      <c r="E67" s="1388"/>
      <c r="F67" s="1388"/>
      <c r="G67" s="1388"/>
      <c r="H67" s="1388"/>
      <c r="I67" s="1388"/>
      <c r="J67" s="1388"/>
      <c r="K67" s="1388"/>
      <c r="L67" s="1388"/>
      <c r="M67" s="1388"/>
      <c r="N67" s="1388"/>
      <c r="O67" s="1388"/>
      <c r="P67" s="1388"/>
      <c r="Q67" s="1388"/>
      <c r="R67" s="1388"/>
      <c r="S67" s="1388"/>
      <c r="T67" s="1388"/>
      <c r="U67" s="1388"/>
      <c r="V67" s="1388"/>
      <c r="W67" s="1388"/>
      <c r="X67" s="1388"/>
      <c r="Y67" s="1388"/>
      <c r="Z67" s="1388"/>
    </row>
    <row r="68" spans="1:26" s="13" customFormat="1" x14ac:dyDescent="0.25">
      <c r="A68" s="1542"/>
      <c r="B68" s="1519"/>
      <c r="C68" s="1388"/>
      <c r="D68" s="1389"/>
      <c r="E68" s="1388"/>
      <c r="F68" s="1388"/>
      <c r="G68" s="1388"/>
      <c r="H68" s="1388"/>
      <c r="I68" s="1388"/>
      <c r="J68" s="1388"/>
      <c r="K68" s="1388"/>
      <c r="L68" s="1388"/>
      <c r="M68" s="1388"/>
      <c r="N68" s="1388"/>
      <c r="O68" s="1388"/>
      <c r="P68" s="1388"/>
      <c r="Q68" s="1388"/>
      <c r="R68" s="1388"/>
      <c r="S68" s="1388"/>
      <c r="T68" s="1388"/>
      <c r="U68" s="1388"/>
      <c r="V68" s="1388"/>
      <c r="W68" s="1388"/>
      <c r="X68" s="1388"/>
      <c r="Y68" s="1388"/>
      <c r="Z68" s="1388"/>
    </row>
    <row r="69" spans="1:26" s="13" customFormat="1" x14ac:dyDescent="0.25">
      <c r="A69" s="1542"/>
      <c r="B69" s="1519"/>
      <c r="C69" s="1388"/>
      <c r="D69" s="1389"/>
      <c r="E69" s="1388"/>
      <c r="F69" s="1388"/>
      <c r="G69" s="1388"/>
      <c r="H69" s="1388"/>
      <c r="I69" s="1388"/>
      <c r="J69" s="1388"/>
      <c r="K69" s="1388"/>
      <c r="L69" s="1388"/>
      <c r="M69" s="1388"/>
      <c r="N69" s="1388"/>
      <c r="O69" s="1388"/>
      <c r="P69" s="1388"/>
      <c r="Q69" s="1388"/>
      <c r="R69" s="1388"/>
      <c r="S69" s="1388"/>
      <c r="T69" s="1388"/>
      <c r="U69" s="1388"/>
      <c r="V69" s="1388"/>
      <c r="W69" s="1388"/>
      <c r="X69" s="1388"/>
      <c r="Y69" s="1388"/>
      <c r="Z69" s="1388"/>
    </row>
    <row r="70" spans="1:26" s="13" customFormat="1" x14ac:dyDescent="0.25">
      <c r="A70" s="1542"/>
      <c r="B70" s="1519"/>
      <c r="C70" s="1388"/>
      <c r="D70" s="1389"/>
      <c r="E70" s="1388"/>
      <c r="F70" s="1388"/>
      <c r="G70" s="1388"/>
      <c r="H70" s="1388"/>
      <c r="I70" s="1388"/>
      <c r="J70" s="1388"/>
      <c r="K70" s="1388"/>
      <c r="L70" s="1388"/>
      <c r="M70" s="1388"/>
      <c r="N70" s="1388"/>
      <c r="O70" s="1388"/>
      <c r="P70" s="1388"/>
      <c r="Q70" s="1388"/>
      <c r="R70" s="1388"/>
      <c r="S70" s="1388"/>
      <c r="T70" s="1388"/>
      <c r="U70" s="1388"/>
      <c r="V70" s="1388"/>
      <c r="W70" s="1388"/>
      <c r="X70" s="1388"/>
      <c r="Y70" s="1388"/>
      <c r="Z70" s="1388"/>
    </row>
    <row r="71" spans="1:26" s="13" customFormat="1" x14ac:dyDescent="0.25">
      <c r="A71" s="1542"/>
      <c r="B71" s="1519"/>
      <c r="C71" s="1388"/>
      <c r="D71" s="1389"/>
      <c r="E71" s="1388"/>
      <c r="F71" s="1388"/>
      <c r="G71" s="1388"/>
      <c r="H71" s="1388"/>
      <c r="I71" s="1388"/>
      <c r="J71" s="1388"/>
      <c r="K71" s="1388"/>
      <c r="L71" s="1388"/>
      <c r="M71" s="1388"/>
      <c r="N71" s="1388"/>
      <c r="O71" s="1388"/>
      <c r="P71" s="1388"/>
      <c r="Q71" s="1388"/>
      <c r="R71" s="1388"/>
      <c r="S71" s="1388"/>
      <c r="T71" s="1388"/>
      <c r="U71" s="1388"/>
      <c r="V71" s="1388"/>
      <c r="W71" s="1388"/>
      <c r="X71" s="1388"/>
      <c r="Y71" s="1388"/>
      <c r="Z71" s="1388"/>
    </row>
    <row r="72" spans="1:26" s="13" customFormat="1" x14ac:dyDescent="0.25">
      <c r="A72" s="1542"/>
      <c r="B72" s="1519"/>
      <c r="C72" s="1388"/>
      <c r="D72" s="1389"/>
      <c r="E72" s="1388"/>
      <c r="F72" s="1388"/>
      <c r="G72" s="1388"/>
      <c r="H72" s="1388"/>
      <c r="I72" s="1388"/>
      <c r="J72" s="1388"/>
      <c r="K72" s="1388"/>
      <c r="L72" s="1388"/>
      <c r="M72" s="1388"/>
      <c r="N72" s="1388"/>
      <c r="O72" s="1388"/>
      <c r="P72" s="1388"/>
      <c r="Q72" s="1388"/>
      <c r="R72" s="1388"/>
      <c r="S72" s="1388"/>
      <c r="T72" s="1388"/>
      <c r="U72" s="1388"/>
      <c r="V72" s="1388"/>
      <c r="W72" s="1388"/>
      <c r="X72" s="1388"/>
      <c r="Y72" s="1388"/>
      <c r="Z72" s="1388"/>
    </row>
    <row r="73" spans="1:26" s="13" customFormat="1" x14ac:dyDescent="0.25">
      <c r="A73" s="1542"/>
      <c r="B73" s="1519"/>
      <c r="C73" s="1388"/>
      <c r="D73" s="1389"/>
      <c r="E73" s="1388"/>
      <c r="F73" s="1388"/>
      <c r="G73" s="1388"/>
      <c r="H73" s="1388"/>
      <c r="I73" s="1388"/>
      <c r="J73" s="1388"/>
      <c r="K73" s="1388"/>
      <c r="L73" s="1388"/>
      <c r="M73" s="1388"/>
      <c r="N73" s="1388"/>
      <c r="O73" s="1388"/>
      <c r="P73" s="1388"/>
      <c r="Q73" s="1388"/>
      <c r="R73" s="1388"/>
      <c r="S73" s="1388"/>
      <c r="T73" s="1388"/>
      <c r="U73" s="1388"/>
      <c r="V73" s="1388"/>
      <c r="W73" s="1388"/>
      <c r="X73" s="1388"/>
      <c r="Y73" s="1388"/>
      <c r="Z73" s="1388"/>
    </row>
    <row r="74" spans="1:26" s="13" customFormat="1" x14ac:dyDescent="0.25">
      <c r="A74" s="1542"/>
      <c r="B74" s="1519"/>
      <c r="C74" s="1388"/>
      <c r="D74" s="1389"/>
      <c r="E74" s="1388"/>
      <c r="F74" s="1388"/>
      <c r="G74" s="1388"/>
      <c r="H74" s="1388"/>
      <c r="I74" s="1388"/>
      <c r="J74" s="1388"/>
      <c r="K74" s="1388"/>
      <c r="L74" s="1388"/>
      <c r="M74" s="1388"/>
      <c r="N74" s="1388"/>
      <c r="O74" s="1388"/>
      <c r="P74" s="1388"/>
      <c r="Q74" s="1388"/>
      <c r="R74" s="1388"/>
      <c r="S74" s="1388"/>
      <c r="T74" s="1388"/>
      <c r="U74" s="1388"/>
      <c r="V74" s="1388"/>
      <c r="W74" s="1388"/>
      <c r="X74" s="1388"/>
      <c r="Y74" s="1388"/>
      <c r="Z74" s="1388"/>
    </row>
    <row r="75" spans="1:26" s="13" customFormat="1" x14ac:dyDescent="0.25">
      <c r="A75" s="1542"/>
      <c r="B75" s="1519"/>
      <c r="C75" s="1388"/>
      <c r="D75" s="1389"/>
      <c r="E75" s="1388"/>
      <c r="F75" s="1388"/>
      <c r="G75" s="1388"/>
      <c r="H75" s="1388"/>
      <c r="I75" s="1388"/>
      <c r="J75" s="1388"/>
      <c r="K75" s="1388"/>
      <c r="L75" s="1388"/>
      <c r="M75" s="1388"/>
      <c r="N75" s="1388"/>
      <c r="O75" s="1388"/>
      <c r="P75" s="1388"/>
      <c r="Q75" s="1388"/>
      <c r="R75" s="1388"/>
      <c r="S75" s="1388"/>
      <c r="T75" s="1388"/>
      <c r="U75" s="1388"/>
      <c r="V75" s="1388"/>
      <c r="W75" s="1388"/>
      <c r="X75" s="1388"/>
      <c r="Y75" s="1388"/>
      <c r="Z75" s="1388"/>
    </row>
    <row r="76" spans="1:26" s="13" customFormat="1" x14ac:dyDescent="0.25">
      <c r="A76" s="1542"/>
      <c r="B76" s="1519"/>
      <c r="C76" s="1388"/>
      <c r="D76" s="1389"/>
      <c r="E76" s="1388"/>
      <c r="F76" s="1388"/>
      <c r="G76" s="1388"/>
      <c r="H76" s="1388"/>
      <c r="I76" s="1388"/>
      <c r="J76" s="1388"/>
      <c r="K76" s="1388"/>
      <c r="L76" s="1388"/>
      <c r="M76" s="1388"/>
      <c r="N76" s="1388"/>
      <c r="O76" s="1388"/>
      <c r="P76" s="1388"/>
      <c r="Q76" s="1388"/>
      <c r="R76" s="1388"/>
      <c r="S76" s="1388"/>
      <c r="T76" s="1388"/>
      <c r="U76" s="1388"/>
      <c r="V76" s="1388"/>
      <c r="W76" s="1388"/>
      <c r="X76" s="1388"/>
      <c r="Y76" s="1388"/>
      <c r="Z76" s="1388"/>
    </row>
    <row r="77" spans="1:26" s="13" customFormat="1" x14ac:dyDescent="0.25">
      <c r="A77" s="1542"/>
      <c r="B77" s="1519"/>
      <c r="C77" s="1388"/>
      <c r="D77" s="1389"/>
      <c r="E77" s="1388"/>
      <c r="F77" s="1388"/>
      <c r="G77" s="1388"/>
      <c r="H77" s="1388"/>
      <c r="I77" s="1388"/>
      <c r="J77" s="1388"/>
      <c r="K77" s="1388"/>
      <c r="L77" s="1388"/>
      <c r="M77" s="1388"/>
      <c r="N77" s="1388"/>
      <c r="O77" s="1388"/>
      <c r="P77" s="1388"/>
      <c r="Q77" s="1388"/>
      <c r="R77" s="1388"/>
      <c r="S77" s="1388"/>
      <c r="T77" s="1388"/>
      <c r="U77" s="1388"/>
      <c r="V77" s="1388"/>
      <c r="W77" s="1388"/>
      <c r="X77" s="1388"/>
      <c r="Y77" s="1388"/>
      <c r="Z77" s="1388"/>
    </row>
    <row r="78" spans="1:26" s="13" customFormat="1" x14ac:dyDescent="0.25">
      <c r="A78" s="1542"/>
      <c r="B78" s="1519"/>
      <c r="C78" s="1388"/>
      <c r="D78" s="1389"/>
      <c r="E78" s="1388"/>
      <c r="F78" s="1388"/>
      <c r="G78" s="1388"/>
      <c r="H78" s="1388"/>
      <c r="I78" s="1388"/>
      <c r="J78" s="1388"/>
      <c r="K78" s="1388"/>
      <c r="L78" s="1388"/>
      <c r="M78" s="1388"/>
      <c r="N78" s="1388"/>
      <c r="O78" s="1388"/>
      <c r="P78" s="1388"/>
      <c r="Q78" s="1388"/>
      <c r="R78" s="1388"/>
      <c r="S78" s="1388"/>
      <c r="T78" s="1388"/>
      <c r="U78" s="1388"/>
      <c r="V78" s="1388"/>
      <c r="W78" s="1388"/>
      <c r="X78" s="1388"/>
      <c r="Y78" s="1388"/>
      <c r="Z78" s="1388"/>
    </row>
    <row r="79" spans="1:26" s="13" customFormat="1" x14ac:dyDescent="0.25">
      <c r="A79" s="1542"/>
      <c r="B79" s="1519"/>
      <c r="C79" s="1388"/>
      <c r="D79" s="1389"/>
      <c r="E79" s="1388"/>
      <c r="F79" s="1388"/>
      <c r="G79" s="1388"/>
      <c r="H79" s="1388"/>
      <c r="I79" s="1388"/>
      <c r="J79" s="1388"/>
      <c r="K79" s="1388"/>
      <c r="L79" s="1388"/>
      <c r="M79" s="1388"/>
      <c r="N79" s="1388"/>
      <c r="O79" s="1388"/>
      <c r="P79" s="1388"/>
      <c r="Q79" s="1388"/>
      <c r="R79" s="1388"/>
      <c r="S79" s="1388"/>
      <c r="T79" s="1388"/>
      <c r="U79" s="1388"/>
      <c r="V79" s="1388"/>
      <c r="W79" s="1388"/>
      <c r="X79" s="1388"/>
      <c r="Y79" s="1388"/>
      <c r="Z79" s="1388"/>
    </row>
    <row r="80" spans="1:26" s="13" customFormat="1" x14ac:dyDescent="0.25">
      <c r="A80" s="1542"/>
      <c r="B80" s="1519"/>
      <c r="C80" s="1388"/>
      <c r="D80" s="1389"/>
      <c r="E80" s="1388"/>
      <c r="F80" s="1388"/>
      <c r="G80" s="1388"/>
      <c r="H80" s="1388"/>
      <c r="I80" s="1388"/>
      <c r="J80" s="1388"/>
      <c r="K80" s="1388"/>
      <c r="L80" s="1388"/>
      <c r="M80" s="1388"/>
      <c r="N80" s="1388"/>
      <c r="O80" s="1388"/>
      <c r="P80" s="1388"/>
      <c r="Q80" s="1388"/>
      <c r="R80" s="1388"/>
      <c r="S80" s="1388"/>
      <c r="T80" s="1388"/>
      <c r="U80" s="1388"/>
      <c r="V80" s="1388"/>
      <c r="W80" s="1388"/>
      <c r="X80" s="1388"/>
      <c r="Y80" s="1388"/>
      <c r="Z80" s="1388"/>
    </row>
    <row r="81" spans="1:26" s="13" customFormat="1" x14ac:dyDescent="0.25">
      <c r="A81" s="1542"/>
      <c r="B81" s="1519"/>
      <c r="C81" s="1388"/>
      <c r="D81" s="1389"/>
      <c r="E81" s="1388"/>
      <c r="F81" s="1388"/>
      <c r="G81" s="1388"/>
      <c r="H81" s="1388"/>
      <c r="I81" s="1388"/>
      <c r="J81" s="1388"/>
      <c r="K81" s="1388"/>
      <c r="L81" s="1388"/>
      <c r="M81" s="1388"/>
      <c r="N81" s="1388"/>
      <c r="O81" s="1388"/>
      <c r="P81" s="1388"/>
      <c r="Q81" s="1388"/>
      <c r="R81" s="1388"/>
      <c r="S81" s="1388"/>
      <c r="T81" s="1388"/>
      <c r="U81" s="1388"/>
      <c r="V81" s="1388"/>
      <c r="W81" s="1388"/>
      <c r="X81" s="1388"/>
      <c r="Y81" s="1388"/>
      <c r="Z81" s="1388"/>
    </row>
    <row r="82" spans="1:26" s="13" customFormat="1" x14ac:dyDescent="0.25">
      <c r="A82" s="1542"/>
      <c r="B82" s="1519"/>
      <c r="C82" s="1388"/>
      <c r="D82" s="1389"/>
      <c r="E82" s="1388"/>
      <c r="F82" s="1388"/>
      <c r="G82" s="1388"/>
      <c r="H82" s="1388"/>
      <c r="I82" s="1388"/>
      <c r="J82" s="1388"/>
      <c r="K82" s="1388"/>
      <c r="L82" s="1388"/>
      <c r="M82" s="1388"/>
      <c r="N82" s="1388"/>
      <c r="O82" s="1388"/>
      <c r="P82" s="1388"/>
      <c r="Q82" s="1388"/>
      <c r="R82" s="1388"/>
      <c r="S82" s="1388"/>
      <c r="T82" s="1388"/>
      <c r="U82" s="1388"/>
      <c r="V82" s="1388"/>
      <c r="W82" s="1388"/>
      <c r="X82" s="1388"/>
      <c r="Y82" s="1388"/>
      <c r="Z82" s="1388"/>
    </row>
    <row r="83" spans="1:26" s="13" customFormat="1" x14ac:dyDescent="0.25">
      <c r="A83" s="1542"/>
      <c r="B83" s="1519"/>
      <c r="C83" s="1388"/>
      <c r="D83" s="1389"/>
      <c r="E83" s="1388"/>
      <c r="F83" s="1388"/>
      <c r="G83" s="1388"/>
      <c r="H83" s="1388"/>
      <c r="I83" s="1388"/>
      <c r="J83" s="1388"/>
      <c r="K83" s="1388"/>
      <c r="L83" s="1388"/>
      <c r="M83" s="1388"/>
      <c r="N83" s="1388"/>
      <c r="O83" s="1388"/>
      <c r="P83" s="1388"/>
      <c r="Q83" s="1388"/>
      <c r="R83" s="1388"/>
      <c r="S83" s="1388"/>
      <c r="T83" s="1388"/>
      <c r="U83" s="1388"/>
      <c r="V83" s="1388"/>
      <c r="W83" s="1388"/>
      <c r="X83" s="1388"/>
      <c r="Y83" s="1388"/>
      <c r="Z83" s="1388"/>
    </row>
    <row r="84" spans="1:26" s="13" customFormat="1" x14ac:dyDescent="0.25">
      <c r="A84" s="1542"/>
      <c r="B84" s="1519"/>
      <c r="C84" s="1388"/>
      <c r="D84" s="1389"/>
      <c r="E84" s="1388"/>
      <c r="F84" s="1388"/>
      <c r="G84" s="1388"/>
      <c r="H84" s="1388"/>
      <c r="I84" s="1388"/>
      <c r="J84" s="1388"/>
      <c r="K84" s="1388"/>
      <c r="L84" s="1388"/>
      <c r="M84" s="1388"/>
      <c r="N84" s="1388"/>
      <c r="O84" s="1388"/>
      <c r="P84" s="1388"/>
      <c r="Q84" s="1388"/>
      <c r="R84" s="1388"/>
      <c r="S84" s="1388"/>
      <c r="T84" s="1388"/>
      <c r="U84" s="1388"/>
      <c r="V84" s="1388"/>
      <c r="W84" s="1388"/>
      <c r="X84" s="1388"/>
      <c r="Y84" s="1388"/>
      <c r="Z84" s="1388"/>
    </row>
    <row r="85" spans="1:26" s="13" customFormat="1" x14ac:dyDescent="0.25">
      <c r="A85" s="1542"/>
      <c r="B85" s="1519"/>
      <c r="C85" s="1388"/>
      <c r="D85" s="1389"/>
      <c r="E85" s="1388"/>
      <c r="F85" s="1388"/>
      <c r="G85" s="1388"/>
      <c r="H85" s="1388"/>
      <c r="I85" s="1388"/>
      <c r="J85" s="1388"/>
      <c r="K85" s="1388"/>
      <c r="L85" s="1388"/>
      <c r="M85" s="1388"/>
      <c r="N85" s="1388"/>
      <c r="O85" s="1388"/>
      <c r="P85" s="1388"/>
      <c r="Q85" s="1388"/>
      <c r="R85" s="1388"/>
      <c r="S85" s="1388"/>
      <c r="T85" s="1388"/>
      <c r="U85" s="1388"/>
      <c r="V85" s="1388"/>
      <c r="W85" s="1388"/>
      <c r="X85" s="1388"/>
      <c r="Y85" s="1388"/>
      <c r="Z85" s="1388"/>
    </row>
    <row r="86" spans="1:26" s="13" customFormat="1" x14ac:dyDescent="0.25">
      <c r="A86" s="1542"/>
      <c r="B86" s="1519"/>
      <c r="C86" s="1388"/>
      <c r="D86" s="1389"/>
      <c r="E86" s="1388"/>
      <c r="F86" s="1388"/>
      <c r="G86" s="1388"/>
      <c r="H86" s="1388"/>
      <c r="I86" s="1388"/>
      <c r="J86" s="1388"/>
      <c r="K86" s="1388"/>
      <c r="L86" s="1388"/>
      <c r="M86" s="1388"/>
      <c r="N86" s="1388"/>
      <c r="O86" s="1388"/>
      <c r="P86" s="1388"/>
      <c r="Q86" s="1388"/>
      <c r="R86" s="1388"/>
      <c r="S86" s="1388"/>
      <c r="T86" s="1388"/>
      <c r="U86" s="1388"/>
      <c r="V86" s="1388"/>
      <c r="W86" s="1388"/>
      <c r="X86" s="1388"/>
      <c r="Y86" s="1388"/>
      <c r="Z86" s="1388"/>
    </row>
    <row r="87" spans="1:26" s="13" customFormat="1" x14ac:dyDescent="0.25">
      <c r="A87" s="1542"/>
      <c r="B87" s="1519"/>
      <c r="C87" s="1388"/>
      <c r="D87" s="1389"/>
      <c r="E87" s="1388"/>
      <c r="F87" s="1388"/>
      <c r="G87" s="1388"/>
      <c r="H87" s="1388"/>
      <c r="I87" s="1388"/>
      <c r="J87" s="1388"/>
      <c r="K87" s="1388"/>
      <c r="L87" s="1388"/>
      <c r="M87" s="1388"/>
      <c r="N87" s="1388"/>
      <c r="O87" s="1388"/>
      <c r="P87" s="1388"/>
      <c r="Q87" s="1388"/>
      <c r="R87" s="1388"/>
      <c r="S87" s="1388"/>
      <c r="T87" s="1388"/>
      <c r="U87" s="1388"/>
      <c r="V87" s="1388"/>
      <c r="W87" s="1388"/>
      <c r="X87" s="1388"/>
      <c r="Y87" s="1388"/>
      <c r="Z87" s="1388"/>
    </row>
    <row r="88" spans="1:26" s="13" customFormat="1" x14ac:dyDescent="0.25">
      <c r="A88" s="1542"/>
      <c r="B88" s="1519"/>
      <c r="C88" s="1388"/>
      <c r="D88" s="1389"/>
      <c r="E88" s="1388"/>
      <c r="F88" s="1388"/>
      <c r="G88" s="1388"/>
      <c r="H88" s="1388"/>
      <c r="I88" s="1388"/>
      <c r="J88" s="1388"/>
      <c r="K88" s="1388"/>
      <c r="L88" s="1388"/>
      <c r="M88" s="1388"/>
      <c r="N88" s="1388"/>
      <c r="O88" s="1388"/>
      <c r="P88" s="1388"/>
      <c r="Q88" s="1388"/>
      <c r="R88" s="1388"/>
      <c r="S88" s="1388"/>
      <c r="T88" s="1388"/>
      <c r="U88" s="1388"/>
      <c r="V88" s="1388"/>
      <c r="W88" s="1388"/>
      <c r="X88" s="1388"/>
      <c r="Y88" s="1388"/>
      <c r="Z88" s="1388"/>
    </row>
    <row r="89" spans="1:26" s="13" customFormat="1" x14ac:dyDescent="0.25">
      <c r="A89" s="1542"/>
      <c r="B89" s="1519"/>
      <c r="C89" s="1388"/>
      <c r="D89" s="1389"/>
      <c r="E89" s="1388"/>
      <c r="F89" s="1388"/>
      <c r="G89" s="1388"/>
      <c r="H89" s="1388"/>
      <c r="I89" s="1388"/>
      <c r="J89" s="1388"/>
      <c r="K89" s="1388"/>
      <c r="L89" s="1388"/>
      <c r="M89" s="1388"/>
      <c r="N89" s="1388"/>
      <c r="O89" s="1388"/>
      <c r="P89" s="1388"/>
      <c r="Q89" s="1388"/>
      <c r="R89" s="1388"/>
      <c r="S89" s="1388"/>
      <c r="T89" s="1388"/>
      <c r="U89" s="1388"/>
      <c r="V89" s="1388"/>
      <c r="W89" s="1388"/>
      <c r="X89" s="1388"/>
      <c r="Y89" s="1388"/>
      <c r="Z89" s="1388"/>
    </row>
    <row r="90" spans="1:26" s="13" customFormat="1" x14ac:dyDescent="0.25">
      <c r="A90" s="1542"/>
      <c r="B90" s="1519"/>
      <c r="C90" s="1388"/>
      <c r="D90" s="1389"/>
      <c r="E90" s="1388"/>
      <c r="F90" s="1388"/>
      <c r="G90" s="1388"/>
      <c r="H90" s="1388"/>
      <c r="I90" s="1388"/>
      <c r="J90" s="1388"/>
      <c r="K90" s="1388"/>
      <c r="L90" s="1388"/>
      <c r="M90" s="1388"/>
      <c r="N90" s="1388"/>
      <c r="O90" s="1388"/>
      <c r="P90" s="1388"/>
      <c r="Q90" s="1388"/>
      <c r="R90" s="1388"/>
      <c r="S90" s="1388"/>
      <c r="T90" s="1388"/>
      <c r="U90" s="1388"/>
      <c r="V90" s="1388"/>
      <c r="W90" s="1388"/>
      <c r="X90" s="1388"/>
      <c r="Y90" s="1388"/>
      <c r="Z90" s="1388"/>
    </row>
    <row r="91" spans="1:26" s="13" customFormat="1" x14ac:dyDescent="0.25">
      <c r="A91" s="1542"/>
      <c r="B91" s="1519"/>
      <c r="C91" s="1388"/>
      <c r="D91" s="1389"/>
      <c r="E91" s="1388"/>
      <c r="F91" s="1388"/>
      <c r="G91" s="1388"/>
      <c r="H91" s="1388"/>
      <c r="I91" s="1388"/>
      <c r="J91" s="1388"/>
      <c r="K91" s="1388"/>
      <c r="L91" s="1388"/>
      <c r="M91" s="1388"/>
      <c r="N91" s="1388"/>
      <c r="O91" s="1388"/>
      <c r="P91" s="1388"/>
      <c r="Q91" s="1388"/>
      <c r="R91" s="1388"/>
      <c r="S91" s="1388"/>
      <c r="T91" s="1388"/>
      <c r="U91" s="1388"/>
      <c r="V91" s="1388"/>
      <c r="W91" s="1388"/>
      <c r="X91" s="1388"/>
      <c r="Y91" s="1388"/>
      <c r="Z91" s="1388"/>
    </row>
    <row r="92" spans="1:26" s="13" customFormat="1" x14ac:dyDescent="0.25">
      <c r="A92" s="1542"/>
      <c r="B92" s="1519"/>
      <c r="C92" s="1388"/>
      <c r="D92" s="1389"/>
      <c r="E92" s="1388"/>
      <c r="F92" s="1388"/>
      <c r="G92" s="1388"/>
      <c r="H92" s="1388"/>
      <c r="I92" s="1388"/>
      <c r="J92" s="1388"/>
      <c r="K92" s="1388"/>
      <c r="L92" s="1388"/>
      <c r="M92" s="1388"/>
      <c r="N92" s="1388"/>
      <c r="O92" s="1388"/>
      <c r="P92" s="1388"/>
      <c r="Q92" s="1388"/>
      <c r="R92" s="1388"/>
      <c r="S92" s="1388"/>
      <c r="T92" s="1388"/>
      <c r="U92" s="1388"/>
      <c r="V92" s="1388"/>
      <c r="W92" s="1388"/>
      <c r="X92" s="1388"/>
      <c r="Y92" s="1388"/>
      <c r="Z92" s="1388"/>
    </row>
    <row r="93" spans="1:26" s="13" customFormat="1" x14ac:dyDescent="0.25">
      <c r="A93" s="1542"/>
      <c r="B93" s="1519"/>
      <c r="C93" s="1388"/>
      <c r="D93" s="1389"/>
      <c r="E93" s="1388"/>
      <c r="F93" s="1388"/>
      <c r="G93" s="1388"/>
      <c r="H93" s="1388"/>
      <c r="I93" s="1388"/>
      <c r="J93" s="1388"/>
      <c r="K93" s="1388"/>
      <c r="L93" s="1388"/>
      <c r="M93" s="1388"/>
      <c r="N93" s="1388"/>
      <c r="O93" s="1388"/>
      <c r="P93" s="1388"/>
      <c r="Q93" s="1388"/>
      <c r="R93" s="1388"/>
      <c r="S93" s="1388"/>
      <c r="T93" s="1388"/>
      <c r="U93" s="1388"/>
      <c r="V93" s="1388"/>
      <c r="W93" s="1388"/>
      <c r="X93" s="1388"/>
      <c r="Y93" s="1388"/>
      <c r="Z93" s="1388"/>
    </row>
    <row r="94" spans="1:26" s="13" customFormat="1" x14ac:dyDescent="0.25">
      <c r="A94" s="1542"/>
      <c r="B94" s="1519"/>
      <c r="C94" s="1388"/>
      <c r="D94" s="1389"/>
      <c r="E94" s="1388"/>
      <c r="F94" s="1388"/>
      <c r="G94" s="1388"/>
      <c r="H94" s="1388"/>
      <c r="I94" s="1388"/>
      <c r="J94" s="1388"/>
      <c r="K94" s="1388"/>
      <c r="L94" s="1388"/>
      <c r="M94" s="1388"/>
      <c r="N94" s="1388"/>
      <c r="O94" s="1388"/>
      <c r="P94" s="1388"/>
      <c r="Q94" s="1388"/>
      <c r="R94" s="1388"/>
      <c r="S94" s="1388"/>
      <c r="T94" s="1388"/>
      <c r="U94" s="1388"/>
      <c r="V94" s="1388"/>
      <c r="W94" s="1388"/>
      <c r="X94" s="1388"/>
      <c r="Y94" s="1388"/>
      <c r="Z94" s="1388"/>
    </row>
    <row r="95" spans="1:26" s="13" customFormat="1" x14ac:dyDescent="0.25">
      <c r="A95" s="1542"/>
      <c r="B95" s="1519"/>
      <c r="C95" s="1388"/>
      <c r="D95" s="1389"/>
      <c r="E95" s="1388"/>
      <c r="F95" s="1388"/>
      <c r="G95" s="1388"/>
      <c r="H95" s="1388"/>
      <c r="I95" s="1388"/>
      <c r="J95" s="1388"/>
      <c r="K95" s="1388"/>
      <c r="L95" s="1388"/>
      <c r="M95" s="1388"/>
      <c r="N95" s="1388"/>
      <c r="O95" s="1388"/>
      <c r="P95" s="1388"/>
      <c r="Q95" s="1388"/>
      <c r="R95" s="1388"/>
      <c r="S95" s="1388"/>
      <c r="T95" s="1388"/>
      <c r="U95" s="1388"/>
      <c r="V95" s="1388"/>
      <c r="W95" s="1388"/>
      <c r="X95" s="1388"/>
      <c r="Y95" s="1388"/>
      <c r="Z95" s="1388"/>
    </row>
    <row r="96" spans="1:26" s="13" customFormat="1" x14ac:dyDescent="0.25">
      <c r="A96" s="1542"/>
      <c r="B96" s="1519"/>
      <c r="C96" s="1388"/>
      <c r="D96" s="1389"/>
      <c r="E96" s="1388"/>
      <c r="F96" s="1388"/>
      <c r="G96" s="1388"/>
      <c r="H96" s="1388"/>
      <c r="I96" s="1388"/>
      <c r="J96" s="1388"/>
      <c r="K96" s="1388"/>
      <c r="L96" s="1388"/>
      <c r="M96" s="1388"/>
      <c r="N96" s="1388"/>
      <c r="O96" s="1388"/>
      <c r="P96" s="1388"/>
      <c r="Q96" s="1388"/>
      <c r="R96" s="1388"/>
      <c r="S96" s="1388"/>
      <c r="T96" s="1388"/>
      <c r="U96" s="1388"/>
      <c r="V96" s="1388"/>
      <c r="W96" s="1388"/>
      <c r="X96" s="1388"/>
      <c r="Y96" s="1388"/>
      <c r="Z96" s="1388"/>
    </row>
    <row r="97" spans="1:26" s="13" customFormat="1" x14ac:dyDescent="0.25">
      <c r="A97" s="1542"/>
      <c r="B97" s="1519"/>
      <c r="C97" s="1388"/>
      <c r="D97" s="1389"/>
      <c r="E97" s="1388"/>
      <c r="F97" s="1388"/>
      <c r="G97" s="1388"/>
      <c r="H97" s="1388"/>
      <c r="I97" s="1388"/>
      <c r="J97" s="1388"/>
      <c r="K97" s="1388"/>
      <c r="L97" s="1388"/>
      <c r="M97" s="1388"/>
      <c r="N97" s="1388"/>
      <c r="O97" s="1388"/>
      <c r="P97" s="1388"/>
      <c r="Q97" s="1388"/>
      <c r="R97" s="1388"/>
      <c r="S97" s="1388"/>
      <c r="T97" s="1388"/>
      <c r="U97" s="1388"/>
      <c r="V97" s="1388"/>
      <c r="W97" s="1388"/>
      <c r="X97" s="1388"/>
      <c r="Y97" s="1388"/>
      <c r="Z97" s="1388"/>
    </row>
    <row r="98" spans="1:26" s="13" customFormat="1" x14ac:dyDescent="0.25">
      <c r="A98" s="1542"/>
      <c r="B98" s="1519"/>
      <c r="C98" s="1388"/>
      <c r="D98" s="1389"/>
      <c r="E98" s="1388"/>
      <c r="F98" s="1388"/>
      <c r="G98" s="1388"/>
      <c r="H98" s="1388"/>
      <c r="I98" s="1388"/>
      <c r="J98" s="1388"/>
      <c r="K98" s="1388"/>
      <c r="L98" s="1388"/>
      <c r="M98" s="1388"/>
      <c r="N98" s="1388"/>
      <c r="O98" s="1388"/>
      <c r="P98" s="1388"/>
      <c r="Q98" s="1388"/>
      <c r="R98" s="1388"/>
      <c r="S98" s="1388"/>
      <c r="T98" s="1388"/>
      <c r="U98" s="1388"/>
      <c r="V98" s="1388"/>
      <c r="W98" s="1388"/>
      <c r="X98" s="1388"/>
      <c r="Y98" s="1388"/>
      <c r="Z98" s="1388"/>
    </row>
    <row r="99" spans="1:26" s="13" customFormat="1" x14ac:dyDescent="0.25">
      <c r="A99" s="1542"/>
      <c r="B99" s="1519"/>
      <c r="C99" s="1388"/>
      <c r="D99" s="1389"/>
      <c r="E99" s="1388"/>
      <c r="F99" s="1388"/>
      <c r="G99" s="1388"/>
      <c r="H99" s="1388"/>
      <c r="I99" s="1388"/>
      <c r="J99" s="1388"/>
      <c r="K99" s="1388"/>
      <c r="L99" s="1388"/>
      <c r="M99" s="1388"/>
      <c r="N99" s="1388"/>
      <c r="O99" s="1388"/>
      <c r="P99" s="1388"/>
      <c r="Q99" s="1388"/>
      <c r="R99" s="1388"/>
      <c r="S99" s="1388"/>
      <c r="T99" s="1388"/>
      <c r="U99" s="1388"/>
      <c r="V99" s="1388"/>
      <c r="W99" s="1388"/>
      <c r="X99" s="1388"/>
      <c r="Y99" s="1388"/>
      <c r="Z99" s="1388"/>
    </row>
    <row r="100" spans="1:26" s="13" customFormat="1" x14ac:dyDescent="0.25">
      <c r="A100" s="1542"/>
      <c r="B100" s="1519"/>
      <c r="C100" s="1388"/>
      <c r="D100" s="1389"/>
      <c r="E100" s="1388"/>
      <c r="F100" s="1388"/>
      <c r="G100" s="1388"/>
      <c r="H100" s="1388"/>
      <c r="I100" s="1388"/>
      <c r="J100" s="1388"/>
      <c r="K100" s="1388"/>
      <c r="L100" s="1388"/>
      <c r="M100" s="1388"/>
      <c r="N100" s="1388"/>
      <c r="O100" s="1388"/>
      <c r="P100" s="1388"/>
      <c r="Q100" s="1388"/>
      <c r="R100" s="1388"/>
      <c r="S100" s="1388"/>
      <c r="T100" s="1388"/>
      <c r="U100" s="1388"/>
      <c r="V100" s="1388"/>
      <c r="W100" s="1388"/>
      <c r="X100" s="1388"/>
      <c r="Y100" s="1388"/>
      <c r="Z100" s="1388"/>
    </row>
    <row r="101" spans="1:26" s="13" customFormat="1" x14ac:dyDescent="0.25">
      <c r="A101" s="401"/>
      <c r="B101" s="201"/>
      <c r="D101" s="12"/>
    </row>
    <row r="102" spans="1:26" s="13" customFormat="1" x14ac:dyDescent="0.25">
      <c r="A102" s="401"/>
      <c r="B102" s="201"/>
      <c r="D102" s="12"/>
    </row>
    <row r="103" spans="1:26" s="13" customFormat="1" x14ac:dyDescent="0.25">
      <c r="A103" s="401"/>
      <c r="B103" s="201"/>
      <c r="D103" s="12"/>
    </row>
    <row r="104" spans="1:26" s="13" customFormat="1" x14ac:dyDescent="0.25">
      <c r="A104" s="401"/>
      <c r="B104" s="201"/>
      <c r="D104" s="12"/>
    </row>
    <row r="105" spans="1:26" s="13" customFormat="1" x14ac:dyDescent="0.25">
      <c r="A105" s="401"/>
      <c r="B105" s="201"/>
      <c r="D105" s="12"/>
    </row>
    <row r="106" spans="1:26" s="13" customFormat="1" x14ac:dyDescent="0.25">
      <c r="A106" s="401"/>
      <c r="B106" s="201"/>
      <c r="D106" s="12"/>
    </row>
    <row r="107" spans="1:26" s="13" customFormat="1" x14ac:dyDescent="0.25">
      <c r="A107" s="401"/>
      <c r="B107" s="201"/>
      <c r="D107" s="12"/>
    </row>
    <row r="108" spans="1:26" s="13" customFormat="1" x14ac:dyDescent="0.25">
      <c r="A108" s="401"/>
      <c r="B108" s="201"/>
      <c r="D108" s="12"/>
    </row>
    <row r="109" spans="1:26" s="13" customFormat="1" x14ac:dyDescent="0.25">
      <c r="A109" s="401"/>
      <c r="B109" s="201"/>
      <c r="D109" s="12"/>
    </row>
    <row r="110" spans="1:26" s="13" customFormat="1" x14ac:dyDescent="0.25">
      <c r="A110" s="401"/>
      <c r="B110" s="201"/>
      <c r="D110" s="12"/>
    </row>
    <row r="111" spans="1:26" s="13" customFormat="1" x14ac:dyDescent="0.25">
      <c r="A111" s="401"/>
      <c r="B111" s="201"/>
      <c r="D111" s="12"/>
    </row>
    <row r="112" spans="1:26" s="13" customFormat="1" x14ac:dyDescent="0.25">
      <c r="A112" s="401"/>
      <c r="B112" s="201"/>
      <c r="D112" s="12"/>
    </row>
    <row r="113" spans="1:4" s="13" customFormat="1" x14ac:dyDescent="0.25">
      <c r="A113" s="401"/>
      <c r="B113" s="201"/>
      <c r="D113" s="12"/>
    </row>
    <row r="114" spans="1:4" s="13" customFormat="1" x14ac:dyDescent="0.25">
      <c r="A114" s="401"/>
      <c r="B114" s="201"/>
      <c r="D114" s="12"/>
    </row>
    <row r="115" spans="1:4" s="13" customFormat="1" x14ac:dyDescent="0.25">
      <c r="A115" s="401"/>
      <c r="B115" s="201"/>
      <c r="D115" s="12"/>
    </row>
    <row r="116" spans="1:4" s="13" customFormat="1" x14ac:dyDescent="0.25">
      <c r="A116" s="401"/>
      <c r="B116" s="201"/>
      <c r="D116" s="12"/>
    </row>
    <row r="117" spans="1:4" s="13" customFormat="1" x14ac:dyDescent="0.25">
      <c r="A117" s="401"/>
      <c r="B117" s="201"/>
      <c r="D117" s="12"/>
    </row>
    <row r="118" spans="1:4" s="13" customFormat="1" x14ac:dyDescent="0.25">
      <c r="A118" s="401"/>
      <c r="B118" s="201"/>
      <c r="D118" s="12"/>
    </row>
    <row r="119" spans="1:4" s="13" customFormat="1" x14ac:dyDescent="0.25">
      <c r="A119" s="401"/>
      <c r="B119" s="201"/>
      <c r="D119" s="12"/>
    </row>
    <row r="120" spans="1:4" s="13" customFormat="1" x14ac:dyDescent="0.25">
      <c r="A120" s="401"/>
      <c r="B120" s="201"/>
      <c r="D120" s="12"/>
    </row>
    <row r="121" spans="1:4" s="13" customFormat="1" x14ac:dyDescent="0.25">
      <c r="A121" s="401"/>
      <c r="B121" s="201"/>
      <c r="D121" s="12"/>
    </row>
    <row r="122" spans="1:4" s="13" customFormat="1" x14ac:dyDescent="0.25">
      <c r="A122" s="401"/>
      <c r="B122" s="201"/>
      <c r="D122" s="12"/>
    </row>
    <row r="123" spans="1:4" s="13" customFormat="1" x14ac:dyDescent="0.25">
      <c r="A123" s="401"/>
      <c r="B123" s="201"/>
      <c r="D123" s="12"/>
    </row>
    <row r="124" spans="1:4" s="13" customFormat="1" x14ac:dyDescent="0.25">
      <c r="A124" s="401"/>
      <c r="B124" s="201"/>
      <c r="D124" s="12"/>
    </row>
    <row r="125" spans="1:4" s="13" customFormat="1" x14ac:dyDescent="0.25">
      <c r="A125" s="401"/>
      <c r="B125" s="201"/>
      <c r="D125" s="12"/>
    </row>
    <row r="126" spans="1:4" s="13" customFormat="1" x14ac:dyDescent="0.25">
      <c r="A126" s="401"/>
      <c r="B126" s="201"/>
      <c r="D126" s="12"/>
    </row>
    <row r="127" spans="1:4" s="13" customFormat="1" x14ac:dyDescent="0.25">
      <c r="A127" s="401"/>
      <c r="B127" s="201"/>
      <c r="D127" s="12"/>
    </row>
    <row r="128" spans="1:4" s="13" customFormat="1" x14ac:dyDescent="0.25">
      <c r="A128" s="401"/>
      <c r="B128" s="201"/>
      <c r="D128" s="12"/>
    </row>
    <row r="129" spans="1:4" s="13" customFormat="1" x14ac:dyDescent="0.25">
      <c r="A129" s="401"/>
      <c r="B129" s="201"/>
      <c r="D129" s="12"/>
    </row>
    <row r="130" spans="1:4" s="13" customFormat="1" x14ac:dyDescent="0.25">
      <c r="A130" s="401"/>
      <c r="B130" s="201"/>
      <c r="D130" s="12"/>
    </row>
    <row r="131" spans="1:4" s="13" customFormat="1" x14ac:dyDescent="0.25">
      <c r="A131" s="401"/>
      <c r="B131" s="201"/>
      <c r="D131" s="12"/>
    </row>
    <row r="132" spans="1:4" s="13" customFormat="1" x14ac:dyDescent="0.25">
      <c r="A132" s="401"/>
      <c r="B132" s="201"/>
      <c r="D132" s="12"/>
    </row>
    <row r="133" spans="1:4" s="13" customFormat="1" x14ac:dyDescent="0.25">
      <c r="A133" s="401"/>
      <c r="B133" s="201"/>
      <c r="D133" s="12"/>
    </row>
    <row r="134" spans="1:4" s="13" customFormat="1" x14ac:dyDescent="0.25">
      <c r="A134" s="401"/>
      <c r="B134" s="201"/>
      <c r="D134" s="12"/>
    </row>
    <row r="135" spans="1:4" s="13" customFormat="1" x14ac:dyDescent="0.25">
      <c r="A135" s="401"/>
      <c r="B135" s="201"/>
      <c r="D135" s="12"/>
    </row>
    <row r="136" spans="1:4" s="13" customFormat="1" x14ac:dyDescent="0.25">
      <c r="A136" s="401"/>
      <c r="B136" s="201"/>
      <c r="D136" s="12"/>
    </row>
    <row r="137" spans="1:4" s="13" customFormat="1" x14ac:dyDescent="0.25">
      <c r="A137" s="401"/>
      <c r="B137" s="201"/>
      <c r="D137" s="12"/>
    </row>
    <row r="138" spans="1:4" s="13" customFormat="1" x14ac:dyDescent="0.25">
      <c r="A138" s="401"/>
      <c r="B138" s="201"/>
      <c r="D138" s="12"/>
    </row>
    <row r="139" spans="1:4" s="13" customFormat="1" x14ac:dyDescent="0.25">
      <c r="A139" s="401"/>
      <c r="B139" s="201"/>
      <c r="D139" s="12"/>
    </row>
    <row r="140" spans="1:4" s="13" customFormat="1" x14ac:dyDescent="0.25">
      <c r="A140" s="401"/>
      <c r="B140" s="201"/>
      <c r="D140" s="12"/>
    </row>
    <row r="141" spans="1:4" s="13" customFormat="1" x14ac:dyDescent="0.25">
      <c r="A141" s="401"/>
      <c r="B141" s="201"/>
      <c r="D141" s="12"/>
    </row>
    <row r="142" spans="1:4" s="13" customFormat="1" x14ac:dyDescent="0.25">
      <c r="A142" s="401"/>
      <c r="B142" s="201"/>
      <c r="D142" s="12"/>
    </row>
    <row r="143" spans="1:4" s="13" customFormat="1" x14ac:dyDescent="0.25">
      <c r="A143" s="401"/>
      <c r="B143" s="201"/>
      <c r="D143" s="12"/>
    </row>
    <row r="144" spans="1:4" s="13" customFormat="1" x14ac:dyDescent="0.25">
      <c r="A144" s="401"/>
      <c r="B144" s="201"/>
      <c r="D144" s="12"/>
    </row>
    <row r="145" spans="1:4" s="13" customFormat="1" x14ac:dyDescent="0.25">
      <c r="A145" s="401"/>
      <c r="B145" s="201"/>
      <c r="D145" s="12"/>
    </row>
    <row r="146" spans="1:4" s="13" customFormat="1" x14ac:dyDescent="0.25">
      <c r="A146" s="401"/>
      <c r="B146" s="201"/>
      <c r="D146" s="12"/>
    </row>
    <row r="147" spans="1:4" s="13" customFormat="1" x14ac:dyDescent="0.25">
      <c r="A147" s="401"/>
      <c r="B147" s="201"/>
      <c r="D147" s="12"/>
    </row>
    <row r="148" spans="1:4" s="13" customFormat="1" x14ac:dyDescent="0.25">
      <c r="A148" s="401"/>
      <c r="B148" s="201"/>
      <c r="D148" s="12"/>
    </row>
    <row r="149" spans="1:4" s="13" customFormat="1" x14ac:dyDescent="0.25">
      <c r="A149" s="401"/>
      <c r="B149" s="201"/>
      <c r="D149" s="12"/>
    </row>
    <row r="150" spans="1:4" s="13" customFormat="1" x14ac:dyDescent="0.25">
      <c r="A150" s="401"/>
      <c r="B150" s="201"/>
      <c r="D150" s="12"/>
    </row>
    <row r="151" spans="1:4" s="13" customFormat="1" x14ac:dyDescent="0.25">
      <c r="A151" s="401"/>
      <c r="B151" s="201"/>
      <c r="D151" s="12"/>
    </row>
    <row r="152" spans="1:4" s="13" customFormat="1" x14ac:dyDescent="0.25">
      <c r="A152" s="401"/>
      <c r="B152" s="201"/>
      <c r="D152" s="12"/>
    </row>
    <row r="153" spans="1:4" s="13" customFormat="1" x14ac:dyDescent="0.25">
      <c r="A153" s="401"/>
      <c r="B153" s="201"/>
      <c r="D153" s="12"/>
    </row>
    <row r="154" spans="1:4" s="13" customFormat="1" x14ac:dyDescent="0.25">
      <c r="A154" s="401"/>
      <c r="B154" s="201"/>
      <c r="D154" s="12"/>
    </row>
    <row r="155" spans="1:4" s="13" customFormat="1" x14ac:dyDescent="0.25">
      <c r="A155" s="401"/>
      <c r="B155" s="201"/>
      <c r="D155" s="12"/>
    </row>
    <row r="156" spans="1:4" s="13" customFormat="1" x14ac:dyDescent="0.25">
      <c r="A156" s="401"/>
      <c r="B156" s="201"/>
      <c r="D156" s="12"/>
    </row>
    <row r="157" spans="1:4" s="13" customFormat="1" x14ac:dyDescent="0.25">
      <c r="A157" s="401"/>
      <c r="B157" s="201"/>
      <c r="D157" s="12"/>
    </row>
    <row r="158" spans="1:4" s="13" customFormat="1" x14ac:dyDescent="0.25">
      <c r="A158" s="401"/>
      <c r="B158" s="201"/>
      <c r="D158" s="12"/>
    </row>
    <row r="159" spans="1:4" s="13" customFormat="1" x14ac:dyDescent="0.25">
      <c r="A159" s="401"/>
      <c r="B159" s="201"/>
      <c r="D159" s="12"/>
    </row>
    <row r="160" spans="1:4" s="13" customFormat="1" x14ac:dyDescent="0.25">
      <c r="A160" s="401"/>
      <c r="B160" s="201"/>
      <c r="D160" s="12"/>
    </row>
    <row r="161" spans="1:4" s="13" customFormat="1" x14ac:dyDescent="0.25">
      <c r="A161" s="401"/>
      <c r="B161" s="201"/>
      <c r="D161" s="12"/>
    </row>
    <row r="162" spans="1:4" s="13" customFormat="1" x14ac:dyDescent="0.25">
      <c r="A162" s="401"/>
      <c r="B162" s="201"/>
      <c r="D162" s="12"/>
    </row>
    <row r="163" spans="1:4" s="13" customFormat="1" x14ac:dyDescent="0.25">
      <c r="A163" s="401"/>
      <c r="B163" s="201"/>
      <c r="D163" s="12"/>
    </row>
    <row r="164" spans="1:4" s="13" customFormat="1" x14ac:dyDescent="0.25">
      <c r="A164" s="401"/>
      <c r="B164" s="201"/>
      <c r="D164" s="12"/>
    </row>
    <row r="165" spans="1:4" s="13" customFormat="1" x14ac:dyDescent="0.25">
      <c r="A165" s="401"/>
      <c r="B165" s="201"/>
      <c r="D165" s="12"/>
    </row>
    <row r="166" spans="1:4" s="13" customFormat="1" x14ac:dyDescent="0.25">
      <c r="A166" s="401"/>
      <c r="B166" s="201"/>
      <c r="D166" s="12"/>
    </row>
    <row r="167" spans="1:4" s="13" customFormat="1" x14ac:dyDescent="0.25">
      <c r="A167" s="401"/>
      <c r="B167" s="201"/>
      <c r="D167" s="12"/>
    </row>
    <row r="168" spans="1:4" s="13" customFormat="1" x14ac:dyDescent="0.25">
      <c r="A168" s="401"/>
      <c r="B168" s="201"/>
      <c r="D168" s="12"/>
    </row>
    <row r="169" spans="1:4" s="13" customFormat="1" x14ac:dyDescent="0.25">
      <c r="A169" s="401"/>
      <c r="B169" s="201"/>
      <c r="D169" s="12"/>
    </row>
    <row r="170" spans="1:4" s="13" customFormat="1" x14ac:dyDescent="0.25">
      <c r="A170" s="401"/>
      <c r="B170" s="201"/>
      <c r="D170" s="12"/>
    </row>
    <row r="171" spans="1:4" s="13" customFormat="1" x14ac:dyDescent="0.25">
      <c r="A171" s="401"/>
      <c r="B171" s="201"/>
      <c r="D171" s="12"/>
    </row>
    <row r="172" spans="1:4" s="13" customFormat="1" x14ac:dyDescent="0.25">
      <c r="A172" s="401"/>
      <c r="B172" s="201"/>
      <c r="D172" s="12"/>
    </row>
    <row r="173" spans="1:4" s="13" customFormat="1" x14ac:dyDescent="0.25">
      <c r="A173" s="401"/>
      <c r="B173" s="201"/>
      <c r="D173" s="12"/>
    </row>
    <row r="174" spans="1:4" s="13" customFormat="1" x14ac:dyDescent="0.25">
      <c r="A174" s="401"/>
      <c r="B174" s="201"/>
      <c r="D174" s="12"/>
    </row>
    <row r="175" spans="1:4" s="13" customFormat="1" x14ac:dyDescent="0.25">
      <c r="A175" s="401"/>
      <c r="B175" s="201"/>
      <c r="D175" s="12"/>
    </row>
    <row r="176" spans="1:4" s="13" customFormat="1" x14ac:dyDescent="0.25">
      <c r="A176" s="401"/>
      <c r="B176" s="201"/>
      <c r="D176" s="12"/>
    </row>
    <row r="177" spans="1:4" s="13" customFormat="1" x14ac:dyDescent="0.25">
      <c r="A177" s="401"/>
      <c r="B177" s="201"/>
      <c r="D177" s="12"/>
    </row>
    <row r="178" spans="1:4" s="13" customFormat="1" x14ac:dyDescent="0.25">
      <c r="A178" s="401"/>
      <c r="B178" s="201"/>
      <c r="D178" s="12"/>
    </row>
    <row r="179" spans="1:4" s="13" customFormat="1" x14ac:dyDescent="0.25">
      <c r="A179" s="401"/>
      <c r="B179" s="201"/>
      <c r="D179" s="12"/>
    </row>
    <row r="180" spans="1:4" s="13" customFormat="1" x14ac:dyDescent="0.25">
      <c r="A180" s="401"/>
      <c r="B180" s="201"/>
      <c r="D180" s="12"/>
    </row>
    <row r="181" spans="1:4" s="13" customFormat="1" x14ac:dyDescent="0.25">
      <c r="A181" s="401"/>
      <c r="B181" s="201"/>
      <c r="D181" s="12"/>
    </row>
    <row r="182" spans="1:4" s="13" customFormat="1" x14ac:dyDescent="0.25">
      <c r="A182" s="401"/>
      <c r="B182" s="201"/>
      <c r="D182" s="12"/>
    </row>
    <row r="183" spans="1:4" s="13" customFormat="1" x14ac:dyDescent="0.25">
      <c r="A183" s="401"/>
      <c r="B183" s="201"/>
      <c r="D183" s="12"/>
    </row>
    <row r="184" spans="1:4" s="13" customFormat="1" x14ac:dyDescent="0.25">
      <c r="A184" s="401"/>
      <c r="B184" s="201"/>
      <c r="D184" s="12"/>
    </row>
    <row r="185" spans="1:4" s="13" customFormat="1" x14ac:dyDescent="0.25">
      <c r="A185" s="401"/>
      <c r="B185" s="201"/>
      <c r="D185" s="12"/>
    </row>
    <row r="186" spans="1:4" s="13" customFormat="1" x14ac:dyDescent="0.25">
      <c r="A186" s="401"/>
      <c r="B186" s="201"/>
      <c r="D186" s="12"/>
    </row>
    <row r="187" spans="1:4" s="13" customFormat="1" x14ac:dyDescent="0.25">
      <c r="A187" s="401"/>
      <c r="B187" s="201"/>
      <c r="D187" s="12"/>
    </row>
    <row r="188" spans="1:4" s="13" customFormat="1" x14ac:dyDescent="0.25">
      <c r="A188" s="401"/>
      <c r="B188" s="201"/>
      <c r="D188" s="12"/>
    </row>
    <row r="189" spans="1:4" s="13" customFormat="1" x14ac:dyDescent="0.25">
      <c r="A189" s="401"/>
      <c r="B189" s="201"/>
      <c r="D189" s="12"/>
    </row>
    <row r="190" spans="1:4" s="13" customFormat="1" x14ac:dyDescent="0.25">
      <c r="A190" s="401"/>
      <c r="B190" s="201"/>
      <c r="D190" s="12"/>
    </row>
    <row r="191" spans="1:4" s="13" customFormat="1" x14ac:dyDescent="0.25">
      <c r="A191" s="401"/>
      <c r="B191" s="201"/>
      <c r="D191" s="12"/>
    </row>
    <row r="192" spans="1:4" s="13" customFormat="1" x14ac:dyDescent="0.25">
      <c r="A192" s="401"/>
      <c r="B192" s="201"/>
      <c r="D192" s="12"/>
    </row>
    <row r="193" spans="1:4" s="13" customFormat="1" x14ac:dyDescent="0.25">
      <c r="A193" s="401"/>
      <c r="B193" s="201"/>
      <c r="D193" s="12"/>
    </row>
    <row r="194" spans="1:4" s="13" customFormat="1" x14ac:dyDescent="0.25">
      <c r="A194" s="401"/>
      <c r="B194" s="201"/>
      <c r="D194" s="12"/>
    </row>
    <row r="195" spans="1:4" s="13" customFormat="1" x14ac:dyDescent="0.25">
      <c r="A195" s="401"/>
      <c r="B195" s="201"/>
      <c r="D195" s="12"/>
    </row>
    <row r="196" spans="1:4" s="13" customFormat="1" x14ac:dyDescent="0.25">
      <c r="A196" s="401"/>
      <c r="B196" s="201"/>
      <c r="D196" s="12"/>
    </row>
    <row r="197" spans="1:4" s="13" customFormat="1" x14ac:dyDescent="0.25">
      <c r="A197" s="401"/>
      <c r="B197" s="201"/>
      <c r="D197" s="12"/>
    </row>
    <row r="198" spans="1:4" s="13" customFormat="1" x14ac:dyDescent="0.25">
      <c r="A198" s="401"/>
      <c r="B198" s="201"/>
      <c r="D198" s="12"/>
    </row>
    <row r="199" spans="1:4" s="13" customFormat="1" x14ac:dyDescent="0.25">
      <c r="A199" s="401"/>
      <c r="B199" s="201"/>
      <c r="D199" s="12"/>
    </row>
    <row r="200" spans="1:4" s="13" customFormat="1" x14ac:dyDescent="0.25">
      <c r="A200" s="401"/>
      <c r="B200" s="201"/>
      <c r="D200" s="12"/>
    </row>
    <row r="201" spans="1:4" s="13" customFormat="1" x14ac:dyDescent="0.25">
      <c r="A201" s="401"/>
      <c r="B201" s="201"/>
      <c r="D201" s="12"/>
    </row>
    <row r="202" spans="1:4" s="13" customFormat="1" x14ac:dyDescent="0.25">
      <c r="A202" s="401"/>
      <c r="B202" s="201"/>
      <c r="D202" s="12"/>
    </row>
    <row r="203" spans="1:4" s="13" customFormat="1" x14ac:dyDescent="0.25">
      <c r="A203" s="401"/>
      <c r="B203" s="201"/>
      <c r="D203" s="12"/>
    </row>
    <row r="204" spans="1:4" s="13" customFormat="1" x14ac:dyDescent="0.25">
      <c r="A204" s="401"/>
      <c r="B204" s="201"/>
      <c r="D204" s="12"/>
    </row>
    <row r="205" spans="1:4" s="13" customFormat="1" x14ac:dyDescent="0.25">
      <c r="A205" s="401"/>
      <c r="B205" s="201"/>
      <c r="D205" s="12"/>
    </row>
    <row r="206" spans="1:4" s="13" customFormat="1" x14ac:dyDescent="0.25">
      <c r="A206" s="401"/>
      <c r="B206" s="201"/>
      <c r="D206" s="12"/>
    </row>
    <row r="207" spans="1:4" s="13" customFormat="1" x14ac:dyDescent="0.25">
      <c r="A207" s="401"/>
      <c r="B207" s="201"/>
      <c r="D207" s="12"/>
    </row>
    <row r="208" spans="1:4" s="13" customFormat="1" x14ac:dyDescent="0.25">
      <c r="A208" s="401"/>
      <c r="B208" s="201"/>
      <c r="D208" s="12"/>
    </row>
    <row r="209" spans="1:4" s="13" customFormat="1" x14ac:dyDescent="0.25">
      <c r="A209" s="401"/>
      <c r="B209" s="201"/>
      <c r="D209" s="12"/>
    </row>
    <row r="210" spans="1:4" s="13" customFormat="1" x14ac:dyDescent="0.25">
      <c r="A210" s="401"/>
      <c r="B210" s="201"/>
      <c r="D210" s="12"/>
    </row>
    <row r="211" spans="1:4" s="13" customFormat="1" x14ac:dyDescent="0.25">
      <c r="A211" s="401"/>
      <c r="B211" s="201"/>
      <c r="D211" s="12"/>
    </row>
    <row r="212" spans="1:4" s="13" customFormat="1" x14ac:dyDescent="0.25">
      <c r="A212" s="401"/>
      <c r="B212" s="201"/>
      <c r="D212" s="12"/>
    </row>
    <row r="213" spans="1:4" s="13" customFormat="1" x14ac:dyDescent="0.25">
      <c r="A213" s="401"/>
      <c r="B213" s="201"/>
      <c r="D213" s="12"/>
    </row>
    <row r="214" spans="1:4" s="13" customFormat="1" x14ac:dyDescent="0.25">
      <c r="A214" s="401"/>
      <c r="B214" s="201"/>
      <c r="D214" s="12"/>
    </row>
    <row r="215" spans="1:4" s="13" customFormat="1" x14ac:dyDescent="0.25">
      <c r="A215" s="401"/>
      <c r="B215" s="201"/>
      <c r="D215" s="12"/>
    </row>
    <row r="216" spans="1:4" s="13" customFormat="1" x14ac:dyDescent="0.25">
      <c r="A216" s="401"/>
      <c r="B216" s="201"/>
      <c r="D216" s="12"/>
    </row>
    <row r="217" spans="1:4" s="13" customFormat="1" x14ac:dyDescent="0.25">
      <c r="A217" s="401"/>
      <c r="B217" s="201"/>
      <c r="D217" s="12"/>
    </row>
    <row r="218" spans="1:4" s="13" customFormat="1" x14ac:dyDescent="0.25">
      <c r="A218" s="401"/>
      <c r="B218" s="201"/>
      <c r="D218" s="12"/>
    </row>
    <row r="219" spans="1:4" s="13" customFormat="1" x14ac:dyDescent="0.25">
      <c r="A219" s="401"/>
      <c r="B219" s="201"/>
      <c r="D219" s="12"/>
    </row>
    <row r="220" spans="1:4" s="13" customFormat="1" x14ac:dyDescent="0.25">
      <c r="A220" s="401"/>
      <c r="B220" s="201"/>
      <c r="D220" s="12"/>
    </row>
    <row r="221" spans="1:4" s="13" customFormat="1" x14ac:dyDescent="0.25">
      <c r="A221" s="401"/>
      <c r="B221" s="201"/>
      <c r="D221" s="12"/>
    </row>
    <row r="222" spans="1:4" s="13" customFormat="1" x14ac:dyDescent="0.25">
      <c r="A222" s="401"/>
      <c r="B222" s="201"/>
      <c r="D222" s="12"/>
    </row>
    <row r="223" spans="1:4" s="13" customFormat="1" x14ac:dyDescent="0.25">
      <c r="A223" s="401"/>
      <c r="B223" s="201"/>
      <c r="D223" s="12"/>
    </row>
    <row r="224" spans="1:4" s="13" customFormat="1" x14ac:dyDescent="0.25">
      <c r="A224" s="401"/>
      <c r="B224" s="201"/>
      <c r="D224" s="12"/>
    </row>
    <row r="225" spans="1:4" s="13" customFormat="1" x14ac:dyDescent="0.25">
      <c r="A225" s="401"/>
      <c r="B225" s="201"/>
      <c r="D225" s="12"/>
    </row>
    <row r="226" spans="1:4" s="13" customFormat="1" x14ac:dyDescent="0.25">
      <c r="A226" s="401"/>
      <c r="B226" s="201"/>
      <c r="D226" s="12"/>
    </row>
    <row r="227" spans="1:4" s="13" customFormat="1" x14ac:dyDescent="0.25">
      <c r="A227" s="401"/>
      <c r="B227" s="201"/>
      <c r="D227" s="12"/>
    </row>
    <row r="228" spans="1:4" s="13" customFormat="1" x14ac:dyDescent="0.25">
      <c r="A228" s="401"/>
      <c r="B228" s="201"/>
      <c r="D228" s="12"/>
    </row>
    <row r="229" spans="1:4" s="13" customFormat="1" x14ac:dyDescent="0.25">
      <c r="A229" s="401"/>
      <c r="B229" s="201"/>
      <c r="D229" s="12"/>
    </row>
    <row r="230" spans="1:4" s="13" customFormat="1" x14ac:dyDescent="0.25">
      <c r="A230" s="401"/>
      <c r="B230" s="201"/>
      <c r="D230" s="12"/>
    </row>
    <row r="231" spans="1:4" s="13" customFormat="1" x14ac:dyDescent="0.25">
      <c r="A231" s="401"/>
      <c r="B231" s="201"/>
      <c r="D231" s="12"/>
    </row>
    <row r="232" spans="1:4" s="13" customFormat="1" x14ac:dyDescent="0.25">
      <c r="A232" s="401"/>
      <c r="B232" s="201"/>
      <c r="D232" s="12"/>
    </row>
    <row r="233" spans="1:4" s="13" customFormat="1" x14ac:dyDescent="0.25">
      <c r="A233" s="401"/>
      <c r="B233" s="201"/>
      <c r="D233" s="12"/>
    </row>
    <row r="234" spans="1:4" s="13" customFormat="1" x14ac:dyDescent="0.25">
      <c r="A234" s="401"/>
      <c r="B234" s="201"/>
      <c r="D234" s="12"/>
    </row>
    <row r="235" spans="1:4" s="13" customFormat="1" x14ac:dyDescent="0.25">
      <c r="A235" s="401"/>
      <c r="B235" s="201"/>
      <c r="D235" s="12"/>
    </row>
    <row r="236" spans="1:4" s="13" customFormat="1" x14ac:dyDescent="0.25">
      <c r="A236" s="401"/>
      <c r="B236" s="201"/>
      <c r="D236" s="12"/>
    </row>
    <row r="237" spans="1:4" s="13" customFormat="1" x14ac:dyDescent="0.25">
      <c r="A237" s="401"/>
      <c r="B237" s="201"/>
      <c r="D237" s="12"/>
    </row>
    <row r="238" spans="1:4" s="13" customFormat="1" x14ac:dyDescent="0.25">
      <c r="A238" s="401"/>
      <c r="B238" s="201"/>
      <c r="D238" s="12"/>
    </row>
    <row r="239" spans="1:4" s="13" customFormat="1" x14ac:dyDescent="0.25">
      <c r="A239" s="401"/>
      <c r="B239" s="201"/>
      <c r="D239" s="12"/>
    </row>
    <row r="240" spans="1:4" s="13" customFormat="1" x14ac:dyDescent="0.25">
      <c r="A240" s="401"/>
      <c r="B240" s="201"/>
      <c r="D240" s="12"/>
    </row>
    <row r="241" spans="1:4" s="13" customFormat="1" x14ac:dyDescent="0.25">
      <c r="A241" s="401"/>
      <c r="B241" s="201"/>
      <c r="D241" s="12"/>
    </row>
    <row r="242" spans="1:4" s="13" customFormat="1" x14ac:dyDescent="0.25">
      <c r="A242" s="401"/>
      <c r="B242" s="201"/>
      <c r="D242" s="12"/>
    </row>
    <row r="243" spans="1:4" s="13" customFormat="1" x14ac:dyDescent="0.25">
      <c r="A243" s="401"/>
      <c r="B243" s="201"/>
      <c r="D243" s="12"/>
    </row>
    <row r="244" spans="1:4" s="13" customFormat="1" x14ac:dyDescent="0.25">
      <c r="A244" s="401"/>
      <c r="B244" s="201"/>
      <c r="D244" s="12"/>
    </row>
    <row r="245" spans="1:4" s="13" customFormat="1" x14ac:dyDescent="0.25">
      <c r="A245" s="401"/>
      <c r="B245" s="201"/>
      <c r="D245" s="12"/>
    </row>
    <row r="246" spans="1:4" s="13" customFormat="1" x14ac:dyDescent="0.25">
      <c r="A246" s="401"/>
      <c r="B246" s="201"/>
      <c r="D246" s="12"/>
    </row>
    <row r="247" spans="1:4" s="13" customFormat="1" x14ac:dyDescent="0.25">
      <c r="A247" s="401"/>
      <c r="B247" s="201"/>
      <c r="D247" s="12"/>
    </row>
    <row r="248" spans="1:4" s="13" customFormat="1" x14ac:dyDescent="0.25">
      <c r="A248" s="401"/>
      <c r="B248" s="201"/>
      <c r="D248" s="12"/>
    </row>
    <row r="249" spans="1:4" s="13" customFormat="1" x14ac:dyDescent="0.25">
      <c r="A249" s="401"/>
      <c r="B249" s="201"/>
      <c r="D249" s="12"/>
    </row>
    <row r="250" spans="1:4" s="13" customFormat="1" x14ac:dyDescent="0.25">
      <c r="A250" s="401"/>
      <c r="B250" s="201"/>
      <c r="D250" s="12"/>
    </row>
    <row r="251" spans="1:4" s="13" customFormat="1" x14ac:dyDescent="0.25">
      <c r="A251" s="401"/>
      <c r="B251" s="201"/>
      <c r="D251" s="12"/>
    </row>
    <row r="252" spans="1:4" s="13" customFormat="1" x14ac:dyDescent="0.25">
      <c r="A252" s="401"/>
      <c r="B252" s="201"/>
      <c r="D252" s="12"/>
    </row>
    <row r="253" spans="1:4" s="13" customFormat="1" x14ac:dyDescent="0.25">
      <c r="A253" s="401"/>
      <c r="B253" s="201"/>
      <c r="D253" s="12"/>
    </row>
    <row r="254" spans="1:4" s="13" customFormat="1" x14ac:dyDescent="0.25">
      <c r="A254" s="401"/>
      <c r="B254" s="201"/>
      <c r="D254" s="12"/>
    </row>
    <row r="255" spans="1:4" s="13" customFormat="1" x14ac:dyDescent="0.25">
      <c r="A255" s="401"/>
      <c r="B255" s="201"/>
      <c r="D255" s="12"/>
    </row>
    <row r="256" spans="1:4" s="13" customFormat="1" x14ac:dyDescent="0.25">
      <c r="A256" s="401"/>
      <c r="B256" s="201"/>
      <c r="D256" s="12"/>
    </row>
    <row r="257" spans="1:4" s="13" customFormat="1" x14ac:dyDescent="0.25">
      <c r="A257" s="401"/>
      <c r="B257" s="201"/>
      <c r="D257" s="12"/>
    </row>
    <row r="258" spans="1:4" s="13" customFormat="1" x14ac:dyDescent="0.25">
      <c r="A258" s="401"/>
      <c r="B258" s="201"/>
      <c r="D258" s="12"/>
    </row>
    <row r="259" spans="1:4" s="13" customFormat="1" x14ac:dyDescent="0.25">
      <c r="A259" s="401"/>
      <c r="B259" s="201"/>
      <c r="D259" s="12"/>
    </row>
    <row r="260" spans="1:4" s="13" customFormat="1" x14ac:dyDescent="0.25">
      <c r="A260" s="401"/>
      <c r="B260" s="201"/>
      <c r="D260" s="12"/>
    </row>
    <row r="261" spans="1:4" s="13" customFormat="1" x14ac:dyDescent="0.25">
      <c r="A261" s="401"/>
      <c r="B261" s="201"/>
      <c r="D261" s="12"/>
    </row>
    <row r="262" spans="1:4" s="13" customFormat="1" x14ac:dyDescent="0.25">
      <c r="A262" s="401"/>
      <c r="B262" s="201"/>
      <c r="D262" s="12"/>
    </row>
    <row r="263" spans="1:4" s="13" customFormat="1" x14ac:dyDescent="0.25">
      <c r="A263" s="401"/>
      <c r="B263" s="201"/>
      <c r="D263" s="12"/>
    </row>
    <row r="264" spans="1:4" s="13" customFormat="1" x14ac:dyDescent="0.25">
      <c r="A264" s="401"/>
      <c r="B264" s="201"/>
      <c r="D264" s="12"/>
    </row>
    <row r="265" spans="1:4" s="13" customFormat="1" x14ac:dyDescent="0.25">
      <c r="A265" s="401"/>
      <c r="B265" s="201"/>
      <c r="D265" s="12"/>
    </row>
    <row r="266" spans="1:4" s="13" customFormat="1" x14ac:dyDescent="0.25">
      <c r="A266" s="401"/>
      <c r="B266" s="201"/>
      <c r="D266" s="12"/>
    </row>
    <row r="267" spans="1:4" s="13" customFormat="1" x14ac:dyDescent="0.25">
      <c r="A267" s="401"/>
      <c r="B267" s="201"/>
      <c r="D267" s="12"/>
    </row>
    <row r="268" spans="1:4" s="13" customFormat="1" x14ac:dyDescent="0.25">
      <c r="A268" s="401"/>
      <c r="B268" s="201"/>
      <c r="D268" s="12"/>
    </row>
    <row r="269" spans="1:4" s="13" customFormat="1" x14ac:dyDescent="0.25">
      <c r="A269" s="401"/>
      <c r="B269" s="201"/>
      <c r="D269" s="12"/>
    </row>
    <row r="270" spans="1:4" s="13" customFormat="1" x14ac:dyDescent="0.25">
      <c r="A270" s="401"/>
      <c r="B270" s="201"/>
      <c r="D270" s="12"/>
    </row>
    <row r="271" spans="1:4" s="13" customFormat="1" x14ac:dyDescent="0.25">
      <c r="A271" s="401"/>
      <c r="B271" s="201"/>
      <c r="D271" s="12"/>
    </row>
    <row r="272" spans="1:4" s="13" customFormat="1" x14ac:dyDescent="0.25">
      <c r="A272" s="401"/>
      <c r="B272" s="201"/>
      <c r="D272" s="12"/>
    </row>
    <row r="273" spans="1:4" s="13" customFormat="1" x14ac:dyDescent="0.25">
      <c r="A273" s="401"/>
      <c r="B273" s="201"/>
      <c r="D273" s="12"/>
    </row>
    <row r="274" spans="1:4" s="13" customFormat="1" x14ac:dyDescent="0.25">
      <c r="A274" s="401"/>
      <c r="B274" s="201"/>
      <c r="D274" s="12"/>
    </row>
    <row r="275" spans="1:4" s="13" customFormat="1" x14ac:dyDescent="0.25">
      <c r="A275" s="401"/>
      <c r="B275" s="201"/>
      <c r="D275" s="12"/>
    </row>
    <row r="276" spans="1:4" s="13" customFormat="1" x14ac:dyDescent="0.25">
      <c r="A276" s="401"/>
      <c r="B276" s="201"/>
      <c r="D276" s="12"/>
    </row>
    <row r="277" spans="1:4" s="13" customFormat="1" x14ac:dyDescent="0.25">
      <c r="A277" s="401"/>
      <c r="B277" s="201"/>
      <c r="D277" s="12"/>
    </row>
    <row r="278" spans="1:4" s="13" customFormat="1" x14ac:dyDescent="0.25">
      <c r="A278" s="401"/>
      <c r="B278" s="201"/>
      <c r="D278" s="12"/>
    </row>
    <row r="279" spans="1:4" s="13" customFormat="1" x14ac:dyDescent="0.25">
      <c r="A279" s="401"/>
      <c r="B279" s="201"/>
      <c r="D279" s="12"/>
    </row>
    <row r="280" spans="1:4" s="13" customFormat="1" x14ac:dyDescent="0.25">
      <c r="A280" s="401"/>
      <c r="B280" s="201"/>
      <c r="D280" s="12"/>
    </row>
    <row r="281" spans="1:4" s="13" customFormat="1" x14ac:dyDescent="0.25">
      <c r="A281" s="401"/>
      <c r="B281" s="201"/>
      <c r="D281" s="12"/>
    </row>
    <row r="282" spans="1:4" s="13" customFormat="1" x14ac:dyDescent="0.25">
      <c r="A282" s="401"/>
      <c r="B282" s="201"/>
      <c r="D282" s="12"/>
    </row>
    <row r="283" spans="1:4" s="13" customFormat="1" x14ac:dyDescent="0.25">
      <c r="A283" s="401"/>
      <c r="B283" s="201"/>
      <c r="D283" s="12"/>
    </row>
    <row r="284" spans="1:4" s="13" customFormat="1" x14ac:dyDescent="0.25">
      <c r="A284" s="401"/>
      <c r="B284" s="201"/>
      <c r="D284" s="12"/>
    </row>
    <row r="285" spans="1:4" s="13" customFormat="1" x14ac:dyDescent="0.25">
      <c r="A285" s="401"/>
      <c r="B285" s="201"/>
      <c r="D285" s="12"/>
    </row>
    <row r="286" spans="1:4" s="13" customFormat="1" x14ac:dyDescent="0.25">
      <c r="A286" s="401"/>
      <c r="B286" s="201"/>
      <c r="D286" s="12"/>
    </row>
    <row r="287" spans="1:4" s="13" customFormat="1" x14ac:dyDescent="0.25">
      <c r="A287" s="401"/>
      <c r="B287" s="201"/>
      <c r="D287" s="12"/>
    </row>
    <row r="288" spans="1:4" s="13" customFormat="1" x14ac:dyDescent="0.25">
      <c r="A288" s="401"/>
      <c r="B288" s="201"/>
      <c r="D288" s="12"/>
    </row>
    <row r="289" spans="1:4" s="13" customFormat="1" x14ac:dyDescent="0.25">
      <c r="A289" s="401"/>
      <c r="B289" s="201"/>
      <c r="D289" s="12"/>
    </row>
    <row r="290" spans="1:4" s="13" customFormat="1" x14ac:dyDescent="0.25">
      <c r="A290" s="401"/>
      <c r="B290" s="201"/>
      <c r="D290" s="12"/>
    </row>
    <row r="291" spans="1:4" s="13" customFormat="1" x14ac:dyDescent="0.25">
      <c r="A291" s="401"/>
      <c r="B291" s="201"/>
      <c r="D291" s="12"/>
    </row>
    <row r="292" spans="1:4" s="13" customFormat="1" x14ac:dyDescent="0.25">
      <c r="A292" s="401"/>
      <c r="B292" s="201"/>
      <c r="D292" s="12"/>
    </row>
    <row r="293" spans="1:4" s="13" customFormat="1" x14ac:dyDescent="0.25">
      <c r="A293" s="401"/>
      <c r="B293" s="201"/>
      <c r="D293" s="12"/>
    </row>
    <row r="294" spans="1:4" s="13" customFormat="1" x14ac:dyDescent="0.25">
      <c r="A294" s="401"/>
      <c r="B294" s="201"/>
      <c r="D294" s="12"/>
    </row>
    <row r="295" spans="1:4" s="13" customFormat="1" x14ac:dyDescent="0.25">
      <c r="A295" s="401"/>
      <c r="B295" s="201"/>
      <c r="D295" s="12"/>
    </row>
    <row r="296" spans="1:4" s="13" customFormat="1" x14ac:dyDescent="0.25">
      <c r="A296" s="401"/>
      <c r="B296" s="201"/>
      <c r="D296" s="12"/>
    </row>
    <row r="297" spans="1:4" s="13" customFormat="1" x14ac:dyDescent="0.25">
      <c r="A297" s="401"/>
      <c r="B297" s="201"/>
      <c r="D297" s="12"/>
    </row>
    <row r="298" spans="1:4" s="13" customFormat="1" x14ac:dyDescent="0.25">
      <c r="A298" s="401"/>
      <c r="B298" s="201"/>
      <c r="D298" s="12"/>
    </row>
    <row r="299" spans="1:4" s="13" customFormat="1" x14ac:dyDescent="0.25">
      <c r="A299" s="401"/>
      <c r="B299" s="201"/>
      <c r="D299" s="12"/>
    </row>
    <row r="300" spans="1:4" s="13" customFormat="1" x14ac:dyDescent="0.25">
      <c r="A300" s="401"/>
      <c r="B300" s="201"/>
      <c r="D300" s="12"/>
    </row>
    <row r="301" spans="1:4" s="13" customFormat="1" x14ac:dyDescent="0.25">
      <c r="A301" s="401"/>
      <c r="B301" s="201"/>
      <c r="D301" s="12"/>
    </row>
    <row r="302" spans="1:4" s="13" customFormat="1" x14ac:dyDescent="0.25">
      <c r="A302" s="401"/>
      <c r="B302" s="201"/>
      <c r="D302" s="12"/>
    </row>
    <row r="303" spans="1:4" s="13" customFormat="1" x14ac:dyDescent="0.25">
      <c r="A303" s="401"/>
      <c r="B303" s="201"/>
      <c r="D303" s="12"/>
    </row>
    <row r="304" spans="1:4" s="13" customFormat="1" x14ac:dyDescent="0.25">
      <c r="A304" s="401"/>
      <c r="B304" s="201"/>
      <c r="D304" s="12"/>
    </row>
    <row r="305" spans="1:4" s="13" customFormat="1" x14ac:dyDescent="0.25">
      <c r="A305" s="401"/>
      <c r="B305" s="201"/>
      <c r="D305" s="12"/>
    </row>
    <row r="306" spans="1:4" s="13" customFormat="1" x14ac:dyDescent="0.25">
      <c r="A306" s="401"/>
      <c r="B306" s="201"/>
      <c r="D306" s="12"/>
    </row>
    <row r="307" spans="1:4" s="13" customFormat="1" x14ac:dyDescent="0.25">
      <c r="A307" s="401"/>
      <c r="B307" s="201"/>
      <c r="D307" s="12"/>
    </row>
    <row r="308" spans="1:4" s="13" customFormat="1" x14ac:dyDescent="0.25">
      <c r="A308" s="401"/>
      <c r="B308" s="201"/>
      <c r="D308" s="12"/>
    </row>
    <row r="309" spans="1:4" s="13" customFormat="1" x14ac:dyDescent="0.25">
      <c r="A309" s="401"/>
      <c r="B309" s="201"/>
      <c r="D309" s="12"/>
    </row>
    <row r="310" spans="1:4" s="13" customFormat="1" x14ac:dyDescent="0.25">
      <c r="A310" s="401"/>
      <c r="B310" s="201"/>
      <c r="D310" s="12"/>
    </row>
    <row r="311" spans="1:4" s="13" customFormat="1" x14ac:dyDescent="0.25">
      <c r="A311" s="401"/>
      <c r="B311" s="201"/>
      <c r="D311" s="12"/>
    </row>
    <row r="312" spans="1:4" s="13" customFormat="1" x14ac:dyDescent="0.25">
      <c r="A312" s="401"/>
      <c r="B312" s="201"/>
      <c r="D312" s="12"/>
    </row>
    <row r="313" spans="1:4" s="13" customFormat="1" x14ac:dyDescent="0.25">
      <c r="A313" s="401"/>
      <c r="B313" s="201"/>
      <c r="D313" s="12"/>
    </row>
    <row r="314" spans="1:4" s="13" customFormat="1" x14ac:dyDescent="0.25">
      <c r="A314" s="401"/>
      <c r="B314" s="201"/>
      <c r="D314" s="12"/>
    </row>
    <row r="315" spans="1:4" s="13" customFormat="1" x14ac:dyDescent="0.25">
      <c r="A315" s="401"/>
      <c r="B315" s="201"/>
      <c r="D315" s="12"/>
    </row>
    <row r="316" spans="1:4" s="13" customFormat="1" x14ac:dyDescent="0.25">
      <c r="A316" s="401"/>
      <c r="B316" s="201"/>
      <c r="D316" s="12"/>
    </row>
    <row r="317" spans="1:4" s="13" customFormat="1" x14ac:dyDescent="0.25">
      <c r="A317" s="401"/>
      <c r="B317" s="201"/>
      <c r="D317" s="12"/>
    </row>
    <row r="318" spans="1:4" s="13" customFormat="1" x14ac:dyDescent="0.25">
      <c r="A318" s="401"/>
      <c r="B318" s="201"/>
      <c r="D318" s="12"/>
    </row>
    <row r="319" spans="1:4" s="13" customFormat="1" x14ac:dyDescent="0.25">
      <c r="A319" s="401"/>
      <c r="B319" s="201"/>
      <c r="D319" s="12"/>
    </row>
    <row r="320" spans="1:4" s="13" customFormat="1" x14ac:dyDescent="0.25">
      <c r="A320" s="401"/>
      <c r="B320" s="201"/>
      <c r="D320" s="12"/>
    </row>
    <row r="321" spans="1:4" s="13" customFormat="1" x14ac:dyDescent="0.25">
      <c r="A321" s="401"/>
      <c r="B321" s="201"/>
      <c r="D321" s="12"/>
    </row>
    <row r="322" spans="1:4" s="13" customFormat="1" x14ac:dyDescent="0.25">
      <c r="A322" s="401"/>
      <c r="B322" s="201"/>
      <c r="D322" s="12"/>
    </row>
    <row r="323" spans="1:4" s="13" customFormat="1" x14ac:dyDescent="0.25">
      <c r="A323" s="401"/>
      <c r="B323" s="201"/>
      <c r="D323" s="12"/>
    </row>
    <row r="324" spans="1:4" s="13" customFormat="1" x14ac:dyDescent="0.25">
      <c r="A324" s="401"/>
      <c r="B324" s="201"/>
      <c r="D324" s="12"/>
    </row>
    <row r="325" spans="1:4" s="13" customFormat="1" x14ac:dyDescent="0.25">
      <c r="A325" s="401"/>
      <c r="B325" s="201"/>
      <c r="D325" s="12"/>
    </row>
    <row r="326" spans="1:4" s="13" customFormat="1" x14ac:dyDescent="0.25">
      <c r="A326" s="401"/>
      <c r="B326" s="201"/>
      <c r="D326" s="12"/>
    </row>
    <row r="327" spans="1:4" s="13" customFormat="1" x14ac:dyDescent="0.25">
      <c r="A327" s="401"/>
      <c r="B327" s="201"/>
      <c r="D327" s="12"/>
    </row>
    <row r="328" spans="1:4" s="13" customFormat="1" x14ac:dyDescent="0.25">
      <c r="A328" s="401"/>
      <c r="B328" s="201"/>
      <c r="D328" s="12"/>
    </row>
    <row r="329" spans="1:4" s="13" customFormat="1" x14ac:dyDescent="0.25">
      <c r="A329" s="401"/>
      <c r="B329" s="201"/>
      <c r="D329" s="12"/>
    </row>
    <row r="330" spans="1:4" s="13" customFormat="1" x14ac:dyDescent="0.25">
      <c r="A330" s="401"/>
      <c r="B330" s="201"/>
      <c r="D330" s="12"/>
    </row>
    <row r="331" spans="1:4" s="13" customFormat="1" x14ac:dyDescent="0.25">
      <c r="A331" s="401"/>
      <c r="B331" s="201"/>
      <c r="D331" s="12"/>
    </row>
    <row r="332" spans="1:4" s="13" customFormat="1" x14ac:dyDescent="0.25">
      <c r="A332" s="401"/>
      <c r="B332" s="201"/>
      <c r="D332" s="12"/>
    </row>
    <row r="333" spans="1:4" s="13" customFormat="1" x14ac:dyDescent="0.25">
      <c r="A333" s="401"/>
      <c r="B333" s="201"/>
      <c r="D333" s="12"/>
    </row>
    <row r="334" spans="1:4" s="13" customFormat="1" x14ac:dyDescent="0.25">
      <c r="A334" s="401"/>
      <c r="B334" s="201"/>
      <c r="D334" s="12"/>
    </row>
    <row r="335" spans="1:4" s="13" customFormat="1" x14ac:dyDescent="0.25">
      <c r="A335" s="401"/>
      <c r="B335" s="201"/>
      <c r="D335" s="12"/>
    </row>
    <row r="336" spans="1:4" s="13" customFormat="1" x14ac:dyDescent="0.25">
      <c r="A336" s="401"/>
      <c r="B336" s="201"/>
      <c r="D336" s="12"/>
    </row>
    <row r="337" spans="1:4" s="13" customFormat="1" x14ac:dyDescent="0.25">
      <c r="A337" s="401"/>
      <c r="B337" s="201"/>
      <c r="D337" s="12"/>
    </row>
    <row r="338" spans="1:4" s="13" customFormat="1" x14ac:dyDescent="0.25">
      <c r="A338" s="401"/>
      <c r="B338" s="201"/>
      <c r="D338" s="12"/>
    </row>
    <row r="339" spans="1:4" s="13" customFormat="1" x14ac:dyDescent="0.25">
      <c r="A339" s="401"/>
      <c r="B339" s="201"/>
      <c r="D339" s="12"/>
    </row>
    <row r="340" spans="1:4" s="13" customFormat="1" x14ac:dyDescent="0.25">
      <c r="A340" s="401"/>
      <c r="B340" s="201"/>
      <c r="D340" s="12"/>
    </row>
    <row r="341" spans="1:4" s="13" customFormat="1" x14ac:dyDescent="0.25">
      <c r="A341" s="401"/>
      <c r="B341" s="201"/>
      <c r="D341" s="12"/>
    </row>
    <row r="342" spans="1:4" s="13" customFormat="1" x14ac:dyDescent="0.25">
      <c r="A342" s="401"/>
      <c r="B342" s="201"/>
      <c r="D342" s="12"/>
    </row>
    <row r="343" spans="1:4" s="13" customFormat="1" x14ac:dyDescent="0.25">
      <c r="A343" s="401"/>
      <c r="B343" s="201"/>
      <c r="D343" s="12"/>
    </row>
    <row r="344" spans="1:4" s="13" customFormat="1" x14ac:dyDescent="0.25">
      <c r="A344" s="401"/>
      <c r="B344" s="201"/>
      <c r="D344" s="12"/>
    </row>
    <row r="345" spans="1:4" s="13" customFormat="1" x14ac:dyDescent="0.25">
      <c r="A345" s="401"/>
      <c r="B345" s="201"/>
      <c r="D345" s="12"/>
    </row>
    <row r="346" spans="1:4" s="13" customFormat="1" x14ac:dyDescent="0.25">
      <c r="A346" s="401"/>
      <c r="B346" s="201"/>
      <c r="D346" s="12"/>
    </row>
    <row r="347" spans="1:4" s="13" customFormat="1" x14ac:dyDescent="0.25">
      <c r="A347" s="401"/>
      <c r="B347" s="201"/>
      <c r="D347" s="12"/>
    </row>
    <row r="348" spans="1:4" s="13" customFormat="1" x14ac:dyDescent="0.25">
      <c r="A348" s="401"/>
      <c r="B348" s="201"/>
      <c r="D348" s="12"/>
    </row>
    <row r="349" spans="1:4" s="13" customFormat="1" x14ac:dyDescent="0.25">
      <c r="A349" s="401"/>
      <c r="B349" s="201"/>
      <c r="D349" s="12"/>
    </row>
    <row r="350" spans="1:4" s="13" customFormat="1" x14ac:dyDescent="0.25">
      <c r="A350" s="401"/>
      <c r="B350" s="201"/>
      <c r="D350" s="12"/>
    </row>
    <row r="351" spans="1:4" s="13" customFormat="1" x14ac:dyDescent="0.25">
      <c r="A351" s="401"/>
      <c r="B351" s="201"/>
      <c r="D351" s="12"/>
    </row>
    <row r="352" spans="1:4" s="13" customFormat="1" x14ac:dyDescent="0.25">
      <c r="A352" s="401"/>
      <c r="B352" s="201"/>
      <c r="D352" s="12"/>
    </row>
    <row r="353" spans="1:4" s="13" customFormat="1" x14ac:dyDescent="0.25">
      <c r="A353" s="401"/>
      <c r="B353" s="201"/>
      <c r="D353" s="12"/>
    </row>
    <row r="354" spans="1:4" s="13" customFormat="1" x14ac:dyDescent="0.25">
      <c r="A354" s="401"/>
      <c r="B354" s="201"/>
      <c r="D354" s="12"/>
    </row>
    <row r="355" spans="1:4" s="13" customFormat="1" x14ac:dyDescent="0.25">
      <c r="A355" s="401"/>
      <c r="B355" s="201"/>
      <c r="D355" s="12"/>
    </row>
    <row r="356" spans="1:4" s="13" customFormat="1" x14ac:dyDescent="0.25">
      <c r="A356" s="401"/>
      <c r="B356" s="201"/>
      <c r="D356" s="12"/>
    </row>
    <row r="357" spans="1:4" s="13" customFormat="1" x14ac:dyDescent="0.25">
      <c r="A357" s="401"/>
      <c r="B357" s="201"/>
      <c r="D357" s="12"/>
    </row>
    <row r="358" spans="1:4" s="13" customFormat="1" x14ac:dyDescent="0.25">
      <c r="A358" s="401"/>
      <c r="B358" s="201"/>
      <c r="D358" s="12"/>
    </row>
    <row r="359" spans="1:4" s="13" customFormat="1" x14ac:dyDescent="0.25">
      <c r="A359" s="401"/>
      <c r="B359" s="201"/>
      <c r="D359" s="12"/>
    </row>
    <row r="360" spans="1:4" s="13" customFormat="1" x14ac:dyDescent="0.25">
      <c r="A360" s="401"/>
      <c r="B360" s="201"/>
      <c r="D360" s="12"/>
    </row>
    <row r="361" spans="1:4" s="13" customFormat="1" x14ac:dyDescent="0.25">
      <c r="A361" s="401"/>
      <c r="B361" s="201"/>
      <c r="D361" s="12"/>
    </row>
    <row r="362" spans="1:4" s="13" customFormat="1" x14ac:dyDescent="0.25">
      <c r="A362" s="401"/>
      <c r="B362" s="201"/>
      <c r="D362" s="12"/>
    </row>
    <row r="363" spans="1:4" s="13" customFormat="1" x14ac:dyDescent="0.25">
      <c r="A363" s="401"/>
      <c r="B363" s="201"/>
      <c r="D363" s="12"/>
    </row>
    <row r="364" spans="1:4" s="13" customFormat="1" x14ac:dyDescent="0.25">
      <c r="A364" s="401"/>
      <c r="B364" s="201"/>
      <c r="D364" s="12"/>
    </row>
    <row r="365" spans="1:4" s="13" customFormat="1" x14ac:dyDescent="0.25">
      <c r="A365" s="401"/>
      <c r="B365" s="201"/>
      <c r="D365" s="12"/>
    </row>
    <row r="366" spans="1:4" s="13" customFormat="1" x14ac:dyDescent="0.25">
      <c r="A366" s="401"/>
      <c r="B366" s="201"/>
      <c r="D366" s="12"/>
    </row>
    <row r="367" spans="1:4" s="13" customFormat="1" x14ac:dyDescent="0.25">
      <c r="A367" s="401"/>
      <c r="B367" s="201"/>
      <c r="D367" s="12"/>
    </row>
    <row r="368" spans="1:4" s="13" customFormat="1" x14ac:dyDescent="0.25">
      <c r="A368" s="401"/>
      <c r="B368" s="201"/>
      <c r="D368" s="12"/>
    </row>
    <row r="369" spans="1:4" s="13" customFormat="1" x14ac:dyDescent="0.25">
      <c r="A369" s="401"/>
      <c r="B369" s="201"/>
      <c r="D369" s="12"/>
    </row>
    <row r="370" spans="1:4" s="13" customFormat="1" x14ac:dyDescent="0.25">
      <c r="A370" s="401"/>
      <c r="B370" s="201"/>
      <c r="D370" s="12"/>
    </row>
    <row r="371" spans="1:4" s="13" customFormat="1" x14ac:dyDescent="0.25">
      <c r="A371" s="401"/>
      <c r="B371" s="201"/>
      <c r="D371" s="12"/>
    </row>
    <row r="372" spans="1:4" s="13" customFormat="1" x14ac:dyDescent="0.25">
      <c r="A372" s="401"/>
      <c r="B372" s="201"/>
      <c r="D372" s="12"/>
    </row>
    <row r="373" spans="1:4" s="13" customFormat="1" x14ac:dyDescent="0.25">
      <c r="A373" s="401"/>
      <c r="B373" s="201"/>
      <c r="D373" s="12"/>
    </row>
    <row r="374" spans="1:4" s="13" customFormat="1" x14ac:dyDescent="0.25">
      <c r="A374" s="401"/>
      <c r="B374" s="201"/>
      <c r="D374" s="12"/>
    </row>
    <row r="375" spans="1:4" s="13" customFormat="1" x14ac:dyDescent="0.25">
      <c r="A375" s="401"/>
      <c r="B375" s="201"/>
      <c r="D375" s="12"/>
    </row>
    <row r="376" spans="1:4" s="13" customFormat="1" x14ac:dyDescent="0.25">
      <c r="A376" s="401"/>
      <c r="B376" s="201"/>
      <c r="D376" s="12"/>
    </row>
    <row r="377" spans="1:4" s="13" customFormat="1" x14ac:dyDescent="0.25">
      <c r="A377" s="401"/>
      <c r="B377" s="201"/>
      <c r="D377" s="12"/>
    </row>
    <row r="378" spans="1:4" s="13" customFormat="1" x14ac:dyDescent="0.25">
      <c r="A378" s="401"/>
      <c r="B378" s="201"/>
      <c r="D378" s="12"/>
    </row>
    <row r="379" spans="1:4" s="13" customFormat="1" x14ac:dyDescent="0.25">
      <c r="A379" s="401"/>
      <c r="B379" s="201"/>
      <c r="D379" s="12"/>
    </row>
    <row r="380" spans="1:4" s="13" customFormat="1" x14ac:dyDescent="0.25">
      <c r="A380" s="401"/>
      <c r="B380" s="201"/>
      <c r="D380" s="12"/>
    </row>
    <row r="381" spans="1:4" s="13" customFormat="1" x14ac:dyDescent="0.25">
      <c r="A381" s="401"/>
      <c r="B381" s="201"/>
      <c r="D381" s="12"/>
    </row>
    <row r="382" spans="1:4" s="13" customFormat="1" x14ac:dyDescent="0.25">
      <c r="A382" s="401"/>
      <c r="B382" s="201"/>
      <c r="D382" s="12"/>
    </row>
    <row r="383" spans="1:4" s="13" customFormat="1" x14ac:dyDescent="0.25">
      <c r="A383" s="401"/>
      <c r="B383" s="201"/>
      <c r="D383" s="12"/>
    </row>
    <row r="384" spans="1:4" s="13" customFormat="1" x14ac:dyDescent="0.25">
      <c r="A384" s="401"/>
      <c r="B384" s="201"/>
      <c r="D384" s="12"/>
    </row>
    <row r="385" spans="1:4" s="13" customFormat="1" x14ac:dyDescent="0.25">
      <c r="A385" s="401"/>
      <c r="B385" s="201"/>
      <c r="D385" s="12"/>
    </row>
    <row r="386" spans="1:4" s="13" customFormat="1" x14ac:dyDescent="0.25">
      <c r="A386" s="401"/>
      <c r="B386" s="201"/>
      <c r="D386" s="12"/>
    </row>
    <row r="387" spans="1:4" s="13" customFormat="1" x14ac:dyDescent="0.25">
      <c r="A387" s="401"/>
      <c r="B387" s="201"/>
      <c r="D387" s="12"/>
    </row>
    <row r="388" spans="1:4" s="13" customFormat="1" x14ac:dyDescent="0.25">
      <c r="A388" s="401"/>
      <c r="B388" s="201"/>
      <c r="D388" s="12"/>
    </row>
    <row r="389" spans="1:4" s="13" customFormat="1" x14ac:dyDescent="0.25">
      <c r="A389" s="401"/>
      <c r="B389" s="201"/>
      <c r="D389" s="12"/>
    </row>
    <row r="390" spans="1:4" s="13" customFormat="1" x14ac:dyDescent="0.25">
      <c r="A390" s="401"/>
      <c r="B390" s="201"/>
      <c r="D390" s="12"/>
    </row>
    <row r="391" spans="1:4" s="13" customFormat="1" x14ac:dyDescent="0.25">
      <c r="A391" s="401"/>
      <c r="B391" s="201"/>
      <c r="D391" s="12"/>
    </row>
    <row r="392" spans="1:4" s="13" customFormat="1" x14ac:dyDescent="0.25">
      <c r="A392" s="401"/>
      <c r="B392" s="201"/>
      <c r="D392" s="12"/>
    </row>
    <row r="393" spans="1:4" s="13" customFormat="1" x14ac:dyDescent="0.25">
      <c r="A393" s="401"/>
      <c r="B393" s="201"/>
      <c r="D393" s="12"/>
    </row>
    <row r="394" spans="1:4" s="13" customFormat="1" x14ac:dyDescent="0.25">
      <c r="A394" s="401"/>
      <c r="B394" s="201"/>
      <c r="D394" s="12"/>
    </row>
    <row r="395" spans="1:4" s="13" customFormat="1" x14ac:dyDescent="0.25">
      <c r="A395" s="401"/>
      <c r="B395" s="201"/>
      <c r="D395" s="12"/>
    </row>
    <row r="396" spans="1:4" s="13" customFormat="1" x14ac:dyDescent="0.25">
      <c r="A396" s="401"/>
      <c r="B396" s="201"/>
      <c r="D396" s="12"/>
    </row>
    <row r="397" spans="1:4" s="13" customFormat="1" x14ac:dyDescent="0.25">
      <c r="A397" s="401"/>
      <c r="B397" s="201"/>
      <c r="D397" s="12"/>
    </row>
    <row r="398" spans="1:4" s="13" customFormat="1" x14ac:dyDescent="0.25">
      <c r="A398" s="401"/>
      <c r="B398" s="201"/>
      <c r="D398" s="12"/>
    </row>
    <row r="399" spans="1:4" s="13" customFormat="1" x14ac:dyDescent="0.25">
      <c r="A399" s="401"/>
      <c r="B399" s="201"/>
      <c r="D399" s="12"/>
    </row>
    <row r="400" spans="1:4" s="13" customFormat="1" x14ac:dyDescent="0.25">
      <c r="A400" s="401"/>
      <c r="B400" s="201"/>
      <c r="D400" s="12"/>
    </row>
    <row r="401" spans="1:4" s="13" customFormat="1" x14ac:dyDescent="0.25">
      <c r="A401" s="401"/>
      <c r="B401" s="201"/>
      <c r="D401" s="12"/>
    </row>
    <row r="402" spans="1:4" s="13" customFormat="1" x14ac:dyDescent="0.25">
      <c r="A402" s="401"/>
      <c r="B402" s="201"/>
      <c r="D402" s="12"/>
    </row>
    <row r="403" spans="1:4" s="13" customFormat="1" x14ac:dyDescent="0.25">
      <c r="A403" s="401"/>
      <c r="B403" s="201"/>
      <c r="D403" s="12"/>
    </row>
    <row r="404" spans="1:4" s="13" customFormat="1" x14ac:dyDescent="0.25">
      <c r="A404" s="401"/>
      <c r="B404" s="201"/>
      <c r="D404" s="12"/>
    </row>
    <row r="405" spans="1:4" s="13" customFormat="1" x14ac:dyDescent="0.25">
      <c r="A405" s="401"/>
      <c r="B405" s="201"/>
      <c r="D405" s="12"/>
    </row>
    <row r="406" spans="1:4" s="13" customFormat="1" x14ac:dyDescent="0.25">
      <c r="A406" s="401"/>
      <c r="B406" s="201"/>
      <c r="D406" s="12"/>
    </row>
    <row r="407" spans="1:4" s="13" customFormat="1" x14ac:dyDescent="0.25">
      <c r="A407" s="401"/>
      <c r="B407" s="201"/>
      <c r="D407" s="12"/>
    </row>
    <row r="408" spans="1:4" s="13" customFormat="1" x14ac:dyDescent="0.25">
      <c r="A408" s="401"/>
      <c r="B408" s="201"/>
      <c r="D408" s="12"/>
    </row>
    <row r="409" spans="1:4" s="13" customFormat="1" x14ac:dyDescent="0.25">
      <c r="A409" s="401"/>
      <c r="B409" s="201"/>
      <c r="D409" s="12"/>
    </row>
    <row r="410" spans="1:4" s="13" customFormat="1" x14ac:dyDescent="0.25">
      <c r="A410" s="401"/>
      <c r="B410" s="201"/>
      <c r="D410" s="12"/>
    </row>
    <row r="411" spans="1:4" s="13" customFormat="1" x14ac:dyDescent="0.25">
      <c r="A411" s="401"/>
      <c r="B411" s="201"/>
      <c r="D411" s="12"/>
    </row>
    <row r="412" spans="1:4" s="13" customFormat="1" x14ac:dyDescent="0.25">
      <c r="A412" s="401"/>
      <c r="B412" s="201"/>
      <c r="D412" s="12"/>
    </row>
    <row r="413" spans="1:4" s="13" customFormat="1" x14ac:dyDescent="0.25">
      <c r="A413" s="401"/>
      <c r="B413" s="201"/>
      <c r="D413" s="12"/>
    </row>
    <row r="414" spans="1:4" s="13" customFormat="1" x14ac:dyDescent="0.25">
      <c r="A414" s="401"/>
      <c r="B414" s="201"/>
      <c r="D414" s="12"/>
    </row>
    <row r="415" spans="1:4" s="13" customFormat="1" x14ac:dyDescent="0.25">
      <c r="A415" s="401"/>
      <c r="B415" s="201"/>
      <c r="D415" s="12"/>
    </row>
    <row r="416" spans="1:4" s="13" customFormat="1" x14ac:dyDescent="0.25">
      <c r="A416" s="401"/>
      <c r="B416" s="201"/>
      <c r="D416" s="12"/>
    </row>
    <row r="417" spans="1:4" s="13" customFormat="1" x14ac:dyDescent="0.25">
      <c r="A417" s="401"/>
      <c r="B417" s="201"/>
      <c r="D417" s="12"/>
    </row>
    <row r="418" spans="1:4" s="13" customFormat="1" x14ac:dyDescent="0.25">
      <c r="A418" s="401"/>
      <c r="B418" s="201"/>
      <c r="D418" s="12"/>
    </row>
    <row r="419" spans="1:4" s="13" customFormat="1" x14ac:dyDescent="0.25">
      <c r="A419" s="401"/>
      <c r="B419" s="201"/>
      <c r="D419" s="12"/>
    </row>
    <row r="420" spans="1:4" s="13" customFormat="1" x14ac:dyDescent="0.25">
      <c r="A420" s="401"/>
      <c r="B420" s="201"/>
      <c r="D420" s="12"/>
    </row>
    <row r="421" spans="1:4" s="13" customFormat="1" x14ac:dyDescent="0.25">
      <c r="A421" s="401"/>
      <c r="B421" s="201"/>
      <c r="D421" s="12"/>
    </row>
    <row r="422" spans="1:4" s="13" customFormat="1" x14ac:dyDescent="0.25">
      <c r="A422" s="401"/>
      <c r="B422" s="201"/>
      <c r="D422" s="12"/>
    </row>
    <row r="423" spans="1:4" s="13" customFormat="1" x14ac:dyDescent="0.25">
      <c r="A423" s="401"/>
      <c r="B423" s="201"/>
      <c r="D423" s="12"/>
    </row>
    <row r="424" spans="1:4" s="13" customFormat="1" x14ac:dyDescent="0.25">
      <c r="A424" s="401"/>
      <c r="B424" s="201"/>
      <c r="D424" s="12"/>
    </row>
    <row r="425" spans="1:4" s="13" customFormat="1" x14ac:dyDescent="0.25">
      <c r="A425" s="401"/>
      <c r="B425" s="201"/>
      <c r="D425" s="12"/>
    </row>
    <row r="426" spans="1:4" s="13" customFormat="1" x14ac:dyDescent="0.25">
      <c r="A426" s="401"/>
      <c r="B426" s="201"/>
      <c r="D426" s="12"/>
    </row>
    <row r="427" spans="1:4" s="13" customFormat="1" x14ac:dyDescent="0.25">
      <c r="A427" s="401"/>
      <c r="B427" s="201"/>
      <c r="D427" s="12"/>
    </row>
    <row r="428" spans="1:4" s="13" customFormat="1" x14ac:dyDescent="0.25">
      <c r="A428" s="401"/>
      <c r="B428" s="201"/>
      <c r="D428" s="12"/>
    </row>
    <row r="429" spans="1:4" s="13" customFormat="1" x14ac:dyDescent="0.25">
      <c r="A429" s="401"/>
      <c r="B429" s="201"/>
      <c r="D429" s="12"/>
    </row>
    <row r="430" spans="1:4" s="13" customFormat="1" x14ac:dyDescent="0.25">
      <c r="A430" s="401"/>
      <c r="B430" s="201"/>
      <c r="D430" s="12"/>
    </row>
    <row r="431" spans="1:4" s="13" customFormat="1" x14ac:dyDescent="0.25">
      <c r="A431" s="401"/>
      <c r="B431" s="201"/>
      <c r="D431" s="12"/>
    </row>
    <row r="432" spans="1:4" s="13" customFormat="1" x14ac:dyDescent="0.25">
      <c r="A432" s="401"/>
      <c r="B432" s="201"/>
      <c r="D432" s="12"/>
    </row>
    <row r="433" spans="1:4" s="13" customFormat="1" x14ac:dyDescent="0.25">
      <c r="A433" s="401"/>
      <c r="B433" s="201"/>
      <c r="D433" s="12"/>
    </row>
    <row r="434" spans="1:4" s="13" customFormat="1" x14ac:dyDescent="0.25">
      <c r="A434" s="401"/>
      <c r="B434" s="201"/>
      <c r="D434" s="12"/>
    </row>
    <row r="435" spans="1:4" s="13" customFormat="1" x14ac:dyDescent="0.25">
      <c r="A435" s="401"/>
      <c r="B435" s="201"/>
      <c r="D435" s="12"/>
    </row>
    <row r="436" spans="1:4" s="13" customFormat="1" x14ac:dyDescent="0.25">
      <c r="A436" s="401"/>
      <c r="B436" s="201"/>
      <c r="D436" s="12"/>
    </row>
    <row r="437" spans="1:4" s="13" customFormat="1" x14ac:dyDescent="0.25">
      <c r="A437" s="401"/>
      <c r="B437" s="201"/>
      <c r="D437" s="12"/>
    </row>
    <row r="438" spans="1:4" s="13" customFormat="1" x14ac:dyDescent="0.25">
      <c r="A438" s="401"/>
      <c r="B438" s="201"/>
      <c r="D438" s="12"/>
    </row>
    <row r="439" spans="1:4" s="13" customFormat="1" x14ac:dyDescent="0.25">
      <c r="A439" s="401"/>
      <c r="B439" s="201"/>
      <c r="D439" s="12"/>
    </row>
    <row r="440" spans="1:4" s="13" customFormat="1" x14ac:dyDescent="0.25">
      <c r="A440" s="401"/>
      <c r="B440" s="201"/>
      <c r="D440" s="12"/>
    </row>
    <row r="441" spans="1:4" s="13" customFormat="1" x14ac:dyDescent="0.25">
      <c r="A441" s="401"/>
      <c r="B441" s="201"/>
      <c r="D441" s="12"/>
    </row>
    <row r="442" spans="1:4" s="13" customFormat="1" x14ac:dyDescent="0.25">
      <c r="A442" s="401"/>
      <c r="B442" s="201"/>
      <c r="D442" s="12"/>
    </row>
    <row r="443" spans="1:4" s="13" customFormat="1" x14ac:dyDescent="0.25">
      <c r="A443" s="401"/>
      <c r="B443" s="201"/>
      <c r="D443" s="12"/>
    </row>
    <row r="444" spans="1:4" s="13" customFormat="1" x14ac:dyDescent="0.25">
      <c r="A444" s="401"/>
      <c r="B444" s="201"/>
      <c r="D444" s="12"/>
    </row>
    <row r="445" spans="1:4" s="13" customFormat="1" x14ac:dyDescent="0.25">
      <c r="A445" s="401"/>
      <c r="B445" s="201"/>
      <c r="D445" s="12"/>
    </row>
    <row r="446" spans="1:4" s="13" customFormat="1" x14ac:dyDescent="0.25">
      <c r="A446" s="401"/>
      <c r="B446" s="201"/>
      <c r="D446" s="12"/>
    </row>
    <row r="447" spans="1:4" s="13" customFormat="1" x14ac:dyDescent="0.25">
      <c r="A447" s="401"/>
      <c r="B447" s="201"/>
      <c r="D447" s="12"/>
    </row>
    <row r="448" spans="1:4" s="13" customFormat="1" x14ac:dyDescent="0.25">
      <c r="A448" s="401"/>
      <c r="B448" s="201"/>
      <c r="D448" s="12"/>
    </row>
    <row r="449" spans="1:4" s="13" customFormat="1" x14ac:dyDescent="0.25">
      <c r="A449" s="401"/>
      <c r="B449" s="201"/>
      <c r="D449" s="12"/>
    </row>
    <row r="450" spans="1:4" s="13" customFormat="1" x14ac:dyDescent="0.25">
      <c r="A450" s="401"/>
      <c r="B450" s="201"/>
      <c r="D450" s="12"/>
    </row>
    <row r="451" spans="1:4" s="13" customFormat="1" x14ac:dyDescent="0.25">
      <c r="A451" s="401"/>
      <c r="B451" s="201"/>
      <c r="D451" s="12"/>
    </row>
    <row r="452" spans="1:4" s="13" customFormat="1" x14ac:dyDescent="0.25">
      <c r="A452" s="401"/>
      <c r="B452" s="201"/>
      <c r="D452" s="12"/>
    </row>
    <row r="453" spans="1:4" s="13" customFormat="1" x14ac:dyDescent="0.25">
      <c r="A453" s="401"/>
      <c r="B453" s="201"/>
      <c r="D453" s="12"/>
    </row>
    <row r="454" spans="1:4" s="13" customFormat="1" x14ac:dyDescent="0.25">
      <c r="A454" s="401"/>
      <c r="B454" s="201"/>
      <c r="D454" s="12"/>
    </row>
    <row r="455" spans="1:4" s="13" customFormat="1" x14ac:dyDescent="0.25">
      <c r="A455" s="401"/>
      <c r="B455" s="201"/>
      <c r="D455" s="12"/>
    </row>
    <row r="456" spans="1:4" s="13" customFormat="1" x14ac:dyDescent="0.25">
      <c r="A456" s="401"/>
      <c r="B456" s="201"/>
      <c r="D456" s="12"/>
    </row>
    <row r="457" spans="1:4" s="13" customFormat="1" x14ac:dyDescent="0.25">
      <c r="A457" s="401"/>
      <c r="B457" s="201"/>
      <c r="D457" s="12"/>
    </row>
    <row r="458" spans="1:4" s="13" customFormat="1" x14ac:dyDescent="0.25">
      <c r="A458" s="401"/>
      <c r="B458" s="201"/>
      <c r="D458" s="12"/>
    </row>
    <row r="459" spans="1:4" s="13" customFormat="1" x14ac:dyDescent="0.25">
      <c r="A459" s="401"/>
      <c r="B459" s="201"/>
      <c r="D459" s="12"/>
    </row>
    <row r="460" spans="1:4" s="13" customFormat="1" x14ac:dyDescent="0.25">
      <c r="A460" s="401"/>
      <c r="B460" s="201"/>
      <c r="D460" s="12"/>
    </row>
    <row r="461" spans="1:4" s="13" customFormat="1" x14ac:dyDescent="0.25">
      <c r="A461" s="401"/>
      <c r="B461" s="201"/>
      <c r="D461" s="12"/>
    </row>
    <row r="462" spans="1:4" s="13" customFormat="1" x14ac:dyDescent="0.25">
      <c r="A462" s="401"/>
      <c r="B462" s="201"/>
      <c r="D462" s="12"/>
    </row>
    <row r="463" spans="1:4" s="13" customFormat="1" x14ac:dyDescent="0.25">
      <c r="A463" s="401"/>
      <c r="B463" s="201"/>
      <c r="D463" s="12"/>
    </row>
    <row r="464" spans="1:4" s="13" customFormat="1" x14ac:dyDescent="0.25">
      <c r="A464" s="401"/>
      <c r="B464" s="201"/>
      <c r="D464" s="12"/>
    </row>
    <row r="465" spans="1:4" s="13" customFormat="1" x14ac:dyDescent="0.25">
      <c r="A465" s="401"/>
      <c r="B465" s="201"/>
      <c r="D465" s="12"/>
    </row>
    <row r="466" spans="1:4" s="13" customFormat="1" x14ac:dyDescent="0.25">
      <c r="A466" s="401"/>
      <c r="B466" s="201"/>
      <c r="D466" s="12"/>
    </row>
    <row r="467" spans="1:4" s="13" customFormat="1" x14ac:dyDescent="0.25">
      <c r="A467" s="401"/>
      <c r="B467" s="201"/>
      <c r="D467" s="12"/>
    </row>
    <row r="468" spans="1:4" s="13" customFormat="1" x14ac:dyDescent="0.25">
      <c r="A468" s="401"/>
      <c r="B468" s="201"/>
      <c r="D468" s="12"/>
    </row>
    <row r="469" spans="1:4" s="13" customFormat="1" x14ac:dyDescent="0.25">
      <c r="A469" s="401"/>
      <c r="B469" s="201"/>
      <c r="D469" s="12"/>
    </row>
    <row r="470" spans="1:4" s="13" customFormat="1" x14ac:dyDescent="0.25">
      <c r="A470" s="401"/>
      <c r="B470" s="201"/>
      <c r="D470" s="12"/>
    </row>
    <row r="471" spans="1:4" s="13" customFormat="1" x14ac:dyDescent="0.25">
      <c r="A471" s="401"/>
      <c r="B471" s="201"/>
      <c r="D471" s="12"/>
    </row>
    <row r="472" spans="1:4" s="13" customFormat="1" x14ac:dyDescent="0.25">
      <c r="A472" s="401"/>
      <c r="B472" s="201"/>
      <c r="D472" s="12"/>
    </row>
    <row r="473" spans="1:4" s="13" customFormat="1" x14ac:dyDescent="0.25">
      <c r="A473" s="401"/>
      <c r="B473" s="201"/>
      <c r="D473" s="12"/>
    </row>
    <row r="474" spans="1:4" s="13" customFormat="1" x14ac:dyDescent="0.25">
      <c r="A474" s="401"/>
      <c r="B474" s="201"/>
      <c r="D474" s="12"/>
    </row>
    <row r="475" spans="1:4" s="13" customFormat="1" x14ac:dyDescent="0.25">
      <c r="A475" s="401"/>
      <c r="B475" s="201"/>
      <c r="D475" s="12"/>
    </row>
    <row r="476" spans="1:4" s="13" customFormat="1" x14ac:dyDescent="0.25">
      <c r="A476" s="401"/>
      <c r="B476" s="201"/>
      <c r="D476" s="12"/>
    </row>
    <row r="477" spans="1:4" s="13" customFormat="1" x14ac:dyDescent="0.25">
      <c r="A477" s="401"/>
      <c r="B477" s="201"/>
      <c r="D477" s="12"/>
    </row>
    <row r="478" spans="1:4" s="13" customFormat="1" x14ac:dyDescent="0.25">
      <c r="A478" s="401"/>
      <c r="B478" s="201"/>
      <c r="D478" s="12"/>
    </row>
    <row r="479" spans="1:4" s="13" customFormat="1" x14ac:dyDescent="0.25">
      <c r="A479" s="401"/>
      <c r="B479" s="201"/>
      <c r="D479" s="12"/>
    </row>
    <row r="480" spans="1:4" s="13" customFormat="1" x14ac:dyDescent="0.25">
      <c r="A480" s="401"/>
      <c r="B480" s="201"/>
      <c r="D480" s="12"/>
    </row>
    <row r="481" spans="1:4" s="13" customFormat="1" x14ac:dyDescent="0.25">
      <c r="A481" s="401"/>
      <c r="B481" s="201"/>
      <c r="D481" s="12"/>
    </row>
    <row r="482" spans="1:4" s="13" customFormat="1" x14ac:dyDescent="0.25">
      <c r="A482" s="401"/>
      <c r="B482" s="201"/>
      <c r="D482" s="12"/>
    </row>
    <row r="483" spans="1:4" s="13" customFormat="1" x14ac:dyDescent="0.25">
      <c r="A483" s="401"/>
      <c r="B483" s="201"/>
      <c r="D483" s="12"/>
    </row>
    <row r="484" spans="1:4" s="13" customFormat="1" x14ac:dyDescent="0.25">
      <c r="A484" s="401"/>
      <c r="B484" s="201"/>
      <c r="D484" s="12"/>
    </row>
    <row r="485" spans="1:4" s="13" customFormat="1" x14ac:dyDescent="0.25">
      <c r="A485" s="401"/>
      <c r="B485" s="201"/>
      <c r="D485" s="12"/>
    </row>
    <row r="486" spans="1:4" s="13" customFormat="1" x14ac:dyDescent="0.25">
      <c r="A486" s="401"/>
      <c r="B486" s="201"/>
      <c r="D486" s="12"/>
    </row>
    <row r="487" spans="1:4" s="13" customFormat="1" x14ac:dyDescent="0.25">
      <c r="A487" s="401"/>
      <c r="B487" s="201"/>
      <c r="D487" s="12"/>
    </row>
    <row r="488" spans="1:4" s="13" customFormat="1" x14ac:dyDescent="0.25">
      <c r="A488" s="401"/>
      <c r="B488" s="201"/>
      <c r="D488" s="12"/>
    </row>
    <row r="489" spans="1:4" s="13" customFormat="1" x14ac:dyDescent="0.25">
      <c r="A489" s="401"/>
      <c r="B489" s="201"/>
      <c r="D489" s="12"/>
    </row>
    <row r="490" spans="1:4" s="13" customFormat="1" x14ac:dyDescent="0.25">
      <c r="A490" s="401"/>
      <c r="B490" s="201"/>
      <c r="D490" s="12"/>
    </row>
    <row r="491" spans="1:4" s="13" customFormat="1" x14ac:dyDescent="0.25">
      <c r="A491" s="401"/>
      <c r="B491" s="201"/>
      <c r="D491" s="12"/>
    </row>
    <row r="492" spans="1:4" s="13" customFormat="1" x14ac:dyDescent="0.25">
      <c r="A492" s="401"/>
      <c r="B492" s="201"/>
      <c r="D492" s="12"/>
    </row>
    <row r="493" spans="1:4" s="13" customFormat="1" x14ac:dyDescent="0.25">
      <c r="A493" s="401"/>
      <c r="B493" s="201"/>
      <c r="D493" s="12"/>
    </row>
    <row r="494" spans="1:4" s="13" customFormat="1" x14ac:dyDescent="0.25">
      <c r="A494" s="401"/>
      <c r="B494" s="201"/>
      <c r="D494" s="12"/>
    </row>
    <row r="495" spans="1:4" s="13" customFormat="1" x14ac:dyDescent="0.25">
      <c r="A495" s="401"/>
      <c r="B495" s="201"/>
      <c r="D495" s="12"/>
    </row>
    <row r="496" spans="1:4" s="13" customFormat="1" x14ac:dyDescent="0.25">
      <c r="A496" s="401"/>
      <c r="B496" s="201"/>
      <c r="D496" s="12"/>
    </row>
    <row r="497" spans="1:4" s="13" customFormat="1" x14ac:dyDescent="0.25">
      <c r="A497" s="401"/>
      <c r="B497" s="201"/>
      <c r="D497" s="12"/>
    </row>
    <row r="498" spans="1:4" s="13" customFormat="1" x14ac:dyDescent="0.25">
      <c r="A498" s="401"/>
      <c r="B498" s="201"/>
      <c r="D498" s="12"/>
    </row>
    <row r="499" spans="1:4" s="13" customFormat="1" x14ac:dyDescent="0.25">
      <c r="A499" s="401"/>
      <c r="B499" s="201"/>
      <c r="D499" s="12"/>
    </row>
    <row r="500" spans="1:4" s="13" customFormat="1" x14ac:dyDescent="0.25">
      <c r="A500" s="401"/>
      <c r="B500" s="201"/>
      <c r="D500" s="12"/>
    </row>
    <row r="501" spans="1:4" s="13" customFormat="1" x14ac:dyDescent="0.25">
      <c r="A501" s="401"/>
      <c r="B501" s="201"/>
      <c r="D501" s="12"/>
    </row>
    <row r="502" spans="1:4" s="13" customFormat="1" x14ac:dyDescent="0.25">
      <c r="A502" s="401"/>
      <c r="B502" s="201"/>
      <c r="D502" s="12"/>
    </row>
    <row r="503" spans="1:4" s="13" customFormat="1" x14ac:dyDescent="0.25">
      <c r="A503" s="401"/>
      <c r="B503" s="201"/>
      <c r="D503" s="12"/>
    </row>
    <row r="504" spans="1:4" s="13" customFormat="1" x14ac:dyDescent="0.25">
      <c r="A504" s="401"/>
      <c r="B504" s="201"/>
      <c r="D504" s="12"/>
    </row>
    <row r="505" spans="1:4" s="13" customFormat="1" x14ac:dyDescent="0.25">
      <c r="A505" s="401"/>
      <c r="B505" s="201"/>
      <c r="D505" s="12"/>
    </row>
    <row r="506" spans="1:4" s="13" customFormat="1" x14ac:dyDescent="0.25">
      <c r="A506" s="401"/>
      <c r="B506" s="201"/>
      <c r="D506" s="12"/>
    </row>
    <row r="507" spans="1:4" s="13" customFormat="1" x14ac:dyDescent="0.25">
      <c r="A507" s="401"/>
      <c r="B507" s="201"/>
      <c r="D507" s="12"/>
    </row>
    <row r="508" spans="1:4" s="13" customFormat="1" x14ac:dyDescent="0.25">
      <c r="A508" s="401"/>
      <c r="B508" s="201"/>
      <c r="D508" s="12"/>
    </row>
    <row r="509" spans="1:4" s="13" customFormat="1" x14ac:dyDescent="0.25">
      <c r="A509" s="401"/>
      <c r="B509" s="201"/>
      <c r="D509" s="12"/>
    </row>
    <row r="510" spans="1:4" s="13" customFormat="1" x14ac:dyDescent="0.25">
      <c r="A510" s="401"/>
      <c r="B510" s="201"/>
      <c r="D510" s="12"/>
    </row>
    <row r="511" spans="1:4" s="13" customFormat="1" x14ac:dyDescent="0.25">
      <c r="A511" s="401"/>
      <c r="B511" s="201"/>
      <c r="D511" s="12"/>
    </row>
    <row r="512" spans="1:4" s="13" customFormat="1" x14ac:dyDescent="0.25">
      <c r="A512" s="401"/>
      <c r="B512" s="201"/>
      <c r="D512" s="12"/>
    </row>
    <row r="513" spans="1:4" s="13" customFormat="1" x14ac:dyDescent="0.25">
      <c r="A513" s="401"/>
      <c r="B513" s="201"/>
      <c r="D513" s="12"/>
    </row>
    <row r="514" spans="1:4" s="13" customFormat="1" x14ac:dyDescent="0.25">
      <c r="A514" s="401"/>
      <c r="B514" s="201"/>
      <c r="D514" s="12"/>
    </row>
    <row r="515" spans="1:4" s="13" customFormat="1" x14ac:dyDescent="0.25">
      <c r="A515" s="401"/>
      <c r="B515" s="201"/>
      <c r="D515" s="12"/>
    </row>
    <row r="516" spans="1:4" s="13" customFormat="1" x14ac:dyDescent="0.25">
      <c r="A516" s="401"/>
      <c r="B516" s="201"/>
      <c r="D516" s="12"/>
    </row>
    <row r="517" spans="1:4" s="13" customFormat="1" x14ac:dyDescent="0.25">
      <c r="A517" s="401"/>
      <c r="B517" s="201"/>
      <c r="D517" s="12"/>
    </row>
    <row r="518" spans="1:4" s="13" customFormat="1" x14ac:dyDescent="0.25">
      <c r="A518" s="401"/>
      <c r="B518" s="201"/>
      <c r="D518" s="12"/>
    </row>
    <row r="519" spans="1:4" s="13" customFormat="1" x14ac:dyDescent="0.25">
      <c r="A519" s="401"/>
      <c r="B519" s="201"/>
      <c r="D519" s="12"/>
    </row>
    <row r="520" spans="1:4" s="13" customFormat="1" x14ac:dyDescent="0.25">
      <c r="A520" s="401"/>
      <c r="B520" s="201"/>
      <c r="D520" s="12"/>
    </row>
    <row r="521" spans="1:4" s="13" customFormat="1" x14ac:dyDescent="0.25">
      <c r="A521" s="401"/>
      <c r="B521" s="201"/>
      <c r="D521" s="12"/>
    </row>
    <row r="522" spans="1:4" s="13" customFormat="1" x14ac:dyDescent="0.25">
      <c r="A522" s="401"/>
      <c r="B522" s="201"/>
      <c r="D522" s="12"/>
    </row>
    <row r="523" spans="1:4" s="13" customFormat="1" x14ac:dyDescent="0.25">
      <c r="A523" s="401"/>
      <c r="B523" s="201"/>
      <c r="D523" s="12"/>
    </row>
    <row r="524" spans="1:4" s="13" customFormat="1" x14ac:dyDescent="0.25">
      <c r="A524" s="401"/>
      <c r="B524" s="201"/>
      <c r="D524" s="12"/>
    </row>
    <row r="525" spans="1:4" s="13" customFormat="1" x14ac:dyDescent="0.25">
      <c r="A525" s="401"/>
      <c r="B525" s="201"/>
      <c r="D525" s="12"/>
    </row>
    <row r="526" spans="1:4" s="13" customFormat="1" x14ac:dyDescent="0.25">
      <c r="A526" s="401"/>
      <c r="B526" s="201"/>
      <c r="D526" s="12"/>
    </row>
    <row r="527" spans="1:4" s="13" customFormat="1" x14ac:dyDescent="0.25">
      <c r="A527" s="401"/>
      <c r="B527" s="201"/>
      <c r="D527" s="12"/>
    </row>
    <row r="528" spans="1:4" s="13" customFormat="1" x14ac:dyDescent="0.25">
      <c r="A528" s="401"/>
      <c r="B528" s="201"/>
      <c r="D528" s="12"/>
    </row>
    <row r="529" spans="1:4" s="13" customFormat="1" x14ac:dyDescent="0.25">
      <c r="A529" s="401"/>
      <c r="B529" s="201"/>
      <c r="D529" s="12"/>
    </row>
    <row r="530" spans="1:4" s="13" customFormat="1" x14ac:dyDescent="0.25">
      <c r="A530" s="401"/>
      <c r="B530" s="201"/>
      <c r="D530" s="12"/>
    </row>
    <row r="531" spans="1:4" s="13" customFormat="1" x14ac:dyDescent="0.25">
      <c r="A531" s="401"/>
      <c r="B531" s="201"/>
      <c r="D531" s="12"/>
    </row>
    <row r="532" spans="1:4" s="13" customFormat="1" x14ac:dyDescent="0.25">
      <c r="A532" s="401"/>
      <c r="B532" s="201"/>
      <c r="D532" s="12"/>
    </row>
    <row r="533" spans="1:4" s="13" customFormat="1" x14ac:dyDescent="0.25">
      <c r="A533" s="401"/>
      <c r="B533" s="201"/>
      <c r="D533" s="12"/>
    </row>
    <row r="534" spans="1:4" s="13" customFormat="1" x14ac:dyDescent="0.25">
      <c r="A534" s="401"/>
      <c r="B534" s="201"/>
      <c r="D534" s="12"/>
    </row>
    <row r="535" spans="1:4" s="13" customFormat="1" x14ac:dyDescent="0.25">
      <c r="A535" s="401"/>
      <c r="B535" s="201"/>
      <c r="D535" s="12"/>
    </row>
    <row r="536" spans="1:4" s="13" customFormat="1" x14ac:dyDescent="0.25">
      <c r="A536" s="401"/>
      <c r="B536" s="201"/>
      <c r="D536" s="12"/>
    </row>
    <row r="537" spans="1:4" s="13" customFormat="1" x14ac:dyDescent="0.25">
      <c r="A537" s="401"/>
      <c r="B537" s="201"/>
      <c r="D537" s="12"/>
    </row>
    <row r="538" spans="1:4" s="13" customFormat="1" x14ac:dyDescent="0.25">
      <c r="A538" s="401"/>
      <c r="B538" s="201"/>
      <c r="D538" s="12"/>
    </row>
    <row r="539" spans="1:4" s="13" customFormat="1" x14ac:dyDescent="0.25">
      <c r="A539" s="401"/>
      <c r="B539" s="201"/>
      <c r="D539" s="12"/>
    </row>
    <row r="540" spans="1:4" s="13" customFormat="1" x14ac:dyDescent="0.25">
      <c r="A540" s="401"/>
      <c r="B540" s="201"/>
      <c r="D540" s="12"/>
    </row>
    <row r="541" spans="1:4" s="13" customFormat="1" x14ac:dyDescent="0.25">
      <c r="A541" s="401"/>
      <c r="B541" s="201"/>
      <c r="D541" s="12"/>
    </row>
    <row r="542" spans="1:4" s="13" customFormat="1" x14ac:dyDescent="0.25">
      <c r="A542" s="401"/>
      <c r="B542" s="201"/>
      <c r="D542" s="12"/>
    </row>
    <row r="543" spans="1:4" s="13" customFormat="1" x14ac:dyDescent="0.25">
      <c r="A543" s="401"/>
      <c r="B543" s="201"/>
      <c r="D543" s="12"/>
    </row>
  </sheetData>
  <sheetProtection password="CAA3" sheet="1" objects="1" scenarios="1" selectLockedCells="1"/>
  <mergeCells count="7">
    <mergeCell ref="B16:C16"/>
    <mergeCell ref="B17:C19"/>
    <mergeCell ref="E17:E19"/>
    <mergeCell ref="B6:E6"/>
    <mergeCell ref="C13:E13"/>
    <mergeCell ref="B7:E7"/>
    <mergeCell ref="C9:D9"/>
  </mergeCells>
  <phoneticPr fontId="3" type="noConversion"/>
  <conditionalFormatting sqref="E12">
    <cfRule type="cellIs" dxfId="331" priority="1" stopIfTrue="1" operator="equal">
      <formula>0</formula>
    </cfRule>
  </conditionalFormatting>
  <dataValidations count="4">
    <dataValidation type="list" allowBlank="1" showInputMessage="1" showErrorMessage="1" promptTitle="Seleccionar de la lista." prompt=" " sqref="E12">
      <formula1>FECHAS_OPOS</formula1>
    </dataValidation>
    <dataValidation type="time" allowBlank="1" showInputMessage="1" showErrorMessage="1" prompt="introducir una hora en formato: hh:mm" sqref="C11">
      <formula1>0.333333333333333</formula1>
      <formula2>0.875</formula2>
    </dataValidation>
    <dataValidation type="list" allowBlank="1" showInputMessage="1" showErrorMessage="1" promptTitle="Elegir de la lista desplegable" prompt=" " sqref="C9:D9">
      <formula1>FECHAS_OPOS</formula1>
    </dataValidation>
    <dataValidation type="time" allowBlank="1" showInputMessage="1" showErrorMessage="1" promptTitle="introducir una hora" prompt="en formato: hh:mm" sqref="C10">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FFC000"/>
  </sheetPr>
  <dimension ref="A1:AK49"/>
  <sheetViews>
    <sheetView showGridLines="0" zoomScaleNormal="100" zoomScaleSheetLayoutView="100" workbookViewId="0">
      <pane ySplit="10" topLeftCell="A11" activePane="bottomLeft" state="frozen"/>
      <selection activeCell="F244" sqref="F244"/>
      <selection pane="bottomLeft" activeCell="I6" sqref="I6"/>
    </sheetView>
  </sheetViews>
  <sheetFormatPr baseColWidth="10" defaultRowHeight="12.75" x14ac:dyDescent="0.2"/>
  <cols>
    <col min="1" max="1" width="3.28515625" style="1351" customWidth="1"/>
    <col min="2" max="2" width="4.28515625" style="1351" customWidth="1"/>
    <col min="3" max="3" width="8.7109375" style="1351" customWidth="1"/>
    <col min="4" max="10" width="10.7109375" style="1351" customWidth="1"/>
    <col min="11" max="11" width="4.7109375" style="1351" customWidth="1"/>
    <col min="12" max="12" width="11.42578125" style="1351"/>
    <col min="13" max="13" width="5.7109375" style="1351" customWidth="1"/>
    <col min="14" max="16384" width="11.42578125" style="1351"/>
  </cols>
  <sheetData>
    <row r="1" spans="1:13" x14ac:dyDescent="0.2">
      <c r="A1" s="1341" t="s">
        <v>584</v>
      </c>
      <c r="B1" s="1350" t="s">
        <v>104</v>
      </c>
    </row>
    <row r="2" spans="1:13" x14ac:dyDescent="0.2">
      <c r="B2" s="54"/>
      <c r="C2" s="54"/>
      <c r="D2" s="54"/>
      <c r="E2" s="54"/>
      <c r="F2" s="54"/>
      <c r="G2" s="54"/>
      <c r="H2" s="54"/>
      <c r="I2" s="54"/>
      <c r="J2" s="54"/>
      <c r="K2" s="54"/>
    </row>
    <row r="3" spans="1:13" ht="15.75" x14ac:dyDescent="0.25">
      <c r="B3" s="54"/>
      <c r="C3" s="539" t="s">
        <v>612</v>
      </c>
      <c r="D3" s="497" t="str">
        <f>'01_Carga'!$G$4</f>
        <v>INGLÉS  (FI)</v>
      </c>
      <c r="E3" s="54"/>
      <c r="F3" s="54"/>
      <c r="G3" s="54"/>
      <c r="H3" s="54"/>
      <c r="I3" s="20"/>
      <c r="J3" s="20"/>
      <c r="K3" s="582"/>
      <c r="L3" s="1352"/>
      <c r="M3" s="1352"/>
    </row>
    <row r="4" spans="1:13" ht="15.75" x14ac:dyDescent="0.25">
      <c r="B4" s="54"/>
      <c r="C4" s="539" t="s">
        <v>613</v>
      </c>
      <c r="D4" s="497" t="str">
        <f>'01_Carga'!$L$5</f>
        <v/>
      </c>
      <c r="E4" s="54"/>
      <c r="F4" s="54"/>
      <c r="G4" s="54"/>
      <c r="H4" s="293" t="s">
        <v>473</v>
      </c>
      <c r="I4" s="2030">
        <f>'04_ConvocaP1'!$C$9</f>
        <v>42539</v>
      </c>
      <c r="J4" s="2030"/>
      <c r="K4" s="2030"/>
    </row>
    <row r="5" spans="1:13" ht="13.5" customHeight="1" x14ac:dyDescent="0.25">
      <c r="B5" s="54"/>
      <c r="C5" s="142" t="s">
        <v>496</v>
      </c>
      <c r="D5" s="163" t="str">
        <f>'01_Carga'!$G$6</f>
        <v>BURGOS</v>
      </c>
      <c r="E5" s="54"/>
      <c r="F5" s="54"/>
      <c r="G5" s="54"/>
      <c r="H5" s="583" t="s">
        <v>474</v>
      </c>
      <c r="I5" s="1342">
        <f>'04_ConvocaP1'!$C$10</f>
        <v>0.35416666666666669</v>
      </c>
      <c r="J5" s="2033" t="str">
        <f>IF(AND(I6&lt;&gt;"",I6&lt;=I5),"Compruebe la hora de Finalización","")</f>
        <v/>
      </c>
      <c r="K5" s="2033"/>
    </row>
    <row r="6" spans="1:13" ht="13.5" x14ac:dyDescent="0.25">
      <c r="B6" s="54"/>
      <c r="C6" s="174" t="str">
        <f>'01_Carga'!F8</f>
        <v xml:space="preserve">Sede día 18 jun: </v>
      </c>
      <c r="D6" s="197" t="str">
        <f>'04_ConvocaP1'!$C$5</f>
        <v/>
      </c>
      <c r="E6" s="54"/>
      <c r="F6" s="54"/>
      <c r="G6" s="54"/>
      <c r="H6" s="583" t="s">
        <v>475</v>
      </c>
      <c r="I6" s="1343">
        <v>0.58333333333333337</v>
      </c>
      <c r="J6" s="2034"/>
      <c r="K6" s="2034"/>
    </row>
    <row r="7" spans="1:13" ht="12.75" customHeight="1" x14ac:dyDescent="0.25">
      <c r="B7" s="54"/>
      <c r="C7" s="173"/>
      <c r="D7" s="526"/>
      <c r="E7" s="54"/>
      <c r="F7" s="54"/>
      <c r="G7" s="54"/>
      <c r="H7" s="54"/>
      <c r="I7" s="54"/>
      <c r="J7" s="1344"/>
      <c r="K7" s="1344"/>
    </row>
    <row r="8" spans="1:13" ht="12.75" customHeight="1" x14ac:dyDescent="0.2">
      <c r="B8" s="54"/>
      <c r="C8" s="54"/>
      <c r="D8" s="54"/>
      <c r="E8" s="54"/>
      <c r="F8" s="54"/>
      <c r="G8" s="54"/>
      <c r="H8" s="54"/>
      <c r="I8" s="54"/>
      <c r="J8" s="54"/>
      <c r="K8" s="54"/>
    </row>
    <row r="9" spans="1:13" ht="12.75" customHeight="1" x14ac:dyDescent="0.2">
      <c r="B9" s="54"/>
      <c r="C9" s="54"/>
      <c r="D9" s="54"/>
      <c r="E9" s="54"/>
      <c r="F9" s="54"/>
      <c r="G9" s="54"/>
      <c r="H9" s="54"/>
      <c r="I9" s="54"/>
      <c r="J9" s="54"/>
      <c r="K9" s="54"/>
    </row>
    <row r="10" spans="1:13" ht="18" x14ac:dyDescent="0.25">
      <c r="B10" s="54"/>
      <c r="C10" s="2024" t="s">
        <v>560</v>
      </c>
      <c r="D10" s="2024"/>
      <c r="E10" s="2024"/>
      <c r="F10" s="2024"/>
      <c r="G10" s="2024"/>
      <c r="H10" s="2024"/>
      <c r="I10" s="2024"/>
      <c r="J10" s="2024"/>
      <c r="K10" s="1328"/>
      <c r="L10" s="1353"/>
      <c r="M10" s="1353"/>
    </row>
    <row r="11" spans="1:13" ht="12.75" customHeight="1" x14ac:dyDescent="0.2">
      <c r="B11" s="54"/>
      <c r="C11" s="54"/>
      <c r="D11" s="54"/>
      <c r="E11" s="54"/>
      <c r="F11" s="54"/>
      <c r="G11" s="54"/>
      <c r="H11" s="54"/>
      <c r="I11" s="54"/>
      <c r="J11" s="54"/>
      <c r="K11" s="54"/>
    </row>
    <row r="12" spans="1:13" ht="12.75" customHeight="1" x14ac:dyDescent="0.2">
      <c r="B12" s="54"/>
      <c r="C12" s="54"/>
      <c r="D12" s="54"/>
      <c r="E12" s="54"/>
      <c r="F12" s="54"/>
      <c r="G12" s="54"/>
      <c r="H12" s="54"/>
      <c r="I12" s="54"/>
      <c r="J12" s="54"/>
      <c r="K12" s="54"/>
    </row>
    <row r="13" spans="1:13" ht="60" customHeight="1" x14ac:dyDescent="0.2">
      <c r="B13" s="54"/>
      <c r="C13" s="2031" t="s">
        <v>1976</v>
      </c>
      <c r="D13" s="2031"/>
      <c r="E13" s="2031"/>
      <c r="F13" s="2031"/>
      <c r="G13" s="2031"/>
      <c r="H13" s="2031"/>
      <c r="I13" s="2031"/>
      <c r="J13" s="2031"/>
      <c r="K13" s="1345"/>
      <c r="L13" s="1354"/>
      <c r="M13" s="1354"/>
    </row>
    <row r="14" spans="1:13" ht="14.25" x14ac:dyDescent="0.2">
      <c r="B14" s="54"/>
      <c r="C14" s="54"/>
      <c r="D14" s="1346"/>
      <c r="E14" s="1346"/>
      <c r="F14" s="1346"/>
      <c r="G14" s="1346"/>
      <c r="H14" s="1346"/>
      <c r="I14" s="1346"/>
      <c r="J14" s="1346"/>
      <c r="K14" s="1346"/>
      <c r="L14" s="1355"/>
    </row>
    <row r="15" spans="1:13" ht="15" hidden="1" x14ac:dyDescent="0.2">
      <c r="B15" s="54"/>
      <c r="C15" s="54"/>
      <c r="D15" s="1346"/>
      <c r="E15" s="1346"/>
      <c r="F15" s="1347" t="str">
        <f>CONCATENATE("número de aspirantes: ",IF('23_Estadist'!$C$16&lt;&gt;"",'23_Estadist'!$C$16," ____"))</f>
        <v>número de aspirantes: 0</v>
      </c>
      <c r="G15" s="1346"/>
      <c r="H15" s="1346"/>
      <c r="I15" s="1346"/>
      <c r="J15" s="1346"/>
      <c r="K15" s="1346"/>
      <c r="L15" s="1355"/>
    </row>
    <row r="16" spans="1:13" s="1356" customFormat="1" ht="14.25" x14ac:dyDescent="0.2">
      <c r="B16" s="135"/>
      <c r="C16" s="1346"/>
      <c r="D16" s="1346"/>
      <c r="E16" s="1346"/>
      <c r="F16" s="1346"/>
      <c r="G16" s="1346"/>
      <c r="H16" s="1346"/>
      <c r="I16" s="1346"/>
      <c r="J16" s="1346"/>
      <c r="K16" s="1346"/>
      <c r="L16" s="1355"/>
    </row>
    <row r="17" spans="2:37" s="1356" customFormat="1" ht="44.25" customHeight="1" x14ac:dyDescent="0.2">
      <c r="B17" s="135"/>
      <c r="C17" s="2032" t="s">
        <v>81</v>
      </c>
      <c r="D17" s="2032"/>
      <c r="E17" s="2032"/>
      <c r="F17" s="2032"/>
      <c r="G17" s="2032"/>
      <c r="H17" s="2032"/>
      <c r="I17" s="2032"/>
      <c r="J17" s="2032"/>
      <c r="K17" s="542"/>
      <c r="L17" s="1357"/>
    </row>
    <row r="18" spans="2:37" s="1356" customFormat="1" ht="14.25" x14ac:dyDescent="0.2">
      <c r="B18" s="135"/>
      <c r="C18" s="540"/>
      <c r="D18" s="1346"/>
      <c r="E18" s="1346"/>
      <c r="F18" s="1346"/>
      <c r="G18" s="1346"/>
      <c r="H18" s="1346"/>
      <c r="I18" s="1346"/>
      <c r="J18" s="1346"/>
      <c r="K18" s="1346"/>
      <c r="L18" s="1355"/>
    </row>
    <row r="19" spans="2:37" s="1356" customFormat="1" ht="14.25" x14ac:dyDescent="0.2">
      <c r="B19" s="135"/>
      <c r="C19" s="1346"/>
      <c r="D19" s="1346"/>
      <c r="E19" s="1346"/>
      <c r="F19" s="1346"/>
      <c r="G19" s="1346"/>
      <c r="H19" s="1346"/>
      <c r="I19" s="1346"/>
      <c r="J19" s="1346"/>
      <c r="K19" s="1346"/>
      <c r="L19" s="1355"/>
    </row>
    <row r="20" spans="2:37" s="1356" customFormat="1" ht="15" x14ac:dyDescent="0.2">
      <c r="B20" s="135"/>
      <c r="C20" s="1346"/>
      <c r="D20" s="1346"/>
      <c r="E20" s="1346"/>
      <c r="F20" s="1346"/>
      <c r="G20" s="541" t="str">
        <f>CONCATENATE("en  ",'01_Carga'!$G$6,",  a")</f>
        <v>en  BURGOS,  a</v>
      </c>
      <c r="H20" s="2029">
        <f>IF($I$4&lt;&gt;"",$I$4,"_______________________________")</f>
        <v>42539</v>
      </c>
      <c r="I20" s="2029"/>
      <c r="J20" s="2029"/>
      <c r="K20" s="135"/>
      <c r="M20" s="1358"/>
    </row>
    <row r="21" spans="2:37" s="1356" customFormat="1" x14ac:dyDescent="0.2">
      <c r="B21" s="135"/>
      <c r="C21" s="135"/>
      <c r="D21" s="135"/>
      <c r="E21" s="135"/>
      <c r="F21" s="135"/>
      <c r="G21" s="135"/>
      <c r="H21" s="135"/>
      <c r="I21" s="135"/>
      <c r="J21" s="135"/>
      <c r="K21" s="135"/>
    </row>
    <row r="22" spans="2:37" s="1356" customFormat="1" x14ac:dyDescent="0.2">
      <c r="B22" s="135"/>
      <c r="C22" s="135"/>
      <c r="D22" s="135"/>
      <c r="E22" s="135"/>
      <c r="F22" s="135"/>
      <c r="G22" s="135"/>
      <c r="H22" s="135"/>
      <c r="I22" s="135"/>
      <c r="J22" s="135"/>
      <c r="K22" s="135"/>
    </row>
    <row r="23" spans="2:37" s="1356" customFormat="1" x14ac:dyDescent="0.2">
      <c r="B23" s="135"/>
      <c r="C23" s="135"/>
      <c r="D23" s="135"/>
      <c r="E23" s="135"/>
      <c r="F23" s="135"/>
      <c r="G23" s="135"/>
      <c r="H23" s="135"/>
      <c r="I23" s="135"/>
      <c r="J23" s="135"/>
      <c r="K23" s="135"/>
    </row>
    <row r="24" spans="2:37" s="1356" customFormat="1" x14ac:dyDescent="0.2">
      <c r="B24" s="135"/>
      <c r="C24" s="135"/>
      <c r="D24" s="135"/>
      <c r="E24" s="135"/>
      <c r="F24" s="135"/>
      <c r="G24" s="135"/>
      <c r="H24" s="135"/>
      <c r="I24" s="135"/>
      <c r="J24" s="135"/>
      <c r="K24" s="135"/>
    </row>
    <row r="25" spans="2:37" s="1356" customFormat="1" x14ac:dyDescent="0.2">
      <c r="B25" s="135"/>
      <c r="C25" s="1348"/>
      <c r="D25" s="192" t="str">
        <f>CONCATENATE("Fdo: EL ",IF(AND(SECRETARIO&lt;&gt;"",PRESIDENTE=SECRETARIO),"PRESIDENTE Y SECRETARIO","PRESIDENTE"))</f>
        <v>Fdo: EL PRESIDENTE</v>
      </c>
      <c r="E25" s="407"/>
      <c r="F25" s="407"/>
      <c r="G25" s="407"/>
      <c r="H25" s="407"/>
      <c r="I25" s="1349"/>
      <c r="J25" s="136"/>
      <c r="K25" s="531"/>
      <c r="L25" s="1360"/>
      <c r="M25" s="1360"/>
      <c r="N25" s="1360"/>
      <c r="O25" s="1360"/>
      <c r="P25" s="1360"/>
      <c r="Q25" s="1361"/>
      <c r="S25" s="1360"/>
      <c r="T25" s="1360"/>
      <c r="U25" s="1360"/>
      <c r="V25" s="1360"/>
      <c r="W25" s="1360"/>
      <c r="X25" s="1361"/>
      <c r="AH25" s="1360"/>
      <c r="AI25" s="1360"/>
      <c r="AJ25" s="1360"/>
      <c r="AK25" s="1360"/>
    </row>
    <row r="26" spans="2:37" s="1356" customFormat="1" ht="15" customHeight="1" x14ac:dyDescent="0.2">
      <c r="B26" s="135"/>
      <c r="C26" s="2028" t="str">
        <f>PRESIDENTE</f>
        <v/>
      </c>
      <c r="D26" s="2028"/>
      <c r="E26" s="2028"/>
      <c r="F26" s="408"/>
      <c r="G26" s="408"/>
      <c r="H26" s="408"/>
      <c r="I26" s="409"/>
      <c r="J26" s="135"/>
      <c r="K26" s="535"/>
      <c r="L26" s="1362"/>
      <c r="M26" s="1363"/>
      <c r="N26" s="1363"/>
      <c r="O26" s="1363"/>
      <c r="P26" s="1363"/>
      <c r="Q26" s="1364"/>
      <c r="S26" s="1363"/>
      <c r="T26" s="1363"/>
      <c r="U26" s="1363"/>
      <c r="V26" s="1363"/>
      <c r="W26" s="1363"/>
      <c r="X26" s="1364"/>
      <c r="AH26" s="1363"/>
      <c r="AI26" s="1363"/>
      <c r="AJ26" s="1363"/>
      <c r="AK26" s="1363"/>
    </row>
    <row r="27" spans="2:37" s="1356" customFormat="1" x14ac:dyDescent="0.2">
      <c r="B27" s="135"/>
      <c r="C27" s="2028"/>
      <c r="D27" s="2028"/>
      <c r="E27" s="2028"/>
      <c r="F27" s="408"/>
      <c r="G27" s="408"/>
      <c r="H27" s="408"/>
      <c r="I27" s="1349"/>
      <c r="J27" s="408"/>
      <c r="K27" s="535"/>
      <c r="L27" s="1362"/>
      <c r="M27" s="1363"/>
      <c r="N27" s="1363"/>
      <c r="O27" s="1363"/>
      <c r="P27" s="1363"/>
      <c r="Q27" s="1365"/>
      <c r="R27" s="1363"/>
      <c r="S27" s="1363"/>
      <c r="T27" s="1363"/>
      <c r="U27" s="1363"/>
      <c r="V27" s="1363"/>
      <c r="W27" s="1363"/>
      <c r="X27" s="1365"/>
      <c r="AH27" s="1363"/>
      <c r="AI27" s="1363"/>
      <c r="AJ27" s="1363"/>
      <c r="AK27" s="1363"/>
    </row>
    <row r="28" spans="2:37" s="1356" customFormat="1" x14ac:dyDescent="0.2">
      <c r="B28" s="135"/>
      <c r="C28" s="1348"/>
      <c r="D28" s="136"/>
      <c r="E28" s="136"/>
      <c r="F28" s="136"/>
      <c r="G28" s="136"/>
      <c r="H28" s="136"/>
      <c r="I28" s="1349"/>
      <c r="J28" s="136"/>
      <c r="K28" s="1348"/>
      <c r="L28" s="1359"/>
    </row>
    <row r="29" spans="2:37" s="1356" customFormat="1" x14ac:dyDescent="0.2">
      <c r="B29" s="135"/>
      <c r="C29" s="1348"/>
      <c r="D29" s="136"/>
      <c r="E29" s="136"/>
      <c r="F29" s="136"/>
      <c r="G29" s="136"/>
      <c r="H29" s="136"/>
      <c r="I29" s="136"/>
      <c r="J29" s="136"/>
      <c r="K29" s="1348"/>
      <c r="L29" s="1359"/>
    </row>
    <row r="30" spans="2:37" s="1356" customFormat="1" x14ac:dyDescent="0.2">
      <c r="B30" s="135"/>
      <c r="C30" s="1348"/>
      <c r="D30" s="136"/>
      <c r="E30" s="136"/>
      <c r="F30" s="136"/>
      <c r="G30" s="136"/>
      <c r="H30" s="136"/>
      <c r="I30" s="136"/>
      <c r="J30" s="136"/>
      <c r="K30" s="1348"/>
      <c r="L30" s="1359"/>
    </row>
    <row r="31" spans="2:37" s="1356" customFormat="1" x14ac:dyDescent="0.2">
      <c r="B31" s="135"/>
      <c r="C31" s="1348"/>
      <c r="D31" s="136"/>
      <c r="E31" s="136"/>
      <c r="F31" s="136"/>
      <c r="G31" s="136"/>
      <c r="H31" s="136"/>
      <c r="I31" s="136"/>
      <c r="J31" s="136"/>
      <c r="K31" s="1348"/>
      <c r="L31" s="1359"/>
    </row>
    <row r="32" spans="2:37" s="1356" customFormat="1" x14ac:dyDescent="0.2">
      <c r="B32" s="135"/>
      <c r="C32" s="1348"/>
      <c r="D32" s="136"/>
      <c r="E32" s="136"/>
      <c r="F32" s="136"/>
      <c r="G32" s="136"/>
      <c r="H32" s="136"/>
      <c r="I32" s="136"/>
      <c r="J32" s="136"/>
      <c r="K32" s="1348"/>
      <c r="L32" s="1359"/>
    </row>
    <row r="33" spans="2:12" s="1356" customFormat="1" x14ac:dyDescent="0.2">
      <c r="B33" s="135"/>
      <c r="C33" s="135"/>
      <c r="D33" s="136"/>
      <c r="E33" s="407"/>
      <c r="F33" s="407"/>
      <c r="G33" s="407"/>
      <c r="H33" s="538"/>
      <c r="I33" s="136"/>
      <c r="J33" s="407"/>
      <c r="K33" s="1348"/>
      <c r="L33" s="1359"/>
    </row>
    <row r="34" spans="2:12" s="1356" customFormat="1" x14ac:dyDescent="0.2">
      <c r="B34" s="135"/>
      <c r="C34" s="135"/>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1348"/>
      <c r="L34" s="1359"/>
    </row>
    <row r="35" spans="2:12" s="1356" customFormat="1" ht="12.75" customHeight="1" x14ac:dyDescent="0.2">
      <c r="B35" s="135"/>
      <c r="C35" s="2028" t="str">
        <f>VOCAL_1</f>
        <v/>
      </c>
      <c r="D35" s="2028"/>
      <c r="E35" s="2028"/>
      <c r="F35" s="129"/>
      <c r="G35" s="129"/>
      <c r="H35" s="2028" t="str">
        <f>VOCAL_2</f>
        <v/>
      </c>
      <c r="I35" s="2028"/>
      <c r="J35" s="2028"/>
      <c r="K35" s="135"/>
    </row>
    <row r="36" spans="2:12" s="1356" customFormat="1" x14ac:dyDescent="0.2">
      <c r="B36" s="135"/>
      <c r="C36" s="2028"/>
      <c r="D36" s="2028"/>
      <c r="E36" s="2028"/>
      <c r="F36" s="136"/>
      <c r="G36" s="136"/>
      <c r="H36" s="2028"/>
      <c r="I36" s="2028"/>
      <c r="J36" s="2028"/>
      <c r="K36" s="135"/>
    </row>
    <row r="37" spans="2:12" s="1356" customFormat="1" x14ac:dyDescent="0.2">
      <c r="B37" s="135"/>
      <c r="C37" s="135"/>
      <c r="D37" s="136"/>
      <c r="E37" s="136"/>
      <c r="F37" s="136"/>
      <c r="G37" s="136"/>
      <c r="H37" s="136"/>
      <c r="I37" s="136"/>
      <c r="J37" s="136"/>
      <c r="K37" s="135"/>
    </row>
    <row r="38" spans="2:12" s="1356" customFormat="1" x14ac:dyDescent="0.2">
      <c r="B38" s="135"/>
      <c r="C38" s="135"/>
      <c r="D38" s="136"/>
      <c r="E38" s="136"/>
      <c r="F38" s="136"/>
      <c r="G38" s="136"/>
      <c r="H38" s="136"/>
      <c r="I38" s="136"/>
      <c r="J38" s="136"/>
      <c r="K38" s="135"/>
    </row>
    <row r="39" spans="2:12" s="1356" customFormat="1" x14ac:dyDescent="0.2">
      <c r="B39" s="135"/>
      <c r="C39" s="135"/>
      <c r="D39" s="136"/>
      <c r="E39" s="136"/>
      <c r="F39" s="136"/>
      <c r="G39" s="136"/>
      <c r="H39" s="136"/>
      <c r="I39" s="136"/>
      <c r="J39" s="136"/>
      <c r="K39" s="135"/>
    </row>
    <row r="40" spans="2:12" s="1356" customFormat="1" x14ac:dyDescent="0.2">
      <c r="B40" s="135"/>
      <c r="C40" s="135"/>
      <c r="D40" s="136"/>
      <c r="E40" s="136"/>
      <c r="F40" s="136"/>
      <c r="G40" s="136"/>
      <c r="H40" s="136"/>
      <c r="I40" s="136"/>
      <c r="J40" s="136"/>
      <c r="K40" s="135"/>
    </row>
    <row r="41" spans="2:12" s="1356" customFormat="1" x14ac:dyDescent="0.2">
      <c r="B41" s="135"/>
      <c r="C41" s="135"/>
      <c r="D41" s="136"/>
      <c r="E41" s="136"/>
      <c r="F41" s="136"/>
      <c r="G41" s="136"/>
      <c r="H41" s="136"/>
      <c r="I41" s="136"/>
      <c r="J41" s="136"/>
      <c r="K41" s="135"/>
    </row>
    <row r="42" spans="2:12" s="1356" customFormat="1" x14ac:dyDescent="0.2">
      <c r="B42" s="135"/>
      <c r="C42" s="135"/>
      <c r="D42" s="136"/>
      <c r="E42" s="136"/>
      <c r="F42" s="136"/>
      <c r="G42" s="136"/>
      <c r="H42" s="136"/>
      <c r="I42" s="136"/>
      <c r="J42" s="136"/>
      <c r="K42" s="135"/>
    </row>
    <row r="43" spans="2:12" s="1356" customFormat="1" x14ac:dyDescent="0.2">
      <c r="B43" s="135"/>
      <c r="C43" s="135"/>
      <c r="D43" s="192" t="str">
        <f>CONCATENATE("Fdo: EL ",IF(AND(SECRETARIO&lt;&gt;"",VOCAL_3=SECRETARIO),"VOCAL 3 (SECRETARIO)","VOCAL 3"))</f>
        <v>Fdo: EL VOCAL 3</v>
      </c>
      <c r="E43" s="136"/>
      <c r="F43" s="136"/>
      <c r="G43" s="136"/>
      <c r="H43" s="136"/>
      <c r="I43" s="192" t="str">
        <f>CONCATENATE("Fdo: EL ",IF(AND(SECRETARIO&lt;&gt;"",VOCAL_4=SECRETARIO),"VOCAL 4 (SECRETARIO)","VOCAL 4"))</f>
        <v>Fdo: EL VOCAL 4</v>
      </c>
      <c r="J43" s="136"/>
      <c r="K43" s="135"/>
    </row>
    <row r="44" spans="2:12" s="1356" customFormat="1" ht="12.75" customHeight="1" x14ac:dyDescent="0.2">
      <c r="B44" s="135"/>
      <c r="C44" s="2028" t="str">
        <f>VOCAL_3</f>
        <v/>
      </c>
      <c r="D44" s="2028"/>
      <c r="E44" s="2028"/>
      <c r="F44" s="136"/>
      <c r="G44" s="136"/>
      <c r="H44" s="2028" t="str">
        <f>VOCAL_4</f>
        <v/>
      </c>
      <c r="I44" s="2028"/>
      <c r="J44" s="2028"/>
      <c r="K44" s="135"/>
    </row>
    <row r="45" spans="2:12" s="1356" customFormat="1" x14ac:dyDescent="0.2">
      <c r="B45" s="135"/>
      <c r="C45" s="2028"/>
      <c r="D45" s="2028"/>
      <c r="E45" s="2028"/>
      <c r="F45" s="135"/>
      <c r="G45" s="135"/>
      <c r="H45" s="2028"/>
      <c r="I45" s="2028"/>
      <c r="J45" s="2028"/>
      <c r="K45" s="135"/>
    </row>
    <row r="46" spans="2:12" s="1356" customFormat="1" x14ac:dyDescent="0.2">
      <c r="B46" s="135"/>
      <c r="C46" s="135"/>
      <c r="D46" s="135"/>
      <c r="E46" s="135"/>
      <c r="F46" s="135"/>
      <c r="G46" s="135"/>
      <c r="H46" s="135"/>
      <c r="I46" s="135"/>
      <c r="J46" s="135"/>
      <c r="K46" s="135"/>
    </row>
    <row r="47" spans="2:12" s="1356" customFormat="1" x14ac:dyDescent="0.2">
      <c r="B47" s="135"/>
      <c r="C47" s="135"/>
      <c r="D47" s="135"/>
      <c r="E47" s="135"/>
      <c r="F47" s="135"/>
      <c r="G47" s="135"/>
      <c r="H47" s="135"/>
      <c r="I47" s="135"/>
      <c r="J47" s="135"/>
      <c r="K47" s="135"/>
    </row>
    <row r="48" spans="2:12" s="1356" customFormat="1" x14ac:dyDescent="0.2">
      <c r="B48" s="135"/>
      <c r="C48" s="135"/>
      <c r="D48" s="135"/>
      <c r="E48" s="135"/>
      <c r="F48" s="135"/>
      <c r="G48" s="135"/>
      <c r="H48" s="135"/>
      <c r="I48" s="135"/>
      <c r="J48" s="135"/>
      <c r="K48" s="135"/>
    </row>
    <row r="49" s="1356" customFormat="1" x14ac:dyDescent="0.2"/>
  </sheetData>
  <sheetProtection password="CAA3" sheet="1" objects="1" scenarios="1" selectLockedCells="1"/>
  <mergeCells count="11">
    <mergeCell ref="C44:E45"/>
    <mergeCell ref="H44:J45"/>
    <mergeCell ref="C10:J10"/>
    <mergeCell ref="H20:J20"/>
    <mergeCell ref="I4:K4"/>
    <mergeCell ref="C13:J13"/>
    <mergeCell ref="C17:J17"/>
    <mergeCell ref="J5:K6"/>
    <mergeCell ref="C26:E27"/>
    <mergeCell ref="C35:E36"/>
    <mergeCell ref="H35:J36"/>
  </mergeCells>
  <phoneticPr fontId="3" type="noConversion"/>
  <conditionalFormatting sqref="I6">
    <cfRule type="cellIs" dxfId="330" priority="1" stopIfTrue="1" operator="lessThanOrEqual">
      <formula>$I$5</formula>
    </cfRule>
  </conditionalFormatting>
  <dataValidations count="3">
    <dataValidation type="list" allowBlank="1" showInputMessage="1" showErrorMessage="1" promptTitle="Seleccionar de la lista." prompt=" " sqref="I4">
      <formula1>FECHAS_OPOS</formula1>
    </dataValidation>
    <dataValidation type="time" allowBlank="1" showInputMessage="1" showErrorMessage="1" promptTitle="introducir una hora" prompt="en formato: hh:mm" sqref="I5">
      <formula1>0.333333333333333</formula1>
      <formula2>0.875</formula2>
    </dataValidation>
    <dataValidation type="time" allowBlank="1" showInputMessage="1" showErrorMessage="1" error="introducir una hora en formato: hh:mm" promptTitle="introducir una hora" prompt="en formato: hh:mm" sqref="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FFC000"/>
  </sheetPr>
  <dimension ref="A1:AD717"/>
  <sheetViews>
    <sheetView showGridLines="0" defaultGridColor="0" topLeftCell="B1" colorId="22" zoomScaleNormal="100" zoomScaleSheetLayoutView="100" workbookViewId="0">
      <pane ySplit="17" topLeftCell="A18" activePane="bottomLeft" state="frozen"/>
      <selection activeCell="B6" sqref="B6:J6"/>
      <selection pane="bottomLeft" activeCell="L18" sqref="L18"/>
    </sheetView>
  </sheetViews>
  <sheetFormatPr baseColWidth="10" defaultRowHeight="12.75" x14ac:dyDescent="0.2"/>
  <cols>
    <col min="1" max="1" width="8.7109375" style="54" hidden="1" customWidth="1"/>
    <col min="2" max="2" width="0.85546875" style="54" customWidth="1"/>
    <col min="3" max="3" width="3.7109375" style="240" customWidth="1"/>
    <col min="4" max="4" width="10.7109375" style="240" customWidth="1"/>
    <col min="5" max="5" width="0.85546875" style="1064" customWidth="1"/>
    <col min="6" max="6" width="2.85546875" style="1193" customWidth="1"/>
    <col min="7" max="7" width="4.7109375" style="54" customWidth="1"/>
    <col min="8" max="8" width="10.7109375" style="99" customWidth="1"/>
    <col min="9" max="9" width="50.7109375" style="54" customWidth="1"/>
    <col min="10" max="10" width="3.7109375" style="54" customWidth="1"/>
    <col min="11" max="11" width="1.7109375" style="53" customWidth="1"/>
    <col min="12" max="12" width="8.7109375" style="54" customWidth="1"/>
    <col min="13" max="13" width="30.7109375" style="20" customWidth="1"/>
    <col min="14" max="14" width="0.85546875" style="54" customWidth="1"/>
    <col min="15" max="15" width="3.7109375" style="20" customWidth="1"/>
    <col min="16" max="16" width="15.7109375" style="240" customWidth="1"/>
    <col min="17" max="17" width="7.85546875" style="20" hidden="1" customWidth="1"/>
    <col min="18" max="18" width="7.85546875" style="54" hidden="1" customWidth="1"/>
    <col min="19" max="16384" width="11.42578125" style="54"/>
  </cols>
  <sheetData>
    <row r="1" spans="1:30" ht="3.95" hidden="1" customHeight="1" x14ac:dyDescent="0.2">
      <c r="B1" s="1351"/>
      <c r="C1" s="1413"/>
      <c r="D1" s="1413"/>
      <c r="E1" s="1545"/>
      <c r="F1" s="1386"/>
      <c r="G1" s="1351"/>
      <c r="H1" s="1387"/>
      <c r="I1" s="1351"/>
      <c r="J1" s="1351"/>
      <c r="K1" s="1390"/>
      <c r="L1" s="1351"/>
      <c r="M1" s="1388"/>
      <c r="N1" s="1351"/>
      <c r="O1" s="1388"/>
      <c r="P1" s="1413"/>
      <c r="Q1" s="1388"/>
      <c r="R1" s="1351"/>
      <c r="S1" s="1351"/>
      <c r="T1" s="1351"/>
      <c r="U1" s="1351"/>
      <c r="V1" s="1351"/>
      <c r="W1" s="1351"/>
      <c r="X1" s="1351"/>
      <c r="Y1" s="1351"/>
      <c r="Z1" s="1351"/>
      <c r="AA1" s="1351"/>
      <c r="AB1" s="1351"/>
      <c r="AC1" s="1351"/>
      <c r="AD1" s="1351"/>
    </row>
    <row r="2" spans="1:30" ht="5.0999999999999996" customHeight="1" x14ac:dyDescent="0.2">
      <c r="B2" s="1351"/>
      <c r="C2" s="1413"/>
      <c r="D2" s="1387"/>
      <c r="E2" s="1546"/>
      <c r="F2" s="1547"/>
      <c r="G2" s="1387"/>
      <c r="H2" s="1387"/>
      <c r="I2" s="1351"/>
      <c r="J2" s="1351"/>
      <c r="K2" s="1429"/>
      <c r="L2" s="1388"/>
      <c r="M2" s="1351"/>
      <c r="N2" s="1351"/>
      <c r="O2" s="1388"/>
      <c r="P2" s="1434"/>
      <c r="Q2" s="1351"/>
      <c r="R2" s="1351"/>
      <c r="S2" s="1351"/>
      <c r="T2" s="1351"/>
      <c r="U2" s="1351"/>
      <c r="V2" s="1351"/>
      <c r="W2" s="1351"/>
      <c r="X2" s="1351"/>
      <c r="Y2" s="1351"/>
      <c r="Z2" s="1351"/>
      <c r="AA2" s="1351"/>
      <c r="AB2" s="1351"/>
      <c r="AC2" s="1351"/>
      <c r="AD2" s="1351"/>
    </row>
    <row r="3" spans="1:30" s="137" customFormat="1" ht="15" customHeight="1" x14ac:dyDescent="0.25">
      <c r="B3" s="1443"/>
      <c r="C3" s="383" t="s">
        <v>584</v>
      </c>
      <c r="D3" s="1548" t="s">
        <v>104</v>
      </c>
      <c r="E3" s="1550"/>
      <c r="F3" s="1256"/>
      <c r="H3" s="205" t="s">
        <v>612</v>
      </c>
      <c r="I3" s="138" t="str">
        <f>'01_Carga'!$G$4</f>
        <v>INGLÉS  (FI)</v>
      </c>
      <c r="J3" s="139"/>
      <c r="K3" s="206"/>
      <c r="L3" s="252"/>
      <c r="M3" s="34"/>
      <c r="O3" s="1442"/>
      <c r="P3" s="2035" t="s">
        <v>2099</v>
      </c>
      <c r="Q3" s="1394" t="s">
        <v>2040</v>
      </c>
      <c r="R3" s="1443"/>
      <c r="S3" s="1443"/>
      <c r="T3" s="1443"/>
      <c r="U3" s="1443"/>
      <c r="V3" s="1443"/>
      <c r="W3" s="1443"/>
      <c r="X3" s="1443"/>
      <c r="Y3" s="1443"/>
      <c r="Z3" s="1443"/>
      <c r="AA3" s="1443"/>
      <c r="AB3" s="1443"/>
      <c r="AC3" s="1443"/>
      <c r="AD3" s="1443"/>
    </row>
    <row r="4" spans="1:30" ht="15" customHeight="1" x14ac:dyDescent="0.25">
      <c r="A4" s="207"/>
      <c r="B4" s="1523"/>
      <c r="C4" s="383" t="s">
        <v>585</v>
      </c>
      <c r="D4" s="1549" t="s">
        <v>363</v>
      </c>
      <c r="E4" s="1551"/>
      <c r="F4" s="1257"/>
      <c r="H4" s="205" t="s">
        <v>613</v>
      </c>
      <c r="I4" s="138" t="str">
        <f>'01_Carga'!$L$5</f>
        <v/>
      </c>
      <c r="J4" s="139"/>
      <c r="K4" s="208"/>
      <c r="L4" s="252"/>
      <c r="M4" s="209"/>
      <c r="N4" s="141"/>
      <c r="O4" s="1444"/>
      <c r="P4" s="2035"/>
      <c r="Q4" s="1817" t="s">
        <v>1988</v>
      </c>
      <c r="R4" s="1351"/>
      <c r="S4" s="1351"/>
      <c r="T4" s="1351"/>
      <c r="U4" s="1351"/>
      <c r="V4" s="1351"/>
      <c r="W4" s="1351"/>
      <c r="X4" s="1351"/>
      <c r="Y4" s="1351"/>
      <c r="Z4" s="1351"/>
      <c r="AA4" s="1351"/>
      <c r="AB4" s="1351"/>
      <c r="AC4" s="1351"/>
      <c r="AD4" s="1351"/>
    </row>
    <row r="5" spans="1:30" ht="15" customHeight="1" x14ac:dyDescent="0.2">
      <c r="A5" s="210"/>
      <c r="B5" s="1524"/>
      <c r="C5" s="1549"/>
      <c r="D5" s="1549"/>
      <c r="E5" s="1552"/>
      <c r="F5" s="1196"/>
      <c r="H5" s="211" t="s">
        <v>496</v>
      </c>
      <c r="I5" s="196" t="str">
        <f>'01_Carga'!$G$6</f>
        <v>BURGOS</v>
      </c>
      <c r="J5" s="143"/>
      <c r="K5" s="51"/>
      <c r="L5" s="1140">
        <f>IF(COUNT(E18:E167)&gt;0,COUNT(E18:E167),0)</f>
        <v>0</v>
      </c>
      <c r="M5" s="709" t="s">
        <v>76</v>
      </c>
      <c r="N5" s="171"/>
      <c r="O5" s="1389"/>
      <c r="P5" s="2035"/>
      <c r="Q5" s="1818" t="s">
        <v>1984</v>
      </c>
      <c r="R5" s="1351"/>
      <c r="S5" s="1351"/>
      <c r="T5" s="1351"/>
      <c r="U5" s="1351"/>
      <c r="V5" s="1351"/>
      <c r="W5" s="1351"/>
      <c r="X5" s="1351"/>
      <c r="Y5" s="1351"/>
      <c r="Z5" s="1351"/>
      <c r="AA5" s="1351"/>
      <c r="AB5" s="1351"/>
      <c r="AC5" s="1351"/>
      <c r="AD5" s="1351"/>
    </row>
    <row r="6" spans="1:30" ht="12.75" customHeight="1" x14ac:dyDescent="0.2">
      <c r="A6" s="210"/>
      <c r="B6" s="1524"/>
      <c r="C6" s="1522"/>
      <c r="D6" s="1522"/>
      <c r="E6" s="1552"/>
      <c r="F6" s="1196"/>
      <c r="H6" s="174" t="str">
        <f>'01_Carga'!F8</f>
        <v xml:space="preserve">Sede día 18 jun: </v>
      </c>
      <c r="I6" s="213" t="str">
        <f>'04_ConvocaP1'!$C$5</f>
        <v/>
      </c>
      <c r="J6" s="143"/>
      <c r="K6" s="51"/>
      <c r="L6" s="1141">
        <f>IF(COUNT(E168:E177)&gt;0,COUNT(E168:E177),0)</f>
        <v>0</v>
      </c>
      <c r="M6" s="454" t="s">
        <v>77</v>
      </c>
      <c r="N6" s="63"/>
      <c r="O6" s="1470"/>
      <c r="P6" s="2035"/>
      <c r="Q6" s="1818" t="s">
        <v>1990</v>
      </c>
      <c r="R6" s="1351"/>
      <c r="S6" s="1351"/>
      <c r="T6" s="1351"/>
      <c r="U6" s="1351"/>
      <c r="V6" s="1351"/>
      <c r="W6" s="1351"/>
      <c r="X6" s="1351"/>
      <c r="Y6" s="1351"/>
      <c r="Z6" s="1351"/>
      <c r="AA6" s="1351"/>
      <c r="AB6" s="1351"/>
      <c r="AC6" s="1351"/>
      <c r="AD6" s="1351"/>
    </row>
    <row r="7" spans="1:30" ht="12.75" customHeight="1" x14ac:dyDescent="0.2">
      <c r="A7" s="210"/>
      <c r="B7" s="1524"/>
      <c r="C7" s="1522"/>
      <c r="D7" s="1522"/>
      <c r="E7" s="1552"/>
      <c r="F7" s="1196"/>
      <c r="G7" s="516"/>
      <c r="H7" s="516"/>
      <c r="I7" s="516"/>
      <c r="J7" s="516"/>
      <c r="L7" s="1141">
        <f>IF(ISERROR(L5+L6),"",(L5+L6))</f>
        <v>0</v>
      </c>
      <c r="M7" s="454" t="s">
        <v>78</v>
      </c>
      <c r="N7" s="63"/>
      <c r="O7" s="1470"/>
      <c r="P7" s="2035"/>
      <c r="Q7" s="1818" t="s">
        <v>2039</v>
      </c>
      <c r="R7" s="1351"/>
      <c r="S7" s="1351"/>
      <c r="T7" s="1351"/>
      <c r="U7" s="1351"/>
      <c r="V7" s="1351"/>
      <c r="W7" s="1351"/>
      <c r="X7" s="1351"/>
      <c r="Y7" s="1351"/>
      <c r="Z7" s="1351"/>
      <c r="AA7" s="1351"/>
      <c r="AB7" s="1351"/>
      <c r="AC7" s="1351"/>
      <c r="AD7" s="1351"/>
    </row>
    <row r="8" spans="1:30" ht="18" customHeight="1" x14ac:dyDescent="0.2">
      <c r="A8" s="210"/>
      <c r="B8" s="1524"/>
      <c r="C8" s="1522"/>
      <c r="D8" s="1522"/>
      <c r="E8" s="1552"/>
      <c r="F8" s="1196"/>
      <c r="G8" s="2037" t="s">
        <v>16</v>
      </c>
      <c r="H8" s="2037"/>
      <c r="I8" s="2037"/>
      <c r="J8" s="2037"/>
      <c r="L8" s="211" t="str">
        <f>IF(COUNTIF(J18:J177,1)&gt;0,COUNTIF(J18:J177,1),"")</f>
        <v/>
      </c>
      <c r="M8" s="231" t="s">
        <v>79</v>
      </c>
      <c r="N8" s="63"/>
      <c r="O8" s="1470"/>
      <c r="P8" s="2035"/>
      <c r="Q8" s="1818" t="s">
        <v>1989</v>
      </c>
      <c r="R8" s="1351"/>
      <c r="S8" s="1351"/>
      <c r="T8" s="1351"/>
      <c r="U8" s="1351"/>
      <c r="V8" s="1351"/>
      <c r="W8" s="1351"/>
      <c r="X8" s="1351"/>
      <c r="Y8" s="1351"/>
      <c r="Z8" s="1351"/>
      <c r="AA8" s="1351"/>
      <c r="AB8" s="1351"/>
      <c r="AC8" s="1351"/>
      <c r="AD8" s="1351"/>
    </row>
    <row r="9" spans="1:30" ht="18" customHeight="1" x14ac:dyDescent="0.2">
      <c r="A9" s="210"/>
      <c r="B9" s="1524"/>
      <c r="C9" s="1522"/>
      <c r="D9" s="1522"/>
      <c r="E9" s="1552"/>
      <c r="F9" s="1196"/>
      <c r="G9" s="2037" t="s">
        <v>17</v>
      </c>
      <c r="H9" s="2037"/>
      <c r="I9" s="2037"/>
      <c r="J9" s="2037"/>
      <c r="L9" s="174" t="str">
        <f>IF(COUNTIF(J18:J177,2)&gt;0,COUNTIF(J18:J177,2),"")</f>
        <v/>
      </c>
      <c r="M9" s="197" t="s">
        <v>80</v>
      </c>
      <c r="N9" s="63"/>
      <c r="O9" s="1470"/>
      <c r="P9" s="2035"/>
      <c r="Q9" s="1818" t="s">
        <v>1985</v>
      </c>
      <c r="R9" s="1351"/>
      <c r="S9" s="1531"/>
      <c r="T9" s="1351"/>
      <c r="U9" s="1351"/>
      <c r="V9" s="1351"/>
      <c r="W9" s="1351"/>
      <c r="X9" s="1351"/>
      <c r="Y9" s="1351"/>
      <c r="Z9" s="1351"/>
      <c r="AA9" s="1351"/>
      <c r="AB9" s="1351"/>
      <c r="AC9" s="1351"/>
      <c r="AD9" s="1351"/>
    </row>
    <row r="10" spans="1:30" ht="20.100000000000001" customHeight="1" x14ac:dyDescent="0.2">
      <c r="A10" s="210"/>
      <c r="B10" s="1524"/>
      <c r="C10" s="1522"/>
      <c r="D10" s="1522"/>
      <c r="E10" s="1552"/>
      <c r="F10" s="1196"/>
      <c r="G10" s="649" t="s">
        <v>23</v>
      </c>
      <c r="H10" s="650" t="s">
        <v>24</v>
      </c>
      <c r="I10" s="216"/>
      <c r="N10" s="63"/>
      <c r="O10" s="1470"/>
      <c r="P10" s="2035"/>
      <c r="Q10" s="1818" t="s">
        <v>1986</v>
      </c>
      <c r="R10" s="1351"/>
      <c r="S10" s="1351"/>
      <c r="T10" s="1351"/>
      <c r="U10" s="1351"/>
      <c r="V10" s="1351"/>
      <c r="W10" s="1351"/>
      <c r="X10" s="1351"/>
      <c r="Y10" s="1351"/>
      <c r="Z10" s="1351"/>
      <c r="AA10" s="1351"/>
      <c r="AB10" s="1351"/>
      <c r="AC10" s="1351"/>
      <c r="AD10" s="1351"/>
    </row>
    <row r="11" spans="1:30" ht="12.75" customHeight="1" x14ac:dyDescent="0.2">
      <c r="A11" s="210"/>
      <c r="B11" s="1524"/>
      <c r="C11" s="1522"/>
      <c r="D11" s="1522"/>
      <c r="E11" s="1552"/>
      <c r="F11" s="1196"/>
      <c r="G11" s="218" t="s">
        <v>26</v>
      </c>
      <c r="H11" s="219" t="s">
        <v>25</v>
      </c>
      <c r="I11" s="219"/>
      <c r="J11" s="220"/>
      <c r="L11" s="1262" t="str">
        <f>IF(COUNTIF($L$18:$L$177,"SÍ")&lt;&gt;0,COUNTIF($L$18:$L$177,"SÍ"),"")</f>
        <v/>
      </c>
      <c r="M11" s="1263" t="s">
        <v>130</v>
      </c>
      <c r="N11" s="20"/>
      <c r="O11" s="1388"/>
      <c r="P11" s="2035"/>
      <c r="Q11" s="1818" t="s">
        <v>1991</v>
      </c>
      <c r="R11" s="1351"/>
      <c r="S11" s="1351"/>
      <c r="T11" s="1351"/>
      <c r="U11" s="1351"/>
      <c r="V11" s="1351"/>
      <c r="W11" s="1351"/>
      <c r="X11" s="1351"/>
      <c r="Y11" s="1351"/>
      <c r="Z11" s="1351"/>
      <c r="AA11" s="1351"/>
      <c r="AB11" s="1351"/>
      <c r="AC11" s="1351"/>
      <c r="AD11" s="1351"/>
    </row>
    <row r="12" spans="1:30" ht="20.100000000000001" customHeight="1" x14ac:dyDescent="0.25">
      <c r="A12" s="210"/>
      <c r="B12" s="1524"/>
      <c r="C12" s="1522"/>
      <c r="D12" s="1522"/>
      <c r="E12" s="1553"/>
      <c r="F12" s="1258"/>
      <c r="H12" s="435" t="s">
        <v>148</v>
      </c>
      <c r="I12" s="365">
        <f>'04_ConvocaP1'!$C$9</f>
        <v>42539</v>
      </c>
      <c r="J12" s="424"/>
      <c r="K12" s="51"/>
      <c r="L12" s="1260" t="str">
        <f>IF(COUNTIF($L$18:$L$177,"NO")&lt;&gt;0,COUNTIF($L$18:$L$177,"NO"),"")</f>
        <v/>
      </c>
      <c r="M12" s="1264" t="s">
        <v>561</v>
      </c>
      <c r="N12" s="221"/>
      <c r="O12" s="1567"/>
      <c r="P12" s="2035"/>
      <c r="Q12" s="1816"/>
      <c r="R12" s="1351"/>
      <c r="S12" s="1351"/>
      <c r="T12" s="1351"/>
      <c r="U12" s="1351"/>
      <c r="V12" s="1351"/>
      <c r="W12" s="1351"/>
      <c r="X12" s="1351"/>
      <c r="Y12" s="1351"/>
      <c r="Z12" s="1351"/>
      <c r="AA12" s="1351"/>
      <c r="AB12" s="1351"/>
      <c r="AC12" s="1351"/>
      <c r="AD12" s="1351"/>
    </row>
    <row r="13" spans="1:30" s="137" customFormat="1" ht="20.100000000000001" customHeight="1" x14ac:dyDescent="0.2">
      <c r="A13" s="223"/>
      <c r="B13" s="1525"/>
      <c r="C13" s="2038" t="s">
        <v>592</v>
      </c>
      <c r="D13" s="2039"/>
      <c r="E13" s="1553"/>
      <c r="F13" s="1258"/>
      <c r="H13" s="436" t="s">
        <v>149</v>
      </c>
      <c r="I13" s="437">
        <f>'04_ConvocaP1'!$C$10</f>
        <v>0.35416666666666669</v>
      </c>
      <c r="K13" s="153"/>
      <c r="L13" s="1261">
        <f>IF(ISERROR($L$7-SUM(L11:L12)),"",$L$7-SUM(L11:L12))</f>
        <v>0</v>
      </c>
      <c r="M13" s="1263" t="str">
        <f>IF(L13&lt;&gt;"","Sin cumplimentar","Totales")</f>
        <v>Sin cumplimentar</v>
      </c>
      <c r="N13" s="1259"/>
      <c r="O13" s="1568"/>
      <c r="P13" s="2035"/>
      <c r="Q13" s="1816"/>
      <c r="R13" s="1443"/>
      <c r="S13" s="1443"/>
      <c r="T13" s="1443"/>
      <c r="U13" s="1443"/>
      <c r="V13" s="1443"/>
      <c r="W13" s="1443"/>
      <c r="X13" s="1443"/>
      <c r="Y13" s="1443"/>
      <c r="Z13" s="1443"/>
      <c r="AA13" s="1443"/>
      <c r="AB13" s="1443"/>
      <c r="AC13" s="1443"/>
      <c r="AD13" s="1443"/>
    </row>
    <row r="14" spans="1:30" s="137" customFormat="1" ht="21.95" customHeight="1" x14ac:dyDescent="0.2">
      <c r="A14" s="223"/>
      <c r="B14" s="1525"/>
      <c r="C14" s="2040"/>
      <c r="D14" s="2041"/>
      <c r="E14" s="1554"/>
      <c r="F14" s="1198"/>
      <c r="G14" s="2042" t="s">
        <v>147</v>
      </c>
      <c r="H14" s="2042"/>
      <c r="I14" s="2042"/>
      <c r="J14" s="2042"/>
      <c r="K14" s="198"/>
      <c r="L14" s="2036" t="str">
        <f>IF($R$17&lt;&gt;0,"Si no se presenta, el campo 'Observaciones entrega examen' debe estar en blanco","")</f>
        <v/>
      </c>
      <c r="M14" s="2036"/>
      <c r="O14" s="1442"/>
      <c r="P14" s="1564">
        <f>IF(COUNTA(P18:P177)&lt;&gt;0,COUNTA(P18:P177),0)</f>
        <v>0</v>
      </c>
      <c r="Q14" s="1442"/>
      <c r="R14" s="1443"/>
      <c r="S14" s="1443"/>
      <c r="T14" s="1443"/>
      <c r="U14" s="1443"/>
      <c r="V14" s="1443"/>
      <c r="W14" s="1443"/>
      <c r="X14" s="1443"/>
      <c r="Y14" s="1443"/>
      <c r="Z14" s="1443"/>
      <c r="AA14" s="1443"/>
      <c r="AB14" s="1443"/>
      <c r="AC14" s="1443"/>
      <c r="AD14" s="1443"/>
    </row>
    <row r="15" spans="1:30" s="34" customFormat="1" ht="12.75" customHeight="1" x14ac:dyDescent="0.2">
      <c r="B15" s="1442"/>
      <c r="C15" s="394" t="s">
        <v>471</v>
      </c>
      <c r="D15" s="395"/>
      <c r="E15" s="1555"/>
      <c r="F15" s="1199"/>
      <c r="G15" s="35" t="s">
        <v>167</v>
      </c>
      <c r="H15" s="36" t="s">
        <v>175</v>
      </c>
      <c r="I15" s="100" t="s">
        <v>156</v>
      </c>
      <c r="J15" s="103" t="s">
        <v>333</v>
      </c>
      <c r="K15" s="163"/>
      <c r="L15" s="731" t="s">
        <v>477</v>
      </c>
      <c r="M15" s="739" t="s">
        <v>106</v>
      </c>
      <c r="N15" s="225"/>
      <c r="O15" s="1569"/>
      <c r="P15" s="1265" t="s">
        <v>106</v>
      </c>
      <c r="Q15" s="1565"/>
      <c r="R15" s="1565"/>
      <c r="S15" s="1442"/>
      <c r="T15" s="1442"/>
      <c r="U15" s="1442"/>
      <c r="V15" s="1442"/>
      <c r="W15" s="1442"/>
      <c r="X15" s="1442"/>
      <c r="Y15" s="1442"/>
      <c r="Z15" s="1442"/>
      <c r="AA15" s="1442"/>
      <c r="AB15" s="1442"/>
      <c r="AC15" s="1442"/>
      <c r="AD15" s="1442"/>
    </row>
    <row r="16" spans="1:30" s="34" customFormat="1" ht="12.75" hidden="1" customHeight="1" x14ac:dyDescent="0.2">
      <c r="B16" s="1442"/>
      <c r="C16" s="396"/>
      <c r="D16" s="397"/>
      <c r="E16" s="1555"/>
      <c r="F16" s="1199"/>
      <c r="G16" s="121"/>
      <c r="H16" s="122"/>
      <c r="I16" s="123"/>
      <c r="J16" s="124"/>
      <c r="K16" s="163"/>
      <c r="L16" s="737"/>
      <c r="M16" s="125"/>
      <c r="N16" s="225"/>
      <c r="O16" s="1569"/>
      <c r="P16" s="1266"/>
      <c r="Q16" s="1565"/>
      <c r="R16" s="1565"/>
      <c r="S16" s="1442"/>
      <c r="T16" s="1442"/>
      <c r="U16" s="1442"/>
      <c r="V16" s="1442"/>
      <c r="W16" s="1442"/>
      <c r="X16" s="1442"/>
      <c r="Y16" s="1442"/>
      <c r="Z16" s="1442"/>
      <c r="AA16" s="1442"/>
      <c r="AB16" s="1442"/>
      <c r="AC16" s="1442"/>
      <c r="AD16" s="1442"/>
    </row>
    <row r="17" spans="1:30" s="34" customFormat="1" ht="12.75" customHeight="1" x14ac:dyDescent="0.2">
      <c r="B17" s="1442"/>
      <c r="C17" s="398"/>
      <c r="D17" s="399"/>
      <c r="E17" s="1556"/>
      <c r="F17" s="1201" t="s">
        <v>19</v>
      </c>
      <c r="G17" s="44" t="s">
        <v>166</v>
      </c>
      <c r="H17" s="45"/>
      <c r="I17" s="101"/>
      <c r="J17" s="46"/>
      <c r="K17" s="153"/>
      <c r="L17" s="738" t="s">
        <v>186</v>
      </c>
      <c r="M17" s="88"/>
      <c r="N17" s="226"/>
      <c r="O17" s="1570"/>
      <c r="P17" s="1815" t="s">
        <v>1987</v>
      </c>
      <c r="Q17" s="1565"/>
      <c r="R17" s="1566">
        <f>SUM(R18:R177)</f>
        <v>0</v>
      </c>
      <c r="S17" s="1442"/>
      <c r="T17" s="1442"/>
      <c r="U17" s="1442"/>
      <c r="V17" s="1442"/>
      <c r="W17" s="1442"/>
      <c r="X17" s="1442"/>
      <c r="Y17" s="1442"/>
      <c r="Z17" s="1442"/>
      <c r="AA17" s="1442"/>
      <c r="AB17" s="1442"/>
      <c r="AC17" s="1442"/>
      <c r="AD17" s="1442"/>
    </row>
    <row r="18" spans="1:30" s="34" customFormat="1" ht="24" customHeight="1" x14ac:dyDescent="0.2">
      <c r="A18" s="1527" t="str">
        <f>CONCATENATE('01_Carga'!$M$5,"_",$F18)</f>
        <v>FI__1</v>
      </c>
      <c r="B18" s="1527"/>
      <c r="C18" s="1558" t="str">
        <f>IF(H18&lt;&gt;"","SÍ","")</f>
        <v/>
      </c>
      <c r="D18" s="1559"/>
      <c r="E18" s="1557" t="str">
        <f>IF(H18&lt;&gt;"",1,"")</f>
        <v/>
      </c>
      <c r="F18" s="1201">
        <v>1</v>
      </c>
      <c r="G18" s="133" t="str">
        <f>IF(ISERROR(VLOOKUP($A18,Aspirantes!$A:$H,Aspirantes!$E$1,FALSE)),"",VLOOKUP($A18,Aspirantes!$A:$H,Aspirantes!$E$1,FALSE))</f>
        <v/>
      </c>
      <c r="H18" s="727" t="str">
        <f>IF(ISERROR(VLOOKUP($A18,Aspirantes!$A:$H,Aspirantes!$F$1,FALSE)),"",VLOOKUP($A18,Aspirantes!$A:$H,Aspirantes!$F$1,FALSE))</f>
        <v/>
      </c>
      <c r="I18" s="728" t="str">
        <f>IF(ISERROR(VLOOKUP($A18,Aspirantes!$A:$H,Aspirantes!$G$1,FALSE)),"",VLOOKUP($A18,Aspirantes!$A:$H,Aspirantes!$G$1,FALSE))</f>
        <v/>
      </c>
      <c r="J18" s="671" t="str">
        <f>IF(ISERROR(VLOOKUP($A18,Aspirantes!$A:$H,Aspirantes!$H$1,FALSE)),"",VLOOKUP($A18,Aspirantes!$A:$H,Aspirantes!$H$1,FALSE))</f>
        <v/>
      </c>
      <c r="K18" s="153"/>
      <c r="L18" s="551"/>
      <c r="M18" s="552"/>
      <c r="N18" s="228"/>
      <c r="O18" s="1657"/>
      <c r="P18" s="1254"/>
      <c r="Q18" s="1506" t="str">
        <f t="shared" ref="Q18:Q49" si="0">IF(L18="NO","Prueba 1 = NP",IF(P18&lt;&gt;"",P18,""))</f>
        <v/>
      </c>
      <c r="R18" s="1469">
        <f t="shared" ref="R18:R49" si="1">IF(AND(L18="NO",P18&lt;&gt;""),1,0)</f>
        <v>0</v>
      </c>
      <c r="S18" s="1442"/>
      <c r="T18" s="1442"/>
      <c r="U18" s="1442"/>
      <c r="V18" s="1442"/>
      <c r="W18" s="1442"/>
      <c r="X18" s="1442"/>
      <c r="Y18" s="1442"/>
      <c r="Z18" s="1442"/>
      <c r="AA18" s="1442"/>
      <c r="AB18" s="1442"/>
      <c r="AC18" s="1442"/>
      <c r="AD18" s="1442"/>
    </row>
    <row r="19" spans="1:30" s="34" customFormat="1" ht="24" customHeight="1" x14ac:dyDescent="0.2">
      <c r="A19" s="1527" t="str">
        <f>CONCATENATE('01_Carga'!$M$5,"_",$F19)</f>
        <v>FI__2</v>
      </c>
      <c r="B19" s="1527"/>
      <c r="C19" s="1558" t="str">
        <f t="shared" ref="C19:C82" si="2">IF(H19&lt;&gt;"","SÍ","")</f>
        <v/>
      </c>
      <c r="D19" s="1559"/>
      <c r="E19" s="1557" t="str">
        <f t="shared" ref="E19:E82" si="3">IF(H19&lt;&gt;"",1,"")</f>
        <v/>
      </c>
      <c r="F19" s="1201">
        <v>2</v>
      </c>
      <c r="G19" s="134" t="str">
        <f>IF(ISERROR(VLOOKUP($A19,Aspirantes!$A:$H,Aspirantes!$E$1,FALSE)),"",VLOOKUP($A19,Aspirantes!$A:$H,Aspirantes!$E$1,FALSE))</f>
        <v/>
      </c>
      <c r="H19" s="724" t="str">
        <f>IF(ISERROR(VLOOKUP($A19,Aspirantes!$A:$H,Aspirantes!$F$1,FALSE)),"",VLOOKUP($A19,Aspirantes!$A:$H,Aspirantes!$F$1,FALSE))</f>
        <v/>
      </c>
      <c r="I19" s="729" t="str">
        <f>IF(ISERROR(VLOOKUP($A19,Aspirantes!$A:$H,Aspirantes!$G$1,FALSE)),"",VLOOKUP($A19,Aspirantes!$A:$H,Aspirantes!$G$1,FALSE))</f>
        <v/>
      </c>
      <c r="J19" s="674" t="str">
        <f>IF(ISERROR(VLOOKUP($A19,Aspirantes!$A:$H,Aspirantes!$H$1,FALSE)),"",VLOOKUP($A19,Aspirantes!$A:$H,Aspirantes!$H$1,FALSE))</f>
        <v/>
      </c>
      <c r="K19" s="153"/>
      <c r="L19" s="553"/>
      <c r="M19" s="549"/>
      <c r="N19" s="228"/>
      <c r="O19" s="1657"/>
      <c r="P19" s="1255"/>
      <c r="Q19" s="1506" t="str">
        <f t="shared" si="0"/>
        <v/>
      </c>
      <c r="R19" s="1469">
        <f t="shared" si="1"/>
        <v>0</v>
      </c>
      <c r="S19" s="1442"/>
      <c r="T19" s="1442"/>
      <c r="U19" s="1442"/>
      <c r="V19" s="1442"/>
      <c r="W19" s="1442"/>
      <c r="X19" s="1442"/>
      <c r="Y19" s="1442"/>
      <c r="Z19" s="1442"/>
      <c r="AA19" s="1442"/>
      <c r="AB19" s="1442"/>
      <c r="AC19" s="1442"/>
      <c r="AD19" s="1442"/>
    </row>
    <row r="20" spans="1:30" s="34" customFormat="1" ht="24" customHeight="1" x14ac:dyDescent="0.2">
      <c r="A20" s="1527" t="str">
        <f>CONCATENATE('01_Carga'!$M$5,"_",$F20)</f>
        <v>FI__3</v>
      </c>
      <c r="B20" s="1527"/>
      <c r="C20" s="1558" t="str">
        <f t="shared" si="2"/>
        <v/>
      </c>
      <c r="D20" s="1559"/>
      <c r="E20" s="1557" t="str">
        <f t="shared" si="3"/>
        <v/>
      </c>
      <c r="F20" s="1201">
        <v>3</v>
      </c>
      <c r="G20" s="134" t="str">
        <f>IF(ISERROR(VLOOKUP($A20,Aspirantes!$A:$H,Aspirantes!$E$1,FALSE)),"",VLOOKUP($A20,Aspirantes!$A:$H,Aspirantes!$E$1,FALSE))</f>
        <v/>
      </c>
      <c r="H20" s="724" t="str">
        <f>IF(ISERROR(VLOOKUP($A20,Aspirantes!$A:$H,Aspirantes!$F$1,FALSE)),"",VLOOKUP($A20,Aspirantes!$A:$H,Aspirantes!$F$1,FALSE))</f>
        <v/>
      </c>
      <c r="I20" s="729" t="str">
        <f>IF(ISERROR(VLOOKUP($A20,Aspirantes!$A:$H,Aspirantes!$G$1,FALSE)),"",VLOOKUP($A20,Aspirantes!$A:$H,Aspirantes!$G$1,FALSE))</f>
        <v/>
      </c>
      <c r="J20" s="674" t="str">
        <f>IF(ISERROR(VLOOKUP($A20,Aspirantes!$A:$H,Aspirantes!$H$1,FALSE)),"",VLOOKUP($A20,Aspirantes!$A:$H,Aspirantes!$H$1,FALSE))</f>
        <v/>
      </c>
      <c r="K20" s="153"/>
      <c r="L20" s="553"/>
      <c r="M20" s="549"/>
      <c r="N20" s="228"/>
      <c r="O20" s="1657"/>
      <c r="P20" s="1255"/>
      <c r="Q20" s="1506" t="str">
        <f t="shared" si="0"/>
        <v/>
      </c>
      <c r="R20" s="1469">
        <f t="shared" si="1"/>
        <v>0</v>
      </c>
      <c r="S20" s="1442"/>
      <c r="T20" s="1442"/>
      <c r="U20" s="1442"/>
      <c r="V20" s="1442"/>
      <c r="W20" s="1442"/>
      <c r="X20" s="1442"/>
      <c r="Y20" s="1442"/>
      <c r="Z20" s="1442"/>
      <c r="AA20" s="1442"/>
      <c r="AB20" s="1442"/>
      <c r="AC20" s="1442"/>
      <c r="AD20" s="1442"/>
    </row>
    <row r="21" spans="1:30" s="34" customFormat="1" ht="24" customHeight="1" x14ac:dyDescent="0.2">
      <c r="A21" s="1527" t="str">
        <f>CONCATENATE('01_Carga'!$M$5,"_",$F21)</f>
        <v>FI__4</v>
      </c>
      <c r="B21" s="1527"/>
      <c r="C21" s="1558" t="str">
        <f t="shared" si="2"/>
        <v/>
      </c>
      <c r="D21" s="1559"/>
      <c r="E21" s="1557" t="str">
        <f t="shared" si="3"/>
        <v/>
      </c>
      <c r="F21" s="1201">
        <v>4</v>
      </c>
      <c r="G21" s="134" t="str">
        <f>IF(ISERROR(VLOOKUP($A21,Aspirantes!$A:$H,Aspirantes!$E$1,FALSE)),"",VLOOKUP($A21,Aspirantes!$A:$H,Aspirantes!$E$1,FALSE))</f>
        <v/>
      </c>
      <c r="H21" s="724" t="str">
        <f>IF(ISERROR(VLOOKUP($A21,Aspirantes!$A:$H,Aspirantes!$F$1,FALSE)),"",VLOOKUP($A21,Aspirantes!$A:$H,Aspirantes!$F$1,FALSE))</f>
        <v/>
      </c>
      <c r="I21" s="729" t="str">
        <f>IF(ISERROR(VLOOKUP($A21,Aspirantes!$A:$H,Aspirantes!$G$1,FALSE)),"",VLOOKUP($A21,Aspirantes!$A:$H,Aspirantes!$G$1,FALSE))</f>
        <v/>
      </c>
      <c r="J21" s="674" t="str">
        <f>IF(ISERROR(VLOOKUP($A21,Aspirantes!$A:$H,Aspirantes!$H$1,FALSE)),"",VLOOKUP($A21,Aspirantes!$A:$H,Aspirantes!$H$1,FALSE))</f>
        <v/>
      </c>
      <c r="K21" s="153"/>
      <c r="L21" s="553"/>
      <c r="M21" s="549"/>
      <c r="N21" s="228"/>
      <c r="O21" s="1657"/>
      <c r="P21" s="1255"/>
      <c r="Q21" s="1506" t="str">
        <f t="shared" si="0"/>
        <v/>
      </c>
      <c r="R21" s="1469">
        <f t="shared" si="1"/>
        <v>0</v>
      </c>
      <c r="S21" s="1442"/>
      <c r="T21" s="1442"/>
      <c r="U21" s="1442"/>
      <c r="V21" s="1442"/>
      <c r="W21" s="1442"/>
      <c r="X21" s="1442"/>
      <c r="Y21" s="1442"/>
      <c r="Z21" s="1442"/>
      <c r="AA21" s="1442"/>
      <c r="AB21" s="1442"/>
      <c r="AC21" s="1442"/>
      <c r="AD21" s="1442"/>
    </row>
    <row r="22" spans="1:30" s="34" customFormat="1" ht="24" customHeight="1" x14ac:dyDescent="0.2">
      <c r="A22" s="1527" t="str">
        <f>CONCATENATE('01_Carga'!$M$5,"_",$F22)</f>
        <v>FI__5</v>
      </c>
      <c r="B22" s="1527"/>
      <c r="C22" s="1558" t="str">
        <f t="shared" si="2"/>
        <v/>
      </c>
      <c r="D22" s="1559"/>
      <c r="E22" s="1557" t="str">
        <f t="shared" si="3"/>
        <v/>
      </c>
      <c r="F22" s="1201">
        <v>5</v>
      </c>
      <c r="G22" s="134" t="str">
        <f>IF(ISERROR(VLOOKUP($A22,Aspirantes!$A:$H,Aspirantes!$E$1,FALSE)),"",VLOOKUP($A22,Aspirantes!$A:$H,Aspirantes!$E$1,FALSE))</f>
        <v/>
      </c>
      <c r="H22" s="724" t="str">
        <f>IF(ISERROR(VLOOKUP($A22,Aspirantes!$A:$H,Aspirantes!$F$1,FALSE)),"",VLOOKUP($A22,Aspirantes!$A:$H,Aspirantes!$F$1,FALSE))</f>
        <v/>
      </c>
      <c r="I22" s="729" t="str">
        <f>IF(ISERROR(VLOOKUP($A22,Aspirantes!$A:$H,Aspirantes!$G$1,FALSE)),"",VLOOKUP($A22,Aspirantes!$A:$H,Aspirantes!$G$1,FALSE))</f>
        <v/>
      </c>
      <c r="J22" s="674" t="str">
        <f>IF(ISERROR(VLOOKUP($A22,Aspirantes!$A:$H,Aspirantes!$H$1,FALSE)),"",VLOOKUP($A22,Aspirantes!$A:$H,Aspirantes!$H$1,FALSE))</f>
        <v/>
      </c>
      <c r="K22" s="153"/>
      <c r="L22" s="553"/>
      <c r="M22" s="549"/>
      <c r="N22" s="228"/>
      <c r="O22" s="1657"/>
      <c r="P22" s="1255"/>
      <c r="Q22" s="1506" t="str">
        <f t="shared" si="0"/>
        <v/>
      </c>
      <c r="R22" s="1469">
        <f t="shared" si="1"/>
        <v>0</v>
      </c>
      <c r="S22" s="1442"/>
      <c r="T22" s="1442"/>
      <c r="U22" s="1442"/>
      <c r="V22" s="1442"/>
      <c r="W22" s="1442"/>
      <c r="X22" s="1442"/>
      <c r="Y22" s="1442"/>
      <c r="Z22" s="1442"/>
      <c r="AA22" s="1442"/>
      <c r="AB22" s="1442"/>
      <c r="AC22" s="1442"/>
      <c r="AD22" s="1442"/>
    </row>
    <row r="23" spans="1:30" s="34" customFormat="1" ht="24" customHeight="1" x14ac:dyDescent="0.2">
      <c r="A23" s="1527" t="str">
        <f>CONCATENATE('01_Carga'!$M$5,"_",$F23)</f>
        <v>FI__6</v>
      </c>
      <c r="B23" s="1527"/>
      <c r="C23" s="1558" t="str">
        <f t="shared" si="2"/>
        <v/>
      </c>
      <c r="D23" s="1559"/>
      <c r="E23" s="1557" t="str">
        <f t="shared" si="3"/>
        <v/>
      </c>
      <c r="F23" s="1201">
        <v>6</v>
      </c>
      <c r="G23" s="134" t="str">
        <f>IF(ISERROR(VLOOKUP($A23,Aspirantes!$A:$H,Aspirantes!$E$1,FALSE)),"",VLOOKUP($A23,Aspirantes!$A:$H,Aspirantes!$E$1,FALSE))</f>
        <v/>
      </c>
      <c r="H23" s="724" t="str">
        <f>IF(ISERROR(VLOOKUP($A23,Aspirantes!$A:$H,Aspirantes!$F$1,FALSE)),"",VLOOKUP($A23,Aspirantes!$A:$H,Aspirantes!$F$1,FALSE))</f>
        <v/>
      </c>
      <c r="I23" s="729" t="str">
        <f>IF(ISERROR(VLOOKUP($A23,Aspirantes!$A:$H,Aspirantes!$G$1,FALSE)),"",VLOOKUP($A23,Aspirantes!$A:$H,Aspirantes!$G$1,FALSE))</f>
        <v/>
      </c>
      <c r="J23" s="674" t="str">
        <f>IF(ISERROR(VLOOKUP($A23,Aspirantes!$A:$H,Aspirantes!$H$1,FALSE)),"",VLOOKUP($A23,Aspirantes!$A:$H,Aspirantes!$H$1,FALSE))</f>
        <v/>
      </c>
      <c r="K23" s="153"/>
      <c r="L23" s="553"/>
      <c r="M23" s="549"/>
      <c r="N23" s="228"/>
      <c r="O23" s="1657"/>
      <c r="P23" s="1255"/>
      <c r="Q23" s="1506" t="str">
        <f t="shared" si="0"/>
        <v/>
      </c>
      <c r="R23" s="1469">
        <f t="shared" si="1"/>
        <v>0</v>
      </c>
      <c r="S23" s="1442"/>
      <c r="T23" s="1442"/>
      <c r="U23" s="1442"/>
      <c r="V23" s="1442"/>
      <c r="W23" s="1442"/>
      <c r="X23" s="1442"/>
      <c r="Y23" s="1442"/>
      <c r="Z23" s="1442"/>
      <c r="AA23" s="1442"/>
      <c r="AB23" s="1442"/>
      <c r="AC23" s="1442"/>
      <c r="AD23" s="1442"/>
    </row>
    <row r="24" spans="1:30" s="34" customFormat="1" ht="24" customHeight="1" x14ac:dyDescent="0.2">
      <c r="A24" s="1527" t="str">
        <f>CONCATENATE('01_Carga'!$M$5,"_",$F24)</f>
        <v>FI__7</v>
      </c>
      <c r="B24" s="1527"/>
      <c r="C24" s="1558" t="str">
        <f t="shared" si="2"/>
        <v/>
      </c>
      <c r="D24" s="1559"/>
      <c r="E24" s="1557" t="str">
        <f t="shared" si="3"/>
        <v/>
      </c>
      <c r="F24" s="1201">
        <v>7</v>
      </c>
      <c r="G24" s="134" t="str">
        <f>IF(ISERROR(VLOOKUP($A24,Aspirantes!$A:$H,Aspirantes!$E$1,FALSE)),"",VLOOKUP($A24,Aspirantes!$A:$H,Aspirantes!$E$1,FALSE))</f>
        <v/>
      </c>
      <c r="H24" s="724" t="str">
        <f>IF(ISERROR(VLOOKUP($A24,Aspirantes!$A:$H,Aspirantes!$F$1,FALSE)),"",VLOOKUP($A24,Aspirantes!$A:$H,Aspirantes!$F$1,FALSE))</f>
        <v/>
      </c>
      <c r="I24" s="729" t="str">
        <f>IF(ISERROR(VLOOKUP($A24,Aspirantes!$A:$H,Aspirantes!$G$1,FALSE)),"",VLOOKUP($A24,Aspirantes!$A:$H,Aspirantes!$G$1,FALSE))</f>
        <v/>
      </c>
      <c r="J24" s="674" t="str">
        <f>IF(ISERROR(VLOOKUP($A24,Aspirantes!$A:$H,Aspirantes!$H$1,FALSE)),"",VLOOKUP($A24,Aspirantes!$A:$H,Aspirantes!$H$1,FALSE))</f>
        <v/>
      </c>
      <c r="K24" s="153"/>
      <c r="L24" s="553"/>
      <c r="M24" s="549"/>
      <c r="N24" s="228"/>
      <c r="O24" s="1657"/>
      <c r="P24" s="1255"/>
      <c r="Q24" s="1506" t="str">
        <f t="shared" si="0"/>
        <v/>
      </c>
      <c r="R24" s="1469">
        <f t="shared" si="1"/>
        <v>0</v>
      </c>
      <c r="S24" s="1442"/>
      <c r="T24" s="1442"/>
      <c r="U24" s="1442"/>
      <c r="V24" s="1442"/>
      <c r="W24" s="1442"/>
      <c r="X24" s="1442"/>
      <c r="Y24" s="1442"/>
      <c r="Z24" s="1442"/>
      <c r="AA24" s="1442"/>
      <c r="AB24" s="1442"/>
      <c r="AC24" s="1442"/>
      <c r="AD24" s="1442"/>
    </row>
    <row r="25" spans="1:30" s="34" customFormat="1" ht="24" customHeight="1" x14ac:dyDescent="0.2">
      <c r="A25" s="1527" t="str">
        <f>CONCATENATE('01_Carga'!$M$5,"_",$F25)</f>
        <v>FI__8</v>
      </c>
      <c r="B25" s="1527"/>
      <c r="C25" s="1558" t="str">
        <f t="shared" si="2"/>
        <v/>
      </c>
      <c r="D25" s="1559"/>
      <c r="E25" s="1557" t="str">
        <f t="shared" si="3"/>
        <v/>
      </c>
      <c r="F25" s="1201">
        <v>8</v>
      </c>
      <c r="G25" s="134" t="str">
        <f>IF(ISERROR(VLOOKUP($A25,Aspirantes!$A:$H,Aspirantes!$E$1,FALSE)),"",VLOOKUP($A25,Aspirantes!$A:$H,Aspirantes!$E$1,FALSE))</f>
        <v/>
      </c>
      <c r="H25" s="724" t="str">
        <f>IF(ISERROR(VLOOKUP($A25,Aspirantes!$A:$H,Aspirantes!$F$1,FALSE)),"",VLOOKUP($A25,Aspirantes!$A:$H,Aspirantes!$F$1,FALSE))</f>
        <v/>
      </c>
      <c r="I25" s="729" t="str">
        <f>IF(ISERROR(VLOOKUP($A25,Aspirantes!$A:$H,Aspirantes!$G$1,FALSE)),"",VLOOKUP($A25,Aspirantes!$A:$H,Aspirantes!$G$1,FALSE))</f>
        <v/>
      </c>
      <c r="J25" s="674" t="str">
        <f>IF(ISERROR(VLOOKUP($A25,Aspirantes!$A:$H,Aspirantes!$H$1,FALSE)),"",VLOOKUP($A25,Aspirantes!$A:$H,Aspirantes!$H$1,FALSE))</f>
        <v/>
      </c>
      <c r="K25" s="153"/>
      <c r="L25" s="553"/>
      <c r="M25" s="549"/>
      <c r="N25" s="228"/>
      <c r="O25" s="1657"/>
      <c r="P25" s="1255"/>
      <c r="Q25" s="1506" t="str">
        <f t="shared" si="0"/>
        <v/>
      </c>
      <c r="R25" s="1469">
        <f t="shared" si="1"/>
        <v>0</v>
      </c>
      <c r="S25" s="1442"/>
      <c r="T25" s="1442"/>
      <c r="U25" s="1442"/>
      <c r="V25" s="1442"/>
      <c r="W25" s="1442"/>
      <c r="X25" s="1442"/>
      <c r="Y25" s="1442"/>
      <c r="Z25" s="1442"/>
      <c r="AA25" s="1442"/>
      <c r="AB25" s="1442"/>
      <c r="AC25" s="1442"/>
      <c r="AD25" s="1442"/>
    </row>
    <row r="26" spans="1:30" s="34" customFormat="1" ht="24" customHeight="1" x14ac:dyDescent="0.2">
      <c r="A26" s="1527" t="str">
        <f>CONCATENATE('01_Carga'!$M$5,"_",$F26)</f>
        <v>FI__9</v>
      </c>
      <c r="B26" s="1527"/>
      <c r="C26" s="1558" t="str">
        <f t="shared" si="2"/>
        <v/>
      </c>
      <c r="D26" s="1559"/>
      <c r="E26" s="1557" t="str">
        <f t="shared" si="3"/>
        <v/>
      </c>
      <c r="F26" s="1201">
        <v>9</v>
      </c>
      <c r="G26" s="134" t="str">
        <f>IF(ISERROR(VLOOKUP($A26,Aspirantes!$A:$H,Aspirantes!$E$1,FALSE)),"",VLOOKUP($A26,Aspirantes!$A:$H,Aspirantes!$E$1,FALSE))</f>
        <v/>
      </c>
      <c r="H26" s="724" t="str">
        <f>IF(ISERROR(VLOOKUP($A26,Aspirantes!$A:$H,Aspirantes!$F$1,FALSE)),"",VLOOKUP($A26,Aspirantes!$A:$H,Aspirantes!$F$1,FALSE))</f>
        <v/>
      </c>
      <c r="I26" s="729" t="str">
        <f>IF(ISERROR(VLOOKUP($A26,Aspirantes!$A:$H,Aspirantes!$G$1,FALSE)),"",VLOOKUP($A26,Aspirantes!$A:$H,Aspirantes!$G$1,FALSE))</f>
        <v/>
      </c>
      <c r="J26" s="674" t="str">
        <f>IF(ISERROR(VLOOKUP($A26,Aspirantes!$A:$H,Aspirantes!$H$1,FALSE)),"",VLOOKUP($A26,Aspirantes!$A:$H,Aspirantes!$H$1,FALSE))</f>
        <v/>
      </c>
      <c r="K26" s="153"/>
      <c r="L26" s="553"/>
      <c r="M26" s="549"/>
      <c r="N26" s="228"/>
      <c r="O26" s="1657"/>
      <c r="P26" s="1255"/>
      <c r="Q26" s="1506" t="str">
        <f t="shared" si="0"/>
        <v/>
      </c>
      <c r="R26" s="1469">
        <f t="shared" si="1"/>
        <v>0</v>
      </c>
      <c r="S26" s="1442"/>
      <c r="T26" s="1442"/>
      <c r="U26" s="1442"/>
      <c r="V26" s="1442"/>
      <c r="W26" s="1442"/>
      <c r="X26" s="1442"/>
      <c r="Y26" s="1442"/>
      <c r="Z26" s="1442"/>
      <c r="AA26" s="1442"/>
      <c r="AB26" s="1442"/>
      <c r="AC26" s="1442"/>
      <c r="AD26" s="1442"/>
    </row>
    <row r="27" spans="1:30" s="34" customFormat="1" ht="24" customHeight="1" x14ac:dyDescent="0.2">
      <c r="A27" s="1527" t="str">
        <f>CONCATENATE('01_Carga'!$M$5,"_",$F27)</f>
        <v>FI__10</v>
      </c>
      <c r="B27" s="1527"/>
      <c r="C27" s="1558" t="str">
        <f t="shared" si="2"/>
        <v/>
      </c>
      <c r="D27" s="1559"/>
      <c r="E27" s="1557" t="str">
        <f t="shared" si="3"/>
        <v/>
      </c>
      <c r="F27" s="1201">
        <v>10</v>
      </c>
      <c r="G27" s="134" t="str">
        <f>IF(ISERROR(VLOOKUP($A27,Aspirantes!$A:$H,Aspirantes!$E$1,FALSE)),"",VLOOKUP($A27,Aspirantes!$A:$H,Aspirantes!$E$1,FALSE))</f>
        <v/>
      </c>
      <c r="H27" s="724" t="str">
        <f>IF(ISERROR(VLOOKUP($A27,Aspirantes!$A:$H,Aspirantes!$F$1,FALSE)),"",VLOOKUP($A27,Aspirantes!$A:$H,Aspirantes!$F$1,FALSE))</f>
        <v/>
      </c>
      <c r="I27" s="729" t="str">
        <f>IF(ISERROR(VLOOKUP($A27,Aspirantes!$A:$H,Aspirantes!$G$1,FALSE)),"",VLOOKUP($A27,Aspirantes!$A:$H,Aspirantes!$G$1,FALSE))</f>
        <v/>
      </c>
      <c r="J27" s="674" t="str">
        <f>IF(ISERROR(VLOOKUP($A27,Aspirantes!$A:$H,Aspirantes!$H$1,FALSE)),"",VLOOKUP($A27,Aspirantes!$A:$H,Aspirantes!$H$1,FALSE))</f>
        <v/>
      </c>
      <c r="K27" s="153"/>
      <c r="L27" s="553"/>
      <c r="M27" s="549"/>
      <c r="N27" s="228"/>
      <c r="O27" s="1657"/>
      <c r="P27" s="1255"/>
      <c r="Q27" s="1506" t="str">
        <f t="shared" si="0"/>
        <v/>
      </c>
      <c r="R27" s="1469">
        <f t="shared" si="1"/>
        <v>0</v>
      </c>
      <c r="S27" s="1442"/>
      <c r="T27" s="1442"/>
      <c r="U27" s="1442"/>
      <c r="V27" s="1442"/>
      <c r="W27" s="1442"/>
      <c r="X27" s="1442"/>
      <c r="Y27" s="1442"/>
      <c r="Z27" s="1442"/>
      <c r="AA27" s="1442"/>
      <c r="AB27" s="1442"/>
      <c r="AC27" s="1442"/>
      <c r="AD27" s="1442"/>
    </row>
    <row r="28" spans="1:30" s="34" customFormat="1" ht="24" customHeight="1" x14ac:dyDescent="0.2">
      <c r="A28" s="1527" t="str">
        <f>CONCATENATE('01_Carga'!$M$5,"_",$F28)</f>
        <v>FI__11</v>
      </c>
      <c r="B28" s="1527"/>
      <c r="C28" s="1558" t="str">
        <f t="shared" si="2"/>
        <v/>
      </c>
      <c r="D28" s="1559"/>
      <c r="E28" s="1557" t="str">
        <f t="shared" si="3"/>
        <v/>
      </c>
      <c r="F28" s="1201">
        <v>11</v>
      </c>
      <c r="G28" s="134" t="str">
        <f>IF(ISERROR(VLOOKUP($A28,Aspirantes!$A:$H,Aspirantes!$E$1,FALSE)),"",VLOOKUP($A28,Aspirantes!$A:$H,Aspirantes!$E$1,FALSE))</f>
        <v/>
      </c>
      <c r="H28" s="724" t="str">
        <f>IF(ISERROR(VLOOKUP($A28,Aspirantes!$A:$H,Aspirantes!$F$1,FALSE)),"",VLOOKUP($A28,Aspirantes!$A:$H,Aspirantes!$F$1,FALSE))</f>
        <v/>
      </c>
      <c r="I28" s="729" t="str">
        <f>IF(ISERROR(VLOOKUP($A28,Aspirantes!$A:$H,Aspirantes!$G$1,FALSE)),"",VLOOKUP($A28,Aspirantes!$A:$H,Aspirantes!$G$1,FALSE))</f>
        <v/>
      </c>
      <c r="J28" s="674" t="str">
        <f>IF(ISERROR(VLOOKUP($A28,Aspirantes!$A:$H,Aspirantes!$H$1,FALSE)),"",VLOOKUP($A28,Aspirantes!$A:$H,Aspirantes!$H$1,FALSE))</f>
        <v/>
      </c>
      <c r="K28" s="153"/>
      <c r="L28" s="553"/>
      <c r="M28" s="549"/>
      <c r="N28" s="228"/>
      <c r="O28" s="1657"/>
      <c r="P28" s="1255"/>
      <c r="Q28" s="1506" t="str">
        <f t="shared" si="0"/>
        <v/>
      </c>
      <c r="R28" s="1469">
        <f t="shared" si="1"/>
        <v>0</v>
      </c>
      <c r="S28" s="1442"/>
      <c r="T28" s="1442"/>
      <c r="U28" s="1442"/>
      <c r="V28" s="1442"/>
      <c r="W28" s="1442"/>
      <c r="X28" s="1442"/>
      <c r="Y28" s="1442"/>
      <c r="Z28" s="1442"/>
      <c r="AA28" s="1442"/>
      <c r="AB28" s="1442"/>
      <c r="AC28" s="1442"/>
      <c r="AD28" s="1442"/>
    </row>
    <row r="29" spans="1:30" s="34" customFormat="1" ht="24" customHeight="1" x14ac:dyDescent="0.2">
      <c r="A29" s="1527" t="str">
        <f>CONCATENATE('01_Carga'!$M$5,"_",$F29)</f>
        <v>FI__12</v>
      </c>
      <c r="B29" s="1527"/>
      <c r="C29" s="1558" t="str">
        <f t="shared" si="2"/>
        <v/>
      </c>
      <c r="D29" s="1559"/>
      <c r="E29" s="1557" t="str">
        <f t="shared" si="3"/>
        <v/>
      </c>
      <c r="F29" s="1201">
        <v>12</v>
      </c>
      <c r="G29" s="134" t="str">
        <f>IF(ISERROR(VLOOKUP($A29,Aspirantes!$A:$H,Aspirantes!$E$1,FALSE)),"",VLOOKUP($A29,Aspirantes!$A:$H,Aspirantes!$E$1,FALSE))</f>
        <v/>
      </c>
      <c r="H29" s="724" t="str">
        <f>IF(ISERROR(VLOOKUP($A29,Aspirantes!$A:$H,Aspirantes!$F$1,FALSE)),"",VLOOKUP($A29,Aspirantes!$A:$H,Aspirantes!$F$1,FALSE))</f>
        <v/>
      </c>
      <c r="I29" s="729" t="str">
        <f>IF(ISERROR(VLOOKUP($A29,Aspirantes!$A:$H,Aspirantes!$G$1,FALSE)),"",VLOOKUP($A29,Aspirantes!$A:$H,Aspirantes!$G$1,FALSE))</f>
        <v/>
      </c>
      <c r="J29" s="674" t="str">
        <f>IF(ISERROR(VLOOKUP($A29,Aspirantes!$A:$H,Aspirantes!$H$1,FALSE)),"",VLOOKUP($A29,Aspirantes!$A:$H,Aspirantes!$H$1,FALSE))</f>
        <v/>
      </c>
      <c r="K29" s="153"/>
      <c r="L29" s="553"/>
      <c r="M29" s="549"/>
      <c r="N29" s="228"/>
      <c r="O29" s="1657"/>
      <c r="P29" s="1255"/>
      <c r="Q29" s="1506" t="str">
        <f t="shared" si="0"/>
        <v/>
      </c>
      <c r="R29" s="1469">
        <f t="shared" si="1"/>
        <v>0</v>
      </c>
      <c r="S29" s="1442"/>
      <c r="T29" s="1442"/>
      <c r="U29" s="1442"/>
      <c r="V29" s="1442"/>
      <c r="W29" s="1442"/>
      <c r="X29" s="1442"/>
      <c r="Y29" s="1442"/>
      <c r="Z29" s="1442"/>
      <c r="AA29" s="1442"/>
      <c r="AB29" s="1442"/>
      <c r="AC29" s="1442"/>
      <c r="AD29" s="1442"/>
    </row>
    <row r="30" spans="1:30" s="34" customFormat="1" ht="24" customHeight="1" x14ac:dyDescent="0.2">
      <c r="A30" s="1527" t="str">
        <f>CONCATENATE('01_Carga'!$M$5,"_",$F30)</f>
        <v>FI__13</v>
      </c>
      <c r="B30" s="1527"/>
      <c r="C30" s="1558" t="str">
        <f t="shared" si="2"/>
        <v/>
      </c>
      <c r="D30" s="1559"/>
      <c r="E30" s="1557" t="str">
        <f t="shared" si="3"/>
        <v/>
      </c>
      <c r="F30" s="1201">
        <v>13</v>
      </c>
      <c r="G30" s="134" t="str">
        <f>IF(ISERROR(VLOOKUP($A30,Aspirantes!$A:$H,Aspirantes!$E$1,FALSE)),"",VLOOKUP($A30,Aspirantes!$A:$H,Aspirantes!$E$1,FALSE))</f>
        <v/>
      </c>
      <c r="H30" s="724" t="str">
        <f>IF(ISERROR(VLOOKUP($A30,Aspirantes!$A:$H,Aspirantes!$F$1,FALSE)),"",VLOOKUP($A30,Aspirantes!$A:$H,Aspirantes!$F$1,FALSE))</f>
        <v/>
      </c>
      <c r="I30" s="729" t="str">
        <f>IF(ISERROR(VLOOKUP($A30,Aspirantes!$A:$H,Aspirantes!$G$1,FALSE)),"",VLOOKUP($A30,Aspirantes!$A:$H,Aspirantes!$G$1,FALSE))</f>
        <v/>
      </c>
      <c r="J30" s="674" t="str">
        <f>IF(ISERROR(VLOOKUP($A30,Aspirantes!$A:$H,Aspirantes!$H$1,FALSE)),"",VLOOKUP($A30,Aspirantes!$A:$H,Aspirantes!$H$1,FALSE))</f>
        <v/>
      </c>
      <c r="K30" s="153"/>
      <c r="L30" s="553"/>
      <c r="M30" s="549"/>
      <c r="N30" s="228"/>
      <c r="O30" s="1657"/>
      <c r="P30" s="1255"/>
      <c r="Q30" s="1506" t="str">
        <f t="shared" si="0"/>
        <v/>
      </c>
      <c r="R30" s="1469">
        <f t="shared" si="1"/>
        <v>0</v>
      </c>
      <c r="S30" s="1442"/>
      <c r="T30" s="1442"/>
      <c r="U30" s="1442"/>
      <c r="V30" s="1442"/>
      <c r="W30" s="1442"/>
      <c r="X30" s="1442"/>
      <c r="Y30" s="1442"/>
      <c r="Z30" s="1442"/>
      <c r="AA30" s="1442"/>
      <c r="AB30" s="1442"/>
      <c r="AC30" s="1442"/>
      <c r="AD30" s="1442"/>
    </row>
    <row r="31" spans="1:30" s="34" customFormat="1" ht="24" customHeight="1" x14ac:dyDescent="0.2">
      <c r="A31" s="1527" t="str">
        <f>CONCATENATE('01_Carga'!$M$5,"_",$F31)</f>
        <v>FI__14</v>
      </c>
      <c r="B31" s="1527"/>
      <c r="C31" s="1558" t="str">
        <f t="shared" si="2"/>
        <v/>
      </c>
      <c r="D31" s="1559"/>
      <c r="E31" s="1557" t="str">
        <f t="shared" si="3"/>
        <v/>
      </c>
      <c r="F31" s="1201">
        <v>14</v>
      </c>
      <c r="G31" s="134" t="str">
        <f>IF(ISERROR(VLOOKUP($A31,Aspirantes!$A:$H,Aspirantes!$E$1,FALSE)),"",VLOOKUP($A31,Aspirantes!$A:$H,Aspirantes!$E$1,FALSE))</f>
        <v/>
      </c>
      <c r="H31" s="724" t="str">
        <f>IF(ISERROR(VLOOKUP($A31,Aspirantes!$A:$H,Aspirantes!$F$1,FALSE)),"",VLOOKUP($A31,Aspirantes!$A:$H,Aspirantes!$F$1,FALSE))</f>
        <v/>
      </c>
      <c r="I31" s="729" t="str">
        <f>IF(ISERROR(VLOOKUP($A31,Aspirantes!$A:$H,Aspirantes!$G$1,FALSE)),"",VLOOKUP($A31,Aspirantes!$A:$H,Aspirantes!$G$1,FALSE))</f>
        <v/>
      </c>
      <c r="J31" s="674" t="str">
        <f>IF(ISERROR(VLOOKUP($A31,Aspirantes!$A:$H,Aspirantes!$H$1,FALSE)),"",VLOOKUP($A31,Aspirantes!$A:$H,Aspirantes!$H$1,FALSE))</f>
        <v/>
      </c>
      <c r="K31" s="153"/>
      <c r="L31" s="553"/>
      <c r="M31" s="549"/>
      <c r="N31" s="228"/>
      <c r="O31" s="1657"/>
      <c r="P31" s="1255"/>
      <c r="Q31" s="1506" t="str">
        <f t="shared" si="0"/>
        <v/>
      </c>
      <c r="R31" s="1469">
        <f t="shared" si="1"/>
        <v>0</v>
      </c>
      <c r="S31" s="1442"/>
      <c r="T31" s="1442"/>
      <c r="U31" s="1442"/>
      <c r="V31" s="1442"/>
      <c r="W31" s="1442"/>
      <c r="X31" s="1442"/>
      <c r="Y31" s="1442"/>
      <c r="Z31" s="1442"/>
      <c r="AA31" s="1442"/>
      <c r="AB31" s="1442"/>
      <c r="AC31" s="1442"/>
      <c r="AD31" s="1442"/>
    </row>
    <row r="32" spans="1:30" s="34" customFormat="1" ht="24" customHeight="1" x14ac:dyDescent="0.2">
      <c r="A32" s="1527" t="str">
        <f>CONCATENATE('01_Carga'!$M$5,"_",$F32)</f>
        <v>FI__15</v>
      </c>
      <c r="B32" s="1527"/>
      <c r="C32" s="1558" t="str">
        <f t="shared" si="2"/>
        <v/>
      </c>
      <c r="D32" s="1559"/>
      <c r="E32" s="1557" t="str">
        <f t="shared" si="3"/>
        <v/>
      </c>
      <c r="F32" s="1201">
        <v>15</v>
      </c>
      <c r="G32" s="134" t="str">
        <f>IF(ISERROR(VLOOKUP($A32,Aspirantes!$A:$H,Aspirantes!$E$1,FALSE)),"",VLOOKUP($A32,Aspirantes!$A:$H,Aspirantes!$E$1,FALSE))</f>
        <v/>
      </c>
      <c r="H32" s="724" t="str">
        <f>IF(ISERROR(VLOOKUP($A32,Aspirantes!$A:$H,Aspirantes!$F$1,FALSE)),"",VLOOKUP($A32,Aspirantes!$A:$H,Aspirantes!$F$1,FALSE))</f>
        <v/>
      </c>
      <c r="I32" s="729" t="str">
        <f>IF(ISERROR(VLOOKUP($A32,Aspirantes!$A:$H,Aspirantes!$G$1,FALSE)),"",VLOOKUP($A32,Aspirantes!$A:$H,Aspirantes!$G$1,FALSE))</f>
        <v/>
      </c>
      <c r="J32" s="674" t="str">
        <f>IF(ISERROR(VLOOKUP($A32,Aspirantes!$A:$H,Aspirantes!$H$1,FALSE)),"",VLOOKUP($A32,Aspirantes!$A:$H,Aspirantes!$H$1,FALSE))</f>
        <v/>
      </c>
      <c r="K32" s="153"/>
      <c r="L32" s="553"/>
      <c r="M32" s="549"/>
      <c r="N32" s="228"/>
      <c r="O32" s="1657"/>
      <c r="P32" s="1255"/>
      <c r="Q32" s="1506" t="str">
        <f t="shared" si="0"/>
        <v/>
      </c>
      <c r="R32" s="1469">
        <f t="shared" si="1"/>
        <v>0</v>
      </c>
      <c r="S32" s="1442"/>
      <c r="T32" s="1442"/>
      <c r="U32" s="1442"/>
      <c r="V32" s="1442"/>
      <c r="W32" s="1442"/>
      <c r="X32" s="1442"/>
      <c r="Y32" s="1442"/>
      <c r="Z32" s="1442"/>
      <c r="AA32" s="1442"/>
      <c r="AB32" s="1442"/>
      <c r="AC32" s="1442"/>
      <c r="AD32" s="1442"/>
    </row>
    <row r="33" spans="1:30" s="34" customFormat="1" ht="24" customHeight="1" x14ac:dyDescent="0.2">
      <c r="A33" s="1527" t="str">
        <f>CONCATENATE('01_Carga'!$M$5,"_",$F33)</f>
        <v>FI__16</v>
      </c>
      <c r="B33" s="1527"/>
      <c r="C33" s="1558" t="str">
        <f t="shared" si="2"/>
        <v/>
      </c>
      <c r="D33" s="1559"/>
      <c r="E33" s="1557" t="str">
        <f t="shared" si="3"/>
        <v/>
      </c>
      <c r="F33" s="1201">
        <v>16</v>
      </c>
      <c r="G33" s="134" t="str">
        <f>IF(ISERROR(VLOOKUP($A33,Aspirantes!$A:$H,Aspirantes!$E$1,FALSE)),"",VLOOKUP($A33,Aspirantes!$A:$H,Aspirantes!$E$1,FALSE))</f>
        <v/>
      </c>
      <c r="H33" s="724" t="str">
        <f>IF(ISERROR(VLOOKUP($A33,Aspirantes!$A:$H,Aspirantes!$F$1,FALSE)),"",VLOOKUP($A33,Aspirantes!$A:$H,Aspirantes!$F$1,FALSE))</f>
        <v/>
      </c>
      <c r="I33" s="729" t="str">
        <f>IF(ISERROR(VLOOKUP($A33,Aspirantes!$A:$H,Aspirantes!$G$1,FALSE)),"",VLOOKUP($A33,Aspirantes!$A:$H,Aspirantes!$G$1,FALSE))</f>
        <v/>
      </c>
      <c r="J33" s="674" t="str">
        <f>IF(ISERROR(VLOOKUP($A33,Aspirantes!$A:$H,Aspirantes!$H$1,FALSE)),"",VLOOKUP($A33,Aspirantes!$A:$H,Aspirantes!$H$1,FALSE))</f>
        <v/>
      </c>
      <c r="K33" s="153"/>
      <c r="L33" s="553"/>
      <c r="M33" s="549"/>
      <c r="N33" s="228"/>
      <c r="O33" s="1657"/>
      <c r="P33" s="1255"/>
      <c r="Q33" s="1506" t="str">
        <f t="shared" si="0"/>
        <v/>
      </c>
      <c r="R33" s="1469">
        <f t="shared" si="1"/>
        <v>0</v>
      </c>
      <c r="S33" s="1442"/>
      <c r="T33" s="1442"/>
      <c r="U33" s="1442"/>
      <c r="V33" s="1442"/>
      <c r="W33" s="1442"/>
      <c r="X33" s="1442"/>
      <c r="Y33" s="1442"/>
      <c r="Z33" s="1442"/>
      <c r="AA33" s="1442"/>
      <c r="AB33" s="1442"/>
      <c r="AC33" s="1442"/>
      <c r="AD33" s="1442"/>
    </row>
    <row r="34" spans="1:30" s="34" customFormat="1" ht="24" customHeight="1" x14ac:dyDescent="0.2">
      <c r="A34" s="1527" t="str">
        <f>CONCATENATE('01_Carga'!$M$5,"_",$F34)</f>
        <v>FI__17</v>
      </c>
      <c r="B34" s="1527"/>
      <c r="C34" s="1558" t="str">
        <f t="shared" si="2"/>
        <v/>
      </c>
      <c r="D34" s="1559"/>
      <c r="E34" s="1557" t="str">
        <f t="shared" si="3"/>
        <v/>
      </c>
      <c r="F34" s="1201">
        <v>17</v>
      </c>
      <c r="G34" s="134" t="str">
        <f>IF(ISERROR(VLOOKUP($A34,Aspirantes!$A:$H,Aspirantes!$E$1,FALSE)),"",VLOOKUP($A34,Aspirantes!$A:$H,Aspirantes!$E$1,FALSE))</f>
        <v/>
      </c>
      <c r="H34" s="724" t="str">
        <f>IF(ISERROR(VLOOKUP($A34,Aspirantes!$A:$H,Aspirantes!$F$1,FALSE)),"",VLOOKUP($A34,Aspirantes!$A:$H,Aspirantes!$F$1,FALSE))</f>
        <v/>
      </c>
      <c r="I34" s="729" t="str">
        <f>IF(ISERROR(VLOOKUP($A34,Aspirantes!$A:$H,Aspirantes!$G$1,FALSE)),"",VLOOKUP($A34,Aspirantes!$A:$H,Aspirantes!$G$1,FALSE))</f>
        <v/>
      </c>
      <c r="J34" s="674" t="str">
        <f>IF(ISERROR(VLOOKUP($A34,Aspirantes!$A:$H,Aspirantes!$H$1,FALSE)),"",VLOOKUP($A34,Aspirantes!$A:$H,Aspirantes!$H$1,FALSE))</f>
        <v/>
      </c>
      <c r="K34" s="153"/>
      <c r="L34" s="553"/>
      <c r="M34" s="549"/>
      <c r="N34" s="228"/>
      <c r="O34" s="1657"/>
      <c r="P34" s="1255"/>
      <c r="Q34" s="1506" t="str">
        <f t="shared" si="0"/>
        <v/>
      </c>
      <c r="R34" s="1469">
        <f t="shared" si="1"/>
        <v>0</v>
      </c>
      <c r="S34" s="1442"/>
      <c r="T34" s="1442"/>
      <c r="U34" s="1442"/>
      <c r="V34" s="1442"/>
      <c r="W34" s="1442"/>
      <c r="X34" s="1442"/>
      <c r="Y34" s="1442"/>
      <c r="Z34" s="1442"/>
      <c r="AA34" s="1442"/>
      <c r="AB34" s="1442"/>
      <c r="AC34" s="1442"/>
      <c r="AD34" s="1442"/>
    </row>
    <row r="35" spans="1:30" s="34" customFormat="1" ht="24" customHeight="1" x14ac:dyDescent="0.2">
      <c r="A35" s="1527" t="str">
        <f>CONCATENATE('01_Carga'!$M$5,"_",$F35)</f>
        <v>FI__18</v>
      </c>
      <c r="B35" s="1527"/>
      <c r="C35" s="1558" t="str">
        <f t="shared" si="2"/>
        <v/>
      </c>
      <c r="D35" s="1559"/>
      <c r="E35" s="1557" t="str">
        <f t="shared" si="3"/>
        <v/>
      </c>
      <c r="F35" s="1201">
        <v>18</v>
      </c>
      <c r="G35" s="134" t="str">
        <f>IF(ISERROR(VLOOKUP($A35,Aspirantes!$A:$H,Aspirantes!$E$1,FALSE)),"",VLOOKUP($A35,Aspirantes!$A:$H,Aspirantes!$E$1,FALSE))</f>
        <v/>
      </c>
      <c r="H35" s="724" t="str">
        <f>IF(ISERROR(VLOOKUP($A35,Aspirantes!$A:$H,Aspirantes!$F$1,FALSE)),"",VLOOKUP($A35,Aspirantes!$A:$H,Aspirantes!$F$1,FALSE))</f>
        <v/>
      </c>
      <c r="I35" s="729" t="str">
        <f>IF(ISERROR(VLOOKUP($A35,Aspirantes!$A:$H,Aspirantes!$G$1,FALSE)),"",VLOOKUP($A35,Aspirantes!$A:$H,Aspirantes!$G$1,FALSE))</f>
        <v/>
      </c>
      <c r="J35" s="674" t="str">
        <f>IF(ISERROR(VLOOKUP($A35,Aspirantes!$A:$H,Aspirantes!$H$1,FALSE)),"",VLOOKUP($A35,Aspirantes!$A:$H,Aspirantes!$H$1,FALSE))</f>
        <v/>
      </c>
      <c r="K35" s="153"/>
      <c r="L35" s="553"/>
      <c r="M35" s="549"/>
      <c r="N35" s="228"/>
      <c r="O35" s="1657"/>
      <c r="P35" s="1255"/>
      <c r="Q35" s="1506" t="str">
        <f t="shared" si="0"/>
        <v/>
      </c>
      <c r="R35" s="1469">
        <f t="shared" si="1"/>
        <v>0</v>
      </c>
      <c r="S35" s="1442"/>
      <c r="T35" s="1442"/>
      <c r="U35" s="1442"/>
      <c r="V35" s="1442"/>
      <c r="W35" s="1442"/>
      <c r="X35" s="1442"/>
      <c r="Y35" s="1442"/>
      <c r="Z35" s="1442"/>
      <c r="AA35" s="1442"/>
      <c r="AB35" s="1442"/>
      <c r="AC35" s="1442"/>
      <c r="AD35" s="1442"/>
    </row>
    <row r="36" spans="1:30" s="34" customFormat="1" ht="24" customHeight="1" x14ac:dyDescent="0.2">
      <c r="A36" s="1527" t="str">
        <f>CONCATENATE('01_Carga'!$M$5,"_",$F36)</f>
        <v>FI__19</v>
      </c>
      <c r="B36" s="1527"/>
      <c r="C36" s="1558" t="str">
        <f t="shared" si="2"/>
        <v/>
      </c>
      <c r="D36" s="1559"/>
      <c r="E36" s="1557" t="str">
        <f t="shared" si="3"/>
        <v/>
      </c>
      <c r="F36" s="1201">
        <v>19</v>
      </c>
      <c r="G36" s="134" t="str">
        <f>IF(ISERROR(VLOOKUP($A36,Aspirantes!$A:$H,Aspirantes!$E$1,FALSE)),"",VLOOKUP($A36,Aspirantes!$A:$H,Aspirantes!$E$1,FALSE))</f>
        <v/>
      </c>
      <c r="H36" s="724" t="str">
        <f>IF(ISERROR(VLOOKUP($A36,Aspirantes!$A:$H,Aspirantes!$F$1,FALSE)),"",VLOOKUP($A36,Aspirantes!$A:$H,Aspirantes!$F$1,FALSE))</f>
        <v/>
      </c>
      <c r="I36" s="729" t="str">
        <f>IF(ISERROR(VLOOKUP($A36,Aspirantes!$A:$H,Aspirantes!$G$1,FALSE)),"",VLOOKUP($A36,Aspirantes!$A:$H,Aspirantes!$G$1,FALSE))</f>
        <v/>
      </c>
      <c r="J36" s="674" t="str">
        <f>IF(ISERROR(VLOOKUP($A36,Aspirantes!$A:$H,Aspirantes!$H$1,FALSE)),"",VLOOKUP($A36,Aspirantes!$A:$H,Aspirantes!$H$1,FALSE))</f>
        <v/>
      </c>
      <c r="K36" s="153"/>
      <c r="L36" s="553"/>
      <c r="M36" s="549"/>
      <c r="N36" s="228"/>
      <c r="O36" s="1657"/>
      <c r="P36" s="1255"/>
      <c r="Q36" s="1506" t="str">
        <f t="shared" si="0"/>
        <v/>
      </c>
      <c r="R36" s="1469">
        <f t="shared" si="1"/>
        <v>0</v>
      </c>
      <c r="S36" s="1442"/>
      <c r="T36" s="1442"/>
      <c r="U36" s="1442"/>
      <c r="V36" s="1442"/>
      <c r="W36" s="1442"/>
      <c r="X36" s="1442"/>
      <c r="Y36" s="1442"/>
      <c r="Z36" s="1442"/>
      <c r="AA36" s="1442"/>
      <c r="AB36" s="1442"/>
      <c r="AC36" s="1442"/>
      <c r="AD36" s="1442"/>
    </row>
    <row r="37" spans="1:30" s="34" customFormat="1" ht="24" customHeight="1" x14ac:dyDescent="0.2">
      <c r="A37" s="1527" t="str">
        <f>CONCATENATE('01_Carga'!$M$5,"_",$F37)</f>
        <v>FI__20</v>
      </c>
      <c r="B37" s="1527"/>
      <c r="C37" s="1558" t="str">
        <f t="shared" si="2"/>
        <v/>
      </c>
      <c r="D37" s="1559"/>
      <c r="E37" s="1557" t="str">
        <f t="shared" si="3"/>
        <v/>
      </c>
      <c r="F37" s="1201">
        <v>20</v>
      </c>
      <c r="G37" s="134" t="str">
        <f>IF(ISERROR(VLOOKUP($A37,Aspirantes!$A:$H,Aspirantes!$E$1,FALSE)),"",VLOOKUP($A37,Aspirantes!$A:$H,Aspirantes!$E$1,FALSE))</f>
        <v/>
      </c>
      <c r="H37" s="724" t="str">
        <f>IF(ISERROR(VLOOKUP($A37,Aspirantes!$A:$H,Aspirantes!$F$1,FALSE)),"",VLOOKUP($A37,Aspirantes!$A:$H,Aspirantes!$F$1,FALSE))</f>
        <v/>
      </c>
      <c r="I37" s="729" t="str">
        <f>IF(ISERROR(VLOOKUP($A37,Aspirantes!$A:$H,Aspirantes!$G$1,FALSE)),"",VLOOKUP($A37,Aspirantes!$A:$H,Aspirantes!$G$1,FALSE))</f>
        <v/>
      </c>
      <c r="J37" s="674" t="str">
        <f>IF(ISERROR(VLOOKUP($A37,Aspirantes!$A:$H,Aspirantes!$H$1,FALSE)),"",VLOOKUP($A37,Aspirantes!$A:$H,Aspirantes!$H$1,FALSE))</f>
        <v/>
      </c>
      <c r="K37" s="153"/>
      <c r="L37" s="553"/>
      <c r="M37" s="549"/>
      <c r="N37" s="228"/>
      <c r="O37" s="1657"/>
      <c r="P37" s="1255"/>
      <c r="Q37" s="1506" t="str">
        <f t="shared" si="0"/>
        <v/>
      </c>
      <c r="R37" s="1469">
        <f t="shared" si="1"/>
        <v>0</v>
      </c>
      <c r="S37" s="1442"/>
      <c r="T37" s="1442"/>
      <c r="U37" s="1442"/>
      <c r="V37" s="1442"/>
      <c r="W37" s="1442"/>
      <c r="X37" s="1442"/>
      <c r="Y37" s="1442"/>
      <c r="Z37" s="1442"/>
      <c r="AA37" s="1442"/>
      <c r="AB37" s="1442"/>
      <c r="AC37" s="1442"/>
      <c r="AD37" s="1442"/>
    </row>
    <row r="38" spans="1:30" s="34" customFormat="1" ht="24" customHeight="1" x14ac:dyDescent="0.2">
      <c r="A38" s="1527" t="str">
        <f>CONCATENATE('01_Carga'!$M$5,"_",$F38)</f>
        <v>FI__21</v>
      </c>
      <c r="B38" s="1527"/>
      <c r="C38" s="1558" t="str">
        <f t="shared" si="2"/>
        <v/>
      </c>
      <c r="D38" s="1559"/>
      <c r="E38" s="1557" t="str">
        <f t="shared" si="3"/>
        <v/>
      </c>
      <c r="F38" s="1201">
        <v>21</v>
      </c>
      <c r="G38" s="134" t="str">
        <f>IF(ISERROR(VLOOKUP($A38,Aspirantes!$A:$H,Aspirantes!$E$1,FALSE)),"",VLOOKUP($A38,Aspirantes!$A:$H,Aspirantes!$E$1,FALSE))</f>
        <v/>
      </c>
      <c r="H38" s="724" t="str">
        <f>IF(ISERROR(VLOOKUP($A38,Aspirantes!$A:$H,Aspirantes!$F$1,FALSE)),"",VLOOKUP($A38,Aspirantes!$A:$H,Aspirantes!$F$1,FALSE))</f>
        <v/>
      </c>
      <c r="I38" s="729" t="str">
        <f>IF(ISERROR(VLOOKUP($A38,Aspirantes!$A:$H,Aspirantes!$G$1,FALSE)),"",VLOOKUP($A38,Aspirantes!$A:$H,Aspirantes!$G$1,FALSE))</f>
        <v/>
      </c>
      <c r="J38" s="674" t="str">
        <f>IF(ISERROR(VLOOKUP($A38,Aspirantes!$A:$H,Aspirantes!$H$1,FALSE)),"",VLOOKUP($A38,Aspirantes!$A:$H,Aspirantes!$H$1,FALSE))</f>
        <v/>
      </c>
      <c r="K38" s="153"/>
      <c r="L38" s="553"/>
      <c r="M38" s="549"/>
      <c r="N38" s="228"/>
      <c r="O38" s="1657"/>
      <c r="P38" s="1255"/>
      <c r="Q38" s="1506" t="str">
        <f t="shared" si="0"/>
        <v/>
      </c>
      <c r="R38" s="1469">
        <f t="shared" si="1"/>
        <v>0</v>
      </c>
      <c r="S38" s="1442"/>
      <c r="T38" s="1442"/>
      <c r="U38" s="1442"/>
      <c r="V38" s="1442"/>
      <c r="W38" s="1442"/>
      <c r="X38" s="1442"/>
      <c r="Y38" s="1442"/>
      <c r="Z38" s="1442"/>
      <c r="AA38" s="1442"/>
      <c r="AB38" s="1442"/>
      <c r="AC38" s="1442"/>
      <c r="AD38" s="1442"/>
    </row>
    <row r="39" spans="1:30" s="34" customFormat="1" ht="24" customHeight="1" x14ac:dyDescent="0.2">
      <c r="A39" s="1527" t="str">
        <f>CONCATENATE('01_Carga'!$M$5,"_",$F39)</f>
        <v>FI__22</v>
      </c>
      <c r="B39" s="1527"/>
      <c r="C39" s="1558" t="str">
        <f t="shared" si="2"/>
        <v/>
      </c>
      <c r="D39" s="1559"/>
      <c r="E39" s="1557" t="str">
        <f t="shared" si="3"/>
        <v/>
      </c>
      <c r="F39" s="1201">
        <v>22</v>
      </c>
      <c r="G39" s="134" t="str">
        <f>IF(ISERROR(VLOOKUP($A39,Aspirantes!$A:$H,Aspirantes!$E$1,FALSE)),"",VLOOKUP($A39,Aspirantes!$A:$H,Aspirantes!$E$1,FALSE))</f>
        <v/>
      </c>
      <c r="H39" s="724" t="str">
        <f>IF(ISERROR(VLOOKUP($A39,Aspirantes!$A:$H,Aspirantes!$F$1,FALSE)),"",VLOOKUP($A39,Aspirantes!$A:$H,Aspirantes!$F$1,FALSE))</f>
        <v/>
      </c>
      <c r="I39" s="729" t="str">
        <f>IF(ISERROR(VLOOKUP($A39,Aspirantes!$A:$H,Aspirantes!$G$1,FALSE)),"",VLOOKUP($A39,Aspirantes!$A:$H,Aspirantes!$G$1,FALSE))</f>
        <v/>
      </c>
      <c r="J39" s="674" t="str">
        <f>IF(ISERROR(VLOOKUP($A39,Aspirantes!$A:$H,Aspirantes!$H$1,FALSE)),"",VLOOKUP($A39,Aspirantes!$A:$H,Aspirantes!$H$1,FALSE))</f>
        <v/>
      </c>
      <c r="K39" s="153"/>
      <c r="L39" s="553"/>
      <c r="M39" s="549"/>
      <c r="N39" s="228"/>
      <c r="O39" s="1657"/>
      <c r="P39" s="1255"/>
      <c r="Q39" s="1506" t="str">
        <f t="shared" si="0"/>
        <v/>
      </c>
      <c r="R39" s="1469">
        <f t="shared" si="1"/>
        <v>0</v>
      </c>
      <c r="S39" s="1442"/>
      <c r="T39" s="1442"/>
      <c r="U39" s="1442"/>
      <c r="V39" s="1442"/>
      <c r="W39" s="1442"/>
      <c r="X39" s="1442"/>
      <c r="Y39" s="1442"/>
      <c r="Z39" s="1442"/>
      <c r="AA39" s="1442"/>
      <c r="AB39" s="1442"/>
      <c r="AC39" s="1442"/>
      <c r="AD39" s="1442"/>
    </row>
    <row r="40" spans="1:30" s="34" customFormat="1" ht="24" customHeight="1" x14ac:dyDescent="0.2">
      <c r="A40" s="1527" t="str">
        <f>CONCATENATE('01_Carga'!$M$5,"_",$F40)</f>
        <v>FI__23</v>
      </c>
      <c r="B40" s="1527"/>
      <c r="C40" s="1558" t="str">
        <f t="shared" si="2"/>
        <v/>
      </c>
      <c r="D40" s="1559"/>
      <c r="E40" s="1557" t="str">
        <f t="shared" si="3"/>
        <v/>
      </c>
      <c r="F40" s="1201">
        <v>23</v>
      </c>
      <c r="G40" s="134" t="str">
        <f>IF(ISERROR(VLOOKUP($A40,Aspirantes!$A:$H,Aspirantes!$E$1,FALSE)),"",VLOOKUP($A40,Aspirantes!$A:$H,Aspirantes!$E$1,FALSE))</f>
        <v/>
      </c>
      <c r="H40" s="724" t="str">
        <f>IF(ISERROR(VLOOKUP($A40,Aspirantes!$A:$H,Aspirantes!$F$1,FALSE)),"",VLOOKUP($A40,Aspirantes!$A:$H,Aspirantes!$F$1,FALSE))</f>
        <v/>
      </c>
      <c r="I40" s="729" t="str">
        <f>IF(ISERROR(VLOOKUP($A40,Aspirantes!$A:$H,Aspirantes!$G$1,FALSE)),"",VLOOKUP($A40,Aspirantes!$A:$H,Aspirantes!$G$1,FALSE))</f>
        <v/>
      </c>
      <c r="J40" s="674" t="str">
        <f>IF(ISERROR(VLOOKUP($A40,Aspirantes!$A:$H,Aspirantes!$H$1,FALSE)),"",VLOOKUP($A40,Aspirantes!$A:$H,Aspirantes!$H$1,FALSE))</f>
        <v/>
      </c>
      <c r="K40" s="153"/>
      <c r="L40" s="553"/>
      <c r="M40" s="549"/>
      <c r="N40" s="228"/>
      <c r="O40" s="1657"/>
      <c r="P40" s="1255"/>
      <c r="Q40" s="1506" t="str">
        <f t="shared" si="0"/>
        <v/>
      </c>
      <c r="R40" s="1469">
        <f t="shared" si="1"/>
        <v>0</v>
      </c>
      <c r="S40" s="1442"/>
      <c r="T40" s="1442"/>
      <c r="U40" s="1442"/>
      <c r="V40" s="1442"/>
      <c r="W40" s="1442"/>
      <c r="X40" s="1442"/>
      <c r="Y40" s="1442"/>
      <c r="Z40" s="1442"/>
      <c r="AA40" s="1442"/>
      <c r="AB40" s="1442"/>
      <c r="AC40" s="1442"/>
      <c r="AD40" s="1442"/>
    </row>
    <row r="41" spans="1:30" s="34" customFormat="1" ht="24" customHeight="1" x14ac:dyDescent="0.2">
      <c r="A41" s="1527" t="str">
        <f>CONCATENATE('01_Carga'!$M$5,"_",$F41)</f>
        <v>FI__24</v>
      </c>
      <c r="B41" s="1527"/>
      <c r="C41" s="1558" t="str">
        <f t="shared" si="2"/>
        <v/>
      </c>
      <c r="D41" s="1559"/>
      <c r="E41" s="1557" t="str">
        <f t="shared" si="3"/>
        <v/>
      </c>
      <c r="F41" s="1201">
        <v>24</v>
      </c>
      <c r="G41" s="134" t="str">
        <f>IF(ISERROR(VLOOKUP($A41,Aspirantes!$A:$H,Aspirantes!$E$1,FALSE)),"",VLOOKUP($A41,Aspirantes!$A:$H,Aspirantes!$E$1,FALSE))</f>
        <v/>
      </c>
      <c r="H41" s="724" t="str">
        <f>IF(ISERROR(VLOOKUP($A41,Aspirantes!$A:$H,Aspirantes!$F$1,FALSE)),"",VLOOKUP($A41,Aspirantes!$A:$H,Aspirantes!$F$1,FALSE))</f>
        <v/>
      </c>
      <c r="I41" s="729" t="str">
        <f>IF(ISERROR(VLOOKUP($A41,Aspirantes!$A:$H,Aspirantes!$G$1,FALSE)),"",VLOOKUP($A41,Aspirantes!$A:$H,Aspirantes!$G$1,FALSE))</f>
        <v/>
      </c>
      <c r="J41" s="674" t="str">
        <f>IF(ISERROR(VLOOKUP($A41,Aspirantes!$A:$H,Aspirantes!$H$1,FALSE)),"",VLOOKUP($A41,Aspirantes!$A:$H,Aspirantes!$H$1,FALSE))</f>
        <v/>
      </c>
      <c r="K41" s="153"/>
      <c r="L41" s="553"/>
      <c r="M41" s="549"/>
      <c r="N41" s="228"/>
      <c r="O41" s="1657"/>
      <c r="P41" s="1255"/>
      <c r="Q41" s="1506" t="str">
        <f t="shared" si="0"/>
        <v/>
      </c>
      <c r="R41" s="1469">
        <f t="shared" si="1"/>
        <v>0</v>
      </c>
      <c r="S41" s="1442"/>
      <c r="T41" s="1442"/>
      <c r="U41" s="1442"/>
      <c r="V41" s="1442"/>
      <c r="W41" s="1442"/>
      <c r="X41" s="1442"/>
      <c r="Y41" s="1442"/>
      <c r="Z41" s="1442"/>
      <c r="AA41" s="1442"/>
      <c r="AB41" s="1442"/>
      <c r="AC41" s="1442"/>
      <c r="AD41" s="1442"/>
    </row>
    <row r="42" spans="1:30" s="34" customFormat="1" ht="24" customHeight="1" x14ac:dyDescent="0.2">
      <c r="A42" s="1527" t="str">
        <f>CONCATENATE('01_Carga'!$M$5,"_",$F42)</f>
        <v>FI__25</v>
      </c>
      <c r="B42" s="1527"/>
      <c r="C42" s="1558" t="str">
        <f t="shared" si="2"/>
        <v/>
      </c>
      <c r="D42" s="1559"/>
      <c r="E42" s="1557" t="str">
        <f t="shared" si="3"/>
        <v/>
      </c>
      <c r="F42" s="1201">
        <v>25</v>
      </c>
      <c r="G42" s="134" t="str">
        <f>IF(ISERROR(VLOOKUP($A42,Aspirantes!$A:$H,Aspirantes!$E$1,FALSE)),"",VLOOKUP($A42,Aspirantes!$A:$H,Aspirantes!$E$1,FALSE))</f>
        <v/>
      </c>
      <c r="H42" s="724" t="str">
        <f>IF(ISERROR(VLOOKUP($A42,Aspirantes!$A:$H,Aspirantes!$F$1,FALSE)),"",VLOOKUP($A42,Aspirantes!$A:$H,Aspirantes!$F$1,FALSE))</f>
        <v/>
      </c>
      <c r="I42" s="729" t="str">
        <f>IF(ISERROR(VLOOKUP($A42,Aspirantes!$A:$H,Aspirantes!$G$1,FALSE)),"",VLOOKUP($A42,Aspirantes!$A:$H,Aspirantes!$G$1,FALSE))</f>
        <v/>
      </c>
      <c r="J42" s="674" t="str">
        <f>IF(ISERROR(VLOOKUP($A42,Aspirantes!$A:$H,Aspirantes!$H$1,FALSE)),"",VLOOKUP($A42,Aspirantes!$A:$H,Aspirantes!$H$1,FALSE))</f>
        <v/>
      </c>
      <c r="K42" s="153"/>
      <c r="L42" s="553"/>
      <c r="M42" s="549"/>
      <c r="N42" s="228"/>
      <c r="O42" s="1657"/>
      <c r="P42" s="1255"/>
      <c r="Q42" s="1506" t="str">
        <f t="shared" si="0"/>
        <v/>
      </c>
      <c r="R42" s="1469">
        <f t="shared" si="1"/>
        <v>0</v>
      </c>
      <c r="S42" s="1442"/>
      <c r="T42" s="1442"/>
      <c r="U42" s="1442"/>
      <c r="V42" s="1442"/>
      <c r="W42" s="1442"/>
      <c r="X42" s="1442"/>
      <c r="Y42" s="1442"/>
      <c r="Z42" s="1442"/>
      <c r="AA42" s="1442"/>
      <c r="AB42" s="1442"/>
      <c r="AC42" s="1442"/>
      <c r="AD42" s="1442"/>
    </row>
    <row r="43" spans="1:30" s="34" customFormat="1" ht="24" customHeight="1" x14ac:dyDescent="0.2">
      <c r="A43" s="1527" t="str">
        <f>CONCATENATE('01_Carga'!$M$5,"_",$F43)</f>
        <v>FI__26</v>
      </c>
      <c r="B43" s="1527"/>
      <c r="C43" s="1558" t="str">
        <f t="shared" si="2"/>
        <v/>
      </c>
      <c r="D43" s="1559"/>
      <c r="E43" s="1557" t="str">
        <f t="shared" si="3"/>
        <v/>
      </c>
      <c r="F43" s="1201">
        <v>26</v>
      </c>
      <c r="G43" s="134" t="str">
        <f>IF(ISERROR(VLOOKUP($A43,Aspirantes!$A:$H,Aspirantes!$E$1,FALSE)),"",VLOOKUP($A43,Aspirantes!$A:$H,Aspirantes!$E$1,FALSE))</f>
        <v/>
      </c>
      <c r="H43" s="724" t="str">
        <f>IF(ISERROR(VLOOKUP($A43,Aspirantes!$A:$H,Aspirantes!$F$1,FALSE)),"",VLOOKUP($A43,Aspirantes!$A:$H,Aspirantes!$F$1,FALSE))</f>
        <v/>
      </c>
      <c r="I43" s="729" t="str">
        <f>IF(ISERROR(VLOOKUP($A43,Aspirantes!$A:$H,Aspirantes!$G$1,FALSE)),"",VLOOKUP($A43,Aspirantes!$A:$H,Aspirantes!$G$1,FALSE))</f>
        <v/>
      </c>
      <c r="J43" s="674" t="str">
        <f>IF(ISERROR(VLOOKUP($A43,Aspirantes!$A:$H,Aspirantes!$H$1,FALSE)),"",VLOOKUP($A43,Aspirantes!$A:$H,Aspirantes!$H$1,FALSE))</f>
        <v/>
      </c>
      <c r="K43" s="153"/>
      <c r="L43" s="553"/>
      <c r="M43" s="549"/>
      <c r="N43" s="228"/>
      <c r="O43" s="1657"/>
      <c r="P43" s="1255"/>
      <c r="Q43" s="1506" t="str">
        <f t="shared" si="0"/>
        <v/>
      </c>
      <c r="R43" s="1469">
        <f t="shared" si="1"/>
        <v>0</v>
      </c>
      <c r="S43" s="1442"/>
      <c r="T43" s="1442"/>
      <c r="U43" s="1442"/>
      <c r="V43" s="1442"/>
      <c r="W43" s="1442"/>
      <c r="X43" s="1442"/>
      <c r="Y43" s="1442"/>
      <c r="Z43" s="1442"/>
      <c r="AA43" s="1442"/>
      <c r="AB43" s="1442"/>
      <c r="AC43" s="1442"/>
      <c r="AD43" s="1442"/>
    </row>
    <row r="44" spans="1:30" s="34" customFormat="1" ht="24" customHeight="1" x14ac:dyDescent="0.2">
      <c r="A44" s="1527" t="str">
        <f>CONCATENATE('01_Carga'!$M$5,"_",$F44)</f>
        <v>FI__27</v>
      </c>
      <c r="B44" s="1527"/>
      <c r="C44" s="1558" t="str">
        <f t="shared" si="2"/>
        <v/>
      </c>
      <c r="D44" s="1559"/>
      <c r="E44" s="1557" t="str">
        <f t="shared" si="3"/>
        <v/>
      </c>
      <c r="F44" s="1201">
        <v>27</v>
      </c>
      <c r="G44" s="134" t="str">
        <f>IF(ISERROR(VLOOKUP($A44,Aspirantes!$A:$H,Aspirantes!$E$1,FALSE)),"",VLOOKUP($A44,Aspirantes!$A:$H,Aspirantes!$E$1,FALSE))</f>
        <v/>
      </c>
      <c r="H44" s="724" t="str">
        <f>IF(ISERROR(VLOOKUP($A44,Aspirantes!$A:$H,Aspirantes!$F$1,FALSE)),"",VLOOKUP($A44,Aspirantes!$A:$H,Aspirantes!$F$1,FALSE))</f>
        <v/>
      </c>
      <c r="I44" s="729" t="str">
        <f>IF(ISERROR(VLOOKUP($A44,Aspirantes!$A:$H,Aspirantes!$G$1,FALSE)),"",VLOOKUP($A44,Aspirantes!$A:$H,Aspirantes!$G$1,FALSE))</f>
        <v/>
      </c>
      <c r="J44" s="674" t="str">
        <f>IF(ISERROR(VLOOKUP($A44,Aspirantes!$A:$H,Aspirantes!$H$1,FALSE)),"",VLOOKUP($A44,Aspirantes!$A:$H,Aspirantes!$H$1,FALSE))</f>
        <v/>
      </c>
      <c r="K44" s="153"/>
      <c r="L44" s="553"/>
      <c r="M44" s="549"/>
      <c r="N44" s="228"/>
      <c r="O44" s="1657"/>
      <c r="P44" s="1255"/>
      <c r="Q44" s="1506" t="str">
        <f t="shared" si="0"/>
        <v/>
      </c>
      <c r="R44" s="1469">
        <f t="shared" si="1"/>
        <v>0</v>
      </c>
      <c r="S44" s="1442"/>
      <c r="T44" s="1442"/>
      <c r="U44" s="1442"/>
      <c r="V44" s="1442"/>
      <c r="W44" s="1442"/>
      <c r="X44" s="1442"/>
      <c r="Y44" s="1442"/>
      <c r="Z44" s="1442"/>
      <c r="AA44" s="1442"/>
      <c r="AB44" s="1442"/>
      <c r="AC44" s="1442"/>
      <c r="AD44" s="1442"/>
    </row>
    <row r="45" spans="1:30" s="34" customFormat="1" ht="24" customHeight="1" x14ac:dyDescent="0.2">
      <c r="A45" s="1527" t="str">
        <f>CONCATENATE('01_Carga'!$M$5,"_",$F45)</f>
        <v>FI__28</v>
      </c>
      <c r="B45" s="1527"/>
      <c r="C45" s="1558" t="str">
        <f t="shared" si="2"/>
        <v/>
      </c>
      <c r="D45" s="1559"/>
      <c r="E45" s="1557" t="str">
        <f t="shared" si="3"/>
        <v/>
      </c>
      <c r="F45" s="1201">
        <v>28</v>
      </c>
      <c r="G45" s="134" t="str">
        <f>IF(ISERROR(VLOOKUP($A45,Aspirantes!$A:$H,Aspirantes!$E$1,FALSE)),"",VLOOKUP($A45,Aspirantes!$A:$H,Aspirantes!$E$1,FALSE))</f>
        <v/>
      </c>
      <c r="H45" s="724" t="str">
        <f>IF(ISERROR(VLOOKUP($A45,Aspirantes!$A:$H,Aspirantes!$F$1,FALSE)),"",VLOOKUP($A45,Aspirantes!$A:$H,Aspirantes!$F$1,FALSE))</f>
        <v/>
      </c>
      <c r="I45" s="729" t="str">
        <f>IF(ISERROR(VLOOKUP($A45,Aspirantes!$A:$H,Aspirantes!$G$1,FALSE)),"",VLOOKUP($A45,Aspirantes!$A:$H,Aspirantes!$G$1,FALSE))</f>
        <v/>
      </c>
      <c r="J45" s="674" t="str">
        <f>IF(ISERROR(VLOOKUP($A45,Aspirantes!$A:$H,Aspirantes!$H$1,FALSE)),"",VLOOKUP($A45,Aspirantes!$A:$H,Aspirantes!$H$1,FALSE))</f>
        <v/>
      </c>
      <c r="K45" s="153"/>
      <c r="L45" s="553"/>
      <c r="M45" s="549"/>
      <c r="N45" s="228"/>
      <c r="O45" s="1657"/>
      <c r="P45" s="1255"/>
      <c r="Q45" s="1506" t="str">
        <f t="shared" si="0"/>
        <v/>
      </c>
      <c r="R45" s="1469">
        <f t="shared" si="1"/>
        <v>0</v>
      </c>
      <c r="S45" s="1442"/>
      <c r="T45" s="1442"/>
      <c r="U45" s="1442"/>
      <c r="V45" s="1442"/>
      <c r="W45" s="1442"/>
      <c r="X45" s="1442"/>
      <c r="Y45" s="1442"/>
      <c r="Z45" s="1442"/>
      <c r="AA45" s="1442"/>
      <c r="AB45" s="1442"/>
      <c r="AC45" s="1442"/>
      <c r="AD45" s="1442"/>
    </row>
    <row r="46" spans="1:30" s="34" customFormat="1" ht="24" customHeight="1" x14ac:dyDescent="0.2">
      <c r="A46" s="1527" t="str">
        <f>CONCATENATE('01_Carga'!$M$5,"_",$F46)</f>
        <v>FI__29</v>
      </c>
      <c r="B46" s="1527"/>
      <c r="C46" s="1558" t="str">
        <f t="shared" si="2"/>
        <v/>
      </c>
      <c r="D46" s="1559"/>
      <c r="E46" s="1557" t="str">
        <f t="shared" si="3"/>
        <v/>
      </c>
      <c r="F46" s="1201">
        <v>29</v>
      </c>
      <c r="G46" s="134" t="str">
        <f>IF(ISERROR(VLOOKUP($A46,Aspirantes!$A:$H,Aspirantes!$E$1,FALSE)),"",VLOOKUP($A46,Aspirantes!$A:$H,Aspirantes!$E$1,FALSE))</f>
        <v/>
      </c>
      <c r="H46" s="724" t="str">
        <f>IF(ISERROR(VLOOKUP($A46,Aspirantes!$A:$H,Aspirantes!$F$1,FALSE)),"",VLOOKUP($A46,Aspirantes!$A:$H,Aspirantes!$F$1,FALSE))</f>
        <v/>
      </c>
      <c r="I46" s="729" t="str">
        <f>IF(ISERROR(VLOOKUP($A46,Aspirantes!$A:$H,Aspirantes!$G$1,FALSE)),"",VLOOKUP($A46,Aspirantes!$A:$H,Aspirantes!$G$1,FALSE))</f>
        <v/>
      </c>
      <c r="J46" s="674" t="str">
        <f>IF(ISERROR(VLOOKUP($A46,Aspirantes!$A:$H,Aspirantes!$H$1,FALSE)),"",VLOOKUP($A46,Aspirantes!$A:$H,Aspirantes!$H$1,FALSE))</f>
        <v/>
      </c>
      <c r="K46" s="153"/>
      <c r="L46" s="553"/>
      <c r="M46" s="549"/>
      <c r="N46" s="228"/>
      <c r="O46" s="1657"/>
      <c r="P46" s="1255"/>
      <c r="Q46" s="1506" t="str">
        <f t="shared" si="0"/>
        <v/>
      </c>
      <c r="R46" s="1469">
        <f t="shared" si="1"/>
        <v>0</v>
      </c>
      <c r="S46" s="1442"/>
      <c r="T46" s="1442"/>
      <c r="U46" s="1442"/>
      <c r="V46" s="1442"/>
      <c r="W46" s="1442"/>
      <c r="X46" s="1442"/>
      <c r="Y46" s="1442"/>
      <c r="Z46" s="1442"/>
      <c r="AA46" s="1442"/>
      <c r="AB46" s="1442"/>
      <c r="AC46" s="1442"/>
      <c r="AD46" s="1442"/>
    </row>
    <row r="47" spans="1:30" s="34" customFormat="1" ht="24" customHeight="1" x14ac:dyDescent="0.2">
      <c r="A47" s="1527" t="str">
        <f>CONCATENATE('01_Carga'!$M$5,"_",$F47)</f>
        <v>FI__30</v>
      </c>
      <c r="B47" s="1527"/>
      <c r="C47" s="1558" t="str">
        <f t="shared" si="2"/>
        <v/>
      </c>
      <c r="D47" s="1559"/>
      <c r="E47" s="1557" t="str">
        <f t="shared" si="3"/>
        <v/>
      </c>
      <c r="F47" s="1201">
        <v>30</v>
      </c>
      <c r="G47" s="134" t="str">
        <f>IF(ISERROR(VLOOKUP($A47,Aspirantes!$A:$H,Aspirantes!$E$1,FALSE)),"",VLOOKUP($A47,Aspirantes!$A:$H,Aspirantes!$E$1,FALSE))</f>
        <v/>
      </c>
      <c r="H47" s="724" t="str">
        <f>IF(ISERROR(VLOOKUP($A47,Aspirantes!$A:$H,Aspirantes!$F$1,FALSE)),"",VLOOKUP($A47,Aspirantes!$A:$H,Aspirantes!$F$1,FALSE))</f>
        <v/>
      </c>
      <c r="I47" s="729" t="str">
        <f>IF(ISERROR(VLOOKUP($A47,Aspirantes!$A:$H,Aspirantes!$G$1,FALSE)),"",VLOOKUP($A47,Aspirantes!$A:$H,Aspirantes!$G$1,FALSE))</f>
        <v/>
      </c>
      <c r="J47" s="674" t="str">
        <f>IF(ISERROR(VLOOKUP($A47,Aspirantes!$A:$H,Aspirantes!$H$1,FALSE)),"",VLOOKUP($A47,Aspirantes!$A:$H,Aspirantes!$H$1,FALSE))</f>
        <v/>
      </c>
      <c r="K47" s="153"/>
      <c r="L47" s="553"/>
      <c r="M47" s="549"/>
      <c r="N47" s="228"/>
      <c r="O47" s="1657"/>
      <c r="P47" s="1255"/>
      <c r="Q47" s="1506" t="str">
        <f t="shared" si="0"/>
        <v/>
      </c>
      <c r="R47" s="1469">
        <f t="shared" si="1"/>
        <v>0</v>
      </c>
      <c r="S47" s="1442"/>
      <c r="T47" s="1442"/>
      <c r="U47" s="1442"/>
      <c r="V47" s="1442"/>
      <c r="W47" s="1442"/>
      <c r="X47" s="1442"/>
      <c r="Y47" s="1442"/>
      <c r="Z47" s="1442"/>
      <c r="AA47" s="1442"/>
      <c r="AB47" s="1442"/>
      <c r="AC47" s="1442"/>
      <c r="AD47" s="1442"/>
    </row>
    <row r="48" spans="1:30" s="34" customFormat="1" ht="24" customHeight="1" x14ac:dyDescent="0.2">
      <c r="A48" s="1527" t="str">
        <f>CONCATENATE('01_Carga'!$M$5,"_",$F48)</f>
        <v>FI__31</v>
      </c>
      <c r="B48" s="1527"/>
      <c r="C48" s="1558" t="str">
        <f t="shared" si="2"/>
        <v/>
      </c>
      <c r="D48" s="1559"/>
      <c r="E48" s="1557" t="str">
        <f t="shared" si="3"/>
        <v/>
      </c>
      <c r="F48" s="1201">
        <v>31</v>
      </c>
      <c r="G48" s="134" t="str">
        <f>IF(ISERROR(VLOOKUP($A48,Aspirantes!$A:$H,Aspirantes!$E$1,FALSE)),"",VLOOKUP($A48,Aspirantes!$A:$H,Aspirantes!$E$1,FALSE))</f>
        <v/>
      </c>
      <c r="H48" s="724" t="str">
        <f>IF(ISERROR(VLOOKUP($A48,Aspirantes!$A:$H,Aspirantes!$F$1,FALSE)),"",VLOOKUP($A48,Aspirantes!$A:$H,Aspirantes!$F$1,FALSE))</f>
        <v/>
      </c>
      <c r="I48" s="729" t="str">
        <f>IF(ISERROR(VLOOKUP($A48,Aspirantes!$A:$H,Aspirantes!$G$1,FALSE)),"",VLOOKUP($A48,Aspirantes!$A:$H,Aspirantes!$G$1,FALSE))</f>
        <v/>
      </c>
      <c r="J48" s="674" t="str">
        <f>IF(ISERROR(VLOOKUP($A48,Aspirantes!$A:$H,Aspirantes!$H$1,FALSE)),"",VLOOKUP($A48,Aspirantes!$A:$H,Aspirantes!$H$1,FALSE))</f>
        <v/>
      </c>
      <c r="K48" s="153"/>
      <c r="L48" s="553"/>
      <c r="M48" s="549"/>
      <c r="N48" s="228"/>
      <c r="O48" s="1657"/>
      <c r="P48" s="1255"/>
      <c r="Q48" s="1506" t="str">
        <f t="shared" si="0"/>
        <v/>
      </c>
      <c r="R48" s="1469">
        <f t="shared" si="1"/>
        <v>0</v>
      </c>
      <c r="S48" s="1442"/>
      <c r="T48" s="1442"/>
      <c r="U48" s="1442"/>
      <c r="V48" s="1442"/>
      <c r="W48" s="1442"/>
      <c r="X48" s="1442"/>
      <c r="Y48" s="1442"/>
      <c r="Z48" s="1442"/>
      <c r="AA48" s="1442"/>
      <c r="AB48" s="1442"/>
      <c r="AC48" s="1442"/>
      <c r="AD48" s="1442"/>
    </row>
    <row r="49" spans="1:30" s="34" customFormat="1" ht="24" customHeight="1" x14ac:dyDescent="0.2">
      <c r="A49" s="1527" t="str">
        <f>CONCATENATE('01_Carga'!$M$5,"_",$F49)</f>
        <v>FI__32</v>
      </c>
      <c r="B49" s="1527"/>
      <c r="C49" s="1558" t="str">
        <f t="shared" si="2"/>
        <v/>
      </c>
      <c r="D49" s="1559"/>
      <c r="E49" s="1557" t="str">
        <f t="shared" si="3"/>
        <v/>
      </c>
      <c r="F49" s="1201">
        <v>32</v>
      </c>
      <c r="G49" s="134" t="str">
        <f>IF(ISERROR(VLOOKUP($A49,Aspirantes!$A:$H,Aspirantes!$E$1,FALSE)),"",VLOOKUP($A49,Aspirantes!$A:$H,Aspirantes!$E$1,FALSE))</f>
        <v/>
      </c>
      <c r="H49" s="724" t="str">
        <f>IF(ISERROR(VLOOKUP($A49,Aspirantes!$A:$H,Aspirantes!$F$1,FALSE)),"",VLOOKUP($A49,Aspirantes!$A:$H,Aspirantes!$F$1,FALSE))</f>
        <v/>
      </c>
      <c r="I49" s="729" t="str">
        <f>IF(ISERROR(VLOOKUP($A49,Aspirantes!$A:$H,Aspirantes!$G$1,FALSE)),"",VLOOKUP($A49,Aspirantes!$A:$H,Aspirantes!$G$1,FALSE))</f>
        <v/>
      </c>
      <c r="J49" s="674" t="str">
        <f>IF(ISERROR(VLOOKUP($A49,Aspirantes!$A:$H,Aspirantes!$H$1,FALSE)),"",VLOOKUP($A49,Aspirantes!$A:$H,Aspirantes!$H$1,FALSE))</f>
        <v/>
      </c>
      <c r="K49" s="153"/>
      <c r="L49" s="553"/>
      <c r="M49" s="549"/>
      <c r="N49" s="228"/>
      <c r="O49" s="1657"/>
      <c r="P49" s="1255"/>
      <c r="Q49" s="1506" t="str">
        <f t="shared" si="0"/>
        <v/>
      </c>
      <c r="R49" s="1469">
        <f t="shared" si="1"/>
        <v>0</v>
      </c>
      <c r="S49" s="1442"/>
      <c r="T49" s="1442"/>
      <c r="U49" s="1442"/>
      <c r="V49" s="1442"/>
      <c r="W49" s="1442"/>
      <c r="X49" s="1442"/>
      <c r="Y49" s="1442"/>
      <c r="Z49" s="1442"/>
      <c r="AA49" s="1442"/>
      <c r="AB49" s="1442"/>
      <c r="AC49" s="1442"/>
      <c r="AD49" s="1442"/>
    </row>
    <row r="50" spans="1:30" s="34" customFormat="1" ht="24" customHeight="1" x14ac:dyDescent="0.2">
      <c r="A50" s="1527" t="str">
        <f>CONCATENATE('01_Carga'!$M$5,"_",$F50)</f>
        <v>FI__33</v>
      </c>
      <c r="B50" s="1527"/>
      <c r="C50" s="1558" t="str">
        <f t="shared" si="2"/>
        <v/>
      </c>
      <c r="D50" s="1559"/>
      <c r="E50" s="1557" t="str">
        <f t="shared" si="3"/>
        <v/>
      </c>
      <c r="F50" s="1201">
        <v>33</v>
      </c>
      <c r="G50" s="134" t="str">
        <f>IF(ISERROR(VLOOKUP($A50,Aspirantes!$A:$H,Aspirantes!$E$1,FALSE)),"",VLOOKUP($A50,Aspirantes!$A:$H,Aspirantes!$E$1,FALSE))</f>
        <v/>
      </c>
      <c r="H50" s="724" t="str">
        <f>IF(ISERROR(VLOOKUP($A50,Aspirantes!$A:$H,Aspirantes!$F$1,FALSE)),"",VLOOKUP($A50,Aspirantes!$A:$H,Aspirantes!$F$1,FALSE))</f>
        <v/>
      </c>
      <c r="I50" s="729" t="str">
        <f>IF(ISERROR(VLOOKUP($A50,Aspirantes!$A:$H,Aspirantes!$G$1,FALSE)),"",VLOOKUP($A50,Aspirantes!$A:$H,Aspirantes!$G$1,FALSE))</f>
        <v/>
      </c>
      <c r="J50" s="674" t="str">
        <f>IF(ISERROR(VLOOKUP($A50,Aspirantes!$A:$H,Aspirantes!$H$1,FALSE)),"",VLOOKUP($A50,Aspirantes!$A:$H,Aspirantes!$H$1,FALSE))</f>
        <v/>
      </c>
      <c r="K50" s="153"/>
      <c r="L50" s="553"/>
      <c r="M50" s="549"/>
      <c r="N50" s="228"/>
      <c r="O50" s="1657"/>
      <c r="P50" s="1255"/>
      <c r="Q50" s="1506" t="str">
        <f t="shared" ref="Q50:Q81" si="4">IF(L50="NO","Prueba 1 = NP",IF(P50&lt;&gt;"",P50,""))</f>
        <v/>
      </c>
      <c r="R50" s="1469">
        <f t="shared" ref="R50:R81" si="5">IF(AND(L50="NO",P50&lt;&gt;""),1,0)</f>
        <v>0</v>
      </c>
      <c r="S50" s="1442"/>
      <c r="T50" s="1442"/>
      <c r="U50" s="1442"/>
      <c r="V50" s="1442"/>
      <c r="W50" s="1442"/>
      <c r="X50" s="1442"/>
      <c r="Y50" s="1442"/>
      <c r="Z50" s="1442"/>
      <c r="AA50" s="1442"/>
      <c r="AB50" s="1442"/>
      <c r="AC50" s="1442"/>
      <c r="AD50" s="1442"/>
    </row>
    <row r="51" spans="1:30" s="34" customFormat="1" ht="24" customHeight="1" x14ac:dyDescent="0.2">
      <c r="A51" s="1527" t="str">
        <f>CONCATENATE('01_Carga'!$M$5,"_",$F51)</f>
        <v>FI__34</v>
      </c>
      <c r="B51" s="1527"/>
      <c r="C51" s="1558" t="str">
        <f t="shared" si="2"/>
        <v/>
      </c>
      <c r="D51" s="1559"/>
      <c r="E51" s="1557" t="str">
        <f t="shared" si="3"/>
        <v/>
      </c>
      <c r="F51" s="1201">
        <v>34</v>
      </c>
      <c r="G51" s="134" t="str">
        <f>IF(ISERROR(VLOOKUP($A51,Aspirantes!$A:$H,Aspirantes!$E$1,FALSE)),"",VLOOKUP($A51,Aspirantes!$A:$H,Aspirantes!$E$1,FALSE))</f>
        <v/>
      </c>
      <c r="H51" s="724" t="str">
        <f>IF(ISERROR(VLOOKUP($A51,Aspirantes!$A:$H,Aspirantes!$F$1,FALSE)),"",VLOOKUP($A51,Aspirantes!$A:$H,Aspirantes!$F$1,FALSE))</f>
        <v/>
      </c>
      <c r="I51" s="729" t="str">
        <f>IF(ISERROR(VLOOKUP($A51,Aspirantes!$A:$H,Aspirantes!$G$1,FALSE)),"",VLOOKUP($A51,Aspirantes!$A:$H,Aspirantes!$G$1,FALSE))</f>
        <v/>
      </c>
      <c r="J51" s="674" t="str">
        <f>IF(ISERROR(VLOOKUP($A51,Aspirantes!$A:$H,Aspirantes!$H$1,FALSE)),"",VLOOKUP($A51,Aspirantes!$A:$H,Aspirantes!$H$1,FALSE))</f>
        <v/>
      </c>
      <c r="K51" s="153"/>
      <c r="L51" s="553"/>
      <c r="M51" s="549"/>
      <c r="N51" s="228"/>
      <c r="O51" s="1657"/>
      <c r="P51" s="1255"/>
      <c r="Q51" s="1506" t="str">
        <f t="shared" si="4"/>
        <v/>
      </c>
      <c r="R51" s="1469">
        <f t="shared" si="5"/>
        <v>0</v>
      </c>
      <c r="S51" s="1442"/>
      <c r="T51" s="1442"/>
      <c r="U51" s="1442"/>
      <c r="V51" s="1442"/>
      <c r="W51" s="1442"/>
      <c r="X51" s="1442"/>
      <c r="Y51" s="1442"/>
      <c r="Z51" s="1442"/>
      <c r="AA51" s="1442"/>
      <c r="AB51" s="1442"/>
      <c r="AC51" s="1442"/>
      <c r="AD51" s="1442"/>
    </row>
    <row r="52" spans="1:30" s="34" customFormat="1" ht="24" customHeight="1" x14ac:dyDescent="0.2">
      <c r="A52" s="1527" t="str">
        <f>CONCATENATE('01_Carga'!$M$5,"_",$F52)</f>
        <v>FI__35</v>
      </c>
      <c r="B52" s="1527"/>
      <c r="C52" s="1558" t="str">
        <f t="shared" si="2"/>
        <v/>
      </c>
      <c r="D52" s="1559"/>
      <c r="E52" s="1557" t="str">
        <f t="shared" si="3"/>
        <v/>
      </c>
      <c r="F52" s="1201">
        <v>35</v>
      </c>
      <c r="G52" s="134" t="str">
        <f>IF(ISERROR(VLOOKUP($A52,Aspirantes!$A:$H,Aspirantes!$E$1,FALSE)),"",VLOOKUP($A52,Aspirantes!$A:$H,Aspirantes!$E$1,FALSE))</f>
        <v/>
      </c>
      <c r="H52" s="724" t="str">
        <f>IF(ISERROR(VLOOKUP($A52,Aspirantes!$A:$H,Aspirantes!$F$1,FALSE)),"",VLOOKUP($A52,Aspirantes!$A:$H,Aspirantes!$F$1,FALSE))</f>
        <v/>
      </c>
      <c r="I52" s="729" t="str">
        <f>IF(ISERROR(VLOOKUP($A52,Aspirantes!$A:$H,Aspirantes!$G$1,FALSE)),"",VLOOKUP($A52,Aspirantes!$A:$H,Aspirantes!$G$1,FALSE))</f>
        <v/>
      </c>
      <c r="J52" s="674" t="str">
        <f>IF(ISERROR(VLOOKUP($A52,Aspirantes!$A:$H,Aspirantes!$H$1,FALSE)),"",VLOOKUP($A52,Aspirantes!$A:$H,Aspirantes!$H$1,FALSE))</f>
        <v/>
      </c>
      <c r="K52" s="153"/>
      <c r="L52" s="553"/>
      <c r="M52" s="549"/>
      <c r="N52" s="228"/>
      <c r="O52" s="1657"/>
      <c r="P52" s="1255"/>
      <c r="Q52" s="1506" t="str">
        <f t="shared" si="4"/>
        <v/>
      </c>
      <c r="R52" s="1469">
        <f t="shared" si="5"/>
        <v>0</v>
      </c>
      <c r="S52" s="1442"/>
      <c r="T52" s="1442"/>
      <c r="U52" s="1442"/>
      <c r="V52" s="1442"/>
      <c r="W52" s="1442"/>
      <c r="X52" s="1442"/>
      <c r="Y52" s="1442"/>
      <c r="Z52" s="1442"/>
      <c r="AA52" s="1442"/>
      <c r="AB52" s="1442"/>
      <c r="AC52" s="1442"/>
      <c r="AD52" s="1442"/>
    </row>
    <row r="53" spans="1:30" s="34" customFormat="1" ht="24" customHeight="1" x14ac:dyDescent="0.2">
      <c r="A53" s="1527" t="str">
        <f>CONCATENATE('01_Carga'!$M$5,"_",$F53)</f>
        <v>FI__36</v>
      </c>
      <c r="B53" s="1527"/>
      <c r="C53" s="1558" t="str">
        <f t="shared" si="2"/>
        <v/>
      </c>
      <c r="D53" s="1559"/>
      <c r="E53" s="1557" t="str">
        <f t="shared" si="3"/>
        <v/>
      </c>
      <c r="F53" s="1201">
        <v>36</v>
      </c>
      <c r="G53" s="134" t="str">
        <f>IF(ISERROR(VLOOKUP($A53,Aspirantes!$A:$H,Aspirantes!$E$1,FALSE)),"",VLOOKUP($A53,Aspirantes!$A:$H,Aspirantes!$E$1,FALSE))</f>
        <v/>
      </c>
      <c r="H53" s="724" t="str">
        <f>IF(ISERROR(VLOOKUP($A53,Aspirantes!$A:$H,Aspirantes!$F$1,FALSE)),"",VLOOKUP($A53,Aspirantes!$A:$H,Aspirantes!$F$1,FALSE))</f>
        <v/>
      </c>
      <c r="I53" s="729" t="str">
        <f>IF(ISERROR(VLOOKUP($A53,Aspirantes!$A:$H,Aspirantes!$G$1,FALSE)),"",VLOOKUP($A53,Aspirantes!$A:$H,Aspirantes!$G$1,FALSE))</f>
        <v/>
      </c>
      <c r="J53" s="674" t="str">
        <f>IF(ISERROR(VLOOKUP($A53,Aspirantes!$A:$H,Aspirantes!$H$1,FALSE)),"",VLOOKUP($A53,Aspirantes!$A:$H,Aspirantes!$H$1,FALSE))</f>
        <v/>
      </c>
      <c r="K53" s="153"/>
      <c r="L53" s="553"/>
      <c r="M53" s="549"/>
      <c r="N53" s="228"/>
      <c r="O53" s="1657"/>
      <c r="P53" s="1255"/>
      <c r="Q53" s="1506" t="str">
        <f t="shared" si="4"/>
        <v/>
      </c>
      <c r="R53" s="1469">
        <f t="shared" si="5"/>
        <v>0</v>
      </c>
      <c r="S53" s="1442"/>
      <c r="T53" s="1442"/>
      <c r="U53" s="1442"/>
      <c r="V53" s="1442"/>
      <c r="W53" s="1442"/>
      <c r="X53" s="1442"/>
      <c r="Y53" s="1442"/>
      <c r="Z53" s="1442"/>
      <c r="AA53" s="1442"/>
      <c r="AB53" s="1442"/>
      <c r="AC53" s="1442"/>
      <c r="AD53" s="1442"/>
    </row>
    <row r="54" spans="1:30" s="34" customFormat="1" ht="24" customHeight="1" x14ac:dyDescent="0.2">
      <c r="A54" s="1527" t="str">
        <f>CONCATENATE('01_Carga'!$M$5,"_",$F54)</f>
        <v>FI__37</v>
      </c>
      <c r="B54" s="1527"/>
      <c r="C54" s="1558" t="str">
        <f t="shared" si="2"/>
        <v/>
      </c>
      <c r="D54" s="1559"/>
      <c r="E54" s="1557" t="str">
        <f t="shared" si="3"/>
        <v/>
      </c>
      <c r="F54" s="1201">
        <v>37</v>
      </c>
      <c r="G54" s="134" t="str">
        <f>IF(ISERROR(VLOOKUP($A54,Aspirantes!$A:$H,Aspirantes!$E$1,FALSE)),"",VLOOKUP($A54,Aspirantes!$A:$H,Aspirantes!$E$1,FALSE))</f>
        <v/>
      </c>
      <c r="H54" s="724" t="str">
        <f>IF(ISERROR(VLOOKUP($A54,Aspirantes!$A:$H,Aspirantes!$F$1,FALSE)),"",VLOOKUP($A54,Aspirantes!$A:$H,Aspirantes!$F$1,FALSE))</f>
        <v/>
      </c>
      <c r="I54" s="729" t="str">
        <f>IF(ISERROR(VLOOKUP($A54,Aspirantes!$A:$H,Aspirantes!$G$1,FALSE)),"",VLOOKUP($A54,Aspirantes!$A:$H,Aspirantes!$G$1,FALSE))</f>
        <v/>
      </c>
      <c r="J54" s="674" t="str">
        <f>IF(ISERROR(VLOOKUP($A54,Aspirantes!$A:$H,Aspirantes!$H$1,FALSE)),"",VLOOKUP($A54,Aspirantes!$A:$H,Aspirantes!$H$1,FALSE))</f>
        <v/>
      </c>
      <c r="K54" s="153"/>
      <c r="L54" s="553"/>
      <c r="M54" s="549"/>
      <c r="N54" s="228"/>
      <c r="O54" s="1657"/>
      <c r="P54" s="1255"/>
      <c r="Q54" s="1506" t="str">
        <f t="shared" si="4"/>
        <v/>
      </c>
      <c r="R54" s="1469">
        <f t="shared" si="5"/>
        <v>0</v>
      </c>
      <c r="S54" s="1442"/>
      <c r="T54" s="1442"/>
      <c r="U54" s="1442"/>
      <c r="V54" s="1442"/>
      <c r="W54" s="1442"/>
      <c r="X54" s="1442"/>
      <c r="Y54" s="1442"/>
      <c r="Z54" s="1442"/>
      <c r="AA54" s="1442"/>
      <c r="AB54" s="1442"/>
      <c r="AC54" s="1442"/>
      <c r="AD54" s="1442"/>
    </row>
    <row r="55" spans="1:30" s="34" customFormat="1" ht="24" customHeight="1" x14ac:dyDescent="0.2">
      <c r="A55" s="1527" t="str">
        <f>CONCATENATE('01_Carga'!$M$5,"_",$F55)</f>
        <v>FI__38</v>
      </c>
      <c r="B55" s="1527"/>
      <c r="C55" s="1558" t="str">
        <f t="shared" si="2"/>
        <v/>
      </c>
      <c r="D55" s="1559"/>
      <c r="E55" s="1557" t="str">
        <f t="shared" si="3"/>
        <v/>
      </c>
      <c r="F55" s="1201">
        <v>38</v>
      </c>
      <c r="G55" s="134" t="str">
        <f>IF(ISERROR(VLOOKUP($A55,Aspirantes!$A:$H,Aspirantes!$E$1,FALSE)),"",VLOOKUP($A55,Aspirantes!$A:$H,Aspirantes!$E$1,FALSE))</f>
        <v/>
      </c>
      <c r="H55" s="724" t="str">
        <f>IF(ISERROR(VLOOKUP($A55,Aspirantes!$A:$H,Aspirantes!$F$1,FALSE)),"",VLOOKUP($A55,Aspirantes!$A:$H,Aspirantes!$F$1,FALSE))</f>
        <v/>
      </c>
      <c r="I55" s="729" t="str">
        <f>IF(ISERROR(VLOOKUP($A55,Aspirantes!$A:$H,Aspirantes!$G$1,FALSE)),"",VLOOKUP($A55,Aspirantes!$A:$H,Aspirantes!$G$1,FALSE))</f>
        <v/>
      </c>
      <c r="J55" s="674" t="str">
        <f>IF(ISERROR(VLOOKUP($A55,Aspirantes!$A:$H,Aspirantes!$H$1,FALSE)),"",VLOOKUP($A55,Aspirantes!$A:$H,Aspirantes!$H$1,FALSE))</f>
        <v/>
      </c>
      <c r="K55" s="153"/>
      <c r="L55" s="553"/>
      <c r="M55" s="549"/>
      <c r="N55" s="228"/>
      <c r="O55" s="1657"/>
      <c r="P55" s="1255"/>
      <c r="Q55" s="1506" t="str">
        <f t="shared" si="4"/>
        <v/>
      </c>
      <c r="R55" s="1469">
        <f t="shared" si="5"/>
        <v>0</v>
      </c>
      <c r="S55" s="1442"/>
      <c r="T55" s="1442"/>
      <c r="U55" s="1442"/>
      <c r="V55" s="1442"/>
      <c r="W55" s="1442"/>
      <c r="X55" s="1442"/>
      <c r="Y55" s="1442"/>
      <c r="Z55" s="1442"/>
      <c r="AA55" s="1442"/>
      <c r="AB55" s="1442"/>
      <c r="AC55" s="1442"/>
      <c r="AD55" s="1442"/>
    </row>
    <row r="56" spans="1:30" s="34" customFormat="1" ht="24" customHeight="1" x14ac:dyDescent="0.2">
      <c r="A56" s="1527" t="str">
        <f>CONCATENATE('01_Carga'!$M$5,"_",$F56)</f>
        <v>FI__39</v>
      </c>
      <c r="B56" s="1527"/>
      <c r="C56" s="1558" t="str">
        <f t="shared" si="2"/>
        <v/>
      </c>
      <c r="D56" s="1559"/>
      <c r="E56" s="1557" t="str">
        <f t="shared" si="3"/>
        <v/>
      </c>
      <c r="F56" s="1201">
        <v>39</v>
      </c>
      <c r="G56" s="134" t="str">
        <f>IF(ISERROR(VLOOKUP($A56,Aspirantes!$A:$H,Aspirantes!$E$1,FALSE)),"",VLOOKUP($A56,Aspirantes!$A:$H,Aspirantes!$E$1,FALSE))</f>
        <v/>
      </c>
      <c r="H56" s="724" t="str">
        <f>IF(ISERROR(VLOOKUP($A56,Aspirantes!$A:$H,Aspirantes!$F$1,FALSE)),"",VLOOKUP($A56,Aspirantes!$A:$H,Aspirantes!$F$1,FALSE))</f>
        <v/>
      </c>
      <c r="I56" s="729" t="str">
        <f>IF(ISERROR(VLOOKUP($A56,Aspirantes!$A:$H,Aspirantes!$G$1,FALSE)),"",VLOOKUP($A56,Aspirantes!$A:$H,Aspirantes!$G$1,FALSE))</f>
        <v/>
      </c>
      <c r="J56" s="674" t="str">
        <f>IF(ISERROR(VLOOKUP($A56,Aspirantes!$A:$H,Aspirantes!$H$1,FALSE)),"",VLOOKUP($A56,Aspirantes!$A:$H,Aspirantes!$H$1,FALSE))</f>
        <v/>
      </c>
      <c r="K56" s="153"/>
      <c r="L56" s="553"/>
      <c r="M56" s="549"/>
      <c r="N56" s="228"/>
      <c r="O56" s="1657"/>
      <c r="P56" s="1255"/>
      <c r="Q56" s="1506" t="str">
        <f t="shared" si="4"/>
        <v/>
      </c>
      <c r="R56" s="1469">
        <f t="shared" si="5"/>
        <v>0</v>
      </c>
      <c r="S56" s="1442"/>
      <c r="T56" s="1442"/>
      <c r="U56" s="1442"/>
      <c r="V56" s="1442"/>
      <c r="W56" s="1442"/>
      <c r="X56" s="1442"/>
      <c r="Y56" s="1442"/>
      <c r="Z56" s="1442"/>
      <c r="AA56" s="1442"/>
      <c r="AB56" s="1442"/>
      <c r="AC56" s="1442"/>
      <c r="AD56" s="1442"/>
    </row>
    <row r="57" spans="1:30" s="34" customFormat="1" ht="24" customHeight="1" x14ac:dyDescent="0.2">
      <c r="A57" s="1527" t="str">
        <f>CONCATENATE('01_Carga'!$M$5,"_",$F57)</f>
        <v>FI__40</v>
      </c>
      <c r="B57" s="1527"/>
      <c r="C57" s="1558" t="str">
        <f t="shared" si="2"/>
        <v/>
      </c>
      <c r="D57" s="1559"/>
      <c r="E57" s="1557" t="str">
        <f t="shared" si="3"/>
        <v/>
      </c>
      <c r="F57" s="1201">
        <v>40</v>
      </c>
      <c r="G57" s="134" t="str">
        <f>IF(ISERROR(VLOOKUP($A57,Aspirantes!$A:$H,Aspirantes!$E$1,FALSE)),"",VLOOKUP($A57,Aspirantes!$A:$H,Aspirantes!$E$1,FALSE))</f>
        <v/>
      </c>
      <c r="H57" s="724" t="str">
        <f>IF(ISERROR(VLOOKUP($A57,Aspirantes!$A:$H,Aspirantes!$F$1,FALSE)),"",VLOOKUP($A57,Aspirantes!$A:$H,Aspirantes!$F$1,FALSE))</f>
        <v/>
      </c>
      <c r="I57" s="729" t="str">
        <f>IF(ISERROR(VLOOKUP($A57,Aspirantes!$A:$H,Aspirantes!$G$1,FALSE)),"",VLOOKUP($A57,Aspirantes!$A:$H,Aspirantes!$G$1,FALSE))</f>
        <v/>
      </c>
      <c r="J57" s="674" t="str">
        <f>IF(ISERROR(VLOOKUP($A57,Aspirantes!$A:$H,Aspirantes!$H$1,FALSE)),"",VLOOKUP($A57,Aspirantes!$A:$H,Aspirantes!$H$1,FALSE))</f>
        <v/>
      </c>
      <c r="K57" s="153"/>
      <c r="L57" s="553"/>
      <c r="M57" s="549"/>
      <c r="N57" s="228"/>
      <c r="O57" s="1657"/>
      <c r="P57" s="1255"/>
      <c r="Q57" s="1506" t="str">
        <f t="shared" si="4"/>
        <v/>
      </c>
      <c r="R57" s="1469">
        <f t="shared" si="5"/>
        <v>0</v>
      </c>
      <c r="S57" s="1442"/>
      <c r="T57" s="1442"/>
      <c r="U57" s="1442"/>
      <c r="V57" s="1442"/>
      <c r="W57" s="1442"/>
      <c r="X57" s="1442"/>
      <c r="Y57" s="1442"/>
      <c r="Z57" s="1442"/>
      <c r="AA57" s="1442"/>
      <c r="AB57" s="1442"/>
      <c r="AC57" s="1442"/>
      <c r="AD57" s="1442"/>
    </row>
    <row r="58" spans="1:30" s="34" customFormat="1" ht="24" customHeight="1" x14ac:dyDescent="0.2">
      <c r="A58" s="1527" t="str">
        <f>CONCATENATE('01_Carga'!$M$5,"_",$F58)</f>
        <v>FI__41</v>
      </c>
      <c r="B58" s="1527"/>
      <c r="C58" s="1558" t="str">
        <f t="shared" si="2"/>
        <v/>
      </c>
      <c r="D58" s="1559"/>
      <c r="E58" s="1557" t="str">
        <f t="shared" si="3"/>
        <v/>
      </c>
      <c r="F58" s="1201">
        <v>41</v>
      </c>
      <c r="G58" s="134" t="str">
        <f>IF(ISERROR(VLOOKUP($A58,Aspirantes!$A:$H,Aspirantes!$E$1,FALSE)),"",VLOOKUP($A58,Aspirantes!$A:$H,Aspirantes!$E$1,FALSE))</f>
        <v/>
      </c>
      <c r="H58" s="724" t="str">
        <f>IF(ISERROR(VLOOKUP($A58,Aspirantes!$A:$H,Aspirantes!$F$1,FALSE)),"",VLOOKUP($A58,Aspirantes!$A:$H,Aspirantes!$F$1,FALSE))</f>
        <v/>
      </c>
      <c r="I58" s="729" t="str">
        <f>IF(ISERROR(VLOOKUP($A58,Aspirantes!$A:$H,Aspirantes!$G$1,FALSE)),"",VLOOKUP($A58,Aspirantes!$A:$H,Aspirantes!$G$1,FALSE))</f>
        <v/>
      </c>
      <c r="J58" s="674" t="str">
        <f>IF(ISERROR(VLOOKUP($A58,Aspirantes!$A:$H,Aspirantes!$H$1,FALSE)),"",VLOOKUP($A58,Aspirantes!$A:$H,Aspirantes!$H$1,FALSE))</f>
        <v/>
      </c>
      <c r="K58" s="153"/>
      <c r="L58" s="553"/>
      <c r="M58" s="549"/>
      <c r="N58" s="228"/>
      <c r="O58" s="1657"/>
      <c r="P58" s="1255"/>
      <c r="Q58" s="1506" t="str">
        <f t="shared" si="4"/>
        <v/>
      </c>
      <c r="R58" s="1469">
        <f t="shared" si="5"/>
        <v>0</v>
      </c>
      <c r="S58" s="1442"/>
      <c r="T58" s="1442"/>
      <c r="U58" s="1442"/>
      <c r="V58" s="1442"/>
      <c r="W58" s="1442"/>
      <c r="X58" s="1442"/>
      <c r="Y58" s="1442"/>
      <c r="Z58" s="1442"/>
      <c r="AA58" s="1442"/>
      <c r="AB58" s="1442"/>
      <c r="AC58" s="1442"/>
      <c r="AD58" s="1442"/>
    </row>
    <row r="59" spans="1:30" s="34" customFormat="1" ht="24" customHeight="1" x14ac:dyDescent="0.2">
      <c r="A59" s="1527" t="str">
        <f>CONCATENATE('01_Carga'!$M$5,"_",$F59)</f>
        <v>FI__42</v>
      </c>
      <c r="B59" s="1527"/>
      <c r="C59" s="1558" t="str">
        <f t="shared" si="2"/>
        <v/>
      </c>
      <c r="D59" s="1559"/>
      <c r="E59" s="1557" t="str">
        <f t="shared" si="3"/>
        <v/>
      </c>
      <c r="F59" s="1201">
        <v>42</v>
      </c>
      <c r="G59" s="134" t="str">
        <f>IF(ISERROR(VLOOKUP($A59,Aspirantes!$A:$H,Aspirantes!$E$1,FALSE)),"",VLOOKUP($A59,Aspirantes!$A:$H,Aspirantes!$E$1,FALSE))</f>
        <v/>
      </c>
      <c r="H59" s="724" t="str">
        <f>IF(ISERROR(VLOOKUP($A59,Aspirantes!$A:$H,Aspirantes!$F$1,FALSE)),"",VLOOKUP($A59,Aspirantes!$A:$H,Aspirantes!$F$1,FALSE))</f>
        <v/>
      </c>
      <c r="I59" s="729" t="str">
        <f>IF(ISERROR(VLOOKUP($A59,Aspirantes!$A:$H,Aspirantes!$G$1,FALSE)),"",VLOOKUP($A59,Aspirantes!$A:$H,Aspirantes!$G$1,FALSE))</f>
        <v/>
      </c>
      <c r="J59" s="674" t="str">
        <f>IF(ISERROR(VLOOKUP($A59,Aspirantes!$A:$H,Aspirantes!$H$1,FALSE)),"",VLOOKUP($A59,Aspirantes!$A:$H,Aspirantes!$H$1,FALSE))</f>
        <v/>
      </c>
      <c r="K59" s="153"/>
      <c r="L59" s="553"/>
      <c r="M59" s="549"/>
      <c r="N59" s="228"/>
      <c r="O59" s="1657"/>
      <c r="P59" s="1255"/>
      <c r="Q59" s="1506" t="str">
        <f t="shared" si="4"/>
        <v/>
      </c>
      <c r="R59" s="1469">
        <f t="shared" si="5"/>
        <v>0</v>
      </c>
      <c r="S59" s="1442"/>
      <c r="T59" s="1442"/>
      <c r="U59" s="1442"/>
      <c r="V59" s="1442"/>
      <c r="W59" s="1442"/>
      <c r="X59" s="1442"/>
      <c r="Y59" s="1442"/>
      <c r="Z59" s="1442"/>
      <c r="AA59" s="1442"/>
      <c r="AB59" s="1442"/>
      <c r="AC59" s="1442"/>
      <c r="AD59" s="1442"/>
    </row>
    <row r="60" spans="1:30" s="34" customFormat="1" ht="24" customHeight="1" x14ac:dyDescent="0.2">
      <c r="A60" s="1527" t="str">
        <f>CONCATENATE('01_Carga'!$M$5,"_",$F60)</f>
        <v>FI__43</v>
      </c>
      <c r="B60" s="1527"/>
      <c r="C60" s="1558" t="str">
        <f t="shared" si="2"/>
        <v/>
      </c>
      <c r="D60" s="1559"/>
      <c r="E60" s="1557" t="str">
        <f t="shared" si="3"/>
        <v/>
      </c>
      <c r="F60" s="1201">
        <v>43</v>
      </c>
      <c r="G60" s="134" t="str">
        <f>IF(ISERROR(VLOOKUP($A60,Aspirantes!$A:$H,Aspirantes!$E$1,FALSE)),"",VLOOKUP($A60,Aspirantes!$A:$H,Aspirantes!$E$1,FALSE))</f>
        <v/>
      </c>
      <c r="H60" s="724" t="str">
        <f>IF(ISERROR(VLOOKUP($A60,Aspirantes!$A:$H,Aspirantes!$F$1,FALSE)),"",VLOOKUP($A60,Aspirantes!$A:$H,Aspirantes!$F$1,FALSE))</f>
        <v/>
      </c>
      <c r="I60" s="729" t="str">
        <f>IF(ISERROR(VLOOKUP($A60,Aspirantes!$A:$H,Aspirantes!$G$1,FALSE)),"",VLOOKUP($A60,Aspirantes!$A:$H,Aspirantes!$G$1,FALSE))</f>
        <v/>
      </c>
      <c r="J60" s="674" t="str">
        <f>IF(ISERROR(VLOOKUP($A60,Aspirantes!$A:$H,Aspirantes!$H$1,FALSE)),"",VLOOKUP($A60,Aspirantes!$A:$H,Aspirantes!$H$1,FALSE))</f>
        <v/>
      </c>
      <c r="K60" s="153"/>
      <c r="L60" s="553"/>
      <c r="M60" s="549"/>
      <c r="N60" s="228"/>
      <c r="O60" s="1657"/>
      <c r="P60" s="1255"/>
      <c r="Q60" s="1506" t="str">
        <f t="shared" si="4"/>
        <v/>
      </c>
      <c r="R60" s="1469">
        <f t="shared" si="5"/>
        <v>0</v>
      </c>
      <c r="S60" s="1442"/>
      <c r="T60" s="1442"/>
      <c r="U60" s="1442"/>
      <c r="V60" s="1442"/>
      <c r="W60" s="1442"/>
      <c r="X60" s="1442"/>
      <c r="Y60" s="1442"/>
      <c r="Z60" s="1442"/>
      <c r="AA60" s="1442"/>
      <c r="AB60" s="1442"/>
      <c r="AC60" s="1442"/>
      <c r="AD60" s="1442"/>
    </row>
    <row r="61" spans="1:30" s="34" customFormat="1" ht="24" customHeight="1" x14ac:dyDescent="0.2">
      <c r="A61" s="1527" t="str">
        <f>CONCATENATE('01_Carga'!$M$5,"_",$F61)</f>
        <v>FI__44</v>
      </c>
      <c r="B61" s="1527"/>
      <c r="C61" s="1558" t="str">
        <f t="shared" si="2"/>
        <v/>
      </c>
      <c r="D61" s="1559"/>
      <c r="E61" s="1557" t="str">
        <f t="shared" si="3"/>
        <v/>
      </c>
      <c r="F61" s="1201">
        <v>44</v>
      </c>
      <c r="G61" s="134" t="str">
        <f>IF(ISERROR(VLOOKUP($A61,Aspirantes!$A:$H,Aspirantes!$E$1,FALSE)),"",VLOOKUP($A61,Aspirantes!$A:$H,Aspirantes!$E$1,FALSE))</f>
        <v/>
      </c>
      <c r="H61" s="724" t="str">
        <f>IF(ISERROR(VLOOKUP($A61,Aspirantes!$A:$H,Aspirantes!$F$1,FALSE)),"",VLOOKUP($A61,Aspirantes!$A:$H,Aspirantes!$F$1,FALSE))</f>
        <v/>
      </c>
      <c r="I61" s="729" t="str">
        <f>IF(ISERROR(VLOOKUP($A61,Aspirantes!$A:$H,Aspirantes!$G$1,FALSE)),"",VLOOKUP($A61,Aspirantes!$A:$H,Aspirantes!$G$1,FALSE))</f>
        <v/>
      </c>
      <c r="J61" s="674" t="str">
        <f>IF(ISERROR(VLOOKUP($A61,Aspirantes!$A:$H,Aspirantes!$H$1,FALSE)),"",VLOOKUP($A61,Aspirantes!$A:$H,Aspirantes!$H$1,FALSE))</f>
        <v/>
      </c>
      <c r="K61" s="153"/>
      <c r="L61" s="553"/>
      <c r="M61" s="549"/>
      <c r="N61" s="228"/>
      <c r="O61" s="1657"/>
      <c r="P61" s="1255"/>
      <c r="Q61" s="1506" t="str">
        <f t="shared" si="4"/>
        <v/>
      </c>
      <c r="R61" s="1469">
        <f t="shared" si="5"/>
        <v>0</v>
      </c>
      <c r="S61" s="1442"/>
      <c r="T61" s="1442"/>
      <c r="U61" s="1442"/>
      <c r="V61" s="1442"/>
      <c r="W61" s="1442"/>
      <c r="X61" s="1442"/>
      <c r="Y61" s="1442"/>
      <c r="Z61" s="1442"/>
      <c r="AA61" s="1442"/>
      <c r="AB61" s="1442"/>
      <c r="AC61" s="1442"/>
      <c r="AD61" s="1442"/>
    </row>
    <row r="62" spans="1:30" s="34" customFormat="1" ht="24" customHeight="1" x14ac:dyDescent="0.2">
      <c r="A62" s="1527" t="str">
        <f>CONCATENATE('01_Carga'!$M$5,"_",$F62)</f>
        <v>FI__45</v>
      </c>
      <c r="B62" s="1527"/>
      <c r="C62" s="1558" t="str">
        <f t="shared" si="2"/>
        <v/>
      </c>
      <c r="D62" s="1559"/>
      <c r="E62" s="1557" t="str">
        <f t="shared" si="3"/>
        <v/>
      </c>
      <c r="F62" s="1201">
        <v>45</v>
      </c>
      <c r="G62" s="134" t="str">
        <f>IF(ISERROR(VLOOKUP($A62,Aspirantes!$A:$H,Aspirantes!$E$1,FALSE)),"",VLOOKUP($A62,Aspirantes!$A:$H,Aspirantes!$E$1,FALSE))</f>
        <v/>
      </c>
      <c r="H62" s="724" t="str">
        <f>IF(ISERROR(VLOOKUP($A62,Aspirantes!$A:$H,Aspirantes!$F$1,FALSE)),"",VLOOKUP($A62,Aspirantes!$A:$H,Aspirantes!$F$1,FALSE))</f>
        <v/>
      </c>
      <c r="I62" s="729" t="str">
        <f>IF(ISERROR(VLOOKUP($A62,Aspirantes!$A:$H,Aspirantes!$G$1,FALSE)),"",VLOOKUP($A62,Aspirantes!$A:$H,Aspirantes!$G$1,FALSE))</f>
        <v/>
      </c>
      <c r="J62" s="674" t="str">
        <f>IF(ISERROR(VLOOKUP($A62,Aspirantes!$A:$H,Aspirantes!$H$1,FALSE)),"",VLOOKUP($A62,Aspirantes!$A:$H,Aspirantes!$H$1,FALSE))</f>
        <v/>
      </c>
      <c r="K62" s="153"/>
      <c r="L62" s="553"/>
      <c r="M62" s="549"/>
      <c r="N62" s="228"/>
      <c r="O62" s="1657"/>
      <c r="P62" s="1255"/>
      <c r="Q62" s="1506" t="str">
        <f t="shared" si="4"/>
        <v/>
      </c>
      <c r="R62" s="1469">
        <f t="shared" si="5"/>
        <v>0</v>
      </c>
      <c r="S62" s="1442"/>
      <c r="T62" s="1442"/>
      <c r="U62" s="1442"/>
      <c r="V62" s="1442"/>
      <c r="W62" s="1442"/>
      <c r="X62" s="1442"/>
      <c r="Y62" s="1442"/>
      <c r="Z62" s="1442"/>
      <c r="AA62" s="1442"/>
      <c r="AB62" s="1442"/>
      <c r="AC62" s="1442"/>
      <c r="AD62" s="1442"/>
    </row>
    <row r="63" spans="1:30" s="34" customFormat="1" ht="24" customHeight="1" x14ac:dyDescent="0.2">
      <c r="A63" s="1527" t="str">
        <f>CONCATENATE('01_Carga'!$M$5,"_",$F63)</f>
        <v>FI__46</v>
      </c>
      <c r="B63" s="1527"/>
      <c r="C63" s="1558" t="str">
        <f t="shared" si="2"/>
        <v/>
      </c>
      <c r="D63" s="1559"/>
      <c r="E63" s="1557" t="str">
        <f t="shared" si="3"/>
        <v/>
      </c>
      <c r="F63" s="1201">
        <v>46</v>
      </c>
      <c r="G63" s="134" t="str">
        <f>IF(ISERROR(VLOOKUP($A63,Aspirantes!$A:$H,Aspirantes!$E$1,FALSE)),"",VLOOKUP($A63,Aspirantes!$A:$H,Aspirantes!$E$1,FALSE))</f>
        <v/>
      </c>
      <c r="H63" s="724" t="str">
        <f>IF(ISERROR(VLOOKUP($A63,Aspirantes!$A:$H,Aspirantes!$F$1,FALSE)),"",VLOOKUP($A63,Aspirantes!$A:$H,Aspirantes!$F$1,FALSE))</f>
        <v/>
      </c>
      <c r="I63" s="729" t="str">
        <f>IF(ISERROR(VLOOKUP($A63,Aspirantes!$A:$H,Aspirantes!$G$1,FALSE)),"",VLOOKUP($A63,Aspirantes!$A:$H,Aspirantes!$G$1,FALSE))</f>
        <v/>
      </c>
      <c r="J63" s="674" t="str">
        <f>IF(ISERROR(VLOOKUP($A63,Aspirantes!$A:$H,Aspirantes!$H$1,FALSE)),"",VLOOKUP($A63,Aspirantes!$A:$H,Aspirantes!$H$1,FALSE))</f>
        <v/>
      </c>
      <c r="K63" s="153"/>
      <c r="L63" s="553"/>
      <c r="M63" s="549"/>
      <c r="N63" s="228"/>
      <c r="O63" s="1657"/>
      <c r="P63" s="1255"/>
      <c r="Q63" s="1506" t="str">
        <f t="shared" si="4"/>
        <v/>
      </c>
      <c r="R63" s="1469">
        <f t="shared" si="5"/>
        <v>0</v>
      </c>
      <c r="S63" s="1442"/>
      <c r="T63" s="1442"/>
      <c r="U63" s="1442"/>
      <c r="V63" s="1442"/>
      <c r="W63" s="1442"/>
      <c r="X63" s="1442"/>
      <c r="Y63" s="1442"/>
      <c r="Z63" s="1442"/>
      <c r="AA63" s="1442"/>
      <c r="AB63" s="1442"/>
      <c r="AC63" s="1442"/>
      <c r="AD63" s="1442"/>
    </row>
    <row r="64" spans="1:30" s="34" customFormat="1" ht="24" customHeight="1" x14ac:dyDescent="0.2">
      <c r="A64" s="1527" t="str">
        <f>CONCATENATE('01_Carga'!$M$5,"_",$F64)</f>
        <v>FI__47</v>
      </c>
      <c r="B64" s="1527"/>
      <c r="C64" s="1558" t="str">
        <f t="shared" si="2"/>
        <v/>
      </c>
      <c r="D64" s="1559"/>
      <c r="E64" s="1557" t="str">
        <f t="shared" si="3"/>
        <v/>
      </c>
      <c r="F64" s="1201">
        <v>47</v>
      </c>
      <c r="G64" s="134" t="str">
        <f>IF(ISERROR(VLOOKUP($A64,Aspirantes!$A:$H,Aspirantes!$E$1,FALSE)),"",VLOOKUP($A64,Aspirantes!$A:$H,Aspirantes!$E$1,FALSE))</f>
        <v/>
      </c>
      <c r="H64" s="724" t="str">
        <f>IF(ISERROR(VLOOKUP($A64,Aspirantes!$A:$H,Aspirantes!$F$1,FALSE)),"",VLOOKUP($A64,Aspirantes!$A:$H,Aspirantes!$F$1,FALSE))</f>
        <v/>
      </c>
      <c r="I64" s="729" t="str">
        <f>IF(ISERROR(VLOOKUP($A64,Aspirantes!$A:$H,Aspirantes!$G$1,FALSE)),"",VLOOKUP($A64,Aspirantes!$A:$H,Aspirantes!$G$1,FALSE))</f>
        <v/>
      </c>
      <c r="J64" s="674" t="str">
        <f>IF(ISERROR(VLOOKUP($A64,Aspirantes!$A:$H,Aspirantes!$H$1,FALSE)),"",VLOOKUP($A64,Aspirantes!$A:$H,Aspirantes!$H$1,FALSE))</f>
        <v/>
      </c>
      <c r="K64" s="153"/>
      <c r="L64" s="553"/>
      <c r="M64" s="549"/>
      <c r="N64" s="228"/>
      <c r="O64" s="1657"/>
      <c r="P64" s="1255"/>
      <c r="Q64" s="1506" t="str">
        <f t="shared" si="4"/>
        <v/>
      </c>
      <c r="R64" s="1469">
        <f t="shared" si="5"/>
        <v>0</v>
      </c>
      <c r="S64" s="1442"/>
      <c r="T64" s="1442"/>
      <c r="U64" s="1442"/>
      <c r="V64" s="1442"/>
      <c r="W64" s="1442"/>
      <c r="X64" s="1442"/>
      <c r="Y64" s="1442"/>
      <c r="Z64" s="1442"/>
      <c r="AA64" s="1442"/>
      <c r="AB64" s="1442"/>
      <c r="AC64" s="1442"/>
      <c r="AD64" s="1442"/>
    </row>
    <row r="65" spans="1:30" s="34" customFormat="1" ht="24" customHeight="1" x14ac:dyDescent="0.2">
      <c r="A65" s="1527" t="str">
        <f>CONCATENATE('01_Carga'!$M$5,"_",$F65)</f>
        <v>FI__48</v>
      </c>
      <c r="B65" s="1527"/>
      <c r="C65" s="1558" t="str">
        <f t="shared" si="2"/>
        <v/>
      </c>
      <c r="D65" s="1559"/>
      <c r="E65" s="1557" t="str">
        <f t="shared" si="3"/>
        <v/>
      </c>
      <c r="F65" s="1201">
        <v>48</v>
      </c>
      <c r="G65" s="134" t="str">
        <f>IF(ISERROR(VLOOKUP($A65,Aspirantes!$A:$H,Aspirantes!$E$1,FALSE)),"",VLOOKUP($A65,Aspirantes!$A:$H,Aspirantes!$E$1,FALSE))</f>
        <v/>
      </c>
      <c r="H65" s="724" t="str">
        <f>IF(ISERROR(VLOOKUP($A65,Aspirantes!$A:$H,Aspirantes!$F$1,FALSE)),"",VLOOKUP($A65,Aspirantes!$A:$H,Aspirantes!$F$1,FALSE))</f>
        <v/>
      </c>
      <c r="I65" s="729" t="str">
        <f>IF(ISERROR(VLOOKUP($A65,Aspirantes!$A:$H,Aspirantes!$G$1,FALSE)),"",VLOOKUP($A65,Aspirantes!$A:$H,Aspirantes!$G$1,FALSE))</f>
        <v/>
      </c>
      <c r="J65" s="674" t="str">
        <f>IF(ISERROR(VLOOKUP($A65,Aspirantes!$A:$H,Aspirantes!$H$1,FALSE)),"",VLOOKUP($A65,Aspirantes!$A:$H,Aspirantes!$H$1,FALSE))</f>
        <v/>
      </c>
      <c r="K65" s="153"/>
      <c r="L65" s="553"/>
      <c r="M65" s="549"/>
      <c r="N65" s="228"/>
      <c r="O65" s="1657"/>
      <c r="P65" s="1255"/>
      <c r="Q65" s="1506" t="str">
        <f t="shared" si="4"/>
        <v/>
      </c>
      <c r="R65" s="1469">
        <f t="shared" si="5"/>
        <v>0</v>
      </c>
      <c r="S65" s="1442"/>
      <c r="T65" s="1442"/>
      <c r="U65" s="1442"/>
      <c r="V65" s="1442"/>
      <c r="W65" s="1442"/>
      <c r="X65" s="1442"/>
      <c r="Y65" s="1442"/>
      <c r="Z65" s="1442"/>
      <c r="AA65" s="1442"/>
      <c r="AB65" s="1442"/>
      <c r="AC65" s="1442"/>
      <c r="AD65" s="1442"/>
    </row>
    <row r="66" spans="1:30" s="34" customFormat="1" ht="24" customHeight="1" x14ac:dyDescent="0.2">
      <c r="A66" s="1527" t="str">
        <f>CONCATENATE('01_Carga'!$M$5,"_",$F66)</f>
        <v>FI__49</v>
      </c>
      <c r="B66" s="1527"/>
      <c r="C66" s="1558" t="str">
        <f t="shared" si="2"/>
        <v/>
      </c>
      <c r="D66" s="1559"/>
      <c r="E66" s="1557" t="str">
        <f t="shared" si="3"/>
        <v/>
      </c>
      <c r="F66" s="1201">
        <v>49</v>
      </c>
      <c r="G66" s="134" t="str">
        <f>IF(ISERROR(VLOOKUP($A66,Aspirantes!$A:$H,Aspirantes!$E$1,FALSE)),"",VLOOKUP($A66,Aspirantes!$A:$H,Aspirantes!$E$1,FALSE))</f>
        <v/>
      </c>
      <c r="H66" s="724" t="str">
        <f>IF(ISERROR(VLOOKUP($A66,Aspirantes!$A:$H,Aspirantes!$F$1,FALSE)),"",VLOOKUP($A66,Aspirantes!$A:$H,Aspirantes!$F$1,FALSE))</f>
        <v/>
      </c>
      <c r="I66" s="729" t="str">
        <f>IF(ISERROR(VLOOKUP($A66,Aspirantes!$A:$H,Aspirantes!$G$1,FALSE)),"",VLOOKUP($A66,Aspirantes!$A:$H,Aspirantes!$G$1,FALSE))</f>
        <v/>
      </c>
      <c r="J66" s="674" t="str">
        <f>IF(ISERROR(VLOOKUP($A66,Aspirantes!$A:$H,Aspirantes!$H$1,FALSE)),"",VLOOKUP($A66,Aspirantes!$A:$H,Aspirantes!$H$1,FALSE))</f>
        <v/>
      </c>
      <c r="K66" s="153"/>
      <c r="L66" s="553"/>
      <c r="M66" s="549"/>
      <c r="N66" s="228"/>
      <c r="O66" s="1657"/>
      <c r="P66" s="1255"/>
      <c r="Q66" s="1506" t="str">
        <f t="shared" si="4"/>
        <v/>
      </c>
      <c r="R66" s="1469">
        <f t="shared" si="5"/>
        <v>0</v>
      </c>
      <c r="S66" s="1442"/>
      <c r="T66" s="1442"/>
      <c r="U66" s="1442"/>
      <c r="V66" s="1442"/>
      <c r="W66" s="1442"/>
      <c r="X66" s="1442"/>
      <c r="Y66" s="1442"/>
      <c r="Z66" s="1442"/>
      <c r="AA66" s="1442"/>
      <c r="AB66" s="1442"/>
      <c r="AC66" s="1442"/>
      <c r="AD66" s="1442"/>
    </row>
    <row r="67" spans="1:30" s="34" customFormat="1" ht="24" customHeight="1" x14ac:dyDescent="0.2">
      <c r="A67" s="1527" t="str">
        <f>CONCATENATE('01_Carga'!$M$5,"_",$F67)</f>
        <v>FI__50</v>
      </c>
      <c r="B67" s="1527"/>
      <c r="C67" s="1558" t="str">
        <f t="shared" si="2"/>
        <v/>
      </c>
      <c r="D67" s="1559"/>
      <c r="E67" s="1557" t="str">
        <f t="shared" si="3"/>
        <v/>
      </c>
      <c r="F67" s="1201">
        <v>50</v>
      </c>
      <c r="G67" s="134" t="str">
        <f>IF(ISERROR(VLOOKUP($A67,Aspirantes!$A:$H,Aspirantes!$E$1,FALSE)),"",VLOOKUP($A67,Aspirantes!$A:$H,Aspirantes!$E$1,FALSE))</f>
        <v/>
      </c>
      <c r="H67" s="724" t="str">
        <f>IF(ISERROR(VLOOKUP($A67,Aspirantes!$A:$H,Aspirantes!$F$1,FALSE)),"",VLOOKUP($A67,Aspirantes!$A:$H,Aspirantes!$F$1,FALSE))</f>
        <v/>
      </c>
      <c r="I67" s="729" t="str">
        <f>IF(ISERROR(VLOOKUP($A67,Aspirantes!$A:$H,Aspirantes!$G$1,FALSE)),"",VLOOKUP($A67,Aspirantes!$A:$H,Aspirantes!$G$1,FALSE))</f>
        <v/>
      </c>
      <c r="J67" s="674" t="str">
        <f>IF(ISERROR(VLOOKUP($A67,Aspirantes!$A:$H,Aspirantes!$H$1,FALSE)),"",VLOOKUP($A67,Aspirantes!$A:$H,Aspirantes!$H$1,FALSE))</f>
        <v/>
      </c>
      <c r="K67" s="153"/>
      <c r="L67" s="553"/>
      <c r="M67" s="549"/>
      <c r="N67" s="228"/>
      <c r="O67" s="1657"/>
      <c r="P67" s="1255"/>
      <c r="Q67" s="1506" t="str">
        <f t="shared" si="4"/>
        <v/>
      </c>
      <c r="R67" s="1469">
        <f t="shared" si="5"/>
        <v>0</v>
      </c>
      <c r="S67" s="1442"/>
      <c r="T67" s="1442"/>
      <c r="U67" s="1442"/>
      <c r="V67" s="1442"/>
      <c r="W67" s="1442"/>
      <c r="X67" s="1442"/>
      <c r="Y67" s="1442"/>
      <c r="Z67" s="1442"/>
      <c r="AA67" s="1442"/>
      <c r="AB67" s="1442"/>
      <c r="AC67" s="1442"/>
      <c r="AD67" s="1442"/>
    </row>
    <row r="68" spans="1:30" s="34" customFormat="1" ht="24" customHeight="1" x14ac:dyDescent="0.2">
      <c r="A68" s="1527" t="str">
        <f>CONCATENATE('01_Carga'!$M$5,"_",$F68)</f>
        <v>FI__51</v>
      </c>
      <c r="B68" s="1527"/>
      <c r="C68" s="1558" t="str">
        <f t="shared" si="2"/>
        <v/>
      </c>
      <c r="D68" s="1559"/>
      <c r="E68" s="1557" t="str">
        <f t="shared" si="3"/>
        <v/>
      </c>
      <c r="F68" s="1201">
        <v>51</v>
      </c>
      <c r="G68" s="134" t="str">
        <f>IF(ISERROR(VLOOKUP($A68,Aspirantes!$A:$H,Aspirantes!$E$1,FALSE)),"",VLOOKUP($A68,Aspirantes!$A:$H,Aspirantes!$E$1,FALSE))</f>
        <v/>
      </c>
      <c r="H68" s="724" t="str">
        <f>IF(ISERROR(VLOOKUP($A68,Aspirantes!$A:$H,Aspirantes!$F$1,FALSE)),"",VLOOKUP($A68,Aspirantes!$A:$H,Aspirantes!$F$1,FALSE))</f>
        <v/>
      </c>
      <c r="I68" s="729" t="str">
        <f>IF(ISERROR(VLOOKUP($A68,Aspirantes!$A:$H,Aspirantes!$G$1,FALSE)),"",VLOOKUP($A68,Aspirantes!$A:$H,Aspirantes!$G$1,FALSE))</f>
        <v/>
      </c>
      <c r="J68" s="674" t="str">
        <f>IF(ISERROR(VLOOKUP($A68,Aspirantes!$A:$H,Aspirantes!$H$1,FALSE)),"",VLOOKUP($A68,Aspirantes!$A:$H,Aspirantes!$H$1,FALSE))</f>
        <v/>
      </c>
      <c r="K68" s="153"/>
      <c r="L68" s="553"/>
      <c r="M68" s="549"/>
      <c r="N68" s="228"/>
      <c r="O68" s="1657"/>
      <c r="P68" s="1255"/>
      <c r="Q68" s="1506" t="str">
        <f t="shared" si="4"/>
        <v/>
      </c>
      <c r="R68" s="1469">
        <f t="shared" si="5"/>
        <v>0</v>
      </c>
      <c r="S68" s="1442"/>
      <c r="T68" s="1442"/>
      <c r="U68" s="1442"/>
      <c r="V68" s="1442"/>
      <c r="W68" s="1442"/>
      <c r="X68" s="1442"/>
      <c r="Y68" s="1442"/>
      <c r="Z68" s="1442"/>
      <c r="AA68" s="1442"/>
      <c r="AB68" s="1442"/>
      <c r="AC68" s="1442"/>
      <c r="AD68" s="1442"/>
    </row>
    <row r="69" spans="1:30" s="34" customFormat="1" ht="24" customHeight="1" x14ac:dyDescent="0.2">
      <c r="A69" s="1527" t="str">
        <f>CONCATENATE('01_Carga'!$M$5,"_",$F69)</f>
        <v>FI__52</v>
      </c>
      <c r="B69" s="1527"/>
      <c r="C69" s="1558" t="str">
        <f t="shared" si="2"/>
        <v/>
      </c>
      <c r="D69" s="1559"/>
      <c r="E69" s="1557" t="str">
        <f t="shared" si="3"/>
        <v/>
      </c>
      <c r="F69" s="1201">
        <v>52</v>
      </c>
      <c r="G69" s="134" t="str">
        <f>IF(ISERROR(VLOOKUP($A69,Aspirantes!$A:$H,Aspirantes!$E$1,FALSE)),"",VLOOKUP($A69,Aspirantes!$A:$H,Aspirantes!$E$1,FALSE))</f>
        <v/>
      </c>
      <c r="H69" s="724" t="str">
        <f>IF(ISERROR(VLOOKUP($A69,Aspirantes!$A:$H,Aspirantes!$F$1,FALSE)),"",VLOOKUP($A69,Aspirantes!$A:$H,Aspirantes!$F$1,FALSE))</f>
        <v/>
      </c>
      <c r="I69" s="729" t="str">
        <f>IF(ISERROR(VLOOKUP($A69,Aspirantes!$A:$H,Aspirantes!$G$1,FALSE)),"",VLOOKUP($A69,Aspirantes!$A:$H,Aspirantes!$G$1,FALSE))</f>
        <v/>
      </c>
      <c r="J69" s="674" t="str">
        <f>IF(ISERROR(VLOOKUP($A69,Aspirantes!$A:$H,Aspirantes!$H$1,FALSE)),"",VLOOKUP($A69,Aspirantes!$A:$H,Aspirantes!$H$1,FALSE))</f>
        <v/>
      </c>
      <c r="K69" s="153"/>
      <c r="L69" s="553"/>
      <c r="M69" s="549"/>
      <c r="N69" s="228"/>
      <c r="O69" s="1657"/>
      <c r="P69" s="1255"/>
      <c r="Q69" s="1506" t="str">
        <f t="shared" si="4"/>
        <v/>
      </c>
      <c r="R69" s="1469">
        <f t="shared" si="5"/>
        <v>0</v>
      </c>
      <c r="S69" s="1442"/>
      <c r="T69" s="1442"/>
      <c r="U69" s="1442"/>
      <c r="V69" s="1442"/>
      <c r="W69" s="1442"/>
      <c r="X69" s="1442"/>
      <c r="Y69" s="1442"/>
      <c r="Z69" s="1442"/>
      <c r="AA69" s="1442"/>
      <c r="AB69" s="1442"/>
      <c r="AC69" s="1442"/>
      <c r="AD69" s="1442"/>
    </row>
    <row r="70" spans="1:30" s="34" customFormat="1" ht="24" customHeight="1" x14ac:dyDescent="0.2">
      <c r="A70" s="1527" t="str">
        <f>CONCATENATE('01_Carga'!$M$5,"_",$F70)</f>
        <v>FI__53</v>
      </c>
      <c r="B70" s="1527"/>
      <c r="C70" s="1558" t="str">
        <f t="shared" si="2"/>
        <v/>
      </c>
      <c r="D70" s="1559"/>
      <c r="E70" s="1557" t="str">
        <f t="shared" si="3"/>
        <v/>
      </c>
      <c r="F70" s="1201">
        <v>53</v>
      </c>
      <c r="G70" s="134" t="str">
        <f>IF(ISERROR(VLOOKUP($A70,Aspirantes!$A:$H,Aspirantes!$E$1,FALSE)),"",VLOOKUP($A70,Aspirantes!$A:$H,Aspirantes!$E$1,FALSE))</f>
        <v/>
      </c>
      <c r="H70" s="724" t="str">
        <f>IF(ISERROR(VLOOKUP($A70,Aspirantes!$A:$H,Aspirantes!$F$1,FALSE)),"",VLOOKUP($A70,Aspirantes!$A:$H,Aspirantes!$F$1,FALSE))</f>
        <v/>
      </c>
      <c r="I70" s="729" t="str">
        <f>IF(ISERROR(VLOOKUP($A70,Aspirantes!$A:$H,Aspirantes!$G$1,FALSE)),"",VLOOKUP($A70,Aspirantes!$A:$H,Aspirantes!$G$1,FALSE))</f>
        <v/>
      </c>
      <c r="J70" s="674" t="str">
        <f>IF(ISERROR(VLOOKUP($A70,Aspirantes!$A:$H,Aspirantes!$H$1,FALSE)),"",VLOOKUP($A70,Aspirantes!$A:$H,Aspirantes!$H$1,FALSE))</f>
        <v/>
      </c>
      <c r="K70" s="153"/>
      <c r="L70" s="553"/>
      <c r="M70" s="549"/>
      <c r="N70" s="228"/>
      <c r="O70" s="1657"/>
      <c r="P70" s="1255"/>
      <c r="Q70" s="1506" t="str">
        <f t="shared" si="4"/>
        <v/>
      </c>
      <c r="R70" s="1469">
        <f t="shared" si="5"/>
        <v>0</v>
      </c>
      <c r="S70" s="1442"/>
      <c r="T70" s="1442"/>
      <c r="U70" s="1442"/>
      <c r="V70" s="1442"/>
      <c r="W70" s="1442"/>
      <c r="X70" s="1442"/>
      <c r="Y70" s="1442"/>
      <c r="Z70" s="1442"/>
      <c r="AA70" s="1442"/>
      <c r="AB70" s="1442"/>
      <c r="AC70" s="1442"/>
      <c r="AD70" s="1442"/>
    </row>
    <row r="71" spans="1:30" s="34" customFormat="1" ht="24" customHeight="1" x14ac:dyDescent="0.2">
      <c r="A71" s="1527" t="str">
        <f>CONCATENATE('01_Carga'!$M$5,"_",$F71)</f>
        <v>FI__54</v>
      </c>
      <c r="B71" s="1527"/>
      <c r="C71" s="1558" t="str">
        <f t="shared" si="2"/>
        <v/>
      </c>
      <c r="D71" s="1559"/>
      <c r="E71" s="1557" t="str">
        <f t="shared" si="3"/>
        <v/>
      </c>
      <c r="F71" s="1201">
        <v>54</v>
      </c>
      <c r="G71" s="134" t="str">
        <f>IF(ISERROR(VLOOKUP($A71,Aspirantes!$A:$H,Aspirantes!$E$1,FALSE)),"",VLOOKUP($A71,Aspirantes!$A:$H,Aspirantes!$E$1,FALSE))</f>
        <v/>
      </c>
      <c r="H71" s="724" t="str">
        <f>IF(ISERROR(VLOOKUP($A71,Aspirantes!$A:$H,Aspirantes!$F$1,FALSE)),"",VLOOKUP($A71,Aspirantes!$A:$H,Aspirantes!$F$1,FALSE))</f>
        <v/>
      </c>
      <c r="I71" s="729" t="str">
        <f>IF(ISERROR(VLOOKUP($A71,Aspirantes!$A:$H,Aspirantes!$G$1,FALSE)),"",VLOOKUP($A71,Aspirantes!$A:$H,Aspirantes!$G$1,FALSE))</f>
        <v/>
      </c>
      <c r="J71" s="674" t="str">
        <f>IF(ISERROR(VLOOKUP($A71,Aspirantes!$A:$H,Aspirantes!$H$1,FALSE)),"",VLOOKUP($A71,Aspirantes!$A:$H,Aspirantes!$H$1,FALSE))</f>
        <v/>
      </c>
      <c r="K71" s="153"/>
      <c r="L71" s="553"/>
      <c r="M71" s="549"/>
      <c r="N71" s="228"/>
      <c r="O71" s="1657"/>
      <c r="P71" s="1255"/>
      <c r="Q71" s="1506" t="str">
        <f t="shared" si="4"/>
        <v/>
      </c>
      <c r="R71" s="1469">
        <f t="shared" si="5"/>
        <v>0</v>
      </c>
      <c r="S71" s="1442"/>
      <c r="T71" s="1442"/>
      <c r="U71" s="1442"/>
      <c r="V71" s="1442"/>
      <c r="W71" s="1442"/>
      <c r="X71" s="1442"/>
      <c r="Y71" s="1442"/>
      <c r="Z71" s="1442"/>
      <c r="AA71" s="1442"/>
      <c r="AB71" s="1442"/>
      <c r="AC71" s="1442"/>
      <c r="AD71" s="1442"/>
    </row>
    <row r="72" spans="1:30" s="34" customFormat="1" ht="24" customHeight="1" x14ac:dyDescent="0.2">
      <c r="A72" s="1527" t="str">
        <f>CONCATENATE('01_Carga'!$M$5,"_",$F72)</f>
        <v>FI__55</v>
      </c>
      <c r="B72" s="1527"/>
      <c r="C72" s="1558" t="str">
        <f t="shared" si="2"/>
        <v/>
      </c>
      <c r="D72" s="1559"/>
      <c r="E72" s="1557" t="str">
        <f t="shared" si="3"/>
        <v/>
      </c>
      <c r="F72" s="1201">
        <v>55</v>
      </c>
      <c r="G72" s="134" t="str">
        <f>IF(ISERROR(VLOOKUP($A72,Aspirantes!$A:$H,Aspirantes!$E$1,FALSE)),"",VLOOKUP($A72,Aspirantes!$A:$H,Aspirantes!$E$1,FALSE))</f>
        <v/>
      </c>
      <c r="H72" s="724" t="str">
        <f>IF(ISERROR(VLOOKUP($A72,Aspirantes!$A:$H,Aspirantes!$F$1,FALSE)),"",VLOOKUP($A72,Aspirantes!$A:$H,Aspirantes!$F$1,FALSE))</f>
        <v/>
      </c>
      <c r="I72" s="729" t="str">
        <f>IF(ISERROR(VLOOKUP($A72,Aspirantes!$A:$H,Aspirantes!$G$1,FALSE)),"",VLOOKUP($A72,Aspirantes!$A:$H,Aspirantes!$G$1,FALSE))</f>
        <v/>
      </c>
      <c r="J72" s="674" t="str">
        <f>IF(ISERROR(VLOOKUP($A72,Aspirantes!$A:$H,Aspirantes!$H$1,FALSE)),"",VLOOKUP($A72,Aspirantes!$A:$H,Aspirantes!$H$1,FALSE))</f>
        <v/>
      </c>
      <c r="K72" s="153"/>
      <c r="L72" s="553"/>
      <c r="M72" s="549"/>
      <c r="N72" s="228"/>
      <c r="O72" s="1657"/>
      <c r="P72" s="1255"/>
      <c r="Q72" s="1506" t="str">
        <f t="shared" si="4"/>
        <v/>
      </c>
      <c r="R72" s="1469">
        <f t="shared" si="5"/>
        <v>0</v>
      </c>
      <c r="S72" s="1442"/>
      <c r="T72" s="1442"/>
      <c r="U72" s="1442"/>
      <c r="V72" s="1442"/>
      <c r="W72" s="1442"/>
      <c r="X72" s="1442"/>
      <c r="Y72" s="1442"/>
      <c r="Z72" s="1442"/>
      <c r="AA72" s="1442"/>
      <c r="AB72" s="1442"/>
      <c r="AC72" s="1442"/>
      <c r="AD72" s="1442"/>
    </row>
    <row r="73" spans="1:30" s="34" customFormat="1" ht="24" customHeight="1" x14ac:dyDescent="0.2">
      <c r="A73" s="1527" t="str">
        <f>CONCATENATE('01_Carga'!$M$5,"_",$F73)</f>
        <v>FI__56</v>
      </c>
      <c r="B73" s="1527"/>
      <c r="C73" s="1558" t="str">
        <f t="shared" si="2"/>
        <v/>
      </c>
      <c r="D73" s="1559"/>
      <c r="E73" s="1557" t="str">
        <f t="shared" si="3"/>
        <v/>
      </c>
      <c r="F73" s="1201">
        <v>56</v>
      </c>
      <c r="G73" s="134" t="str">
        <f>IF(ISERROR(VLOOKUP($A73,Aspirantes!$A:$H,Aspirantes!$E$1,FALSE)),"",VLOOKUP($A73,Aspirantes!$A:$H,Aspirantes!$E$1,FALSE))</f>
        <v/>
      </c>
      <c r="H73" s="724" t="str">
        <f>IF(ISERROR(VLOOKUP($A73,Aspirantes!$A:$H,Aspirantes!$F$1,FALSE)),"",VLOOKUP($A73,Aspirantes!$A:$H,Aspirantes!$F$1,FALSE))</f>
        <v/>
      </c>
      <c r="I73" s="729" t="str">
        <f>IF(ISERROR(VLOOKUP($A73,Aspirantes!$A:$H,Aspirantes!$G$1,FALSE)),"",VLOOKUP($A73,Aspirantes!$A:$H,Aspirantes!$G$1,FALSE))</f>
        <v/>
      </c>
      <c r="J73" s="674" t="str">
        <f>IF(ISERROR(VLOOKUP($A73,Aspirantes!$A:$H,Aspirantes!$H$1,FALSE)),"",VLOOKUP($A73,Aspirantes!$A:$H,Aspirantes!$H$1,FALSE))</f>
        <v/>
      </c>
      <c r="K73" s="153"/>
      <c r="L73" s="553"/>
      <c r="M73" s="549"/>
      <c r="N73" s="228"/>
      <c r="O73" s="1657"/>
      <c r="P73" s="1255"/>
      <c r="Q73" s="1506" t="str">
        <f t="shared" si="4"/>
        <v/>
      </c>
      <c r="R73" s="1469">
        <f t="shared" si="5"/>
        <v>0</v>
      </c>
      <c r="S73" s="1442"/>
      <c r="T73" s="1442"/>
      <c r="U73" s="1442"/>
      <c r="V73" s="1442"/>
      <c r="W73" s="1442"/>
      <c r="X73" s="1442"/>
      <c r="Y73" s="1442"/>
      <c r="Z73" s="1442"/>
      <c r="AA73" s="1442"/>
      <c r="AB73" s="1442"/>
      <c r="AC73" s="1442"/>
      <c r="AD73" s="1442"/>
    </row>
    <row r="74" spans="1:30" s="34" customFormat="1" ht="24" customHeight="1" x14ac:dyDescent="0.2">
      <c r="A74" s="1527" t="str">
        <f>CONCATENATE('01_Carga'!$M$5,"_",$F74)</f>
        <v>FI__57</v>
      </c>
      <c r="B74" s="1527"/>
      <c r="C74" s="1558" t="str">
        <f t="shared" si="2"/>
        <v/>
      </c>
      <c r="D74" s="1559"/>
      <c r="E74" s="1557" t="str">
        <f t="shared" si="3"/>
        <v/>
      </c>
      <c r="F74" s="1201">
        <v>57</v>
      </c>
      <c r="G74" s="134" t="str">
        <f>IF(ISERROR(VLOOKUP($A74,Aspirantes!$A:$H,Aspirantes!$E$1,FALSE)),"",VLOOKUP($A74,Aspirantes!$A:$H,Aspirantes!$E$1,FALSE))</f>
        <v/>
      </c>
      <c r="H74" s="724" t="str">
        <f>IF(ISERROR(VLOOKUP($A74,Aspirantes!$A:$H,Aspirantes!$F$1,FALSE)),"",VLOOKUP($A74,Aspirantes!$A:$H,Aspirantes!$F$1,FALSE))</f>
        <v/>
      </c>
      <c r="I74" s="729" t="str">
        <f>IF(ISERROR(VLOOKUP($A74,Aspirantes!$A:$H,Aspirantes!$G$1,FALSE)),"",VLOOKUP($A74,Aspirantes!$A:$H,Aspirantes!$G$1,FALSE))</f>
        <v/>
      </c>
      <c r="J74" s="674" t="str">
        <f>IF(ISERROR(VLOOKUP($A74,Aspirantes!$A:$H,Aspirantes!$H$1,FALSE)),"",VLOOKUP($A74,Aspirantes!$A:$H,Aspirantes!$H$1,FALSE))</f>
        <v/>
      </c>
      <c r="K74" s="153"/>
      <c r="L74" s="553"/>
      <c r="M74" s="549"/>
      <c r="N74" s="228"/>
      <c r="O74" s="1657"/>
      <c r="P74" s="1255"/>
      <c r="Q74" s="1506" t="str">
        <f t="shared" si="4"/>
        <v/>
      </c>
      <c r="R74" s="1469">
        <f t="shared" si="5"/>
        <v>0</v>
      </c>
      <c r="S74" s="1442"/>
      <c r="T74" s="1442"/>
      <c r="U74" s="1442"/>
      <c r="V74" s="1442"/>
      <c r="W74" s="1442"/>
      <c r="X74" s="1442"/>
      <c r="Y74" s="1442"/>
      <c r="Z74" s="1442"/>
      <c r="AA74" s="1442"/>
      <c r="AB74" s="1442"/>
      <c r="AC74" s="1442"/>
      <c r="AD74" s="1442"/>
    </row>
    <row r="75" spans="1:30" s="34" customFormat="1" ht="24" customHeight="1" x14ac:dyDescent="0.2">
      <c r="A75" s="1527" t="str">
        <f>CONCATENATE('01_Carga'!$M$5,"_",$F75)</f>
        <v>FI__58</v>
      </c>
      <c r="B75" s="1527"/>
      <c r="C75" s="1558" t="str">
        <f t="shared" si="2"/>
        <v/>
      </c>
      <c r="D75" s="1559"/>
      <c r="E75" s="1557" t="str">
        <f t="shared" si="3"/>
        <v/>
      </c>
      <c r="F75" s="1201">
        <v>58</v>
      </c>
      <c r="G75" s="134" t="str">
        <f>IF(ISERROR(VLOOKUP($A75,Aspirantes!$A:$H,Aspirantes!$E$1,FALSE)),"",VLOOKUP($A75,Aspirantes!$A:$H,Aspirantes!$E$1,FALSE))</f>
        <v/>
      </c>
      <c r="H75" s="724" t="str">
        <f>IF(ISERROR(VLOOKUP($A75,Aspirantes!$A:$H,Aspirantes!$F$1,FALSE)),"",VLOOKUP($A75,Aspirantes!$A:$H,Aspirantes!$F$1,FALSE))</f>
        <v/>
      </c>
      <c r="I75" s="729" t="str">
        <f>IF(ISERROR(VLOOKUP($A75,Aspirantes!$A:$H,Aspirantes!$G$1,FALSE)),"",VLOOKUP($A75,Aspirantes!$A:$H,Aspirantes!$G$1,FALSE))</f>
        <v/>
      </c>
      <c r="J75" s="674" t="str">
        <f>IF(ISERROR(VLOOKUP($A75,Aspirantes!$A:$H,Aspirantes!$H$1,FALSE)),"",VLOOKUP($A75,Aspirantes!$A:$H,Aspirantes!$H$1,FALSE))</f>
        <v/>
      </c>
      <c r="K75" s="153"/>
      <c r="L75" s="553"/>
      <c r="M75" s="549"/>
      <c r="N75" s="228"/>
      <c r="O75" s="1657"/>
      <c r="P75" s="1255"/>
      <c r="Q75" s="1506" t="str">
        <f t="shared" si="4"/>
        <v/>
      </c>
      <c r="R75" s="1469">
        <f t="shared" si="5"/>
        <v>0</v>
      </c>
      <c r="S75" s="1442"/>
      <c r="T75" s="1442"/>
      <c r="U75" s="1442"/>
      <c r="V75" s="1442"/>
      <c r="W75" s="1442"/>
      <c r="X75" s="1442"/>
      <c r="Y75" s="1442"/>
      <c r="Z75" s="1442"/>
      <c r="AA75" s="1442"/>
      <c r="AB75" s="1442"/>
      <c r="AC75" s="1442"/>
      <c r="AD75" s="1442"/>
    </row>
    <row r="76" spans="1:30" s="34" customFormat="1" ht="24" customHeight="1" x14ac:dyDescent="0.2">
      <c r="A76" s="1527" t="str">
        <f>CONCATENATE('01_Carga'!$M$5,"_",$F76)</f>
        <v>FI__59</v>
      </c>
      <c r="B76" s="1527"/>
      <c r="C76" s="1558" t="str">
        <f t="shared" si="2"/>
        <v/>
      </c>
      <c r="D76" s="1559"/>
      <c r="E76" s="1557" t="str">
        <f t="shared" si="3"/>
        <v/>
      </c>
      <c r="F76" s="1201">
        <v>59</v>
      </c>
      <c r="G76" s="134" t="str">
        <f>IF(ISERROR(VLOOKUP($A76,Aspirantes!$A:$H,Aspirantes!$E$1,FALSE)),"",VLOOKUP($A76,Aspirantes!$A:$H,Aspirantes!$E$1,FALSE))</f>
        <v/>
      </c>
      <c r="H76" s="724" t="str">
        <f>IF(ISERROR(VLOOKUP($A76,Aspirantes!$A:$H,Aspirantes!$F$1,FALSE)),"",VLOOKUP($A76,Aspirantes!$A:$H,Aspirantes!$F$1,FALSE))</f>
        <v/>
      </c>
      <c r="I76" s="729" t="str">
        <f>IF(ISERROR(VLOOKUP($A76,Aspirantes!$A:$H,Aspirantes!$G$1,FALSE)),"",VLOOKUP($A76,Aspirantes!$A:$H,Aspirantes!$G$1,FALSE))</f>
        <v/>
      </c>
      <c r="J76" s="674" t="str">
        <f>IF(ISERROR(VLOOKUP($A76,Aspirantes!$A:$H,Aspirantes!$H$1,FALSE)),"",VLOOKUP($A76,Aspirantes!$A:$H,Aspirantes!$H$1,FALSE))</f>
        <v/>
      </c>
      <c r="K76" s="153"/>
      <c r="L76" s="553"/>
      <c r="M76" s="549"/>
      <c r="N76" s="228"/>
      <c r="O76" s="1657"/>
      <c r="P76" s="1255"/>
      <c r="Q76" s="1506" t="str">
        <f t="shared" si="4"/>
        <v/>
      </c>
      <c r="R76" s="1469">
        <f t="shared" si="5"/>
        <v>0</v>
      </c>
      <c r="S76" s="1442"/>
      <c r="T76" s="1442"/>
      <c r="U76" s="1442"/>
      <c r="V76" s="1442"/>
      <c r="W76" s="1442"/>
      <c r="X76" s="1442"/>
      <c r="Y76" s="1442"/>
      <c r="Z76" s="1442"/>
      <c r="AA76" s="1442"/>
      <c r="AB76" s="1442"/>
      <c r="AC76" s="1442"/>
      <c r="AD76" s="1442"/>
    </row>
    <row r="77" spans="1:30" s="34" customFormat="1" ht="24" customHeight="1" x14ac:dyDescent="0.2">
      <c r="A77" s="1527" t="str">
        <f>CONCATENATE('01_Carga'!$M$5,"_",$F77)</f>
        <v>FI__60</v>
      </c>
      <c r="B77" s="1527"/>
      <c r="C77" s="1558" t="str">
        <f t="shared" si="2"/>
        <v/>
      </c>
      <c r="D77" s="1559"/>
      <c r="E77" s="1557" t="str">
        <f t="shared" si="3"/>
        <v/>
      </c>
      <c r="F77" s="1201">
        <v>60</v>
      </c>
      <c r="G77" s="134" t="str">
        <f>IF(ISERROR(VLOOKUP($A77,Aspirantes!$A:$H,Aspirantes!$E$1,FALSE)),"",VLOOKUP($A77,Aspirantes!$A:$H,Aspirantes!$E$1,FALSE))</f>
        <v/>
      </c>
      <c r="H77" s="724" t="str">
        <f>IF(ISERROR(VLOOKUP($A77,Aspirantes!$A:$H,Aspirantes!$F$1,FALSE)),"",VLOOKUP($A77,Aspirantes!$A:$H,Aspirantes!$F$1,FALSE))</f>
        <v/>
      </c>
      <c r="I77" s="729" t="str">
        <f>IF(ISERROR(VLOOKUP($A77,Aspirantes!$A:$H,Aspirantes!$G$1,FALSE)),"",VLOOKUP($A77,Aspirantes!$A:$H,Aspirantes!$G$1,FALSE))</f>
        <v/>
      </c>
      <c r="J77" s="674" t="str">
        <f>IF(ISERROR(VLOOKUP($A77,Aspirantes!$A:$H,Aspirantes!$H$1,FALSE)),"",VLOOKUP($A77,Aspirantes!$A:$H,Aspirantes!$H$1,FALSE))</f>
        <v/>
      </c>
      <c r="K77" s="153"/>
      <c r="L77" s="553"/>
      <c r="M77" s="549"/>
      <c r="N77" s="228"/>
      <c r="O77" s="1657"/>
      <c r="P77" s="1255"/>
      <c r="Q77" s="1506" t="str">
        <f t="shared" si="4"/>
        <v/>
      </c>
      <c r="R77" s="1469">
        <f t="shared" si="5"/>
        <v>0</v>
      </c>
      <c r="S77" s="1442"/>
      <c r="T77" s="1442"/>
      <c r="U77" s="1442"/>
      <c r="V77" s="1442"/>
      <c r="W77" s="1442"/>
      <c r="X77" s="1442"/>
      <c r="Y77" s="1442"/>
      <c r="Z77" s="1442"/>
      <c r="AA77" s="1442"/>
      <c r="AB77" s="1442"/>
      <c r="AC77" s="1442"/>
      <c r="AD77" s="1442"/>
    </row>
    <row r="78" spans="1:30" s="34" customFormat="1" ht="24" customHeight="1" x14ac:dyDescent="0.2">
      <c r="A78" s="1527" t="str">
        <f>CONCATENATE('01_Carga'!$M$5,"_",$F78)</f>
        <v>FI__61</v>
      </c>
      <c r="B78" s="1527"/>
      <c r="C78" s="1558" t="str">
        <f t="shared" si="2"/>
        <v/>
      </c>
      <c r="D78" s="1559"/>
      <c r="E78" s="1557" t="str">
        <f t="shared" si="3"/>
        <v/>
      </c>
      <c r="F78" s="1201">
        <v>61</v>
      </c>
      <c r="G78" s="134" t="str">
        <f>IF(ISERROR(VLOOKUP($A78,Aspirantes!$A:$H,Aspirantes!$E$1,FALSE)),"",VLOOKUP($A78,Aspirantes!$A:$H,Aspirantes!$E$1,FALSE))</f>
        <v/>
      </c>
      <c r="H78" s="724" t="str">
        <f>IF(ISERROR(VLOOKUP($A78,Aspirantes!$A:$H,Aspirantes!$F$1,FALSE)),"",VLOOKUP($A78,Aspirantes!$A:$H,Aspirantes!$F$1,FALSE))</f>
        <v/>
      </c>
      <c r="I78" s="729" t="str">
        <f>IF(ISERROR(VLOOKUP($A78,Aspirantes!$A:$H,Aspirantes!$G$1,FALSE)),"",VLOOKUP($A78,Aspirantes!$A:$H,Aspirantes!$G$1,FALSE))</f>
        <v/>
      </c>
      <c r="J78" s="674" t="str">
        <f>IF(ISERROR(VLOOKUP($A78,Aspirantes!$A:$H,Aspirantes!$H$1,FALSE)),"",VLOOKUP($A78,Aspirantes!$A:$H,Aspirantes!$H$1,FALSE))</f>
        <v/>
      </c>
      <c r="K78" s="153"/>
      <c r="L78" s="553"/>
      <c r="M78" s="549"/>
      <c r="N78" s="228"/>
      <c r="O78" s="1657"/>
      <c r="P78" s="1255"/>
      <c r="Q78" s="1506" t="str">
        <f t="shared" si="4"/>
        <v/>
      </c>
      <c r="R78" s="1469">
        <f t="shared" si="5"/>
        <v>0</v>
      </c>
      <c r="S78" s="1442"/>
      <c r="T78" s="1442"/>
      <c r="U78" s="1442"/>
      <c r="V78" s="1442"/>
      <c r="W78" s="1442"/>
      <c r="X78" s="1442"/>
      <c r="Y78" s="1442"/>
      <c r="Z78" s="1442"/>
      <c r="AA78" s="1442"/>
      <c r="AB78" s="1442"/>
      <c r="AC78" s="1442"/>
      <c r="AD78" s="1442"/>
    </row>
    <row r="79" spans="1:30" s="34" customFormat="1" ht="24" customHeight="1" x14ac:dyDescent="0.2">
      <c r="A79" s="1527" t="str">
        <f>CONCATENATE('01_Carga'!$M$5,"_",$F79)</f>
        <v>FI__62</v>
      </c>
      <c r="B79" s="1527"/>
      <c r="C79" s="1558" t="str">
        <f t="shared" si="2"/>
        <v/>
      </c>
      <c r="D79" s="1559"/>
      <c r="E79" s="1557" t="str">
        <f t="shared" si="3"/>
        <v/>
      </c>
      <c r="F79" s="1201">
        <v>62</v>
      </c>
      <c r="G79" s="134" t="str">
        <f>IF(ISERROR(VLOOKUP($A79,Aspirantes!$A:$H,Aspirantes!$E$1,FALSE)),"",VLOOKUP($A79,Aspirantes!$A:$H,Aspirantes!$E$1,FALSE))</f>
        <v/>
      </c>
      <c r="H79" s="724" t="str">
        <f>IF(ISERROR(VLOOKUP($A79,Aspirantes!$A:$H,Aspirantes!$F$1,FALSE)),"",VLOOKUP($A79,Aspirantes!$A:$H,Aspirantes!$F$1,FALSE))</f>
        <v/>
      </c>
      <c r="I79" s="729" t="str">
        <f>IF(ISERROR(VLOOKUP($A79,Aspirantes!$A:$H,Aspirantes!$G$1,FALSE)),"",VLOOKUP($A79,Aspirantes!$A:$H,Aspirantes!$G$1,FALSE))</f>
        <v/>
      </c>
      <c r="J79" s="674" t="str">
        <f>IF(ISERROR(VLOOKUP($A79,Aspirantes!$A:$H,Aspirantes!$H$1,FALSE)),"",VLOOKUP($A79,Aspirantes!$A:$H,Aspirantes!$H$1,FALSE))</f>
        <v/>
      </c>
      <c r="K79" s="153"/>
      <c r="L79" s="553"/>
      <c r="M79" s="549"/>
      <c r="N79" s="228"/>
      <c r="O79" s="1657"/>
      <c r="P79" s="1255"/>
      <c r="Q79" s="1506" t="str">
        <f t="shared" si="4"/>
        <v/>
      </c>
      <c r="R79" s="1469">
        <f t="shared" si="5"/>
        <v>0</v>
      </c>
      <c r="S79" s="1442"/>
      <c r="T79" s="1442"/>
      <c r="U79" s="1442"/>
      <c r="V79" s="1442"/>
      <c r="W79" s="1442"/>
      <c r="X79" s="1442"/>
      <c r="Y79" s="1442"/>
      <c r="Z79" s="1442"/>
      <c r="AA79" s="1442"/>
      <c r="AB79" s="1442"/>
      <c r="AC79" s="1442"/>
      <c r="AD79" s="1442"/>
    </row>
    <row r="80" spans="1:30" s="34" customFormat="1" ht="24" customHeight="1" x14ac:dyDescent="0.2">
      <c r="A80" s="1527" t="str">
        <f>CONCATENATE('01_Carga'!$M$5,"_",$F80)</f>
        <v>FI__63</v>
      </c>
      <c r="B80" s="1527"/>
      <c r="C80" s="1558" t="str">
        <f t="shared" si="2"/>
        <v/>
      </c>
      <c r="D80" s="1559"/>
      <c r="E80" s="1557" t="str">
        <f t="shared" si="3"/>
        <v/>
      </c>
      <c r="F80" s="1201">
        <v>63</v>
      </c>
      <c r="G80" s="134" t="str">
        <f>IF(ISERROR(VLOOKUP($A80,Aspirantes!$A:$H,Aspirantes!$E$1,FALSE)),"",VLOOKUP($A80,Aspirantes!$A:$H,Aspirantes!$E$1,FALSE))</f>
        <v/>
      </c>
      <c r="H80" s="724" t="str">
        <f>IF(ISERROR(VLOOKUP($A80,Aspirantes!$A:$H,Aspirantes!$F$1,FALSE)),"",VLOOKUP($A80,Aspirantes!$A:$H,Aspirantes!$F$1,FALSE))</f>
        <v/>
      </c>
      <c r="I80" s="729" t="str">
        <f>IF(ISERROR(VLOOKUP($A80,Aspirantes!$A:$H,Aspirantes!$G$1,FALSE)),"",VLOOKUP($A80,Aspirantes!$A:$H,Aspirantes!$G$1,FALSE))</f>
        <v/>
      </c>
      <c r="J80" s="674" t="str">
        <f>IF(ISERROR(VLOOKUP($A80,Aspirantes!$A:$H,Aspirantes!$H$1,FALSE)),"",VLOOKUP($A80,Aspirantes!$A:$H,Aspirantes!$H$1,FALSE))</f>
        <v/>
      </c>
      <c r="K80" s="153"/>
      <c r="L80" s="553"/>
      <c r="M80" s="549"/>
      <c r="N80" s="228"/>
      <c r="O80" s="1657"/>
      <c r="P80" s="1255"/>
      <c r="Q80" s="1506" t="str">
        <f t="shared" si="4"/>
        <v/>
      </c>
      <c r="R80" s="1469">
        <f t="shared" si="5"/>
        <v>0</v>
      </c>
      <c r="S80" s="1442"/>
      <c r="T80" s="1442"/>
      <c r="U80" s="1442"/>
      <c r="V80" s="1442"/>
      <c r="W80" s="1442"/>
      <c r="X80" s="1442"/>
      <c r="Y80" s="1442"/>
      <c r="Z80" s="1442"/>
      <c r="AA80" s="1442"/>
      <c r="AB80" s="1442"/>
      <c r="AC80" s="1442"/>
      <c r="AD80" s="1442"/>
    </row>
    <row r="81" spans="1:30" s="34" customFormat="1" ht="24" customHeight="1" x14ac:dyDescent="0.2">
      <c r="A81" s="1527" t="str">
        <f>CONCATENATE('01_Carga'!$M$5,"_",$F81)</f>
        <v>FI__64</v>
      </c>
      <c r="B81" s="1527"/>
      <c r="C81" s="1558" t="str">
        <f t="shared" si="2"/>
        <v/>
      </c>
      <c r="D81" s="1559"/>
      <c r="E81" s="1557" t="str">
        <f t="shared" si="3"/>
        <v/>
      </c>
      <c r="F81" s="1201">
        <v>64</v>
      </c>
      <c r="G81" s="134" t="str">
        <f>IF(ISERROR(VLOOKUP($A81,Aspirantes!$A:$H,Aspirantes!$E$1,FALSE)),"",VLOOKUP($A81,Aspirantes!$A:$H,Aspirantes!$E$1,FALSE))</f>
        <v/>
      </c>
      <c r="H81" s="724" t="str">
        <f>IF(ISERROR(VLOOKUP($A81,Aspirantes!$A:$H,Aspirantes!$F$1,FALSE)),"",VLOOKUP($A81,Aspirantes!$A:$H,Aspirantes!$F$1,FALSE))</f>
        <v/>
      </c>
      <c r="I81" s="729" t="str">
        <f>IF(ISERROR(VLOOKUP($A81,Aspirantes!$A:$H,Aspirantes!$G$1,FALSE)),"",VLOOKUP($A81,Aspirantes!$A:$H,Aspirantes!$G$1,FALSE))</f>
        <v/>
      </c>
      <c r="J81" s="674" t="str">
        <f>IF(ISERROR(VLOOKUP($A81,Aspirantes!$A:$H,Aspirantes!$H$1,FALSE)),"",VLOOKUP($A81,Aspirantes!$A:$H,Aspirantes!$H$1,FALSE))</f>
        <v/>
      </c>
      <c r="K81" s="153"/>
      <c r="L81" s="553"/>
      <c r="M81" s="549"/>
      <c r="N81" s="228"/>
      <c r="O81" s="1657"/>
      <c r="P81" s="1255"/>
      <c r="Q81" s="1506" t="str">
        <f t="shared" si="4"/>
        <v/>
      </c>
      <c r="R81" s="1469">
        <f t="shared" si="5"/>
        <v>0</v>
      </c>
      <c r="S81" s="1442"/>
      <c r="T81" s="1442"/>
      <c r="U81" s="1442"/>
      <c r="V81" s="1442"/>
      <c r="W81" s="1442"/>
      <c r="X81" s="1442"/>
      <c r="Y81" s="1442"/>
      <c r="Z81" s="1442"/>
      <c r="AA81" s="1442"/>
      <c r="AB81" s="1442"/>
      <c r="AC81" s="1442"/>
      <c r="AD81" s="1442"/>
    </row>
    <row r="82" spans="1:30" s="34" customFormat="1" ht="24" customHeight="1" x14ac:dyDescent="0.2">
      <c r="A82" s="1527" t="str">
        <f>CONCATENATE('01_Carga'!$M$5,"_",$F82)</f>
        <v>FI__65</v>
      </c>
      <c r="B82" s="1527"/>
      <c r="C82" s="1558" t="str">
        <f t="shared" si="2"/>
        <v/>
      </c>
      <c r="D82" s="1559"/>
      <c r="E82" s="1557" t="str">
        <f t="shared" si="3"/>
        <v/>
      </c>
      <c r="F82" s="1201">
        <v>65</v>
      </c>
      <c r="G82" s="134" t="str">
        <f>IF(ISERROR(VLOOKUP($A82,Aspirantes!$A:$H,Aspirantes!$E$1,FALSE)),"",VLOOKUP($A82,Aspirantes!$A:$H,Aspirantes!$E$1,FALSE))</f>
        <v/>
      </c>
      <c r="H82" s="724" t="str">
        <f>IF(ISERROR(VLOOKUP($A82,Aspirantes!$A:$H,Aspirantes!$F$1,FALSE)),"",VLOOKUP($A82,Aspirantes!$A:$H,Aspirantes!$F$1,FALSE))</f>
        <v/>
      </c>
      <c r="I82" s="729" t="str">
        <f>IF(ISERROR(VLOOKUP($A82,Aspirantes!$A:$H,Aspirantes!$G$1,FALSE)),"",VLOOKUP($A82,Aspirantes!$A:$H,Aspirantes!$G$1,FALSE))</f>
        <v/>
      </c>
      <c r="J82" s="674" t="str">
        <f>IF(ISERROR(VLOOKUP($A82,Aspirantes!$A:$H,Aspirantes!$H$1,FALSE)),"",VLOOKUP($A82,Aspirantes!$A:$H,Aspirantes!$H$1,FALSE))</f>
        <v/>
      </c>
      <c r="K82" s="153"/>
      <c r="L82" s="553"/>
      <c r="M82" s="549"/>
      <c r="N82" s="228"/>
      <c r="O82" s="1657"/>
      <c r="P82" s="1255"/>
      <c r="Q82" s="1506" t="str">
        <f t="shared" ref="Q82:Q113" si="6">IF(L82="NO","Prueba 1 = NP",IF(P82&lt;&gt;"",P82,""))</f>
        <v/>
      </c>
      <c r="R82" s="1469">
        <f t="shared" ref="R82:R113" si="7">IF(AND(L82="NO",P82&lt;&gt;""),1,0)</f>
        <v>0</v>
      </c>
      <c r="S82" s="1442"/>
      <c r="T82" s="1442"/>
      <c r="U82" s="1442"/>
      <c r="V82" s="1442"/>
      <c r="W82" s="1442"/>
      <c r="X82" s="1442"/>
      <c r="Y82" s="1442"/>
      <c r="Z82" s="1442"/>
      <c r="AA82" s="1442"/>
      <c r="AB82" s="1442"/>
      <c r="AC82" s="1442"/>
      <c r="AD82" s="1442"/>
    </row>
    <row r="83" spans="1:30" s="34" customFormat="1" ht="24" customHeight="1" x14ac:dyDescent="0.2">
      <c r="A83" s="1527" t="str">
        <f>CONCATENATE('01_Carga'!$M$5,"_",$F83)</f>
        <v>FI__66</v>
      </c>
      <c r="B83" s="1527"/>
      <c r="C83" s="1558" t="str">
        <f t="shared" ref="C83:C146" si="8">IF(H83&lt;&gt;"","SÍ","")</f>
        <v/>
      </c>
      <c r="D83" s="1559"/>
      <c r="E83" s="1557" t="str">
        <f t="shared" ref="E83:E146" si="9">IF(H83&lt;&gt;"",1,"")</f>
        <v/>
      </c>
      <c r="F83" s="1201">
        <v>66</v>
      </c>
      <c r="G83" s="134" t="str">
        <f>IF(ISERROR(VLOOKUP($A83,Aspirantes!$A:$H,Aspirantes!$E$1,FALSE)),"",VLOOKUP($A83,Aspirantes!$A:$H,Aspirantes!$E$1,FALSE))</f>
        <v/>
      </c>
      <c r="H83" s="724" t="str">
        <f>IF(ISERROR(VLOOKUP($A83,Aspirantes!$A:$H,Aspirantes!$F$1,FALSE)),"",VLOOKUP($A83,Aspirantes!$A:$H,Aspirantes!$F$1,FALSE))</f>
        <v/>
      </c>
      <c r="I83" s="729" t="str">
        <f>IF(ISERROR(VLOOKUP($A83,Aspirantes!$A:$H,Aspirantes!$G$1,FALSE)),"",VLOOKUP($A83,Aspirantes!$A:$H,Aspirantes!$G$1,FALSE))</f>
        <v/>
      </c>
      <c r="J83" s="674" t="str">
        <f>IF(ISERROR(VLOOKUP($A83,Aspirantes!$A:$H,Aspirantes!$H$1,FALSE)),"",VLOOKUP($A83,Aspirantes!$A:$H,Aspirantes!$H$1,FALSE))</f>
        <v/>
      </c>
      <c r="K83" s="153"/>
      <c r="L83" s="553"/>
      <c r="M83" s="549"/>
      <c r="N83" s="228"/>
      <c r="O83" s="1657"/>
      <c r="P83" s="1255"/>
      <c r="Q83" s="1506" t="str">
        <f t="shared" si="6"/>
        <v/>
      </c>
      <c r="R83" s="1469">
        <f t="shared" si="7"/>
        <v>0</v>
      </c>
      <c r="S83" s="1442"/>
      <c r="T83" s="1442"/>
      <c r="U83" s="1442"/>
      <c r="V83" s="1442"/>
      <c r="W83" s="1442"/>
      <c r="X83" s="1442"/>
      <c r="Y83" s="1442"/>
      <c r="Z83" s="1442"/>
      <c r="AA83" s="1442"/>
      <c r="AB83" s="1442"/>
      <c r="AC83" s="1442"/>
      <c r="AD83" s="1442"/>
    </row>
    <row r="84" spans="1:30" s="34" customFormat="1" ht="24" customHeight="1" x14ac:dyDescent="0.2">
      <c r="A84" s="1527" t="str">
        <f>CONCATENATE('01_Carga'!$M$5,"_",$F84)</f>
        <v>FI__67</v>
      </c>
      <c r="B84" s="1527"/>
      <c r="C84" s="1558" t="str">
        <f t="shared" si="8"/>
        <v/>
      </c>
      <c r="D84" s="1559"/>
      <c r="E84" s="1557" t="str">
        <f t="shared" si="9"/>
        <v/>
      </c>
      <c r="F84" s="1201">
        <v>67</v>
      </c>
      <c r="G84" s="134" t="str">
        <f>IF(ISERROR(VLOOKUP($A84,Aspirantes!$A:$H,Aspirantes!$E$1,FALSE)),"",VLOOKUP($A84,Aspirantes!$A:$H,Aspirantes!$E$1,FALSE))</f>
        <v/>
      </c>
      <c r="H84" s="724" t="str">
        <f>IF(ISERROR(VLOOKUP($A84,Aspirantes!$A:$H,Aspirantes!$F$1,FALSE)),"",VLOOKUP($A84,Aspirantes!$A:$H,Aspirantes!$F$1,FALSE))</f>
        <v/>
      </c>
      <c r="I84" s="729" t="str">
        <f>IF(ISERROR(VLOOKUP($A84,Aspirantes!$A:$H,Aspirantes!$G$1,FALSE)),"",VLOOKUP($A84,Aspirantes!$A:$H,Aspirantes!$G$1,FALSE))</f>
        <v/>
      </c>
      <c r="J84" s="674" t="str">
        <f>IF(ISERROR(VLOOKUP($A84,Aspirantes!$A:$H,Aspirantes!$H$1,FALSE)),"",VLOOKUP($A84,Aspirantes!$A:$H,Aspirantes!$H$1,FALSE))</f>
        <v/>
      </c>
      <c r="K84" s="153"/>
      <c r="L84" s="553"/>
      <c r="M84" s="549"/>
      <c r="N84" s="228"/>
      <c r="O84" s="1657"/>
      <c r="P84" s="1255"/>
      <c r="Q84" s="1506" t="str">
        <f t="shared" si="6"/>
        <v/>
      </c>
      <c r="R84" s="1469">
        <f t="shared" si="7"/>
        <v>0</v>
      </c>
      <c r="S84" s="1442"/>
      <c r="T84" s="1442"/>
      <c r="U84" s="1442"/>
      <c r="V84" s="1442"/>
      <c r="W84" s="1442"/>
      <c r="X84" s="1442"/>
      <c r="Y84" s="1442"/>
      <c r="Z84" s="1442"/>
      <c r="AA84" s="1442"/>
      <c r="AB84" s="1442"/>
      <c r="AC84" s="1442"/>
      <c r="AD84" s="1442"/>
    </row>
    <row r="85" spans="1:30" s="34" customFormat="1" ht="24" customHeight="1" x14ac:dyDescent="0.2">
      <c r="A85" s="1527" t="str">
        <f>CONCATENATE('01_Carga'!$M$5,"_",$F85)</f>
        <v>FI__68</v>
      </c>
      <c r="B85" s="1527"/>
      <c r="C85" s="1558" t="str">
        <f t="shared" si="8"/>
        <v/>
      </c>
      <c r="D85" s="1559"/>
      <c r="E85" s="1557" t="str">
        <f t="shared" si="9"/>
        <v/>
      </c>
      <c r="F85" s="1201">
        <v>68</v>
      </c>
      <c r="G85" s="134" t="str">
        <f>IF(ISERROR(VLOOKUP($A85,Aspirantes!$A:$H,Aspirantes!$E$1,FALSE)),"",VLOOKUP($A85,Aspirantes!$A:$H,Aspirantes!$E$1,FALSE))</f>
        <v/>
      </c>
      <c r="H85" s="724" t="str">
        <f>IF(ISERROR(VLOOKUP($A85,Aspirantes!$A:$H,Aspirantes!$F$1,FALSE)),"",VLOOKUP($A85,Aspirantes!$A:$H,Aspirantes!$F$1,FALSE))</f>
        <v/>
      </c>
      <c r="I85" s="729" t="str">
        <f>IF(ISERROR(VLOOKUP($A85,Aspirantes!$A:$H,Aspirantes!$G$1,FALSE)),"",VLOOKUP($A85,Aspirantes!$A:$H,Aspirantes!$G$1,FALSE))</f>
        <v/>
      </c>
      <c r="J85" s="674" t="str">
        <f>IF(ISERROR(VLOOKUP($A85,Aspirantes!$A:$H,Aspirantes!$H$1,FALSE)),"",VLOOKUP($A85,Aspirantes!$A:$H,Aspirantes!$H$1,FALSE))</f>
        <v/>
      </c>
      <c r="K85" s="153"/>
      <c r="L85" s="553"/>
      <c r="M85" s="549"/>
      <c r="N85" s="228"/>
      <c r="O85" s="1657"/>
      <c r="P85" s="1255"/>
      <c r="Q85" s="1506" t="str">
        <f t="shared" si="6"/>
        <v/>
      </c>
      <c r="R85" s="1469">
        <f t="shared" si="7"/>
        <v>0</v>
      </c>
      <c r="S85" s="1442"/>
      <c r="T85" s="1442"/>
      <c r="U85" s="1442"/>
      <c r="V85" s="1442"/>
      <c r="W85" s="1442"/>
      <c r="X85" s="1442"/>
      <c r="Y85" s="1442"/>
      <c r="Z85" s="1442"/>
      <c r="AA85" s="1442"/>
      <c r="AB85" s="1442"/>
      <c r="AC85" s="1442"/>
      <c r="AD85" s="1442"/>
    </row>
    <row r="86" spans="1:30" s="34" customFormat="1" ht="24" customHeight="1" x14ac:dyDescent="0.2">
      <c r="A86" s="1527" t="str">
        <f>CONCATENATE('01_Carga'!$M$5,"_",$F86)</f>
        <v>FI__69</v>
      </c>
      <c r="B86" s="1527"/>
      <c r="C86" s="1558" t="str">
        <f t="shared" si="8"/>
        <v/>
      </c>
      <c r="D86" s="1559"/>
      <c r="E86" s="1557" t="str">
        <f t="shared" si="9"/>
        <v/>
      </c>
      <c r="F86" s="1201">
        <v>69</v>
      </c>
      <c r="G86" s="134" t="str">
        <f>IF(ISERROR(VLOOKUP($A86,Aspirantes!$A:$H,Aspirantes!$E$1,FALSE)),"",VLOOKUP($A86,Aspirantes!$A:$H,Aspirantes!$E$1,FALSE))</f>
        <v/>
      </c>
      <c r="H86" s="724" t="str">
        <f>IF(ISERROR(VLOOKUP($A86,Aspirantes!$A:$H,Aspirantes!$F$1,FALSE)),"",VLOOKUP($A86,Aspirantes!$A:$H,Aspirantes!$F$1,FALSE))</f>
        <v/>
      </c>
      <c r="I86" s="729" t="str">
        <f>IF(ISERROR(VLOOKUP($A86,Aspirantes!$A:$H,Aspirantes!$G$1,FALSE)),"",VLOOKUP($A86,Aspirantes!$A:$H,Aspirantes!$G$1,FALSE))</f>
        <v/>
      </c>
      <c r="J86" s="674" t="str">
        <f>IF(ISERROR(VLOOKUP($A86,Aspirantes!$A:$H,Aspirantes!$H$1,FALSE)),"",VLOOKUP($A86,Aspirantes!$A:$H,Aspirantes!$H$1,FALSE))</f>
        <v/>
      </c>
      <c r="K86" s="153"/>
      <c r="L86" s="553"/>
      <c r="M86" s="549"/>
      <c r="N86" s="228"/>
      <c r="O86" s="1657"/>
      <c r="P86" s="1255"/>
      <c r="Q86" s="1506" t="str">
        <f t="shared" si="6"/>
        <v/>
      </c>
      <c r="R86" s="1469">
        <f t="shared" si="7"/>
        <v>0</v>
      </c>
      <c r="S86" s="1442"/>
      <c r="T86" s="1442"/>
      <c r="U86" s="1442"/>
      <c r="V86" s="1442"/>
      <c r="W86" s="1442"/>
      <c r="X86" s="1442"/>
      <c r="Y86" s="1442"/>
      <c r="Z86" s="1442"/>
      <c r="AA86" s="1442"/>
      <c r="AB86" s="1442"/>
      <c r="AC86" s="1442"/>
      <c r="AD86" s="1442"/>
    </row>
    <row r="87" spans="1:30" s="34" customFormat="1" ht="24" customHeight="1" x14ac:dyDescent="0.2">
      <c r="A87" s="1527" t="str">
        <f>CONCATENATE('01_Carga'!$M$5,"_",$F87)</f>
        <v>FI__70</v>
      </c>
      <c r="B87" s="1527"/>
      <c r="C87" s="1558" t="str">
        <f t="shared" si="8"/>
        <v/>
      </c>
      <c r="D87" s="1559"/>
      <c r="E87" s="1557" t="str">
        <f t="shared" si="9"/>
        <v/>
      </c>
      <c r="F87" s="1201">
        <v>70</v>
      </c>
      <c r="G87" s="134" t="str">
        <f>IF(ISERROR(VLOOKUP($A87,Aspirantes!$A:$H,Aspirantes!$E$1,FALSE)),"",VLOOKUP($A87,Aspirantes!$A:$H,Aspirantes!$E$1,FALSE))</f>
        <v/>
      </c>
      <c r="H87" s="724" t="str">
        <f>IF(ISERROR(VLOOKUP($A87,Aspirantes!$A:$H,Aspirantes!$F$1,FALSE)),"",VLOOKUP($A87,Aspirantes!$A:$H,Aspirantes!$F$1,FALSE))</f>
        <v/>
      </c>
      <c r="I87" s="729" t="str">
        <f>IF(ISERROR(VLOOKUP($A87,Aspirantes!$A:$H,Aspirantes!$G$1,FALSE)),"",VLOOKUP($A87,Aspirantes!$A:$H,Aspirantes!$G$1,FALSE))</f>
        <v/>
      </c>
      <c r="J87" s="674" t="str">
        <f>IF(ISERROR(VLOOKUP($A87,Aspirantes!$A:$H,Aspirantes!$H$1,FALSE)),"",VLOOKUP($A87,Aspirantes!$A:$H,Aspirantes!$H$1,FALSE))</f>
        <v/>
      </c>
      <c r="K87" s="153"/>
      <c r="L87" s="553"/>
      <c r="M87" s="549"/>
      <c r="N87" s="228"/>
      <c r="O87" s="1657"/>
      <c r="P87" s="1255"/>
      <c r="Q87" s="1506" t="str">
        <f t="shared" si="6"/>
        <v/>
      </c>
      <c r="R87" s="1469">
        <f t="shared" si="7"/>
        <v>0</v>
      </c>
      <c r="S87" s="1442"/>
      <c r="T87" s="1442"/>
      <c r="U87" s="1442"/>
      <c r="V87" s="1442"/>
      <c r="W87" s="1442"/>
      <c r="X87" s="1442"/>
      <c r="Y87" s="1442"/>
      <c r="Z87" s="1442"/>
      <c r="AA87" s="1442"/>
      <c r="AB87" s="1442"/>
      <c r="AC87" s="1442"/>
      <c r="AD87" s="1442"/>
    </row>
    <row r="88" spans="1:30" s="34" customFormat="1" ht="24" customHeight="1" x14ac:dyDescent="0.2">
      <c r="A88" s="1527" t="str">
        <f>CONCATENATE('01_Carga'!$M$5,"_",$F88)</f>
        <v>FI__71</v>
      </c>
      <c r="B88" s="1527"/>
      <c r="C88" s="1558" t="str">
        <f t="shared" si="8"/>
        <v/>
      </c>
      <c r="D88" s="1559"/>
      <c r="E88" s="1557" t="str">
        <f t="shared" si="9"/>
        <v/>
      </c>
      <c r="F88" s="1201">
        <v>71</v>
      </c>
      <c r="G88" s="134" t="str">
        <f>IF(ISERROR(VLOOKUP($A88,Aspirantes!$A:$H,Aspirantes!$E$1,FALSE)),"",VLOOKUP($A88,Aspirantes!$A:$H,Aspirantes!$E$1,FALSE))</f>
        <v/>
      </c>
      <c r="H88" s="724" t="str">
        <f>IF(ISERROR(VLOOKUP($A88,Aspirantes!$A:$H,Aspirantes!$F$1,FALSE)),"",VLOOKUP($A88,Aspirantes!$A:$H,Aspirantes!$F$1,FALSE))</f>
        <v/>
      </c>
      <c r="I88" s="729" t="str">
        <f>IF(ISERROR(VLOOKUP($A88,Aspirantes!$A:$H,Aspirantes!$G$1,FALSE)),"",VLOOKUP($A88,Aspirantes!$A:$H,Aspirantes!$G$1,FALSE))</f>
        <v/>
      </c>
      <c r="J88" s="674" t="str">
        <f>IF(ISERROR(VLOOKUP($A88,Aspirantes!$A:$H,Aspirantes!$H$1,FALSE)),"",VLOOKUP($A88,Aspirantes!$A:$H,Aspirantes!$H$1,FALSE))</f>
        <v/>
      </c>
      <c r="K88" s="153"/>
      <c r="L88" s="553"/>
      <c r="M88" s="549"/>
      <c r="N88" s="228"/>
      <c r="O88" s="1657"/>
      <c r="P88" s="1255"/>
      <c r="Q88" s="1506" t="str">
        <f t="shared" si="6"/>
        <v/>
      </c>
      <c r="R88" s="1469">
        <f t="shared" si="7"/>
        <v>0</v>
      </c>
      <c r="S88" s="1442"/>
      <c r="T88" s="1442"/>
      <c r="U88" s="1442"/>
      <c r="V88" s="1442"/>
      <c r="W88" s="1442"/>
      <c r="X88" s="1442"/>
      <c r="Y88" s="1442"/>
      <c r="Z88" s="1442"/>
      <c r="AA88" s="1442"/>
      <c r="AB88" s="1442"/>
      <c r="AC88" s="1442"/>
      <c r="AD88" s="1442"/>
    </row>
    <row r="89" spans="1:30" s="34" customFormat="1" ht="24" customHeight="1" x14ac:dyDescent="0.2">
      <c r="A89" s="1527" t="str">
        <f>CONCATENATE('01_Carga'!$M$5,"_",$F89)</f>
        <v>FI__72</v>
      </c>
      <c r="B89" s="1527"/>
      <c r="C89" s="1558" t="str">
        <f t="shared" si="8"/>
        <v/>
      </c>
      <c r="D89" s="1559"/>
      <c r="E89" s="1557" t="str">
        <f t="shared" si="9"/>
        <v/>
      </c>
      <c r="F89" s="1201">
        <v>72</v>
      </c>
      <c r="G89" s="134" t="str">
        <f>IF(ISERROR(VLOOKUP($A89,Aspirantes!$A:$H,Aspirantes!$E$1,FALSE)),"",VLOOKUP($A89,Aspirantes!$A:$H,Aspirantes!$E$1,FALSE))</f>
        <v/>
      </c>
      <c r="H89" s="724" t="str">
        <f>IF(ISERROR(VLOOKUP($A89,Aspirantes!$A:$H,Aspirantes!$F$1,FALSE)),"",VLOOKUP($A89,Aspirantes!$A:$H,Aspirantes!$F$1,FALSE))</f>
        <v/>
      </c>
      <c r="I89" s="729" t="str">
        <f>IF(ISERROR(VLOOKUP($A89,Aspirantes!$A:$H,Aspirantes!$G$1,FALSE)),"",VLOOKUP($A89,Aspirantes!$A:$H,Aspirantes!$G$1,FALSE))</f>
        <v/>
      </c>
      <c r="J89" s="674" t="str">
        <f>IF(ISERROR(VLOOKUP($A89,Aspirantes!$A:$H,Aspirantes!$H$1,FALSE)),"",VLOOKUP($A89,Aspirantes!$A:$H,Aspirantes!$H$1,FALSE))</f>
        <v/>
      </c>
      <c r="K89" s="153"/>
      <c r="L89" s="553"/>
      <c r="M89" s="549"/>
      <c r="N89" s="228"/>
      <c r="O89" s="1657"/>
      <c r="P89" s="1255"/>
      <c r="Q89" s="1506" t="str">
        <f t="shared" si="6"/>
        <v/>
      </c>
      <c r="R89" s="1469">
        <f t="shared" si="7"/>
        <v>0</v>
      </c>
      <c r="S89" s="1442"/>
      <c r="T89" s="1442"/>
      <c r="U89" s="1442"/>
      <c r="V89" s="1442"/>
      <c r="W89" s="1442"/>
      <c r="X89" s="1442"/>
      <c r="Y89" s="1442"/>
      <c r="Z89" s="1442"/>
      <c r="AA89" s="1442"/>
      <c r="AB89" s="1442"/>
      <c r="AC89" s="1442"/>
      <c r="AD89" s="1442"/>
    </row>
    <row r="90" spans="1:30" s="34" customFormat="1" ht="24" customHeight="1" x14ac:dyDescent="0.2">
      <c r="A90" s="1527" t="str">
        <f>CONCATENATE('01_Carga'!$M$5,"_",$F90)</f>
        <v>FI__73</v>
      </c>
      <c r="B90" s="1527"/>
      <c r="C90" s="1558" t="str">
        <f t="shared" si="8"/>
        <v/>
      </c>
      <c r="D90" s="1559"/>
      <c r="E90" s="1557" t="str">
        <f t="shared" si="9"/>
        <v/>
      </c>
      <c r="F90" s="1201">
        <v>73</v>
      </c>
      <c r="G90" s="134" t="str">
        <f>IF(ISERROR(VLOOKUP($A90,Aspirantes!$A:$H,Aspirantes!$E$1,FALSE)),"",VLOOKUP($A90,Aspirantes!$A:$H,Aspirantes!$E$1,FALSE))</f>
        <v/>
      </c>
      <c r="H90" s="724" t="str">
        <f>IF(ISERROR(VLOOKUP($A90,Aspirantes!$A:$H,Aspirantes!$F$1,FALSE)),"",VLOOKUP($A90,Aspirantes!$A:$H,Aspirantes!$F$1,FALSE))</f>
        <v/>
      </c>
      <c r="I90" s="729" t="str">
        <f>IF(ISERROR(VLOOKUP($A90,Aspirantes!$A:$H,Aspirantes!$G$1,FALSE)),"",VLOOKUP($A90,Aspirantes!$A:$H,Aspirantes!$G$1,FALSE))</f>
        <v/>
      </c>
      <c r="J90" s="674" t="str">
        <f>IF(ISERROR(VLOOKUP($A90,Aspirantes!$A:$H,Aspirantes!$H$1,FALSE)),"",VLOOKUP($A90,Aspirantes!$A:$H,Aspirantes!$H$1,FALSE))</f>
        <v/>
      </c>
      <c r="K90" s="153"/>
      <c r="L90" s="553"/>
      <c r="M90" s="549"/>
      <c r="N90" s="228"/>
      <c r="O90" s="1657"/>
      <c r="P90" s="1255"/>
      <c r="Q90" s="1506" t="str">
        <f t="shared" si="6"/>
        <v/>
      </c>
      <c r="R90" s="1469">
        <f t="shared" si="7"/>
        <v>0</v>
      </c>
      <c r="S90" s="1442"/>
      <c r="T90" s="1442"/>
      <c r="U90" s="1442"/>
      <c r="V90" s="1442"/>
      <c r="W90" s="1442"/>
      <c r="X90" s="1442"/>
      <c r="Y90" s="1442"/>
      <c r="Z90" s="1442"/>
      <c r="AA90" s="1442"/>
      <c r="AB90" s="1442"/>
      <c r="AC90" s="1442"/>
      <c r="AD90" s="1442"/>
    </row>
    <row r="91" spans="1:30" s="34" customFormat="1" ht="24" customHeight="1" x14ac:dyDescent="0.2">
      <c r="A91" s="1527" t="str">
        <f>CONCATENATE('01_Carga'!$M$5,"_",$F91)</f>
        <v>FI__74</v>
      </c>
      <c r="B91" s="1527"/>
      <c r="C91" s="1558" t="str">
        <f t="shared" si="8"/>
        <v/>
      </c>
      <c r="D91" s="1559"/>
      <c r="E91" s="1557" t="str">
        <f t="shared" si="9"/>
        <v/>
      </c>
      <c r="F91" s="1201">
        <v>74</v>
      </c>
      <c r="G91" s="134" t="str">
        <f>IF(ISERROR(VLOOKUP($A91,Aspirantes!$A:$H,Aspirantes!$E$1,FALSE)),"",VLOOKUP($A91,Aspirantes!$A:$H,Aspirantes!$E$1,FALSE))</f>
        <v/>
      </c>
      <c r="H91" s="724" t="str">
        <f>IF(ISERROR(VLOOKUP($A91,Aspirantes!$A:$H,Aspirantes!$F$1,FALSE)),"",VLOOKUP($A91,Aspirantes!$A:$H,Aspirantes!$F$1,FALSE))</f>
        <v/>
      </c>
      <c r="I91" s="729" t="str">
        <f>IF(ISERROR(VLOOKUP($A91,Aspirantes!$A:$H,Aspirantes!$G$1,FALSE)),"",VLOOKUP($A91,Aspirantes!$A:$H,Aspirantes!$G$1,FALSE))</f>
        <v/>
      </c>
      <c r="J91" s="674" t="str">
        <f>IF(ISERROR(VLOOKUP($A91,Aspirantes!$A:$H,Aspirantes!$H$1,FALSE)),"",VLOOKUP($A91,Aspirantes!$A:$H,Aspirantes!$H$1,FALSE))</f>
        <v/>
      </c>
      <c r="K91" s="153"/>
      <c r="L91" s="553"/>
      <c r="M91" s="549"/>
      <c r="N91" s="228"/>
      <c r="O91" s="1657"/>
      <c r="P91" s="1255"/>
      <c r="Q91" s="1506" t="str">
        <f t="shared" si="6"/>
        <v/>
      </c>
      <c r="R91" s="1469">
        <f t="shared" si="7"/>
        <v>0</v>
      </c>
      <c r="S91" s="1442"/>
      <c r="T91" s="1442"/>
      <c r="U91" s="1442"/>
      <c r="V91" s="1442"/>
      <c r="W91" s="1442"/>
      <c r="X91" s="1442"/>
      <c r="Y91" s="1442"/>
      <c r="Z91" s="1442"/>
      <c r="AA91" s="1442"/>
      <c r="AB91" s="1442"/>
      <c r="AC91" s="1442"/>
      <c r="AD91" s="1442"/>
    </row>
    <row r="92" spans="1:30" s="34" customFormat="1" ht="24" customHeight="1" x14ac:dyDescent="0.2">
      <c r="A92" s="1527" t="str">
        <f>CONCATENATE('01_Carga'!$M$5,"_",$F92)</f>
        <v>FI__75</v>
      </c>
      <c r="B92" s="1527"/>
      <c r="C92" s="1558" t="str">
        <f t="shared" si="8"/>
        <v/>
      </c>
      <c r="D92" s="1559"/>
      <c r="E92" s="1557" t="str">
        <f t="shared" si="9"/>
        <v/>
      </c>
      <c r="F92" s="1201">
        <v>75</v>
      </c>
      <c r="G92" s="134" t="str">
        <f>IF(ISERROR(VLOOKUP($A92,Aspirantes!$A:$H,Aspirantes!$E$1,FALSE)),"",VLOOKUP($A92,Aspirantes!$A:$H,Aspirantes!$E$1,FALSE))</f>
        <v/>
      </c>
      <c r="H92" s="724" t="str">
        <f>IF(ISERROR(VLOOKUP($A92,Aspirantes!$A:$H,Aspirantes!$F$1,FALSE)),"",VLOOKUP($A92,Aspirantes!$A:$H,Aspirantes!$F$1,FALSE))</f>
        <v/>
      </c>
      <c r="I92" s="729" t="str">
        <f>IF(ISERROR(VLOOKUP($A92,Aspirantes!$A:$H,Aspirantes!$G$1,FALSE)),"",VLOOKUP($A92,Aspirantes!$A:$H,Aspirantes!$G$1,FALSE))</f>
        <v/>
      </c>
      <c r="J92" s="674" t="str">
        <f>IF(ISERROR(VLOOKUP($A92,Aspirantes!$A:$H,Aspirantes!$H$1,FALSE)),"",VLOOKUP($A92,Aspirantes!$A:$H,Aspirantes!$H$1,FALSE))</f>
        <v/>
      </c>
      <c r="K92" s="153"/>
      <c r="L92" s="553"/>
      <c r="M92" s="549"/>
      <c r="N92" s="228"/>
      <c r="O92" s="1657"/>
      <c r="P92" s="1255"/>
      <c r="Q92" s="1506" t="str">
        <f t="shared" si="6"/>
        <v/>
      </c>
      <c r="R92" s="1469">
        <f t="shared" si="7"/>
        <v>0</v>
      </c>
      <c r="S92" s="1442"/>
      <c r="T92" s="1442"/>
      <c r="U92" s="1442"/>
      <c r="V92" s="1442"/>
      <c r="W92" s="1442"/>
      <c r="X92" s="1442"/>
      <c r="Y92" s="1442"/>
      <c r="Z92" s="1442"/>
      <c r="AA92" s="1442"/>
      <c r="AB92" s="1442"/>
      <c r="AC92" s="1442"/>
      <c r="AD92" s="1442"/>
    </row>
    <row r="93" spans="1:30" s="34" customFormat="1" ht="24" customHeight="1" x14ac:dyDescent="0.2">
      <c r="A93" s="1527" t="str">
        <f>CONCATENATE('01_Carga'!$M$5,"_",$F93)</f>
        <v>FI__76</v>
      </c>
      <c r="B93" s="1527"/>
      <c r="C93" s="1558" t="str">
        <f t="shared" si="8"/>
        <v/>
      </c>
      <c r="D93" s="1559"/>
      <c r="E93" s="1557" t="str">
        <f t="shared" si="9"/>
        <v/>
      </c>
      <c r="F93" s="1201">
        <v>76</v>
      </c>
      <c r="G93" s="134" t="str">
        <f>IF(ISERROR(VLOOKUP($A93,Aspirantes!$A:$H,Aspirantes!$E$1,FALSE)),"",VLOOKUP($A93,Aspirantes!$A:$H,Aspirantes!$E$1,FALSE))</f>
        <v/>
      </c>
      <c r="H93" s="724" t="str">
        <f>IF(ISERROR(VLOOKUP($A93,Aspirantes!$A:$H,Aspirantes!$F$1,FALSE)),"",VLOOKUP($A93,Aspirantes!$A:$H,Aspirantes!$F$1,FALSE))</f>
        <v/>
      </c>
      <c r="I93" s="729" t="str">
        <f>IF(ISERROR(VLOOKUP($A93,Aspirantes!$A:$H,Aspirantes!$G$1,FALSE)),"",VLOOKUP($A93,Aspirantes!$A:$H,Aspirantes!$G$1,FALSE))</f>
        <v/>
      </c>
      <c r="J93" s="674" t="str">
        <f>IF(ISERROR(VLOOKUP($A93,Aspirantes!$A:$H,Aspirantes!$H$1,FALSE)),"",VLOOKUP($A93,Aspirantes!$A:$H,Aspirantes!$H$1,FALSE))</f>
        <v/>
      </c>
      <c r="K93" s="153"/>
      <c r="L93" s="553"/>
      <c r="M93" s="549"/>
      <c r="N93" s="228"/>
      <c r="O93" s="1657"/>
      <c r="P93" s="1255"/>
      <c r="Q93" s="1506" t="str">
        <f t="shared" si="6"/>
        <v/>
      </c>
      <c r="R93" s="1469">
        <f t="shared" si="7"/>
        <v>0</v>
      </c>
      <c r="S93" s="1442"/>
      <c r="T93" s="1442"/>
      <c r="U93" s="1442"/>
      <c r="V93" s="1442"/>
      <c r="W93" s="1442"/>
      <c r="X93" s="1442"/>
      <c r="Y93" s="1442"/>
      <c r="Z93" s="1442"/>
      <c r="AA93" s="1442"/>
      <c r="AB93" s="1442"/>
      <c r="AC93" s="1442"/>
      <c r="AD93" s="1442"/>
    </row>
    <row r="94" spans="1:30" s="34" customFormat="1" ht="24" customHeight="1" x14ac:dyDescent="0.2">
      <c r="A94" s="1527" t="str">
        <f>CONCATENATE('01_Carga'!$M$5,"_",$F94)</f>
        <v>FI__77</v>
      </c>
      <c r="B94" s="1527"/>
      <c r="C94" s="1558" t="str">
        <f t="shared" si="8"/>
        <v/>
      </c>
      <c r="D94" s="1559"/>
      <c r="E94" s="1557" t="str">
        <f t="shared" si="9"/>
        <v/>
      </c>
      <c r="F94" s="1201">
        <v>77</v>
      </c>
      <c r="G94" s="134" t="str">
        <f>IF(ISERROR(VLOOKUP($A94,Aspirantes!$A:$H,Aspirantes!$E$1,FALSE)),"",VLOOKUP($A94,Aspirantes!$A:$H,Aspirantes!$E$1,FALSE))</f>
        <v/>
      </c>
      <c r="H94" s="724" t="str">
        <f>IF(ISERROR(VLOOKUP($A94,Aspirantes!$A:$H,Aspirantes!$F$1,FALSE)),"",VLOOKUP($A94,Aspirantes!$A:$H,Aspirantes!$F$1,FALSE))</f>
        <v/>
      </c>
      <c r="I94" s="729" t="str">
        <f>IF(ISERROR(VLOOKUP($A94,Aspirantes!$A:$H,Aspirantes!$G$1,FALSE)),"",VLOOKUP($A94,Aspirantes!$A:$H,Aspirantes!$G$1,FALSE))</f>
        <v/>
      </c>
      <c r="J94" s="674" t="str">
        <f>IF(ISERROR(VLOOKUP($A94,Aspirantes!$A:$H,Aspirantes!$H$1,FALSE)),"",VLOOKUP($A94,Aspirantes!$A:$H,Aspirantes!$H$1,FALSE))</f>
        <v/>
      </c>
      <c r="K94" s="153"/>
      <c r="L94" s="553"/>
      <c r="M94" s="549"/>
      <c r="N94" s="228"/>
      <c r="O94" s="1657"/>
      <c r="P94" s="1255"/>
      <c r="Q94" s="1506" t="str">
        <f t="shared" si="6"/>
        <v/>
      </c>
      <c r="R94" s="1469">
        <f t="shared" si="7"/>
        <v>0</v>
      </c>
      <c r="S94" s="1442"/>
      <c r="T94" s="1442"/>
      <c r="U94" s="1442"/>
      <c r="V94" s="1442"/>
      <c r="W94" s="1442"/>
      <c r="X94" s="1442"/>
      <c r="Y94" s="1442"/>
      <c r="Z94" s="1442"/>
      <c r="AA94" s="1442"/>
      <c r="AB94" s="1442"/>
      <c r="AC94" s="1442"/>
      <c r="AD94" s="1442"/>
    </row>
    <row r="95" spans="1:30" s="34" customFormat="1" ht="24" customHeight="1" x14ac:dyDescent="0.2">
      <c r="A95" s="1527" t="str">
        <f>CONCATENATE('01_Carga'!$M$5,"_",$F95)</f>
        <v>FI__78</v>
      </c>
      <c r="B95" s="1527"/>
      <c r="C95" s="1558" t="str">
        <f t="shared" si="8"/>
        <v/>
      </c>
      <c r="D95" s="1559"/>
      <c r="E95" s="1557" t="str">
        <f t="shared" si="9"/>
        <v/>
      </c>
      <c r="F95" s="1201">
        <v>78</v>
      </c>
      <c r="G95" s="134" t="str">
        <f>IF(ISERROR(VLOOKUP($A95,Aspirantes!$A:$H,Aspirantes!$E$1,FALSE)),"",VLOOKUP($A95,Aspirantes!$A:$H,Aspirantes!$E$1,FALSE))</f>
        <v/>
      </c>
      <c r="H95" s="724" t="str">
        <f>IF(ISERROR(VLOOKUP($A95,Aspirantes!$A:$H,Aspirantes!$F$1,FALSE)),"",VLOOKUP($A95,Aspirantes!$A:$H,Aspirantes!$F$1,FALSE))</f>
        <v/>
      </c>
      <c r="I95" s="729" t="str">
        <f>IF(ISERROR(VLOOKUP($A95,Aspirantes!$A:$H,Aspirantes!$G$1,FALSE)),"",VLOOKUP($A95,Aspirantes!$A:$H,Aspirantes!$G$1,FALSE))</f>
        <v/>
      </c>
      <c r="J95" s="674" t="str">
        <f>IF(ISERROR(VLOOKUP($A95,Aspirantes!$A:$H,Aspirantes!$H$1,FALSE)),"",VLOOKUP($A95,Aspirantes!$A:$H,Aspirantes!$H$1,FALSE))</f>
        <v/>
      </c>
      <c r="K95" s="153"/>
      <c r="L95" s="553"/>
      <c r="M95" s="549"/>
      <c r="N95" s="228"/>
      <c r="O95" s="1657"/>
      <c r="P95" s="1255"/>
      <c r="Q95" s="1506" t="str">
        <f t="shared" si="6"/>
        <v/>
      </c>
      <c r="R95" s="1469">
        <f t="shared" si="7"/>
        <v>0</v>
      </c>
      <c r="S95" s="1442"/>
      <c r="T95" s="1442"/>
      <c r="U95" s="1442"/>
      <c r="V95" s="1442"/>
      <c r="W95" s="1442"/>
      <c r="X95" s="1442"/>
      <c r="Y95" s="1442"/>
      <c r="Z95" s="1442"/>
      <c r="AA95" s="1442"/>
      <c r="AB95" s="1442"/>
      <c r="AC95" s="1442"/>
      <c r="AD95" s="1442"/>
    </row>
    <row r="96" spans="1:30" s="34" customFormat="1" ht="24" customHeight="1" x14ac:dyDescent="0.2">
      <c r="A96" s="1527" t="str">
        <f>CONCATENATE('01_Carga'!$M$5,"_",$F96)</f>
        <v>FI__79</v>
      </c>
      <c r="B96" s="1527"/>
      <c r="C96" s="1558" t="str">
        <f t="shared" si="8"/>
        <v/>
      </c>
      <c r="D96" s="1559"/>
      <c r="E96" s="1557" t="str">
        <f t="shared" si="9"/>
        <v/>
      </c>
      <c r="F96" s="1201">
        <v>79</v>
      </c>
      <c r="G96" s="134" t="str">
        <f>IF(ISERROR(VLOOKUP($A96,Aspirantes!$A:$H,Aspirantes!$E$1,FALSE)),"",VLOOKUP($A96,Aspirantes!$A:$H,Aspirantes!$E$1,FALSE))</f>
        <v/>
      </c>
      <c r="H96" s="724" t="str">
        <f>IF(ISERROR(VLOOKUP($A96,Aspirantes!$A:$H,Aspirantes!$F$1,FALSE)),"",VLOOKUP($A96,Aspirantes!$A:$H,Aspirantes!$F$1,FALSE))</f>
        <v/>
      </c>
      <c r="I96" s="729" t="str">
        <f>IF(ISERROR(VLOOKUP($A96,Aspirantes!$A:$H,Aspirantes!$G$1,FALSE)),"",VLOOKUP($A96,Aspirantes!$A:$H,Aspirantes!$G$1,FALSE))</f>
        <v/>
      </c>
      <c r="J96" s="674" t="str">
        <f>IF(ISERROR(VLOOKUP($A96,Aspirantes!$A:$H,Aspirantes!$H$1,FALSE)),"",VLOOKUP($A96,Aspirantes!$A:$H,Aspirantes!$H$1,FALSE))</f>
        <v/>
      </c>
      <c r="K96" s="153"/>
      <c r="L96" s="553"/>
      <c r="M96" s="549"/>
      <c r="N96" s="228"/>
      <c r="O96" s="1657"/>
      <c r="P96" s="1255"/>
      <c r="Q96" s="1506" t="str">
        <f t="shared" si="6"/>
        <v/>
      </c>
      <c r="R96" s="1469">
        <f t="shared" si="7"/>
        <v>0</v>
      </c>
      <c r="S96" s="1442"/>
      <c r="T96" s="1442"/>
      <c r="U96" s="1442"/>
      <c r="V96" s="1442"/>
      <c r="W96" s="1442"/>
      <c r="X96" s="1442"/>
      <c r="Y96" s="1442"/>
      <c r="Z96" s="1442"/>
      <c r="AA96" s="1442"/>
      <c r="AB96" s="1442"/>
      <c r="AC96" s="1442"/>
      <c r="AD96" s="1442"/>
    </row>
    <row r="97" spans="1:30" s="34" customFormat="1" ht="24" customHeight="1" x14ac:dyDescent="0.2">
      <c r="A97" s="1527" t="str">
        <f>CONCATENATE('01_Carga'!$M$5,"_",$F97)</f>
        <v>FI__80</v>
      </c>
      <c r="B97" s="1527"/>
      <c r="C97" s="1558" t="str">
        <f t="shared" si="8"/>
        <v/>
      </c>
      <c r="D97" s="1559"/>
      <c r="E97" s="1557" t="str">
        <f t="shared" si="9"/>
        <v/>
      </c>
      <c r="F97" s="1201">
        <v>80</v>
      </c>
      <c r="G97" s="134" t="str">
        <f>IF(ISERROR(VLOOKUP($A97,Aspirantes!$A:$H,Aspirantes!$E$1,FALSE)),"",VLOOKUP($A97,Aspirantes!$A:$H,Aspirantes!$E$1,FALSE))</f>
        <v/>
      </c>
      <c r="H97" s="724" t="str">
        <f>IF(ISERROR(VLOOKUP($A97,Aspirantes!$A:$H,Aspirantes!$F$1,FALSE)),"",VLOOKUP($A97,Aspirantes!$A:$H,Aspirantes!$F$1,FALSE))</f>
        <v/>
      </c>
      <c r="I97" s="729" t="str">
        <f>IF(ISERROR(VLOOKUP($A97,Aspirantes!$A:$H,Aspirantes!$G$1,FALSE)),"",VLOOKUP($A97,Aspirantes!$A:$H,Aspirantes!$G$1,FALSE))</f>
        <v/>
      </c>
      <c r="J97" s="674" t="str">
        <f>IF(ISERROR(VLOOKUP($A97,Aspirantes!$A:$H,Aspirantes!$H$1,FALSE)),"",VLOOKUP($A97,Aspirantes!$A:$H,Aspirantes!$H$1,FALSE))</f>
        <v/>
      </c>
      <c r="K97" s="153"/>
      <c r="L97" s="553"/>
      <c r="M97" s="549"/>
      <c r="N97" s="228"/>
      <c r="O97" s="1657"/>
      <c r="P97" s="1255"/>
      <c r="Q97" s="1506" t="str">
        <f t="shared" si="6"/>
        <v/>
      </c>
      <c r="R97" s="1469">
        <f t="shared" si="7"/>
        <v>0</v>
      </c>
      <c r="S97" s="1442"/>
      <c r="T97" s="1442"/>
      <c r="U97" s="1442"/>
      <c r="V97" s="1442"/>
      <c r="W97" s="1442"/>
      <c r="X97" s="1442"/>
      <c r="Y97" s="1442"/>
      <c r="Z97" s="1442"/>
      <c r="AA97" s="1442"/>
      <c r="AB97" s="1442"/>
      <c r="AC97" s="1442"/>
      <c r="AD97" s="1442"/>
    </row>
    <row r="98" spans="1:30" s="34" customFormat="1" ht="24" customHeight="1" x14ac:dyDescent="0.2">
      <c r="A98" s="1527" t="str">
        <f>CONCATENATE('01_Carga'!$M$5,"_",$F98)</f>
        <v>FI__81</v>
      </c>
      <c r="B98" s="1527"/>
      <c r="C98" s="1558" t="str">
        <f t="shared" si="8"/>
        <v/>
      </c>
      <c r="D98" s="1559"/>
      <c r="E98" s="1557" t="str">
        <f t="shared" si="9"/>
        <v/>
      </c>
      <c r="F98" s="1201">
        <v>81</v>
      </c>
      <c r="G98" s="134" t="str">
        <f>IF(ISERROR(VLOOKUP($A98,Aspirantes!$A:$H,Aspirantes!$E$1,FALSE)),"",VLOOKUP($A98,Aspirantes!$A:$H,Aspirantes!$E$1,FALSE))</f>
        <v/>
      </c>
      <c r="H98" s="724" t="str">
        <f>IF(ISERROR(VLOOKUP($A98,Aspirantes!$A:$H,Aspirantes!$F$1,FALSE)),"",VLOOKUP($A98,Aspirantes!$A:$H,Aspirantes!$F$1,FALSE))</f>
        <v/>
      </c>
      <c r="I98" s="729" t="str">
        <f>IF(ISERROR(VLOOKUP($A98,Aspirantes!$A:$H,Aspirantes!$G$1,FALSE)),"",VLOOKUP($A98,Aspirantes!$A:$H,Aspirantes!$G$1,FALSE))</f>
        <v/>
      </c>
      <c r="J98" s="674" t="str">
        <f>IF(ISERROR(VLOOKUP($A98,Aspirantes!$A:$H,Aspirantes!$H$1,FALSE)),"",VLOOKUP($A98,Aspirantes!$A:$H,Aspirantes!$H$1,FALSE))</f>
        <v/>
      </c>
      <c r="K98" s="153"/>
      <c r="L98" s="553"/>
      <c r="M98" s="549"/>
      <c r="N98" s="228"/>
      <c r="O98" s="1657"/>
      <c r="P98" s="1255"/>
      <c r="Q98" s="1506" t="str">
        <f t="shared" si="6"/>
        <v/>
      </c>
      <c r="R98" s="1469">
        <f t="shared" si="7"/>
        <v>0</v>
      </c>
      <c r="S98" s="1442"/>
      <c r="T98" s="1442"/>
      <c r="U98" s="1442"/>
      <c r="V98" s="1442"/>
      <c r="W98" s="1442"/>
      <c r="X98" s="1442"/>
      <c r="Y98" s="1442"/>
      <c r="Z98" s="1442"/>
      <c r="AA98" s="1442"/>
      <c r="AB98" s="1442"/>
      <c r="AC98" s="1442"/>
      <c r="AD98" s="1442"/>
    </row>
    <row r="99" spans="1:30" s="34" customFormat="1" ht="24" customHeight="1" x14ac:dyDescent="0.2">
      <c r="A99" s="1527" t="str">
        <f>CONCATENATE('01_Carga'!$M$5,"_",$F99)</f>
        <v>FI__82</v>
      </c>
      <c r="B99" s="1527"/>
      <c r="C99" s="1558" t="str">
        <f t="shared" si="8"/>
        <v/>
      </c>
      <c r="D99" s="1559"/>
      <c r="E99" s="1557" t="str">
        <f t="shared" si="9"/>
        <v/>
      </c>
      <c r="F99" s="1201">
        <v>82</v>
      </c>
      <c r="G99" s="134" t="str">
        <f>IF(ISERROR(VLOOKUP($A99,Aspirantes!$A:$H,Aspirantes!$E$1,FALSE)),"",VLOOKUP($A99,Aspirantes!$A:$H,Aspirantes!$E$1,FALSE))</f>
        <v/>
      </c>
      <c r="H99" s="724" t="str">
        <f>IF(ISERROR(VLOOKUP($A99,Aspirantes!$A:$H,Aspirantes!$F$1,FALSE)),"",VLOOKUP($A99,Aspirantes!$A:$H,Aspirantes!$F$1,FALSE))</f>
        <v/>
      </c>
      <c r="I99" s="729" t="str">
        <f>IF(ISERROR(VLOOKUP($A99,Aspirantes!$A:$H,Aspirantes!$G$1,FALSE)),"",VLOOKUP($A99,Aspirantes!$A:$H,Aspirantes!$G$1,FALSE))</f>
        <v/>
      </c>
      <c r="J99" s="674" t="str">
        <f>IF(ISERROR(VLOOKUP($A99,Aspirantes!$A:$H,Aspirantes!$H$1,FALSE)),"",VLOOKUP($A99,Aspirantes!$A:$H,Aspirantes!$H$1,FALSE))</f>
        <v/>
      </c>
      <c r="K99" s="153"/>
      <c r="L99" s="553"/>
      <c r="M99" s="549"/>
      <c r="N99" s="228"/>
      <c r="O99" s="1657"/>
      <c r="P99" s="1255"/>
      <c r="Q99" s="1506" t="str">
        <f t="shared" si="6"/>
        <v/>
      </c>
      <c r="R99" s="1469">
        <f t="shared" si="7"/>
        <v>0</v>
      </c>
      <c r="S99" s="1442"/>
      <c r="T99" s="1442"/>
      <c r="U99" s="1442"/>
      <c r="V99" s="1442"/>
      <c r="W99" s="1442"/>
      <c r="X99" s="1442"/>
      <c r="Y99" s="1442"/>
      <c r="Z99" s="1442"/>
      <c r="AA99" s="1442"/>
      <c r="AB99" s="1442"/>
      <c r="AC99" s="1442"/>
      <c r="AD99" s="1442"/>
    </row>
    <row r="100" spans="1:30" s="34" customFormat="1" ht="24" customHeight="1" x14ac:dyDescent="0.2">
      <c r="A100" s="1527" t="str">
        <f>CONCATENATE('01_Carga'!$M$5,"_",$F100)</f>
        <v>FI__83</v>
      </c>
      <c r="B100" s="1527"/>
      <c r="C100" s="1558" t="str">
        <f t="shared" si="8"/>
        <v/>
      </c>
      <c r="D100" s="1559"/>
      <c r="E100" s="1557" t="str">
        <f t="shared" si="9"/>
        <v/>
      </c>
      <c r="F100" s="1201">
        <v>83</v>
      </c>
      <c r="G100" s="134" t="str">
        <f>IF(ISERROR(VLOOKUP($A100,Aspirantes!$A:$H,Aspirantes!$E$1,FALSE)),"",VLOOKUP($A100,Aspirantes!$A:$H,Aspirantes!$E$1,FALSE))</f>
        <v/>
      </c>
      <c r="H100" s="724" t="str">
        <f>IF(ISERROR(VLOOKUP($A100,Aspirantes!$A:$H,Aspirantes!$F$1,FALSE)),"",VLOOKUP($A100,Aspirantes!$A:$H,Aspirantes!$F$1,FALSE))</f>
        <v/>
      </c>
      <c r="I100" s="729" t="str">
        <f>IF(ISERROR(VLOOKUP($A100,Aspirantes!$A:$H,Aspirantes!$G$1,FALSE)),"",VLOOKUP($A100,Aspirantes!$A:$H,Aspirantes!$G$1,FALSE))</f>
        <v/>
      </c>
      <c r="J100" s="674" t="str">
        <f>IF(ISERROR(VLOOKUP($A100,Aspirantes!$A:$H,Aspirantes!$H$1,FALSE)),"",VLOOKUP($A100,Aspirantes!$A:$H,Aspirantes!$H$1,FALSE))</f>
        <v/>
      </c>
      <c r="K100" s="153"/>
      <c r="L100" s="553"/>
      <c r="M100" s="549"/>
      <c r="N100" s="228"/>
      <c r="O100" s="1657"/>
      <c r="P100" s="1255"/>
      <c r="Q100" s="1506" t="str">
        <f t="shared" si="6"/>
        <v/>
      </c>
      <c r="R100" s="1469">
        <f t="shared" si="7"/>
        <v>0</v>
      </c>
      <c r="S100" s="1442"/>
      <c r="T100" s="1442"/>
      <c r="U100" s="1442"/>
      <c r="V100" s="1442"/>
      <c r="W100" s="1442"/>
      <c r="X100" s="1442"/>
      <c r="Y100" s="1442"/>
      <c r="Z100" s="1442"/>
      <c r="AA100" s="1442"/>
      <c r="AB100" s="1442"/>
      <c r="AC100" s="1442"/>
      <c r="AD100" s="1442"/>
    </row>
    <row r="101" spans="1:30" s="34" customFormat="1" ht="24" customHeight="1" x14ac:dyDescent="0.2">
      <c r="A101" s="1527" t="str">
        <f>CONCATENATE('01_Carga'!$M$5,"_",$F101)</f>
        <v>FI__84</v>
      </c>
      <c r="B101" s="1527"/>
      <c r="C101" s="1558" t="str">
        <f t="shared" si="8"/>
        <v/>
      </c>
      <c r="D101" s="1559"/>
      <c r="E101" s="1557" t="str">
        <f t="shared" si="9"/>
        <v/>
      </c>
      <c r="F101" s="1201">
        <v>84</v>
      </c>
      <c r="G101" s="134" t="str">
        <f>IF(ISERROR(VLOOKUP($A101,Aspirantes!$A:$H,Aspirantes!$E$1,FALSE)),"",VLOOKUP($A101,Aspirantes!$A:$H,Aspirantes!$E$1,FALSE))</f>
        <v/>
      </c>
      <c r="H101" s="724" t="str">
        <f>IF(ISERROR(VLOOKUP($A101,Aspirantes!$A:$H,Aspirantes!$F$1,FALSE)),"",VLOOKUP($A101,Aspirantes!$A:$H,Aspirantes!$F$1,FALSE))</f>
        <v/>
      </c>
      <c r="I101" s="729" t="str">
        <f>IF(ISERROR(VLOOKUP($A101,Aspirantes!$A:$H,Aspirantes!$G$1,FALSE)),"",VLOOKUP($A101,Aspirantes!$A:$H,Aspirantes!$G$1,FALSE))</f>
        <v/>
      </c>
      <c r="J101" s="674" t="str">
        <f>IF(ISERROR(VLOOKUP($A101,Aspirantes!$A:$H,Aspirantes!$H$1,FALSE)),"",VLOOKUP($A101,Aspirantes!$A:$H,Aspirantes!$H$1,FALSE))</f>
        <v/>
      </c>
      <c r="K101" s="153"/>
      <c r="L101" s="553"/>
      <c r="M101" s="549"/>
      <c r="N101" s="228"/>
      <c r="O101" s="1657"/>
      <c r="P101" s="1255"/>
      <c r="Q101" s="1506" t="str">
        <f t="shared" si="6"/>
        <v/>
      </c>
      <c r="R101" s="1469">
        <f t="shared" si="7"/>
        <v>0</v>
      </c>
      <c r="S101" s="1442"/>
      <c r="T101" s="1442"/>
      <c r="U101" s="1442"/>
      <c r="V101" s="1442"/>
      <c r="W101" s="1442"/>
      <c r="X101" s="1442"/>
      <c r="Y101" s="1442"/>
      <c r="Z101" s="1442"/>
      <c r="AA101" s="1442"/>
      <c r="AB101" s="1442"/>
      <c r="AC101" s="1442"/>
      <c r="AD101" s="1442"/>
    </row>
    <row r="102" spans="1:30" s="34" customFormat="1" ht="24" customHeight="1" x14ac:dyDescent="0.2">
      <c r="A102" s="1527" t="str">
        <f>CONCATENATE('01_Carga'!$M$5,"_",$F102)</f>
        <v>FI__85</v>
      </c>
      <c r="B102" s="1527"/>
      <c r="C102" s="1558" t="str">
        <f t="shared" si="8"/>
        <v/>
      </c>
      <c r="D102" s="1559"/>
      <c r="E102" s="1557" t="str">
        <f t="shared" si="9"/>
        <v/>
      </c>
      <c r="F102" s="1201">
        <v>85</v>
      </c>
      <c r="G102" s="134" t="str">
        <f>IF(ISERROR(VLOOKUP($A102,Aspirantes!$A:$H,Aspirantes!$E$1,FALSE)),"",VLOOKUP($A102,Aspirantes!$A:$H,Aspirantes!$E$1,FALSE))</f>
        <v/>
      </c>
      <c r="H102" s="724" t="str">
        <f>IF(ISERROR(VLOOKUP($A102,Aspirantes!$A:$H,Aspirantes!$F$1,FALSE)),"",VLOOKUP($A102,Aspirantes!$A:$H,Aspirantes!$F$1,FALSE))</f>
        <v/>
      </c>
      <c r="I102" s="729" t="str">
        <f>IF(ISERROR(VLOOKUP($A102,Aspirantes!$A:$H,Aspirantes!$G$1,FALSE)),"",VLOOKUP($A102,Aspirantes!$A:$H,Aspirantes!$G$1,FALSE))</f>
        <v/>
      </c>
      <c r="J102" s="674" t="str">
        <f>IF(ISERROR(VLOOKUP($A102,Aspirantes!$A:$H,Aspirantes!$H$1,FALSE)),"",VLOOKUP($A102,Aspirantes!$A:$H,Aspirantes!$H$1,FALSE))</f>
        <v/>
      </c>
      <c r="K102" s="153"/>
      <c r="L102" s="553"/>
      <c r="M102" s="549"/>
      <c r="N102" s="228"/>
      <c r="O102" s="1657"/>
      <c r="P102" s="1255"/>
      <c r="Q102" s="1506" t="str">
        <f t="shared" si="6"/>
        <v/>
      </c>
      <c r="R102" s="1469">
        <f t="shared" si="7"/>
        <v>0</v>
      </c>
      <c r="S102" s="1442"/>
      <c r="T102" s="1442"/>
      <c r="U102" s="1442"/>
      <c r="V102" s="1442"/>
      <c r="W102" s="1442"/>
      <c r="X102" s="1442"/>
      <c r="Y102" s="1442"/>
      <c r="Z102" s="1442"/>
      <c r="AA102" s="1442"/>
      <c r="AB102" s="1442"/>
      <c r="AC102" s="1442"/>
      <c r="AD102" s="1442"/>
    </row>
    <row r="103" spans="1:30" s="34" customFormat="1" ht="24" customHeight="1" x14ac:dyDescent="0.2">
      <c r="A103" s="1527" t="str">
        <f>CONCATENATE('01_Carga'!$M$5,"_",$F103)</f>
        <v>FI__86</v>
      </c>
      <c r="B103" s="1527"/>
      <c r="C103" s="1558" t="str">
        <f t="shared" si="8"/>
        <v/>
      </c>
      <c r="D103" s="1559"/>
      <c r="E103" s="1557" t="str">
        <f t="shared" si="9"/>
        <v/>
      </c>
      <c r="F103" s="1201">
        <v>86</v>
      </c>
      <c r="G103" s="134" t="str">
        <f>IF(ISERROR(VLOOKUP($A103,Aspirantes!$A:$H,Aspirantes!$E$1,FALSE)),"",VLOOKUP($A103,Aspirantes!$A:$H,Aspirantes!$E$1,FALSE))</f>
        <v/>
      </c>
      <c r="H103" s="724" t="str">
        <f>IF(ISERROR(VLOOKUP($A103,Aspirantes!$A:$H,Aspirantes!$F$1,FALSE)),"",VLOOKUP($A103,Aspirantes!$A:$H,Aspirantes!$F$1,FALSE))</f>
        <v/>
      </c>
      <c r="I103" s="729" t="str">
        <f>IF(ISERROR(VLOOKUP($A103,Aspirantes!$A:$H,Aspirantes!$G$1,FALSE)),"",VLOOKUP($A103,Aspirantes!$A:$H,Aspirantes!$G$1,FALSE))</f>
        <v/>
      </c>
      <c r="J103" s="674" t="str">
        <f>IF(ISERROR(VLOOKUP($A103,Aspirantes!$A:$H,Aspirantes!$H$1,FALSE)),"",VLOOKUP($A103,Aspirantes!$A:$H,Aspirantes!$H$1,FALSE))</f>
        <v/>
      </c>
      <c r="K103" s="153"/>
      <c r="L103" s="553"/>
      <c r="M103" s="549"/>
      <c r="N103" s="228"/>
      <c r="O103" s="1657"/>
      <c r="P103" s="1255"/>
      <c r="Q103" s="1506" t="str">
        <f t="shared" si="6"/>
        <v/>
      </c>
      <c r="R103" s="1469">
        <f t="shared" si="7"/>
        <v>0</v>
      </c>
      <c r="S103" s="1442"/>
      <c r="T103" s="1442"/>
      <c r="U103" s="1442"/>
      <c r="V103" s="1442"/>
      <c r="W103" s="1442"/>
      <c r="X103" s="1442"/>
      <c r="Y103" s="1442"/>
      <c r="Z103" s="1442"/>
      <c r="AA103" s="1442"/>
      <c r="AB103" s="1442"/>
      <c r="AC103" s="1442"/>
      <c r="AD103" s="1442"/>
    </row>
    <row r="104" spans="1:30" s="34" customFormat="1" ht="24" customHeight="1" x14ac:dyDescent="0.2">
      <c r="A104" s="1527" t="str">
        <f>CONCATENATE('01_Carga'!$M$5,"_",$F104)</f>
        <v>FI__87</v>
      </c>
      <c r="B104" s="1527"/>
      <c r="C104" s="1558" t="str">
        <f t="shared" si="8"/>
        <v/>
      </c>
      <c r="D104" s="1559"/>
      <c r="E104" s="1557" t="str">
        <f t="shared" si="9"/>
        <v/>
      </c>
      <c r="F104" s="1201">
        <v>87</v>
      </c>
      <c r="G104" s="134" t="str">
        <f>IF(ISERROR(VLOOKUP($A104,Aspirantes!$A:$H,Aspirantes!$E$1,FALSE)),"",VLOOKUP($A104,Aspirantes!$A:$H,Aspirantes!$E$1,FALSE))</f>
        <v/>
      </c>
      <c r="H104" s="724" t="str">
        <f>IF(ISERROR(VLOOKUP($A104,Aspirantes!$A:$H,Aspirantes!$F$1,FALSE)),"",VLOOKUP($A104,Aspirantes!$A:$H,Aspirantes!$F$1,FALSE))</f>
        <v/>
      </c>
      <c r="I104" s="729" t="str">
        <f>IF(ISERROR(VLOOKUP($A104,Aspirantes!$A:$H,Aspirantes!$G$1,FALSE)),"",VLOOKUP($A104,Aspirantes!$A:$H,Aspirantes!$G$1,FALSE))</f>
        <v/>
      </c>
      <c r="J104" s="674" t="str">
        <f>IF(ISERROR(VLOOKUP($A104,Aspirantes!$A:$H,Aspirantes!$H$1,FALSE)),"",VLOOKUP($A104,Aspirantes!$A:$H,Aspirantes!$H$1,FALSE))</f>
        <v/>
      </c>
      <c r="K104" s="153"/>
      <c r="L104" s="553"/>
      <c r="M104" s="549"/>
      <c r="N104" s="228"/>
      <c r="O104" s="1657"/>
      <c r="P104" s="1255"/>
      <c r="Q104" s="1506" t="str">
        <f t="shared" si="6"/>
        <v/>
      </c>
      <c r="R104" s="1469">
        <f t="shared" si="7"/>
        <v>0</v>
      </c>
      <c r="S104" s="1442"/>
      <c r="T104" s="1442"/>
      <c r="U104" s="1442"/>
      <c r="V104" s="1442"/>
      <c r="W104" s="1442"/>
      <c r="X104" s="1442"/>
      <c r="Y104" s="1442"/>
      <c r="Z104" s="1442"/>
      <c r="AA104" s="1442"/>
      <c r="AB104" s="1442"/>
      <c r="AC104" s="1442"/>
      <c r="AD104" s="1442"/>
    </row>
    <row r="105" spans="1:30" s="34" customFormat="1" ht="24" customHeight="1" x14ac:dyDescent="0.2">
      <c r="A105" s="1527" t="str">
        <f>CONCATENATE('01_Carga'!$M$5,"_",$F105)</f>
        <v>FI__88</v>
      </c>
      <c r="B105" s="1527"/>
      <c r="C105" s="1558" t="str">
        <f t="shared" si="8"/>
        <v/>
      </c>
      <c r="D105" s="1559"/>
      <c r="E105" s="1557" t="str">
        <f t="shared" si="9"/>
        <v/>
      </c>
      <c r="F105" s="1201">
        <v>88</v>
      </c>
      <c r="G105" s="134" t="str">
        <f>IF(ISERROR(VLOOKUP($A105,Aspirantes!$A:$H,Aspirantes!$E$1,FALSE)),"",VLOOKUP($A105,Aspirantes!$A:$H,Aspirantes!$E$1,FALSE))</f>
        <v/>
      </c>
      <c r="H105" s="724" t="str">
        <f>IF(ISERROR(VLOOKUP($A105,Aspirantes!$A:$H,Aspirantes!$F$1,FALSE)),"",VLOOKUP($A105,Aspirantes!$A:$H,Aspirantes!$F$1,FALSE))</f>
        <v/>
      </c>
      <c r="I105" s="729" t="str">
        <f>IF(ISERROR(VLOOKUP($A105,Aspirantes!$A:$H,Aspirantes!$G$1,FALSE)),"",VLOOKUP($A105,Aspirantes!$A:$H,Aspirantes!$G$1,FALSE))</f>
        <v/>
      </c>
      <c r="J105" s="674" t="str">
        <f>IF(ISERROR(VLOOKUP($A105,Aspirantes!$A:$H,Aspirantes!$H$1,FALSE)),"",VLOOKUP($A105,Aspirantes!$A:$H,Aspirantes!$H$1,FALSE))</f>
        <v/>
      </c>
      <c r="K105" s="153"/>
      <c r="L105" s="553"/>
      <c r="M105" s="549"/>
      <c r="N105" s="228"/>
      <c r="O105" s="1657"/>
      <c r="P105" s="1255"/>
      <c r="Q105" s="1506" t="str">
        <f t="shared" si="6"/>
        <v/>
      </c>
      <c r="R105" s="1469">
        <f t="shared" si="7"/>
        <v>0</v>
      </c>
      <c r="S105" s="1442"/>
      <c r="T105" s="1442"/>
      <c r="U105" s="1442"/>
      <c r="V105" s="1442"/>
      <c r="W105" s="1442"/>
      <c r="X105" s="1442"/>
      <c r="Y105" s="1442"/>
      <c r="Z105" s="1442"/>
      <c r="AA105" s="1442"/>
      <c r="AB105" s="1442"/>
      <c r="AC105" s="1442"/>
      <c r="AD105" s="1442"/>
    </row>
    <row r="106" spans="1:30" s="34" customFormat="1" ht="24" customHeight="1" x14ac:dyDescent="0.2">
      <c r="A106" s="1527" t="str">
        <f>CONCATENATE('01_Carga'!$M$5,"_",$F106)</f>
        <v>FI__89</v>
      </c>
      <c r="B106" s="1527"/>
      <c r="C106" s="1558" t="str">
        <f t="shared" si="8"/>
        <v/>
      </c>
      <c r="D106" s="1559"/>
      <c r="E106" s="1557" t="str">
        <f t="shared" si="9"/>
        <v/>
      </c>
      <c r="F106" s="1201">
        <v>89</v>
      </c>
      <c r="G106" s="134" t="str">
        <f>IF(ISERROR(VLOOKUP($A106,Aspirantes!$A:$H,Aspirantes!$E$1,FALSE)),"",VLOOKUP($A106,Aspirantes!$A:$H,Aspirantes!$E$1,FALSE))</f>
        <v/>
      </c>
      <c r="H106" s="724" t="str">
        <f>IF(ISERROR(VLOOKUP($A106,Aspirantes!$A:$H,Aspirantes!$F$1,FALSE)),"",VLOOKUP($A106,Aspirantes!$A:$H,Aspirantes!$F$1,FALSE))</f>
        <v/>
      </c>
      <c r="I106" s="729" t="str">
        <f>IF(ISERROR(VLOOKUP($A106,Aspirantes!$A:$H,Aspirantes!$G$1,FALSE)),"",VLOOKUP($A106,Aspirantes!$A:$H,Aspirantes!$G$1,FALSE))</f>
        <v/>
      </c>
      <c r="J106" s="674" t="str">
        <f>IF(ISERROR(VLOOKUP($A106,Aspirantes!$A:$H,Aspirantes!$H$1,FALSE)),"",VLOOKUP($A106,Aspirantes!$A:$H,Aspirantes!$H$1,FALSE))</f>
        <v/>
      </c>
      <c r="K106" s="153"/>
      <c r="L106" s="553"/>
      <c r="M106" s="549"/>
      <c r="N106" s="228"/>
      <c r="O106" s="1657"/>
      <c r="P106" s="1255"/>
      <c r="Q106" s="1506" t="str">
        <f t="shared" si="6"/>
        <v/>
      </c>
      <c r="R106" s="1469">
        <f t="shared" si="7"/>
        <v>0</v>
      </c>
      <c r="S106" s="1442"/>
      <c r="T106" s="1442"/>
      <c r="U106" s="1442"/>
      <c r="V106" s="1442"/>
      <c r="W106" s="1442"/>
      <c r="X106" s="1442"/>
      <c r="Y106" s="1442"/>
      <c r="Z106" s="1442"/>
      <c r="AA106" s="1442"/>
      <c r="AB106" s="1442"/>
      <c r="AC106" s="1442"/>
      <c r="AD106" s="1442"/>
    </row>
    <row r="107" spans="1:30" s="34" customFormat="1" ht="24" customHeight="1" x14ac:dyDescent="0.2">
      <c r="A107" s="1527" t="str">
        <f>CONCATENATE('01_Carga'!$M$5,"_",$F107)</f>
        <v>FI__90</v>
      </c>
      <c r="B107" s="1527"/>
      <c r="C107" s="1558" t="str">
        <f t="shared" si="8"/>
        <v/>
      </c>
      <c r="D107" s="1559"/>
      <c r="E107" s="1557" t="str">
        <f t="shared" si="9"/>
        <v/>
      </c>
      <c r="F107" s="1201">
        <v>90</v>
      </c>
      <c r="G107" s="134" t="str">
        <f>IF(ISERROR(VLOOKUP($A107,Aspirantes!$A:$H,Aspirantes!$E$1,FALSE)),"",VLOOKUP($A107,Aspirantes!$A:$H,Aspirantes!$E$1,FALSE))</f>
        <v/>
      </c>
      <c r="H107" s="724" t="str">
        <f>IF(ISERROR(VLOOKUP($A107,Aspirantes!$A:$H,Aspirantes!$F$1,FALSE)),"",VLOOKUP($A107,Aspirantes!$A:$H,Aspirantes!$F$1,FALSE))</f>
        <v/>
      </c>
      <c r="I107" s="729" t="str">
        <f>IF(ISERROR(VLOOKUP($A107,Aspirantes!$A:$H,Aspirantes!$G$1,FALSE)),"",VLOOKUP($A107,Aspirantes!$A:$H,Aspirantes!$G$1,FALSE))</f>
        <v/>
      </c>
      <c r="J107" s="674" t="str">
        <f>IF(ISERROR(VLOOKUP($A107,Aspirantes!$A:$H,Aspirantes!$H$1,FALSE)),"",VLOOKUP($A107,Aspirantes!$A:$H,Aspirantes!$H$1,FALSE))</f>
        <v/>
      </c>
      <c r="K107" s="153"/>
      <c r="L107" s="553"/>
      <c r="M107" s="549"/>
      <c r="N107" s="228"/>
      <c r="O107" s="1657"/>
      <c r="P107" s="1255"/>
      <c r="Q107" s="1506" t="str">
        <f t="shared" si="6"/>
        <v/>
      </c>
      <c r="R107" s="1469">
        <f t="shared" si="7"/>
        <v>0</v>
      </c>
      <c r="S107" s="1442"/>
      <c r="T107" s="1442"/>
      <c r="U107" s="1442"/>
      <c r="V107" s="1442"/>
      <c r="W107" s="1442"/>
      <c r="X107" s="1442"/>
      <c r="Y107" s="1442"/>
      <c r="Z107" s="1442"/>
      <c r="AA107" s="1442"/>
      <c r="AB107" s="1442"/>
      <c r="AC107" s="1442"/>
      <c r="AD107" s="1442"/>
    </row>
    <row r="108" spans="1:30" s="34" customFormat="1" ht="24" customHeight="1" x14ac:dyDescent="0.2">
      <c r="A108" s="1527" t="str">
        <f>CONCATENATE('01_Carga'!$M$5,"_",$F108)</f>
        <v>FI__91</v>
      </c>
      <c r="B108" s="1527"/>
      <c r="C108" s="1558" t="str">
        <f t="shared" si="8"/>
        <v/>
      </c>
      <c r="D108" s="1559"/>
      <c r="E108" s="1557" t="str">
        <f t="shared" si="9"/>
        <v/>
      </c>
      <c r="F108" s="1201">
        <v>91</v>
      </c>
      <c r="G108" s="134" t="str">
        <f>IF(ISERROR(VLOOKUP($A108,Aspirantes!$A:$H,Aspirantes!$E$1,FALSE)),"",VLOOKUP($A108,Aspirantes!$A:$H,Aspirantes!$E$1,FALSE))</f>
        <v/>
      </c>
      <c r="H108" s="724" t="str">
        <f>IF(ISERROR(VLOOKUP($A108,Aspirantes!$A:$H,Aspirantes!$F$1,FALSE)),"",VLOOKUP($A108,Aspirantes!$A:$H,Aspirantes!$F$1,FALSE))</f>
        <v/>
      </c>
      <c r="I108" s="729" t="str">
        <f>IF(ISERROR(VLOOKUP($A108,Aspirantes!$A:$H,Aspirantes!$G$1,FALSE)),"",VLOOKUP($A108,Aspirantes!$A:$H,Aspirantes!$G$1,FALSE))</f>
        <v/>
      </c>
      <c r="J108" s="674" t="str">
        <f>IF(ISERROR(VLOOKUP($A108,Aspirantes!$A:$H,Aspirantes!$H$1,FALSE)),"",VLOOKUP($A108,Aspirantes!$A:$H,Aspirantes!$H$1,FALSE))</f>
        <v/>
      </c>
      <c r="K108" s="153"/>
      <c r="L108" s="553"/>
      <c r="M108" s="549"/>
      <c r="N108" s="228"/>
      <c r="O108" s="1657"/>
      <c r="P108" s="1255"/>
      <c r="Q108" s="1506" t="str">
        <f t="shared" si="6"/>
        <v/>
      </c>
      <c r="R108" s="1469">
        <f t="shared" si="7"/>
        <v>0</v>
      </c>
      <c r="S108" s="1442"/>
      <c r="T108" s="1442"/>
      <c r="U108" s="1442"/>
      <c r="V108" s="1442"/>
      <c r="W108" s="1442"/>
      <c r="X108" s="1442"/>
      <c r="Y108" s="1442"/>
      <c r="Z108" s="1442"/>
      <c r="AA108" s="1442"/>
      <c r="AB108" s="1442"/>
      <c r="AC108" s="1442"/>
      <c r="AD108" s="1442"/>
    </row>
    <row r="109" spans="1:30" s="34" customFormat="1" ht="24" customHeight="1" x14ac:dyDescent="0.2">
      <c r="A109" s="1527" t="str">
        <f>CONCATENATE('01_Carga'!$M$5,"_",$F109)</f>
        <v>FI__92</v>
      </c>
      <c r="B109" s="1527"/>
      <c r="C109" s="1558" t="str">
        <f t="shared" si="8"/>
        <v/>
      </c>
      <c r="D109" s="1559"/>
      <c r="E109" s="1557" t="str">
        <f t="shared" si="9"/>
        <v/>
      </c>
      <c r="F109" s="1201">
        <v>92</v>
      </c>
      <c r="G109" s="134" t="str">
        <f>IF(ISERROR(VLOOKUP($A109,Aspirantes!$A:$H,Aspirantes!$E$1,FALSE)),"",VLOOKUP($A109,Aspirantes!$A:$H,Aspirantes!$E$1,FALSE))</f>
        <v/>
      </c>
      <c r="H109" s="724" t="str">
        <f>IF(ISERROR(VLOOKUP($A109,Aspirantes!$A:$H,Aspirantes!$F$1,FALSE)),"",VLOOKUP($A109,Aspirantes!$A:$H,Aspirantes!$F$1,FALSE))</f>
        <v/>
      </c>
      <c r="I109" s="729" t="str">
        <f>IF(ISERROR(VLOOKUP($A109,Aspirantes!$A:$H,Aspirantes!$G$1,FALSE)),"",VLOOKUP($A109,Aspirantes!$A:$H,Aspirantes!$G$1,FALSE))</f>
        <v/>
      </c>
      <c r="J109" s="674" t="str">
        <f>IF(ISERROR(VLOOKUP($A109,Aspirantes!$A:$H,Aspirantes!$H$1,FALSE)),"",VLOOKUP($A109,Aspirantes!$A:$H,Aspirantes!$H$1,FALSE))</f>
        <v/>
      </c>
      <c r="K109" s="153"/>
      <c r="L109" s="553"/>
      <c r="M109" s="549"/>
      <c r="N109" s="228"/>
      <c r="O109" s="1657"/>
      <c r="P109" s="1255"/>
      <c r="Q109" s="1506" t="str">
        <f t="shared" si="6"/>
        <v/>
      </c>
      <c r="R109" s="1469">
        <f t="shared" si="7"/>
        <v>0</v>
      </c>
      <c r="S109" s="1442"/>
      <c r="T109" s="1442"/>
      <c r="U109" s="1442"/>
      <c r="V109" s="1442"/>
      <c r="W109" s="1442"/>
      <c r="X109" s="1442"/>
      <c r="Y109" s="1442"/>
      <c r="Z109" s="1442"/>
      <c r="AA109" s="1442"/>
      <c r="AB109" s="1442"/>
      <c r="AC109" s="1442"/>
      <c r="AD109" s="1442"/>
    </row>
    <row r="110" spans="1:30" s="34" customFormat="1" ht="24" customHeight="1" x14ac:dyDescent="0.2">
      <c r="A110" s="1527" t="str">
        <f>CONCATENATE('01_Carga'!$M$5,"_",$F110)</f>
        <v>FI__93</v>
      </c>
      <c r="B110" s="1527"/>
      <c r="C110" s="1558" t="str">
        <f t="shared" si="8"/>
        <v/>
      </c>
      <c r="D110" s="1559"/>
      <c r="E110" s="1557" t="str">
        <f t="shared" si="9"/>
        <v/>
      </c>
      <c r="F110" s="1201">
        <v>93</v>
      </c>
      <c r="G110" s="134" t="str">
        <f>IF(ISERROR(VLOOKUP($A110,Aspirantes!$A:$H,Aspirantes!$E$1,FALSE)),"",VLOOKUP($A110,Aspirantes!$A:$H,Aspirantes!$E$1,FALSE))</f>
        <v/>
      </c>
      <c r="H110" s="724" t="str">
        <f>IF(ISERROR(VLOOKUP($A110,Aspirantes!$A:$H,Aspirantes!$F$1,FALSE)),"",VLOOKUP($A110,Aspirantes!$A:$H,Aspirantes!$F$1,FALSE))</f>
        <v/>
      </c>
      <c r="I110" s="729" t="str">
        <f>IF(ISERROR(VLOOKUP($A110,Aspirantes!$A:$H,Aspirantes!$G$1,FALSE)),"",VLOOKUP($A110,Aspirantes!$A:$H,Aspirantes!$G$1,FALSE))</f>
        <v/>
      </c>
      <c r="J110" s="674" t="str">
        <f>IF(ISERROR(VLOOKUP($A110,Aspirantes!$A:$H,Aspirantes!$H$1,FALSE)),"",VLOOKUP($A110,Aspirantes!$A:$H,Aspirantes!$H$1,FALSE))</f>
        <v/>
      </c>
      <c r="K110" s="153"/>
      <c r="L110" s="553"/>
      <c r="M110" s="549"/>
      <c r="N110" s="228"/>
      <c r="O110" s="1657"/>
      <c r="P110" s="1255"/>
      <c r="Q110" s="1506" t="str">
        <f t="shared" si="6"/>
        <v/>
      </c>
      <c r="R110" s="1469">
        <f t="shared" si="7"/>
        <v>0</v>
      </c>
      <c r="S110" s="1442"/>
      <c r="T110" s="1442"/>
      <c r="U110" s="1442"/>
      <c r="V110" s="1442"/>
      <c r="W110" s="1442"/>
      <c r="X110" s="1442"/>
      <c r="Y110" s="1442"/>
      <c r="Z110" s="1442"/>
      <c r="AA110" s="1442"/>
      <c r="AB110" s="1442"/>
      <c r="AC110" s="1442"/>
      <c r="AD110" s="1442"/>
    </row>
    <row r="111" spans="1:30" s="34" customFormat="1" ht="24" customHeight="1" x14ac:dyDescent="0.2">
      <c r="A111" s="1527" t="str">
        <f>CONCATENATE('01_Carga'!$M$5,"_",$F111)</f>
        <v>FI__94</v>
      </c>
      <c r="B111" s="1527"/>
      <c r="C111" s="1558" t="str">
        <f t="shared" si="8"/>
        <v/>
      </c>
      <c r="D111" s="1559"/>
      <c r="E111" s="1557" t="str">
        <f t="shared" si="9"/>
        <v/>
      </c>
      <c r="F111" s="1201">
        <v>94</v>
      </c>
      <c r="G111" s="134" t="str">
        <f>IF(ISERROR(VLOOKUP($A111,Aspirantes!$A:$H,Aspirantes!$E$1,FALSE)),"",VLOOKUP($A111,Aspirantes!$A:$H,Aspirantes!$E$1,FALSE))</f>
        <v/>
      </c>
      <c r="H111" s="724" t="str">
        <f>IF(ISERROR(VLOOKUP($A111,Aspirantes!$A:$H,Aspirantes!$F$1,FALSE)),"",VLOOKUP($A111,Aspirantes!$A:$H,Aspirantes!$F$1,FALSE))</f>
        <v/>
      </c>
      <c r="I111" s="729" t="str">
        <f>IF(ISERROR(VLOOKUP($A111,Aspirantes!$A:$H,Aspirantes!$G$1,FALSE)),"",VLOOKUP($A111,Aspirantes!$A:$H,Aspirantes!$G$1,FALSE))</f>
        <v/>
      </c>
      <c r="J111" s="674" t="str">
        <f>IF(ISERROR(VLOOKUP($A111,Aspirantes!$A:$H,Aspirantes!$H$1,FALSE)),"",VLOOKUP($A111,Aspirantes!$A:$H,Aspirantes!$H$1,FALSE))</f>
        <v/>
      </c>
      <c r="K111" s="153"/>
      <c r="L111" s="553"/>
      <c r="M111" s="549"/>
      <c r="N111" s="228"/>
      <c r="O111" s="1657"/>
      <c r="P111" s="1255"/>
      <c r="Q111" s="1506" t="str">
        <f t="shared" si="6"/>
        <v/>
      </c>
      <c r="R111" s="1469">
        <f t="shared" si="7"/>
        <v>0</v>
      </c>
      <c r="S111" s="1442"/>
      <c r="T111" s="1442"/>
      <c r="U111" s="1442"/>
      <c r="V111" s="1442"/>
      <c r="W111" s="1442"/>
      <c r="X111" s="1442"/>
      <c r="Y111" s="1442"/>
      <c r="Z111" s="1442"/>
      <c r="AA111" s="1442"/>
      <c r="AB111" s="1442"/>
      <c r="AC111" s="1442"/>
      <c r="AD111" s="1442"/>
    </row>
    <row r="112" spans="1:30" s="34" customFormat="1" ht="24" customHeight="1" x14ac:dyDescent="0.2">
      <c r="A112" s="1527" t="str">
        <f>CONCATENATE('01_Carga'!$M$5,"_",$F112)</f>
        <v>FI__95</v>
      </c>
      <c r="B112" s="1527"/>
      <c r="C112" s="1558" t="str">
        <f t="shared" si="8"/>
        <v/>
      </c>
      <c r="D112" s="1559"/>
      <c r="E112" s="1557" t="str">
        <f t="shared" si="9"/>
        <v/>
      </c>
      <c r="F112" s="1201">
        <v>95</v>
      </c>
      <c r="G112" s="134" t="str">
        <f>IF(ISERROR(VLOOKUP($A112,Aspirantes!$A:$H,Aspirantes!$E$1,FALSE)),"",VLOOKUP($A112,Aspirantes!$A:$H,Aspirantes!$E$1,FALSE))</f>
        <v/>
      </c>
      <c r="H112" s="724" t="str">
        <f>IF(ISERROR(VLOOKUP($A112,Aspirantes!$A:$H,Aspirantes!$F$1,FALSE)),"",VLOOKUP($A112,Aspirantes!$A:$H,Aspirantes!$F$1,FALSE))</f>
        <v/>
      </c>
      <c r="I112" s="729" t="str">
        <f>IF(ISERROR(VLOOKUP($A112,Aspirantes!$A:$H,Aspirantes!$G$1,FALSE)),"",VLOOKUP($A112,Aspirantes!$A:$H,Aspirantes!$G$1,FALSE))</f>
        <v/>
      </c>
      <c r="J112" s="674" t="str">
        <f>IF(ISERROR(VLOOKUP($A112,Aspirantes!$A:$H,Aspirantes!$H$1,FALSE)),"",VLOOKUP($A112,Aspirantes!$A:$H,Aspirantes!$H$1,FALSE))</f>
        <v/>
      </c>
      <c r="K112" s="153"/>
      <c r="L112" s="553"/>
      <c r="M112" s="549"/>
      <c r="N112" s="228"/>
      <c r="O112" s="1657"/>
      <c r="P112" s="1255"/>
      <c r="Q112" s="1506" t="str">
        <f t="shared" si="6"/>
        <v/>
      </c>
      <c r="R112" s="1469">
        <f t="shared" si="7"/>
        <v>0</v>
      </c>
      <c r="S112" s="1442"/>
      <c r="T112" s="1442"/>
      <c r="U112" s="1442"/>
      <c r="V112" s="1442"/>
      <c r="W112" s="1442"/>
      <c r="X112" s="1442"/>
      <c r="Y112" s="1442"/>
      <c r="Z112" s="1442"/>
      <c r="AA112" s="1442"/>
      <c r="AB112" s="1442"/>
      <c r="AC112" s="1442"/>
      <c r="AD112" s="1442"/>
    </row>
    <row r="113" spans="1:30" s="34" customFormat="1" ht="24" customHeight="1" x14ac:dyDescent="0.2">
      <c r="A113" s="1527" t="str">
        <f>CONCATENATE('01_Carga'!$M$5,"_",$F113)</f>
        <v>FI__96</v>
      </c>
      <c r="B113" s="1527"/>
      <c r="C113" s="1558" t="str">
        <f t="shared" si="8"/>
        <v/>
      </c>
      <c r="D113" s="1559"/>
      <c r="E113" s="1557" t="str">
        <f t="shared" si="9"/>
        <v/>
      </c>
      <c r="F113" s="1201">
        <v>96</v>
      </c>
      <c r="G113" s="134" t="str">
        <f>IF(ISERROR(VLOOKUP($A113,Aspirantes!$A:$H,Aspirantes!$E$1,FALSE)),"",VLOOKUP($A113,Aspirantes!$A:$H,Aspirantes!$E$1,FALSE))</f>
        <v/>
      </c>
      <c r="H113" s="724" t="str">
        <f>IF(ISERROR(VLOOKUP($A113,Aspirantes!$A:$H,Aspirantes!$F$1,FALSE)),"",VLOOKUP($A113,Aspirantes!$A:$H,Aspirantes!$F$1,FALSE))</f>
        <v/>
      </c>
      <c r="I113" s="729" t="str">
        <f>IF(ISERROR(VLOOKUP($A113,Aspirantes!$A:$H,Aspirantes!$G$1,FALSE)),"",VLOOKUP($A113,Aspirantes!$A:$H,Aspirantes!$G$1,FALSE))</f>
        <v/>
      </c>
      <c r="J113" s="674" t="str">
        <f>IF(ISERROR(VLOOKUP($A113,Aspirantes!$A:$H,Aspirantes!$H$1,FALSE)),"",VLOOKUP($A113,Aspirantes!$A:$H,Aspirantes!$H$1,FALSE))</f>
        <v/>
      </c>
      <c r="K113" s="153"/>
      <c r="L113" s="553"/>
      <c r="M113" s="549"/>
      <c r="N113" s="228"/>
      <c r="O113" s="1657"/>
      <c r="P113" s="1255"/>
      <c r="Q113" s="1506" t="str">
        <f t="shared" si="6"/>
        <v/>
      </c>
      <c r="R113" s="1469">
        <f t="shared" si="7"/>
        <v>0</v>
      </c>
      <c r="S113" s="1442"/>
      <c r="T113" s="1442"/>
      <c r="U113" s="1442"/>
      <c r="V113" s="1442"/>
      <c r="W113" s="1442"/>
      <c r="X113" s="1442"/>
      <c r="Y113" s="1442"/>
      <c r="Z113" s="1442"/>
      <c r="AA113" s="1442"/>
      <c r="AB113" s="1442"/>
      <c r="AC113" s="1442"/>
      <c r="AD113" s="1442"/>
    </row>
    <row r="114" spans="1:30" s="34" customFormat="1" ht="24" customHeight="1" x14ac:dyDescent="0.2">
      <c r="A114" s="1527" t="str">
        <f>CONCATENATE('01_Carga'!$M$5,"_",$F114)</f>
        <v>FI__97</v>
      </c>
      <c r="B114" s="1527"/>
      <c r="C114" s="1558" t="str">
        <f t="shared" si="8"/>
        <v/>
      </c>
      <c r="D114" s="1559"/>
      <c r="E114" s="1557" t="str">
        <f t="shared" si="9"/>
        <v/>
      </c>
      <c r="F114" s="1201">
        <v>97</v>
      </c>
      <c r="G114" s="134" t="str">
        <f>IF(ISERROR(VLOOKUP($A114,Aspirantes!$A:$H,Aspirantes!$E$1,FALSE)),"",VLOOKUP($A114,Aspirantes!$A:$H,Aspirantes!$E$1,FALSE))</f>
        <v/>
      </c>
      <c r="H114" s="724" t="str">
        <f>IF(ISERROR(VLOOKUP($A114,Aspirantes!$A:$H,Aspirantes!$F$1,FALSE)),"",VLOOKUP($A114,Aspirantes!$A:$H,Aspirantes!$F$1,FALSE))</f>
        <v/>
      </c>
      <c r="I114" s="729" t="str">
        <f>IF(ISERROR(VLOOKUP($A114,Aspirantes!$A:$H,Aspirantes!$G$1,FALSE)),"",VLOOKUP($A114,Aspirantes!$A:$H,Aspirantes!$G$1,FALSE))</f>
        <v/>
      </c>
      <c r="J114" s="674" t="str">
        <f>IF(ISERROR(VLOOKUP($A114,Aspirantes!$A:$H,Aspirantes!$H$1,FALSE)),"",VLOOKUP($A114,Aspirantes!$A:$H,Aspirantes!$H$1,FALSE))</f>
        <v/>
      </c>
      <c r="K114" s="153"/>
      <c r="L114" s="553"/>
      <c r="M114" s="549"/>
      <c r="N114" s="228"/>
      <c r="O114" s="1657"/>
      <c r="P114" s="1255"/>
      <c r="Q114" s="1506" t="str">
        <f t="shared" ref="Q114:Q145" si="10">IF(L114="NO","Prueba 1 = NP",IF(P114&lt;&gt;"",P114,""))</f>
        <v/>
      </c>
      <c r="R114" s="1469">
        <f t="shared" ref="R114:R145" si="11">IF(AND(L114="NO",P114&lt;&gt;""),1,0)</f>
        <v>0</v>
      </c>
      <c r="S114" s="1442"/>
      <c r="T114" s="1442"/>
      <c r="U114" s="1442"/>
      <c r="V114" s="1442"/>
      <c r="W114" s="1442"/>
      <c r="X114" s="1442"/>
      <c r="Y114" s="1442"/>
      <c r="Z114" s="1442"/>
      <c r="AA114" s="1442"/>
      <c r="AB114" s="1442"/>
      <c r="AC114" s="1442"/>
      <c r="AD114" s="1442"/>
    </row>
    <row r="115" spans="1:30" s="34" customFormat="1" ht="24" customHeight="1" x14ac:dyDescent="0.2">
      <c r="A115" s="1527" t="str">
        <f>CONCATENATE('01_Carga'!$M$5,"_",$F115)</f>
        <v>FI__98</v>
      </c>
      <c r="B115" s="1527"/>
      <c r="C115" s="1558" t="str">
        <f t="shared" si="8"/>
        <v/>
      </c>
      <c r="D115" s="1559"/>
      <c r="E115" s="1557" t="str">
        <f t="shared" si="9"/>
        <v/>
      </c>
      <c r="F115" s="1201">
        <v>98</v>
      </c>
      <c r="G115" s="134" t="str">
        <f>IF(ISERROR(VLOOKUP($A115,Aspirantes!$A:$H,Aspirantes!$E$1,FALSE)),"",VLOOKUP($A115,Aspirantes!$A:$H,Aspirantes!$E$1,FALSE))</f>
        <v/>
      </c>
      <c r="H115" s="724" t="str">
        <f>IF(ISERROR(VLOOKUP($A115,Aspirantes!$A:$H,Aspirantes!$F$1,FALSE)),"",VLOOKUP($A115,Aspirantes!$A:$H,Aspirantes!$F$1,FALSE))</f>
        <v/>
      </c>
      <c r="I115" s="729" t="str">
        <f>IF(ISERROR(VLOOKUP($A115,Aspirantes!$A:$H,Aspirantes!$G$1,FALSE)),"",VLOOKUP($A115,Aspirantes!$A:$H,Aspirantes!$G$1,FALSE))</f>
        <v/>
      </c>
      <c r="J115" s="674" t="str">
        <f>IF(ISERROR(VLOOKUP($A115,Aspirantes!$A:$H,Aspirantes!$H$1,FALSE)),"",VLOOKUP($A115,Aspirantes!$A:$H,Aspirantes!$H$1,FALSE))</f>
        <v/>
      </c>
      <c r="K115" s="153"/>
      <c r="L115" s="553"/>
      <c r="M115" s="549"/>
      <c r="N115" s="228"/>
      <c r="O115" s="1657"/>
      <c r="P115" s="1255"/>
      <c r="Q115" s="1506" t="str">
        <f t="shared" si="10"/>
        <v/>
      </c>
      <c r="R115" s="1469">
        <f t="shared" si="11"/>
        <v>0</v>
      </c>
      <c r="S115" s="1442"/>
      <c r="T115" s="1442"/>
      <c r="U115" s="1442"/>
      <c r="V115" s="1442"/>
      <c r="W115" s="1442"/>
      <c r="X115" s="1442"/>
      <c r="Y115" s="1442"/>
      <c r="Z115" s="1442"/>
      <c r="AA115" s="1442"/>
      <c r="AB115" s="1442"/>
      <c r="AC115" s="1442"/>
      <c r="AD115" s="1442"/>
    </row>
    <row r="116" spans="1:30" s="34" customFormat="1" ht="24" customHeight="1" x14ac:dyDescent="0.2">
      <c r="A116" s="1527" t="str">
        <f>CONCATENATE('01_Carga'!$M$5,"_",$F116)</f>
        <v>FI__99</v>
      </c>
      <c r="B116" s="1527"/>
      <c r="C116" s="1558" t="str">
        <f t="shared" si="8"/>
        <v/>
      </c>
      <c r="D116" s="1559"/>
      <c r="E116" s="1557" t="str">
        <f t="shared" si="9"/>
        <v/>
      </c>
      <c r="F116" s="1201">
        <v>99</v>
      </c>
      <c r="G116" s="134" t="str">
        <f>IF(ISERROR(VLOOKUP($A116,Aspirantes!$A:$H,Aspirantes!$E$1,FALSE)),"",VLOOKUP($A116,Aspirantes!$A:$H,Aspirantes!$E$1,FALSE))</f>
        <v/>
      </c>
      <c r="H116" s="724" t="str">
        <f>IF(ISERROR(VLOOKUP($A116,Aspirantes!$A:$H,Aspirantes!$F$1,FALSE)),"",VLOOKUP($A116,Aspirantes!$A:$H,Aspirantes!$F$1,FALSE))</f>
        <v/>
      </c>
      <c r="I116" s="729" t="str">
        <f>IF(ISERROR(VLOOKUP($A116,Aspirantes!$A:$H,Aspirantes!$G$1,FALSE)),"",VLOOKUP($A116,Aspirantes!$A:$H,Aspirantes!$G$1,FALSE))</f>
        <v/>
      </c>
      <c r="J116" s="674" t="str">
        <f>IF(ISERROR(VLOOKUP($A116,Aspirantes!$A:$H,Aspirantes!$H$1,FALSE)),"",VLOOKUP($A116,Aspirantes!$A:$H,Aspirantes!$H$1,FALSE))</f>
        <v/>
      </c>
      <c r="K116" s="153"/>
      <c r="L116" s="553"/>
      <c r="M116" s="549"/>
      <c r="N116" s="228"/>
      <c r="O116" s="1657"/>
      <c r="P116" s="1255"/>
      <c r="Q116" s="1506" t="str">
        <f t="shared" si="10"/>
        <v/>
      </c>
      <c r="R116" s="1469">
        <f t="shared" si="11"/>
        <v>0</v>
      </c>
      <c r="S116" s="1442"/>
      <c r="T116" s="1442"/>
      <c r="U116" s="1442"/>
      <c r="V116" s="1442"/>
      <c r="W116" s="1442"/>
      <c r="X116" s="1442"/>
      <c r="Y116" s="1442"/>
      <c r="Z116" s="1442"/>
      <c r="AA116" s="1442"/>
      <c r="AB116" s="1442"/>
      <c r="AC116" s="1442"/>
      <c r="AD116" s="1442"/>
    </row>
    <row r="117" spans="1:30" s="34" customFormat="1" ht="24" customHeight="1" x14ac:dyDescent="0.2">
      <c r="A117" s="1527" t="str">
        <f>CONCATENATE('01_Carga'!$M$5,"_",$F117)</f>
        <v>FI__100</v>
      </c>
      <c r="B117" s="1527"/>
      <c r="C117" s="1558" t="str">
        <f t="shared" si="8"/>
        <v/>
      </c>
      <c r="D117" s="1559"/>
      <c r="E117" s="1557" t="str">
        <f t="shared" si="9"/>
        <v/>
      </c>
      <c r="F117" s="1201">
        <v>100</v>
      </c>
      <c r="G117" s="134" t="str">
        <f>IF(ISERROR(VLOOKUP($A117,Aspirantes!$A:$H,Aspirantes!$E$1,FALSE)),"",VLOOKUP($A117,Aspirantes!$A:$H,Aspirantes!$E$1,FALSE))</f>
        <v/>
      </c>
      <c r="H117" s="724" t="str">
        <f>IF(ISERROR(VLOOKUP($A117,Aspirantes!$A:$H,Aspirantes!$F$1,FALSE)),"",VLOOKUP($A117,Aspirantes!$A:$H,Aspirantes!$F$1,FALSE))</f>
        <v/>
      </c>
      <c r="I117" s="729" t="str">
        <f>IF(ISERROR(VLOOKUP($A117,Aspirantes!$A:$H,Aspirantes!$G$1,FALSE)),"",VLOOKUP($A117,Aspirantes!$A:$H,Aspirantes!$G$1,FALSE))</f>
        <v/>
      </c>
      <c r="J117" s="674" t="str">
        <f>IF(ISERROR(VLOOKUP($A117,Aspirantes!$A:$H,Aspirantes!$H$1,FALSE)),"",VLOOKUP($A117,Aspirantes!$A:$H,Aspirantes!$H$1,FALSE))</f>
        <v/>
      </c>
      <c r="K117" s="153"/>
      <c r="L117" s="553"/>
      <c r="M117" s="549"/>
      <c r="N117" s="228"/>
      <c r="O117" s="1657"/>
      <c r="P117" s="1255"/>
      <c r="Q117" s="1506" t="str">
        <f t="shared" si="10"/>
        <v/>
      </c>
      <c r="R117" s="1469">
        <f t="shared" si="11"/>
        <v>0</v>
      </c>
      <c r="S117" s="1442"/>
      <c r="T117" s="1442"/>
      <c r="U117" s="1442"/>
      <c r="V117" s="1442"/>
      <c r="W117" s="1442"/>
      <c r="X117" s="1442"/>
      <c r="Y117" s="1442"/>
      <c r="Z117" s="1442"/>
      <c r="AA117" s="1442"/>
      <c r="AB117" s="1442"/>
      <c r="AC117" s="1442"/>
      <c r="AD117" s="1442"/>
    </row>
    <row r="118" spans="1:30" s="34" customFormat="1" ht="24" customHeight="1" x14ac:dyDescent="0.2">
      <c r="A118" s="1527" t="str">
        <f>CONCATENATE('01_Carga'!$M$5,"_",$F118)</f>
        <v>FI__101</v>
      </c>
      <c r="B118" s="1527"/>
      <c r="C118" s="1558" t="str">
        <f t="shared" si="8"/>
        <v/>
      </c>
      <c r="D118" s="1559"/>
      <c r="E118" s="1557" t="str">
        <f t="shared" si="9"/>
        <v/>
      </c>
      <c r="F118" s="1201">
        <v>101</v>
      </c>
      <c r="G118" s="134" t="str">
        <f>IF(ISERROR(VLOOKUP($A118,Aspirantes!$A:$H,Aspirantes!$E$1,FALSE)),"",VLOOKUP($A118,Aspirantes!$A:$H,Aspirantes!$E$1,FALSE))</f>
        <v/>
      </c>
      <c r="H118" s="724" t="str">
        <f>IF(ISERROR(VLOOKUP($A118,Aspirantes!$A:$H,Aspirantes!$F$1,FALSE)),"",VLOOKUP($A118,Aspirantes!$A:$H,Aspirantes!$F$1,FALSE))</f>
        <v/>
      </c>
      <c r="I118" s="729" t="str">
        <f>IF(ISERROR(VLOOKUP($A118,Aspirantes!$A:$H,Aspirantes!$G$1,FALSE)),"",VLOOKUP($A118,Aspirantes!$A:$H,Aspirantes!$G$1,FALSE))</f>
        <v/>
      </c>
      <c r="J118" s="674" t="str">
        <f>IF(ISERROR(VLOOKUP($A118,Aspirantes!$A:$H,Aspirantes!$H$1,FALSE)),"",VLOOKUP($A118,Aspirantes!$A:$H,Aspirantes!$H$1,FALSE))</f>
        <v/>
      </c>
      <c r="K118" s="153"/>
      <c r="L118" s="553"/>
      <c r="M118" s="549"/>
      <c r="N118" s="228"/>
      <c r="O118" s="1657"/>
      <c r="P118" s="1255"/>
      <c r="Q118" s="1506" t="str">
        <f t="shared" si="10"/>
        <v/>
      </c>
      <c r="R118" s="1469">
        <f t="shared" si="11"/>
        <v>0</v>
      </c>
      <c r="S118" s="1442"/>
      <c r="T118" s="1442"/>
      <c r="U118" s="1442"/>
      <c r="V118" s="1442"/>
      <c r="W118" s="1442"/>
      <c r="X118" s="1442"/>
      <c r="Y118" s="1442"/>
      <c r="Z118" s="1442"/>
      <c r="AA118" s="1442"/>
      <c r="AB118" s="1442"/>
      <c r="AC118" s="1442"/>
      <c r="AD118" s="1442"/>
    </row>
    <row r="119" spans="1:30" s="34" customFormat="1" ht="24" customHeight="1" x14ac:dyDescent="0.2">
      <c r="A119" s="1527" t="str">
        <f>CONCATENATE('01_Carga'!$M$5,"_",$F119)</f>
        <v>FI__102</v>
      </c>
      <c r="B119" s="1527"/>
      <c r="C119" s="1558" t="str">
        <f t="shared" si="8"/>
        <v/>
      </c>
      <c r="D119" s="1559"/>
      <c r="E119" s="1557" t="str">
        <f t="shared" si="9"/>
        <v/>
      </c>
      <c r="F119" s="1201">
        <v>102</v>
      </c>
      <c r="G119" s="134" t="str">
        <f>IF(ISERROR(VLOOKUP($A119,Aspirantes!$A:$H,Aspirantes!$E$1,FALSE)),"",VLOOKUP($A119,Aspirantes!$A:$H,Aspirantes!$E$1,FALSE))</f>
        <v/>
      </c>
      <c r="H119" s="724" t="str">
        <f>IF(ISERROR(VLOOKUP($A119,Aspirantes!$A:$H,Aspirantes!$F$1,FALSE)),"",VLOOKUP($A119,Aspirantes!$A:$H,Aspirantes!$F$1,FALSE))</f>
        <v/>
      </c>
      <c r="I119" s="729" t="str">
        <f>IF(ISERROR(VLOOKUP($A119,Aspirantes!$A:$H,Aspirantes!$G$1,FALSE)),"",VLOOKUP($A119,Aspirantes!$A:$H,Aspirantes!$G$1,FALSE))</f>
        <v/>
      </c>
      <c r="J119" s="674" t="str">
        <f>IF(ISERROR(VLOOKUP($A119,Aspirantes!$A:$H,Aspirantes!$H$1,FALSE)),"",VLOOKUP($A119,Aspirantes!$A:$H,Aspirantes!$H$1,FALSE))</f>
        <v/>
      </c>
      <c r="K119" s="153"/>
      <c r="L119" s="553"/>
      <c r="M119" s="549"/>
      <c r="N119" s="228"/>
      <c r="O119" s="1657"/>
      <c r="P119" s="1255"/>
      <c r="Q119" s="1506" t="str">
        <f t="shared" si="10"/>
        <v/>
      </c>
      <c r="R119" s="1469">
        <f t="shared" si="11"/>
        <v>0</v>
      </c>
      <c r="S119" s="1442"/>
      <c r="T119" s="1442"/>
      <c r="U119" s="1442"/>
      <c r="V119" s="1442"/>
      <c r="W119" s="1442"/>
      <c r="X119" s="1442"/>
      <c r="Y119" s="1442"/>
      <c r="Z119" s="1442"/>
      <c r="AA119" s="1442"/>
      <c r="AB119" s="1442"/>
      <c r="AC119" s="1442"/>
      <c r="AD119" s="1442"/>
    </row>
    <row r="120" spans="1:30" s="34" customFormat="1" ht="24" customHeight="1" x14ac:dyDescent="0.2">
      <c r="A120" s="1527" t="str">
        <f>CONCATENATE('01_Carga'!$M$5,"_",$F120)</f>
        <v>FI__103</v>
      </c>
      <c r="B120" s="1527"/>
      <c r="C120" s="1558" t="str">
        <f t="shared" si="8"/>
        <v/>
      </c>
      <c r="D120" s="1559"/>
      <c r="E120" s="1557" t="str">
        <f t="shared" si="9"/>
        <v/>
      </c>
      <c r="F120" s="1201">
        <v>103</v>
      </c>
      <c r="G120" s="134" t="str">
        <f>IF(ISERROR(VLOOKUP($A120,Aspirantes!$A:$H,Aspirantes!$E$1,FALSE)),"",VLOOKUP($A120,Aspirantes!$A:$H,Aspirantes!$E$1,FALSE))</f>
        <v/>
      </c>
      <c r="H120" s="724" t="str">
        <f>IF(ISERROR(VLOOKUP($A120,Aspirantes!$A:$H,Aspirantes!$F$1,FALSE)),"",VLOOKUP($A120,Aspirantes!$A:$H,Aspirantes!$F$1,FALSE))</f>
        <v/>
      </c>
      <c r="I120" s="729" t="str">
        <f>IF(ISERROR(VLOOKUP($A120,Aspirantes!$A:$H,Aspirantes!$G$1,FALSE)),"",VLOOKUP($A120,Aspirantes!$A:$H,Aspirantes!$G$1,FALSE))</f>
        <v/>
      </c>
      <c r="J120" s="674" t="str">
        <f>IF(ISERROR(VLOOKUP($A120,Aspirantes!$A:$H,Aspirantes!$H$1,FALSE)),"",VLOOKUP($A120,Aspirantes!$A:$H,Aspirantes!$H$1,FALSE))</f>
        <v/>
      </c>
      <c r="K120" s="153"/>
      <c r="L120" s="553"/>
      <c r="M120" s="549"/>
      <c r="N120" s="228"/>
      <c r="O120" s="1657"/>
      <c r="P120" s="1255"/>
      <c r="Q120" s="1506" t="str">
        <f t="shared" si="10"/>
        <v/>
      </c>
      <c r="R120" s="1469">
        <f t="shared" si="11"/>
        <v>0</v>
      </c>
      <c r="S120" s="1442"/>
      <c r="T120" s="1442"/>
      <c r="U120" s="1442"/>
      <c r="V120" s="1442"/>
      <c r="W120" s="1442"/>
      <c r="X120" s="1442"/>
      <c r="Y120" s="1442"/>
      <c r="Z120" s="1442"/>
      <c r="AA120" s="1442"/>
      <c r="AB120" s="1442"/>
      <c r="AC120" s="1442"/>
      <c r="AD120" s="1442"/>
    </row>
    <row r="121" spans="1:30" s="34" customFormat="1" ht="24" customHeight="1" x14ac:dyDescent="0.2">
      <c r="A121" s="1527" t="str">
        <f>CONCATENATE('01_Carga'!$M$5,"_",$F121)</f>
        <v>FI__104</v>
      </c>
      <c r="B121" s="1527"/>
      <c r="C121" s="1558" t="str">
        <f t="shared" si="8"/>
        <v/>
      </c>
      <c r="D121" s="1559"/>
      <c r="E121" s="1557" t="str">
        <f t="shared" si="9"/>
        <v/>
      </c>
      <c r="F121" s="1201">
        <v>104</v>
      </c>
      <c r="G121" s="134" t="str">
        <f>IF(ISERROR(VLOOKUP($A121,Aspirantes!$A:$H,Aspirantes!$E$1,FALSE)),"",VLOOKUP($A121,Aspirantes!$A:$H,Aspirantes!$E$1,FALSE))</f>
        <v/>
      </c>
      <c r="H121" s="724" t="str">
        <f>IF(ISERROR(VLOOKUP($A121,Aspirantes!$A:$H,Aspirantes!$F$1,FALSE)),"",VLOOKUP($A121,Aspirantes!$A:$H,Aspirantes!$F$1,FALSE))</f>
        <v/>
      </c>
      <c r="I121" s="729" t="str">
        <f>IF(ISERROR(VLOOKUP($A121,Aspirantes!$A:$H,Aspirantes!$G$1,FALSE)),"",VLOOKUP($A121,Aspirantes!$A:$H,Aspirantes!$G$1,FALSE))</f>
        <v/>
      </c>
      <c r="J121" s="674" t="str">
        <f>IF(ISERROR(VLOOKUP($A121,Aspirantes!$A:$H,Aspirantes!$H$1,FALSE)),"",VLOOKUP($A121,Aspirantes!$A:$H,Aspirantes!$H$1,FALSE))</f>
        <v/>
      </c>
      <c r="K121" s="153"/>
      <c r="L121" s="553"/>
      <c r="M121" s="549"/>
      <c r="N121" s="228"/>
      <c r="O121" s="1657"/>
      <c r="P121" s="1255"/>
      <c r="Q121" s="1506" t="str">
        <f t="shared" si="10"/>
        <v/>
      </c>
      <c r="R121" s="1469">
        <f t="shared" si="11"/>
        <v>0</v>
      </c>
      <c r="S121" s="1442"/>
      <c r="T121" s="1442"/>
      <c r="U121" s="1442"/>
      <c r="V121" s="1442"/>
      <c r="W121" s="1442"/>
      <c r="X121" s="1442"/>
      <c r="Y121" s="1442"/>
      <c r="Z121" s="1442"/>
      <c r="AA121" s="1442"/>
      <c r="AB121" s="1442"/>
      <c r="AC121" s="1442"/>
      <c r="AD121" s="1442"/>
    </row>
    <row r="122" spans="1:30" s="34" customFormat="1" ht="24" customHeight="1" x14ac:dyDescent="0.2">
      <c r="A122" s="1527" t="str">
        <f>CONCATENATE('01_Carga'!$M$5,"_",$F122)</f>
        <v>FI__105</v>
      </c>
      <c r="B122" s="1527"/>
      <c r="C122" s="1558" t="str">
        <f t="shared" si="8"/>
        <v/>
      </c>
      <c r="D122" s="1559"/>
      <c r="E122" s="1557" t="str">
        <f t="shared" si="9"/>
        <v/>
      </c>
      <c r="F122" s="1201">
        <v>105</v>
      </c>
      <c r="G122" s="134" t="str">
        <f>IF(ISERROR(VLOOKUP($A122,Aspirantes!$A:$H,Aspirantes!$E$1,FALSE)),"",VLOOKUP($A122,Aspirantes!$A:$H,Aspirantes!$E$1,FALSE))</f>
        <v/>
      </c>
      <c r="H122" s="724" t="str">
        <f>IF(ISERROR(VLOOKUP($A122,Aspirantes!$A:$H,Aspirantes!$F$1,FALSE)),"",VLOOKUP($A122,Aspirantes!$A:$H,Aspirantes!$F$1,FALSE))</f>
        <v/>
      </c>
      <c r="I122" s="729" t="str">
        <f>IF(ISERROR(VLOOKUP($A122,Aspirantes!$A:$H,Aspirantes!$G$1,FALSE)),"",VLOOKUP($A122,Aspirantes!$A:$H,Aspirantes!$G$1,FALSE))</f>
        <v/>
      </c>
      <c r="J122" s="674" t="str">
        <f>IF(ISERROR(VLOOKUP($A122,Aspirantes!$A:$H,Aspirantes!$H$1,FALSE)),"",VLOOKUP($A122,Aspirantes!$A:$H,Aspirantes!$H$1,FALSE))</f>
        <v/>
      </c>
      <c r="K122" s="153"/>
      <c r="L122" s="553"/>
      <c r="M122" s="549"/>
      <c r="N122" s="228"/>
      <c r="O122" s="1657"/>
      <c r="P122" s="1255"/>
      <c r="Q122" s="1506" t="str">
        <f t="shared" si="10"/>
        <v/>
      </c>
      <c r="R122" s="1469">
        <f t="shared" si="11"/>
        <v>0</v>
      </c>
      <c r="S122" s="1442"/>
      <c r="T122" s="1442"/>
      <c r="U122" s="1442"/>
      <c r="V122" s="1442"/>
      <c r="W122" s="1442"/>
      <c r="X122" s="1442"/>
      <c r="Y122" s="1442"/>
      <c r="Z122" s="1442"/>
      <c r="AA122" s="1442"/>
      <c r="AB122" s="1442"/>
      <c r="AC122" s="1442"/>
      <c r="AD122" s="1442"/>
    </row>
    <row r="123" spans="1:30" s="34" customFormat="1" ht="24" customHeight="1" x14ac:dyDescent="0.2">
      <c r="A123" s="1527" t="str">
        <f>CONCATENATE('01_Carga'!$M$5,"_",$F123)</f>
        <v>FI__106</v>
      </c>
      <c r="B123" s="1527"/>
      <c r="C123" s="1558" t="str">
        <f t="shared" si="8"/>
        <v/>
      </c>
      <c r="D123" s="1559"/>
      <c r="E123" s="1557" t="str">
        <f t="shared" si="9"/>
        <v/>
      </c>
      <c r="F123" s="1201">
        <v>106</v>
      </c>
      <c r="G123" s="134" t="str">
        <f>IF(ISERROR(VLOOKUP($A123,Aspirantes!$A:$H,Aspirantes!$E$1,FALSE)),"",VLOOKUP($A123,Aspirantes!$A:$H,Aspirantes!$E$1,FALSE))</f>
        <v/>
      </c>
      <c r="H123" s="724" t="str">
        <f>IF(ISERROR(VLOOKUP($A123,Aspirantes!$A:$H,Aspirantes!$F$1,FALSE)),"",VLOOKUP($A123,Aspirantes!$A:$H,Aspirantes!$F$1,FALSE))</f>
        <v/>
      </c>
      <c r="I123" s="729" t="str">
        <f>IF(ISERROR(VLOOKUP($A123,Aspirantes!$A:$H,Aspirantes!$G$1,FALSE)),"",VLOOKUP($A123,Aspirantes!$A:$H,Aspirantes!$G$1,FALSE))</f>
        <v/>
      </c>
      <c r="J123" s="674" t="str">
        <f>IF(ISERROR(VLOOKUP($A123,Aspirantes!$A:$H,Aspirantes!$H$1,FALSE)),"",VLOOKUP($A123,Aspirantes!$A:$H,Aspirantes!$H$1,FALSE))</f>
        <v/>
      </c>
      <c r="K123" s="153"/>
      <c r="L123" s="553"/>
      <c r="M123" s="549"/>
      <c r="N123" s="228"/>
      <c r="O123" s="1657"/>
      <c r="P123" s="1255"/>
      <c r="Q123" s="1506" t="str">
        <f t="shared" si="10"/>
        <v/>
      </c>
      <c r="R123" s="1469">
        <f t="shared" si="11"/>
        <v>0</v>
      </c>
      <c r="S123" s="1442"/>
      <c r="T123" s="1442"/>
      <c r="U123" s="1442"/>
      <c r="V123" s="1442"/>
      <c r="W123" s="1442"/>
      <c r="X123" s="1442"/>
      <c r="Y123" s="1442"/>
      <c r="Z123" s="1442"/>
      <c r="AA123" s="1442"/>
      <c r="AB123" s="1442"/>
      <c r="AC123" s="1442"/>
      <c r="AD123" s="1442"/>
    </row>
    <row r="124" spans="1:30" s="34" customFormat="1" ht="24" customHeight="1" x14ac:dyDescent="0.2">
      <c r="A124" s="1527" t="str">
        <f>CONCATENATE('01_Carga'!$M$5,"_",$F124)</f>
        <v>FI__107</v>
      </c>
      <c r="B124" s="1527"/>
      <c r="C124" s="1558" t="str">
        <f t="shared" si="8"/>
        <v/>
      </c>
      <c r="D124" s="1559"/>
      <c r="E124" s="1557" t="str">
        <f t="shared" si="9"/>
        <v/>
      </c>
      <c r="F124" s="1201">
        <v>107</v>
      </c>
      <c r="G124" s="134" t="str">
        <f>IF(ISERROR(VLOOKUP($A124,Aspirantes!$A:$H,Aspirantes!$E$1,FALSE)),"",VLOOKUP($A124,Aspirantes!$A:$H,Aspirantes!$E$1,FALSE))</f>
        <v/>
      </c>
      <c r="H124" s="724" t="str">
        <f>IF(ISERROR(VLOOKUP($A124,Aspirantes!$A:$H,Aspirantes!$F$1,FALSE)),"",VLOOKUP($A124,Aspirantes!$A:$H,Aspirantes!$F$1,FALSE))</f>
        <v/>
      </c>
      <c r="I124" s="729" t="str">
        <f>IF(ISERROR(VLOOKUP($A124,Aspirantes!$A:$H,Aspirantes!$G$1,FALSE)),"",VLOOKUP($A124,Aspirantes!$A:$H,Aspirantes!$G$1,FALSE))</f>
        <v/>
      </c>
      <c r="J124" s="674" t="str">
        <f>IF(ISERROR(VLOOKUP($A124,Aspirantes!$A:$H,Aspirantes!$H$1,FALSE)),"",VLOOKUP($A124,Aspirantes!$A:$H,Aspirantes!$H$1,FALSE))</f>
        <v/>
      </c>
      <c r="K124" s="153"/>
      <c r="L124" s="553"/>
      <c r="M124" s="549"/>
      <c r="N124" s="228"/>
      <c r="O124" s="1657"/>
      <c r="P124" s="1255"/>
      <c r="Q124" s="1506" t="str">
        <f t="shared" si="10"/>
        <v/>
      </c>
      <c r="R124" s="1469">
        <f t="shared" si="11"/>
        <v>0</v>
      </c>
      <c r="S124" s="1442"/>
      <c r="T124" s="1442"/>
      <c r="U124" s="1442"/>
      <c r="V124" s="1442"/>
      <c r="W124" s="1442"/>
      <c r="X124" s="1442"/>
      <c r="Y124" s="1442"/>
      <c r="Z124" s="1442"/>
      <c r="AA124" s="1442"/>
      <c r="AB124" s="1442"/>
      <c r="AC124" s="1442"/>
      <c r="AD124" s="1442"/>
    </row>
    <row r="125" spans="1:30" s="34" customFormat="1" ht="24" customHeight="1" x14ac:dyDescent="0.2">
      <c r="A125" s="1527" t="str">
        <f>CONCATENATE('01_Carga'!$M$5,"_",$F125)</f>
        <v>FI__108</v>
      </c>
      <c r="B125" s="1527"/>
      <c r="C125" s="1558" t="str">
        <f t="shared" si="8"/>
        <v/>
      </c>
      <c r="D125" s="1559"/>
      <c r="E125" s="1557" t="str">
        <f t="shared" si="9"/>
        <v/>
      </c>
      <c r="F125" s="1201">
        <v>108</v>
      </c>
      <c r="G125" s="134" t="str">
        <f>IF(ISERROR(VLOOKUP($A125,Aspirantes!$A:$H,Aspirantes!$E$1,FALSE)),"",VLOOKUP($A125,Aspirantes!$A:$H,Aspirantes!$E$1,FALSE))</f>
        <v/>
      </c>
      <c r="H125" s="724" t="str">
        <f>IF(ISERROR(VLOOKUP($A125,Aspirantes!$A:$H,Aspirantes!$F$1,FALSE)),"",VLOOKUP($A125,Aspirantes!$A:$H,Aspirantes!$F$1,FALSE))</f>
        <v/>
      </c>
      <c r="I125" s="729" t="str">
        <f>IF(ISERROR(VLOOKUP($A125,Aspirantes!$A:$H,Aspirantes!$G$1,FALSE)),"",VLOOKUP($A125,Aspirantes!$A:$H,Aspirantes!$G$1,FALSE))</f>
        <v/>
      </c>
      <c r="J125" s="674" t="str">
        <f>IF(ISERROR(VLOOKUP($A125,Aspirantes!$A:$H,Aspirantes!$H$1,FALSE)),"",VLOOKUP($A125,Aspirantes!$A:$H,Aspirantes!$H$1,FALSE))</f>
        <v/>
      </c>
      <c r="K125" s="153"/>
      <c r="L125" s="553"/>
      <c r="M125" s="549"/>
      <c r="N125" s="228"/>
      <c r="O125" s="1657"/>
      <c r="P125" s="1255"/>
      <c r="Q125" s="1506" t="str">
        <f t="shared" si="10"/>
        <v/>
      </c>
      <c r="R125" s="1469">
        <f t="shared" si="11"/>
        <v>0</v>
      </c>
      <c r="S125" s="1442"/>
      <c r="T125" s="1442"/>
      <c r="U125" s="1442"/>
      <c r="V125" s="1442"/>
      <c r="W125" s="1442"/>
      <c r="X125" s="1442"/>
      <c r="Y125" s="1442"/>
      <c r="Z125" s="1442"/>
      <c r="AA125" s="1442"/>
      <c r="AB125" s="1442"/>
      <c r="AC125" s="1442"/>
      <c r="AD125" s="1442"/>
    </row>
    <row r="126" spans="1:30" s="34" customFormat="1" ht="24" customHeight="1" x14ac:dyDescent="0.2">
      <c r="A126" s="1527" t="str">
        <f>CONCATENATE('01_Carga'!$M$5,"_",$F126)</f>
        <v>FI__109</v>
      </c>
      <c r="B126" s="1527"/>
      <c r="C126" s="1558" t="str">
        <f t="shared" si="8"/>
        <v/>
      </c>
      <c r="D126" s="1559"/>
      <c r="E126" s="1557" t="str">
        <f t="shared" si="9"/>
        <v/>
      </c>
      <c r="F126" s="1201">
        <v>109</v>
      </c>
      <c r="G126" s="134" t="str">
        <f>IF(ISERROR(VLOOKUP($A126,Aspirantes!$A:$H,Aspirantes!$E$1,FALSE)),"",VLOOKUP($A126,Aspirantes!$A:$H,Aspirantes!$E$1,FALSE))</f>
        <v/>
      </c>
      <c r="H126" s="724" t="str">
        <f>IF(ISERROR(VLOOKUP($A126,Aspirantes!$A:$H,Aspirantes!$F$1,FALSE)),"",VLOOKUP($A126,Aspirantes!$A:$H,Aspirantes!$F$1,FALSE))</f>
        <v/>
      </c>
      <c r="I126" s="729" t="str">
        <f>IF(ISERROR(VLOOKUP($A126,Aspirantes!$A:$H,Aspirantes!$G$1,FALSE)),"",VLOOKUP($A126,Aspirantes!$A:$H,Aspirantes!$G$1,FALSE))</f>
        <v/>
      </c>
      <c r="J126" s="674" t="str">
        <f>IF(ISERROR(VLOOKUP($A126,Aspirantes!$A:$H,Aspirantes!$H$1,FALSE)),"",VLOOKUP($A126,Aspirantes!$A:$H,Aspirantes!$H$1,FALSE))</f>
        <v/>
      </c>
      <c r="K126" s="153"/>
      <c r="L126" s="553"/>
      <c r="M126" s="549"/>
      <c r="N126" s="228"/>
      <c r="O126" s="1657"/>
      <c r="P126" s="1255"/>
      <c r="Q126" s="1506" t="str">
        <f t="shared" si="10"/>
        <v/>
      </c>
      <c r="R126" s="1469">
        <f t="shared" si="11"/>
        <v>0</v>
      </c>
      <c r="S126" s="1442"/>
      <c r="T126" s="1442"/>
      <c r="U126" s="1442"/>
      <c r="V126" s="1442"/>
      <c r="W126" s="1442"/>
      <c r="X126" s="1442"/>
      <c r="Y126" s="1442"/>
      <c r="Z126" s="1442"/>
      <c r="AA126" s="1442"/>
      <c r="AB126" s="1442"/>
      <c r="AC126" s="1442"/>
      <c r="AD126" s="1442"/>
    </row>
    <row r="127" spans="1:30" s="34" customFormat="1" ht="24" customHeight="1" x14ac:dyDescent="0.2">
      <c r="A127" s="1527" t="str">
        <f>CONCATENATE('01_Carga'!$M$5,"_",$F127)</f>
        <v>FI__110</v>
      </c>
      <c r="B127" s="1527"/>
      <c r="C127" s="1558" t="str">
        <f t="shared" si="8"/>
        <v/>
      </c>
      <c r="D127" s="1559"/>
      <c r="E127" s="1557" t="str">
        <f t="shared" si="9"/>
        <v/>
      </c>
      <c r="F127" s="1201">
        <v>110</v>
      </c>
      <c r="G127" s="134" t="str">
        <f>IF(ISERROR(VLOOKUP($A127,Aspirantes!$A:$H,Aspirantes!$E$1,FALSE)),"",VLOOKUP($A127,Aspirantes!$A:$H,Aspirantes!$E$1,FALSE))</f>
        <v/>
      </c>
      <c r="H127" s="724" t="str">
        <f>IF(ISERROR(VLOOKUP($A127,Aspirantes!$A:$H,Aspirantes!$F$1,FALSE)),"",VLOOKUP($A127,Aspirantes!$A:$H,Aspirantes!$F$1,FALSE))</f>
        <v/>
      </c>
      <c r="I127" s="729" t="str">
        <f>IF(ISERROR(VLOOKUP($A127,Aspirantes!$A:$H,Aspirantes!$G$1,FALSE)),"",VLOOKUP($A127,Aspirantes!$A:$H,Aspirantes!$G$1,FALSE))</f>
        <v/>
      </c>
      <c r="J127" s="674" t="str">
        <f>IF(ISERROR(VLOOKUP($A127,Aspirantes!$A:$H,Aspirantes!$H$1,FALSE)),"",VLOOKUP($A127,Aspirantes!$A:$H,Aspirantes!$H$1,FALSE))</f>
        <v/>
      </c>
      <c r="K127" s="153"/>
      <c r="L127" s="553"/>
      <c r="M127" s="549"/>
      <c r="N127" s="228"/>
      <c r="O127" s="1657"/>
      <c r="P127" s="1255"/>
      <c r="Q127" s="1506" t="str">
        <f t="shared" si="10"/>
        <v/>
      </c>
      <c r="R127" s="1469">
        <f t="shared" si="11"/>
        <v>0</v>
      </c>
      <c r="S127" s="1442"/>
      <c r="T127" s="1442"/>
      <c r="U127" s="1442"/>
      <c r="V127" s="1442"/>
      <c r="W127" s="1442"/>
      <c r="X127" s="1442"/>
      <c r="Y127" s="1442"/>
      <c r="Z127" s="1442"/>
      <c r="AA127" s="1442"/>
      <c r="AB127" s="1442"/>
      <c r="AC127" s="1442"/>
      <c r="AD127" s="1442"/>
    </row>
    <row r="128" spans="1:30" s="34" customFormat="1" ht="24" customHeight="1" x14ac:dyDescent="0.2">
      <c r="A128" s="1527" t="str">
        <f>CONCATENATE('01_Carga'!$M$5,"_",$F128)</f>
        <v>FI__111</v>
      </c>
      <c r="B128" s="1527"/>
      <c r="C128" s="1558" t="str">
        <f t="shared" si="8"/>
        <v/>
      </c>
      <c r="D128" s="1559"/>
      <c r="E128" s="1557" t="str">
        <f t="shared" si="9"/>
        <v/>
      </c>
      <c r="F128" s="1201">
        <v>111</v>
      </c>
      <c r="G128" s="134" t="str">
        <f>IF(ISERROR(VLOOKUP($A128,Aspirantes!$A:$H,Aspirantes!$E$1,FALSE)),"",VLOOKUP($A128,Aspirantes!$A:$H,Aspirantes!$E$1,FALSE))</f>
        <v/>
      </c>
      <c r="H128" s="724" t="str">
        <f>IF(ISERROR(VLOOKUP($A128,Aspirantes!$A:$H,Aspirantes!$F$1,FALSE)),"",VLOOKUP($A128,Aspirantes!$A:$H,Aspirantes!$F$1,FALSE))</f>
        <v/>
      </c>
      <c r="I128" s="729" t="str">
        <f>IF(ISERROR(VLOOKUP($A128,Aspirantes!$A:$H,Aspirantes!$G$1,FALSE)),"",VLOOKUP($A128,Aspirantes!$A:$H,Aspirantes!$G$1,FALSE))</f>
        <v/>
      </c>
      <c r="J128" s="674" t="str">
        <f>IF(ISERROR(VLOOKUP($A128,Aspirantes!$A:$H,Aspirantes!$H$1,FALSE)),"",VLOOKUP($A128,Aspirantes!$A:$H,Aspirantes!$H$1,FALSE))</f>
        <v/>
      </c>
      <c r="K128" s="153"/>
      <c r="L128" s="553"/>
      <c r="M128" s="549"/>
      <c r="N128" s="228"/>
      <c r="O128" s="1657"/>
      <c r="P128" s="1255"/>
      <c r="Q128" s="1506" t="str">
        <f t="shared" si="10"/>
        <v/>
      </c>
      <c r="R128" s="1469">
        <f t="shared" si="11"/>
        <v>0</v>
      </c>
      <c r="S128" s="1442"/>
      <c r="T128" s="1442"/>
      <c r="U128" s="1442"/>
      <c r="V128" s="1442"/>
      <c r="W128" s="1442"/>
      <c r="X128" s="1442"/>
      <c r="Y128" s="1442"/>
      <c r="Z128" s="1442"/>
      <c r="AA128" s="1442"/>
      <c r="AB128" s="1442"/>
      <c r="AC128" s="1442"/>
      <c r="AD128" s="1442"/>
    </row>
    <row r="129" spans="1:30" s="34" customFormat="1" ht="24" customHeight="1" x14ac:dyDescent="0.2">
      <c r="A129" s="1527" t="str">
        <f>CONCATENATE('01_Carga'!$M$5,"_",$F129)</f>
        <v>FI__112</v>
      </c>
      <c r="B129" s="1527"/>
      <c r="C129" s="1558" t="str">
        <f t="shared" si="8"/>
        <v/>
      </c>
      <c r="D129" s="1559"/>
      <c r="E129" s="1557" t="str">
        <f t="shared" si="9"/>
        <v/>
      </c>
      <c r="F129" s="1201">
        <v>112</v>
      </c>
      <c r="G129" s="134" t="str">
        <f>IF(ISERROR(VLOOKUP($A129,Aspirantes!$A:$H,Aspirantes!$E$1,FALSE)),"",VLOOKUP($A129,Aspirantes!$A:$H,Aspirantes!$E$1,FALSE))</f>
        <v/>
      </c>
      <c r="H129" s="724" t="str">
        <f>IF(ISERROR(VLOOKUP($A129,Aspirantes!$A:$H,Aspirantes!$F$1,FALSE)),"",VLOOKUP($A129,Aspirantes!$A:$H,Aspirantes!$F$1,FALSE))</f>
        <v/>
      </c>
      <c r="I129" s="729" t="str">
        <f>IF(ISERROR(VLOOKUP($A129,Aspirantes!$A:$H,Aspirantes!$G$1,FALSE)),"",VLOOKUP($A129,Aspirantes!$A:$H,Aspirantes!$G$1,FALSE))</f>
        <v/>
      </c>
      <c r="J129" s="674" t="str">
        <f>IF(ISERROR(VLOOKUP($A129,Aspirantes!$A:$H,Aspirantes!$H$1,FALSE)),"",VLOOKUP($A129,Aspirantes!$A:$H,Aspirantes!$H$1,FALSE))</f>
        <v/>
      </c>
      <c r="K129" s="153"/>
      <c r="L129" s="553"/>
      <c r="M129" s="549"/>
      <c r="N129" s="228"/>
      <c r="O129" s="1657"/>
      <c r="P129" s="1255"/>
      <c r="Q129" s="1506" t="str">
        <f t="shared" si="10"/>
        <v/>
      </c>
      <c r="R129" s="1469">
        <f t="shared" si="11"/>
        <v>0</v>
      </c>
      <c r="S129" s="1442"/>
      <c r="T129" s="1442"/>
      <c r="U129" s="1442"/>
      <c r="V129" s="1442"/>
      <c r="W129" s="1442"/>
      <c r="X129" s="1442"/>
      <c r="Y129" s="1442"/>
      <c r="Z129" s="1442"/>
      <c r="AA129" s="1442"/>
      <c r="AB129" s="1442"/>
      <c r="AC129" s="1442"/>
      <c r="AD129" s="1442"/>
    </row>
    <row r="130" spans="1:30" s="34" customFormat="1" ht="24" customHeight="1" x14ac:dyDescent="0.2">
      <c r="A130" s="1527" t="str">
        <f>CONCATENATE('01_Carga'!$M$5,"_",$F130)</f>
        <v>FI__113</v>
      </c>
      <c r="B130" s="1527"/>
      <c r="C130" s="1558" t="str">
        <f t="shared" si="8"/>
        <v/>
      </c>
      <c r="D130" s="1559"/>
      <c r="E130" s="1557" t="str">
        <f t="shared" si="9"/>
        <v/>
      </c>
      <c r="F130" s="1201">
        <v>113</v>
      </c>
      <c r="G130" s="134" t="str">
        <f>IF(ISERROR(VLOOKUP($A130,Aspirantes!$A:$H,Aspirantes!$E$1,FALSE)),"",VLOOKUP($A130,Aspirantes!$A:$H,Aspirantes!$E$1,FALSE))</f>
        <v/>
      </c>
      <c r="H130" s="724" t="str">
        <f>IF(ISERROR(VLOOKUP($A130,Aspirantes!$A:$H,Aspirantes!$F$1,FALSE)),"",VLOOKUP($A130,Aspirantes!$A:$H,Aspirantes!$F$1,FALSE))</f>
        <v/>
      </c>
      <c r="I130" s="729" t="str">
        <f>IF(ISERROR(VLOOKUP($A130,Aspirantes!$A:$H,Aspirantes!$G$1,FALSE)),"",VLOOKUP($A130,Aspirantes!$A:$H,Aspirantes!$G$1,FALSE))</f>
        <v/>
      </c>
      <c r="J130" s="674" t="str">
        <f>IF(ISERROR(VLOOKUP($A130,Aspirantes!$A:$H,Aspirantes!$H$1,FALSE)),"",VLOOKUP($A130,Aspirantes!$A:$H,Aspirantes!$H$1,FALSE))</f>
        <v/>
      </c>
      <c r="K130" s="153"/>
      <c r="L130" s="553"/>
      <c r="M130" s="549"/>
      <c r="N130" s="228"/>
      <c r="O130" s="1657"/>
      <c r="P130" s="1255"/>
      <c r="Q130" s="1506" t="str">
        <f t="shared" si="10"/>
        <v/>
      </c>
      <c r="R130" s="1469">
        <f t="shared" si="11"/>
        <v>0</v>
      </c>
      <c r="S130" s="1442"/>
      <c r="T130" s="1442"/>
      <c r="U130" s="1442"/>
      <c r="V130" s="1442"/>
      <c r="W130" s="1442"/>
      <c r="X130" s="1442"/>
      <c r="Y130" s="1442"/>
      <c r="Z130" s="1442"/>
      <c r="AA130" s="1442"/>
      <c r="AB130" s="1442"/>
      <c r="AC130" s="1442"/>
      <c r="AD130" s="1442"/>
    </row>
    <row r="131" spans="1:30" s="34" customFormat="1" ht="24" customHeight="1" x14ac:dyDescent="0.2">
      <c r="A131" s="1527" t="str">
        <f>CONCATENATE('01_Carga'!$M$5,"_",$F131)</f>
        <v>FI__114</v>
      </c>
      <c r="B131" s="1527"/>
      <c r="C131" s="1558" t="str">
        <f t="shared" si="8"/>
        <v/>
      </c>
      <c r="D131" s="1559"/>
      <c r="E131" s="1557" t="str">
        <f t="shared" si="9"/>
        <v/>
      </c>
      <c r="F131" s="1201">
        <v>114</v>
      </c>
      <c r="G131" s="134" t="str">
        <f>IF(ISERROR(VLOOKUP($A131,Aspirantes!$A:$H,Aspirantes!$E$1,FALSE)),"",VLOOKUP($A131,Aspirantes!$A:$H,Aspirantes!$E$1,FALSE))</f>
        <v/>
      </c>
      <c r="H131" s="724" t="str">
        <f>IF(ISERROR(VLOOKUP($A131,Aspirantes!$A:$H,Aspirantes!$F$1,FALSE)),"",VLOOKUP($A131,Aspirantes!$A:$H,Aspirantes!$F$1,FALSE))</f>
        <v/>
      </c>
      <c r="I131" s="729" t="str">
        <f>IF(ISERROR(VLOOKUP($A131,Aspirantes!$A:$H,Aspirantes!$G$1,FALSE)),"",VLOOKUP($A131,Aspirantes!$A:$H,Aspirantes!$G$1,FALSE))</f>
        <v/>
      </c>
      <c r="J131" s="674" t="str">
        <f>IF(ISERROR(VLOOKUP($A131,Aspirantes!$A:$H,Aspirantes!$H$1,FALSE)),"",VLOOKUP($A131,Aspirantes!$A:$H,Aspirantes!$H$1,FALSE))</f>
        <v/>
      </c>
      <c r="K131" s="153"/>
      <c r="L131" s="553"/>
      <c r="M131" s="549"/>
      <c r="N131" s="228"/>
      <c r="O131" s="1657"/>
      <c r="P131" s="1255"/>
      <c r="Q131" s="1506" t="str">
        <f t="shared" si="10"/>
        <v/>
      </c>
      <c r="R131" s="1469">
        <f t="shared" si="11"/>
        <v>0</v>
      </c>
      <c r="S131" s="1442"/>
      <c r="T131" s="1442"/>
      <c r="U131" s="1442"/>
      <c r="V131" s="1442"/>
      <c r="W131" s="1442"/>
      <c r="X131" s="1442"/>
      <c r="Y131" s="1442"/>
      <c r="Z131" s="1442"/>
      <c r="AA131" s="1442"/>
      <c r="AB131" s="1442"/>
      <c r="AC131" s="1442"/>
      <c r="AD131" s="1442"/>
    </row>
    <row r="132" spans="1:30" s="34" customFormat="1" ht="24" customHeight="1" x14ac:dyDescent="0.2">
      <c r="A132" s="1527" t="str">
        <f>CONCATENATE('01_Carga'!$M$5,"_",$F132)</f>
        <v>FI__115</v>
      </c>
      <c r="B132" s="1527"/>
      <c r="C132" s="1558" t="str">
        <f t="shared" si="8"/>
        <v/>
      </c>
      <c r="D132" s="1559"/>
      <c r="E132" s="1557" t="str">
        <f t="shared" si="9"/>
        <v/>
      </c>
      <c r="F132" s="1201">
        <v>115</v>
      </c>
      <c r="G132" s="134" t="str">
        <f>IF(ISERROR(VLOOKUP($A132,Aspirantes!$A:$H,Aspirantes!$E$1,FALSE)),"",VLOOKUP($A132,Aspirantes!$A:$H,Aspirantes!$E$1,FALSE))</f>
        <v/>
      </c>
      <c r="H132" s="724" t="str">
        <f>IF(ISERROR(VLOOKUP($A132,Aspirantes!$A:$H,Aspirantes!$F$1,FALSE)),"",VLOOKUP($A132,Aspirantes!$A:$H,Aspirantes!$F$1,FALSE))</f>
        <v/>
      </c>
      <c r="I132" s="729" t="str">
        <f>IF(ISERROR(VLOOKUP($A132,Aspirantes!$A:$H,Aspirantes!$G$1,FALSE)),"",VLOOKUP($A132,Aspirantes!$A:$H,Aspirantes!$G$1,FALSE))</f>
        <v/>
      </c>
      <c r="J132" s="674" t="str">
        <f>IF(ISERROR(VLOOKUP($A132,Aspirantes!$A:$H,Aspirantes!$H$1,FALSE)),"",VLOOKUP($A132,Aspirantes!$A:$H,Aspirantes!$H$1,FALSE))</f>
        <v/>
      </c>
      <c r="K132" s="153"/>
      <c r="L132" s="553"/>
      <c r="M132" s="549"/>
      <c r="N132" s="228"/>
      <c r="O132" s="1657"/>
      <c r="P132" s="1255"/>
      <c r="Q132" s="1506" t="str">
        <f t="shared" si="10"/>
        <v/>
      </c>
      <c r="R132" s="1469">
        <f t="shared" si="11"/>
        <v>0</v>
      </c>
      <c r="S132" s="1442"/>
      <c r="T132" s="1442"/>
      <c r="U132" s="1442"/>
      <c r="V132" s="1442"/>
      <c r="W132" s="1442"/>
      <c r="X132" s="1442"/>
      <c r="Y132" s="1442"/>
      <c r="Z132" s="1442"/>
      <c r="AA132" s="1442"/>
      <c r="AB132" s="1442"/>
      <c r="AC132" s="1442"/>
      <c r="AD132" s="1442"/>
    </row>
    <row r="133" spans="1:30" s="34" customFormat="1" ht="24" customHeight="1" x14ac:dyDescent="0.2">
      <c r="A133" s="1527" t="str">
        <f>CONCATENATE('01_Carga'!$M$5,"_",$F133)</f>
        <v>FI__116</v>
      </c>
      <c r="B133" s="1527"/>
      <c r="C133" s="1558" t="str">
        <f t="shared" si="8"/>
        <v/>
      </c>
      <c r="D133" s="1559"/>
      <c r="E133" s="1557" t="str">
        <f t="shared" si="9"/>
        <v/>
      </c>
      <c r="F133" s="1201">
        <v>116</v>
      </c>
      <c r="G133" s="134" t="str">
        <f>IF(ISERROR(VLOOKUP($A133,Aspirantes!$A:$H,Aspirantes!$E$1,FALSE)),"",VLOOKUP($A133,Aspirantes!$A:$H,Aspirantes!$E$1,FALSE))</f>
        <v/>
      </c>
      <c r="H133" s="724" t="str">
        <f>IF(ISERROR(VLOOKUP($A133,Aspirantes!$A:$H,Aspirantes!$F$1,FALSE)),"",VLOOKUP($A133,Aspirantes!$A:$H,Aspirantes!$F$1,FALSE))</f>
        <v/>
      </c>
      <c r="I133" s="729" t="str">
        <f>IF(ISERROR(VLOOKUP($A133,Aspirantes!$A:$H,Aspirantes!$G$1,FALSE)),"",VLOOKUP($A133,Aspirantes!$A:$H,Aspirantes!$G$1,FALSE))</f>
        <v/>
      </c>
      <c r="J133" s="674" t="str">
        <f>IF(ISERROR(VLOOKUP($A133,Aspirantes!$A:$H,Aspirantes!$H$1,FALSE)),"",VLOOKUP($A133,Aspirantes!$A:$H,Aspirantes!$H$1,FALSE))</f>
        <v/>
      </c>
      <c r="K133" s="153"/>
      <c r="L133" s="553"/>
      <c r="M133" s="549"/>
      <c r="N133" s="228"/>
      <c r="O133" s="1657"/>
      <c r="P133" s="1255"/>
      <c r="Q133" s="1506" t="str">
        <f t="shared" si="10"/>
        <v/>
      </c>
      <c r="R133" s="1469">
        <f t="shared" si="11"/>
        <v>0</v>
      </c>
      <c r="S133" s="1442"/>
      <c r="T133" s="1442"/>
      <c r="U133" s="1442"/>
      <c r="V133" s="1442"/>
      <c r="W133" s="1442"/>
      <c r="X133" s="1442"/>
      <c r="Y133" s="1442"/>
      <c r="Z133" s="1442"/>
      <c r="AA133" s="1442"/>
      <c r="AB133" s="1442"/>
      <c r="AC133" s="1442"/>
      <c r="AD133" s="1442"/>
    </row>
    <row r="134" spans="1:30" s="34" customFormat="1" ht="24" customHeight="1" x14ac:dyDescent="0.2">
      <c r="A134" s="1527" t="str">
        <f>CONCATENATE('01_Carga'!$M$5,"_",$F134)</f>
        <v>FI__117</v>
      </c>
      <c r="B134" s="1527"/>
      <c r="C134" s="1558" t="str">
        <f t="shared" si="8"/>
        <v/>
      </c>
      <c r="D134" s="1559"/>
      <c r="E134" s="1557" t="str">
        <f t="shared" si="9"/>
        <v/>
      </c>
      <c r="F134" s="1201">
        <v>117</v>
      </c>
      <c r="G134" s="134" t="str">
        <f>IF(ISERROR(VLOOKUP($A134,Aspirantes!$A:$H,Aspirantes!$E$1,FALSE)),"",VLOOKUP($A134,Aspirantes!$A:$H,Aspirantes!$E$1,FALSE))</f>
        <v/>
      </c>
      <c r="H134" s="724" t="str">
        <f>IF(ISERROR(VLOOKUP($A134,Aspirantes!$A:$H,Aspirantes!$F$1,FALSE)),"",VLOOKUP($A134,Aspirantes!$A:$H,Aspirantes!$F$1,FALSE))</f>
        <v/>
      </c>
      <c r="I134" s="729" t="str">
        <f>IF(ISERROR(VLOOKUP($A134,Aspirantes!$A:$H,Aspirantes!$G$1,FALSE)),"",VLOOKUP($A134,Aspirantes!$A:$H,Aspirantes!$G$1,FALSE))</f>
        <v/>
      </c>
      <c r="J134" s="674" t="str">
        <f>IF(ISERROR(VLOOKUP($A134,Aspirantes!$A:$H,Aspirantes!$H$1,FALSE)),"",VLOOKUP($A134,Aspirantes!$A:$H,Aspirantes!$H$1,FALSE))</f>
        <v/>
      </c>
      <c r="K134" s="153"/>
      <c r="L134" s="553"/>
      <c r="M134" s="549"/>
      <c r="N134" s="228"/>
      <c r="O134" s="1657"/>
      <c r="P134" s="1255"/>
      <c r="Q134" s="1506" t="str">
        <f t="shared" si="10"/>
        <v/>
      </c>
      <c r="R134" s="1469">
        <f t="shared" si="11"/>
        <v>0</v>
      </c>
      <c r="S134" s="1442"/>
      <c r="T134" s="1442"/>
      <c r="U134" s="1442"/>
      <c r="V134" s="1442"/>
      <c r="W134" s="1442"/>
      <c r="X134" s="1442"/>
      <c r="Y134" s="1442"/>
      <c r="Z134" s="1442"/>
      <c r="AA134" s="1442"/>
      <c r="AB134" s="1442"/>
      <c r="AC134" s="1442"/>
      <c r="AD134" s="1442"/>
    </row>
    <row r="135" spans="1:30" s="34" customFormat="1" ht="24" customHeight="1" x14ac:dyDescent="0.2">
      <c r="A135" s="1527" t="str">
        <f>CONCATENATE('01_Carga'!$M$5,"_",$F135)</f>
        <v>FI__118</v>
      </c>
      <c r="B135" s="1527"/>
      <c r="C135" s="1558" t="str">
        <f t="shared" si="8"/>
        <v/>
      </c>
      <c r="D135" s="1559"/>
      <c r="E135" s="1557" t="str">
        <f t="shared" si="9"/>
        <v/>
      </c>
      <c r="F135" s="1201">
        <v>118</v>
      </c>
      <c r="G135" s="134" t="str">
        <f>IF(ISERROR(VLOOKUP($A135,Aspirantes!$A:$H,Aspirantes!$E$1,FALSE)),"",VLOOKUP($A135,Aspirantes!$A:$H,Aspirantes!$E$1,FALSE))</f>
        <v/>
      </c>
      <c r="H135" s="724" t="str">
        <f>IF(ISERROR(VLOOKUP($A135,Aspirantes!$A:$H,Aspirantes!$F$1,FALSE)),"",VLOOKUP($A135,Aspirantes!$A:$H,Aspirantes!$F$1,FALSE))</f>
        <v/>
      </c>
      <c r="I135" s="729" t="str">
        <f>IF(ISERROR(VLOOKUP($A135,Aspirantes!$A:$H,Aspirantes!$G$1,FALSE)),"",VLOOKUP($A135,Aspirantes!$A:$H,Aspirantes!$G$1,FALSE))</f>
        <v/>
      </c>
      <c r="J135" s="674" t="str">
        <f>IF(ISERROR(VLOOKUP($A135,Aspirantes!$A:$H,Aspirantes!$H$1,FALSE)),"",VLOOKUP($A135,Aspirantes!$A:$H,Aspirantes!$H$1,FALSE))</f>
        <v/>
      </c>
      <c r="K135" s="153"/>
      <c r="L135" s="553"/>
      <c r="M135" s="549"/>
      <c r="N135" s="228"/>
      <c r="O135" s="1657"/>
      <c r="P135" s="1255"/>
      <c r="Q135" s="1506" t="str">
        <f t="shared" si="10"/>
        <v/>
      </c>
      <c r="R135" s="1469">
        <f t="shared" si="11"/>
        <v>0</v>
      </c>
      <c r="S135" s="1442"/>
      <c r="T135" s="1442"/>
      <c r="U135" s="1442"/>
      <c r="V135" s="1442"/>
      <c r="W135" s="1442"/>
      <c r="X135" s="1442"/>
      <c r="Y135" s="1442"/>
      <c r="Z135" s="1442"/>
      <c r="AA135" s="1442"/>
      <c r="AB135" s="1442"/>
      <c r="AC135" s="1442"/>
      <c r="AD135" s="1442"/>
    </row>
    <row r="136" spans="1:30" s="34" customFormat="1" ht="24" customHeight="1" x14ac:dyDescent="0.2">
      <c r="A136" s="1527" t="str">
        <f>CONCATENATE('01_Carga'!$M$5,"_",$F136)</f>
        <v>FI__119</v>
      </c>
      <c r="B136" s="1527"/>
      <c r="C136" s="1558" t="str">
        <f t="shared" si="8"/>
        <v/>
      </c>
      <c r="D136" s="1559"/>
      <c r="E136" s="1557" t="str">
        <f t="shared" si="9"/>
        <v/>
      </c>
      <c r="F136" s="1201">
        <v>119</v>
      </c>
      <c r="G136" s="134" t="str">
        <f>IF(ISERROR(VLOOKUP($A136,Aspirantes!$A:$H,Aspirantes!$E$1,FALSE)),"",VLOOKUP($A136,Aspirantes!$A:$H,Aspirantes!$E$1,FALSE))</f>
        <v/>
      </c>
      <c r="H136" s="724" t="str">
        <f>IF(ISERROR(VLOOKUP($A136,Aspirantes!$A:$H,Aspirantes!$F$1,FALSE)),"",VLOOKUP($A136,Aspirantes!$A:$H,Aspirantes!$F$1,FALSE))</f>
        <v/>
      </c>
      <c r="I136" s="729" t="str">
        <f>IF(ISERROR(VLOOKUP($A136,Aspirantes!$A:$H,Aspirantes!$G$1,FALSE)),"",VLOOKUP($A136,Aspirantes!$A:$H,Aspirantes!$G$1,FALSE))</f>
        <v/>
      </c>
      <c r="J136" s="674" t="str">
        <f>IF(ISERROR(VLOOKUP($A136,Aspirantes!$A:$H,Aspirantes!$H$1,FALSE)),"",VLOOKUP($A136,Aspirantes!$A:$H,Aspirantes!$H$1,FALSE))</f>
        <v/>
      </c>
      <c r="K136" s="153"/>
      <c r="L136" s="553"/>
      <c r="M136" s="549"/>
      <c r="N136" s="228"/>
      <c r="O136" s="1657"/>
      <c r="P136" s="1255"/>
      <c r="Q136" s="1506" t="str">
        <f t="shared" si="10"/>
        <v/>
      </c>
      <c r="R136" s="1469">
        <f t="shared" si="11"/>
        <v>0</v>
      </c>
      <c r="S136" s="1442"/>
      <c r="T136" s="1442"/>
      <c r="U136" s="1442"/>
      <c r="V136" s="1442"/>
      <c r="W136" s="1442"/>
      <c r="X136" s="1442"/>
      <c r="Y136" s="1442"/>
      <c r="Z136" s="1442"/>
      <c r="AA136" s="1442"/>
      <c r="AB136" s="1442"/>
      <c r="AC136" s="1442"/>
      <c r="AD136" s="1442"/>
    </row>
    <row r="137" spans="1:30" s="34" customFormat="1" ht="24" customHeight="1" x14ac:dyDescent="0.2">
      <c r="A137" s="1527" t="str">
        <f>CONCATENATE('01_Carga'!$M$5,"_",$F137)</f>
        <v>FI__120</v>
      </c>
      <c r="B137" s="1527"/>
      <c r="C137" s="1558" t="str">
        <f t="shared" si="8"/>
        <v/>
      </c>
      <c r="D137" s="1559"/>
      <c r="E137" s="1557" t="str">
        <f t="shared" si="9"/>
        <v/>
      </c>
      <c r="F137" s="1201">
        <v>120</v>
      </c>
      <c r="G137" s="134" t="str">
        <f>IF(ISERROR(VLOOKUP($A137,Aspirantes!$A:$H,Aspirantes!$E$1,FALSE)),"",VLOOKUP($A137,Aspirantes!$A:$H,Aspirantes!$E$1,FALSE))</f>
        <v/>
      </c>
      <c r="H137" s="724" t="str">
        <f>IF(ISERROR(VLOOKUP($A137,Aspirantes!$A:$H,Aspirantes!$F$1,FALSE)),"",VLOOKUP($A137,Aspirantes!$A:$H,Aspirantes!$F$1,FALSE))</f>
        <v/>
      </c>
      <c r="I137" s="729" t="str">
        <f>IF(ISERROR(VLOOKUP($A137,Aspirantes!$A:$H,Aspirantes!$G$1,FALSE)),"",VLOOKUP($A137,Aspirantes!$A:$H,Aspirantes!$G$1,FALSE))</f>
        <v/>
      </c>
      <c r="J137" s="674" t="str">
        <f>IF(ISERROR(VLOOKUP($A137,Aspirantes!$A:$H,Aspirantes!$H$1,FALSE)),"",VLOOKUP($A137,Aspirantes!$A:$H,Aspirantes!$H$1,FALSE))</f>
        <v/>
      </c>
      <c r="K137" s="153"/>
      <c r="L137" s="553"/>
      <c r="M137" s="549"/>
      <c r="N137" s="228"/>
      <c r="O137" s="1657"/>
      <c r="P137" s="1255"/>
      <c r="Q137" s="1506" t="str">
        <f t="shared" si="10"/>
        <v/>
      </c>
      <c r="R137" s="1469">
        <f t="shared" si="11"/>
        <v>0</v>
      </c>
      <c r="S137" s="1442"/>
      <c r="T137" s="1442"/>
      <c r="U137" s="1442"/>
      <c r="V137" s="1442"/>
      <c r="W137" s="1442"/>
      <c r="X137" s="1442"/>
      <c r="Y137" s="1442"/>
      <c r="Z137" s="1442"/>
      <c r="AA137" s="1442"/>
      <c r="AB137" s="1442"/>
      <c r="AC137" s="1442"/>
      <c r="AD137" s="1442"/>
    </row>
    <row r="138" spans="1:30" s="34" customFormat="1" ht="24" customHeight="1" x14ac:dyDescent="0.2">
      <c r="A138" s="1527" t="str">
        <f>CONCATENATE('01_Carga'!$M$5,"_",$F138)</f>
        <v>FI__121</v>
      </c>
      <c r="B138" s="1527"/>
      <c r="C138" s="1558" t="str">
        <f t="shared" si="8"/>
        <v/>
      </c>
      <c r="D138" s="1559"/>
      <c r="E138" s="1557" t="str">
        <f t="shared" si="9"/>
        <v/>
      </c>
      <c r="F138" s="1201">
        <v>121</v>
      </c>
      <c r="G138" s="134" t="str">
        <f>IF(ISERROR(VLOOKUP($A138,Aspirantes!$A:$H,Aspirantes!$E$1,FALSE)),"",VLOOKUP($A138,Aspirantes!$A:$H,Aspirantes!$E$1,FALSE))</f>
        <v/>
      </c>
      <c r="H138" s="724" t="str">
        <f>IF(ISERROR(VLOOKUP($A138,Aspirantes!$A:$H,Aspirantes!$F$1,FALSE)),"",VLOOKUP($A138,Aspirantes!$A:$H,Aspirantes!$F$1,FALSE))</f>
        <v/>
      </c>
      <c r="I138" s="729" t="str">
        <f>IF(ISERROR(VLOOKUP($A138,Aspirantes!$A:$H,Aspirantes!$G$1,FALSE)),"",VLOOKUP($A138,Aspirantes!$A:$H,Aspirantes!$G$1,FALSE))</f>
        <v/>
      </c>
      <c r="J138" s="674" t="str">
        <f>IF(ISERROR(VLOOKUP($A138,Aspirantes!$A:$H,Aspirantes!$H$1,FALSE)),"",VLOOKUP($A138,Aspirantes!$A:$H,Aspirantes!$H$1,FALSE))</f>
        <v/>
      </c>
      <c r="K138" s="153"/>
      <c r="L138" s="553"/>
      <c r="M138" s="549"/>
      <c r="N138" s="228"/>
      <c r="O138" s="1657"/>
      <c r="P138" s="1255"/>
      <c r="Q138" s="1506" t="str">
        <f t="shared" si="10"/>
        <v/>
      </c>
      <c r="R138" s="1469">
        <f t="shared" si="11"/>
        <v>0</v>
      </c>
      <c r="S138" s="1442"/>
      <c r="T138" s="1442"/>
      <c r="U138" s="1442"/>
      <c r="V138" s="1442"/>
      <c r="W138" s="1442"/>
      <c r="X138" s="1442"/>
      <c r="Y138" s="1442"/>
      <c r="Z138" s="1442"/>
      <c r="AA138" s="1442"/>
      <c r="AB138" s="1442"/>
      <c r="AC138" s="1442"/>
      <c r="AD138" s="1442"/>
    </row>
    <row r="139" spans="1:30" s="34" customFormat="1" ht="24" customHeight="1" x14ac:dyDescent="0.2">
      <c r="A139" s="1527" t="str">
        <f>CONCATENATE('01_Carga'!$M$5,"_",$F139)</f>
        <v>FI__122</v>
      </c>
      <c r="B139" s="1527"/>
      <c r="C139" s="1558" t="str">
        <f t="shared" si="8"/>
        <v/>
      </c>
      <c r="D139" s="1559"/>
      <c r="E139" s="1557" t="str">
        <f t="shared" si="9"/>
        <v/>
      </c>
      <c r="F139" s="1201">
        <v>122</v>
      </c>
      <c r="G139" s="134" t="str">
        <f>IF(ISERROR(VLOOKUP($A139,Aspirantes!$A:$H,Aspirantes!$E$1,FALSE)),"",VLOOKUP($A139,Aspirantes!$A:$H,Aspirantes!$E$1,FALSE))</f>
        <v/>
      </c>
      <c r="H139" s="724" t="str">
        <f>IF(ISERROR(VLOOKUP($A139,Aspirantes!$A:$H,Aspirantes!$F$1,FALSE)),"",VLOOKUP($A139,Aspirantes!$A:$H,Aspirantes!$F$1,FALSE))</f>
        <v/>
      </c>
      <c r="I139" s="729" t="str">
        <f>IF(ISERROR(VLOOKUP($A139,Aspirantes!$A:$H,Aspirantes!$G$1,FALSE)),"",VLOOKUP($A139,Aspirantes!$A:$H,Aspirantes!$G$1,FALSE))</f>
        <v/>
      </c>
      <c r="J139" s="674" t="str">
        <f>IF(ISERROR(VLOOKUP($A139,Aspirantes!$A:$H,Aspirantes!$H$1,FALSE)),"",VLOOKUP($A139,Aspirantes!$A:$H,Aspirantes!$H$1,FALSE))</f>
        <v/>
      </c>
      <c r="K139" s="153"/>
      <c r="L139" s="553"/>
      <c r="M139" s="549"/>
      <c r="N139" s="228"/>
      <c r="O139" s="1657"/>
      <c r="P139" s="1255"/>
      <c r="Q139" s="1506" t="str">
        <f t="shared" si="10"/>
        <v/>
      </c>
      <c r="R139" s="1469">
        <f t="shared" si="11"/>
        <v>0</v>
      </c>
      <c r="S139" s="1442"/>
      <c r="T139" s="1442"/>
      <c r="U139" s="1442"/>
      <c r="V139" s="1442"/>
      <c r="W139" s="1442"/>
      <c r="X139" s="1442"/>
      <c r="Y139" s="1442"/>
      <c r="Z139" s="1442"/>
      <c r="AA139" s="1442"/>
      <c r="AB139" s="1442"/>
      <c r="AC139" s="1442"/>
      <c r="AD139" s="1442"/>
    </row>
    <row r="140" spans="1:30" s="34" customFormat="1" ht="24" customHeight="1" x14ac:dyDescent="0.2">
      <c r="A140" s="1527" t="str">
        <f>CONCATENATE('01_Carga'!$M$5,"_",$F140)</f>
        <v>FI__123</v>
      </c>
      <c r="B140" s="1527"/>
      <c r="C140" s="1558" t="str">
        <f t="shared" si="8"/>
        <v/>
      </c>
      <c r="D140" s="1559"/>
      <c r="E140" s="1557" t="str">
        <f t="shared" si="9"/>
        <v/>
      </c>
      <c r="F140" s="1201">
        <v>123</v>
      </c>
      <c r="G140" s="134" t="str">
        <f>IF(ISERROR(VLOOKUP($A140,Aspirantes!$A:$H,Aspirantes!$E$1,FALSE)),"",VLOOKUP($A140,Aspirantes!$A:$H,Aspirantes!$E$1,FALSE))</f>
        <v/>
      </c>
      <c r="H140" s="724" t="str">
        <f>IF(ISERROR(VLOOKUP($A140,Aspirantes!$A:$H,Aspirantes!$F$1,FALSE)),"",VLOOKUP($A140,Aspirantes!$A:$H,Aspirantes!$F$1,FALSE))</f>
        <v/>
      </c>
      <c r="I140" s="729" t="str">
        <f>IF(ISERROR(VLOOKUP($A140,Aspirantes!$A:$H,Aspirantes!$G$1,FALSE)),"",VLOOKUP($A140,Aspirantes!$A:$H,Aspirantes!$G$1,FALSE))</f>
        <v/>
      </c>
      <c r="J140" s="674" t="str">
        <f>IF(ISERROR(VLOOKUP($A140,Aspirantes!$A:$H,Aspirantes!$H$1,FALSE)),"",VLOOKUP($A140,Aspirantes!$A:$H,Aspirantes!$H$1,FALSE))</f>
        <v/>
      </c>
      <c r="K140" s="153"/>
      <c r="L140" s="553"/>
      <c r="M140" s="549"/>
      <c r="N140" s="228"/>
      <c r="O140" s="1657"/>
      <c r="P140" s="1255"/>
      <c r="Q140" s="1506" t="str">
        <f t="shared" si="10"/>
        <v/>
      </c>
      <c r="R140" s="1469">
        <f t="shared" si="11"/>
        <v>0</v>
      </c>
      <c r="S140" s="1442"/>
      <c r="T140" s="1442"/>
      <c r="U140" s="1442"/>
      <c r="V140" s="1442"/>
      <c r="W140" s="1442"/>
      <c r="X140" s="1442"/>
      <c r="Y140" s="1442"/>
      <c r="Z140" s="1442"/>
      <c r="AA140" s="1442"/>
      <c r="AB140" s="1442"/>
      <c r="AC140" s="1442"/>
      <c r="AD140" s="1442"/>
    </row>
    <row r="141" spans="1:30" s="34" customFormat="1" ht="24" customHeight="1" x14ac:dyDescent="0.2">
      <c r="A141" s="1527" t="str">
        <f>CONCATENATE('01_Carga'!$M$5,"_",$F141)</f>
        <v>FI__124</v>
      </c>
      <c r="B141" s="1527"/>
      <c r="C141" s="1558" t="str">
        <f t="shared" si="8"/>
        <v/>
      </c>
      <c r="D141" s="1559"/>
      <c r="E141" s="1557" t="str">
        <f t="shared" si="9"/>
        <v/>
      </c>
      <c r="F141" s="1201">
        <v>124</v>
      </c>
      <c r="G141" s="134" t="str">
        <f>IF(ISERROR(VLOOKUP($A141,Aspirantes!$A:$H,Aspirantes!$E$1,FALSE)),"",VLOOKUP($A141,Aspirantes!$A:$H,Aspirantes!$E$1,FALSE))</f>
        <v/>
      </c>
      <c r="H141" s="724" t="str">
        <f>IF(ISERROR(VLOOKUP($A141,Aspirantes!$A:$H,Aspirantes!$F$1,FALSE)),"",VLOOKUP($A141,Aspirantes!$A:$H,Aspirantes!$F$1,FALSE))</f>
        <v/>
      </c>
      <c r="I141" s="729" t="str">
        <f>IF(ISERROR(VLOOKUP($A141,Aspirantes!$A:$H,Aspirantes!$G$1,FALSE)),"",VLOOKUP($A141,Aspirantes!$A:$H,Aspirantes!$G$1,FALSE))</f>
        <v/>
      </c>
      <c r="J141" s="674" t="str">
        <f>IF(ISERROR(VLOOKUP($A141,Aspirantes!$A:$H,Aspirantes!$H$1,FALSE)),"",VLOOKUP($A141,Aspirantes!$A:$H,Aspirantes!$H$1,FALSE))</f>
        <v/>
      </c>
      <c r="K141" s="153"/>
      <c r="L141" s="553"/>
      <c r="M141" s="549"/>
      <c r="N141" s="228"/>
      <c r="O141" s="1657"/>
      <c r="P141" s="1255"/>
      <c r="Q141" s="1506" t="str">
        <f t="shared" si="10"/>
        <v/>
      </c>
      <c r="R141" s="1469">
        <f t="shared" si="11"/>
        <v>0</v>
      </c>
      <c r="S141" s="1442"/>
      <c r="T141" s="1442"/>
      <c r="U141" s="1442"/>
      <c r="V141" s="1442"/>
      <c r="W141" s="1442"/>
      <c r="X141" s="1442"/>
      <c r="Y141" s="1442"/>
      <c r="Z141" s="1442"/>
      <c r="AA141" s="1442"/>
      <c r="AB141" s="1442"/>
      <c r="AC141" s="1442"/>
      <c r="AD141" s="1442"/>
    </row>
    <row r="142" spans="1:30" s="34" customFormat="1" ht="24" customHeight="1" x14ac:dyDescent="0.2">
      <c r="A142" s="1527" t="str">
        <f>CONCATENATE('01_Carga'!$M$5,"_",$F142)</f>
        <v>FI__125</v>
      </c>
      <c r="B142" s="1527"/>
      <c r="C142" s="1558" t="str">
        <f t="shared" si="8"/>
        <v/>
      </c>
      <c r="D142" s="1559"/>
      <c r="E142" s="1557" t="str">
        <f t="shared" si="9"/>
        <v/>
      </c>
      <c r="F142" s="1201">
        <v>125</v>
      </c>
      <c r="G142" s="134" t="str">
        <f>IF(ISERROR(VLOOKUP($A142,Aspirantes!$A:$H,Aspirantes!$E$1,FALSE)),"",VLOOKUP($A142,Aspirantes!$A:$H,Aspirantes!$E$1,FALSE))</f>
        <v/>
      </c>
      <c r="H142" s="724" t="str">
        <f>IF(ISERROR(VLOOKUP($A142,Aspirantes!$A:$H,Aspirantes!$F$1,FALSE)),"",VLOOKUP($A142,Aspirantes!$A:$H,Aspirantes!$F$1,FALSE))</f>
        <v/>
      </c>
      <c r="I142" s="729" t="str">
        <f>IF(ISERROR(VLOOKUP($A142,Aspirantes!$A:$H,Aspirantes!$G$1,FALSE)),"",VLOOKUP($A142,Aspirantes!$A:$H,Aspirantes!$G$1,FALSE))</f>
        <v/>
      </c>
      <c r="J142" s="674" t="str">
        <f>IF(ISERROR(VLOOKUP($A142,Aspirantes!$A:$H,Aspirantes!$H$1,FALSE)),"",VLOOKUP($A142,Aspirantes!$A:$H,Aspirantes!$H$1,FALSE))</f>
        <v/>
      </c>
      <c r="K142" s="153"/>
      <c r="L142" s="553"/>
      <c r="M142" s="549"/>
      <c r="N142" s="228"/>
      <c r="O142" s="1657"/>
      <c r="P142" s="1255"/>
      <c r="Q142" s="1506" t="str">
        <f t="shared" si="10"/>
        <v/>
      </c>
      <c r="R142" s="1469">
        <f t="shared" si="11"/>
        <v>0</v>
      </c>
      <c r="S142" s="1442"/>
      <c r="T142" s="1442"/>
      <c r="U142" s="1442"/>
      <c r="V142" s="1442"/>
      <c r="W142" s="1442"/>
      <c r="X142" s="1442"/>
      <c r="Y142" s="1442"/>
      <c r="Z142" s="1442"/>
      <c r="AA142" s="1442"/>
      <c r="AB142" s="1442"/>
      <c r="AC142" s="1442"/>
      <c r="AD142" s="1442"/>
    </row>
    <row r="143" spans="1:30" s="34" customFormat="1" ht="24" customHeight="1" x14ac:dyDescent="0.2">
      <c r="A143" s="1527" t="str">
        <f>CONCATENATE('01_Carga'!$M$5,"_",$F143)</f>
        <v>FI__126</v>
      </c>
      <c r="B143" s="1527"/>
      <c r="C143" s="1558" t="str">
        <f t="shared" si="8"/>
        <v/>
      </c>
      <c r="D143" s="1559"/>
      <c r="E143" s="1557" t="str">
        <f t="shared" si="9"/>
        <v/>
      </c>
      <c r="F143" s="1201">
        <v>126</v>
      </c>
      <c r="G143" s="134" t="str">
        <f>IF(ISERROR(VLOOKUP($A143,Aspirantes!$A:$H,Aspirantes!$E$1,FALSE)),"",VLOOKUP($A143,Aspirantes!$A:$H,Aspirantes!$E$1,FALSE))</f>
        <v/>
      </c>
      <c r="H143" s="724" t="str">
        <f>IF(ISERROR(VLOOKUP($A143,Aspirantes!$A:$H,Aspirantes!$F$1,FALSE)),"",VLOOKUP($A143,Aspirantes!$A:$H,Aspirantes!$F$1,FALSE))</f>
        <v/>
      </c>
      <c r="I143" s="729" t="str">
        <f>IF(ISERROR(VLOOKUP($A143,Aspirantes!$A:$H,Aspirantes!$G$1,FALSE)),"",VLOOKUP($A143,Aspirantes!$A:$H,Aspirantes!$G$1,FALSE))</f>
        <v/>
      </c>
      <c r="J143" s="674" t="str">
        <f>IF(ISERROR(VLOOKUP($A143,Aspirantes!$A:$H,Aspirantes!$H$1,FALSE)),"",VLOOKUP($A143,Aspirantes!$A:$H,Aspirantes!$H$1,FALSE))</f>
        <v/>
      </c>
      <c r="K143" s="153"/>
      <c r="L143" s="553"/>
      <c r="M143" s="549"/>
      <c r="N143" s="228"/>
      <c r="O143" s="1657"/>
      <c r="P143" s="1255"/>
      <c r="Q143" s="1506" t="str">
        <f t="shared" si="10"/>
        <v/>
      </c>
      <c r="R143" s="1469">
        <f t="shared" si="11"/>
        <v>0</v>
      </c>
      <c r="S143" s="1442"/>
      <c r="T143" s="1442"/>
      <c r="U143" s="1442"/>
      <c r="V143" s="1442"/>
      <c r="W143" s="1442"/>
      <c r="X143" s="1442"/>
      <c r="Y143" s="1442"/>
      <c r="Z143" s="1442"/>
      <c r="AA143" s="1442"/>
      <c r="AB143" s="1442"/>
      <c r="AC143" s="1442"/>
      <c r="AD143" s="1442"/>
    </row>
    <row r="144" spans="1:30" s="34" customFormat="1" ht="24" customHeight="1" x14ac:dyDescent="0.2">
      <c r="A144" s="1527" t="str">
        <f>CONCATENATE('01_Carga'!$M$5,"_",$F144)</f>
        <v>FI__127</v>
      </c>
      <c r="B144" s="1527"/>
      <c r="C144" s="1558" t="str">
        <f t="shared" si="8"/>
        <v/>
      </c>
      <c r="D144" s="1559"/>
      <c r="E144" s="1557" t="str">
        <f t="shared" si="9"/>
        <v/>
      </c>
      <c r="F144" s="1201">
        <v>127</v>
      </c>
      <c r="G144" s="134" t="str">
        <f>IF(ISERROR(VLOOKUP($A144,Aspirantes!$A:$H,Aspirantes!$E$1,FALSE)),"",VLOOKUP($A144,Aspirantes!$A:$H,Aspirantes!$E$1,FALSE))</f>
        <v/>
      </c>
      <c r="H144" s="724" t="str">
        <f>IF(ISERROR(VLOOKUP($A144,Aspirantes!$A:$H,Aspirantes!$F$1,FALSE)),"",VLOOKUP($A144,Aspirantes!$A:$H,Aspirantes!$F$1,FALSE))</f>
        <v/>
      </c>
      <c r="I144" s="729" t="str">
        <f>IF(ISERROR(VLOOKUP($A144,Aspirantes!$A:$H,Aspirantes!$G$1,FALSE)),"",VLOOKUP($A144,Aspirantes!$A:$H,Aspirantes!$G$1,FALSE))</f>
        <v/>
      </c>
      <c r="J144" s="674" t="str">
        <f>IF(ISERROR(VLOOKUP($A144,Aspirantes!$A:$H,Aspirantes!$H$1,FALSE)),"",VLOOKUP($A144,Aspirantes!$A:$H,Aspirantes!$H$1,FALSE))</f>
        <v/>
      </c>
      <c r="K144" s="153"/>
      <c r="L144" s="553"/>
      <c r="M144" s="549"/>
      <c r="N144" s="228"/>
      <c r="O144" s="1657"/>
      <c r="P144" s="1255"/>
      <c r="Q144" s="1506" t="str">
        <f t="shared" si="10"/>
        <v/>
      </c>
      <c r="R144" s="1469">
        <f t="shared" si="11"/>
        <v>0</v>
      </c>
      <c r="S144" s="1442"/>
      <c r="T144" s="1442"/>
      <c r="U144" s="1442"/>
      <c r="V144" s="1442"/>
      <c r="W144" s="1442"/>
      <c r="X144" s="1442"/>
      <c r="Y144" s="1442"/>
      <c r="Z144" s="1442"/>
      <c r="AA144" s="1442"/>
      <c r="AB144" s="1442"/>
      <c r="AC144" s="1442"/>
      <c r="AD144" s="1442"/>
    </row>
    <row r="145" spans="1:30" s="34" customFormat="1" ht="24" customHeight="1" x14ac:dyDescent="0.2">
      <c r="A145" s="1527" t="str">
        <f>CONCATENATE('01_Carga'!$M$5,"_",$F145)</f>
        <v>FI__128</v>
      </c>
      <c r="B145" s="1527"/>
      <c r="C145" s="1558" t="str">
        <f t="shared" si="8"/>
        <v/>
      </c>
      <c r="D145" s="1559"/>
      <c r="E145" s="1557" t="str">
        <f t="shared" si="9"/>
        <v/>
      </c>
      <c r="F145" s="1201">
        <v>128</v>
      </c>
      <c r="G145" s="134" t="str">
        <f>IF(ISERROR(VLOOKUP($A145,Aspirantes!$A:$H,Aspirantes!$E$1,FALSE)),"",VLOOKUP($A145,Aspirantes!$A:$H,Aspirantes!$E$1,FALSE))</f>
        <v/>
      </c>
      <c r="H145" s="724" t="str">
        <f>IF(ISERROR(VLOOKUP($A145,Aspirantes!$A:$H,Aspirantes!$F$1,FALSE)),"",VLOOKUP($A145,Aspirantes!$A:$H,Aspirantes!$F$1,FALSE))</f>
        <v/>
      </c>
      <c r="I145" s="729" t="str">
        <f>IF(ISERROR(VLOOKUP($A145,Aspirantes!$A:$H,Aspirantes!$G$1,FALSE)),"",VLOOKUP($A145,Aspirantes!$A:$H,Aspirantes!$G$1,FALSE))</f>
        <v/>
      </c>
      <c r="J145" s="674" t="str">
        <f>IF(ISERROR(VLOOKUP($A145,Aspirantes!$A:$H,Aspirantes!$H$1,FALSE)),"",VLOOKUP($A145,Aspirantes!$A:$H,Aspirantes!$H$1,FALSE))</f>
        <v/>
      </c>
      <c r="K145" s="153"/>
      <c r="L145" s="553"/>
      <c r="M145" s="549"/>
      <c r="N145" s="228"/>
      <c r="O145" s="1657"/>
      <c r="P145" s="1255"/>
      <c r="Q145" s="1506" t="str">
        <f t="shared" si="10"/>
        <v/>
      </c>
      <c r="R145" s="1469">
        <f t="shared" si="11"/>
        <v>0</v>
      </c>
      <c r="S145" s="1442"/>
      <c r="T145" s="1442"/>
      <c r="U145" s="1442"/>
      <c r="V145" s="1442"/>
      <c r="W145" s="1442"/>
      <c r="X145" s="1442"/>
      <c r="Y145" s="1442"/>
      <c r="Z145" s="1442"/>
      <c r="AA145" s="1442"/>
      <c r="AB145" s="1442"/>
      <c r="AC145" s="1442"/>
      <c r="AD145" s="1442"/>
    </row>
    <row r="146" spans="1:30" s="34" customFormat="1" ht="24" customHeight="1" x14ac:dyDescent="0.2">
      <c r="A146" s="1527" t="str">
        <f>CONCATENATE('01_Carga'!$M$5,"_",$F146)</f>
        <v>FI__129</v>
      </c>
      <c r="B146" s="1527"/>
      <c r="C146" s="1558" t="str">
        <f t="shared" si="8"/>
        <v/>
      </c>
      <c r="D146" s="1559"/>
      <c r="E146" s="1557" t="str">
        <f t="shared" si="9"/>
        <v/>
      </c>
      <c r="F146" s="1201">
        <v>129</v>
      </c>
      <c r="G146" s="134" t="str">
        <f>IF(ISERROR(VLOOKUP($A146,Aspirantes!$A:$H,Aspirantes!$E$1,FALSE)),"",VLOOKUP($A146,Aspirantes!$A:$H,Aspirantes!$E$1,FALSE))</f>
        <v/>
      </c>
      <c r="H146" s="724" t="str">
        <f>IF(ISERROR(VLOOKUP($A146,Aspirantes!$A:$H,Aspirantes!$F$1,FALSE)),"",VLOOKUP($A146,Aspirantes!$A:$H,Aspirantes!$F$1,FALSE))</f>
        <v/>
      </c>
      <c r="I146" s="729" t="str">
        <f>IF(ISERROR(VLOOKUP($A146,Aspirantes!$A:$H,Aspirantes!$G$1,FALSE)),"",VLOOKUP($A146,Aspirantes!$A:$H,Aspirantes!$G$1,FALSE))</f>
        <v/>
      </c>
      <c r="J146" s="674" t="str">
        <f>IF(ISERROR(VLOOKUP($A146,Aspirantes!$A:$H,Aspirantes!$H$1,FALSE)),"",VLOOKUP($A146,Aspirantes!$A:$H,Aspirantes!$H$1,FALSE))</f>
        <v/>
      </c>
      <c r="K146" s="153"/>
      <c r="L146" s="553"/>
      <c r="M146" s="549"/>
      <c r="N146" s="228"/>
      <c r="O146" s="1657"/>
      <c r="P146" s="1255"/>
      <c r="Q146" s="1506" t="str">
        <f t="shared" ref="Q146:Q177" si="12">IF(L146="NO","Prueba 1 = NP",IF(P146&lt;&gt;"",P146,""))</f>
        <v/>
      </c>
      <c r="R146" s="1469">
        <f t="shared" ref="R146:R177" si="13">IF(AND(L146="NO",P146&lt;&gt;""),1,0)</f>
        <v>0</v>
      </c>
      <c r="S146" s="1442"/>
      <c r="T146" s="1442"/>
      <c r="U146" s="1442"/>
      <c r="V146" s="1442"/>
      <c r="W146" s="1442"/>
      <c r="X146" s="1442"/>
      <c r="Y146" s="1442"/>
      <c r="Z146" s="1442"/>
      <c r="AA146" s="1442"/>
      <c r="AB146" s="1442"/>
      <c r="AC146" s="1442"/>
      <c r="AD146" s="1442"/>
    </row>
    <row r="147" spans="1:30" s="34" customFormat="1" ht="24" customHeight="1" x14ac:dyDescent="0.2">
      <c r="A147" s="1527" t="str">
        <f>CONCATENATE('01_Carga'!$M$5,"_",$F147)</f>
        <v>FI__130</v>
      </c>
      <c r="B147" s="1527"/>
      <c r="C147" s="1558" t="str">
        <f t="shared" ref="C147:C167" si="14">IF(H147&lt;&gt;"","SÍ","")</f>
        <v/>
      </c>
      <c r="D147" s="1559"/>
      <c r="E147" s="1557" t="str">
        <f t="shared" ref="E147:E177" si="15">IF(H147&lt;&gt;"",1,"")</f>
        <v/>
      </c>
      <c r="F147" s="1201">
        <v>130</v>
      </c>
      <c r="G147" s="134" t="str">
        <f>IF(ISERROR(VLOOKUP($A147,Aspirantes!$A:$H,Aspirantes!$E$1,FALSE)),"",VLOOKUP($A147,Aspirantes!$A:$H,Aspirantes!$E$1,FALSE))</f>
        <v/>
      </c>
      <c r="H147" s="724" t="str">
        <f>IF(ISERROR(VLOOKUP($A147,Aspirantes!$A:$H,Aspirantes!$F$1,FALSE)),"",VLOOKUP($A147,Aspirantes!$A:$H,Aspirantes!$F$1,FALSE))</f>
        <v/>
      </c>
      <c r="I147" s="729" t="str">
        <f>IF(ISERROR(VLOOKUP($A147,Aspirantes!$A:$H,Aspirantes!$G$1,FALSE)),"",VLOOKUP($A147,Aspirantes!$A:$H,Aspirantes!$G$1,FALSE))</f>
        <v/>
      </c>
      <c r="J147" s="674" t="str">
        <f>IF(ISERROR(VLOOKUP($A147,Aspirantes!$A:$H,Aspirantes!$H$1,FALSE)),"",VLOOKUP($A147,Aspirantes!$A:$H,Aspirantes!$H$1,FALSE))</f>
        <v/>
      </c>
      <c r="K147" s="153"/>
      <c r="L147" s="553"/>
      <c r="M147" s="549"/>
      <c r="N147" s="228"/>
      <c r="O147" s="1657"/>
      <c r="P147" s="1255"/>
      <c r="Q147" s="1506" t="str">
        <f t="shared" si="12"/>
        <v/>
      </c>
      <c r="R147" s="1469">
        <f t="shared" si="13"/>
        <v>0</v>
      </c>
      <c r="S147" s="1442"/>
      <c r="T147" s="1442"/>
      <c r="U147" s="1442"/>
      <c r="V147" s="1442"/>
      <c r="W147" s="1442"/>
      <c r="X147" s="1442"/>
      <c r="Y147" s="1442"/>
      <c r="Z147" s="1442"/>
      <c r="AA147" s="1442"/>
      <c r="AB147" s="1442"/>
      <c r="AC147" s="1442"/>
      <c r="AD147" s="1442"/>
    </row>
    <row r="148" spans="1:30" s="34" customFormat="1" ht="24" customHeight="1" x14ac:dyDescent="0.2">
      <c r="A148" s="1527" t="str">
        <f>CONCATENATE('01_Carga'!$M$5,"_",$F148)</f>
        <v>FI__131</v>
      </c>
      <c r="B148" s="1527"/>
      <c r="C148" s="1558" t="str">
        <f t="shared" si="14"/>
        <v/>
      </c>
      <c r="D148" s="1559"/>
      <c r="E148" s="1557" t="str">
        <f t="shared" si="15"/>
        <v/>
      </c>
      <c r="F148" s="1201">
        <v>131</v>
      </c>
      <c r="G148" s="134" t="str">
        <f>IF(ISERROR(VLOOKUP($A148,Aspirantes!$A:$H,Aspirantes!$E$1,FALSE)),"",VLOOKUP($A148,Aspirantes!$A:$H,Aspirantes!$E$1,FALSE))</f>
        <v/>
      </c>
      <c r="H148" s="724" t="str">
        <f>IF(ISERROR(VLOOKUP($A148,Aspirantes!$A:$H,Aspirantes!$F$1,FALSE)),"",VLOOKUP($A148,Aspirantes!$A:$H,Aspirantes!$F$1,FALSE))</f>
        <v/>
      </c>
      <c r="I148" s="729" t="str">
        <f>IF(ISERROR(VLOOKUP($A148,Aspirantes!$A:$H,Aspirantes!$G$1,FALSE)),"",VLOOKUP($A148,Aspirantes!$A:$H,Aspirantes!$G$1,FALSE))</f>
        <v/>
      </c>
      <c r="J148" s="674" t="str">
        <f>IF(ISERROR(VLOOKUP($A148,Aspirantes!$A:$H,Aspirantes!$H$1,FALSE)),"",VLOOKUP($A148,Aspirantes!$A:$H,Aspirantes!$H$1,FALSE))</f>
        <v/>
      </c>
      <c r="K148" s="153"/>
      <c r="L148" s="553"/>
      <c r="M148" s="549"/>
      <c r="N148" s="228"/>
      <c r="O148" s="1657"/>
      <c r="P148" s="1255"/>
      <c r="Q148" s="1506" t="str">
        <f t="shared" si="12"/>
        <v/>
      </c>
      <c r="R148" s="1469">
        <f t="shared" si="13"/>
        <v>0</v>
      </c>
      <c r="S148" s="1442"/>
      <c r="T148" s="1442"/>
      <c r="U148" s="1442"/>
      <c r="V148" s="1442"/>
      <c r="W148" s="1442"/>
      <c r="X148" s="1442"/>
      <c r="Y148" s="1442"/>
      <c r="Z148" s="1442"/>
      <c r="AA148" s="1442"/>
      <c r="AB148" s="1442"/>
      <c r="AC148" s="1442"/>
      <c r="AD148" s="1442"/>
    </row>
    <row r="149" spans="1:30" s="34" customFormat="1" ht="24" customHeight="1" x14ac:dyDescent="0.2">
      <c r="A149" s="1527" t="str">
        <f>CONCATENATE('01_Carga'!$M$5,"_",$F149)</f>
        <v>FI__132</v>
      </c>
      <c r="B149" s="1527"/>
      <c r="C149" s="1558" t="str">
        <f t="shared" si="14"/>
        <v/>
      </c>
      <c r="D149" s="1559"/>
      <c r="E149" s="1557" t="str">
        <f t="shared" si="15"/>
        <v/>
      </c>
      <c r="F149" s="1201">
        <v>132</v>
      </c>
      <c r="G149" s="134" t="str">
        <f>IF(ISERROR(VLOOKUP($A149,Aspirantes!$A:$H,Aspirantes!$E$1,FALSE)),"",VLOOKUP($A149,Aspirantes!$A:$H,Aspirantes!$E$1,FALSE))</f>
        <v/>
      </c>
      <c r="H149" s="724" t="str">
        <f>IF(ISERROR(VLOOKUP($A149,Aspirantes!$A:$H,Aspirantes!$F$1,FALSE)),"",VLOOKUP($A149,Aspirantes!$A:$H,Aspirantes!$F$1,FALSE))</f>
        <v/>
      </c>
      <c r="I149" s="729" t="str">
        <f>IF(ISERROR(VLOOKUP($A149,Aspirantes!$A:$H,Aspirantes!$G$1,FALSE)),"",VLOOKUP($A149,Aspirantes!$A:$H,Aspirantes!$G$1,FALSE))</f>
        <v/>
      </c>
      <c r="J149" s="674" t="str">
        <f>IF(ISERROR(VLOOKUP($A149,Aspirantes!$A:$H,Aspirantes!$H$1,FALSE)),"",VLOOKUP($A149,Aspirantes!$A:$H,Aspirantes!$H$1,FALSE))</f>
        <v/>
      </c>
      <c r="K149" s="153"/>
      <c r="L149" s="553"/>
      <c r="M149" s="549"/>
      <c r="N149" s="228"/>
      <c r="O149" s="1657"/>
      <c r="P149" s="1255"/>
      <c r="Q149" s="1506" t="str">
        <f t="shared" si="12"/>
        <v/>
      </c>
      <c r="R149" s="1469">
        <f t="shared" si="13"/>
        <v>0</v>
      </c>
      <c r="S149" s="1442"/>
      <c r="T149" s="1442"/>
      <c r="U149" s="1442"/>
      <c r="V149" s="1442"/>
      <c r="W149" s="1442"/>
      <c r="X149" s="1442"/>
      <c r="Y149" s="1442"/>
      <c r="Z149" s="1442"/>
      <c r="AA149" s="1442"/>
      <c r="AB149" s="1442"/>
      <c r="AC149" s="1442"/>
      <c r="AD149" s="1442"/>
    </row>
    <row r="150" spans="1:30" s="34" customFormat="1" ht="24" customHeight="1" x14ac:dyDescent="0.2">
      <c r="A150" s="1527" t="str">
        <f>CONCATENATE('01_Carga'!$M$5,"_",$F150)</f>
        <v>FI__133</v>
      </c>
      <c r="B150" s="1527"/>
      <c r="C150" s="1558" t="str">
        <f t="shared" si="14"/>
        <v/>
      </c>
      <c r="D150" s="1559"/>
      <c r="E150" s="1557" t="str">
        <f t="shared" si="15"/>
        <v/>
      </c>
      <c r="F150" s="1201">
        <v>133</v>
      </c>
      <c r="G150" s="134" t="str">
        <f>IF(ISERROR(VLOOKUP($A150,Aspirantes!$A:$H,Aspirantes!$E$1,FALSE)),"",VLOOKUP($A150,Aspirantes!$A:$H,Aspirantes!$E$1,FALSE))</f>
        <v/>
      </c>
      <c r="H150" s="724" t="str">
        <f>IF(ISERROR(VLOOKUP($A150,Aspirantes!$A:$H,Aspirantes!$F$1,FALSE)),"",VLOOKUP($A150,Aspirantes!$A:$H,Aspirantes!$F$1,FALSE))</f>
        <v/>
      </c>
      <c r="I150" s="729" t="str">
        <f>IF(ISERROR(VLOOKUP($A150,Aspirantes!$A:$H,Aspirantes!$G$1,FALSE)),"",VLOOKUP($A150,Aspirantes!$A:$H,Aspirantes!$G$1,FALSE))</f>
        <v/>
      </c>
      <c r="J150" s="674" t="str">
        <f>IF(ISERROR(VLOOKUP($A150,Aspirantes!$A:$H,Aspirantes!$H$1,FALSE)),"",VLOOKUP($A150,Aspirantes!$A:$H,Aspirantes!$H$1,FALSE))</f>
        <v/>
      </c>
      <c r="K150" s="153"/>
      <c r="L150" s="553"/>
      <c r="M150" s="549"/>
      <c r="N150" s="228"/>
      <c r="O150" s="1657"/>
      <c r="P150" s="1255"/>
      <c r="Q150" s="1506" t="str">
        <f t="shared" si="12"/>
        <v/>
      </c>
      <c r="R150" s="1469">
        <f t="shared" si="13"/>
        <v>0</v>
      </c>
      <c r="S150" s="1442"/>
      <c r="T150" s="1442"/>
      <c r="U150" s="1442"/>
      <c r="V150" s="1442"/>
      <c r="W150" s="1442"/>
      <c r="X150" s="1442"/>
      <c r="Y150" s="1442"/>
      <c r="Z150" s="1442"/>
      <c r="AA150" s="1442"/>
      <c r="AB150" s="1442"/>
      <c r="AC150" s="1442"/>
      <c r="AD150" s="1442"/>
    </row>
    <row r="151" spans="1:30" s="34" customFormat="1" ht="24" customHeight="1" x14ac:dyDescent="0.2">
      <c r="A151" s="1527" t="str">
        <f>CONCATENATE('01_Carga'!$M$5,"_",$F151)</f>
        <v>FI__134</v>
      </c>
      <c r="B151" s="1527"/>
      <c r="C151" s="1558" t="str">
        <f t="shared" si="14"/>
        <v/>
      </c>
      <c r="D151" s="1559"/>
      <c r="E151" s="1557" t="str">
        <f t="shared" si="15"/>
        <v/>
      </c>
      <c r="F151" s="1201">
        <v>134</v>
      </c>
      <c r="G151" s="134" t="str">
        <f>IF(ISERROR(VLOOKUP($A151,Aspirantes!$A:$H,Aspirantes!$E$1,FALSE)),"",VLOOKUP($A151,Aspirantes!$A:$H,Aspirantes!$E$1,FALSE))</f>
        <v/>
      </c>
      <c r="H151" s="724" t="str">
        <f>IF(ISERROR(VLOOKUP($A151,Aspirantes!$A:$H,Aspirantes!$F$1,FALSE)),"",VLOOKUP($A151,Aspirantes!$A:$H,Aspirantes!$F$1,FALSE))</f>
        <v/>
      </c>
      <c r="I151" s="729" t="str">
        <f>IF(ISERROR(VLOOKUP($A151,Aspirantes!$A:$H,Aspirantes!$G$1,FALSE)),"",VLOOKUP($A151,Aspirantes!$A:$H,Aspirantes!$G$1,FALSE))</f>
        <v/>
      </c>
      <c r="J151" s="674" t="str">
        <f>IF(ISERROR(VLOOKUP($A151,Aspirantes!$A:$H,Aspirantes!$H$1,FALSE)),"",VLOOKUP($A151,Aspirantes!$A:$H,Aspirantes!$H$1,FALSE))</f>
        <v/>
      </c>
      <c r="K151" s="153"/>
      <c r="L151" s="553"/>
      <c r="M151" s="549"/>
      <c r="N151" s="228"/>
      <c r="O151" s="1657"/>
      <c r="P151" s="1255"/>
      <c r="Q151" s="1506" t="str">
        <f t="shared" si="12"/>
        <v/>
      </c>
      <c r="R151" s="1469">
        <f t="shared" si="13"/>
        <v>0</v>
      </c>
      <c r="S151" s="1442"/>
      <c r="T151" s="1442"/>
      <c r="U151" s="1442"/>
      <c r="V151" s="1442"/>
      <c r="W151" s="1442"/>
      <c r="X151" s="1442"/>
      <c r="Y151" s="1442"/>
      <c r="Z151" s="1442"/>
      <c r="AA151" s="1442"/>
      <c r="AB151" s="1442"/>
      <c r="AC151" s="1442"/>
      <c r="AD151" s="1442"/>
    </row>
    <row r="152" spans="1:30" s="34" customFormat="1" ht="24" customHeight="1" x14ac:dyDescent="0.2">
      <c r="A152" s="1527" t="str">
        <f>CONCATENATE('01_Carga'!$M$5,"_",$F152)</f>
        <v>FI__135</v>
      </c>
      <c r="B152" s="1527"/>
      <c r="C152" s="1558" t="str">
        <f t="shared" si="14"/>
        <v/>
      </c>
      <c r="D152" s="1559"/>
      <c r="E152" s="1557" t="str">
        <f t="shared" si="15"/>
        <v/>
      </c>
      <c r="F152" s="1201">
        <v>135</v>
      </c>
      <c r="G152" s="134" t="str">
        <f>IF(ISERROR(VLOOKUP($A152,Aspirantes!$A:$H,Aspirantes!$E$1,FALSE)),"",VLOOKUP($A152,Aspirantes!$A:$H,Aspirantes!$E$1,FALSE))</f>
        <v/>
      </c>
      <c r="H152" s="724" t="str">
        <f>IF(ISERROR(VLOOKUP($A152,Aspirantes!$A:$H,Aspirantes!$F$1,FALSE)),"",VLOOKUP($A152,Aspirantes!$A:$H,Aspirantes!$F$1,FALSE))</f>
        <v/>
      </c>
      <c r="I152" s="729" t="str">
        <f>IF(ISERROR(VLOOKUP($A152,Aspirantes!$A:$H,Aspirantes!$G$1,FALSE)),"",VLOOKUP($A152,Aspirantes!$A:$H,Aspirantes!$G$1,FALSE))</f>
        <v/>
      </c>
      <c r="J152" s="674" t="str">
        <f>IF(ISERROR(VLOOKUP($A152,Aspirantes!$A:$H,Aspirantes!$H$1,FALSE)),"",VLOOKUP($A152,Aspirantes!$A:$H,Aspirantes!$H$1,FALSE))</f>
        <v/>
      </c>
      <c r="K152" s="153"/>
      <c r="L152" s="553"/>
      <c r="M152" s="549"/>
      <c r="N152" s="228"/>
      <c r="O152" s="1657"/>
      <c r="P152" s="1255"/>
      <c r="Q152" s="1506" t="str">
        <f t="shared" si="12"/>
        <v/>
      </c>
      <c r="R152" s="1469">
        <f t="shared" si="13"/>
        <v>0</v>
      </c>
      <c r="S152" s="1442"/>
      <c r="T152" s="1442"/>
      <c r="U152" s="1442"/>
      <c r="V152" s="1442"/>
      <c r="W152" s="1442"/>
      <c r="X152" s="1442"/>
      <c r="Y152" s="1442"/>
      <c r="Z152" s="1442"/>
      <c r="AA152" s="1442"/>
      <c r="AB152" s="1442"/>
      <c r="AC152" s="1442"/>
      <c r="AD152" s="1442"/>
    </row>
    <row r="153" spans="1:30" s="34" customFormat="1" ht="24" customHeight="1" x14ac:dyDescent="0.2">
      <c r="A153" s="1527" t="str">
        <f>CONCATENATE('01_Carga'!$M$5,"_",$F153)</f>
        <v>FI__136</v>
      </c>
      <c r="B153" s="1527"/>
      <c r="C153" s="1558" t="str">
        <f t="shared" si="14"/>
        <v/>
      </c>
      <c r="D153" s="1559"/>
      <c r="E153" s="1557" t="str">
        <f t="shared" si="15"/>
        <v/>
      </c>
      <c r="F153" s="1201">
        <v>136</v>
      </c>
      <c r="G153" s="134" t="str">
        <f>IF(ISERROR(VLOOKUP($A153,Aspirantes!$A:$H,Aspirantes!$E$1,FALSE)),"",VLOOKUP($A153,Aspirantes!$A:$H,Aspirantes!$E$1,FALSE))</f>
        <v/>
      </c>
      <c r="H153" s="724" t="str">
        <f>IF(ISERROR(VLOOKUP($A153,Aspirantes!$A:$H,Aspirantes!$F$1,FALSE)),"",VLOOKUP($A153,Aspirantes!$A:$H,Aspirantes!$F$1,FALSE))</f>
        <v/>
      </c>
      <c r="I153" s="729" t="str">
        <f>IF(ISERROR(VLOOKUP($A153,Aspirantes!$A:$H,Aspirantes!$G$1,FALSE)),"",VLOOKUP($A153,Aspirantes!$A:$H,Aspirantes!$G$1,FALSE))</f>
        <v/>
      </c>
      <c r="J153" s="674" t="str">
        <f>IF(ISERROR(VLOOKUP($A153,Aspirantes!$A:$H,Aspirantes!$H$1,FALSE)),"",VLOOKUP($A153,Aspirantes!$A:$H,Aspirantes!$H$1,FALSE))</f>
        <v/>
      </c>
      <c r="K153" s="153"/>
      <c r="L153" s="553"/>
      <c r="M153" s="549"/>
      <c r="N153" s="228"/>
      <c r="O153" s="1657"/>
      <c r="P153" s="1255"/>
      <c r="Q153" s="1506" t="str">
        <f t="shared" si="12"/>
        <v/>
      </c>
      <c r="R153" s="1469">
        <f t="shared" si="13"/>
        <v>0</v>
      </c>
      <c r="S153" s="1442"/>
      <c r="T153" s="1442"/>
      <c r="U153" s="1442"/>
      <c r="V153" s="1442"/>
      <c r="W153" s="1442"/>
      <c r="X153" s="1442"/>
      <c r="Y153" s="1442"/>
      <c r="Z153" s="1442"/>
      <c r="AA153" s="1442"/>
      <c r="AB153" s="1442"/>
      <c r="AC153" s="1442"/>
      <c r="AD153" s="1442"/>
    </row>
    <row r="154" spans="1:30" s="34" customFormat="1" ht="24" customHeight="1" x14ac:dyDescent="0.2">
      <c r="A154" s="1527" t="str">
        <f>CONCATENATE('01_Carga'!$M$5,"_",$F154)</f>
        <v>FI__137</v>
      </c>
      <c r="B154" s="1527"/>
      <c r="C154" s="1558" t="str">
        <f t="shared" si="14"/>
        <v/>
      </c>
      <c r="D154" s="1559"/>
      <c r="E154" s="1557" t="str">
        <f t="shared" si="15"/>
        <v/>
      </c>
      <c r="F154" s="1201">
        <v>137</v>
      </c>
      <c r="G154" s="134" t="str">
        <f>IF(ISERROR(VLOOKUP($A154,Aspirantes!$A:$H,Aspirantes!$E$1,FALSE)),"",VLOOKUP($A154,Aspirantes!$A:$H,Aspirantes!$E$1,FALSE))</f>
        <v/>
      </c>
      <c r="H154" s="724" t="str">
        <f>IF(ISERROR(VLOOKUP($A154,Aspirantes!$A:$H,Aspirantes!$F$1,FALSE)),"",VLOOKUP($A154,Aspirantes!$A:$H,Aspirantes!$F$1,FALSE))</f>
        <v/>
      </c>
      <c r="I154" s="729" t="str">
        <f>IF(ISERROR(VLOOKUP($A154,Aspirantes!$A:$H,Aspirantes!$G$1,FALSE)),"",VLOOKUP($A154,Aspirantes!$A:$H,Aspirantes!$G$1,FALSE))</f>
        <v/>
      </c>
      <c r="J154" s="674" t="str">
        <f>IF(ISERROR(VLOOKUP($A154,Aspirantes!$A:$H,Aspirantes!$H$1,FALSE)),"",VLOOKUP($A154,Aspirantes!$A:$H,Aspirantes!$H$1,FALSE))</f>
        <v/>
      </c>
      <c r="K154" s="153"/>
      <c r="L154" s="553"/>
      <c r="M154" s="549"/>
      <c r="N154" s="228"/>
      <c r="O154" s="1657"/>
      <c r="P154" s="1255"/>
      <c r="Q154" s="1506" t="str">
        <f t="shared" si="12"/>
        <v/>
      </c>
      <c r="R154" s="1469">
        <f t="shared" si="13"/>
        <v>0</v>
      </c>
      <c r="S154" s="1442"/>
      <c r="T154" s="1442"/>
      <c r="U154" s="1442"/>
      <c r="V154" s="1442"/>
      <c r="W154" s="1442"/>
      <c r="X154" s="1442"/>
      <c r="Y154" s="1442"/>
      <c r="Z154" s="1442"/>
      <c r="AA154" s="1442"/>
      <c r="AB154" s="1442"/>
      <c r="AC154" s="1442"/>
      <c r="AD154" s="1442"/>
    </row>
    <row r="155" spans="1:30" s="34" customFormat="1" ht="24" customHeight="1" x14ac:dyDescent="0.2">
      <c r="A155" s="1527" t="str">
        <f>CONCATENATE('01_Carga'!$M$5,"_",$F155)</f>
        <v>FI__138</v>
      </c>
      <c r="B155" s="1527"/>
      <c r="C155" s="1558" t="str">
        <f t="shared" si="14"/>
        <v/>
      </c>
      <c r="D155" s="1559"/>
      <c r="E155" s="1557" t="str">
        <f t="shared" si="15"/>
        <v/>
      </c>
      <c r="F155" s="1201">
        <v>138</v>
      </c>
      <c r="G155" s="134" t="str">
        <f>IF(ISERROR(VLOOKUP($A155,Aspirantes!$A:$H,Aspirantes!$E$1,FALSE)),"",VLOOKUP($A155,Aspirantes!$A:$H,Aspirantes!$E$1,FALSE))</f>
        <v/>
      </c>
      <c r="H155" s="724" t="str">
        <f>IF(ISERROR(VLOOKUP($A155,Aspirantes!$A:$H,Aspirantes!$F$1,FALSE)),"",VLOOKUP($A155,Aspirantes!$A:$H,Aspirantes!$F$1,FALSE))</f>
        <v/>
      </c>
      <c r="I155" s="729" t="str">
        <f>IF(ISERROR(VLOOKUP($A155,Aspirantes!$A:$H,Aspirantes!$G$1,FALSE)),"",VLOOKUP($A155,Aspirantes!$A:$H,Aspirantes!$G$1,FALSE))</f>
        <v/>
      </c>
      <c r="J155" s="674" t="str">
        <f>IF(ISERROR(VLOOKUP($A155,Aspirantes!$A:$H,Aspirantes!$H$1,FALSE)),"",VLOOKUP($A155,Aspirantes!$A:$H,Aspirantes!$H$1,FALSE))</f>
        <v/>
      </c>
      <c r="K155" s="153"/>
      <c r="L155" s="553"/>
      <c r="M155" s="549"/>
      <c r="N155" s="228"/>
      <c r="O155" s="1657"/>
      <c r="P155" s="1255"/>
      <c r="Q155" s="1506" t="str">
        <f t="shared" si="12"/>
        <v/>
      </c>
      <c r="R155" s="1469">
        <f t="shared" si="13"/>
        <v>0</v>
      </c>
      <c r="S155" s="1442"/>
      <c r="T155" s="1442"/>
      <c r="U155" s="1442"/>
      <c r="V155" s="1442"/>
      <c r="W155" s="1442"/>
      <c r="X155" s="1442"/>
      <c r="Y155" s="1442"/>
      <c r="Z155" s="1442"/>
      <c r="AA155" s="1442"/>
      <c r="AB155" s="1442"/>
      <c r="AC155" s="1442"/>
      <c r="AD155" s="1442"/>
    </row>
    <row r="156" spans="1:30" s="34" customFormat="1" ht="24" customHeight="1" x14ac:dyDescent="0.2">
      <c r="A156" s="1527" t="str">
        <f>CONCATENATE('01_Carga'!$M$5,"_",$F156)</f>
        <v>FI__139</v>
      </c>
      <c r="B156" s="1527"/>
      <c r="C156" s="1558" t="str">
        <f t="shared" si="14"/>
        <v/>
      </c>
      <c r="D156" s="1559"/>
      <c r="E156" s="1557" t="str">
        <f t="shared" si="15"/>
        <v/>
      </c>
      <c r="F156" s="1201">
        <v>139</v>
      </c>
      <c r="G156" s="134" t="str">
        <f>IF(ISERROR(VLOOKUP($A156,Aspirantes!$A:$H,Aspirantes!$E$1,FALSE)),"",VLOOKUP($A156,Aspirantes!$A:$H,Aspirantes!$E$1,FALSE))</f>
        <v/>
      </c>
      <c r="H156" s="724" t="str">
        <f>IF(ISERROR(VLOOKUP($A156,Aspirantes!$A:$H,Aspirantes!$F$1,FALSE)),"",VLOOKUP($A156,Aspirantes!$A:$H,Aspirantes!$F$1,FALSE))</f>
        <v/>
      </c>
      <c r="I156" s="729" t="str">
        <f>IF(ISERROR(VLOOKUP($A156,Aspirantes!$A:$H,Aspirantes!$G$1,FALSE)),"",VLOOKUP($A156,Aspirantes!$A:$H,Aspirantes!$G$1,FALSE))</f>
        <v/>
      </c>
      <c r="J156" s="674" t="str">
        <f>IF(ISERROR(VLOOKUP($A156,Aspirantes!$A:$H,Aspirantes!$H$1,FALSE)),"",VLOOKUP($A156,Aspirantes!$A:$H,Aspirantes!$H$1,FALSE))</f>
        <v/>
      </c>
      <c r="K156" s="153"/>
      <c r="L156" s="553"/>
      <c r="M156" s="549"/>
      <c r="N156" s="228"/>
      <c r="O156" s="1657"/>
      <c r="P156" s="1255"/>
      <c r="Q156" s="1506" t="str">
        <f t="shared" si="12"/>
        <v/>
      </c>
      <c r="R156" s="1469">
        <f t="shared" si="13"/>
        <v>0</v>
      </c>
      <c r="S156" s="1442"/>
      <c r="T156" s="1442"/>
      <c r="U156" s="1442"/>
      <c r="V156" s="1442"/>
      <c r="W156" s="1442"/>
      <c r="X156" s="1442"/>
      <c r="Y156" s="1442"/>
      <c r="Z156" s="1442"/>
      <c r="AA156" s="1442"/>
      <c r="AB156" s="1442"/>
      <c r="AC156" s="1442"/>
      <c r="AD156" s="1442"/>
    </row>
    <row r="157" spans="1:30" s="34" customFormat="1" ht="24" customHeight="1" x14ac:dyDescent="0.2">
      <c r="A157" s="1527" t="str">
        <f>CONCATENATE('01_Carga'!$M$5,"_",$F157)</f>
        <v>FI__140</v>
      </c>
      <c r="B157" s="1527"/>
      <c r="C157" s="1558" t="str">
        <f t="shared" si="14"/>
        <v/>
      </c>
      <c r="D157" s="1559"/>
      <c r="E157" s="1557" t="str">
        <f t="shared" si="15"/>
        <v/>
      </c>
      <c r="F157" s="1201">
        <v>140</v>
      </c>
      <c r="G157" s="134" t="str">
        <f>IF(ISERROR(VLOOKUP($A157,Aspirantes!$A:$H,Aspirantes!$E$1,FALSE)),"",VLOOKUP($A157,Aspirantes!$A:$H,Aspirantes!$E$1,FALSE))</f>
        <v/>
      </c>
      <c r="H157" s="724" t="str">
        <f>IF(ISERROR(VLOOKUP($A157,Aspirantes!$A:$H,Aspirantes!$F$1,FALSE)),"",VLOOKUP($A157,Aspirantes!$A:$H,Aspirantes!$F$1,FALSE))</f>
        <v/>
      </c>
      <c r="I157" s="729" t="str">
        <f>IF(ISERROR(VLOOKUP($A157,Aspirantes!$A:$H,Aspirantes!$G$1,FALSE)),"",VLOOKUP($A157,Aspirantes!$A:$H,Aspirantes!$G$1,FALSE))</f>
        <v/>
      </c>
      <c r="J157" s="674" t="str">
        <f>IF(ISERROR(VLOOKUP($A157,Aspirantes!$A:$H,Aspirantes!$H$1,FALSE)),"",VLOOKUP($A157,Aspirantes!$A:$H,Aspirantes!$H$1,FALSE))</f>
        <v/>
      </c>
      <c r="K157" s="153"/>
      <c r="L157" s="553"/>
      <c r="M157" s="549"/>
      <c r="N157" s="228"/>
      <c r="O157" s="1657"/>
      <c r="P157" s="1255"/>
      <c r="Q157" s="1506" t="str">
        <f t="shared" si="12"/>
        <v/>
      </c>
      <c r="R157" s="1469">
        <f t="shared" si="13"/>
        <v>0</v>
      </c>
      <c r="S157" s="1442"/>
      <c r="T157" s="1442"/>
      <c r="U157" s="1442"/>
      <c r="V157" s="1442"/>
      <c r="W157" s="1442"/>
      <c r="X157" s="1442"/>
      <c r="Y157" s="1442"/>
      <c r="Z157" s="1442"/>
      <c r="AA157" s="1442"/>
      <c r="AB157" s="1442"/>
      <c r="AC157" s="1442"/>
      <c r="AD157" s="1442"/>
    </row>
    <row r="158" spans="1:30" s="34" customFormat="1" ht="24" customHeight="1" x14ac:dyDescent="0.2">
      <c r="A158" s="1527" t="str">
        <f>CONCATENATE('01_Carga'!$M$5,"_",$F158)</f>
        <v>FI__141</v>
      </c>
      <c r="B158" s="1527"/>
      <c r="C158" s="1558" t="str">
        <f t="shared" si="14"/>
        <v/>
      </c>
      <c r="D158" s="1559"/>
      <c r="E158" s="1557" t="str">
        <f t="shared" si="15"/>
        <v/>
      </c>
      <c r="F158" s="1201">
        <v>141</v>
      </c>
      <c r="G158" s="134" t="str">
        <f>IF(ISERROR(VLOOKUP($A158,Aspirantes!$A:$H,Aspirantes!$E$1,FALSE)),"",VLOOKUP($A158,Aspirantes!$A:$H,Aspirantes!$E$1,FALSE))</f>
        <v/>
      </c>
      <c r="H158" s="724" t="str">
        <f>IF(ISERROR(VLOOKUP($A158,Aspirantes!$A:$H,Aspirantes!$F$1,FALSE)),"",VLOOKUP($A158,Aspirantes!$A:$H,Aspirantes!$F$1,FALSE))</f>
        <v/>
      </c>
      <c r="I158" s="729" t="str">
        <f>IF(ISERROR(VLOOKUP($A158,Aspirantes!$A:$H,Aspirantes!$G$1,FALSE)),"",VLOOKUP($A158,Aspirantes!$A:$H,Aspirantes!$G$1,FALSE))</f>
        <v/>
      </c>
      <c r="J158" s="674" t="str">
        <f>IF(ISERROR(VLOOKUP($A158,Aspirantes!$A:$H,Aspirantes!$H$1,FALSE)),"",VLOOKUP($A158,Aspirantes!$A:$H,Aspirantes!$H$1,FALSE))</f>
        <v/>
      </c>
      <c r="K158" s="153"/>
      <c r="L158" s="553"/>
      <c r="M158" s="549"/>
      <c r="N158" s="228"/>
      <c r="O158" s="1657"/>
      <c r="P158" s="1255"/>
      <c r="Q158" s="1506" t="str">
        <f t="shared" si="12"/>
        <v/>
      </c>
      <c r="R158" s="1469">
        <f t="shared" si="13"/>
        <v>0</v>
      </c>
      <c r="S158" s="1442"/>
      <c r="T158" s="1442"/>
      <c r="U158" s="1442"/>
      <c r="V158" s="1442"/>
      <c r="W158" s="1442"/>
      <c r="X158" s="1442"/>
      <c r="Y158" s="1442"/>
      <c r="Z158" s="1442"/>
      <c r="AA158" s="1442"/>
      <c r="AB158" s="1442"/>
      <c r="AC158" s="1442"/>
      <c r="AD158" s="1442"/>
    </row>
    <row r="159" spans="1:30" s="34" customFormat="1" ht="24" customHeight="1" x14ac:dyDescent="0.2">
      <c r="A159" s="1527" t="str">
        <f>CONCATENATE('01_Carga'!$M$5,"_",$F159)</f>
        <v>FI__142</v>
      </c>
      <c r="B159" s="1527"/>
      <c r="C159" s="1558" t="str">
        <f t="shared" si="14"/>
        <v/>
      </c>
      <c r="D159" s="1559"/>
      <c r="E159" s="1557" t="str">
        <f t="shared" si="15"/>
        <v/>
      </c>
      <c r="F159" s="1201">
        <v>142</v>
      </c>
      <c r="G159" s="134" t="str">
        <f>IF(ISERROR(VLOOKUP($A159,Aspirantes!$A:$H,Aspirantes!$E$1,FALSE)),"",VLOOKUP($A159,Aspirantes!$A:$H,Aspirantes!$E$1,FALSE))</f>
        <v/>
      </c>
      <c r="H159" s="724" t="str">
        <f>IF(ISERROR(VLOOKUP($A159,Aspirantes!$A:$H,Aspirantes!$F$1,FALSE)),"",VLOOKUP($A159,Aspirantes!$A:$H,Aspirantes!$F$1,FALSE))</f>
        <v/>
      </c>
      <c r="I159" s="729" t="str">
        <f>IF(ISERROR(VLOOKUP($A159,Aspirantes!$A:$H,Aspirantes!$G$1,FALSE)),"",VLOOKUP($A159,Aspirantes!$A:$H,Aspirantes!$G$1,FALSE))</f>
        <v/>
      </c>
      <c r="J159" s="674" t="str">
        <f>IF(ISERROR(VLOOKUP($A159,Aspirantes!$A:$H,Aspirantes!$H$1,FALSE)),"",VLOOKUP($A159,Aspirantes!$A:$H,Aspirantes!$H$1,FALSE))</f>
        <v/>
      </c>
      <c r="K159" s="153"/>
      <c r="L159" s="553"/>
      <c r="M159" s="549"/>
      <c r="N159" s="228"/>
      <c r="O159" s="1657"/>
      <c r="P159" s="1255"/>
      <c r="Q159" s="1506" t="str">
        <f t="shared" si="12"/>
        <v/>
      </c>
      <c r="R159" s="1469">
        <f t="shared" si="13"/>
        <v>0</v>
      </c>
      <c r="S159" s="1442"/>
      <c r="T159" s="1442"/>
      <c r="U159" s="1442"/>
      <c r="V159" s="1442"/>
      <c r="W159" s="1442"/>
      <c r="X159" s="1442"/>
      <c r="Y159" s="1442"/>
      <c r="Z159" s="1442"/>
      <c r="AA159" s="1442"/>
      <c r="AB159" s="1442"/>
      <c r="AC159" s="1442"/>
      <c r="AD159" s="1442"/>
    </row>
    <row r="160" spans="1:30" s="34" customFormat="1" ht="24" customHeight="1" x14ac:dyDescent="0.2">
      <c r="A160" s="1527" t="str">
        <f>CONCATENATE('01_Carga'!$M$5,"_",$F160)</f>
        <v>FI__143</v>
      </c>
      <c r="B160" s="1527"/>
      <c r="C160" s="1558" t="str">
        <f t="shared" si="14"/>
        <v/>
      </c>
      <c r="D160" s="1559"/>
      <c r="E160" s="1557" t="str">
        <f t="shared" si="15"/>
        <v/>
      </c>
      <c r="F160" s="1201">
        <v>143</v>
      </c>
      <c r="G160" s="134" t="str">
        <f>IF(ISERROR(VLOOKUP($A160,Aspirantes!$A:$H,Aspirantes!$E$1,FALSE)),"",VLOOKUP($A160,Aspirantes!$A:$H,Aspirantes!$E$1,FALSE))</f>
        <v/>
      </c>
      <c r="H160" s="724" t="str">
        <f>IF(ISERROR(VLOOKUP($A160,Aspirantes!$A:$H,Aspirantes!$F$1,FALSE)),"",VLOOKUP($A160,Aspirantes!$A:$H,Aspirantes!$F$1,FALSE))</f>
        <v/>
      </c>
      <c r="I160" s="729" t="str">
        <f>IF(ISERROR(VLOOKUP($A160,Aspirantes!$A:$H,Aspirantes!$G$1,FALSE)),"",VLOOKUP($A160,Aspirantes!$A:$H,Aspirantes!$G$1,FALSE))</f>
        <v/>
      </c>
      <c r="J160" s="674" t="str">
        <f>IF(ISERROR(VLOOKUP($A160,Aspirantes!$A:$H,Aspirantes!$H$1,FALSE)),"",VLOOKUP($A160,Aspirantes!$A:$H,Aspirantes!$H$1,FALSE))</f>
        <v/>
      </c>
      <c r="K160" s="153"/>
      <c r="L160" s="553"/>
      <c r="M160" s="549"/>
      <c r="N160" s="228"/>
      <c r="O160" s="1657"/>
      <c r="P160" s="1255"/>
      <c r="Q160" s="1506" t="str">
        <f t="shared" si="12"/>
        <v/>
      </c>
      <c r="R160" s="1469">
        <f t="shared" si="13"/>
        <v>0</v>
      </c>
      <c r="S160" s="1442"/>
      <c r="T160" s="1442"/>
      <c r="U160" s="1442"/>
      <c r="V160" s="1442"/>
      <c r="W160" s="1442"/>
      <c r="X160" s="1442"/>
      <c r="Y160" s="1442"/>
      <c r="Z160" s="1442"/>
      <c r="AA160" s="1442"/>
      <c r="AB160" s="1442"/>
      <c r="AC160" s="1442"/>
      <c r="AD160" s="1442"/>
    </row>
    <row r="161" spans="1:30" s="34" customFormat="1" ht="24" customHeight="1" x14ac:dyDescent="0.2">
      <c r="A161" s="1527" t="str">
        <f>CONCATENATE('01_Carga'!$M$5,"_",$F161)</f>
        <v>FI__144</v>
      </c>
      <c r="B161" s="1527"/>
      <c r="C161" s="1558" t="str">
        <f t="shared" si="14"/>
        <v/>
      </c>
      <c r="D161" s="1559"/>
      <c r="E161" s="1557" t="str">
        <f t="shared" si="15"/>
        <v/>
      </c>
      <c r="F161" s="1201">
        <v>144</v>
      </c>
      <c r="G161" s="134" t="str">
        <f>IF(ISERROR(VLOOKUP($A161,Aspirantes!$A:$H,Aspirantes!$E$1,FALSE)),"",VLOOKUP($A161,Aspirantes!$A:$H,Aspirantes!$E$1,FALSE))</f>
        <v/>
      </c>
      <c r="H161" s="724" t="str">
        <f>IF(ISERROR(VLOOKUP($A161,Aspirantes!$A:$H,Aspirantes!$F$1,FALSE)),"",VLOOKUP($A161,Aspirantes!$A:$H,Aspirantes!$F$1,FALSE))</f>
        <v/>
      </c>
      <c r="I161" s="729" t="str">
        <f>IF(ISERROR(VLOOKUP($A161,Aspirantes!$A:$H,Aspirantes!$G$1,FALSE)),"",VLOOKUP($A161,Aspirantes!$A:$H,Aspirantes!$G$1,FALSE))</f>
        <v/>
      </c>
      <c r="J161" s="674" t="str">
        <f>IF(ISERROR(VLOOKUP($A161,Aspirantes!$A:$H,Aspirantes!$H$1,FALSE)),"",VLOOKUP($A161,Aspirantes!$A:$H,Aspirantes!$H$1,FALSE))</f>
        <v/>
      </c>
      <c r="K161" s="153"/>
      <c r="L161" s="553"/>
      <c r="M161" s="549"/>
      <c r="N161" s="228"/>
      <c r="O161" s="1657"/>
      <c r="P161" s="1255"/>
      <c r="Q161" s="1506" t="str">
        <f t="shared" si="12"/>
        <v/>
      </c>
      <c r="R161" s="1469">
        <f t="shared" si="13"/>
        <v>0</v>
      </c>
      <c r="S161" s="1442"/>
      <c r="T161" s="1442"/>
      <c r="U161" s="1442"/>
      <c r="V161" s="1442"/>
      <c r="W161" s="1442"/>
      <c r="X161" s="1442"/>
      <c r="Y161" s="1442"/>
      <c r="Z161" s="1442"/>
      <c r="AA161" s="1442"/>
      <c r="AB161" s="1442"/>
      <c r="AC161" s="1442"/>
      <c r="AD161" s="1442"/>
    </row>
    <row r="162" spans="1:30" s="34" customFormat="1" ht="24" customHeight="1" x14ac:dyDescent="0.2">
      <c r="A162" s="1527" t="str">
        <f>CONCATENATE('01_Carga'!$M$5,"_",$F162)</f>
        <v>FI__145</v>
      </c>
      <c r="B162" s="1527"/>
      <c r="C162" s="1558" t="str">
        <f t="shared" si="14"/>
        <v/>
      </c>
      <c r="D162" s="1559"/>
      <c r="E162" s="1557" t="str">
        <f t="shared" si="15"/>
        <v/>
      </c>
      <c r="F162" s="1201">
        <v>145</v>
      </c>
      <c r="G162" s="134" t="str">
        <f>IF(ISERROR(VLOOKUP($A162,Aspirantes!$A:$H,Aspirantes!$E$1,FALSE)),"",VLOOKUP($A162,Aspirantes!$A:$H,Aspirantes!$E$1,FALSE))</f>
        <v/>
      </c>
      <c r="H162" s="724" t="str">
        <f>IF(ISERROR(VLOOKUP($A162,Aspirantes!$A:$H,Aspirantes!$F$1,FALSE)),"",VLOOKUP($A162,Aspirantes!$A:$H,Aspirantes!$F$1,FALSE))</f>
        <v/>
      </c>
      <c r="I162" s="729" t="str">
        <f>IF(ISERROR(VLOOKUP($A162,Aspirantes!$A:$H,Aspirantes!$G$1,FALSE)),"",VLOOKUP($A162,Aspirantes!$A:$H,Aspirantes!$G$1,FALSE))</f>
        <v/>
      </c>
      <c r="J162" s="674" t="str">
        <f>IF(ISERROR(VLOOKUP($A162,Aspirantes!$A:$H,Aspirantes!$H$1,FALSE)),"",VLOOKUP($A162,Aspirantes!$A:$H,Aspirantes!$H$1,FALSE))</f>
        <v/>
      </c>
      <c r="K162" s="153"/>
      <c r="L162" s="553"/>
      <c r="M162" s="549"/>
      <c r="N162" s="228"/>
      <c r="O162" s="1657"/>
      <c r="P162" s="1255"/>
      <c r="Q162" s="1506" t="str">
        <f t="shared" si="12"/>
        <v/>
      </c>
      <c r="R162" s="1469">
        <f t="shared" si="13"/>
        <v>0</v>
      </c>
      <c r="S162" s="1442"/>
      <c r="T162" s="1442"/>
      <c r="U162" s="1442"/>
      <c r="V162" s="1442"/>
      <c r="W162" s="1442"/>
      <c r="X162" s="1442"/>
      <c r="Y162" s="1442"/>
      <c r="Z162" s="1442"/>
      <c r="AA162" s="1442"/>
      <c r="AB162" s="1442"/>
      <c r="AC162" s="1442"/>
      <c r="AD162" s="1442"/>
    </row>
    <row r="163" spans="1:30" s="34" customFormat="1" ht="24" customHeight="1" x14ac:dyDescent="0.2">
      <c r="A163" s="1527" t="str">
        <f>CONCATENATE('01_Carga'!$M$5,"_",$F163)</f>
        <v>FI__146</v>
      </c>
      <c r="B163" s="1527"/>
      <c r="C163" s="1558" t="str">
        <f t="shared" si="14"/>
        <v/>
      </c>
      <c r="D163" s="1559"/>
      <c r="E163" s="1557" t="str">
        <f t="shared" si="15"/>
        <v/>
      </c>
      <c r="F163" s="1201">
        <v>146</v>
      </c>
      <c r="G163" s="134" t="str">
        <f>IF(ISERROR(VLOOKUP($A163,Aspirantes!$A:$H,Aspirantes!$E$1,FALSE)),"",VLOOKUP($A163,Aspirantes!$A:$H,Aspirantes!$E$1,FALSE))</f>
        <v/>
      </c>
      <c r="H163" s="724" t="str">
        <f>IF(ISERROR(VLOOKUP($A163,Aspirantes!$A:$H,Aspirantes!$F$1,FALSE)),"",VLOOKUP($A163,Aspirantes!$A:$H,Aspirantes!$F$1,FALSE))</f>
        <v/>
      </c>
      <c r="I163" s="729" t="str">
        <f>IF(ISERROR(VLOOKUP($A163,Aspirantes!$A:$H,Aspirantes!$G$1,FALSE)),"",VLOOKUP($A163,Aspirantes!$A:$H,Aspirantes!$G$1,FALSE))</f>
        <v/>
      </c>
      <c r="J163" s="674" t="str">
        <f>IF(ISERROR(VLOOKUP($A163,Aspirantes!$A:$H,Aspirantes!$H$1,FALSE)),"",VLOOKUP($A163,Aspirantes!$A:$H,Aspirantes!$H$1,FALSE))</f>
        <v/>
      </c>
      <c r="K163" s="153"/>
      <c r="L163" s="553"/>
      <c r="M163" s="549"/>
      <c r="N163" s="228"/>
      <c r="O163" s="1657"/>
      <c r="P163" s="1255"/>
      <c r="Q163" s="1506" t="str">
        <f t="shared" si="12"/>
        <v/>
      </c>
      <c r="R163" s="1469">
        <f t="shared" si="13"/>
        <v>0</v>
      </c>
      <c r="S163" s="1442"/>
      <c r="T163" s="1442"/>
      <c r="U163" s="1442"/>
      <c r="V163" s="1442"/>
      <c r="W163" s="1442"/>
      <c r="X163" s="1442"/>
      <c r="Y163" s="1442"/>
      <c r="Z163" s="1442"/>
      <c r="AA163" s="1442"/>
      <c r="AB163" s="1442"/>
      <c r="AC163" s="1442"/>
      <c r="AD163" s="1442"/>
    </row>
    <row r="164" spans="1:30" s="34" customFormat="1" ht="24" customHeight="1" x14ac:dyDescent="0.2">
      <c r="A164" s="1527" t="str">
        <f>CONCATENATE('01_Carga'!$M$5,"_",$F164)</f>
        <v>FI__147</v>
      </c>
      <c r="B164" s="1527"/>
      <c r="C164" s="1558" t="str">
        <f t="shared" si="14"/>
        <v/>
      </c>
      <c r="D164" s="1559"/>
      <c r="E164" s="1557" t="str">
        <f t="shared" si="15"/>
        <v/>
      </c>
      <c r="F164" s="1201">
        <v>147</v>
      </c>
      <c r="G164" s="134" t="str">
        <f>IF(ISERROR(VLOOKUP($A164,Aspirantes!$A:$H,Aspirantes!$E$1,FALSE)),"",VLOOKUP($A164,Aspirantes!$A:$H,Aspirantes!$E$1,FALSE))</f>
        <v/>
      </c>
      <c r="H164" s="724" t="str">
        <f>IF(ISERROR(VLOOKUP($A164,Aspirantes!$A:$H,Aspirantes!$F$1,FALSE)),"",VLOOKUP($A164,Aspirantes!$A:$H,Aspirantes!$F$1,FALSE))</f>
        <v/>
      </c>
      <c r="I164" s="729" t="str">
        <f>IF(ISERROR(VLOOKUP($A164,Aspirantes!$A:$H,Aspirantes!$G$1,FALSE)),"",VLOOKUP($A164,Aspirantes!$A:$H,Aspirantes!$G$1,FALSE))</f>
        <v/>
      </c>
      <c r="J164" s="674" t="str">
        <f>IF(ISERROR(VLOOKUP($A164,Aspirantes!$A:$H,Aspirantes!$H$1,FALSE)),"",VLOOKUP($A164,Aspirantes!$A:$H,Aspirantes!$H$1,FALSE))</f>
        <v/>
      </c>
      <c r="K164" s="153"/>
      <c r="L164" s="553"/>
      <c r="M164" s="549"/>
      <c r="N164" s="228"/>
      <c r="O164" s="1657"/>
      <c r="P164" s="1255"/>
      <c r="Q164" s="1506" t="str">
        <f t="shared" si="12"/>
        <v/>
      </c>
      <c r="R164" s="1469">
        <f t="shared" si="13"/>
        <v>0</v>
      </c>
      <c r="S164" s="1442"/>
      <c r="T164" s="1442"/>
      <c r="U164" s="1442"/>
      <c r="V164" s="1442"/>
      <c r="W164" s="1442"/>
      <c r="X164" s="1442"/>
      <c r="Y164" s="1442"/>
      <c r="Z164" s="1442"/>
      <c r="AA164" s="1442"/>
      <c r="AB164" s="1442"/>
      <c r="AC164" s="1442"/>
      <c r="AD164" s="1442"/>
    </row>
    <row r="165" spans="1:30" s="34" customFormat="1" ht="24" customHeight="1" x14ac:dyDescent="0.2">
      <c r="A165" s="1527" t="str">
        <f>CONCATENATE('01_Carga'!$M$5,"_",$F165)</f>
        <v>FI__148</v>
      </c>
      <c r="B165" s="1527"/>
      <c r="C165" s="1558" t="str">
        <f t="shared" si="14"/>
        <v/>
      </c>
      <c r="D165" s="1559"/>
      <c r="E165" s="1557" t="str">
        <f t="shared" si="15"/>
        <v/>
      </c>
      <c r="F165" s="1201">
        <v>148</v>
      </c>
      <c r="G165" s="134" t="str">
        <f>IF(ISERROR(VLOOKUP($A165,Aspirantes!$A:$H,Aspirantes!$E$1,FALSE)),"",VLOOKUP($A165,Aspirantes!$A:$H,Aspirantes!$E$1,FALSE))</f>
        <v/>
      </c>
      <c r="H165" s="724" t="str">
        <f>IF(ISERROR(VLOOKUP($A165,Aspirantes!$A:$H,Aspirantes!$F$1,FALSE)),"",VLOOKUP($A165,Aspirantes!$A:$H,Aspirantes!$F$1,FALSE))</f>
        <v/>
      </c>
      <c r="I165" s="729" t="str">
        <f>IF(ISERROR(VLOOKUP($A165,Aspirantes!$A:$H,Aspirantes!$G$1,FALSE)),"",VLOOKUP($A165,Aspirantes!$A:$H,Aspirantes!$G$1,FALSE))</f>
        <v/>
      </c>
      <c r="J165" s="674" t="str">
        <f>IF(ISERROR(VLOOKUP($A165,Aspirantes!$A:$H,Aspirantes!$H$1,FALSE)),"",VLOOKUP($A165,Aspirantes!$A:$H,Aspirantes!$H$1,FALSE))</f>
        <v/>
      </c>
      <c r="K165" s="153"/>
      <c r="L165" s="553"/>
      <c r="M165" s="549"/>
      <c r="N165" s="228"/>
      <c r="O165" s="1657"/>
      <c r="P165" s="1255"/>
      <c r="Q165" s="1506" t="str">
        <f t="shared" si="12"/>
        <v/>
      </c>
      <c r="R165" s="1469">
        <f t="shared" si="13"/>
        <v>0</v>
      </c>
      <c r="S165" s="1442"/>
      <c r="T165" s="1442"/>
      <c r="U165" s="1442"/>
      <c r="V165" s="1442"/>
      <c r="W165" s="1442"/>
      <c r="X165" s="1442"/>
      <c r="Y165" s="1442"/>
      <c r="Z165" s="1442"/>
      <c r="AA165" s="1442"/>
      <c r="AB165" s="1442"/>
      <c r="AC165" s="1442"/>
      <c r="AD165" s="1442"/>
    </row>
    <row r="166" spans="1:30" s="34" customFormat="1" ht="24" customHeight="1" x14ac:dyDescent="0.2">
      <c r="A166" s="1527" t="str">
        <f>CONCATENATE('01_Carga'!$M$5,"_",$F166)</f>
        <v>FI__149</v>
      </c>
      <c r="B166" s="1527"/>
      <c r="C166" s="1558" t="str">
        <f t="shared" si="14"/>
        <v/>
      </c>
      <c r="D166" s="1559"/>
      <c r="E166" s="1557" t="str">
        <f t="shared" si="15"/>
        <v/>
      </c>
      <c r="F166" s="1201">
        <v>149</v>
      </c>
      <c r="G166" s="134" t="str">
        <f>IF(ISERROR(VLOOKUP($A166,Aspirantes!$A:$H,Aspirantes!$E$1,FALSE)),"",VLOOKUP($A166,Aspirantes!$A:$H,Aspirantes!$E$1,FALSE))</f>
        <v/>
      </c>
      <c r="H166" s="724" t="str">
        <f>IF(ISERROR(VLOOKUP($A166,Aspirantes!$A:$H,Aspirantes!$F$1,FALSE)),"",VLOOKUP($A166,Aspirantes!$A:$H,Aspirantes!$F$1,FALSE))</f>
        <v/>
      </c>
      <c r="I166" s="729" t="str">
        <f>IF(ISERROR(VLOOKUP($A166,Aspirantes!$A:$H,Aspirantes!$G$1,FALSE)),"",VLOOKUP($A166,Aspirantes!$A:$H,Aspirantes!$G$1,FALSE))</f>
        <v/>
      </c>
      <c r="J166" s="674" t="str">
        <f>IF(ISERROR(VLOOKUP($A166,Aspirantes!$A:$H,Aspirantes!$H$1,FALSE)),"",VLOOKUP($A166,Aspirantes!$A:$H,Aspirantes!$H$1,FALSE))</f>
        <v/>
      </c>
      <c r="K166" s="153"/>
      <c r="L166" s="553"/>
      <c r="M166" s="549"/>
      <c r="N166" s="228"/>
      <c r="O166" s="1657"/>
      <c r="P166" s="1255"/>
      <c r="Q166" s="1506" t="str">
        <f t="shared" si="12"/>
        <v/>
      </c>
      <c r="R166" s="1469">
        <f t="shared" si="13"/>
        <v>0</v>
      </c>
      <c r="S166" s="1442"/>
      <c r="T166" s="1442"/>
      <c r="U166" s="1442"/>
      <c r="V166" s="1442"/>
      <c r="W166" s="1442"/>
      <c r="X166" s="1442"/>
      <c r="Y166" s="1442"/>
      <c r="Z166" s="1442"/>
      <c r="AA166" s="1442"/>
      <c r="AB166" s="1442"/>
      <c r="AC166" s="1442"/>
      <c r="AD166" s="1442"/>
    </row>
    <row r="167" spans="1:30" s="34" customFormat="1" ht="24" customHeight="1" x14ac:dyDescent="0.2">
      <c r="A167" s="1527" t="str">
        <f>CONCATENATE('01_Carga'!$M$5,"_",$F167)</f>
        <v>FI__150</v>
      </c>
      <c r="B167" s="1527"/>
      <c r="C167" s="1558" t="str">
        <f t="shared" si="14"/>
        <v/>
      </c>
      <c r="D167" s="1559"/>
      <c r="E167" s="1557" t="str">
        <f t="shared" si="15"/>
        <v/>
      </c>
      <c r="F167" s="1201">
        <v>150</v>
      </c>
      <c r="G167" s="134" t="str">
        <f>IF(ISERROR(VLOOKUP($A167,Aspirantes!$A:$H,Aspirantes!$E$1,FALSE)),"",VLOOKUP($A167,Aspirantes!$A:$H,Aspirantes!$E$1,FALSE))</f>
        <v/>
      </c>
      <c r="H167" s="724" t="str">
        <f>IF(ISERROR(VLOOKUP($A167,Aspirantes!$A:$H,Aspirantes!$F$1,FALSE)),"",VLOOKUP($A167,Aspirantes!$A:$H,Aspirantes!$F$1,FALSE))</f>
        <v/>
      </c>
      <c r="I167" s="729" t="str">
        <f>IF(ISERROR(VLOOKUP($A167,Aspirantes!$A:$H,Aspirantes!$G$1,FALSE)),"",VLOOKUP($A167,Aspirantes!$A:$H,Aspirantes!$G$1,FALSE))</f>
        <v/>
      </c>
      <c r="J167" s="674" t="str">
        <f>IF(ISERROR(VLOOKUP($A167,Aspirantes!$A:$H,Aspirantes!$H$1,FALSE)),"",VLOOKUP($A167,Aspirantes!$A:$H,Aspirantes!$H$1,FALSE))</f>
        <v/>
      </c>
      <c r="K167" s="153"/>
      <c r="L167" s="553"/>
      <c r="M167" s="549"/>
      <c r="N167" s="228"/>
      <c r="O167" s="1657"/>
      <c r="P167" s="1255"/>
      <c r="Q167" s="1506" t="str">
        <f t="shared" si="12"/>
        <v/>
      </c>
      <c r="R167" s="1469">
        <f t="shared" si="13"/>
        <v>0</v>
      </c>
      <c r="S167" s="1442"/>
      <c r="T167" s="1442"/>
      <c r="U167" s="1442"/>
      <c r="V167" s="1442"/>
      <c r="W167" s="1442"/>
      <c r="X167" s="1442"/>
      <c r="Y167" s="1442"/>
      <c r="Z167" s="1442"/>
      <c r="AA167" s="1442"/>
      <c r="AB167" s="1442"/>
      <c r="AC167" s="1442"/>
      <c r="AD167" s="1442"/>
    </row>
    <row r="168" spans="1:30" s="34" customFormat="1" ht="24" customHeight="1" x14ac:dyDescent="0.2">
      <c r="A168" s="1527" t="str">
        <f>CONCATENATE('01_Carga'!$M$5,"_",$F168)</f>
        <v>FI__151</v>
      </c>
      <c r="B168" s="1527"/>
      <c r="C168" s="1558" t="str">
        <f t="shared" ref="C168:C177" si="16">IF(H168&lt;&gt;"","SÍ","")</f>
        <v/>
      </c>
      <c r="D168" s="1559"/>
      <c r="E168" s="1557" t="str">
        <f t="shared" si="15"/>
        <v/>
      </c>
      <c r="F168" s="1201">
        <v>151</v>
      </c>
      <c r="G168" s="134" t="str">
        <f>IF(VLOOKUP($A168,'03_Extras'!$A$18:$I$27,'03_Extras'!$F$16,FALSE)&lt;&gt;"",VLOOKUP($A168,'03_Extras'!$A$18:$I$27,'03_Extras'!$F$16,FALSE),"")</f>
        <v/>
      </c>
      <c r="H168" s="724" t="str">
        <f>IF(VLOOKUP($A168,'03_Extras'!$A$18:$I$27,'03_Extras'!$G$16,FALSE)&lt;&gt;"",VLOOKUP($A168,'03_Extras'!$A$18:$I$27,'03_Extras'!$G$16,FALSE),"")</f>
        <v/>
      </c>
      <c r="I168" s="729" t="str">
        <f>IF(VLOOKUP($A168,'03_Extras'!$A$18:$I$27,'03_Extras'!$H$16,FALSE)&lt;&gt;"",VLOOKUP($A168,'03_Extras'!$A$18:$I$27,'03_Extras'!$H$16,FALSE),"")</f>
        <v/>
      </c>
      <c r="J168" s="674" t="str">
        <f>IF(VLOOKUP($A168,'03_Extras'!$A$18:$I$27,'03_Extras'!$I$16,FALSE)&lt;&gt;"",VLOOKUP($A168,'03_Extras'!$A$18:$I$27,'03_Extras'!$I$16,FALSE),"")</f>
        <v/>
      </c>
      <c r="K168" s="265" t="str">
        <f>IF(H168&lt;&gt;"","*","")</f>
        <v/>
      </c>
      <c r="L168" s="553"/>
      <c r="M168" s="549"/>
      <c r="N168" s="228"/>
      <c r="O168" s="1657"/>
      <c r="P168" s="1255"/>
      <c r="Q168" s="1506" t="str">
        <f t="shared" si="12"/>
        <v/>
      </c>
      <c r="R168" s="1469">
        <f t="shared" si="13"/>
        <v>0</v>
      </c>
      <c r="S168" s="1442"/>
      <c r="T168" s="1442"/>
      <c r="U168" s="1442"/>
      <c r="V168" s="1442"/>
      <c r="W168" s="1442"/>
      <c r="X168" s="1442"/>
      <c r="Y168" s="1442"/>
      <c r="Z168" s="1442"/>
      <c r="AA168" s="1442"/>
      <c r="AB168" s="1442"/>
      <c r="AC168" s="1442"/>
      <c r="AD168" s="1442"/>
    </row>
    <row r="169" spans="1:30" s="34" customFormat="1" ht="24" customHeight="1" x14ac:dyDescent="0.2">
      <c r="A169" s="1527" t="str">
        <f>CONCATENATE('01_Carga'!$M$5,"_",$F169)</f>
        <v>FI__152</v>
      </c>
      <c r="B169" s="1527"/>
      <c r="C169" s="1558" t="str">
        <f t="shared" si="16"/>
        <v/>
      </c>
      <c r="D169" s="1559"/>
      <c r="E169" s="1557" t="str">
        <f t="shared" si="15"/>
        <v/>
      </c>
      <c r="F169" s="1201">
        <v>152</v>
      </c>
      <c r="G169" s="134" t="str">
        <f>IF(VLOOKUP($A169,'03_Extras'!$A$18:$I$27,'03_Extras'!$F$16,FALSE)&lt;&gt;"",VLOOKUP($A169,'03_Extras'!$A$18:$I$27,'03_Extras'!$F$16,FALSE),"")</f>
        <v/>
      </c>
      <c r="H169" s="724" t="str">
        <f>IF(VLOOKUP($A169,'03_Extras'!$A$18:$I$27,'03_Extras'!$G$16,FALSE)&lt;&gt;"",VLOOKUP($A169,'03_Extras'!$A$18:$I$27,'03_Extras'!$G$16,FALSE),"")</f>
        <v/>
      </c>
      <c r="I169" s="729" t="str">
        <f>IF(VLOOKUP($A169,'03_Extras'!$A$18:$I$27,'03_Extras'!$H$16,FALSE)&lt;&gt;"",VLOOKUP($A169,'03_Extras'!$A$18:$I$27,'03_Extras'!$H$16,FALSE),"")</f>
        <v/>
      </c>
      <c r="J169" s="674" t="str">
        <f>IF(VLOOKUP($A169,'03_Extras'!$A$18:$I$27,'03_Extras'!$I$16,FALSE)&lt;&gt;"",VLOOKUP($A169,'03_Extras'!$A$18:$I$27,'03_Extras'!$I$16,FALSE),"")</f>
        <v/>
      </c>
      <c r="K169" s="265" t="str">
        <f t="shared" ref="K169:K177" si="17">IF(H169&lt;&gt;"","*","")</f>
        <v/>
      </c>
      <c r="L169" s="553"/>
      <c r="M169" s="549"/>
      <c r="N169" s="228"/>
      <c r="O169" s="1657"/>
      <c r="P169" s="1255"/>
      <c r="Q169" s="1506" t="str">
        <f t="shared" si="12"/>
        <v/>
      </c>
      <c r="R169" s="1469">
        <f t="shared" si="13"/>
        <v>0</v>
      </c>
      <c r="S169" s="1442"/>
      <c r="T169" s="1442"/>
      <c r="U169" s="1442"/>
      <c r="V169" s="1442"/>
      <c r="W169" s="1442"/>
      <c r="X169" s="1442"/>
      <c r="Y169" s="1442"/>
      <c r="Z169" s="1442"/>
      <c r="AA169" s="1442"/>
      <c r="AB169" s="1442"/>
      <c r="AC169" s="1442"/>
      <c r="AD169" s="1442"/>
    </row>
    <row r="170" spans="1:30" s="34" customFormat="1" ht="24" customHeight="1" x14ac:dyDescent="0.2">
      <c r="A170" s="1527" t="str">
        <f>CONCATENATE('01_Carga'!$M$5,"_",$F170)</f>
        <v>FI__153</v>
      </c>
      <c r="B170" s="1527"/>
      <c r="C170" s="1558" t="str">
        <f t="shared" si="16"/>
        <v/>
      </c>
      <c r="D170" s="1559"/>
      <c r="E170" s="1557" t="str">
        <f t="shared" si="15"/>
        <v/>
      </c>
      <c r="F170" s="1201">
        <v>153</v>
      </c>
      <c r="G170" s="134" t="str">
        <f>IF(VLOOKUP($A170,'03_Extras'!$A$18:$I$27,'03_Extras'!$F$16,FALSE)&lt;&gt;"",VLOOKUP($A170,'03_Extras'!$A$18:$I$27,'03_Extras'!$F$16,FALSE),"")</f>
        <v/>
      </c>
      <c r="H170" s="724" t="str">
        <f>IF(VLOOKUP($A170,'03_Extras'!$A$18:$I$27,'03_Extras'!$G$16,FALSE)&lt;&gt;"",VLOOKUP($A170,'03_Extras'!$A$18:$I$27,'03_Extras'!$G$16,FALSE),"")</f>
        <v/>
      </c>
      <c r="I170" s="729" t="str">
        <f>IF(VLOOKUP($A170,'03_Extras'!$A$18:$I$27,'03_Extras'!$H$16,FALSE)&lt;&gt;"",VLOOKUP($A170,'03_Extras'!$A$18:$I$27,'03_Extras'!$H$16,FALSE),"")</f>
        <v/>
      </c>
      <c r="J170" s="674" t="str">
        <f>IF(VLOOKUP($A170,'03_Extras'!$A$18:$I$27,'03_Extras'!$I$16,FALSE)&lt;&gt;"",VLOOKUP($A170,'03_Extras'!$A$18:$I$27,'03_Extras'!$I$16,FALSE),"")</f>
        <v/>
      </c>
      <c r="K170" s="265" t="str">
        <f t="shared" si="17"/>
        <v/>
      </c>
      <c r="L170" s="553"/>
      <c r="M170" s="549"/>
      <c r="N170" s="228"/>
      <c r="O170" s="1657"/>
      <c r="P170" s="1255"/>
      <c r="Q170" s="1506" t="str">
        <f t="shared" si="12"/>
        <v/>
      </c>
      <c r="R170" s="1469">
        <f t="shared" si="13"/>
        <v>0</v>
      </c>
      <c r="S170" s="1442"/>
      <c r="T170" s="1442"/>
      <c r="U170" s="1442"/>
      <c r="V170" s="1442"/>
      <c r="W170" s="1442"/>
      <c r="X170" s="1442"/>
      <c r="Y170" s="1442"/>
      <c r="Z170" s="1442"/>
      <c r="AA170" s="1442"/>
      <c r="AB170" s="1442"/>
      <c r="AC170" s="1442"/>
      <c r="AD170" s="1442"/>
    </row>
    <row r="171" spans="1:30" s="34" customFormat="1" ht="24" customHeight="1" x14ac:dyDescent="0.2">
      <c r="A171" s="1527" t="str">
        <f>CONCATENATE('01_Carga'!$M$5,"_",$F171)</f>
        <v>FI__154</v>
      </c>
      <c r="B171" s="1527"/>
      <c r="C171" s="1558" t="str">
        <f t="shared" si="16"/>
        <v/>
      </c>
      <c r="D171" s="1559"/>
      <c r="E171" s="1557" t="str">
        <f t="shared" si="15"/>
        <v/>
      </c>
      <c r="F171" s="1201">
        <v>154</v>
      </c>
      <c r="G171" s="134" t="str">
        <f>IF(VLOOKUP($A171,'03_Extras'!$A$18:$I$27,'03_Extras'!$F$16,FALSE)&lt;&gt;"",VLOOKUP($A171,'03_Extras'!$A$18:$I$27,'03_Extras'!$F$16,FALSE),"")</f>
        <v/>
      </c>
      <c r="H171" s="724" t="str">
        <f>IF(VLOOKUP($A171,'03_Extras'!$A$18:$I$27,'03_Extras'!$G$16,FALSE)&lt;&gt;"",VLOOKUP($A171,'03_Extras'!$A$18:$I$27,'03_Extras'!$G$16,FALSE),"")</f>
        <v/>
      </c>
      <c r="I171" s="729" t="str">
        <f>IF(VLOOKUP($A171,'03_Extras'!$A$18:$I$27,'03_Extras'!$H$16,FALSE)&lt;&gt;"",VLOOKUP($A171,'03_Extras'!$A$18:$I$27,'03_Extras'!$H$16,FALSE),"")</f>
        <v/>
      </c>
      <c r="J171" s="674" t="str">
        <f>IF(VLOOKUP($A171,'03_Extras'!$A$18:$I$27,'03_Extras'!$I$16,FALSE)&lt;&gt;"",VLOOKUP($A171,'03_Extras'!$A$18:$I$27,'03_Extras'!$I$16,FALSE),"")</f>
        <v/>
      </c>
      <c r="K171" s="265" t="str">
        <f t="shared" si="17"/>
        <v/>
      </c>
      <c r="L171" s="553"/>
      <c r="M171" s="549"/>
      <c r="N171" s="228"/>
      <c r="O171" s="1657"/>
      <c r="P171" s="1255"/>
      <c r="Q171" s="1506" t="str">
        <f t="shared" si="12"/>
        <v/>
      </c>
      <c r="R171" s="1469">
        <f t="shared" si="13"/>
        <v>0</v>
      </c>
      <c r="S171" s="1442"/>
      <c r="T171" s="1442"/>
      <c r="U171" s="1442"/>
      <c r="V171" s="1442"/>
      <c r="W171" s="1442"/>
      <c r="X171" s="1442"/>
      <c r="Y171" s="1442"/>
      <c r="Z171" s="1442"/>
      <c r="AA171" s="1442"/>
      <c r="AB171" s="1442"/>
      <c r="AC171" s="1442"/>
      <c r="AD171" s="1442"/>
    </row>
    <row r="172" spans="1:30" s="34" customFormat="1" ht="24" customHeight="1" x14ac:dyDescent="0.2">
      <c r="A172" s="1527" t="str">
        <f>CONCATENATE('01_Carga'!$M$5,"_",$F172)</f>
        <v>FI__155</v>
      </c>
      <c r="B172" s="1527"/>
      <c r="C172" s="1558" t="str">
        <f t="shared" si="16"/>
        <v/>
      </c>
      <c r="D172" s="1559"/>
      <c r="E172" s="1557" t="str">
        <f t="shared" si="15"/>
        <v/>
      </c>
      <c r="F172" s="1201">
        <v>155</v>
      </c>
      <c r="G172" s="134" t="str">
        <f>IF(VLOOKUP($A172,'03_Extras'!$A$18:$I$27,'03_Extras'!$F$16,FALSE)&lt;&gt;"",VLOOKUP($A172,'03_Extras'!$A$18:$I$27,'03_Extras'!$F$16,FALSE),"")</f>
        <v/>
      </c>
      <c r="H172" s="724" t="str">
        <f>IF(VLOOKUP($A172,'03_Extras'!$A$18:$I$27,'03_Extras'!$G$16,FALSE)&lt;&gt;"",VLOOKUP($A172,'03_Extras'!$A$18:$I$27,'03_Extras'!$G$16,FALSE),"")</f>
        <v/>
      </c>
      <c r="I172" s="729" t="str">
        <f>IF(VLOOKUP($A172,'03_Extras'!$A$18:$I$27,'03_Extras'!$H$16,FALSE)&lt;&gt;"",VLOOKUP($A172,'03_Extras'!$A$18:$I$27,'03_Extras'!$H$16,FALSE),"")</f>
        <v/>
      </c>
      <c r="J172" s="674" t="str">
        <f>IF(VLOOKUP($A172,'03_Extras'!$A$18:$I$27,'03_Extras'!$I$16,FALSE)&lt;&gt;"",VLOOKUP($A172,'03_Extras'!$A$18:$I$27,'03_Extras'!$I$16,FALSE),"")</f>
        <v/>
      </c>
      <c r="K172" s="265" t="str">
        <f t="shared" si="17"/>
        <v/>
      </c>
      <c r="L172" s="553"/>
      <c r="M172" s="549"/>
      <c r="N172" s="228"/>
      <c r="O172" s="1657"/>
      <c r="P172" s="1255"/>
      <c r="Q172" s="1506" t="str">
        <f t="shared" si="12"/>
        <v/>
      </c>
      <c r="R172" s="1469">
        <f t="shared" si="13"/>
        <v>0</v>
      </c>
      <c r="S172" s="1442"/>
      <c r="T172" s="1442"/>
      <c r="U172" s="1442"/>
      <c r="V172" s="1442"/>
      <c r="W172" s="1442"/>
      <c r="X172" s="1442"/>
      <c r="Y172" s="1442"/>
      <c r="Z172" s="1442"/>
      <c r="AA172" s="1442"/>
      <c r="AB172" s="1442"/>
      <c r="AC172" s="1442"/>
      <c r="AD172" s="1442"/>
    </row>
    <row r="173" spans="1:30" s="34" customFormat="1" ht="24" customHeight="1" x14ac:dyDescent="0.2">
      <c r="A173" s="1527" t="str">
        <f>CONCATENATE('01_Carga'!$M$5,"_",$F173)</f>
        <v>FI__156</v>
      </c>
      <c r="B173" s="1527"/>
      <c r="C173" s="1558" t="str">
        <f t="shared" si="16"/>
        <v/>
      </c>
      <c r="D173" s="1559"/>
      <c r="E173" s="1557" t="str">
        <f t="shared" si="15"/>
        <v/>
      </c>
      <c r="F173" s="1201">
        <v>156</v>
      </c>
      <c r="G173" s="134" t="str">
        <f>IF(VLOOKUP($A173,'03_Extras'!$A$18:$I$27,'03_Extras'!$F$16,FALSE)&lt;&gt;"",VLOOKUP($A173,'03_Extras'!$A$18:$I$27,'03_Extras'!$F$16,FALSE),"")</f>
        <v/>
      </c>
      <c r="H173" s="724" t="str">
        <f>IF(VLOOKUP($A173,'03_Extras'!$A$18:$I$27,'03_Extras'!$G$16,FALSE)&lt;&gt;"",VLOOKUP($A173,'03_Extras'!$A$18:$I$27,'03_Extras'!$G$16,FALSE),"")</f>
        <v/>
      </c>
      <c r="I173" s="729" t="str">
        <f>IF(VLOOKUP($A173,'03_Extras'!$A$18:$I$27,'03_Extras'!$H$16,FALSE)&lt;&gt;"",VLOOKUP($A173,'03_Extras'!$A$18:$I$27,'03_Extras'!$H$16,FALSE),"")</f>
        <v/>
      </c>
      <c r="J173" s="674" t="str">
        <f>IF(VLOOKUP($A173,'03_Extras'!$A$18:$I$27,'03_Extras'!$I$16,FALSE)&lt;&gt;"",VLOOKUP($A173,'03_Extras'!$A$18:$I$27,'03_Extras'!$I$16,FALSE),"")</f>
        <v/>
      </c>
      <c r="K173" s="265" t="str">
        <f t="shared" si="17"/>
        <v/>
      </c>
      <c r="L173" s="553"/>
      <c r="M173" s="549"/>
      <c r="N173" s="228"/>
      <c r="O173" s="1657"/>
      <c r="P173" s="1255"/>
      <c r="Q173" s="1506" t="str">
        <f t="shared" si="12"/>
        <v/>
      </c>
      <c r="R173" s="1469">
        <f t="shared" si="13"/>
        <v>0</v>
      </c>
      <c r="S173" s="1442"/>
      <c r="T173" s="1442"/>
      <c r="U173" s="1442"/>
      <c r="V173" s="1442"/>
      <c r="W173" s="1442"/>
      <c r="X173" s="1442"/>
      <c r="Y173" s="1442"/>
      <c r="Z173" s="1442"/>
      <c r="AA173" s="1442"/>
      <c r="AB173" s="1442"/>
      <c r="AC173" s="1442"/>
      <c r="AD173" s="1442"/>
    </row>
    <row r="174" spans="1:30" s="34" customFormat="1" ht="24" customHeight="1" x14ac:dyDescent="0.2">
      <c r="A174" s="1527" t="str">
        <f>CONCATENATE('01_Carga'!$M$5,"_",$F174)</f>
        <v>FI__157</v>
      </c>
      <c r="B174" s="1527"/>
      <c r="C174" s="1558" t="str">
        <f t="shared" si="16"/>
        <v/>
      </c>
      <c r="D174" s="1559"/>
      <c r="E174" s="1557" t="str">
        <f t="shared" si="15"/>
        <v/>
      </c>
      <c r="F174" s="1201">
        <v>157</v>
      </c>
      <c r="G174" s="134" t="str">
        <f>IF(VLOOKUP($A174,'03_Extras'!$A$18:$I$27,'03_Extras'!$F$16,FALSE)&lt;&gt;"",VLOOKUP($A174,'03_Extras'!$A$18:$I$27,'03_Extras'!$F$16,FALSE),"")</f>
        <v/>
      </c>
      <c r="H174" s="724" t="str">
        <f>IF(VLOOKUP($A174,'03_Extras'!$A$18:$I$27,'03_Extras'!$G$16,FALSE)&lt;&gt;"",VLOOKUP($A174,'03_Extras'!$A$18:$I$27,'03_Extras'!$G$16,FALSE),"")</f>
        <v/>
      </c>
      <c r="I174" s="729" t="str">
        <f>IF(VLOOKUP($A174,'03_Extras'!$A$18:$I$27,'03_Extras'!$H$16,FALSE)&lt;&gt;"",VLOOKUP($A174,'03_Extras'!$A$18:$I$27,'03_Extras'!$H$16,FALSE),"")</f>
        <v/>
      </c>
      <c r="J174" s="674" t="str">
        <f>IF(VLOOKUP($A174,'03_Extras'!$A$18:$I$27,'03_Extras'!$I$16,FALSE)&lt;&gt;"",VLOOKUP($A174,'03_Extras'!$A$18:$I$27,'03_Extras'!$I$16,FALSE),"")</f>
        <v/>
      </c>
      <c r="K174" s="265" t="str">
        <f t="shared" si="17"/>
        <v/>
      </c>
      <c r="L174" s="553"/>
      <c r="M174" s="549"/>
      <c r="N174" s="228"/>
      <c r="O174" s="1657"/>
      <c r="P174" s="1255"/>
      <c r="Q174" s="1506" t="str">
        <f t="shared" si="12"/>
        <v/>
      </c>
      <c r="R174" s="1469">
        <f t="shared" si="13"/>
        <v>0</v>
      </c>
      <c r="S174" s="1442"/>
      <c r="T174" s="1442"/>
      <c r="U174" s="1442"/>
      <c r="V174" s="1442"/>
      <c r="W174" s="1442"/>
      <c r="X174" s="1442"/>
      <c r="Y174" s="1442"/>
      <c r="Z174" s="1442"/>
      <c r="AA174" s="1442"/>
      <c r="AB174" s="1442"/>
      <c r="AC174" s="1442"/>
      <c r="AD174" s="1442"/>
    </row>
    <row r="175" spans="1:30" s="34" customFormat="1" ht="24" customHeight="1" x14ac:dyDescent="0.2">
      <c r="A175" s="1527" t="str">
        <f>CONCATENATE('01_Carga'!$M$5,"_",$F175)</f>
        <v>FI__158</v>
      </c>
      <c r="B175" s="1527"/>
      <c r="C175" s="1558" t="str">
        <f t="shared" si="16"/>
        <v/>
      </c>
      <c r="D175" s="1559"/>
      <c r="E175" s="1557" t="str">
        <f t="shared" si="15"/>
        <v/>
      </c>
      <c r="F175" s="1201">
        <v>158</v>
      </c>
      <c r="G175" s="134" t="str">
        <f>IF(VLOOKUP($A175,'03_Extras'!$A$18:$I$27,'03_Extras'!$F$16,FALSE)&lt;&gt;"",VLOOKUP($A175,'03_Extras'!$A$18:$I$27,'03_Extras'!$F$16,FALSE),"")</f>
        <v/>
      </c>
      <c r="H175" s="724" t="str">
        <f>IF(VLOOKUP($A175,'03_Extras'!$A$18:$I$27,'03_Extras'!$G$16,FALSE)&lt;&gt;"",VLOOKUP($A175,'03_Extras'!$A$18:$I$27,'03_Extras'!$G$16,FALSE),"")</f>
        <v/>
      </c>
      <c r="I175" s="729" t="str">
        <f>IF(VLOOKUP($A175,'03_Extras'!$A$18:$I$27,'03_Extras'!$H$16,FALSE)&lt;&gt;"",VLOOKUP($A175,'03_Extras'!$A$18:$I$27,'03_Extras'!$H$16,FALSE),"")</f>
        <v/>
      </c>
      <c r="J175" s="674" t="str">
        <f>IF(VLOOKUP($A175,'03_Extras'!$A$18:$I$27,'03_Extras'!$I$16,FALSE)&lt;&gt;"",VLOOKUP($A175,'03_Extras'!$A$18:$I$27,'03_Extras'!$I$16,FALSE),"")</f>
        <v/>
      </c>
      <c r="K175" s="265" t="str">
        <f t="shared" si="17"/>
        <v/>
      </c>
      <c r="L175" s="553"/>
      <c r="M175" s="549"/>
      <c r="N175" s="228"/>
      <c r="O175" s="1657"/>
      <c r="P175" s="1255"/>
      <c r="Q175" s="1506" t="str">
        <f t="shared" si="12"/>
        <v/>
      </c>
      <c r="R175" s="1469">
        <f t="shared" si="13"/>
        <v>0</v>
      </c>
      <c r="S175" s="1442"/>
      <c r="T175" s="1442"/>
      <c r="U175" s="1442"/>
      <c r="V175" s="1442"/>
      <c r="W175" s="1442"/>
      <c r="X175" s="1442"/>
      <c r="Y175" s="1442"/>
      <c r="Z175" s="1442"/>
      <c r="AA175" s="1442"/>
      <c r="AB175" s="1442"/>
      <c r="AC175" s="1442"/>
      <c r="AD175" s="1442"/>
    </row>
    <row r="176" spans="1:30" s="34" customFormat="1" ht="24" customHeight="1" x14ac:dyDescent="0.2">
      <c r="A176" s="1527" t="str">
        <f>CONCATENATE('01_Carga'!$M$5,"_",$F176)</f>
        <v>FI__159</v>
      </c>
      <c r="B176" s="1527"/>
      <c r="C176" s="1558" t="str">
        <f t="shared" si="16"/>
        <v/>
      </c>
      <c r="D176" s="1559"/>
      <c r="E176" s="1557" t="str">
        <f t="shared" si="15"/>
        <v/>
      </c>
      <c r="F176" s="1201">
        <v>159</v>
      </c>
      <c r="G176" s="134" t="str">
        <f>IF(VLOOKUP($A176,'03_Extras'!$A$18:$I$27,'03_Extras'!$F$16,FALSE)&lt;&gt;"",VLOOKUP($A176,'03_Extras'!$A$18:$I$27,'03_Extras'!$F$16,FALSE),"")</f>
        <v/>
      </c>
      <c r="H176" s="724" t="str">
        <f>IF(VLOOKUP($A176,'03_Extras'!$A$18:$I$27,'03_Extras'!$G$16,FALSE)&lt;&gt;"",VLOOKUP($A176,'03_Extras'!$A$18:$I$27,'03_Extras'!$G$16,FALSE),"")</f>
        <v/>
      </c>
      <c r="I176" s="729" t="str">
        <f>IF(VLOOKUP($A176,'03_Extras'!$A$18:$I$27,'03_Extras'!$H$16,FALSE)&lt;&gt;"",VLOOKUP($A176,'03_Extras'!$A$18:$I$27,'03_Extras'!$H$16,FALSE),"")</f>
        <v/>
      </c>
      <c r="J176" s="674" t="str">
        <f>IF(VLOOKUP($A176,'03_Extras'!$A$18:$I$27,'03_Extras'!$I$16,FALSE)&lt;&gt;"",VLOOKUP($A176,'03_Extras'!$A$18:$I$27,'03_Extras'!$I$16,FALSE),"")</f>
        <v/>
      </c>
      <c r="K176" s="265" t="str">
        <f t="shared" si="17"/>
        <v/>
      </c>
      <c r="L176" s="553"/>
      <c r="M176" s="549"/>
      <c r="N176" s="228"/>
      <c r="O176" s="1657"/>
      <c r="P176" s="1255"/>
      <c r="Q176" s="1506" t="str">
        <f t="shared" si="12"/>
        <v/>
      </c>
      <c r="R176" s="1469">
        <f t="shared" si="13"/>
        <v>0</v>
      </c>
      <c r="S176" s="1442"/>
      <c r="T176" s="1442"/>
      <c r="U176" s="1442"/>
      <c r="V176" s="1442"/>
      <c r="W176" s="1442"/>
      <c r="X176" s="1442"/>
      <c r="Y176" s="1442"/>
      <c r="Z176" s="1442"/>
      <c r="AA176" s="1442"/>
      <c r="AB176" s="1442"/>
      <c r="AC176" s="1442"/>
      <c r="AD176" s="1442"/>
    </row>
    <row r="177" spans="1:30" s="34" customFormat="1" ht="24" customHeight="1" x14ac:dyDescent="0.2">
      <c r="A177" s="1527" t="str">
        <f>CONCATENATE('01_Carga'!$M$5,"_",$F177)</f>
        <v>FI__160</v>
      </c>
      <c r="B177" s="1527"/>
      <c r="C177" s="1558" t="str">
        <f t="shared" si="16"/>
        <v/>
      </c>
      <c r="D177" s="1559"/>
      <c r="E177" s="1557" t="str">
        <f t="shared" si="15"/>
        <v/>
      </c>
      <c r="F177" s="1201">
        <v>160</v>
      </c>
      <c r="G177" s="134" t="str">
        <f>IF(VLOOKUP($A177,'03_Extras'!$A$18:$I$27,'03_Extras'!$F$16,FALSE)&lt;&gt;"",VLOOKUP($A177,'03_Extras'!$A$18:$I$27,'03_Extras'!$F$16,FALSE),"")</f>
        <v/>
      </c>
      <c r="H177" s="724" t="str">
        <f>IF(VLOOKUP($A177,'03_Extras'!$A$18:$I$27,'03_Extras'!$G$16,FALSE)&lt;&gt;"",VLOOKUP($A177,'03_Extras'!$A$18:$I$27,'03_Extras'!$G$16,FALSE),"")</f>
        <v/>
      </c>
      <c r="I177" s="729" t="str">
        <f>IF(VLOOKUP($A177,'03_Extras'!$A$18:$I$27,'03_Extras'!$H$16,FALSE)&lt;&gt;"",VLOOKUP($A177,'03_Extras'!$A$18:$I$27,'03_Extras'!$H$16,FALSE),"")</f>
        <v/>
      </c>
      <c r="J177" s="674" t="str">
        <f>IF(VLOOKUP($A177,'03_Extras'!$A$18:$I$27,'03_Extras'!$I$16,FALSE)&lt;&gt;"",VLOOKUP($A177,'03_Extras'!$A$18:$I$27,'03_Extras'!$I$16,FALSE),"")</f>
        <v/>
      </c>
      <c r="K177" s="265" t="str">
        <f t="shared" si="17"/>
        <v/>
      </c>
      <c r="L177" s="553"/>
      <c r="M177" s="549"/>
      <c r="N177" s="228"/>
      <c r="O177" s="1657"/>
      <c r="P177" s="1255"/>
      <c r="Q177" s="1506" t="str">
        <f t="shared" si="12"/>
        <v/>
      </c>
      <c r="R177" s="1469">
        <f t="shared" si="13"/>
        <v>0</v>
      </c>
      <c r="S177" s="1442"/>
      <c r="T177" s="1442"/>
      <c r="U177" s="1442"/>
      <c r="V177" s="1442"/>
      <c r="W177" s="1442"/>
      <c r="X177" s="1442"/>
      <c r="Y177" s="1442"/>
      <c r="Z177" s="1442"/>
      <c r="AA177" s="1442"/>
      <c r="AB177" s="1442"/>
      <c r="AC177" s="1442"/>
      <c r="AD177" s="1442"/>
    </row>
    <row r="178" spans="1:30" s="34" customFormat="1" ht="2.1" customHeight="1" x14ac:dyDescent="0.2">
      <c r="A178" s="1527"/>
      <c r="B178" s="1527"/>
      <c r="C178" s="1560"/>
      <c r="D178" s="1527"/>
      <c r="E178" s="1557"/>
      <c r="F178" s="1201"/>
      <c r="G178" s="154"/>
      <c r="H178" s="155"/>
      <c r="I178" s="156"/>
      <c r="J178" s="156"/>
      <c r="K178" s="153"/>
      <c r="L178" s="229"/>
      <c r="M178" s="229"/>
      <c r="N178" s="230"/>
      <c r="O178" s="1571"/>
      <c r="P178" s="1267"/>
      <c r="Q178" s="1442"/>
      <c r="R178" s="1442"/>
      <c r="S178" s="1442"/>
      <c r="T178" s="1442"/>
      <c r="U178" s="1442"/>
      <c r="V178" s="1442"/>
      <c r="W178" s="1442"/>
      <c r="X178" s="1442"/>
      <c r="Y178" s="1442"/>
      <c r="Z178" s="1442"/>
      <c r="AA178" s="1442"/>
      <c r="AB178" s="1442"/>
      <c r="AC178" s="1442"/>
      <c r="AD178" s="1442"/>
    </row>
    <row r="179" spans="1:30" s="34" customFormat="1" ht="2.1" customHeight="1" x14ac:dyDescent="0.2">
      <c r="A179" s="1527"/>
      <c r="B179" s="1527"/>
      <c r="C179" s="1560"/>
      <c r="D179" s="1527"/>
      <c r="E179" s="1557"/>
      <c r="F179" s="1201"/>
      <c r="G179" s="154"/>
      <c r="H179" s="155"/>
      <c r="I179" s="156"/>
      <c r="J179" s="156"/>
      <c r="K179" s="153"/>
      <c r="L179" s="229"/>
      <c r="M179" s="229"/>
      <c r="N179" s="230"/>
      <c r="O179" s="1571"/>
      <c r="P179" s="1267"/>
      <c r="Q179" s="1442"/>
      <c r="R179" s="1442"/>
      <c r="S179" s="1442"/>
      <c r="T179" s="1442"/>
      <c r="U179" s="1442"/>
      <c r="V179" s="1442"/>
      <c r="W179" s="1442"/>
      <c r="X179" s="1442"/>
      <c r="Y179" s="1442"/>
      <c r="Z179" s="1442"/>
      <c r="AA179" s="1442"/>
      <c r="AB179" s="1442"/>
      <c r="AC179" s="1442"/>
      <c r="AD179" s="1442"/>
    </row>
    <row r="180" spans="1:30" ht="12.75" customHeight="1" x14ac:dyDescent="0.2">
      <c r="A180" s="1388"/>
      <c r="B180" s="1388"/>
      <c r="C180" s="1561"/>
      <c r="D180" s="1434"/>
      <c r="E180" s="1555"/>
      <c r="F180" s="1199"/>
      <c r="G180" s="555" t="str">
        <f>IF(SUBTOTAL(3,$C$168:$C$177)&gt;0,"Los aspirantes marcados con (*) han sido incorporados a este Tribunal con posterioridad a la elaboración de los listados.","")</f>
        <v>Los aspirantes marcados con (*) han sido incorporados a este Tribunal con posterioridad a la elaboración de los listados.</v>
      </c>
      <c r="H180" s="171"/>
      <c r="J180" s="517"/>
      <c r="K180" s="521"/>
      <c r="L180" s="522"/>
      <c r="M180" s="54"/>
      <c r="O180" s="1388"/>
      <c r="P180" s="1268"/>
      <c r="Q180" s="1388"/>
      <c r="R180" s="1351"/>
      <c r="S180" s="1351"/>
      <c r="T180" s="1351"/>
      <c r="U180" s="1351"/>
      <c r="V180" s="1351"/>
      <c r="W180" s="1351"/>
      <c r="X180" s="1351"/>
      <c r="Y180" s="1351"/>
      <c r="Z180" s="1351"/>
      <c r="AA180" s="1351"/>
      <c r="AB180" s="1351"/>
      <c r="AC180" s="1351"/>
      <c r="AD180" s="1351"/>
    </row>
    <row r="181" spans="1:30" x14ac:dyDescent="0.2">
      <c r="A181" s="1388"/>
      <c r="B181" s="1388"/>
      <c r="C181" s="1561"/>
      <c r="D181" s="1434"/>
      <c r="E181" s="1555"/>
      <c r="F181" s="1437"/>
      <c r="G181" s="1388"/>
      <c r="H181" s="1389"/>
      <c r="I181" s="1351"/>
      <c r="J181" s="1572"/>
      <c r="K181" s="1573"/>
      <c r="L181" s="1572"/>
      <c r="M181" s="1351"/>
      <c r="N181" s="1351"/>
      <c r="O181" s="1388"/>
      <c r="P181" s="1574"/>
      <c r="Q181" s="1388"/>
      <c r="R181" s="1351"/>
      <c r="S181" s="1351"/>
      <c r="T181" s="1351"/>
      <c r="U181" s="1351"/>
      <c r="V181" s="1351"/>
      <c r="W181" s="1351"/>
      <c r="X181" s="1351"/>
      <c r="Y181" s="1351"/>
      <c r="Z181" s="1351"/>
      <c r="AA181" s="1351"/>
      <c r="AB181" s="1351"/>
      <c r="AC181" s="1351"/>
      <c r="AD181" s="1351"/>
    </row>
    <row r="182" spans="1:30" x14ac:dyDescent="0.2">
      <c r="A182" s="1388"/>
      <c r="B182" s="1388"/>
      <c r="C182" s="1561"/>
      <c r="D182" s="1434"/>
      <c r="E182" s="1562"/>
      <c r="F182" s="1575"/>
      <c r="G182" s="1388"/>
      <c r="H182" s="1434"/>
      <c r="I182" s="1388"/>
      <c r="J182" s="1388"/>
      <c r="K182" s="1429"/>
      <c r="L182" s="1576"/>
      <c r="M182" s="1388"/>
      <c r="N182" s="1351"/>
      <c r="O182" s="1388"/>
      <c r="P182" s="1577"/>
      <c r="Q182" s="1388"/>
      <c r="R182" s="1351"/>
      <c r="S182" s="1351"/>
      <c r="T182" s="1351"/>
      <c r="U182" s="1351"/>
      <c r="V182" s="1351"/>
      <c r="W182" s="1351"/>
      <c r="X182" s="1351"/>
      <c r="Y182" s="1351"/>
      <c r="Z182" s="1351"/>
      <c r="AA182" s="1351"/>
      <c r="AB182" s="1351"/>
      <c r="AC182" s="1351"/>
      <c r="AD182" s="1351"/>
    </row>
    <row r="183" spans="1:30" x14ac:dyDescent="0.2">
      <c r="A183" s="1388"/>
      <c r="B183" s="1388"/>
      <c r="C183" s="1561"/>
      <c r="D183" s="1434"/>
      <c r="E183" s="1555"/>
      <c r="F183" s="1437"/>
      <c r="G183" s="1388"/>
      <c r="H183" s="1389"/>
      <c r="I183" s="1388"/>
      <c r="J183" s="1388"/>
      <c r="K183" s="1429"/>
      <c r="L183" s="1576"/>
      <c r="M183" s="1388"/>
      <c r="N183" s="1351"/>
      <c r="O183" s="1388"/>
      <c r="P183" s="1577"/>
      <c r="Q183" s="1388"/>
      <c r="R183" s="1351"/>
      <c r="S183" s="1351"/>
      <c r="T183" s="1351"/>
      <c r="U183" s="1351"/>
      <c r="V183" s="1351"/>
      <c r="W183" s="1351"/>
      <c r="X183" s="1351"/>
      <c r="Y183" s="1351"/>
      <c r="Z183" s="1351"/>
      <c r="AA183" s="1351"/>
      <c r="AB183" s="1351"/>
      <c r="AC183" s="1351"/>
      <c r="AD183" s="1351"/>
    </row>
    <row r="184" spans="1:30" x14ac:dyDescent="0.2">
      <c r="A184" s="1388"/>
      <c r="B184" s="1388"/>
      <c r="C184" s="1561"/>
      <c r="D184" s="1434"/>
      <c r="E184" s="1555"/>
      <c r="F184" s="1437"/>
      <c r="G184" s="1388"/>
      <c r="H184" s="1389"/>
      <c r="I184" s="1388"/>
      <c r="J184" s="1388"/>
      <c r="K184" s="1429"/>
      <c r="L184" s="1576"/>
      <c r="M184" s="1388"/>
      <c r="N184" s="1351"/>
      <c r="O184" s="1388"/>
      <c r="P184" s="1577"/>
      <c r="Q184" s="1388"/>
      <c r="R184" s="1351"/>
      <c r="S184" s="1351"/>
      <c r="T184" s="1351"/>
      <c r="U184" s="1351"/>
      <c r="V184" s="1351"/>
      <c r="W184" s="1351"/>
      <c r="X184" s="1351"/>
      <c r="Y184" s="1351"/>
      <c r="Z184" s="1351"/>
      <c r="AA184" s="1351"/>
      <c r="AB184" s="1351"/>
      <c r="AC184" s="1351"/>
      <c r="AD184" s="1351"/>
    </row>
    <row r="185" spans="1:30" x14ac:dyDescent="0.2">
      <c r="A185" s="1388"/>
      <c r="B185" s="1388"/>
      <c r="C185" s="1561"/>
      <c r="D185" s="1434"/>
      <c r="E185" s="1555"/>
      <c r="F185" s="1437"/>
      <c r="G185" s="1388"/>
      <c r="H185" s="1389"/>
      <c r="I185" s="1388"/>
      <c r="J185" s="1388"/>
      <c r="K185" s="1429"/>
      <c r="L185" s="1576"/>
      <c r="M185" s="1388"/>
      <c r="N185" s="1351"/>
      <c r="O185" s="1388"/>
      <c r="P185" s="1577"/>
      <c r="Q185" s="1388"/>
      <c r="R185" s="1351"/>
      <c r="S185" s="1351"/>
      <c r="T185" s="1351"/>
      <c r="U185" s="1351"/>
      <c r="V185" s="1351"/>
      <c r="W185" s="1351"/>
      <c r="X185" s="1351"/>
      <c r="Y185" s="1351"/>
      <c r="Z185" s="1351"/>
      <c r="AA185" s="1351"/>
      <c r="AB185" s="1351"/>
      <c r="AC185" s="1351"/>
      <c r="AD185" s="1351"/>
    </row>
    <row r="186" spans="1:30" x14ac:dyDescent="0.2">
      <c r="A186" s="1388"/>
      <c r="B186" s="1388"/>
      <c r="C186" s="1561"/>
      <c r="D186" s="1434"/>
      <c r="E186" s="1555"/>
      <c r="F186" s="1437"/>
      <c r="G186" s="1388"/>
      <c r="H186" s="1389"/>
      <c r="I186" s="1388"/>
      <c r="J186" s="1388"/>
      <c r="K186" s="1429"/>
      <c r="L186" s="1388"/>
      <c r="M186" s="1388"/>
      <c r="N186" s="1388"/>
      <c r="O186" s="1388"/>
      <c r="P186" s="1434"/>
      <c r="Q186" s="1388"/>
      <c r="R186" s="1351"/>
      <c r="S186" s="1351"/>
      <c r="T186" s="1351"/>
      <c r="U186" s="1351"/>
      <c r="V186" s="1351"/>
      <c r="W186" s="1351"/>
      <c r="X186" s="1351"/>
      <c r="Y186" s="1351"/>
      <c r="Z186" s="1351"/>
      <c r="AA186" s="1351"/>
      <c r="AB186" s="1351"/>
      <c r="AC186" s="1351"/>
      <c r="AD186" s="1351"/>
    </row>
    <row r="187" spans="1:30" x14ac:dyDescent="0.2">
      <c r="A187" s="1388"/>
      <c r="B187" s="1388"/>
      <c r="C187" s="1561"/>
      <c r="D187" s="1434"/>
      <c r="E187" s="1555"/>
      <c r="F187" s="1437"/>
      <c r="G187" s="1388"/>
      <c r="H187" s="1389"/>
      <c r="I187" s="1388"/>
      <c r="J187" s="1388"/>
      <c r="K187" s="1429"/>
      <c r="L187" s="1388"/>
      <c r="M187" s="1388"/>
      <c r="N187" s="1388"/>
      <c r="O187" s="1388"/>
      <c r="P187" s="1434"/>
      <c r="Q187" s="1388"/>
      <c r="R187" s="1351"/>
      <c r="S187" s="1351"/>
      <c r="T187" s="1351"/>
      <c r="U187" s="1351"/>
      <c r="V187" s="1351"/>
      <c r="W187" s="1351"/>
      <c r="X187" s="1351"/>
      <c r="Y187" s="1351"/>
      <c r="Z187" s="1351"/>
      <c r="AA187" s="1351"/>
      <c r="AB187" s="1351"/>
      <c r="AC187" s="1351"/>
      <c r="AD187" s="1351"/>
    </row>
    <row r="188" spans="1:30" x14ac:dyDescent="0.2">
      <c r="A188" s="1388"/>
      <c r="B188" s="1388"/>
      <c r="C188" s="1561"/>
      <c r="D188" s="1434"/>
      <c r="E188" s="1555"/>
      <c r="F188" s="1437"/>
      <c r="G188" s="1388"/>
      <c r="H188" s="1389"/>
      <c r="I188" s="1388"/>
      <c r="J188" s="1388"/>
      <c r="K188" s="1429"/>
      <c r="L188" s="1388"/>
      <c r="M188" s="1388"/>
      <c r="N188" s="1388"/>
      <c r="O188" s="1388"/>
      <c r="P188" s="1434"/>
      <c r="Q188" s="1388"/>
      <c r="R188" s="1351"/>
      <c r="S188" s="1351"/>
      <c r="T188" s="1351"/>
      <c r="U188" s="1351"/>
      <c r="V188" s="1351"/>
      <c r="W188" s="1351"/>
      <c r="X188" s="1351"/>
      <c r="Y188" s="1351"/>
      <c r="Z188" s="1351"/>
      <c r="AA188" s="1351"/>
      <c r="AB188" s="1351"/>
      <c r="AC188" s="1351"/>
      <c r="AD188" s="1351"/>
    </row>
    <row r="189" spans="1:30" x14ac:dyDescent="0.2">
      <c r="A189" s="1388"/>
      <c r="B189" s="1388"/>
      <c r="C189" s="1561"/>
      <c r="D189" s="1434"/>
      <c r="E189" s="1555"/>
      <c r="F189" s="1437"/>
      <c r="G189" s="1388"/>
      <c r="H189" s="1389"/>
      <c r="I189" s="1388"/>
      <c r="J189" s="1388"/>
      <c r="K189" s="1429"/>
      <c r="L189" s="1388"/>
      <c r="M189" s="1388"/>
      <c r="N189" s="1388"/>
      <c r="O189" s="1388"/>
      <c r="P189" s="1434"/>
      <c r="Q189" s="1388"/>
      <c r="R189" s="1351"/>
      <c r="S189" s="1351"/>
      <c r="T189" s="1351"/>
      <c r="U189" s="1351"/>
      <c r="V189" s="1351"/>
      <c r="W189" s="1351"/>
      <c r="X189" s="1351"/>
      <c r="Y189" s="1351"/>
      <c r="Z189" s="1351"/>
      <c r="AA189" s="1351"/>
      <c r="AB189" s="1351"/>
      <c r="AC189" s="1351"/>
      <c r="AD189" s="1351"/>
    </row>
    <row r="190" spans="1:30" x14ac:dyDescent="0.2">
      <c r="A190" s="1388"/>
      <c r="B190" s="1388"/>
      <c r="C190" s="1561"/>
      <c r="D190" s="1434"/>
      <c r="E190" s="1555"/>
      <c r="F190" s="1437"/>
      <c r="G190" s="1388"/>
      <c r="H190" s="1389"/>
      <c r="I190" s="1388"/>
      <c r="J190" s="1388"/>
      <c r="K190" s="1429"/>
      <c r="L190" s="1388"/>
      <c r="M190" s="1388"/>
      <c r="N190" s="1388"/>
      <c r="O190" s="1388"/>
      <c r="P190" s="1434"/>
      <c r="Q190" s="1388"/>
      <c r="R190" s="1351"/>
      <c r="S190" s="1351"/>
      <c r="T190" s="1351"/>
      <c r="U190" s="1351"/>
      <c r="V190" s="1351"/>
      <c r="W190" s="1351"/>
      <c r="X190" s="1351"/>
      <c r="Y190" s="1351"/>
      <c r="Z190" s="1351"/>
      <c r="AA190" s="1351"/>
      <c r="AB190" s="1351"/>
      <c r="AC190" s="1351"/>
      <c r="AD190" s="1351"/>
    </row>
    <row r="191" spans="1:30" x14ac:dyDescent="0.2">
      <c r="A191" s="1388"/>
      <c r="B191" s="1388"/>
      <c r="C191" s="1561"/>
      <c r="D191" s="1434"/>
      <c r="E191" s="1555"/>
      <c r="F191" s="1437"/>
      <c r="G191" s="1388"/>
      <c r="H191" s="1389"/>
      <c r="I191" s="1388"/>
      <c r="J191" s="1388"/>
      <c r="K191" s="1429"/>
      <c r="L191" s="1388"/>
      <c r="M191" s="1388"/>
      <c r="N191" s="1388"/>
      <c r="O191" s="1388"/>
      <c r="P191" s="1434"/>
      <c r="Q191" s="1388"/>
      <c r="R191" s="1351"/>
      <c r="S191" s="1351"/>
      <c r="T191" s="1351"/>
      <c r="U191" s="1351"/>
      <c r="V191" s="1351"/>
      <c r="W191" s="1351"/>
      <c r="X191" s="1351"/>
      <c r="Y191" s="1351"/>
      <c r="Z191" s="1351"/>
      <c r="AA191" s="1351"/>
      <c r="AB191" s="1351"/>
      <c r="AC191" s="1351"/>
      <c r="AD191" s="1351"/>
    </row>
    <row r="192" spans="1:30" x14ac:dyDescent="0.2">
      <c r="A192" s="1388"/>
      <c r="B192" s="1388"/>
      <c r="C192" s="1561"/>
      <c r="D192" s="1434"/>
      <c r="E192" s="1555"/>
      <c r="F192" s="1437"/>
      <c r="G192" s="1388"/>
      <c r="H192" s="1389"/>
      <c r="I192" s="1388"/>
      <c r="J192" s="1388"/>
      <c r="K192" s="1429"/>
      <c r="L192" s="1388"/>
      <c r="M192" s="1388"/>
      <c r="N192" s="1388"/>
      <c r="O192" s="1388"/>
      <c r="P192" s="1434"/>
      <c r="Q192" s="1388"/>
      <c r="R192" s="1351"/>
      <c r="S192" s="1351"/>
      <c r="T192" s="1351"/>
      <c r="U192" s="1351"/>
      <c r="V192" s="1351"/>
      <c r="W192" s="1351"/>
      <c r="X192" s="1351"/>
      <c r="Y192" s="1351"/>
      <c r="Z192" s="1351"/>
      <c r="AA192" s="1351"/>
      <c r="AB192" s="1351"/>
      <c r="AC192" s="1351"/>
      <c r="AD192" s="1351"/>
    </row>
    <row r="193" spans="1:30" x14ac:dyDescent="0.2">
      <c r="A193" s="1388"/>
      <c r="B193" s="1388"/>
      <c r="C193" s="1561"/>
      <c r="D193" s="1434"/>
      <c r="E193" s="1555"/>
      <c r="F193" s="1437"/>
      <c r="G193" s="1388"/>
      <c r="H193" s="1389"/>
      <c r="I193" s="1388"/>
      <c r="J193" s="1388"/>
      <c r="K193" s="1429"/>
      <c r="L193" s="1388"/>
      <c r="M193" s="1388"/>
      <c r="N193" s="1388"/>
      <c r="O193" s="1388"/>
      <c r="P193" s="1434"/>
      <c r="Q193" s="1388"/>
      <c r="R193" s="1351"/>
      <c r="S193" s="1351"/>
      <c r="T193" s="1351"/>
      <c r="U193" s="1351"/>
      <c r="V193" s="1351"/>
      <c r="W193" s="1351"/>
      <c r="X193" s="1351"/>
      <c r="Y193" s="1351"/>
      <c r="Z193" s="1351"/>
      <c r="AA193" s="1351"/>
      <c r="AB193" s="1351"/>
      <c r="AC193" s="1351"/>
      <c r="AD193" s="1351"/>
    </row>
    <row r="194" spans="1:30" x14ac:dyDescent="0.2">
      <c r="A194" s="1388"/>
      <c r="B194" s="1388"/>
      <c r="C194" s="1561"/>
      <c r="D194" s="1434"/>
      <c r="E194" s="1555"/>
      <c r="F194" s="1437"/>
      <c r="G194" s="1388"/>
      <c r="H194" s="1389"/>
      <c r="I194" s="1388"/>
      <c r="J194" s="1388"/>
      <c r="K194" s="1429"/>
      <c r="L194" s="1388"/>
      <c r="M194" s="1388"/>
      <c r="N194" s="1388"/>
      <c r="O194" s="1388"/>
      <c r="P194" s="1434"/>
      <c r="Q194" s="1388"/>
      <c r="R194" s="1351"/>
      <c r="S194" s="1351"/>
      <c r="T194" s="1351"/>
      <c r="U194" s="1351"/>
      <c r="V194" s="1351"/>
      <c r="W194" s="1351"/>
      <c r="X194" s="1351"/>
      <c r="Y194" s="1351"/>
      <c r="Z194" s="1351"/>
      <c r="AA194" s="1351"/>
      <c r="AB194" s="1351"/>
      <c r="AC194" s="1351"/>
      <c r="AD194" s="1351"/>
    </row>
    <row r="195" spans="1:30" x14ac:dyDescent="0.2">
      <c r="A195" s="1388"/>
      <c r="B195" s="1388"/>
      <c r="C195" s="1561"/>
      <c r="D195" s="1434"/>
      <c r="E195" s="1555"/>
      <c r="F195" s="1437"/>
      <c r="G195" s="1388"/>
      <c r="H195" s="1389"/>
      <c r="I195" s="1388"/>
      <c r="J195" s="1388"/>
      <c r="K195" s="1429"/>
      <c r="L195" s="1388"/>
      <c r="M195" s="1388"/>
      <c r="N195" s="1388"/>
      <c r="O195" s="1388"/>
      <c r="P195" s="1434"/>
      <c r="Q195" s="1388"/>
      <c r="R195" s="1351"/>
      <c r="S195" s="1351"/>
      <c r="T195" s="1351"/>
      <c r="U195" s="1351"/>
      <c r="V195" s="1351"/>
      <c r="W195" s="1351"/>
      <c r="X195" s="1351"/>
      <c r="Y195" s="1351"/>
      <c r="Z195" s="1351"/>
      <c r="AA195" s="1351"/>
      <c r="AB195" s="1351"/>
      <c r="AC195" s="1351"/>
      <c r="AD195" s="1351"/>
    </row>
    <row r="196" spans="1:30" x14ac:dyDescent="0.2">
      <c r="A196" s="1388"/>
      <c r="B196" s="1388"/>
      <c r="C196" s="1561"/>
      <c r="D196" s="1434"/>
      <c r="E196" s="1555"/>
      <c r="F196" s="1437"/>
      <c r="G196" s="1388"/>
      <c r="H196" s="1389"/>
      <c r="I196" s="1388"/>
      <c r="J196" s="1388"/>
      <c r="K196" s="1429"/>
      <c r="L196" s="1388"/>
      <c r="M196" s="1388"/>
      <c r="N196" s="1388"/>
      <c r="O196" s="1388"/>
      <c r="P196" s="1434"/>
      <c r="Q196" s="1388"/>
      <c r="R196" s="1351"/>
      <c r="S196" s="1351"/>
      <c r="T196" s="1351"/>
      <c r="U196" s="1351"/>
      <c r="V196" s="1351"/>
      <c r="W196" s="1351"/>
      <c r="X196" s="1351"/>
      <c r="Y196" s="1351"/>
      <c r="Z196" s="1351"/>
      <c r="AA196" s="1351"/>
      <c r="AB196" s="1351"/>
      <c r="AC196" s="1351"/>
      <c r="AD196" s="1351"/>
    </row>
    <row r="197" spans="1:30" x14ac:dyDescent="0.2">
      <c r="A197" s="1388"/>
      <c r="B197" s="1388"/>
      <c r="C197" s="1561"/>
      <c r="D197" s="1434"/>
      <c r="E197" s="1555"/>
      <c r="F197" s="1437"/>
      <c r="G197" s="1388"/>
      <c r="H197" s="1389"/>
      <c r="I197" s="1388"/>
      <c r="J197" s="1388"/>
      <c r="K197" s="1429"/>
      <c r="L197" s="1388"/>
      <c r="M197" s="1388"/>
      <c r="N197" s="1388"/>
      <c r="O197" s="1388"/>
      <c r="P197" s="1434"/>
      <c r="Q197" s="1388"/>
      <c r="R197" s="1351"/>
      <c r="S197" s="1351"/>
      <c r="T197" s="1351"/>
      <c r="U197" s="1351"/>
      <c r="V197" s="1351"/>
      <c r="W197" s="1351"/>
      <c r="X197" s="1351"/>
      <c r="Y197" s="1351"/>
      <c r="Z197" s="1351"/>
      <c r="AA197" s="1351"/>
      <c r="AB197" s="1351"/>
      <c r="AC197" s="1351"/>
      <c r="AD197" s="1351"/>
    </row>
    <row r="198" spans="1:30" x14ac:dyDescent="0.2">
      <c r="A198" s="1388"/>
      <c r="B198" s="1388"/>
      <c r="C198" s="1561"/>
      <c r="D198" s="1434"/>
      <c r="E198" s="1555"/>
      <c r="F198" s="1437"/>
      <c r="G198" s="1388"/>
      <c r="H198" s="1389"/>
      <c r="I198" s="1388"/>
      <c r="J198" s="1388"/>
      <c r="K198" s="1429"/>
      <c r="L198" s="1388"/>
      <c r="M198" s="1388"/>
      <c r="N198" s="1388"/>
      <c r="O198" s="1388"/>
      <c r="P198" s="1434"/>
      <c r="Q198" s="1388"/>
      <c r="R198" s="1351"/>
      <c r="S198" s="1351"/>
      <c r="T198" s="1351"/>
      <c r="U198" s="1351"/>
      <c r="V198" s="1351"/>
      <c r="W198" s="1351"/>
      <c r="X198" s="1351"/>
      <c r="Y198" s="1351"/>
      <c r="Z198" s="1351"/>
      <c r="AA198" s="1351"/>
      <c r="AB198" s="1351"/>
      <c r="AC198" s="1351"/>
      <c r="AD198" s="1351"/>
    </row>
    <row r="199" spans="1:30" x14ac:dyDescent="0.2">
      <c r="A199" s="1388"/>
      <c r="B199" s="1388"/>
      <c r="C199" s="1561"/>
      <c r="D199" s="1434"/>
      <c r="E199" s="1555"/>
      <c r="F199" s="1437"/>
      <c r="G199" s="1388"/>
      <c r="H199" s="1389"/>
      <c r="I199" s="1388"/>
      <c r="J199" s="1388"/>
      <c r="K199" s="1429"/>
      <c r="L199" s="1388"/>
      <c r="M199" s="1388"/>
      <c r="N199" s="1388"/>
      <c r="O199" s="1388"/>
      <c r="P199" s="1434"/>
      <c r="Q199" s="1388"/>
      <c r="R199" s="1351"/>
      <c r="S199" s="1351"/>
      <c r="T199" s="1351"/>
      <c r="U199" s="1351"/>
      <c r="V199" s="1351"/>
      <c r="W199" s="1351"/>
      <c r="X199" s="1351"/>
      <c r="Y199" s="1351"/>
      <c r="Z199" s="1351"/>
      <c r="AA199" s="1351"/>
      <c r="AB199" s="1351"/>
      <c r="AC199" s="1351"/>
      <c r="AD199" s="1351"/>
    </row>
    <row r="200" spans="1:30" x14ac:dyDescent="0.2">
      <c r="A200" s="1388"/>
      <c r="B200" s="1388"/>
      <c r="C200" s="1561"/>
      <c r="D200" s="1434"/>
      <c r="E200" s="1555"/>
      <c r="F200" s="1437"/>
      <c r="G200" s="1388"/>
      <c r="H200" s="1389"/>
      <c r="I200" s="1388"/>
      <c r="J200" s="1388"/>
      <c r="K200" s="1429"/>
      <c r="L200" s="1388"/>
      <c r="M200" s="1388"/>
      <c r="N200" s="1388"/>
      <c r="O200" s="1388"/>
      <c r="P200" s="1434"/>
      <c r="Q200" s="1388"/>
      <c r="R200" s="1351"/>
      <c r="S200" s="1351"/>
      <c r="T200" s="1351"/>
      <c r="U200" s="1351"/>
      <c r="V200" s="1351"/>
      <c r="W200" s="1351"/>
      <c r="X200" s="1351"/>
      <c r="Y200" s="1351"/>
      <c r="Z200" s="1351"/>
      <c r="AA200" s="1351"/>
      <c r="AB200" s="1351"/>
      <c r="AC200" s="1351"/>
      <c r="AD200" s="1351"/>
    </row>
    <row r="201" spans="1:30" x14ac:dyDescent="0.2">
      <c r="A201" s="1388"/>
      <c r="B201" s="1388"/>
      <c r="C201" s="1561"/>
      <c r="D201" s="1434"/>
      <c r="E201" s="1555"/>
      <c r="F201" s="1437"/>
      <c r="G201" s="1388"/>
      <c r="H201" s="1389"/>
      <c r="I201" s="1388"/>
      <c r="J201" s="1388"/>
      <c r="K201" s="1429"/>
      <c r="L201" s="1388"/>
      <c r="M201" s="1388"/>
      <c r="N201" s="1388"/>
      <c r="O201" s="1388"/>
      <c r="P201" s="1434"/>
      <c r="Q201" s="1388"/>
      <c r="R201" s="1351"/>
      <c r="S201" s="1351"/>
      <c r="T201" s="1351"/>
      <c r="U201" s="1351"/>
      <c r="V201" s="1351"/>
      <c r="W201" s="1351"/>
      <c r="X201" s="1351"/>
      <c r="Y201" s="1351"/>
      <c r="Z201" s="1351"/>
      <c r="AA201" s="1351"/>
      <c r="AB201" s="1351"/>
      <c r="AC201" s="1351"/>
      <c r="AD201" s="1351"/>
    </row>
    <row r="202" spans="1:30" x14ac:dyDescent="0.2">
      <c r="A202" s="1388"/>
      <c r="B202" s="1388"/>
      <c r="C202" s="1434"/>
      <c r="D202" s="1434"/>
      <c r="E202" s="1555"/>
      <c r="F202" s="1437"/>
      <c r="G202" s="1388"/>
      <c r="H202" s="1389"/>
      <c r="I202" s="1388"/>
      <c r="J202" s="1388"/>
      <c r="K202" s="1429"/>
      <c r="L202" s="1388"/>
      <c r="M202" s="1388"/>
      <c r="N202" s="1388"/>
      <c r="O202" s="1388"/>
      <c r="P202" s="1434"/>
      <c r="Q202" s="1388"/>
      <c r="R202" s="1351"/>
      <c r="S202" s="1351"/>
      <c r="T202" s="1351"/>
      <c r="U202" s="1351"/>
      <c r="V202" s="1351"/>
      <c r="W202" s="1351"/>
      <c r="X202" s="1351"/>
      <c r="Y202" s="1351"/>
      <c r="Z202" s="1351"/>
      <c r="AA202" s="1351"/>
      <c r="AB202" s="1351"/>
      <c r="AC202" s="1351"/>
      <c r="AD202" s="1351"/>
    </row>
    <row r="203" spans="1:30" x14ac:dyDescent="0.2">
      <c r="A203" s="1388"/>
      <c r="B203" s="1388"/>
      <c r="C203" s="1434"/>
      <c r="D203" s="1434"/>
      <c r="E203" s="1555"/>
      <c r="F203" s="1437"/>
      <c r="G203" s="1388"/>
      <c r="H203" s="1389"/>
      <c r="I203" s="1388"/>
      <c r="J203" s="1388"/>
      <c r="K203" s="1429"/>
      <c r="L203" s="1388"/>
      <c r="M203" s="1388"/>
      <c r="N203" s="1388"/>
      <c r="O203" s="1388"/>
      <c r="P203" s="1434"/>
      <c r="Q203" s="1388"/>
      <c r="R203" s="1351"/>
      <c r="S203" s="1351"/>
      <c r="T203" s="1351"/>
      <c r="U203" s="1351"/>
      <c r="V203" s="1351"/>
      <c r="W203" s="1351"/>
      <c r="X203" s="1351"/>
      <c r="Y203" s="1351"/>
      <c r="Z203" s="1351"/>
      <c r="AA203" s="1351"/>
      <c r="AB203" s="1351"/>
      <c r="AC203" s="1351"/>
      <c r="AD203" s="1351"/>
    </row>
    <row r="204" spans="1:30" x14ac:dyDescent="0.2">
      <c r="A204" s="1388"/>
      <c r="B204" s="1388"/>
      <c r="C204" s="1434"/>
      <c r="D204" s="1434"/>
      <c r="E204" s="1555"/>
      <c r="F204" s="1437"/>
      <c r="G204" s="1388"/>
      <c r="H204" s="1389"/>
      <c r="I204" s="1388"/>
      <c r="J204" s="1388"/>
      <c r="K204" s="1429"/>
      <c r="L204" s="1388"/>
      <c r="M204" s="1388"/>
      <c r="N204" s="1388"/>
      <c r="O204" s="1388"/>
      <c r="P204" s="1434"/>
      <c r="Q204" s="1388"/>
      <c r="R204" s="1351"/>
      <c r="S204" s="1351"/>
      <c r="T204" s="1351"/>
      <c r="U204" s="1351"/>
      <c r="V204" s="1351"/>
      <c r="W204" s="1351"/>
      <c r="X204" s="1351"/>
      <c r="Y204" s="1351"/>
      <c r="Z204" s="1351"/>
      <c r="AA204" s="1351"/>
      <c r="AB204" s="1351"/>
      <c r="AC204" s="1351"/>
      <c r="AD204" s="1351"/>
    </row>
    <row r="205" spans="1:30" x14ac:dyDescent="0.2">
      <c r="A205" s="1388"/>
      <c r="B205" s="1388"/>
      <c r="C205" s="1434"/>
      <c r="D205" s="1434"/>
      <c r="E205" s="1555"/>
      <c r="F205" s="1437"/>
      <c r="G205" s="1388"/>
      <c r="H205" s="1389"/>
      <c r="I205" s="1388"/>
      <c r="J205" s="1388"/>
      <c r="K205" s="1429"/>
      <c r="L205" s="1388"/>
      <c r="M205" s="1388"/>
      <c r="N205" s="1388"/>
      <c r="O205" s="1388"/>
      <c r="P205" s="1434"/>
      <c r="Q205" s="1388"/>
      <c r="R205" s="1351"/>
      <c r="S205" s="1351"/>
      <c r="T205" s="1351"/>
      <c r="U205" s="1351"/>
      <c r="V205" s="1351"/>
      <c r="W205" s="1351"/>
      <c r="X205" s="1351"/>
      <c r="Y205" s="1351"/>
      <c r="Z205" s="1351"/>
      <c r="AA205" s="1351"/>
      <c r="AB205" s="1351"/>
      <c r="AC205" s="1351"/>
      <c r="AD205" s="1351"/>
    </row>
    <row r="206" spans="1:30" x14ac:dyDescent="0.2">
      <c r="A206" s="1388"/>
      <c r="B206" s="1388"/>
      <c r="C206" s="1434"/>
      <c r="D206" s="1434"/>
      <c r="E206" s="1555"/>
      <c r="F206" s="1437"/>
      <c r="G206" s="1388"/>
      <c r="H206" s="1389"/>
      <c r="I206" s="1388"/>
      <c r="J206" s="1388"/>
      <c r="K206" s="1429"/>
      <c r="L206" s="1388"/>
      <c r="M206" s="1388"/>
      <c r="N206" s="1388"/>
      <c r="O206" s="1388"/>
      <c r="P206" s="1434"/>
      <c r="Q206" s="1388"/>
      <c r="R206" s="1351"/>
      <c r="S206" s="1351"/>
      <c r="T206" s="1351"/>
      <c r="U206" s="1351"/>
      <c r="V206" s="1351"/>
      <c r="W206" s="1351"/>
      <c r="X206" s="1351"/>
      <c r="Y206" s="1351"/>
      <c r="Z206" s="1351"/>
      <c r="AA206" s="1351"/>
      <c r="AB206" s="1351"/>
      <c r="AC206" s="1351"/>
      <c r="AD206" s="1351"/>
    </row>
    <row r="207" spans="1:30" x14ac:dyDescent="0.2">
      <c r="A207" s="1388"/>
      <c r="B207" s="1388"/>
      <c r="C207" s="1434"/>
      <c r="D207" s="1434"/>
      <c r="E207" s="1555"/>
      <c r="F207" s="1437"/>
      <c r="G207" s="1388"/>
      <c r="H207" s="1389"/>
      <c r="I207" s="1388"/>
      <c r="J207" s="1388"/>
      <c r="K207" s="1429"/>
      <c r="L207" s="1388"/>
      <c r="M207" s="1388"/>
      <c r="N207" s="1388"/>
      <c r="O207" s="1388"/>
      <c r="P207" s="1434"/>
      <c r="Q207" s="1388"/>
      <c r="R207" s="1351"/>
      <c r="S207" s="1351"/>
      <c r="T207" s="1351"/>
      <c r="U207" s="1351"/>
      <c r="V207" s="1351"/>
      <c r="W207" s="1351"/>
      <c r="X207" s="1351"/>
      <c r="Y207" s="1351"/>
      <c r="Z207" s="1351"/>
      <c r="AA207" s="1351"/>
      <c r="AB207" s="1351"/>
      <c r="AC207" s="1351"/>
      <c r="AD207" s="1351"/>
    </row>
    <row r="208" spans="1:30" x14ac:dyDescent="0.2">
      <c r="A208" s="1388"/>
      <c r="B208" s="1388"/>
      <c r="C208" s="1434"/>
      <c r="D208" s="1434"/>
      <c r="E208" s="1555"/>
      <c r="F208" s="1437"/>
      <c r="G208" s="1388"/>
      <c r="H208" s="1389"/>
      <c r="I208" s="1388"/>
      <c r="J208" s="1388"/>
      <c r="K208" s="1429"/>
      <c r="L208" s="1388"/>
      <c r="M208" s="1388"/>
      <c r="N208" s="1388"/>
      <c r="O208" s="1388"/>
      <c r="P208" s="1434"/>
      <c r="Q208" s="1388"/>
      <c r="R208" s="1351"/>
      <c r="S208" s="1351"/>
      <c r="T208" s="1351"/>
      <c r="U208" s="1351"/>
      <c r="V208" s="1351"/>
      <c r="W208" s="1351"/>
      <c r="X208" s="1351"/>
      <c r="Y208" s="1351"/>
      <c r="Z208" s="1351"/>
      <c r="AA208" s="1351"/>
      <c r="AB208" s="1351"/>
      <c r="AC208" s="1351"/>
      <c r="AD208" s="1351"/>
    </row>
    <row r="209" spans="1:30" x14ac:dyDescent="0.2">
      <c r="A209" s="1388"/>
      <c r="B209" s="1388"/>
      <c r="C209" s="1434"/>
      <c r="D209" s="1434"/>
      <c r="E209" s="1555"/>
      <c r="F209" s="1437"/>
      <c r="G209" s="1388"/>
      <c r="H209" s="1389"/>
      <c r="I209" s="1388"/>
      <c r="J209" s="1388"/>
      <c r="K209" s="1429"/>
      <c r="L209" s="1388"/>
      <c r="M209" s="1388"/>
      <c r="N209" s="1388"/>
      <c r="O209" s="1388"/>
      <c r="P209" s="1434"/>
      <c r="Q209" s="1388"/>
      <c r="R209" s="1351"/>
      <c r="S209" s="1351"/>
      <c r="T209" s="1351"/>
      <c r="U209" s="1351"/>
      <c r="V209" s="1351"/>
      <c r="W209" s="1351"/>
      <c r="X209" s="1351"/>
      <c r="Y209" s="1351"/>
      <c r="Z209" s="1351"/>
      <c r="AA209" s="1351"/>
      <c r="AB209" s="1351"/>
      <c r="AC209" s="1351"/>
      <c r="AD209" s="1351"/>
    </row>
    <row r="210" spans="1:30" x14ac:dyDescent="0.2">
      <c r="A210" s="1388"/>
      <c r="B210" s="1388"/>
      <c r="C210" s="1434"/>
      <c r="D210" s="1434"/>
      <c r="E210" s="1555"/>
      <c r="F210" s="1437"/>
      <c r="G210" s="1388"/>
      <c r="H210" s="1389"/>
      <c r="I210" s="1388"/>
      <c r="J210" s="1388"/>
      <c r="K210" s="1429"/>
      <c r="L210" s="1388"/>
      <c r="M210" s="1388"/>
      <c r="N210" s="1388"/>
      <c r="O210" s="1388"/>
      <c r="P210" s="1434"/>
      <c r="Q210" s="1388"/>
      <c r="R210" s="1351"/>
      <c r="S210" s="1351"/>
      <c r="T210" s="1351"/>
      <c r="U210" s="1351"/>
      <c r="V210" s="1351"/>
      <c r="W210" s="1351"/>
      <c r="X210" s="1351"/>
      <c r="Y210" s="1351"/>
      <c r="Z210" s="1351"/>
      <c r="AA210" s="1351"/>
      <c r="AB210" s="1351"/>
      <c r="AC210" s="1351"/>
      <c r="AD210" s="1351"/>
    </row>
    <row r="211" spans="1:30" x14ac:dyDescent="0.2">
      <c r="A211" s="1388"/>
      <c r="B211" s="1388"/>
      <c r="C211" s="1434"/>
      <c r="D211" s="1434"/>
      <c r="E211" s="1555"/>
      <c r="F211" s="1437"/>
      <c r="G211" s="1388"/>
      <c r="H211" s="1389"/>
      <c r="I211" s="1388"/>
      <c r="J211" s="1388"/>
      <c r="K211" s="1429"/>
      <c r="L211" s="1388"/>
      <c r="M211" s="1388"/>
      <c r="N211" s="1388"/>
      <c r="O211" s="1388"/>
      <c r="P211" s="1434"/>
      <c r="Q211" s="1388"/>
      <c r="R211" s="1351"/>
      <c r="S211" s="1351"/>
      <c r="T211" s="1351"/>
      <c r="U211" s="1351"/>
      <c r="V211" s="1351"/>
      <c r="W211" s="1351"/>
      <c r="X211" s="1351"/>
      <c r="Y211" s="1351"/>
      <c r="Z211" s="1351"/>
      <c r="AA211" s="1351"/>
      <c r="AB211" s="1351"/>
      <c r="AC211" s="1351"/>
      <c r="AD211" s="1351"/>
    </row>
    <row r="212" spans="1:30" x14ac:dyDescent="0.2">
      <c r="A212" s="1388"/>
      <c r="B212" s="1388"/>
      <c r="C212" s="1434"/>
      <c r="D212" s="1434"/>
      <c r="E212" s="1555"/>
      <c r="F212" s="1437"/>
      <c r="G212" s="1388"/>
      <c r="H212" s="1389"/>
      <c r="I212" s="1388"/>
      <c r="J212" s="1388"/>
      <c r="K212" s="1429"/>
      <c r="L212" s="1388"/>
      <c r="M212" s="1388"/>
      <c r="N212" s="1388"/>
      <c r="O212" s="1388"/>
      <c r="P212" s="1434"/>
      <c r="Q212" s="1388"/>
      <c r="R212" s="1351"/>
      <c r="S212" s="1351"/>
      <c r="T212" s="1351"/>
      <c r="U212" s="1351"/>
      <c r="V212" s="1351"/>
      <c r="W212" s="1351"/>
      <c r="X212" s="1351"/>
      <c r="Y212" s="1351"/>
      <c r="Z212" s="1351"/>
      <c r="AA212" s="1351"/>
      <c r="AB212" s="1351"/>
      <c r="AC212" s="1351"/>
      <c r="AD212" s="1351"/>
    </row>
    <row r="213" spans="1:30" x14ac:dyDescent="0.2">
      <c r="A213" s="1388"/>
      <c r="B213" s="1388"/>
      <c r="C213" s="1434"/>
      <c r="D213" s="1434"/>
      <c r="E213" s="1555"/>
      <c r="F213" s="1437"/>
      <c r="G213" s="1388"/>
      <c r="H213" s="1389"/>
      <c r="I213" s="1388"/>
      <c r="J213" s="1388"/>
      <c r="K213" s="1429"/>
      <c r="L213" s="1388"/>
      <c r="M213" s="1388"/>
      <c r="N213" s="1388"/>
      <c r="O213" s="1388"/>
      <c r="P213" s="1434"/>
      <c r="Q213" s="1388"/>
      <c r="R213" s="1351"/>
      <c r="S213" s="1351"/>
      <c r="T213" s="1351"/>
      <c r="U213" s="1351"/>
      <c r="V213" s="1351"/>
      <c r="W213" s="1351"/>
      <c r="X213" s="1351"/>
      <c r="Y213" s="1351"/>
      <c r="Z213" s="1351"/>
      <c r="AA213" s="1351"/>
      <c r="AB213" s="1351"/>
      <c r="AC213" s="1351"/>
      <c r="AD213" s="1351"/>
    </row>
    <row r="214" spans="1:30" x14ac:dyDescent="0.2">
      <c r="A214" s="1388"/>
      <c r="B214" s="1388"/>
      <c r="C214" s="1434"/>
      <c r="D214" s="1434"/>
      <c r="E214" s="1555"/>
      <c r="F214" s="1437"/>
      <c r="G214" s="1388"/>
      <c r="H214" s="1389"/>
      <c r="I214" s="1388"/>
      <c r="J214" s="1388"/>
      <c r="K214" s="1429"/>
      <c r="L214" s="1388"/>
      <c r="M214" s="1388"/>
      <c r="N214" s="1388"/>
      <c r="O214" s="1388"/>
      <c r="P214" s="1434"/>
      <c r="Q214" s="1388"/>
      <c r="R214" s="1351"/>
      <c r="S214" s="1351"/>
      <c r="T214" s="1351"/>
      <c r="U214" s="1351"/>
      <c r="V214" s="1351"/>
      <c r="W214" s="1351"/>
      <c r="X214" s="1351"/>
      <c r="Y214" s="1351"/>
      <c r="Z214" s="1351"/>
      <c r="AA214" s="1351"/>
      <c r="AB214" s="1351"/>
      <c r="AC214" s="1351"/>
      <c r="AD214" s="1351"/>
    </row>
    <row r="215" spans="1:30" x14ac:dyDescent="0.2">
      <c r="A215" s="1388"/>
      <c r="B215" s="1388"/>
      <c r="C215" s="1434"/>
      <c r="D215" s="1434"/>
      <c r="E215" s="1555"/>
      <c r="F215" s="1437"/>
      <c r="G215" s="1388"/>
      <c r="H215" s="1389"/>
      <c r="I215" s="1388"/>
      <c r="J215" s="1388"/>
      <c r="K215" s="1429"/>
      <c r="L215" s="1388"/>
      <c r="M215" s="1388"/>
      <c r="N215" s="1388"/>
      <c r="O215" s="1388"/>
      <c r="P215" s="1434"/>
      <c r="Q215" s="1388"/>
      <c r="R215" s="1351"/>
      <c r="S215" s="1351"/>
      <c r="T215" s="1351"/>
      <c r="U215" s="1351"/>
      <c r="V215" s="1351"/>
      <c r="W215" s="1351"/>
      <c r="X215" s="1351"/>
      <c r="Y215" s="1351"/>
      <c r="Z215" s="1351"/>
      <c r="AA215" s="1351"/>
      <c r="AB215" s="1351"/>
      <c r="AC215" s="1351"/>
      <c r="AD215" s="1351"/>
    </row>
    <row r="216" spans="1:30" x14ac:dyDescent="0.2">
      <c r="A216" s="1388"/>
      <c r="B216" s="1388"/>
      <c r="C216" s="1434"/>
      <c r="D216" s="1434"/>
      <c r="E216" s="1555"/>
      <c r="F216" s="1437"/>
      <c r="G216" s="1388"/>
      <c r="H216" s="1389"/>
      <c r="I216" s="1388"/>
      <c r="J216" s="1388"/>
      <c r="K216" s="1429"/>
      <c r="L216" s="1388"/>
      <c r="M216" s="1388"/>
      <c r="N216" s="1388"/>
      <c r="O216" s="1388"/>
      <c r="P216" s="1434"/>
      <c r="Q216" s="1388"/>
      <c r="R216" s="1351"/>
      <c r="S216" s="1351"/>
      <c r="T216" s="1351"/>
      <c r="U216" s="1351"/>
      <c r="V216" s="1351"/>
      <c r="W216" s="1351"/>
      <c r="X216" s="1351"/>
      <c r="Y216" s="1351"/>
      <c r="Z216" s="1351"/>
      <c r="AA216" s="1351"/>
      <c r="AB216" s="1351"/>
      <c r="AC216" s="1351"/>
      <c r="AD216" s="1351"/>
    </row>
    <row r="217" spans="1:30" x14ac:dyDescent="0.2">
      <c r="A217" s="1388"/>
      <c r="B217" s="1388"/>
      <c r="C217" s="1434"/>
      <c r="D217" s="1434"/>
      <c r="E217" s="1555"/>
      <c r="F217" s="1437"/>
      <c r="G217" s="1388"/>
      <c r="H217" s="1389"/>
      <c r="I217" s="1388"/>
      <c r="J217" s="1388"/>
      <c r="K217" s="1429"/>
      <c r="L217" s="1388"/>
      <c r="M217" s="1388"/>
      <c r="N217" s="1388"/>
      <c r="O217" s="1388"/>
      <c r="P217" s="1434"/>
      <c r="Q217" s="1388"/>
      <c r="R217" s="1351"/>
      <c r="S217" s="1351"/>
      <c r="T217" s="1351"/>
      <c r="U217" s="1351"/>
      <c r="V217" s="1351"/>
      <c r="W217" s="1351"/>
      <c r="X217" s="1351"/>
      <c r="Y217" s="1351"/>
      <c r="Z217" s="1351"/>
      <c r="AA217" s="1351"/>
      <c r="AB217" s="1351"/>
      <c r="AC217" s="1351"/>
      <c r="AD217" s="1351"/>
    </row>
    <row r="218" spans="1:30" x14ac:dyDescent="0.2">
      <c r="A218" s="1388"/>
      <c r="B218" s="1388"/>
      <c r="C218" s="1434"/>
      <c r="D218" s="1434"/>
      <c r="E218" s="1555"/>
      <c r="F218" s="1437"/>
      <c r="G218" s="1388"/>
      <c r="H218" s="1389"/>
      <c r="I218" s="1388"/>
      <c r="J218" s="1388"/>
      <c r="K218" s="1429"/>
      <c r="L218" s="1388"/>
      <c r="M218" s="1388"/>
      <c r="N218" s="1388"/>
      <c r="O218" s="1388"/>
      <c r="P218" s="1434"/>
      <c r="Q218" s="1388"/>
      <c r="R218" s="1351"/>
      <c r="S218" s="1351"/>
      <c r="T218" s="1351"/>
      <c r="U218" s="1351"/>
      <c r="V218" s="1351"/>
      <c r="W218" s="1351"/>
      <c r="X218" s="1351"/>
      <c r="Y218" s="1351"/>
      <c r="Z218" s="1351"/>
      <c r="AA218" s="1351"/>
      <c r="AB218" s="1351"/>
      <c r="AC218" s="1351"/>
      <c r="AD218" s="1351"/>
    </row>
    <row r="219" spans="1:30" x14ac:dyDescent="0.2">
      <c r="A219" s="1388"/>
      <c r="B219" s="1388"/>
      <c r="C219" s="1434"/>
      <c r="D219" s="1434"/>
      <c r="E219" s="1555"/>
      <c r="F219" s="1437"/>
      <c r="G219" s="1388"/>
      <c r="H219" s="1389"/>
      <c r="I219" s="1388"/>
      <c r="J219" s="1388"/>
      <c r="K219" s="1429"/>
      <c r="L219" s="1388"/>
      <c r="M219" s="1388"/>
      <c r="N219" s="1388"/>
      <c r="O219" s="1388"/>
      <c r="P219" s="1434"/>
      <c r="Q219" s="1388"/>
      <c r="R219" s="1351"/>
      <c r="S219" s="1351"/>
      <c r="T219" s="1351"/>
      <c r="U219" s="1351"/>
      <c r="V219" s="1351"/>
      <c r="W219" s="1351"/>
      <c r="X219" s="1351"/>
      <c r="Y219" s="1351"/>
      <c r="Z219" s="1351"/>
      <c r="AA219" s="1351"/>
      <c r="AB219" s="1351"/>
      <c r="AC219" s="1351"/>
      <c r="AD219" s="1351"/>
    </row>
    <row r="220" spans="1:30" x14ac:dyDescent="0.2">
      <c r="A220" s="1388"/>
      <c r="B220" s="1388"/>
      <c r="C220" s="1434"/>
      <c r="D220" s="1434"/>
      <c r="E220" s="1555"/>
      <c r="F220" s="1437"/>
      <c r="G220" s="1388"/>
      <c r="H220" s="1389"/>
      <c r="I220" s="1388"/>
      <c r="J220" s="1388"/>
      <c r="K220" s="1429"/>
      <c r="L220" s="1388"/>
      <c r="M220" s="1388"/>
      <c r="N220" s="1388"/>
      <c r="O220" s="1388"/>
      <c r="P220" s="1434"/>
      <c r="Q220" s="1388"/>
      <c r="R220" s="1351"/>
      <c r="S220" s="1351"/>
      <c r="T220" s="1351"/>
      <c r="U220" s="1351"/>
      <c r="V220" s="1351"/>
      <c r="W220" s="1351"/>
      <c r="X220" s="1351"/>
      <c r="Y220" s="1351"/>
      <c r="Z220" s="1351"/>
      <c r="AA220" s="1351"/>
      <c r="AB220" s="1351"/>
      <c r="AC220" s="1351"/>
      <c r="AD220" s="1351"/>
    </row>
    <row r="221" spans="1:30" x14ac:dyDescent="0.2">
      <c r="A221" s="1388"/>
      <c r="B221" s="1388"/>
      <c r="C221" s="1434"/>
      <c r="D221" s="1434"/>
      <c r="E221" s="1555"/>
      <c r="F221" s="1437"/>
      <c r="G221" s="1388"/>
      <c r="H221" s="1389"/>
      <c r="I221" s="1388"/>
      <c r="J221" s="1388"/>
      <c r="K221" s="1429"/>
      <c r="L221" s="1388"/>
      <c r="M221" s="1388"/>
      <c r="N221" s="1388"/>
      <c r="O221" s="1388"/>
      <c r="P221" s="1434"/>
      <c r="Q221" s="1388"/>
      <c r="R221" s="1351"/>
      <c r="S221" s="1351"/>
      <c r="T221" s="1351"/>
      <c r="U221" s="1351"/>
      <c r="V221" s="1351"/>
      <c r="W221" s="1351"/>
      <c r="X221" s="1351"/>
      <c r="Y221" s="1351"/>
      <c r="Z221" s="1351"/>
      <c r="AA221" s="1351"/>
      <c r="AB221" s="1351"/>
      <c r="AC221" s="1351"/>
      <c r="AD221" s="1351"/>
    </row>
    <row r="222" spans="1:30" x14ac:dyDescent="0.2">
      <c r="A222" s="1388"/>
      <c r="B222" s="1388"/>
      <c r="C222" s="1434"/>
      <c r="D222" s="1434"/>
      <c r="E222" s="1555"/>
      <c r="F222" s="1437"/>
      <c r="G222" s="1388"/>
      <c r="H222" s="1389"/>
      <c r="I222" s="1388"/>
      <c r="J222" s="1388"/>
      <c r="K222" s="1429"/>
      <c r="L222" s="1388"/>
      <c r="M222" s="1388"/>
      <c r="N222" s="1388"/>
      <c r="O222" s="1388"/>
      <c r="P222" s="1434"/>
      <c r="Q222" s="1388"/>
      <c r="R222" s="1351"/>
      <c r="S222" s="1351"/>
      <c r="T222" s="1351"/>
      <c r="U222" s="1351"/>
      <c r="V222" s="1351"/>
      <c r="W222" s="1351"/>
      <c r="X222" s="1351"/>
      <c r="Y222" s="1351"/>
      <c r="Z222" s="1351"/>
      <c r="AA222" s="1351"/>
      <c r="AB222" s="1351"/>
      <c r="AC222" s="1351"/>
      <c r="AD222" s="1351"/>
    </row>
    <row r="223" spans="1:30" x14ac:dyDescent="0.2">
      <c r="A223" s="1388"/>
      <c r="B223" s="1388"/>
      <c r="C223" s="1434"/>
      <c r="D223" s="1434"/>
      <c r="E223" s="1555"/>
      <c r="F223" s="1437"/>
      <c r="G223" s="1388"/>
      <c r="H223" s="1389"/>
      <c r="I223" s="1388"/>
      <c r="J223" s="1388"/>
      <c r="K223" s="1429"/>
      <c r="L223" s="1388"/>
      <c r="M223" s="1388"/>
      <c r="N223" s="1388"/>
      <c r="O223" s="1388"/>
      <c r="P223" s="1434"/>
      <c r="Q223" s="1388"/>
      <c r="R223" s="1351"/>
      <c r="S223" s="1351"/>
      <c r="T223" s="1351"/>
      <c r="U223" s="1351"/>
      <c r="V223" s="1351"/>
      <c r="W223" s="1351"/>
      <c r="X223" s="1351"/>
      <c r="Y223" s="1351"/>
      <c r="Z223" s="1351"/>
      <c r="AA223" s="1351"/>
      <c r="AB223" s="1351"/>
      <c r="AC223" s="1351"/>
      <c r="AD223" s="1351"/>
    </row>
    <row r="224" spans="1:30" x14ac:dyDescent="0.2">
      <c r="A224" s="1388"/>
      <c r="B224" s="1388"/>
      <c r="C224" s="1434"/>
      <c r="D224" s="1434"/>
      <c r="E224" s="1555"/>
      <c r="F224" s="1437"/>
      <c r="G224" s="1388"/>
      <c r="H224" s="1389"/>
      <c r="I224" s="1388"/>
      <c r="J224" s="1388"/>
      <c r="K224" s="1429"/>
      <c r="L224" s="1388"/>
      <c r="M224" s="1388"/>
      <c r="N224" s="1388"/>
      <c r="O224" s="1388"/>
      <c r="P224" s="1434"/>
      <c r="Q224" s="1388"/>
      <c r="R224" s="1351"/>
      <c r="S224" s="1351"/>
      <c r="T224" s="1351"/>
      <c r="U224" s="1351"/>
      <c r="V224" s="1351"/>
      <c r="W224" s="1351"/>
      <c r="X224" s="1351"/>
      <c r="Y224" s="1351"/>
      <c r="Z224" s="1351"/>
      <c r="AA224" s="1351"/>
      <c r="AB224" s="1351"/>
      <c r="AC224" s="1351"/>
      <c r="AD224" s="1351"/>
    </row>
    <row r="225" spans="1:30" s="20" customFormat="1" x14ac:dyDescent="0.2">
      <c r="A225" s="1388"/>
      <c r="B225" s="1388"/>
      <c r="C225" s="1434"/>
      <c r="D225" s="1434"/>
      <c r="E225" s="1555"/>
      <c r="F225" s="1437"/>
      <c r="G225" s="1388"/>
      <c r="H225" s="1389"/>
      <c r="I225" s="1388"/>
      <c r="J225" s="1388"/>
      <c r="K225" s="1429"/>
      <c r="L225" s="1388"/>
      <c r="M225" s="1388"/>
      <c r="N225" s="1388"/>
      <c r="O225" s="1388"/>
      <c r="P225" s="1434"/>
      <c r="Q225" s="1388"/>
      <c r="R225" s="1388"/>
      <c r="S225" s="1388"/>
      <c r="T225" s="1388"/>
      <c r="U225" s="1388"/>
      <c r="V225" s="1388"/>
      <c r="W225" s="1388"/>
      <c r="X225" s="1388"/>
      <c r="Y225" s="1388"/>
      <c r="Z225" s="1388"/>
      <c r="AA225" s="1388"/>
      <c r="AB225" s="1388"/>
      <c r="AC225" s="1388"/>
      <c r="AD225" s="1388"/>
    </row>
    <row r="226" spans="1:30" s="20" customFormat="1" x14ac:dyDescent="0.2">
      <c r="A226" s="1388"/>
      <c r="B226" s="1388"/>
      <c r="C226" s="1434"/>
      <c r="D226" s="1434"/>
      <c r="E226" s="1555"/>
      <c r="F226" s="1437"/>
      <c r="G226" s="1388"/>
      <c r="H226" s="1389"/>
      <c r="I226" s="1388"/>
      <c r="J226" s="1388"/>
      <c r="K226" s="1429"/>
      <c r="L226" s="1388"/>
      <c r="M226" s="1388"/>
      <c r="N226" s="1388"/>
      <c r="O226" s="1388"/>
      <c r="P226" s="1434"/>
      <c r="Q226" s="1388"/>
      <c r="R226" s="1388"/>
      <c r="S226" s="1388"/>
      <c r="T226" s="1388"/>
      <c r="U226" s="1388"/>
      <c r="V226" s="1388"/>
      <c r="W226" s="1388"/>
      <c r="X226" s="1388"/>
      <c r="Y226" s="1388"/>
      <c r="Z226" s="1388"/>
      <c r="AA226" s="1388"/>
      <c r="AB226" s="1388"/>
      <c r="AC226" s="1388"/>
      <c r="AD226" s="1388"/>
    </row>
    <row r="227" spans="1:30" s="20" customFormat="1" x14ac:dyDescent="0.2">
      <c r="A227" s="1388"/>
      <c r="B227" s="1388"/>
      <c r="C227" s="1434"/>
      <c r="D227" s="1434"/>
      <c r="E227" s="1555"/>
      <c r="F227" s="1437"/>
      <c r="G227" s="1388"/>
      <c r="H227" s="1389"/>
      <c r="I227" s="1388"/>
      <c r="J227" s="1388"/>
      <c r="K227" s="1429"/>
      <c r="L227" s="1388"/>
      <c r="M227" s="1388"/>
      <c r="N227" s="1388"/>
      <c r="O227" s="1388"/>
      <c r="P227" s="1434"/>
      <c r="Q227" s="1388"/>
      <c r="R227" s="1388"/>
      <c r="S227" s="1388"/>
      <c r="T227" s="1388"/>
      <c r="U227" s="1388"/>
      <c r="V227" s="1388"/>
      <c r="W227" s="1388"/>
      <c r="X227" s="1388"/>
      <c r="Y227" s="1388"/>
      <c r="Z227" s="1388"/>
      <c r="AA227" s="1388"/>
      <c r="AB227" s="1388"/>
      <c r="AC227" s="1388"/>
      <c r="AD227" s="1388"/>
    </row>
    <row r="228" spans="1:30" s="20" customFormat="1" x14ac:dyDescent="0.2">
      <c r="A228" s="1388"/>
      <c r="B228" s="1388"/>
      <c r="C228" s="1434"/>
      <c r="D228" s="1434"/>
      <c r="E228" s="1555"/>
      <c r="F228" s="1437"/>
      <c r="G228" s="1388"/>
      <c r="H228" s="1389"/>
      <c r="I228" s="1388"/>
      <c r="J228" s="1388"/>
      <c r="K228" s="1429"/>
      <c r="L228" s="1388"/>
      <c r="M228" s="1388"/>
      <c r="N228" s="1388"/>
      <c r="O228" s="1388"/>
      <c r="P228" s="1434"/>
      <c r="Q228" s="1388"/>
      <c r="R228" s="1388"/>
      <c r="S228" s="1388"/>
      <c r="T228" s="1388"/>
      <c r="U228" s="1388"/>
      <c r="V228" s="1388"/>
      <c r="W228" s="1388"/>
      <c r="X228" s="1388"/>
      <c r="Y228" s="1388"/>
      <c r="Z228" s="1388"/>
      <c r="AA228" s="1388"/>
      <c r="AB228" s="1388"/>
      <c r="AC228" s="1388"/>
      <c r="AD228" s="1388"/>
    </row>
    <row r="229" spans="1:30" s="20" customFormat="1" x14ac:dyDescent="0.2">
      <c r="A229" s="1388"/>
      <c r="B229" s="1388"/>
      <c r="C229" s="1434"/>
      <c r="D229" s="1434"/>
      <c r="E229" s="1555"/>
      <c r="F229" s="1437"/>
      <c r="G229" s="1388"/>
      <c r="H229" s="1389"/>
      <c r="I229" s="1388"/>
      <c r="J229" s="1388"/>
      <c r="K229" s="1429"/>
      <c r="L229" s="1388"/>
      <c r="M229" s="1388"/>
      <c r="N229" s="1388"/>
      <c r="O229" s="1388"/>
      <c r="P229" s="1434"/>
      <c r="Q229" s="1388"/>
      <c r="R229" s="1388"/>
      <c r="S229" s="1388"/>
      <c r="T229" s="1388"/>
      <c r="U229" s="1388"/>
      <c r="V229" s="1388"/>
      <c r="W229" s="1388"/>
      <c r="X229" s="1388"/>
      <c r="Y229" s="1388"/>
      <c r="Z229" s="1388"/>
      <c r="AA229" s="1388"/>
      <c r="AB229" s="1388"/>
      <c r="AC229" s="1388"/>
      <c r="AD229" s="1388"/>
    </row>
    <row r="230" spans="1:30" s="20" customFormat="1" x14ac:dyDescent="0.2">
      <c r="A230" s="1388"/>
      <c r="B230" s="1388"/>
      <c r="C230" s="1434"/>
      <c r="D230" s="1434"/>
      <c r="E230" s="1555"/>
      <c r="F230" s="1437"/>
      <c r="G230" s="1388"/>
      <c r="H230" s="1389"/>
      <c r="I230" s="1388"/>
      <c r="J230" s="1388"/>
      <c r="K230" s="1429"/>
      <c r="L230" s="1388"/>
      <c r="M230" s="1388"/>
      <c r="N230" s="1388"/>
      <c r="O230" s="1388"/>
      <c r="P230" s="1434"/>
      <c r="Q230" s="1388"/>
      <c r="R230" s="1388"/>
      <c r="S230" s="1388"/>
      <c r="T230" s="1388"/>
      <c r="U230" s="1388"/>
      <c r="V230" s="1388"/>
      <c r="W230" s="1388"/>
      <c r="X230" s="1388"/>
      <c r="Y230" s="1388"/>
      <c r="Z230" s="1388"/>
      <c r="AA230" s="1388"/>
      <c r="AB230" s="1388"/>
      <c r="AC230" s="1388"/>
      <c r="AD230" s="1388"/>
    </row>
    <row r="231" spans="1:30" s="20" customFormat="1" x14ac:dyDescent="0.2">
      <c r="A231" s="1388"/>
      <c r="B231" s="1388"/>
      <c r="C231" s="1434"/>
      <c r="D231" s="1434"/>
      <c r="E231" s="1555"/>
      <c r="F231" s="1437"/>
      <c r="G231" s="1388"/>
      <c r="H231" s="1389"/>
      <c r="I231" s="1388"/>
      <c r="J231" s="1388"/>
      <c r="K231" s="1429"/>
      <c r="L231" s="1388"/>
      <c r="M231" s="1388"/>
      <c r="N231" s="1388"/>
      <c r="O231" s="1388"/>
      <c r="P231" s="1434"/>
      <c r="Q231" s="1388"/>
      <c r="R231" s="1388"/>
      <c r="S231" s="1388"/>
      <c r="T231" s="1388"/>
      <c r="U231" s="1388"/>
      <c r="V231" s="1388"/>
      <c r="W231" s="1388"/>
      <c r="X231" s="1388"/>
      <c r="Y231" s="1388"/>
      <c r="Z231" s="1388"/>
      <c r="AA231" s="1388"/>
      <c r="AB231" s="1388"/>
      <c r="AC231" s="1388"/>
      <c r="AD231" s="1388"/>
    </row>
    <row r="232" spans="1:30" s="20" customFormat="1" x14ac:dyDescent="0.2">
      <c r="A232" s="1388"/>
      <c r="B232" s="1388"/>
      <c r="C232" s="1434"/>
      <c r="D232" s="1434"/>
      <c r="E232" s="1555"/>
      <c r="F232" s="1437"/>
      <c r="G232" s="1388"/>
      <c r="H232" s="1389"/>
      <c r="I232" s="1388"/>
      <c r="J232" s="1388"/>
      <c r="K232" s="1429"/>
      <c r="L232" s="1388"/>
      <c r="M232" s="1388"/>
      <c r="N232" s="1388"/>
      <c r="O232" s="1388"/>
      <c r="P232" s="1434"/>
      <c r="Q232" s="1388"/>
      <c r="R232" s="1388"/>
      <c r="S232" s="1388"/>
      <c r="T232" s="1388"/>
      <c r="U232" s="1388"/>
      <c r="V232" s="1388"/>
      <c r="W232" s="1388"/>
      <c r="X232" s="1388"/>
      <c r="Y232" s="1388"/>
      <c r="Z232" s="1388"/>
      <c r="AA232" s="1388"/>
      <c r="AB232" s="1388"/>
      <c r="AC232" s="1388"/>
      <c r="AD232" s="1388"/>
    </row>
    <row r="233" spans="1:30" s="20" customFormat="1" x14ac:dyDescent="0.2">
      <c r="A233" s="1388"/>
      <c r="B233" s="1388"/>
      <c r="C233" s="1434"/>
      <c r="D233" s="1434"/>
      <c r="E233" s="1555"/>
      <c r="F233" s="1437"/>
      <c r="G233" s="1388"/>
      <c r="H233" s="1389"/>
      <c r="I233" s="1388"/>
      <c r="J233" s="1388"/>
      <c r="K233" s="1429"/>
      <c r="L233" s="1388"/>
      <c r="M233" s="1388"/>
      <c r="N233" s="1388"/>
      <c r="O233" s="1388"/>
      <c r="P233" s="1434"/>
      <c r="Q233" s="1388"/>
      <c r="R233" s="1388"/>
      <c r="S233" s="1388"/>
      <c r="T233" s="1388"/>
      <c r="U233" s="1388"/>
      <c r="V233" s="1388"/>
      <c r="W233" s="1388"/>
      <c r="X233" s="1388"/>
      <c r="Y233" s="1388"/>
      <c r="Z233" s="1388"/>
      <c r="AA233" s="1388"/>
      <c r="AB233" s="1388"/>
      <c r="AC233" s="1388"/>
      <c r="AD233" s="1388"/>
    </row>
    <row r="234" spans="1:30" s="20" customFormat="1" x14ac:dyDescent="0.2">
      <c r="A234" s="1388"/>
      <c r="B234" s="1388"/>
      <c r="C234" s="1434"/>
      <c r="D234" s="1434"/>
      <c r="E234" s="1555"/>
      <c r="F234" s="1437"/>
      <c r="G234" s="1388"/>
      <c r="H234" s="1389"/>
      <c r="I234" s="1388"/>
      <c r="J234" s="1388"/>
      <c r="K234" s="1429"/>
      <c r="L234" s="1388"/>
      <c r="M234" s="1388"/>
      <c r="N234" s="1388"/>
      <c r="O234" s="1388"/>
      <c r="P234" s="1434"/>
      <c r="Q234" s="1388"/>
      <c r="R234" s="1388"/>
      <c r="S234" s="1388"/>
      <c r="T234" s="1388"/>
      <c r="U234" s="1388"/>
      <c r="V234" s="1388"/>
      <c r="W234" s="1388"/>
      <c r="X234" s="1388"/>
      <c r="Y234" s="1388"/>
      <c r="Z234" s="1388"/>
      <c r="AA234" s="1388"/>
      <c r="AB234" s="1388"/>
      <c r="AC234" s="1388"/>
      <c r="AD234" s="1388"/>
    </row>
    <row r="235" spans="1:30" s="20" customFormat="1" x14ac:dyDescent="0.2">
      <c r="A235" s="1388"/>
      <c r="B235" s="1388"/>
      <c r="C235" s="1434"/>
      <c r="D235" s="1434"/>
      <c r="E235" s="1555"/>
      <c r="F235" s="1437"/>
      <c r="G235" s="1388"/>
      <c r="H235" s="1389"/>
      <c r="I235" s="1388"/>
      <c r="J235" s="1388"/>
      <c r="K235" s="1429"/>
      <c r="L235" s="1388"/>
      <c r="M235" s="1388"/>
      <c r="N235" s="1388"/>
      <c r="O235" s="1388"/>
      <c r="P235" s="1434"/>
      <c r="Q235" s="1388"/>
      <c r="R235" s="1388"/>
      <c r="S235" s="1388"/>
      <c r="T235" s="1388"/>
      <c r="U235" s="1388"/>
      <c r="V235" s="1388"/>
      <c r="W235" s="1388"/>
      <c r="X235" s="1388"/>
      <c r="Y235" s="1388"/>
      <c r="Z235" s="1388"/>
      <c r="AA235" s="1388"/>
      <c r="AB235" s="1388"/>
      <c r="AC235" s="1388"/>
      <c r="AD235" s="1388"/>
    </row>
    <row r="236" spans="1:30" s="20" customFormat="1" x14ac:dyDescent="0.2">
      <c r="A236" s="1388"/>
      <c r="B236" s="1388"/>
      <c r="C236" s="1434"/>
      <c r="D236" s="1434"/>
      <c r="E236" s="1555"/>
      <c r="F236" s="1437"/>
      <c r="G236" s="1388"/>
      <c r="H236" s="1389"/>
      <c r="I236" s="1388"/>
      <c r="J236" s="1388"/>
      <c r="K236" s="1429"/>
      <c r="L236" s="1388"/>
      <c r="M236" s="1388"/>
      <c r="N236" s="1388"/>
      <c r="O236" s="1388"/>
      <c r="P236" s="1434"/>
      <c r="Q236" s="1388"/>
      <c r="R236" s="1388"/>
      <c r="S236" s="1388"/>
      <c r="T236" s="1388"/>
      <c r="U236" s="1388"/>
      <c r="V236" s="1388"/>
      <c r="W236" s="1388"/>
      <c r="X236" s="1388"/>
      <c r="Y236" s="1388"/>
      <c r="Z236" s="1388"/>
      <c r="AA236" s="1388"/>
      <c r="AB236" s="1388"/>
      <c r="AC236" s="1388"/>
      <c r="AD236" s="1388"/>
    </row>
    <row r="237" spans="1:30" s="20" customFormat="1" x14ac:dyDescent="0.2">
      <c r="A237" s="1388"/>
      <c r="B237" s="1388"/>
      <c r="C237" s="1434"/>
      <c r="D237" s="1434"/>
      <c r="E237" s="1555"/>
      <c r="F237" s="1437"/>
      <c r="G237" s="1388"/>
      <c r="H237" s="1389"/>
      <c r="I237" s="1388"/>
      <c r="J237" s="1388"/>
      <c r="K237" s="1429"/>
      <c r="L237" s="1388"/>
      <c r="M237" s="1388"/>
      <c r="N237" s="1388"/>
      <c r="O237" s="1388"/>
      <c r="P237" s="1434"/>
      <c r="Q237" s="1388"/>
      <c r="R237" s="1388"/>
      <c r="S237" s="1388"/>
      <c r="T237" s="1388"/>
      <c r="U237" s="1388"/>
      <c r="V237" s="1388"/>
      <c r="W237" s="1388"/>
      <c r="X237" s="1388"/>
      <c r="Y237" s="1388"/>
      <c r="Z237" s="1388"/>
      <c r="AA237" s="1388"/>
      <c r="AB237" s="1388"/>
      <c r="AC237" s="1388"/>
      <c r="AD237" s="1388"/>
    </row>
    <row r="238" spans="1:30" s="20" customFormat="1" x14ac:dyDescent="0.2">
      <c r="A238" s="1388"/>
      <c r="B238" s="1388"/>
      <c r="C238" s="1434"/>
      <c r="D238" s="1434"/>
      <c r="E238" s="1555"/>
      <c r="F238" s="1437"/>
      <c r="G238" s="1388"/>
      <c r="H238" s="1389"/>
      <c r="I238" s="1388"/>
      <c r="J238" s="1388"/>
      <c r="K238" s="1429"/>
      <c r="L238" s="1388"/>
      <c r="M238" s="1388"/>
      <c r="N238" s="1388"/>
      <c r="O238" s="1388"/>
      <c r="P238" s="1434"/>
      <c r="Q238" s="1388"/>
      <c r="R238" s="1388"/>
      <c r="S238" s="1388"/>
      <c r="T238" s="1388"/>
      <c r="U238" s="1388"/>
      <c r="V238" s="1388"/>
      <c r="W238" s="1388"/>
      <c r="X238" s="1388"/>
      <c r="Y238" s="1388"/>
      <c r="Z238" s="1388"/>
      <c r="AA238" s="1388"/>
      <c r="AB238" s="1388"/>
      <c r="AC238" s="1388"/>
      <c r="AD238" s="1388"/>
    </row>
    <row r="239" spans="1:30" s="20" customFormat="1" x14ac:dyDescent="0.2">
      <c r="A239" s="1388"/>
      <c r="B239" s="1388"/>
      <c r="C239" s="1434"/>
      <c r="D239" s="1434"/>
      <c r="E239" s="1555"/>
      <c r="F239" s="1437"/>
      <c r="G239" s="1388"/>
      <c r="H239" s="1389"/>
      <c r="I239" s="1388"/>
      <c r="J239" s="1388"/>
      <c r="K239" s="1429"/>
      <c r="L239" s="1388"/>
      <c r="M239" s="1388"/>
      <c r="N239" s="1388"/>
      <c r="O239" s="1388"/>
      <c r="P239" s="1434"/>
      <c r="Q239" s="1388"/>
      <c r="R239" s="1388"/>
      <c r="S239" s="1388"/>
      <c r="T239" s="1388"/>
      <c r="U239" s="1388"/>
      <c r="V239" s="1388"/>
      <c r="W239" s="1388"/>
      <c r="X239" s="1388"/>
      <c r="Y239" s="1388"/>
      <c r="Z239" s="1388"/>
      <c r="AA239" s="1388"/>
      <c r="AB239" s="1388"/>
      <c r="AC239" s="1388"/>
      <c r="AD239" s="1388"/>
    </row>
    <row r="240" spans="1:30" s="20" customFormat="1" x14ac:dyDescent="0.2">
      <c r="A240" s="1388"/>
      <c r="B240" s="1388"/>
      <c r="C240" s="1434"/>
      <c r="D240" s="1434"/>
      <c r="E240" s="1555"/>
      <c r="F240" s="1437"/>
      <c r="G240" s="1388"/>
      <c r="H240" s="1389"/>
      <c r="I240" s="1388"/>
      <c r="J240" s="1388"/>
      <c r="K240" s="1429"/>
      <c r="L240" s="1388"/>
      <c r="M240" s="1388"/>
      <c r="N240" s="1388"/>
      <c r="O240" s="1388"/>
      <c r="P240" s="1434"/>
      <c r="Q240" s="1388"/>
      <c r="R240" s="1388"/>
      <c r="S240" s="1388"/>
      <c r="T240" s="1388"/>
      <c r="U240" s="1388"/>
      <c r="V240" s="1388"/>
      <c r="W240" s="1388"/>
      <c r="X240" s="1388"/>
      <c r="Y240" s="1388"/>
      <c r="Z240" s="1388"/>
      <c r="AA240" s="1388"/>
      <c r="AB240" s="1388"/>
      <c r="AC240" s="1388"/>
      <c r="AD240" s="1388"/>
    </row>
    <row r="241" spans="1:30" s="20" customFormat="1" x14ac:dyDescent="0.2">
      <c r="A241" s="1388"/>
      <c r="B241" s="1388"/>
      <c r="C241" s="1434"/>
      <c r="D241" s="1434"/>
      <c r="E241" s="1555"/>
      <c r="F241" s="1437"/>
      <c r="G241" s="1388"/>
      <c r="H241" s="1389"/>
      <c r="I241" s="1388"/>
      <c r="J241" s="1388"/>
      <c r="K241" s="1429"/>
      <c r="L241" s="1388"/>
      <c r="M241" s="1388"/>
      <c r="N241" s="1388"/>
      <c r="O241" s="1388"/>
      <c r="P241" s="1434"/>
      <c r="Q241" s="1388"/>
      <c r="R241" s="1388"/>
      <c r="S241" s="1388"/>
      <c r="T241" s="1388"/>
      <c r="U241" s="1388"/>
      <c r="V241" s="1388"/>
      <c r="W241" s="1388"/>
      <c r="X241" s="1388"/>
      <c r="Y241" s="1388"/>
      <c r="Z241" s="1388"/>
      <c r="AA241" s="1388"/>
      <c r="AB241" s="1388"/>
      <c r="AC241" s="1388"/>
      <c r="AD241" s="1388"/>
    </row>
    <row r="242" spans="1:30" s="20" customFormat="1" x14ac:dyDescent="0.2">
      <c r="A242" s="1388"/>
      <c r="B242" s="1388"/>
      <c r="C242" s="1434"/>
      <c r="D242" s="1434"/>
      <c r="E242" s="1555"/>
      <c r="F242" s="1437"/>
      <c r="G242" s="1388"/>
      <c r="H242" s="1389"/>
      <c r="I242" s="1388"/>
      <c r="J242" s="1388"/>
      <c r="K242" s="1429"/>
      <c r="L242" s="1388"/>
      <c r="M242" s="1388"/>
      <c r="N242" s="1388"/>
      <c r="O242" s="1388"/>
      <c r="P242" s="1434"/>
      <c r="Q242" s="1388"/>
      <c r="R242" s="1388"/>
      <c r="S242" s="1388"/>
      <c r="T242" s="1388"/>
      <c r="U242" s="1388"/>
      <c r="V242" s="1388"/>
      <c r="W242" s="1388"/>
      <c r="X242" s="1388"/>
      <c r="Y242" s="1388"/>
      <c r="Z242" s="1388"/>
      <c r="AA242" s="1388"/>
      <c r="AB242" s="1388"/>
      <c r="AC242" s="1388"/>
      <c r="AD242" s="1388"/>
    </row>
    <row r="243" spans="1:30" s="20" customFormat="1" x14ac:dyDescent="0.2">
      <c r="A243" s="1388"/>
      <c r="B243" s="1388"/>
      <c r="C243" s="1434"/>
      <c r="D243" s="1434"/>
      <c r="E243" s="1555"/>
      <c r="F243" s="1437"/>
      <c r="G243" s="1388"/>
      <c r="H243" s="1389"/>
      <c r="I243" s="1388"/>
      <c r="J243" s="1388"/>
      <c r="K243" s="1429"/>
      <c r="L243" s="1388"/>
      <c r="M243" s="1388"/>
      <c r="N243" s="1388"/>
      <c r="O243" s="1388"/>
      <c r="P243" s="1434"/>
      <c r="Q243" s="1388"/>
      <c r="R243" s="1388"/>
      <c r="S243" s="1388"/>
      <c r="T243" s="1388"/>
      <c r="U243" s="1388"/>
      <c r="V243" s="1388"/>
      <c r="W243" s="1388"/>
      <c r="X243" s="1388"/>
      <c r="Y243" s="1388"/>
      <c r="Z243" s="1388"/>
      <c r="AA243" s="1388"/>
      <c r="AB243" s="1388"/>
      <c r="AC243" s="1388"/>
      <c r="AD243" s="1388"/>
    </row>
    <row r="244" spans="1:30" s="20" customFormat="1" x14ac:dyDescent="0.2">
      <c r="A244" s="1388"/>
      <c r="B244" s="1388"/>
      <c r="C244" s="1434"/>
      <c r="D244" s="1434"/>
      <c r="E244" s="1555"/>
      <c r="F244" s="1437"/>
      <c r="G244" s="1388"/>
      <c r="H244" s="1389"/>
      <c r="I244" s="1388"/>
      <c r="J244" s="1388"/>
      <c r="K244" s="1429"/>
      <c r="L244" s="1388"/>
      <c r="M244" s="1388"/>
      <c r="N244" s="1388"/>
      <c r="O244" s="1388"/>
      <c r="P244" s="1434"/>
      <c r="Q244" s="1388"/>
      <c r="R244" s="1388"/>
      <c r="S244" s="1388"/>
      <c r="T244" s="1388"/>
      <c r="U244" s="1388"/>
      <c r="V244" s="1388"/>
      <c r="W244" s="1388"/>
      <c r="X244" s="1388"/>
      <c r="Y244" s="1388"/>
      <c r="Z244" s="1388"/>
      <c r="AA244" s="1388"/>
      <c r="AB244" s="1388"/>
      <c r="AC244" s="1388"/>
      <c r="AD244" s="1388"/>
    </row>
    <row r="245" spans="1:30" s="20" customFormat="1" x14ac:dyDescent="0.2">
      <c r="A245" s="1388"/>
      <c r="B245" s="1388"/>
      <c r="C245" s="1434"/>
      <c r="D245" s="1434"/>
      <c r="E245" s="1555"/>
      <c r="F245" s="1437"/>
      <c r="G245" s="1388"/>
      <c r="H245" s="1389"/>
      <c r="I245" s="1388"/>
      <c r="J245" s="1388"/>
      <c r="K245" s="1429"/>
      <c r="L245" s="1388"/>
      <c r="M245" s="1388"/>
      <c r="N245" s="1388"/>
      <c r="O245" s="1388"/>
      <c r="P245" s="1434"/>
      <c r="Q245" s="1388"/>
      <c r="R245" s="1388"/>
      <c r="S245" s="1388"/>
      <c r="T245" s="1388"/>
      <c r="U245" s="1388"/>
      <c r="V245" s="1388"/>
      <c r="W245" s="1388"/>
      <c r="X245" s="1388"/>
      <c r="Y245" s="1388"/>
      <c r="Z245" s="1388"/>
      <c r="AA245" s="1388"/>
      <c r="AB245" s="1388"/>
      <c r="AC245" s="1388"/>
      <c r="AD245" s="1388"/>
    </row>
    <row r="246" spans="1:30" s="20" customFormat="1" x14ac:dyDescent="0.2">
      <c r="A246" s="1388"/>
      <c r="B246" s="1388"/>
      <c r="C246" s="1434"/>
      <c r="D246" s="1434"/>
      <c r="E246" s="1555"/>
      <c r="F246" s="1437"/>
      <c r="G246" s="1388"/>
      <c r="H246" s="1389"/>
      <c r="I246" s="1388"/>
      <c r="J246" s="1388"/>
      <c r="K246" s="1429"/>
      <c r="L246" s="1388"/>
      <c r="M246" s="1388"/>
      <c r="N246" s="1388"/>
      <c r="O246" s="1388"/>
      <c r="P246" s="1434"/>
      <c r="Q246" s="1388"/>
      <c r="R246" s="1388"/>
      <c r="S246" s="1388"/>
      <c r="T246" s="1388"/>
      <c r="U246" s="1388"/>
      <c r="V246" s="1388"/>
      <c r="W246" s="1388"/>
      <c r="X246" s="1388"/>
      <c r="Y246" s="1388"/>
      <c r="Z246" s="1388"/>
      <c r="AA246" s="1388"/>
      <c r="AB246" s="1388"/>
      <c r="AC246" s="1388"/>
      <c r="AD246" s="1388"/>
    </row>
    <row r="247" spans="1:30" s="20" customFormat="1" x14ac:dyDescent="0.2">
      <c r="A247" s="1388"/>
      <c r="B247" s="1388"/>
      <c r="C247" s="1434"/>
      <c r="D247" s="1434"/>
      <c r="E247" s="1555"/>
      <c r="F247" s="1437"/>
      <c r="G247" s="1388"/>
      <c r="H247" s="1389"/>
      <c r="I247" s="1388"/>
      <c r="J247" s="1388"/>
      <c r="K247" s="1429"/>
      <c r="L247" s="1388"/>
      <c r="M247" s="1388"/>
      <c r="N247" s="1388"/>
      <c r="O247" s="1388"/>
      <c r="P247" s="1434"/>
      <c r="Q247" s="1388"/>
      <c r="R247" s="1388"/>
      <c r="S247" s="1388"/>
      <c r="T247" s="1388"/>
      <c r="U247" s="1388"/>
      <c r="V247" s="1388"/>
      <c r="W247" s="1388"/>
      <c r="X247" s="1388"/>
      <c r="Y247" s="1388"/>
      <c r="Z247" s="1388"/>
      <c r="AA247" s="1388"/>
      <c r="AB247" s="1388"/>
      <c r="AC247" s="1388"/>
      <c r="AD247" s="1388"/>
    </row>
    <row r="248" spans="1:30" s="20" customFormat="1" x14ac:dyDescent="0.2">
      <c r="A248" s="1388"/>
      <c r="B248" s="1388"/>
      <c r="C248" s="1434"/>
      <c r="D248" s="1434"/>
      <c r="E248" s="1555"/>
      <c r="F248" s="1437"/>
      <c r="G248" s="1388"/>
      <c r="H248" s="1389"/>
      <c r="I248" s="1388"/>
      <c r="J248" s="1388"/>
      <c r="K248" s="1429"/>
      <c r="L248" s="1388"/>
      <c r="M248" s="1388"/>
      <c r="N248" s="1388"/>
      <c r="O248" s="1388"/>
      <c r="P248" s="1434"/>
      <c r="Q248" s="1388"/>
      <c r="R248" s="1388"/>
      <c r="S248" s="1388"/>
      <c r="T248" s="1388"/>
      <c r="U248" s="1388"/>
      <c r="V248" s="1388"/>
      <c r="W248" s="1388"/>
      <c r="X248" s="1388"/>
      <c r="Y248" s="1388"/>
      <c r="Z248" s="1388"/>
      <c r="AA248" s="1388"/>
      <c r="AB248" s="1388"/>
      <c r="AC248" s="1388"/>
      <c r="AD248" s="1388"/>
    </row>
    <row r="249" spans="1:30" s="20" customFormat="1" x14ac:dyDescent="0.2">
      <c r="A249" s="1388"/>
      <c r="B249" s="1388"/>
      <c r="C249" s="1434"/>
      <c r="D249" s="1434"/>
      <c r="E249" s="1555"/>
      <c r="F249" s="1437"/>
      <c r="G249" s="1388"/>
      <c r="H249" s="1389"/>
      <c r="I249" s="1388"/>
      <c r="J249" s="1388"/>
      <c r="K249" s="1429"/>
      <c r="L249" s="1388"/>
      <c r="M249" s="1388"/>
      <c r="N249" s="1388"/>
      <c r="O249" s="1388"/>
      <c r="P249" s="1434"/>
      <c r="Q249" s="1388"/>
      <c r="R249" s="1388"/>
      <c r="S249" s="1388"/>
      <c r="T249" s="1388"/>
      <c r="U249" s="1388"/>
      <c r="V249" s="1388"/>
      <c r="W249" s="1388"/>
      <c r="X249" s="1388"/>
      <c r="Y249" s="1388"/>
      <c r="Z249" s="1388"/>
      <c r="AA249" s="1388"/>
      <c r="AB249" s="1388"/>
      <c r="AC249" s="1388"/>
      <c r="AD249" s="1388"/>
    </row>
    <row r="250" spans="1:30" s="20" customFormat="1" x14ac:dyDescent="0.2">
      <c r="A250" s="1388"/>
      <c r="B250" s="1388"/>
      <c r="C250" s="1434"/>
      <c r="D250" s="1434"/>
      <c r="E250" s="1555"/>
      <c r="F250" s="1437"/>
      <c r="G250" s="1388"/>
      <c r="H250" s="1389"/>
      <c r="I250" s="1388"/>
      <c r="J250" s="1388"/>
      <c r="K250" s="1429"/>
      <c r="L250" s="1388"/>
      <c r="M250" s="1388"/>
      <c r="N250" s="1388"/>
      <c r="O250" s="1388"/>
      <c r="P250" s="1434"/>
      <c r="Q250" s="1388"/>
      <c r="R250" s="1388"/>
      <c r="S250" s="1388"/>
      <c r="T250" s="1388"/>
      <c r="U250" s="1388"/>
      <c r="V250" s="1388"/>
      <c r="W250" s="1388"/>
      <c r="X250" s="1388"/>
      <c r="Y250" s="1388"/>
      <c r="Z250" s="1388"/>
      <c r="AA250" s="1388"/>
      <c r="AB250" s="1388"/>
      <c r="AC250" s="1388"/>
      <c r="AD250" s="1388"/>
    </row>
    <row r="251" spans="1:30" s="20" customFormat="1" x14ac:dyDescent="0.2">
      <c r="A251" s="1388"/>
      <c r="B251" s="1388"/>
      <c r="C251" s="1434"/>
      <c r="D251" s="1434"/>
      <c r="E251" s="1555"/>
      <c r="F251" s="1437"/>
      <c r="G251" s="1388"/>
      <c r="H251" s="1389"/>
      <c r="I251" s="1388"/>
      <c r="J251" s="1388"/>
      <c r="K251" s="1429"/>
      <c r="L251" s="1388"/>
      <c r="M251" s="1388"/>
      <c r="N251" s="1388"/>
      <c r="O251" s="1388"/>
      <c r="P251" s="1434"/>
      <c r="Q251" s="1388"/>
      <c r="R251" s="1388"/>
      <c r="S251" s="1388"/>
      <c r="T251" s="1388"/>
      <c r="U251" s="1388"/>
      <c r="V251" s="1388"/>
      <c r="W251" s="1388"/>
      <c r="X251" s="1388"/>
      <c r="Y251" s="1388"/>
      <c r="Z251" s="1388"/>
      <c r="AA251" s="1388"/>
      <c r="AB251" s="1388"/>
      <c r="AC251" s="1388"/>
      <c r="AD251" s="1388"/>
    </row>
    <row r="252" spans="1:30" s="20" customFormat="1" x14ac:dyDescent="0.2">
      <c r="A252" s="1388"/>
      <c r="B252" s="1388"/>
      <c r="C252" s="1434"/>
      <c r="D252" s="1434"/>
      <c r="E252" s="1555"/>
      <c r="F252" s="1437"/>
      <c r="G252" s="1388"/>
      <c r="H252" s="1389"/>
      <c r="I252" s="1388"/>
      <c r="J252" s="1388"/>
      <c r="K252" s="1429"/>
      <c r="L252" s="1388"/>
      <c r="M252" s="1388"/>
      <c r="N252" s="1388"/>
      <c r="O252" s="1388"/>
      <c r="P252" s="1434"/>
      <c r="Q252" s="1388"/>
      <c r="R252" s="1388"/>
      <c r="S252" s="1388"/>
      <c r="T252" s="1388"/>
      <c r="U252" s="1388"/>
      <c r="V252" s="1388"/>
      <c r="W252" s="1388"/>
      <c r="X252" s="1388"/>
      <c r="Y252" s="1388"/>
      <c r="Z252" s="1388"/>
      <c r="AA252" s="1388"/>
      <c r="AB252" s="1388"/>
      <c r="AC252" s="1388"/>
      <c r="AD252" s="1388"/>
    </row>
    <row r="253" spans="1:30" s="20" customFormat="1" x14ac:dyDescent="0.2">
      <c r="A253" s="1388"/>
      <c r="B253" s="1388"/>
      <c r="C253" s="1434"/>
      <c r="D253" s="1434"/>
      <c r="E253" s="1555"/>
      <c r="F253" s="1437"/>
      <c r="G253" s="1388"/>
      <c r="H253" s="1389"/>
      <c r="I253" s="1388"/>
      <c r="J253" s="1388"/>
      <c r="K253" s="1429"/>
      <c r="L253" s="1388"/>
      <c r="M253" s="1388"/>
      <c r="N253" s="1388"/>
      <c r="O253" s="1388"/>
      <c r="P253" s="1434"/>
      <c r="Q253" s="1388"/>
      <c r="R253" s="1388"/>
      <c r="S253" s="1388"/>
      <c r="T253" s="1388"/>
      <c r="U253" s="1388"/>
      <c r="V253" s="1388"/>
      <c r="W253" s="1388"/>
      <c r="X253" s="1388"/>
      <c r="Y253" s="1388"/>
      <c r="Z253" s="1388"/>
      <c r="AA253" s="1388"/>
      <c r="AB253" s="1388"/>
      <c r="AC253" s="1388"/>
      <c r="AD253" s="1388"/>
    </row>
    <row r="254" spans="1:30" s="20" customFormat="1" x14ac:dyDescent="0.2">
      <c r="A254" s="1388"/>
      <c r="B254" s="1388"/>
      <c r="C254" s="1434"/>
      <c r="D254" s="1434"/>
      <c r="E254" s="1555"/>
      <c r="F254" s="1437"/>
      <c r="G254" s="1388"/>
      <c r="H254" s="1389"/>
      <c r="I254" s="1388"/>
      <c r="J254" s="1388"/>
      <c r="K254" s="1429"/>
      <c r="L254" s="1388"/>
      <c r="M254" s="1388"/>
      <c r="N254" s="1388"/>
      <c r="O254" s="1388"/>
      <c r="P254" s="1434"/>
      <c r="Q254" s="1388"/>
      <c r="R254" s="1388"/>
      <c r="S254" s="1388"/>
      <c r="T254" s="1388"/>
      <c r="U254" s="1388"/>
      <c r="V254" s="1388"/>
      <c r="W254" s="1388"/>
      <c r="X254" s="1388"/>
      <c r="Y254" s="1388"/>
      <c r="Z254" s="1388"/>
      <c r="AA254" s="1388"/>
      <c r="AB254" s="1388"/>
      <c r="AC254" s="1388"/>
      <c r="AD254" s="1388"/>
    </row>
    <row r="255" spans="1:30" s="20" customFormat="1" x14ac:dyDescent="0.2">
      <c r="A255" s="1388"/>
      <c r="B255" s="1388"/>
      <c r="C255" s="1434"/>
      <c r="D255" s="1434"/>
      <c r="E255" s="1555"/>
      <c r="F255" s="1437"/>
      <c r="G255" s="1388"/>
      <c r="H255" s="1389"/>
      <c r="I255" s="1388"/>
      <c r="J255" s="1388"/>
      <c r="K255" s="1429"/>
      <c r="L255" s="1388"/>
      <c r="M255" s="1388"/>
      <c r="N255" s="1388"/>
      <c r="O255" s="1388"/>
      <c r="P255" s="1434"/>
      <c r="Q255" s="1388"/>
      <c r="R255" s="1388"/>
      <c r="S255" s="1388"/>
      <c r="T255" s="1388"/>
      <c r="U255" s="1388"/>
      <c r="V255" s="1388"/>
      <c r="W255" s="1388"/>
      <c r="X255" s="1388"/>
      <c r="Y255" s="1388"/>
      <c r="Z255" s="1388"/>
      <c r="AA255" s="1388"/>
      <c r="AB255" s="1388"/>
      <c r="AC255" s="1388"/>
      <c r="AD255" s="1388"/>
    </row>
    <row r="256" spans="1:30" s="20" customFormat="1" x14ac:dyDescent="0.2">
      <c r="A256" s="1388"/>
      <c r="B256" s="1388"/>
      <c r="C256" s="1434"/>
      <c r="D256" s="1434"/>
      <c r="E256" s="1555"/>
      <c r="F256" s="1437"/>
      <c r="G256" s="1388"/>
      <c r="H256" s="1389"/>
      <c r="I256" s="1388"/>
      <c r="J256" s="1388"/>
      <c r="K256" s="1429"/>
      <c r="L256" s="1388"/>
      <c r="M256" s="1388"/>
      <c r="N256" s="1388"/>
      <c r="O256" s="1388"/>
      <c r="P256" s="1434"/>
      <c r="Q256" s="1388"/>
      <c r="R256" s="1388"/>
      <c r="S256" s="1388"/>
      <c r="T256" s="1388"/>
      <c r="U256" s="1388"/>
      <c r="V256" s="1388"/>
      <c r="W256" s="1388"/>
      <c r="X256" s="1388"/>
      <c r="Y256" s="1388"/>
      <c r="Z256" s="1388"/>
      <c r="AA256" s="1388"/>
      <c r="AB256" s="1388"/>
      <c r="AC256" s="1388"/>
      <c r="AD256" s="1388"/>
    </row>
    <row r="257" spans="1:30" s="20" customFormat="1" x14ac:dyDescent="0.2">
      <c r="A257" s="1388"/>
      <c r="B257" s="1388"/>
      <c r="C257" s="1434"/>
      <c r="D257" s="1434"/>
      <c r="E257" s="1555"/>
      <c r="F257" s="1437"/>
      <c r="G257" s="1388"/>
      <c r="H257" s="1389"/>
      <c r="I257" s="1388"/>
      <c r="J257" s="1388"/>
      <c r="K257" s="1429"/>
      <c r="L257" s="1388"/>
      <c r="M257" s="1388"/>
      <c r="N257" s="1388"/>
      <c r="O257" s="1388"/>
      <c r="P257" s="1434"/>
      <c r="Q257" s="1388"/>
      <c r="R257" s="1388"/>
      <c r="S257" s="1388"/>
      <c r="T257" s="1388"/>
      <c r="U257" s="1388"/>
      <c r="V257" s="1388"/>
      <c r="W257" s="1388"/>
      <c r="X257" s="1388"/>
      <c r="Y257" s="1388"/>
      <c r="Z257" s="1388"/>
      <c r="AA257" s="1388"/>
      <c r="AB257" s="1388"/>
      <c r="AC257" s="1388"/>
      <c r="AD257" s="1388"/>
    </row>
    <row r="258" spans="1:30" s="20" customFormat="1" x14ac:dyDescent="0.2">
      <c r="A258" s="1388"/>
      <c r="B258" s="1388"/>
      <c r="C258" s="1434"/>
      <c r="D258" s="1434"/>
      <c r="E258" s="1555"/>
      <c r="F258" s="1437"/>
      <c r="G258" s="1388"/>
      <c r="H258" s="1389"/>
      <c r="I258" s="1388"/>
      <c r="J258" s="1388"/>
      <c r="K258" s="1429"/>
      <c r="L258" s="1388"/>
      <c r="M258" s="1388"/>
      <c r="N258" s="1388"/>
      <c r="O258" s="1388"/>
      <c r="P258" s="1434"/>
      <c r="Q258" s="1388"/>
      <c r="R258" s="1388"/>
      <c r="S258" s="1388"/>
      <c r="T258" s="1388"/>
      <c r="U258" s="1388"/>
      <c r="V258" s="1388"/>
      <c r="W258" s="1388"/>
      <c r="X258" s="1388"/>
      <c r="Y258" s="1388"/>
      <c r="Z258" s="1388"/>
      <c r="AA258" s="1388"/>
      <c r="AB258" s="1388"/>
      <c r="AC258" s="1388"/>
      <c r="AD258" s="1388"/>
    </row>
    <row r="259" spans="1:30" s="20" customFormat="1" x14ac:dyDescent="0.2">
      <c r="A259" s="1388"/>
      <c r="B259" s="1388"/>
      <c r="C259" s="1434"/>
      <c r="D259" s="1434"/>
      <c r="E259" s="1555"/>
      <c r="F259" s="1437"/>
      <c r="G259" s="1388"/>
      <c r="H259" s="1389"/>
      <c r="I259" s="1388"/>
      <c r="J259" s="1388"/>
      <c r="K259" s="1429"/>
      <c r="L259" s="1388"/>
      <c r="M259" s="1388"/>
      <c r="N259" s="1388"/>
      <c r="O259" s="1388"/>
      <c r="P259" s="1434"/>
      <c r="Q259" s="1388"/>
      <c r="R259" s="1388"/>
      <c r="S259" s="1388"/>
      <c r="T259" s="1388"/>
      <c r="U259" s="1388"/>
      <c r="V259" s="1388"/>
      <c r="W259" s="1388"/>
      <c r="X259" s="1388"/>
      <c r="Y259" s="1388"/>
      <c r="Z259" s="1388"/>
      <c r="AA259" s="1388"/>
      <c r="AB259" s="1388"/>
      <c r="AC259" s="1388"/>
      <c r="AD259" s="1388"/>
    </row>
    <row r="260" spans="1:30" s="20" customFormat="1" x14ac:dyDescent="0.2">
      <c r="A260" s="1388"/>
      <c r="B260" s="1388"/>
      <c r="C260" s="1434"/>
      <c r="D260" s="1434"/>
      <c r="E260" s="1555"/>
      <c r="F260" s="1437"/>
      <c r="G260" s="1388"/>
      <c r="H260" s="1389"/>
      <c r="I260" s="1388"/>
      <c r="J260" s="1388"/>
      <c r="K260" s="1429"/>
      <c r="L260" s="1388"/>
      <c r="M260" s="1388"/>
      <c r="N260" s="1388"/>
      <c r="O260" s="1388"/>
      <c r="P260" s="1434"/>
      <c r="Q260" s="1388"/>
      <c r="R260" s="1388"/>
      <c r="S260" s="1388"/>
      <c r="T260" s="1388"/>
      <c r="U260" s="1388"/>
      <c r="V260" s="1388"/>
      <c r="W260" s="1388"/>
      <c r="X260" s="1388"/>
      <c r="Y260" s="1388"/>
      <c r="Z260" s="1388"/>
      <c r="AA260" s="1388"/>
      <c r="AB260" s="1388"/>
      <c r="AC260" s="1388"/>
      <c r="AD260" s="1388"/>
    </row>
    <row r="261" spans="1:30" s="20" customFormat="1" x14ac:dyDescent="0.2">
      <c r="A261" s="1388"/>
      <c r="B261" s="1388"/>
      <c r="C261" s="1434"/>
      <c r="D261" s="1434"/>
      <c r="E261" s="1555"/>
      <c r="F261" s="1437"/>
      <c r="G261" s="1388"/>
      <c r="H261" s="1389"/>
      <c r="I261" s="1388"/>
      <c r="J261" s="1388"/>
      <c r="K261" s="1429"/>
      <c r="L261" s="1388"/>
      <c r="M261" s="1388"/>
      <c r="N261" s="1388"/>
      <c r="O261" s="1388"/>
      <c r="P261" s="1434"/>
      <c r="Q261" s="1388"/>
      <c r="R261" s="1388"/>
      <c r="S261" s="1388"/>
      <c r="T261" s="1388"/>
      <c r="U261" s="1388"/>
      <c r="V261" s="1388"/>
      <c r="W261" s="1388"/>
      <c r="X261" s="1388"/>
      <c r="Y261" s="1388"/>
      <c r="Z261" s="1388"/>
      <c r="AA261" s="1388"/>
      <c r="AB261" s="1388"/>
      <c r="AC261" s="1388"/>
      <c r="AD261" s="1388"/>
    </row>
    <row r="262" spans="1:30" s="20" customFormat="1" x14ac:dyDescent="0.2">
      <c r="A262" s="1388"/>
      <c r="B262" s="1388"/>
      <c r="C262" s="1434"/>
      <c r="D262" s="1434"/>
      <c r="E262" s="1555"/>
      <c r="F262" s="1437"/>
      <c r="G262" s="1388"/>
      <c r="H262" s="1389"/>
      <c r="I262" s="1388"/>
      <c r="J262" s="1388"/>
      <c r="K262" s="1429"/>
      <c r="L262" s="1388"/>
      <c r="M262" s="1388"/>
      <c r="N262" s="1388"/>
      <c r="O262" s="1388"/>
      <c r="P262" s="1434"/>
      <c r="Q262" s="1388"/>
      <c r="R262" s="1388"/>
      <c r="S262" s="1388"/>
      <c r="T262" s="1388"/>
      <c r="U262" s="1388"/>
      <c r="V262" s="1388"/>
      <c r="W262" s="1388"/>
      <c r="X262" s="1388"/>
      <c r="Y262" s="1388"/>
      <c r="Z262" s="1388"/>
      <c r="AA262" s="1388"/>
      <c r="AB262" s="1388"/>
      <c r="AC262" s="1388"/>
      <c r="AD262" s="1388"/>
    </row>
    <row r="263" spans="1:30" s="20" customFormat="1" x14ac:dyDescent="0.2">
      <c r="A263" s="1388"/>
      <c r="B263" s="1388"/>
      <c r="C263" s="1434"/>
      <c r="D263" s="1434"/>
      <c r="E263" s="1555"/>
      <c r="F263" s="1437"/>
      <c r="G263" s="1388"/>
      <c r="H263" s="1389"/>
      <c r="I263" s="1388"/>
      <c r="J263" s="1388"/>
      <c r="K263" s="1429"/>
      <c r="L263" s="1388"/>
      <c r="M263" s="1388"/>
      <c r="N263" s="1388"/>
      <c r="O263" s="1388"/>
      <c r="P263" s="1434"/>
      <c r="Q263" s="1388"/>
      <c r="R263" s="1388"/>
      <c r="S263" s="1388"/>
      <c r="T263" s="1388"/>
      <c r="U263" s="1388"/>
      <c r="V263" s="1388"/>
      <c r="W263" s="1388"/>
      <c r="X263" s="1388"/>
      <c r="Y263" s="1388"/>
      <c r="Z263" s="1388"/>
      <c r="AA263" s="1388"/>
      <c r="AB263" s="1388"/>
      <c r="AC263" s="1388"/>
      <c r="AD263" s="1388"/>
    </row>
    <row r="264" spans="1:30" s="20" customFormat="1" x14ac:dyDescent="0.2">
      <c r="A264" s="1388"/>
      <c r="B264" s="1388"/>
      <c r="C264" s="1434"/>
      <c r="D264" s="1434"/>
      <c r="E264" s="1555"/>
      <c r="F264" s="1437"/>
      <c r="G264" s="1388"/>
      <c r="H264" s="1389"/>
      <c r="I264" s="1388"/>
      <c r="J264" s="1388"/>
      <c r="K264" s="1429"/>
      <c r="L264" s="1388"/>
      <c r="M264" s="1388"/>
      <c r="N264" s="1388"/>
      <c r="O264" s="1388"/>
      <c r="P264" s="1434"/>
      <c r="Q264" s="1388"/>
      <c r="R264" s="1388"/>
      <c r="S264" s="1388"/>
      <c r="T264" s="1388"/>
      <c r="U264" s="1388"/>
      <c r="V264" s="1388"/>
      <c r="W264" s="1388"/>
      <c r="X264" s="1388"/>
      <c r="Y264" s="1388"/>
      <c r="Z264" s="1388"/>
      <c r="AA264" s="1388"/>
      <c r="AB264" s="1388"/>
      <c r="AC264" s="1388"/>
      <c r="AD264" s="1388"/>
    </row>
    <row r="265" spans="1:30" s="20" customFormat="1" x14ac:dyDescent="0.2">
      <c r="A265" s="1388"/>
      <c r="B265" s="1388"/>
      <c r="C265" s="1434"/>
      <c r="D265" s="1434"/>
      <c r="E265" s="1555"/>
      <c r="F265" s="1437"/>
      <c r="G265" s="1388"/>
      <c r="H265" s="1389"/>
      <c r="I265" s="1388"/>
      <c r="J265" s="1388"/>
      <c r="K265" s="1429"/>
      <c r="L265" s="1388"/>
      <c r="M265" s="1388"/>
      <c r="N265" s="1388"/>
      <c r="O265" s="1388"/>
      <c r="P265" s="1434"/>
      <c r="Q265" s="1388"/>
      <c r="R265" s="1388"/>
      <c r="S265" s="1388"/>
      <c r="T265" s="1388"/>
      <c r="U265" s="1388"/>
      <c r="V265" s="1388"/>
      <c r="W265" s="1388"/>
      <c r="X265" s="1388"/>
      <c r="Y265" s="1388"/>
      <c r="Z265" s="1388"/>
      <c r="AA265" s="1388"/>
      <c r="AB265" s="1388"/>
      <c r="AC265" s="1388"/>
      <c r="AD265" s="1388"/>
    </row>
    <row r="266" spans="1:30" s="20" customFormat="1" x14ac:dyDescent="0.2">
      <c r="A266" s="1388"/>
      <c r="B266" s="1388"/>
      <c r="C266" s="1434"/>
      <c r="D266" s="1434"/>
      <c r="E266" s="1555"/>
      <c r="F266" s="1437"/>
      <c r="G266" s="1388"/>
      <c r="H266" s="1389"/>
      <c r="I266" s="1388"/>
      <c r="J266" s="1388"/>
      <c r="K266" s="1429"/>
      <c r="L266" s="1388"/>
      <c r="M266" s="1388"/>
      <c r="N266" s="1388"/>
      <c r="O266" s="1388"/>
      <c r="P266" s="1434"/>
      <c r="Q266" s="1388"/>
      <c r="R266" s="1388"/>
      <c r="S266" s="1388"/>
      <c r="T266" s="1388"/>
      <c r="U266" s="1388"/>
      <c r="V266" s="1388"/>
      <c r="W266" s="1388"/>
      <c r="X266" s="1388"/>
      <c r="Y266" s="1388"/>
      <c r="Z266" s="1388"/>
      <c r="AA266" s="1388"/>
      <c r="AB266" s="1388"/>
      <c r="AC266" s="1388"/>
      <c r="AD266" s="1388"/>
    </row>
    <row r="267" spans="1:30" s="20" customFormat="1" x14ac:dyDescent="0.2">
      <c r="A267" s="1388"/>
      <c r="B267" s="1388"/>
      <c r="C267" s="1434"/>
      <c r="D267" s="1434"/>
      <c r="E267" s="1555"/>
      <c r="F267" s="1437"/>
      <c r="G267" s="1388"/>
      <c r="H267" s="1389"/>
      <c r="I267" s="1388"/>
      <c r="J267" s="1388"/>
      <c r="K267" s="1429"/>
      <c r="L267" s="1388"/>
      <c r="M267" s="1388"/>
      <c r="N267" s="1388"/>
      <c r="O267" s="1388"/>
      <c r="P267" s="1434"/>
      <c r="Q267" s="1388"/>
      <c r="R267" s="1388"/>
      <c r="S267" s="1388"/>
      <c r="T267" s="1388"/>
      <c r="U267" s="1388"/>
      <c r="V267" s="1388"/>
      <c r="W267" s="1388"/>
      <c r="X267" s="1388"/>
      <c r="Y267" s="1388"/>
      <c r="Z267" s="1388"/>
      <c r="AA267" s="1388"/>
      <c r="AB267" s="1388"/>
      <c r="AC267" s="1388"/>
      <c r="AD267" s="1388"/>
    </row>
    <row r="268" spans="1:30" s="20" customFormat="1" x14ac:dyDescent="0.2">
      <c r="A268" s="1388"/>
      <c r="B268" s="1388"/>
      <c r="C268" s="1434"/>
      <c r="D268" s="1434"/>
      <c r="E268" s="1555"/>
      <c r="F268" s="1437"/>
      <c r="G268" s="1388"/>
      <c r="H268" s="1389"/>
      <c r="I268" s="1388"/>
      <c r="J268" s="1388"/>
      <c r="K268" s="1429"/>
      <c r="L268" s="1388"/>
      <c r="M268" s="1388"/>
      <c r="N268" s="1388"/>
      <c r="O268" s="1388"/>
      <c r="P268" s="1434"/>
      <c r="Q268" s="1388"/>
      <c r="R268" s="1388"/>
      <c r="S268" s="1388"/>
      <c r="T268" s="1388"/>
      <c r="U268" s="1388"/>
      <c r="V268" s="1388"/>
      <c r="W268" s="1388"/>
      <c r="X268" s="1388"/>
      <c r="Y268" s="1388"/>
      <c r="Z268" s="1388"/>
      <c r="AA268" s="1388"/>
      <c r="AB268" s="1388"/>
      <c r="AC268" s="1388"/>
      <c r="AD268" s="1388"/>
    </row>
    <row r="269" spans="1:30" s="20" customFormat="1" x14ac:dyDescent="0.2">
      <c r="A269" s="1388"/>
      <c r="B269" s="1388"/>
      <c r="C269" s="1434"/>
      <c r="D269" s="1434"/>
      <c r="E269" s="1555"/>
      <c r="F269" s="1437"/>
      <c r="G269" s="1388"/>
      <c r="H269" s="1389"/>
      <c r="I269" s="1388"/>
      <c r="J269" s="1388"/>
      <c r="K269" s="1429"/>
      <c r="L269" s="1388"/>
      <c r="M269" s="1388"/>
      <c r="N269" s="1388"/>
      <c r="O269" s="1388"/>
      <c r="P269" s="1434"/>
      <c r="Q269" s="1388"/>
      <c r="R269" s="1388"/>
      <c r="S269" s="1388"/>
      <c r="T269" s="1388"/>
      <c r="U269" s="1388"/>
      <c r="V269" s="1388"/>
      <c r="W269" s="1388"/>
      <c r="X269" s="1388"/>
      <c r="Y269" s="1388"/>
      <c r="Z269" s="1388"/>
      <c r="AA269" s="1388"/>
      <c r="AB269" s="1388"/>
      <c r="AC269" s="1388"/>
      <c r="AD269" s="1388"/>
    </row>
    <row r="270" spans="1:30" s="20" customFormat="1" x14ac:dyDescent="0.2">
      <c r="A270" s="1388"/>
      <c r="B270" s="1388"/>
      <c r="C270" s="1434"/>
      <c r="D270" s="1434"/>
      <c r="E270" s="1555"/>
      <c r="F270" s="1437"/>
      <c r="G270" s="1388"/>
      <c r="H270" s="1389"/>
      <c r="I270" s="1388"/>
      <c r="J270" s="1388"/>
      <c r="K270" s="1429"/>
      <c r="L270" s="1388"/>
      <c r="M270" s="1388"/>
      <c r="N270" s="1388"/>
      <c r="O270" s="1388"/>
      <c r="P270" s="1434"/>
      <c r="Q270" s="1388"/>
      <c r="R270" s="1388"/>
      <c r="S270" s="1388"/>
      <c r="T270" s="1388"/>
      <c r="U270" s="1388"/>
      <c r="V270" s="1388"/>
      <c r="W270" s="1388"/>
      <c r="X270" s="1388"/>
      <c r="Y270" s="1388"/>
      <c r="Z270" s="1388"/>
      <c r="AA270" s="1388"/>
      <c r="AB270" s="1388"/>
      <c r="AC270" s="1388"/>
      <c r="AD270" s="1388"/>
    </row>
    <row r="271" spans="1:30" s="20" customFormat="1" x14ac:dyDescent="0.2">
      <c r="A271" s="1388"/>
      <c r="B271" s="1388"/>
      <c r="C271" s="1434"/>
      <c r="D271" s="1434"/>
      <c r="E271" s="1555"/>
      <c r="F271" s="1437"/>
      <c r="G271" s="1388"/>
      <c r="H271" s="1389"/>
      <c r="I271" s="1388"/>
      <c r="J271" s="1388"/>
      <c r="K271" s="1429"/>
      <c r="L271" s="1388"/>
      <c r="M271" s="1388"/>
      <c r="N271" s="1388"/>
      <c r="O271" s="1388"/>
      <c r="P271" s="1434"/>
      <c r="Q271" s="1388"/>
      <c r="R271" s="1388"/>
      <c r="S271" s="1388"/>
      <c r="T271" s="1388"/>
      <c r="U271" s="1388"/>
      <c r="V271" s="1388"/>
      <c r="W271" s="1388"/>
      <c r="X271" s="1388"/>
      <c r="Y271" s="1388"/>
      <c r="Z271" s="1388"/>
      <c r="AA271" s="1388"/>
      <c r="AB271" s="1388"/>
      <c r="AC271" s="1388"/>
      <c r="AD271" s="1388"/>
    </row>
    <row r="272" spans="1:30" s="20" customFormat="1" x14ac:dyDescent="0.2">
      <c r="A272" s="1388"/>
      <c r="B272" s="1388"/>
      <c r="C272" s="1434"/>
      <c r="D272" s="1434"/>
      <c r="E272" s="1555"/>
      <c r="F272" s="1437"/>
      <c r="G272" s="1388"/>
      <c r="H272" s="1389"/>
      <c r="I272" s="1388"/>
      <c r="J272" s="1388"/>
      <c r="K272" s="1429"/>
      <c r="L272" s="1388"/>
      <c r="M272" s="1388"/>
      <c r="N272" s="1388"/>
      <c r="O272" s="1388"/>
      <c r="P272" s="1434"/>
      <c r="Q272" s="1388"/>
      <c r="R272" s="1388"/>
      <c r="S272" s="1388"/>
      <c r="T272" s="1388"/>
      <c r="U272" s="1388"/>
      <c r="V272" s="1388"/>
      <c r="W272" s="1388"/>
      <c r="X272" s="1388"/>
      <c r="Y272" s="1388"/>
      <c r="Z272" s="1388"/>
      <c r="AA272" s="1388"/>
      <c r="AB272" s="1388"/>
      <c r="AC272" s="1388"/>
      <c r="AD272" s="1388"/>
    </row>
    <row r="273" spans="1:30" s="20" customFormat="1" x14ac:dyDescent="0.2">
      <c r="A273" s="1388"/>
      <c r="B273" s="1388"/>
      <c r="C273" s="1434"/>
      <c r="D273" s="1434"/>
      <c r="E273" s="1555"/>
      <c r="F273" s="1437"/>
      <c r="G273" s="1388"/>
      <c r="H273" s="1389"/>
      <c r="I273" s="1388"/>
      <c r="J273" s="1388"/>
      <c r="K273" s="1429"/>
      <c r="L273" s="1388"/>
      <c r="M273" s="1388"/>
      <c r="N273" s="1388"/>
      <c r="O273" s="1388"/>
      <c r="P273" s="1434"/>
      <c r="Q273" s="1388"/>
      <c r="R273" s="1388"/>
      <c r="S273" s="1388"/>
      <c r="T273" s="1388"/>
      <c r="U273" s="1388"/>
      <c r="V273" s="1388"/>
      <c r="W273" s="1388"/>
      <c r="X273" s="1388"/>
      <c r="Y273" s="1388"/>
      <c r="Z273" s="1388"/>
      <c r="AA273" s="1388"/>
      <c r="AB273" s="1388"/>
      <c r="AC273" s="1388"/>
      <c r="AD273" s="1388"/>
    </row>
    <row r="274" spans="1:30" s="20" customFormat="1" x14ac:dyDescent="0.2">
      <c r="A274" s="1388"/>
      <c r="B274" s="1388"/>
      <c r="C274" s="1434"/>
      <c r="D274" s="1434"/>
      <c r="E274" s="1555"/>
      <c r="F274" s="1437"/>
      <c r="G274" s="1388"/>
      <c r="H274" s="1389"/>
      <c r="I274" s="1388"/>
      <c r="J274" s="1388"/>
      <c r="K274" s="1429"/>
      <c r="L274" s="1388"/>
      <c r="M274" s="1388"/>
      <c r="N274" s="1388"/>
      <c r="O274" s="1388"/>
      <c r="P274" s="1434"/>
      <c r="Q274" s="1388"/>
      <c r="R274" s="1388"/>
      <c r="S274" s="1388"/>
      <c r="T274" s="1388"/>
      <c r="U274" s="1388"/>
      <c r="V274" s="1388"/>
      <c r="W274" s="1388"/>
      <c r="X274" s="1388"/>
      <c r="Y274" s="1388"/>
      <c r="Z274" s="1388"/>
      <c r="AA274" s="1388"/>
      <c r="AB274" s="1388"/>
      <c r="AC274" s="1388"/>
      <c r="AD274" s="1388"/>
    </row>
    <row r="275" spans="1:30" s="20" customFormat="1" x14ac:dyDescent="0.2">
      <c r="A275" s="1388"/>
      <c r="B275" s="1388"/>
      <c r="C275" s="1434"/>
      <c r="D275" s="1434"/>
      <c r="E275" s="1555"/>
      <c r="F275" s="1437"/>
      <c r="G275" s="1388"/>
      <c r="H275" s="1389"/>
      <c r="I275" s="1388"/>
      <c r="J275" s="1388"/>
      <c r="K275" s="1429"/>
      <c r="L275" s="1388"/>
      <c r="M275" s="1388"/>
      <c r="N275" s="1388"/>
      <c r="O275" s="1388"/>
      <c r="P275" s="1434"/>
      <c r="Q275" s="1388"/>
      <c r="R275" s="1388"/>
      <c r="S275" s="1388"/>
      <c r="T275" s="1388"/>
      <c r="U275" s="1388"/>
      <c r="V275" s="1388"/>
      <c r="W275" s="1388"/>
      <c r="X275" s="1388"/>
      <c r="Y275" s="1388"/>
      <c r="Z275" s="1388"/>
      <c r="AA275" s="1388"/>
      <c r="AB275" s="1388"/>
      <c r="AC275" s="1388"/>
      <c r="AD275" s="1388"/>
    </row>
    <row r="276" spans="1:30" s="20" customFormat="1" x14ac:dyDescent="0.2">
      <c r="A276" s="1388"/>
      <c r="B276" s="1388"/>
      <c r="C276" s="1434"/>
      <c r="D276" s="1434"/>
      <c r="E276" s="1555"/>
      <c r="F276" s="1437"/>
      <c r="G276" s="1388"/>
      <c r="H276" s="1389"/>
      <c r="I276" s="1388"/>
      <c r="J276" s="1388"/>
      <c r="K276" s="1429"/>
      <c r="L276" s="1388"/>
      <c r="M276" s="1388"/>
      <c r="N276" s="1388"/>
      <c r="O276" s="1388"/>
      <c r="P276" s="1434"/>
      <c r="Q276" s="1388"/>
      <c r="R276" s="1388"/>
      <c r="S276" s="1388"/>
      <c r="T276" s="1388"/>
      <c r="U276" s="1388"/>
      <c r="V276" s="1388"/>
      <c r="W276" s="1388"/>
      <c r="X276" s="1388"/>
      <c r="Y276" s="1388"/>
      <c r="Z276" s="1388"/>
      <c r="AA276" s="1388"/>
      <c r="AB276" s="1388"/>
      <c r="AC276" s="1388"/>
      <c r="AD276" s="1388"/>
    </row>
    <row r="277" spans="1:30" s="20" customFormat="1" x14ac:dyDescent="0.2">
      <c r="A277" s="1388"/>
      <c r="B277" s="1388"/>
      <c r="C277" s="1434"/>
      <c r="D277" s="1434"/>
      <c r="E277" s="1555"/>
      <c r="F277" s="1437"/>
      <c r="G277" s="1388"/>
      <c r="H277" s="1389"/>
      <c r="I277" s="1388"/>
      <c r="J277" s="1388"/>
      <c r="K277" s="1429"/>
      <c r="L277" s="1388"/>
      <c r="M277" s="1388"/>
      <c r="N277" s="1388"/>
      <c r="O277" s="1388"/>
      <c r="P277" s="1434"/>
      <c r="Q277" s="1388"/>
      <c r="R277" s="1388"/>
      <c r="S277" s="1388"/>
      <c r="T277" s="1388"/>
      <c r="U277" s="1388"/>
      <c r="V277" s="1388"/>
      <c r="W277" s="1388"/>
      <c r="X277" s="1388"/>
      <c r="Y277" s="1388"/>
      <c r="Z277" s="1388"/>
      <c r="AA277" s="1388"/>
      <c r="AB277" s="1388"/>
      <c r="AC277" s="1388"/>
      <c r="AD277" s="1388"/>
    </row>
    <row r="278" spans="1:30" s="20" customFormat="1" x14ac:dyDescent="0.2">
      <c r="A278" s="1388"/>
      <c r="B278" s="1388"/>
      <c r="C278" s="1434"/>
      <c r="D278" s="1434"/>
      <c r="E278" s="1555"/>
      <c r="F278" s="1437"/>
      <c r="G278" s="1388"/>
      <c r="H278" s="1389"/>
      <c r="I278" s="1388"/>
      <c r="J278" s="1388"/>
      <c r="K278" s="1429"/>
      <c r="L278" s="1388"/>
      <c r="M278" s="1388"/>
      <c r="N278" s="1388"/>
      <c r="O278" s="1388"/>
      <c r="P278" s="1434"/>
      <c r="Q278" s="1388"/>
      <c r="R278" s="1388"/>
      <c r="S278" s="1388"/>
      <c r="T278" s="1388"/>
      <c r="U278" s="1388"/>
      <c r="V278" s="1388"/>
      <c r="W278" s="1388"/>
      <c r="X278" s="1388"/>
      <c r="Y278" s="1388"/>
      <c r="Z278" s="1388"/>
      <c r="AA278" s="1388"/>
      <c r="AB278" s="1388"/>
      <c r="AC278" s="1388"/>
      <c r="AD278" s="1388"/>
    </row>
    <row r="279" spans="1:30" s="20" customFormat="1" x14ac:dyDescent="0.2">
      <c r="A279" s="1388"/>
      <c r="B279" s="1388"/>
      <c r="C279" s="1434"/>
      <c r="D279" s="1434"/>
      <c r="E279" s="1555"/>
      <c r="F279" s="1437"/>
      <c r="G279" s="1388"/>
      <c r="H279" s="1389"/>
      <c r="I279" s="1388"/>
      <c r="J279" s="1388"/>
      <c r="K279" s="1429"/>
      <c r="L279" s="1388"/>
      <c r="M279" s="1388"/>
      <c r="N279" s="1388"/>
      <c r="O279" s="1388"/>
      <c r="P279" s="1434"/>
      <c r="Q279" s="1388"/>
      <c r="R279" s="1388"/>
      <c r="S279" s="1388"/>
      <c r="T279" s="1388"/>
      <c r="U279" s="1388"/>
      <c r="V279" s="1388"/>
      <c r="W279" s="1388"/>
      <c r="X279" s="1388"/>
      <c r="Y279" s="1388"/>
      <c r="Z279" s="1388"/>
      <c r="AA279" s="1388"/>
      <c r="AB279" s="1388"/>
      <c r="AC279" s="1388"/>
      <c r="AD279" s="1388"/>
    </row>
    <row r="280" spans="1:30" s="20" customFormat="1" x14ac:dyDescent="0.2">
      <c r="A280" s="1388"/>
      <c r="B280" s="1388"/>
      <c r="C280" s="1434"/>
      <c r="D280" s="1434"/>
      <c r="E280" s="1555"/>
      <c r="F280" s="1437"/>
      <c r="G280" s="1388"/>
      <c r="H280" s="1389"/>
      <c r="I280" s="1388"/>
      <c r="J280" s="1388"/>
      <c r="K280" s="1429"/>
      <c r="L280" s="1388"/>
      <c r="M280" s="1388"/>
      <c r="N280" s="1388"/>
      <c r="O280" s="1388"/>
      <c r="P280" s="1434"/>
      <c r="Q280" s="1388"/>
      <c r="R280" s="1388"/>
      <c r="S280" s="1388"/>
      <c r="T280" s="1388"/>
      <c r="U280" s="1388"/>
      <c r="V280" s="1388"/>
      <c r="W280" s="1388"/>
      <c r="X280" s="1388"/>
      <c r="Y280" s="1388"/>
      <c r="Z280" s="1388"/>
      <c r="AA280" s="1388"/>
      <c r="AB280" s="1388"/>
      <c r="AC280" s="1388"/>
      <c r="AD280" s="1388"/>
    </row>
    <row r="281" spans="1:30" s="20" customFormat="1" x14ac:dyDescent="0.2">
      <c r="A281" s="1388"/>
      <c r="B281" s="1388"/>
      <c r="C281" s="1434"/>
      <c r="D281" s="1434"/>
      <c r="E281" s="1555"/>
      <c r="F281" s="1437"/>
      <c r="G281" s="1388"/>
      <c r="H281" s="1389"/>
      <c r="I281" s="1388"/>
      <c r="J281" s="1388"/>
      <c r="K281" s="1429"/>
      <c r="L281" s="1388"/>
      <c r="M281" s="1388"/>
      <c r="N281" s="1388"/>
      <c r="O281" s="1388"/>
      <c r="P281" s="1434"/>
      <c r="Q281" s="1388"/>
      <c r="R281" s="1388"/>
      <c r="S281" s="1388"/>
      <c r="T281" s="1388"/>
      <c r="U281" s="1388"/>
      <c r="V281" s="1388"/>
      <c r="W281" s="1388"/>
      <c r="X281" s="1388"/>
      <c r="Y281" s="1388"/>
      <c r="Z281" s="1388"/>
      <c r="AA281" s="1388"/>
      <c r="AB281" s="1388"/>
      <c r="AC281" s="1388"/>
      <c r="AD281" s="1388"/>
    </row>
    <row r="282" spans="1:30" s="20" customFormat="1" x14ac:dyDescent="0.2">
      <c r="A282" s="1388"/>
      <c r="B282" s="1388"/>
      <c r="C282" s="1434"/>
      <c r="D282" s="1434"/>
      <c r="E282" s="1555"/>
      <c r="F282" s="1437"/>
      <c r="G282" s="1388"/>
      <c r="H282" s="1389"/>
      <c r="I282" s="1388"/>
      <c r="J282" s="1388"/>
      <c r="K282" s="1429"/>
      <c r="L282" s="1388"/>
      <c r="M282" s="1388"/>
      <c r="N282" s="1388"/>
      <c r="O282" s="1388"/>
      <c r="P282" s="1434"/>
      <c r="Q282" s="1388"/>
      <c r="R282" s="1388"/>
      <c r="S282" s="1388"/>
      <c r="T282" s="1388"/>
      <c r="U282" s="1388"/>
      <c r="V282" s="1388"/>
      <c r="W282" s="1388"/>
      <c r="X282" s="1388"/>
      <c r="Y282" s="1388"/>
      <c r="Z282" s="1388"/>
      <c r="AA282" s="1388"/>
      <c r="AB282" s="1388"/>
      <c r="AC282" s="1388"/>
      <c r="AD282" s="1388"/>
    </row>
    <row r="283" spans="1:30" s="20" customFormat="1" x14ac:dyDescent="0.2">
      <c r="A283" s="1388"/>
      <c r="B283" s="1388"/>
      <c r="C283" s="1434"/>
      <c r="D283" s="1434"/>
      <c r="E283" s="1555"/>
      <c r="F283" s="1437"/>
      <c r="G283" s="1388"/>
      <c r="H283" s="1389"/>
      <c r="I283" s="1388"/>
      <c r="J283" s="1388"/>
      <c r="K283" s="1429"/>
      <c r="L283" s="1388"/>
      <c r="M283" s="1388"/>
      <c r="N283" s="1388"/>
      <c r="O283" s="1388"/>
      <c r="P283" s="1434"/>
      <c r="Q283" s="1388"/>
      <c r="R283" s="1388"/>
      <c r="S283" s="1388"/>
      <c r="T283" s="1388"/>
      <c r="U283" s="1388"/>
      <c r="V283" s="1388"/>
      <c r="W283" s="1388"/>
      <c r="X283" s="1388"/>
      <c r="Y283" s="1388"/>
      <c r="Z283" s="1388"/>
      <c r="AA283" s="1388"/>
      <c r="AB283" s="1388"/>
      <c r="AC283" s="1388"/>
      <c r="AD283" s="1388"/>
    </row>
    <row r="284" spans="1:30" s="20" customFormat="1" x14ac:dyDescent="0.2">
      <c r="A284" s="1388"/>
      <c r="B284" s="1388"/>
      <c r="C284" s="1434"/>
      <c r="D284" s="1434"/>
      <c r="E284" s="1555"/>
      <c r="F284" s="1437"/>
      <c r="G284" s="1388"/>
      <c r="H284" s="1389"/>
      <c r="I284" s="1388"/>
      <c r="J284" s="1388"/>
      <c r="K284" s="1429"/>
      <c r="L284" s="1388"/>
      <c r="M284" s="1388"/>
      <c r="N284" s="1388"/>
      <c r="O284" s="1388"/>
      <c r="P284" s="1434"/>
      <c r="Q284" s="1388"/>
      <c r="R284" s="1388"/>
      <c r="S284" s="1388"/>
      <c r="T284" s="1388"/>
      <c r="U284" s="1388"/>
      <c r="V284" s="1388"/>
      <c r="W284" s="1388"/>
      <c r="X284" s="1388"/>
      <c r="Y284" s="1388"/>
      <c r="Z284" s="1388"/>
      <c r="AA284" s="1388"/>
      <c r="AB284" s="1388"/>
      <c r="AC284" s="1388"/>
      <c r="AD284" s="1388"/>
    </row>
    <row r="285" spans="1:30" s="20" customFormat="1" x14ac:dyDescent="0.2">
      <c r="A285" s="1388"/>
      <c r="B285" s="1388"/>
      <c r="C285" s="1434"/>
      <c r="D285" s="1434"/>
      <c r="E285" s="1555"/>
      <c r="F285" s="1437"/>
      <c r="G285" s="1388"/>
      <c r="H285" s="1389"/>
      <c r="I285" s="1388"/>
      <c r="J285" s="1388"/>
      <c r="K285" s="1429"/>
      <c r="L285" s="1388"/>
      <c r="M285" s="1388"/>
      <c r="N285" s="1388"/>
      <c r="O285" s="1388"/>
      <c r="P285" s="1434"/>
      <c r="Q285" s="1388"/>
      <c r="R285" s="1388"/>
      <c r="S285" s="1388"/>
      <c r="T285" s="1388"/>
      <c r="U285" s="1388"/>
      <c r="V285" s="1388"/>
      <c r="W285" s="1388"/>
      <c r="X285" s="1388"/>
      <c r="Y285" s="1388"/>
      <c r="Z285" s="1388"/>
      <c r="AA285" s="1388"/>
      <c r="AB285" s="1388"/>
      <c r="AC285" s="1388"/>
      <c r="AD285" s="1388"/>
    </row>
    <row r="286" spans="1:30" s="20" customFormat="1" x14ac:dyDescent="0.2">
      <c r="A286" s="1388"/>
      <c r="B286" s="1388"/>
      <c r="C286" s="1434"/>
      <c r="D286" s="1434"/>
      <c r="E286" s="1555"/>
      <c r="F286" s="1437"/>
      <c r="G286" s="1388"/>
      <c r="H286" s="1389"/>
      <c r="I286" s="1388"/>
      <c r="J286" s="1388"/>
      <c r="K286" s="1429"/>
      <c r="L286" s="1388"/>
      <c r="M286" s="1388"/>
      <c r="N286" s="1388"/>
      <c r="O286" s="1388"/>
      <c r="P286" s="1434"/>
      <c r="Q286" s="1388"/>
      <c r="R286" s="1388"/>
      <c r="S286" s="1388"/>
      <c r="T286" s="1388"/>
      <c r="U286" s="1388"/>
      <c r="V286" s="1388"/>
      <c r="W286" s="1388"/>
      <c r="X286" s="1388"/>
      <c r="Y286" s="1388"/>
      <c r="Z286" s="1388"/>
      <c r="AA286" s="1388"/>
      <c r="AB286" s="1388"/>
      <c r="AC286" s="1388"/>
      <c r="AD286" s="1388"/>
    </row>
    <row r="287" spans="1:30" s="20" customFormat="1" x14ac:dyDescent="0.2">
      <c r="A287" s="1388"/>
      <c r="B287" s="1388"/>
      <c r="C287" s="1434"/>
      <c r="D287" s="1434"/>
      <c r="E287" s="1555"/>
      <c r="F287" s="1437"/>
      <c r="G287" s="1388"/>
      <c r="H287" s="1389"/>
      <c r="I287" s="1388"/>
      <c r="J287" s="1388"/>
      <c r="K287" s="1429"/>
      <c r="L287" s="1388"/>
      <c r="M287" s="1388"/>
      <c r="N287" s="1388"/>
      <c r="O287" s="1388"/>
      <c r="P287" s="1434"/>
      <c r="Q287" s="1388"/>
      <c r="R287" s="1388"/>
      <c r="S287" s="1388"/>
      <c r="T287" s="1388"/>
      <c r="U287" s="1388"/>
      <c r="V287" s="1388"/>
      <c r="W287" s="1388"/>
      <c r="X287" s="1388"/>
      <c r="Y287" s="1388"/>
      <c r="Z287" s="1388"/>
      <c r="AA287" s="1388"/>
      <c r="AB287" s="1388"/>
      <c r="AC287" s="1388"/>
      <c r="AD287" s="1388"/>
    </row>
    <row r="288" spans="1:30" s="20" customFormat="1" x14ac:dyDescent="0.2">
      <c r="A288" s="1388"/>
      <c r="B288" s="1388"/>
      <c r="C288" s="1434"/>
      <c r="D288" s="1434"/>
      <c r="E288" s="1555"/>
      <c r="F288" s="1437"/>
      <c r="G288" s="1388"/>
      <c r="H288" s="1389"/>
      <c r="I288" s="1388"/>
      <c r="J288" s="1388"/>
      <c r="K288" s="1429"/>
      <c r="L288" s="1388"/>
      <c r="M288" s="1388"/>
      <c r="N288" s="1388"/>
      <c r="O288" s="1388"/>
      <c r="P288" s="1434"/>
      <c r="Q288" s="1388"/>
      <c r="R288" s="1388"/>
      <c r="S288" s="1388"/>
      <c r="T288" s="1388"/>
      <c r="U288" s="1388"/>
      <c r="V288" s="1388"/>
      <c r="W288" s="1388"/>
      <c r="X288" s="1388"/>
      <c r="Y288" s="1388"/>
      <c r="Z288" s="1388"/>
      <c r="AA288" s="1388"/>
      <c r="AB288" s="1388"/>
      <c r="AC288" s="1388"/>
      <c r="AD288" s="1388"/>
    </row>
    <row r="289" spans="1:30" s="20" customFormat="1" x14ac:dyDescent="0.2">
      <c r="A289" s="1388"/>
      <c r="B289" s="1388"/>
      <c r="C289" s="1434"/>
      <c r="D289" s="1434"/>
      <c r="E289" s="1555"/>
      <c r="F289" s="1437"/>
      <c r="G289" s="1388"/>
      <c r="H289" s="1389"/>
      <c r="I289" s="1388"/>
      <c r="J289" s="1388"/>
      <c r="K289" s="1429"/>
      <c r="L289" s="1388"/>
      <c r="M289" s="1388"/>
      <c r="N289" s="1388"/>
      <c r="O289" s="1388"/>
      <c r="P289" s="1434"/>
      <c r="Q289" s="1388"/>
      <c r="R289" s="1388"/>
      <c r="S289" s="1388"/>
      <c r="T289" s="1388"/>
      <c r="U289" s="1388"/>
      <c r="V289" s="1388"/>
      <c r="W289" s="1388"/>
      <c r="X289" s="1388"/>
      <c r="Y289" s="1388"/>
      <c r="Z289" s="1388"/>
      <c r="AA289" s="1388"/>
      <c r="AB289" s="1388"/>
      <c r="AC289" s="1388"/>
      <c r="AD289" s="1388"/>
    </row>
    <row r="290" spans="1:30" s="20" customFormat="1" x14ac:dyDescent="0.2">
      <c r="A290" s="1388"/>
      <c r="B290" s="1388"/>
      <c r="C290" s="1434"/>
      <c r="D290" s="1434"/>
      <c r="E290" s="1555"/>
      <c r="F290" s="1437"/>
      <c r="G290" s="1388"/>
      <c r="H290" s="1389"/>
      <c r="I290" s="1388"/>
      <c r="J290" s="1388"/>
      <c r="K290" s="1429"/>
      <c r="L290" s="1388"/>
      <c r="M290" s="1388"/>
      <c r="N290" s="1388"/>
      <c r="O290" s="1388"/>
      <c r="P290" s="1434"/>
      <c r="Q290" s="1388"/>
      <c r="R290" s="1388"/>
      <c r="S290" s="1388"/>
      <c r="T290" s="1388"/>
      <c r="U290" s="1388"/>
      <c r="V290" s="1388"/>
      <c r="W290" s="1388"/>
      <c r="X290" s="1388"/>
      <c r="Y290" s="1388"/>
      <c r="Z290" s="1388"/>
      <c r="AA290" s="1388"/>
      <c r="AB290" s="1388"/>
      <c r="AC290" s="1388"/>
      <c r="AD290" s="1388"/>
    </row>
    <row r="291" spans="1:30" s="20" customFormat="1" x14ac:dyDescent="0.2">
      <c r="A291" s="1388"/>
      <c r="B291" s="1388"/>
      <c r="C291" s="1434"/>
      <c r="D291" s="1434"/>
      <c r="E291" s="1555"/>
      <c r="F291" s="1437"/>
      <c r="G291" s="1388"/>
      <c r="H291" s="1389"/>
      <c r="I291" s="1388"/>
      <c r="J291" s="1388"/>
      <c r="K291" s="1429"/>
      <c r="L291" s="1388"/>
      <c r="M291" s="1388"/>
      <c r="N291" s="1388"/>
      <c r="O291" s="1388"/>
      <c r="P291" s="1434"/>
      <c r="Q291" s="1388"/>
      <c r="R291" s="1388"/>
      <c r="S291" s="1388"/>
      <c r="T291" s="1388"/>
      <c r="U291" s="1388"/>
      <c r="V291" s="1388"/>
      <c r="W291" s="1388"/>
      <c r="X291" s="1388"/>
      <c r="Y291" s="1388"/>
      <c r="Z291" s="1388"/>
      <c r="AA291" s="1388"/>
      <c r="AB291" s="1388"/>
      <c r="AC291" s="1388"/>
      <c r="AD291" s="1388"/>
    </row>
    <row r="292" spans="1:30" s="20" customFormat="1" x14ac:dyDescent="0.2">
      <c r="A292" s="1388"/>
      <c r="B292" s="1388"/>
      <c r="C292" s="1434"/>
      <c r="D292" s="1434"/>
      <c r="E292" s="1555"/>
      <c r="F292" s="1437"/>
      <c r="G292" s="1388"/>
      <c r="H292" s="1389"/>
      <c r="I292" s="1388"/>
      <c r="J292" s="1388"/>
      <c r="K292" s="1429"/>
      <c r="L292" s="1388"/>
      <c r="M292" s="1388"/>
      <c r="N292" s="1388"/>
      <c r="O292" s="1388"/>
      <c r="P292" s="1434"/>
      <c r="Q292" s="1388"/>
      <c r="R292" s="1388"/>
      <c r="S292" s="1388"/>
      <c r="T292" s="1388"/>
      <c r="U292" s="1388"/>
      <c r="V292" s="1388"/>
      <c r="W292" s="1388"/>
      <c r="X292" s="1388"/>
      <c r="Y292" s="1388"/>
      <c r="Z292" s="1388"/>
      <c r="AA292" s="1388"/>
      <c r="AB292" s="1388"/>
      <c r="AC292" s="1388"/>
      <c r="AD292" s="1388"/>
    </row>
    <row r="293" spans="1:30" s="20" customFormat="1" x14ac:dyDescent="0.2">
      <c r="A293" s="1388"/>
      <c r="B293" s="1388"/>
      <c r="C293" s="1434"/>
      <c r="D293" s="1434"/>
      <c r="E293" s="1555"/>
      <c r="F293" s="1437"/>
      <c r="G293" s="1388"/>
      <c r="H293" s="1389"/>
      <c r="I293" s="1388"/>
      <c r="J293" s="1388"/>
      <c r="K293" s="1429"/>
      <c r="L293" s="1388"/>
      <c r="M293" s="1388"/>
      <c r="N293" s="1388"/>
      <c r="O293" s="1388"/>
      <c r="P293" s="1434"/>
      <c r="Q293" s="1388"/>
      <c r="R293" s="1388"/>
      <c r="S293" s="1388"/>
      <c r="T293" s="1388"/>
      <c r="U293" s="1388"/>
      <c r="V293" s="1388"/>
      <c r="W293" s="1388"/>
      <c r="X293" s="1388"/>
      <c r="Y293" s="1388"/>
      <c r="Z293" s="1388"/>
      <c r="AA293" s="1388"/>
      <c r="AB293" s="1388"/>
      <c r="AC293" s="1388"/>
      <c r="AD293" s="1388"/>
    </row>
    <row r="294" spans="1:30" s="20" customFormat="1" x14ac:dyDescent="0.2">
      <c r="A294" s="1388"/>
      <c r="B294" s="1388"/>
      <c r="C294" s="1434"/>
      <c r="D294" s="1434"/>
      <c r="E294" s="1555"/>
      <c r="F294" s="1437"/>
      <c r="G294" s="1388"/>
      <c r="H294" s="1389"/>
      <c r="I294" s="1388"/>
      <c r="J294" s="1388"/>
      <c r="K294" s="1429"/>
      <c r="L294" s="1388"/>
      <c r="M294" s="1388"/>
      <c r="N294" s="1388"/>
      <c r="O294" s="1388"/>
      <c r="P294" s="1434"/>
      <c r="Q294" s="1388"/>
      <c r="R294" s="1388"/>
      <c r="S294" s="1388"/>
      <c r="T294" s="1388"/>
      <c r="U294" s="1388"/>
      <c r="V294" s="1388"/>
      <c r="W294" s="1388"/>
      <c r="X294" s="1388"/>
      <c r="Y294" s="1388"/>
      <c r="Z294" s="1388"/>
      <c r="AA294" s="1388"/>
      <c r="AB294" s="1388"/>
      <c r="AC294" s="1388"/>
      <c r="AD294" s="1388"/>
    </row>
    <row r="295" spans="1:30" s="20" customFormat="1" x14ac:dyDescent="0.2">
      <c r="A295" s="1388"/>
      <c r="B295" s="1388"/>
      <c r="C295" s="1434"/>
      <c r="D295" s="1434"/>
      <c r="E295" s="1555"/>
      <c r="F295" s="1437"/>
      <c r="G295" s="1388"/>
      <c r="H295" s="1389"/>
      <c r="I295" s="1388"/>
      <c r="J295" s="1388"/>
      <c r="K295" s="1429"/>
      <c r="L295" s="1388"/>
      <c r="M295" s="1388"/>
      <c r="N295" s="1388"/>
      <c r="O295" s="1388"/>
      <c r="P295" s="1434"/>
      <c r="Q295" s="1388"/>
      <c r="R295" s="1388"/>
      <c r="S295" s="1388"/>
      <c r="T295" s="1388"/>
      <c r="U295" s="1388"/>
      <c r="V295" s="1388"/>
      <c r="W295" s="1388"/>
      <c r="X295" s="1388"/>
      <c r="Y295" s="1388"/>
      <c r="Z295" s="1388"/>
      <c r="AA295" s="1388"/>
      <c r="AB295" s="1388"/>
      <c r="AC295" s="1388"/>
      <c r="AD295" s="1388"/>
    </row>
    <row r="296" spans="1:30" s="20" customFormat="1" x14ac:dyDescent="0.2">
      <c r="A296" s="1388"/>
      <c r="B296" s="1388"/>
      <c r="C296" s="1434"/>
      <c r="D296" s="1434"/>
      <c r="E296" s="1555"/>
      <c r="F296" s="1437"/>
      <c r="G296" s="1388"/>
      <c r="H296" s="1389"/>
      <c r="I296" s="1388"/>
      <c r="J296" s="1388"/>
      <c r="K296" s="1429"/>
      <c r="L296" s="1388"/>
      <c r="M296" s="1388"/>
      <c r="N296" s="1388"/>
      <c r="O296" s="1388"/>
      <c r="P296" s="1434"/>
      <c r="Q296" s="1388"/>
      <c r="R296" s="1388"/>
      <c r="S296" s="1388"/>
      <c r="T296" s="1388"/>
      <c r="U296" s="1388"/>
      <c r="V296" s="1388"/>
      <c r="W296" s="1388"/>
      <c r="X296" s="1388"/>
      <c r="Y296" s="1388"/>
      <c r="Z296" s="1388"/>
      <c r="AA296" s="1388"/>
      <c r="AB296" s="1388"/>
      <c r="AC296" s="1388"/>
      <c r="AD296" s="1388"/>
    </row>
    <row r="297" spans="1:30" s="20" customFormat="1" x14ac:dyDescent="0.2">
      <c r="A297" s="1388"/>
      <c r="B297" s="1388"/>
      <c r="C297" s="1434"/>
      <c r="D297" s="1434"/>
      <c r="E297" s="1555"/>
      <c r="F297" s="1437"/>
      <c r="G297" s="1388"/>
      <c r="H297" s="1389"/>
      <c r="I297" s="1388"/>
      <c r="J297" s="1388"/>
      <c r="K297" s="1429"/>
      <c r="L297" s="1388"/>
      <c r="M297" s="1388"/>
      <c r="N297" s="1388"/>
      <c r="O297" s="1388"/>
      <c r="P297" s="1434"/>
      <c r="Q297" s="1388"/>
      <c r="R297" s="1388"/>
      <c r="S297" s="1388"/>
      <c r="T297" s="1388"/>
      <c r="U297" s="1388"/>
      <c r="V297" s="1388"/>
      <c r="W297" s="1388"/>
      <c r="X297" s="1388"/>
      <c r="Y297" s="1388"/>
      <c r="Z297" s="1388"/>
      <c r="AA297" s="1388"/>
      <c r="AB297" s="1388"/>
      <c r="AC297" s="1388"/>
      <c r="AD297" s="1388"/>
    </row>
    <row r="298" spans="1:30" s="20" customFormat="1" x14ac:dyDescent="0.2">
      <c r="A298" s="1388"/>
      <c r="B298" s="1388"/>
      <c r="C298" s="1434"/>
      <c r="D298" s="1434"/>
      <c r="E298" s="1555"/>
      <c r="F298" s="1437"/>
      <c r="G298" s="1388"/>
      <c r="H298" s="1389"/>
      <c r="I298" s="1388"/>
      <c r="J298" s="1388"/>
      <c r="K298" s="1429"/>
      <c r="L298" s="1388"/>
      <c r="M298" s="1388"/>
      <c r="N298" s="1388"/>
      <c r="O298" s="1388"/>
      <c r="P298" s="1434"/>
      <c r="Q298" s="1388"/>
      <c r="R298" s="1388"/>
      <c r="S298" s="1388"/>
      <c r="T298" s="1388"/>
      <c r="U298" s="1388"/>
      <c r="V298" s="1388"/>
      <c r="W298" s="1388"/>
      <c r="X298" s="1388"/>
      <c r="Y298" s="1388"/>
      <c r="Z298" s="1388"/>
      <c r="AA298" s="1388"/>
      <c r="AB298" s="1388"/>
      <c r="AC298" s="1388"/>
      <c r="AD298" s="1388"/>
    </row>
    <row r="299" spans="1:30" s="20" customFormat="1" x14ac:dyDescent="0.2">
      <c r="A299" s="1388"/>
      <c r="B299" s="1388"/>
      <c r="C299" s="1434"/>
      <c r="D299" s="1434"/>
      <c r="E299" s="1555"/>
      <c r="F299" s="1437"/>
      <c r="G299" s="1388"/>
      <c r="H299" s="1389"/>
      <c r="I299" s="1388"/>
      <c r="J299" s="1388"/>
      <c r="K299" s="1429"/>
      <c r="L299" s="1388"/>
      <c r="M299" s="1388"/>
      <c r="N299" s="1388"/>
      <c r="O299" s="1388"/>
      <c r="P299" s="1434"/>
      <c r="Q299" s="1388"/>
      <c r="R299" s="1388"/>
      <c r="S299" s="1388"/>
      <c r="T299" s="1388"/>
      <c r="U299" s="1388"/>
      <c r="V299" s="1388"/>
      <c r="W299" s="1388"/>
      <c r="X299" s="1388"/>
      <c r="Y299" s="1388"/>
      <c r="Z299" s="1388"/>
      <c r="AA299" s="1388"/>
      <c r="AB299" s="1388"/>
      <c r="AC299" s="1388"/>
      <c r="AD299" s="1388"/>
    </row>
    <row r="300" spans="1:30" s="20" customFormat="1" x14ac:dyDescent="0.2">
      <c r="A300" s="1388"/>
      <c r="B300" s="1388"/>
      <c r="C300" s="1434"/>
      <c r="D300" s="1434"/>
      <c r="E300" s="1555"/>
      <c r="F300" s="1437"/>
      <c r="G300" s="1388"/>
      <c r="H300" s="1389"/>
      <c r="I300" s="1388"/>
      <c r="J300" s="1388"/>
      <c r="K300" s="1429"/>
      <c r="L300" s="1388"/>
      <c r="M300" s="1388"/>
      <c r="N300" s="1388"/>
      <c r="O300" s="1388"/>
      <c r="P300" s="1434"/>
      <c r="Q300" s="1388"/>
      <c r="R300" s="1388"/>
      <c r="S300" s="1388"/>
      <c r="T300" s="1388"/>
      <c r="U300" s="1388"/>
      <c r="V300" s="1388"/>
      <c r="W300" s="1388"/>
      <c r="X300" s="1388"/>
      <c r="Y300" s="1388"/>
      <c r="Z300" s="1388"/>
      <c r="AA300" s="1388"/>
      <c r="AB300" s="1388"/>
      <c r="AC300" s="1388"/>
      <c r="AD300" s="1388"/>
    </row>
    <row r="301" spans="1:30" s="20" customFormat="1" x14ac:dyDescent="0.2">
      <c r="B301" s="1388"/>
      <c r="C301" s="1434"/>
      <c r="D301" s="1434"/>
      <c r="E301" s="1555"/>
      <c r="F301" s="1437"/>
      <c r="G301" s="1388"/>
      <c r="H301" s="1389"/>
      <c r="I301" s="1388"/>
      <c r="J301" s="1388"/>
      <c r="K301" s="1429"/>
      <c r="L301" s="1388"/>
      <c r="M301" s="1388"/>
      <c r="N301" s="1388"/>
      <c r="O301" s="1388"/>
      <c r="P301" s="1434"/>
      <c r="Q301" s="1388"/>
      <c r="R301" s="1388"/>
      <c r="S301" s="1388"/>
      <c r="T301" s="1388"/>
      <c r="U301" s="1388"/>
      <c r="V301" s="1388"/>
      <c r="W301" s="1388"/>
      <c r="X301" s="1388"/>
      <c r="Y301" s="1388"/>
      <c r="Z301" s="1388"/>
      <c r="AA301" s="1388"/>
      <c r="AB301" s="1388"/>
      <c r="AC301" s="1388"/>
      <c r="AD301" s="1388"/>
    </row>
    <row r="302" spans="1:30" s="20" customFormat="1" x14ac:dyDescent="0.2">
      <c r="B302" s="1388"/>
      <c r="C302" s="1434"/>
      <c r="D302" s="1434"/>
      <c r="E302" s="1555"/>
      <c r="F302" s="1437"/>
      <c r="G302" s="1388"/>
      <c r="H302" s="1389"/>
      <c r="I302" s="1388"/>
      <c r="J302" s="1388"/>
      <c r="K302" s="1429"/>
      <c r="L302" s="1388"/>
      <c r="M302" s="1388"/>
      <c r="N302" s="1388"/>
      <c r="O302" s="1388"/>
      <c r="P302" s="1434"/>
      <c r="Q302" s="1388"/>
      <c r="R302" s="1388"/>
      <c r="S302" s="1388"/>
      <c r="T302" s="1388"/>
      <c r="U302" s="1388"/>
      <c r="V302" s="1388"/>
      <c r="W302" s="1388"/>
      <c r="X302" s="1388"/>
      <c r="Y302" s="1388"/>
      <c r="Z302" s="1388"/>
      <c r="AA302" s="1388"/>
      <c r="AB302" s="1388"/>
      <c r="AC302" s="1388"/>
      <c r="AD302" s="1388"/>
    </row>
    <row r="303" spans="1:30" s="20" customFormat="1" x14ac:dyDescent="0.2">
      <c r="B303" s="1388"/>
      <c r="C303" s="1434"/>
      <c r="D303" s="1434"/>
      <c r="E303" s="1555"/>
      <c r="F303" s="1437"/>
      <c r="G303" s="1388"/>
      <c r="H303" s="1389"/>
      <c r="I303" s="1388"/>
      <c r="J303" s="1388"/>
      <c r="K303" s="1429"/>
      <c r="L303" s="1388"/>
      <c r="M303" s="1388"/>
      <c r="N303" s="1388"/>
      <c r="O303" s="1388"/>
      <c r="P303" s="1434"/>
      <c r="Q303" s="1388"/>
      <c r="R303" s="1388"/>
      <c r="S303" s="1388"/>
      <c r="T303" s="1388"/>
      <c r="U303" s="1388"/>
      <c r="V303" s="1388"/>
      <c r="W303" s="1388"/>
      <c r="X303" s="1388"/>
      <c r="Y303" s="1388"/>
      <c r="Z303" s="1388"/>
      <c r="AA303" s="1388"/>
      <c r="AB303" s="1388"/>
      <c r="AC303" s="1388"/>
      <c r="AD303" s="1388"/>
    </row>
    <row r="304" spans="1:30" s="20" customFormat="1" x14ac:dyDescent="0.2">
      <c r="B304" s="1388"/>
      <c r="C304" s="1434"/>
      <c r="D304" s="1434"/>
      <c r="E304" s="1555"/>
      <c r="F304" s="1437"/>
      <c r="G304" s="1388"/>
      <c r="H304" s="1389"/>
      <c r="I304" s="1388"/>
      <c r="J304" s="1388"/>
      <c r="K304" s="1429"/>
      <c r="L304" s="1388"/>
      <c r="M304" s="1388"/>
      <c r="N304" s="1388"/>
      <c r="O304" s="1388"/>
      <c r="P304" s="1434"/>
      <c r="Q304" s="1388"/>
      <c r="R304" s="1388"/>
      <c r="S304" s="1388"/>
      <c r="T304" s="1388"/>
      <c r="U304" s="1388"/>
      <c r="V304" s="1388"/>
      <c r="W304" s="1388"/>
      <c r="X304" s="1388"/>
      <c r="Y304" s="1388"/>
      <c r="Z304" s="1388"/>
      <c r="AA304" s="1388"/>
      <c r="AB304" s="1388"/>
      <c r="AC304" s="1388"/>
      <c r="AD304" s="1388"/>
    </row>
    <row r="305" spans="2:30" s="20" customFormat="1" x14ac:dyDescent="0.2">
      <c r="B305" s="1388"/>
      <c r="C305" s="1434"/>
      <c r="D305" s="1434"/>
      <c r="E305" s="1555"/>
      <c r="F305" s="1437"/>
      <c r="G305" s="1388"/>
      <c r="H305" s="1389"/>
      <c r="I305" s="1388"/>
      <c r="J305" s="1388"/>
      <c r="K305" s="1429"/>
      <c r="L305" s="1388"/>
      <c r="M305" s="1388"/>
      <c r="N305" s="1388"/>
      <c r="O305" s="1388"/>
      <c r="P305" s="1434"/>
      <c r="Q305" s="1388"/>
      <c r="R305" s="1388"/>
      <c r="S305" s="1388"/>
      <c r="T305" s="1388"/>
      <c r="U305" s="1388"/>
      <c r="V305" s="1388"/>
      <c r="W305" s="1388"/>
      <c r="X305" s="1388"/>
      <c r="Y305" s="1388"/>
      <c r="Z305" s="1388"/>
      <c r="AA305" s="1388"/>
      <c r="AB305" s="1388"/>
      <c r="AC305" s="1388"/>
      <c r="AD305" s="1388"/>
    </row>
    <row r="306" spans="2:30" s="20" customFormat="1" x14ac:dyDescent="0.2">
      <c r="B306" s="1388"/>
      <c r="C306" s="1434"/>
      <c r="D306" s="1434"/>
      <c r="E306" s="1555"/>
      <c r="F306" s="1437"/>
      <c r="G306" s="1388"/>
      <c r="H306" s="1389"/>
      <c r="I306" s="1388"/>
      <c r="J306" s="1388"/>
      <c r="K306" s="1429"/>
      <c r="L306" s="1388"/>
      <c r="M306" s="1388"/>
      <c r="N306" s="1388"/>
      <c r="O306" s="1388"/>
      <c r="P306" s="1434"/>
      <c r="Q306" s="1388"/>
      <c r="R306" s="1388"/>
      <c r="S306" s="1388"/>
      <c r="T306" s="1388"/>
      <c r="U306" s="1388"/>
      <c r="V306" s="1388"/>
      <c r="W306" s="1388"/>
      <c r="X306" s="1388"/>
      <c r="Y306" s="1388"/>
      <c r="Z306" s="1388"/>
      <c r="AA306" s="1388"/>
      <c r="AB306" s="1388"/>
      <c r="AC306" s="1388"/>
      <c r="AD306" s="1388"/>
    </row>
    <row r="307" spans="2:30" s="20" customFormat="1" x14ac:dyDescent="0.2">
      <c r="B307" s="1388"/>
      <c r="C307" s="1434"/>
      <c r="D307" s="1434"/>
      <c r="E307" s="1555"/>
      <c r="F307" s="1437"/>
      <c r="G307" s="1388"/>
      <c r="H307" s="1389"/>
      <c r="I307" s="1388"/>
      <c r="J307" s="1388"/>
      <c r="K307" s="1429"/>
      <c r="L307" s="1388"/>
      <c r="M307" s="1388"/>
      <c r="N307" s="1388"/>
      <c r="O307" s="1388"/>
      <c r="P307" s="1434"/>
      <c r="Q307" s="1388"/>
      <c r="R307" s="1388"/>
      <c r="S307" s="1388"/>
      <c r="T307" s="1388"/>
      <c r="U307" s="1388"/>
      <c r="V307" s="1388"/>
      <c r="W307" s="1388"/>
      <c r="X307" s="1388"/>
      <c r="Y307" s="1388"/>
      <c r="Z307" s="1388"/>
      <c r="AA307" s="1388"/>
      <c r="AB307" s="1388"/>
      <c r="AC307" s="1388"/>
      <c r="AD307" s="1388"/>
    </row>
    <row r="308" spans="2:30" s="20" customFormat="1" x14ac:dyDescent="0.2">
      <c r="B308" s="1388"/>
      <c r="C308" s="1434"/>
      <c r="D308" s="1434"/>
      <c r="E308" s="1555"/>
      <c r="F308" s="1437"/>
      <c r="G308" s="1388"/>
      <c r="H308" s="1389"/>
      <c r="I308" s="1388"/>
      <c r="J308" s="1388"/>
      <c r="K308" s="1429"/>
      <c r="L308" s="1388"/>
      <c r="M308" s="1388"/>
      <c r="N308" s="1388"/>
      <c r="O308" s="1388"/>
      <c r="P308" s="1434"/>
      <c r="Q308" s="1388"/>
      <c r="R308" s="1388"/>
      <c r="S308" s="1388"/>
      <c r="T308" s="1388"/>
      <c r="U308" s="1388"/>
      <c r="V308" s="1388"/>
      <c r="W308" s="1388"/>
      <c r="X308" s="1388"/>
      <c r="Y308" s="1388"/>
      <c r="Z308" s="1388"/>
      <c r="AA308" s="1388"/>
      <c r="AB308" s="1388"/>
      <c r="AC308" s="1388"/>
      <c r="AD308" s="1388"/>
    </row>
    <row r="309" spans="2:30" s="20" customFormat="1" x14ac:dyDescent="0.2">
      <c r="B309" s="1388"/>
      <c r="C309" s="1434"/>
      <c r="D309" s="1434"/>
      <c r="E309" s="1555"/>
      <c r="F309" s="1437"/>
      <c r="G309" s="1388"/>
      <c r="H309" s="1389"/>
      <c r="I309" s="1388"/>
      <c r="J309" s="1388"/>
      <c r="K309" s="1429"/>
      <c r="L309" s="1388"/>
      <c r="M309" s="1388"/>
      <c r="N309" s="1388"/>
      <c r="O309" s="1388"/>
      <c r="P309" s="1434"/>
      <c r="Q309" s="1388"/>
      <c r="R309" s="1388"/>
      <c r="S309" s="1388"/>
      <c r="T309" s="1388"/>
      <c r="U309" s="1388"/>
      <c r="V309" s="1388"/>
      <c r="W309" s="1388"/>
      <c r="X309" s="1388"/>
      <c r="Y309" s="1388"/>
      <c r="Z309" s="1388"/>
      <c r="AA309" s="1388"/>
      <c r="AB309" s="1388"/>
      <c r="AC309" s="1388"/>
      <c r="AD309" s="1388"/>
    </row>
    <row r="310" spans="2:30" s="20" customFormat="1" x14ac:dyDescent="0.2">
      <c r="B310" s="1388"/>
      <c r="C310" s="1434"/>
      <c r="D310" s="1434"/>
      <c r="E310" s="1555"/>
      <c r="F310" s="1437"/>
      <c r="G310" s="1388"/>
      <c r="H310" s="1389"/>
      <c r="I310" s="1388"/>
      <c r="J310" s="1388"/>
      <c r="K310" s="1429"/>
      <c r="L310" s="1388"/>
      <c r="M310" s="1388"/>
      <c r="N310" s="1388"/>
      <c r="O310" s="1388"/>
      <c r="P310" s="1434"/>
      <c r="Q310" s="1388"/>
      <c r="R310" s="1388"/>
      <c r="S310" s="1388"/>
      <c r="T310" s="1388"/>
      <c r="U310" s="1388"/>
      <c r="V310" s="1388"/>
      <c r="W310" s="1388"/>
      <c r="X310" s="1388"/>
      <c r="Y310" s="1388"/>
      <c r="Z310" s="1388"/>
      <c r="AA310" s="1388"/>
      <c r="AB310" s="1388"/>
      <c r="AC310" s="1388"/>
      <c r="AD310" s="1388"/>
    </row>
    <row r="311" spans="2:30" s="20" customFormat="1" x14ac:dyDescent="0.2">
      <c r="B311" s="1388"/>
      <c r="C311" s="1434"/>
      <c r="D311" s="1434"/>
      <c r="E311" s="1555"/>
      <c r="F311" s="1437"/>
      <c r="G311" s="1388"/>
      <c r="H311" s="1389"/>
      <c r="I311" s="1388"/>
      <c r="J311" s="1388"/>
      <c r="K311" s="1429"/>
      <c r="L311" s="1388"/>
      <c r="M311" s="1388"/>
      <c r="N311" s="1388"/>
      <c r="O311" s="1388"/>
      <c r="P311" s="1434"/>
      <c r="Q311" s="1388"/>
      <c r="R311" s="1388"/>
      <c r="S311" s="1388"/>
      <c r="T311" s="1388"/>
      <c r="U311" s="1388"/>
      <c r="V311" s="1388"/>
      <c r="W311" s="1388"/>
      <c r="X311" s="1388"/>
      <c r="Y311" s="1388"/>
      <c r="Z311" s="1388"/>
      <c r="AA311" s="1388"/>
      <c r="AB311" s="1388"/>
      <c r="AC311" s="1388"/>
      <c r="AD311" s="1388"/>
    </row>
    <row r="312" spans="2:30" s="20" customFormat="1" x14ac:dyDescent="0.2">
      <c r="B312" s="1388"/>
      <c r="C312" s="1434"/>
      <c r="D312" s="1434"/>
      <c r="E312" s="1555"/>
      <c r="F312" s="1437"/>
      <c r="G312" s="1388"/>
      <c r="H312" s="1389"/>
      <c r="I312" s="1388"/>
      <c r="J312" s="1388"/>
      <c r="K312" s="1429"/>
      <c r="L312" s="1388"/>
      <c r="M312" s="1388"/>
      <c r="N312" s="1388"/>
      <c r="O312" s="1388"/>
      <c r="P312" s="1434"/>
      <c r="Q312" s="1388"/>
      <c r="R312" s="1388"/>
      <c r="S312" s="1388"/>
      <c r="T312" s="1388"/>
      <c r="U312" s="1388"/>
      <c r="V312" s="1388"/>
      <c r="W312" s="1388"/>
      <c r="X312" s="1388"/>
      <c r="Y312" s="1388"/>
      <c r="Z312" s="1388"/>
      <c r="AA312" s="1388"/>
      <c r="AB312" s="1388"/>
      <c r="AC312" s="1388"/>
      <c r="AD312" s="1388"/>
    </row>
    <row r="313" spans="2:30" s="20" customFormat="1" x14ac:dyDescent="0.2">
      <c r="B313" s="1388"/>
      <c r="C313" s="1434"/>
      <c r="D313" s="1434"/>
      <c r="E313" s="1555"/>
      <c r="F313" s="1437"/>
      <c r="G313" s="1388"/>
      <c r="H313" s="1389"/>
      <c r="I313" s="1388"/>
      <c r="J313" s="1388"/>
      <c r="K313" s="1429"/>
      <c r="L313" s="1388"/>
      <c r="M313" s="1388"/>
      <c r="N313" s="1388"/>
      <c r="O313" s="1388"/>
      <c r="P313" s="1434"/>
      <c r="Q313" s="1388"/>
      <c r="R313" s="1388"/>
      <c r="S313" s="1388"/>
      <c r="T313" s="1388"/>
      <c r="U313" s="1388"/>
      <c r="V313" s="1388"/>
      <c r="W313" s="1388"/>
      <c r="X313" s="1388"/>
      <c r="Y313" s="1388"/>
      <c r="Z313" s="1388"/>
      <c r="AA313" s="1388"/>
      <c r="AB313" s="1388"/>
      <c r="AC313" s="1388"/>
      <c r="AD313" s="1388"/>
    </row>
    <row r="314" spans="2:30" s="20" customFormat="1" x14ac:dyDescent="0.2">
      <c r="B314" s="1388"/>
      <c r="C314" s="1434"/>
      <c r="D314" s="1434"/>
      <c r="E314" s="1555"/>
      <c r="F314" s="1437"/>
      <c r="G314" s="1388"/>
      <c r="H314" s="1389"/>
      <c r="I314" s="1388"/>
      <c r="J314" s="1388"/>
      <c r="K314" s="1429"/>
      <c r="L314" s="1388"/>
      <c r="M314" s="1388"/>
      <c r="N314" s="1388"/>
      <c r="O314" s="1388"/>
      <c r="P314" s="1434"/>
      <c r="Q314" s="1388"/>
      <c r="R314" s="1388"/>
      <c r="S314" s="1388"/>
      <c r="T314" s="1388"/>
      <c r="U314" s="1388"/>
      <c r="V314" s="1388"/>
      <c r="W314" s="1388"/>
      <c r="X314" s="1388"/>
      <c r="Y314" s="1388"/>
      <c r="Z314" s="1388"/>
      <c r="AA314" s="1388"/>
      <c r="AB314" s="1388"/>
      <c r="AC314" s="1388"/>
      <c r="AD314" s="1388"/>
    </row>
    <row r="315" spans="2:30" s="20" customFormat="1" x14ac:dyDescent="0.2">
      <c r="B315" s="1388"/>
      <c r="C315" s="1434"/>
      <c r="D315" s="1434"/>
      <c r="E315" s="1555"/>
      <c r="F315" s="1437"/>
      <c r="G315" s="1388"/>
      <c r="H315" s="1389"/>
      <c r="I315" s="1388"/>
      <c r="J315" s="1388"/>
      <c r="K315" s="1429"/>
      <c r="L315" s="1388"/>
      <c r="M315" s="1388"/>
      <c r="N315" s="1388"/>
      <c r="O315" s="1388"/>
      <c r="P315" s="1434"/>
      <c r="Q315" s="1388"/>
      <c r="R315" s="1388"/>
      <c r="S315" s="1388"/>
      <c r="T315" s="1388"/>
      <c r="U315" s="1388"/>
      <c r="V315" s="1388"/>
      <c r="W315" s="1388"/>
      <c r="X315" s="1388"/>
      <c r="Y315" s="1388"/>
      <c r="Z315" s="1388"/>
      <c r="AA315" s="1388"/>
      <c r="AB315" s="1388"/>
      <c r="AC315" s="1388"/>
      <c r="AD315" s="1388"/>
    </row>
    <row r="316" spans="2:30" s="20" customFormat="1" x14ac:dyDescent="0.2">
      <c r="B316" s="1388"/>
      <c r="C316" s="1434"/>
      <c r="D316" s="1434"/>
      <c r="E316" s="1555"/>
      <c r="F316" s="1437"/>
      <c r="G316" s="1388"/>
      <c r="H316" s="1389"/>
      <c r="I316" s="1388"/>
      <c r="J316" s="1388"/>
      <c r="K316" s="1429"/>
      <c r="L316" s="1388"/>
      <c r="M316" s="1388"/>
      <c r="N316" s="1388"/>
      <c r="O316" s="1388"/>
      <c r="P316" s="1434"/>
      <c r="Q316" s="1388"/>
      <c r="R316" s="1388"/>
      <c r="S316" s="1388"/>
      <c r="T316" s="1388"/>
      <c r="U316" s="1388"/>
      <c r="V316" s="1388"/>
      <c r="W316" s="1388"/>
      <c r="X316" s="1388"/>
      <c r="Y316" s="1388"/>
      <c r="Z316" s="1388"/>
      <c r="AA316" s="1388"/>
      <c r="AB316" s="1388"/>
      <c r="AC316" s="1388"/>
      <c r="AD316" s="1388"/>
    </row>
    <row r="317" spans="2:30" s="20" customFormat="1" x14ac:dyDescent="0.2">
      <c r="B317" s="1388"/>
      <c r="C317" s="1434"/>
      <c r="D317" s="1434"/>
      <c r="E317" s="1555"/>
      <c r="F317" s="1437"/>
      <c r="G317" s="1388"/>
      <c r="H317" s="1389"/>
      <c r="I317" s="1388"/>
      <c r="J317" s="1388"/>
      <c r="K317" s="1429"/>
      <c r="L317" s="1388"/>
      <c r="M317" s="1388"/>
      <c r="N317" s="1388"/>
      <c r="O317" s="1388"/>
      <c r="P317" s="1434"/>
      <c r="Q317" s="1388"/>
      <c r="R317" s="1388"/>
      <c r="S317" s="1388"/>
      <c r="T317" s="1388"/>
      <c r="U317" s="1388"/>
      <c r="V317" s="1388"/>
      <c r="W317" s="1388"/>
      <c r="X317" s="1388"/>
      <c r="Y317" s="1388"/>
      <c r="Z317" s="1388"/>
      <c r="AA317" s="1388"/>
      <c r="AB317" s="1388"/>
      <c r="AC317" s="1388"/>
      <c r="AD317" s="1388"/>
    </row>
    <row r="318" spans="2:30" s="20" customFormat="1" x14ac:dyDescent="0.2">
      <c r="B318" s="1388"/>
      <c r="C318" s="1434"/>
      <c r="D318" s="1434"/>
      <c r="E318" s="1555"/>
      <c r="F318" s="1437"/>
      <c r="G318" s="1388"/>
      <c r="H318" s="1389"/>
      <c r="I318" s="1388"/>
      <c r="J318" s="1388"/>
      <c r="K318" s="1429"/>
      <c r="L318" s="1388"/>
      <c r="M318" s="1388"/>
      <c r="N318" s="1388"/>
      <c r="O318" s="1388"/>
      <c r="P318" s="1434"/>
      <c r="Q318" s="1388"/>
      <c r="R318" s="1388"/>
      <c r="S318" s="1388"/>
      <c r="T318" s="1388"/>
      <c r="U318" s="1388"/>
      <c r="V318" s="1388"/>
      <c r="W318" s="1388"/>
      <c r="X318" s="1388"/>
      <c r="Y318" s="1388"/>
      <c r="Z318" s="1388"/>
      <c r="AA318" s="1388"/>
      <c r="AB318" s="1388"/>
      <c r="AC318" s="1388"/>
      <c r="AD318" s="1388"/>
    </row>
    <row r="319" spans="2:30" s="20" customFormat="1" x14ac:dyDescent="0.2">
      <c r="B319" s="1388"/>
      <c r="C319" s="1434"/>
      <c r="D319" s="1434"/>
      <c r="E319" s="1555"/>
      <c r="F319" s="1437"/>
      <c r="G319" s="1388"/>
      <c r="H319" s="1389"/>
      <c r="I319" s="1388"/>
      <c r="J319" s="1388"/>
      <c r="K319" s="1429"/>
      <c r="L319" s="1388"/>
      <c r="M319" s="1388"/>
      <c r="N319" s="1388"/>
      <c r="O319" s="1388"/>
      <c r="P319" s="1434"/>
      <c r="Q319" s="1388"/>
      <c r="R319" s="1388"/>
      <c r="S319" s="1388"/>
      <c r="T319" s="1388"/>
      <c r="U319" s="1388"/>
      <c r="V319" s="1388"/>
      <c r="W319" s="1388"/>
      <c r="X319" s="1388"/>
      <c r="Y319" s="1388"/>
      <c r="Z319" s="1388"/>
      <c r="AA319" s="1388"/>
      <c r="AB319" s="1388"/>
      <c r="AC319" s="1388"/>
      <c r="AD319" s="1388"/>
    </row>
    <row r="320" spans="2:30" s="20" customFormat="1" x14ac:dyDescent="0.2">
      <c r="B320" s="1388"/>
      <c r="C320" s="1434"/>
      <c r="D320" s="1434"/>
      <c r="E320" s="1555"/>
      <c r="F320" s="1437"/>
      <c r="G320" s="1388"/>
      <c r="H320" s="1389"/>
      <c r="I320" s="1388"/>
      <c r="J320" s="1388"/>
      <c r="K320" s="1429"/>
      <c r="L320" s="1388"/>
      <c r="M320" s="1388"/>
      <c r="N320" s="1388"/>
      <c r="O320" s="1388"/>
      <c r="P320" s="1434"/>
      <c r="Q320" s="1388"/>
      <c r="R320" s="1388"/>
      <c r="S320" s="1388"/>
      <c r="T320" s="1388"/>
      <c r="U320" s="1388"/>
      <c r="V320" s="1388"/>
      <c r="W320" s="1388"/>
      <c r="X320" s="1388"/>
      <c r="Y320" s="1388"/>
      <c r="Z320" s="1388"/>
      <c r="AA320" s="1388"/>
      <c r="AB320" s="1388"/>
      <c r="AC320" s="1388"/>
      <c r="AD320" s="1388"/>
    </row>
    <row r="321" spans="2:30" s="20" customFormat="1" x14ac:dyDescent="0.2">
      <c r="B321" s="1388"/>
      <c r="C321" s="1434"/>
      <c r="D321" s="1434"/>
      <c r="E321" s="1555"/>
      <c r="F321" s="1437"/>
      <c r="G321" s="1388"/>
      <c r="H321" s="1389"/>
      <c r="I321" s="1388"/>
      <c r="J321" s="1388"/>
      <c r="K321" s="1429"/>
      <c r="L321" s="1388"/>
      <c r="M321" s="1388"/>
      <c r="N321" s="1388"/>
      <c r="O321" s="1388"/>
      <c r="P321" s="1434"/>
      <c r="Q321" s="1388"/>
      <c r="R321" s="1388"/>
      <c r="S321" s="1388"/>
      <c r="T321" s="1388"/>
      <c r="U321" s="1388"/>
      <c r="V321" s="1388"/>
      <c r="W321" s="1388"/>
      <c r="X321" s="1388"/>
      <c r="Y321" s="1388"/>
      <c r="Z321" s="1388"/>
      <c r="AA321" s="1388"/>
      <c r="AB321" s="1388"/>
      <c r="AC321" s="1388"/>
      <c r="AD321" s="1388"/>
    </row>
    <row r="322" spans="2:30" s="20" customFormat="1" x14ac:dyDescent="0.2">
      <c r="B322" s="1388"/>
      <c r="C322" s="1434"/>
      <c r="D322" s="1434"/>
      <c r="E322" s="1555"/>
      <c r="F322" s="1437"/>
      <c r="G322" s="1388"/>
      <c r="H322" s="1389"/>
      <c r="I322" s="1388"/>
      <c r="J322" s="1388"/>
      <c r="K322" s="1429"/>
      <c r="L322" s="1388"/>
      <c r="M322" s="1388"/>
      <c r="N322" s="1388"/>
      <c r="O322" s="1388"/>
      <c r="P322" s="1434"/>
      <c r="Q322" s="1388"/>
      <c r="R322" s="1388"/>
      <c r="S322" s="1388"/>
      <c r="T322" s="1388"/>
      <c r="U322" s="1388"/>
      <c r="V322" s="1388"/>
      <c r="W322" s="1388"/>
      <c r="X322" s="1388"/>
      <c r="Y322" s="1388"/>
      <c r="Z322" s="1388"/>
      <c r="AA322" s="1388"/>
      <c r="AB322" s="1388"/>
      <c r="AC322" s="1388"/>
      <c r="AD322" s="1388"/>
    </row>
    <row r="323" spans="2:30" s="20" customFormat="1" x14ac:dyDescent="0.2">
      <c r="B323" s="1388"/>
      <c r="C323" s="1434"/>
      <c r="D323" s="1434"/>
      <c r="E323" s="1555"/>
      <c r="F323" s="1437"/>
      <c r="G323" s="1388"/>
      <c r="H323" s="1389"/>
      <c r="I323" s="1388"/>
      <c r="J323" s="1388"/>
      <c r="K323" s="1429"/>
      <c r="L323" s="1388"/>
      <c r="M323" s="1388"/>
      <c r="N323" s="1388"/>
      <c r="O323" s="1388"/>
      <c r="P323" s="1434"/>
      <c r="Q323" s="1388"/>
      <c r="R323" s="1388"/>
      <c r="S323" s="1388"/>
      <c r="T323" s="1388"/>
      <c r="U323" s="1388"/>
      <c r="V323" s="1388"/>
      <c r="W323" s="1388"/>
      <c r="X323" s="1388"/>
      <c r="Y323" s="1388"/>
      <c r="Z323" s="1388"/>
      <c r="AA323" s="1388"/>
      <c r="AB323" s="1388"/>
      <c r="AC323" s="1388"/>
      <c r="AD323" s="1388"/>
    </row>
    <row r="324" spans="2:30" s="20" customFormat="1" x14ac:dyDescent="0.2">
      <c r="B324" s="1388"/>
      <c r="C324" s="1434"/>
      <c r="D324" s="1434"/>
      <c r="E324" s="1555"/>
      <c r="F324" s="1437"/>
      <c r="G324" s="1388"/>
      <c r="H324" s="1389"/>
      <c r="I324" s="1388"/>
      <c r="J324" s="1388"/>
      <c r="K324" s="1429"/>
      <c r="L324" s="1388"/>
      <c r="M324" s="1388"/>
      <c r="N324" s="1388"/>
      <c r="O324" s="1388"/>
      <c r="P324" s="1434"/>
      <c r="Q324" s="1388"/>
      <c r="R324" s="1388"/>
      <c r="S324" s="1388"/>
      <c r="T324" s="1388"/>
      <c r="U324" s="1388"/>
      <c r="V324" s="1388"/>
      <c r="W324" s="1388"/>
      <c r="X324" s="1388"/>
      <c r="Y324" s="1388"/>
      <c r="Z324" s="1388"/>
      <c r="AA324" s="1388"/>
      <c r="AB324" s="1388"/>
      <c r="AC324" s="1388"/>
      <c r="AD324" s="1388"/>
    </row>
    <row r="325" spans="2:30" s="20" customFormat="1" x14ac:dyDescent="0.2">
      <c r="B325" s="1388"/>
      <c r="C325" s="1434"/>
      <c r="D325" s="1434"/>
      <c r="E325" s="1555"/>
      <c r="F325" s="1437"/>
      <c r="G325" s="1388"/>
      <c r="H325" s="1389"/>
      <c r="I325" s="1388"/>
      <c r="J325" s="1388"/>
      <c r="K325" s="1429"/>
      <c r="L325" s="1388"/>
      <c r="M325" s="1388"/>
      <c r="N325" s="1388"/>
      <c r="O325" s="1388"/>
      <c r="P325" s="1434"/>
      <c r="Q325" s="1388"/>
      <c r="R325" s="1388"/>
      <c r="S325" s="1388"/>
      <c r="T325" s="1388"/>
      <c r="U325" s="1388"/>
      <c r="V325" s="1388"/>
      <c r="W325" s="1388"/>
      <c r="X325" s="1388"/>
      <c r="Y325" s="1388"/>
      <c r="Z325" s="1388"/>
      <c r="AA325" s="1388"/>
      <c r="AB325" s="1388"/>
      <c r="AC325" s="1388"/>
      <c r="AD325" s="1388"/>
    </row>
    <row r="326" spans="2:30" s="20" customFormat="1" x14ac:dyDescent="0.2">
      <c r="B326" s="1388"/>
      <c r="C326" s="1434"/>
      <c r="D326" s="1434"/>
      <c r="E326" s="1555"/>
      <c r="F326" s="1437"/>
      <c r="G326" s="1388"/>
      <c r="H326" s="1389"/>
      <c r="I326" s="1388"/>
      <c r="J326" s="1388"/>
      <c r="K326" s="1429"/>
      <c r="L326" s="1388"/>
      <c r="M326" s="1388"/>
      <c r="N326" s="1388"/>
      <c r="O326" s="1388"/>
      <c r="P326" s="1434"/>
      <c r="Q326" s="1388"/>
      <c r="R326" s="1388"/>
      <c r="S326" s="1388"/>
      <c r="T326" s="1388"/>
      <c r="U326" s="1388"/>
      <c r="V326" s="1388"/>
      <c r="W326" s="1388"/>
      <c r="X326" s="1388"/>
      <c r="Y326" s="1388"/>
      <c r="Z326" s="1388"/>
      <c r="AA326" s="1388"/>
      <c r="AB326" s="1388"/>
      <c r="AC326" s="1388"/>
      <c r="AD326" s="1388"/>
    </row>
    <row r="327" spans="2:30" s="20" customFormat="1" x14ac:dyDescent="0.2">
      <c r="B327" s="1388"/>
      <c r="C327" s="1434"/>
      <c r="D327" s="1434"/>
      <c r="E327" s="1555"/>
      <c r="F327" s="1437"/>
      <c r="G327" s="1388"/>
      <c r="H327" s="1389"/>
      <c r="I327" s="1388"/>
      <c r="J327" s="1388"/>
      <c r="K327" s="1429"/>
      <c r="L327" s="1388"/>
      <c r="M327" s="1388"/>
      <c r="N327" s="1388"/>
      <c r="O327" s="1388"/>
      <c r="P327" s="1434"/>
      <c r="Q327" s="1388"/>
      <c r="R327" s="1388"/>
      <c r="S327" s="1388"/>
      <c r="T327" s="1388"/>
      <c r="U327" s="1388"/>
      <c r="V327" s="1388"/>
      <c r="W327" s="1388"/>
      <c r="X327" s="1388"/>
      <c r="Y327" s="1388"/>
      <c r="Z327" s="1388"/>
      <c r="AA327" s="1388"/>
      <c r="AB327" s="1388"/>
      <c r="AC327" s="1388"/>
      <c r="AD327" s="1388"/>
    </row>
    <row r="328" spans="2:30" s="20" customFormat="1" x14ac:dyDescent="0.2">
      <c r="B328" s="1388"/>
      <c r="C328" s="1434"/>
      <c r="D328" s="1434"/>
      <c r="E328" s="1555"/>
      <c r="F328" s="1437"/>
      <c r="G328" s="1388"/>
      <c r="H328" s="1389"/>
      <c r="I328" s="1388"/>
      <c r="J328" s="1388"/>
      <c r="K328" s="1429"/>
      <c r="L328" s="1388"/>
      <c r="M328" s="1388"/>
      <c r="N328" s="1388"/>
      <c r="O328" s="1388"/>
      <c r="P328" s="1434"/>
      <c r="Q328" s="1388"/>
      <c r="R328" s="1388"/>
      <c r="S328" s="1388"/>
      <c r="T328" s="1388"/>
      <c r="U328" s="1388"/>
      <c r="V328" s="1388"/>
      <c r="W328" s="1388"/>
      <c r="X328" s="1388"/>
      <c r="Y328" s="1388"/>
      <c r="Z328" s="1388"/>
      <c r="AA328" s="1388"/>
      <c r="AB328" s="1388"/>
      <c r="AC328" s="1388"/>
      <c r="AD328" s="1388"/>
    </row>
    <row r="329" spans="2:30" s="20" customFormat="1" x14ac:dyDescent="0.2">
      <c r="B329" s="1388"/>
      <c r="C329" s="1434"/>
      <c r="D329" s="1434"/>
      <c r="E329" s="1555"/>
      <c r="F329" s="1437"/>
      <c r="G329" s="1388"/>
      <c r="H329" s="1389"/>
      <c r="I329" s="1388"/>
      <c r="J329" s="1388"/>
      <c r="K329" s="1429"/>
      <c r="L329" s="1388"/>
      <c r="M329" s="1388"/>
      <c r="N329" s="1388"/>
      <c r="O329" s="1388"/>
      <c r="P329" s="1434"/>
      <c r="Q329" s="1388"/>
      <c r="R329" s="1388"/>
      <c r="S329" s="1388"/>
      <c r="T329" s="1388"/>
      <c r="U329" s="1388"/>
      <c r="V329" s="1388"/>
      <c r="W329" s="1388"/>
      <c r="X329" s="1388"/>
      <c r="Y329" s="1388"/>
      <c r="Z329" s="1388"/>
      <c r="AA329" s="1388"/>
      <c r="AB329" s="1388"/>
      <c r="AC329" s="1388"/>
      <c r="AD329" s="1388"/>
    </row>
    <row r="330" spans="2:30" s="20" customFormat="1" x14ac:dyDescent="0.2">
      <c r="B330" s="1388"/>
      <c r="C330" s="1434"/>
      <c r="D330" s="1434"/>
      <c r="E330" s="1555"/>
      <c r="F330" s="1437"/>
      <c r="G330" s="1388"/>
      <c r="H330" s="1389"/>
      <c r="I330" s="1388"/>
      <c r="J330" s="1388"/>
      <c r="K330" s="1429"/>
      <c r="L330" s="1388"/>
      <c r="M330" s="1388"/>
      <c r="N330" s="1388"/>
      <c r="O330" s="1388"/>
      <c r="P330" s="1434"/>
      <c r="Q330" s="1388"/>
      <c r="R330" s="1388"/>
      <c r="S330" s="1388"/>
      <c r="T330" s="1388"/>
      <c r="U330" s="1388"/>
      <c r="V330" s="1388"/>
      <c r="W330" s="1388"/>
      <c r="X330" s="1388"/>
      <c r="Y330" s="1388"/>
      <c r="Z330" s="1388"/>
      <c r="AA330" s="1388"/>
      <c r="AB330" s="1388"/>
      <c r="AC330" s="1388"/>
      <c r="AD330" s="1388"/>
    </row>
    <row r="331" spans="2:30" s="20" customFormat="1" x14ac:dyDescent="0.2">
      <c r="B331" s="1388"/>
      <c r="C331" s="1434"/>
      <c r="D331" s="1434"/>
      <c r="E331" s="1555"/>
      <c r="F331" s="1437"/>
      <c r="G331" s="1388"/>
      <c r="H331" s="1389"/>
      <c r="I331" s="1388"/>
      <c r="J331" s="1388"/>
      <c r="K331" s="1429"/>
      <c r="L331" s="1388"/>
      <c r="M331" s="1388"/>
      <c r="N331" s="1388"/>
      <c r="O331" s="1388"/>
      <c r="P331" s="1434"/>
      <c r="Q331" s="1388"/>
      <c r="R331" s="1388"/>
      <c r="S331" s="1388"/>
      <c r="T331" s="1388"/>
      <c r="U331" s="1388"/>
      <c r="V331" s="1388"/>
      <c r="W331" s="1388"/>
      <c r="X331" s="1388"/>
      <c r="Y331" s="1388"/>
      <c r="Z331" s="1388"/>
      <c r="AA331" s="1388"/>
      <c r="AB331" s="1388"/>
      <c r="AC331" s="1388"/>
      <c r="AD331" s="1388"/>
    </row>
    <row r="332" spans="2:30" s="20" customFormat="1" x14ac:dyDescent="0.2">
      <c r="B332" s="1388"/>
      <c r="C332" s="1434"/>
      <c r="D332" s="1434"/>
      <c r="E332" s="1555"/>
      <c r="F332" s="1437"/>
      <c r="G332" s="1388"/>
      <c r="H332" s="1389"/>
      <c r="I332" s="1388"/>
      <c r="J332" s="1388"/>
      <c r="K332" s="1429"/>
      <c r="L332" s="1388"/>
      <c r="M332" s="1388"/>
      <c r="N332" s="1388"/>
      <c r="O332" s="1388"/>
      <c r="P332" s="1434"/>
      <c r="Q332" s="1388"/>
      <c r="R332" s="1388"/>
      <c r="S332" s="1388"/>
      <c r="T332" s="1388"/>
      <c r="U332" s="1388"/>
      <c r="V332" s="1388"/>
      <c r="W332" s="1388"/>
      <c r="X332" s="1388"/>
      <c r="Y332" s="1388"/>
      <c r="Z332" s="1388"/>
      <c r="AA332" s="1388"/>
      <c r="AB332" s="1388"/>
      <c r="AC332" s="1388"/>
      <c r="AD332" s="1388"/>
    </row>
    <row r="333" spans="2:30" s="20" customFormat="1" x14ac:dyDescent="0.2">
      <c r="B333" s="1388"/>
      <c r="C333" s="1434"/>
      <c r="D333" s="1434"/>
      <c r="E333" s="1555"/>
      <c r="F333" s="1437"/>
      <c r="G333" s="1388"/>
      <c r="H333" s="1389"/>
      <c r="I333" s="1388"/>
      <c r="J333" s="1388"/>
      <c r="K333" s="1429"/>
      <c r="L333" s="1388"/>
      <c r="M333" s="1388"/>
      <c r="N333" s="1388"/>
      <c r="O333" s="1388"/>
      <c r="P333" s="1434"/>
      <c r="Q333" s="1388"/>
      <c r="R333" s="1388"/>
      <c r="S333" s="1388"/>
      <c r="T333" s="1388"/>
      <c r="U333" s="1388"/>
      <c r="V333" s="1388"/>
      <c r="W333" s="1388"/>
      <c r="X333" s="1388"/>
      <c r="Y333" s="1388"/>
      <c r="Z333" s="1388"/>
      <c r="AA333" s="1388"/>
      <c r="AB333" s="1388"/>
      <c r="AC333" s="1388"/>
      <c r="AD333" s="1388"/>
    </row>
    <row r="334" spans="2:30" s="20" customFormat="1" x14ac:dyDescent="0.2">
      <c r="B334" s="1388"/>
      <c r="C334" s="1434"/>
      <c r="D334" s="1434"/>
      <c r="E334" s="1555"/>
      <c r="F334" s="1437"/>
      <c r="G334" s="1388"/>
      <c r="H334" s="1389"/>
      <c r="I334" s="1388"/>
      <c r="J334" s="1388"/>
      <c r="K334" s="1429"/>
      <c r="L334" s="1388"/>
      <c r="M334" s="1388"/>
      <c r="N334" s="1388"/>
      <c r="O334" s="1388"/>
      <c r="P334" s="1434"/>
      <c r="Q334" s="1388"/>
      <c r="R334" s="1388"/>
      <c r="S334" s="1388"/>
      <c r="T334" s="1388"/>
      <c r="U334" s="1388"/>
      <c r="V334" s="1388"/>
      <c r="W334" s="1388"/>
      <c r="X334" s="1388"/>
      <c r="Y334" s="1388"/>
      <c r="Z334" s="1388"/>
      <c r="AA334" s="1388"/>
      <c r="AB334" s="1388"/>
      <c r="AC334" s="1388"/>
      <c r="AD334" s="1388"/>
    </row>
    <row r="335" spans="2:30" s="20" customFormat="1" x14ac:dyDescent="0.2">
      <c r="B335" s="1388"/>
      <c r="C335" s="1434"/>
      <c r="D335" s="1434"/>
      <c r="E335" s="1555"/>
      <c r="F335" s="1437"/>
      <c r="G335" s="1388"/>
      <c r="H335" s="1389"/>
      <c r="I335" s="1388"/>
      <c r="J335" s="1388"/>
      <c r="K335" s="1429"/>
      <c r="L335" s="1388"/>
      <c r="M335" s="1388"/>
      <c r="N335" s="1388"/>
      <c r="O335" s="1388"/>
      <c r="P335" s="1434"/>
      <c r="Q335" s="1388"/>
      <c r="R335" s="1388"/>
      <c r="S335" s="1388"/>
      <c r="T335" s="1388"/>
      <c r="U335" s="1388"/>
      <c r="V335" s="1388"/>
      <c r="W335" s="1388"/>
      <c r="X335" s="1388"/>
      <c r="Y335" s="1388"/>
      <c r="Z335" s="1388"/>
      <c r="AA335" s="1388"/>
      <c r="AB335" s="1388"/>
      <c r="AC335" s="1388"/>
      <c r="AD335" s="1388"/>
    </row>
    <row r="336" spans="2:30" s="20" customFormat="1" x14ac:dyDescent="0.2">
      <c r="B336" s="1388"/>
      <c r="C336" s="1434"/>
      <c r="D336" s="1434"/>
      <c r="E336" s="1555"/>
      <c r="F336" s="1437"/>
      <c r="G336" s="1388"/>
      <c r="H336" s="1389"/>
      <c r="I336" s="1388"/>
      <c r="J336" s="1388"/>
      <c r="K336" s="1429"/>
      <c r="L336" s="1388"/>
      <c r="M336" s="1388"/>
      <c r="N336" s="1388"/>
      <c r="O336" s="1388"/>
      <c r="P336" s="1434"/>
      <c r="Q336" s="1388"/>
      <c r="R336" s="1388"/>
      <c r="S336" s="1388"/>
      <c r="T336" s="1388"/>
      <c r="U336" s="1388"/>
      <c r="V336" s="1388"/>
      <c r="W336" s="1388"/>
      <c r="X336" s="1388"/>
      <c r="Y336" s="1388"/>
      <c r="Z336" s="1388"/>
      <c r="AA336" s="1388"/>
      <c r="AB336" s="1388"/>
      <c r="AC336" s="1388"/>
      <c r="AD336" s="1388"/>
    </row>
    <row r="337" spans="2:30" s="20" customFormat="1" x14ac:dyDescent="0.2">
      <c r="B337" s="1388"/>
      <c r="C337" s="1434"/>
      <c r="D337" s="1434"/>
      <c r="E337" s="1555"/>
      <c r="F337" s="1437"/>
      <c r="G337" s="1388"/>
      <c r="H337" s="1389"/>
      <c r="I337" s="1388"/>
      <c r="J337" s="1388"/>
      <c r="K337" s="1429"/>
      <c r="L337" s="1388"/>
      <c r="M337" s="1388"/>
      <c r="N337" s="1388"/>
      <c r="O337" s="1388"/>
      <c r="P337" s="1434"/>
      <c r="Q337" s="1388"/>
      <c r="R337" s="1388"/>
      <c r="S337" s="1388"/>
      <c r="T337" s="1388"/>
      <c r="U337" s="1388"/>
      <c r="V337" s="1388"/>
      <c r="W337" s="1388"/>
      <c r="X337" s="1388"/>
      <c r="Y337" s="1388"/>
      <c r="Z337" s="1388"/>
      <c r="AA337" s="1388"/>
      <c r="AB337" s="1388"/>
      <c r="AC337" s="1388"/>
      <c r="AD337" s="1388"/>
    </row>
    <row r="338" spans="2:30" s="20" customFormat="1" x14ac:dyDescent="0.2">
      <c r="B338" s="1388"/>
      <c r="C338" s="1434"/>
      <c r="D338" s="1434"/>
      <c r="E338" s="1555"/>
      <c r="F338" s="1437"/>
      <c r="G338" s="1388"/>
      <c r="H338" s="1389"/>
      <c r="I338" s="1388"/>
      <c r="J338" s="1388"/>
      <c r="K338" s="1429"/>
      <c r="L338" s="1388"/>
      <c r="M338" s="1388"/>
      <c r="N338" s="1388"/>
      <c r="O338" s="1388"/>
      <c r="P338" s="1434"/>
      <c r="Q338" s="1388"/>
      <c r="R338" s="1388"/>
      <c r="S338" s="1388"/>
      <c r="T338" s="1388"/>
      <c r="U338" s="1388"/>
      <c r="V338" s="1388"/>
      <c r="W338" s="1388"/>
      <c r="X338" s="1388"/>
      <c r="Y338" s="1388"/>
      <c r="Z338" s="1388"/>
      <c r="AA338" s="1388"/>
      <c r="AB338" s="1388"/>
      <c r="AC338" s="1388"/>
      <c r="AD338" s="1388"/>
    </row>
    <row r="339" spans="2:30" s="20" customFormat="1" x14ac:dyDescent="0.2">
      <c r="B339" s="1388"/>
      <c r="C339" s="1434"/>
      <c r="D339" s="1434"/>
      <c r="E339" s="1555"/>
      <c r="F339" s="1437"/>
      <c r="G339" s="1388"/>
      <c r="H339" s="1389"/>
      <c r="I339" s="1388"/>
      <c r="J339" s="1388"/>
      <c r="K339" s="1429"/>
      <c r="L339" s="1388"/>
      <c r="M339" s="1388"/>
      <c r="N339" s="1388"/>
      <c r="O339" s="1388"/>
      <c r="P339" s="1434"/>
      <c r="Q339" s="1388"/>
      <c r="R339" s="1388"/>
      <c r="S339" s="1388"/>
      <c r="T339" s="1388"/>
      <c r="U339" s="1388"/>
      <c r="V339" s="1388"/>
      <c r="W339" s="1388"/>
      <c r="X339" s="1388"/>
      <c r="Y339" s="1388"/>
      <c r="Z339" s="1388"/>
      <c r="AA339" s="1388"/>
      <c r="AB339" s="1388"/>
      <c r="AC339" s="1388"/>
      <c r="AD339" s="1388"/>
    </row>
    <row r="340" spans="2:30" s="20" customFormat="1" x14ac:dyDescent="0.2">
      <c r="B340" s="1388"/>
      <c r="C340" s="1434"/>
      <c r="D340" s="1434"/>
      <c r="E340" s="1555"/>
      <c r="F340" s="1437"/>
      <c r="G340" s="1388"/>
      <c r="H340" s="1389"/>
      <c r="I340" s="1388"/>
      <c r="J340" s="1388"/>
      <c r="K340" s="1429"/>
      <c r="L340" s="1388"/>
      <c r="M340" s="1388"/>
      <c r="N340" s="1388"/>
      <c r="O340" s="1388"/>
      <c r="P340" s="1434"/>
      <c r="Q340" s="1388"/>
      <c r="R340" s="1388"/>
      <c r="S340" s="1388"/>
      <c r="T340" s="1388"/>
      <c r="U340" s="1388"/>
      <c r="V340" s="1388"/>
      <c r="W340" s="1388"/>
      <c r="X340" s="1388"/>
      <c r="Y340" s="1388"/>
      <c r="Z340" s="1388"/>
      <c r="AA340" s="1388"/>
      <c r="AB340" s="1388"/>
      <c r="AC340" s="1388"/>
      <c r="AD340" s="1388"/>
    </row>
    <row r="341" spans="2:30" s="20" customFormat="1" x14ac:dyDescent="0.2">
      <c r="B341" s="1388"/>
      <c r="C341" s="1434"/>
      <c r="D341" s="1434"/>
      <c r="E341" s="1555"/>
      <c r="F341" s="1437"/>
      <c r="G341" s="1388"/>
      <c r="H341" s="1389"/>
      <c r="I341" s="1388"/>
      <c r="J341" s="1388"/>
      <c r="K341" s="1429"/>
      <c r="L341" s="1388"/>
      <c r="M341" s="1388"/>
      <c r="N341" s="1388"/>
      <c r="O341" s="1388"/>
      <c r="P341" s="1434"/>
      <c r="Q341" s="1388"/>
      <c r="R341" s="1388"/>
      <c r="S341" s="1388"/>
      <c r="T341" s="1388"/>
      <c r="U341" s="1388"/>
      <c r="V341" s="1388"/>
      <c r="W341" s="1388"/>
      <c r="X341" s="1388"/>
      <c r="Y341" s="1388"/>
      <c r="Z341" s="1388"/>
      <c r="AA341" s="1388"/>
      <c r="AB341" s="1388"/>
      <c r="AC341" s="1388"/>
      <c r="AD341" s="1388"/>
    </row>
    <row r="342" spans="2:30" s="20" customFormat="1" x14ac:dyDescent="0.2">
      <c r="B342" s="1388"/>
      <c r="C342" s="1434"/>
      <c r="D342" s="1434"/>
      <c r="E342" s="1555"/>
      <c r="F342" s="1437"/>
      <c r="G342" s="1388"/>
      <c r="H342" s="1389"/>
      <c r="I342" s="1388"/>
      <c r="J342" s="1388"/>
      <c r="K342" s="1429"/>
      <c r="L342" s="1388"/>
      <c r="M342" s="1388"/>
      <c r="N342" s="1388"/>
      <c r="O342" s="1388"/>
      <c r="P342" s="1434"/>
      <c r="Q342" s="1388"/>
      <c r="R342" s="1388"/>
      <c r="S342" s="1388"/>
      <c r="T342" s="1388"/>
      <c r="U342" s="1388"/>
      <c r="V342" s="1388"/>
      <c r="W342" s="1388"/>
      <c r="X342" s="1388"/>
      <c r="Y342" s="1388"/>
      <c r="Z342" s="1388"/>
      <c r="AA342" s="1388"/>
      <c r="AB342" s="1388"/>
      <c r="AC342" s="1388"/>
      <c r="AD342" s="1388"/>
    </row>
    <row r="343" spans="2:30" s="20" customFormat="1" x14ac:dyDescent="0.2">
      <c r="B343" s="1388"/>
      <c r="C343" s="1434"/>
      <c r="D343" s="1434"/>
      <c r="E343" s="1555"/>
      <c r="F343" s="1437"/>
      <c r="G343" s="1388"/>
      <c r="H343" s="1389"/>
      <c r="I343" s="1388"/>
      <c r="J343" s="1388"/>
      <c r="K343" s="1429"/>
      <c r="L343" s="1388"/>
      <c r="M343" s="1388"/>
      <c r="N343" s="1388"/>
      <c r="O343" s="1388"/>
      <c r="P343" s="1434"/>
      <c r="Q343" s="1388"/>
      <c r="R343" s="1388"/>
      <c r="S343" s="1388"/>
      <c r="T343" s="1388"/>
      <c r="U343" s="1388"/>
      <c r="V343" s="1388"/>
      <c r="W343" s="1388"/>
      <c r="X343" s="1388"/>
      <c r="Y343" s="1388"/>
      <c r="Z343" s="1388"/>
      <c r="AA343" s="1388"/>
      <c r="AB343" s="1388"/>
      <c r="AC343" s="1388"/>
      <c r="AD343" s="1388"/>
    </row>
    <row r="344" spans="2:30" s="20" customFormat="1" x14ac:dyDescent="0.2">
      <c r="B344" s="1388"/>
      <c r="C344" s="1434"/>
      <c r="D344" s="1434"/>
      <c r="E344" s="1555"/>
      <c r="F344" s="1437"/>
      <c r="G344" s="1388"/>
      <c r="H344" s="1389"/>
      <c r="I344" s="1388"/>
      <c r="J344" s="1388"/>
      <c r="K344" s="1429"/>
      <c r="L344" s="1388"/>
      <c r="M344" s="1388"/>
      <c r="N344" s="1388"/>
      <c r="O344" s="1388"/>
      <c r="P344" s="1434"/>
      <c r="Q344" s="1388"/>
      <c r="R344" s="1388"/>
      <c r="S344" s="1388"/>
      <c r="T344" s="1388"/>
      <c r="U344" s="1388"/>
      <c r="V344" s="1388"/>
      <c r="W344" s="1388"/>
      <c r="X344" s="1388"/>
      <c r="Y344" s="1388"/>
      <c r="Z344" s="1388"/>
      <c r="AA344" s="1388"/>
      <c r="AB344" s="1388"/>
      <c r="AC344" s="1388"/>
      <c r="AD344" s="1388"/>
    </row>
    <row r="345" spans="2:30" s="20" customFormat="1" x14ac:dyDescent="0.2">
      <c r="B345" s="1388"/>
      <c r="C345" s="1434"/>
      <c r="D345" s="1434"/>
      <c r="E345" s="1555"/>
      <c r="F345" s="1437"/>
      <c r="G345" s="1388"/>
      <c r="H345" s="1389"/>
      <c r="I345" s="1388"/>
      <c r="J345" s="1388"/>
      <c r="K345" s="1429"/>
      <c r="L345" s="1388"/>
      <c r="M345" s="1388"/>
      <c r="N345" s="1388"/>
      <c r="O345" s="1388"/>
      <c r="P345" s="1434"/>
      <c r="Q345" s="1388"/>
      <c r="R345" s="1388"/>
      <c r="S345" s="1388"/>
      <c r="T345" s="1388"/>
      <c r="U345" s="1388"/>
      <c r="V345" s="1388"/>
      <c r="W345" s="1388"/>
      <c r="X345" s="1388"/>
      <c r="Y345" s="1388"/>
      <c r="Z345" s="1388"/>
      <c r="AA345" s="1388"/>
      <c r="AB345" s="1388"/>
      <c r="AC345" s="1388"/>
      <c r="AD345" s="1388"/>
    </row>
    <row r="346" spans="2:30" s="20" customFormat="1" x14ac:dyDescent="0.2">
      <c r="B346" s="1388"/>
      <c r="C346" s="1434"/>
      <c r="D346" s="1434"/>
      <c r="E346" s="1555"/>
      <c r="F346" s="1437"/>
      <c r="G346" s="1388"/>
      <c r="H346" s="1389"/>
      <c r="I346" s="1388"/>
      <c r="J346" s="1388"/>
      <c r="K346" s="1429"/>
      <c r="L346" s="1388"/>
      <c r="M346" s="1388"/>
      <c r="N346" s="1388"/>
      <c r="O346" s="1388"/>
      <c r="P346" s="1434"/>
      <c r="Q346" s="1388"/>
      <c r="R346" s="1388"/>
      <c r="S346" s="1388"/>
      <c r="T346" s="1388"/>
      <c r="U346" s="1388"/>
      <c r="V346" s="1388"/>
      <c r="W346" s="1388"/>
      <c r="X346" s="1388"/>
      <c r="Y346" s="1388"/>
      <c r="Z346" s="1388"/>
      <c r="AA346" s="1388"/>
      <c r="AB346" s="1388"/>
      <c r="AC346" s="1388"/>
      <c r="AD346" s="1388"/>
    </row>
    <row r="347" spans="2:30" s="20" customFormat="1" x14ac:dyDescent="0.2">
      <c r="B347" s="1388"/>
      <c r="C347" s="1434"/>
      <c r="D347" s="1434"/>
      <c r="E347" s="1555"/>
      <c r="F347" s="1437"/>
      <c r="G347" s="1388"/>
      <c r="H347" s="1389"/>
      <c r="I347" s="1388"/>
      <c r="J347" s="1388"/>
      <c r="K347" s="1429"/>
      <c r="L347" s="1388"/>
      <c r="M347" s="1388"/>
      <c r="N347" s="1388"/>
      <c r="O347" s="1388"/>
      <c r="P347" s="1434"/>
      <c r="Q347" s="1388"/>
      <c r="R347" s="1388"/>
      <c r="S347" s="1388"/>
      <c r="T347" s="1388"/>
      <c r="U347" s="1388"/>
      <c r="V347" s="1388"/>
      <c r="W347" s="1388"/>
      <c r="X347" s="1388"/>
      <c r="Y347" s="1388"/>
      <c r="Z347" s="1388"/>
      <c r="AA347" s="1388"/>
      <c r="AB347" s="1388"/>
      <c r="AC347" s="1388"/>
      <c r="AD347" s="1388"/>
    </row>
    <row r="348" spans="2:30" s="20" customFormat="1" x14ac:dyDescent="0.2">
      <c r="B348" s="1388"/>
      <c r="C348" s="1434"/>
      <c r="D348" s="1434"/>
      <c r="E348" s="1555"/>
      <c r="F348" s="1437"/>
      <c r="G348" s="1388"/>
      <c r="H348" s="1389"/>
      <c r="I348" s="1388"/>
      <c r="J348" s="1388"/>
      <c r="K348" s="1429"/>
      <c r="L348" s="1388"/>
      <c r="M348" s="1388"/>
      <c r="N348" s="1388"/>
      <c r="O348" s="1388"/>
      <c r="P348" s="1434"/>
      <c r="Q348" s="1388"/>
      <c r="R348" s="1388"/>
      <c r="S348" s="1388"/>
      <c r="T348" s="1388"/>
      <c r="U348" s="1388"/>
      <c r="V348" s="1388"/>
      <c r="W348" s="1388"/>
      <c r="X348" s="1388"/>
      <c r="Y348" s="1388"/>
      <c r="Z348" s="1388"/>
      <c r="AA348" s="1388"/>
      <c r="AB348" s="1388"/>
      <c r="AC348" s="1388"/>
      <c r="AD348" s="1388"/>
    </row>
    <row r="349" spans="2:30" s="20" customFormat="1" x14ac:dyDescent="0.2">
      <c r="B349" s="1388"/>
      <c r="C349" s="1434"/>
      <c r="D349" s="1434"/>
      <c r="E349" s="1555"/>
      <c r="F349" s="1437"/>
      <c r="G349" s="1388"/>
      <c r="H349" s="1389"/>
      <c r="I349" s="1388"/>
      <c r="J349" s="1388"/>
      <c r="K349" s="1429"/>
      <c r="L349" s="1388"/>
      <c r="M349" s="1388"/>
      <c r="N349" s="1388"/>
      <c r="O349" s="1388"/>
      <c r="P349" s="1434"/>
      <c r="Q349" s="1388"/>
      <c r="R349" s="1388"/>
      <c r="S349" s="1388"/>
      <c r="T349" s="1388"/>
      <c r="U349" s="1388"/>
      <c r="V349" s="1388"/>
      <c r="W349" s="1388"/>
      <c r="X349" s="1388"/>
      <c r="Y349" s="1388"/>
      <c r="Z349" s="1388"/>
      <c r="AA349" s="1388"/>
      <c r="AB349" s="1388"/>
      <c r="AC349" s="1388"/>
      <c r="AD349" s="1388"/>
    </row>
    <row r="350" spans="2:30" s="20" customFormat="1" x14ac:dyDescent="0.2">
      <c r="B350" s="1388"/>
      <c r="C350" s="1434"/>
      <c r="D350" s="1434"/>
      <c r="E350" s="1555"/>
      <c r="F350" s="1437"/>
      <c r="G350" s="1388"/>
      <c r="H350" s="1389"/>
      <c r="I350" s="1388"/>
      <c r="J350" s="1388"/>
      <c r="K350" s="1429"/>
      <c r="L350" s="1388"/>
      <c r="M350" s="1388"/>
      <c r="N350" s="1388"/>
      <c r="O350" s="1388"/>
      <c r="P350" s="1434"/>
      <c r="Q350" s="1388"/>
      <c r="R350" s="1388"/>
      <c r="S350" s="1388"/>
      <c r="T350" s="1388"/>
      <c r="U350" s="1388"/>
      <c r="V350" s="1388"/>
      <c r="W350" s="1388"/>
      <c r="X350" s="1388"/>
      <c r="Y350" s="1388"/>
      <c r="Z350" s="1388"/>
      <c r="AA350" s="1388"/>
      <c r="AB350" s="1388"/>
      <c r="AC350" s="1388"/>
      <c r="AD350" s="1388"/>
    </row>
    <row r="351" spans="2:30" s="20" customFormat="1" x14ac:dyDescent="0.2">
      <c r="B351" s="1388"/>
      <c r="C351" s="1434"/>
      <c r="D351" s="1434"/>
      <c r="E351" s="1555"/>
      <c r="F351" s="1437"/>
      <c r="G351" s="1388"/>
      <c r="H351" s="1389"/>
      <c r="I351" s="1388"/>
      <c r="J351" s="1388"/>
      <c r="K351" s="1429"/>
      <c r="L351" s="1388"/>
      <c r="M351" s="1388"/>
      <c r="N351" s="1388"/>
      <c r="O351" s="1388"/>
      <c r="P351" s="1434"/>
      <c r="Q351" s="1388"/>
      <c r="R351" s="1388"/>
      <c r="S351" s="1388"/>
      <c r="T351" s="1388"/>
      <c r="U351" s="1388"/>
      <c r="V351" s="1388"/>
      <c r="W351" s="1388"/>
      <c r="X351" s="1388"/>
      <c r="Y351" s="1388"/>
      <c r="Z351" s="1388"/>
      <c r="AA351" s="1388"/>
      <c r="AB351" s="1388"/>
      <c r="AC351" s="1388"/>
      <c r="AD351" s="1388"/>
    </row>
    <row r="352" spans="2:30" s="20" customFormat="1" x14ac:dyDescent="0.2">
      <c r="B352" s="1388"/>
      <c r="C352" s="1434"/>
      <c r="D352" s="1434"/>
      <c r="E352" s="1555"/>
      <c r="F352" s="1437"/>
      <c r="G352" s="1388"/>
      <c r="H352" s="1389"/>
      <c r="I352" s="1388"/>
      <c r="J352" s="1388"/>
      <c r="K352" s="1429"/>
      <c r="L352" s="1388"/>
      <c r="M352" s="1388"/>
      <c r="N352" s="1388"/>
      <c r="O352" s="1388"/>
      <c r="P352" s="1434"/>
      <c r="Q352" s="1388"/>
      <c r="R352" s="1388"/>
      <c r="S352" s="1388"/>
      <c r="T352" s="1388"/>
      <c r="U352" s="1388"/>
      <c r="V352" s="1388"/>
      <c r="W352" s="1388"/>
      <c r="X352" s="1388"/>
      <c r="Y352" s="1388"/>
      <c r="Z352" s="1388"/>
      <c r="AA352" s="1388"/>
      <c r="AB352" s="1388"/>
      <c r="AC352" s="1388"/>
      <c r="AD352" s="1388"/>
    </row>
    <row r="353" spans="2:30" s="20" customFormat="1" x14ac:dyDescent="0.2">
      <c r="B353" s="1388"/>
      <c r="C353" s="1434"/>
      <c r="D353" s="1434"/>
      <c r="E353" s="1555"/>
      <c r="F353" s="1437"/>
      <c r="G353" s="1388"/>
      <c r="H353" s="1389"/>
      <c r="I353" s="1388"/>
      <c r="J353" s="1388"/>
      <c r="K353" s="1429"/>
      <c r="L353" s="1388"/>
      <c r="M353" s="1388"/>
      <c r="N353" s="1388"/>
      <c r="O353" s="1388"/>
      <c r="P353" s="1434"/>
      <c r="Q353" s="1388"/>
      <c r="R353" s="1388"/>
      <c r="S353" s="1388"/>
      <c r="T353" s="1388"/>
      <c r="U353" s="1388"/>
      <c r="V353" s="1388"/>
      <c r="W353" s="1388"/>
      <c r="X353" s="1388"/>
      <c r="Y353" s="1388"/>
      <c r="Z353" s="1388"/>
      <c r="AA353" s="1388"/>
      <c r="AB353" s="1388"/>
      <c r="AC353" s="1388"/>
      <c r="AD353" s="1388"/>
    </row>
    <row r="354" spans="2:30" s="20" customFormat="1" x14ac:dyDescent="0.2">
      <c r="B354" s="1388"/>
      <c r="C354" s="1434"/>
      <c r="D354" s="1434"/>
      <c r="E354" s="1555"/>
      <c r="F354" s="1437"/>
      <c r="G354" s="1388"/>
      <c r="H354" s="1389"/>
      <c r="I354" s="1388"/>
      <c r="J354" s="1388"/>
      <c r="K354" s="1429"/>
      <c r="L354" s="1388"/>
      <c r="M354" s="1388"/>
      <c r="N354" s="1388"/>
      <c r="O354" s="1388"/>
      <c r="P354" s="1434"/>
      <c r="Q354" s="1388"/>
      <c r="R354" s="1388"/>
      <c r="S354" s="1388"/>
      <c r="T354" s="1388"/>
      <c r="U354" s="1388"/>
      <c r="V354" s="1388"/>
      <c r="W354" s="1388"/>
      <c r="X354" s="1388"/>
      <c r="Y354" s="1388"/>
      <c r="Z354" s="1388"/>
      <c r="AA354" s="1388"/>
      <c r="AB354" s="1388"/>
      <c r="AC354" s="1388"/>
      <c r="AD354" s="1388"/>
    </row>
    <row r="355" spans="2:30" s="20" customFormat="1" x14ac:dyDescent="0.2">
      <c r="B355" s="1388"/>
      <c r="C355" s="1434"/>
      <c r="D355" s="1434"/>
      <c r="E355" s="1555"/>
      <c r="F355" s="1437"/>
      <c r="G355" s="1388"/>
      <c r="H355" s="1389"/>
      <c r="I355" s="1388"/>
      <c r="J355" s="1388"/>
      <c r="K355" s="1429"/>
      <c r="L355" s="1388"/>
      <c r="M355" s="1388"/>
      <c r="N355" s="1388"/>
      <c r="O355" s="1388"/>
      <c r="P355" s="1434"/>
      <c r="Q355" s="1388"/>
      <c r="R355" s="1388"/>
      <c r="S355" s="1388"/>
      <c r="T355" s="1388"/>
      <c r="U355" s="1388"/>
      <c r="V355" s="1388"/>
      <c r="W355" s="1388"/>
      <c r="X355" s="1388"/>
      <c r="Y355" s="1388"/>
      <c r="Z355" s="1388"/>
      <c r="AA355" s="1388"/>
      <c r="AB355" s="1388"/>
      <c r="AC355" s="1388"/>
      <c r="AD355" s="1388"/>
    </row>
    <row r="356" spans="2:30" s="20" customFormat="1" x14ac:dyDescent="0.2">
      <c r="B356" s="1388"/>
      <c r="C356" s="1434"/>
      <c r="D356" s="1434"/>
      <c r="E356" s="1555"/>
      <c r="F356" s="1437"/>
      <c r="G356" s="1388"/>
      <c r="H356" s="1389"/>
      <c r="I356" s="1388"/>
      <c r="J356" s="1388"/>
      <c r="K356" s="1429"/>
      <c r="L356" s="1388"/>
      <c r="M356" s="1388"/>
      <c r="N356" s="1388"/>
      <c r="O356" s="1388"/>
      <c r="P356" s="1434"/>
      <c r="Q356" s="1388"/>
      <c r="R356" s="1388"/>
      <c r="S356" s="1388"/>
      <c r="T356" s="1388"/>
      <c r="U356" s="1388"/>
      <c r="V356" s="1388"/>
      <c r="W356" s="1388"/>
      <c r="X356" s="1388"/>
      <c r="Y356" s="1388"/>
      <c r="Z356" s="1388"/>
      <c r="AA356" s="1388"/>
      <c r="AB356" s="1388"/>
      <c r="AC356" s="1388"/>
      <c r="AD356" s="1388"/>
    </row>
    <row r="357" spans="2:30" s="20" customFormat="1" x14ac:dyDescent="0.2">
      <c r="B357" s="1388"/>
      <c r="C357" s="1434"/>
      <c r="D357" s="1434"/>
      <c r="E357" s="1555"/>
      <c r="F357" s="1437"/>
      <c r="G357" s="1388"/>
      <c r="H357" s="1389"/>
      <c r="I357" s="1388"/>
      <c r="J357" s="1388"/>
      <c r="K357" s="1429"/>
      <c r="L357" s="1388"/>
      <c r="M357" s="1388"/>
      <c r="N357" s="1388"/>
      <c r="O357" s="1388"/>
      <c r="P357" s="1434"/>
      <c r="Q357" s="1388"/>
      <c r="R357" s="1388"/>
      <c r="S357" s="1388"/>
      <c r="T357" s="1388"/>
      <c r="U357" s="1388"/>
      <c r="V357" s="1388"/>
      <c r="W357" s="1388"/>
      <c r="X357" s="1388"/>
      <c r="Y357" s="1388"/>
      <c r="Z357" s="1388"/>
      <c r="AA357" s="1388"/>
      <c r="AB357" s="1388"/>
      <c r="AC357" s="1388"/>
      <c r="AD357" s="1388"/>
    </row>
    <row r="358" spans="2:30" s="20" customFormat="1" x14ac:dyDescent="0.2">
      <c r="B358" s="1388"/>
      <c r="C358" s="1434"/>
      <c r="D358" s="1434"/>
      <c r="E358" s="1555"/>
      <c r="F358" s="1437"/>
      <c r="G358" s="1388"/>
      <c r="H358" s="1389"/>
      <c r="I358" s="1388"/>
      <c r="J358" s="1388"/>
      <c r="K358" s="1429"/>
      <c r="L358" s="1388"/>
      <c r="M358" s="1388"/>
      <c r="N358" s="1388"/>
      <c r="O358" s="1388"/>
      <c r="P358" s="1434"/>
      <c r="Q358" s="1388"/>
      <c r="R358" s="1388"/>
      <c r="S358" s="1388"/>
      <c r="T358" s="1388"/>
      <c r="U358" s="1388"/>
      <c r="V358" s="1388"/>
      <c r="W358" s="1388"/>
      <c r="X358" s="1388"/>
      <c r="Y358" s="1388"/>
      <c r="Z358" s="1388"/>
      <c r="AA358" s="1388"/>
      <c r="AB358" s="1388"/>
      <c r="AC358" s="1388"/>
      <c r="AD358" s="1388"/>
    </row>
    <row r="359" spans="2:30" s="20" customFormat="1" x14ac:dyDescent="0.2">
      <c r="B359" s="1388"/>
      <c r="C359" s="1434"/>
      <c r="D359" s="1434"/>
      <c r="E359" s="1555"/>
      <c r="F359" s="1437"/>
      <c r="G359" s="1388"/>
      <c r="H359" s="1389"/>
      <c r="I359" s="1388"/>
      <c r="J359" s="1388"/>
      <c r="K359" s="1429"/>
      <c r="L359" s="1388"/>
      <c r="M359" s="1388"/>
      <c r="N359" s="1388"/>
      <c r="O359" s="1388"/>
      <c r="P359" s="1434"/>
      <c r="Q359" s="1388"/>
      <c r="R359" s="1388"/>
      <c r="S359" s="1388"/>
      <c r="T359" s="1388"/>
      <c r="U359" s="1388"/>
      <c r="V359" s="1388"/>
      <c r="W359" s="1388"/>
      <c r="X359" s="1388"/>
      <c r="Y359" s="1388"/>
      <c r="Z359" s="1388"/>
      <c r="AA359" s="1388"/>
      <c r="AB359" s="1388"/>
      <c r="AC359" s="1388"/>
      <c r="AD359" s="1388"/>
    </row>
    <row r="360" spans="2:30" s="20" customFormat="1" x14ac:dyDescent="0.2">
      <c r="B360" s="1388"/>
      <c r="C360" s="1434"/>
      <c r="D360" s="1434"/>
      <c r="E360" s="1555"/>
      <c r="F360" s="1437"/>
      <c r="G360" s="1388"/>
      <c r="H360" s="1389"/>
      <c r="I360" s="1388"/>
      <c r="J360" s="1388"/>
      <c r="K360" s="1429"/>
      <c r="L360" s="1388"/>
      <c r="M360" s="1388"/>
      <c r="N360" s="1388"/>
      <c r="O360" s="1388"/>
      <c r="P360" s="1434"/>
      <c r="Q360" s="1388"/>
      <c r="R360" s="1388"/>
      <c r="S360" s="1388"/>
      <c r="T360" s="1388"/>
      <c r="U360" s="1388"/>
      <c r="V360" s="1388"/>
      <c r="W360" s="1388"/>
      <c r="X360" s="1388"/>
      <c r="Y360" s="1388"/>
      <c r="Z360" s="1388"/>
      <c r="AA360" s="1388"/>
      <c r="AB360" s="1388"/>
      <c r="AC360" s="1388"/>
      <c r="AD360" s="1388"/>
    </row>
    <row r="361" spans="2:30" s="20" customFormat="1" x14ac:dyDescent="0.2">
      <c r="B361" s="1388"/>
      <c r="C361" s="1434"/>
      <c r="D361" s="1434"/>
      <c r="E361" s="1555"/>
      <c r="F361" s="1437"/>
      <c r="G361" s="1388"/>
      <c r="H361" s="1389"/>
      <c r="I361" s="1388"/>
      <c r="J361" s="1388"/>
      <c r="K361" s="1429"/>
      <c r="L361" s="1388"/>
      <c r="M361" s="1388"/>
      <c r="N361" s="1388"/>
      <c r="O361" s="1388"/>
      <c r="P361" s="1434"/>
      <c r="Q361" s="1388"/>
      <c r="R361" s="1388"/>
      <c r="S361" s="1388"/>
      <c r="T361" s="1388"/>
      <c r="U361" s="1388"/>
      <c r="V361" s="1388"/>
      <c r="W361" s="1388"/>
      <c r="X361" s="1388"/>
      <c r="Y361" s="1388"/>
      <c r="Z361" s="1388"/>
      <c r="AA361" s="1388"/>
      <c r="AB361" s="1388"/>
      <c r="AC361" s="1388"/>
      <c r="AD361" s="1388"/>
    </row>
    <row r="362" spans="2:30" s="20" customFormat="1" x14ac:dyDescent="0.2">
      <c r="B362" s="1388"/>
      <c r="C362" s="1434"/>
      <c r="D362" s="1434"/>
      <c r="E362" s="1555"/>
      <c r="F362" s="1437"/>
      <c r="G362" s="1388"/>
      <c r="H362" s="1389"/>
      <c r="I362" s="1388"/>
      <c r="J362" s="1388"/>
      <c r="K362" s="1429"/>
      <c r="L362" s="1388"/>
      <c r="M362" s="1388"/>
      <c r="N362" s="1388"/>
      <c r="O362" s="1388"/>
      <c r="P362" s="1434"/>
      <c r="Q362" s="1388"/>
      <c r="R362" s="1388"/>
      <c r="S362" s="1388"/>
      <c r="T362" s="1388"/>
      <c r="U362" s="1388"/>
      <c r="V362" s="1388"/>
      <c r="W362" s="1388"/>
      <c r="X362" s="1388"/>
      <c r="Y362" s="1388"/>
      <c r="Z362" s="1388"/>
      <c r="AA362" s="1388"/>
      <c r="AB362" s="1388"/>
      <c r="AC362" s="1388"/>
      <c r="AD362" s="1388"/>
    </row>
    <row r="363" spans="2:30" s="20" customFormat="1" x14ac:dyDescent="0.2">
      <c r="B363" s="1388"/>
      <c r="C363" s="1434"/>
      <c r="D363" s="1434"/>
      <c r="E363" s="1555"/>
      <c r="F363" s="1437"/>
      <c r="G363" s="1388"/>
      <c r="H363" s="1389"/>
      <c r="I363" s="1388"/>
      <c r="J363" s="1388"/>
      <c r="K363" s="1429"/>
      <c r="L363" s="1388"/>
      <c r="M363" s="1388"/>
      <c r="N363" s="1388"/>
      <c r="O363" s="1388"/>
      <c r="P363" s="1434"/>
      <c r="Q363" s="1388"/>
      <c r="R363" s="1388"/>
      <c r="S363" s="1388"/>
      <c r="T363" s="1388"/>
      <c r="U363" s="1388"/>
      <c r="V363" s="1388"/>
      <c r="W363" s="1388"/>
      <c r="X363" s="1388"/>
      <c r="Y363" s="1388"/>
      <c r="Z363" s="1388"/>
      <c r="AA363" s="1388"/>
      <c r="AB363" s="1388"/>
      <c r="AC363" s="1388"/>
      <c r="AD363" s="1388"/>
    </row>
    <row r="364" spans="2:30" s="20" customFormat="1" x14ac:dyDescent="0.2">
      <c r="B364" s="1388"/>
      <c r="C364" s="1434"/>
      <c r="D364" s="1434"/>
      <c r="E364" s="1555"/>
      <c r="F364" s="1437"/>
      <c r="G364" s="1388"/>
      <c r="H364" s="1389"/>
      <c r="I364" s="1388"/>
      <c r="J364" s="1388"/>
      <c r="K364" s="1429"/>
      <c r="L364" s="1388"/>
      <c r="M364" s="1388"/>
      <c r="N364" s="1388"/>
      <c r="O364" s="1388"/>
      <c r="P364" s="1434"/>
      <c r="Q364" s="1388"/>
      <c r="R364" s="1388"/>
      <c r="S364" s="1388"/>
      <c r="T364" s="1388"/>
      <c r="U364" s="1388"/>
      <c r="V364" s="1388"/>
      <c r="W364" s="1388"/>
      <c r="X364" s="1388"/>
      <c r="Y364" s="1388"/>
      <c r="Z364" s="1388"/>
      <c r="AA364" s="1388"/>
      <c r="AB364" s="1388"/>
      <c r="AC364" s="1388"/>
      <c r="AD364" s="1388"/>
    </row>
    <row r="365" spans="2:30" s="20" customFormat="1" x14ac:dyDescent="0.2">
      <c r="B365" s="1388"/>
      <c r="C365" s="1434"/>
      <c r="D365" s="1434"/>
      <c r="E365" s="1555"/>
      <c r="F365" s="1437"/>
      <c r="G365" s="1388"/>
      <c r="H365" s="1389"/>
      <c r="I365" s="1388"/>
      <c r="J365" s="1388"/>
      <c r="K365" s="1429"/>
      <c r="L365" s="1388"/>
      <c r="M365" s="1388"/>
      <c r="N365" s="1388"/>
      <c r="O365" s="1388"/>
      <c r="P365" s="1434"/>
      <c r="Q365" s="1388"/>
      <c r="R365" s="1388"/>
      <c r="S365" s="1388"/>
      <c r="T365" s="1388"/>
      <c r="U365" s="1388"/>
      <c r="V365" s="1388"/>
      <c r="W365" s="1388"/>
      <c r="X365" s="1388"/>
      <c r="Y365" s="1388"/>
      <c r="Z365" s="1388"/>
      <c r="AA365" s="1388"/>
      <c r="AB365" s="1388"/>
      <c r="AC365" s="1388"/>
      <c r="AD365" s="1388"/>
    </row>
    <row r="366" spans="2:30" s="20" customFormat="1" x14ac:dyDescent="0.2">
      <c r="B366" s="1388"/>
      <c r="C366" s="1434"/>
      <c r="D366" s="1434"/>
      <c r="E366" s="1555"/>
      <c r="F366" s="1437"/>
      <c r="G366" s="1388"/>
      <c r="H366" s="1389"/>
      <c r="I366" s="1388"/>
      <c r="J366" s="1388"/>
      <c r="K366" s="1429"/>
      <c r="L366" s="1388"/>
      <c r="M366" s="1388"/>
      <c r="N366" s="1388"/>
      <c r="O366" s="1388"/>
      <c r="P366" s="1434"/>
      <c r="Q366" s="1388"/>
      <c r="R366" s="1388"/>
      <c r="S366" s="1388"/>
      <c r="T366" s="1388"/>
      <c r="U366" s="1388"/>
      <c r="V366" s="1388"/>
      <c r="W366" s="1388"/>
      <c r="X366" s="1388"/>
      <c r="Y366" s="1388"/>
      <c r="Z366" s="1388"/>
      <c r="AA366" s="1388"/>
      <c r="AB366" s="1388"/>
      <c r="AC366" s="1388"/>
      <c r="AD366" s="1388"/>
    </row>
    <row r="367" spans="2:30" s="20" customFormat="1" x14ac:dyDescent="0.2">
      <c r="B367" s="1388"/>
      <c r="C367" s="1434"/>
      <c r="D367" s="1434"/>
      <c r="E367" s="1555"/>
      <c r="F367" s="1437"/>
      <c r="G367" s="1388"/>
      <c r="H367" s="1389"/>
      <c r="I367" s="1388"/>
      <c r="J367" s="1388"/>
      <c r="K367" s="1429"/>
      <c r="L367" s="1388"/>
      <c r="M367" s="1388"/>
      <c r="N367" s="1388"/>
      <c r="O367" s="1388"/>
      <c r="P367" s="1434"/>
      <c r="Q367" s="1388"/>
      <c r="R367" s="1388"/>
      <c r="S367" s="1388"/>
      <c r="T367" s="1388"/>
      <c r="U367" s="1388"/>
      <c r="V367" s="1388"/>
      <c r="W367" s="1388"/>
      <c r="X367" s="1388"/>
      <c r="Y367" s="1388"/>
      <c r="Z367" s="1388"/>
      <c r="AA367" s="1388"/>
      <c r="AB367" s="1388"/>
      <c r="AC367" s="1388"/>
      <c r="AD367" s="1388"/>
    </row>
    <row r="368" spans="2:30" s="20" customFormat="1" x14ac:dyDescent="0.2">
      <c r="B368" s="1388"/>
      <c r="C368" s="1434"/>
      <c r="D368" s="1434"/>
      <c r="E368" s="1555"/>
      <c r="F368" s="1437"/>
      <c r="G368" s="1388"/>
      <c r="H368" s="1389"/>
      <c r="I368" s="1388"/>
      <c r="J368" s="1388"/>
      <c r="K368" s="1429"/>
      <c r="L368" s="1388"/>
      <c r="M368" s="1388"/>
      <c r="N368" s="1388"/>
      <c r="O368" s="1388"/>
      <c r="P368" s="1434"/>
      <c r="Q368" s="1388"/>
      <c r="R368" s="1388"/>
      <c r="S368" s="1388"/>
      <c r="T368" s="1388"/>
      <c r="U368" s="1388"/>
      <c r="V368" s="1388"/>
      <c r="W368" s="1388"/>
      <c r="X368" s="1388"/>
      <c r="Y368" s="1388"/>
      <c r="Z368" s="1388"/>
      <c r="AA368" s="1388"/>
      <c r="AB368" s="1388"/>
      <c r="AC368" s="1388"/>
      <c r="AD368" s="1388"/>
    </row>
    <row r="369" spans="2:30" s="20" customFormat="1" x14ac:dyDescent="0.2">
      <c r="B369" s="1388"/>
      <c r="C369" s="1434"/>
      <c r="D369" s="1434"/>
      <c r="E369" s="1555"/>
      <c r="F369" s="1437"/>
      <c r="G369" s="1388"/>
      <c r="H369" s="1389"/>
      <c r="I369" s="1388"/>
      <c r="J369" s="1388"/>
      <c r="K369" s="1429"/>
      <c r="L369" s="1388"/>
      <c r="M369" s="1388"/>
      <c r="N369" s="1388"/>
      <c r="O369" s="1388"/>
      <c r="P369" s="1434"/>
      <c r="Q369" s="1388"/>
      <c r="R369" s="1388"/>
      <c r="S369" s="1388"/>
      <c r="T369" s="1388"/>
      <c r="U369" s="1388"/>
      <c r="V369" s="1388"/>
      <c r="W369" s="1388"/>
      <c r="X369" s="1388"/>
      <c r="Y369" s="1388"/>
      <c r="Z369" s="1388"/>
      <c r="AA369" s="1388"/>
      <c r="AB369" s="1388"/>
      <c r="AC369" s="1388"/>
      <c r="AD369" s="1388"/>
    </row>
    <row r="370" spans="2:30" s="20" customFormat="1" x14ac:dyDescent="0.2">
      <c r="B370" s="1388"/>
      <c r="C370" s="1434"/>
      <c r="D370" s="1434"/>
      <c r="E370" s="1555"/>
      <c r="F370" s="1437"/>
      <c r="G370" s="1388"/>
      <c r="H370" s="1389"/>
      <c r="I370" s="1388"/>
      <c r="J370" s="1388"/>
      <c r="K370" s="1429"/>
      <c r="L370" s="1388"/>
      <c r="M370" s="1388"/>
      <c r="N370" s="1388"/>
      <c r="O370" s="1388"/>
      <c r="P370" s="1434"/>
      <c r="Q370" s="1388"/>
      <c r="R370" s="1388"/>
      <c r="S370" s="1388"/>
      <c r="T370" s="1388"/>
      <c r="U370" s="1388"/>
      <c r="V370" s="1388"/>
      <c r="W370" s="1388"/>
      <c r="X370" s="1388"/>
      <c r="Y370" s="1388"/>
      <c r="Z370" s="1388"/>
      <c r="AA370" s="1388"/>
      <c r="AB370" s="1388"/>
      <c r="AC370" s="1388"/>
      <c r="AD370" s="1388"/>
    </row>
    <row r="371" spans="2:30" s="20" customFormat="1" x14ac:dyDescent="0.2">
      <c r="B371" s="1388"/>
      <c r="C371" s="1434"/>
      <c r="D371" s="1434"/>
      <c r="E371" s="1555"/>
      <c r="F371" s="1437"/>
      <c r="G371" s="1388"/>
      <c r="H371" s="1389"/>
      <c r="I371" s="1388"/>
      <c r="J371" s="1388"/>
      <c r="K371" s="1429"/>
      <c r="L371" s="1388"/>
      <c r="M371" s="1388"/>
      <c r="N371" s="1388"/>
      <c r="O371" s="1388"/>
      <c r="P371" s="1434"/>
      <c r="Q371" s="1388"/>
      <c r="R371" s="1388"/>
      <c r="S371" s="1388"/>
      <c r="T371" s="1388"/>
      <c r="U371" s="1388"/>
      <c r="V371" s="1388"/>
      <c r="W371" s="1388"/>
      <c r="X371" s="1388"/>
      <c r="Y371" s="1388"/>
      <c r="Z371" s="1388"/>
      <c r="AA371" s="1388"/>
      <c r="AB371" s="1388"/>
      <c r="AC371" s="1388"/>
      <c r="AD371" s="1388"/>
    </row>
    <row r="372" spans="2:30" s="20" customFormat="1" x14ac:dyDescent="0.2">
      <c r="B372" s="1388"/>
      <c r="C372" s="1434"/>
      <c r="D372" s="1434"/>
      <c r="E372" s="1555"/>
      <c r="F372" s="1437"/>
      <c r="G372" s="1388"/>
      <c r="H372" s="1389"/>
      <c r="I372" s="1388"/>
      <c r="J372" s="1388"/>
      <c r="K372" s="1429"/>
      <c r="L372" s="1388"/>
      <c r="M372" s="1388"/>
      <c r="N372" s="1388"/>
      <c r="O372" s="1388"/>
      <c r="P372" s="1434"/>
      <c r="Q372" s="1388"/>
      <c r="R372" s="1388"/>
      <c r="S372" s="1388"/>
      <c r="T372" s="1388"/>
      <c r="U372" s="1388"/>
      <c r="V372" s="1388"/>
      <c r="W372" s="1388"/>
      <c r="X372" s="1388"/>
      <c r="Y372" s="1388"/>
      <c r="Z372" s="1388"/>
      <c r="AA372" s="1388"/>
      <c r="AB372" s="1388"/>
      <c r="AC372" s="1388"/>
      <c r="AD372" s="1388"/>
    </row>
    <row r="373" spans="2:30" s="20" customFormat="1" x14ac:dyDescent="0.2">
      <c r="B373" s="1388"/>
      <c r="C373" s="1434"/>
      <c r="D373" s="1434"/>
      <c r="E373" s="1555"/>
      <c r="F373" s="1437"/>
      <c r="G373" s="1388"/>
      <c r="H373" s="1389"/>
      <c r="I373" s="1388"/>
      <c r="J373" s="1388"/>
      <c r="K373" s="1429"/>
      <c r="L373" s="1388"/>
      <c r="M373" s="1388"/>
      <c r="N373" s="1388"/>
      <c r="O373" s="1388"/>
      <c r="P373" s="1434"/>
      <c r="Q373" s="1388"/>
      <c r="R373" s="1388"/>
      <c r="S373" s="1388"/>
      <c r="T373" s="1388"/>
      <c r="U373" s="1388"/>
      <c r="V373" s="1388"/>
      <c r="W373" s="1388"/>
      <c r="X373" s="1388"/>
      <c r="Y373" s="1388"/>
      <c r="Z373" s="1388"/>
      <c r="AA373" s="1388"/>
      <c r="AB373" s="1388"/>
      <c r="AC373" s="1388"/>
      <c r="AD373" s="1388"/>
    </row>
    <row r="374" spans="2:30" s="20" customFormat="1" x14ac:dyDescent="0.2">
      <c r="B374" s="1388"/>
      <c r="C374" s="1434"/>
      <c r="D374" s="1434"/>
      <c r="E374" s="1555"/>
      <c r="F374" s="1437"/>
      <c r="G374" s="1388"/>
      <c r="H374" s="1389"/>
      <c r="I374" s="1388"/>
      <c r="J374" s="1388"/>
      <c r="K374" s="1429"/>
      <c r="L374" s="1388"/>
      <c r="M374" s="1388"/>
      <c r="N374" s="1388"/>
      <c r="O374" s="1388"/>
      <c r="P374" s="1434"/>
      <c r="Q374" s="1388"/>
      <c r="R374" s="1388"/>
      <c r="S374" s="1388"/>
      <c r="T374" s="1388"/>
      <c r="U374" s="1388"/>
      <c r="V374" s="1388"/>
      <c r="W374" s="1388"/>
      <c r="X374" s="1388"/>
      <c r="Y374" s="1388"/>
      <c r="Z374" s="1388"/>
      <c r="AA374" s="1388"/>
      <c r="AB374" s="1388"/>
      <c r="AC374" s="1388"/>
      <c r="AD374" s="1388"/>
    </row>
    <row r="375" spans="2:30" s="20" customFormat="1" x14ac:dyDescent="0.2">
      <c r="B375" s="1388"/>
      <c r="C375" s="1434"/>
      <c r="D375" s="1434"/>
      <c r="E375" s="1555"/>
      <c r="F375" s="1437"/>
      <c r="G375" s="1388"/>
      <c r="H375" s="1389"/>
      <c r="I375" s="1388"/>
      <c r="J375" s="1388"/>
      <c r="K375" s="1429"/>
      <c r="L375" s="1388"/>
      <c r="M375" s="1388"/>
      <c r="N375" s="1388"/>
      <c r="O375" s="1388"/>
      <c r="P375" s="1434"/>
      <c r="Q375" s="1388"/>
      <c r="R375" s="1388"/>
      <c r="S375" s="1388"/>
      <c r="T375" s="1388"/>
      <c r="U375" s="1388"/>
      <c r="V375" s="1388"/>
      <c r="W375" s="1388"/>
      <c r="X375" s="1388"/>
      <c r="Y375" s="1388"/>
      <c r="Z375" s="1388"/>
      <c r="AA375" s="1388"/>
      <c r="AB375" s="1388"/>
      <c r="AC375" s="1388"/>
      <c r="AD375" s="1388"/>
    </row>
    <row r="376" spans="2:30" s="20" customFormat="1" x14ac:dyDescent="0.2">
      <c r="B376" s="1388"/>
      <c r="C376" s="1434"/>
      <c r="D376" s="1434"/>
      <c r="E376" s="1555"/>
      <c r="F376" s="1437"/>
      <c r="G376" s="1388"/>
      <c r="H376" s="1389"/>
      <c r="I376" s="1388"/>
      <c r="J376" s="1388"/>
      <c r="K376" s="1429"/>
      <c r="L376" s="1388"/>
      <c r="M376" s="1388"/>
      <c r="N376" s="1388"/>
      <c r="O376" s="1388"/>
      <c r="P376" s="1434"/>
      <c r="Q376" s="1388"/>
      <c r="R376" s="1388"/>
      <c r="S376" s="1388"/>
      <c r="T376" s="1388"/>
      <c r="U376" s="1388"/>
      <c r="V376" s="1388"/>
      <c r="W376" s="1388"/>
      <c r="X376" s="1388"/>
      <c r="Y376" s="1388"/>
      <c r="Z376" s="1388"/>
      <c r="AA376" s="1388"/>
      <c r="AB376" s="1388"/>
      <c r="AC376" s="1388"/>
      <c r="AD376" s="1388"/>
    </row>
    <row r="377" spans="2:30" s="20" customFormat="1" x14ac:dyDescent="0.2">
      <c r="B377" s="1388"/>
      <c r="C377" s="1434"/>
      <c r="D377" s="1434"/>
      <c r="E377" s="1555"/>
      <c r="F377" s="1437"/>
      <c r="G377" s="1388"/>
      <c r="H377" s="1389"/>
      <c r="I377" s="1388"/>
      <c r="J377" s="1388"/>
      <c r="K377" s="1429"/>
      <c r="L377" s="1388"/>
      <c r="M377" s="1388"/>
      <c r="N377" s="1388"/>
      <c r="O377" s="1388"/>
      <c r="P377" s="1434"/>
      <c r="Q377" s="1388"/>
      <c r="R377" s="1388"/>
      <c r="S377" s="1388"/>
      <c r="T377" s="1388"/>
      <c r="U377" s="1388"/>
      <c r="V377" s="1388"/>
      <c r="W377" s="1388"/>
      <c r="X377" s="1388"/>
      <c r="Y377" s="1388"/>
      <c r="Z377" s="1388"/>
      <c r="AA377" s="1388"/>
      <c r="AB377" s="1388"/>
      <c r="AC377" s="1388"/>
      <c r="AD377" s="1388"/>
    </row>
    <row r="378" spans="2:30" s="20" customFormat="1" x14ac:dyDescent="0.2">
      <c r="B378" s="1388"/>
      <c r="C378" s="1434"/>
      <c r="D378" s="1434"/>
      <c r="E378" s="1555"/>
      <c r="F378" s="1437"/>
      <c r="G378" s="1388"/>
      <c r="H378" s="1389"/>
      <c r="I378" s="1388"/>
      <c r="J378" s="1388"/>
      <c r="K378" s="1429"/>
      <c r="L378" s="1388"/>
      <c r="M378" s="1388"/>
      <c r="N378" s="1388"/>
      <c r="O378" s="1388"/>
      <c r="P378" s="1434"/>
      <c r="Q378" s="1388"/>
      <c r="R378" s="1388"/>
      <c r="S378" s="1388"/>
      <c r="T378" s="1388"/>
      <c r="U378" s="1388"/>
      <c r="V378" s="1388"/>
      <c r="W378" s="1388"/>
      <c r="X378" s="1388"/>
      <c r="Y378" s="1388"/>
      <c r="Z378" s="1388"/>
      <c r="AA378" s="1388"/>
      <c r="AB378" s="1388"/>
      <c r="AC378" s="1388"/>
      <c r="AD378" s="1388"/>
    </row>
    <row r="379" spans="2:30" s="20" customFormat="1" x14ac:dyDescent="0.2">
      <c r="B379" s="1388"/>
      <c r="C379" s="1434"/>
      <c r="D379" s="1434"/>
      <c r="E379" s="1555"/>
      <c r="F379" s="1437"/>
      <c r="G379" s="1388"/>
      <c r="H379" s="1389"/>
      <c r="I379" s="1388"/>
      <c r="J379" s="1388"/>
      <c r="K379" s="1429"/>
      <c r="L379" s="1388"/>
      <c r="M379" s="1388"/>
      <c r="N379" s="1388"/>
      <c r="O379" s="1388"/>
      <c r="P379" s="1434"/>
      <c r="Q379" s="1388"/>
      <c r="R379" s="1388"/>
      <c r="S379" s="1388"/>
      <c r="T379" s="1388"/>
      <c r="U379" s="1388"/>
      <c r="V379" s="1388"/>
      <c r="W379" s="1388"/>
      <c r="X379" s="1388"/>
      <c r="Y379" s="1388"/>
      <c r="Z379" s="1388"/>
      <c r="AA379" s="1388"/>
      <c r="AB379" s="1388"/>
      <c r="AC379" s="1388"/>
      <c r="AD379" s="1388"/>
    </row>
    <row r="380" spans="2:30" s="20" customFormat="1" x14ac:dyDescent="0.2">
      <c r="B380" s="1388"/>
      <c r="C380" s="1434"/>
      <c r="D380" s="1434"/>
      <c r="E380" s="1555"/>
      <c r="F380" s="1437"/>
      <c r="G380" s="1388"/>
      <c r="H380" s="1389"/>
      <c r="I380" s="1388"/>
      <c r="J380" s="1388"/>
      <c r="K380" s="1429"/>
      <c r="L380" s="1388"/>
      <c r="M380" s="1388"/>
      <c r="N380" s="1388"/>
      <c r="O380" s="1388"/>
      <c r="P380" s="1434"/>
      <c r="Q380" s="1388"/>
      <c r="R380" s="1388"/>
      <c r="S380" s="1388"/>
      <c r="T380" s="1388"/>
      <c r="U380" s="1388"/>
      <c r="V380" s="1388"/>
      <c r="W380" s="1388"/>
      <c r="X380" s="1388"/>
      <c r="Y380" s="1388"/>
      <c r="Z380" s="1388"/>
      <c r="AA380" s="1388"/>
      <c r="AB380" s="1388"/>
      <c r="AC380" s="1388"/>
      <c r="AD380" s="1388"/>
    </row>
    <row r="381" spans="2:30" s="20" customFormat="1" x14ac:dyDescent="0.2">
      <c r="B381" s="1388"/>
      <c r="C381" s="1434"/>
      <c r="D381" s="1434"/>
      <c r="E381" s="1555"/>
      <c r="F381" s="1437"/>
      <c r="G381" s="1388"/>
      <c r="H381" s="1389"/>
      <c r="I381" s="1388"/>
      <c r="J381" s="1388"/>
      <c r="K381" s="1429"/>
      <c r="L381" s="1388"/>
      <c r="M381" s="1388"/>
      <c r="N381" s="1388"/>
      <c r="O381" s="1388"/>
      <c r="P381" s="1434"/>
      <c r="Q381" s="1388"/>
      <c r="R381" s="1388"/>
      <c r="S381" s="1388"/>
      <c r="T381" s="1388"/>
      <c r="U381" s="1388"/>
      <c r="V381" s="1388"/>
      <c r="W381" s="1388"/>
      <c r="X381" s="1388"/>
      <c r="Y381" s="1388"/>
      <c r="Z381" s="1388"/>
      <c r="AA381" s="1388"/>
      <c r="AB381" s="1388"/>
      <c r="AC381" s="1388"/>
      <c r="AD381" s="1388"/>
    </row>
    <row r="382" spans="2:30" s="20" customFormat="1" x14ac:dyDescent="0.2">
      <c r="B382" s="1388"/>
      <c r="C382" s="1434"/>
      <c r="D382" s="1434"/>
      <c r="E382" s="1555"/>
      <c r="F382" s="1437"/>
      <c r="G382" s="1388"/>
      <c r="H382" s="1389"/>
      <c r="I382" s="1388"/>
      <c r="J382" s="1388"/>
      <c r="K382" s="1429"/>
      <c r="L382" s="1388"/>
      <c r="M382" s="1388"/>
      <c r="N382" s="1388"/>
      <c r="O382" s="1388"/>
      <c r="P382" s="1434"/>
      <c r="Q382" s="1388"/>
      <c r="R382" s="1388"/>
      <c r="S382" s="1388"/>
      <c r="T382" s="1388"/>
      <c r="U382" s="1388"/>
      <c r="V382" s="1388"/>
      <c r="W382" s="1388"/>
      <c r="X382" s="1388"/>
      <c r="Y382" s="1388"/>
      <c r="Z382" s="1388"/>
      <c r="AA382" s="1388"/>
      <c r="AB382" s="1388"/>
      <c r="AC382" s="1388"/>
      <c r="AD382" s="1388"/>
    </row>
    <row r="383" spans="2:30" s="20" customFormat="1" x14ac:dyDescent="0.2">
      <c r="B383" s="1388"/>
      <c r="C383" s="1434"/>
      <c r="D383" s="1434"/>
      <c r="E383" s="1555"/>
      <c r="F383" s="1437"/>
      <c r="G383" s="1388"/>
      <c r="H383" s="1389"/>
      <c r="I383" s="1388"/>
      <c r="J383" s="1388"/>
      <c r="K383" s="1429"/>
      <c r="L383" s="1388"/>
      <c r="M383" s="1388"/>
      <c r="N383" s="1388"/>
      <c r="O383" s="1388"/>
      <c r="P383" s="1434"/>
      <c r="Q383" s="1388"/>
      <c r="R383" s="1388"/>
      <c r="S383" s="1388"/>
      <c r="T383" s="1388"/>
      <c r="U383" s="1388"/>
      <c r="V383" s="1388"/>
      <c r="W383" s="1388"/>
      <c r="X383" s="1388"/>
      <c r="Y383" s="1388"/>
      <c r="Z383" s="1388"/>
      <c r="AA383" s="1388"/>
      <c r="AB383" s="1388"/>
      <c r="AC383" s="1388"/>
      <c r="AD383" s="1388"/>
    </row>
    <row r="384" spans="2:30" s="20" customFormat="1" x14ac:dyDescent="0.2">
      <c r="B384" s="1388"/>
      <c r="C384" s="1434"/>
      <c r="D384" s="1434"/>
      <c r="E384" s="1555"/>
      <c r="F384" s="1437"/>
      <c r="G384" s="1388"/>
      <c r="H384" s="1389"/>
      <c r="I384" s="1388"/>
      <c r="J384" s="1388"/>
      <c r="K384" s="1429"/>
      <c r="L384" s="1388"/>
      <c r="M384" s="1388"/>
      <c r="N384" s="1388"/>
      <c r="O384" s="1388"/>
      <c r="P384" s="1434"/>
      <c r="Q384" s="1388"/>
      <c r="R384" s="1388"/>
      <c r="S384" s="1388"/>
      <c r="T384" s="1388"/>
      <c r="U384" s="1388"/>
      <c r="V384" s="1388"/>
      <c r="W384" s="1388"/>
      <c r="X384" s="1388"/>
      <c r="Y384" s="1388"/>
      <c r="Z384" s="1388"/>
      <c r="AA384" s="1388"/>
      <c r="AB384" s="1388"/>
      <c r="AC384" s="1388"/>
      <c r="AD384" s="1388"/>
    </row>
    <row r="385" spans="2:30" s="20" customFormat="1" x14ac:dyDescent="0.2">
      <c r="B385" s="1388"/>
      <c r="C385" s="1434"/>
      <c r="D385" s="1434"/>
      <c r="E385" s="1555"/>
      <c r="F385" s="1437"/>
      <c r="G385" s="1388"/>
      <c r="H385" s="1389"/>
      <c r="I385" s="1388"/>
      <c r="J385" s="1388"/>
      <c r="K385" s="1429"/>
      <c r="L385" s="1388"/>
      <c r="M385" s="1388"/>
      <c r="N385" s="1388"/>
      <c r="O385" s="1388"/>
      <c r="P385" s="1434"/>
      <c r="Q385" s="1388"/>
      <c r="R385" s="1388"/>
      <c r="S385" s="1388"/>
      <c r="T385" s="1388"/>
      <c r="U385" s="1388"/>
      <c r="V385" s="1388"/>
      <c r="W385" s="1388"/>
      <c r="X385" s="1388"/>
      <c r="Y385" s="1388"/>
      <c r="Z385" s="1388"/>
      <c r="AA385" s="1388"/>
      <c r="AB385" s="1388"/>
      <c r="AC385" s="1388"/>
      <c r="AD385" s="1388"/>
    </row>
    <row r="386" spans="2:30" s="20" customFormat="1" x14ac:dyDescent="0.2">
      <c r="B386" s="1388"/>
      <c r="C386" s="1434"/>
      <c r="D386" s="1434"/>
      <c r="E386" s="1555"/>
      <c r="F386" s="1437"/>
      <c r="G386" s="1388"/>
      <c r="H386" s="1389"/>
      <c r="I386" s="1388"/>
      <c r="J386" s="1388"/>
      <c r="K386" s="1429"/>
      <c r="L386" s="1388"/>
      <c r="M386" s="1388"/>
      <c r="N386" s="1388"/>
      <c r="O386" s="1388"/>
      <c r="P386" s="1434"/>
      <c r="Q386" s="1388"/>
      <c r="R386" s="1388"/>
      <c r="S386" s="1388"/>
      <c r="T386" s="1388"/>
      <c r="U386" s="1388"/>
      <c r="V386" s="1388"/>
      <c r="W386" s="1388"/>
      <c r="X386" s="1388"/>
      <c r="Y386" s="1388"/>
      <c r="Z386" s="1388"/>
      <c r="AA386" s="1388"/>
      <c r="AB386" s="1388"/>
      <c r="AC386" s="1388"/>
      <c r="AD386" s="1388"/>
    </row>
    <row r="387" spans="2:30" s="20" customFormat="1" x14ac:dyDescent="0.2">
      <c r="B387" s="1388"/>
      <c r="C387" s="1434"/>
      <c r="D387" s="1434"/>
      <c r="E387" s="1555"/>
      <c r="F387" s="1437"/>
      <c r="G387" s="1388"/>
      <c r="H387" s="1389"/>
      <c r="I387" s="1388"/>
      <c r="J387" s="1388"/>
      <c r="K387" s="1429"/>
      <c r="L387" s="1388"/>
      <c r="M387" s="1388"/>
      <c r="N387" s="1388"/>
      <c r="O387" s="1388"/>
      <c r="P387" s="1434"/>
      <c r="Q387" s="1388"/>
      <c r="R387" s="1388"/>
      <c r="S387" s="1388"/>
      <c r="T387" s="1388"/>
      <c r="U387" s="1388"/>
      <c r="V387" s="1388"/>
      <c r="W387" s="1388"/>
      <c r="X387" s="1388"/>
      <c r="Y387" s="1388"/>
      <c r="Z387" s="1388"/>
      <c r="AA387" s="1388"/>
      <c r="AB387" s="1388"/>
      <c r="AC387" s="1388"/>
      <c r="AD387" s="1388"/>
    </row>
    <row r="388" spans="2:30" s="20" customFormat="1" x14ac:dyDescent="0.2">
      <c r="B388" s="1388"/>
      <c r="C388" s="1434"/>
      <c r="D388" s="1434"/>
      <c r="E388" s="1555"/>
      <c r="F388" s="1437"/>
      <c r="G388" s="1388"/>
      <c r="H388" s="1389"/>
      <c r="I388" s="1388"/>
      <c r="J388" s="1388"/>
      <c r="K388" s="1429"/>
      <c r="L388" s="1388"/>
      <c r="M388" s="1388"/>
      <c r="N388" s="1388"/>
      <c r="O388" s="1388"/>
      <c r="P388" s="1434"/>
      <c r="Q388" s="1388"/>
      <c r="R388" s="1388"/>
      <c r="S388" s="1388"/>
      <c r="T388" s="1388"/>
      <c r="U388" s="1388"/>
      <c r="V388" s="1388"/>
      <c r="W388" s="1388"/>
      <c r="X388" s="1388"/>
      <c r="Y388" s="1388"/>
      <c r="Z388" s="1388"/>
      <c r="AA388" s="1388"/>
      <c r="AB388" s="1388"/>
      <c r="AC388" s="1388"/>
      <c r="AD388" s="1388"/>
    </row>
    <row r="389" spans="2:30" s="20" customFormat="1" x14ac:dyDescent="0.2">
      <c r="B389" s="1388"/>
      <c r="C389" s="1434"/>
      <c r="D389" s="1434"/>
      <c r="E389" s="1555"/>
      <c r="F389" s="1437"/>
      <c r="G389" s="1388"/>
      <c r="H389" s="1389"/>
      <c r="I389" s="1388"/>
      <c r="J389" s="1388"/>
      <c r="K389" s="1429"/>
      <c r="L389" s="1388"/>
      <c r="M389" s="1388"/>
      <c r="N389" s="1388"/>
      <c r="O389" s="1388"/>
      <c r="P389" s="1434"/>
      <c r="Q389" s="1388"/>
      <c r="R389" s="1388"/>
      <c r="S389" s="1388"/>
      <c r="T389" s="1388"/>
      <c r="U389" s="1388"/>
      <c r="V389" s="1388"/>
      <c r="W389" s="1388"/>
      <c r="X389" s="1388"/>
      <c r="Y389" s="1388"/>
      <c r="Z389" s="1388"/>
      <c r="AA389" s="1388"/>
      <c r="AB389" s="1388"/>
      <c r="AC389" s="1388"/>
      <c r="AD389" s="1388"/>
    </row>
    <row r="390" spans="2:30" s="20" customFormat="1" x14ac:dyDescent="0.2">
      <c r="B390" s="1388"/>
      <c r="C390" s="1434"/>
      <c r="D390" s="1434"/>
      <c r="E390" s="1555"/>
      <c r="F390" s="1437"/>
      <c r="G390" s="1388"/>
      <c r="H390" s="1389"/>
      <c r="I390" s="1388"/>
      <c r="J390" s="1388"/>
      <c r="K390" s="1429"/>
      <c r="L390" s="1388"/>
      <c r="M390" s="1388"/>
      <c r="N390" s="1388"/>
      <c r="O390" s="1388"/>
      <c r="P390" s="1434"/>
      <c r="Q390" s="1388"/>
      <c r="R390" s="1388"/>
      <c r="S390" s="1388"/>
      <c r="T390" s="1388"/>
      <c r="U390" s="1388"/>
      <c r="V390" s="1388"/>
      <c r="W390" s="1388"/>
      <c r="X390" s="1388"/>
      <c r="Y390" s="1388"/>
      <c r="Z390" s="1388"/>
      <c r="AA390" s="1388"/>
      <c r="AB390" s="1388"/>
      <c r="AC390" s="1388"/>
      <c r="AD390" s="1388"/>
    </row>
    <row r="391" spans="2:30" s="20" customFormat="1" x14ac:dyDescent="0.2">
      <c r="B391" s="1388"/>
      <c r="C391" s="1434"/>
      <c r="D391" s="1434"/>
      <c r="E391" s="1555"/>
      <c r="F391" s="1437"/>
      <c r="G391" s="1388"/>
      <c r="H391" s="1389"/>
      <c r="I391" s="1388"/>
      <c r="J391" s="1388"/>
      <c r="K391" s="1429"/>
      <c r="L391" s="1388"/>
      <c r="M391" s="1388"/>
      <c r="N391" s="1388"/>
      <c r="O391" s="1388"/>
      <c r="P391" s="1434"/>
      <c r="Q391" s="1388"/>
      <c r="R391" s="1388"/>
      <c r="S391" s="1388"/>
      <c r="T391" s="1388"/>
      <c r="U391" s="1388"/>
      <c r="V391" s="1388"/>
      <c r="W391" s="1388"/>
      <c r="X391" s="1388"/>
      <c r="Y391" s="1388"/>
      <c r="Z391" s="1388"/>
      <c r="AA391" s="1388"/>
      <c r="AB391" s="1388"/>
      <c r="AC391" s="1388"/>
      <c r="AD391" s="1388"/>
    </row>
    <row r="392" spans="2:30" s="20" customFormat="1" x14ac:dyDescent="0.2">
      <c r="B392" s="1388"/>
      <c r="C392" s="1434"/>
      <c r="D392" s="1434"/>
      <c r="E392" s="1555"/>
      <c r="F392" s="1437"/>
      <c r="G392" s="1388"/>
      <c r="H392" s="1389"/>
      <c r="I392" s="1388"/>
      <c r="J392" s="1388"/>
      <c r="K392" s="1429"/>
      <c r="L392" s="1388"/>
      <c r="M392" s="1388"/>
      <c r="N392" s="1388"/>
      <c r="O392" s="1388"/>
      <c r="P392" s="1434"/>
      <c r="Q392" s="1388"/>
      <c r="R392" s="1388"/>
      <c r="S392" s="1388"/>
      <c r="T392" s="1388"/>
      <c r="U392" s="1388"/>
      <c r="V392" s="1388"/>
      <c r="W392" s="1388"/>
      <c r="X392" s="1388"/>
      <c r="Y392" s="1388"/>
      <c r="Z392" s="1388"/>
      <c r="AA392" s="1388"/>
      <c r="AB392" s="1388"/>
      <c r="AC392" s="1388"/>
      <c r="AD392" s="1388"/>
    </row>
    <row r="393" spans="2:30" s="20" customFormat="1" x14ac:dyDescent="0.2">
      <c r="B393" s="1388"/>
      <c r="C393" s="1434"/>
      <c r="D393" s="1434"/>
      <c r="E393" s="1555"/>
      <c r="F393" s="1437"/>
      <c r="G393" s="1388"/>
      <c r="H393" s="1389"/>
      <c r="I393" s="1388"/>
      <c r="J393" s="1388"/>
      <c r="K393" s="1429"/>
      <c r="L393" s="1388"/>
      <c r="M393" s="1388"/>
      <c r="N393" s="1388"/>
      <c r="O393" s="1388"/>
      <c r="P393" s="1434"/>
      <c r="Q393" s="1388"/>
      <c r="R393" s="1388"/>
      <c r="S393" s="1388"/>
      <c r="T393" s="1388"/>
      <c r="U393" s="1388"/>
      <c r="V393" s="1388"/>
      <c r="W393" s="1388"/>
      <c r="X393" s="1388"/>
      <c r="Y393" s="1388"/>
      <c r="Z393" s="1388"/>
      <c r="AA393" s="1388"/>
      <c r="AB393" s="1388"/>
      <c r="AC393" s="1388"/>
      <c r="AD393" s="1388"/>
    </row>
    <row r="394" spans="2:30" s="20" customFormat="1" x14ac:dyDescent="0.2">
      <c r="B394" s="1388"/>
      <c r="C394" s="1434"/>
      <c r="D394" s="1434"/>
      <c r="E394" s="1555"/>
      <c r="F394" s="1437"/>
      <c r="G394" s="1388"/>
      <c r="H394" s="1389"/>
      <c r="I394" s="1388"/>
      <c r="J394" s="1388"/>
      <c r="K394" s="1429"/>
      <c r="L394" s="1388"/>
      <c r="M394" s="1388"/>
      <c r="N394" s="1388"/>
      <c r="O394" s="1388"/>
      <c r="P394" s="1434"/>
      <c r="Q394" s="1388"/>
      <c r="R394" s="1388"/>
      <c r="S394" s="1388"/>
      <c r="T394" s="1388"/>
      <c r="U394" s="1388"/>
      <c r="V394" s="1388"/>
      <c r="W394" s="1388"/>
      <c r="X394" s="1388"/>
      <c r="Y394" s="1388"/>
      <c r="Z394" s="1388"/>
      <c r="AA394" s="1388"/>
      <c r="AB394" s="1388"/>
      <c r="AC394" s="1388"/>
      <c r="AD394" s="1388"/>
    </row>
    <row r="395" spans="2:30" s="20" customFormat="1" x14ac:dyDescent="0.2">
      <c r="B395" s="1388"/>
      <c r="C395" s="1434"/>
      <c r="D395" s="1434"/>
      <c r="E395" s="1555"/>
      <c r="F395" s="1437"/>
      <c r="G395" s="1388"/>
      <c r="H395" s="1389"/>
      <c r="I395" s="1388"/>
      <c r="J395" s="1388"/>
      <c r="K395" s="1429"/>
      <c r="L395" s="1388"/>
      <c r="M395" s="1388"/>
      <c r="N395" s="1388"/>
      <c r="O395" s="1388"/>
      <c r="P395" s="1434"/>
      <c r="Q395" s="1388"/>
      <c r="R395" s="1388"/>
      <c r="S395" s="1388"/>
      <c r="T395" s="1388"/>
      <c r="U395" s="1388"/>
      <c r="V395" s="1388"/>
      <c r="W395" s="1388"/>
      <c r="X395" s="1388"/>
      <c r="Y395" s="1388"/>
      <c r="Z395" s="1388"/>
      <c r="AA395" s="1388"/>
      <c r="AB395" s="1388"/>
      <c r="AC395" s="1388"/>
      <c r="AD395" s="1388"/>
    </row>
    <row r="396" spans="2:30" s="20" customFormat="1" x14ac:dyDescent="0.2">
      <c r="B396" s="1388"/>
      <c r="C396" s="1434"/>
      <c r="D396" s="1434"/>
      <c r="E396" s="1555"/>
      <c r="F396" s="1437"/>
      <c r="G396" s="1388"/>
      <c r="H396" s="1389"/>
      <c r="I396" s="1388"/>
      <c r="J396" s="1388"/>
      <c r="K396" s="1429"/>
      <c r="L396" s="1388"/>
      <c r="M396" s="1388"/>
      <c r="N396" s="1388"/>
      <c r="O396" s="1388"/>
      <c r="P396" s="1434"/>
      <c r="Q396" s="1388"/>
      <c r="R396" s="1388"/>
      <c r="S396" s="1388"/>
      <c r="T396" s="1388"/>
      <c r="U396" s="1388"/>
      <c r="V396" s="1388"/>
      <c r="W396" s="1388"/>
      <c r="X396" s="1388"/>
      <c r="Y396" s="1388"/>
      <c r="Z396" s="1388"/>
      <c r="AA396" s="1388"/>
      <c r="AB396" s="1388"/>
      <c r="AC396" s="1388"/>
      <c r="AD396" s="1388"/>
    </row>
    <row r="397" spans="2:30" s="20" customFormat="1" x14ac:dyDescent="0.2">
      <c r="B397" s="1388"/>
      <c r="C397" s="1434"/>
      <c r="D397" s="1434"/>
      <c r="E397" s="1555"/>
      <c r="F397" s="1437"/>
      <c r="G397" s="1388"/>
      <c r="H397" s="1389"/>
      <c r="I397" s="1388"/>
      <c r="J397" s="1388"/>
      <c r="K397" s="1429"/>
      <c r="L397" s="1388"/>
      <c r="M397" s="1388"/>
      <c r="N397" s="1388"/>
      <c r="O397" s="1388"/>
      <c r="P397" s="1434"/>
      <c r="Q397" s="1388"/>
      <c r="R397" s="1388"/>
      <c r="S397" s="1388"/>
      <c r="T397" s="1388"/>
      <c r="U397" s="1388"/>
      <c r="V397" s="1388"/>
      <c r="W397" s="1388"/>
      <c r="X397" s="1388"/>
      <c r="Y397" s="1388"/>
      <c r="Z397" s="1388"/>
      <c r="AA397" s="1388"/>
      <c r="AB397" s="1388"/>
      <c r="AC397" s="1388"/>
      <c r="AD397" s="1388"/>
    </row>
    <row r="398" spans="2:30" s="20" customFormat="1" x14ac:dyDescent="0.2">
      <c r="B398" s="1388"/>
      <c r="C398" s="1434"/>
      <c r="D398" s="1434"/>
      <c r="E398" s="1555"/>
      <c r="F398" s="1437"/>
      <c r="G398" s="1388"/>
      <c r="H398" s="1389"/>
      <c r="I398" s="1388"/>
      <c r="J398" s="1388"/>
      <c r="K398" s="1429"/>
      <c r="L398" s="1388"/>
      <c r="M398" s="1388"/>
      <c r="N398" s="1388"/>
      <c r="O398" s="1388"/>
      <c r="P398" s="1434"/>
      <c r="Q398" s="1388"/>
      <c r="R398" s="1388"/>
      <c r="S398" s="1388"/>
      <c r="T398" s="1388"/>
      <c r="U398" s="1388"/>
      <c r="V398" s="1388"/>
      <c r="W398" s="1388"/>
      <c r="X398" s="1388"/>
      <c r="Y398" s="1388"/>
      <c r="Z398" s="1388"/>
      <c r="AA398" s="1388"/>
      <c r="AB398" s="1388"/>
      <c r="AC398" s="1388"/>
      <c r="AD398" s="1388"/>
    </row>
    <row r="399" spans="2:30" s="20" customFormat="1" x14ac:dyDescent="0.2">
      <c r="B399" s="1388"/>
      <c r="C399" s="1434"/>
      <c r="D399" s="1434"/>
      <c r="E399" s="1555"/>
      <c r="F399" s="1437"/>
      <c r="G399" s="1388"/>
      <c r="H399" s="1389"/>
      <c r="I399" s="1388"/>
      <c r="J399" s="1388"/>
      <c r="K399" s="1429"/>
      <c r="L399" s="1388"/>
      <c r="M399" s="1388"/>
      <c r="N399" s="1388"/>
      <c r="O399" s="1388"/>
      <c r="P399" s="1434"/>
      <c r="Q399" s="1388"/>
      <c r="R399" s="1388"/>
      <c r="S399" s="1388"/>
      <c r="T399" s="1388"/>
      <c r="U399" s="1388"/>
      <c r="V399" s="1388"/>
      <c r="W399" s="1388"/>
      <c r="X399" s="1388"/>
      <c r="Y399" s="1388"/>
      <c r="Z399" s="1388"/>
      <c r="AA399" s="1388"/>
      <c r="AB399" s="1388"/>
      <c r="AC399" s="1388"/>
      <c r="AD399" s="1388"/>
    </row>
    <row r="400" spans="2:30" s="20" customFormat="1" x14ac:dyDescent="0.2">
      <c r="B400" s="1388"/>
      <c r="C400" s="1434"/>
      <c r="D400" s="1434"/>
      <c r="E400" s="1555"/>
      <c r="F400" s="1437"/>
      <c r="G400" s="1388"/>
      <c r="H400" s="1389"/>
      <c r="I400" s="1388"/>
      <c r="J400" s="1388"/>
      <c r="K400" s="1429"/>
      <c r="L400" s="1388"/>
      <c r="M400" s="1388"/>
      <c r="N400" s="1388"/>
      <c r="O400" s="1388"/>
      <c r="P400" s="1434"/>
      <c r="Q400" s="1388"/>
      <c r="R400" s="1388"/>
      <c r="S400" s="1388"/>
      <c r="T400" s="1388"/>
      <c r="U400" s="1388"/>
      <c r="V400" s="1388"/>
      <c r="W400" s="1388"/>
      <c r="X400" s="1388"/>
      <c r="Y400" s="1388"/>
      <c r="Z400" s="1388"/>
      <c r="AA400" s="1388"/>
      <c r="AB400" s="1388"/>
      <c r="AC400" s="1388"/>
      <c r="AD400" s="1388"/>
    </row>
    <row r="401" spans="3:16" s="20" customFormat="1" x14ac:dyDescent="0.2">
      <c r="C401" s="243"/>
      <c r="D401" s="243"/>
      <c r="E401" s="1065"/>
      <c r="F401" s="1199"/>
      <c r="H401" s="171"/>
      <c r="K401" s="51"/>
      <c r="P401" s="243"/>
    </row>
    <row r="402" spans="3:16" s="20" customFormat="1" x14ac:dyDescent="0.2">
      <c r="C402" s="243"/>
      <c r="D402" s="243"/>
      <c r="E402" s="1065"/>
      <c r="F402" s="1199"/>
      <c r="H402" s="171"/>
      <c r="K402" s="51"/>
      <c r="P402" s="243"/>
    </row>
    <row r="403" spans="3:16" s="20" customFormat="1" x14ac:dyDescent="0.2">
      <c r="C403" s="243"/>
      <c r="D403" s="243"/>
      <c r="E403" s="1065"/>
      <c r="F403" s="1199"/>
      <c r="H403" s="171"/>
      <c r="K403" s="51"/>
      <c r="P403" s="243"/>
    </row>
    <row r="404" spans="3:16" s="20" customFormat="1" x14ac:dyDescent="0.2">
      <c r="C404" s="243"/>
      <c r="D404" s="243"/>
      <c r="E404" s="1065"/>
      <c r="F404" s="1199"/>
      <c r="H404" s="171"/>
      <c r="K404" s="51"/>
      <c r="P404" s="243"/>
    </row>
    <row r="405" spans="3:16" s="20" customFormat="1" x14ac:dyDescent="0.2">
      <c r="C405" s="243"/>
      <c r="D405" s="243"/>
      <c r="E405" s="1065"/>
      <c r="F405" s="1199"/>
      <c r="H405" s="171"/>
      <c r="K405" s="51"/>
      <c r="P405" s="243"/>
    </row>
    <row r="406" spans="3:16" s="20" customFormat="1" x14ac:dyDescent="0.2">
      <c r="C406" s="243"/>
      <c r="D406" s="243"/>
      <c r="E406" s="1065"/>
      <c r="F406" s="1199"/>
      <c r="H406" s="171"/>
      <c r="K406" s="51"/>
      <c r="P406" s="243"/>
    </row>
    <row r="407" spans="3:16" s="20" customFormat="1" x14ac:dyDescent="0.2">
      <c r="C407" s="243"/>
      <c r="D407" s="243"/>
      <c r="E407" s="1065"/>
      <c r="F407" s="1199"/>
      <c r="H407" s="171"/>
      <c r="K407" s="51"/>
      <c r="P407" s="243"/>
    </row>
    <row r="408" spans="3:16" s="20" customFormat="1" x14ac:dyDescent="0.2">
      <c r="C408" s="243"/>
      <c r="D408" s="243"/>
      <c r="E408" s="1065"/>
      <c r="F408" s="1199"/>
      <c r="H408" s="171"/>
      <c r="K408" s="51"/>
      <c r="P408" s="243"/>
    </row>
    <row r="409" spans="3:16" s="20" customFormat="1" x14ac:dyDescent="0.2">
      <c r="C409" s="243"/>
      <c r="D409" s="243"/>
      <c r="E409" s="1065"/>
      <c r="F409" s="1199"/>
      <c r="H409" s="171"/>
      <c r="K409" s="51"/>
      <c r="P409" s="243"/>
    </row>
    <row r="410" spans="3:16" s="20" customFormat="1" x14ac:dyDescent="0.2">
      <c r="C410" s="243"/>
      <c r="D410" s="243"/>
      <c r="E410" s="1065"/>
      <c r="F410" s="1199"/>
      <c r="H410" s="171"/>
      <c r="K410" s="51"/>
      <c r="P410" s="243"/>
    </row>
    <row r="411" spans="3:16" s="20" customFormat="1" x14ac:dyDescent="0.2">
      <c r="C411" s="243"/>
      <c r="D411" s="243"/>
      <c r="E411" s="1065"/>
      <c r="F411" s="1199"/>
      <c r="H411" s="171"/>
      <c r="K411" s="51"/>
      <c r="P411" s="243"/>
    </row>
    <row r="412" spans="3:16" s="20" customFormat="1" x14ac:dyDescent="0.2">
      <c r="C412" s="243"/>
      <c r="D412" s="243"/>
      <c r="E412" s="1065"/>
      <c r="F412" s="1199"/>
      <c r="H412" s="171"/>
      <c r="K412" s="51"/>
      <c r="P412" s="243"/>
    </row>
    <row r="413" spans="3:16" s="20" customFormat="1" x14ac:dyDescent="0.2">
      <c r="C413" s="243"/>
      <c r="D413" s="243"/>
      <c r="E413" s="1065"/>
      <c r="F413" s="1199"/>
      <c r="H413" s="171"/>
      <c r="K413" s="51"/>
      <c r="P413" s="243"/>
    </row>
    <row r="414" spans="3:16" s="20" customFormat="1" x14ac:dyDescent="0.2">
      <c r="C414" s="243"/>
      <c r="D414" s="243"/>
      <c r="E414" s="1065"/>
      <c r="F414" s="1199"/>
      <c r="H414" s="171"/>
      <c r="K414" s="51"/>
      <c r="P414" s="243"/>
    </row>
    <row r="415" spans="3:16" s="20" customFormat="1" x14ac:dyDescent="0.2">
      <c r="C415" s="243"/>
      <c r="D415" s="243"/>
      <c r="E415" s="1065"/>
      <c r="F415" s="1199"/>
      <c r="H415" s="171"/>
      <c r="K415" s="51"/>
      <c r="P415" s="243"/>
    </row>
    <row r="416" spans="3:16" s="20" customFormat="1" x14ac:dyDescent="0.2">
      <c r="C416" s="243"/>
      <c r="D416" s="243"/>
      <c r="E416" s="1065"/>
      <c r="F416" s="1199"/>
      <c r="H416" s="171"/>
      <c r="K416" s="51"/>
      <c r="P416" s="243"/>
    </row>
    <row r="417" spans="3:16" s="20" customFormat="1" x14ac:dyDescent="0.2">
      <c r="C417" s="243"/>
      <c r="D417" s="243"/>
      <c r="E417" s="1065"/>
      <c r="F417" s="1199"/>
      <c r="H417" s="171"/>
      <c r="K417" s="51"/>
      <c r="P417" s="243"/>
    </row>
    <row r="418" spans="3:16" s="20" customFormat="1" x14ac:dyDescent="0.2">
      <c r="C418" s="243"/>
      <c r="D418" s="243"/>
      <c r="E418" s="1065"/>
      <c r="F418" s="1199"/>
      <c r="H418" s="171"/>
      <c r="K418" s="51"/>
      <c r="P418" s="243"/>
    </row>
    <row r="419" spans="3:16" s="20" customFormat="1" x14ac:dyDescent="0.2">
      <c r="C419" s="243"/>
      <c r="D419" s="243"/>
      <c r="E419" s="1065"/>
      <c r="F419" s="1199"/>
      <c r="H419" s="171"/>
      <c r="K419" s="51"/>
      <c r="P419" s="243"/>
    </row>
    <row r="420" spans="3:16" s="20" customFormat="1" x14ac:dyDescent="0.2">
      <c r="C420" s="243"/>
      <c r="D420" s="243"/>
      <c r="E420" s="1065"/>
      <c r="F420" s="1199"/>
      <c r="H420" s="171"/>
      <c r="K420" s="51"/>
      <c r="P420" s="243"/>
    </row>
    <row r="421" spans="3:16" s="20" customFormat="1" x14ac:dyDescent="0.2">
      <c r="C421" s="243"/>
      <c r="D421" s="243"/>
      <c r="E421" s="1065"/>
      <c r="F421" s="1199"/>
      <c r="H421" s="171"/>
      <c r="K421" s="51"/>
      <c r="P421" s="243"/>
    </row>
    <row r="422" spans="3:16" s="20" customFormat="1" x14ac:dyDescent="0.2">
      <c r="C422" s="243"/>
      <c r="D422" s="243"/>
      <c r="E422" s="1065"/>
      <c r="F422" s="1199"/>
      <c r="H422" s="171"/>
      <c r="K422" s="51"/>
      <c r="P422" s="243"/>
    </row>
    <row r="423" spans="3:16" s="20" customFormat="1" x14ac:dyDescent="0.2">
      <c r="C423" s="243"/>
      <c r="D423" s="243"/>
      <c r="E423" s="1065"/>
      <c r="F423" s="1199"/>
      <c r="H423" s="171"/>
      <c r="K423" s="51"/>
      <c r="P423" s="243"/>
    </row>
    <row r="424" spans="3:16" s="20" customFormat="1" x14ac:dyDescent="0.2">
      <c r="C424" s="243"/>
      <c r="D424" s="243"/>
      <c r="E424" s="1065"/>
      <c r="F424" s="1199"/>
      <c r="H424" s="171"/>
      <c r="K424" s="51"/>
      <c r="P424" s="243"/>
    </row>
    <row r="425" spans="3:16" s="20" customFormat="1" x14ac:dyDescent="0.2">
      <c r="C425" s="243"/>
      <c r="D425" s="243"/>
      <c r="E425" s="1065"/>
      <c r="F425" s="1199"/>
      <c r="H425" s="171"/>
      <c r="K425" s="51"/>
      <c r="P425" s="243"/>
    </row>
    <row r="426" spans="3:16" s="20" customFormat="1" x14ac:dyDescent="0.2">
      <c r="C426" s="243"/>
      <c r="D426" s="243"/>
      <c r="E426" s="1065"/>
      <c r="F426" s="1199"/>
      <c r="H426" s="171"/>
      <c r="K426" s="51"/>
      <c r="P426" s="243"/>
    </row>
    <row r="427" spans="3:16" s="20" customFormat="1" x14ac:dyDescent="0.2">
      <c r="C427" s="243"/>
      <c r="D427" s="243"/>
      <c r="E427" s="1065"/>
      <c r="F427" s="1199"/>
      <c r="H427" s="171"/>
      <c r="K427" s="51"/>
      <c r="P427" s="243"/>
    </row>
    <row r="428" spans="3:16" s="20" customFormat="1" x14ac:dyDescent="0.2">
      <c r="C428" s="243"/>
      <c r="D428" s="243"/>
      <c r="E428" s="1065"/>
      <c r="F428" s="1199"/>
      <c r="H428" s="171"/>
      <c r="K428" s="51"/>
      <c r="P428" s="243"/>
    </row>
    <row r="429" spans="3:16" s="20" customFormat="1" x14ac:dyDescent="0.2">
      <c r="C429" s="243"/>
      <c r="D429" s="243"/>
      <c r="E429" s="1065"/>
      <c r="F429" s="1199"/>
      <c r="H429" s="171"/>
      <c r="K429" s="51"/>
      <c r="P429" s="243"/>
    </row>
    <row r="430" spans="3:16" s="20" customFormat="1" x14ac:dyDescent="0.2">
      <c r="C430" s="243"/>
      <c r="D430" s="243"/>
      <c r="E430" s="1065"/>
      <c r="F430" s="1199"/>
      <c r="H430" s="171"/>
      <c r="K430" s="51"/>
      <c r="P430" s="243"/>
    </row>
    <row r="431" spans="3:16" s="20" customFormat="1" x14ac:dyDescent="0.2">
      <c r="C431" s="243"/>
      <c r="D431" s="243"/>
      <c r="E431" s="1065"/>
      <c r="F431" s="1199"/>
      <c r="H431" s="171"/>
      <c r="K431" s="51"/>
      <c r="P431" s="243"/>
    </row>
    <row r="432" spans="3:16" s="20" customFormat="1" x14ac:dyDescent="0.2">
      <c r="C432" s="243"/>
      <c r="D432" s="243"/>
      <c r="E432" s="1065"/>
      <c r="F432" s="1199"/>
      <c r="H432" s="171"/>
      <c r="K432" s="51"/>
      <c r="P432" s="243"/>
    </row>
    <row r="433" spans="3:16" s="20" customFormat="1" x14ac:dyDescent="0.2">
      <c r="C433" s="243"/>
      <c r="D433" s="243"/>
      <c r="E433" s="1065"/>
      <c r="F433" s="1199"/>
      <c r="H433" s="171"/>
      <c r="K433" s="51"/>
      <c r="P433" s="243"/>
    </row>
    <row r="434" spans="3:16" s="20" customFormat="1" x14ac:dyDescent="0.2">
      <c r="C434" s="243"/>
      <c r="D434" s="243"/>
      <c r="E434" s="1065"/>
      <c r="F434" s="1199"/>
      <c r="H434" s="171"/>
      <c r="K434" s="51"/>
      <c r="P434" s="243"/>
    </row>
    <row r="435" spans="3:16" s="20" customFormat="1" x14ac:dyDescent="0.2">
      <c r="C435" s="243"/>
      <c r="D435" s="243"/>
      <c r="E435" s="1065"/>
      <c r="F435" s="1199"/>
      <c r="H435" s="171"/>
      <c r="K435" s="51"/>
      <c r="P435" s="243"/>
    </row>
    <row r="436" spans="3:16" s="20" customFormat="1" x14ac:dyDescent="0.2">
      <c r="C436" s="243"/>
      <c r="D436" s="243"/>
      <c r="E436" s="1065"/>
      <c r="F436" s="1199"/>
      <c r="H436" s="171"/>
      <c r="K436" s="51"/>
      <c r="P436" s="243"/>
    </row>
    <row r="437" spans="3:16" s="20" customFormat="1" x14ac:dyDescent="0.2">
      <c r="C437" s="243"/>
      <c r="D437" s="243"/>
      <c r="E437" s="1065"/>
      <c r="F437" s="1199"/>
      <c r="H437" s="171"/>
      <c r="K437" s="51"/>
      <c r="P437" s="243"/>
    </row>
    <row r="438" spans="3:16" s="20" customFormat="1" x14ac:dyDescent="0.2">
      <c r="C438" s="243"/>
      <c r="D438" s="243"/>
      <c r="E438" s="1065"/>
      <c r="F438" s="1199"/>
      <c r="H438" s="171"/>
      <c r="K438" s="51"/>
      <c r="P438" s="243"/>
    </row>
    <row r="439" spans="3:16" s="20" customFormat="1" x14ac:dyDescent="0.2">
      <c r="C439" s="243"/>
      <c r="D439" s="243"/>
      <c r="E439" s="1065"/>
      <c r="F439" s="1199"/>
      <c r="H439" s="171"/>
      <c r="K439" s="51"/>
      <c r="P439" s="243"/>
    </row>
    <row r="440" spans="3:16" s="20" customFormat="1" x14ac:dyDescent="0.2">
      <c r="C440" s="243"/>
      <c r="D440" s="243"/>
      <c r="E440" s="1065"/>
      <c r="F440" s="1199"/>
      <c r="H440" s="171"/>
      <c r="K440" s="51"/>
      <c r="P440" s="243"/>
    </row>
    <row r="441" spans="3:16" s="20" customFormat="1" x14ac:dyDescent="0.2">
      <c r="C441" s="243"/>
      <c r="D441" s="243"/>
      <c r="E441" s="1065"/>
      <c r="F441" s="1199"/>
      <c r="H441" s="171"/>
      <c r="K441" s="51"/>
      <c r="P441" s="243"/>
    </row>
    <row r="442" spans="3:16" s="20" customFormat="1" x14ac:dyDescent="0.2">
      <c r="C442" s="243"/>
      <c r="D442" s="243"/>
      <c r="E442" s="1065"/>
      <c r="F442" s="1199"/>
      <c r="H442" s="171"/>
      <c r="K442" s="51"/>
      <c r="P442" s="243"/>
    </row>
    <row r="443" spans="3:16" s="20" customFormat="1" x14ac:dyDescent="0.2">
      <c r="C443" s="243"/>
      <c r="D443" s="243"/>
      <c r="E443" s="1065"/>
      <c r="F443" s="1199"/>
      <c r="H443" s="171"/>
      <c r="K443" s="51"/>
      <c r="P443" s="243"/>
    </row>
    <row r="444" spans="3:16" s="20" customFormat="1" x14ac:dyDescent="0.2">
      <c r="C444" s="243"/>
      <c r="D444" s="243"/>
      <c r="E444" s="1065"/>
      <c r="F444" s="1199"/>
      <c r="H444" s="171"/>
      <c r="K444" s="51"/>
      <c r="P444" s="243"/>
    </row>
    <row r="445" spans="3:16" s="20" customFormat="1" x14ac:dyDescent="0.2">
      <c r="C445" s="243"/>
      <c r="D445" s="243"/>
      <c r="E445" s="1065"/>
      <c r="F445" s="1199"/>
      <c r="H445" s="171"/>
      <c r="K445" s="51"/>
      <c r="P445" s="243"/>
    </row>
    <row r="446" spans="3:16" s="20" customFormat="1" x14ac:dyDescent="0.2">
      <c r="C446" s="243"/>
      <c r="D446" s="243"/>
      <c r="E446" s="1065"/>
      <c r="F446" s="1199"/>
      <c r="H446" s="171"/>
      <c r="K446" s="51"/>
      <c r="P446" s="243"/>
    </row>
    <row r="447" spans="3:16" s="20" customFormat="1" x14ac:dyDescent="0.2">
      <c r="C447" s="243"/>
      <c r="D447" s="243"/>
      <c r="E447" s="1065"/>
      <c r="F447" s="1199"/>
      <c r="H447" s="171"/>
      <c r="K447" s="51"/>
      <c r="P447" s="243"/>
    </row>
    <row r="448" spans="3:16" s="20" customFormat="1" x14ac:dyDescent="0.2">
      <c r="C448" s="243"/>
      <c r="D448" s="243"/>
      <c r="E448" s="1065"/>
      <c r="F448" s="1199"/>
      <c r="H448" s="171"/>
      <c r="K448" s="51"/>
      <c r="P448" s="243"/>
    </row>
    <row r="449" spans="3:16" s="20" customFormat="1" x14ac:dyDescent="0.2">
      <c r="C449" s="243"/>
      <c r="D449" s="243"/>
      <c r="E449" s="1065"/>
      <c r="F449" s="1199"/>
      <c r="H449" s="171"/>
      <c r="K449" s="51"/>
      <c r="P449" s="243"/>
    </row>
    <row r="450" spans="3:16" s="20" customFormat="1" x14ac:dyDescent="0.2">
      <c r="C450" s="243"/>
      <c r="D450" s="243"/>
      <c r="E450" s="1065"/>
      <c r="F450" s="1199"/>
      <c r="H450" s="171"/>
      <c r="K450" s="51"/>
      <c r="P450" s="243"/>
    </row>
    <row r="451" spans="3:16" s="20" customFormat="1" x14ac:dyDescent="0.2">
      <c r="C451" s="243"/>
      <c r="D451" s="243"/>
      <c r="E451" s="1065"/>
      <c r="F451" s="1199"/>
      <c r="H451" s="171"/>
      <c r="K451" s="51"/>
      <c r="P451" s="243"/>
    </row>
    <row r="452" spans="3:16" s="20" customFormat="1" x14ac:dyDescent="0.2">
      <c r="C452" s="243"/>
      <c r="D452" s="243"/>
      <c r="E452" s="1065"/>
      <c r="F452" s="1199"/>
      <c r="H452" s="171"/>
      <c r="K452" s="51"/>
      <c r="P452" s="243"/>
    </row>
    <row r="453" spans="3:16" s="20" customFormat="1" x14ac:dyDescent="0.2">
      <c r="C453" s="243"/>
      <c r="D453" s="243"/>
      <c r="E453" s="1065"/>
      <c r="F453" s="1199"/>
      <c r="H453" s="171"/>
      <c r="K453" s="51"/>
      <c r="P453" s="243"/>
    </row>
    <row r="454" spans="3:16" s="20" customFormat="1" x14ac:dyDescent="0.2">
      <c r="C454" s="243"/>
      <c r="D454" s="243"/>
      <c r="E454" s="1065"/>
      <c r="F454" s="1199"/>
      <c r="H454" s="171"/>
      <c r="K454" s="51"/>
      <c r="P454" s="243"/>
    </row>
    <row r="455" spans="3:16" s="20" customFormat="1" x14ac:dyDescent="0.2">
      <c r="C455" s="243"/>
      <c r="D455" s="243"/>
      <c r="E455" s="1065"/>
      <c r="F455" s="1199"/>
      <c r="H455" s="171"/>
      <c r="K455" s="51"/>
      <c r="P455" s="243"/>
    </row>
    <row r="456" spans="3:16" s="20" customFormat="1" x14ac:dyDescent="0.2">
      <c r="C456" s="243"/>
      <c r="D456" s="243"/>
      <c r="E456" s="1065"/>
      <c r="F456" s="1199"/>
      <c r="H456" s="171"/>
      <c r="K456" s="51"/>
      <c r="P456" s="243"/>
    </row>
    <row r="457" spans="3:16" s="20" customFormat="1" x14ac:dyDescent="0.2">
      <c r="C457" s="243"/>
      <c r="D457" s="243"/>
      <c r="E457" s="1065"/>
      <c r="F457" s="1199"/>
      <c r="H457" s="171"/>
      <c r="K457" s="51"/>
      <c r="P457" s="243"/>
    </row>
    <row r="458" spans="3:16" s="20" customFormat="1" x14ac:dyDescent="0.2">
      <c r="C458" s="243"/>
      <c r="D458" s="243"/>
      <c r="E458" s="1065"/>
      <c r="F458" s="1199"/>
      <c r="H458" s="171"/>
      <c r="K458" s="51"/>
      <c r="P458" s="243"/>
    </row>
    <row r="459" spans="3:16" s="20" customFormat="1" x14ac:dyDescent="0.2">
      <c r="C459" s="243"/>
      <c r="D459" s="243"/>
      <c r="E459" s="1065"/>
      <c r="F459" s="1199"/>
      <c r="H459" s="171"/>
      <c r="K459" s="51"/>
      <c r="P459" s="243"/>
    </row>
    <row r="460" spans="3:16" s="20" customFormat="1" x14ac:dyDescent="0.2">
      <c r="C460" s="243"/>
      <c r="D460" s="243"/>
      <c r="E460" s="1065"/>
      <c r="F460" s="1199"/>
      <c r="H460" s="171"/>
      <c r="K460" s="51"/>
      <c r="P460" s="243"/>
    </row>
    <row r="461" spans="3:16" s="20" customFormat="1" x14ac:dyDescent="0.2">
      <c r="C461" s="243"/>
      <c r="D461" s="243"/>
      <c r="E461" s="1065"/>
      <c r="F461" s="1199"/>
      <c r="H461" s="171"/>
      <c r="K461" s="51"/>
      <c r="P461" s="243"/>
    </row>
    <row r="462" spans="3:16" s="20" customFormat="1" x14ac:dyDescent="0.2">
      <c r="C462" s="243"/>
      <c r="D462" s="243"/>
      <c r="E462" s="1065"/>
      <c r="F462" s="1199"/>
      <c r="H462" s="171"/>
      <c r="K462" s="51"/>
      <c r="P462" s="243"/>
    </row>
    <row r="463" spans="3:16" s="20" customFormat="1" x14ac:dyDescent="0.2">
      <c r="C463" s="243"/>
      <c r="D463" s="243"/>
      <c r="E463" s="1065"/>
      <c r="F463" s="1199"/>
      <c r="H463" s="171"/>
      <c r="K463" s="51"/>
      <c r="P463" s="243"/>
    </row>
    <row r="464" spans="3:16" s="20" customFormat="1" x14ac:dyDescent="0.2">
      <c r="C464" s="243"/>
      <c r="D464" s="243"/>
      <c r="E464" s="1065"/>
      <c r="F464" s="1199"/>
      <c r="H464" s="171"/>
      <c r="K464" s="51"/>
      <c r="P464" s="243"/>
    </row>
    <row r="465" spans="3:16" s="20" customFormat="1" x14ac:dyDescent="0.2">
      <c r="C465" s="243"/>
      <c r="D465" s="243"/>
      <c r="E465" s="1065"/>
      <c r="F465" s="1199"/>
      <c r="H465" s="171"/>
      <c r="K465" s="51"/>
      <c r="P465" s="243"/>
    </row>
    <row r="466" spans="3:16" s="20" customFormat="1" x14ac:dyDescent="0.2">
      <c r="C466" s="243"/>
      <c r="D466" s="243"/>
      <c r="E466" s="1065"/>
      <c r="F466" s="1199"/>
      <c r="H466" s="171"/>
      <c r="K466" s="51"/>
      <c r="P466" s="243"/>
    </row>
    <row r="467" spans="3:16" s="20" customFormat="1" x14ac:dyDescent="0.2">
      <c r="C467" s="243"/>
      <c r="D467" s="243"/>
      <c r="E467" s="1065"/>
      <c r="F467" s="1199"/>
      <c r="H467" s="171"/>
      <c r="K467" s="51"/>
      <c r="P467" s="243"/>
    </row>
    <row r="468" spans="3:16" s="20" customFormat="1" x14ac:dyDescent="0.2">
      <c r="C468" s="243"/>
      <c r="D468" s="243"/>
      <c r="E468" s="1065"/>
      <c r="F468" s="1199"/>
      <c r="H468" s="171"/>
      <c r="K468" s="51"/>
      <c r="P468" s="243"/>
    </row>
    <row r="469" spans="3:16" s="20" customFormat="1" x14ac:dyDescent="0.2">
      <c r="C469" s="243"/>
      <c r="D469" s="243"/>
      <c r="E469" s="1065"/>
      <c r="F469" s="1199"/>
      <c r="H469" s="171"/>
      <c r="K469" s="51"/>
      <c r="P469" s="243"/>
    </row>
    <row r="470" spans="3:16" s="20" customFormat="1" x14ac:dyDescent="0.2">
      <c r="C470" s="243"/>
      <c r="D470" s="243"/>
      <c r="E470" s="1065"/>
      <c r="F470" s="1199"/>
      <c r="H470" s="171"/>
      <c r="K470" s="51"/>
      <c r="P470" s="243"/>
    </row>
    <row r="471" spans="3:16" s="20" customFormat="1" x14ac:dyDescent="0.2">
      <c r="C471" s="243"/>
      <c r="D471" s="243"/>
      <c r="E471" s="1065"/>
      <c r="F471" s="1199"/>
      <c r="H471" s="171"/>
      <c r="K471" s="51"/>
      <c r="P471" s="243"/>
    </row>
    <row r="472" spans="3:16" s="20" customFormat="1" x14ac:dyDescent="0.2">
      <c r="C472" s="243"/>
      <c r="D472" s="243"/>
      <c r="E472" s="1065"/>
      <c r="F472" s="1199"/>
      <c r="H472" s="171"/>
      <c r="K472" s="51"/>
      <c r="P472" s="243"/>
    </row>
    <row r="473" spans="3:16" s="20" customFormat="1" x14ac:dyDescent="0.2">
      <c r="C473" s="243"/>
      <c r="D473" s="243"/>
      <c r="E473" s="1065"/>
      <c r="F473" s="1199"/>
      <c r="H473" s="171"/>
      <c r="K473" s="51"/>
      <c r="P473" s="243"/>
    </row>
    <row r="474" spans="3:16" s="20" customFormat="1" x14ac:dyDescent="0.2">
      <c r="C474" s="243"/>
      <c r="D474" s="243"/>
      <c r="E474" s="1065"/>
      <c r="F474" s="1199"/>
      <c r="H474" s="171"/>
      <c r="K474" s="51"/>
      <c r="P474" s="243"/>
    </row>
    <row r="475" spans="3:16" s="20" customFormat="1" x14ac:dyDescent="0.2">
      <c r="C475" s="243"/>
      <c r="D475" s="243"/>
      <c r="E475" s="1065"/>
      <c r="F475" s="1199"/>
      <c r="H475" s="171"/>
      <c r="K475" s="51"/>
      <c r="P475" s="243"/>
    </row>
    <row r="476" spans="3:16" s="20" customFormat="1" x14ac:dyDescent="0.2">
      <c r="C476" s="243"/>
      <c r="D476" s="243"/>
      <c r="E476" s="1065"/>
      <c r="F476" s="1199"/>
      <c r="H476" s="171"/>
      <c r="K476" s="51"/>
      <c r="P476" s="243"/>
    </row>
    <row r="477" spans="3:16" s="20" customFormat="1" x14ac:dyDescent="0.2">
      <c r="C477" s="243"/>
      <c r="D477" s="243"/>
      <c r="E477" s="1065"/>
      <c r="F477" s="1199"/>
      <c r="H477" s="171"/>
      <c r="K477" s="51"/>
      <c r="P477" s="243"/>
    </row>
    <row r="478" spans="3:16" s="20" customFormat="1" x14ac:dyDescent="0.2">
      <c r="C478" s="243"/>
      <c r="D478" s="243"/>
      <c r="E478" s="1065"/>
      <c r="F478" s="1199"/>
      <c r="H478" s="171"/>
      <c r="K478" s="51"/>
      <c r="P478" s="243"/>
    </row>
    <row r="479" spans="3:16" s="20" customFormat="1" x14ac:dyDescent="0.2">
      <c r="C479" s="243"/>
      <c r="D479" s="243"/>
      <c r="E479" s="1065"/>
      <c r="F479" s="1199"/>
      <c r="H479" s="171"/>
      <c r="K479" s="51"/>
      <c r="P479" s="243"/>
    </row>
    <row r="480" spans="3:16" s="20" customFormat="1" x14ac:dyDescent="0.2">
      <c r="C480" s="243"/>
      <c r="D480" s="243"/>
      <c r="E480" s="1065"/>
      <c r="F480" s="1199"/>
      <c r="H480" s="171"/>
      <c r="K480" s="51"/>
      <c r="P480" s="243"/>
    </row>
    <row r="481" spans="3:16" s="20" customFormat="1" x14ac:dyDescent="0.2">
      <c r="C481" s="243"/>
      <c r="D481" s="243"/>
      <c r="E481" s="1065"/>
      <c r="F481" s="1199"/>
      <c r="H481" s="171"/>
      <c r="K481" s="51"/>
      <c r="P481" s="243"/>
    </row>
    <row r="482" spans="3:16" s="20" customFormat="1" x14ac:dyDescent="0.2">
      <c r="C482" s="243"/>
      <c r="D482" s="243"/>
      <c r="E482" s="1065"/>
      <c r="F482" s="1199"/>
      <c r="H482" s="171"/>
      <c r="K482" s="51"/>
      <c r="P482" s="243"/>
    </row>
    <row r="483" spans="3:16" s="20" customFormat="1" x14ac:dyDescent="0.2">
      <c r="C483" s="243"/>
      <c r="D483" s="243"/>
      <c r="E483" s="1065"/>
      <c r="F483" s="1199"/>
      <c r="H483" s="171"/>
      <c r="K483" s="51"/>
      <c r="P483" s="243"/>
    </row>
    <row r="484" spans="3:16" s="20" customFormat="1" x14ac:dyDescent="0.2">
      <c r="C484" s="243"/>
      <c r="D484" s="243"/>
      <c r="E484" s="1065"/>
      <c r="F484" s="1199"/>
      <c r="H484" s="171"/>
      <c r="K484" s="51"/>
      <c r="P484" s="243"/>
    </row>
    <row r="485" spans="3:16" s="20" customFormat="1" x14ac:dyDescent="0.2">
      <c r="C485" s="243"/>
      <c r="D485" s="243"/>
      <c r="E485" s="1065"/>
      <c r="F485" s="1199"/>
      <c r="H485" s="171"/>
      <c r="K485" s="51"/>
      <c r="P485" s="243"/>
    </row>
    <row r="486" spans="3:16" s="20" customFormat="1" x14ac:dyDescent="0.2">
      <c r="C486" s="243"/>
      <c r="D486" s="243"/>
      <c r="E486" s="1065"/>
      <c r="F486" s="1199"/>
      <c r="H486" s="171"/>
      <c r="K486" s="51"/>
      <c r="P486" s="243"/>
    </row>
    <row r="487" spans="3:16" s="20" customFormat="1" x14ac:dyDescent="0.2">
      <c r="C487" s="243"/>
      <c r="D487" s="243"/>
      <c r="E487" s="1065"/>
      <c r="F487" s="1199"/>
      <c r="H487" s="171"/>
      <c r="K487" s="51"/>
      <c r="P487" s="243"/>
    </row>
    <row r="488" spans="3:16" s="20" customFormat="1" x14ac:dyDescent="0.2">
      <c r="C488" s="243"/>
      <c r="D488" s="243"/>
      <c r="E488" s="1065"/>
      <c r="F488" s="1199"/>
      <c r="H488" s="171"/>
      <c r="K488" s="51"/>
      <c r="P488" s="243"/>
    </row>
    <row r="489" spans="3:16" s="20" customFormat="1" x14ac:dyDescent="0.2">
      <c r="C489" s="243"/>
      <c r="D489" s="243"/>
      <c r="E489" s="1065"/>
      <c r="F489" s="1199"/>
      <c r="H489" s="171"/>
      <c r="K489" s="51"/>
      <c r="P489" s="243"/>
    </row>
    <row r="490" spans="3:16" s="20" customFormat="1" x14ac:dyDescent="0.2">
      <c r="C490" s="243"/>
      <c r="D490" s="243"/>
      <c r="E490" s="1065"/>
      <c r="F490" s="1199"/>
      <c r="H490" s="171"/>
      <c r="K490" s="51"/>
      <c r="P490" s="243"/>
    </row>
    <row r="491" spans="3:16" s="20" customFormat="1" x14ac:dyDescent="0.2">
      <c r="C491" s="243"/>
      <c r="D491" s="243"/>
      <c r="E491" s="1065"/>
      <c r="F491" s="1199"/>
      <c r="H491" s="171"/>
      <c r="K491" s="51"/>
      <c r="P491" s="243"/>
    </row>
    <row r="492" spans="3:16" s="20" customFormat="1" x14ac:dyDescent="0.2">
      <c r="C492" s="243"/>
      <c r="D492" s="243"/>
      <c r="E492" s="1065"/>
      <c r="F492" s="1199"/>
      <c r="H492" s="171"/>
      <c r="K492" s="51"/>
      <c r="P492" s="243"/>
    </row>
    <row r="493" spans="3:16" s="20" customFormat="1" x14ac:dyDescent="0.2">
      <c r="C493" s="243"/>
      <c r="D493" s="243"/>
      <c r="E493" s="1065"/>
      <c r="F493" s="1199"/>
      <c r="H493" s="171"/>
      <c r="K493" s="51"/>
      <c r="P493" s="243"/>
    </row>
    <row r="494" spans="3:16" s="20" customFormat="1" x14ac:dyDescent="0.2">
      <c r="C494" s="243"/>
      <c r="D494" s="243"/>
      <c r="E494" s="1065"/>
      <c r="F494" s="1199"/>
      <c r="H494" s="171"/>
      <c r="K494" s="51"/>
      <c r="P494" s="243"/>
    </row>
    <row r="495" spans="3:16" s="20" customFormat="1" x14ac:dyDescent="0.2">
      <c r="C495" s="243"/>
      <c r="D495" s="243"/>
      <c r="E495" s="1065"/>
      <c r="F495" s="1199"/>
      <c r="H495" s="171"/>
      <c r="K495" s="51"/>
      <c r="P495" s="243"/>
    </row>
    <row r="496" spans="3:16" s="20" customFormat="1" x14ac:dyDescent="0.2">
      <c r="C496" s="243"/>
      <c r="D496" s="243"/>
      <c r="E496" s="1065"/>
      <c r="F496" s="1199"/>
      <c r="H496" s="171"/>
      <c r="K496" s="51"/>
      <c r="P496" s="243"/>
    </row>
    <row r="497" spans="3:16" s="20" customFormat="1" x14ac:dyDescent="0.2">
      <c r="C497" s="243"/>
      <c r="D497" s="243"/>
      <c r="E497" s="1065"/>
      <c r="F497" s="1199"/>
      <c r="H497" s="171"/>
      <c r="K497" s="51"/>
      <c r="P497" s="243"/>
    </row>
    <row r="498" spans="3:16" s="20" customFormat="1" x14ac:dyDescent="0.2">
      <c r="C498" s="243"/>
      <c r="D498" s="243"/>
      <c r="E498" s="1065"/>
      <c r="F498" s="1199"/>
      <c r="H498" s="171"/>
      <c r="K498" s="51"/>
      <c r="P498" s="243"/>
    </row>
    <row r="499" spans="3:16" s="20" customFormat="1" x14ac:dyDescent="0.2">
      <c r="C499" s="243"/>
      <c r="D499" s="243"/>
      <c r="E499" s="1065"/>
      <c r="F499" s="1199"/>
      <c r="H499" s="171"/>
      <c r="K499" s="51"/>
      <c r="P499" s="243"/>
    </row>
    <row r="500" spans="3:16" s="20" customFormat="1" x14ac:dyDescent="0.2">
      <c r="C500" s="243"/>
      <c r="D500" s="243"/>
      <c r="E500" s="1065"/>
      <c r="F500" s="1199"/>
      <c r="H500" s="171"/>
      <c r="K500" s="51"/>
      <c r="P500" s="243"/>
    </row>
    <row r="501" spans="3:16" s="20" customFormat="1" x14ac:dyDescent="0.2">
      <c r="C501" s="243"/>
      <c r="D501" s="243"/>
      <c r="E501" s="1065"/>
      <c r="F501" s="1199"/>
      <c r="H501" s="171"/>
      <c r="K501" s="51"/>
      <c r="P501" s="243"/>
    </row>
    <row r="502" spans="3:16" s="20" customFormat="1" x14ac:dyDescent="0.2">
      <c r="C502" s="243"/>
      <c r="D502" s="243"/>
      <c r="E502" s="1065"/>
      <c r="F502" s="1199"/>
      <c r="H502" s="171"/>
      <c r="K502" s="51"/>
      <c r="P502" s="243"/>
    </row>
    <row r="503" spans="3:16" s="20" customFormat="1" x14ac:dyDescent="0.2">
      <c r="C503" s="243"/>
      <c r="D503" s="243"/>
      <c r="E503" s="1065"/>
      <c r="F503" s="1199"/>
      <c r="H503" s="171"/>
      <c r="K503" s="51"/>
      <c r="P503" s="243"/>
    </row>
    <row r="504" spans="3:16" s="20" customFormat="1" x14ac:dyDescent="0.2">
      <c r="C504" s="243"/>
      <c r="D504" s="243"/>
      <c r="E504" s="1065"/>
      <c r="F504" s="1199"/>
      <c r="H504" s="171"/>
      <c r="K504" s="51"/>
      <c r="P504" s="243"/>
    </row>
    <row r="505" spans="3:16" s="20" customFormat="1" x14ac:dyDescent="0.2">
      <c r="C505" s="243"/>
      <c r="D505" s="243"/>
      <c r="E505" s="1065"/>
      <c r="F505" s="1199"/>
      <c r="H505" s="171"/>
      <c r="K505" s="51"/>
      <c r="P505" s="243"/>
    </row>
    <row r="506" spans="3:16" s="20" customFormat="1" x14ac:dyDescent="0.2">
      <c r="C506" s="243"/>
      <c r="D506" s="243"/>
      <c r="E506" s="1065"/>
      <c r="F506" s="1199"/>
      <c r="H506" s="171"/>
      <c r="K506" s="51"/>
      <c r="P506" s="243"/>
    </row>
    <row r="507" spans="3:16" s="20" customFormat="1" x14ac:dyDescent="0.2">
      <c r="C507" s="243"/>
      <c r="D507" s="243"/>
      <c r="E507" s="1065"/>
      <c r="F507" s="1199"/>
      <c r="H507" s="171"/>
      <c r="K507" s="51"/>
      <c r="P507" s="243"/>
    </row>
    <row r="508" spans="3:16" s="20" customFormat="1" x14ac:dyDescent="0.2">
      <c r="C508" s="243"/>
      <c r="D508" s="243"/>
      <c r="E508" s="1065"/>
      <c r="F508" s="1199"/>
      <c r="H508" s="171"/>
      <c r="K508" s="51"/>
      <c r="P508" s="243"/>
    </row>
    <row r="509" spans="3:16" s="20" customFormat="1" x14ac:dyDescent="0.2">
      <c r="C509" s="243"/>
      <c r="D509" s="243"/>
      <c r="E509" s="1065"/>
      <c r="F509" s="1199"/>
      <c r="H509" s="171"/>
      <c r="K509" s="51"/>
      <c r="P509" s="243"/>
    </row>
    <row r="510" spans="3:16" s="20" customFormat="1" x14ac:dyDescent="0.2">
      <c r="C510" s="243"/>
      <c r="D510" s="243"/>
      <c r="E510" s="1065"/>
      <c r="F510" s="1199"/>
      <c r="H510" s="171"/>
      <c r="K510" s="51"/>
      <c r="P510" s="243"/>
    </row>
    <row r="511" spans="3:16" s="20" customFormat="1" x14ac:dyDescent="0.2">
      <c r="C511" s="243"/>
      <c r="D511" s="243"/>
      <c r="E511" s="1065"/>
      <c r="F511" s="1199"/>
      <c r="H511" s="171"/>
      <c r="K511" s="51"/>
      <c r="P511" s="243"/>
    </row>
    <row r="512" spans="3:16" s="20" customFormat="1" x14ac:dyDescent="0.2">
      <c r="C512" s="243"/>
      <c r="D512" s="243"/>
      <c r="E512" s="1065"/>
      <c r="F512" s="1199"/>
      <c r="H512" s="171"/>
      <c r="K512" s="51"/>
      <c r="P512" s="243"/>
    </row>
    <row r="513" spans="3:16" s="20" customFormat="1" x14ac:dyDescent="0.2">
      <c r="C513" s="243"/>
      <c r="D513" s="243"/>
      <c r="E513" s="1065"/>
      <c r="F513" s="1199"/>
      <c r="H513" s="171"/>
      <c r="K513" s="51"/>
      <c r="P513" s="243"/>
    </row>
    <row r="514" spans="3:16" s="20" customFormat="1" x14ac:dyDescent="0.2">
      <c r="C514" s="243"/>
      <c r="D514" s="243"/>
      <c r="E514" s="1065"/>
      <c r="F514" s="1199"/>
      <c r="H514" s="171"/>
      <c r="K514" s="51"/>
      <c r="P514" s="243"/>
    </row>
    <row r="515" spans="3:16" s="20" customFormat="1" x14ac:dyDescent="0.2">
      <c r="C515" s="243"/>
      <c r="D515" s="243"/>
      <c r="E515" s="1065"/>
      <c r="F515" s="1199"/>
      <c r="H515" s="171"/>
      <c r="K515" s="51"/>
      <c r="P515" s="243"/>
    </row>
    <row r="516" spans="3:16" s="20" customFormat="1" x14ac:dyDescent="0.2">
      <c r="C516" s="243"/>
      <c r="D516" s="243"/>
      <c r="E516" s="1065"/>
      <c r="F516" s="1199"/>
      <c r="H516" s="171"/>
      <c r="K516" s="51"/>
      <c r="P516" s="243"/>
    </row>
    <row r="517" spans="3:16" s="20" customFormat="1" x14ac:dyDescent="0.2">
      <c r="C517" s="243"/>
      <c r="D517" s="243"/>
      <c r="E517" s="1065"/>
      <c r="F517" s="1199"/>
      <c r="H517" s="171"/>
      <c r="K517" s="51"/>
      <c r="P517" s="243"/>
    </row>
    <row r="518" spans="3:16" s="20" customFormat="1" x14ac:dyDescent="0.2">
      <c r="C518" s="243"/>
      <c r="D518" s="243"/>
      <c r="E518" s="1065"/>
      <c r="F518" s="1199"/>
      <c r="H518" s="171"/>
      <c r="K518" s="51"/>
      <c r="P518" s="243"/>
    </row>
    <row r="519" spans="3:16" s="20" customFormat="1" x14ac:dyDescent="0.2">
      <c r="C519" s="243"/>
      <c r="D519" s="243"/>
      <c r="E519" s="1065"/>
      <c r="F519" s="1199"/>
      <c r="H519" s="171"/>
      <c r="K519" s="51"/>
      <c r="P519" s="243"/>
    </row>
    <row r="520" spans="3:16" s="20" customFormat="1" x14ac:dyDescent="0.2">
      <c r="C520" s="243"/>
      <c r="D520" s="243"/>
      <c r="E520" s="1065"/>
      <c r="F520" s="1199"/>
      <c r="H520" s="171"/>
      <c r="K520" s="51"/>
      <c r="P520" s="243"/>
    </row>
    <row r="521" spans="3:16" s="20" customFormat="1" x14ac:dyDescent="0.2">
      <c r="C521" s="243"/>
      <c r="D521" s="243"/>
      <c r="E521" s="1065"/>
      <c r="F521" s="1199"/>
      <c r="H521" s="171"/>
      <c r="K521" s="51"/>
      <c r="P521" s="243"/>
    </row>
    <row r="522" spans="3:16" s="20" customFormat="1" x14ac:dyDescent="0.2">
      <c r="C522" s="243"/>
      <c r="D522" s="243"/>
      <c r="E522" s="1065"/>
      <c r="F522" s="1199"/>
      <c r="H522" s="171"/>
      <c r="K522" s="51"/>
      <c r="P522" s="243"/>
    </row>
    <row r="523" spans="3:16" s="20" customFormat="1" x14ac:dyDescent="0.2">
      <c r="C523" s="243"/>
      <c r="D523" s="243"/>
      <c r="E523" s="1065"/>
      <c r="F523" s="1199"/>
      <c r="H523" s="171"/>
      <c r="K523" s="51"/>
      <c r="P523" s="243"/>
    </row>
    <row r="524" spans="3:16" s="20" customFormat="1" x14ac:dyDescent="0.2">
      <c r="C524" s="243"/>
      <c r="D524" s="243"/>
      <c r="E524" s="1065"/>
      <c r="F524" s="1199"/>
      <c r="H524" s="171"/>
      <c r="K524" s="51"/>
      <c r="P524" s="243"/>
    </row>
    <row r="525" spans="3:16" s="20" customFormat="1" x14ac:dyDescent="0.2">
      <c r="C525" s="243"/>
      <c r="D525" s="243"/>
      <c r="E525" s="1065"/>
      <c r="F525" s="1199"/>
      <c r="H525" s="171"/>
      <c r="K525" s="51"/>
      <c r="P525" s="243"/>
    </row>
    <row r="526" spans="3:16" s="20" customFormat="1" x14ac:dyDescent="0.2">
      <c r="C526" s="243"/>
      <c r="D526" s="243"/>
      <c r="E526" s="1065"/>
      <c r="F526" s="1199"/>
      <c r="H526" s="171"/>
      <c r="K526" s="51"/>
      <c r="P526" s="243"/>
    </row>
    <row r="527" spans="3:16" s="20" customFormat="1" x14ac:dyDescent="0.2">
      <c r="C527" s="243"/>
      <c r="D527" s="243"/>
      <c r="E527" s="1065"/>
      <c r="F527" s="1199"/>
      <c r="H527" s="171"/>
      <c r="K527" s="51"/>
      <c r="P527" s="243"/>
    </row>
    <row r="528" spans="3:16" s="20" customFormat="1" x14ac:dyDescent="0.2">
      <c r="C528" s="243"/>
      <c r="D528" s="243"/>
      <c r="E528" s="1065"/>
      <c r="F528" s="1199"/>
      <c r="H528" s="171"/>
      <c r="K528" s="51"/>
      <c r="P528" s="243"/>
    </row>
    <row r="529" spans="3:16" s="20" customFormat="1" x14ac:dyDescent="0.2">
      <c r="C529" s="243"/>
      <c r="D529" s="243"/>
      <c r="E529" s="1065"/>
      <c r="F529" s="1199"/>
      <c r="H529" s="171"/>
      <c r="K529" s="51"/>
      <c r="P529" s="243"/>
    </row>
    <row r="530" spans="3:16" s="20" customFormat="1" x14ac:dyDescent="0.2">
      <c r="C530" s="243"/>
      <c r="D530" s="243"/>
      <c r="E530" s="1065"/>
      <c r="F530" s="1199"/>
      <c r="H530" s="171"/>
      <c r="K530" s="51"/>
      <c r="P530" s="243"/>
    </row>
    <row r="531" spans="3:16" s="20" customFormat="1" x14ac:dyDescent="0.2">
      <c r="C531" s="243"/>
      <c r="D531" s="243"/>
      <c r="E531" s="1065"/>
      <c r="F531" s="1199"/>
      <c r="H531" s="171"/>
      <c r="K531" s="51"/>
      <c r="P531" s="243"/>
    </row>
    <row r="532" spans="3:16" s="20" customFormat="1" x14ac:dyDescent="0.2">
      <c r="C532" s="243"/>
      <c r="D532" s="243"/>
      <c r="E532" s="1065"/>
      <c r="F532" s="1199"/>
      <c r="H532" s="171"/>
      <c r="K532" s="51"/>
      <c r="P532" s="243"/>
    </row>
    <row r="533" spans="3:16" s="20" customFormat="1" x14ac:dyDescent="0.2">
      <c r="C533" s="243"/>
      <c r="D533" s="243"/>
      <c r="E533" s="1065"/>
      <c r="F533" s="1199"/>
      <c r="H533" s="171"/>
      <c r="K533" s="51"/>
      <c r="P533" s="243"/>
    </row>
    <row r="534" spans="3:16" s="20" customFormat="1" x14ac:dyDescent="0.2">
      <c r="C534" s="243"/>
      <c r="D534" s="243"/>
      <c r="E534" s="1065"/>
      <c r="F534" s="1199"/>
      <c r="H534" s="171"/>
      <c r="K534" s="51"/>
      <c r="P534" s="243"/>
    </row>
    <row r="535" spans="3:16" s="20" customFormat="1" x14ac:dyDescent="0.2">
      <c r="C535" s="243"/>
      <c r="D535" s="243"/>
      <c r="E535" s="1065"/>
      <c r="F535" s="1199"/>
      <c r="H535" s="171"/>
      <c r="K535" s="51"/>
      <c r="P535" s="243"/>
    </row>
    <row r="536" spans="3:16" s="20" customFormat="1" x14ac:dyDescent="0.2">
      <c r="C536" s="243"/>
      <c r="D536" s="243"/>
      <c r="E536" s="1065"/>
      <c r="F536" s="1199"/>
      <c r="H536" s="171"/>
      <c r="K536" s="51"/>
      <c r="P536" s="243"/>
    </row>
    <row r="537" spans="3:16" s="20" customFormat="1" x14ac:dyDescent="0.2">
      <c r="C537" s="243"/>
      <c r="D537" s="243"/>
      <c r="E537" s="1065"/>
      <c r="F537" s="1199"/>
      <c r="H537" s="171"/>
      <c r="K537" s="51"/>
      <c r="P537" s="243"/>
    </row>
    <row r="538" spans="3:16" s="20" customFormat="1" x14ac:dyDescent="0.2">
      <c r="C538" s="243"/>
      <c r="D538" s="243"/>
      <c r="E538" s="1065"/>
      <c r="F538" s="1199"/>
      <c r="H538" s="171"/>
      <c r="K538" s="51"/>
      <c r="P538" s="243"/>
    </row>
    <row r="539" spans="3:16" s="20" customFormat="1" x14ac:dyDescent="0.2">
      <c r="C539" s="243"/>
      <c r="D539" s="243"/>
      <c r="E539" s="1065"/>
      <c r="F539" s="1199"/>
      <c r="H539" s="171"/>
      <c r="K539" s="51"/>
      <c r="P539" s="243"/>
    </row>
    <row r="540" spans="3:16" s="20" customFormat="1" x14ac:dyDescent="0.2">
      <c r="C540" s="243"/>
      <c r="D540" s="243"/>
      <c r="E540" s="1065"/>
      <c r="F540" s="1199"/>
      <c r="H540" s="171"/>
      <c r="K540" s="51"/>
      <c r="P540" s="243"/>
    </row>
    <row r="541" spans="3:16" s="20" customFormat="1" x14ac:dyDescent="0.2">
      <c r="C541" s="243"/>
      <c r="D541" s="243"/>
      <c r="E541" s="1065"/>
      <c r="F541" s="1199"/>
      <c r="H541" s="171"/>
      <c r="K541" s="51"/>
      <c r="P541" s="243"/>
    </row>
    <row r="542" spans="3:16" s="20" customFormat="1" x14ac:dyDescent="0.2">
      <c r="C542" s="243"/>
      <c r="D542" s="243"/>
      <c r="E542" s="1065"/>
      <c r="F542" s="1199"/>
      <c r="H542" s="171"/>
      <c r="K542" s="51"/>
      <c r="P542" s="243"/>
    </row>
    <row r="543" spans="3:16" s="20" customFormat="1" x14ac:dyDescent="0.2">
      <c r="C543" s="243"/>
      <c r="D543" s="243"/>
      <c r="E543" s="1065"/>
      <c r="F543" s="1199"/>
      <c r="H543" s="171"/>
      <c r="K543" s="51"/>
      <c r="P543" s="243"/>
    </row>
    <row r="544" spans="3:16" s="20" customFormat="1" x14ac:dyDescent="0.2">
      <c r="C544" s="243"/>
      <c r="D544" s="243"/>
      <c r="E544" s="1065"/>
      <c r="F544" s="1199"/>
      <c r="H544" s="171"/>
      <c r="K544" s="51"/>
      <c r="P544" s="243"/>
    </row>
    <row r="545" spans="3:16" s="20" customFormat="1" x14ac:dyDescent="0.2">
      <c r="C545" s="243"/>
      <c r="D545" s="243"/>
      <c r="E545" s="1065"/>
      <c r="F545" s="1199"/>
      <c r="H545" s="171"/>
      <c r="K545" s="51"/>
      <c r="P545" s="243"/>
    </row>
    <row r="546" spans="3:16" s="20" customFormat="1" x14ac:dyDescent="0.2">
      <c r="C546" s="243"/>
      <c r="D546" s="243"/>
      <c r="E546" s="1065"/>
      <c r="F546" s="1199"/>
      <c r="H546" s="171"/>
      <c r="K546" s="51"/>
      <c r="P546" s="243"/>
    </row>
    <row r="547" spans="3:16" s="20" customFormat="1" x14ac:dyDescent="0.2">
      <c r="C547" s="243"/>
      <c r="D547" s="243"/>
      <c r="E547" s="1065"/>
      <c r="F547" s="1199"/>
      <c r="H547" s="171"/>
      <c r="K547" s="51"/>
      <c r="P547" s="243"/>
    </row>
    <row r="548" spans="3:16" s="20" customFormat="1" x14ac:dyDescent="0.2">
      <c r="C548" s="243"/>
      <c r="D548" s="243"/>
      <c r="E548" s="1065"/>
      <c r="F548" s="1199"/>
      <c r="H548" s="171"/>
      <c r="K548" s="51"/>
      <c r="P548" s="243"/>
    </row>
    <row r="549" spans="3:16" s="20" customFormat="1" x14ac:dyDescent="0.2">
      <c r="C549" s="243"/>
      <c r="D549" s="243"/>
      <c r="E549" s="1065"/>
      <c r="F549" s="1199"/>
      <c r="H549" s="171"/>
      <c r="K549" s="51"/>
      <c r="P549" s="243"/>
    </row>
    <row r="550" spans="3:16" s="20" customFormat="1" x14ac:dyDescent="0.2">
      <c r="C550" s="243"/>
      <c r="D550" s="243"/>
      <c r="E550" s="1065"/>
      <c r="F550" s="1199"/>
      <c r="H550" s="171"/>
      <c r="K550" s="51"/>
      <c r="P550" s="243"/>
    </row>
    <row r="551" spans="3:16" s="20" customFormat="1" x14ac:dyDescent="0.2">
      <c r="C551" s="243"/>
      <c r="D551" s="243"/>
      <c r="E551" s="1065"/>
      <c r="F551" s="1199"/>
      <c r="H551" s="171"/>
      <c r="K551" s="51"/>
      <c r="P551" s="243"/>
    </row>
    <row r="552" spans="3:16" s="20" customFormat="1" x14ac:dyDescent="0.2">
      <c r="C552" s="243"/>
      <c r="D552" s="243"/>
      <c r="E552" s="1065"/>
      <c r="F552" s="1199"/>
      <c r="H552" s="171"/>
      <c r="K552" s="51"/>
      <c r="P552" s="243"/>
    </row>
    <row r="553" spans="3:16" s="20" customFormat="1" x14ac:dyDescent="0.2">
      <c r="C553" s="243"/>
      <c r="D553" s="243"/>
      <c r="E553" s="1065"/>
      <c r="F553" s="1199"/>
      <c r="H553" s="171"/>
      <c r="K553" s="51"/>
      <c r="P553" s="243"/>
    </row>
    <row r="554" spans="3:16" s="20" customFormat="1" x14ac:dyDescent="0.2">
      <c r="C554" s="243"/>
      <c r="D554" s="243"/>
      <c r="E554" s="1065"/>
      <c r="F554" s="1199"/>
      <c r="H554" s="171"/>
      <c r="K554" s="51"/>
      <c r="P554" s="243"/>
    </row>
    <row r="555" spans="3:16" s="20" customFormat="1" x14ac:dyDescent="0.2">
      <c r="C555" s="243"/>
      <c r="D555" s="243"/>
      <c r="E555" s="1065"/>
      <c r="F555" s="1199"/>
      <c r="H555" s="171"/>
      <c r="K555" s="51"/>
      <c r="P555" s="243"/>
    </row>
    <row r="556" spans="3:16" s="20" customFormat="1" x14ac:dyDescent="0.2">
      <c r="C556" s="243"/>
      <c r="D556" s="243"/>
      <c r="E556" s="1065"/>
      <c r="F556" s="1199"/>
      <c r="H556" s="171"/>
      <c r="K556" s="51"/>
      <c r="P556" s="243"/>
    </row>
    <row r="557" spans="3:16" s="20" customFormat="1" x14ac:dyDescent="0.2">
      <c r="C557" s="243"/>
      <c r="D557" s="243"/>
      <c r="E557" s="1065"/>
      <c r="F557" s="1199"/>
      <c r="H557" s="171"/>
      <c r="K557" s="51"/>
      <c r="P557" s="243"/>
    </row>
    <row r="558" spans="3:16" s="20" customFormat="1" x14ac:dyDescent="0.2">
      <c r="C558" s="243"/>
      <c r="D558" s="243"/>
      <c r="E558" s="1065"/>
      <c r="F558" s="1199"/>
      <c r="H558" s="171"/>
      <c r="K558" s="51"/>
      <c r="P558" s="243"/>
    </row>
    <row r="559" spans="3:16" s="20" customFormat="1" x14ac:dyDescent="0.2">
      <c r="C559" s="243"/>
      <c r="D559" s="243"/>
      <c r="E559" s="1065"/>
      <c r="F559" s="1199"/>
      <c r="H559" s="171"/>
      <c r="K559" s="51"/>
      <c r="P559" s="243"/>
    </row>
    <row r="560" spans="3:16" s="20" customFormat="1" x14ac:dyDescent="0.2">
      <c r="C560" s="243"/>
      <c r="D560" s="243"/>
      <c r="E560" s="1065"/>
      <c r="F560" s="1199"/>
      <c r="H560" s="171"/>
      <c r="K560" s="51"/>
      <c r="P560" s="243"/>
    </row>
    <row r="561" spans="3:16" s="20" customFormat="1" x14ac:dyDescent="0.2">
      <c r="C561" s="243"/>
      <c r="D561" s="243"/>
      <c r="E561" s="1065"/>
      <c r="F561" s="1199"/>
      <c r="H561" s="171"/>
      <c r="K561" s="51"/>
      <c r="P561" s="243"/>
    </row>
    <row r="562" spans="3:16" s="20" customFormat="1" x14ac:dyDescent="0.2">
      <c r="C562" s="243"/>
      <c r="D562" s="243"/>
      <c r="E562" s="1065"/>
      <c r="F562" s="1199"/>
      <c r="H562" s="171"/>
      <c r="K562" s="51"/>
      <c r="P562" s="243"/>
    </row>
    <row r="563" spans="3:16" s="20" customFormat="1" x14ac:dyDescent="0.2">
      <c r="C563" s="243"/>
      <c r="D563" s="243"/>
      <c r="E563" s="1065"/>
      <c r="F563" s="1199"/>
      <c r="H563" s="171"/>
      <c r="K563" s="51"/>
      <c r="P563" s="243"/>
    </row>
    <row r="564" spans="3:16" s="20" customFormat="1" x14ac:dyDescent="0.2">
      <c r="C564" s="243"/>
      <c r="D564" s="243"/>
      <c r="E564" s="1065"/>
      <c r="F564" s="1199"/>
      <c r="H564" s="171"/>
      <c r="K564" s="51"/>
      <c r="P564" s="243"/>
    </row>
    <row r="565" spans="3:16" s="20" customFormat="1" x14ac:dyDescent="0.2">
      <c r="C565" s="243"/>
      <c r="D565" s="243"/>
      <c r="E565" s="1065"/>
      <c r="F565" s="1199"/>
      <c r="H565" s="171"/>
      <c r="K565" s="51"/>
      <c r="P565" s="243"/>
    </row>
    <row r="566" spans="3:16" s="20" customFormat="1" x14ac:dyDescent="0.2">
      <c r="C566" s="243"/>
      <c r="D566" s="243"/>
      <c r="E566" s="1065"/>
      <c r="F566" s="1199"/>
      <c r="H566" s="171"/>
      <c r="K566" s="51"/>
      <c r="P566" s="243"/>
    </row>
    <row r="567" spans="3:16" s="20" customFormat="1" x14ac:dyDescent="0.2">
      <c r="C567" s="243"/>
      <c r="D567" s="243"/>
      <c r="E567" s="1065"/>
      <c r="F567" s="1199"/>
      <c r="H567" s="171"/>
      <c r="K567" s="51"/>
      <c r="P567" s="243"/>
    </row>
    <row r="568" spans="3:16" s="20" customFormat="1" x14ac:dyDescent="0.2">
      <c r="C568" s="243"/>
      <c r="D568" s="243"/>
      <c r="E568" s="1065"/>
      <c r="F568" s="1199"/>
      <c r="H568" s="171"/>
      <c r="K568" s="51"/>
      <c r="P568" s="243"/>
    </row>
    <row r="569" spans="3:16" s="20" customFormat="1" x14ac:dyDescent="0.2">
      <c r="C569" s="243"/>
      <c r="D569" s="243"/>
      <c r="E569" s="1065"/>
      <c r="F569" s="1199"/>
      <c r="H569" s="171"/>
      <c r="K569" s="51"/>
      <c r="P569" s="243"/>
    </row>
    <row r="570" spans="3:16" s="20" customFormat="1" x14ac:dyDescent="0.2">
      <c r="C570" s="243"/>
      <c r="D570" s="243"/>
      <c r="E570" s="1065"/>
      <c r="F570" s="1199"/>
      <c r="H570" s="171"/>
      <c r="K570" s="51"/>
      <c r="P570" s="243"/>
    </row>
    <row r="571" spans="3:16" s="20" customFormat="1" x14ac:dyDescent="0.2">
      <c r="C571" s="243"/>
      <c r="D571" s="243"/>
      <c r="E571" s="1065"/>
      <c r="F571" s="1199"/>
      <c r="H571" s="171"/>
      <c r="K571" s="51"/>
      <c r="P571" s="243"/>
    </row>
    <row r="572" spans="3:16" s="20" customFormat="1" x14ac:dyDescent="0.2">
      <c r="C572" s="243"/>
      <c r="D572" s="243"/>
      <c r="E572" s="1065"/>
      <c r="F572" s="1199"/>
      <c r="H572" s="171"/>
      <c r="K572" s="51"/>
      <c r="P572" s="243"/>
    </row>
    <row r="573" spans="3:16" s="20" customFormat="1" x14ac:dyDescent="0.2">
      <c r="C573" s="243"/>
      <c r="D573" s="243"/>
      <c r="E573" s="1065"/>
      <c r="F573" s="1199"/>
      <c r="H573" s="171"/>
      <c r="K573" s="51"/>
      <c r="P573" s="243"/>
    </row>
    <row r="574" spans="3:16" s="20" customFormat="1" x14ac:dyDescent="0.2">
      <c r="C574" s="243"/>
      <c r="D574" s="243"/>
      <c r="E574" s="1065"/>
      <c r="F574" s="1199"/>
      <c r="H574" s="171"/>
      <c r="K574" s="51"/>
      <c r="P574" s="243"/>
    </row>
    <row r="575" spans="3:16" s="20" customFormat="1" x14ac:dyDescent="0.2">
      <c r="C575" s="243"/>
      <c r="D575" s="243"/>
      <c r="E575" s="1065"/>
      <c r="F575" s="1199"/>
      <c r="H575" s="171"/>
      <c r="K575" s="51"/>
      <c r="P575" s="243"/>
    </row>
    <row r="576" spans="3:16" s="20" customFormat="1" x14ac:dyDescent="0.2">
      <c r="C576" s="243"/>
      <c r="D576" s="243"/>
      <c r="E576" s="1065"/>
      <c r="F576" s="1199"/>
      <c r="H576" s="171"/>
      <c r="K576" s="51"/>
      <c r="P576" s="243"/>
    </row>
    <row r="577" spans="3:16" s="20" customFormat="1" x14ac:dyDescent="0.2">
      <c r="C577" s="243"/>
      <c r="D577" s="243"/>
      <c r="E577" s="1065"/>
      <c r="F577" s="1199"/>
      <c r="H577" s="171"/>
      <c r="K577" s="51"/>
      <c r="P577" s="243"/>
    </row>
    <row r="578" spans="3:16" s="20" customFormat="1" x14ac:dyDescent="0.2">
      <c r="C578" s="243"/>
      <c r="D578" s="243"/>
      <c r="E578" s="1065"/>
      <c r="F578" s="1199"/>
      <c r="H578" s="171"/>
      <c r="K578" s="51"/>
      <c r="P578" s="243"/>
    </row>
    <row r="579" spans="3:16" s="20" customFormat="1" x14ac:dyDescent="0.2">
      <c r="C579" s="243"/>
      <c r="D579" s="243"/>
      <c r="E579" s="1065"/>
      <c r="F579" s="1199"/>
      <c r="H579" s="171"/>
      <c r="K579" s="51"/>
      <c r="P579" s="243"/>
    </row>
    <row r="580" spans="3:16" s="20" customFormat="1" x14ac:dyDescent="0.2">
      <c r="C580" s="243"/>
      <c r="D580" s="243"/>
      <c r="E580" s="1065"/>
      <c r="F580" s="1199"/>
      <c r="H580" s="171"/>
      <c r="K580" s="51"/>
      <c r="P580" s="243"/>
    </row>
    <row r="581" spans="3:16" s="20" customFormat="1" x14ac:dyDescent="0.2">
      <c r="C581" s="243"/>
      <c r="D581" s="243"/>
      <c r="E581" s="1065"/>
      <c r="F581" s="1199"/>
      <c r="H581" s="171"/>
      <c r="K581" s="51"/>
      <c r="P581" s="243"/>
    </row>
    <row r="582" spans="3:16" s="20" customFormat="1" x14ac:dyDescent="0.2">
      <c r="C582" s="243"/>
      <c r="D582" s="243"/>
      <c r="E582" s="1065"/>
      <c r="F582" s="1199"/>
      <c r="H582" s="171"/>
      <c r="K582" s="51"/>
      <c r="P582" s="243"/>
    </row>
    <row r="583" spans="3:16" s="20" customFormat="1" x14ac:dyDescent="0.2">
      <c r="C583" s="243"/>
      <c r="D583" s="243"/>
      <c r="E583" s="1065"/>
      <c r="F583" s="1199"/>
      <c r="H583" s="171"/>
      <c r="K583" s="51"/>
      <c r="P583" s="243"/>
    </row>
    <row r="584" spans="3:16" s="20" customFormat="1" x14ac:dyDescent="0.2">
      <c r="C584" s="243"/>
      <c r="D584" s="243"/>
      <c r="E584" s="1065"/>
      <c r="F584" s="1199"/>
      <c r="H584" s="171"/>
      <c r="K584" s="51"/>
      <c r="P584" s="243"/>
    </row>
    <row r="585" spans="3:16" s="20" customFormat="1" x14ac:dyDescent="0.2">
      <c r="C585" s="243"/>
      <c r="D585" s="243"/>
      <c r="E585" s="1065"/>
      <c r="F585" s="1199"/>
      <c r="H585" s="171"/>
      <c r="K585" s="51"/>
      <c r="P585" s="243"/>
    </row>
    <row r="586" spans="3:16" s="20" customFormat="1" x14ac:dyDescent="0.2">
      <c r="C586" s="243"/>
      <c r="D586" s="243"/>
      <c r="E586" s="1065"/>
      <c r="F586" s="1199"/>
      <c r="H586" s="171"/>
      <c r="K586" s="51"/>
      <c r="P586" s="243"/>
    </row>
    <row r="587" spans="3:16" s="20" customFormat="1" x14ac:dyDescent="0.2">
      <c r="C587" s="243"/>
      <c r="D587" s="243"/>
      <c r="E587" s="1065"/>
      <c r="F587" s="1199"/>
      <c r="H587" s="171"/>
      <c r="K587" s="51"/>
      <c r="P587" s="243"/>
    </row>
    <row r="588" spans="3:16" s="20" customFormat="1" x14ac:dyDescent="0.2">
      <c r="C588" s="243"/>
      <c r="D588" s="243"/>
      <c r="E588" s="1065"/>
      <c r="F588" s="1199"/>
      <c r="H588" s="171"/>
      <c r="K588" s="51"/>
      <c r="P588" s="243"/>
    </row>
    <row r="589" spans="3:16" s="20" customFormat="1" x14ac:dyDescent="0.2">
      <c r="C589" s="243"/>
      <c r="D589" s="243"/>
      <c r="E589" s="1065"/>
      <c r="F589" s="1199"/>
      <c r="H589" s="171"/>
      <c r="K589" s="51"/>
      <c r="P589" s="243"/>
    </row>
    <row r="590" spans="3:16" s="20" customFormat="1" x14ac:dyDescent="0.2">
      <c r="C590" s="243"/>
      <c r="D590" s="243"/>
      <c r="E590" s="1065"/>
      <c r="F590" s="1199"/>
      <c r="H590" s="171"/>
      <c r="K590" s="51"/>
      <c r="P590" s="243"/>
    </row>
    <row r="591" spans="3:16" s="20" customFormat="1" x14ac:dyDescent="0.2">
      <c r="C591" s="243"/>
      <c r="D591" s="243"/>
      <c r="E591" s="1065"/>
      <c r="F591" s="1199"/>
      <c r="H591" s="171"/>
      <c r="K591" s="51"/>
      <c r="P591" s="243"/>
    </row>
    <row r="592" spans="3:16" s="20" customFormat="1" x14ac:dyDescent="0.2">
      <c r="C592" s="243"/>
      <c r="D592" s="243"/>
      <c r="E592" s="1065"/>
      <c r="F592" s="1199"/>
      <c r="H592" s="171"/>
      <c r="K592" s="51"/>
      <c r="P592" s="243"/>
    </row>
    <row r="593" spans="3:16" s="20" customFormat="1" x14ac:dyDescent="0.2">
      <c r="C593" s="243"/>
      <c r="D593" s="243"/>
      <c r="E593" s="1065"/>
      <c r="F593" s="1199"/>
      <c r="H593" s="171"/>
      <c r="K593" s="51"/>
      <c r="P593" s="243"/>
    </row>
    <row r="594" spans="3:16" s="20" customFormat="1" x14ac:dyDescent="0.2">
      <c r="C594" s="243"/>
      <c r="D594" s="243"/>
      <c r="E594" s="1065"/>
      <c r="F594" s="1199"/>
      <c r="H594" s="171"/>
      <c r="K594" s="51"/>
      <c r="P594" s="243"/>
    </row>
    <row r="595" spans="3:16" s="20" customFormat="1" x14ac:dyDescent="0.2">
      <c r="C595" s="243"/>
      <c r="D595" s="243"/>
      <c r="E595" s="1065"/>
      <c r="F595" s="1199"/>
      <c r="H595" s="171"/>
      <c r="K595" s="51"/>
      <c r="P595" s="243"/>
    </row>
    <row r="596" spans="3:16" s="20" customFormat="1" x14ac:dyDescent="0.2">
      <c r="C596" s="243"/>
      <c r="D596" s="243"/>
      <c r="E596" s="1065"/>
      <c r="F596" s="1199"/>
      <c r="H596" s="171"/>
      <c r="K596" s="51"/>
      <c r="P596" s="243"/>
    </row>
    <row r="597" spans="3:16" s="20" customFormat="1" x14ac:dyDescent="0.2">
      <c r="C597" s="243"/>
      <c r="D597" s="243"/>
      <c r="E597" s="1065"/>
      <c r="F597" s="1199"/>
      <c r="H597" s="171"/>
      <c r="K597" s="51"/>
      <c r="P597" s="243"/>
    </row>
    <row r="598" spans="3:16" s="20" customFormat="1" x14ac:dyDescent="0.2">
      <c r="C598" s="243"/>
      <c r="D598" s="243"/>
      <c r="E598" s="1065"/>
      <c r="F598" s="1199"/>
      <c r="H598" s="171"/>
      <c r="K598" s="51"/>
      <c r="P598" s="243"/>
    </row>
    <row r="599" spans="3:16" s="20" customFormat="1" x14ac:dyDescent="0.2">
      <c r="C599" s="243"/>
      <c r="D599" s="243"/>
      <c r="E599" s="1065"/>
      <c r="F599" s="1199"/>
      <c r="H599" s="171"/>
      <c r="K599" s="51"/>
      <c r="P599" s="243"/>
    </row>
    <row r="600" spans="3:16" s="20" customFormat="1" x14ac:dyDescent="0.2">
      <c r="C600" s="243"/>
      <c r="D600" s="243"/>
      <c r="E600" s="1065"/>
      <c r="F600" s="1199"/>
      <c r="H600" s="171"/>
      <c r="K600" s="51"/>
      <c r="P600" s="243"/>
    </row>
    <row r="601" spans="3:16" s="20" customFormat="1" x14ac:dyDescent="0.2">
      <c r="C601" s="243"/>
      <c r="D601" s="243"/>
      <c r="E601" s="1065"/>
      <c r="F601" s="1199"/>
      <c r="H601" s="171"/>
      <c r="K601" s="51"/>
      <c r="P601" s="243"/>
    </row>
    <row r="602" spans="3:16" s="20" customFormat="1" x14ac:dyDescent="0.2">
      <c r="C602" s="243"/>
      <c r="D602" s="243"/>
      <c r="E602" s="1065"/>
      <c r="F602" s="1199"/>
      <c r="H602" s="171"/>
      <c r="K602" s="51"/>
      <c r="P602" s="243"/>
    </row>
    <row r="603" spans="3:16" s="20" customFormat="1" x14ac:dyDescent="0.2">
      <c r="C603" s="243"/>
      <c r="D603" s="243"/>
      <c r="E603" s="1065"/>
      <c r="F603" s="1199"/>
      <c r="H603" s="171"/>
      <c r="K603" s="51"/>
      <c r="P603" s="243"/>
    </row>
    <row r="604" spans="3:16" s="20" customFormat="1" x14ac:dyDescent="0.2">
      <c r="C604" s="243"/>
      <c r="D604" s="243"/>
      <c r="E604" s="1065"/>
      <c r="F604" s="1199"/>
      <c r="H604" s="171"/>
      <c r="K604" s="51"/>
      <c r="P604" s="243"/>
    </row>
    <row r="605" spans="3:16" s="20" customFormat="1" x14ac:dyDescent="0.2">
      <c r="C605" s="243"/>
      <c r="D605" s="243"/>
      <c r="E605" s="1065"/>
      <c r="F605" s="1199"/>
      <c r="H605" s="171"/>
      <c r="K605" s="51"/>
      <c r="P605" s="243"/>
    </row>
    <row r="606" spans="3:16" s="20" customFormat="1" x14ac:dyDescent="0.2">
      <c r="C606" s="243"/>
      <c r="D606" s="243"/>
      <c r="E606" s="1065"/>
      <c r="F606" s="1199"/>
      <c r="H606" s="171"/>
      <c r="K606" s="51"/>
      <c r="P606" s="243"/>
    </row>
    <row r="607" spans="3:16" s="20" customFormat="1" x14ac:dyDescent="0.2">
      <c r="C607" s="243"/>
      <c r="D607" s="243"/>
      <c r="E607" s="1065"/>
      <c r="F607" s="1199"/>
      <c r="H607" s="171"/>
      <c r="K607" s="51"/>
      <c r="P607" s="243"/>
    </row>
    <row r="608" spans="3:16" s="20" customFormat="1" x14ac:dyDescent="0.2">
      <c r="C608" s="243"/>
      <c r="D608" s="243"/>
      <c r="E608" s="1065"/>
      <c r="F608" s="1199"/>
      <c r="H608" s="171"/>
      <c r="K608" s="51"/>
      <c r="P608" s="243"/>
    </row>
    <row r="609" spans="3:16" s="20" customFormat="1" x14ac:dyDescent="0.2">
      <c r="C609" s="243"/>
      <c r="D609" s="243"/>
      <c r="E609" s="1065"/>
      <c r="F609" s="1199"/>
      <c r="H609" s="171"/>
      <c r="K609" s="51"/>
      <c r="P609" s="243"/>
    </row>
    <row r="610" spans="3:16" s="20" customFormat="1" x14ac:dyDescent="0.2">
      <c r="C610" s="243"/>
      <c r="D610" s="243"/>
      <c r="E610" s="1065"/>
      <c r="F610" s="1199"/>
      <c r="H610" s="171"/>
      <c r="K610" s="51"/>
      <c r="P610" s="243"/>
    </row>
    <row r="611" spans="3:16" s="20" customFormat="1" x14ac:dyDescent="0.2">
      <c r="C611" s="243"/>
      <c r="D611" s="243"/>
      <c r="E611" s="1065"/>
      <c r="F611" s="1199"/>
      <c r="H611" s="171"/>
      <c r="K611" s="51"/>
      <c r="P611" s="243"/>
    </row>
    <row r="612" spans="3:16" s="20" customFormat="1" x14ac:dyDescent="0.2">
      <c r="C612" s="243"/>
      <c r="D612" s="243"/>
      <c r="E612" s="1065"/>
      <c r="F612" s="1199"/>
      <c r="H612" s="171"/>
      <c r="K612" s="51"/>
      <c r="P612" s="243"/>
    </row>
    <row r="613" spans="3:16" s="20" customFormat="1" x14ac:dyDescent="0.2">
      <c r="C613" s="243"/>
      <c r="D613" s="243"/>
      <c r="E613" s="1065"/>
      <c r="F613" s="1199"/>
      <c r="H613" s="171"/>
      <c r="K613" s="51"/>
      <c r="P613" s="243"/>
    </row>
    <row r="614" spans="3:16" s="20" customFormat="1" x14ac:dyDescent="0.2">
      <c r="C614" s="243"/>
      <c r="D614" s="243"/>
      <c r="E614" s="1065"/>
      <c r="F614" s="1199"/>
      <c r="H614" s="171"/>
      <c r="K614" s="51"/>
      <c r="P614" s="243"/>
    </row>
    <row r="615" spans="3:16" s="20" customFormat="1" x14ac:dyDescent="0.2">
      <c r="C615" s="243"/>
      <c r="D615" s="243"/>
      <c r="E615" s="1065"/>
      <c r="F615" s="1199"/>
      <c r="H615" s="171"/>
      <c r="K615" s="51"/>
      <c r="P615" s="243"/>
    </row>
    <row r="616" spans="3:16" s="20" customFormat="1" x14ac:dyDescent="0.2">
      <c r="C616" s="243"/>
      <c r="D616" s="243"/>
      <c r="E616" s="1065"/>
      <c r="F616" s="1199"/>
      <c r="H616" s="171"/>
      <c r="K616" s="51"/>
      <c r="P616" s="243"/>
    </row>
    <row r="617" spans="3:16" s="20" customFormat="1" x14ac:dyDescent="0.2">
      <c r="C617" s="243"/>
      <c r="D617" s="243"/>
      <c r="E617" s="1065"/>
      <c r="F617" s="1199"/>
      <c r="H617" s="171"/>
      <c r="K617" s="51"/>
      <c r="P617" s="243"/>
    </row>
    <row r="618" spans="3:16" s="20" customFormat="1" x14ac:dyDescent="0.2">
      <c r="C618" s="243"/>
      <c r="D618" s="243"/>
      <c r="E618" s="1065"/>
      <c r="F618" s="1199"/>
      <c r="H618" s="171"/>
      <c r="K618" s="51"/>
      <c r="P618" s="243"/>
    </row>
    <row r="619" spans="3:16" s="20" customFormat="1" x14ac:dyDescent="0.2">
      <c r="C619" s="243"/>
      <c r="D619" s="243"/>
      <c r="E619" s="1065"/>
      <c r="F619" s="1199"/>
      <c r="H619" s="171"/>
      <c r="K619" s="51"/>
      <c r="P619" s="243"/>
    </row>
    <row r="620" spans="3:16" s="20" customFormat="1" x14ac:dyDescent="0.2">
      <c r="C620" s="243"/>
      <c r="D620" s="243"/>
      <c r="E620" s="1065"/>
      <c r="F620" s="1199"/>
      <c r="H620" s="171"/>
      <c r="K620" s="51"/>
      <c r="P620" s="243"/>
    </row>
    <row r="621" spans="3:16" s="20" customFormat="1" x14ac:dyDescent="0.2">
      <c r="C621" s="243"/>
      <c r="D621" s="243"/>
      <c r="E621" s="1065"/>
      <c r="F621" s="1199"/>
      <c r="H621" s="171"/>
      <c r="K621" s="51"/>
      <c r="P621" s="243"/>
    </row>
    <row r="622" spans="3:16" s="20" customFormat="1" x14ac:dyDescent="0.2">
      <c r="C622" s="243"/>
      <c r="D622" s="243"/>
      <c r="E622" s="1065"/>
      <c r="F622" s="1199"/>
      <c r="H622" s="171"/>
      <c r="K622" s="51"/>
      <c r="P622" s="243"/>
    </row>
    <row r="623" spans="3:16" s="20" customFormat="1" x14ac:dyDescent="0.2">
      <c r="C623" s="243"/>
      <c r="D623" s="243"/>
      <c r="E623" s="1065"/>
      <c r="F623" s="1199"/>
      <c r="H623" s="171"/>
      <c r="K623" s="51"/>
      <c r="P623" s="243"/>
    </row>
    <row r="624" spans="3:16" s="20" customFormat="1" x14ac:dyDescent="0.2">
      <c r="C624" s="243"/>
      <c r="D624" s="243"/>
      <c r="E624" s="1065"/>
      <c r="F624" s="1199"/>
      <c r="H624" s="171"/>
      <c r="K624" s="51"/>
      <c r="P624" s="243"/>
    </row>
    <row r="625" spans="3:16" s="20" customFormat="1" x14ac:dyDescent="0.2">
      <c r="C625" s="243"/>
      <c r="D625" s="243"/>
      <c r="E625" s="1065"/>
      <c r="F625" s="1199"/>
      <c r="H625" s="171"/>
      <c r="K625" s="51"/>
      <c r="P625" s="243"/>
    </row>
    <row r="626" spans="3:16" s="20" customFormat="1" x14ac:dyDescent="0.2">
      <c r="C626" s="243"/>
      <c r="D626" s="243"/>
      <c r="E626" s="1065"/>
      <c r="F626" s="1199"/>
      <c r="H626" s="171"/>
      <c r="K626" s="51"/>
      <c r="P626" s="243"/>
    </row>
    <row r="627" spans="3:16" s="20" customFormat="1" x14ac:dyDescent="0.2">
      <c r="C627" s="243"/>
      <c r="D627" s="243"/>
      <c r="E627" s="1065"/>
      <c r="F627" s="1199"/>
      <c r="H627" s="171"/>
      <c r="K627" s="51"/>
      <c r="P627" s="243"/>
    </row>
    <row r="628" spans="3:16" s="20" customFormat="1" x14ac:dyDescent="0.2">
      <c r="C628" s="243"/>
      <c r="D628" s="243"/>
      <c r="E628" s="1065"/>
      <c r="F628" s="1199"/>
      <c r="H628" s="171"/>
      <c r="K628" s="51"/>
      <c r="P628" s="243"/>
    </row>
    <row r="629" spans="3:16" s="20" customFormat="1" x14ac:dyDescent="0.2">
      <c r="C629" s="243"/>
      <c r="D629" s="243"/>
      <c r="E629" s="1065"/>
      <c r="F629" s="1199"/>
      <c r="H629" s="171"/>
      <c r="K629" s="51"/>
      <c r="P629" s="243"/>
    </row>
    <row r="630" spans="3:16" s="20" customFormat="1" x14ac:dyDescent="0.2">
      <c r="C630" s="243"/>
      <c r="D630" s="243"/>
      <c r="E630" s="1065"/>
      <c r="F630" s="1199"/>
      <c r="H630" s="171"/>
      <c r="K630" s="51"/>
      <c r="P630" s="243"/>
    </row>
    <row r="631" spans="3:16" s="20" customFormat="1" x14ac:dyDescent="0.2">
      <c r="C631" s="243"/>
      <c r="D631" s="243"/>
      <c r="E631" s="1065"/>
      <c r="F631" s="1199"/>
      <c r="H631" s="171"/>
      <c r="K631" s="51"/>
      <c r="P631" s="243"/>
    </row>
    <row r="632" spans="3:16" s="20" customFormat="1" x14ac:dyDescent="0.2">
      <c r="C632" s="243"/>
      <c r="D632" s="243"/>
      <c r="E632" s="1065"/>
      <c r="F632" s="1199"/>
      <c r="H632" s="171"/>
      <c r="K632" s="51"/>
      <c r="P632" s="243"/>
    </row>
    <row r="633" spans="3:16" s="20" customFormat="1" x14ac:dyDescent="0.2">
      <c r="C633" s="243"/>
      <c r="D633" s="243"/>
      <c r="E633" s="1065"/>
      <c r="F633" s="1199"/>
      <c r="H633" s="171"/>
      <c r="K633" s="51"/>
      <c r="P633" s="243"/>
    </row>
    <row r="634" spans="3:16" s="20" customFormat="1" x14ac:dyDescent="0.2">
      <c r="C634" s="243"/>
      <c r="D634" s="243"/>
      <c r="E634" s="1065"/>
      <c r="F634" s="1199"/>
      <c r="H634" s="171"/>
      <c r="K634" s="51"/>
      <c r="P634" s="243"/>
    </row>
    <row r="635" spans="3:16" s="20" customFormat="1" x14ac:dyDescent="0.2">
      <c r="C635" s="243"/>
      <c r="D635" s="243"/>
      <c r="E635" s="1065"/>
      <c r="F635" s="1199"/>
      <c r="H635" s="171"/>
      <c r="K635" s="51"/>
      <c r="P635" s="243"/>
    </row>
    <row r="636" spans="3:16" s="20" customFormat="1" x14ac:dyDescent="0.2">
      <c r="C636" s="243"/>
      <c r="D636" s="243"/>
      <c r="E636" s="1065"/>
      <c r="F636" s="1199"/>
      <c r="H636" s="171"/>
      <c r="K636" s="51"/>
      <c r="P636" s="243"/>
    </row>
    <row r="637" spans="3:16" s="20" customFormat="1" x14ac:dyDescent="0.2">
      <c r="C637" s="243"/>
      <c r="D637" s="243"/>
      <c r="E637" s="1065"/>
      <c r="F637" s="1199"/>
      <c r="H637" s="171"/>
      <c r="K637" s="51"/>
      <c r="P637" s="243"/>
    </row>
    <row r="638" spans="3:16" s="20" customFormat="1" x14ac:dyDescent="0.2">
      <c r="C638" s="243"/>
      <c r="D638" s="243"/>
      <c r="E638" s="1065"/>
      <c r="F638" s="1199"/>
      <c r="H638" s="171"/>
      <c r="K638" s="51"/>
      <c r="P638" s="243"/>
    </row>
    <row r="639" spans="3:16" s="20" customFormat="1" x14ac:dyDescent="0.2">
      <c r="C639" s="243"/>
      <c r="D639" s="243"/>
      <c r="E639" s="1065"/>
      <c r="F639" s="1199"/>
      <c r="H639" s="171"/>
      <c r="K639" s="51"/>
      <c r="P639" s="243"/>
    </row>
    <row r="640" spans="3:16" s="20" customFormat="1" x14ac:dyDescent="0.2">
      <c r="C640" s="243"/>
      <c r="D640" s="243"/>
      <c r="E640" s="1065"/>
      <c r="F640" s="1199"/>
      <c r="H640" s="171"/>
      <c r="K640" s="51"/>
      <c r="P640" s="243"/>
    </row>
    <row r="641" spans="3:16" s="20" customFormat="1" x14ac:dyDescent="0.2">
      <c r="C641" s="243"/>
      <c r="D641" s="243"/>
      <c r="E641" s="1065"/>
      <c r="F641" s="1199"/>
      <c r="H641" s="171"/>
      <c r="K641" s="51"/>
      <c r="P641" s="243"/>
    </row>
    <row r="642" spans="3:16" s="20" customFormat="1" x14ac:dyDescent="0.2">
      <c r="C642" s="243"/>
      <c r="D642" s="243"/>
      <c r="E642" s="1065"/>
      <c r="F642" s="1199"/>
      <c r="H642" s="171"/>
      <c r="K642" s="51"/>
      <c r="P642" s="243"/>
    </row>
    <row r="643" spans="3:16" s="20" customFormat="1" x14ac:dyDescent="0.2">
      <c r="C643" s="243"/>
      <c r="D643" s="243"/>
      <c r="E643" s="1065"/>
      <c r="F643" s="1199"/>
      <c r="H643" s="171"/>
      <c r="K643" s="51"/>
      <c r="P643" s="243"/>
    </row>
    <row r="644" spans="3:16" s="20" customFormat="1" x14ac:dyDescent="0.2">
      <c r="C644" s="243"/>
      <c r="D644" s="243"/>
      <c r="E644" s="1065"/>
      <c r="F644" s="1199"/>
      <c r="H644" s="171"/>
      <c r="K644" s="51"/>
      <c r="P644" s="243"/>
    </row>
    <row r="645" spans="3:16" s="20" customFormat="1" x14ac:dyDescent="0.2">
      <c r="C645" s="243"/>
      <c r="D645" s="243"/>
      <c r="E645" s="1065"/>
      <c r="F645" s="1199"/>
      <c r="H645" s="171"/>
      <c r="K645" s="51"/>
      <c r="P645" s="243"/>
    </row>
    <row r="646" spans="3:16" s="20" customFormat="1" x14ac:dyDescent="0.2">
      <c r="C646" s="243"/>
      <c r="D646" s="243"/>
      <c r="E646" s="1065"/>
      <c r="F646" s="1199"/>
      <c r="H646" s="171"/>
      <c r="K646" s="51"/>
      <c r="P646" s="243"/>
    </row>
    <row r="647" spans="3:16" s="20" customFormat="1" x14ac:dyDescent="0.2">
      <c r="C647" s="243"/>
      <c r="D647" s="243"/>
      <c r="E647" s="1065"/>
      <c r="F647" s="1199"/>
      <c r="H647" s="171"/>
      <c r="K647" s="51"/>
      <c r="P647" s="243"/>
    </row>
    <row r="648" spans="3:16" s="20" customFormat="1" x14ac:dyDescent="0.2">
      <c r="C648" s="243"/>
      <c r="D648" s="243"/>
      <c r="E648" s="1065"/>
      <c r="F648" s="1199"/>
      <c r="H648" s="171"/>
      <c r="K648" s="51"/>
      <c r="P648" s="243"/>
    </row>
    <row r="649" spans="3:16" s="20" customFormat="1" x14ac:dyDescent="0.2">
      <c r="C649" s="243"/>
      <c r="D649" s="243"/>
      <c r="E649" s="1065"/>
      <c r="F649" s="1199"/>
      <c r="H649" s="171"/>
      <c r="K649" s="51"/>
      <c r="P649" s="243"/>
    </row>
    <row r="650" spans="3:16" s="20" customFormat="1" x14ac:dyDescent="0.2">
      <c r="C650" s="243"/>
      <c r="D650" s="243"/>
      <c r="E650" s="1065"/>
      <c r="F650" s="1199"/>
      <c r="H650" s="171"/>
      <c r="K650" s="51"/>
      <c r="P650" s="243"/>
    </row>
    <row r="651" spans="3:16" s="20" customFormat="1" x14ac:dyDescent="0.2">
      <c r="C651" s="243"/>
      <c r="D651" s="243"/>
      <c r="E651" s="1065"/>
      <c r="F651" s="1199"/>
      <c r="H651" s="171"/>
      <c r="K651" s="51"/>
      <c r="P651" s="243"/>
    </row>
    <row r="652" spans="3:16" s="20" customFormat="1" x14ac:dyDescent="0.2">
      <c r="C652" s="243"/>
      <c r="D652" s="243"/>
      <c r="E652" s="1065"/>
      <c r="F652" s="1199"/>
      <c r="H652" s="171"/>
      <c r="K652" s="51"/>
      <c r="P652" s="243"/>
    </row>
    <row r="653" spans="3:16" s="20" customFormat="1" x14ac:dyDescent="0.2">
      <c r="C653" s="243"/>
      <c r="D653" s="243"/>
      <c r="E653" s="1065"/>
      <c r="F653" s="1199"/>
      <c r="H653" s="171"/>
      <c r="K653" s="51"/>
      <c r="P653" s="243"/>
    </row>
    <row r="654" spans="3:16" s="20" customFormat="1" x14ac:dyDescent="0.2">
      <c r="C654" s="243"/>
      <c r="D654" s="243"/>
      <c r="E654" s="1065"/>
      <c r="F654" s="1199"/>
      <c r="H654" s="171"/>
      <c r="K654" s="51"/>
      <c r="P654" s="243"/>
    </row>
    <row r="655" spans="3:16" s="20" customFormat="1" x14ac:dyDescent="0.2">
      <c r="C655" s="243"/>
      <c r="D655" s="243"/>
      <c r="E655" s="1065"/>
      <c r="F655" s="1199"/>
      <c r="H655" s="171"/>
      <c r="K655" s="51"/>
      <c r="P655" s="243"/>
    </row>
    <row r="656" spans="3:16" s="20" customFormat="1" x14ac:dyDescent="0.2">
      <c r="C656" s="243"/>
      <c r="D656" s="243"/>
      <c r="E656" s="1065"/>
      <c r="F656" s="1199"/>
      <c r="H656" s="171"/>
      <c r="K656" s="51"/>
      <c r="P656" s="243"/>
    </row>
    <row r="657" spans="3:16" s="20" customFormat="1" x14ac:dyDescent="0.2">
      <c r="C657" s="243"/>
      <c r="D657" s="243"/>
      <c r="E657" s="1065"/>
      <c r="F657" s="1199"/>
      <c r="H657" s="171"/>
      <c r="K657" s="51"/>
      <c r="P657" s="243"/>
    </row>
    <row r="658" spans="3:16" s="20" customFormat="1" x14ac:dyDescent="0.2">
      <c r="C658" s="243"/>
      <c r="D658" s="243"/>
      <c r="E658" s="1065"/>
      <c r="F658" s="1199"/>
      <c r="H658" s="171"/>
      <c r="K658" s="51"/>
      <c r="P658" s="243"/>
    </row>
    <row r="659" spans="3:16" s="20" customFormat="1" x14ac:dyDescent="0.2">
      <c r="C659" s="243"/>
      <c r="D659" s="243"/>
      <c r="E659" s="1065"/>
      <c r="F659" s="1199"/>
      <c r="H659" s="171"/>
      <c r="K659" s="51"/>
      <c r="P659" s="243"/>
    </row>
    <row r="660" spans="3:16" s="20" customFormat="1" x14ac:dyDescent="0.2">
      <c r="C660" s="243"/>
      <c r="D660" s="243"/>
      <c r="E660" s="1065"/>
      <c r="F660" s="1199"/>
      <c r="H660" s="171"/>
      <c r="K660" s="51"/>
      <c r="P660" s="243"/>
    </row>
    <row r="661" spans="3:16" s="20" customFormat="1" x14ac:dyDescent="0.2">
      <c r="C661" s="243"/>
      <c r="D661" s="243"/>
      <c r="E661" s="1065"/>
      <c r="F661" s="1199"/>
      <c r="H661" s="171"/>
      <c r="K661" s="51"/>
      <c r="P661" s="243"/>
    </row>
    <row r="662" spans="3:16" s="20" customFormat="1" x14ac:dyDescent="0.2">
      <c r="C662" s="243"/>
      <c r="D662" s="243"/>
      <c r="E662" s="1065"/>
      <c r="F662" s="1199"/>
      <c r="H662" s="171"/>
      <c r="K662" s="51"/>
      <c r="P662" s="243"/>
    </row>
    <row r="663" spans="3:16" s="20" customFormat="1" x14ac:dyDescent="0.2">
      <c r="C663" s="243"/>
      <c r="D663" s="243"/>
      <c r="E663" s="1065"/>
      <c r="F663" s="1199"/>
      <c r="H663" s="171"/>
      <c r="K663" s="51"/>
      <c r="P663" s="243"/>
    </row>
    <row r="664" spans="3:16" s="20" customFormat="1" x14ac:dyDescent="0.2">
      <c r="C664" s="243"/>
      <c r="D664" s="243"/>
      <c r="E664" s="1065"/>
      <c r="F664" s="1199"/>
      <c r="H664" s="171"/>
      <c r="K664" s="51"/>
      <c r="P664" s="243"/>
    </row>
    <row r="665" spans="3:16" s="20" customFormat="1" x14ac:dyDescent="0.2">
      <c r="C665" s="243"/>
      <c r="D665" s="243"/>
      <c r="E665" s="1065"/>
      <c r="F665" s="1199"/>
      <c r="H665" s="171"/>
      <c r="K665" s="51"/>
      <c r="P665" s="243"/>
    </row>
    <row r="666" spans="3:16" s="20" customFormat="1" x14ac:dyDescent="0.2">
      <c r="C666" s="243"/>
      <c r="D666" s="243"/>
      <c r="E666" s="1065"/>
      <c r="F666" s="1199"/>
      <c r="H666" s="171"/>
      <c r="K666" s="51"/>
      <c r="P666" s="243"/>
    </row>
    <row r="667" spans="3:16" s="20" customFormat="1" x14ac:dyDescent="0.2">
      <c r="C667" s="243"/>
      <c r="D667" s="243"/>
      <c r="E667" s="1065"/>
      <c r="F667" s="1199"/>
      <c r="H667" s="171"/>
      <c r="K667" s="51"/>
      <c r="P667" s="243"/>
    </row>
    <row r="668" spans="3:16" s="20" customFormat="1" x14ac:dyDescent="0.2">
      <c r="C668" s="243"/>
      <c r="D668" s="243"/>
      <c r="E668" s="1065"/>
      <c r="F668" s="1199"/>
      <c r="H668" s="171"/>
      <c r="K668" s="51"/>
      <c r="P668" s="243"/>
    </row>
    <row r="669" spans="3:16" s="20" customFormat="1" x14ac:dyDescent="0.2">
      <c r="C669" s="243"/>
      <c r="D669" s="243"/>
      <c r="E669" s="1065"/>
      <c r="F669" s="1199"/>
      <c r="H669" s="171"/>
      <c r="K669" s="51"/>
      <c r="P669" s="243"/>
    </row>
    <row r="670" spans="3:16" s="20" customFormat="1" x14ac:dyDescent="0.2">
      <c r="C670" s="243"/>
      <c r="D670" s="243"/>
      <c r="E670" s="1065"/>
      <c r="F670" s="1199"/>
      <c r="H670" s="171"/>
      <c r="K670" s="51"/>
      <c r="P670" s="243"/>
    </row>
    <row r="671" spans="3:16" s="20" customFormat="1" x14ac:dyDescent="0.2">
      <c r="C671" s="243"/>
      <c r="D671" s="243"/>
      <c r="E671" s="1065"/>
      <c r="F671" s="1199"/>
      <c r="H671" s="171"/>
      <c r="K671" s="51"/>
      <c r="P671" s="243"/>
    </row>
    <row r="672" spans="3:16" s="20" customFormat="1" x14ac:dyDescent="0.2">
      <c r="C672" s="243"/>
      <c r="D672" s="243"/>
      <c r="E672" s="1065"/>
      <c r="F672" s="1199"/>
      <c r="H672" s="171"/>
      <c r="K672" s="51"/>
      <c r="P672" s="243"/>
    </row>
    <row r="673" spans="3:16" s="20" customFormat="1" x14ac:dyDescent="0.2">
      <c r="C673" s="243"/>
      <c r="D673" s="243"/>
      <c r="E673" s="1065"/>
      <c r="F673" s="1199"/>
      <c r="H673" s="171"/>
      <c r="K673" s="51"/>
      <c r="P673" s="243"/>
    </row>
    <row r="674" spans="3:16" s="20" customFormat="1" x14ac:dyDescent="0.2">
      <c r="C674" s="243"/>
      <c r="D674" s="243"/>
      <c r="E674" s="1065"/>
      <c r="F674" s="1199"/>
      <c r="H674" s="171"/>
      <c r="K674" s="51"/>
      <c r="P674" s="243"/>
    </row>
    <row r="675" spans="3:16" s="20" customFormat="1" x14ac:dyDescent="0.2">
      <c r="C675" s="243"/>
      <c r="D675" s="243"/>
      <c r="E675" s="1065"/>
      <c r="F675" s="1199"/>
      <c r="H675" s="171"/>
      <c r="K675" s="51"/>
      <c r="P675" s="243"/>
    </row>
    <row r="676" spans="3:16" s="20" customFormat="1" x14ac:dyDescent="0.2">
      <c r="C676" s="243"/>
      <c r="D676" s="243"/>
      <c r="E676" s="1065"/>
      <c r="F676" s="1199"/>
      <c r="H676" s="171"/>
      <c r="K676" s="51"/>
      <c r="P676" s="243"/>
    </row>
    <row r="677" spans="3:16" s="20" customFormat="1" x14ac:dyDescent="0.2">
      <c r="C677" s="243"/>
      <c r="D677" s="243"/>
      <c r="E677" s="1065"/>
      <c r="F677" s="1199"/>
      <c r="H677" s="171"/>
      <c r="K677" s="51"/>
      <c r="P677" s="243"/>
    </row>
    <row r="678" spans="3:16" s="20" customFormat="1" x14ac:dyDescent="0.2">
      <c r="C678" s="243"/>
      <c r="D678" s="243"/>
      <c r="E678" s="1065"/>
      <c r="F678" s="1199"/>
      <c r="H678" s="171"/>
      <c r="K678" s="51"/>
      <c r="P678" s="243"/>
    </row>
    <row r="679" spans="3:16" s="20" customFormat="1" x14ac:dyDescent="0.2">
      <c r="C679" s="243"/>
      <c r="D679" s="243"/>
      <c r="E679" s="1065"/>
      <c r="F679" s="1199"/>
      <c r="H679" s="171"/>
      <c r="K679" s="51"/>
      <c r="P679" s="243"/>
    </row>
    <row r="680" spans="3:16" s="20" customFormat="1" x14ac:dyDescent="0.2">
      <c r="C680" s="243"/>
      <c r="D680" s="243"/>
      <c r="E680" s="1065"/>
      <c r="F680" s="1199"/>
      <c r="H680" s="171"/>
      <c r="K680" s="51"/>
      <c r="P680" s="243"/>
    </row>
    <row r="681" spans="3:16" s="20" customFormat="1" x14ac:dyDescent="0.2">
      <c r="C681" s="243"/>
      <c r="D681" s="243"/>
      <c r="E681" s="1065"/>
      <c r="F681" s="1199"/>
      <c r="H681" s="171"/>
      <c r="K681" s="51"/>
      <c r="P681" s="243"/>
    </row>
    <row r="682" spans="3:16" s="20" customFormat="1" x14ac:dyDescent="0.2">
      <c r="C682" s="243"/>
      <c r="D682" s="243"/>
      <c r="E682" s="1065"/>
      <c r="F682" s="1199"/>
      <c r="H682" s="171"/>
      <c r="K682" s="51"/>
      <c r="P682" s="243"/>
    </row>
    <row r="683" spans="3:16" s="20" customFormat="1" x14ac:dyDescent="0.2">
      <c r="C683" s="243"/>
      <c r="D683" s="243"/>
      <c r="E683" s="1065"/>
      <c r="F683" s="1199"/>
      <c r="H683" s="171"/>
      <c r="K683" s="51"/>
      <c r="P683" s="243"/>
    </row>
    <row r="684" spans="3:16" s="20" customFormat="1" x14ac:dyDescent="0.2">
      <c r="C684" s="243"/>
      <c r="D684" s="243"/>
      <c r="E684" s="1065"/>
      <c r="F684" s="1199"/>
      <c r="H684" s="171"/>
      <c r="K684" s="51"/>
      <c r="P684" s="243"/>
    </row>
    <row r="685" spans="3:16" s="20" customFormat="1" x14ac:dyDescent="0.2">
      <c r="C685" s="243"/>
      <c r="D685" s="243"/>
      <c r="E685" s="1065"/>
      <c r="F685" s="1199"/>
      <c r="H685" s="171"/>
      <c r="K685" s="51"/>
      <c r="P685" s="243"/>
    </row>
    <row r="686" spans="3:16" s="20" customFormat="1" x14ac:dyDescent="0.2">
      <c r="C686" s="243"/>
      <c r="D686" s="243"/>
      <c r="E686" s="1065"/>
      <c r="F686" s="1199"/>
      <c r="H686" s="171"/>
      <c r="K686" s="51"/>
      <c r="P686" s="243"/>
    </row>
    <row r="687" spans="3:16" s="20" customFormat="1" x14ac:dyDescent="0.2">
      <c r="C687" s="243"/>
      <c r="D687" s="243"/>
      <c r="E687" s="1065"/>
      <c r="F687" s="1199"/>
      <c r="H687" s="171"/>
      <c r="K687" s="51"/>
      <c r="P687" s="243"/>
    </row>
    <row r="688" spans="3:16" s="20" customFormat="1" x14ac:dyDescent="0.2">
      <c r="C688" s="243"/>
      <c r="D688" s="243"/>
      <c r="E688" s="1065"/>
      <c r="F688" s="1199"/>
      <c r="H688" s="171"/>
      <c r="K688" s="51"/>
      <c r="P688" s="243"/>
    </row>
    <row r="689" spans="3:16" s="20" customFormat="1" x14ac:dyDescent="0.2">
      <c r="C689" s="243"/>
      <c r="D689" s="243"/>
      <c r="E689" s="1065"/>
      <c r="F689" s="1199"/>
      <c r="H689" s="171"/>
      <c r="K689" s="51"/>
      <c r="P689" s="243"/>
    </row>
    <row r="690" spans="3:16" s="20" customFormat="1" x14ac:dyDescent="0.2">
      <c r="C690" s="243"/>
      <c r="D690" s="243"/>
      <c r="E690" s="1065"/>
      <c r="F690" s="1199"/>
      <c r="H690" s="171"/>
      <c r="K690" s="51"/>
      <c r="P690" s="243"/>
    </row>
    <row r="691" spans="3:16" s="20" customFormat="1" x14ac:dyDescent="0.2">
      <c r="C691" s="243"/>
      <c r="D691" s="243"/>
      <c r="E691" s="1065"/>
      <c r="F691" s="1199"/>
      <c r="H691" s="171"/>
      <c r="K691" s="51"/>
      <c r="P691" s="243"/>
    </row>
    <row r="692" spans="3:16" s="20" customFormat="1" x14ac:dyDescent="0.2">
      <c r="C692" s="243"/>
      <c r="D692" s="243"/>
      <c r="E692" s="1065"/>
      <c r="F692" s="1199"/>
      <c r="H692" s="171"/>
      <c r="K692" s="51"/>
      <c r="P692" s="243"/>
    </row>
    <row r="693" spans="3:16" s="20" customFormat="1" x14ac:dyDescent="0.2">
      <c r="C693" s="243"/>
      <c r="D693" s="243"/>
      <c r="E693" s="1065"/>
      <c r="F693" s="1199"/>
      <c r="H693" s="171"/>
      <c r="K693" s="51"/>
      <c r="P693" s="243"/>
    </row>
    <row r="694" spans="3:16" s="20" customFormat="1" x14ac:dyDescent="0.2">
      <c r="C694" s="243"/>
      <c r="D694" s="243"/>
      <c r="E694" s="1065"/>
      <c r="F694" s="1199"/>
      <c r="H694" s="171"/>
      <c r="K694" s="51"/>
      <c r="P694" s="243"/>
    </row>
    <row r="695" spans="3:16" s="20" customFormat="1" x14ac:dyDescent="0.2">
      <c r="C695" s="243"/>
      <c r="D695" s="243"/>
      <c r="E695" s="1065"/>
      <c r="F695" s="1199"/>
      <c r="H695" s="171"/>
      <c r="K695" s="51"/>
      <c r="P695" s="243"/>
    </row>
    <row r="696" spans="3:16" s="20" customFormat="1" x14ac:dyDescent="0.2">
      <c r="C696" s="243"/>
      <c r="D696" s="243"/>
      <c r="E696" s="1065"/>
      <c r="F696" s="1199"/>
      <c r="H696" s="171"/>
      <c r="K696" s="51"/>
      <c r="P696" s="243"/>
    </row>
    <row r="697" spans="3:16" s="20" customFormat="1" x14ac:dyDescent="0.2">
      <c r="C697" s="243"/>
      <c r="D697" s="243"/>
      <c r="E697" s="1065"/>
      <c r="F697" s="1199"/>
      <c r="H697" s="171"/>
      <c r="K697" s="51"/>
      <c r="P697" s="243"/>
    </row>
    <row r="698" spans="3:16" s="20" customFormat="1" x14ac:dyDescent="0.2">
      <c r="C698" s="243"/>
      <c r="D698" s="243"/>
      <c r="E698" s="1065"/>
      <c r="F698" s="1199"/>
      <c r="H698" s="171"/>
      <c r="K698" s="51"/>
      <c r="P698" s="243"/>
    </row>
    <row r="699" spans="3:16" s="20" customFormat="1" x14ac:dyDescent="0.2">
      <c r="C699" s="243"/>
      <c r="D699" s="243"/>
      <c r="E699" s="1065"/>
      <c r="F699" s="1199"/>
      <c r="H699" s="171"/>
      <c r="K699" s="51"/>
      <c r="P699" s="243"/>
    </row>
    <row r="700" spans="3:16" s="20" customFormat="1" x14ac:dyDescent="0.2">
      <c r="C700" s="243"/>
      <c r="D700" s="243"/>
      <c r="E700" s="1065"/>
      <c r="F700" s="1199"/>
      <c r="H700" s="171"/>
      <c r="K700" s="51"/>
      <c r="P700" s="243"/>
    </row>
    <row r="701" spans="3:16" s="20" customFormat="1" x14ac:dyDescent="0.2">
      <c r="C701" s="243"/>
      <c r="D701" s="243"/>
      <c r="E701" s="1065"/>
      <c r="F701" s="1199"/>
      <c r="H701" s="171"/>
      <c r="K701" s="51"/>
      <c r="P701" s="243"/>
    </row>
    <row r="702" spans="3:16" s="20" customFormat="1" x14ac:dyDescent="0.2">
      <c r="C702" s="243"/>
      <c r="D702" s="243"/>
      <c r="E702" s="1065"/>
      <c r="F702" s="1199"/>
      <c r="H702" s="171"/>
      <c r="K702" s="51"/>
      <c r="P702" s="243"/>
    </row>
    <row r="703" spans="3:16" s="20" customFormat="1" x14ac:dyDescent="0.2">
      <c r="C703" s="243"/>
      <c r="D703" s="243"/>
      <c r="E703" s="1065"/>
      <c r="F703" s="1199"/>
      <c r="H703" s="171"/>
      <c r="K703" s="51"/>
      <c r="P703" s="243"/>
    </row>
    <row r="704" spans="3:16" s="20" customFormat="1" x14ac:dyDescent="0.2">
      <c r="C704" s="243"/>
      <c r="D704" s="243"/>
      <c r="E704" s="1065"/>
      <c r="F704" s="1199"/>
      <c r="H704" s="171"/>
      <c r="K704" s="51"/>
      <c r="P704" s="243"/>
    </row>
    <row r="705" spans="3:16" s="20" customFormat="1" x14ac:dyDescent="0.2">
      <c r="C705" s="243"/>
      <c r="D705" s="243"/>
      <c r="E705" s="1065"/>
      <c r="F705" s="1199"/>
      <c r="H705" s="171"/>
      <c r="K705" s="51"/>
      <c r="P705" s="243"/>
    </row>
    <row r="706" spans="3:16" s="20" customFormat="1" x14ac:dyDescent="0.2">
      <c r="C706" s="243"/>
      <c r="D706" s="243"/>
      <c r="E706" s="1065"/>
      <c r="F706" s="1199"/>
      <c r="H706" s="171"/>
      <c r="K706" s="51"/>
      <c r="P706" s="243"/>
    </row>
    <row r="707" spans="3:16" s="20" customFormat="1" x14ac:dyDescent="0.2">
      <c r="C707" s="243"/>
      <c r="D707" s="243"/>
      <c r="E707" s="1065"/>
      <c r="F707" s="1199"/>
      <c r="H707" s="171"/>
      <c r="K707" s="51"/>
      <c r="P707" s="243"/>
    </row>
    <row r="708" spans="3:16" s="20" customFormat="1" x14ac:dyDescent="0.2">
      <c r="C708" s="243"/>
      <c r="D708" s="243"/>
      <c r="E708" s="1065"/>
      <c r="F708" s="1199"/>
      <c r="H708" s="171"/>
      <c r="K708" s="51"/>
      <c r="P708" s="243"/>
    </row>
    <row r="709" spans="3:16" s="20" customFormat="1" x14ac:dyDescent="0.2">
      <c r="C709" s="243"/>
      <c r="D709" s="243"/>
      <c r="E709" s="1065"/>
      <c r="F709" s="1199"/>
      <c r="H709" s="171"/>
      <c r="K709" s="51"/>
      <c r="P709" s="243"/>
    </row>
    <row r="710" spans="3:16" s="20" customFormat="1" x14ac:dyDescent="0.2">
      <c r="C710" s="243"/>
      <c r="D710" s="243"/>
      <c r="E710" s="1065"/>
      <c r="F710" s="1199"/>
      <c r="H710" s="171"/>
      <c r="K710" s="51"/>
      <c r="P710" s="243"/>
    </row>
    <row r="711" spans="3:16" s="20" customFormat="1" x14ac:dyDescent="0.2">
      <c r="C711" s="243"/>
      <c r="D711" s="243"/>
      <c r="E711" s="1065"/>
      <c r="F711" s="1199"/>
      <c r="H711" s="171"/>
      <c r="K711" s="51"/>
      <c r="P711" s="243"/>
    </row>
    <row r="712" spans="3:16" s="20" customFormat="1" x14ac:dyDescent="0.2">
      <c r="C712" s="243"/>
      <c r="D712" s="243"/>
      <c r="E712" s="1065"/>
      <c r="F712" s="1199"/>
      <c r="H712" s="171"/>
      <c r="K712" s="51"/>
      <c r="P712" s="243"/>
    </row>
    <row r="713" spans="3:16" s="20" customFormat="1" x14ac:dyDescent="0.2">
      <c r="C713" s="243"/>
      <c r="D713" s="243"/>
      <c r="E713" s="1065"/>
      <c r="F713" s="1199"/>
      <c r="H713" s="171"/>
      <c r="K713" s="51"/>
      <c r="P713" s="243"/>
    </row>
    <row r="714" spans="3:16" s="20" customFormat="1" x14ac:dyDescent="0.2">
      <c r="C714" s="243"/>
      <c r="D714" s="243"/>
      <c r="E714" s="1065"/>
      <c r="F714" s="1199"/>
      <c r="H714" s="171"/>
      <c r="K714" s="51"/>
      <c r="P714" s="243"/>
    </row>
    <row r="715" spans="3:16" s="20" customFormat="1" x14ac:dyDescent="0.2">
      <c r="C715" s="243"/>
      <c r="D715" s="243"/>
      <c r="E715" s="1065"/>
      <c r="F715" s="1199"/>
      <c r="H715" s="171"/>
      <c r="K715" s="51"/>
      <c r="P715" s="243"/>
    </row>
    <row r="716" spans="3:16" s="20" customFormat="1" x14ac:dyDescent="0.2">
      <c r="C716" s="243"/>
      <c r="D716" s="243"/>
      <c r="E716" s="1065"/>
      <c r="F716" s="1199"/>
      <c r="H716" s="171"/>
      <c r="K716" s="51"/>
      <c r="P716" s="243"/>
    </row>
    <row r="717" spans="3:16" s="20" customFormat="1" x14ac:dyDescent="0.2">
      <c r="C717" s="243"/>
      <c r="D717" s="243"/>
      <c r="E717" s="1065"/>
      <c r="F717" s="1199"/>
      <c r="H717" s="171"/>
      <c r="K717" s="51"/>
      <c r="P717" s="243"/>
    </row>
  </sheetData>
  <sheetProtection password="CAA3" sheet="1" objects="1" scenarios="1" selectLockedCells="1" autoFilter="0"/>
  <autoFilter ref="A17:R177"/>
  <mergeCells count="6">
    <mergeCell ref="P3:P13"/>
    <mergeCell ref="L14:M14"/>
    <mergeCell ref="G8:J8"/>
    <mergeCell ref="C13:D14"/>
    <mergeCell ref="G14:J14"/>
    <mergeCell ref="G9:J9"/>
  </mergeCells>
  <phoneticPr fontId="3" type="noConversion"/>
  <conditionalFormatting sqref="P18:P177">
    <cfRule type="expression" dxfId="329" priority="1" stopIfTrue="1">
      <formula>$R18</formula>
    </cfRule>
  </conditionalFormatting>
  <conditionalFormatting sqref="L18:L177">
    <cfRule type="expression" dxfId="328" priority="2" stopIfTrue="1">
      <formula>$R18&lt;&gt;0</formula>
    </cfRule>
    <cfRule type="cellIs" dxfId="327" priority="3" stopIfTrue="1" operator="equal">
      <formula>"NO"</formula>
    </cfRule>
  </conditionalFormatting>
  <conditionalFormatting sqref="L11:L12">
    <cfRule type="cellIs" dxfId="326" priority="4" stopIfTrue="1" operator="equal">
      <formula>""</formula>
    </cfRule>
  </conditionalFormatting>
  <conditionalFormatting sqref="L14:M14">
    <cfRule type="expression" dxfId="325" priority="5" stopIfTrue="1">
      <formula>$R$17&lt;&gt;0</formula>
    </cfRule>
  </conditionalFormatting>
  <conditionalFormatting sqref="G18:I28">
    <cfRule type="cellIs" dxfId="324" priority="6" stopIfTrue="1" operator="equal">
      <formula>0</formula>
    </cfRule>
  </conditionalFormatting>
  <conditionalFormatting sqref="C18:D177">
    <cfRule type="cellIs" dxfId="323" priority="7" stopIfTrue="1" operator="equal">
      <formula>"Llam. P1 = NP"</formula>
    </cfRule>
  </conditionalFormatting>
  <conditionalFormatting sqref="L13">
    <cfRule type="expression" dxfId="322" priority="8" stopIfTrue="1">
      <formula>AND($L$11="",$L$12="")</formula>
    </cfRule>
    <cfRule type="cellIs" dxfId="321" priority="9" stopIfTrue="1" operator="greaterThan">
      <formula>0</formula>
    </cfRule>
  </conditionalFormatting>
  <conditionalFormatting sqref="M13">
    <cfRule type="expression" dxfId="320" priority="10" stopIfTrue="1">
      <formula>AND($L$13&lt;&gt;"",$L$13&gt;0)</formula>
    </cfRule>
  </conditionalFormatting>
  <dataValidations count="5">
    <dataValidation allowBlank="1" showInputMessage="1" showErrorMessage="1" errorTitle="VALIDACIÓN DE DATOS" error="Introduce una fecha con formato: dd/mm/aa_x000a_(entre min-max)" sqref="A178:N179 S178:XFD179"/>
    <dataValidation allowBlank="1" showErrorMessage="1" sqref="L5:L7"/>
    <dataValidation type="list" allowBlank="1" showInputMessage="1" showErrorMessage="1" sqref="L18:L177">
      <formula1>"SÍ,NO"</formula1>
    </dataValidation>
    <dataValidation allowBlank="1" showErrorMessage="1" promptTitle="Seleccionar de la lista." prompt=" " sqref="I12"/>
    <dataValidation type="list" allowBlank="1" showInputMessage="1" showErrorMessage="1" sqref="P18:P177">
      <formula1>ObsEntregaExam</formula1>
    </dataValidation>
  </dataValidations>
  <printOptions horizontalCentered="1"/>
  <pageMargins left="0.59055118110236227" right="0.39370078740157483" top="1.1811023622047245" bottom="0.59055118110236227" header="0.31496062992125984" footer="0.31496062992125984"/>
  <pageSetup paperSize="9" scale="75"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00FFFF"/>
  </sheetPr>
  <dimension ref="A1:AZ711"/>
  <sheetViews>
    <sheetView showGridLines="0" defaultGridColor="0" topLeftCell="B1" colorId="22" zoomScaleNormal="100" zoomScaleSheetLayoutView="100" workbookViewId="0">
      <pane ySplit="18" topLeftCell="A19" activePane="bottomLeft" state="frozen"/>
      <selection activeCell="I13" sqref="I13:L13"/>
      <selection pane="bottomLeft" activeCell="F19" sqref="F19"/>
    </sheetView>
  </sheetViews>
  <sheetFormatPr baseColWidth="10" defaultRowHeight="13.5" x14ac:dyDescent="0.25"/>
  <cols>
    <col min="1" max="1" width="8.7109375" style="135" hidden="1" customWidth="1"/>
    <col min="2" max="2" width="0.85546875" style="239" customWidth="1"/>
    <col min="3" max="3" width="3.7109375" style="54" customWidth="1"/>
    <col min="4" max="4" width="11.7109375" style="240" customWidth="1"/>
    <col min="5" max="5" width="2.28515625" style="1326" customWidth="1"/>
    <col min="6" max="6" width="10.7109375" style="300" customWidth="1"/>
    <col min="7" max="7" width="2.7109375" style="1846" customWidth="1"/>
    <col min="8" max="8" width="3.7109375" style="239" customWidth="1"/>
    <col min="9" max="9" width="4.7109375" style="199" customWidth="1"/>
    <col min="10" max="10" width="5.7109375" style="10" customWidth="1"/>
    <col min="11" max="11" width="12.7109375" style="11" customWidth="1"/>
    <col min="12" max="12" width="50.7109375" style="10" customWidth="1"/>
    <col min="13" max="13" width="4.7109375" style="13" customWidth="1"/>
    <col min="14" max="14" width="1.7109375" style="54" customWidth="1"/>
    <col min="15" max="15" width="11.5703125" style="11" hidden="1" customWidth="1"/>
    <col min="16" max="16" width="5.5703125" style="10" hidden="1" customWidth="1"/>
    <col min="17" max="18" width="4.7109375" style="11" hidden="1" customWidth="1"/>
    <col min="19" max="19" width="1.7109375" style="10" customWidth="1"/>
    <col min="20" max="20" width="25.7109375" style="10" customWidth="1"/>
    <col min="21" max="21" width="11.42578125" style="10"/>
    <col min="22" max="22" width="0" style="10" hidden="1" customWidth="1"/>
    <col min="23" max="16384" width="11.42578125" style="10"/>
  </cols>
  <sheetData>
    <row r="1" spans="1:52" ht="5.0999999999999996" customHeight="1" x14ac:dyDescent="0.25">
      <c r="B1" s="1414"/>
      <c r="C1" s="1351"/>
      <c r="D1" s="1413"/>
      <c r="E1" s="1492"/>
      <c r="F1" s="1383"/>
      <c r="G1" s="1836"/>
      <c r="H1" s="1414"/>
      <c r="I1" s="1578"/>
      <c r="J1" s="1351"/>
      <c r="K1" s="1387"/>
      <c r="L1" s="1351"/>
      <c r="M1" s="1388"/>
      <c r="N1" s="1351"/>
      <c r="O1" s="1752"/>
      <c r="P1" s="1753"/>
      <c r="Q1" s="1752"/>
      <c r="R1" s="1752"/>
      <c r="S1" s="1351"/>
      <c r="T1" s="1477" t="s">
        <v>1977</v>
      </c>
      <c r="U1" s="1351"/>
      <c r="V1" s="1351"/>
      <c r="W1" s="1351"/>
      <c r="X1" s="1351"/>
      <c r="Y1" s="1351"/>
      <c r="Z1" s="1351"/>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row>
    <row r="2" spans="1:52" s="137" customFormat="1" ht="15" customHeight="1" x14ac:dyDescent="0.25">
      <c r="A2" s="1394"/>
      <c r="B2" s="1395"/>
      <c r="C2" s="383" t="s">
        <v>584</v>
      </c>
      <c r="D2" s="1406" t="s">
        <v>104</v>
      </c>
      <c r="E2" s="1491"/>
      <c r="F2" s="1406"/>
      <c r="G2" s="1837"/>
      <c r="H2" s="136"/>
      <c r="J2" s="447" t="s">
        <v>612</v>
      </c>
      <c r="K2" s="138" t="str">
        <f>'01_Carga'!$G$4</f>
        <v>INGLÉS  (FI)</v>
      </c>
      <c r="M2" s="138"/>
      <c r="O2" s="1443"/>
      <c r="P2" s="1443"/>
      <c r="Q2" s="1475">
        <v>20</v>
      </c>
      <c r="R2" s="1443"/>
      <c r="S2" s="1476"/>
      <c r="T2" s="2043" t="str">
        <f>IF($Q$18&gt;18,$T$1,"")</f>
        <v/>
      </c>
      <c r="U2" s="1351"/>
      <c r="V2" s="1485" t="s">
        <v>2</v>
      </c>
      <c r="W2" s="1476"/>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row>
    <row r="3" spans="1:52" s="54" customFormat="1" ht="15" customHeight="1" x14ac:dyDescent="0.25">
      <c r="A3" s="1396"/>
      <c r="B3" s="1396"/>
      <c r="C3" s="1294" t="s">
        <v>303</v>
      </c>
      <c r="D3" s="1406"/>
      <c r="E3" s="1491"/>
      <c r="F3" s="1406"/>
      <c r="G3" s="1838"/>
      <c r="H3" s="135"/>
      <c r="J3" s="447" t="s">
        <v>613</v>
      </c>
      <c r="K3" s="138" t="str">
        <f>'01_Carga'!$L$5</f>
        <v/>
      </c>
      <c r="M3" s="139"/>
      <c r="N3" s="141"/>
      <c r="O3" s="1351"/>
      <c r="P3" s="1351"/>
      <c r="Q3" s="1472">
        <v>0</v>
      </c>
      <c r="R3" s="1473">
        <v>1</v>
      </c>
      <c r="S3" s="1480"/>
      <c r="T3" s="2043"/>
      <c r="U3" s="1351"/>
      <c r="V3" s="1486" t="s">
        <v>1</v>
      </c>
      <c r="W3" s="1476"/>
      <c r="X3" s="1351"/>
      <c r="Y3" s="1443"/>
      <c r="Z3" s="1351"/>
      <c r="AA3" s="1351"/>
      <c r="AB3" s="1351"/>
      <c r="AC3" s="1351"/>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row>
    <row r="4" spans="1:52" s="54" customFormat="1" ht="12.75" customHeight="1" x14ac:dyDescent="0.2">
      <c r="A4" s="1356"/>
      <c r="B4" s="1398"/>
      <c r="C4" s="1495"/>
      <c r="D4" s="1406"/>
      <c r="E4" s="1491"/>
      <c r="F4" s="1351"/>
      <c r="G4" s="1836"/>
      <c r="H4" s="135"/>
      <c r="J4" s="448" t="s">
        <v>496</v>
      </c>
      <c r="K4" s="183" t="str">
        <f>'01_Carga'!$G$6</f>
        <v>BURGOS</v>
      </c>
      <c r="M4" s="143"/>
      <c r="O4" s="1351"/>
      <c r="P4" s="1351"/>
      <c r="Q4" s="1474">
        <v>21</v>
      </c>
      <c r="R4" s="1473">
        <v>2</v>
      </c>
      <c r="S4" s="1480"/>
      <c r="T4" s="2043"/>
      <c r="U4" s="1351"/>
      <c r="V4" s="1487" t="b">
        <f>COUNTIF($F$19:F19,F19)=1</f>
        <v>0</v>
      </c>
      <c r="W4" s="1476"/>
      <c r="X4" s="1351"/>
      <c r="Y4" s="1443"/>
      <c r="Z4" s="1351"/>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s="54" customFormat="1" ht="12.75" customHeight="1" x14ac:dyDescent="0.2">
      <c r="A5" s="1356"/>
      <c r="B5" s="1398"/>
      <c r="C5" s="1495"/>
      <c r="D5" s="1351"/>
      <c r="E5" s="1492"/>
      <c r="F5" s="1351"/>
      <c r="G5" s="1836"/>
      <c r="H5" s="135"/>
      <c r="J5" s="449" t="s">
        <v>184</v>
      </c>
      <c r="K5" s="450" t="str">
        <f>'01_Carga'!$G$7</f>
        <v/>
      </c>
      <c r="M5" s="146"/>
      <c r="O5" s="1351"/>
      <c r="P5" s="1351"/>
      <c r="Q5" s="1474">
        <v>41</v>
      </c>
      <c r="R5" s="1473">
        <v>3</v>
      </c>
      <c r="S5" s="1480"/>
      <c r="T5" s="2043"/>
      <c r="U5" s="1351"/>
      <c r="V5" s="1488">
        <f>DCOUNT($F$18:$F$178,1,$V$3:$V$4)</f>
        <v>0</v>
      </c>
      <c r="W5" s="1476"/>
      <c r="X5" s="1351"/>
      <c r="Y5" s="1443"/>
      <c r="Z5" s="1351"/>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s="54" customFormat="1" ht="20.100000000000001" customHeight="1" x14ac:dyDescent="0.25">
      <c r="A6" s="1356"/>
      <c r="B6" s="1398"/>
      <c r="C6" s="1495"/>
      <c r="D6" s="1493" t="s">
        <v>68</v>
      </c>
      <c r="E6" s="1494"/>
      <c r="F6" s="722">
        <v>42539</v>
      </c>
      <c r="G6" s="1836"/>
      <c r="H6" s="2024" t="str">
        <f>IF($O$18&lt;&gt;0,$O$15,"CONVOCATORIA DE ASPIRANTES")</f>
        <v>CONVOCATORIA DE ASPIRANTES</v>
      </c>
      <c r="I6" s="2024"/>
      <c r="J6" s="2024"/>
      <c r="K6" s="2024"/>
      <c r="L6" s="2024"/>
      <c r="M6" s="2024"/>
      <c r="N6" s="1143"/>
      <c r="O6" s="1351"/>
      <c r="P6" s="1351"/>
      <c r="Q6" s="1474">
        <v>61</v>
      </c>
      <c r="R6" s="1473">
        <v>4</v>
      </c>
      <c r="S6" s="1480"/>
      <c r="T6" s="2043"/>
      <c r="U6" s="1351"/>
      <c r="V6" s="2044" t="s">
        <v>191</v>
      </c>
      <c r="W6" s="1476"/>
      <c r="X6" s="1351"/>
      <c r="Y6" s="1443"/>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s="54" customFormat="1" ht="12" customHeight="1" x14ac:dyDescent="0.2">
      <c r="A7" s="1356"/>
      <c r="B7" s="1398"/>
      <c r="C7" s="1496"/>
      <c r="D7" s="1351"/>
      <c r="E7" s="1492"/>
      <c r="F7" s="1351"/>
      <c r="G7" s="1836"/>
      <c r="H7" s="2024"/>
      <c r="I7" s="2024"/>
      <c r="J7" s="2024"/>
      <c r="K7" s="2024"/>
      <c r="L7" s="2024"/>
      <c r="M7" s="2024"/>
      <c r="O7" s="1351"/>
      <c r="P7" s="1351"/>
      <c r="Q7" s="1474">
        <v>81</v>
      </c>
      <c r="R7" s="1473">
        <v>5</v>
      </c>
      <c r="S7" s="1480"/>
      <c r="T7" s="2043"/>
      <c r="U7" s="1351"/>
      <c r="V7" s="2044"/>
      <c r="W7" s="1476"/>
      <c r="X7" s="1351"/>
      <c r="Y7" s="1443"/>
      <c r="Z7" s="1351"/>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s="54" customFormat="1" ht="15" customHeight="1" x14ac:dyDescent="0.2">
      <c r="A8" s="1356"/>
      <c r="B8" s="1351"/>
      <c r="C8" s="710"/>
      <c r="D8" s="895"/>
      <c r="E8" s="895" t="s">
        <v>192</v>
      </c>
      <c r="F8" s="896">
        <f>SUM(N(FREQUENCY(F19:F178,F19:F178)&gt;0))</f>
        <v>0</v>
      </c>
      <c r="G8" s="1836"/>
      <c r="H8" s="2053" t="s">
        <v>552</v>
      </c>
      <c r="I8" s="2053"/>
      <c r="J8" s="2053"/>
      <c r="K8" s="2053"/>
      <c r="L8" s="2053"/>
      <c r="M8" s="2053"/>
      <c r="O8" s="1351"/>
      <c r="P8" s="1351"/>
      <c r="Q8" s="1474">
        <v>101</v>
      </c>
      <c r="R8" s="1473">
        <v>6</v>
      </c>
      <c r="S8" s="1480"/>
      <c r="T8" s="2043"/>
      <c r="U8" s="1351"/>
      <c r="V8" s="1474"/>
      <c r="W8" s="1476"/>
      <c r="X8" s="1351"/>
      <c r="Y8" s="1443"/>
      <c r="Z8" s="1351"/>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s="54" customFormat="1" ht="15" customHeight="1" x14ac:dyDescent="0.2">
      <c r="A9" s="1356"/>
      <c r="B9" s="1398"/>
      <c r="C9" s="892"/>
      <c r="D9" s="893"/>
      <c r="E9" s="893" t="s">
        <v>11</v>
      </c>
      <c r="F9" s="1002">
        <f>COUNTIF(C19:C178,"SÍ")</f>
        <v>0</v>
      </c>
      <c r="G9" s="1836"/>
      <c r="H9" s="2053"/>
      <c r="I9" s="2053"/>
      <c r="J9" s="2053"/>
      <c r="K9" s="2053"/>
      <c r="L9" s="2053"/>
      <c r="M9" s="2053"/>
      <c r="O9" s="1351"/>
      <c r="P9" s="1351"/>
      <c r="Q9" s="1474">
        <v>121</v>
      </c>
      <c r="R9" s="1473">
        <v>7</v>
      </c>
      <c r="S9" s="1480"/>
      <c r="T9" s="2043"/>
      <c r="U9" s="1351"/>
      <c r="V9" s="1485" t="s">
        <v>2</v>
      </c>
      <c r="W9" s="1476"/>
      <c r="X9" s="1351"/>
      <c r="Y9" s="1443"/>
      <c r="Z9" s="1351"/>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row>
    <row r="10" spans="1:52" s="54" customFormat="1" ht="15" customHeight="1" x14ac:dyDescent="0.2">
      <c r="A10" s="1356"/>
      <c r="B10" s="1398"/>
      <c r="C10" s="712"/>
      <c r="D10" s="717"/>
      <c r="E10" s="717" t="s">
        <v>193</v>
      </c>
      <c r="F10" s="1003">
        <f>COUNT(F19:F178)</f>
        <v>0</v>
      </c>
      <c r="G10" s="1836"/>
      <c r="H10" s="2053"/>
      <c r="I10" s="2053"/>
      <c r="J10" s="2053"/>
      <c r="K10" s="2053"/>
      <c r="L10" s="2053"/>
      <c r="M10" s="2053"/>
      <c r="O10" s="1351"/>
      <c r="P10" s="1351"/>
      <c r="Q10" s="1474">
        <v>141</v>
      </c>
      <c r="R10" s="1473">
        <v>8</v>
      </c>
      <c r="S10" s="1480"/>
      <c r="T10" s="2043"/>
      <c r="U10" s="1351"/>
      <c r="V10" s="1474">
        <f t="array" ref="V10">SUM(IF(ISERROR(1/COUNTIF(F19:F178,F19:F178)),0,1/COUNTIF(F19:F178,F19:F178)))</f>
        <v>0</v>
      </c>
      <c r="W10" s="1476"/>
      <c r="X10" s="1351"/>
      <c r="Y10" s="1443"/>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row>
    <row r="11" spans="1:52" s="54" customFormat="1" ht="15" customHeight="1" x14ac:dyDescent="0.2">
      <c r="A11" s="1356"/>
      <c r="B11" s="1398"/>
      <c r="C11" s="714"/>
      <c r="D11" s="718"/>
      <c r="E11" s="718" t="s">
        <v>10</v>
      </c>
      <c r="F11" s="1004">
        <f>F9-F10</f>
        <v>0</v>
      </c>
      <c r="G11" s="1836"/>
      <c r="H11" s="2053"/>
      <c r="I11" s="2053"/>
      <c r="J11" s="2053"/>
      <c r="K11" s="2053"/>
      <c r="L11" s="2053"/>
      <c r="M11" s="2053"/>
      <c r="N11" s="562"/>
      <c r="O11" s="1351"/>
      <c r="P11" s="1351"/>
      <c r="Q11" s="1474">
        <v>161</v>
      </c>
      <c r="R11" s="1473">
        <v>9</v>
      </c>
      <c r="S11" s="1480"/>
      <c r="T11" s="2043"/>
      <c r="U11" s="1351"/>
      <c r="V11" s="1474">
        <f>SUM(N(FREQUENCY(F19:F178,F19:F178)&gt;0))</f>
        <v>0</v>
      </c>
      <c r="W11" s="1476"/>
      <c r="X11" s="1351"/>
      <c r="Y11" s="1443"/>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row>
    <row r="12" spans="1:52" s="54" customFormat="1" ht="4.5" customHeight="1" x14ac:dyDescent="0.2">
      <c r="A12" s="1356"/>
      <c r="B12" s="1398"/>
      <c r="C12" s="1393"/>
      <c r="D12" s="1413"/>
      <c r="E12" s="1492"/>
      <c r="F12" s="1497"/>
      <c r="G12" s="1836"/>
      <c r="H12" s="524"/>
      <c r="I12" s="524"/>
      <c r="J12" s="524"/>
      <c r="K12" s="524"/>
      <c r="L12" s="524"/>
      <c r="M12" s="524"/>
      <c r="N12" s="562"/>
      <c r="O12" s="1351"/>
      <c r="P12" s="1351"/>
      <c r="Q12" s="1474"/>
      <c r="R12" s="1473"/>
      <c r="S12" s="1480"/>
      <c r="T12" s="2043"/>
      <c r="U12" s="1351"/>
      <c r="V12" s="1474"/>
      <c r="W12" s="1476"/>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row>
    <row r="13" spans="1:52" s="54" customFormat="1" ht="20.100000000000001" customHeight="1" x14ac:dyDescent="0.2">
      <c r="A13" s="1356"/>
      <c r="B13" s="1398"/>
      <c r="C13" s="2038" t="s">
        <v>41</v>
      </c>
      <c r="D13" s="2047"/>
      <c r="E13" s="1498"/>
      <c r="F13" s="2050" t="s">
        <v>360</v>
      </c>
      <c r="G13" s="1836"/>
      <c r="H13" s="1136"/>
      <c r="I13" s="367"/>
      <c r="J13" s="435" t="s">
        <v>148</v>
      </c>
      <c r="K13" s="2052" t="str">
        <f>IF(F8&gt;0,SUBTOTAL(4,$F$19:$F$178),"")</f>
        <v/>
      </c>
      <c r="L13" s="2052"/>
      <c r="M13" s="1136"/>
      <c r="N13" s="562"/>
      <c r="O13" s="1351"/>
      <c r="P13" s="1351"/>
      <c r="Q13" s="1387"/>
      <c r="R13" s="1387"/>
      <c r="S13" s="1351"/>
      <c r="T13" s="2043"/>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row>
    <row r="14" spans="1:52" s="137" customFormat="1" ht="20.100000000000001" customHeight="1" x14ac:dyDescent="0.2">
      <c r="A14" s="1394"/>
      <c r="B14" s="1400"/>
      <c r="C14" s="2048"/>
      <c r="D14" s="2049"/>
      <c r="E14" s="1499"/>
      <c r="F14" s="2051"/>
      <c r="G14" s="1837"/>
      <c r="H14" s="1136"/>
      <c r="I14" s="524"/>
      <c r="J14" s="436" t="s">
        <v>149</v>
      </c>
      <c r="K14" s="1142">
        <v>0.375</v>
      </c>
      <c r="L14" s="524"/>
      <c r="M14" s="1136"/>
      <c r="N14" s="438"/>
      <c r="O14" s="1351"/>
      <c r="P14" s="1443"/>
      <c r="Q14" s="1478"/>
      <c r="R14" s="1478"/>
      <c r="S14" s="1443"/>
      <c r="T14" s="2043"/>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row>
    <row r="15" spans="1:52" s="137" customFormat="1" ht="20.100000000000001" customHeight="1" x14ac:dyDescent="0.2">
      <c r="A15" s="1394"/>
      <c r="B15" s="1400"/>
      <c r="C15" s="2048"/>
      <c r="D15" s="2049"/>
      <c r="E15" s="1499"/>
      <c r="F15" s="2051"/>
      <c r="G15" s="1837"/>
      <c r="H15" s="443"/>
      <c r="I15" s="200"/>
      <c r="J15" s="2021" t="s">
        <v>580</v>
      </c>
      <c r="K15" s="2021"/>
      <c r="L15" s="2021"/>
      <c r="M15" s="2021"/>
      <c r="O15" s="1489" t="str">
        <f>IF(O18&gt;0,"No convoque a este aspirante: NO se presentó a la Prueba 1.","")</f>
        <v/>
      </c>
      <c r="P15" s="1443"/>
      <c r="Q15" s="1478"/>
      <c r="R15" s="1478"/>
      <c r="S15" s="1443"/>
      <c r="T15" s="2043"/>
      <c r="U15" s="1443"/>
      <c r="V15" s="1443"/>
      <c r="W15" s="1443"/>
      <c r="X15" s="1443"/>
      <c r="Y15" s="1443"/>
      <c r="Z15" s="1443"/>
      <c r="AA15" s="1443"/>
      <c r="AB15" s="1443"/>
      <c r="AC15" s="1443"/>
      <c r="AD15" s="1443"/>
      <c r="AE15" s="1443"/>
      <c r="AF15" s="1443"/>
      <c r="AG15" s="1443"/>
      <c r="AH15" s="1443"/>
      <c r="AI15" s="1443"/>
      <c r="AJ15" s="1443"/>
      <c r="AK15" s="1443"/>
      <c r="AL15" s="1443"/>
      <c r="AM15" s="1443"/>
      <c r="AN15" s="1443"/>
      <c r="AO15" s="1443"/>
      <c r="AP15" s="1443"/>
      <c r="AQ15" s="1443"/>
      <c r="AR15" s="1443"/>
      <c r="AS15" s="1443"/>
      <c r="AT15" s="1443"/>
      <c r="AU15" s="1443"/>
      <c r="AV15" s="1443"/>
      <c r="AW15" s="1443"/>
      <c r="AX15" s="1443"/>
      <c r="AY15" s="1443"/>
      <c r="AZ15" s="1443"/>
    </row>
    <row r="16" spans="1:52" s="34" customFormat="1" ht="12.75" customHeight="1" x14ac:dyDescent="0.25">
      <c r="A16" s="1490"/>
      <c r="B16" s="1402"/>
      <c r="C16" s="391" t="s">
        <v>471</v>
      </c>
      <c r="D16" s="393"/>
      <c r="E16" s="1500"/>
      <c r="F16" s="2051"/>
      <c r="G16" s="1839"/>
      <c r="H16" s="170"/>
      <c r="I16" s="201"/>
      <c r="J16" s="35" t="s">
        <v>167</v>
      </c>
      <c r="K16" s="36" t="s">
        <v>175</v>
      </c>
      <c r="L16" s="100" t="s">
        <v>156</v>
      </c>
      <c r="M16" s="103"/>
      <c r="O16" s="690" t="s">
        <v>323</v>
      </c>
      <c r="P16" s="1442"/>
      <c r="Q16" s="1469"/>
      <c r="R16" s="1469"/>
      <c r="S16" s="1442"/>
      <c r="T16" s="1442"/>
      <c r="U16" s="1442"/>
      <c r="V16" s="1442"/>
      <c r="W16" s="1442"/>
      <c r="X16" s="1442"/>
      <c r="Y16" s="1442"/>
      <c r="Z16" s="1442"/>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2.75" hidden="1" customHeight="1" x14ac:dyDescent="0.25">
      <c r="A17" s="1490"/>
      <c r="B17" s="1402"/>
      <c r="C17" s="301"/>
      <c r="D17" s="302"/>
      <c r="E17" s="1501"/>
      <c r="F17" s="368"/>
      <c r="G17" s="1839"/>
      <c r="H17" s="170"/>
      <c r="I17" s="201"/>
      <c r="J17" s="105"/>
      <c r="K17" s="106"/>
      <c r="L17" s="106"/>
      <c r="M17" s="107"/>
      <c r="O17" s="691"/>
      <c r="P17" s="1442"/>
      <c r="Q17" s="1469"/>
      <c r="R17" s="1469"/>
      <c r="S17" s="1442"/>
      <c r="T17" s="1442"/>
      <c r="U17" s="1442"/>
      <c r="V17" s="1442"/>
      <c r="W17" s="1442"/>
      <c r="X17" s="1442"/>
      <c r="Y17" s="1442"/>
      <c r="Z17" s="1442"/>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2.75" customHeight="1" x14ac:dyDescent="0.2">
      <c r="A18" s="1490"/>
      <c r="B18" s="1403"/>
      <c r="C18" s="303"/>
      <c r="D18" s="304"/>
      <c r="E18" s="1501"/>
      <c r="F18" s="403" t="s">
        <v>471</v>
      </c>
      <c r="G18" s="1840"/>
      <c r="H18" s="444"/>
      <c r="I18" s="1203" t="s">
        <v>19</v>
      </c>
      <c r="J18" s="44" t="s">
        <v>166</v>
      </c>
      <c r="K18" s="45"/>
      <c r="L18" s="101"/>
      <c r="M18" s="46"/>
      <c r="O18" s="692">
        <f>SUM(O19:O178)</f>
        <v>0</v>
      </c>
      <c r="P18" s="1442"/>
      <c r="Q18" s="1479">
        <f>MAX($Q$19:$Q$178)</f>
        <v>0</v>
      </c>
      <c r="R18" s="1469"/>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7.100000000000001" customHeight="1" x14ac:dyDescent="0.2">
      <c r="A19" s="1404" t="str">
        <f>CONCATENATE('01_Carga'!$M$5,"_",$I19)</f>
        <v>FI__1</v>
      </c>
      <c r="B19" s="1405"/>
      <c r="C19" s="1515" t="str">
        <f>IF('06_PresenLista'!L18&lt;&gt;"",'06_PresenLista'!L18,"")</f>
        <v/>
      </c>
      <c r="D19" s="1461" t="str">
        <f>'06_PresenLista'!Q18</f>
        <v/>
      </c>
      <c r="E19" s="1502" t="str">
        <f>IF(F19&lt;&gt;0,COUNTIF($F$19:F19,F19),"")</f>
        <v/>
      </c>
      <c r="F19" s="1725"/>
      <c r="G19" s="1841" t="str">
        <f>IF(F19&lt;&gt;0,F19,"")</f>
        <v/>
      </c>
      <c r="H19" s="445"/>
      <c r="I19" s="1204">
        <v>1</v>
      </c>
      <c r="J19" s="723" t="str">
        <f>IF(ISERROR(VLOOKUP($A19,Aspirantes!$A:$H,Aspirantes!$E$1,FALSE)),"",VLOOKUP($A19,Aspirantes!$A:$H,Aspirantes!$E$1,FALSE))</f>
        <v/>
      </c>
      <c r="K19" s="724" t="str">
        <f>IF(ISERROR(VLOOKUP($A19,Aspirantes!$A:$H,Aspirantes!$F$1,FALSE)),"",VLOOKUP($A19,Aspirantes!$A:$H,Aspirantes!$F$1,FALSE))</f>
        <v/>
      </c>
      <c r="L19" s="725" t="str">
        <f>IF(ISERROR(VLOOKUP($A19,Aspirantes!$A:$H,Aspirantes!$G$1,FALSE)),"",VLOOKUP($A19,Aspirantes!$A:$H,Aspirantes!$G$1,FALSE))</f>
        <v/>
      </c>
      <c r="M19" s="726"/>
      <c r="N19" s="586"/>
      <c r="O19" s="1469" t="str">
        <f>IF(AND(C19="NO",F19&lt;&gt;0),1,"")</f>
        <v/>
      </c>
      <c r="P19" s="1442"/>
      <c r="Q19" s="1469" t="str">
        <f>IF(F19&lt;&gt;0,IF(COUNTIF($F$19:$F$178,F19)&gt;$Q$2,IF(F19&lt;&gt;0,COUNTIF($F$19:F19,F19),""),""),"")</f>
        <v/>
      </c>
      <c r="R19" s="1469" t="str">
        <f t="shared" ref="R19:R50" si="0">IF(Q19&lt;&gt;"",VLOOKUP(Q19,$Q$3:$R$12,2),"")</f>
        <v/>
      </c>
      <c r="S19" s="1442"/>
      <c r="T19" s="1442"/>
      <c r="U19" s="1442"/>
      <c r="V19" s="1442"/>
      <c r="W19" s="1442"/>
      <c r="X19" s="1442"/>
      <c r="Y19" s="1442"/>
      <c r="Z19" s="1442"/>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7.100000000000001" customHeight="1" x14ac:dyDescent="0.2">
      <c r="A20" s="1404" t="str">
        <f>CONCATENATE('01_Carga'!$M$5,"_",$I20)</f>
        <v>FI__2</v>
      </c>
      <c r="B20" s="1405"/>
      <c r="C20" s="1460" t="str">
        <f>IF('06_PresenLista'!L19&lt;&gt;"",'06_PresenLista'!L19,"")</f>
        <v/>
      </c>
      <c r="D20" s="1461" t="str">
        <f>'06_PresenLista'!Q19</f>
        <v/>
      </c>
      <c r="E20" s="1502" t="str">
        <f>IF(F20&lt;&gt;0,COUNTIF($F$19:F20,F20),"")</f>
        <v/>
      </c>
      <c r="F20" s="1725"/>
      <c r="G20" s="1841" t="str">
        <f t="shared" ref="G20:G83" si="1">IF(F20&lt;&gt;0,F20,"")</f>
        <v/>
      </c>
      <c r="H20" s="445"/>
      <c r="I20" s="1204">
        <v>2</v>
      </c>
      <c r="J20" s="723" t="str">
        <f>IF(ISERROR(VLOOKUP($A20,Aspirantes!$A:$H,Aspirantes!$E$1,FALSE)),"",VLOOKUP($A20,Aspirantes!$A:$H,Aspirantes!$E$1,FALSE))</f>
        <v/>
      </c>
      <c r="K20" s="724" t="str">
        <f>IF(ISERROR(VLOOKUP($A20,Aspirantes!$A:$H,Aspirantes!$F$1,FALSE)),"",VLOOKUP($A20,Aspirantes!$A:$H,Aspirantes!$F$1,FALSE))</f>
        <v/>
      </c>
      <c r="L20" s="725" t="str">
        <f>IF(ISERROR(VLOOKUP($A20,Aspirantes!$A:$H,Aspirantes!$G$1,FALSE)),"",VLOOKUP($A20,Aspirantes!$A:$H,Aspirantes!$G$1,FALSE))</f>
        <v/>
      </c>
      <c r="M20" s="726"/>
      <c r="N20" s="586"/>
      <c r="O20" s="1469" t="str">
        <f>IF(AND(C20="NO",F20&lt;&gt;0),1,"")</f>
        <v/>
      </c>
      <c r="P20" s="1442"/>
      <c r="Q20" s="1469" t="str">
        <f>IF(F20&lt;&gt;0,IF(COUNTIF($F$19:$F$178,F20)&gt;$Q$2,IF(F20&lt;&gt;0,COUNTIF($F$19:F20,F20),""),""),"")</f>
        <v/>
      </c>
      <c r="R20" s="1469" t="str">
        <f t="shared" si="0"/>
        <v/>
      </c>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7.100000000000001" customHeight="1" x14ac:dyDescent="0.2">
      <c r="A21" s="1404" t="str">
        <f>CONCATENATE('01_Carga'!$M$5,"_",$I21)</f>
        <v>FI__3</v>
      </c>
      <c r="B21" s="1405"/>
      <c r="C21" s="1460" t="str">
        <f>IF('06_PresenLista'!L20&lt;&gt;"",'06_PresenLista'!L20,"")</f>
        <v/>
      </c>
      <c r="D21" s="1461" t="str">
        <f>'06_PresenLista'!Q20</f>
        <v/>
      </c>
      <c r="E21" s="1502" t="str">
        <f>IF(F21&lt;&gt;0,COUNTIF($F$19:F21,F21),"")</f>
        <v/>
      </c>
      <c r="F21" s="1725"/>
      <c r="G21" s="1841" t="str">
        <f t="shared" si="1"/>
        <v/>
      </c>
      <c r="H21" s="445"/>
      <c r="I21" s="1204">
        <v>3</v>
      </c>
      <c r="J21" s="723" t="str">
        <f>IF(ISERROR(VLOOKUP($A21,Aspirantes!$A:$H,Aspirantes!$E$1,FALSE)),"",VLOOKUP($A21,Aspirantes!$A:$H,Aspirantes!$E$1,FALSE))</f>
        <v/>
      </c>
      <c r="K21" s="724" t="str">
        <f>IF(ISERROR(VLOOKUP($A21,Aspirantes!$A:$H,Aspirantes!$F$1,FALSE)),"",VLOOKUP($A21,Aspirantes!$A:$H,Aspirantes!$F$1,FALSE))</f>
        <v/>
      </c>
      <c r="L21" s="725" t="str">
        <f>IF(ISERROR(VLOOKUP($A21,Aspirantes!$A:$H,Aspirantes!$G$1,FALSE)),"",VLOOKUP($A21,Aspirantes!$A:$H,Aspirantes!$G$1,FALSE))</f>
        <v/>
      </c>
      <c r="M21" s="726"/>
      <c r="N21" s="586"/>
      <c r="O21" s="1469" t="str">
        <f t="shared" ref="O21:O84" si="2">IF(AND(C21="NO",F21&lt;&gt;0),1,"")</f>
        <v/>
      </c>
      <c r="P21" s="1442"/>
      <c r="Q21" s="1469" t="str">
        <f>IF(F21&lt;&gt;0,IF(COUNTIF($F$19:$F$178,F21)&gt;$Q$2,IF(F21&lt;&gt;0,COUNTIF($F$19:F21,F21),""),""),"")</f>
        <v/>
      </c>
      <c r="R21" s="1469" t="str">
        <f t="shared" si="0"/>
        <v/>
      </c>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7.100000000000001" customHeight="1" x14ac:dyDescent="0.2">
      <c r="A22" s="1404" t="str">
        <f>CONCATENATE('01_Carga'!$M$5,"_",$I22)</f>
        <v>FI__4</v>
      </c>
      <c r="B22" s="1405"/>
      <c r="C22" s="1460" t="str">
        <f>IF('06_PresenLista'!L21&lt;&gt;"",'06_PresenLista'!L21,"")</f>
        <v/>
      </c>
      <c r="D22" s="1461" t="str">
        <f>'06_PresenLista'!Q21</f>
        <v/>
      </c>
      <c r="E22" s="1502" t="str">
        <f>IF(F22&lt;&gt;0,COUNTIF($F$19:F22,F22),"")</f>
        <v/>
      </c>
      <c r="F22" s="1725"/>
      <c r="G22" s="1841" t="str">
        <f t="shared" si="1"/>
        <v/>
      </c>
      <c r="H22" s="445"/>
      <c r="I22" s="1204">
        <v>4</v>
      </c>
      <c r="J22" s="723" t="str">
        <f>IF(ISERROR(VLOOKUP($A22,Aspirantes!$A:$H,Aspirantes!$E$1,FALSE)),"",VLOOKUP($A22,Aspirantes!$A:$H,Aspirantes!$E$1,FALSE))</f>
        <v/>
      </c>
      <c r="K22" s="724" t="str">
        <f>IF(ISERROR(VLOOKUP($A22,Aspirantes!$A:$H,Aspirantes!$F$1,FALSE)),"",VLOOKUP($A22,Aspirantes!$A:$H,Aspirantes!$F$1,FALSE))</f>
        <v/>
      </c>
      <c r="L22" s="725" t="str">
        <f>IF(ISERROR(VLOOKUP($A22,Aspirantes!$A:$H,Aspirantes!$G$1,FALSE)),"",VLOOKUP($A22,Aspirantes!$A:$H,Aspirantes!$G$1,FALSE))</f>
        <v/>
      </c>
      <c r="M22" s="726"/>
      <c r="N22" s="586"/>
      <c r="O22" s="1469" t="str">
        <f t="shared" si="2"/>
        <v/>
      </c>
      <c r="P22" s="1442"/>
      <c r="Q22" s="1469" t="str">
        <f>IF(F22&lt;&gt;0,IF(COUNTIF($F$19:$F$178,F22)&gt;$Q$2,IF(F22&lt;&gt;0,COUNTIF($F$19:F22,F22),""),""),"")</f>
        <v/>
      </c>
      <c r="R22" s="1469" t="str">
        <f t="shared" si="0"/>
        <v/>
      </c>
      <c r="S22" s="1442"/>
      <c r="T22" s="1442"/>
      <c r="U22" s="1442"/>
      <c r="V22" s="1442"/>
      <c r="W22" s="1442"/>
      <c r="X22" s="1442"/>
      <c r="Y22" s="1442"/>
      <c r="Z22" s="1442"/>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7.100000000000001" customHeight="1" x14ac:dyDescent="0.2">
      <c r="A23" s="1404" t="str">
        <f>CONCATENATE('01_Carga'!$M$5,"_",$I23)</f>
        <v>FI__5</v>
      </c>
      <c r="B23" s="1405"/>
      <c r="C23" s="1460" t="str">
        <f>IF('06_PresenLista'!L22&lt;&gt;"",'06_PresenLista'!L22,"")</f>
        <v/>
      </c>
      <c r="D23" s="1461" t="str">
        <f>'06_PresenLista'!Q22</f>
        <v/>
      </c>
      <c r="E23" s="1502" t="str">
        <f>IF(F23&lt;&gt;0,COUNTIF($F$19:F23,F23),"")</f>
        <v/>
      </c>
      <c r="F23" s="1725"/>
      <c r="G23" s="1841" t="str">
        <f t="shared" si="1"/>
        <v/>
      </c>
      <c r="H23" s="445"/>
      <c r="I23" s="1204">
        <v>5</v>
      </c>
      <c r="J23" s="723" t="str">
        <f>IF(ISERROR(VLOOKUP($A23,Aspirantes!$A:$H,Aspirantes!$E$1,FALSE)),"",VLOOKUP($A23,Aspirantes!$A:$H,Aspirantes!$E$1,FALSE))</f>
        <v/>
      </c>
      <c r="K23" s="724" t="str">
        <f>IF(ISERROR(VLOOKUP($A23,Aspirantes!$A:$H,Aspirantes!$F$1,FALSE)),"",VLOOKUP($A23,Aspirantes!$A:$H,Aspirantes!$F$1,FALSE))</f>
        <v/>
      </c>
      <c r="L23" s="725" t="str">
        <f>IF(ISERROR(VLOOKUP($A23,Aspirantes!$A:$H,Aspirantes!$G$1,FALSE)),"",VLOOKUP($A23,Aspirantes!$A:$H,Aspirantes!$G$1,FALSE))</f>
        <v/>
      </c>
      <c r="M23" s="726"/>
      <c r="N23" s="586"/>
      <c r="O23" s="1469" t="str">
        <f t="shared" si="2"/>
        <v/>
      </c>
      <c r="P23" s="1442"/>
      <c r="Q23" s="1469" t="str">
        <f>IF(F23&lt;&gt;0,IF(COUNTIF($F$19:$F$178,F23)&gt;$Q$2,IF(F23&lt;&gt;0,COUNTIF($F$19:F23,F23),""),""),"")</f>
        <v/>
      </c>
      <c r="R23" s="1469" t="str">
        <f t="shared" si="0"/>
        <v/>
      </c>
      <c r="S23" s="1442"/>
      <c r="T23" s="1442"/>
      <c r="U23" s="1442"/>
      <c r="V23" s="1442"/>
      <c r="W23" s="1442"/>
      <c r="X23" s="1442"/>
      <c r="Y23" s="1442"/>
      <c r="Z23" s="1442"/>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7.100000000000001" customHeight="1" x14ac:dyDescent="0.2">
      <c r="A24" s="1404" t="str">
        <f>CONCATENATE('01_Carga'!$M$5,"_",$I24)</f>
        <v>FI__6</v>
      </c>
      <c r="B24" s="1405"/>
      <c r="C24" s="1460" t="str">
        <f>IF('06_PresenLista'!L23&lt;&gt;"",'06_PresenLista'!L23,"")</f>
        <v/>
      </c>
      <c r="D24" s="1461" t="str">
        <f>'06_PresenLista'!Q23</f>
        <v/>
      </c>
      <c r="E24" s="1502" t="str">
        <f>IF(F24&lt;&gt;0,COUNTIF($F$19:F24,F24),"")</f>
        <v/>
      </c>
      <c r="F24" s="1725"/>
      <c r="G24" s="1841" t="str">
        <f t="shared" si="1"/>
        <v/>
      </c>
      <c r="H24" s="445"/>
      <c r="I24" s="1204">
        <v>6</v>
      </c>
      <c r="J24" s="723" t="str">
        <f>IF(ISERROR(VLOOKUP($A24,Aspirantes!$A:$H,Aspirantes!$E$1,FALSE)),"",VLOOKUP($A24,Aspirantes!$A:$H,Aspirantes!$E$1,FALSE))</f>
        <v/>
      </c>
      <c r="K24" s="724" t="str">
        <f>IF(ISERROR(VLOOKUP($A24,Aspirantes!$A:$H,Aspirantes!$F$1,FALSE)),"",VLOOKUP($A24,Aspirantes!$A:$H,Aspirantes!$F$1,FALSE))</f>
        <v/>
      </c>
      <c r="L24" s="725" t="str">
        <f>IF(ISERROR(VLOOKUP($A24,Aspirantes!$A:$H,Aspirantes!$G$1,FALSE)),"",VLOOKUP($A24,Aspirantes!$A:$H,Aspirantes!$G$1,FALSE))</f>
        <v/>
      </c>
      <c r="M24" s="726"/>
      <c r="N24" s="586"/>
      <c r="O24" s="1469" t="str">
        <f t="shared" si="2"/>
        <v/>
      </c>
      <c r="P24" s="1442"/>
      <c r="Q24" s="1469" t="str">
        <f>IF(F24&lt;&gt;0,IF(COUNTIF($F$19:$F$178,F24)&gt;$Q$2,IF(F24&lt;&gt;0,COUNTIF($F$19:F24,F24),""),""),"")</f>
        <v/>
      </c>
      <c r="R24" s="1469" t="str">
        <f t="shared" si="0"/>
        <v/>
      </c>
      <c r="S24" s="1442"/>
      <c r="T24" s="1442"/>
      <c r="U24" s="1442"/>
      <c r="V24" s="1442"/>
      <c r="W24" s="1442"/>
      <c r="X24" s="1442"/>
      <c r="Y24" s="1442"/>
      <c r="Z24" s="1442"/>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7.100000000000001" customHeight="1" x14ac:dyDescent="0.2">
      <c r="A25" s="1404" t="str">
        <f>CONCATENATE('01_Carga'!$M$5,"_",$I25)</f>
        <v>FI__7</v>
      </c>
      <c r="B25" s="1405"/>
      <c r="C25" s="1460" t="str">
        <f>IF('06_PresenLista'!L24&lt;&gt;"",'06_PresenLista'!L24,"")</f>
        <v/>
      </c>
      <c r="D25" s="1461" t="str">
        <f>'06_PresenLista'!Q24</f>
        <v/>
      </c>
      <c r="E25" s="1502" t="str">
        <f>IF(F25&lt;&gt;0,COUNTIF($F$19:F25,F25),"")</f>
        <v/>
      </c>
      <c r="F25" s="1725"/>
      <c r="G25" s="1841" t="str">
        <f t="shared" si="1"/>
        <v/>
      </c>
      <c r="H25" s="445"/>
      <c r="I25" s="1204">
        <v>7</v>
      </c>
      <c r="J25" s="723" t="str">
        <f>IF(ISERROR(VLOOKUP($A25,Aspirantes!$A:$H,Aspirantes!$E$1,FALSE)),"",VLOOKUP($A25,Aspirantes!$A:$H,Aspirantes!$E$1,FALSE))</f>
        <v/>
      </c>
      <c r="K25" s="724" t="str">
        <f>IF(ISERROR(VLOOKUP($A25,Aspirantes!$A:$H,Aspirantes!$F$1,FALSE)),"",VLOOKUP($A25,Aspirantes!$A:$H,Aspirantes!$F$1,FALSE))</f>
        <v/>
      </c>
      <c r="L25" s="725" t="str">
        <f>IF(ISERROR(VLOOKUP($A25,Aspirantes!$A:$H,Aspirantes!$G$1,FALSE)),"",VLOOKUP($A25,Aspirantes!$A:$H,Aspirantes!$G$1,FALSE))</f>
        <v/>
      </c>
      <c r="M25" s="726"/>
      <c r="N25" s="586"/>
      <c r="O25" s="1469" t="str">
        <f t="shared" si="2"/>
        <v/>
      </c>
      <c r="P25" s="1442"/>
      <c r="Q25" s="1469" t="str">
        <f>IF(F25&lt;&gt;0,IF(COUNTIF($F$19:$F$178,F25)&gt;$Q$2,IF(F25&lt;&gt;0,COUNTIF($F$19:F25,F25),""),""),"")</f>
        <v/>
      </c>
      <c r="R25" s="1469" t="str">
        <f t="shared" si="0"/>
        <v/>
      </c>
      <c r="S25" s="1442"/>
      <c r="T25" s="1442"/>
      <c r="U25" s="1442"/>
      <c r="V25" s="1442"/>
      <c r="W25" s="1442"/>
      <c r="X25" s="1442"/>
      <c r="Y25" s="1442"/>
      <c r="Z25" s="1442"/>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7.100000000000001" customHeight="1" x14ac:dyDescent="0.2">
      <c r="A26" s="1404" t="str">
        <f>CONCATENATE('01_Carga'!$M$5,"_",$I26)</f>
        <v>FI__8</v>
      </c>
      <c r="B26" s="1405"/>
      <c r="C26" s="1460" t="str">
        <f>IF('06_PresenLista'!L25&lt;&gt;"",'06_PresenLista'!L25,"")</f>
        <v/>
      </c>
      <c r="D26" s="1461" t="str">
        <f>'06_PresenLista'!Q25</f>
        <v/>
      </c>
      <c r="E26" s="1502" t="str">
        <f>IF(F26&lt;&gt;0,COUNTIF($F$19:F26,F26),"")</f>
        <v/>
      </c>
      <c r="F26" s="1725"/>
      <c r="G26" s="1841" t="str">
        <f t="shared" si="1"/>
        <v/>
      </c>
      <c r="H26" s="445"/>
      <c r="I26" s="1204">
        <v>8</v>
      </c>
      <c r="J26" s="723" t="str">
        <f>IF(ISERROR(VLOOKUP($A26,Aspirantes!$A:$H,Aspirantes!$E$1,FALSE)),"",VLOOKUP($A26,Aspirantes!$A:$H,Aspirantes!$E$1,FALSE))</f>
        <v/>
      </c>
      <c r="K26" s="724" t="str">
        <f>IF(ISERROR(VLOOKUP($A26,Aspirantes!$A:$H,Aspirantes!$F$1,FALSE)),"",VLOOKUP($A26,Aspirantes!$A:$H,Aspirantes!$F$1,FALSE))</f>
        <v/>
      </c>
      <c r="L26" s="725" t="str">
        <f>IF(ISERROR(VLOOKUP($A26,Aspirantes!$A:$H,Aspirantes!$G$1,FALSE)),"",VLOOKUP($A26,Aspirantes!$A:$H,Aspirantes!$G$1,FALSE))</f>
        <v/>
      </c>
      <c r="M26" s="726"/>
      <c r="N26" s="586"/>
      <c r="O26" s="1469" t="str">
        <f t="shared" si="2"/>
        <v/>
      </c>
      <c r="P26" s="1442"/>
      <c r="Q26" s="1469" t="str">
        <f>IF(F26&lt;&gt;0,IF(COUNTIF($F$19:$F$178,F26)&gt;$Q$2,IF(F26&lt;&gt;0,COUNTIF($F$19:F26,F26),""),""),"")</f>
        <v/>
      </c>
      <c r="R26" s="1469" t="str">
        <f t="shared" si="0"/>
        <v/>
      </c>
      <c r="S26" s="1442"/>
      <c r="T26" s="1442"/>
      <c r="U26" s="1442"/>
      <c r="V26" s="1442"/>
      <c r="W26" s="1442"/>
      <c r="X26" s="1442"/>
      <c r="Y26" s="1442"/>
      <c r="Z26" s="1442"/>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7.100000000000001" customHeight="1" x14ac:dyDescent="0.2">
      <c r="A27" s="1404" t="str">
        <f>CONCATENATE('01_Carga'!$M$5,"_",$I27)</f>
        <v>FI__9</v>
      </c>
      <c r="B27" s="1405"/>
      <c r="C27" s="1460" t="str">
        <f>IF('06_PresenLista'!L26&lt;&gt;"",'06_PresenLista'!L26,"")</f>
        <v/>
      </c>
      <c r="D27" s="1461" t="str">
        <f>'06_PresenLista'!Q26</f>
        <v/>
      </c>
      <c r="E27" s="1502" t="str">
        <f>IF(F27&lt;&gt;0,COUNTIF($F$19:F27,F27),"")</f>
        <v/>
      </c>
      <c r="F27" s="1725"/>
      <c r="G27" s="1841" t="str">
        <f t="shared" si="1"/>
        <v/>
      </c>
      <c r="H27" s="445"/>
      <c r="I27" s="1204">
        <v>9</v>
      </c>
      <c r="J27" s="723" t="str">
        <f>IF(ISERROR(VLOOKUP($A27,Aspirantes!$A:$H,Aspirantes!$E$1,FALSE)),"",VLOOKUP($A27,Aspirantes!$A:$H,Aspirantes!$E$1,FALSE))</f>
        <v/>
      </c>
      <c r="K27" s="724" t="str">
        <f>IF(ISERROR(VLOOKUP($A27,Aspirantes!$A:$H,Aspirantes!$F$1,FALSE)),"",VLOOKUP($A27,Aspirantes!$A:$H,Aspirantes!$F$1,FALSE))</f>
        <v/>
      </c>
      <c r="L27" s="725" t="str">
        <f>IF(ISERROR(VLOOKUP($A27,Aspirantes!$A:$H,Aspirantes!$G$1,FALSE)),"",VLOOKUP($A27,Aspirantes!$A:$H,Aspirantes!$G$1,FALSE))</f>
        <v/>
      </c>
      <c r="M27" s="726"/>
      <c r="N27" s="586"/>
      <c r="O27" s="1469" t="str">
        <f t="shared" si="2"/>
        <v/>
      </c>
      <c r="P27" s="1442"/>
      <c r="Q27" s="1469" t="str">
        <f>IF(F27&lt;&gt;0,IF(COUNTIF($F$19:$F$178,F27)&gt;$Q$2,IF(F27&lt;&gt;0,COUNTIF($F$19:F27,F27),""),""),"")</f>
        <v/>
      </c>
      <c r="R27" s="1469" t="str">
        <f t="shared" si="0"/>
        <v/>
      </c>
      <c r="S27" s="1442"/>
      <c r="T27" s="1442"/>
      <c r="U27" s="1442"/>
      <c r="V27" s="1442"/>
      <c r="W27" s="1442"/>
      <c r="X27" s="1442"/>
      <c r="Y27" s="1442"/>
      <c r="Z27" s="1442"/>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7.100000000000001" customHeight="1" x14ac:dyDescent="0.2">
      <c r="A28" s="1404" t="str">
        <f>CONCATENATE('01_Carga'!$M$5,"_",$I28)</f>
        <v>FI__10</v>
      </c>
      <c r="B28" s="1405"/>
      <c r="C28" s="1460" t="str">
        <f>IF('06_PresenLista'!L27&lt;&gt;"",'06_PresenLista'!L27,"")</f>
        <v/>
      </c>
      <c r="D28" s="1461" t="str">
        <f>'06_PresenLista'!Q27</f>
        <v/>
      </c>
      <c r="E28" s="1502" t="str">
        <f>IF(F28&lt;&gt;0,COUNTIF($F$19:F28,F28),"")</f>
        <v/>
      </c>
      <c r="F28" s="1725"/>
      <c r="G28" s="1841" t="str">
        <f t="shared" si="1"/>
        <v/>
      </c>
      <c r="H28" s="445"/>
      <c r="I28" s="1204">
        <v>10</v>
      </c>
      <c r="J28" s="723" t="str">
        <f>IF(ISERROR(VLOOKUP($A28,Aspirantes!$A:$H,Aspirantes!$E$1,FALSE)),"",VLOOKUP($A28,Aspirantes!$A:$H,Aspirantes!$E$1,FALSE))</f>
        <v/>
      </c>
      <c r="K28" s="724" t="str">
        <f>IF(ISERROR(VLOOKUP($A28,Aspirantes!$A:$H,Aspirantes!$F$1,FALSE)),"",VLOOKUP($A28,Aspirantes!$A:$H,Aspirantes!$F$1,FALSE))</f>
        <v/>
      </c>
      <c r="L28" s="725" t="str">
        <f>IF(ISERROR(VLOOKUP($A28,Aspirantes!$A:$H,Aspirantes!$G$1,FALSE)),"",VLOOKUP($A28,Aspirantes!$A:$H,Aspirantes!$G$1,FALSE))</f>
        <v/>
      </c>
      <c r="M28" s="726"/>
      <c r="N28" s="586"/>
      <c r="O28" s="1469" t="str">
        <f t="shared" si="2"/>
        <v/>
      </c>
      <c r="P28" s="1442"/>
      <c r="Q28" s="1469" t="str">
        <f>IF(F28&lt;&gt;0,IF(COUNTIF($F$19:$F$178,F28)&gt;$Q$2,IF(F28&lt;&gt;0,COUNTIF($F$19:F28,F28),""),""),"")</f>
        <v/>
      </c>
      <c r="R28" s="1469" t="str">
        <f t="shared" si="0"/>
        <v/>
      </c>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7.100000000000001" customHeight="1" x14ac:dyDescent="0.2">
      <c r="A29" s="1404" t="str">
        <f>CONCATENATE('01_Carga'!$M$5,"_",$I29)</f>
        <v>FI__11</v>
      </c>
      <c r="B29" s="1405"/>
      <c r="C29" s="1460" t="str">
        <f>IF('06_PresenLista'!L28&lt;&gt;"",'06_PresenLista'!L28,"")</f>
        <v/>
      </c>
      <c r="D29" s="1461" t="str">
        <f>'06_PresenLista'!Q28</f>
        <v/>
      </c>
      <c r="E29" s="1502" t="str">
        <f>IF(F29&lt;&gt;0,COUNTIF($F$19:F29,F29),"")</f>
        <v/>
      </c>
      <c r="F29" s="1725"/>
      <c r="G29" s="1841" t="str">
        <f t="shared" si="1"/>
        <v/>
      </c>
      <c r="H29" s="445"/>
      <c r="I29" s="1204">
        <v>11</v>
      </c>
      <c r="J29" s="723" t="str">
        <f>IF(ISERROR(VLOOKUP($A29,Aspirantes!$A:$H,Aspirantes!$E$1,FALSE)),"",VLOOKUP($A29,Aspirantes!$A:$H,Aspirantes!$E$1,FALSE))</f>
        <v/>
      </c>
      <c r="K29" s="724" t="str">
        <f>IF(ISERROR(VLOOKUP($A29,Aspirantes!$A:$H,Aspirantes!$F$1,FALSE)),"",VLOOKUP($A29,Aspirantes!$A:$H,Aspirantes!$F$1,FALSE))</f>
        <v/>
      </c>
      <c r="L29" s="725" t="str">
        <f>IF(ISERROR(VLOOKUP($A29,Aspirantes!$A:$H,Aspirantes!$G$1,FALSE)),"",VLOOKUP($A29,Aspirantes!$A:$H,Aspirantes!$G$1,FALSE))</f>
        <v/>
      </c>
      <c r="M29" s="726"/>
      <c r="N29" s="586"/>
      <c r="O29" s="1469" t="str">
        <f t="shared" si="2"/>
        <v/>
      </c>
      <c r="P29" s="1442"/>
      <c r="Q29" s="1469" t="str">
        <f>IF(F29&lt;&gt;0,IF(COUNTIF($F$19:$F$178,F29)&gt;$Q$2,IF(F29&lt;&gt;0,COUNTIF($F$19:F29,F29),""),""),"")</f>
        <v/>
      </c>
      <c r="R29" s="1469" t="str">
        <f t="shared" si="0"/>
        <v/>
      </c>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7.100000000000001" customHeight="1" x14ac:dyDescent="0.2">
      <c r="A30" s="1404" t="str">
        <f>CONCATENATE('01_Carga'!$M$5,"_",$I30)</f>
        <v>FI__12</v>
      </c>
      <c r="B30" s="1405"/>
      <c r="C30" s="1460" t="str">
        <f>IF('06_PresenLista'!L29&lt;&gt;"",'06_PresenLista'!L29,"")</f>
        <v/>
      </c>
      <c r="D30" s="1461" t="str">
        <f>'06_PresenLista'!Q29</f>
        <v/>
      </c>
      <c r="E30" s="1502" t="str">
        <f>IF(F30&lt;&gt;0,COUNTIF($F$19:F30,F30),"")</f>
        <v/>
      </c>
      <c r="F30" s="1725"/>
      <c r="G30" s="1841" t="str">
        <f t="shared" si="1"/>
        <v/>
      </c>
      <c r="H30" s="445"/>
      <c r="I30" s="1204">
        <v>12</v>
      </c>
      <c r="J30" s="723" t="str">
        <f>IF(ISERROR(VLOOKUP($A30,Aspirantes!$A:$H,Aspirantes!$E$1,FALSE)),"",VLOOKUP($A30,Aspirantes!$A:$H,Aspirantes!$E$1,FALSE))</f>
        <v/>
      </c>
      <c r="K30" s="724" t="str">
        <f>IF(ISERROR(VLOOKUP($A30,Aspirantes!$A:$H,Aspirantes!$F$1,FALSE)),"",VLOOKUP($A30,Aspirantes!$A:$H,Aspirantes!$F$1,FALSE))</f>
        <v/>
      </c>
      <c r="L30" s="725" t="str">
        <f>IF(ISERROR(VLOOKUP($A30,Aspirantes!$A:$H,Aspirantes!$G$1,FALSE)),"",VLOOKUP($A30,Aspirantes!$A:$H,Aspirantes!$G$1,FALSE))</f>
        <v/>
      </c>
      <c r="M30" s="726"/>
      <c r="N30" s="586"/>
      <c r="O30" s="1469" t="str">
        <f t="shared" si="2"/>
        <v/>
      </c>
      <c r="P30" s="1442"/>
      <c r="Q30" s="1469" t="str">
        <f>IF(F30&lt;&gt;0,IF(COUNTIF($F$19:$F$178,F30)&gt;$Q$2,IF(F30&lt;&gt;0,COUNTIF($F$19:F30,F30),""),""),"")</f>
        <v/>
      </c>
      <c r="R30" s="1469" t="str">
        <f t="shared" si="0"/>
        <v/>
      </c>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7.100000000000001" customHeight="1" x14ac:dyDescent="0.2">
      <c r="A31" s="1404" t="str">
        <f>CONCATENATE('01_Carga'!$M$5,"_",$I31)</f>
        <v>FI__13</v>
      </c>
      <c r="B31" s="1405"/>
      <c r="C31" s="1460" t="str">
        <f>IF('06_PresenLista'!L30&lt;&gt;"",'06_PresenLista'!L30,"")</f>
        <v/>
      </c>
      <c r="D31" s="1461" t="str">
        <f>'06_PresenLista'!Q30</f>
        <v/>
      </c>
      <c r="E31" s="1502" t="str">
        <f>IF(F31&lt;&gt;0,COUNTIF($F$19:F31,F31),"")</f>
        <v/>
      </c>
      <c r="F31" s="1725"/>
      <c r="G31" s="1841" t="str">
        <f t="shared" si="1"/>
        <v/>
      </c>
      <c r="H31" s="445"/>
      <c r="I31" s="1204">
        <v>13</v>
      </c>
      <c r="J31" s="723" t="str">
        <f>IF(ISERROR(VLOOKUP($A31,Aspirantes!$A:$H,Aspirantes!$E$1,FALSE)),"",VLOOKUP($A31,Aspirantes!$A:$H,Aspirantes!$E$1,FALSE))</f>
        <v/>
      </c>
      <c r="K31" s="724" t="str">
        <f>IF(ISERROR(VLOOKUP($A31,Aspirantes!$A:$H,Aspirantes!$F$1,FALSE)),"",VLOOKUP($A31,Aspirantes!$A:$H,Aspirantes!$F$1,FALSE))</f>
        <v/>
      </c>
      <c r="L31" s="725" t="str">
        <f>IF(ISERROR(VLOOKUP($A31,Aspirantes!$A:$H,Aspirantes!$G$1,FALSE)),"",VLOOKUP($A31,Aspirantes!$A:$H,Aspirantes!$G$1,FALSE))</f>
        <v/>
      </c>
      <c r="M31" s="726"/>
      <c r="N31" s="586"/>
      <c r="O31" s="1469" t="str">
        <f t="shared" si="2"/>
        <v/>
      </c>
      <c r="P31" s="1442"/>
      <c r="Q31" s="1469" t="str">
        <f>IF(F31&lt;&gt;0,IF(COUNTIF($F$19:$F$178,F31)&gt;$Q$2,IF(F31&lt;&gt;0,COUNTIF($F$19:F31,F31),""),""),"")</f>
        <v/>
      </c>
      <c r="R31" s="1469" t="str">
        <f t="shared" si="0"/>
        <v/>
      </c>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7.100000000000001" customHeight="1" x14ac:dyDescent="0.2">
      <c r="A32" s="1404" t="str">
        <f>CONCATENATE('01_Carga'!$M$5,"_",$I32)</f>
        <v>FI__14</v>
      </c>
      <c r="B32" s="1405"/>
      <c r="C32" s="1460" t="str">
        <f>IF('06_PresenLista'!L31&lt;&gt;"",'06_PresenLista'!L31,"")</f>
        <v/>
      </c>
      <c r="D32" s="1461" t="str">
        <f>'06_PresenLista'!Q31</f>
        <v/>
      </c>
      <c r="E32" s="1502" t="str">
        <f>IF(F32&lt;&gt;0,COUNTIF($F$19:F32,F32),"")</f>
        <v/>
      </c>
      <c r="F32" s="1725"/>
      <c r="G32" s="1841" t="str">
        <f t="shared" si="1"/>
        <v/>
      </c>
      <c r="H32" s="445"/>
      <c r="I32" s="1204">
        <v>14</v>
      </c>
      <c r="J32" s="723" t="str">
        <f>IF(ISERROR(VLOOKUP($A32,Aspirantes!$A:$H,Aspirantes!$E$1,FALSE)),"",VLOOKUP($A32,Aspirantes!$A:$H,Aspirantes!$E$1,FALSE))</f>
        <v/>
      </c>
      <c r="K32" s="724" t="str">
        <f>IF(ISERROR(VLOOKUP($A32,Aspirantes!$A:$H,Aspirantes!$F$1,FALSE)),"",VLOOKUP($A32,Aspirantes!$A:$H,Aspirantes!$F$1,FALSE))</f>
        <v/>
      </c>
      <c r="L32" s="725" t="str">
        <f>IF(ISERROR(VLOOKUP($A32,Aspirantes!$A:$H,Aspirantes!$G$1,FALSE)),"",VLOOKUP($A32,Aspirantes!$A:$H,Aspirantes!$G$1,FALSE))</f>
        <v/>
      </c>
      <c r="M32" s="726"/>
      <c r="N32" s="586"/>
      <c r="O32" s="1469" t="str">
        <f t="shared" si="2"/>
        <v/>
      </c>
      <c r="P32" s="1442"/>
      <c r="Q32" s="1469" t="str">
        <f>IF(F32&lt;&gt;0,IF(COUNTIF($F$19:$F$178,F32)&gt;$Q$2,IF(F32&lt;&gt;0,COUNTIF($F$19:F32,F32),""),""),"")</f>
        <v/>
      </c>
      <c r="R32" s="1469" t="str">
        <f t="shared" si="0"/>
        <v/>
      </c>
      <c r="S32" s="1442"/>
      <c r="T32" s="1442"/>
      <c r="U32" s="1442"/>
      <c r="V32" s="1442"/>
      <c r="W32" s="1442"/>
      <c r="X32" s="1442"/>
      <c r="Y32" s="1442"/>
      <c r="Z32" s="1442"/>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7.100000000000001" customHeight="1" x14ac:dyDescent="0.2">
      <c r="A33" s="1404" t="str">
        <f>CONCATENATE('01_Carga'!$M$5,"_",$I33)</f>
        <v>FI__15</v>
      </c>
      <c r="B33" s="1405"/>
      <c r="C33" s="1460" t="str">
        <f>IF('06_PresenLista'!L32&lt;&gt;"",'06_PresenLista'!L32,"")</f>
        <v/>
      </c>
      <c r="D33" s="1461" t="str">
        <f>'06_PresenLista'!Q32</f>
        <v/>
      </c>
      <c r="E33" s="1502" t="str">
        <f>IF(F33&lt;&gt;0,COUNTIF($F$19:F33,F33),"")</f>
        <v/>
      </c>
      <c r="F33" s="1725"/>
      <c r="G33" s="1841" t="str">
        <f t="shared" si="1"/>
        <v/>
      </c>
      <c r="H33" s="445"/>
      <c r="I33" s="1204">
        <v>15</v>
      </c>
      <c r="J33" s="723" t="str">
        <f>IF(ISERROR(VLOOKUP($A33,Aspirantes!$A:$H,Aspirantes!$E$1,FALSE)),"",VLOOKUP($A33,Aspirantes!$A:$H,Aspirantes!$E$1,FALSE))</f>
        <v/>
      </c>
      <c r="K33" s="724" t="str">
        <f>IF(ISERROR(VLOOKUP($A33,Aspirantes!$A:$H,Aspirantes!$F$1,FALSE)),"",VLOOKUP($A33,Aspirantes!$A:$H,Aspirantes!$F$1,FALSE))</f>
        <v/>
      </c>
      <c r="L33" s="725" t="str">
        <f>IF(ISERROR(VLOOKUP($A33,Aspirantes!$A:$H,Aspirantes!$G$1,FALSE)),"",VLOOKUP($A33,Aspirantes!$A:$H,Aspirantes!$G$1,FALSE))</f>
        <v/>
      </c>
      <c r="M33" s="726"/>
      <c r="N33" s="586"/>
      <c r="O33" s="1469" t="str">
        <f t="shared" si="2"/>
        <v/>
      </c>
      <c r="P33" s="1442"/>
      <c r="Q33" s="1469" t="str">
        <f>IF(F33&lt;&gt;0,IF(COUNTIF($F$19:$F$178,F33)&gt;$Q$2,IF(F33&lt;&gt;0,COUNTIF($F$19:F33,F33),""),""),"")</f>
        <v/>
      </c>
      <c r="R33" s="1469" t="str">
        <f t="shared" si="0"/>
        <v/>
      </c>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7.100000000000001" customHeight="1" x14ac:dyDescent="0.2">
      <c r="A34" s="1404" t="str">
        <f>CONCATENATE('01_Carga'!$M$5,"_",$I34)</f>
        <v>FI__16</v>
      </c>
      <c r="B34" s="1405"/>
      <c r="C34" s="1460" t="str">
        <f>IF('06_PresenLista'!L33&lt;&gt;"",'06_PresenLista'!L33,"")</f>
        <v/>
      </c>
      <c r="D34" s="1461" t="str">
        <f>'06_PresenLista'!Q33</f>
        <v/>
      </c>
      <c r="E34" s="1502" t="str">
        <f>IF(F34&lt;&gt;0,COUNTIF($F$19:F34,F34),"")</f>
        <v/>
      </c>
      <c r="F34" s="1725"/>
      <c r="G34" s="1841" t="str">
        <f t="shared" si="1"/>
        <v/>
      </c>
      <c r="H34" s="445"/>
      <c r="I34" s="1204">
        <v>16</v>
      </c>
      <c r="J34" s="723" t="str">
        <f>IF(ISERROR(VLOOKUP($A34,Aspirantes!$A:$H,Aspirantes!$E$1,FALSE)),"",VLOOKUP($A34,Aspirantes!$A:$H,Aspirantes!$E$1,FALSE))</f>
        <v/>
      </c>
      <c r="K34" s="724" t="str">
        <f>IF(ISERROR(VLOOKUP($A34,Aspirantes!$A:$H,Aspirantes!$F$1,FALSE)),"",VLOOKUP($A34,Aspirantes!$A:$H,Aspirantes!$F$1,FALSE))</f>
        <v/>
      </c>
      <c r="L34" s="725" t="str">
        <f>IF(ISERROR(VLOOKUP($A34,Aspirantes!$A:$H,Aspirantes!$G$1,FALSE)),"",VLOOKUP($A34,Aspirantes!$A:$H,Aspirantes!$G$1,FALSE))</f>
        <v/>
      </c>
      <c r="M34" s="726"/>
      <c r="N34" s="586"/>
      <c r="O34" s="1469" t="str">
        <f t="shared" si="2"/>
        <v/>
      </c>
      <c r="P34" s="1442"/>
      <c r="Q34" s="1469" t="str">
        <f>IF(F34&lt;&gt;0,IF(COUNTIF($F$19:$F$178,F34)&gt;$Q$2,IF(F34&lt;&gt;0,COUNTIF($F$19:F34,F34),""),""),"")</f>
        <v/>
      </c>
      <c r="R34" s="1469" t="str">
        <f t="shared" si="0"/>
        <v/>
      </c>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7.100000000000001" customHeight="1" x14ac:dyDescent="0.2">
      <c r="A35" s="1404" t="str">
        <f>CONCATENATE('01_Carga'!$M$5,"_",$I35)</f>
        <v>FI__17</v>
      </c>
      <c r="B35" s="1405"/>
      <c r="C35" s="1460" t="str">
        <f>IF('06_PresenLista'!L34&lt;&gt;"",'06_PresenLista'!L34,"")</f>
        <v/>
      </c>
      <c r="D35" s="1461" t="str">
        <f>'06_PresenLista'!Q34</f>
        <v/>
      </c>
      <c r="E35" s="1502" t="str">
        <f>IF(F35&lt;&gt;0,COUNTIF($F$19:F35,F35),"")</f>
        <v/>
      </c>
      <c r="F35" s="1725"/>
      <c r="G35" s="1841" t="str">
        <f t="shared" si="1"/>
        <v/>
      </c>
      <c r="H35" s="445"/>
      <c r="I35" s="1204">
        <v>17</v>
      </c>
      <c r="J35" s="723" t="str">
        <f>IF(ISERROR(VLOOKUP($A35,Aspirantes!$A:$H,Aspirantes!$E$1,FALSE)),"",VLOOKUP($A35,Aspirantes!$A:$H,Aspirantes!$E$1,FALSE))</f>
        <v/>
      </c>
      <c r="K35" s="724" t="str">
        <f>IF(ISERROR(VLOOKUP($A35,Aspirantes!$A:$H,Aspirantes!$F$1,FALSE)),"",VLOOKUP($A35,Aspirantes!$A:$H,Aspirantes!$F$1,FALSE))</f>
        <v/>
      </c>
      <c r="L35" s="725" t="str">
        <f>IF(ISERROR(VLOOKUP($A35,Aspirantes!$A:$H,Aspirantes!$G$1,FALSE)),"",VLOOKUP($A35,Aspirantes!$A:$H,Aspirantes!$G$1,FALSE))</f>
        <v/>
      </c>
      <c r="M35" s="726"/>
      <c r="N35" s="586"/>
      <c r="O35" s="1469" t="str">
        <f t="shared" si="2"/>
        <v/>
      </c>
      <c r="P35" s="1442"/>
      <c r="Q35" s="1469" t="str">
        <f>IF(F35&lt;&gt;0,IF(COUNTIF($F$19:$F$178,F35)&gt;$Q$2,IF(F35&lt;&gt;0,COUNTIF($F$19:F35,F35),""),""),"")</f>
        <v/>
      </c>
      <c r="R35" s="1469" t="str">
        <f t="shared" si="0"/>
        <v/>
      </c>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7.100000000000001" customHeight="1" x14ac:dyDescent="0.2">
      <c r="A36" s="1404" t="str">
        <f>CONCATENATE('01_Carga'!$M$5,"_",$I36)</f>
        <v>FI__18</v>
      </c>
      <c r="B36" s="1405"/>
      <c r="C36" s="1460" t="str">
        <f>IF('06_PresenLista'!L35&lt;&gt;"",'06_PresenLista'!L35,"")</f>
        <v/>
      </c>
      <c r="D36" s="1461" t="str">
        <f>'06_PresenLista'!Q35</f>
        <v/>
      </c>
      <c r="E36" s="1502" t="str">
        <f>IF(F36&lt;&gt;0,COUNTIF($F$19:F36,F36),"")</f>
        <v/>
      </c>
      <c r="F36" s="1725"/>
      <c r="G36" s="1841" t="str">
        <f t="shared" si="1"/>
        <v/>
      </c>
      <c r="H36" s="445"/>
      <c r="I36" s="1204">
        <v>18</v>
      </c>
      <c r="J36" s="723" t="str">
        <f>IF(ISERROR(VLOOKUP($A36,Aspirantes!$A:$H,Aspirantes!$E$1,FALSE)),"",VLOOKUP($A36,Aspirantes!$A:$H,Aspirantes!$E$1,FALSE))</f>
        <v/>
      </c>
      <c r="K36" s="724" t="str">
        <f>IF(ISERROR(VLOOKUP($A36,Aspirantes!$A:$H,Aspirantes!$F$1,FALSE)),"",VLOOKUP($A36,Aspirantes!$A:$H,Aspirantes!$F$1,FALSE))</f>
        <v/>
      </c>
      <c r="L36" s="725" t="str">
        <f>IF(ISERROR(VLOOKUP($A36,Aspirantes!$A:$H,Aspirantes!$G$1,FALSE)),"",VLOOKUP($A36,Aspirantes!$A:$H,Aspirantes!$G$1,FALSE))</f>
        <v/>
      </c>
      <c r="M36" s="726"/>
      <c r="N36" s="586"/>
      <c r="O36" s="1469" t="str">
        <f t="shared" si="2"/>
        <v/>
      </c>
      <c r="P36" s="1442"/>
      <c r="Q36" s="1469" t="str">
        <f>IF(F36&lt;&gt;0,IF(COUNTIF($F$19:$F$178,F36)&gt;$Q$2,IF(F36&lt;&gt;0,COUNTIF($F$19:F36,F36),""),""),"")</f>
        <v/>
      </c>
      <c r="R36" s="1469" t="str">
        <f t="shared" si="0"/>
        <v/>
      </c>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7.100000000000001" customHeight="1" x14ac:dyDescent="0.2">
      <c r="A37" s="1404" t="str">
        <f>CONCATENATE('01_Carga'!$M$5,"_",$I37)</f>
        <v>FI__19</v>
      </c>
      <c r="B37" s="1405"/>
      <c r="C37" s="1460" t="str">
        <f>IF('06_PresenLista'!L36&lt;&gt;"",'06_PresenLista'!L36,"")</f>
        <v/>
      </c>
      <c r="D37" s="1461" t="str">
        <f>'06_PresenLista'!Q36</f>
        <v/>
      </c>
      <c r="E37" s="1502" t="str">
        <f>IF(F37&lt;&gt;0,COUNTIF($F$19:F37,F37),"")</f>
        <v/>
      </c>
      <c r="F37" s="1725"/>
      <c r="G37" s="1841" t="str">
        <f t="shared" si="1"/>
        <v/>
      </c>
      <c r="H37" s="445"/>
      <c r="I37" s="1204">
        <v>19</v>
      </c>
      <c r="J37" s="723" t="str">
        <f>IF(ISERROR(VLOOKUP($A37,Aspirantes!$A:$H,Aspirantes!$E$1,FALSE)),"",VLOOKUP($A37,Aspirantes!$A:$H,Aspirantes!$E$1,FALSE))</f>
        <v/>
      </c>
      <c r="K37" s="724" t="str">
        <f>IF(ISERROR(VLOOKUP($A37,Aspirantes!$A:$H,Aspirantes!$F$1,FALSE)),"",VLOOKUP($A37,Aspirantes!$A:$H,Aspirantes!$F$1,FALSE))</f>
        <v/>
      </c>
      <c r="L37" s="725" t="str">
        <f>IF(ISERROR(VLOOKUP($A37,Aspirantes!$A:$H,Aspirantes!$G$1,FALSE)),"",VLOOKUP($A37,Aspirantes!$A:$H,Aspirantes!$G$1,FALSE))</f>
        <v/>
      </c>
      <c r="M37" s="726"/>
      <c r="N37" s="586"/>
      <c r="O37" s="1469" t="str">
        <f t="shared" si="2"/>
        <v/>
      </c>
      <c r="P37" s="1442"/>
      <c r="Q37" s="1469" t="str">
        <f>IF(F37&lt;&gt;0,IF(COUNTIF($F$19:$F$178,F37)&gt;$Q$2,IF(F37&lt;&gt;0,COUNTIF($F$19:F37,F37),""),""),"")</f>
        <v/>
      </c>
      <c r="R37" s="1469" t="str">
        <f t="shared" si="0"/>
        <v/>
      </c>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7.100000000000001" customHeight="1" x14ac:dyDescent="0.2">
      <c r="A38" s="1404" t="str">
        <f>CONCATENATE('01_Carga'!$M$5,"_",$I38)</f>
        <v>FI__20</v>
      </c>
      <c r="B38" s="1405"/>
      <c r="C38" s="1460" t="str">
        <f>IF('06_PresenLista'!L37&lt;&gt;"",'06_PresenLista'!L37,"")</f>
        <v/>
      </c>
      <c r="D38" s="1461" t="str">
        <f>'06_PresenLista'!Q37</f>
        <v/>
      </c>
      <c r="E38" s="1502" t="str">
        <f>IF(F38&lt;&gt;0,COUNTIF($F$19:F38,F38),"")</f>
        <v/>
      </c>
      <c r="F38" s="1725"/>
      <c r="G38" s="1841" t="str">
        <f t="shared" si="1"/>
        <v/>
      </c>
      <c r="H38" s="445"/>
      <c r="I38" s="1204">
        <v>20</v>
      </c>
      <c r="J38" s="723" t="str">
        <f>IF(ISERROR(VLOOKUP($A38,Aspirantes!$A:$H,Aspirantes!$E$1,FALSE)),"",VLOOKUP($A38,Aspirantes!$A:$H,Aspirantes!$E$1,FALSE))</f>
        <v/>
      </c>
      <c r="K38" s="724" t="str">
        <f>IF(ISERROR(VLOOKUP($A38,Aspirantes!$A:$H,Aspirantes!$F$1,FALSE)),"",VLOOKUP($A38,Aspirantes!$A:$H,Aspirantes!$F$1,FALSE))</f>
        <v/>
      </c>
      <c r="L38" s="725" t="str">
        <f>IF(ISERROR(VLOOKUP($A38,Aspirantes!$A:$H,Aspirantes!$G$1,FALSE)),"",VLOOKUP($A38,Aspirantes!$A:$H,Aspirantes!$G$1,FALSE))</f>
        <v/>
      </c>
      <c r="M38" s="726"/>
      <c r="N38" s="586"/>
      <c r="O38" s="1469" t="str">
        <f t="shared" si="2"/>
        <v/>
      </c>
      <c r="P38" s="1442"/>
      <c r="Q38" s="1469" t="str">
        <f>IF(F38&lt;&gt;0,IF(COUNTIF($F$19:$F$178,F38)&gt;$Q$2,IF(F38&lt;&gt;0,COUNTIF($F$19:F38,F38),""),""),"")</f>
        <v/>
      </c>
      <c r="R38" s="1469" t="str">
        <f t="shared" si="0"/>
        <v/>
      </c>
      <c r="S38" s="1442"/>
      <c r="T38" s="1442"/>
      <c r="U38" s="1442"/>
      <c r="V38" s="1442"/>
      <c r="W38" s="1442"/>
      <c r="X38" s="1442"/>
      <c r="Y38" s="1442"/>
      <c r="Z38" s="1442"/>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7.100000000000001" customHeight="1" x14ac:dyDescent="0.2">
      <c r="A39" s="1404" t="str">
        <f>CONCATENATE('01_Carga'!$M$5,"_",$I39)</f>
        <v>FI__21</v>
      </c>
      <c r="B39" s="1405"/>
      <c r="C39" s="1460" t="str">
        <f>IF('06_PresenLista'!L38&lt;&gt;"",'06_PresenLista'!L38,"")</f>
        <v/>
      </c>
      <c r="D39" s="1461" t="str">
        <f>'06_PresenLista'!Q38</f>
        <v/>
      </c>
      <c r="E39" s="1502" t="str">
        <f>IF(F39&lt;&gt;0,COUNTIF($F$19:F39,F39),"")</f>
        <v/>
      </c>
      <c r="F39" s="1725"/>
      <c r="G39" s="1841" t="str">
        <f t="shared" si="1"/>
        <v/>
      </c>
      <c r="H39" s="445"/>
      <c r="I39" s="1204">
        <v>21</v>
      </c>
      <c r="J39" s="723" t="str">
        <f>IF(ISERROR(VLOOKUP($A39,Aspirantes!$A:$H,Aspirantes!$E$1,FALSE)),"",VLOOKUP($A39,Aspirantes!$A:$H,Aspirantes!$E$1,FALSE))</f>
        <v/>
      </c>
      <c r="K39" s="724" t="str">
        <f>IF(ISERROR(VLOOKUP($A39,Aspirantes!$A:$H,Aspirantes!$F$1,FALSE)),"",VLOOKUP($A39,Aspirantes!$A:$H,Aspirantes!$F$1,FALSE))</f>
        <v/>
      </c>
      <c r="L39" s="725" t="str">
        <f>IF(ISERROR(VLOOKUP($A39,Aspirantes!$A:$H,Aspirantes!$G$1,FALSE)),"",VLOOKUP($A39,Aspirantes!$A:$H,Aspirantes!$G$1,FALSE))</f>
        <v/>
      </c>
      <c r="M39" s="726"/>
      <c r="N39" s="586"/>
      <c r="O39" s="1469" t="str">
        <f t="shared" si="2"/>
        <v/>
      </c>
      <c r="P39" s="1442"/>
      <c r="Q39" s="1469" t="str">
        <f>IF(F39&lt;&gt;0,IF(COUNTIF($F$19:$F$178,F39)&gt;$Q$2,IF(F39&lt;&gt;0,COUNTIF($F$19:F39,F39),""),""),"")</f>
        <v/>
      </c>
      <c r="R39" s="1469" t="str">
        <f t="shared" si="0"/>
        <v/>
      </c>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7.100000000000001" customHeight="1" x14ac:dyDescent="0.2">
      <c r="A40" s="1404" t="str">
        <f>CONCATENATE('01_Carga'!$M$5,"_",$I40)</f>
        <v>FI__22</v>
      </c>
      <c r="B40" s="1405"/>
      <c r="C40" s="1460" t="str">
        <f>IF('06_PresenLista'!L39&lt;&gt;"",'06_PresenLista'!L39,"")</f>
        <v/>
      </c>
      <c r="D40" s="1461" t="str">
        <f>'06_PresenLista'!Q39</f>
        <v/>
      </c>
      <c r="E40" s="1502" t="str">
        <f>IF(F40&lt;&gt;0,COUNTIF($F$19:F40,F40),"")</f>
        <v/>
      </c>
      <c r="F40" s="1725"/>
      <c r="G40" s="1841" t="str">
        <f t="shared" si="1"/>
        <v/>
      </c>
      <c r="H40" s="445"/>
      <c r="I40" s="1204">
        <v>22</v>
      </c>
      <c r="J40" s="723" t="str">
        <f>IF(ISERROR(VLOOKUP($A40,Aspirantes!$A:$H,Aspirantes!$E$1,FALSE)),"",VLOOKUP($A40,Aspirantes!$A:$H,Aspirantes!$E$1,FALSE))</f>
        <v/>
      </c>
      <c r="K40" s="724" t="str">
        <f>IF(ISERROR(VLOOKUP($A40,Aspirantes!$A:$H,Aspirantes!$F$1,FALSE)),"",VLOOKUP($A40,Aspirantes!$A:$H,Aspirantes!$F$1,FALSE))</f>
        <v/>
      </c>
      <c r="L40" s="725" t="str">
        <f>IF(ISERROR(VLOOKUP($A40,Aspirantes!$A:$H,Aspirantes!$G$1,FALSE)),"",VLOOKUP($A40,Aspirantes!$A:$H,Aspirantes!$G$1,FALSE))</f>
        <v/>
      </c>
      <c r="M40" s="726"/>
      <c r="N40" s="586"/>
      <c r="O40" s="1469" t="str">
        <f t="shared" si="2"/>
        <v/>
      </c>
      <c r="P40" s="1442"/>
      <c r="Q40" s="1469" t="str">
        <f>IF(F40&lt;&gt;0,IF(COUNTIF($F$19:$F$178,F40)&gt;$Q$2,IF(F40&lt;&gt;0,COUNTIF($F$19:F40,F40),""),""),"")</f>
        <v/>
      </c>
      <c r="R40" s="1469" t="str">
        <f t="shared" si="0"/>
        <v/>
      </c>
      <c r="S40" s="1442"/>
      <c r="T40" s="144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7.100000000000001" customHeight="1" x14ac:dyDescent="0.2">
      <c r="A41" s="1404" t="str">
        <f>CONCATENATE('01_Carga'!$M$5,"_",$I41)</f>
        <v>FI__23</v>
      </c>
      <c r="B41" s="1405"/>
      <c r="C41" s="1460" t="str">
        <f>IF('06_PresenLista'!L40&lt;&gt;"",'06_PresenLista'!L40,"")</f>
        <v/>
      </c>
      <c r="D41" s="1461" t="str">
        <f>'06_PresenLista'!Q40</f>
        <v/>
      </c>
      <c r="E41" s="1502" t="str">
        <f>IF(F41&lt;&gt;0,COUNTIF($F$19:F41,F41),"")</f>
        <v/>
      </c>
      <c r="F41" s="1725"/>
      <c r="G41" s="1841" t="str">
        <f t="shared" si="1"/>
        <v/>
      </c>
      <c r="H41" s="445"/>
      <c r="I41" s="1204">
        <v>23</v>
      </c>
      <c r="J41" s="723" t="str">
        <f>IF(ISERROR(VLOOKUP($A41,Aspirantes!$A:$H,Aspirantes!$E$1,FALSE)),"",VLOOKUP($A41,Aspirantes!$A:$H,Aspirantes!$E$1,FALSE))</f>
        <v/>
      </c>
      <c r="K41" s="724" t="str">
        <f>IF(ISERROR(VLOOKUP($A41,Aspirantes!$A:$H,Aspirantes!$F$1,FALSE)),"",VLOOKUP($A41,Aspirantes!$A:$H,Aspirantes!$F$1,FALSE))</f>
        <v/>
      </c>
      <c r="L41" s="725" t="str">
        <f>IF(ISERROR(VLOOKUP($A41,Aspirantes!$A:$H,Aspirantes!$G$1,FALSE)),"",VLOOKUP($A41,Aspirantes!$A:$H,Aspirantes!$G$1,FALSE))</f>
        <v/>
      </c>
      <c r="M41" s="726"/>
      <c r="N41" s="586"/>
      <c r="O41" s="1469" t="str">
        <f t="shared" si="2"/>
        <v/>
      </c>
      <c r="P41" s="1442"/>
      <c r="Q41" s="1469" t="str">
        <f>IF(F41&lt;&gt;0,IF(COUNTIF($F$19:$F$178,F41)&gt;$Q$2,IF(F41&lt;&gt;0,COUNTIF($F$19:F41,F41),""),""),"")</f>
        <v/>
      </c>
      <c r="R41" s="1469" t="str">
        <f t="shared" si="0"/>
        <v/>
      </c>
      <c r="S41" s="1442"/>
      <c r="T41" s="1442"/>
      <c r="U41" s="1442"/>
      <c r="V41" s="1442"/>
      <c r="W41" s="1442"/>
      <c r="X41" s="1442"/>
      <c r="Y41" s="1442"/>
      <c r="Z41" s="1442"/>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7.100000000000001" customHeight="1" x14ac:dyDescent="0.2">
      <c r="A42" s="1404" t="str">
        <f>CONCATENATE('01_Carga'!$M$5,"_",$I42)</f>
        <v>FI__24</v>
      </c>
      <c r="B42" s="1405"/>
      <c r="C42" s="1460" t="str">
        <f>IF('06_PresenLista'!L41&lt;&gt;"",'06_PresenLista'!L41,"")</f>
        <v/>
      </c>
      <c r="D42" s="1461" t="str">
        <f>'06_PresenLista'!Q41</f>
        <v/>
      </c>
      <c r="E42" s="1502" t="str">
        <f>IF(F42&lt;&gt;0,COUNTIF($F$19:F42,F42),"")</f>
        <v/>
      </c>
      <c r="F42" s="1725"/>
      <c r="G42" s="1841" t="str">
        <f t="shared" si="1"/>
        <v/>
      </c>
      <c r="H42" s="445"/>
      <c r="I42" s="1204">
        <v>24</v>
      </c>
      <c r="J42" s="723" t="str">
        <f>IF(ISERROR(VLOOKUP($A42,Aspirantes!$A:$H,Aspirantes!$E$1,FALSE)),"",VLOOKUP($A42,Aspirantes!$A:$H,Aspirantes!$E$1,FALSE))</f>
        <v/>
      </c>
      <c r="K42" s="724" t="str">
        <f>IF(ISERROR(VLOOKUP($A42,Aspirantes!$A:$H,Aspirantes!$F$1,FALSE)),"",VLOOKUP($A42,Aspirantes!$A:$H,Aspirantes!$F$1,FALSE))</f>
        <v/>
      </c>
      <c r="L42" s="725" t="str">
        <f>IF(ISERROR(VLOOKUP($A42,Aspirantes!$A:$H,Aspirantes!$G$1,FALSE)),"",VLOOKUP($A42,Aspirantes!$A:$H,Aspirantes!$G$1,FALSE))</f>
        <v/>
      </c>
      <c r="M42" s="726"/>
      <c r="N42" s="586"/>
      <c r="O42" s="1469" t="str">
        <f t="shared" si="2"/>
        <v/>
      </c>
      <c r="P42" s="1442"/>
      <c r="Q42" s="1469" t="str">
        <f>IF(F42&lt;&gt;0,IF(COUNTIF($F$19:$F$178,F42)&gt;$Q$2,IF(F42&lt;&gt;0,COUNTIF($F$19:F42,F42),""),""),"")</f>
        <v/>
      </c>
      <c r="R42" s="1469" t="str">
        <f t="shared" si="0"/>
        <v/>
      </c>
      <c r="S42" s="1442"/>
      <c r="T42" s="1442"/>
      <c r="U42" s="1442"/>
      <c r="V42" s="1442"/>
      <c r="W42" s="1442"/>
      <c r="X42" s="1442"/>
      <c r="Y42" s="1442"/>
      <c r="Z42" s="1442"/>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7.100000000000001" customHeight="1" x14ac:dyDescent="0.2">
      <c r="A43" s="1404" t="str">
        <f>CONCATENATE('01_Carga'!$M$5,"_",$I43)</f>
        <v>FI__25</v>
      </c>
      <c r="B43" s="1405"/>
      <c r="C43" s="1460" t="str">
        <f>IF('06_PresenLista'!L42&lt;&gt;"",'06_PresenLista'!L42,"")</f>
        <v/>
      </c>
      <c r="D43" s="1461" t="str">
        <f>'06_PresenLista'!Q42</f>
        <v/>
      </c>
      <c r="E43" s="1502" t="str">
        <f>IF(F43&lt;&gt;0,COUNTIF($F$19:F43,F43),"")</f>
        <v/>
      </c>
      <c r="F43" s="1725"/>
      <c r="G43" s="1841" t="str">
        <f t="shared" si="1"/>
        <v/>
      </c>
      <c r="H43" s="445"/>
      <c r="I43" s="1204">
        <v>25</v>
      </c>
      <c r="J43" s="723" t="str">
        <f>IF(ISERROR(VLOOKUP($A43,Aspirantes!$A:$H,Aspirantes!$E$1,FALSE)),"",VLOOKUP($A43,Aspirantes!$A:$H,Aspirantes!$E$1,FALSE))</f>
        <v/>
      </c>
      <c r="K43" s="724" t="str">
        <f>IF(ISERROR(VLOOKUP($A43,Aspirantes!$A:$H,Aspirantes!$F$1,FALSE)),"",VLOOKUP($A43,Aspirantes!$A:$H,Aspirantes!$F$1,FALSE))</f>
        <v/>
      </c>
      <c r="L43" s="725" t="str">
        <f>IF(ISERROR(VLOOKUP($A43,Aspirantes!$A:$H,Aspirantes!$G$1,FALSE)),"",VLOOKUP($A43,Aspirantes!$A:$H,Aspirantes!$G$1,FALSE))</f>
        <v/>
      </c>
      <c r="M43" s="726"/>
      <c r="N43" s="586"/>
      <c r="O43" s="1469" t="str">
        <f t="shared" si="2"/>
        <v/>
      </c>
      <c r="P43" s="1442"/>
      <c r="Q43" s="1469" t="str">
        <f>IF(F43&lt;&gt;0,IF(COUNTIF($F$19:$F$178,F43)&gt;$Q$2,IF(F43&lt;&gt;0,COUNTIF($F$19:F43,F43),""),""),"")</f>
        <v/>
      </c>
      <c r="R43" s="1469" t="str">
        <f t="shared" si="0"/>
        <v/>
      </c>
      <c r="S43" s="1442"/>
      <c r="T43" s="1442"/>
      <c r="U43" s="1442"/>
      <c r="V43" s="1442"/>
      <c r="W43" s="1442"/>
      <c r="X43" s="1442"/>
      <c r="Y43" s="1442"/>
      <c r="Z43" s="1442"/>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7.100000000000001" customHeight="1" x14ac:dyDescent="0.2">
      <c r="A44" s="1404" t="str">
        <f>CONCATENATE('01_Carga'!$M$5,"_",$I44)</f>
        <v>FI__26</v>
      </c>
      <c r="B44" s="1405"/>
      <c r="C44" s="1460" t="str">
        <f>IF('06_PresenLista'!L43&lt;&gt;"",'06_PresenLista'!L43,"")</f>
        <v/>
      </c>
      <c r="D44" s="1461" t="str">
        <f>'06_PresenLista'!Q43</f>
        <v/>
      </c>
      <c r="E44" s="1502" t="str">
        <f>IF(F44&lt;&gt;0,COUNTIF($F$19:F44,F44),"")</f>
        <v/>
      </c>
      <c r="F44" s="1725"/>
      <c r="G44" s="1841" t="str">
        <f t="shared" si="1"/>
        <v/>
      </c>
      <c r="H44" s="445"/>
      <c r="I44" s="1204">
        <v>26</v>
      </c>
      <c r="J44" s="723" t="str">
        <f>IF(ISERROR(VLOOKUP($A44,Aspirantes!$A:$H,Aspirantes!$E$1,FALSE)),"",VLOOKUP($A44,Aspirantes!$A:$H,Aspirantes!$E$1,FALSE))</f>
        <v/>
      </c>
      <c r="K44" s="724" t="str">
        <f>IF(ISERROR(VLOOKUP($A44,Aspirantes!$A:$H,Aspirantes!$F$1,FALSE)),"",VLOOKUP($A44,Aspirantes!$A:$H,Aspirantes!$F$1,FALSE))</f>
        <v/>
      </c>
      <c r="L44" s="725" t="str">
        <f>IF(ISERROR(VLOOKUP($A44,Aspirantes!$A:$H,Aspirantes!$G$1,FALSE)),"",VLOOKUP($A44,Aspirantes!$A:$H,Aspirantes!$G$1,FALSE))</f>
        <v/>
      </c>
      <c r="M44" s="726"/>
      <c r="N44" s="586"/>
      <c r="O44" s="1469" t="str">
        <f t="shared" si="2"/>
        <v/>
      </c>
      <c r="P44" s="1442"/>
      <c r="Q44" s="1469" t="str">
        <f>IF(F44&lt;&gt;0,IF(COUNTIF($F$19:$F$178,F44)&gt;$Q$2,IF(F44&lt;&gt;0,COUNTIF($F$19:F44,F44),""),""),"")</f>
        <v/>
      </c>
      <c r="R44" s="1469" t="str">
        <f t="shared" si="0"/>
        <v/>
      </c>
      <c r="S44" s="1442"/>
      <c r="T44" s="1442"/>
      <c r="U44" s="1442"/>
      <c r="V44" s="1442"/>
      <c r="W44" s="1442"/>
      <c r="X44" s="1442"/>
      <c r="Y44" s="1442"/>
      <c r="Z44" s="1442"/>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7.100000000000001" customHeight="1" x14ac:dyDescent="0.2">
      <c r="A45" s="1404" t="str">
        <f>CONCATENATE('01_Carga'!$M$5,"_",$I45)</f>
        <v>FI__27</v>
      </c>
      <c r="B45" s="1405"/>
      <c r="C45" s="1460" t="str">
        <f>IF('06_PresenLista'!L44&lt;&gt;"",'06_PresenLista'!L44,"")</f>
        <v/>
      </c>
      <c r="D45" s="1461" t="str">
        <f>'06_PresenLista'!Q44</f>
        <v/>
      </c>
      <c r="E45" s="1502" t="str">
        <f>IF(F45&lt;&gt;0,COUNTIF($F$19:F45,F45),"")</f>
        <v/>
      </c>
      <c r="F45" s="1725"/>
      <c r="G45" s="1841" t="str">
        <f t="shared" si="1"/>
        <v/>
      </c>
      <c r="H45" s="445"/>
      <c r="I45" s="1204">
        <v>27</v>
      </c>
      <c r="J45" s="723" t="str">
        <f>IF(ISERROR(VLOOKUP($A45,Aspirantes!$A:$H,Aspirantes!$E$1,FALSE)),"",VLOOKUP($A45,Aspirantes!$A:$H,Aspirantes!$E$1,FALSE))</f>
        <v/>
      </c>
      <c r="K45" s="724" t="str">
        <f>IF(ISERROR(VLOOKUP($A45,Aspirantes!$A:$H,Aspirantes!$F$1,FALSE)),"",VLOOKUP($A45,Aspirantes!$A:$H,Aspirantes!$F$1,FALSE))</f>
        <v/>
      </c>
      <c r="L45" s="725" t="str">
        <f>IF(ISERROR(VLOOKUP($A45,Aspirantes!$A:$H,Aspirantes!$G$1,FALSE)),"",VLOOKUP($A45,Aspirantes!$A:$H,Aspirantes!$G$1,FALSE))</f>
        <v/>
      </c>
      <c r="M45" s="726"/>
      <c r="N45" s="586"/>
      <c r="O45" s="1469" t="str">
        <f t="shared" si="2"/>
        <v/>
      </c>
      <c r="P45" s="1442"/>
      <c r="Q45" s="1469" t="str">
        <f>IF(F45&lt;&gt;0,IF(COUNTIF($F$19:$F$178,F45)&gt;$Q$2,IF(F45&lt;&gt;0,COUNTIF($F$19:F45,F45),""),""),"")</f>
        <v/>
      </c>
      <c r="R45" s="1469" t="str">
        <f t="shared" si="0"/>
        <v/>
      </c>
      <c r="S45" s="1442"/>
      <c r="T45" s="1442"/>
      <c r="U45" s="1442"/>
      <c r="V45" s="1442"/>
      <c r="W45" s="1442"/>
      <c r="X45" s="1442"/>
      <c r="Y45" s="1442"/>
      <c r="Z45" s="1442"/>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7.100000000000001" customHeight="1" x14ac:dyDescent="0.2">
      <c r="A46" s="1404" t="str">
        <f>CONCATENATE('01_Carga'!$M$5,"_",$I46)</f>
        <v>FI__28</v>
      </c>
      <c r="B46" s="1405"/>
      <c r="C46" s="1460" t="str">
        <f>IF('06_PresenLista'!L45&lt;&gt;"",'06_PresenLista'!L45,"")</f>
        <v/>
      </c>
      <c r="D46" s="1461" t="str">
        <f>'06_PresenLista'!Q45</f>
        <v/>
      </c>
      <c r="E46" s="1502" t="str">
        <f>IF(F46&lt;&gt;0,COUNTIF($F$19:F46,F46),"")</f>
        <v/>
      </c>
      <c r="F46" s="1725"/>
      <c r="G46" s="1841" t="str">
        <f t="shared" si="1"/>
        <v/>
      </c>
      <c r="H46" s="445"/>
      <c r="I46" s="1204">
        <v>28</v>
      </c>
      <c r="J46" s="723" t="str">
        <f>IF(ISERROR(VLOOKUP($A46,Aspirantes!$A:$H,Aspirantes!$E$1,FALSE)),"",VLOOKUP($A46,Aspirantes!$A:$H,Aspirantes!$E$1,FALSE))</f>
        <v/>
      </c>
      <c r="K46" s="724" t="str">
        <f>IF(ISERROR(VLOOKUP($A46,Aspirantes!$A:$H,Aspirantes!$F$1,FALSE)),"",VLOOKUP($A46,Aspirantes!$A:$H,Aspirantes!$F$1,FALSE))</f>
        <v/>
      </c>
      <c r="L46" s="725" t="str">
        <f>IF(ISERROR(VLOOKUP($A46,Aspirantes!$A:$H,Aspirantes!$G$1,FALSE)),"",VLOOKUP($A46,Aspirantes!$A:$H,Aspirantes!$G$1,FALSE))</f>
        <v/>
      </c>
      <c r="M46" s="726"/>
      <c r="N46" s="586"/>
      <c r="O46" s="1469" t="str">
        <f t="shared" si="2"/>
        <v/>
      </c>
      <c r="P46" s="1442"/>
      <c r="Q46" s="1469" t="str">
        <f>IF(F46&lt;&gt;0,IF(COUNTIF($F$19:$F$178,F46)&gt;$Q$2,IF(F46&lt;&gt;0,COUNTIF($F$19:F46,F46),""),""),"")</f>
        <v/>
      </c>
      <c r="R46" s="1469" t="str">
        <f t="shared" si="0"/>
        <v/>
      </c>
      <c r="S46" s="1442"/>
      <c r="T46" s="1442"/>
      <c r="U46" s="1442"/>
      <c r="V46" s="1442"/>
      <c r="W46" s="1442"/>
      <c r="X46" s="1442"/>
      <c r="Y46" s="1442"/>
      <c r="Z46" s="1442"/>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7.100000000000001" customHeight="1" x14ac:dyDescent="0.2">
      <c r="A47" s="1404" t="str">
        <f>CONCATENATE('01_Carga'!$M$5,"_",$I47)</f>
        <v>FI__29</v>
      </c>
      <c r="B47" s="1405"/>
      <c r="C47" s="1460" t="str">
        <f>IF('06_PresenLista'!L46&lt;&gt;"",'06_PresenLista'!L46,"")</f>
        <v/>
      </c>
      <c r="D47" s="1461" t="str">
        <f>'06_PresenLista'!Q46</f>
        <v/>
      </c>
      <c r="E47" s="1502" t="str">
        <f>IF(F47&lt;&gt;0,COUNTIF($F$19:F47,F47),"")</f>
        <v/>
      </c>
      <c r="F47" s="1725"/>
      <c r="G47" s="1841" t="str">
        <f t="shared" si="1"/>
        <v/>
      </c>
      <c r="H47" s="445"/>
      <c r="I47" s="1204">
        <v>29</v>
      </c>
      <c r="J47" s="723" t="str">
        <f>IF(ISERROR(VLOOKUP($A47,Aspirantes!$A:$H,Aspirantes!$E$1,FALSE)),"",VLOOKUP($A47,Aspirantes!$A:$H,Aspirantes!$E$1,FALSE))</f>
        <v/>
      </c>
      <c r="K47" s="724" t="str">
        <f>IF(ISERROR(VLOOKUP($A47,Aspirantes!$A:$H,Aspirantes!$F$1,FALSE)),"",VLOOKUP($A47,Aspirantes!$A:$H,Aspirantes!$F$1,FALSE))</f>
        <v/>
      </c>
      <c r="L47" s="725" t="str">
        <f>IF(ISERROR(VLOOKUP($A47,Aspirantes!$A:$H,Aspirantes!$G$1,FALSE)),"",VLOOKUP($A47,Aspirantes!$A:$H,Aspirantes!$G$1,FALSE))</f>
        <v/>
      </c>
      <c r="M47" s="726"/>
      <c r="N47" s="586"/>
      <c r="O47" s="1469" t="str">
        <f t="shared" si="2"/>
        <v/>
      </c>
      <c r="P47" s="1442"/>
      <c r="Q47" s="1469" t="str">
        <f>IF(F47&lt;&gt;0,IF(COUNTIF($F$19:$F$178,F47)&gt;$Q$2,IF(F47&lt;&gt;0,COUNTIF($F$19:F47,F47),""),""),"")</f>
        <v/>
      </c>
      <c r="R47" s="1469" t="str">
        <f t="shared" si="0"/>
        <v/>
      </c>
      <c r="S47" s="1442"/>
      <c r="T47" s="1442"/>
      <c r="U47" s="1442"/>
      <c r="V47" s="1442"/>
      <c r="W47" s="1442"/>
      <c r="X47" s="1442"/>
      <c r="Y47" s="1442"/>
      <c r="Z47" s="1442"/>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7.100000000000001" customHeight="1" x14ac:dyDescent="0.2">
      <c r="A48" s="1404" t="str">
        <f>CONCATENATE('01_Carga'!$M$5,"_",$I48)</f>
        <v>FI__30</v>
      </c>
      <c r="B48" s="1405"/>
      <c r="C48" s="1460" t="str">
        <f>IF('06_PresenLista'!L47&lt;&gt;"",'06_PresenLista'!L47,"")</f>
        <v/>
      </c>
      <c r="D48" s="1461" t="str">
        <f>'06_PresenLista'!Q47</f>
        <v/>
      </c>
      <c r="E48" s="1502" t="str">
        <f>IF(F48&lt;&gt;0,COUNTIF($F$19:F48,F48),"")</f>
        <v/>
      </c>
      <c r="F48" s="1725"/>
      <c r="G48" s="1841" t="str">
        <f t="shared" si="1"/>
        <v/>
      </c>
      <c r="H48" s="445"/>
      <c r="I48" s="1204">
        <v>30</v>
      </c>
      <c r="J48" s="723" t="str">
        <f>IF(ISERROR(VLOOKUP($A48,Aspirantes!$A:$H,Aspirantes!$E$1,FALSE)),"",VLOOKUP($A48,Aspirantes!$A:$H,Aspirantes!$E$1,FALSE))</f>
        <v/>
      </c>
      <c r="K48" s="724" t="str">
        <f>IF(ISERROR(VLOOKUP($A48,Aspirantes!$A:$H,Aspirantes!$F$1,FALSE)),"",VLOOKUP($A48,Aspirantes!$A:$H,Aspirantes!$F$1,FALSE))</f>
        <v/>
      </c>
      <c r="L48" s="725" t="str">
        <f>IF(ISERROR(VLOOKUP($A48,Aspirantes!$A:$H,Aspirantes!$G$1,FALSE)),"",VLOOKUP($A48,Aspirantes!$A:$H,Aspirantes!$G$1,FALSE))</f>
        <v/>
      </c>
      <c r="M48" s="726"/>
      <c r="N48" s="586"/>
      <c r="O48" s="1469" t="str">
        <f t="shared" si="2"/>
        <v/>
      </c>
      <c r="P48" s="1442"/>
      <c r="Q48" s="1469" t="str">
        <f>IF(F48&lt;&gt;0,IF(COUNTIF($F$19:$F$178,F48)&gt;$Q$2,IF(F48&lt;&gt;0,COUNTIF($F$19:F48,F48),""),""),"")</f>
        <v/>
      </c>
      <c r="R48" s="1469" t="str">
        <f t="shared" si="0"/>
        <v/>
      </c>
      <c r="S48" s="1442"/>
      <c r="T48" s="1442"/>
      <c r="U48" s="1442"/>
      <c r="V48" s="1442"/>
      <c r="W48" s="1442"/>
      <c r="X48" s="1442"/>
      <c r="Y48" s="1442"/>
      <c r="Z48" s="1442"/>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7.100000000000001" customHeight="1" x14ac:dyDescent="0.2">
      <c r="A49" s="1404" t="str">
        <f>CONCATENATE('01_Carga'!$M$5,"_",$I49)</f>
        <v>FI__31</v>
      </c>
      <c r="B49" s="1405"/>
      <c r="C49" s="1460" t="str">
        <f>IF('06_PresenLista'!L48&lt;&gt;"",'06_PresenLista'!L48,"")</f>
        <v/>
      </c>
      <c r="D49" s="1461" t="str">
        <f>'06_PresenLista'!Q48</f>
        <v/>
      </c>
      <c r="E49" s="1502" t="str">
        <f>IF(F49&lt;&gt;0,COUNTIF($F$19:F49,F49),"")</f>
        <v/>
      </c>
      <c r="F49" s="1725"/>
      <c r="G49" s="1841" t="str">
        <f t="shared" si="1"/>
        <v/>
      </c>
      <c r="H49" s="445"/>
      <c r="I49" s="1204">
        <v>31</v>
      </c>
      <c r="J49" s="723" t="str">
        <f>IF(ISERROR(VLOOKUP($A49,Aspirantes!$A:$H,Aspirantes!$E$1,FALSE)),"",VLOOKUP($A49,Aspirantes!$A:$H,Aspirantes!$E$1,FALSE))</f>
        <v/>
      </c>
      <c r="K49" s="724" t="str">
        <f>IF(ISERROR(VLOOKUP($A49,Aspirantes!$A:$H,Aspirantes!$F$1,FALSE)),"",VLOOKUP($A49,Aspirantes!$A:$H,Aspirantes!$F$1,FALSE))</f>
        <v/>
      </c>
      <c r="L49" s="725" t="str">
        <f>IF(ISERROR(VLOOKUP($A49,Aspirantes!$A:$H,Aspirantes!$G$1,FALSE)),"",VLOOKUP($A49,Aspirantes!$A:$H,Aspirantes!$G$1,FALSE))</f>
        <v/>
      </c>
      <c r="M49" s="726"/>
      <c r="N49" s="586"/>
      <c r="O49" s="1469" t="str">
        <f t="shared" si="2"/>
        <v/>
      </c>
      <c r="P49" s="1442"/>
      <c r="Q49" s="1469" t="str">
        <f>IF(F49&lt;&gt;0,IF(COUNTIF($F$19:$F$178,F49)&gt;$Q$2,IF(F49&lt;&gt;0,COUNTIF($F$19:F49,F49),""),""),"")</f>
        <v/>
      </c>
      <c r="R49" s="1469" t="str">
        <f t="shared" si="0"/>
        <v/>
      </c>
      <c r="S49" s="1442"/>
      <c r="T49" s="1442"/>
      <c r="U49" s="1442"/>
      <c r="V49" s="1442"/>
      <c r="W49" s="1442"/>
      <c r="X49" s="1442"/>
      <c r="Y49" s="1442"/>
      <c r="Z49" s="1442"/>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7.100000000000001" customHeight="1" x14ac:dyDescent="0.2">
      <c r="A50" s="1404" t="str">
        <f>CONCATENATE('01_Carga'!$M$5,"_",$I50)</f>
        <v>FI__32</v>
      </c>
      <c r="B50" s="1405"/>
      <c r="C50" s="1460" t="str">
        <f>IF('06_PresenLista'!L49&lt;&gt;"",'06_PresenLista'!L49,"")</f>
        <v/>
      </c>
      <c r="D50" s="1461" t="str">
        <f>'06_PresenLista'!Q49</f>
        <v/>
      </c>
      <c r="E50" s="1502" t="str">
        <f>IF(F50&lt;&gt;0,COUNTIF($F$19:F50,F50),"")</f>
        <v/>
      </c>
      <c r="F50" s="1725"/>
      <c r="G50" s="1841" t="str">
        <f t="shared" si="1"/>
        <v/>
      </c>
      <c r="H50" s="445"/>
      <c r="I50" s="1204">
        <v>32</v>
      </c>
      <c r="J50" s="723" t="str">
        <f>IF(ISERROR(VLOOKUP($A50,Aspirantes!$A:$H,Aspirantes!$E$1,FALSE)),"",VLOOKUP($A50,Aspirantes!$A:$H,Aspirantes!$E$1,FALSE))</f>
        <v/>
      </c>
      <c r="K50" s="724" t="str">
        <f>IF(ISERROR(VLOOKUP($A50,Aspirantes!$A:$H,Aspirantes!$F$1,FALSE)),"",VLOOKUP($A50,Aspirantes!$A:$H,Aspirantes!$F$1,FALSE))</f>
        <v/>
      </c>
      <c r="L50" s="725" t="str">
        <f>IF(ISERROR(VLOOKUP($A50,Aspirantes!$A:$H,Aspirantes!$G$1,FALSE)),"",VLOOKUP($A50,Aspirantes!$A:$H,Aspirantes!$G$1,FALSE))</f>
        <v/>
      </c>
      <c r="M50" s="726"/>
      <c r="N50" s="586"/>
      <c r="O50" s="1469" t="str">
        <f t="shared" si="2"/>
        <v/>
      </c>
      <c r="P50" s="1442"/>
      <c r="Q50" s="1469" t="str">
        <f>IF(F50&lt;&gt;0,IF(COUNTIF($F$19:$F$178,F50)&gt;$Q$2,IF(F50&lt;&gt;0,COUNTIF($F$19:F50,F50),""),""),"")</f>
        <v/>
      </c>
      <c r="R50" s="1469" t="str">
        <f t="shared" si="0"/>
        <v/>
      </c>
      <c r="S50" s="1442"/>
      <c r="T50" s="1442"/>
      <c r="U50" s="1442"/>
      <c r="V50" s="1442"/>
      <c r="W50" s="1442"/>
      <c r="X50" s="1442"/>
      <c r="Y50" s="1442"/>
      <c r="Z50" s="1442"/>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7.100000000000001" customHeight="1" x14ac:dyDescent="0.2">
      <c r="A51" s="1404" t="str">
        <f>CONCATENATE('01_Carga'!$M$5,"_",$I51)</f>
        <v>FI__33</v>
      </c>
      <c r="B51" s="1405"/>
      <c r="C51" s="1460" t="str">
        <f>IF('06_PresenLista'!L50&lt;&gt;"",'06_PresenLista'!L50,"")</f>
        <v/>
      </c>
      <c r="D51" s="1461" t="str">
        <f>'06_PresenLista'!Q50</f>
        <v/>
      </c>
      <c r="E51" s="1502" t="str">
        <f>IF(F51&lt;&gt;0,COUNTIF($F$19:F51,F51),"")</f>
        <v/>
      </c>
      <c r="F51" s="1725"/>
      <c r="G51" s="1841" t="str">
        <f t="shared" si="1"/>
        <v/>
      </c>
      <c r="H51" s="445"/>
      <c r="I51" s="1204">
        <v>33</v>
      </c>
      <c r="J51" s="723" t="str">
        <f>IF(ISERROR(VLOOKUP($A51,Aspirantes!$A:$H,Aspirantes!$E$1,FALSE)),"",VLOOKUP($A51,Aspirantes!$A:$H,Aspirantes!$E$1,FALSE))</f>
        <v/>
      </c>
      <c r="K51" s="724" t="str">
        <f>IF(ISERROR(VLOOKUP($A51,Aspirantes!$A:$H,Aspirantes!$F$1,FALSE)),"",VLOOKUP($A51,Aspirantes!$A:$H,Aspirantes!$F$1,FALSE))</f>
        <v/>
      </c>
      <c r="L51" s="725" t="str">
        <f>IF(ISERROR(VLOOKUP($A51,Aspirantes!$A:$H,Aspirantes!$G$1,FALSE)),"",VLOOKUP($A51,Aspirantes!$A:$H,Aspirantes!$G$1,FALSE))</f>
        <v/>
      </c>
      <c r="M51" s="726"/>
      <c r="N51" s="586"/>
      <c r="O51" s="1469" t="str">
        <f t="shared" si="2"/>
        <v/>
      </c>
      <c r="P51" s="1442"/>
      <c r="Q51" s="1469" t="str">
        <f>IF(F51&lt;&gt;0,IF(COUNTIF($F$19:$F$178,F51)&gt;$Q$2,IF(F51&lt;&gt;0,COUNTIF($F$19:F51,F51),""),""),"")</f>
        <v/>
      </c>
      <c r="R51" s="1469" t="str">
        <f t="shared" ref="R51:R82" si="3">IF(Q51&lt;&gt;"",VLOOKUP(Q51,$Q$3:$R$12,2),"")</f>
        <v/>
      </c>
      <c r="S51" s="1442"/>
      <c r="T51" s="1442"/>
      <c r="U51" s="1442"/>
      <c r="V51" s="1442"/>
      <c r="W51" s="1442"/>
      <c r="X51" s="1442"/>
      <c r="Y51" s="1442"/>
      <c r="Z51" s="1442"/>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7.100000000000001" customHeight="1" x14ac:dyDescent="0.2">
      <c r="A52" s="1404" t="str">
        <f>CONCATENATE('01_Carga'!$M$5,"_",$I52)</f>
        <v>FI__34</v>
      </c>
      <c r="B52" s="1405"/>
      <c r="C52" s="1460" t="str">
        <f>IF('06_PresenLista'!L51&lt;&gt;"",'06_PresenLista'!L51,"")</f>
        <v/>
      </c>
      <c r="D52" s="1461" t="str">
        <f>'06_PresenLista'!Q51</f>
        <v/>
      </c>
      <c r="E52" s="1502" t="str">
        <f>IF(F52&lt;&gt;0,COUNTIF($F$19:F52,F52),"")</f>
        <v/>
      </c>
      <c r="F52" s="1725"/>
      <c r="G52" s="1841" t="str">
        <f t="shared" si="1"/>
        <v/>
      </c>
      <c r="H52" s="445"/>
      <c r="I52" s="1204">
        <v>34</v>
      </c>
      <c r="J52" s="723" t="str">
        <f>IF(ISERROR(VLOOKUP($A52,Aspirantes!$A:$H,Aspirantes!$E$1,FALSE)),"",VLOOKUP($A52,Aspirantes!$A:$H,Aspirantes!$E$1,FALSE))</f>
        <v/>
      </c>
      <c r="K52" s="724" t="str">
        <f>IF(ISERROR(VLOOKUP($A52,Aspirantes!$A:$H,Aspirantes!$F$1,FALSE)),"",VLOOKUP($A52,Aspirantes!$A:$H,Aspirantes!$F$1,FALSE))</f>
        <v/>
      </c>
      <c r="L52" s="725" t="str">
        <f>IF(ISERROR(VLOOKUP($A52,Aspirantes!$A:$H,Aspirantes!$G$1,FALSE)),"",VLOOKUP($A52,Aspirantes!$A:$H,Aspirantes!$G$1,FALSE))</f>
        <v/>
      </c>
      <c r="M52" s="726"/>
      <c r="N52" s="586"/>
      <c r="O52" s="1469" t="str">
        <f t="shared" si="2"/>
        <v/>
      </c>
      <c r="P52" s="1442"/>
      <c r="Q52" s="1469" t="str">
        <f>IF(F52&lt;&gt;0,IF(COUNTIF($F$19:$F$178,F52)&gt;$Q$2,IF(F52&lt;&gt;0,COUNTIF($F$19:F52,F52),""),""),"")</f>
        <v/>
      </c>
      <c r="R52" s="1469" t="str">
        <f t="shared" si="3"/>
        <v/>
      </c>
      <c r="S52" s="1442"/>
      <c r="T52" s="1442"/>
      <c r="U52" s="1442"/>
      <c r="V52" s="1442"/>
      <c r="W52" s="1442"/>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7.100000000000001" customHeight="1" x14ac:dyDescent="0.2">
      <c r="A53" s="1404" t="str">
        <f>CONCATENATE('01_Carga'!$M$5,"_",$I53)</f>
        <v>FI__35</v>
      </c>
      <c r="B53" s="1405"/>
      <c r="C53" s="1460" t="str">
        <f>IF('06_PresenLista'!L52&lt;&gt;"",'06_PresenLista'!L52,"")</f>
        <v/>
      </c>
      <c r="D53" s="1461" t="str">
        <f>'06_PresenLista'!Q52</f>
        <v/>
      </c>
      <c r="E53" s="1502" t="str">
        <f>IF(F53&lt;&gt;0,COUNTIF($F$19:F53,F53),"")</f>
        <v/>
      </c>
      <c r="F53" s="1725"/>
      <c r="G53" s="1841" t="str">
        <f t="shared" si="1"/>
        <v/>
      </c>
      <c r="H53" s="445"/>
      <c r="I53" s="1204">
        <v>35</v>
      </c>
      <c r="J53" s="723" t="str">
        <f>IF(ISERROR(VLOOKUP($A53,Aspirantes!$A:$H,Aspirantes!$E$1,FALSE)),"",VLOOKUP($A53,Aspirantes!$A:$H,Aspirantes!$E$1,FALSE))</f>
        <v/>
      </c>
      <c r="K53" s="724" t="str">
        <f>IF(ISERROR(VLOOKUP($A53,Aspirantes!$A:$H,Aspirantes!$F$1,FALSE)),"",VLOOKUP($A53,Aspirantes!$A:$H,Aspirantes!$F$1,FALSE))</f>
        <v/>
      </c>
      <c r="L53" s="725" t="str">
        <f>IF(ISERROR(VLOOKUP($A53,Aspirantes!$A:$H,Aspirantes!$G$1,FALSE)),"",VLOOKUP($A53,Aspirantes!$A:$H,Aspirantes!$G$1,FALSE))</f>
        <v/>
      </c>
      <c r="M53" s="726"/>
      <c r="N53" s="586"/>
      <c r="O53" s="1469" t="str">
        <f t="shared" si="2"/>
        <v/>
      </c>
      <c r="P53" s="1442"/>
      <c r="Q53" s="1469" t="str">
        <f>IF(F53&lt;&gt;0,IF(COUNTIF($F$19:$F$178,F53)&gt;$Q$2,IF(F53&lt;&gt;0,COUNTIF($F$19:F53,F53),""),""),"")</f>
        <v/>
      </c>
      <c r="R53" s="1469" t="str">
        <f t="shared" si="3"/>
        <v/>
      </c>
      <c r="S53" s="1442"/>
      <c r="T53" s="1442"/>
      <c r="U53" s="1442"/>
      <c r="V53" s="1442"/>
      <c r="W53" s="1442"/>
      <c r="X53" s="1442"/>
      <c r="Y53" s="1442"/>
      <c r="Z53" s="1442"/>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7.100000000000001" customHeight="1" x14ac:dyDescent="0.2">
      <c r="A54" s="1404" t="str">
        <f>CONCATENATE('01_Carga'!$M$5,"_",$I54)</f>
        <v>FI__36</v>
      </c>
      <c r="B54" s="1405"/>
      <c r="C54" s="1460" t="str">
        <f>IF('06_PresenLista'!L53&lt;&gt;"",'06_PresenLista'!L53,"")</f>
        <v/>
      </c>
      <c r="D54" s="1461" t="str">
        <f>'06_PresenLista'!Q53</f>
        <v/>
      </c>
      <c r="E54" s="1502" t="str">
        <f>IF(F54&lt;&gt;0,COUNTIF($F$19:F54,F54),"")</f>
        <v/>
      </c>
      <c r="F54" s="1725"/>
      <c r="G54" s="1841" t="str">
        <f t="shared" si="1"/>
        <v/>
      </c>
      <c r="H54" s="445"/>
      <c r="I54" s="1204">
        <v>36</v>
      </c>
      <c r="J54" s="723" t="str">
        <f>IF(ISERROR(VLOOKUP($A54,Aspirantes!$A:$H,Aspirantes!$E$1,FALSE)),"",VLOOKUP($A54,Aspirantes!$A:$H,Aspirantes!$E$1,FALSE))</f>
        <v/>
      </c>
      <c r="K54" s="724" t="str">
        <f>IF(ISERROR(VLOOKUP($A54,Aspirantes!$A:$H,Aspirantes!$F$1,FALSE)),"",VLOOKUP($A54,Aspirantes!$A:$H,Aspirantes!$F$1,FALSE))</f>
        <v/>
      </c>
      <c r="L54" s="725" t="str">
        <f>IF(ISERROR(VLOOKUP($A54,Aspirantes!$A:$H,Aspirantes!$G$1,FALSE)),"",VLOOKUP($A54,Aspirantes!$A:$H,Aspirantes!$G$1,FALSE))</f>
        <v/>
      </c>
      <c r="M54" s="726"/>
      <c r="N54" s="586"/>
      <c r="O54" s="1469" t="str">
        <f t="shared" si="2"/>
        <v/>
      </c>
      <c r="P54" s="1442"/>
      <c r="Q54" s="1469" t="str">
        <f>IF(F54&lt;&gt;0,IF(COUNTIF($F$19:$F$178,F54)&gt;$Q$2,IF(F54&lt;&gt;0,COUNTIF($F$19:F54,F54),""),""),"")</f>
        <v/>
      </c>
      <c r="R54" s="1469" t="str">
        <f t="shared" si="3"/>
        <v/>
      </c>
      <c r="S54" s="1442"/>
      <c r="T54" s="1442"/>
      <c r="U54" s="1442"/>
      <c r="V54" s="1442"/>
      <c r="W54" s="1442"/>
      <c r="X54" s="1442"/>
      <c r="Y54" s="1442"/>
      <c r="Z54" s="1442"/>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7.100000000000001" customHeight="1" x14ac:dyDescent="0.2">
      <c r="A55" s="1404" t="str">
        <f>CONCATENATE('01_Carga'!$M$5,"_",$I55)</f>
        <v>FI__37</v>
      </c>
      <c r="B55" s="1405"/>
      <c r="C55" s="1460" t="str">
        <f>IF('06_PresenLista'!L54&lt;&gt;"",'06_PresenLista'!L54,"")</f>
        <v/>
      </c>
      <c r="D55" s="1461" t="str">
        <f>'06_PresenLista'!Q54</f>
        <v/>
      </c>
      <c r="E55" s="1502" t="str">
        <f>IF(F55&lt;&gt;0,COUNTIF($F$19:F55,F55),"")</f>
        <v/>
      </c>
      <c r="F55" s="1725"/>
      <c r="G55" s="1841" t="str">
        <f t="shared" si="1"/>
        <v/>
      </c>
      <c r="H55" s="445"/>
      <c r="I55" s="1204">
        <v>37</v>
      </c>
      <c r="J55" s="723" t="str">
        <f>IF(ISERROR(VLOOKUP($A55,Aspirantes!$A:$H,Aspirantes!$E$1,FALSE)),"",VLOOKUP($A55,Aspirantes!$A:$H,Aspirantes!$E$1,FALSE))</f>
        <v/>
      </c>
      <c r="K55" s="724" t="str">
        <f>IF(ISERROR(VLOOKUP($A55,Aspirantes!$A:$H,Aspirantes!$F$1,FALSE)),"",VLOOKUP($A55,Aspirantes!$A:$H,Aspirantes!$F$1,FALSE))</f>
        <v/>
      </c>
      <c r="L55" s="725" t="str">
        <f>IF(ISERROR(VLOOKUP($A55,Aspirantes!$A:$H,Aspirantes!$G$1,FALSE)),"",VLOOKUP($A55,Aspirantes!$A:$H,Aspirantes!$G$1,FALSE))</f>
        <v/>
      </c>
      <c r="M55" s="726"/>
      <c r="N55" s="586"/>
      <c r="O55" s="1469" t="str">
        <f t="shared" si="2"/>
        <v/>
      </c>
      <c r="P55" s="1442"/>
      <c r="Q55" s="1469" t="str">
        <f>IF(F55&lt;&gt;0,IF(COUNTIF($F$19:$F$178,F55)&gt;$Q$2,IF(F55&lt;&gt;0,COUNTIF($F$19:F55,F55),""),""),"")</f>
        <v/>
      </c>
      <c r="R55" s="1469" t="str">
        <f t="shared" si="3"/>
        <v/>
      </c>
      <c r="S55" s="1442"/>
      <c r="T55" s="1442"/>
      <c r="U55" s="1442"/>
      <c r="V55" s="1442"/>
      <c r="W55" s="1442"/>
      <c r="X55" s="1442"/>
      <c r="Y55" s="1442"/>
      <c r="Z55" s="1442"/>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7.100000000000001" customHeight="1" x14ac:dyDescent="0.2">
      <c r="A56" s="1404" t="str">
        <f>CONCATENATE('01_Carga'!$M$5,"_",$I56)</f>
        <v>FI__38</v>
      </c>
      <c r="B56" s="1405"/>
      <c r="C56" s="1460" t="str">
        <f>IF('06_PresenLista'!L55&lt;&gt;"",'06_PresenLista'!L55,"")</f>
        <v/>
      </c>
      <c r="D56" s="1461" t="str">
        <f>'06_PresenLista'!Q55</f>
        <v/>
      </c>
      <c r="E56" s="1502" t="str">
        <f>IF(F56&lt;&gt;0,COUNTIF($F$19:F56,F56),"")</f>
        <v/>
      </c>
      <c r="F56" s="1725"/>
      <c r="G56" s="1841" t="str">
        <f t="shared" si="1"/>
        <v/>
      </c>
      <c r="H56" s="445"/>
      <c r="I56" s="1204">
        <v>38</v>
      </c>
      <c r="J56" s="723" t="str">
        <f>IF(ISERROR(VLOOKUP($A56,Aspirantes!$A:$H,Aspirantes!$E$1,FALSE)),"",VLOOKUP($A56,Aspirantes!$A:$H,Aspirantes!$E$1,FALSE))</f>
        <v/>
      </c>
      <c r="K56" s="724" t="str">
        <f>IF(ISERROR(VLOOKUP($A56,Aspirantes!$A:$H,Aspirantes!$F$1,FALSE)),"",VLOOKUP($A56,Aspirantes!$A:$H,Aspirantes!$F$1,FALSE))</f>
        <v/>
      </c>
      <c r="L56" s="725" t="str">
        <f>IF(ISERROR(VLOOKUP($A56,Aspirantes!$A:$H,Aspirantes!$G$1,FALSE)),"",VLOOKUP($A56,Aspirantes!$A:$H,Aspirantes!$G$1,FALSE))</f>
        <v/>
      </c>
      <c r="M56" s="726"/>
      <c r="N56" s="586"/>
      <c r="O56" s="1469" t="str">
        <f t="shared" si="2"/>
        <v/>
      </c>
      <c r="P56" s="1442"/>
      <c r="Q56" s="1469" t="str">
        <f>IF(F56&lt;&gt;0,IF(COUNTIF($F$19:$F$178,F56)&gt;$Q$2,IF(F56&lt;&gt;0,COUNTIF($F$19:F56,F56),""),""),"")</f>
        <v/>
      </c>
      <c r="R56" s="1469" t="str">
        <f t="shared" si="3"/>
        <v/>
      </c>
      <c r="S56" s="1442"/>
      <c r="T56" s="1442"/>
      <c r="U56" s="1442"/>
      <c r="V56" s="1442"/>
      <c r="W56" s="1442"/>
      <c r="X56" s="1442"/>
      <c r="Y56" s="1442"/>
      <c r="Z56" s="1442"/>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7.100000000000001" customHeight="1" x14ac:dyDescent="0.2">
      <c r="A57" s="1404" t="str">
        <f>CONCATENATE('01_Carga'!$M$5,"_",$I57)</f>
        <v>FI__39</v>
      </c>
      <c r="B57" s="1405"/>
      <c r="C57" s="1460" t="str">
        <f>IF('06_PresenLista'!L56&lt;&gt;"",'06_PresenLista'!L56,"")</f>
        <v/>
      </c>
      <c r="D57" s="1461" t="str">
        <f>'06_PresenLista'!Q56</f>
        <v/>
      </c>
      <c r="E57" s="1502" t="str">
        <f>IF(F57&lt;&gt;0,COUNTIF($F$19:F57,F57),"")</f>
        <v/>
      </c>
      <c r="F57" s="1725"/>
      <c r="G57" s="1841" t="str">
        <f t="shared" si="1"/>
        <v/>
      </c>
      <c r="H57" s="445"/>
      <c r="I57" s="1204">
        <v>39</v>
      </c>
      <c r="J57" s="723" t="str">
        <f>IF(ISERROR(VLOOKUP($A57,Aspirantes!$A:$H,Aspirantes!$E$1,FALSE)),"",VLOOKUP($A57,Aspirantes!$A:$H,Aspirantes!$E$1,FALSE))</f>
        <v/>
      </c>
      <c r="K57" s="724" t="str">
        <f>IF(ISERROR(VLOOKUP($A57,Aspirantes!$A:$H,Aspirantes!$F$1,FALSE)),"",VLOOKUP($A57,Aspirantes!$A:$H,Aspirantes!$F$1,FALSE))</f>
        <v/>
      </c>
      <c r="L57" s="725" t="str">
        <f>IF(ISERROR(VLOOKUP($A57,Aspirantes!$A:$H,Aspirantes!$G$1,FALSE)),"",VLOOKUP($A57,Aspirantes!$A:$H,Aspirantes!$G$1,FALSE))</f>
        <v/>
      </c>
      <c r="M57" s="726"/>
      <c r="N57" s="586"/>
      <c r="O57" s="1469" t="str">
        <f t="shared" si="2"/>
        <v/>
      </c>
      <c r="P57" s="1442"/>
      <c r="Q57" s="1469" t="str">
        <f>IF(F57&lt;&gt;0,IF(COUNTIF($F$19:$F$178,F57)&gt;$Q$2,IF(F57&lt;&gt;0,COUNTIF($F$19:F57,F57),""),""),"")</f>
        <v/>
      </c>
      <c r="R57" s="1469" t="str">
        <f t="shared" si="3"/>
        <v/>
      </c>
      <c r="S57" s="1442"/>
      <c r="T57" s="1442"/>
      <c r="U57" s="1442"/>
      <c r="V57" s="1442"/>
      <c r="W57" s="1442"/>
      <c r="X57" s="1442"/>
      <c r="Y57" s="1442"/>
      <c r="Z57" s="1442"/>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7.100000000000001" customHeight="1" x14ac:dyDescent="0.2">
      <c r="A58" s="1404" t="str">
        <f>CONCATENATE('01_Carga'!$M$5,"_",$I58)</f>
        <v>FI__40</v>
      </c>
      <c r="B58" s="1405"/>
      <c r="C58" s="1460" t="str">
        <f>IF('06_PresenLista'!L57&lt;&gt;"",'06_PresenLista'!L57,"")</f>
        <v/>
      </c>
      <c r="D58" s="1461" t="str">
        <f>'06_PresenLista'!Q57</f>
        <v/>
      </c>
      <c r="E58" s="1502" t="str">
        <f>IF(F58&lt;&gt;0,COUNTIF($F$19:F58,F58),"")</f>
        <v/>
      </c>
      <c r="F58" s="1725"/>
      <c r="G58" s="1841" t="str">
        <f t="shared" si="1"/>
        <v/>
      </c>
      <c r="H58" s="445"/>
      <c r="I58" s="1204">
        <v>40</v>
      </c>
      <c r="J58" s="723" t="str">
        <f>IF(ISERROR(VLOOKUP($A58,Aspirantes!$A:$H,Aspirantes!$E$1,FALSE)),"",VLOOKUP($A58,Aspirantes!$A:$H,Aspirantes!$E$1,FALSE))</f>
        <v/>
      </c>
      <c r="K58" s="724" t="str">
        <f>IF(ISERROR(VLOOKUP($A58,Aspirantes!$A:$H,Aspirantes!$F$1,FALSE)),"",VLOOKUP($A58,Aspirantes!$A:$H,Aspirantes!$F$1,FALSE))</f>
        <v/>
      </c>
      <c r="L58" s="725" t="str">
        <f>IF(ISERROR(VLOOKUP($A58,Aspirantes!$A:$H,Aspirantes!$G$1,FALSE)),"",VLOOKUP($A58,Aspirantes!$A:$H,Aspirantes!$G$1,FALSE))</f>
        <v/>
      </c>
      <c r="M58" s="726"/>
      <c r="N58" s="586"/>
      <c r="O58" s="1469" t="str">
        <f t="shared" si="2"/>
        <v/>
      </c>
      <c r="P58" s="1442"/>
      <c r="Q58" s="1469" t="str">
        <f>IF(F58&lt;&gt;0,IF(COUNTIF($F$19:$F$178,F58)&gt;$Q$2,IF(F58&lt;&gt;0,COUNTIF($F$19:F58,F58),""),""),"")</f>
        <v/>
      </c>
      <c r="R58" s="1469" t="str">
        <f t="shared" si="3"/>
        <v/>
      </c>
      <c r="S58" s="1442"/>
      <c r="T58" s="1442"/>
      <c r="U58" s="1442"/>
      <c r="V58" s="1442"/>
      <c r="W58" s="1442"/>
      <c r="X58" s="1442"/>
      <c r="Y58" s="1442"/>
      <c r="Z58" s="1442"/>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7.100000000000001" customHeight="1" x14ac:dyDescent="0.2">
      <c r="A59" s="1404" t="str">
        <f>CONCATENATE('01_Carga'!$M$5,"_",$I59)</f>
        <v>FI__41</v>
      </c>
      <c r="B59" s="1405"/>
      <c r="C59" s="1460" t="str">
        <f>IF('06_PresenLista'!L58&lt;&gt;"",'06_PresenLista'!L58,"")</f>
        <v/>
      </c>
      <c r="D59" s="1461" t="str">
        <f>'06_PresenLista'!Q58</f>
        <v/>
      </c>
      <c r="E59" s="1502" t="str">
        <f>IF(F59&lt;&gt;0,COUNTIF($F$19:F59,F59),"")</f>
        <v/>
      </c>
      <c r="F59" s="1725"/>
      <c r="G59" s="1841" t="str">
        <f t="shared" si="1"/>
        <v/>
      </c>
      <c r="H59" s="445"/>
      <c r="I59" s="1204">
        <v>41</v>
      </c>
      <c r="J59" s="723" t="str">
        <f>IF(ISERROR(VLOOKUP($A59,Aspirantes!$A:$H,Aspirantes!$E$1,FALSE)),"",VLOOKUP($A59,Aspirantes!$A:$H,Aspirantes!$E$1,FALSE))</f>
        <v/>
      </c>
      <c r="K59" s="724" t="str">
        <f>IF(ISERROR(VLOOKUP($A59,Aspirantes!$A:$H,Aspirantes!$F$1,FALSE)),"",VLOOKUP($A59,Aspirantes!$A:$H,Aspirantes!$F$1,FALSE))</f>
        <v/>
      </c>
      <c r="L59" s="725" t="str">
        <f>IF(ISERROR(VLOOKUP($A59,Aspirantes!$A:$H,Aspirantes!$G$1,FALSE)),"",VLOOKUP($A59,Aspirantes!$A:$H,Aspirantes!$G$1,FALSE))</f>
        <v/>
      </c>
      <c r="M59" s="726"/>
      <c r="N59" s="586"/>
      <c r="O59" s="1469" t="str">
        <f t="shared" si="2"/>
        <v/>
      </c>
      <c r="P59" s="1442"/>
      <c r="Q59" s="1469" t="str">
        <f>IF(F59&lt;&gt;0,IF(COUNTIF($F$19:$F$178,F59)&gt;$Q$2,IF(F59&lt;&gt;0,COUNTIF($F$19:F59,F59),""),""),"")</f>
        <v/>
      </c>
      <c r="R59" s="1469" t="str">
        <f t="shared" si="3"/>
        <v/>
      </c>
      <c r="S59" s="1442"/>
      <c r="T59" s="1442"/>
      <c r="U59" s="1442"/>
      <c r="V59" s="1442"/>
      <c r="W59" s="1442"/>
      <c r="X59" s="1442"/>
      <c r="Y59" s="1442"/>
      <c r="Z59" s="1442"/>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7.100000000000001" customHeight="1" x14ac:dyDescent="0.2">
      <c r="A60" s="1404" t="str">
        <f>CONCATENATE('01_Carga'!$M$5,"_",$I60)</f>
        <v>FI__42</v>
      </c>
      <c r="B60" s="1405"/>
      <c r="C60" s="1460" t="str">
        <f>IF('06_PresenLista'!L59&lt;&gt;"",'06_PresenLista'!L59,"")</f>
        <v/>
      </c>
      <c r="D60" s="1461" t="str">
        <f>'06_PresenLista'!Q59</f>
        <v/>
      </c>
      <c r="E60" s="1502" t="str">
        <f>IF(F60&lt;&gt;0,COUNTIF($F$19:F60,F60),"")</f>
        <v/>
      </c>
      <c r="F60" s="1725"/>
      <c r="G60" s="1841" t="str">
        <f t="shared" si="1"/>
        <v/>
      </c>
      <c r="H60" s="445"/>
      <c r="I60" s="1204">
        <v>42</v>
      </c>
      <c r="J60" s="723" t="str">
        <f>IF(ISERROR(VLOOKUP($A60,Aspirantes!$A:$H,Aspirantes!$E$1,FALSE)),"",VLOOKUP($A60,Aspirantes!$A:$H,Aspirantes!$E$1,FALSE))</f>
        <v/>
      </c>
      <c r="K60" s="724" t="str">
        <f>IF(ISERROR(VLOOKUP($A60,Aspirantes!$A:$H,Aspirantes!$F$1,FALSE)),"",VLOOKUP($A60,Aspirantes!$A:$H,Aspirantes!$F$1,FALSE))</f>
        <v/>
      </c>
      <c r="L60" s="725" t="str">
        <f>IF(ISERROR(VLOOKUP($A60,Aspirantes!$A:$H,Aspirantes!$G$1,FALSE)),"",VLOOKUP($A60,Aspirantes!$A:$H,Aspirantes!$G$1,FALSE))</f>
        <v/>
      </c>
      <c r="M60" s="726"/>
      <c r="N60" s="586"/>
      <c r="O60" s="1469" t="str">
        <f t="shared" si="2"/>
        <v/>
      </c>
      <c r="P60" s="1442"/>
      <c r="Q60" s="1469" t="str">
        <f>IF(F60&lt;&gt;0,IF(COUNTIF($F$19:$F$178,F60)&gt;$Q$2,IF(F60&lt;&gt;0,COUNTIF($F$19:F60,F60),""),""),"")</f>
        <v/>
      </c>
      <c r="R60" s="1469" t="str">
        <f t="shared" si="3"/>
        <v/>
      </c>
      <c r="S60" s="1442"/>
      <c r="T60" s="1442"/>
      <c r="U60" s="1442"/>
      <c r="V60" s="1442"/>
      <c r="W60" s="1442"/>
      <c r="X60" s="1442"/>
      <c r="Y60" s="1442"/>
      <c r="Z60" s="1442"/>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7.100000000000001" customHeight="1" x14ac:dyDescent="0.2">
      <c r="A61" s="1404" t="str">
        <f>CONCATENATE('01_Carga'!$M$5,"_",$I61)</f>
        <v>FI__43</v>
      </c>
      <c r="B61" s="1405"/>
      <c r="C61" s="1460" t="str">
        <f>IF('06_PresenLista'!L60&lt;&gt;"",'06_PresenLista'!L60,"")</f>
        <v/>
      </c>
      <c r="D61" s="1461" t="str">
        <f>'06_PresenLista'!Q60</f>
        <v/>
      </c>
      <c r="E61" s="1502" t="str">
        <f>IF(F61&lt;&gt;0,COUNTIF($F$19:F61,F61),"")</f>
        <v/>
      </c>
      <c r="F61" s="1725"/>
      <c r="G61" s="1841" t="str">
        <f t="shared" si="1"/>
        <v/>
      </c>
      <c r="H61" s="445"/>
      <c r="I61" s="1204">
        <v>43</v>
      </c>
      <c r="J61" s="723" t="str">
        <f>IF(ISERROR(VLOOKUP($A61,Aspirantes!$A:$H,Aspirantes!$E$1,FALSE)),"",VLOOKUP($A61,Aspirantes!$A:$H,Aspirantes!$E$1,FALSE))</f>
        <v/>
      </c>
      <c r="K61" s="724" t="str">
        <f>IF(ISERROR(VLOOKUP($A61,Aspirantes!$A:$H,Aspirantes!$F$1,FALSE)),"",VLOOKUP($A61,Aspirantes!$A:$H,Aspirantes!$F$1,FALSE))</f>
        <v/>
      </c>
      <c r="L61" s="725" t="str">
        <f>IF(ISERROR(VLOOKUP($A61,Aspirantes!$A:$H,Aspirantes!$G$1,FALSE)),"",VLOOKUP($A61,Aspirantes!$A:$H,Aspirantes!$G$1,FALSE))</f>
        <v/>
      </c>
      <c r="M61" s="726"/>
      <c r="N61" s="586"/>
      <c r="O61" s="1469" t="str">
        <f t="shared" si="2"/>
        <v/>
      </c>
      <c r="P61" s="1442"/>
      <c r="Q61" s="1469" t="str">
        <f>IF(F61&lt;&gt;0,IF(COUNTIF($F$19:$F$178,F61)&gt;$Q$2,IF(F61&lt;&gt;0,COUNTIF($F$19:F61,F61),""),""),"")</f>
        <v/>
      </c>
      <c r="R61" s="1469" t="str">
        <f t="shared" si="3"/>
        <v/>
      </c>
      <c r="S61" s="1442"/>
      <c r="T61" s="1442"/>
      <c r="U61" s="1442"/>
      <c r="V61" s="1442"/>
      <c r="W61" s="1442"/>
      <c r="X61" s="1442"/>
      <c r="Y61" s="1442"/>
      <c r="Z61" s="1442"/>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7.100000000000001" customHeight="1" x14ac:dyDescent="0.2">
      <c r="A62" s="1404" t="str">
        <f>CONCATENATE('01_Carga'!$M$5,"_",$I62)</f>
        <v>FI__44</v>
      </c>
      <c r="B62" s="1405"/>
      <c r="C62" s="1460" t="str">
        <f>IF('06_PresenLista'!L61&lt;&gt;"",'06_PresenLista'!L61,"")</f>
        <v/>
      </c>
      <c r="D62" s="1461" t="str">
        <f>'06_PresenLista'!Q61</f>
        <v/>
      </c>
      <c r="E62" s="1502" t="str">
        <f>IF(F62&lt;&gt;0,COUNTIF($F$19:F62,F62),"")</f>
        <v/>
      </c>
      <c r="F62" s="1725"/>
      <c r="G62" s="1841" t="str">
        <f t="shared" si="1"/>
        <v/>
      </c>
      <c r="H62" s="445"/>
      <c r="I62" s="1204">
        <v>44</v>
      </c>
      <c r="J62" s="723" t="str">
        <f>IF(ISERROR(VLOOKUP($A62,Aspirantes!$A:$H,Aspirantes!$E$1,FALSE)),"",VLOOKUP($A62,Aspirantes!$A:$H,Aspirantes!$E$1,FALSE))</f>
        <v/>
      </c>
      <c r="K62" s="724" t="str">
        <f>IF(ISERROR(VLOOKUP($A62,Aspirantes!$A:$H,Aspirantes!$F$1,FALSE)),"",VLOOKUP($A62,Aspirantes!$A:$H,Aspirantes!$F$1,FALSE))</f>
        <v/>
      </c>
      <c r="L62" s="725" t="str">
        <f>IF(ISERROR(VLOOKUP($A62,Aspirantes!$A:$H,Aspirantes!$G$1,FALSE)),"",VLOOKUP($A62,Aspirantes!$A:$H,Aspirantes!$G$1,FALSE))</f>
        <v/>
      </c>
      <c r="M62" s="726"/>
      <c r="N62" s="586"/>
      <c r="O62" s="1469" t="str">
        <f t="shared" si="2"/>
        <v/>
      </c>
      <c r="P62" s="1442"/>
      <c r="Q62" s="1469" t="str">
        <f>IF(F62&lt;&gt;0,IF(COUNTIF($F$19:$F$178,F62)&gt;$Q$2,IF(F62&lt;&gt;0,COUNTIF($F$19:F62,F62),""),""),"")</f>
        <v/>
      </c>
      <c r="R62" s="1469" t="str">
        <f t="shared" si="3"/>
        <v/>
      </c>
      <c r="S62" s="1442"/>
      <c r="T62" s="1442"/>
      <c r="U62" s="1442"/>
      <c r="V62" s="1442"/>
      <c r="W62" s="1442"/>
      <c r="X62" s="1442"/>
      <c r="Y62" s="1442"/>
      <c r="Z62" s="1442"/>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7.100000000000001" customHeight="1" x14ac:dyDescent="0.2">
      <c r="A63" s="1404" t="str">
        <f>CONCATENATE('01_Carga'!$M$5,"_",$I63)</f>
        <v>FI__45</v>
      </c>
      <c r="B63" s="1405"/>
      <c r="C63" s="1460" t="str">
        <f>IF('06_PresenLista'!L62&lt;&gt;"",'06_PresenLista'!L62,"")</f>
        <v/>
      </c>
      <c r="D63" s="1461" t="str">
        <f>'06_PresenLista'!Q62</f>
        <v/>
      </c>
      <c r="E63" s="1502" t="str">
        <f>IF(F63&lt;&gt;0,COUNTIF($F$19:F63,F63),"")</f>
        <v/>
      </c>
      <c r="F63" s="1725"/>
      <c r="G63" s="1841" t="str">
        <f t="shared" si="1"/>
        <v/>
      </c>
      <c r="H63" s="445"/>
      <c r="I63" s="1204">
        <v>45</v>
      </c>
      <c r="J63" s="723" t="str">
        <f>IF(ISERROR(VLOOKUP($A63,Aspirantes!$A:$H,Aspirantes!$E$1,FALSE)),"",VLOOKUP($A63,Aspirantes!$A:$H,Aspirantes!$E$1,FALSE))</f>
        <v/>
      </c>
      <c r="K63" s="724" t="str">
        <f>IF(ISERROR(VLOOKUP($A63,Aspirantes!$A:$H,Aspirantes!$F$1,FALSE)),"",VLOOKUP($A63,Aspirantes!$A:$H,Aspirantes!$F$1,FALSE))</f>
        <v/>
      </c>
      <c r="L63" s="725" t="str">
        <f>IF(ISERROR(VLOOKUP($A63,Aspirantes!$A:$H,Aspirantes!$G$1,FALSE)),"",VLOOKUP($A63,Aspirantes!$A:$H,Aspirantes!$G$1,FALSE))</f>
        <v/>
      </c>
      <c r="M63" s="726"/>
      <c r="N63" s="586"/>
      <c r="O63" s="1469" t="str">
        <f t="shared" si="2"/>
        <v/>
      </c>
      <c r="P63" s="1442"/>
      <c r="Q63" s="1469" t="str">
        <f>IF(F63&lt;&gt;0,IF(COUNTIF($F$19:$F$178,F63)&gt;$Q$2,IF(F63&lt;&gt;0,COUNTIF($F$19:F63,F63),""),""),"")</f>
        <v/>
      </c>
      <c r="R63" s="1469" t="str">
        <f t="shared" si="3"/>
        <v/>
      </c>
      <c r="S63" s="1442"/>
      <c r="T63" s="1442"/>
      <c r="U63" s="1442"/>
      <c r="V63" s="1442"/>
      <c r="W63" s="1442"/>
      <c r="X63" s="1442"/>
      <c r="Y63" s="1442"/>
      <c r="Z63" s="1442"/>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7.100000000000001" customHeight="1" x14ac:dyDescent="0.2">
      <c r="A64" s="1404" t="str">
        <f>CONCATENATE('01_Carga'!$M$5,"_",$I64)</f>
        <v>FI__46</v>
      </c>
      <c r="B64" s="1405"/>
      <c r="C64" s="1460" t="str">
        <f>IF('06_PresenLista'!L63&lt;&gt;"",'06_PresenLista'!L63,"")</f>
        <v/>
      </c>
      <c r="D64" s="1461" t="str">
        <f>'06_PresenLista'!Q63</f>
        <v/>
      </c>
      <c r="E64" s="1502" t="str">
        <f>IF(F64&lt;&gt;0,COUNTIF($F$19:F64,F64),"")</f>
        <v/>
      </c>
      <c r="F64" s="1725"/>
      <c r="G64" s="1841" t="str">
        <f t="shared" si="1"/>
        <v/>
      </c>
      <c r="H64" s="445"/>
      <c r="I64" s="1204">
        <v>46</v>
      </c>
      <c r="J64" s="723" t="str">
        <f>IF(ISERROR(VLOOKUP($A64,Aspirantes!$A:$H,Aspirantes!$E$1,FALSE)),"",VLOOKUP($A64,Aspirantes!$A:$H,Aspirantes!$E$1,FALSE))</f>
        <v/>
      </c>
      <c r="K64" s="724" t="str">
        <f>IF(ISERROR(VLOOKUP($A64,Aspirantes!$A:$H,Aspirantes!$F$1,FALSE)),"",VLOOKUP($A64,Aspirantes!$A:$H,Aspirantes!$F$1,FALSE))</f>
        <v/>
      </c>
      <c r="L64" s="725" t="str">
        <f>IF(ISERROR(VLOOKUP($A64,Aspirantes!$A:$H,Aspirantes!$G$1,FALSE)),"",VLOOKUP($A64,Aspirantes!$A:$H,Aspirantes!$G$1,FALSE))</f>
        <v/>
      </c>
      <c r="M64" s="726"/>
      <c r="N64" s="586"/>
      <c r="O64" s="1469" t="str">
        <f t="shared" si="2"/>
        <v/>
      </c>
      <c r="P64" s="1442"/>
      <c r="Q64" s="1469" t="str">
        <f>IF(F64&lt;&gt;0,IF(COUNTIF($F$19:$F$178,F64)&gt;$Q$2,IF(F64&lt;&gt;0,COUNTIF($F$19:F64,F64),""),""),"")</f>
        <v/>
      </c>
      <c r="R64" s="1469" t="str">
        <f t="shared" si="3"/>
        <v/>
      </c>
      <c r="S64" s="1442"/>
      <c r="T64" s="1442"/>
      <c r="U64" s="1442"/>
      <c r="V64" s="1442"/>
      <c r="W64" s="1442"/>
      <c r="X64" s="1442"/>
      <c r="Y64" s="1442"/>
      <c r="Z64" s="1442"/>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7.100000000000001" customHeight="1" x14ac:dyDescent="0.2">
      <c r="A65" s="1404" t="str">
        <f>CONCATENATE('01_Carga'!$M$5,"_",$I65)</f>
        <v>FI__47</v>
      </c>
      <c r="B65" s="1405"/>
      <c r="C65" s="1460" t="str">
        <f>IF('06_PresenLista'!L64&lt;&gt;"",'06_PresenLista'!L64,"")</f>
        <v/>
      </c>
      <c r="D65" s="1461" t="str">
        <f>'06_PresenLista'!Q64</f>
        <v/>
      </c>
      <c r="E65" s="1502" t="str">
        <f>IF(F65&lt;&gt;0,COUNTIF($F$19:F65,F65),"")</f>
        <v/>
      </c>
      <c r="F65" s="1725"/>
      <c r="G65" s="1841" t="str">
        <f t="shared" si="1"/>
        <v/>
      </c>
      <c r="H65" s="445"/>
      <c r="I65" s="1204">
        <v>47</v>
      </c>
      <c r="J65" s="723" t="str">
        <f>IF(ISERROR(VLOOKUP($A65,Aspirantes!$A:$H,Aspirantes!$E$1,FALSE)),"",VLOOKUP($A65,Aspirantes!$A:$H,Aspirantes!$E$1,FALSE))</f>
        <v/>
      </c>
      <c r="K65" s="724" t="str">
        <f>IF(ISERROR(VLOOKUP($A65,Aspirantes!$A:$H,Aspirantes!$F$1,FALSE)),"",VLOOKUP($A65,Aspirantes!$A:$H,Aspirantes!$F$1,FALSE))</f>
        <v/>
      </c>
      <c r="L65" s="725" t="str">
        <f>IF(ISERROR(VLOOKUP($A65,Aspirantes!$A:$H,Aspirantes!$G$1,FALSE)),"",VLOOKUP($A65,Aspirantes!$A:$H,Aspirantes!$G$1,FALSE))</f>
        <v/>
      </c>
      <c r="M65" s="726"/>
      <c r="N65" s="586"/>
      <c r="O65" s="1469" t="str">
        <f t="shared" si="2"/>
        <v/>
      </c>
      <c r="P65" s="1442"/>
      <c r="Q65" s="1469" t="str">
        <f>IF(F65&lt;&gt;0,IF(COUNTIF($F$19:$F$178,F65)&gt;$Q$2,IF(F65&lt;&gt;0,COUNTIF($F$19:F65,F65),""),""),"")</f>
        <v/>
      </c>
      <c r="R65" s="1469" t="str">
        <f t="shared" si="3"/>
        <v/>
      </c>
      <c r="S65" s="1442"/>
      <c r="T65" s="144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7.100000000000001" customHeight="1" x14ac:dyDescent="0.2">
      <c r="A66" s="1404" t="str">
        <f>CONCATENATE('01_Carga'!$M$5,"_",$I66)</f>
        <v>FI__48</v>
      </c>
      <c r="B66" s="1405"/>
      <c r="C66" s="1460" t="str">
        <f>IF('06_PresenLista'!L65&lt;&gt;"",'06_PresenLista'!L65,"")</f>
        <v/>
      </c>
      <c r="D66" s="1461" t="str">
        <f>'06_PresenLista'!Q65</f>
        <v/>
      </c>
      <c r="E66" s="1502" t="str">
        <f>IF(F66&lt;&gt;0,COUNTIF($F$19:F66,F66),"")</f>
        <v/>
      </c>
      <c r="F66" s="1725"/>
      <c r="G66" s="1841" t="str">
        <f t="shared" si="1"/>
        <v/>
      </c>
      <c r="H66" s="445"/>
      <c r="I66" s="1204">
        <v>48</v>
      </c>
      <c r="J66" s="723" t="str">
        <f>IF(ISERROR(VLOOKUP($A66,Aspirantes!$A:$H,Aspirantes!$E$1,FALSE)),"",VLOOKUP($A66,Aspirantes!$A:$H,Aspirantes!$E$1,FALSE))</f>
        <v/>
      </c>
      <c r="K66" s="724" t="str">
        <f>IF(ISERROR(VLOOKUP($A66,Aspirantes!$A:$H,Aspirantes!$F$1,FALSE)),"",VLOOKUP($A66,Aspirantes!$A:$H,Aspirantes!$F$1,FALSE))</f>
        <v/>
      </c>
      <c r="L66" s="725" t="str">
        <f>IF(ISERROR(VLOOKUP($A66,Aspirantes!$A:$H,Aspirantes!$G$1,FALSE)),"",VLOOKUP($A66,Aspirantes!$A:$H,Aspirantes!$G$1,FALSE))</f>
        <v/>
      </c>
      <c r="M66" s="726"/>
      <c r="N66" s="586"/>
      <c r="O66" s="1469" t="str">
        <f t="shared" si="2"/>
        <v/>
      </c>
      <c r="P66" s="1442"/>
      <c r="Q66" s="1469" t="str">
        <f>IF(F66&lt;&gt;0,IF(COUNTIF($F$19:$F$178,F66)&gt;$Q$2,IF(F66&lt;&gt;0,COUNTIF($F$19:F66,F66),""),""),"")</f>
        <v/>
      </c>
      <c r="R66" s="1469" t="str">
        <f t="shared" si="3"/>
        <v/>
      </c>
      <c r="S66" s="1442"/>
      <c r="T66" s="1442"/>
      <c r="U66" s="1442"/>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7.100000000000001" customHeight="1" x14ac:dyDescent="0.2">
      <c r="A67" s="1404" t="str">
        <f>CONCATENATE('01_Carga'!$M$5,"_",$I67)</f>
        <v>FI__49</v>
      </c>
      <c r="B67" s="1405"/>
      <c r="C67" s="1460" t="str">
        <f>IF('06_PresenLista'!L66&lt;&gt;"",'06_PresenLista'!L66,"")</f>
        <v/>
      </c>
      <c r="D67" s="1461" t="str">
        <f>'06_PresenLista'!Q66</f>
        <v/>
      </c>
      <c r="E67" s="1502" t="str">
        <f>IF(F67&lt;&gt;0,COUNTIF($F$19:F67,F67),"")</f>
        <v/>
      </c>
      <c r="F67" s="1725"/>
      <c r="G67" s="1841" t="str">
        <f t="shared" si="1"/>
        <v/>
      </c>
      <c r="H67" s="445"/>
      <c r="I67" s="1204">
        <v>49</v>
      </c>
      <c r="J67" s="723" t="str">
        <f>IF(ISERROR(VLOOKUP($A67,Aspirantes!$A:$H,Aspirantes!$E$1,FALSE)),"",VLOOKUP($A67,Aspirantes!$A:$H,Aspirantes!$E$1,FALSE))</f>
        <v/>
      </c>
      <c r="K67" s="724" t="str">
        <f>IF(ISERROR(VLOOKUP($A67,Aspirantes!$A:$H,Aspirantes!$F$1,FALSE)),"",VLOOKUP($A67,Aspirantes!$A:$H,Aspirantes!$F$1,FALSE))</f>
        <v/>
      </c>
      <c r="L67" s="725" t="str">
        <f>IF(ISERROR(VLOOKUP($A67,Aspirantes!$A:$H,Aspirantes!$G$1,FALSE)),"",VLOOKUP($A67,Aspirantes!$A:$H,Aspirantes!$G$1,FALSE))</f>
        <v/>
      </c>
      <c r="M67" s="726"/>
      <c r="N67" s="586"/>
      <c r="O67" s="1469" t="str">
        <f t="shared" si="2"/>
        <v/>
      </c>
      <c r="P67" s="1442"/>
      <c r="Q67" s="1469" t="str">
        <f>IF(F67&lt;&gt;0,IF(COUNTIF($F$19:$F$178,F67)&gt;$Q$2,IF(F67&lt;&gt;0,COUNTIF($F$19:F67,F67),""),""),"")</f>
        <v/>
      </c>
      <c r="R67" s="1469" t="str">
        <f t="shared" si="3"/>
        <v/>
      </c>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7.100000000000001" customHeight="1" x14ac:dyDescent="0.2">
      <c r="A68" s="1404" t="str">
        <f>CONCATENATE('01_Carga'!$M$5,"_",$I68)</f>
        <v>FI__50</v>
      </c>
      <c r="B68" s="1405"/>
      <c r="C68" s="1460" t="str">
        <f>IF('06_PresenLista'!L67&lt;&gt;"",'06_PresenLista'!L67,"")</f>
        <v/>
      </c>
      <c r="D68" s="1461" t="str">
        <f>'06_PresenLista'!Q67</f>
        <v/>
      </c>
      <c r="E68" s="1502" t="str">
        <f>IF(F68&lt;&gt;0,COUNTIF($F$19:F68,F68),"")</f>
        <v/>
      </c>
      <c r="F68" s="1725"/>
      <c r="G68" s="1841" t="str">
        <f t="shared" si="1"/>
        <v/>
      </c>
      <c r="H68" s="445"/>
      <c r="I68" s="1204">
        <v>50</v>
      </c>
      <c r="J68" s="723" t="str">
        <f>IF(ISERROR(VLOOKUP($A68,Aspirantes!$A:$H,Aspirantes!$E$1,FALSE)),"",VLOOKUP($A68,Aspirantes!$A:$H,Aspirantes!$E$1,FALSE))</f>
        <v/>
      </c>
      <c r="K68" s="724" t="str">
        <f>IF(ISERROR(VLOOKUP($A68,Aspirantes!$A:$H,Aspirantes!$F$1,FALSE)),"",VLOOKUP($A68,Aspirantes!$A:$H,Aspirantes!$F$1,FALSE))</f>
        <v/>
      </c>
      <c r="L68" s="725" t="str">
        <f>IF(ISERROR(VLOOKUP($A68,Aspirantes!$A:$H,Aspirantes!$G$1,FALSE)),"",VLOOKUP($A68,Aspirantes!$A:$H,Aspirantes!$G$1,FALSE))</f>
        <v/>
      </c>
      <c r="M68" s="726"/>
      <c r="N68" s="586"/>
      <c r="O68" s="1469" t="str">
        <f t="shared" si="2"/>
        <v/>
      </c>
      <c r="P68" s="1442"/>
      <c r="Q68" s="1469" t="str">
        <f>IF(F68&lt;&gt;0,IF(COUNTIF($F$19:$F$178,F68)&gt;$Q$2,IF(F68&lt;&gt;0,COUNTIF($F$19:F68,F68),""),""),"")</f>
        <v/>
      </c>
      <c r="R68" s="1469" t="str">
        <f t="shared" si="3"/>
        <v/>
      </c>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7.100000000000001" customHeight="1" x14ac:dyDescent="0.2">
      <c r="A69" s="1404" t="str">
        <f>CONCATENATE('01_Carga'!$M$5,"_",$I69)</f>
        <v>FI__51</v>
      </c>
      <c r="B69" s="1405"/>
      <c r="C69" s="1460" t="str">
        <f>IF('06_PresenLista'!L68&lt;&gt;"",'06_PresenLista'!L68,"")</f>
        <v/>
      </c>
      <c r="D69" s="1461" t="str">
        <f>'06_PresenLista'!Q68</f>
        <v/>
      </c>
      <c r="E69" s="1502" t="str">
        <f>IF(F69&lt;&gt;0,COUNTIF($F$19:F69,F69),"")</f>
        <v/>
      </c>
      <c r="F69" s="1725"/>
      <c r="G69" s="1841" t="str">
        <f t="shared" si="1"/>
        <v/>
      </c>
      <c r="H69" s="445"/>
      <c r="I69" s="1204">
        <v>51</v>
      </c>
      <c r="J69" s="723" t="str">
        <f>IF(ISERROR(VLOOKUP($A69,Aspirantes!$A:$H,Aspirantes!$E$1,FALSE)),"",VLOOKUP($A69,Aspirantes!$A:$H,Aspirantes!$E$1,FALSE))</f>
        <v/>
      </c>
      <c r="K69" s="724" t="str">
        <f>IF(ISERROR(VLOOKUP($A69,Aspirantes!$A:$H,Aspirantes!$F$1,FALSE)),"",VLOOKUP($A69,Aspirantes!$A:$H,Aspirantes!$F$1,FALSE))</f>
        <v/>
      </c>
      <c r="L69" s="725" t="str">
        <f>IF(ISERROR(VLOOKUP($A69,Aspirantes!$A:$H,Aspirantes!$G$1,FALSE)),"",VLOOKUP($A69,Aspirantes!$A:$H,Aspirantes!$G$1,FALSE))</f>
        <v/>
      </c>
      <c r="M69" s="726"/>
      <c r="N69" s="586"/>
      <c r="O69" s="1469" t="str">
        <f t="shared" si="2"/>
        <v/>
      </c>
      <c r="P69" s="1442"/>
      <c r="Q69" s="1469" t="str">
        <f>IF(F69&lt;&gt;0,IF(COUNTIF($F$19:$F$178,F69)&gt;$Q$2,IF(F69&lt;&gt;0,COUNTIF($F$19:F69,F69),""),""),"")</f>
        <v/>
      </c>
      <c r="R69" s="1469" t="str">
        <f t="shared" si="3"/>
        <v/>
      </c>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7.100000000000001" customHeight="1" x14ac:dyDescent="0.2">
      <c r="A70" s="1404" t="str">
        <f>CONCATENATE('01_Carga'!$M$5,"_",$I70)</f>
        <v>FI__52</v>
      </c>
      <c r="B70" s="1405"/>
      <c r="C70" s="1460" t="str">
        <f>IF('06_PresenLista'!L69&lt;&gt;"",'06_PresenLista'!L69,"")</f>
        <v/>
      </c>
      <c r="D70" s="1461" t="str">
        <f>'06_PresenLista'!Q69</f>
        <v/>
      </c>
      <c r="E70" s="1502" t="str">
        <f>IF(F70&lt;&gt;0,COUNTIF($F$19:F70,F70),"")</f>
        <v/>
      </c>
      <c r="F70" s="1725"/>
      <c r="G70" s="1841" t="str">
        <f t="shared" si="1"/>
        <v/>
      </c>
      <c r="H70" s="445"/>
      <c r="I70" s="1204">
        <v>52</v>
      </c>
      <c r="J70" s="723" t="str">
        <f>IF(ISERROR(VLOOKUP($A70,Aspirantes!$A:$H,Aspirantes!$E$1,FALSE)),"",VLOOKUP($A70,Aspirantes!$A:$H,Aspirantes!$E$1,FALSE))</f>
        <v/>
      </c>
      <c r="K70" s="724" t="str">
        <f>IF(ISERROR(VLOOKUP($A70,Aspirantes!$A:$H,Aspirantes!$F$1,FALSE)),"",VLOOKUP($A70,Aspirantes!$A:$H,Aspirantes!$F$1,FALSE))</f>
        <v/>
      </c>
      <c r="L70" s="725" t="str">
        <f>IF(ISERROR(VLOOKUP($A70,Aspirantes!$A:$H,Aspirantes!$G$1,FALSE)),"",VLOOKUP($A70,Aspirantes!$A:$H,Aspirantes!$G$1,FALSE))</f>
        <v/>
      </c>
      <c r="M70" s="726"/>
      <c r="N70" s="586"/>
      <c r="O70" s="1469" t="str">
        <f t="shared" si="2"/>
        <v/>
      </c>
      <c r="P70" s="1442"/>
      <c r="Q70" s="1469" t="str">
        <f>IF(F70&lt;&gt;0,IF(COUNTIF($F$19:$F$178,F70)&gt;$Q$2,IF(F70&lt;&gt;0,COUNTIF($F$19:F70,F70),""),""),"")</f>
        <v/>
      </c>
      <c r="R70" s="1469" t="str">
        <f t="shared" si="3"/>
        <v/>
      </c>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7.100000000000001" customHeight="1" x14ac:dyDescent="0.2">
      <c r="A71" s="1404" t="str">
        <f>CONCATENATE('01_Carga'!$M$5,"_",$I71)</f>
        <v>FI__53</v>
      </c>
      <c r="B71" s="1405"/>
      <c r="C71" s="1460" t="str">
        <f>IF('06_PresenLista'!L70&lt;&gt;"",'06_PresenLista'!L70,"")</f>
        <v/>
      </c>
      <c r="D71" s="1461" t="str">
        <f>'06_PresenLista'!Q70</f>
        <v/>
      </c>
      <c r="E71" s="1502" t="str">
        <f>IF(F71&lt;&gt;0,COUNTIF($F$19:F71,F71),"")</f>
        <v/>
      </c>
      <c r="F71" s="1725"/>
      <c r="G71" s="1841" t="str">
        <f t="shared" si="1"/>
        <v/>
      </c>
      <c r="H71" s="445"/>
      <c r="I71" s="1204">
        <v>53</v>
      </c>
      <c r="J71" s="723" t="str">
        <f>IF(ISERROR(VLOOKUP($A71,Aspirantes!$A:$H,Aspirantes!$E$1,FALSE)),"",VLOOKUP($A71,Aspirantes!$A:$H,Aspirantes!$E$1,FALSE))</f>
        <v/>
      </c>
      <c r="K71" s="724" t="str">
        <f>IF(ISERROR(VLOOKUP($A71,Aspirantes!$A:$H,Aspirantes!$F$1,FALSE)),"",VLOOKUP($A71,Aspirantes!$A:$H,Aspirantes!$F$1,FALSE))</f>
        <v/>
      </c>
      <c r="L71" s="725" t="str">
        <f>IF(ISERROR(VLOOKUP($A71,Aspirantes!$A:$H,Aspirantes!$G$1,FALSE)),"",VLOOKUP($A71,Aspirantes!$A:$H,Aspirantes!$G$1,FALSE))</f>
        <v/>
      </c>
      <c r="M71" s="726"/>
      <c r="N71" s="586"/>
      <c r="O71" s="1469" t="str">
        <f t="shared" si="2"/>
        <v/>
      </c>
      <c r="P71" s="1442"/>
      <c r="Q71" s="1469" t="str">
        <f>IF(F71&lt;&gt;0,IF(COUNTIF($F$19:$F$178,F71)&gt;$Q$2,IF(F71&lt;&gt;0,COUNTIF($F$19:F71,F71),""),""),"")</f>
        <v/>
      </c>
      <c r="R71" s="1469" t="str">
        <f t="shared" si="3"/>
        <v/>
      </c>
      <c r="S71" s="1442"/>
      <c r="T71" s="1442"/>
      <c r="U71" s="1442"/>
      <c r="V71" s="1442"/>
      <c r="W71" s="1442"/>
      <c r="X71" s="1442"/>
      <c r="Y71" s="1442"/>
      <c r="Z71" s="1442"/>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7.100000000000001" customHeight="1" x14ac:dyDescent="0.2">
      <c r="A72" s="1404" t="str">
        <f>CONCATENATE('01_Carga'!$M$5,"_",$I72)</f>
        <v>FI__54</v>
      </c>
      <c r="B72" s="1405"/>
      <c r="C72" s="1460" t="str">
        <f>IF('06_PresenLista'!L71&lt;&gt;"",'06_PresenLista'!L71,"")</f>
        <v/>
      </c>
      <c r="D72" s="1461" t="str">
        <f>'06_PresenLista'!Q71</f>
        <v/>
      </c>
      <c r="E72" s="1502" t="str">
        <f>IF(F72&lt;&gt;0,COUNTIF($F$19:F72,F72),"")</f>
        <v/>
      </c>
      <c r="F72" s="1725"/>
      <c r="G72" s="1841" t="str">
        <f t="shared" si="1"/>
        <v/>
      </c>
      <c r="H72" s="445"/>
      <c r="I72" s="1204">
        <v>54</v>
      </c>
      <c r="J72" s="723" t="str">
        <f>IF(ISERROR(VLOOKUP($A72,Aspirantes!$A:$H,Aspirantes!$E$1,FALSE)),"",VLOOKUP($A72,Aspirantes!$A:$H,Aspirantes!$E$1,FALSE))</f>
        <v/>
      </c>
      <c r="K72" s="724" t="str">
        <f>IF(ISERROR(VLOOKUP($A72,Aspirantes!$A:$H,Aspirantes!$F$1,FALSE)),"",VLOOKUP($A72,Aspirantes!$A:$H,Aspirantes!$F$1,FALSE))</f>
        <v/>
      </c>
      <c r="L72" s="725" t="str">
        <f>IF(ISERROR(VLOOKUP($A72,Aspirantes!$A:$H,Aspirantes!$G$1,FALSE)),"",VLOOKUP($A72,Aspirantes!$A:$H,Aspirantes!$G$1,FALSE))</f>
        <v/>
      </c>
      <c r="M72" s="726"/>
      <c r="N72" s="586"/>
      <c r="O72" s="1469" t="str">
        <f t="shared" si="2"/>
        <v/>
      </c>
      <c r="P72" s="1442"/>
      <c r="Q72" s="1469" t="str">
        <f>IF(F72&lt;&gt;0,IF(COUNTIF($F$19:$F$178,F72)&gt;$Q$2,IF(F72&lt;&gt;0,COUNTIF($F$19:F72,F72),""),""),"")</f>
        <v/>
      </c>
      <c r="R72" s="1469" t="str">
        <f t="shared" si="3"/>
        <v/>
      </c>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7.100000000000001" customHeight="1" x14ac:dyDescent="0.2">
      <c r="A73" s="1404" t="str">
        <f>CONCATENATE('01_Carga'!$M$5,"_",$I73)</f>
        <v>FI__55</v>
      </c>
      <c r="B73" s="1405"/>
      <c r="C73" s="1460" t="str">
        <f>IF('06_PresenLista'!L72&lt;&gt;"",'06_PresenLista'!L72,"")</f>
        <v/>
      </c>
      <c r="D73" s="1461" t="str">
        <f>'06_PresenLista'!Q72</f>
        <v/>
      </c>
      <c r="E73" s="1502" t="str">
        <f>IF(F73&lt;&gt;0,COUNTIF($F$19:F73,F73),"")</f>
        <v/>
      </c>
      <c r="F73" s="1725"/>
      <c r="G73" s="1841" t="str">
        <f t="shared" si="1"/>
        <v/>
      </c>
      <c r="H73" s="445"/>
      <c r="I73" s="1204">
        <v>55</v>
      </c>
      <c r="J73" s="723" t="str">
        <f>IF(ISERROR(VLOOKUP($A73,Aspirantes!$A:$H,Aspirantes!$E$1,FALSE)),"",VLOOKUP($A73,Aspirantes!$A:$H,Aspirantes!$E$1,FALSE))</f>
        <v/>
      </c>
      <c r="K73" s="724" t="str">
        <f>IF(ISERROR(VLOOKUP($A73,Aspirantes!$A:$H,Aspirantes!$F$1,FALSE)),"",VLOOKUP($A73,Aspirantes!$A:$H,Aspirantes!$F$1,FALSE))</f>
        <v/>
      </c>
      <c r="L73" s="725" t="str">
        <f>IF(ISERROR(VLOOKUP($A73,Aspirantes!$A:$H,Aspirantes!$G$1,FALSE)),"",VLOOKUP($A73,Aspirantes!$A:$H,Aspirantes!$G$1,FALSE))</f>
        <v/>
      </c>
      <c r="M73" s="726"/>
      <c r="N73" s="586"/>
      <c r="O73" s="1469" t="str">
        <f t="shared" si="2"/>
        <v/>
      </c>
      <c r="P73" s="1442"/>
      <c r="Q73" s="1469" t="str">
        <f>IF(F73&lt;&gt;0,IF(COUNTIF($F$19:$F$178,F73)&gt;$Q$2,IF(F73&lt;&gt;0,COUNTIF($F$19:F73,F73),""),""),"")</f>
        <v/>
      </c>
      <c r="R73" s="1469" t="str">
        <f t="shared" si="3"/>
        <v/>
      </c>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7.100000000000001" customHeight="1" x14ac:dyDescent="0.2">
      <c r="A74" s="1404" t="str">
        <f>CONCATENATE('01_Carga'!$M$5,"_",$I74)</f>
        <v>FI__56</v>
      </c>
      <c r="B74" s="1405"/>
      <c r="C74" s="1460" t="str">
        <f>IF('06_PresenLista'!L73&lt;&gt;"",'06_PresenLista'!L73,"")</f>
        <v/>
      </c>
      <c r="D74" s="1461" t="str">
        <f>'06_PresenLista'!Q73</f>
        <v/>
      </c>
      <c r="E74" s="1502" t="str">
        <f>IF(F74&lt;&gt;0,COUNTIF($F$19:F74,F74),"")</f>
        <v/>
      </c>
      <c r="F74" s="1725"/>
      <c r="G74" s="1841" t="str">
        <f t="shared" si="1"/>
        <v/>
      </c>
      <c r="H74" s="445"/>
      <c r="I74" s="1204">
        <v>56</v>
      </c>
      <c r="J74" s="723" t="str">
        <f>IF(ISERROR(VLOOKUP($A74,Aspirantes!$A:$H,Aspirantes!$E$1,FALSE)),"",VLOOKUP($A74,Aspirantes!$A:$H,Aspirantes!$E$1,FALSE))</f>
        <v/>
      </c>
      <c r="K74" s="724" t="str">
        <f>IF(ISERROR(VLOOKUP($A74,Aspirantes!$A:$H,Aspirantes!$F$1,FALSE)),"",VLOOKUP($A74,Aspirantes!$A:$H,Aspirantes!$F$1,FALSE))</f>
        <v/>
      </c>
      <c r="L74" s="725" t="str">
        <f>IF(ISERROR(VLOOKUP($A74,Aspirantes!$A:$H,Aspirantes!$G$1,FALSE)),"",VLOOKUP($A74,Aspirantes!$A:$H,Aspirantes!$G$1,FALSE))</f>
        <v/>
      </c>
      <c r="M74" s="726"/>
      <c r="N74" s="586"/>
      <c r="O74" s="1469" t="str">
        <f t="shared" si="2"/>
        <v/>
      </c>
      <c r="P74" s="1442"/>
      <c r="Q74" s="1469" t="str">
        <f>IF(F74&lt;&gt;0,IF(COUNTIF($F$19:$F$178,F74)&gt;$Q$2,IF(F74&lt;&gt;0,COUNTIF($F$19:F74,F74),""),""),"")</f>
        <v/>
      </c>
      <c r="R74" s="1469" t="str">
        <f t="shared" si="3"/>
        <v/>
      </c>
      <c r="S74" s="1442"/>
      <c r="T74" s="1442"/>
      <c r="U74" s="1442"/>
      <c r="V74" s="1442"/>
      <c r="W74" s="1442"/>
      <c r="X74" s="1442"/>
      <c r="Y74" s="1442"/>
      <c r="Z74" s="1442"/>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7.100000000000001" customHeight="1" x14ac:dyDescent="0.2">
      <c r="A75" s="1404" t="str">
        <f>CONCATENATE('01_Carga'!$M$5,"_",$I75)</f>
        <v>FI__57</v>
      </c>
      <c r="B75" s="1405"/>
      <c r="C75" s="1460" t="str">
        <f>IF('06_PresenLista'!L74&lt;&gt;"",'06_PresenLista'!L74,"")</f>
        <v/>
      </c>
      <c r="D75" s="1461" t="str">
        <f>'06_PresenLista'!Q74</f>
        <v/>
      </c>
      <c r="E75" s="1502" t="str">
        <f>IF(F75&lt;&gt;0,COUNTIF($F$19:F75,F75),"")</f>
        <v/>
      </c>
      <c r="F75" s="1725"/>
      <c r="G75" s="1841" t="str">
        <f t="shared" si="1"/>
        <v/>
      </c>
      <c r="H75" s="445"/>
      <c r="I75" s="1204">
        <v>57</v>
      </c>
      <c r="J75" s="723" t="str">
        <f>IF(ISERROR(VLOOKUP($A75,Aspirantes!$A:$H,Aspirantes!$E$1,FALSE)),"",VLOOKUP($A75,Aspirantes!$A:$H,Aspirantes!$E$1,FALSE))</f>
        <v/>
      </c>
      <c r="K75" s="724" t="str">
        <f>IF(ISERROR(VLOOKUP($A75,Aspirantes!$A:$H,Aspirantes!$F$1,FALSE)),"",VLOOKUP($A75,Aspirantes!$A:$H,Aspirantes!$F$1,FALSE))</f>
        <v/>
      </c>
      <c r="L75" s="725" t="str">
        <f>IF(ISERROR(VLOOKUP($A75,Aspirantes!$A:$H,Aspirantes!$G$1,FALSE)),"",VLOOKUP($A75,Aspirantes!$A:$H,Aspirantes!$G$1,FALSE))</f>
        <v/>
      </c>
      <c r="M75" s="726"/>
      <c r="N75" s="586"/>
      <c r="O75" s="1469" t="str">
        <f t="shared" si="2"/>
        <v/>
      </c>
      <c r="P75" s="1442"/>
      <c r="Q75" s="1469" t="str">
        <f>IF(F75&lt;&gt;0,IF(COUNTIF($F$19:$F$178,F75)&gt;$Q$2,IF(F75&lt;&gt;0,COUNTIF($F$19:F75,F75),""),""),"")</f>
        <v/>
      </c>
      <c r="R75" s="1469" t="str">
        <f t="shared" si="3"/>
        <v/>
      </c>
      <c r="S75" s="1442"/>
      <c r="T75" s="1442"/>
      <c r="U75" s="1442"/>
      <c r="V75" s="1442"/>
      <c r="W75" s="1442"/>
      <c r="X75" s="1442"/>
      <c r="Y75" s="1442"/>
      <c r="Z75" s="1442"/>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7.100000000000001" customHeight="1" x14ac:dyDescent="0.2">
      <c r="A76" s="1404" t="str">
        <f>CONCATENATE('01_Carga'!$M$5,"_",$I76)</f>
        <v>FI__58</v>
      </c>
      <c r="B76" s="1405"/>
      <c r="C76" s="1460" t="str">
        <f>IF('06_PresenLista'!L75&lt;&gt;"",'06_PresenLista'!L75,"")</f>
        <v/>
      </c>
      <c r="D76" s="1461" t="str">
        <f>'06_PresenLista'!Q75</f>
        <v/>
      </c>
      <c r="E76" s="1502" t="str">
        <f>IF(F76&lt;&gt;0,COUNTIF($F$19:F76,F76),"")</f>
        <v/>
      </c>
      <c r="F76" s="1725"/>
      <c r="G76" s="1841" t="str">
        <f t="shared" si="1"/>
        <v/>
      </c>
      <c r="H76" s="445"/>
      <c r="I76" s="1204">
        <v>58</v>
      </c>
      <c r="J76" s="723" t="str">
        <f>IF(ISERROR(VLOOKUP($A76,Aspirantes!$A:$H,Aspirantes!$E$1,FALSE)),"",VLOOKUP($A76,Aspirantes!$A:$H,Aspirantes!$E$1,FALSE))</f>
        <v/>
      </c>
      <c r="K76" s="724" t="str">
        <f>IF(ISERROR(VLOOKUP($A76,Aspirantes!$A:$H,Aspirantes!$F$1,FALSE)),"",VLOOKUP($A76,Aspirantes!$A:$H,Aspirantes!$F$1,FALSE))</f>
        <v/>
      </c>
      <c r="L76" s="725" t="str">
        <f>IF(ISERROR(VLOOKUP($A76,Aspirantes!$A:$H,Aspirantes!$G$1,FALSE)),"",VLOOKUP($A76,Aspirantes!$A:$H,Aspirantes!$G$1,FALSE))</f>
        <v/>
      </c>
      <c r="M76" s="726"/>
      <c r="N76" s="586"/>
      <c r="O76" s="1469" t="str">
        <f t="shared" si="2"/>
        <v/>
      </c>
      <c r="P76" s="1442"/>
      <c r="Q76" s="1469" t="str">
        <f>IF(F76&lt;&gt;0,IF(COUNTIF($F$19:$F$178,F76)&gt;$Q$2,IF(F76&lt;&gt;0,COUNTIF($F$19:F76,F76),""),""),"")</f>
        <v/>
      </c>
      <c r="R76" s="1469" t="str">
        <f t="shared" si="3"/>
        <v/>
      </c>
      <c r="S76" s="1442"/>
      <c r="T76" s="1442"/>
      <c r="U76" s="1442"/>
      <c r="V76" s="1442"/>
      <c r="W76" s="1442"/>
      <c r="X76" s="1442"/>
      <c r="Y76" s="1442"/>
      <c r="Z76" s="1442"/>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7.100000000000001" customHeight="1" x14ac:dyDescent="0.2">
      <c r="A77" s="1404" t="str">
        <f>CONCATENATE('01_Carga'!$M$5,"_",$I77)</f>
        <v>FI__59</v>
      </c>
      <c r="B77" s="1405"/>
      <c r="C77" s="1460" t="str">
        <f>IF('06_PresenLista'!L76&lt;&gt;"",'06_PresenLista'!L76,"")</f>
        <v/>
      </c>
      <c r="D77" s="1461" t="str">
        <f>'06_PresenLista'!Q76</f>
        <v/>
      </c>
      <c r="E77" s="1502" t="str">
        <f>IF(F77&lt;&gt;0,COUNTIF($F$19:F77,F77),"")</f>
        <v/>
      </c>
      <c r="F77" s="1725"/>
      <c r="G77" s="1841" t="str">
        <f t="shared" si="1"/>
        <v/>
      </c>
      <c r="H77" s="445"/>
      <c r="I77" s="1204">
        <v>59</v>
      </c>
      <c r="J77" s="723" t="str">
        <f>IF(ISERROR(VLOOKUP($A77,Aspirantes!$A:$H,Aspirantes!$E$1,FALSE)),"",VLOOKUP($A77,Aspirantes!$A:$H,Aspirantes!$E$1,FALSE))</f>
        <v/>
      </c>
      <c r="K77" s="724" t="str">
        <f>IF(ISERROR(VLOOKUP($A77,Aspirantes!$A:$H,Aspirantes!$F$1,FALSE)),"",VLOOKUP($A77,Aspirantes!$A:$H,Aspirantes!$F$1,FALSE))</f>
        <v/>
      </c>
      <c r="L77" s="725" t="str">
        <f>IF(ISERROR(VLOOKUP($A77,Aspirantes!$A:$H,Aspirantes!$G$1,FALSE)),"",VLOOKUP($A77,Aspirantes!$A:$H,Aspirantes!$G$1,FALSE))</f>
        <v/>
      </c>
      <c r="M77" s="726"/>
      <c r="N77" s="586"/>
      <c r="O77" s="1469" t="str">
        <f t="shared" si="2"/>
        <v/>
      </c>
      <c r="P77" s="1442"/>
      <c r="Q77" s="1469" t="str">
        <f>IF(F77&lt;&gt;0,IF(COUNTIF($F$19:$F$178,F77)&gt;$Q$2,IF(F77&lt;&gt;0,COUNTIF($F$19:F77,F77),""),""),"")</f>
        <v/>
      </c>
      <c r="R77" s="1469" t="str">
        <f t="shared" si="3"/>
        <v/>
      </c>
      <c r="S77" s="1442"/>
      <c r="T77" s="1442"/>
      <c r="U77" s="1442"/>
      <c r="V77" s="1442"/>
      <c r="W77" s="1442"/>
      <c r="X77" s="1442"/>
      <c r="Y77" s="1442"/>
      <c r="Z77" s="1442"/>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7.100000000000001" customHeight="1" x14ac:dyDescent="0.2">
      <c r="A78" s="1404" t="str">
        <f>CONCATENATE('01_Carga'!$M$5,"_",$I78)</f>
        <v>FI__60</v>
      </c>
      <c r="B78" s="1405"/>
      <c r="C78" s="1460" t="str">
        <f>IF('06_PresenLista'!L77&lt;&gt;"",'06_PresenLista'!L77,"")</f>
        <v/>
      </c>
      <c r="D78" s="1461" t="str">
        <f>'06_PresenLista'!Q77</f>
        <v/>
      </c>
      <c r="E78" s="1502" t="str">
        <f>IF(F78&lt;&gt;0,COUNTIF($F$19:F78,F78),"")</f>
        <v/>
      </c>
      <c r="F78" s="1725"/>
      <c r="G78" s="1841" t="str">
        <f t="shared" si="1"/>
        <v/>
      </c>
      <c r="H78" s="445"/>
      <c r="I78" s="1204">
        <v>60</v>
      </c>
      <c r="J78" s="723" t="str">
        <f>IF(ISERROR(VLOOKUP($A78,Aspirantes!$A:$H,Aspirantes!$E$1,FALSE)),"",VLOOKUP($A78,Aspirantes!$A:$H,Aspirantes!$E$1,FALSE))</f>
        <v/>
      </c>
      <c r="K78" s="724" t="str">
        <f>IF(ISERROR(VLOOKUP($A78,Aspirantes!$A:$H,Aspirantes!$F$1,FALSE)),"",VLOOKUP($A78,Aspirantes!$A:$H,Aspirantes!$F$1,FALSE))</f>
        <v/>
      </c>
      <c r="L78" s="725" t="str">
        <f>IF(ISERROR(VLOOKUP($A78,Aspirantes!$A:$H,Aspirantes!$G$1,FALSE)),"",VLOOKUP($A78,Aspirantes!$A:$H,Aspirantes!$G$1,FALSE))</f>
        <v/>
      </c>
      <c r="M78" s="726"/>
      <c r="N78" s="586"/>
      <c r="O78" s="1469" t="str">
        <f t="shared" si="2"/>
        <v/>
      </c>
      <c r="P78" s="1442"/>
      <c r="Q78" s="1469" t="str">
        <f>IF(F78&lt;&gt;0,IF(COUNTIF($F$19:$F$178,F78)&gt;$Q$2,IF(F78&lt;&gt;0,COUNTIF($F$19:F78,F78),""),""),"")</f>
        <v/>
      </c>
      <c r="R78" s="1469" t="str">
        <f t="shared" si="3"/>
        <v/>
      </c>
      <c r="S78" s="1442"/>
      <c r="T78" s="1442"/>
      <c r="U78" s="1442"/>
      <c r="V78" s="1442"/>
      <c r="W78" s="1442"/>
      <c r="X78" s="1442"/>
      <c r="Y78" s="1442"/>
      <c r="Z78" s="1442"/>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7.100000000000001" customHeight="1" x14ac:dyDescent="0.2">
      <c r="A79" s="1404" t="str">
        <f>CONCATENATE('01_Carga'!$M$5,"_",$I79)</f>
        <v>FI__61</v>
      </c>
      <c r="B79" s="1405"/>
      <c r="C79" s="1460" t="str">
        <f>IF('06_PresenLista'!L78&lt;&gt;"",'06_PresenLista'!L78,"")</f>
        <v/>
      </c>
      <c r="D79" s="1461" t="str">
        <f>'06_PresenLista'!Q78</f>
        <v/>
      </c>
      <c r="E79" s="1502" t="str">
        <f>IF(F79&lt;&gt;0,COUNTIF($F$19:F79,F79),"")</f>
        <v/>
      </c>
      <c r="F79" s="1725"/>
      <c r="G79" s="1841" t="str">
        <f t="shared" si="1"/>
        <v/>
      </c>
      <c r="H79" s="445"/>
      <c r="I79" s="1204">
        <v>61</v>
      </c>
      <c r="J79" s="723" t="str">
        <f>IF(ISERROR(VLOOKUP($A79,Aspirantes!$A:$H,Aspirantes!$E$1,FALSE)),"",VLOOKUP($A79,Aspirantes!$A:$H,Aspirantes!$E$1,FALSE))</f>
        <v/>
      </c>
      <c r="K79" s="724" t="str">
        <f>IF(ISERROR(VLOOKUP($A79,Aspirantes!$A:$H,Aspirantes!$F$1,FALSE)),"",VLOOKUP($A79,Aspirantes!$A:$H,Aspirantes!$F$1,FALSE))</f>
        <v/>
      </c>
      <c r="L79" s="725" t="str">
        <f>IF(ISERROR(VLOOKUP($A79,Aspirantes!$A:$H,Aspirantes!$G$1,FALSE)),"",VLOOKUP($A79,Aspirantes!$A:$H,Aspirantes!$G$1,FALSE))</f>
        <v/>
      </c>
      <c r="M79" s="726"/>
      <c r="N79" s="586"/>
      <c r="O79" s="1469" t="str">
        <f t="shared" si="2"/>
        <v/>
      </c>
      <c r="P79" s="1442"/>
      <c r="Q79" s="1469" t="str">
        <f>IF(F79&lt;&gt;0,IF(COUNTIF($F$19:$F$178,F79)&gt;$Q$2,IF(F79&lt;&gt;0,COUNTIF($F$19:F79,F79),""),""),"")</f>
        <v/>
      </c>
      <c r="R79" s="1469" t="str">
        <f t="shared" si="3"/>
        <v/>
      </c>
      <c r="S79" s="1442"/>
      <c r="T79" s="1442"/>
      <c r="U79" s="1442"/>
      <c r="V79" s="1442"/>
      <c r="W79" s="1442"/>
      <c r="X79" s="1442"/>
      <c r="Y79" s="1442"/>
      <c r="Z79" s="1442"/>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7.100000000000001" customHeight="1" x14ac:dyDescent="0.2">
      <c r="A80" s="1404" t="str">
        <f>CONCATENATE('01_Carga'!$M$5,"_",$I80)</f>
        <v>FI__62</v>
      </c>
      <c r="B80" s="1405"/>
      <c r="C80" s="1460" t="str">
        <f>IF('06_PresenLista'!L79&lt;&gt;"",'06_PresenLista'!L79,"")</f>
        <v/>
      </c>
      <c r="D80" s="1461" t="str">
        <f>'06_PresenLista'!Q79</f>
        <v/>
      </c>
      <c r="E80" s="1502" t="str">
        <f>IF(F80&lt;&gt;0,COUNTIF($F$19:F80,F80),"")</f>
        <v/>
      </c>
      <c r="F80" s="1725"/>
      <c r="G80" s="1841" t="str">
        <f t="shared" si="1"/>
        <v/>
      </c>
      <c r="H80" s="445"/>
      <c r="I80" s="1204">
        <v>62</v>
      </c>
      <c r="J80" s="723" t="str">
        <f>IF(ISERROR(VLOOKUP($A80,Aspirantes!$A:$H,Aspirantes!$E$1,FALSE)),"",VLOOKUP($A80,Aspirantes!$A:$H,Aspirantes!$E$1,FALSE))</f>
        <v/>
      </c>
      <c r="K80" s="724" t="str">
        <f>IF(ISERROR(VLOOKUP($A80,Aspirantes!$A:$H,Aspirantes!$F$1,FALSE)),"",VLOOKUP($A80,Aspirantes!$A:$H,Aspirantes!$F$1,FALSE))</f>
        <v/>
      </c>
      <c r="L80" s="725" t="str">
        <f>IF(ISERROR(VLOOKUP($A80,Aspirantes!$A:$H,Aspirantes!$G$1,FALSE)),"",VLOOKUP($A80,Aspirantes!$A:$H,Aspirantes!$G$1,FALSE))</f>
        <v/>
      </c>
      <c r="M80" s="726"/>
      <c r="N80" s="586"/>
      <c r="O80" s="1469" t="str">
        <f t="shared" si="2"/>
        <v/>
      </c>
      <c r="P80" s="1442"/>
      <c r="Q80" s="1469" t="str">
        <f>IF(F80&lt;&gt;0,IF(COUNTIF($F$19:$F$178,F80)&gt;$Q$2,IF(F80&lt;&gt;0,COUNTIF($F$19:F80,F80),""),""),"")</f>
        <v/>
      </c>
      <c r="R80" s="1469" t="str">
        <f t="shared" si="3"/>
        <v/>
      </c>
      <c r="S80" s="1442"/>
      <c r="T80" s="1442"/>
      <c r="U80" s="1442"/>
      <c r="V80" s="1442"/>
      <c r="W80" s="1442"/>
      <c r="X80" s="1442"/>
      <c r="Y80" s="1442"/>
      <c r="Z80" s="1442"/>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7.100000000000001" customHeight="1" x14ac:dyDescent="0.2">
      <c r="A81" s="1404" t="str">
        <f>CONCATENATE('01_Carga'!$M$5,"_",$I81)</f>
        <v>FI__63</v>
      </c>
      <c r="B81" s="1405"/>
      <c r="C81" s="1460" t="str">
        <f>IF('06_PresenLista'!L80&lt;&gt;"",'06_PresenLista'!L80,"")</f>
        <v/>
      </c>
      <c r="D81" s="1461" t="str">
        <f>'06_PresenLista'!Q80</f>
        <v/>
      </c>
      <c r="E81" s="1502" t="str">
        <f>IF(F81&lt;&gt;0,COUNTIF($F$19:F81,F81),"")</f>
        <v/>
      </c>
      <c r="F81" s="1725"/>
      <c r="G81" s="1841" t="str">
        <f t="shared" si="1"/>
        <v/>
      </c>
      <c r="H81" s="445"/>
      <c r="I81" s="1204">
        <v>63</v>
      </c>
      <c r="J81" s="723" t="str">
        <f>IF(ISERROR(VLOOKUP($A81,Aspirantes!$A:$H,Aspirantes!$E$1,FALSE)),"",VLOOKUP($A81,Aspirantes!$A:$H,Aspirantes!$E$1,FALSE))</f>
        <v/>
      </c>
      <c r="K81" s="724" t="str">
        <f>IF(ISERROR(VLOOKUP($A81,Aspirantes!$A:$H,Aspirantes!$F$1,FALSE)),"",VLOOKUP($A81,Aspirantes!$A:$H,Aspirantes!$F$1,FALSE))</f>
        <v/>
      </c>
      <c r="L81" s="725" t="str">
        <f>IF(ISERROR(VLOOKUP($A81,Aspirantes!$A:$H,Aspirantes!$G$1,FALSE)),"",VLOOKUP($A81,Aspirantes!$A:$H,Aspirantes!$G$1,FALSE))</f>
        <v/>
      </c>
      <c r="M81" s="726"/>
      <c r="N81" s="586"/>
      <c r="O81" s="1469" t="str">
        <f t="shared" si="2"/>
        <v/>
      </c>
      <c r="P81" s="1442"/>
      <c r="Q81" s="1469" t="str">
        <f>IF(F81&lt;&gt;0,IF(COUNTIF($F$19:$F$178,F81)&gt;$Q$2,IF(F81&lt;&gt;0,COUNTIF($F$19:F81,F81),""),""),"")</f>
        <v/>
      </c>
      <c r="R81" s="1469" t="str">
        <f t="shared" si="3"/>
        <v/>
      </c>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7.100000000000001" customHeight="1" x14ac:dyDescent="0.2">
      <c r="A82" s="1404" t="str">
        <f>CONCATENATE('01_Carga'!$M$5,"_",$I82)</f>
        <v>FI__64</v>
      </c>
      <c r="B82" s="1405"/>
      <c r="C82" s="1460" t="str">
        <f>IF('06_PresenLista'!L81&lt;&gt;"",'06_PresenLista'!L81,"")</f>
        <v/>
      </c>
      <c r="D82" s="1461" t="str">
        <f>'06_PresenLista'!Q81</f>
        <v/>
      </c>
      <c r="E82" s="1502" t="str">
        <f>IF(F82&lt;&gt;0,COUNTIF($F$19:F82,F82),"")</f>
        <v/>
      </c>
      <c r="F82" s="1725"/>
      <c r="G82" s="1841" t="str">
        <f t="shared" si="1"/>
        <v/>
      </c>
      <c r="H82" s="445"/>
      <c r="I82" s="1204">
        <v>64</v>
      </c>
      <c r="J82" s="723" t="str">
        <f>IF(ISERROR(VLOOKUP($A82,Aspirantes!$A:$H,Aspirantes!$E$1,FALSE)),"",VLOOKUP($A82,Aspirantes!$A:$H,Aspirantes!$E$1,FALSE))</f>
        <v/>
      </c>
      <c r="K82" s="724" t="str">
        <f>IF(ISERROR(VLOOKUP($A82,Aspirantes!$A:$H,Aspirantes!$F$1,FALSE)),"",VLOOKUP($A82,Aspirantes!$A:$H,Aspirantes!$F$1,FALSE))</f>
        <v/>
      </c>
      <c r="L82" s="725" t="str">
        <f>IF(ISERROR(VLOOKUP($A82,Aspirantes!$A:$H,Aspirantes!$G$1,FALSE)),"",VLOOKUP($A82,Aspirantes!$A:$H,Aspirantes!$G$1,FALSE))</f>
        <v/>
      </c>
      <c r="M82" s="726"/>
      <c r="N82" s="586"/>
      <c r="O82" s="1469" t="str">
        <f t="shared" si="2"/>
        <v/>
      </c>
      <c r="P82" s="1442"/>
      <c r="Q82" s="1469" t="str">
        <f>IF(F82&lt;&gt;0,IF(COUNTIF($F$19:$F$178,F82)&gt;$Q$2,IF(F82&lt;&gt;0,COUNTIF($F$19:F82,F82),""),""),"")</f>
        <v/>
      </c>
      <c r="R82" s="1469" t="str">
        <f t="shared" si="3"/>
        <v/>
      </c>
      <c r="S82" s="1442"/>
      <c r="T82" s="1442"/>
      <c r="U82" s="1442"/>
      <c r="V82" s="1442"/>
      <c r="W82" s="1442"/>
      <c r="X82" s="1442"/>
      <c r="Y82" s="1442"/>
      <c r="Z82" s="1442"/>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7.100000000000001" customHeight="1" x14ac:dyDescent="0.2">
      <c r="A83" s="1404" t="str">
        <f>CONCATENATE('01_Carga'!$M$5,"_",$I83)</f>
        <v>FI__65</v>
      </c>
      <c r="B83" s="1405"/>
      <c r="C83" s="1460" t="str">
        <f>IF('06_PresenLista'!L82&lt;&gt;"",'06_PresenLista'!L82,"")</f>
        <v/>
      </c>
      <c r="D83" s="1461" t="str">
        <f>'06_PresenLista'!Q82</f>
        <v/>
      </c>
      <c r="E83" s="1502" t="str">
        <f>IF(F83&lt;&gt;0,COUNTIF($F$19:F83,F83),"")</f>
        <v/>
      </c>
      <c r="F83" s="1725"/>
      <c r="G83" s="1841" t="str">
        <f t="shared" si="1"/>
        <v/>
      </c>
      <c r="H83" s="445"/>
      <c r="I83" s="1204">
        <v>65</v>
      </c>
      <c r="J83" s="723" t="str">
        <f>IF(ISERROR(VLOOKUP($A83,Aspirantes!$A:$H,Aspirantes!$E$1,FALSE)),"",VLOOKUP($A83,Aspirantes!$A:$H,Aspirantes!$E$1,FALSE))</f>
        <v/>
      </c>
      <c r="K83" s="724" t="str">
        <f>IF(ISERROR(VLOOKUP($A83,Aspirantes!$A:$H,Aspirantes!$F$1,FALSE)),"",VLOOKUP($A83,Aspirantes!$A:$H,Aspirantes!$F$1,FALSE))</f>
        <v/>
      </c>
      <c r="L83" s="725" t="str">
        <f>IF(ISERROR(VLOOKUP($A83,Aspirantes!$A:$H,Aspirantes!$G$1,FALSE)),"",VLOOKUP($A83,Aspirantes!$A:$H,Aspirantes!$G$1,FALSE))</f>
        <v/>
      </c>
      <c r="M83" s="726"/>
      <c r="N83" s="586"/>
      <c r="O83" s="1469" t="str">
        <f t="shared" si="2"/>
        <v/>
      </c>
      <c r="P83" s="1442"/>
      <c r="Q83" s="1469" t="str">
        <f>IF(F83&lt;&gt;0,IF(COUNTIF($F$19:$F$178,F83)&gt;$Q$2,IF(F83&lt;&gt;0,COUNTIF($F$19:F83,F83),""),""),"")</f>
        <v/>
      </c>
      <c r="R83" s="1469" t="str">
        <f t="shared" ref="R83:R114" si="4">IF(Q83&lt;&gt;"",VLOOKUP(Q83,$Q$3:$R$12,2),"")</f>
        <v/>
      </c>
      <c r="S83" s="1442"/>
      <c r="T83" s="1442"/>
      <c r="U83" s="1442"/>
      <c r="V83" s="1442"/>
      <c r="W83" s="1442"/>
      <c r="X83" s="1442"/>
      <c r="Y83" s="1442"/>
      <c r="Z83" s="1442"/>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7.100000000000001" customHeight="1" x14ac:dyDescent="0.2">
      <c r="A84" s="1404" t="str">
        <f>CONCATENATE('01_Carga'!$M$5,"_",$I84)</f>
        <v>FI__66</v>
      </c>
      <c r="B84" s="1405"/>
      <c r="C84" s="1460" t="str">
        <f>IF('06_PresenLista'!L83&lt;&gt;"",'06_PresenLista'!L83,"")</f>
        <v/>
      </c>
      <c r="D84" s="1461" t="str">
        <f>'06_PresenLista'!Q83</f>
        <v/>
      </c>
      <c r="E84" s="1502" t="str">
        <f>IF(F84&lt;&gt;0,COUNTIF($F$19:F84,F84),"")</f>
        <v/>
      </c>
      <c r="F84" s="1725"/>
      <c r="G84" s="1841" t="str">
        <f t="shared" ref="G84:G147" si="5">IF(F84&lt;&gt;0,F84,"")</f>
        <v/>
      </c>
      <c r="H84" s="445"/>
      <c r="I84" s="1204">
        <v>66</v>
      </c>
      <c r="J84" s="723" t="str">
        <f>IF(ISERROR(VLOOKUP($A84,Aspirantes!$A:$H,Aspirantes!$E$1,FALSE)),"",VLOOKUP($A84,Aspirantes!$A:$H,Aspirantes!$E$1,FALSE))</f>
        <v/>
      </c>
      <c r="K84" s="724" t="str">
        <f>IF(ISERROR(VLOOKUP($A84,Aspirantes!$A:$H,Aspirantes!$F$1,FALSE)),"",VLOOKUP($A84,Aspirantes!$A:$H,Aspirantes!$F$1,FALSE))</f>
        <v/>
      </c>
      <c r="L84" s="725" t="str">
        <f>IF(ISERROR(VLOOKUP($A84,Aspirantes!$A:$H,Aspirantes!$G$1,FALSE)),"",VLOOKUP($A84,Aspirantes!$A:$H,Aspirantes!$G$1,FALSE))</f>
        <v/>
      </c>
      <c r="M84" s="726"/>
      <c r="N84" s="586"/>
      <c r="O84" s="1469" t="str">
        <f t="shared" si="2"/>
        <v/>
      </c>
      <c r="P84" s="1442"/>
      <c r="Q84" s="1469" t="str">
        <f>IF(F84&lt;&gt;0,IF(COUNTIF($F$19:$F$178,F84)&gt;$Q$2,IF(F84&lt;&gt;0,COUNTIF($F$19:F84,F84),""),""),"")</f>
        <v/>
      </c>
      <c r="R84" s="1469" t="str">
        <f t="shared" si="4"/>
        <v/>
      </c>
      <c r="S84" s="1442"/>
      <c r="T84" s="1442"/>
      <c r="U84" s="1442"/>
      <c r="V84" s="1442"/>
      <c r="W84" s="1442"/>
      <c r="X84" s="1442"/>
      <c r="Y84" s="1442"/>
      <c r="Z84" s="1442"/>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7.100000000000001" customHeight="1" x14ac:dyDescent="0.2">
      <c r="A85" s="1404" t="str">
        <f>CONCATENATE('01_Carga'!$M$5,"_",$I85)</f>
        <v>FI__67</v>
      </c>
      <c r="B85" s="1405"/>
      <c r="C85" s="1460" t="str">
        <f>IF('06_PresenLista'!L84&lt;&gt;"",'06_PresenLista'!L84,"")</f>
        <v/>
      </c>
      <c r="D85" s="1461" t="str">
        <f>'06_PresenLista'!Q84</f>
        <v/>
      </c>
      <c r="E85" s="1502" t="str">
        <f>IF(F85&lt;&gt;0,COUNTIF($F$19:F85,F85),"")</f>
        <v/>
      </c>
      <c r="F85" s="1725"/>
      <c r="G85" s="1841" t="str">
        <f t="shared" si="5"/>
        <v/>
      </c>
      <c r="H85" s="445"/>
      <c r="I85" s="1204">
        <v>67</v>
      </c>
      <c r="J85" s="723" t="str">
        <f>IF(ISERROR(VLOOKUP($A85,Aspirantes!$A:$H,Aspirantes!$E$1,FALSE)),"",VLOOKUP($A85,Aspirantes!$A:$H,Aspirantes!$E$1,FALSE))</f>
        <v/>
      </c>
      <c r="K85" s="724" t="str">
        <f>IF(ISERROR(VLOOKUP($A85,Aspirantes!$A:$H,Aspirantes!$F$1,FALSE)),"",VLOOKUP($A85,Aspirantes!$A:$H,Aspirantes!$F$1,FALSE))</f>
        <v/>
      </c>
      <c r="L85" s="725" t="str">
        <f>IF(ISERROR(VLOOKUP($A85,Aspirantes!$A:$H,Aspirantes!$G$1,FALSE)),"",VLOOKUP($A85,Aspirantes!$A:$H,Aspirantes!$G$1,FALSE))</f>
        <v/>
      </c>
      <c r="M85" s="726"/>
      <c r="N85" s="586"/>
      <c r="O85" s="1469" t="str">
        <f t="shared" ref="O85:O148" si="6">IF(AND(C85="NO",F85&lt;&gt;0),1,"")</f>
        <v/>
      </c>
      <c r="P85" s="1442"/>
      <c r="Q85" s="1469" t="str">
        <f>IF(F85&lt;&gt;0,IF(COUNTIF($F$19:$F$178,F85)&gt;$Q$2,IF(F85&lt;&gt;0,COUNTIF($F$19:F85,F85),""),""),"")</f>
        <v/>
      </c>
      <c r="R85" s="1469" t="str">
        <f t="shared" si="4"/>
        <v/>
      </c>
      <c r="S85" s="1442"/>
      <c r="T85" s="1442"/>
      <c r="U85" s="1442"/>
      <c r="V85" s="1442"/>
      <c r="W85" s="1442"/>
      <c r="X85" s="1442"/>
      <c r="Y85" s="1442"/>
      <c r="Z85" s="1442"/>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7.100000000000001" customHeight="1" x14ac:dyDescent="0.2">
      <c r="A86" s="1404" t="str">
        <f>CONCATENATE('01_Carga'!$M$5,"_",$I86)</f>
        <v>FI__68</v>
      </c>
      <c r="B86" s="1405"/>
      <c r="C86" s="1460" t="str">
        <f>IF('06_PresenLista'!L85&lt;&gt;"",'06_PresenLista'!L85,"")</f>
        <v/>
      </c>
      <c r="D86" s="1461" t="str">
        <f>'06_PresenLista'!Q85</f>
        <v/>
      </c>
      <c r="E86" s="1502" t="str">
        <f>IF(F86&lt;&gt;0,COUNTIF($F$19:F86,F86),"")</f>
        <v/>
      </c>
      <c r="F86" s="1725"/>
      <c r="G86" s="1841" t="str">
        <f t="shared" si="5"/>
        <v/>
      </c>
      <c r="H86" s="445"/>
      <c r="I86" s="1204">
        <v>68</v>
      </c>
      <c r="J86" s="723" t="str">
        <f>IF(ISERROR(VLOOKUP($A86,Aspirantes!$A:$H,Aspirantes!$E$1,FALSE)),"",VLOOKUP($A86,Aspirantes!$A:$H,Aspirantes!$E$1,FALSE))</f>
        <v/>
      </c>
      <c r="K86" s="724" t="str">
        <f>IF(ISERROR(VLOOKUP($A86,Aspirantes!$A:$H,Aspirantes!$F$1,FALSE)),"",VLOOKUP($A86,Aspirantes!$A:$H,Aspirantes!$F$1,FALSE))</f>
        <v/>
      </c>
      <c r="L86" s="725" t="str">
        <f>IF(ISERROR(VLOOKUP($A86,Aspirantes!$A:$H,Aspirantes!$G$1,FALSE)),"",VLOOKUP($A86,Aspirantes!$A:$H,Aspirantes!$G$1,FALSE))</f>
        <v/>
      </c>
      <c r="M86" s="726"/>
      <c r="N86" s="586"/>
      <c r="O86" s="1469" t="str">
        <f t="shared" si="6"/>
        <v/>
      </c>
      <c r="P86" s="1442"/>
      <c r="Q86" s="1469" t="str">
        <f>IF(F86&lt;&gt;0,IF(COUNTIF($F$19:$F$178,F86)&gt;$Q$2,IF(F86&lt;&gt;0,COUNTIF($F$19:F86,F86),""),""),"")</f>
        <v/>
      </c>
      <c r="R86" s="1469" t="str">
        <f t="shared" si="4"/>
        <v/>
      </c>
      <c r="S86" s="1442"/>
      <c r="T86" s="1442"/>
      <c r="U86" s="1442"/>
      <c r="V86" s="1442"/>
      <c r="W86" s="1442"/>
      <c r="X86" s="1442"/>
      <c r="Y86" s="1442"/>
      <c r="Z86" s="1442"/>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7.100000000000001" customHeight="1" x14ac:dyDescent="0.2">
      <c r="A87" s="1404" t="str">
        <f>CONCATENATE('01_Carga'!$M$5,"_",$I87)</f>
        <v>FI__69</v>
      </c>
      <c r="B87" s="1405"/>
      <c r="C87" s="1460" t="str">
        <f>IF('06_PresenLista'!L86&lt;&gt;"",'06_PresenLista'!L86,"")</f>
        <v/>
      </c>
      <c r="D87" s="1461" t="str">
        <f>'06_PresenLista'!Q86</f>
        <v/>
      </c>
      <c r="E87" s="1502" t="str">
        <f>IF(F87&lt;&gt;0,COUNTIF($F$19:F87,F87),"")</f>
        <v/>
      </c>
      <c r="F87" s="1725"/>
      <c r="G87" s="1841" t="str">
        <f t="shared" si="5"/>
        <v/>
      </c>
      <c r="H87" s="445"/>
      <c r="I87" s="1204">
        <v>69</v>
      </c>
      <c r="J87" s="723" t="str">
        <f>IF(ISERROR(VLOOKUP($A87,Aspirantes!$A:$H,Aspirantes!$E$1,FALSE)),"",VLOOKUP($A87,Aspirantes!$A:$H,Aspirantes!$E$1,FALSE))</f>
        <v/>
      </c>
      <c r="K87" s="724" t="str">
        <f>IF(ISERROR(VLOOKUP($A87,Aspirantes!$A:$H,Aspirantes!$F$1,FALSE)),"",VLOOKUP($A87,Aspirantes!$A:$H,Aspirantes!$F$1,FALSE))</f>
        <v/>
      </c>
      <c r="L87" s="725" t="str">
        <f>IF(ISERROR(VLOOKUP($A87,Aspirantes!$A:$H,Aspirantes!$G$1,FALSE)),"",VLOOKUP($A87,Aspirantes!$A:$H,Aspirantes!$G$1,FALSE))</f>
        <v/>
      </c>
      <c r="M87" s="726"/>
      <c r="N87" s="586"/>
      <c r="O87" s="1469" t="str">
        <f t="shared" si="6"/>
        <v/>
      </c>
      <c r="P87" s="1442"/>
      <c r="Q87" s="1469" t="str">
        <f>IF(F87&lt;&gt;0,IF(COUNTIF($F$19:$F$178,F87)&gt;$Q$2,IF(F87&lt;&gt;0,COUNTIF($F$19:F87,F87),""),""),"")</f>
        <v/>
      </c>
      <c r="R87" s="1469" t="str">
        <f t="shared" si="4"/>
        <v/>
      </c>
      <c r="S87" s="1442"/>
      <c r="T87" s="1442"/>
      <c r="U87" s="1442"/>
      <c r="V87" s="1442"/>
      <c r="W87" s="1442"/>
      <c r="X87" s="1442"/>
      <c r="Y87" s="1442"/>
      <c r="Z87" s="1442"/>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7.100000000000001" customHeight="1" x14ac:dyDescent="0.2">
      <c r="A88" s="1404" t="str">
        <f>CONCATENATE('01_Carga'!$M$5,"_",$I88)</f>
        <v>FI__70</v>
      </c>
      <c r="B88" s="1405"/>
      <c r="C88" s="1460" t="str">
        <f>IF('06_PresenLista'!L87&lt;&gt;"",'06_PresenLista'!L87,"")</f>
        <v/>
      </c>
      <c r="D88" s="1461" t="str">
        <f>'06_PresenLista'!Q87</f>
        <v/>
      </c>
      <c r="E88" s="1502" t="str">
        <f>IF(F88&lt;&gt;0,COUNTIF($F$19:F88,F88),"")</f>
        <v/>
      </c>
      <c r="F88" s="1725"/>
      <c r="G88" s="1841" t="str">
        <f t="shared" si="5"/>
        <v/>
      </c>
      <c r="H88" s="445"/>
      <c r="I88" s="1204">
        <v>70</v>
      </c>
      <c r="J88" s="723" t="str">
        <f>IF(ISERROR(VLOOKUP($A88,Aspirantes!$A:$H,Aspirantes!$E$1,FALSE)),"",VLOOKUP($A88,Aspirantes!$A:$H,Aspirantes!$E$1,FALSE))</f>
        <v/>
      </c>
      <c r="K88" s="724" t="str">
        <f>IF(ISERROR(VLOOKUP($A88,Aspirantes!$A:$H,Aspirantes!$F$1,FALSE)),"",VLOOKUP($A88,Aspirantes!$A:$H,Aspirantes!$F$1,FALSE))</f>
        <v/>
      </c>
      <c r="L88" s="725" t="str">
        <f>IF(ISERROR(VLOOKUP($A88,Aspirantes!$A:$H,Aspirantes!$G$1,FALSE)),"",VLOOKUP($A88,Aspirantes!$A:$H,Aspirantes!$G$1,FALSE))</f>
        <v/>
      </c>
      <c r="M88" s="726"/>
      <c r="N88" s="586"/>
      <c r="O88" s="1469" t="str">
        <f t="shared" si="6"/>
        <v/>
      </c>
      <c r="P88" s="1442"/>
      <c r="Q88" s="1469" t="str">
        <f>IF(F88&lt;&gt;0,IF(COUNTIF($F$19:$F$178,F88)&gt;$Q$2,IF(F88&lt;&gt;0,COUNTIF($F$19:F88,F88),""),""),"")</f>
        <v/>
      </c>
      <c r="R88" s="1469" t="str">
        <f t="shared" si="4"/>
        <v/>
      </c>
      <c r="S88" s="1442"/>
      <c r="T88" s="1442"/>
      <c r="U88" s="1442"/>
      <c r="V88" s="1442"/>
      <c r="W88" s="1442"/>
      <c r="X88" s="1442"/>
      <c r="Y88" s="1442"/>
      <c r="Z88" s="1442"/>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7.100000000000001" customHeight="1" x14ac:dyDescent="0.2">
      <c r="A89" s="1404" t="str">
        <f>CONCATENATE('01_Carga'!$M$5,"_",$I89)</f>
        <v>FI__71</v>
      </c>
      <c r="B89" s="1405"/>
      <c r="C89" s="1460" t="str">
        <f>IF('06_PresenLista'!L88&lt;&gt;"",'06_PresenLista'!L88,"")</f>
        <v/>
      </c>
      <c r="D89" s="1461" t="str">
        <f>'06_PresenLista'!Q88</f>
        <v/>
      </c>
      <c r="E89" s="1502" t="str">
        <f>IF(F89&lt;&gt;0,COUNTIF($F$19:F89,F89),"")</f>
        <v/>
      </c>
      <c r="F89" s="1725"/>
      <c r="G89" s="1841" t="str">
        <f t="shared" si="5"/>
        <v/>
      </c>
      <c r="H89" s="445"/>
      <c r="I89" s="1204">
        <v>71</v>
      </c>
      <c r="J89" s="723" t="str">
        <f>IF(ISERROR(VLOOKUP($A89,Aspirantes!$A:$H,Aspirantes!$E$1,FALSE)),"",VLOOKUP($A89,Aspirantes!$A:$H,Aspirantes!$E$1,FALSE))</f>
        <v/>
      </c>
      <c r="K89" s="724" t="str">
        <f>IF(ISERROR(VLOOKUP($A89,Aspirantes!$A:$H,Aspirantes!$F$1,FALSE)),"",VLOOKUP($A89,Aspirantes!$A:$H,Aspirantes!$F$1,FALSE))</f>
        <v/>
      </c>
      <c r="L89" s="725" t="str">
        <f>IF(ISERROR(VLOOKUP($A89,Aspirantes!$A:$H,Aspirantes!$G$1,FALSE)),"",VLOOKUP($A89,Aspirantes!$A:$H,Aspirantes!$G$1,FALSE))</f>
        <v/>
      </c>
      <c r="M89" s="726"/>
      <c r="N89" s="586"/>
      <c r="O89" s="1469" t="str">
        <f t="shared" si="6"/>
        <v/>
      </c>
      <c r="P89" s="1442"/>
      <c r="Q89" s="1469" t="str">
        <f>IF(F89&lt;&gt;0,IF(COUNTIF($F$19:$F$178,F89)&gt;$Q$2,IF(F89&lt;&gt;0,COUNTIF($F$19:F89,F89),""),""),"")</f>
        <v/>
      </c>
      <c r="R89" s="1469" t="str">
        <f t="shared" si="4"/>
        <v/>
      </c>
      <c r="S89" s="1442"/>
      <c r="T89" s="1442"/>
      <c r="U89" s="1442"/>
      <c r="V89" s="1442"/>
      <c r="W89" s="1442"/>
      <c r="X89" s="1442"/>
      <c r="Y89" s="1442"/>
      <c r="Z89" s="1442"/>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7.100000000000001" customHeight="1" x14ac:dyDescent="0.2">
      <c r="A90" s="1404" t="str">
        <f>CONCATENATE('01_Carga'!$M$5,"_",$I90)</f>
        <v>FI__72</v>
      </c>
      <c r="B90" s="1405"/>
      <c r="C90" s="1460" t="str">
        <f>IF('06_PresenLista'!L89&lt;&gt;"",'06_PresenLista'!L89,"")</f>
        <v/>
      </c>
      <c r="D90" s="1461" t="str">
        <f>'06_PresenLista'!Q89</f>
        <v/>
      </c>
      <c r="E90" s="1502" t="str">
        <f>IF(F90&lt;&gt;0,COUNTIF($F$19:F90,F90),"")</f>
        <v/>
      </c>
      <c r="F90" s="1725"/>
      <c r="G90" s="1841" t="str">
        <f t="shared" si="5"/>
        <v/>
      </c>
      <c r="H90" s="445"/>
      <c r="I90" s="1204">
        <v>72</v>
      </c>
      <c r="J90" s="723" t="str">
        <f>IF(ISERROR(VLOOKUP($A90,Aspirantes!$A:$H,Aspirantes!$E$1,FALSE)),"",VLOOKUP($A90,Aspirantes!$A:$H,Aspirantes!$E$1,FALSE))</f>
        <v/>
      </c>
      <c r="K90" s="724" t="str">
        <f>IF(ISERROR(VLOOKUP($A90,Aspirantes!$A:$H,Aspirantes!$F$1,FALSE)),"",VLOOKUP($A90,Aspirantes!$A:$H,Aspirantes!$F$1,FALSE))</f>
        <v/>
      </c>
      <c r="L90" s="725" t="str">
        <f>IF(ISERROR(VLOOKUP($A90,Aspirantes!$A:$H,Aspirantes!$G$1,FALSE)),"",VLOOKUP($A90,Aspirantes!$A:$H,Aspirantes!$G$1,FALSE))</f>
        <v/>
      </c>
      <c r="M90" s="726"/>
      <c r="N90" s="586"/>
      <c r="O90" s="1469" t="str">
        <f t="shared" si="6"/>
        <v/>
      </c>
      <c r="P90" s="1442"/>
      <c r="Q90" s="1469" t="str">
        <f>IF(F90&lt;&gt;0,IF(COUNTIF($F$19:$F$178,F90)&gt;$Q$2,IF(F90&lt;&gt;0,COUNTIF($F$19:F90,F90),""),""),"")</f>
        <v/>
      </c>
      <c r="R90" s="1469" t="str">
        <f t="shared" si="4"/>
        <v/>
      </c>
      <c r="S90" s="1442"/>
      <c r="T90" s="1442"/>
      <c r="U90" s="1442"/>
      <c r="V90" s="1442"/>
      <c r="W90" s="1442"/>
      <c r="X90" s="1442"/>
      <c r="Y90" s="1442"/>
      <c r="Z90" s="1442"/>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7.100000000000001" customHeight="1" x14ac:dyDescent="0.2">
      <c r="A91" s="1404" t="str">
        <f>CONCATENATE('01_Carga'!$M$5,"_",$I91)</f>
        <v>FI__73</v>
      </c>
      <c r="B91" s="1405"/>
      <c r="C91" s="1460" t="str">
        <f>IF('06_PresenLista'!L90&lt;&gt;"",'06_PresenLista'!L90,"")</f>
        <v/>
      </c>
      <c r="D91" s="1461" t="str">
        <f>'06_PresenLista'!Q90</f>
        <v/>
      </c>
      <c r="E91" s="1502" t="str">
        <f>IF(F91&lt;&gt;0,COUNTIF($F$19:F91,F91),"")</f>
        <v/>
      </c>
      <c r="F91" s="1725"/>
      <c r="G91" s="1841" t="str">
        <f t="shared" si="5"/>
        <v/>
      </c>
      <c r="H91" s="445"/>
      <c r="I91" s="1204">
        <v>73</v>
      </c>
      <c r="J91" s="723" t="str">
        <f>IF(ISERROR(VLOOKUP($A91,Aspirantes!$A:$H,Aspirantes!$E$1,FALSE)),"",VLOOKUP($A91,Aspirantes!$A:$H,Aspirantes!$E$1,FALSE))</f>
        <v/>
      </c>
      <c r="K91" s="724" t="str">
        <f>IF(ISERROR(VLOOKUP($A91,Aspirantes!$A:$H,Aspirantes!$F$1,FALSE)),"",VLOOKUP($A91,Aspirantes!$A:$H,Aspirantes!$F$1,FALSE))</f>
        <v/>
      </c>
      <c r="L91" s="725" t="str">
        <f>IF(ISERROR(VLOOKUP($A91,Aspirantes!$A:$H,Aspirantes!$G$1,FALSE)),"",VLOOKUP($A91,Aspirantes!$A:$H,Aspirantes!$G$1,FALSE))</f>
        <v/>
      </c>
      <c r="M91" s="726"/>
      <c r="N91" s="586"/>
      <c r="O91" s="1469" t="str">
        <f t="shared" si="6"/>
        <v/>
      </c>
      <c r="P91" s="1442"/>
      <c r="Q91" s="1469" t="str">
        <f>IF(F91&lt;&gt;0,IF(COUNTIF($F$19:$F$178,F91)&gt;$Q$2,IF(F91&lt;&gt;0,COUNTIF($F$19:F91,F91),""),""),"")</f>
        <v/>
      </c>
      <c r="R91" s="1469" t="str">
        <f t="shared" si="4"/>
        <v/>
      </c>
      <c r="S91" s="1442"/>
      <c r="T91" s="1442"/>
      <c r="U91" s="1442"/>
      <c r="V91" s="1442"/>
      <c r="W91" s="1442"/>
      <c r="X91" s="1442"/>
      <c r="Y91" s="1442"/>
      <c r="Z91" s="1442"/>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7.100000000000001" customHeight="1" x14ac:dyDescent="0.2">
      <c r="A92" s="1404" t="str">
        <f>CONCATENATE('01_Carga'!$M$5,"_",$I92)</f>
        <v>FI__74</v>
      </c>
      <c r="B92" s="1405"/>
      <c r="C92" s="1460" t="str">
        <f>IF('06_PresenLista'!L91&lt;&gt;"",'06_PresenLista'!L91,"")</f>
        <v/>
      </c>
      <c r="D92" s="1461" t="str">
        <f>'06_PresenLista'!Q91</f>
        <v/>
      </c>
      <c r="E92" s="1502" t="str">
        <f>IF(F92&lt;&gt;0,COUNTIF($F$19:F92,F92),"")</f>
        <v/>
      </c>
      <c r="F92" s="1725"/>
      <c r="G92" s="1841" t="str">
        <f t="shared" si="5"/>
        <v/>
      </c>
      <c r="H92" s="445"/>
      <c r="I92" s="1204">
        <v>74</v>
      </c>
      <c r="J92" s="723" t="str">
        <f>IF(ISERROR(VLOOKUP($A92,Aspirantes!$A:$H,Aspirantes!$E$1,FALSE)),"",VLOOKUP($A92,Aspirantes!$A:$H,Aspirantes!$E$1,FALSE))</f>
        <v/>
      </c>
      <c r="K92" s="724" t="str">
        <f>IF(ISERROR(VLOOKUP($A92,Aspirantes!$A:$H,Aspirantes!$F$1,FALSE)),"",VLOOKUP($A92,Aspirantes!$A:$H,Aspirantes!$F$1,FALSE))</f>
        <v/>
      </c>
      <c r="L92" s="725" t="str">
        <f>IF(ISERROR(VLOOKUP($A92,Aspirantes!$A:$H,Aspirantes!$G$1,FALSE)),"",VLOOKUP($A92,Aspirantes!$A:$H,Aspirantes!$G$1,FALSE))</f>
        <v/>
      </c>
      <c r="M92" s="726"/>
      <c r="N92" s="586"/>
      <c r="O92" s="1469" t="str">
        <f t="shared" si="6"/>
        <v/>
      </c>
      <c r="P92" s="1442"/>
      <c r="Q92" s="1469" t="str">
        <f>IF(F92&lt;&gt;0,IF(COUNTIF($F$19:$F$178,F92)&gt;$Q$2,IF(F92&lt;&gt;0,COUNTIF($F$19:F92,F92),""),""),"")</f>
        <v/>
      </c>
      <c r="R92" s="1469" t="str">
        <f t="shared" si="4"/>
        <v/>
      </c>
      <c r="S92" s="1442"/>
      <c r="T92" s="1442"/>
      <c r="U92" s="1442"/>
      <c r="V92" s="1442"/>
      <c r="W92" s="1442"/>
      <c r="X92" s="1442"/>
      <c r="Y92" s="1442"/>
      <c r="Z92" s="1442"/>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7.100000000000001" customHeight="1" x14ac:dyDescent="0.2">
      <c r="A93" s="1404" t="str">
        <f>CONCATENATE('01_Carga'!$M$5,"_",$I93)</f>
        <v>FI__75</v>
      </c>
      <c r="B93" s="1405"/>
      <c r="C93" s="1460" t="str">
        <f>IF('06_PresenLista'!L92&lt;&gt;"",'06_PresenLista'!L92,"")</f>
        <v/>
      </c>
      <c r="D93" s="1461" t="str">
        <f>'06_PresenLista'!Q92</f>
        <v/>
      </c>
      <c r="E93" s="1502" t="str">
        <f>IF(F93&lt;&gt;0,COUNTIF($F$19:F93,F93),"")</f>
        <v/>
      </c>
      <c r="F93" s="1725"/>
      <c r="G93" s="1841" t="str">
        <f t="shared" si="5"/>
        <v/>
      </c>
      <c r="H93" s="445"/>
      <c r="I93" s="1204">
        <v>75</v>
      </c>
      <c r="J93" s="723" t="str">
        <f>IF(ISERROR(VLOOKUP($A93,Aspirantes!$A:$H,Aspirantes!$E$1,FALSE)),"",VLOOKUP($A93,Aspirantes!$A:$H,Aspirantes!$E$1,FALSE))</f>
        <v/>
      </c>
      <c r="K93" s="724" t="str">
        <f>IF(ISERROR(VLOOKUP($A93,Aspirantes!$A:$H,Aspirantes!$F$1,FALSE)),"",VLOOKUP($A93,Aspirantes!$A:$H,Aspirantes!$F$1,FALSE))</f>
        <v/>
      </c>
      <c r="L93" s="725" t="str">
        <f>IF(ISERROR(VLOOKUP($A93,Aspirantes!$A:$H,Aspirantes!$G$1,FALSE)),"",VLOOKUP($A93,Aspirantes!$A:$H,Aspirantes!$G$1,FALSE))</f>
        <v/>
      </c>
      <c r="M93" s="726"/>
      <c r="N93" s="586"/>
      <c r="O93" s="1469" t="str">
        <f t="shared" si="6"/>
        <v/>
      </c>
      <c r="P93" s="1442"/>
      <c r="Q93" s="1469" t="str">
        <f>IF(F93&lt;&gt;0,IF(COUNTIF($F$19:$F$178,F93)&gt;$Q$2,IF(F93&lt;&gt;0,COUNTIF($F$19:F93,F93),""),""),"")</f>
        <v/>
      </c>
      <c r="R93" s="1469" t="str">
        <f t="shared" si="4"/>
        <v/>
      </c>
      <c r="S93" s="1442"/>
      <c r="T93" s="1442"/>
      <c r="U93" s="1442"/>
      <c r="V93" s="1442"/>
      <c r="W93" s="1442"/>
      <c r="X93" s="1442"/>
      <c r="Y93" s="1442"/>
      <c r="Z93" s="1442"/>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7.100000000000001" customHeight="1" x14ac:dyDescent="0.2">
      <c r="A94" s="1404" t="str">
        <f>CONCATENATE('01_Carga'!$M$5,"_",$I94)</f>
        <v>FI__76</v>
      </c>
      <c r="B94" s="1405"/>
      <c r="C94" s="1460" t="str">
        <f>IF('06_PresenLista'!L93&lt;&gt;"",'06_PresenLista'!L93,"")</f>
        <v/>
      </c>
      <c r="D94" s="1461" t="str">
        <f>'06_PresenLista'!Q93</f>
        <v/>
      </c>
      <c r="E94" s="1502" t="str">
        <f>IF(F94&lt;&gt;0,COUNTIF($F$19:F94,F94),"")</f>
        <v/>
      </c>
      <c r="F94" s="1725"/>
      <c r="G94" s="1841" t="str">
        <f t="shared" si="5"/>
        <v/>
      </c>
      <c r="H94" s="445"/>
      <c r="I94" s="1204">
        <v>76</v>
      </c>
      <c r="J94" s="723" t="str">
        <f>IF(ISERROR(VLOOKUP($A94,Aspirantes!$A:$H,Aspirantes!$E$1,FALSE)),"",VLOOKUP($A94,Aspirantes!$A:$H,Aspirantes!$E$1,FALSE))</f>
        <v/>
      </c>
      <c r="K94" s="724" t="str">
        <f>IF(ISERROR(VLOOKUP($A94,Aspirantes!$A:$H,Aspirantes!$F$1,FALSE)),"",VLOOKUP($A94,Aspirantes!$A:$H,Aspirantes!$F$1,FALSE))</f>
        <v/>
      </c>
      <c r="L94" s="725" t="str">
        <f>IF(ISERROR(VLOOKUP($A94,Aspirantes!$A:$H,Aspirantes!$G$1,FALSE)),"",VLOOKUP($A94,Aspirantes!$A:$H,Aspirantes!$G$1,FALSE))</f>
        <v/>
      </c>
      <c r="M94" s="726"/>
      <c r="N94" s="586"/>
      <c r="O94" s="1469" t="str">
        <f t="shared" si="6"/>
        <v/>
      </c>
      <c r="P94" s="1442"/>
      <c r="Q94" s="1469" t="str">
        <f>IF(F94&lt;&gt;0,IF(COUNTIF($F$19:$F$178,F94)&gt;$Q$2,IF(F94&lt;&gt;0,COUNTIF($F$19:F94,F94),""),""),"")</f>
        <v/>
      </c>
      <c r="R94" s="1469" t="str">
        <f t="shared" si="4"/>
        <v/>
      </c>
      <c r="S94" s="1442"/>
      <c r="T94" s="1442"/>
      <c r="U94" s="1442"/>
      <c r="V94" s="1442"/>
      <c r="W94" s="1442"/>
      <c r="X94" s="1442"/>
      <c r="Y94" s="1442"/>
      <c r="Z94" s="1442"/>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7.100000000000001" customHeight="1" x14ac:dyDescent="0.2">
      <c r="A95" s="1404" t="str">
        <f>CONCATENATE('01_Carga'!$M$5,"_",$I95)</f>
        <v>FI__77</v>
      </c>
      <c r="B95" s="1405"/>
      <c r="C95" s="1460" t="str">
        <f>IF('06_PresenLista'!L94&lt;&gt;"",'06_PresenLista'!L94,"")</f>
        <v/>
      </c>
      <c r="D95" s="1461" t="str">
        <f>'06_PresenLista'!Q94</f>
        <v/>
      </c>
      <c r="E95" s="1502" t="str">
        <f>IF(F95&lt;&gt;0,COUNTIF($F$19:F95,F95),"")</f>
        <v/>
      </c>
      <c r="F95" s="1725"/>
      <c r="G95" s="1841" t="str">
        <f t="shared" si="5"/>
        <v/>
      </c>
      <c r="H95" s="445"/>
      <c r="I95" s="1204">
        <v>77</v>
      </c>
      <c r="J95" s="723" t="str">
        <f>IF(ISERROR(VLOOKUP($A95,Aspirantes!$A:$H,Aspirantes!$E$1,FALSE)),"",VLOOKUP($A95,Aspirantes!$A:$H,Aspirantes!$E$1,FALSE))</f>
        <v/>
      </c>
      <c r="K95" s="724" t="str">
        <f>IF(ISERROR(VLOOKUP($A95,Aspirantes!$A:$H,Aspirantes!$F$1,FALSE)),"",VLOOKUP($A95,Aspirantes!$A:$H,Aspirantes!$F$1,FALSE))</f>
        <v/>
      </c>
      <c r="L95" s="725" t="str">
        <f>IF(ISERROR(VLOOKUP($A95,Aspirantes!$A:$H,Aspirantes!$G$1,FALSE)),"",VLOOKUP($A95,Aspirantes!$A:$H,Aspirantes!$G$1,FALSE))</f>
        <v/>
      </c>
      <c r="M95" s="726"/>
      <c r="N95" s="586"/>
      <c r="O95" s="1469" t="str">
        <f t="shared" si="6"/>
        <v/>
      </c>
      <c r="P95" s="1442"/>
      <c r="Q95" s="1469" t="str">
        <f>IF(F95&lt;&gt;0,IF(COUNTIF($F$19:$F$178,F95)&gt;$Q$2,IF(F95&lt;&gt;0,COUNTIF($F$19:F95,F95),""),""),"")</f>
        <v/>
      </c>
      <c r="R95" s="1469" t="str">
        <f t="shared" si="4"/>
        <v/>
      </c>
      <c r="S95" s="1442"/>
      <c r="T95" s="1442"/>
      <c r="U95" s="1442"/>
      <c r="V95" s="1442"/>
      <c r="W95" s="1442"/>
      <c r="X95" s="1442"/>
      <c r="Y95" s="1442"/>
      <c r="Z95" s="1442"/>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7.100000000000001" customHeight="1" x14ac:dyDescent="0.2">
      <c r="A96" s="1404" t="str">
        <f>CONCATENATE('01_Carga'!$M$5,"_",$I96)</f>
        <v>FI__78</v>
      </c>
      <c r="B96" s="1405"/>
      <c r="C96" s="1460" t="str">
        <f>IF('06_PresenLista'!L95&lt;&gt;"",'06_PresenLista'!L95,"")</f>
        <v/>
      </c>
      <c r="D96" s="1461" t="str">
        <f>'06_PresenLista'!Q95</f>
        <v/>
      </c>
      <c r="E96" s="1502" t="str">
        <f>IF(F96&lt;&gt;0,COUNTIF($F$19:F96,F96),"")</f>
        <v/>
      </c>
      <c r="F96" s="1725"/>
      <c r="G96" s="1841" t="str">
        <f t="shared" si="5"/>
        <v/>
      </c>
      <c r="H96" s="445"/>
      <c r="I96" s="1204">
        <v>78</v>
      </c>
      <c r="J96" s="723" t="str">
        <f>IF(ISERROR(VLOOKUP($A96,Aspirantes!$A:$H,Aspirantes!$E$1,FALSE)),"",VLOOKUP($A96,Aspirantes!$A:$H,Aspirantes!$E$1,FALSE))</f>
        <v/>
      </c>
      <c r="K96" s="724" t="str">
        <f>IF(ISERROR(VLOOKUP($A96,Aspirantes!$A:$H,Aspirantes!$F$1,FALSE)),"",VLOOKUP($A96,Aspirantes!$A:$H,Aspirantes!$F$1,FALSE))</f>
        <v/>
      </c>
      <c r="L96" s="725" t="str">
        <f>IF(ISERROR(VLOOKUP($A96,Aspirantes!$A:$H,Aspirantes!$G$1,FALSE)),"",VLOOKUP($A96,Aspirantes!$A:$H,Aspirantes!$G$1,FALSE))</f>
        <v/>
      </c>
      <c r="M96" s="726"/>
      <c r="N96" s="586"/>
      <c r="O96" s="1469" t="str">
        <f t="shared" si="6"/>
        <v/>
      </c>
      <c r="P96" s="1442"/>
      <c r="Q96" s="1469" t="str">
        <f>IF(F96&lt;&gt;0,IF(COUNTIF($F$19:$F$178,F96)&gt;$Q$2,IF(F96&lt;&gt;0,COUNTIF($F$19:F96,F96),""),""),"")</f>
        <v/>
      </c>
      <c r="R96" s="1469" t="str">
        <f t="shared" si="4"/>
        <v/>
      </c>
      <c r="S96" s="1442"/>
      <c r="T96" s="1442"/>
      <c r="U96" s="1442"/>
      <c r="V96" s="1442"/>
      <c r="W96" s="1442"/>
      <c r="X96" s="1442"/>
      <c r="Y96" s="1442"/>
      <c r="Z96" s="1442"/>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7.100000000000001" customHeight="1" x14ac:dyDescent="0.2">
      <c r="A97" s="1404" t="str">
        <f>CONCATENATE('01_Carga'!$M$5,"_",$I97)</f>
        <v>FI__79</v>
      </c>
      <c r="B97" s="1405"/>
      <c r="C97" s="1460" t="str">
        <f>IF('06_PresenLista'!L96&lt;&gt;"",'06_PresenLista'!L96,"")</f>
        <v/>
      </c>
      <c r="D97" s="1461" t="str">
        <f>'06_PresenLista'!Q96</f>
        <v/>
      </c>
      <c r="E97" s="1502" t="str">
        <f>IF(F97&lt;&gt;0,COUNTIF($F$19:F97,F97),"")</f>
        <v/>
      </c>
      <c r="F97" s="1725"/>
      <c r="G97" s="1841" t="str">
        <f t="shared" si="5"/>
        <v/>
      </c>
      <c r="H97" s="445"/>
      <c r="I97" s="1204">
        <v>79</v>
      </c>
      <c r="J97" s="723" t="str">
        <f>IF(ISERROR(VLOOKUP($A97,Aspirantes!$A:$H,Aspirantes!$E$1,FALSE)),"",VLOOKUP($A97,Aspirantes!$A:$H,Aspirantes!$E$1,FALSE))</f>
        <v/>
      </c>
      <c r="K97" s="724" t="str">
        <f>IF(ISERROR(VLOOKUP($A97,Aspirantes!$A:$H,Aspirantes!$F$1,FALSE)),"",VLOOKUP($A97,Aspirantes!$A:$H,Aspirantes!$F$1,FALSE))</f>
        <v/>
      </c>
      <c r="L97" s="725" t="str">
        <f>IF(ISERROR(VLOOKUP($A97,Aspirantes!$A:$H,Aspirantes!$G$1,FALSE)),"",VLOOKUP($A97,Aspirantes!$A:$H,Aspirantes!$G$1,FALSE))</f>
        <v/>
      </c>
      <c r="M97" s="726"/>
      <c r="N97" s="586"/>
      <c r="O97" s="1469" t="str">
        <f t="shared" si="6"/>
        <v/>
      </c>
      <c r="P97" s="1442"/>
      <c r="Q97" s="1469" t="str">
        <f>IF(F97&lt;&gt;0,IF(COUNTIF($F$19:$F$178,F97)&gt;$Q$2,IF(F97&lt;&gt;0,COUNTIF($F$19:F97,F97),""),""),"")</f>
        <v/>
      </c>
      <c r="R97" s="1469" t="str">
        <f t="shared" si="4"/>
        <v/>
      </c>
      <c r="S97" s="1442"/>
      <c r="T97" s="1442"/>
      <c r="U97" s="1442"/>
      <c r="V97" s="1442"/>
      <c r="W97" s="1442"/>
      <c r="X97" s="1442"/>
      <c r="Y97" s="1442"/>
      <c r="Z97" s="1442"/>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7.100000000000001" customHeight="1" x14ac:dyDescent="0.2">
      <c r="A98" s="1404" t="str">
        <f>CONCATENATE('01_Carga'!$M$5,"_",$I98)</f>
        <v>FI__80</v>
      </c>
      <c r="B98" s="1405"/>
      <c r="C98" s="1460" t="str">
        <f>IF('06_PresenLista'!L97&lt;&gt;"",'06_PresenLista'!L97,"")</f>
        <v/>
      </c>
      <c r="D98" s="1461" t="str">
        <f>'06_PresenLista'!Q97</f>
        <v/>
      </c>
      <c r="E98" s="1502" t="str">
        <f>IF(F98&lt;&gt;0,COUNTIF($F$19:F98,F98),"")</f>
        <v/>
      </c>
      <c r="F98" s="1725"/>
      <c r="G98" s="1841" t="str">
        <f t="shared" si="5"/>
        <v/>
      </c>
      <c r="H98" s="445"/>
      <c r="I98" s="1204">
        <v>80</v>
      </c>
      <c r="J98" s="723" t="str">
        <f>IF(ISERROR(VLOOKUP($A98,Aspirantes!$A:$H,Aspirantes!$E$1,FALSE)),"",VLOOKUP($A98,Aspirantes!$A:$H,Aspirantes!$E$1,FALSE))</f>
        <v/>
      </c>
      <c r="K98" s="724" t="str">
        <f>IF(ISERROR(VLOOKUP($A98,Aspirantes!$A:$H,Aspirantes!$F$1,FALSE)),"",VLOOKUP($A98,Aspirantes!$A:$H,Aspirantes!$F$1,FALSE))</f>
        <v/>
      </c>
      <c r="L98" s="725" t="str">
        <f>IF(ISERROR(VLOOKUP($A98,Aspirantes!$A:$H,Aspirantes!$G$1,FALSE)),"",VLOOKUP($A98,Aspirantes!$A:$H,Aspirantes!$G$1,FALSE))</f>
        <v/>
      </c>
      <c r="M98" s="726"/>
      <c r="N98" s="586"/>
      <c r="O98" s="1469" t="str">
        <f t="shared" si="6"/>
        <v/>
      </c>
      <c r="P98" s="1442"/>
      <c r="Q98" s="1469" t="str">
        <f>IF(F98&lt;&gt;0,IF(COUNTIF($F$19:$F$178,F98)&gt;$Q$2,IF(F98&lt;&gt;0,COUNTIF($F$19:F98,F98),""),""),"")</f>
        <v/>
      </c>
      <c r="R98" s="1469" t="str">
        <f t="shared" si="4"/>
        <v/>
      </c>
      <c r="S98" s="1442"/>
      <c r="T98" s="1442"/>
      <c r="U98" s="1442"/>
      <c r="V98" s="1442"/>
      <c r="W98" s="1442"/>
      <c r="X98" s="1442"/>
      <c r="Y98" s="1442"/>
      <c r="Z98" s="1442"/>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7.100000000000001" customHeight="1" x14ac:dyDescent="0.2">
      <c r="A99" s="1404" t="str">
        <f>CONCATENATE('01_Carga'!$M$5,"_",$I99)</f>
        <v>FI__81</v>
      </c>
      <c r="B99" s="1405"/>
      <c r="C99" s="1460" t="str">
        <f>IF('06_PresenLista'!L98&lt;&gt;"",'06_PresenLista'!L98,"")</f>
        <v/>
      </c>
      <c r="D99" s="1461" t="str">
        <f>'06_PresenLista'!Q98</f>
        <v/>
      </c>
      <c r="E99" s="1502" t="str">
        <f>IF(F99&lt;&gt;0,COUNTIF($F$19:F99,F99),"")</f>
        <v/>
      </c>
      <c r="F99" s="1725"/>
      <c r="G99" s="1841" t="str">
        <f t="shared" si="5"/>
        <v/>
      </c>
      <c r="H99" s="445"/>
      <c r="I99" s="1204">
        <v>81</v>
      </c>
      <c r="J99" s="723" t="str">
        <f>IF(ISERROR(VLOOKUP($A99,Aspirantes!$A:$H,Aspirantes!$E$1,FALSE)),"",VLOOKUP($A99,Aspirantes!$A:$H,Aspirantes!$E$1,FALSE))</f>
        <v/>
      </c>
      <c r="K99" s="724" t="str">
        <f>IF(ISERROR(VLOOKUP($A99,Aspirantes!$A:$H,Aspirantes!$F$1,FALSE)),"",VLOOKUP($A99,Aspirantes!$A:$H,Aspirantes!$F$1,FALSE))</f>
        <v/>
      </c>
      <c r="L99" s="725" t="str">
        <f>IF(ISERROR(VLOOKUP($A99,Aspirantes!$A:$H,Aspirantes!$G$1,FALSE)),"",VLOOKUP($A99,Aspirantes!$A:$H,Aspirantes!$G$1,FALSE))</f>
        <v/>
      </c>
      <c r="M99" s="726"/>
      <c r="N99" s="586"/>
      <c r="O99" s="1469" t="str">
        <f t="shared" si="6"/>
        <v/>
      </c>
      <c r="P99" s="1442"/>
      <c r="Q99" s="1469" t="str">
        <f>IF(F99&lt;&gt;0,IF(COUNTIF($F$19:$F$178,F99)&gt;$Q$2,IF(F99&lt;&gt;0,COUNTIF($F$19:F99,F99),""),""),"")</f>
        <v/>
      </c>
      <c r="R99" s="1469" t="str">
        <f t="shared" si="4"/>
        <v/>
      </c>
      <c r="S99" s="1442"/>
      <c r="T99" s="1442"/>
      <c r="U99" s="1442"/>
      <c r="V99" s="1442"/>
      <c r="W99" s="1442"/>
      <c r="X99" s="1442"/>
      <c r="Y99" s="1442"/>
      <c r="Z99" s="1442"/>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7.100000000000001" customHeight="1" x14ac:dyDescent="0.2">
      <c r="A100" s="1404" t="str">
        <f>CONCATENATE('01_Carga'!$M$5,"_",$I100)</f>
        <v>FI__82</v>
      </c>
      <c r="B100" s="1405"/>
      <c r="C100" s="1460" t="str">
        <f>IF('06_PresenLista'!L99&lt;&gt;"",'06_PresenLista'!L99,"")</f>
        <v/>
      </c>
      <c r="D100" s="1461" t="str">
        <f>'06_PresenLista'!Q99</f>
        <v/>
      </c>
      <c r="E100" s="1502" t="str">
        <f>IF(F100&lt;&gt;0,COUNTIF($F$19:F100,F100),"")</f>
        <v/>
      </c>
      <c r="F100" s="1725"/>
      <c r="G100" s="1841" t="str">
        <f t="shared" si="5"/>
        <v/>
      </c>
      <c r="H100" s="445"/>
      <c r="I100" s="1204">
        <v>82</v>
      </c>
      <c r="J100" s="723" t="str">
        <f>IF(ISERROR(VLOOKUP($A100,Aspirantes!$A:$H,Aspirantes!$E$1,FALSE)),"",VLOOKUP($A100,Aspirantes!$A:$H,Aspirantes!$E$1,FALSE))</f>
        <v/>
      </c>
      <c r="K100" s="724" t="str">
        <f>IF(ISERROR(VLOOKUP($A100,Aspirantes!$A:$H,Aspirantes!$F$1,FALSE)),"",VLOOKUP($A100,Aspirantes!$A:$H,Aspirantes!$F$1,FALSE))</f>
        <v/>
      </c>
      <c r="L100" s="725" t="str">
        <f>IF(ISERROR(VLOOKUP($A100,Aspirantes!$A:$H,Aspirantes!$G$1,FALSE)),"",VLOOKUP($A100,Aspirantes!$A:$H,Aspirantes!$G$1,FALSE))</f>
        <v/>
      </c>
      <c r="M100" s="726"/>
      <c r="N100" s="586"/>
      <c r="O100" s="1469" t="str">
        <f t="shared" si="6"/>
        <v/>
      </c>
      <c r="P100" s="1442"/>
      <c r="Q100" s="1469" t="str">
        <f>IF(F100&lt;&gt;0,IF(COUNTIF($F$19:$F$178,F100)&gt;$Q$2,IF(F100&lt;&gt;0,COUNTIF($F$19:F100,F100),""),""),"")</f>
        <v/>
      </c>
      <c r="R100" s="1469" t="str">
        <f t="shared" si="4"/>
        <v/>
      </c>
      <c r="S100" s="1442"/>
      <c r="T100" s="1442"/>
      <c r="U100" s="1442"/>
      <c r="V100" s="1442"/>
      <c r="W100" s="1442"/>
      <c r="X100" s="1442"/>
      <c r="Y100" s="1442"/>
      <c r="Z100" s="1442"/>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7.100000000000001" customHeight="1" x14ac:dyDescent="0.2">
      <c r="A101" s="1404" t="str">
        <f>CONCATENATE('01_Carga'!$M$5,"_",$I101)</f>
        <v>FI__83</v>
      </c>
      <c r="B101" s="1405"/>
      <c r="C101" s="1460" t="str">
        <f>IF('06_PresenLista'!L100&lt;&gt;"",'06_PresenLista'!L100,"")</f>
        <v/>
      </c>
      <c r="D101" s="1461" t="str">
        <f>'06_PresenLista'!Q100</f>
        <v/>
      </c>
      <c r="E101" s="1502" t="str">
        <f>IF(F101&lt;&gt;0,COUNTIF($F$19:F101,F101),"")</f>
        <v/>
      </c>
      <c r="F101" s="1725"/>
      <c r="G101" s="1841" t="str">
        <f t="shared" si="5"/>
        <v/>
      </c>
      <c r="H101" s="445"/>
      <c r="I101" s="1204">
        <v>83</v>
      </c>
      <c r="J101" s="723" t="str">
        <f>IF(ISERROR(VLOOKUP($A101,Aspirantes!$A:$H,Aspirantes!$E$1,FALSE)),"",VLOOKUP($A101,Aspirantes!$A:$H,Aspirantes!$E$1,FALSE))</f>
        <v/>
      </c>
      <c r="K101" s="724" t="str">
        <f>IF(ISERROR(VLOOKUP($A101,Aspirantes!$A:$H,Aspirantes!$F$1,FALSE)),"",VLOOKUP($A101,Aspirantes!$A:$H,Aspirantes!$F$1,FALSE))</f>
        <v/>
      </c>
      <c r="L101" s="725" t="str">
        <f>IF(ISERROR(VLOOKUP($A101,Aspirantes!$A:$H,Aspirantes!$G$1,FALSE)),"",VLOOKUP($A101,Aspirantes!$A:$H,Aspirantes!$G$1,FALSE))</f>
        <v/>
      </c>
      <c r="M101" s="726"/>
      <c r="N101" s="586"/>
      <c r="O101" s="1469" t="str">
        <f t="shared" si="6"/>
        <v/>
      </c>
      <c r="P101" s="1442"/>
      <c r="Q101" s="1469" t="str">
        <f>IF(F101&lt;&gt;0,IF(COUNTIF($F$19:$F$178,F101)&gt;$Q$2,IF(F101&lt;&gt;0,COUNTIF($F$19:F101,F101),""),""),"")</f>
        <v/>
      </c>
      <c r="R101" s="1469" t="str">
        <f t="shared" si="4"/>
        <v/>
      </c>
      <c r="S101" s="1442"/>
      <c r="T101" s="1442"/>
      <c r="U101" s="1442"/>
      <c r="V101" s="1442"/>
      <c r="W101" s="1442"/>
      <c r="X101" s="1442"/>
      <c r="Y101" s="1442"/>
      <c r="Z101" s="1442"/>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7.100000000000001" customHeight="1" x14ac:dyDescent="0.2">
      <c r="A102" s="1404" t="str">
        <f>CONCATENATE('01_Carga'!$M$5,"_",$I102)</f>
        <v>FI__84</v>
      </c>
      <c r="B102" s="1405"/>
      <c r="C102" s="1460" t="str">
        <f>IF('06_PresenLista'!L101&lt;&gt;"",'06_PresenLista'!L101,"")</f>
        <v/>
      </c>
      <c r="D102" s="1461" t="str">
        <f>'06_PresenLista'!Q101</f>
        <v/>
      </c>
      <c r="E102" s="1502" t="str">
        <f>IF(F102&lt;&gt;0,COUNTIF($F$19:F102,F102),"")</f>
        <v/>
      </c>
      <c r="F102" s="1725"/>
      <c r="G102" s="1841" t="str">
        <f t="shared" si="5"/>
        <v/>
      </c>
      <c r="H102" s="445"/>
      <c r="I102" s="1204">
        <v>84</v>
      </c>
      <c r="J102" s="723" t="str">
        <f>IF(ISERROR(VLOOKUP($A102,Aspirantes!$A:$H,Aspirantes!$E$1,FALSE)),"",VLOOKUP($A102,Aspirantes!$A:$H,Aspirantes!$E$1,FALSE))</f>
        <v/>
      </c>
      <c r="K102" s="724" t="str">
        <f>IF(ISERROR(VLOOKUP($A102,Aspirantes!$A:$H,Aspirantes!$F$1,FALSE)),"",VLOOKUP($A102,Aspirantes!$A:$H,Aspirantes!$F$1,FALSE))</f>
        <v/>
      </c>
      <c r="L102" s="725" t="str">
        <f>IF(ISERROR(VLOOKUP($A102,Aspirantes!$A:$H,Aspirantes!$G$1,FALSE)),"",VLOOKUP($A102,Aspirantes!$A:$H,Aspirantes!$G$1,FALSE))</f>
        <v/>
      </c>
      <c r="M102" s="726"/>
      <c r="N102" s="586"/>
      <c r="O102" s="1469" t="str">
        <f t="shared" si="6"/>
        <v/>
      </c>
      <c r="P102" s="1442"/>
      <c r="Q102" s="1469" t="str">
        <f>IF(F102&lt;&gt;0,IF(COUNTIF($F$19:$F$178,F102)&gt;$Q$2,IF(F102&lt;&gt;0,COUNTIF($F$19:F102,F102),""),""),"")</f>
        <v/>
      </c>
      <c r="R102" s="1469" t="str">
        <f t="shared" si="4"/>
        <v/>
      </c>
      <c r="S102" s="1442"/>
      <c r="T102" s="1442"/>
      <c r="U102" s="1442"/>
      <c r="V102" s="1442"/>
      <c r="W102" s="1442"/>
      <c r="X102" s="1442"/>
      <c r="Y102" s="1442"/>
      <c r="Z102" s="1442"/>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7.100000000000001" customHeight="1" x14ac:dyDescent="0.2">
      <c r="A103" s="1404" t="str">
        <f>CONCATENATE('01_Carga'!$M$5,"_",$I103)</f>
        <v>FI__85</v>
      </c>
      <c r="B103" s="1405"/>
      <c r="C103" s="1460" t="str">
        <f>IF('06_PresenLista'!L102&lt;&gt;"",'06_PresenLista'!L102,"")</f>
        <v/>
      </c>
      <c r="D103" s="1461" t="str">
        <f>'06_PresenLista'!Q102</f>
        <v/>
      </c>
      <c r="E103" s="1502" t="str">
        <f>IF(F103&lt;&gt;0,COUNTIF($F$19:F103,F103),"")</f>
        <v/>
      </c>
      <c r="F103" s="1725"/>
      <c r="G103" s="1841" t="str">
        <f t="shared" si="5"/>
        <v/>
      </c>
      <c r="H103" s="445"/>
      <c r="I103" s="1204">
        <v>85</v>
      </c>
      <c r="J103" s="723" t="str">
        <f>IF(ISERROR(VLOOKUP($A103,Aspirantes!$A:$H,Aspirantes!$E$1,FALSE)),"",VLOOKUP($A103,Aspirantes!$A:$H,Aspirantes!$E$1,FALSE))</f>
        <v/>
      </c>
      <c r="K103" s="724" t="str">
        <f>IF(ISERROR(VLOOKUP($A103,Aspirantes!$A:$H,Aspirantes!$F$1,FALSE)),"",VLOOKUP($A103,Aspirantes!$A:$H,Aspirantes!$F$1,FALSE))</f>
        <v/>
      </c>
      <c r="L103" s="725" t="str">
        <f>IF(ISERROR(VLOOKUP($A103,Aspirantes!$A:$H,Aspirantes!$G$1,FALSE)),"",VLOOKUP($A103,Aspirantes!$A:$H,Aspirantes!$G$1,FALSE))</f>
        <v/>
      </c>
      <c r="M103" s="726"/>
      <c r="N103" s="586"/>
      <c r="O103" s="1469" t="str">
        <f t="shared" si="6"/>
        <v/>
      </c>
      <c r="P103" s="1442"/>
      <c r="Q103" s="1469" t="str">
        <f>IF(F103&lt;&gt;0,IF(COUNTIF($F$19:$F$178,F103)&gt;$Q$2,IF(F103&lt;&gt;0,COUNTIF($F$19:F103,F103),""),""),"")</f>
        <v/>
      </c>
      <c r="R103" s="1469" t="str">
        <f t="shared" si="4"/>
        <v/>
      </c>
      <c r="S103" s="1442"/>
      <c r="T103" s="1442"/>
      <c r="U103" s="1442"/>
      <c r="V103" s="1442"/>
      <c r="W103" s="1442"/>
      <c r="X103" s="1442"/>
      <c r="Y103" s="1442"/>
      <c r="Z103" s="1442"/>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7.100000000000001" customHeight="1" x14ac:dyDescent="0.2">
      <c r="A104" s="1404" t="str">
        <f>CONCATENATE('01_Carga'!$M$5,"_",$I104)</f>
        <v>FI__86</v>
      </c>
      <c r="B104" s="1405"/>
      <c r="C104" s="1460" t="str">
        <f>IF('06_PresenLista'!L103&lt;&gt;"",'06_PresenLista'!L103,"")</f>
        <v/>
      </c>
      <c r="D104" s="1461" t="str">
        <f>'06_PresenLista'!Q103</f>
        <v/>
      </c>
      <c r="E104" s="1502" t="str">
        <f>IF(F104&lt;&gt;0,COUNTIF($F$19:F104,F104),"")</f>
        <v/>
      </c>
      <c r="F104" s="1725"/>
      <c r="G104" s="1841" t="str">
        <f t="shared" si="5"/>
        <v/>
      </c>
      <c r="H104" s="445"/>
      <c r="I104" s="1204">
        <v>86</v>
      </c>
      <c r="J104" s="723" t="str">
        <f>IF(ISERROR(VLOOKUP($A104,Aspirantes!$A:$H,Aspirantes!$E$1,FALSE)),"",VLOOKUP($A104,Aspirantes!$A:$H,Aspirantes!$E$1,FALSE))</f>
        <v/>
      </c>
      <c r="K104" s="724" t="str">
        <f>IF(ISERROR(VLOOKUP($A104,Aspirantes!$A:$H,Aspirantes!$F$1,FALSE)),"",VLOOKUP($A104,Aspirantes!$A:$H,Aspirantes!$F$1,FALSE))</f>
        <v/>
      </c>
      <c r="L104" s="725" t="str">
        <f>IF(ISERROR(VLOOKUP($A104,Aspirantes!$A:$H,Aspirantes!$G$1,FALSE)),"",VLOOKUP($A104,Aspirantes!$A:$H,Aspirantes!$G$1,FALSE))</f>
        <v/>
      </c>
      <c r="M104" s="726"/>
      <c r="N104" s="586"/>
      <c r="O104" s="1469" t="str">
        <f t="shared" si="6"/>
        <v/>
      </c>
      <c r="P104" s="1442"/>
      <c r="Q104" s="1469" t="str">
        <f>IF(F104&lt;&gt;0,IF(COUNTIF($F$19:$F$178,F104)&gt;$Q$2,IF(F104&lt;&gt;0,COUNTIF($F$19:F104,F104),""),""),"")</f>
        <v/>
      </c>
      <c r="R104" s="1469" t="str">
        <f t="shared" si="4"/>
        <v/>
      </c>
      <c r="S104" s="1442"/>
      <c r="T104" s="1442"/>
      <c r="U104" s="1442"/>
      <c r="V104" s="1442"/>
      <c r="W104" s="1442"/>
      <c r="X104" s="1442"/>
      <c r="Y104" s="1442"/>
      <c r="Z104" s="1442"/>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7.100000000000001" customHeight="1" x14ac:dyDescent="0.2">
      <c r="A105" s="1404" t="str">
        <f>CONCATENATE('01_Carga'!$M$5,"_",$I105)</f>
        <v>FI__87</v>
      </c>
      <c r="B105" s="1405"/>
      <c r="C105" s="1460" t="str">
        <f>IF('06_PresenLista'!L104&lt;&gt;"",'06_PresenLista'!L104,"")</f>
        <v/>
      </c>
      <c r="D105" s="1461" t="str">
        <f>'06_PresenLista'!Q104</f>
        <v/>
      </c>
      <c r="E105" s="1502" t="str">
        <f>IF(F105&lt;&gt;0,COUNTIF($F$19:F105,F105),"")</f>
        <v/>
      </c>
      <c r="F105" s="1725"/>
      <c r="G105" s="1841" t="str">
        <f t="shared" si="5"/>
        <v/>
      </c>
      <c r="H105" s="445"/>
      <c r="I105" s="1204">
        <v>87</v>
      </c>
      <c r="J105" s="723" t="str">
        <f>IF(ISERROR(VLOOKUP($A105,Aspirantes!$A:$H,Aspirantes!$E$1,FALSE)),"",VLOOKUP($A105,Aspirantes!$A:$H,Aspirantes!$E$1,FALSE))</f>
        <v/>
      </c>
      <c r="K105" s="724" t="str">
        <f>IF(ISERROR(VLOOKUP($A105,Aspirantes!$A:$H,Aspirantes!$F$1,FALSE)),"",VLOOKUP($A105,Aspirantes!$A:$H,Aspirantes!$F$1,FALSE))</f>
        <v/>
      </c>
      <c r="L105" s="725" t="str">
        <f>IF(ISERROR(VLOOKUP($A105,Aspirantes!$A:$H,Aspirantes!$G$1,FALSE)),"",VLOOKUP($A105,Aspirantes!$A:$H,Aspirantes!$G$1,FALSE))</f>
        <v/>
      </c>
      <c r="M105" s="726"/>
      <c r="N105" s="586"/>
      <c r="O105" s="1469" t="str">
        <f t="shared" si="6"/>
        <v/>
      </c>
      <c r="P105" s="1442"/>
      <c r="Q105" s="1469" t="str">
        <f>IF(F105&lt;&gt;0,IF(COUNTIF($F$19:$F$178,F105)&gt;$Q$2,IF(F105&lt;&gt;0,COUNTIF($F$19:F105,F105),""),""),"")</f>
        <v/>
      </c>
      <c r="R105" s="1469" t="str">
        <f t="shared" si="4"/>
        <v/>
      </c>
      <c r="S105" s="1442"/>
      <c r="T105" s="1442"/>
      <c r="U105" s="1442"/>
      <c r="V105" s="1442"/>
      <c r="W105" s="1442"/>
      <c r="X105" s="1442"/>
      <c r="Y105" s="1442"/>
      <c r="Z105" s="1442"/>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7.100000000000001" customHeight="1" x14ac:dyDescent="0.2">
      <c r="A106" s="1404" t="str">
        <f>CONCATENATE('01_Carga'!$M$5,"_",$I106)</f>
        <v>FI__88</v>
      </c>
      <c r="B106" s="1405"/>
      <c r="C106" s="1460" t="str">
        <f>IF('06_PresenLista'!L105&lt;&gt;"",'06_PresenLista'!L105,"")</f>
        <v/>
      </c>
      <c r="D106" s="1461" t="str">
        <f>'06_PresenLista'!Q105</f>
        <v/>
      </c>
      <c r="E106" s="1502" t="str">
        <f>IF(F106&lt;&gt;0,COUNTIF($F$19:F106,F106),"")</f>
        <v/>
      </c>
      <c r="F106" s="1725"/>
      <c r="G106" s="1841" t="str">
        <f t="shared" si="5"/>
        <v/>
      </c>
      <c r="H106" s="445"/>
      <c r="I106" s="1204">
        <v>88</v>
      </c>
      <c r="J106" s="723" t="str">
        <f>IF(ISERROR(VLOOKUP($A106,Aspirantes!$A:$H,Aspirantes!$E$1,FALSE)),"",VLOOKUP($A106,Aspirantes!$A:$H,Aspirantes!$E$1,FALSE))</f>
        <v/>
      </c>
      <c r="K106" s="724" t="str">
        <f>IF(ISERROR(VLOOKUP($A106,Aspirantes!$A:$H,Aspirantes!$F$1,FALSE)),"",VLOOKUP($A106,Aspirantes!$A:$H,Aspirantes!$F$1,FALSE))</f>
        <v/>
      </c>
      <c r="L106" s="725" t="str">
        <f>IF(ISERROR(VLOOKUP($A106,Aspirantes!$A:$H,Aspirantes!$G$1,FALSE)),"",VLOOKUP($A106,Aspirantes!$A:$H,Aspirantes!$G$1,FALSE))</f>
        <v/>
      </c>
      <c r="M106" s="726"/>
      <c r="N106" s="586"/>
      <c r="O106" s="1469" t="str">
        <f t="shared" si="6"/>
        <v/>
      </c>
      <c r="P106" s="1442"/>
      <c r="Q106" s="1469" t="str">
        <f>IF(F106&lt;&gt;0,IF(COUNTIF($F$19:$F$178,F106)&gt;$Q$2,IF(F106&lt;&gt;0,COUNTIF($F$19:F106,F106),""),""),"")</f>
        <v/>
      </c>
      <c r="R106" s="1469" t="str">
        <f t="shared" si="4"/>
        <v/>
      </c>
      <c r="S106" s="1442"/>
      <c r="T106" s="1442"/>
      <c r="U106" s="1442"/>
      <c r="V106" s="1442"/>
      <c r="W106" s="1442"/>
      <c r="X106" s="1442"/>
      <c r="Y106" s="1442"/>
      <c r="Z106" s="1442"/>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7.100000000000001" customHeight="1" x14ac:dyDescent="0.2">
      <c r="A107" s="1404" t="str">
        <f>CONCATENATE('01_Carga'!$M$5,"_",$I107)</f>
        <v>FI__89</v>
      </c>
      <c r="B107" s="1405"/>
      <c r="C107" s="1460" t="str">
        <f>IF('06_PresenLista'!L106&lt;&gt;"",'06_PresenLista'!L106,"")</f>
        <v/>
      </c>
      <c r="D107" s="1461" t="str">
        <f>'06_PresenLista'!Q106</f>
        <v/>
      </c>
      <c r="E107" s="1502" t="str">
        <f>IF(F107&lt;&gt;0,COUNTIF($F$19:F107,F107),"")</f>
        <v/>
      </c>
      <c r="F107" s="1725"/>
      <c r="G107" s="1841" t="str">
        <f t="shared" si="5"/>
        <v/>
      </c>
      <c r="H107" s="445"/>
      <c r="I107" s="1204">
        <v>89</v>
      </c>
      <c r="J107" s="723" t="str">
        <f>IF(ISERROR(VLOOKUP($A107,Aspirantes!$A:$H,Aspirantes!$E$1,FALSE)),"",VLOOKUP($A107,Aspirantes!$A:$H,Aspirantes!$E$1,FALSE))</f>
        <v/>
      </c>
      <c r="K107" s="724" t="str">
        <f>IF(ISERROR(VLOOKUP($A107,Aspirantes!$A:$H,Aspirantes!$F$1,FALSE)),"",VLOOKUP($A107,Aspirantes!$A:$H,Aspirantes!$F$1,FALSE))</f>
        <v/>
      </c>
      <c r="L107" s="725" t="str">
        <f>IF(ISERROR(VLOOKUP($A107,Aspirantes!$A:$H,Aspirantes!$G$1,FALSE)),"",VLOOKUP($A107,Aspirantes!$A:$H,Aspirantes!$G$1,FALSE))</f>
        <v/>
      </c>
      <c r="M107" s="726"/>
      <c r="N107" s="586"/>
      <c r="O107" s="1469" t="str">
        <f t="shared" si="6"/>
        <v/>
      </c>
      <c r="P107" s="1442"/>
      <c r="Q107" s="1469" t="str">
        <f>IF(F107&lt;&gt;0,IF(COUNTIF($F$19:$F$178,F107)&gt;$Q$2,IF(F107&lt;&gt;0,COUNTIF($F$19:F107,F107),""),""),"")</f>
        <v/>
      </c>
      <c r="R107" s="1469" t="str">
        <f t="shared" si="4"/>
        <v/>
      </c>
      <c r="S107" s="1442"/>
      <c r="T107" s="1442"/>
      <c r="U107" s="1442"/>
      <c r="V107" s="1442"/>
      <c r="W107" s="1442"/>
      <c r="X107" s="1442"/>
      <c r="Y107" s="1442"/>
      <c r="Z107" s="1442"/>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7.100000000000001" customHeight="1" x14ac:dyDescent="0.2">
      <c r="A108" s="1404" t="str">
        <f>CONCATENATE('01_Carga'!$M$5,"_",$I108)</f>
        <v>FI__90</v>
      </c>
      <c r="B108" s="1405"/>
      <c r="C108" s="1460" t="str">
        <f>IF('06_PresenLista'!L107&lt;&gt;"",'06_PresenLista'!L107,"")</f>
        <v/>
      </c>
      <c r="D108" s="1461" t="str">
        <f>'06_PresenLista'!Q107</f>
        <v/>
      </c>
      <c r="E108" s="1502" t="str">
        <f>IF(F108&lt;&gt;0,COUNTIF($F$19:F108,F108),"")</f>
        <v/>
      </c>
      <c r="F108" s="1725"/>
      <c r="G108" s="1841" t="str">
        <f t="shared" si="5"/>
        <v/>
      </c>
      <c r="H108" s="445"/>
      <c r="I108" s="1204">
        <v>90</v>
      </c>
      <c r="J108" s="723" t="str">
        <f>IF(ISERROR(VLOOKUP($A108,Aspirantes!$A:$H,Aspirantes!$E$1,FALSE)),"",VLOOKUP($A108,Aspirantes!$A:$H,Aspirantes!$E$1,FALSE))</f>
        <v/>
      </c>
      <c r="K108" s="724" t="str">
        <f>IF(ISERROR(VLOOKUP($A108,Aspirantes!$A:$H,Aspirantes!$F$1,FALSE)),"",VLOOKUP($A108,Aspirantes!$A:$H,Aspirantes!$F$1,FALSE))</f>
        <v/>
      </c>
      <c r="L108" s="725" t="str">
        <f>IF(ISERROR(VLOOKUP($A108,Aspirantes!$A:$H,Aspirantes!$G$1,FALSE)),"",VLOOKUP($A108,Aspirantes!$A:$H,Aspirantes!$G$1,FALSE))</f>
        <v/>
      </c>
      <c r="M108" s="726"/>
      <c r="N108" s="586"/>
      <c r="O108" s="1469" t="str">
        <f t="shared" si="6"/>
        <v/>
      </c>
      <c r="P108" s="1442"/>
      <c r="Q108" s="1469" t="str">
        <f>IF(F108&lt;&gt;0,IF(COUNTIF($F$19:$F$178,F108)&gt;$Q$2,IF(F108&lt;&gt;0,COUNTIF($F$19:F108,F108),""),""),"")</f>
        <v/>
      </c>
      <c r="R108" s="1469" t="str">
        <f t="shared" si="4"/>
        <v/>
      </c>
      <c r="S108" s="1442"/>
      <c r="T108" s="1442"/>
      <c r="U108" s="1442"/>
      <c r="V108" s="1442"/>
      <c r="W108" s="1442"/>
      <c r="X108" s="1442"/>
      <c r="Y108" s="1442"/>
      <c r="Z108" s="1442"/>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7.100000000000001" customHeight="1" x14ac:dyDescent="0.2">
      <c r="A109" s="1404" t="str">
        <f>CONCATENATE('01_Carga'!$M$5,"_",$I109)</f>
        <v>FI__91</v>
      </c>
      <c r="B109" s="1405"/>
      <c r="C109" s="1460" t="str">
        <f>IF('06_PresenLista'!L108&lt;&gt;"",'06_PresenLista'!L108,"")</f>
        <v/>
      </c>
      <c r="D109" s="1461" t="str">
        <f>'06_PresenLista'!Q108</f>
        <v/>
      </c>
      <c r="E109" s="1502" t="str">
        <f>IF(F109&lt;&gt;0,COUNTIF($F$19:F109,F109),"")</f>
        <v/>
      </c>
      <c r="F109" s="1725"/>
      <c r="G109" s="1841" t="str">
        <f t="shared" si="5"/>
        <v/>
      </c>
      <c r="H109" s="445"/>
      <c r="I109" s="1204">
        <v>91</v>
      </c>
      <c r="J109" s="723" t="str">
        <f>IF(ISERROR(VLOOKUP($A109,Aspirantes!$A:$H,Aspirantes!$E$1,FALSE)),"",VLOOKUP($A109,Aspirantes!$A:$H,Aspirantes!$E$1,FALSE))</f>
        <v/>
      </c>
      <c r="K109" s="724" t="str">
        <f>IF(ISERROR(VLOOKUP($A109,Aspirantes!$A:$H,Aspirantes!$F$1,FALSE)),"",VLOOKUP($A109,Aspirantes!$A:$H,Aspirantes!$F$1,FALSE))</f>
        <v/>
      </c>
      <c r="L109" s="725" t="str">
        <f>IF(ISERROR(VLOOKUP($A109,Aspirantes!$A:$H,Aspirantes!$G$1,FALSE)),"",VLOOKUP($A109,Aspirantes!$A:$H,Aspirantes!$G$1,FALSE))</f>
        <v/>
      </c>
      <c r="M109" s="726"/>
      <c r="N109" s="586"/>
      <c r="O109" s="1469" t="str">
        <f t="shared" si="6"/>
        <v/>
      </c>
      <c r="P109" s="1442"/>
      <c r="Q109" s="1469" t="str">
        <f>IF(F109&lt;&gt;0,IF(COUNTIF($F$19:$F$178,F109)&gt;$Q$2,IF(F109&lt;&gt;0,COUNTIF($F$19:F109,F109),""),""),"")</f>
        <v/>
      </c>
      <c r="R109" s="1469" t="str">
        <f t="shared" si="4"/>
        <v/>
      </c>
      <c r="S109" s="1442"/>
      <c r="T109" s="1442"/>
      <c r="U109" s="1442"/>
      <c r="V109" s="1442"/>
      <c r="W109" s="1442"/>
      <c r="X109" s="1442"/>
      <c r="Y109" s="1442"/>
      <c r="Z109" s="1442"/>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7.100000000000001" customHeight="1" x14ac:dyDescent="0.2">
      <c r="A110" s="1404" t="str">
        <f>CONCATENATE('01_Carga'!$M$5,"_",$I110)</f>
        <v>FI__92</v>
      </c>
      <c r="B110" s="1405"/>
      <c r="C110" s="1460" t="str">
        <f>IF('06_PresenLista'!L109&lt;&gt;"",'06_PresenLista'!L109,"")</f>
        <v/>
      </c>
      <c r="D110" s="1461" t="str">
        <f>'06_PresenLista'!Q109</f>
        <v/>
      </c>
      <c r="E110" s="1502" t="str">
        <f>IF(F110&lt;&gt;0,COUNTIF($F$19:F110,F110),"")</f>
        <v/>
      </c>
      <c r="F110" s="1725"/>
      <c r="G110" s="1841" t="str">
        <f t="shared" si="5"/>
        <v/>
      </c>
      <c r="H110" s="445"/>
      <c r="I110" s="1204">
        <v>92</v>
      </c>
      <c r="J110" s="723" t="str">
        <f>IF(ISERROR(VLOOKUP($A110,Aspirantes!$A:$H,Aspirantes!$E$1,FALSE)),"",VLOOKUP($A110,Aspirantes!$A:$H,Aspirantes!$E$1,FALSE))</f>
        <v/>
      </c>
      <c r="K110" s="724" t="str">
        <f>IF(ISERROR(VLOOKUP($A110,Aspirantes!$A:$H,Aspirantes!$F$1,FALSE)),"",VLOOKUP($A110,Aspirantes!$A:$H,Aspirantes!$F$1,FALSE))</f>
        <v/>
      </c>
      <c r="L110" s="725" t="str">
        <f>IF(ISERROR(VLOOKUP($A110,Aspirantes!$A:$H,Aspirantes!$G$1,FALSE)),"",VLOOKUP($A110,Aspirantes!$A:$H,Aspirantes!$G$1,FALSE))</f>
        <v/>
      </c>
      <c r="M110" s="726"/>
      <c r="N110" s="586"/>
      <c r="O110" s="1469" t="str">
        <f t="shared" si="6"/>
        <v/>
      </c>
      <c r="P110" s="1442"/>
      <c r="Q110" s="1469" t="str">
        <f>IF(F110&lt;&gt;0,IF(COUNTIF($F$19:$F$178,F110)&gt;$Q$2,IF(F110&lt;&gt;0,COUNTIF($F$19:F110,F110),""),""),"")</f>
        <v/>
      </c>
      <c r="R110" s="1469" t="str">
        <f t="shared" si="4"/>
        <v/>
      </c>
      <c r="S110" s="1442"/>
      <c r="T110" s="1442"/>
      <c r="U110" s="1442"/>
      <c r="V110" s="1442"/>
      <c r="W110" s="1442"/>
      <c r="X110" s="1442"/>
      <c r="Y110" s="1442"/>
      <c r="Z110" s="1442"/>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7.100000000000001" customHeight="1" x14ac:dyDescent="0.2">
      <c r="A111" s="1404" t="str">
        <f>CONCATENATE('01_Carga'!$M$5,"_",$I111)</f>
        <v>FI__93</v>
      </c>
      <c r="B111" s="1405"/>
      <c r="C111" s="1460" t="str">
        <f>IF('06_PresenLista'!L110&lt;&gt;"",'06_PresenLista'!L110,"")</f>
        <v/>
      </c>
      <c r="D111" s="1461" t="str">
        <f>'06_PresenLista'!Q110</f>
        <v/>
      </c>
      <c r="E111" s="1502" t="str">
        <f>IF(F111&lt;&gt;0,COUNTIF($F$19:F111,F111),"")</f>
        <v/>
      </c>
      <c r="F111" s="1725"/>
      <c r="G111" s="1841" t="str">
        <f t="shared" si="5"/>
        <v/>
      </c>
      <c r="H111" s="445"/>
      <c r="I111" s="1204">
        <v>93</v>
      </c>
      <c r="J111" s="723" t="str">
        <f>IF(ISERROR(VLOOKUP($A111,Aspirantes!$A:$H,Aspirantes!$E$1,FALSE)),"",VLOOKUP($A111,Aspirantes!$A:$H,Aspirantes!$E$1,FALSE))</f>
        <v/>
      </c>
      <c r="K111" s="724" t="str">
        <f>IF(ISERROR(VLOOKUP($A111,Aspirantes!$A:$H,Aspirantes!$F$1,FALSE)),"",VLOOKUP($A111,Aspirantes!$A:$H,Aspirantes!$F$1,FALSE))</f>
        <v/>
      </c>
      <c r="L111" s="725" t="str">
        <f>IF(ISERROR(VLOOKUP($A111,Aspirantes!$A:$H,Aspirantes!$G$1,FALSE)),"",VLOOKUP($A111,Aspirantes!$A:$H,Aspirantes!$G$1,FALSE))</f>
        <v/>
      </c>
      <c r="M111" s="726"/>
      <c r="N111" s="586"/>
      <c r="O111" s="1469" t="str">
        <f t="shared" si="6"/>
        <v/>
      </c>
      <c r="P111" s="1442"/>
      <c r="Q111" s="1469" t="str">
        <f>IF(F111&lt;&gt;0,IF(COUNTIF($F$19:$F$178,F111)&gt;$Q$2,IF(F111&lt;&gt;0,COUNTIF($F$19:F111,F111),""),""),"")</f>
        <v/>
      </c>
      <c r="R111" s="1469" t="str">
        <f t="shared" si="4"/>
        <v/>
      </c>
      <c r="S111" s="1442"/>
      <c r="T111" s="1442"/>
      <c r="U111" s="1442"/>
      <c r="V111" s="1442"/>
      <c r="W111" s="1442"/>
      <c r="X111" s="1442"/>
      <c r="Y111" s="1442"/>
      <c r="Z111" s="1442"/>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7.100000000000001" customHeight="1" x14ac:dyDescent="0.2">
      <c r="A112" s="1404" t="str">
        <f>CONCATENATE('01_Carga'!$M$5,"_",$I112)</f>
        <v>FI__94</v>
      </c>
      <c r="B112" s="1405"/>
      <c r="C112" s="1460" t="str">
        <f>IF('06_PresenLista'!L111&lt;&gt;"",'06_PresenLista'!L111,"")</f>
        <v/>
      </c>
      <c r="D112" s="1461" t="str">
        <f>'06_PresenLista'!Q111</f>
        <v/>
      </c>
      <c r="E112" s="1502" t="str">
        <f>IF(F112&lt;&gt;0,COUNTIF($F$19:F112,F112),"")</f>
        <v/>
      </c>
      <c r="F112" s="1725"/>
      <c r="G112" s="1841" t="str">
        <f t="shared" si="5"/>
        <v/>
      </c>
      <c r="H112" s="445"/>
      <c r="I112" s="1204">
        <v>94</v>
      </c>
      <c r="J112" s="723" t="str">
        <f>IF(ISERROR(VLOOKUP($A112,Aspirantes!$A:$H,Aspirantes!$E$1,FALSE)),"",VLOOKUP($A112,Aspirantes!$A:$H,Aspirantes!$E$1,FALSE))</f>
        <v/>
      </c>
      <c r="K112" s="724" t="str">
        <f>IF(ISERROR(VLOOKUP($A112,Aspirantes!$A:$H,Aspirantes!$F$1,FALSE)),"",VLOOKUP($A112,Aspirantes!$A:$H,Aspirantes!$F$1,FALSE))</f>
        <v/>
      </c>
      <c r="L112" s="725" t="str">
        <f>IF(ISERROR(VLOOKUP($A112,Aspirantes!$A:$H,Aspirantes!$G$1,FALSE)),"",VLOOKUP($A112,Aspirantes!$A:$H,Aspirantes!$G$1,FALSE))</f>
        <v/>
      </c>
      <c r="M112" s="726"/>
      <c r="N112" s="586"/>
      <c r="O112" s="1469" t="str">
        <f t="shared" si="6"/>
        <v/>
      </c>
      <c r="P112" s="1442"/>
      <c r="Q112" s="1469" t="str">
        <f>IF(F112&lt;&gt;0,IF(COUNTIF($F$19:$F$178,F112)&gt;$Q$2,IF(F112&lt;&gt;0,COUNTIF($F$19:F112,F112),""),""),"")</f>
        <v/>
      </c>
      <c r="R112" s="1469" t="str">
        <f t="shared" si="4"/>
        <v/>
      </c>
      <c r="S112" s="1442"/>
      <c r="T112" s="1442"/>
      <c r="U112" s="1442"/>
      <c r="V112" s="1442"/>
      <c r="W112" s="1442"/>
      <c r="X112" s="1442"/>
      <c r="Y112" s="1442"/>
      <c r="Z112" s="1442"/>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7.100000000000001" customHeight="1" x14ac:dyDescent="0.2">
      <c r="A113" s="1404" t="str">
        <f>CONCATENATE('01_Carga'!$M$5,"_",$I113)</f>
        <v>FI__95</v>
      </c>
      <c r="B113" s="1405"/>
      <c r="C113" s="1460" t="str">
        <f>IF('06_PresenLista'!L112&lt;&gt;"",'06_PresenLista'!L112,"")</f>
        <v/>
      </c>
      <c r="D113" s="1461" t="str">
        <f>'06_PresenLista'!Q112</f>
        <v/>
      </c>
      <c r="E113" s="1502" t="str">
        <f>IF(F113&lt;&gt;0,COUNTIF($F$19:F113,F113),"")</f>
        <v/>
      </c>
      <c r="F113" s="1725"/>
      <c r="G113" s="1841" t="str">
        <f t="shared" si="5"/>
        <v/>
      </c>
      <c r="H113" s="445"/>
      <c r="I113" s="1204">
        <v>95</v>
      </c>
      <c r="J113" s="723" t="str">
        <f>IF(ISERROR(VLOOKUP($A113,Aspirantes!$A:$H,Aspirantes!$E$1,FALSE)),"",VLOOKUP($A113,Aspirantes!$A:$H,Aspirantes!$E$1,FALSE))</f>
        <v/>
      </c>
      <c r="K113" s="724" t="str">
        <f>IF(ISERROR(VLOOKUP($A113,Aspirantes!$A:$H,Aspirantes!$F$1,FALSE)),"",VLOOKUP($A113,Aspirantes!$A:$H,Aspirantes!$F$1,FALSE))</f>
        <v/>
      </c>
      <c r="L113" s="725" t="str">
        <f>IF(ISERROR(VLOOKUP($A113,Aspirantes!$A:$H,Aspirantes!$G$1,FALSE)),"",VLOOKUP($A113,Aspirantes!$A:$H,Aspirantes!$G$1,FALSE))</f>
        <v/>
      </c>
      <c r="M113" s="726"/>
      <c r="N113" s="586"/>
      <c r="O113" s="1469" t="str">
        <f t="shared" si="6"/>
        <v/>
      </c>
      <c r="P113" s="1442"/>
      <c r="Q113" s="1469" t="str">
        <f>IF(F113&lt;&gt;0,IF(COUNTIF($F$19:$F$178,F113)&gt;$Q$2,IF(F113&lt;&gt;0,COUNTIF($F$19:F113,F113),""),""),"")</f>
        <v/>
      </c>
      <c r="R113" s="1469" t="str">
        <f t="shared" si="4"/>
        <v/>
      </c>
      <c r="S113" s="1442"/>
      <c r="T113" s="1442"/>
      <c r="U113" s="1442"/>
      <c r="V113" s="1442"/>
      <c r="W113" s="1442"/>
      <c r="X113" s="1442"/>
      <c r="Y113" s="1442"/>
      <c r="Z113" s="1442"/>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7.100000000000001" customHeight="1" x14ac:dyDescent="0.2">
      <c r="A114" s="1404" t="str">
        <f>CONCATENATE('01_Carga'!$M$5,"_",$I114)</f>
        <v>FI__96</v>
      </c>
      <c r="B114" s="1405"/>
      <c r="C114" s="1460" t="str">
        <f>IF('06_PresenLista'!L113&lt;&gt;"",'06_PresenLista'!L113,"")</f>
        <v/>
      </c>
      <c r="D114" s="1461" t="str">
        <f>'06_PresenLista'!Q113</f>
        <v/>
      </c>
      <c r="E114" s="1502" t="str">
        <f>IF(F114&lt;&gt;0,COUNTIF($F$19:F114,F114),"")</f>
        <v/>
      </c>
      <c r="F114" s="1725"/>
      <c r="G114" s="1841" t="str">
        <f t="shared" si="5"/>
        <v/>
      </c>
      <c r="H114" s="445"/>
      <c r="I114" s="1204">
        <v>96</v>
      </c>
      <c r="J114" s="723" t="str">
        <f>IF(ISERROR(VLOOKUP($A114,Aspirantes!$A:$H,Aspirantes!$E$1,FALSE)),"",VLOOKUP($A114,Aspirantes!$A:$H,Aspirantes!$E$1,FALSE))</f>
        <v/>
      </c>
      <c r="K114" s="724" t="str">
        <f>IF(ISERROR(VLOOKUP($A114,Aspirantes!$A:$H,Aspirantes!$F$1,FALSE)),"",VLOOKUP($A114,Aspirantes!$A:$H,Aspirantes!$F$1,FALSE))</f>
        <v/>
      </c>
      <c r="L114" s="725" t="str">
        <f>IF(ISERROR(VLOOKUP($A114,Aspirantes!$A:$H,Aspirantes!$G$1,FALSE)),"",VLOOKUP($A114,Aspirantes!$A:$H,Aspirantes!$G$1,FALSE))</f>
        <v/>
      </c>
      <c r="M114" s="726"/>
      <c r="N114" s="586"/>
      <c r="O114" s="1469" t="str">
        <f t="shared" si="6"/>
        <v/>
      </c>
      <c r="P114" s="1442"/>
      <c r="Q114" s="1469" t="str">
        <f>IF(F114&lt;&gt;0,IF(COUNTIF($F$19:$F$178,F114)&gt;$Q$2,IF(F114&lt;&gt;0,COUNTIF($F$19:F114,F114),""),""),"")</f>
        <v/>
      </c>
      <c r="R114" s="1469" t="str">
        <f t="shared" si="4"/>
        <v/>
      </c>
      <c r="S114" s="1442"/>
      <c r="T114" s="1442"/>
      <c r="U114" s="1442"/>
      <c r="V114" s="1442"/>
      <c r="W114" s="1442"/>
      <c r="X114" s="1442"/>
      <c r="Y114" s="1442"/>
      <c r="Z114" s="1442"/>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7.100000000000001" customHeight="1" x14ac:dyDescent="0.2">
      <c r="A115" s="1404" t="str">
        <f>CONCATENATE('01_Carga'!$M$5,"_",$I115)</f>
        <v>FI__97</v>
      </c>
      <c r="B115" s="1405"/>
      <c r="C115" s="1460" t="str">
        <f>IF('06_PresenLista'!L114&lt;&gt;"",'06_PresenLista'!L114,"")</f>
        <v/>
      </c>
      <c r="D115" s="1461" t="str">
        <f>'06_PresenLista'!Q114</f>
        <v/>
      </c>
      <c r="E115" s="1502" t="str">
        <f>IF(F115&lt;&gt;0,COUNTIF($F$19:F115,F115),"")</f>
        <v/>
      </c>
      <c r="F115" s="1725"/>
      <c r="G115" s="1841" t="str">
        <f t="shared" si="5"/>
        <v/>
      </c>
      <c r="H115" s="445"/>
      <c r="I115" s="1204">
        <v>97</v>
      </c>
      <c r="J115" s="723" t="str">
        <f>IF(ISERROR(VLOOKUP($A115,Aspirantes!$A:$H,Aspirantes!$E$1,FALSE)),"",VLOOKUP($A115,Aspirantes!$A:$H,Aspirantes!$E$1,FALSE))</f>
        <v/>
      </c>
      <c r="K115" s="724" t="str">
        <f>IF(ISERROR(VLOOKUP($A115,Aspirantes!$A:$H,Aspirantes!$F$1,FALSE)),"",VLOOKUP($A115,Aspirantes!$A:$H,Aspirantes!$F$1,FALSE))</f>
        <v/>
      </c>
      <c r="L115" s="725" t="str">
        <f>IF(ISERROR(VLOOKUP($A115,Aspirantes!$A:$H,Aspirantes!$G$1,FALSE)),"",VLOOKUP($A115,Aspirantes!$A:$H,Aspirantes!$G$1,FALSE))</f>
        <v/>
      </c>
      <c r="M115" s="726"/>
      <c r="N115" s="586"/>
      <c r="O115" s="1469" t="str">
        <f t="shared" si="6"/>
        <v/>
      </c>
      <c r="P115" s="1442"/>
      <c r="Q115" s="1469" t="str">
        <f>IF(F115&lt;&gt;0,IF(COUNTIF($F$19:$F$178,F115)&gt;$Q$2,IF(F115&lt;&gt;0,COUNTIF($F$19:F115,F115),""),""),"")</f>
        <v/>
      </c>
      <c r="R115" s="1469" t="str">
        <f t="shared" ref="R115:R146" si="7">IF(Q115&lt;&gt;"",VLOOKUP(Q115,$Q$3:$R$12,2),"")</f>
        <v/>
      </c>
      <c r="S115" s="1442"/>
      <c r="T115" s="1442"/>
      <c r="U115" s="1442"/>
      <c r="V115" s="1442"/>
      <c r="W115" s="1442"/>
      <c r="X115" s="1442"/>
      <c r="Y115" s="1442"/>
      <c r="Z115" s="1442"/>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7.100000000000001" customHeight="1" x14ac:dyDescent="0.2">
      <c r="A116" s="1404" t="str">
        <f>CONCATENATE('01_Carga'!$M$5,"_",$I116)</f>
        <v>FI__98</v>
      </c>
      <c r="B116" s="1405"/>
      <c r="C116" s="1460" t="str">
        <f>IF('06_PresenLista'!L115&lt;&gt;"",'06_PresenLista'!L115,"")</f>
        <v/>
      </c>
      <c r="D116" s="1461" t="str">
        <f>'06_PresenLista'!Q115</f>
        <v/>
      </c>
      <c r="E116" s="1502" t="str">
        <f>IF(F116&lt;&gt;0,COUNTIF($F$19:F116,F116),"")</f>
        <v/>
      </c>
      <c r="F116" s="1725"/>
      <c r="G116" s="1841" t="str">
        <f t="shared" si="5"/>
        <v/>
      </c>
      <c r="H116" s="445"/>
      <c r="I116" s="1204">
        <v>98</v>
      </c>
      <c r="J116" s="723" t="str">
        <f>IF(ISERROR(VLOOKUP($A116,Aspirantes!$A:$H,Aspirantes!$E$1,FALSE)),"",VLOOKUP($A116,Aspirantes!$A:$H,Aspirantes!$E$1,FALSE))</f>
        <v/>
      </c>
      <c r="K116" s="724" t="str">
        <f>IF(ISERROR(VLOOKUP($A116,Aspirantes!$A:$H,Aspirantes!$F$1,FALSE)),"",VLOOKUP($A116,Aspirantes!$A:$H,Aspirantes!$F$1,FALSE))</f>
        <v/>
      </c>
      <c r="L116" s="725" t="str">
        <f>IF(ISERROR(VLOOKUP($A116,Aspirantes!$A:$H,Aspirantes!$G$1,FALSE)),"",VLOOKUP($A116,Aspirantes!$A:$H,Aspirantes!$G$1,FALSE))</f>
        <v/>
      </c>
      <c r="M116" s="726"/>
      <c r="N116" s="586"/>
      <c r="O116" s="1469" t="str">
        <f t="shared" si="6"/>
        <v/>
      </c>
      <c r="P116" s="1442"/>
      <c r="Q116" s="1469" t="str">
        <f>IF(F116&lt;&gt;0,IF(COUNTIF($F$19:$F$178,F116)&gt;$Q$2,IF(F116&lt;&gt;0,COUNTIF($F$19:F116,F116),""),""),"")</f>
        <v/>
      </c>
      <c r="R116" s="1469" t="str">
        <f t="shared" si="7"/>
        <v/>
      </c>
      <c r="S116" s="1442"/>
      <c r="T116" s="1442"/>
      <c r="U116" s="1442"/>
      <c r="V116" s="1442"/>
      <c r="W116" s="1442"/>
      <c r="X116" s="1442"/>
      <c r="Y116" s="1442"/>
      <c r="Z116" s="1442"/>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7.100000000000001" customHeight="1" x14ac:dyDescent="0.2">
      <c r="A117" s="1404" t="str">
        <f>CONCATENATE('01_Carga'!$M$5,"_",$I117)</f>
        <v>FI__99</v>
      </c>
      <c r="B117" s="1405"/>
      <c r="C117" s="1460" t="str">
        <f>IF('06_PresenLista'!L116&lt;&gt;"",'06_PresenLista'!L116,"")</f>
        <v/>
      </c>
      <c r="D117" s="1461" t="str">
        <f>'06_PresenLista'!Q116</f>
        <v/>
      </c>
      <c r="E117" s="1502" t="str">
        <f>IF(F117&lt;&gt;0,COUNTIF($F$19:F117,F117),"")</f>
        <v/>
      </c>
      <c r="F117" s="1725"/>
      <c r="G117" s="1841" t="str">
        <f t="shared" si="5"/>
        <v/>
      </c>
      <c r="H117" s="445"/>
      <c r="I117" s="1204">
        <v>99</v>
      </c>
      <c r="J117" s="723" t="str">
        <f>IF(ISERROR(VLOOKUP($A117,Aspirantes!$A:$H,Aspirantes!$E$1,FALSE)),"",VLOOKUP($A117,Aspirantes!$A:$H,Aspirantes!$E$1,FALSE))</f>
        <v/>
      </c>
      <c r="K117" s="724" t="str">
        <f>IF(ISERROR(VLOOKUP($A117,Aspirantes!$A:$H,Aspirantes!$F$1,FALSE)),"",VLOOKUP($A117,Aspirantes!$A:$H,Aspirantes!$F$1,FALSE))</f>
        <v/>
      </c>
      <c r="L117" s="725" t="str">
        <f>IF(ISERROR(VLOOKUP($A117,Aspirantes!$A:$H,Aspirantes!$G$1,FALSE)),"",VLOOKUP($A117,Aspirantes!$A:$H,Aspirantes!$G$1,FALSE))</f>
        <v/>
      </c>
      <c r="M117" s="726"/>
      <c r="N117" s="586"/>
      <c r="O117" s="1469" t="str">
        <f t="shared" si="6"/>
        <v/>
      </c>
      <c r="P117" s="1442"/>
      <c r="Q117" s="1469" t="str">
        <f>IF(F117&lt;&gt;0,IF(COUNTIF($F$19:$F$178,F117)&gt;$Q$2,IF(F117&lt;&gt;0,COUNTIF($F$19:F117,F117),""),""),"")</f>
        <v/>
      </c>
      <c r="R117" s="1469" t="str">
        <f t="shared" si="7"/>
        <v/>
      </c>
      <c r="S117" s="1442"/>
      <c r="T117" s="1442"/>
      <c r="U117" s="1442"/>
      <c r="V117" s="1442"/>
      <c r="W117" s="1442"/>
      <c r="X117" s="1442"/>
      <c r="Y117" s="1442"/>
      <c r="Z117" s="1442"/>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7.100000000000001" customHeight="1" x14ac:dyDescent="0.2">
      <c r="A118" s="1404" t="str">
        <f>CONCATENATE('01_Carga'!$M$5,"_",$I118)</f>
        <v>FI__100</v>
      </c>
      <c r="B118" s="1405"/>
      <c r="C118" s="1460" t="str">
        <f>IF('06_PresenLista'!L117&lt;&gt;"",'06_PresenLista'!L117,"")</f>
        <v/>
      </c>
      <c r="D118" s="1461" t="str">
        <f>'06_PresenLista'!Q117</f>
        <v/>
      </c>
      <c r="E118" s="1502" t="str">
        <f>IF(F118&lt;&gt;0,COUNTIF($F$19:F118,F118),"")</f>
        <v/>
      </c>
      <c r="F118" s="1725"/>
      <c r="G118" s="1841" t="str">
        <f t="shared" si="5"/>
        <v/>
      </c>
      <c r="H118" s="445"/>
      <c r="I118" s="1204">
        <v>100</v>
      </c>
      <c r="J118" s="723" t="str">
        <f>IF(ISERROR(VLOOKUP($A118,Aspirantes!$A:$H,Aspirantes!$E$1,FALSE)),"",VLOOKUP($A118,Aspirantes!$A:$H,Aspirantes!$E$1,FALSE))</f>
        <v/>
      </c>
      <c r="K118" s="724" t="str">
        <f>IF(ISERROR(VLOOKUP($A118,Aspirantes!$A:$H,Aspirantes!$F$1,FALSE)),"",VLOOKUP($A118,Aspirantes!$A:$H,Aspirantes!$F$1,FALSE))</f>
        <v/>
      </c>
      <c r="L118" s="725" t="str">
        <f>IF(ISERROR(VLOOKUP($A118,Aspirantes!$A:$H,Aspirantes!$G$1,FALSE)),"",VLOOKUP($A118,Aspirantes!$A:$H,Aspirantes!$G$1,FALSE))</f>
        <v/>
      </c>
      <c r="M118" s="726"/>
      <c r="N118" s="586"/>
      <c r="O118" s="1469" t="str">
        <f t="shared" si="6"/>
        <v/>
      </c>
      <c r="P118" s="1442"/>
      <c r="Q118" s="1469" t="str">
        <f>IF(F118&lt;&gt;0,IF(COUNTIF($F$19:$F$178,F118)&gt;$Q$2,IF(F118&lt;&gt;0,COUNTIF($F$19:F118,F118),""),""),"")</f>
        <v/>
      </c>
      <c r="R118" s="1469" t="str">
        <f t="shared" si="7"/>
        <v/>
      </c>
      <c r="S118" s="1442"/>
      <c r="T118" s="1442"/>
      <c r="U118" s="1442"/>
      <c r="V118" s="1442"/>
      <c r="W118" s="1442"/>
      <c r="X118" s="1442"/>
      <c r="Y118" s="1442"/>
      <c r="Z118" s="1442"/>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7.100000000000001" customHeight="1" x14ac:dyDescent="0.2">
      <c r="A119" s="1404" t="str">
        <f>CONCATENATE('01_Carga'!$M$5,"_",$I119)</f>
        <v>FI__101</v>
      </c>
      <c r="B119" s="1405"/>
      <c r="C119" s="1460" t="str">
        <f>IF('06_PresenLista'!L118&lt;&gt;"",'06_PresenLista'!L118,"")</f>
        <v/>
      </c>
      <c r="D119" s="1461" t="str">
        <f>'06_PresenLista'!Q118</f>
        <v/>
      </c>
      <c r="E119" s="1502" t="str">
        <f>IF(F119&lt;&gt;0,COUNTIF($F$19:F119,F119),"")</f>
        <v/>
      </c>
      <c r="F119" s="1725"/>
      <c r="G119" s="1841" t="str">
        <f t="shared" si="5"/>
        <v/>
      </c>
      <c r="H119" s="445"/>
      <c r="I119" s="1204">
        <v>101</v>
      </c>
      <c r="J119" s="723" t="str">
        <f>IF(ISERROR(VLOOKUP($A119,Aspirantes!$A:$H,Aspirantes!$E$1,FALSE)),"",VLOOKUP($A119,Aspirantes!$A:$H,Aspirantes!$E$1,FALSE))</f>
        <v/>
      </c>
      <c r="K119" s="724" t="str">
        <f>IF(ISERROR(VLOOKUP($A119,Aspirantes!$A:$H,Aspirantes!$F$1,FALSE)),"",VLOOKUP($A119,Aspirantes!$A:$H,Aspirantes!$F$1,FALSE))</f>
        <v/>
      </c>
      <c r="L119" s="725" t="str">
        <f>IF(ISERROR(VLOOKUP($A119,Aspirantes!$A:$H,Aspirantes!$G$1,FALSE)),"",VLOOKUP($A119,Aspirantes!$A:$H,Aspirantes!$G$1,FALSE))</f>
        <v/>
      </c>
      <c r="M119" s="726"/>
      <c r="N119" s="586"/>
      <c r="O119" s="1469" t="str">
        <f t="shared" si="6"/>
        <v/>
      </c>
      <c r="P119" s="1442"/>
      <c r="Q119" s="1469" t="str">
        <f>IF(F119&lt;&gt;0,IF(COUNTIF($F$19:$F$178,F119)&gt;$Q$2,IF(F119&lt;&gt;0,COUNTIF($F$19:F119,F119),""),""),"")</f>
        <v/>
      </c>
      <c r="R119" s="1469" t="str">
        <f t="shared" si="7"/>
        <v/>
      </c>
      <c r="S119" s="1442"/>
      <c r="T119" s="1442"/>
      <c r="U119" s="1442"/>
      <c r="V119" s="1442"/>
      <c r="W119" s="1442"/>
      <c r="X119" s="1442"/>
      <c r="Y119" s="1442"/>
      <c r="Z119" s="1442"/>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7.100000000000001" customHeight="1" x14ac:dyDescent="0.2">
      <c r="A120" s="1404" t="str">
        <f>CONCATENATE('01_Carga'!$M$5,"_",$I120)</f>
        <v>FI__102</v>
      </c>
      <c r="B120" s="1405"/>
      <c r="C120" s="1460" t="str">
        <f>IF('06_PresenLista'!L119&lt;&gt;"",'06_PresenLista'!L119,"")</f>
        <v/>
      </c>
      <c r="D120" s="1461" t="str">
        <f>'06_PresenLista'!Q119</f>
        <v/>
      </c>
      <c r="E120" s="1502" t="str">
        <f>IF(F120&lt;&gt;0,COUNTIF($F$19:F120,F120),"")</f>
        <v/>
      </c>
      <c r="F120" s="1725"/>
      <c r="G120" s="1841" t="str">
        <f t="shared" si="5"/>
        <v/>
      </c>
      <c r="H120" s="445"/>
      <c r="I120" s="1204">
        <v>102</v>
      </c>
      <c r="J120" s="723" t="str">
        <f>IF(ISERROR(VLOOKUP($A120,Aspirantes!$A:$H,Aspirantes!$E$1,FALSE)),"",VLOOKUP($A120,Aspirantes!$A:$H,Aspirantes!$E$1,FALSE))</f>
        <v/>
      </c>
      <c r="K120" s="724" t="str">
        <f>IF(ISERROR(VLOOKUP($A120,Aspirantes!$A:$H,Aspirantes!$F$1,FALSE)),"",VLOOKUP($A120,Aspirantes!$A:$H,Aspirantes!$F$1,FALSE))</f>
        <v/>
      </c>
      <c r="L120" s="725" t="str">
        <f>IF(ISERROR(VLOOKUP($A120,Aspirantes!$A:$H,Aspirantes!$G$1,FALSE)),"",VLOOKUP($A120,Aspirantes!$A:$H,Aspirantes!$G$1,FALSE))</f>
        <v/>
      </c>
      <c r="M120" s="726"/>
      <c r="N120" s="586"/>
      <c r="O120" s="1469" t="str">
        <f t="shared" si="6"/>
        <v/>
      </c>
      <c r="P120" s="1442"/>
      <c r="Q120" s="1469" t="str">
        <f>IF(F120&lt;&gt;0,IF(COUNTIF($F$19:$F$178,F120)&gt;$Q$2,IF(F120&lt;&gt;0,COUNTIF($F$19:F120,F120),""),""),"")</f>
        <v/>
      </c>
      <c r="R120" s="1469" t="str">
        <f t="shared" si="7"/>
        <v/>
      </c>
      <c r="S120" s="1442"/>
      <c r="T120" s="1442"/>
      <c r="U120" s="1442"/>
      <c r="V120" s="1442"/>
      <c r="W120" s="1442"/>
      <c r="X120" s="1442"/>
      <c r="Y120" s="1442"/>
      <c r="Z120" s="1442"/>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7.100000000000001" customHeight="1" x14ac:dyDescent="0.2">
      <c r="A121" s="1404" t="str">
        <f>CONCATENATE('01_Carga'!$M$5,"_",$I121)</f>
        <v>FI__103</v>
      </c>
      <c r="B121" s="1405"/>
      <c r="C121" s="1460" t="str">
        <f>IF('06_PresenLista'!L120&lt;&gt;"",'06_PresenLista'!L120,"")</f>
        <v/>
      </c>
      <c r="D121" s="1461" t="str">
        <f>'06_PresenLista'!Q120</f>
        <v/>
      </c>
      <c r="E121" s="1502" t="str">
        <f>IF(F121&lt;&gt;0,COUNTIF($F$19:F121,F121),"")</f>
        <v/>
      </c>
      <c r="F121" s="1725"/>
      <c r="G121" s="1841" t="str">
        <f t="shared" si="5"/>
        <v/>
      </c>
      <c r="H121" s="445"/>
      <c r="I121" s="1204">
        <v>103</v>
      </c>
      <c r="J121" s="723" t="str">
        <f>IF(ISERROR(VLOOKUP($A121,Aspirantes!$A:$H,Aspirantes!$E$1,FALSE)),"",VLOOKUP($A121,Aspirantes!$A:$H,Aspirantes!$E$1,FALSE))</f>
        <v/>
      </c>
      <c r="K121" s="724" t="str">
        <f>IF(ISERROR(VLOOKUP($A121,Aspirantes!$A:$H,Aspirantes!$F$1,FALSE)),"",VLOOKUP($A121,Aspirantes!$A:$H,Aspirantes!$F$1,FALSE))</f>
        <v/>
      </c>
      <c r="L121" s="725" t="str">
        <f>IF(ISERROR(VLOOKUP($A121,Aspirantes!$A:$H,Aspirantes!$G$1,FALSE)),"",VLOOKUP($A121,Aspirantes!$A:$H,Aspirantes!$G$1,FALSE))</f>
        <v/>
      </c>
      <c r="M121" s="726"/>
      <c r="N121" s="586"/>
      <c r="O121" s="1469" t="str">
        <f t="shared" si="6"/>
        <v/>
      </c>
      <c r="P121" s="1442"/>
      <c r="Q121" s="1469" t="str">
        <f>IF(F121&lt;&gt;0,IF(COUNTIF($F$19:$F$178,F121)&gt;$Q$2,IF(F121&lt;&gt;0,COUNTIF($F$19:F121,F121),""),""),"")</f>
        <v/>
      </c>
      <c r="R121" s="1469" t="str">
        <f t="shared" si="7"/>
        <v/>
      </c>
      <c r="S121" s="1442"/>
      <c r="T121" s="1442"/>
      <c r="U121" s="1442"/>
      <c r="V121" s="1442"/>
      <c r="W121" s="1442"/>
      <c r="X121" s="1442"/>
      <c r="Y121" s="1442"/>
      <c r="Z121" s="1442"/>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7.100000000000001" customHeight="1" x14ac:dyDescent="0.2">
      <c r="A122" s="1404" t="str">
        <f>CONCATENATE('01_Carga'!$M$5,"_",$I122)</f>
        <v>FI__104</v>
      </c>
      <c r="B122" s="1405"/>
      <c r="C122" s="1460" t="str">
        <f>IF('06_PresenLista'!L121&lt;&gt;"",'06_PresenLista'!L121,"")</f>
        <v/>
      </c>
      <c r="D122" s="1461" t="str">
        <f>'06_PresenLista'!Q121</f>
        <v/>
      </c>
      <c r="E122" s="1502" t="str">
        <f>IF(F122&lt;&gt;0,COUNTIF($F$19:F122,F122),"")</f>
        <v/>
      </c>
      <c r="F122" s="1725"/>
      <c r="G122" s="1841" t="str">
        <f t="shared" si="5"/>
        <v/>
      </c>
      <c r="H122" s="445"/>
      <c r="I122" s="1204">
        <v>104</v>
      </c>
      <c r="J122" s="723" t="str">
        <f>IF(ISERROR(VLOOKUP($A122,Aspirantes!$A:$H,Aspirantes!$E$1,FALSE)),"",VLOOKUP($A122,Aspirantes!$A:$H,Aspirantes!$E$1,FALSE))</f>
        <v/>
      </c>
      <c r="K122" s="724" t="str">
        <f>IF(ISERROR(VLOOKUP($A122,Aspirantes!$A:$H,Aspirantes!$F$1,FALSE)),"",VLOOKUP($A122,Aspirantes!$A:$H,Aspirantes!$F$1,FALSE))</f>
        <v/>
      </c>
      <c r="L122" s="725" t="str">
        <f>IF(ISERROR(VLOOKUP($A122,Aspirantes!$A:$H,Aspirantes!$G$1,FALSE)),"",VLOOKUP($A122,Aspirantes!$A:$H,Aspirantes!$G$1,FALSE))</f>
        <v/>
      </c>
      <c r="M122" s="726"/>
      <c r="N122" s="586"/>
      <c r="O122" s="1469" t="str">
        <f t="shared" si="6"/>
        <v/>
      </c>
      <c r="P122" s="1442"/>
      <c r="Q122" s="1469" t="str">
        <f>IF(F122&lt;&gt;0,IF(COUNTIF($F$19:$F$178,F122)&gt;$Q$2,IF(F122&lt;&gt;0,COUNTIF($F$19:F122,F122),""),""),"")</f>
        <v/>
      </c>
      <c r="R122" s="1469" t="str">
        <f t="shared" si="7"/>
        <v/>
      </c>
      <c r="S122" s="1442"/>
      <c r="T122" s="1442"/>
      <c r="U122" s="1442"/>
      <c r="V122" s="1442"/>
      <c r="W122" s="1442"/>
      <c r="X122" s="1442"/>
      <c r="Y122" s="1442"/>
      <c r="Z122" s="1442"/>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7.100000000000001" customHeight="1" x14ac:dyDescent="0.2">
      <c r="A123" s="1404" t="str">
        <f>CONCATENATE('01_Carga'!$M$5,"_",$I123)</f>
        <v>FI__105</v>
      </c>
      <c r="B123" s="1405"/>
      <c r="C123" s="1460" t="str">
        <f>IF('06_PresenLista'!L122&lt;&gt;"",'06_PresenLista'!L122,"")</f>
        <v/>
      </c>
      <c r="D123" s="1461" t="str">
        <f>'06_PresenLista'!Q122</f>
        <v/>
      </c>
      <c r="E123" s="1502" t="str">
        <f>IF(F123&lt;&gt;0,COUNTIF($F$19:F123,F123),"")</f>
        <v/>
      </c>
      <c r="F123" s="1725"/>
      <c r="G123" s="1841" t="str">
        <f t="shared" si="5"/>
        <v/>
      </c>
      <c r="H123" s="445"/>
      <c r="I123" s="1204">
        <v>105</v>
      </c>
      <c r="J123" s="723" t="str">
        <f>IF(ISERROR(VLOOKUP($A123,Aspirantes!$A:$H,Aspirantes!$E$1,FALSE)),"",VLOOKUP($A123,Aspirantes!$A:$H,Aspirantes!$E$1,FALSE))</f>
        <v/>
      </c>
      <c r="K123" s="724" t="str">
        <f>IF(ISERROR(VLOOKUP($A123,Aspirantes!$A:$H,Aspirantes!$F$1,FALSE)),"",VLOOKUP($A123,Aspirantes!$A:$H,Aspirantes!$F$1,FALSE))</f>
        <v/>
      </c>
      <c r="L123" s="725" t="str">
        <f>IF(ISERROR(VLOOKUP($A123,Aspirantes!$A:$H,Aspirantes!$G$1,FALSE)),"",VLOOKUP($A123,Aspirantes!$A:$H,Aspirantes!$G$1,FALSE))</f>
        <v/>
      </c>
      <c r="M123" s="726"/>
      <c r="N123" s="586"/>
      <c r="O123" s="1469" t="str">
        <f t="shared" si="6"/>
        <v/>
      </c>
      <c r="P123" s="1442"/>
      <c r="Q123" s="1469" t="str">
        <f>IF(F123&lt;&gt;0,IF(COUNTIF($F$19:$F$178,F123)&gt;$Q$2,IF(F123&lt;&gt;0,COUNTIF($F$19:F123,F123),""),""),"")</f>
        <v/>
      </c>
      <c r="R123" s="1469" t="str">
        <f t="shared" si="7"/>
        <v/>
      </c>
      <c r="S123" s="1442"/>
      <c r="T123" s="1442"/>
      <c r="U123" s="1442"/>
      <c r="V123" s="1442"/>
      <c r="W123" s="1442"/>
      <c r="X123" s="1442"/>
      <c r="Y123" s="1442"/>
      <c r="Z123" s="1442"/>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7.100000000000001" customHeight="1" x14ac:dyDescent="0.2">
      <c r="A124" s="1404" t="str">
        <f>CONCATENATE('01_Carga'!$M$5,"_",$I124)</f>
        <v>FI__106</v>
      </c>
      <c r="B124" s="1405"/>
      <c r="C124" s="1460" t="str">
        <f>IF('06_PresenLista'!L123&lt;&gt;"",'06_PresenLista'!L123,"")</f>
        <v/>
      </c>
      <c r="D124" s="1461" t="str">
        <f>'06_PresenLista'!Q123</f>
        <v/>
      </c>
      <c r="E124" s="1502" t="str">
        <f>IF(F124&lt;&gt;0,COUNTIF($F$19:F124,F124),"")</f>
        <v/>
      </c>
      <c r="F124" s="1725"/>
      <c r="G124" s="1841" t="str">
        <f t="shared" si="5"/>
        <v/>
      </c>
      <c r="H124" s="445"/>
      <c r="I124" s="1204">
        <v>106</v>
      </c>
      <c r="J124" s="723" t="str">
        <f>IF(ISERROR(VLOOKUP($A124,Aspirantes!$A:$H,Aspirantes!$E$1,FALSE)),"",VLOOKUP($A124,Aspirantes!$A:$H,Aspirantes!$E$1,FALSE))</f>
        <v/>
      </c>
      <c r="K124" s="724" t="str">
        <f>IF(ISERROR(VLOOKUP($A124,Aspirantes!$A:$H,Aspirantes!$F$1,FALSE)),"",VLOOKUP($A124,Aspirantes!$A:$H,Aspirantes!$F$1,FALSE))</f>
        <v/>
      </c>
      <c r="L124" s="725" t="str">
        <f>IF(ISERROR(VLOOKUP($A124,Aspirantes!$A:$H,Aspirantes!$G$1,FALSE)),"",VLOOKUP($A124,Aspirantes!$A:$H,Aspirantes!$G$1,FALSE))</f>
        <v/>
      </c>
      <c r="M124" s="726"/>
      <c r="N124" s="586"/>
      <c r="O124" s="1469" t="str">
        <f t="shared" si="6"/>
        <v/>
      </c>
      <c r="P124" s="1442"/>
      <c r="Q124" s="1469" t="str">
        <f>IF(F124&lt;&gt;0,IF(COUNTIF($F$19:$F$178,F124)&gt;$Q$2,IF(F124&lt;&gt;0,COUNTIF($F$19:F124,F124),""),""),"")</f>
        <v/>
      </c>
      <c r="R124" s="1469" t="str">
        <f t="shared" si="7"/>
        <v/>
      </c>
      <c r="S124" s="1442"/>
      <c r="T124" s="1442"/>
      <c r="U124" s="1442"/>
      <c r="V124" s="1442"/>
      <c r="W124" s="1442"/>
      <c r="X124" s="1442"/>
      <c r="Y124" s="1442"/>
      <c r="Z124" s="1442"/>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7.100000000000001" customHeight="1" x14ac:dyDescent="0.2">
      <c r="A125" s="1404" t="str">
        <f>CONCATENATE('01_Carga'!$M$5,"_",$I125)</f>
        <v>FI__107</v>
      </c>
      <c r="B125" s="1405"/>
      <c r="C125" s="1460" t="str">
        <f>IF('06_PresenLista'!L124&lt;&gt;"",'06_PresenLista'!L124,"")</f>
        <v/>
      </c>
      <c r="D125" s="1461" t="str">
        <f>'06_PresenLista'!Q124</f>
        <v/>
      </c>
      <c r="E125" s="1502" t="str">
        <f>IF(F125&lt;&gt;0,COUNTIF($F$19:F125,F125),"")</f>
        <v/>
      </c>
      <c r="F125" s="1725"/>
      <c r="G125" s="1841" t="str">
        <f t="shared" si="5"/>
        <v/>
      </c>
      <c r="H125" s="445"/>
      <c r="I125" s="1204">
        <v>107</v>
      </c>
      <c r="J125" s="723" t="str">
        <f>IF(ISERROR(VLOOKUP($A125,Aspirantes!$A:$H,Aspirantes!$E$1,FALSE)),"",VLOOKUP($A125,Aspirantes!$A:$H,Aspirantes!$E$1,FALSE))</f>
        <v/>
      </c>
      <c r="K125" s="724" t="str">
        <f>IF(ISERROR(VLOOKUP($A125,Aspirantes!$A:$H,Aspirantes!$F$1,FALSE)),"",VLOOKUP($A125,Aspirantes!$A:$H,Aspirantes!$F$1,FALSE))</f>
        <v/>
      </c>
      <c r="L125" s="725" t="str">
        <f>IF(ISERROR(VLOOKUP($A125,Aspirantes!$A:$H,Aspirantes!$G$1,FALSE)),"",VLOOKUP($A125,Aspirantes!$A:$H,Aspirantes!$G$1,FALSE))</f>
        <v/>
      </c>
      <c r="M125" s="726"/>
      <c r="N125" s="586"/>
      <c r="O125" s="1469" t="str">
        <f t="shared" si="6"/>
        <v/>
      </c>
      <c r="P125" s="1442"/>
      <c r="Q125" s="1469" t="str">
        <f>IF(F125&lt;&gt;0,IF(COUNTIF($F$19:$F$178,F125)&gt;$Q$2,IF(F125&lt;&gt;0,COUNTIF($F$19:F125,F125),""),""),"")</f>
        <v/>
      </c>
      <c r="R125" s="1469" t="str">
        <f t="shared" si="7"/>
        <v/>
      </c>
      <c r="S125" s="1442"/>
      <c r="T125" s="1442"/>
      <c r="U125" s="1442"/>
      <c r="V125" s="1442"/>
      <c r="W125" s="1442"/>
      <c r="X125" s="1442"/>
      <c r="Y125" s="1442"/>
      <c r="Z125" s="1442"/>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7.100000000000001" customHeight="1" x14ac:dyDescent="0.2">
      <c r="A126" s="1404" t="str">
        <f>CONCATENATE('01_Carga'!$M$5,"_",$I126)</f>
        <v>FI__108</v>
      </c>
      <c r="B126" s="1405"/>
      <c r="C126" s="1460" t="str">
        <f>IF('06_PresenLista'!L125&lt;&gt;"",'06_PresenLista'!L125,"")</f>
        <v/>
      </c>
      <c r="D126" s="1461" t="str">
        <f>'06_PresenLista'!Q125</f>
        <v/>
      </c>
      <c r="E126" s="1502" t="str">
        <f>IF(F126&lt;&gt;0,COUNTIF($F$19:F126,F126),"")</f>
        <v/>
      </c>
      <c r="F126" s="1725"/>
      <c r="G126" s="1841" t="str">
        <f t="shared" si="5"/>
        <v/>
      </c>
      <c r="H126" s="445"/>
      <c r="I126" s="1204">
        <v>108</v>
      </c>
      <c r="J126" s="723" t="str">
        <f>IF(ISERROR(VLOOKUP($A126,Aspirantes!$A:$H,Aspirantes!$E$1,FALSE)),"",VLOOKUP($A126,Aspirantes!$A:$H,Aspirantes!$E$1,FALSE))</f>
        <v/>
      </c>
      <c r="K126" s="724" t="str">
        <f>IF(ISERROR(VLOOKUP($A126,Aspirantes!$A:$H,Aspirantes!$F$1,FALSE)),"",VLOOKUP($A126,Aspirantes!$A:$H,Aspirantes!$F$1,FALSE))</f>
        <v/>
      </c>
      <c r="L126" s="725" t="str">
        <f>IF(ISERROR(VLOOKUP($A126,Aspirantes!$A:$H,Aspirantes!$G$1,FALSE)),"",VLOOKUP($A126,Aspirantes!$A:$H,Aspirantes!$G$1,FALSE))</f>
        <v/>
      </c>
      <c r="M126" s="726"/>
      <c r="N126" s="586"/>
      <c r="O126" s="1469" t="str">
        <f t="shared" si="6"/>
        <v/>
      </c>
      <c r="P126" s="1442"/>
      <c r="Q126" s="1469" t="str">
        <f>IF(F126&lt;&gt;0,IF(COUNTIF($F$19:$F$178,F126)&gt;$Q$2,IF(F126&lt;&gt;0,COUNTIF($F$19:F126,F126),""),""),"")</f>
        <v/>
      </c>
      <c r="R126" s="1469" t="str">
        <f t="shared" si="7"/>
        <v/>
      </c>
      <c r="S126" s="1442"/>
      <c r="T126" s="1442"/>
      <c r="U126" s="1442"/>
      <c r="V126" s="1442"/>
      <c r="W126" s="1442"/>
      <c r="X126" s="1442"/>
      <c r="Y126" s="1442"/>
      <c r="Z126" s="1442"/>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7.100000000000001" customHeight="1" x14ac:dyDescent="0.2">
      <c r="A127" s="1404" t="str">
        <f>CONCATENATE('01_Carga'!$M$5,"_",$I127)</f>
        <v>FI__109</v>
      </c>
      <c r="B127" s="1405"/>
      <c r="C127" s="1460" t="str">
        <f>IF('06_PresenLista'!L126&lt;&gt;"",'06_PresenLista'!L126,"")</f>
        <v/>
      </c>
      <c r="D127" s="1461" t="str">
        <f>'06_PresenLista'!Q126</f>
        <v/>
      </c>
      <c r="E127" s="1502" t="str">
        <f>IF(F127&lt;&gt;0,COUNTIF($F$19:F127,F127),"")</f>
        <v/>
      </c>
      <c r="F127" s="1725"/>
      <c r="G127" s="1841" t="str">
        <f t="shared" si="5"/>
        <v/>
      </c>
      <c r="H127" s="445"/>
      <c r="I127" s="1204">
        <v>109</v>
      </c>
      <c r="J127" s="723" t="str">
        <f>IF(ISERROR(VLOOKUP($A127,Aspirantes!$A:$H,Aspirantes!$E$1,FALSE)),"",VLOOKUP($A127,Aspirantes!$A:$H,Aspirantes!$E$1,FALSE))</f>
        <v/>
      </c>
      <c r="K127" s="724" t="str">
        <f>IF(ISERROR(VLOOKUP($A127,Aspirantes!$A:$H,Aspirantes!$F$1,FALSE)),"",VLOOKUP($A127,Aspirantes!$A:$H,Aspirantes!$F$1,FALSE))</f>
        <v/>
      </c>
      <c r="L127" s="725" t="str">
        <f>IF(ISERROR(VLOOKUP($A127,Aspirantes!$A:$H,Aspirantes!$G$1,FALSE)),"",VLOOKUP($A127,Aspirantes!$A:$H,Aspirantes!$G$1,FALSE))</f>
        <v/>
      </c>
      <c r="M127" s="726"/>
      <c r="N127" s="586"/>
      <c r="O127" s="1469" t="str">
        <f t="shared" si="6"/>
        <v/>
      </c>
      <c r="P127" s="1442"/>
      <c r="Q127" s="1469" t="str">
        <f>IF(F127&lt;&gt;0,IF(COUNTIF($F$19:$F$178,F127)&gt;$Q$2,IF(F127&lt;&gt;0,COUNTIF($F$19:F127,F127),""),""),"")</f>
        <v/>
      </c>
      <c r="R127" s="1469" t="str">
        <f t="shared" si="7"/>
        <v/>
      </c>
      <c r="S127" s="1442"/>
      <c r="T127" s="1442"/>
      <c r="U127" s="1442"/>
      <c r="V127" s="1442"/>
      <c r="W127" s="1442"/>
      <c r="X127" s="1442"/>
      <c r="Y127" s="1442"/>
      <c r="Z127" s="1442"/>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7.100000000000001" customHeight="1" x14ac:dyDescent="0.2">
      <c r="A128" s="1404" t="str">
        <f>CONCATENATE('01_Carga'!$M$5,"_",$I128)</f>
        <v>FI__110</v>
      </c>
      <c r="B128" s="1405"/>
      <c r="C128" s="1460" t="str">
        <f>IF('06_PresenLista'!L127&lt;&gt;"",'06_PresenLista'!L127,"")</f>
        <v/>
      </c>
      <c r="D128" s="1461" t="str">
        <f>'06_PresenLista'!Q127</f>
        <v/>
      </c>
      <c r="E128" s="1502" t="str">
        <f>IF(F128&lt;&gt;0,COUNTIF($F$19:F128,F128),"")</f>
        <v/>
      </c>
      <c r="F128" s="1725"/>
      <c r="G128" s="1841" t="str">
        <f t="shared" si="5"/>
        <v/>
      </c>
      <c r="H128" s="445"/>
      <c r="I128" s="1204">
        <v>110</v>
      </c>
      <c r="J128" s="723" t="str">
        <f>IF(ISERROR(VLOOKUP($A128,Aspirantes!$A:$H,Aspirantes!$E$1,FALSE)),"",VLOOKUP($A128,Aspirantes!$A:$H,Aspirantes!$E$1,FALSE))</f>
        <v/>
      </c>
      <c r="K128" s="724" t="str">
        <f>IF(ISERROR(VLOOKUP($A128,Aspirantes!$A:$H,Aspirantes!$F$1,FALSE)),"",VLOOKUP($A128,Aspirantes!$A:$H,Aspirantes!$F$1,FALSE))</f>
        <v/>
      </c>
      <c r="L128" s="725" t="str">
        <f>IF(ISERROR(VLOOKUP($A128,Aspirantes!$A:$H,Aspirantes!$G$1,FALSE)),"",VLOOKUP($A128,Aspirantes!$A:$H,Aspirantes!$G$1,FALSE))</f>
        <v/>
      </c>
      <c r="M128" s="726"/>
      <c r="N128" s="586"/>
      <c r="O128" s="1469" t="str">
        <f t="shared" si="6"/>
        <v/>
      </c>
      <c r="P128" s="1442"/>
      <c r="Q128" s="1469" t="str">
        <f>IF(F128&lt;&gt;0,IF(COUNTIF($F$19:$F$178,F128)&gt;$Q$2,IF(F128&lt;&gt;0,COUNTIF($F$19:F128,F128),""),""),"")</f>
        <v/>
      </c>
      <c r="R128" s="1469" t="str">
        <f t="shared" si="7"/>
        <v/>
      </c>
      <c r="S128" s="1442"/>
      <c r="T128" s="1442"/>
      <c r="U128" s="1442"/>
      <c r="V128" s="1442"/>
      <c r="W128" s="1442"/>
      <c r="X128" s="1442"/>
      <c r="Y128" s="1442"/>
      <c r="Z128" s="1442"/>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7.100000000000001" customHeight="1" x14ac:dyDescent="0.2">
      <c r="A129" s="1404" t="str">
        <f>CONCATENATE('01_Carga'!$M$5,"_",$I129)</f>
        <v>FI__111</v>
      </c>
      <c r="B129" s="1405"/>
      <c r="C129" s="1460" t="str">
        <f>IF('06_PresenLista'!L128&lt;&gt;"",'06_PresenLista'!L128,"")</f>
        <v/>
      </c>
      <c r="D129" s="1461" t="str">
        <f>'06_PresenLista'!Q128</f>
        <v/>
      </c>
      <c r="E129" s="1502" t="str">
        <f>IF(F129&lt;&gt;0,COUNTIF($F$19:F129,F129),"")</f>
        <v/>
      </c>
      <c r="F129" s="1725"/>
      <c r="G129" s="1841" t="str">
        <f t="shared" si="5"/>
        <v/>
      </c>
      <c r="H129" s="445"/>
      <c r="I129" s="1204">
        <v>111</v>
      </c>
      <c r="J129" s="723" t="str">
        <f>IF(ISERROR(VLOOKUP($A129,Aspirantes!$A:$H,Aspirantes!$E$1,FALSE)),"",VLOOKUP($A129,Aspirantes!$A:$H,Aspirantes!$E$1,FALSE))</f>
        <v/>
      </c>
      <c r="K129" s="724" t="str">
        <f>IF(ISERROR(VLOOKUP($A129,Aspirantes!$A:$H,Aspirantes!$F$1,FALSE)),"",VLOOKUP($A129,Aspirantes!$A:$H,Aspirantes!$F$1,FALSE))</f>
        <v/>
      </c>
      <c r="L129" s="725" t="str">
        <f>IF(ISERROR(VLOOKUP($A129,Aspirantes!$A:$H,Aspirantes!$G$1,FALSE)),"",VLOOKUP($A129,Aspirantes!$A:$H,Aspirantes!$G$1,FALSE))</f>
        <v/>
      </c>
      <c r="M129" s="726"/>
      <c r="N129" s="586"/>
      <c r="O129" s="1469" t="str">
        <f t="shared" si="6"/>
        <v/>
      </c>
      <c r="P129" s="1442"/>
      <c r="Q129" s="1469" t="str">
        <f>IF(F129&lt;&gt;0,IF(COUNTIF($F$19:$F$178,F129)&gt;$Q$2,IF(F129&lt;&gt;0,COUNTIF($F$19:F129,F129),""),""),"")</f>
        <v/>
      </c>
      <c r="R129" s="1469" t="str">
        <f t="shared" si="7"/>
        <v/>
      </c>
      <c r="S129" s="1442"/>
      <c r="T129" s="1442"/>
      <c r="U129" s="1442"/>
      <c r="V129" s="1442"/>
      <c r="W129" s="1442"/>
      <c r="X129" s="1442"/>
      <c r="Y129" s="1442"/>
      <c r="Z129" s="1442"/>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7.100000000000001" customHeight="1" x14ac:dyDescent="0.2">
      <c r="A130" s="1404" t="str">
        <f>CONCATENATE('01_Carga'!$M$5,"_",$I130)</f>
        <v>FI__112</v>
      </c>
      <c r="B130" s="1405"/>
      <c r="C130" s="1460" t="str">
        <f>IF('06_PresenLista'!L129&lt;&gt;"",'06_PresenLista'!L129,"")</f>
        <v/>
      </c>
      <c r="D130" s="1461" t="str">
        <f>'06_PresenLista'!Q129</f>
        <v/>
      </c>
      <c r="E130" s="1502" t="str">
        <f>IF(F130&lt;&gt;0,COUNTIF($F$19:F130,F130),"")</f>
        <v/>
      </c>
      <c r="F130" s="1725"/>
      <c r="G130" s="1841" t="str">
        <f t="shared" si="5"/>
        <v/>
      </c>
      <c r="H130" s="445"/>
      <c r="I130" s="1204">
        <v>112</v>
      </c>
      <c r="J130" s="723" t="str">
        <f>IF(ISERROR(VLOOKUP($A130,Aspirantes!$A:$H,Aspirantes!$E$1,FALSE)),"",VLOOKUP($A130,Aspirantes!$A:$H,Aspirantes!$E$1,FALSE))</f>
        <v/>
      </c>
      <c r="K130" s="724" t="str">
        <f>IF(ISERROR(VLOOKUP($A130,Aspirantes!$A:$H,Aspirantes!$F$1,FALSE)),"",VLOOKUP($A130,Aspirantes!$A:$H,Aspirantes!$F$1,FALSE))</f>
        <v/>
      </c>
      <c r="L130" s="725" t="str">
        <f>IF(ISERROR(VLOOKUP($A130,Aspirantes!$A:$H,Aspirantes!$G$1,FALSE)),"",VLOOKUP($A130,Aspirantes!$A:$H,Aspirantes!$G$1,FALSE))</f>
        <v/>
      </c>
      <c r="M130" s="726"/>
      <c r="N130" s="586"/>
      <c r="O130" s="1469" t="str">
        <f t="shared" si="6"/>
        <v/>
      </c>
      <c r="P130" s="1442"/>
      <c r="Q130" s="1469" t="str">
        <f>IF(F130&lt;&gt;0,IF(COUNTIF($F$19:$F$178,F130)&gt;$Q$2,IF(F130&lt;&gt;0,COUNTIF($F$19:F130,F130),""),""),"")</f>
        <v/>
      </c>
      <c r="R130" s="1469" t="str">
        <f t="shared" si="7"/>
        <v/>
      </c>
      <c r="S130" s="1442"/>
      <c r="T130" s="1442"/>
      <c r="U130" s="1442"/>
      <c r="V130" s="1442"/>
      <c r="W130" s="1442"/>
      <c r="X130" s="1442"/>
      <c r="Y130" s="1442"/>
      <c r="Z130" s="1442"/>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7.100000000000001" customHeight="1" x14ac:dyDescent="0.2">
      <c r="A131" s="1404" t="str">
        <f>CONCATENATE('01_Carga'!$M$5,"_",$I131)</f>
        <v>FI__113</v>
      </c>
      <c r="B131" s="1405"/>
      <c r="C131" s="1460" t="str">
        <f>IF('06_PresenLista'!L130&lt;&gt;"",'06_PresenLista'!L130,"")</f>
        <v/>
      </c>
      <c r="D131" s="1461" t="str">
        <f>'06_PresenLista'!Q130</f>
        <v/>
      </c>
      <c r="E131" s="1502" t="str">
        <f>IF(F131&lt;&gt;0,COUNTIF($F$19:F131,F131),"")</f>
        <v/>
      </c>
      <c r="F131" s="1725"/>
      <c r="G131" s="1841" t="str">
        <f t="shared" si="5"/>
        <v/>
      </c>
      <c r="H131" s="445"/>
      <c r="I131" s="1204">
        <v>113</v>
      </c>
      <c r="J131" s="723" t="str">
        <f>IF(ISERROR(VLOOKUP($A131,Aspirantes!$A:$H,Aspirantes!$E$1,FALSE)),"",VLOOKUP($A131,Aspirantes!$A:$H,Aspirantes!$E$1,FALSE))</f>
        <v/>
      </c>
      <c r="K131" s="724" t="str">
        <f>IF(ISERROR(VLOOKUP($A131,Aspirantes!$A:$H,Aspirantes!$F$1,FALSE)),"",VLOOKUP($A131,Aspirantes!$A:$H,Aspirantes!$F$1,FALSE))</f>
        <v/>
      </c>
      <c r="L131" s="725" t="str">
        <f>IF(ISERROR(VLOOKUP($A131,Aspirantes!$A:$H,Aspirantes!$G$1,FALSE)),"",VLOOKUP($A131,Aspirantes!$A:$H,Aspirantes!$G$1,FALSE))</f>
        <v/>
      </c>
      <c r="M131" s="726"/>
      <c r="N131" s="586"/>
      <c r="O131" s="1469" t="str">
        <f t="shared" si="6"/>
        <v/>
      </c>
      <c r="P131" s="1442"/>
      <c r="Q131" s="1469" t="str">
        <f>IF(F131&lt;&gt;0,IF(COUNTIF($F$19:$F$178,F131)&gt;$Q$2,IF(F131&lt;&gt;0,COUNTIF($F$19:F131,F131),""),""),"")</f>
        <v/>
      </c>
      <c r="R131" s="1469" t="str">
        <f t="shared" si="7"/>
        <v/>
      </c>
      <c r="S131" s="1442"/>
      <c r="T131" s="1442"/>
      <c r="U131" s="1442"/>
      <c r="V131" s="1442"/>
      <c r="W131" s="1442"/>
      <c r="X131" s="1442"/>
      <c r="Y131" s="1442"/>
      <c r="Z131" s="1442"/>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7.100000000000001" customHeight="1" x14ac:dyDescent="0.2">
      <c r="A132" s="1404" t="str">
        <f>CONCATENATE('01_Carga'!$M$5,"_",$I132)</f>
        <v>FI__114</v>
      </c>
      <c r="B132" s="1405"/>
      <c r="C132" s="1460" t="str">
        <f>IF('06_PresenLista'!L131&lt;&gt;"",'06_PresenLista'!L131,"")</f>
        <v/>
      </c>
      <c r="D132" s="1461" t="str">
        <f>'06_PresenLista'!Q131</f>
        <v/>
      </c>
      <c r="E132" s="1502" t="str">
        <f>IF(F132&lt;&gt;0,COUNTIF($F$19:F132,F132),"")</f>
        <v/>
      </c>
      <c r="F132" s="1725"/>
      <c r="G132" s="1841" t="str">
        <f t="shared" si="5"/>
        <v/>
      </c>
      <c r="H132" s="445"/>
      <c r="I132" s="1204">
        <v>114</v>
      </c>
      <c r="J132" s="723" t="str">
        <f>IF(ISERROR(VLOOKUP($A132,Aspirantes!$A:$H,Aspirantes!$E$1,FALSE)),"",VLOOKUP($A132,Aspirantes!$A:$H,Aspirantes!$E$1,FALSE))</f>
        <v/>
      </c>
      <c r="K132" s="724" t="str">
        <f>IF(ISERROR(VLOOKUP($A132,Aspirantes!$A:$H,Aspirantes!$F$1,FALSE)),"",VLOOKUP($A132,Aspirantes!$A:$H,Aspirantes!$F$1,FALSE))</f>
        <v/>
      </c>
      <c r="L132" s="725" t="str">
        <f>IF(ISERROR(VLOOKUP($A132,Aspirantes!$A:$H,Aspirantes!$G$1,FALSE)),"",VLOOKUP($A132,Aspirantes!$A:$H,Aspirantes!$G$1,FALSE))</f>
        <v/>
      </c>
      <c r="M132" s="726"/>
      <c r="N132" s="586"/>
      <c r="O132" s="1469" t="str">
        <f t="shared" si="6"/>
        <v/>
      </c>
      <c r="P132" s="1442"/>
      <c r="Q132" s="1469" t="str">
        <f>IF(F132&lt;&gt;0,IF(COUNTIF($F$19:$F$178,F132)&gt;$Q$2,IF(F132&lt;&gt;0,COUNTIF($F$19:F132,F132),""),""),"")</f>
        <v/>
      </c>
      <c r="R132" s="1469" t="str">
        <f t="shared" si="7"/>
        <v/>
      </c>
      <c r="S132" s="1442"/>
      <c r="T132" s="1442"/>
      <c r="U132" s="1442"/>
      <c r="V132" s="1442"/>
      <c r="W132" s="1442"/>
      <c r="X132" s="1442"/>
      <c r="Y132" s="1442"/>
      <c r="Z132" s="1442"/>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7.100000000000001" customHeight="1" x14ac:dyDescent="0.2">
      <c r="A133" s="1404" t="str">
        <f>CONCATENATE('01_Carga'!$M$5,"_",$I133)</f>
        <v>FI__115</v>
      </c>
      <c r="B133" s="1405"/>
      <c r="C133" s="1460" t="str">
        <f>IF('06_PresenLista'!L132&lt;&gt;"",'06_PresenLista'!L132,"")</f>
        <v/>
      </c>
      <c r="D133" s="1461" t="str">
        <f>'06_PresenLista'!Q132</f>
        <v/>
      </c>
      <c r="E133" s="1502" t="str">
        <f>IF(F133&lt;&gt;0,COUNTIF($F$19:F133,F133),"")</f>
        <v/>
      </c>
      <c r="F133" s="1725"/>
      <c r="G133" s="1841" t="str">
        <f t="shared" si="5"/>
        <v/>
      </c>
      <c r="H133" s="445"/>
      <c r="I133" s="1204">
        <v>115</v>
      </c>
      <c r="J133" s="723" t="str">
        <f>IF(ISERROR(VLOOKUP($A133,Aspirantes!$A:$H,Aspirantes!$E$1,FALSE)),"",VLOOKUP($A133,Aspirantes!$A:$H,Aspirantes!$E$1,FALSE))</f>
        <v/>
      </c>
      <c r="K133" s="724" t="str">
        <f>IF(ISERROR(VLOOKUP($A133,Aspirantes!$A:$H,Aspirantes!$F$1,FALSE)),"",VLOOKUP($A133,Aspirantes!$A:$H,Aspirantes!$F$1,FALSE))</f>
        <v/>
      </c>
      <c r="L133" s="725" t="str">
        <f>IF(ISERROR(VLOOKUP($A133,Aspirantes!$A:$H,Aspirantes!$G$1,FALSE)),"",VLOOKUP($A133,Aspirantes!$A:$H,Aspirantes!$G$1,FALSE))</f>
        <v/>
      </c>
      <c r="M133" s="726"/>
      <c r="N133" s="586"/>
      <c r="O133" s="1469" t="str">
        <f t="shared" si="6"/>
        <v/>
      </c>
      <c r="P133" s="1442"/>
      <c r="Q133" s="1469" t="str">
        <f>IF(F133&lt;&gt;0,IF(COUNTIF($F$19:$F$178,F133)&gt;$Q$2,IF(F133&lt;&gt;0,COUNTIF($F$19:F133,F133),""),""),"")</f>
        <v/>
      </c>
      <c r="R133" s="1469" t="str">
        <f t="shared" si="7"/>
        <v/>
      </c>
      <c r="S133" s="1442"/>
      <c r="T133" s="1442"/>
      <c r="U133" s="1442"/>
      <c r="V133" s="1442"/>
      <c r="W133" s="1442"/>
      <c r="X133" s="1442"/>
      <c r="Y133" s="1442"/>
      <c r="Z133" s="1442"/>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7.100000000000001" customHeight="1" x14ac:dyDescent="0.2">
      <c r="A134" s="1404" t="str">
        <f>CONCATENATE('01_Carga'!$M$5,"_",$I134)</f>
        <v>FI__116</v>
      </c>
      <c r="B134" s="1405"/>
      <c r="C134" s="1460" t="str">
        <f>IF('06_PresenLista'!L133&lt;&gt;"",'06_PresenLista'!L133,"")</f>
        <v/>
      </c>
      <c r="D134" s="1461" t="str">
        <f>'06_PresenLista'!Q133</f>
        <v/>
      </c>
      <c r="E134" s="1502" t="str">
        <f>IF(F134&lt;&gt;0,COUNTIF($F$19:F134,F134),"")</f>
        <v/>
      </c>
      <c r="F134" s="1725"/>
      <c r="G134" s="1841" t="str">
        <f t="shared" si="5"/>
        <v/>
      </c>
      <c r="H134" s="445"/>
      <c r="I134" s="1204">
        <v>116</v>
      </c>
      <c r="J134" s="723" t="str">
        <f>IF(ISERROR(VLOOKUP($A134,Aspirantes!$A:$H,Aspirantes!$E$1,FALSE)),"",VLOOKUP($A134,Aspirantes!$A:$H,Aspirantes!$E$1,FALSE))</f>
        <v/>
      </c>
      <c r="K134" s="724" t="str">
        <f>IF(ISERROR(VLOOKUP($A134,Aspirantes!$A:$H,Aspirantes!$F$1,FALSE)),"",VLOOKUP($A134,Aspirantes!$A:$H,Aspirantes!$F$1,FALSE))</f>
        <v/>
      </c>
      <c r="L134" s="725" t="str">
        <f>IF(ISERROR(VLOOKUP($A134,Aspirantes!$A:$H,Aspirantes!$G$1,FALSE)),"",VLOOKUP($A134,Aspirantes!$A:$H,Aspirantes!$G$1,FALSE))</f>
        <v/>
      </c>
      <c r="M134" s="726"/>
      <c r="N134" s="586"/>
      <c r="O134" s="1469" t="str">
        <f t="shared" si="6"/>
        <v/>
      </c>
      <c r="P134" s="1442"/>
      <c r="Q134" s="1469" t="str">
        <f>IF(F134&lt;&gt;0,IF(COUNTIF($F$19:$F$178,F134)&gt;$Q$2,IF(F134&lt;&gt;0,COUNTIF($F$19:F134,F134),""),""),"")</f>
        <v/>
      </c>
      <c r="R134" s="1469" t="str">
        <f t="shared" si="7"/>
        <v/>
      </c>
      <c r="S134" s="1442"/>
      <c r="T134" s="1442"/>
      <c r="U134" s="1442"/>
      <c r="V134" s="1442"/>
      <c r="W134" s="1442"/>
      <c r="X134" s="1442"/>
      <c r="Y134" s="1442"/>
      <c r="Z134" s="1442"/>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7.100000000000001" customHeight="1" x14ac:dyDescent="0.2">
      <c r="A135" s="1404" t="str">
        <f>CONCATENATE('01_Carga'!$M$5,"_",$I135)</f>
        <v>FI__117</v>
      </c>
      <c r="B135" s="1405"/>
      <c r="C135" s="1460" t="str">
        <f>IF('06_PresenLista'!L134&lt;&gt;"",'06_PresenLista'!L134,"")</f>
        <v/>
      </c>
      <c r="D135" s="1461" t="str">
        <f>'06_PresenLista'!Q134</f>
        <v/>
      </c>
      <c r="E135" s="1502" t="str">
        <f>IF(F135&lt;&gt;0,COUNTIF($F$19:F135,F135),"")</f>
        <v/>
      </c>
      <c r="F135" s="1725"/>
      <c r="G135" s="1841" t="str">
        <f t="shared" si="5"/>
        <v/>
      </c>
      <c r="H135" s="445"/>
      <c r="I135" s="1204">
        <v>117</v>
      </c>
      <c r="J135" s="723" t="str">
        <f>IF(ISERROR(VLOOKUP($A135,Aspirantes!$A:$H,Aspirantes!$E$1,FALSE)),"",VLOOKUP($A135,Aspirantes!$A:$H,Aspirantes!$E$1,FALSE))</f>
        <v/>
      </c>
      <c r="K135" s="724" t="str">
        <f>IF(ISERROR(VLOOKUP($A135,Aspirantes!$A:$H,Aspirantes!$F$1,FALSE)),"",VLOOKUP($A135,Aspirantes!$A:$H,Aspirantes!$F$1,FALSE))</f>
        <v/>
      </c>
      <c r="L135" s="725" t="str">
        <f>IF(ISERROR(VLOOKUP($A135,Aspirantes!$A:$H,Aspirantes!$G$1,FALSE)),"",VLOOKUP($A135,Aspirantes!$A:$H,Aspirantes!$G$1,FALSE))</f>
        <v/>
      </c>
      <c r="M135" s="726"/>
      <c r="N135" s="586"/>
      <c r="O135" s="1469" t="str">
        <f t="shared" si="6"/>
        <v/>
      </c>
      <c r="P135" s="1442"/>
      <c r="Q135" s="1469" t="str">
        <f>IF(F135&lt;&gt;0,IF(COUNTIF($F$19:$F$178,F135)&gt;$Q$2,IF(F135&lt;&gt;0,COUNTIF($F$19:F135,F135),""),""),"")</f>
        <v/>
      </c>
      <c r="R135" s="1469" t="str">
        <f t="shared" si="7"/>
        <v/>
      </c>
      <c r="S135" s="1442"/>
      <c r="T135" s="1442"/>
      <c r="U135" s="1442"/>
      <c r="V135" s="1442"/>
      <c r="W135" s="1442"/>
      <c r="X135" s="1442"/>
      <c r="Y135" s="1442"/>
      <c r="Z135" s="1442"/>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7.100000000000001" customHeight="1" x14ac:dyDescent="0.2">
      <c r="A136" s="1404" t="str">
        <f>CONCATENATE('01_Carga'!$M$5,"_",$I136)</f>
        <v>FI__118</v>
      </c>
      <c r="B136" s="1405"/>
      <c r="C136" s="1460" t="str">
        <f>IF('06_PresenLista'!L135&lt;&gt;"",'06_PresenLista'!L135,"")</f>
        <v/>
      </c>
      <c r="D136" s="1461" t="str">
        <f>'06_PresenLista'!Q135</f>
        <v/>
      </c>
      <c r="E136" s="1502" t="str">
        <f>IF(F136&lt;&gt;0,COUNTIF($F$19:F136,F136),"")</f>
        <v/>
      </c>
      <c r="F136" s="1725"/>
      <c r="G136" s="1841" t="str">
        <f t="shared" si="5"/>
        <v/>
      </c>
      <c r="H136" s="445"/>
      <c r="I136" s="1204">
        <v>118</v>
      </c>
      <c r="J136" s="723" t="str">
        <f>IF(ISERROR(VLOOKUP($A136,Aspirantes!$A:$H,Aspirantes!$E$1,FALSE)),"",VLOOKUP($A136,Aspirantes!$A:$H,Aspirantes!$E$1,FALSE))</f>
        <v/>
      </c>
      <c r="K136" s="724" t="str">
        <f>IF(ISERROR(VLOOKUP($A136,Aspirantes!$A:$H,Aspirantes!$F$1,FALSE)),"",VLOOKUP($A136,Aspirantes!$A:$H,Aspirantes!$F$1,FALSE))</f>
        <v/>
      </c>
      <c r="L136" s="725" t="str">
        <f>IF(ISERROR(VLOOKUP($A136,Aspirantes!$A:$H,Aspirantes!$G$1,FALSE)),"",VLOOKUP($A136,Aspirantes!$A:$H,Aspirantes!$G$1,FALSE))</f>
        <v/>
      </c>
      <c r="M136" s="726"/>
      <c r="N136" s="586"/>
      <c r="O136" s="1469" t="str">
        <f t="shared" si="6"/>
        <v/>
      </c>
      <c r="P136" s="1442"/>
      <c r="Q136" s="1469" t="str">
        <f>IF(F136&lt;&gt;0,IF(COUNTIF($F$19:$F$178,F136)&gt;$Q$2,IF(F136&lt;&gt;0,COUNTIF($F$19:F136,F136),""),""),"")</f>
        <v/>
      </c>
      <c r="R136" s="1469" t="str">
        <f t="shared" si="7"/>
        <v/>
      </c>
      <c r="S136" s="1442"/>
      <c r="T136" s="1442"/>
      <c r="U136" s="1442"/>
      <c r="V136" s="1442"/>
      <c r="W136" s="1442"/>
      <c r="X136" s="1442"/>
      <c r="Y136" s="1442"/>
      <c r="Z136" s="1442"/>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7.100000000000001" customHeight="1" x14ac:dyDescent="0.2">
      <c r="A137" s="1404" t="str">
        <f>CONCATENATE('01_Carga'!$M$5,"_",$I137)</f>
        <v>FI__119</v>
      </c>
      <c r="B137" s="1405"/>
      <c r="C137" s="1460" t="str">
        <f>IF('06_PresenLista'!L136&lt;&gt;"",'06_PresenLista'!L136,"")</f>
        <v/>
      </c>
      <c r="D137" s="1461" t="str">
        <f>'06_PresenLista'!Q136</f>
        <v/>
      </c>
      <c r="E137" s="1502" t="str">
        <f>IF(F137&lt;&gt;0,COUNTIF($F$19:F137,F137),"")</f>
        <v/>
      </c>
      <c r="F137" s="1725"/>
      <c r="G137" s="1841" t="str">
        <f t="shared" si="5"/>
        <v/>
      </c>
      <c r="H137" s="445"/>
      <c r="I137" s="1204">
        <v>119</v>
      </c>
      <c r="J137" s="723" t="str">
        <f>IF(ISERROR(VLOOKUP($A137,Aspirantes!$A:$H,Aspirantes!$E$1,FALSE)),"",VLOOKUP($A137,Aspirantes!$A:$H,Aspirantes!$E$1,FALSE))</f>
        <v/>
      </c>
      <c r="K137" s="724" t="str">
        <f>IF(ISERROR(VLOOKUP($A137,Aspirantes!$A:$H,Aspirantes!$F$1,FALSE)),"",VLOOKUP($A137,Aspirantes!$A:$H,Aspirantes!$F$1,FALSE))</f>
        <v/>
      </c>
      <c r="L137" s="725" t="str">
        <f>IF(ISERROR(VLOOKUP($A137,Aspirantes!$A:$H,Aspirantes!$G$1,FALSE)),"",VLOOKUP($A137,Aspirantes!$A:$H,Aspirantes!$G$1,FALSE))</f>
        <v/>
      </c>
      <c r="M137" s="726"/>
      <c r="N137" s="586"/>
      <c r="O137" s="1469" t="str">
        <f t="shared" si="6"/>
        <v/>
      </c>
      <c r="P137" s="1442"/>
      <c r="Q137" s="1469" t="str">
        <f>IF(F137&lt;&gt;0,IF(COUNTIF($F$19:$F$178,F137)&gt;$Q$2,IF(F137&lt;&gt;0,COUNTIF($F$19:F137,F137),""),""),"")</f>
        <v/>
      </c>
      <c r="R137" s="1469" t="str">
        <f t="shared" si="7"/>
        <v/>
      </c>
      <c r="S137" s="1442"/>
      <c r="T137" s="1442"/>
      <c r="U137" s="1442"/>
      <c r="V137" s="1442"/>
      <c r="W137" s="1442"/>
      <c r="X137" s="1442"/>
      <c r="Y137" s="1442"/>
      <c r="Z137" s="1442"/>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7.100000000000001" customHeight="1" x14ac:dyDescent="0.2">
      <c r="A138" s="1404" t="str">
        <f>CONCATENATE('01_Carga'!$M$5,"_",$I138)</f>
        <v>FI__120</v>
      </c>
      <c r="B138" s="1405"/>
      <c r="C138" s="1460" t="str">
        <f>IF('06_PresenLista'!L137&lt;&gt;"",'06_PresenLista'!L137,"")</f>
        <v/>
      </c>
      <c r="D138" s="1461" t="str">
        <f>'06_PresenLista'!Q137</f>
        <v/>
      </c>
      <c r="E138" s="1502" t="str">
        <f>IF(F138&lt;&gt;0,COUNTIF($F$19:F138,F138),"")</f>
        <v/>
      </c>
      <c r="F138" s="1725"/>
      <c r="G138" s="1841" t="str">
        <f t="shared" si="5"/>
        <v/>
      </c>
      <c r="H138" s="445"/>
      <c r="I138" s="1204">
        <v>120</v>
      </c>
      <c r="J138" s="723" t="str">
        <f>IF(ISERROR(VLOOKUP($A138,Aspirantes!$A:$H,Aspirantes!$E$1,FALSE)),"",VLOOKUP($A138,Aspirantes!$A:$H,Aspirantes!$E$1,FALSE))</f>
        <v/>
      </c>
      <c r="K138" s="724" t="str">
        <f>IF(ISERROR(VLOOKUP($A138,Aspirantes!$A:$H,Aspirantes!$F$1,FALSE)),"",VLOOKUP($A138,Aspirantes!$A:$H,Aspirantes!$F$1,FALSE))</f>
        <v/>
      </c>
      <c r="L138" s="725" t="str">
        <f>IF(ISERROR(VLOOKUP($A138,Aspirantes!$A:$H,Aspirantes!$G$1,FALSE)),"",VLOOKUP($A138,Aspirantes!$A:$H,Aspirantes!$G$1,FALSE))</f>
        <v/>
      </c>
      <c r="M138" s="726"/>
      <c r="N138" s="586"/>
      <c r="O138" s="1469" t="str">
        <f t="shared" si="6"/>
        <v/>
      </c>
      <c r="P138" s="1442"/>
      <c r="Q138" s="1469" t="str">
        <f>IF(F138&lt;&gt;0,IF(COUNTIF($F$19:$F$178,F138)&gt;$Q$2,IF(F138&lt;&gt;0,COUNTIF($F$19:F138,F138),""),""),"")</f>
        <v/>
      </c>
      <c r="R138" s="1469" t="str">
        <f t="shared" si="7"/>
        <v/>
      </c>
      <c r="S138" s="1442"/>
      <c r="T138" s="1442"/>
      <c r="U138" s="1442"/>
      <c r="V138" s="1442"/>
      <c r="W138" s="1442"/>
      <c r="X138" s="1442"/>
      <c r="Y138" s="1442"/>
      <c r="Z138" s="1442"/>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7.100000000000001" customHeight="1" x14ac:dyDescent="0.2">
      <c r="A139" s="1404" t="str">
        <f>CONCATENATE('01_Carga'!$M$5,"_",$I139)</f>
        <v>FI__121</v>
      </c>
      <c r="B139" s="1405"/>
      <c r="C139" s="1460" t="str">
        <f>IF('06_PresenLista'!L138&lt;&gt;"",'06_PresenLista'!L138,"")</f>
        <v/>
      </c>
      <c r="D139" s="1461" t="str">
        <f>'06_PresenLista'!Q138</f>
        <v/>
      </c>
      <c r="E139" s="1502" t="str">
        <f>IF(F139&lt;&gt;0,COUNTIF($F$19:F139,F139),"")</f>
        <v/>
      </c>
      <c r="F139" s="1725"/>
      <c r="G139" s="1841" t="str">
        <f t="shared" si="5"/>
        <v/>
      </c>
      <c r="H139" s="445"/>
      <c r="I139" s="1204">
        <v>121</v>
      </c>
      <c r="J139" s="723" t="str">
        <f>IF(ISERROR(VLOOKUP($A139,Aspirantes!$A:$H,Aspirantes!$E$1,FALSE)),"",VLOOKUP($A139,Aspirantes!$A:$H,Aspirantes!$E$1,FALSE))</f>
        <v/>
      </c>
      <c r="K139" s="724" t="str">
        <f>IF(ISERROR(VLOOKUP($A139,Aspirantes!$A:$H,Aspirantes!$F$1,FALSE)),"",VLOOKUP($A139,Aspirantes!$A:$H,Aspirantes!$F$1,FALSE))</f>
        <v/>
      </c>
      <c r="L139" s="725" t="str">
        <f>IF(ISERROR(VLOOKUP($A139,Aspirantes!$A:$H,Aspirantes!$G$1,FALSE)),"",VLOOKUP($A139,Aspirantes!$A:$H,Aspirantes!$G$1,FALSE))</f>
        <v/>
      </c>
      <c r="M139" s="726"/>
      <c r="N139" s="586"/>
      <c r="O139" s="1469" t="str">
        <f t="shared" si="6"/>
        <v/>
      </c>
      <c r="P139" s="1442"/>
      <c r="Q139" s="1469" t="str">
        <f>IF(F139&lt;&gt;0,IF(COUNTIF($F$19:$F$178,F139)&gt;$Q$2,IF(F139&lt;&gt;0,COUNTIF($F$19:F139,F139),""),""),"")</f>
        <v/>
      </c>
      <c r="R139" s="1469" t="str">
        <f t="shared" si="7"/>
        <v/>
      </c>
      <c r="S139" s="1442"/>
      <c r="T139" s="1442"/>
      <c r="U139" s="1442"/>
      <c r="V139" s="1442"/>
      <c r="W139" s="1442"/>
      <c r="X139" s="1442"/>
      <c r="Y139" s="1442"/>
      <c r="Z139" s="1442"/>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7.100000000000001" customHeight="1" x14ac:dyDescent="0.2">
      <c r="A140" s="1404" t="str">
        <f>CONCATENATE('01_Carga'!$M$5,"_",$I140)</f>
        <v>FI__122</v>
      </c>
      <c r="B140" s="1405"/>
      <c r="C140" s="1460" t="str">
        <f>IF('06_PresenLista'!L139&lt;&gt;"",'06_PresenLista'!L139,"")</f>
        <v/>
      </c>
      <c r="D140" s="1461" t="str">
        <f>'06_PresenLista'!Q139</f>
        <v/>
      </c>
      <c r="E140" s="1502" t="str">
        <f>IF(F140&lt;&gt;0,COUNTIF($F$19:F140,F140),"")</f>
        <v/>
      </c>
      <c r="F140" s="1725"/>
      <c r="G140" s="1841" t="str">
        <f t="shared" si="5"/>
        <v/>
      </c>
      <c r="H140" s="445"/>
      <c r="I140" s="1204">
        <v>122</v>
      </c>
      <c r="J140" s="723" t="str">
        <f>IF(ISERROR(VLOOKUP($A140,Aspirantes!$A:$H,Aspirantes!$E$1,FALSE)),"",VLOOKUP($A140,Aspirantes!$A:$H,Aspirantes!$E$1,FALSE))</f>
        <v/>
      </c>
      <c r="K140" s="724" t="str">
        <f>IF(ISERROR(VLOOKUP($A140,Aspirantes!$A:$H,Aspirantes!$F$1,FALSE)),"",VLOOKUP($A140,Aspirantes!$A:$H,Aspirantes!$F$1,FALSE))</f>
        <v/>
      </c>
      <c r="L140" s="725" t="str">
        <f>IF(ISERROR(VLOOKUP($A140,Aspirantes!$A:$H,Aspirantes!$G$1,FALSE)),"",VLOOKUP($A140,Aspirantes!$A:$H,Aspirantes!$G$1,FALSE))</f>
        <v/>
      </c>
      <c r="M140" s="726"/>
      <c r="N140" s="586"/>
      <c r="O140" s="1469" t="str">
        <f t="shared" si="6"/>
        <v/>
      </c>
      <c r="P140" s="1442"/>
      <c r="Q140" s="1469" t="str">
        <f>IF(F140&lt;&gt;0,IF(COUNTIF($F$19:$F$178,F140)&gt;$Q$2,IF(F140&lt;&gt;0,COUNTIF($F$19:F140,F140),""),""),"")</f>
        <v/>
      </c>
      <c r="R140" s="1469" t="str">
        <f t="shared" si="7"/>
        <v/>
      </c>
      <c r="S140" s="1442"/>
      <c r="T140" s="1442"/>
      <c r="U140" s="1442"/>
      <c r="V140" s="1442"/>
      <c r="W140" s="1442"/>
      <c r="X140" s="1442"/>
      <c r="Y140" s="1442"/>
      <c r="Z140" s="1442"/>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7.100000000000001" customHeight="1" x14ac:dyDescent="0.2">
      <c r="A141" s="1404" t="str">
        <f>CONCATENATE('01_Carga'!$M$5,"_",$I141)</f>
        <v>FI__123</v>
      </c>
      <c r="B141" s="1405"/>
      <c r="C141" s="1460" t="str">
        <f>IF('06_PresenLista'!L140&lt;&gt;"",'06_PresenLista'!L140,"")</f>
        <v/>
      </c>
      <c r="D141" s="1461" t="str">
        <f>'06_PresenLista'!Q140</f>
        <v/>
      </c>
      <c r="E141" s="1502" t="str">
        <f>IF(F141&lt;&gt;0,COUNTIF($F$19:F141,F141),"")</f>
        <v/>
      </c>
      <c r="F141" s="1725"/>
      <c r="G141" s="1841" t="str">
        <f t="shared" si="5"/>
        <v/>
      </c>
      <c r="H141" s="445"/>
      <c r="I141" s="1204">
        <v>123</v>
      </c>
      <c r="J141" s="723" t="str">
        <f>IF(ISERROR(VLOOKUP($A141,Aspirantes!$A:$H,Aspirantes!$E$1,FALSE)),"",VLOOKUP($A141,Aspirantes!$A:$H,Aspirantes!$E$1,FALSE))</f>
        <v/>
      </c>
      <c r="K141" s="724" t="str">
        <f>IF(ISERROR(VLOOKUP($A141,Aspirantes!$A:$H,Aspirantes!$F$1,FALSE)),"",VLOOKUP($A141,Aspirantes!$A:$H,Aspirantes!$F$1,FALSE))</f>
        <v/>
      </c>
      <c r="L141" s="725" t="str">
        <f>IF(ISERROR(VLOOKUP($A141,Aspirantes!$A:$H,Aspirantes!$G$1,FALSE)),"",VLOOKUP($A141,Aspirantes!$A:$H,Aspirantes!$G$1,FALSE))</f>
        <v/>
      </c>
      <c r="M141" s="726"/>
      <c r="N141" s="586"/>
      <c r="O141" s="1469" t="str">
        <f t="shared" si="6"/>
        <v/>
      </c>
      <c r="P141" s="1442"/>
      <c r="Q141" s="1469" t="str">
        <f>IF(F141&lt;&gt;0,IF(COUNTIF($F$19:$F$178,F141)&gt;$Q$2,IF(F141&lt;&gt;0,COUNTIF($F$19:F141,F141),""),""),"")</f>
        <v/>
      </c>
      <c r="R141" s="1469" t="str">
        <f t="shared" si="7"/>
        <v/>
      </c>
      <c r="S141" s="1442"/>
      <c r="T141" s="1442"/>
      <c r="U141" s="1442"/>
      <c r="V141" s="1442"/>
      <c r="W141" s="1442"/>
      <c r="X141" s="1442"/>
      <c r="Y141" s="1442"/>
      <c r="Z141" s="1442"/>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7.100000000000001" customHeight="1" x14ac:dyDescent="0.2">
      <c r="A142" s="1404" t="str">
        <f>CONCATENATE('01_Carga'!$M$5,"_",$I142)</f>
        <v>FI__124</v>
      </c>
      <c r="B142" s="1405"/>
      <c r="C142" s="1460" t="str">
        <f>IF('06_PresenLista'!L141&lt;&gt;"",'06_PresenLista'!L141,"")</f>
        <v/>
      </c>
      <c r="D142" s="1461" t="str">
        <f>'06_PresenLista'!Q141</f>
        <v/>
      </c>
      <c r="E142" s="1502" t="str">
        <f>IF(F142&lt;&gt;0,COUNTIF($F$19:F142,F142),"")</f>
        <v/>
      </c>
      <c r="F142" s="1725"/>
      <c r="G142" s="1841" t="str">
        <f t="shared" si="5"/>
        <v/>
      </c>
      <c r="H142" s="445"/>
      <c r="I142" s="1204">
        <v>124</v>
      </c>
      <c r="J142" s="723" t="str">
        <f>IF(ISERROR(VLOOKUP($A142,Aspirantes!$A:$H,Aspirantes!$E$1,FALSE)),"",VLOOKUP($A142,Aspirantes!$A:$H,Aspirantes!$E$1,FALSE))</f>
        <v/>
      </c>
      <c r="K142" s="724" t="str">
        <f>IF(ISERROR(VLOOKUP($A142,Aspirantes!$A:$H,Aspirantes!$F$1,FALSE)),"",VLOOKUP($A142,Aspirantes!$A:$H,Aspirantes!$F$1,FALSE))</f>
        <v/>
      </c>
      <c r="L142" s="725" t="str">
        <f>IF(ISERROR(VLOOKUP($A142,Aspirantes!$A:$H,Aspirantes!$G$1,FALSE)),"",VLOOKUP($A142,Aspirantes!$A:$H,Aspirantes!$G$1,FALSE))</f>
        <v/>
      </c>
      <c r="M142" s="726"/>
      <c r="N142" s="586"/>
      <c r="O142" s="1469" t="str">
        <f t="shared" si="6"/>
        <v/>
      </c>
      <c r="P142" s="1442"/>
      <c r="Q142" s="1469" t="str">
        <f>IF(F142&lt;&gt;0,IF(COUNTIF($F$19:$F$178,F142)&gt;$Q$2,IF(F142&lt;&gt;0,COUNTIF($F$19:F142,F142),""),""),"")</f>
        <v/>
      </c>
      <c r="R142" s="1469" t="str">
        <f t="shared" si="7"/>
        <v/>
      </c>
      <c r="S142" s="1442"/>
      <c r="T142" s="1442"/>
      <c r="U142" s="1442"/>
      <c r="V142" s="1442"/>
      <c r="W142" s="1442"/>
      <c r="X142" s="1442"/>
      <c r="Y142" s="1442"/>
      <c r="Z142" s="1442"/>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7.100000000000001" customHeight="1" x14ac:dyDescent="0.2">
      <c r="A143" s="1404" t="str">
        <f>CONCATENATE('01_Carga'!$M$5,"_",$I143)</f>
        <v>FI__125</v>
      </c>
      <c r="B143" s="1405"/>
      <c r="C143" s="1460" t="str">
        <f>IF('06_PresenLista'!L142&lt;&gt;"",'06_PresenLista'!L142,"")</f>
        <v/>
      </c>
      <c r="D143" s="1461" t="str">
        <f>'06_PresenLista'!Q142</f>
        <v/>
      </c>
      <c r="E143" s="1502" t="str">
        <f>IF(F143&lt;&gt;0,COUNTIF($F$19:F143,F143),"")</f>
        <v/>
      </c>
      <c r="F143" s="1725"/>
      <c r="G143" s="1841" t="str">
        <f t="shared" si="5"/>
        <v/>
      </c>
      <c r="H143" s="445"/>
      <c r="I143" s="1204">
        <v>125</v>
      </c>
      <c r="J143" s="723" t="str">
        <f>IF(ISERROR(VLOOKUP($A143,Aspirantes!$A:$H,Aspirantes!$E$1,FALSE)),"",VLOOKUP($A143,Aspirantes!$A:$H,Aspirantes!$E$1,FALSE))</f>
        <v/>
      </c>
      <c r="K143" s="724" t="str">
        <f>IF(ISERROR(VLOOKUP($A143,Aspirantes!$A:$H,Aspirantes!$F$1,FALSE)),"",VLOOKUP($A143,Aspirantes!$A:$H,Aspirantes!$F$1,FALSE))</f>
        <v/>
      </c>
      <c r="L143" s="725" t="str">
        <f>IF(ISERROR(VLOOKUP($A143,Aspirantes!$A:$H,Aspirantes!$G$1,FALSE)),"",VLOOKUP($A143,Aspirantes!$A:$H,Aspirantes!$G$1,FALSE))</f>
        <v/>
      </c>
      <c r="M143" s="726"/>
      <c r="N143" s="586"/>
      <c r="O143" s="1469" t="str">
        <f t="shared" si="6"/>
        <v/>
      </c>
      <c r="P143" s="1442"/>
      <c r="Q143" s="1469" t="str">
        <f>IF(F143&lt;&gt;0,IF(COUNTIF($F$19:$F$178,F143)&gt;$Q$2,IF(F143&lt;&gt;0,COUNTIF($F$19:F143,F143),""),""),"")</f>
        <v/>
      </c>
      <c r="R143" s="1469" t="str">
        <f t="shared" si="7"/>
        <v/>
      </c>
      <c r="S143" s="1442"/>
      <c r="T143" s="1442"/>
      <c r="U143" s="1442"/>
      <c r="V143" s="1442"/>
      <c r="W143" s="1442"/>
      <c r="X143" s="1442"/>
      <c r="Y143" s="1442"/>
      <c r="Z143" s="1442"/>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7.100000000000001" customHeight="1" x14ac:dyDescent="0.2">
      <c r="A144" s="1404" t="str">
        <f>CONCATENATE('01_Carga'!$M$5,"_",$I144)</f>
        <v>FI__126</v>
      </c>
      <c r="B144" s="1405"/>
      <c r="C144" s="1460" t="str">
        <f>IF('06_PresenLista'!L143&lt;&gt;"",'06_PresenLista'!L143,"")</f>
        <v/>
      </c>
      <c r="D144" s="1461" t="str">
        <f>'06_PresenLista'!Q143</f>
        <v/>
      </c>
      <c r="E144" s="1502" t="str">
        <f>IF(F144&lt;&gt;0,COUNTIF($F$19:F144,F144),"")</f>
        <v/>
      </c>
      <c r="F144" s="1725"/>
      <c r="G144" s="1841" t="str">
        <f t="shared" si="5"/>
        <v/>
      </c>
      <c r="H144" s="445"/>
      <c r="I144" s="1204">
        <v>126</v>
      </c>
      <c r="J144" s="723" t="str">
        <f>IF(ISERROR(VLOOKUP($A144,Aspirantes!$A:$H,Aspirantes!$E$1,FALSE)),"",VLOOKUP($A144,Aspirantes!$A:$H,Aspirantes!$E$1,FALSE))</f>
        <v/>
      </c>
      <c r="K144" s="724" t="str">
        <f>IF(ISERROR(VLOOKUP($A144,Aspirantes!$A:$H,Aspirantes!$F$1,FALSE)),"",VLOOKUP($A144,Aspirantes!$A:$H,Aspirantes!$F$1,FALSE))</f>
        <v/>
      </c>
      <c r="L144" s="725" t="str">
        <f>IF(ISERROR(VLOOKUP($A144,Aspirantes!$A:$H,Aspirantes!$G$1,FALSE)),"",VLOOKUP($A144,Aspirantes!$A:$H,Aspirantes!$G$1,FALSE))</f>
        <v/>
      </c>
      <c r="M144" s="726"/>
      <c r="N144" s="586"/>
      <c r="O144" s="1469" t="str">
        <f t="shared" si="6"/>
        <v/>
      </c>
      <c r="P144" s="1442"/>
      <c r="Q144" s="1469" t="str">
        <f>IF(F144&lt;&gt;0,IF(COUNTIF($F$19:$F$178,F144)&gt;$Q$2,IF(F144&lt;&gt;0,COUNTIF($F$19:F144,F144),""),""),"")</f>
        <v/>
      </c>
      <c r="R144" s="1469" t="str">
        <f t="shared" si="7"/>
        <v/>
      </c>
      <c r="S144" s="1442"/>
      <c r="T144" s="1442"/>
      <c r="U144" s="1442"/>
      <c r="V144" s="1442"/>
      <c r="W144" s="1442"/>
      <c r="X144" s="1442"/>
      <c r="Y144" s="1442"/>
      <c r="Z144" s="1442"/>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7.100000000000001" customHeight="1" x14ac:dyDescent="0.2">
      <c r="A145" s="1404" t="str">
        <f>CONCATENATE('01_Carga'!$M$5,"_",$I145)</f>
        <v>FI__127</v>
      </c>
      <c r="B145" s="1405"/>
      <c r="C145" s="1460" t="str">
        <f>IF('06_PresenLista'!L144&lt;&gt;"",'06_PresenLista'!L144,"")</f>
        <v/>
      </c>
      <c r="D145" s="1461" t="str">
        <f>'06_PresenLista'!Q144</f>
        <v/>
      </c>
      <c r="E145" s="1502" t="str">
        <f>IF(F145&lt;&gt;0,COUNTIF($F$19:F145,F145),"")</f>
        <v/>
      </c>
      <c r="F145" s="1725"/>
      <c r="G145" s="1841" t="str">
        <f t="shared" si="5"/>
        <v/>
      </c>
      <c r="H145" s="445"/>
      <c r="I145" s="1204">
        <v>127</v>
      </c>
      <c r="J145" s="723" t="str">
        <f>IF(ISERROR(VLOOKUP($A145,Aspirantes!$A:$H,Aspirantes!$E$1,FALSE)),"",VLOOKUP($A145,Aspirantes!$A:$H,Aspirantes!$E$1,FALSE))</f>
        <v/>
      </c>
      <c r="K145" s="724" t="str">
        <f>IF(ISERROR(VLOOKUP($A145,Aspirantes!$A:$H,Aspirantes!$F$1,FALSE)),"",VLOOKUP($A145,Aspirantes!$A:$H,Aspirantes!$F$1,FALSE))</f>
        <v/>
      </c>
      <c r="L145" s="725" t="str">
        <f>IF(ISERROR(VLOOKUP($A145,Aspirantes!$A:$H,Aspirantes!$G$1,FALSE)),"",VLOOKUP($A145,Aspirantes!$A:$H,Aspirantes!$G$1,FALSE))</f>
        <v/>
      </c>
      <c r="M145" s="726"/>
      <c r="N145" s="586"/>
      <c r="O145" s="1469" t="str">
        <f t="shared" si="6"/>
        <v/>
      </c>
      <c r="P145" s="1442"/>
      <c r="Q145" s="1469" t="str">
        <f>IF(F145&lt;&gt;0,IF(COUNTIF($F$19:$F$178,F145)&gt;$Q$2,IF(F145&lt;&gt;0,COUNTIF($F$19:F145,F145),""),""),"")</f>
        <v/>
      </c>
      <c r="R145" s="1469" t="str">
        <f t="shared" si="7"/>
        <v/>
      </c>
      <c r="S145" s="1442"/>
      <c r="T145" s="1442"/>
      <c r="U145" s="1442"/>
      <c r="V145" s="1442"/>
      <c r="W145" s="1442"/>
      <c r="X145" s="1442"/>
      <c r="Y145" s="1442"/>
      <c r="Z145" s="1442"/>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7.100000000000001" customHeight="1" x14ac:dyDescent="0.2">
      <c r="A146" s="1404" t="str">
        <f>CONCATENATE('01_Carga'!$M$5,"_",$I146)</f>
        <v>FI__128</v>
      </c>
      <c r="B146" s="1405"/>
      <c r="C146" s="1460" t="str">
        <f>IF('06_PresenLista'!L145&lt;&gt;"",'06_PresenLista'!L145,"")</f>
        <v/>
      </c>
      <c r="D146" s="1461" t="str">
        <f>'06_PresenLista'!Q145</f>
        <v/>
      </c>
      <c r="E146" s="1502" t="str">
        <f>IF(F146&lt;&gt;0,COUNTIF($F$19:F146,F146),"")</f>
        <v/>
      </c>
      <c r="F146" s="1725"/>
      <c r="G146" s="1841" t="str">
        <f t="shared" si="5"/>
        <v/>
      </c>
      <c r="H146" s="445"/>
      <c r="I146" s="1204">
        <v>128</v>
      </c>
      <c r="J146" s="723" t="str">
        <f>IF(ISERROR(VLOOKUP($A146,Aspirantes!$A:$H,Aspirantes!$E$1,FALSE)),"",VLOOKUP($A146,Aspirantes!$A:$H,Aspirantes!$E$1,FALSE))</f>
        <v/>
      </c>
      <c r="K146" s="724" t="str">
        <f>IF(ISERROR(VLOOKUP($A146,Aspirantes!$A:$H,Aspirantes!$F$1,FALSE)),"",VLOOKUP($A146,Aspirantes!$A:$H,Aspirantes!$F$1,FALSE))</f>
        <v/>
      </c>
      <c r="L146" s="725" t="str">
        <f>IF(ISERROR(VLOOKUP($A146,Aspirantes!$A:$H,Aspirantes!$G$1,FALSE)),"",VLOOKUP($A146,Aspirantes!$A:$H,Aspirantes!$G$1,FALSE))</f>
        <v/>
      </c>
      <c r="M146" s="726"/>
      <c r="N146" s="586"/>
      <c r="O146" s="1469" t="str">
        <f t="shared" si="6"/>
        <v/>
      </c>
      <c r="P146" s="1442"/>
      <c r="Q146" s="1469" t="str">
        <f>IF(F146&lt;&gt;0,IF(COUNTIF($F$19:$F$178,F146)&gt;$Q$2,IF(F146&lt;&gt;0,COUNTIF($F$19:F146,F146),""),""),"")</f>
        <v/>
      </c>
      <c r="R146" s="1469" t="str">
        <f t="shared" si="7"/>
        <v/>
      </c>
      <c r="S146" s="1442"/>
      <c r="T146" s="1442"/>
      <c r="U146" s="1442"/>
      <c r="V146" s="1442"/>
      <c r="W146" s="1442"/>
      <c r="X146" s="1442"/>
      <c r="Y146" s="1442"/>
      <c r="Z146" s="1442"/>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7.100000000000001" customHeight="1" x14ac:dyDescent="0.2">
      <c r="A147" s="1404" t="str">
        <f>CONCATENATE('01_Carga'!$M$5,"_",$I147)</f>
        <v>FI__129</v>
      </c>
      <c r="B147" s="1405"/>
      <c r="C147" s="1460" t="str">
        <f>IF('06_PresenLista'!L146&lt;&gt;"",'06_PresenLista'!L146,"")</f>
        <v/>
      </c>
      <c r="D147" s="1461" t="str">
        <f>'06_PresenLista'!Q146</f>
        <v/>
      </c>
      <c r="E147" s="1502" t="str">
        <f>IF(F147&lt;&gt;0,COUNTIF($F$19:F147,F147),"")</f>
        <v/>
      </c>
      <c r="F147" s="1725"/>
      <c r="G147" s="1841" t="str">
        <f t="shared" si="5"/>
        <v/>
      </c>
      <c r="H147" s="445"/>
      <c r="I147" s="1204">
        <v>129</v>
      </c>
      <c r="J147" s="723" t="str">
        <f>IF(ISERROR(VLOOKUP($A147,Aspirantes!$A:$H,Aspirantes!$E$1,FALSE)),"",VLOOKUP($A147,Aspirantes!$A:$H,Aspirantes!$E$1,FALSE))</f>
        <v/>
      </c>
      <c r="K147" s="724" t="str">
        <f>IF(ISERROR(VLOOKUP($A147,Aspirantes!$A:$H,Aspirantes!$F$1,FALSE)),"",VLOOKUP($A147,Aspirantes!$A:$H,Aspirantes!$F$1,FALSE))</f>
        <v/>
      </c>
      <c r="L147" s="725" t="str">
        <f>IF(ISERROR(VLOOKUP($A147,Aspirantes!$A:$H,Aspirantes!$G$1,FALSE)),"",VLOOKUP($A147,Aspirantes!$A:$H,Aspirantes!$G$1,FALSE))</f>
        <v/>
      </c>
      <c r="M147" s="726"/>
      <c r="N147" s="586"/>
      <c r="O147" s="1469" t="str">
        <f t="shared" si="6"/>
        <v/>
      </c>
      <c r="P147" s="1442"/>
      <c r="Q147" s="1469" t="str">
        <f>IF(F147&lt;&gt;0,IF(COUNTIF($F$19:$F$178,F147)&gt;$Q$2,IF(F147&lt;&gt;0,COUNTIF($F$19:F147,F147),""),""),"")</f>
        <v/>
      </c>
      <c r="R147" s="1469" t="str">
        <f t="shared" ref="R147:R178" si="8">IF(Q147&lt;&gt;"",VLOOKUP(Q147,$Q$3:$R$12,2),"")</f>
        <v/>
      </c>
      <c r="S147" s="1442"/>
      <c r="T147" s="1442"/>
      <c r="U147" s="1442"/>
      <c r="V147" s="1442"/>
      <c r="W147" s="1442"/>
      <c r="X147" s="1442"/>
      <c r="Y147" s="1442"/>
      <c r="Z147" s="1442"/>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7.100000000000001" customHeight="1" x14ac:dyDescent="0.2">
      <c r="A148" s="1404" t="str">
        <f>CONCATENATE('01_Carga'!$M$5,"_",$I148)</f>
        <v>FI__130</v>
      </c>
      <c r="B148" s="1405"/>
      <c r="C148" s="1460" t="str">
        <f>IF('06_PresenLista'!L147&lt;&gt;"",'06_PresenLista'!L147,"")</f>
        <v/>
      </c>
      <c r="D148" s="1461" t="str">
        <f>'06_PresenLista'!Q147</f>
        <v/>
      </c>
      <c r="E148" s="1502" t="str">
        <f>IF(F148&lt;&gt;0,COUNTIF($F$19:F148,F148),"")</f>
        <v/>
      </c>
      <c r="F148" s="1725"/>
      <c r="G148" s="1841" t="str">
        <f t="shared" ref="G148:G178" si="9">IF(F148&lt;&gt;0,F148,"")</f>
        <v/>
      </c>
      <c r="H148" s="445"/>
      <c r="I148" s="1204">
        <v>130</v>
      </c>
      <c r="J148" s="723" t="str">
        <f>IF(ISERROR(VLOOKUP($A148,Aspirantes!$A:$H,Aspirantes!$E$1,FALSE)),"",VLOOKUP($A148,Aspirantes!$A:$H,Aspirantes!$E$1,FALSE))</f>
        <v/>
      </c>
      <c r="K148" s="724" t="str">
        <f>IF(ISERROR(VLOOKUP($A148,Aspirantes!$A:$H,Aspirantes!$F$1,FALSE)),"",VLOOKUP($A148,Aspirantes!$A:$H,Aspirantes!$F$1,FALSE))</f>
        <v/>
      </c>
      <c r="L148" s="725" t="str">
        <f>IF(ISERROR(VLOOKUP($A148,Aspirantes!$A:$H,Aspirantes!$G$1,FALSE)),"",VLOOKUP($A148,Aspirantes!$A:$H,Aspirantes!$G$1,FALSE))</f>
        <v/>
      </c>
      <c r="M148" s="726"/>
      <c r="N148" s="586"/>
      <c r="O148" s="1469" t="str">
        <f t="shared" si="6"/>
        <v/>
      </c>
      <c r="P148" s="1442"/>
      <c r="Q148" s="1469" t="str">
        <f>IF(F148&lt;&gt;0,IF(COUNTIF($F$19:$F$178,F148)&gt;$Q$2,IF(F148&lt;&gt;0,COUNTIF($F$19:F148,F148),""),""),"")</f>
        <v/>
      </c>
      <c r="R148" s="1469" t="str">
        <f t="shared" si="8"/>
        <v/>
      </c>
      <c r="S148" s="1442"/>
      <c r="T148" s="1442"/>
      <c r="U148" s="1442"/>
      <c r="V148" s="1442"/>
      <c r="W148" s="1442"/>
      <c r="X148" s="1442"/>
      <c r="Y148" s="1442"/>
      <c r="Z148" s="1442"/>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7.100000000000001" customHeight="1" x14ac:dyDescent="0.2">
      <c r="A149" s="1404" t="str">
        <f>CONCATENATE('01_Carga'!$M$5,"_",$I149)</f>
        <v>FI__131</v>
      </c>
      <c r="B149" s="1405"/>
      <c r="C149" s="1460" t="str">
        <f>IF('06_PresenLista'!L148&lt;&gt;"",'06_PresenLista'!L148,"")</f>
        <v/>
      </c>
      <c r="D149" s="1461" t="str">
        <f>'06_PresenLista'!Q148</f>
        <v/>
      </c>
      <c r="E149" s="1502" t="str">
        <f>IF(F149&lt;&gt;0,COUNTIF($F$19:F149,F149),"")</f>
        <v/>
      </c>
      <c r="F149" s="1725"/>
      <c r="G149" s="1841" t="str">
        <f t="shared" si="9"/>
        <v/>
      </c>
      <c r="H149" s="445"/>
      <c r="I149" s="1204">
        <v>131</v>
      </c>
      <c r="J149" s="723" t="str">
        <f>IF(ISERROR(VLOOKUP($A149,Aspirantes!$A:$H,Aspirantes!$E$1,FALSE)),"",VLOOKUP($A149,Aspirantes!$A:$H,Aspirantes!$E$1,FALSE))</f>
        <v/>
      </c>
      <c r="K149" s="724" t="str">
        <f>IF(ISERROR(VLOOKUP($A149,Aspirantes!$A:$H,Aspirantes!$F$1,FALSE)),"",VLOOKUP($A149,Aspirantes!$A:$H,Aspirantes!$F$1,FALSE))</f>
        <v/>
      </c>
      <c r="L149" s="725" t="str">
        <f>IF(ISERROR(VLOOKUP($A149,Aspirantes!$A:$H,Aspirantes!$G$1,FALSE)),"",VLOOKUP($A149,Aspirantes!$A:$H,Aspirantes!$G$1,FALSE))</f>
        <v/>
      </c>
      <c r="M149" s="726"/>
      <c r="N149" s="586"/>
      <c r="O149" s="1469" t="str">
        <f t="shared" ref="O149:O168" si="10">IF(AND(C149="NO",F149&lt;&gt;0),1,"")</f>
        <v/>
      </c>
      <c r="P149" s="1442"/>
      <c r="Q149" s="1469" t="str">
        <f>IF(F149&lt;&gt;0,IF(COUNTIF($F$19:$F$178,F149)&gt;$Q$2,IF(F149&lt;&gt;0,COUNTIF($F$19:F149,F149),""),""),"")</f>
        <v/>
      </c>
      <c r="R149" s="1469" t="str">
        <f t="shared" si="8"/>
        <v/>
      </c>
      <c r="S149" s="1442"/>
      <c r="T149" s="1442"/>
      <c r="U149" s="1442"/>
      <c r="V149" s="1442"/>
      <c r="W149" s="1442"/>
      <c r="X149" s="1442"/>
      <c r="Y149" s="1442"/>
      <c r="Z149" s="1442"/>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7.100000000000001" customHeight="1" x14ac:dyDescent="0.2">
      <c r="A150" s="1404" t="str">
        <f>CONCATENATE('01_Carga'!$M$5,"_",$I150)</f>
        <v>FI__132</v>
      </c>
      <c r="B150" s="1405"/>
      <c r="C150" s="1460" t="str">
        <f>IF('06_PresenLista'!L149&lt;&gt;"",'06_PresenLista'!L149,"")</f>
        <v/>
      </c>
      <c r="D150" s="1461" t="str">
        <f>'06_PresenLista'!Q149</f>
        <v/>
      </c>
      <c r="E150" s="1502" t="str">
        <f>IF(F150&lt;&gt;0,COUNTIF($F$19:F150,F150),"")</f>
        <v/>
      </c>
      <c r="F150" s="1725"/>
      <c r="G150" s="1841" t="str">
        <f t="shared" si="9"/>
        <v/>
      </c>
      <c r="H150" s="445"/>
      <c r="I150" s="1204">
        <v>132</v>
      </c>
      <c r="J150" s="723" t="str">
        <f>IF(ISERROR(VLOOKUP($A150,Aspirantes!$A:$H,Aspirantes!$E$1,FALSE)),"",VLOOKUP($A150,Aspirantes!$A:$H,Aspirantes!$E$1,FALSE))</f>
        <v/>
      </c>
      <c r="K150" s="724" t="str">
        <f>IF(ISERROR(VLOOKUP($A150,Aspirantes!$A:$H,Aspirantes!$F$1,FALSE)),"",VLOOKUP($A150,Aspirantes!$A:$H,Aspirantes!$F$1,FALSE))</f>
        <v/>
      </c>
      <c r="L150" s="725" t="str">
        <f>IF(ISERROR(VLOOKUP($A150,Aspirantes!$A:$H,Aspirantes!$G$1,FALSE)),"",VLOOKUP($A150,Aspirantes!$A:$H,Aspirantes!$G$1,FALSE))</f>
        <v/>
      </c>
      <c r="M150" s="726"/>
      <c r="N150" s="586"/>
      <c r="O150" s="1469" t="str">
        <f t="shared" si="10"/>
        <v/>
      </c>
      <c r="P150" s="1442"/>
      <c r="Q150" s="1469" t="str">
        <f>IF(F150&lt;&gt;0,IF(COUNTIF($F$19:$F$178,F150)&gt;$Q$2,IF(F150&lt;&gt;0,COUNTIF($F$19:F150,F150),""),""),"")</f>
        <v/>
      </c>
      <c r="R150" s="1469" t="str">
        <f t="shared" si="8"/>
        <v/>
      </c>
      <c r="S150" s="1442"/>
      <c r="T150" s="1442"/>
      <c r="U150" s="1442"/>
      <c r="V150" s="1442"/>
      <c r="W150" s="1442"/>
      <c r="X150" s="1442"/>
      <c r="Y150" s="1442"/>
      <c r="Z150" s="1442"/>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7.100000000000001" customHeight="1" x14ac:dyDescent="0.2">
      <c r="A151" s="1404" t="str">
        <f>CONCATENATE('01_Carga'!$M$5,"_",$I151)</f>
        <v>FI__133</v>
      </c>
      <c r="B151" s="1405"/>
      <c r="C151" s="1460" t="str">
        <f>IF('06_PresenLista'!L150&lt;&gt;"",'06_PresenLista'!L150,"")</f>
        <v/>
      </c>
      <c r="D151" s="1461" t="str">
        <f>'06_PresenLista'!Q150</f>
        <v/>
      </c>
      <c r="E151" s="1502" t="str">
        <f>IF(F151&lt;&gt;0,COUNTIF($F$19:F151,F151),"")</f>
        <v/>
      </c>
      <c r="F151" s="1725"/>
      <c r="G151" s="1841" t="str">
        <f t="shared" si="9"/>
        <v/>
      </c>
      <c r="H151" s="445"/>
      <c r="I151" s="1204">
        <v>133</v>
      </c>
      <c r="J151" s="723" t="str">
        <f>IF(ISERROR(VLOOKUP($A151,Aspirantes!$A:$H,Aspirantes!$E$1,FALSE)),"",VLOOKUP($A151,Aspirantes!$A:$H,Aspirantes!$E$1,FALSE))</f>
        <v/>
      </c>
      <c r="K151" s="724" t="str">
        <f>IF(ISERROR(VLOOKUP($A151,Aspirantes!$A:$H,Aspirantes!$F$1,FALSE)),"",VLOOKUP($A151,Aspirantes!$A:$H,Aspirantes!$F$1,FALSE))</f>
        <v/>
      </c>
      <c r="L151" s="725" t="str">
        <f>IF(ISERROR(VLOOKUP($A151,Aspirantes!$A:$H,Aspirantes!$G$1,FALSE)),"",VLOOKUP($A151,Aspirantes!$A:$H,Aspirantes!$G$1,FALSE))</f>
        <v/>
      </c>
      <c r="M151" s="726"/>
      <c r="N151" s="586"/>
      <c r="O151" s="1469" t="str">
        <f t="shared" si="10"/>
        <v/>
      </c>
      <c r="P151" s="1442"/>
      <c r="Q151" s="1469" t="str">
        <f>IF(F151&lt;&gt;0,IF(COUNTIF($F$19:$F$178,F151)&gt;$Q$2,IF(F151&lt;&gt;0,COUNTIF($F$19:F151,F151),""),""),"")</f>
        <v/>
      </c>
      <c r="R151" s="1469" t="str">
        <f t="shared" si="8"/>
        <v/>
      </c>
      <c r="S151" s="1442"/>
      <c r="T151" s="1442"/>
      <c r="U151" s="1442"/>
      <c r="V151" s="1442"/>
      <c r="W151" s="1442"/>
      <c r="X151" s="1442"/>
      <c r="Y151" s="1442"/>
      <c r="Z151" s="1442"/>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7.100000000000001" customHeight="1" x14ac:dyDescent="0.2">
      <c r="A152" s="1404" t="str">
        <f>CONCATENATE('01_Carga'!$M$5,"_",$I152)</f>
        <v>FI__134</v>
      </c>
      <c r="B152" s="1405"/>
      <c r="C152" s="1460" t="str">
        <f>IF('06_PresenLista'!L151&lt;&gt;"",'06_PresenLista'!L151,"")</f>
        <v/>
      </c>
      <c r="D152" s="1461" t="str">
        <f>'06_PresenLista'!Q151</f>
        <v/>
      </c>
      <c r="E152" s="1502" t="str">
        <f>IF(F152&lt;&gt;0,COUNTIF($F$19:F152,F152),"")</f>
        <v/>
      </c>
      <c r="F152" s="1725"/>
      <c r="G152" s="1841" t="str">
        <f t="shared" si="9"/>
        <v/>
      </c>
      <c r="H152" s="445"/>
      <c r="I152" s="1204">
        <v>134</v>
      </c>
      <c r="J152" s="723" t="str">
        <f>IF(ISERROR(VLOOKUP($A152,Aspirantes!$A:$H,Aspirantes!$E$1,FALSE)),"",VLOOKUP($A152,Aspirantes!$A:$H,Aspirantes!$E$1,FALSE))</f>
        <v/>
      </c>
      <c r="K152" s="724" t="str">
        <f>IF(ISERROR(VLOOKUP($A152,Aspirantes!$A:$H,Aspirantes!$F$1,FALSE)),"",VLOOKUP($A152,Aspirantes!$A:$H,Aspirantes!$F$1,FALSE))</f>
        <v/>
      </c>
      <c r="L152" s="725" t="str">
        <f>IF(ISERROR(VLOOKUP($A152,Aspirantes!$A:$H,Aspirantes!$G$1,FALSE)),"",VLOOKUP($A152,Aspirantes!$A:$H,Aspirantes!$G$1,FALSE))</f>
        <v/>
      </c>
      <c r="M152" s="726"/>
      <c r="N152" s="586"/>
      <c r="O152" s="1469" t="str">
        <f t="shared" si="10"/>
        <v/>
      </c>
      <c r="P152" s="1442"/>
      <c r="Q152" s="1469" t="str">
        <f>IF(F152&lt;&gt;0,IF(COUNTIF($F$19:$F$178,F152)&gt;$Q$2,IF(F152&lt;&gt;0,COUNTIF($F$19:F152,F152),""),""),"")</f>
        <v/>
      </c>
      <c r="R152" s="1469" t="str">
        <f t="shared" si="8"/>
        <v/>
      </c>
      <c r="S152" s="1442"/>
      <c r="T152" s="1442"/>
      <c r="U152" s="1442"/>
      <c r="V152" s="1442"/>
      <c r="W152" s="1442"/>
      <c r="X152" s="1442"/>
      <c r="Y152" s="1442"/>
      <c r="Z152" s="1442"/>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7.100000000000001" customHeight="1" x14ac:dyDescent="0.2">
      <c r="A153" s="1404" t="str">
        <f>CONCATENATE('01_Carga'!$M$5,"_",$I153)</f>
        <v>FI__135</v>
      </c>
      <c r="B153" s="1405"/>
      <c r="C153" s="1460" t="str">
        <f>IF('06_PresenLista'!L152&lt;&gt;"",'06_PresenLista'!L152,"")</f>
        <v/>
      </c>
      <c r="D153" s="1461" t="str">
        <f>'06_PresenLista'!Q152</f>
        <v/>
      </c>
      <c r="E153" s="1502" t="str">
        <f>IF(F153&lt;&gt;0,COUNTIF($F$19:F153,F153),"")</f>
        <v/>
      </c>
      <c r="F153" s="1725"/>
      <c r="G153" s="1841" t="str">
        <f t="shared" si="9"/>
        <v/>
      </c>
      <c r="H153" s="445"/>
      <c r="I153" s="1204">
        <v>135</v>
      </c>
      <c r="J153" s="723" t="str">
        <f>IF(ISERROR(VLOOKUP($A153,Aspirantes!$A:$H,Aspirantes!$E$1,FALSE)),"",VLOOKUP($A153,Aspirantes!$A:$H,Aspirantes!$E$1,FALSE))</f>
        <v/>
      </c>
      <c r="K153" s="724" t="str">
        <f>IF(ISERROR(VLOOKUP($A153,Aspirantes!$A:$H,Aspirantes!$F$1,FALSE)),"",VLOOKUP($A153,Aspirantes!$A:$H,Aspirantes!$F$1,FALSE))</f>
        <v/>
      </c>
      <c r="L153" s="725" t="str">
        <f>IF(ISERROR(VLOOKUP($A153,Aspirantes!$A:$H,Aspirantes!$G$1,FALSE)),"",VLOOKUP($A153,Aspirantes!$A:$H,Aspirantes!$G$1,FALSE))</f>
        <v/>
      </c>
      <c r="M153" s="726"/>
      <c r="N153" s="586"/>
      <c r="O153" s="1469" t="str">
        <f t="shared" si="10"/>
        <v/>
      </c>
      <c r="P153" s="1442"/>
      <c r="Q153" s="1469" t="str">
        <f>IF(F153&lt;&gt;0,IF(COUNTIF($F$19:$F$178,F153)&gt;$Q$2,IF(F153&lt;&gt;0,COUNTIF($F$19:F153,F153),""),""),"")</f>
        <v/>
      </c>
      <c r="R153" s="1469" t="str">
        <f t="shared" si="8"/>
        <v/>
      </c>
      <c r="S153" s="1442"/>
      <c r="T153" s="1442"/>
      <c r="U153" s="1442"/>
      <c r="V153" s="1442"/>
      <c r="W153" s="1442"/>
      <c r="X153" s="1442"/>
      <c r="Y153" s="1442"/>
      <c r="Z153" s="1442"/>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7.100000000000001" customHeight="1" x14ac:dyDescent="0.2">
      <c r="A154" s="1404" t="str">
        <f>CONCATENATE('01_Carga'!$M$5,"_",$I154)</f>
        <v>FI__136</v>
      </c>
      <c r="B154" s="1405"/>
      <c r="C154" s="1460" t="str">
        <f>IF('06_PresenLista'!L153&lt;&gt;"",'06_PresenLista'!L153,"")</f>
        <v/>
      </c>
      <c r="D154" s="1461" t="str">
        <f>'06_PresenLista'!Q153</f>
        <v/>
      </c>
      <c r="E154" s="1502" t="str">
        <f>IF(F154&lt;&gt;0,COUNTIF($F$19:F154,F154),"")</f>
        <v/>
      </c>
      <c r="F154" s="1725"/>
      <c r="G154" s="1841" t="str">
        <f t="shared" si="9"/>
        <v/>
      </c>
      <c r="H154" s="445"/>
      <c r="I154" s="1204">
        <v>136</v>
      </c>
      <c r="J154" s="723" t="str">
        <f>IF(ISERROR(VLOOKUP($A154,Aspirantes!$A:$H,Aspirantes!$E$1,FALSE)),"",VLOOKUP($A154,Aspirantes!$A:$H,Aspirantes!$E$1,FALSE))</f>
        <v/>
      </c>
      <c r="K154" s="724" t="str">
        <f>IF(ISERROR(VLOOKUP($A154,Aspirantes!$A:$H,Aspirantes!$F$1,FALSE)),"",VLOOKUP($A154,Aspirantes!$A:$H,Aspirantes!$F$1,FALSE))</f>
        <v/>
      </c>
      <c r="L154" s="725" t="str">
        <f>IF(ISERROR(VLOOKUP($A154,Aspirantes!$A:$H,Aspirantes!$G$1,FALSE)),"",VLOOKUP($A154,Aspirantes!$A:$H,Aspirantes!$G$1,FALSE))</f>
        <v/>
      </c>
      <c r="M154" s="726"/>
      <c r="N154" s="586"/>
      <c r="O154" s="1469" t="str">
        <f t="shared" si="10"/>
        <v/>
      </c>
      <c r="P154" s="1442"/>
      <c r="Q154" s="1469" t="str">
        <f>IF(F154&lt;&gt;0,IF(COUNTIF($F$19:$F$178,F154)&gt;$Q$2,IF(F154&lt;&gt;0,COUNTIF($F$19:F154,F154),""),""),"")</f>
        <v/>
      </c>
      <c r="R154" s="1469" t="str">
        <f t="shared" si="8"/>
        <v/>
      </c>
      <c r="S154" s="1442"/>
      <c r="T154" s="1442"/>
      <c r="U154" s="1442"/>
      <c r="V154" s="1442"/>
      <c r="W154" s="1442"/>
      <c r="X154" s="1442"/>
      <c r="Y154" s="1442"/>
      <c r="Z154" s="1442"/>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7.100000000000001" customHeight="1" x14ac:dyDescent="0.2">
      <c r="A155" s="1404" t="str">
        <f>CONCATENATE('01_Carga'!$M$5,"_",$I155)</f>
        <v>FI__137</v>
      </c>
      <c r="B155" s="1405"/>
      <c r="C155" s="1460" t="str">
        <f>IF('06_PresenLista'!L154&lt;&gt;"",'06_PresenLista'!L154,"")</f>
        <v/>
      </c>
      <c r="D155" s="1461" t="str">
        <f>'06_PresenLista'!Q154</f>
        <v/>
      </c>
      <c r="E155" s="1502" t="str">
        <f>IF(F155&lt;&gt;0,COUNTIF($F$19:F155,F155),"")</f>
        <v/>
      </c>
      <c r="F155" s="1725"/>
      <c r="G155" s="1841" t="str">
        <f t="shared" si="9"/>
        <v/>
      </c>
      <c r="H155" s="445"/>
      <c r="I155" s="1204">
        <v>137</v>
      </c>
      <c r="J155" s="723" t="str">
        <f>IF(ISERROR(VLOOKUP($A155,Aspirantes!$A:$H,Aspirantes!$E$1,FALSE)),"",VLOOKUP($A155,Aspirantes!$A:$H,Aspirantes!$E$1,FALSE))</f>
        <v/>
      </c>
      <c r="K155" s="724" t="str">
        <f>IF(ISERROR(VLOOKUP($A155,Aspirantes!$A:$H,Aspirantes!$F$1,FALSE)),"",VLOOKUP($A155,Aspirantes!$A:$H,Aspirantes!$F$1,FALSE))</f>
        <v/>
      </c>
      <c r="L155" s="725" t="str">
        <f>IF(ISERROR(VLOOKUP($A155,Aspirantes!$A:$H,Aspirantes!$G$1,FALSE)),"",VLOOKUP($A155,Aspirantes!$A:$H,Aspirantes!$G$1,FALSE))</f>
        <v/>
      </c>
      <c r="M155" s="726"/>
      <c r="N155" s="586"/>
      <c r="O155" s="1469" t="str">
        <f t="shared" si="10"/>
        <v/>
      </c>
      <c r="P155" s="1442"/>
      <c r="Q155" s="1469" t="str">
        <f>IF(F155&lt;&gt;0,IF(COUNTIF($F$19:$F$178,F155)&gt;$Q$2,IF(F155&lt;&gt;0,COUNTIF($F$19:F155,F155),""),""),"")</f>
        <v/>
      </c>
      <c r="R155" s="1469" t="str">
        <f t="shared" si="8"/>
        <v/>
      </c>
      <c r="S155" s="1442"/>
      <c r="T155" s="1442"/>
      <c r="U155" s="1442"/>
      <c r="V155" s="1442"/>
      <c r="W155" s="1442"/>
      <c r="X155" s="1442"/>
      <c r="Y155" s="1442"/>
      <c r="Z155" s="1442"/>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7.100000000000001" customHeight="1" x14ac:dyDescent="0.2">
      <c r="A156" s="1404" t="str">
        <f>CONCATENATE('01_Carga'!$M$5,"_",$I156)</f>
        <v>FI__138</v>
      </c>
      <c r="B156" s="1405"/>
      <c r="C156" s="1460" t="str">
        <f>IF('06_PresenLista'!L155&lt;&gt;"",'06_PresenLista'!L155,"")</f>
        <v/>
      </c>
      <c r="D156" s="1461" t="str">
        <f>'06_PresenLista'!Q155</f>
        <v/>
      </c>
      <c r="E156" s="1502" t="str">
        <f>IF(F156&lt;&gt;0,COUNTIF($F$19:F156,F156),"")</f>
        <v/>
      </c>
      <c r="F156" s="1725"/>
      <c r="G156" s="1841" t="str">
        <f t="shared" si="9"/>
        <v/>
      </c>
      <c r="H156" s="445"/>
      <c r="I156" s="1204">
        <v>138</v>
      </c>
      <c r="J156" s="723" t="str">
        <f>IF(ISERROR(VLOOKUP($A156,Aspirantes!$A:$H,Aspirantes!$E$1,FALSE)),"",VLOOKUP($A156,Aspirantes!$A:$H,Aspirantes!$E$1,FALSE))</f>
        <v/>
      </c>
      <c r="K156" s="724" t="str">
        <f>IF(ISERROR(VLOOKUP($A156,Aspirantes!$A:$H,Aspirantes!$F$1,FALSE)),"",VLOOKUP($A156,Aspirantes!$A:$H,Aspirantes!$F$1,FALSE))</f>
        <v/>
      </c>
      <c r="L156" s="725" t="str">
        <f>IF(ISERROR(VLOOKUP($A156,Aspirantes!$A:$H,Aspirantes!$G$1,FALSE)),"",VLOOKUP($A156,Aspirantes!$A:$H,Aspirantes!$G$1,FALSE))</f>
        <v/>
      </c>
      <c r="M156" s="726"/>
      <c r="N156" s="586"/>
      <c r="O156" s="1469" t="str">
        <f t="shared" si="10"/>
        <v/>
      </c>
      <c r="P156" s="1442"/>
      <c r="Q156" s="1469" t="str">
        <f>IF(F156&lt;&gt;0,IF(COUNTIF($F$19:$F$178,F156)&gt;$Q$2,IF(F156&lt;&gt;0,COUNTIF($F$19:F156,F156),""),""),"")</f>
        <v/>
      </c>
      <c r="R156" s="1469" t="str">
        <f t="shared" si="8"/>
        <v/>
      </c>
      <c r="S156" s="1442"/>
      <c r="T156" s="1442"/>
      <c r="U156" s="1442"/>
      <c r="V156" s="1442"/>
      <c r="W156" s="1442"/>
      <c r="X156" s="1442"/>
      <c r="Y156" s="1442"/>
      <c r="Z156" s="1442"/>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7.100000000000001" customHeight="1" x14ac:dyDescent="0.2">
      <c r="A157" s="1404" t="str">
        <f>CONCATENATE('01_Carga'!$M$5,"_",$I157)</f>
        <v>FI__139</v>
      </c>
      <c r="B157" s="1405"/>
      <c r="C157" s="1460" t="str">
        <f>IF('06_PresenLista'!L156&lt;&gt;"",'06_PresenLista'!L156,"")</f>
        <v/>
      </c>
      <c r="D157" s="1461" t="str">
        <f>'06_PresenLista'!Q156</f>
        <v/>
      </c>
      <c r="E157" s="1502" t="str">
        <f>IF(F157&lt;&gt;0,COUNTIF($F$19:F157,F157),"")</f>
        <v/>
      </c>
      <c r="F157" s="1725"/>
      <c r="G157" s="1841" t="str">
        <f t="shared" si="9"/>
        <v/>
      </c>
      <c r="H157" s="445"/>
      <c r="I157" s="1204">
        <v>139</v>
      </c>
      <c r="J157" s="723" t="str">
        <f>IF(ISERROR(VLOOKUP($A157,Aspirantes!$A:$H,Aspirantes!$E$1,FALSE)),"",VLOOKUP($A157,Aspirantes!$A:$H,Aspirantes!$E$1,FALSE))</f>
        <v/>
      </c>
      <c r="K157" s="724" t="str">
        <f>IF(ISERROR(VLOOKUP($A157,Aspirantes!$A:$H,Aspirantes!$F$1,FALSE)),"",VLOOKUP($A157,Aspirantes!$A:$H,Aspirantes!$F$1,FALSE))</f>
        <v/>
      </c>
      <c r="L157" s="725" t="str">
        <f>IF(ISERROR(VLOOKUP($A157,Aspirantes!$A:$H,Aspirantes!$G$1,FALSE)),"",VLOOKUP($A157,Aspirantes!$A:$H,Aspirantes!$G$1,FALSE))</f>
        <v/>
      </c>
      <c r="M157" s="726"/>
      <c r="N157" s="586"/>
      <c r="O157" s="1469" t="str">
        <f t="shared" si="10"/>
        <v/>
      </c>
      <c r="P157" s="1442"/>
      <c r="Q157" s="1469" t="str">
        <f>IF(F157&lt;&gt;0,IF(COUNTIF($F$19:$F$178,F157)&gt;$Q$2,IF(F157&lt;&gt;0,COUNTIF($F$19:F157,F157),""),""),"")</f>
        <v/>
      </c>
      <c r="R157" s="1469" t="str">
        <f t="shared" si="8"/>
        <v/>
      </c>
      <c r="S157" s="1442"/>
      <c r="T157" s="1442"/>
      <c r="U157" s="1442"/>
      <c r="V157" s="1442"/>
      <c r="W157" s="1442"/>
      <c r="X157" s="1442"/>
      <c r="Y157" s="1442"/>
      <c r="Z157" s="1442"/>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7.100000000000001" customHeight="1" x14ac:dyDescent="0.2">
      <c r="A158" s="1404" t="str">
        <f>CONCATENATE('01_Carga'!$M$5,"_",$I158)</f>
        <v>FI__140</v>
      </c>
      <c r="B158" s="1405"/>
      <c r="C158" s="1460" t="str">
        <f>IF('06_PresenLista'!L157&lt;&gt;"",'06_PresenLista'!L157,"")</f>
        <v/>
      </c>
      <c r="D158" s="1461" t="str">
        <f>'06_PresenLista'!Q157</f>
        <v/>
      </c>
      <c r="E158" s="1502" t="str">
        <f>IF(F158&lt;&gt;0,COUNTIF($F$19:F158,F158),"")</f>
        <v/>
      </c>
      <c r="F158" s="1725"/>
      <c r="G158" s="1841" t="str">
        <f t="shared" si="9"/>
        <v/>
      </c>
      <c r="H158" s="445"/>
      <c r="I158" s="1204">
        <v>140</v>
      </c>
      <c r="J158" s="723" t="str">
        <f>IF(ISERROR(VLOOKUP($A158,Aspirantes!$A:$H,Aspirantes!$E$1,FALSE)),"",VLOOKUP($A158,Aspirantes!$A:$H,Aspirantes!$E$1,FALSE))</f>
        <v/>
      </c>
      <c r="K158" s="724" t="str">
        <f>IF(ISERROR(VLOOKUP($A158,Aspirantes!$A:$H,Aspirantes!$F$1,FALSE)),"",VLOOKUP($A158,Aspirantes!$A:$H,Aspirantes!$F$1,FALSE))</f>
        <v/>
      </c>
      <c r="L158" s="725" t="str">
        <f>IF(ISERROR(VLOOKUP($A158,Aspirantes!$A:$H,Aspirantes!$G$1,FALSE)),"",VLOOKUP($A158,Aspirantes!$A:$H,Aspirantes!$G$1,FALSE))</f>
        <v/>
      </c>
      <c r="M158" s="726"/>
      <c r="N158" s="586"/>
      <c r="O158" s="1469" t="str">
        <f t="shared" si="10"/>
        <v/>
      </c>
      <c r="P158" s="1442"/>
      <c r="Q158" s="1469" t="str">
        <f>IF(F158&lt;&gt;0,IF(COUNTIF($F$19:$F$178,F158)&gt;$Q$2,IF(F158&lt;&gt;0,COUNTIF($F$19:F158,F158),""),""),"")</f>
        <v/>
      </c>
      <c r="R158" s="1469" t="str">
        <f t="shared" si="8"/>
        <v/>
      </c>
      <c r="S158" s="1442"/>
      <c r="T158" s="1442"/>
      <c r="U158" s="1442"/>
      <c r="V158" s="1442"/>
      <c r="W158" s="1442"/>
      <c r="X158" s="1442"/>
      <c r="Y158" s="1442"/>
      <c r="Z158" s="1442"/>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7.100000000000001" customHeight="1" x14ac:dyDescent="0.2">
      <c r="A159" s="1404" t="str">
        <f>CONCATENATE('01_Carga'!$M$5,"_",$I159)</f>
        <v>FI__141</v>
      </c>
      <c r="B159" s="1405"/>
      <c r="C159" s="1460" t="str">
        <f>IF('06_PresenLista'!L158&lt;&gt;"",'06_PresenLista'!L158,"")</f>
        <v/>
      </c>
      <c r="D159" s="1461" t="str">
        <f>'06_PresenLista'!Q158</f>
        <v/>
      </c>
      <c r="E159" s="1502" t="str">
        <f>IF(F159&lt;&gt;0,COUNTIF($F$19:F159,F159),"")</f>
        <v/>
      </c>
      <c r="F159" s="1725"/>
      <c r="G159" s="1841" t="str">
        <f t="shared" si="9"/>
        <v/>
      </c>
      <c r="H159" s="445"/>
      <c r="I159" s="1204">
        <v>141</v>
      </c>
      <c r="J159" s="723" t="str">
        <f>IF(ISERROR(VLOOKUP($A159,Aspirantes!$A:$H,Aspirantes!$E$1,FALSE)),"",VLOOKUP($A159,Aspirantes!$A:$H,Aspirantes!$E$1,FALSE))</f>
        <v/>
      </c>
      <c r="K159" s="724" t="str">
        <f>IF(ISERROR(VLOOKUP($A159,Aspirantes!$A:$H,Aspirantes!$F$1,FALSE)),"",VLOOKUP($A159,Aspirantes!$A:$H,Aspirantes!$F$1,FALSE))</f>
        <v/>
      </c>
      <c r="L159" s="725" t="str">
        <f>IF(ISERROR(VLOOKUP($A159,Aspirantes!$A:$H,Aspirantes!$G$1,FALSE)),"",VLOOKUP($A159,Aspirantes!$A:$H,Aspirantes!$G$1,FALSE))</f>
        <v/>
      </c>
      <c r="M159" s="726"/>
      <c r="N159" s="586"/>
      <c r="O159" s="1469" t="str">
        <f t="shared" si="10"/>
        <v/>
      </c>
      <c r="P159" s="1442"/>
      <c r="Q159" s="1469" t="str">
        <f>IF(F159&lt;&gt;0,IF(COUNTIF($F$19:$F$178,F159)&gt;$Q$2,IF(F159&lt;&gt;0,COUNTIF($F$19:F159,F159),""),""),"")</f>
        <v/>
      </c>
      <c r="R159" s="1469" t="str">
        <f t="shared" si="8"/>
        <v/>
      </c>
      <c r="S159" s="1442"/>
      <c r="T159" s="1442"/>
      <c r="U159" s="1442"/>
      <c r="V159" s="1442"/>
      <c r="W159" s="1442"/>
      <c r="X159" s="1442"/>
      <c r="Y159" s="1442"/>
      <c r="Z159" s="1442"/>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7.100000000000001" customHeight="1" x14ac:dyDescent="0.2">
      <c r="A160" s="1404" t="str">
        <f>CONCATENATE('01_Carga'!$M$5,"_",$I160)</f>
        <v>FI__142</v>
      </c>
      <c r="B160" s="1405"/>
      <c r="C160" s="1460" t="str">
        <f>IF('06_PresenLista'!L159&lt;&gt;"",'06_PresenLista'!L159,"")</f>
        <v/>
      </c>
      <c r="D160" s="1461" t="str">
        <f>'06_PresenLista'!Q159</f>
        <v/>
      </c>
      <c r="E160" s="1502" t="str">
        <f>IF(F160&lt;&gt;0,COUNTIF($F$19:F160,F160),"")</f>
        <v/>
      </c>
      <c r="F160" s="1725"/>
      <c r="G160" s="1841" t="str">
        <f t="shared" si="9"/>
        <v/>
      </c>
      <c r="H160" s="445"/>
      <c r="I160" s="1204">
        <v>142</v>
      </c>
      <c r="J160" s="723" t="str">
        <f>IF(ISERROR(VLOOKUP($A160,Aspirantes!$A:$H,Aspirantes!$E$1,FALSE)),"",VLOOKUP($A160,Aspirantes!$A:$H,Aspirantes!$E$1,FALSE))</f>
        <v/>
      </c>
      <c r="K160" s="724" t="str">
        <f>IF(ISERROR(VLOOKUP($A160,Aspirantes!$A:$H,Aspirantes!$F$1,FALSE)),"",VLOOKUP($A160,Aspirantes!$A:$H,Aspirantes!$F$1,FALSE))</f>
        <v/>
      </c>
      <c r="L160" s="725" t="str">
        <f>IF(ISERROR(VLOOKUP($A160,Aspirantes!$A:$H,Aspirantes!$G$1,FALSE)),"",VLOOKUP($A160,Aspirantes!$A:$H,Aspirantes!$G$1,FALSE))</f>
        <v/>
      </c>
      <c r="M160" s="726"/>
      <c r="N160" s="586"/>
      <c r="O160" s="1469" t="str">
        <f t="shared" si="10"/>
        <v/>
      </c>
      <c r="P160" s="1442"/>
      <c r="Q160" s="1469" t="str">
        <f>IF(F160&lt;&gt;0,IF(COUNTIF($F$19:$F$178,F160)&gt;$Q$2,IF(F160&lt;&gt;0,COUNTIF($F$19:F160,F160),""),""),"")</f>
        <v/>
      </c>
      <c r="R160" s="1469" t="str">
        <f t="shared" si="8"/>
        <v/>
      </c>
      <c r="S160" s="1442"/>
      <c r="T160" s="1442"/>
      <c r="U160" s="1442"/>
      <c r="V160" s="1442"/>
      <c r="W160" s="1442"/>
      <c r="X160" s="1442"/>
      <c r="Y160" s="1442"/>
      <c r="Z160" s="1442"/>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7.100000000000001" customHeight="1" x14ac:dyDescent="0.2">
      <c r="A161" s="1404" t="str">
        <f>CONCATENATE('01_Carga'!$M$5,"_",$I161)</f>
        <v>FI__143</v>
      </c>
      <c r="B161" s="1405"/>
      <c r="C161" s="1460" t="str">
        <f>IF('06_PresenLista'!L160&lt;&gt;"",'06_PresenLista'!L160,"")</f>
        <v/>
      </c>
      <c r="D161" s="1461" t="str">
        <f>'06_PresenLista'!Q160</f>
        <v/>
      </c>
      <c r="E161" s="1502" t="str">
        <f>IF(F161&lt;&gt;0,COUNTIF($F$19:F161,F161),"")</f>
        <v/>
      </c>
      <c r="F161" s="1725"/>
      <c r="G161" s="1841" t="str">
        <f t="shared" si="9"/>
        <v/>
      </c>
      <c r="H161" s="445"/>
      <c r="I161" s="1204">
        <v>143</v>
      </c>
      <c r="J161" s="723" t="str">
        <f>IF(ISERROR(VLOOKUP($A161,Aspirantes!$A:$H,Aspirantes!$E$1,FALSE)),"",VLOOKUP($A161,Aspirantes!$A:$H,Aspirantes!$E$1,FALSE))</f>
        <v/>
      </c>
      <c r="K161" s="724" t="str">
        <f>IF(ISERROR(VLOOKUP($A161,Aspirantes!$A:$H,Aspirantes!$F$1,FALSE)),"",VLOOKUP($A161,Aspirantes!$A:$H,Aspirantes!$F$1,FALSE))</f>
        <v/>
      </c>
      <c r="L161" s="725" t="str">
        <f>IF(ISERROR(VLOOKUP($A161,Aspirantes!$A:$H,Aspirantes!$G$1,FALSE)),"",VLOOKUP($A161,Aspirantes!$A:$H,Aspirantes!$G$1,FALSE))</f>
        <v/>
      </c>
      <c r="M161" s="726"/>
      <c r="N161" s="586"/>
      <c r="O161" s="1469" t="str">
        <f t="shared" si="10"/>
        <v/>
      </c>
      <c r="P161" s="1442"/>
      <c r="Q161" s="1469" t="str">
        <f>IF(F161&lt;&gt;0,IF(COUNTIF($F$19:$F$178,F161)&gt;$Q$2,IF(F161&lt;&gt;0,COUNTIF($F$19:F161,F161),""),""),"")</f>
        <v/>
      </c>
      <c r="R161" s="1469" t="str">
        <f t="shared" si="8"/>
        <v/>
      </c>
      <c r="S161" s="1442"/>
      <c r="T161" s="1442"/>
      <c r="U161" s="1442"/>
      <c r="V161" s="1442"/>
      <c r="W161" s="1442"/>
      <c r="X161" s="1442"/>
      <c r="Y161" s="1442"/>
      <c r="Z161" s="1442"/>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7.100000000000001" customHeight="1" x14ac:dyDescent="0.2">
      <c r="A162" s="1404" t="str">
        <f>CONCATENATE('01_Carga'!$M$5,"_",$I162)</f>
        <v>FI__144</v>
      </c>
      <c r="B162" s="1405"/>
      <c r="C162" s="1460" t="str">
        <f>IF('06_PresenLista'!L161&lt;&gt;"",'06_PresenLista'!L161,"")</f>
        <v/>
      </c>
      <c r="D162" s="1461" t="str">
        <f>'06_PresenLista'!Q161</f>
        <v/>
      </c>
      <c r="E162" s="1502" t="str">
        <f>IF(F162&lt;&gt;0,COUNTIF($F$19:F162,F162),"")</f>
        <v/>
      </c>
      <c r="F162" s="1725"/>
      <c r="G162" s="1841" t="str">
        <f t="shared" si="9"/>
        <v/>
      </c>
      <c r="H162" s="445"/>
      <c r="I162" s="1204">
        <v>144</v>
      </c>
      <c r="J162" s="723" t="str">
        <f>IF(ISERROR(VLOOKUP($A162,Aspirantes!$A:$H,Aspirantes!$E$1,FALSE)),"",VLOOKUP($A162,Aspirantes!$A:$H,Aspirantes!$E$1,FALSE))</f>
        <v/>
      </c>
      <c r="K162" s="724" t="str">
        <f>IF(ISERROR(VLOOKUP($A162,Aspirantes!$A:$H,Aspirantes!$F$1,FALSE)),"",VLOOKUP($A162,Aspirantes!$A:$H,Aspirantes!$F$1,FALSE))</f>
        <v/>
      </c>
      <c r="L162" s="725" t="str">
        <f>IF(ISERROR(VLOOKUP($A162,Aspirantes!$A:$H,Aspirantes!$G$1,FALSE)),"",VLOOKUP($A162,Aspirantes!$A:$H,Aspirantes!$G$1,FALSE))</f>
        <v/>
      </c>
      <c r="M162" s="726"/>
      <c r="N162" s="586"/>
      <c r="O162" s="1469" t="str">
        <f t="shared" si="10"/>
        <v/>
      </c>
      <c r="P162" s="1442"/>
      <c r="Q162" s="1469" t="str">
        <f>IF(F162&lt;&gt;0,IF(COUNTIF($F$19:$F$178,F162)&gt;$Q$2,IF(F162&lt;&gt;0,COUNTIF($F$19:F162,F162),""),""),"")</f>
        <v/>
      </c>
      <c r="R162" s="1469" t="str">
        <f t="shared" si="8"/>
        <v/>
      </c>
      <c r="S162" s="1442"/>
      <c r="T162" s="1442"/>
      <c r="U162" s="1442"/>
      <c r="V162" s="1442"/>
      <c r="W162" s="1442"/>
      <c r="X162" s="1442"/>
      <c r="Y162" s="1442"/>
      <c r="Z162" s="1442"/>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7.100000000000001" customHeight="1" x14ac:dyDescent="0.2">
      <c r="A163" s="1404" t="str">
        <f>CONCATENATE('01_Carga'!$M$5,"_",$I163)</f>
        <v>FI__145</v>
      </c>
      <c r="B163" s="1405"/>
      <c r="C163" s="1460" t="str">
        <f>IF('06_PresenLista'!L162&lt;&gt;"",'06_PresenLista'!L162,"")</f>
        <v/>
      </c>
      <c r="D163" s="1461" t="str">
        <f>'06_PresenLista'!Q162</f>
        <v/>
      </c>
      <c r="E163" s="1502" t="str">
        <f>IF(F163&lt;&gt;0,COUNTIF($F$19:F163,F163),"")</f>
        <v/>
      </c>
      <c r="F163" s="1725"/>
      <c r="G163" s="1841" t="str">
        <f t="shared" si="9"/>
        <v/>
      </c>
      <c r="H163" s="445"/>
      <c r="I163" s="1204">
        <v>145</v>
      </c>
      <c r="J163" s="723" t="str">
        <f>IF(ISERROR(VLOOKUP($A163,Aspirantes!$A:$H,Aspirantes!$E$1,FALSE)),"",VLOOKUP($A163,Aspirantes!$A:$H,Aspirantes!$E$1,FALSE))</f>
        <v/>
      </c>
      <c r="K163" s="724" t="str">
        <f>IF(ISERROR(VLOOKUP($A163,Aspirantes!$A:$H,Aspirantes!$F$1,FALSE)),"",VLOOKUP($A163,Aspirantes!$A:$H,Aspirantes!$F$1,FALSE))</f>
        <v/>
      </c>
      <c r="L163" s="725" t="str">
        <f>IF(ISERROR(VLOOKUP($A163,Aspirantes!$A:$H,Aspirantes!$G$1,FALSE)),"",VLOOKUP($A163,Aspirantes!$A:$H,Aspirantes!$G$1,FALSE))</f>
        <v/>
      </c>
      <c r="M163" s="726"/>
      <c r="N163" s="586"/>
      <c r="O163" s="1469" t="str">
        <f t="shared" si="10"/>
        <v/>
      </c>
      <c r="P163" s="1442"/>
      <c r="Q163" s="1469" t="str">
        <f>IF(F163&lt;&gt;0,IF(COUNTIF($F$19:$F$178,F163)&gt;$Q$2,IF(F163&lt;&gt;0,COUNTIF($F$19:F163,F163),""),""),"")</f>
        <v/>
      </c>
      <c r="R163" s="1469" t="str">
        <f t="shared" si="8"/>
        <v/>
      </c>
      <c r="S163" s="1442"/>
      <c r="T163" s="1442"/>
      <c r="U163" s="1442"/>
      <c r="V163" s="1442"/>
      <c r="W163" s="1442"/>
      <c r="X163" s="1442"/>
      <c r="Y163" s="1442"/>
      <c r="Z163" s="1442"/>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7.100000000000001" customHeight="1" x14ac:dyDescent="0.2">
      <c r="A164" s="1404" t="str">
        <f>CONCATENATE('01_Carga'!$M$5,"_",$I164)</f>
        <v>FI__146</v>
      </c>
      <c r="B164" s="1405"/>
      <c r="C164" s="1460" t="str">
        <f>IF('06_PresenLista'!L163&lt;&gt;"",'06_PresenLista'!L163,"")</f>
        <v/>
      </c>
      <c r="D164" s="1461" t="str">
        <f>'06_PresenLista'!Q163</f>
        <v/>
      </c>
      <c r="E164" s="1502" t="str">
        <f>IF(F164&lt;&gt;0,COUNTIF($F$19:F164,F164),"")</f>
        <v/>
      </c>
      <c r="F164" s="1725"/>
      <c r="G164" s="1841" t="str">
        <f t="shared" si="9"/>
        <v/>
      </c>
      <c r="H164" s="445"/>
      <c r="I164" s="1204">
        <v>146</v>
      </c>
      <c r="J164" s="723" t="str">
        <f>IF(ISERROR(VLOOKUP($A164,Aspirantes!$A:$H,Aspirantes!$E$1,FALSE)),"",VLOOKUP($A164,Aspirantes!$A:$H,Aspirantes!$E$1,FALSE))</f>
        <v/>
      </c>
      <c r="K164" s="724" t="str">
        <f>IF(ISERROR(VLOOKUP($A164,Aspirantes!$A:$H,Aspirantes!$F$1,FALSE)),"",VLOOKUP($A164,Aspirantes!$A:$H,Aspirantes!$F$1,FALSE))</f>
        <v/>
      </c>
      <c r="L164" s="725" t="str">
        <f>IF(ISERROR(VLOOKUP($A164,Aspirantes!$A:$H,Aspirantes!$G$1,FALSE)),"",VLOOKUP($A164,Aspirantes!$A:$H,Aspirantes!$G$1,FALSE))</f>
        <v/>
      </c>
      <c r="M164" s="726"/>
      <c r="N164" s="586"/>
      <c r="O164" s="1469" t="str">
        <f t="shared" si="10"/>
        <v/>
      </c>
      <c r="P164" s="1442"/>
      <c r="Q164" s="1469" t="str">
        <f>IF(F164&lt;&gt;0,IF(COUNTIF($F$19:$F$178,F164)&gt;$Q$2,IF(F164&lt;&gt;0,COUNTIF($F$19:F164,F164),""),""),"")</f>
        <v/>
      </c>
      <c r="R164" s="1469" t="str">
        <f t="shared" si="8"/>
        <v/>
      </c>
      <c r="S164" s="1442"/>
      <c r="T164" s="1442"/>
      <c r="U164" s="1442"/>
      <c r="V164" s="1442"/>
      <c r="W164" s="1442"/>
      <c r="X164" s="1442"/>
      <c r="Y164" s="1442"/>
      <c r="Z164" s="1442"/>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7.100000000000001" customHeight="1" x14ac:dyDescent="0.2">
      <c r="A165" s="1404" t="str">
        <f>CONCATENATE('01_Carga'!$M$5,"_",$I165)</f>
        <v>FI__147</v>
      </c>
      <c r="B165" s="1405"/>
      <c r="C165" s="1460" t="str">
        <f>IF('06_PresenLista'!L164&lt;&gt;"",'06_PresenLista'!L164,"")</f>
        <v/>
      </c>
      <c r="D165" s="1461" t="str">
        <f>'06_PresenLista'!Q164</f>
        <v/>
      </c>
      <c r="E165" s="1502" t="str">
        <f>IF(F165&lt;&gt;0,COUNTIF($F$19:F165,F165),"")</f>
        <v/>
      </c>
      <c r="F165" s="1725"/>
      <c r="G165" s="1841" t="str">
        <f t="shared" si="9"/>
        <v/>
      </c>
      <c r="H165" s="445"/>
      <c r="I165" s="1204">
        <v>147</v>
      </c>
      <c r="J165" s="723" t="str">
        <f>IF(ISERROR(VLOOKUP($A165,Aspirantes!$A:$H,Aspirantes!$E$1,FALSE)),"",VLOOKUP($A165,Aspirantes!$A:$H,Aspirantes!$E$1,FALSE))</f>
        <v/>
      </c>
      <c r="K165" s="724" t="str">
        <f>IF(ISERROR(VLOOKUP($A165,Aspirantes!$A:$H,Aspirantes!$F$1,FALSE)),"",VLOOKUP($A165,Aspirantes!$A:$H,Aspirantes!$F$1,FALSE))</f>
        <v/>
      </c>
      <c r="L165" s="725" t="str">
        <f>IF(ISERROR(VLOOKUP($A165,Aspirantes!$A:$H,Aspirantes!$G$1,FALSE)),"",VLOOKUP($A165,Aspirantes!$A:$H,Aspirantes!$G$1,FALSE))</f>
        <v/>
      </c>
      <c r="M165" s="726"/>
      <c r="N165" s="586"/>
      <c r="O165" s="1469" t="str">
        <f t="shared" si="10"/>
        <v/>
      </c>
      <c r="P165" s="1442"/>
      <c r="Q165" s="1469" t="str">
        <f>IF(F165&lt;&gt;0,IF(COUNTIF($F$19:$F$178,F165)&gt;$Q$2,IF(F165&lt;&gt;0,COUNTIF($F$19:F165,F165),""),""),"")</f>
        <v/>
      </c>
      <c r="R165" s="1469" t="str">
        <f t="shared" si="8"/>
        <v/>
      </c>
      <c r="S165" s="1442"/>
      <c r="T165" s="1442"/>
      <c r="U165" s="1442"/>
      <c r="V165" s="1442"/>
      <c r="W165" s="1442"/>
      <c r="X165" s="1442"/>
      <c r="Y165" s="1442"/>
      <c r="Z165" s="1442"/>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7.100000000000001" customHeight="1" x14ac:dyDescent="0.2">
      <c r="A166" s="1404" t="str">
        <f>CONCATENATE('01_Carga'!$M$5,"_",$I166)</f>
        <v>FI__148</v>
      </c>
      <c r="B166" s="1405"/>
      <c r="C166" s="1460" t="str">
        <f>IF('06_PresenLista'!L165&lt;&gt;"",'06_PresenLista'!L165,"")</f>
        <v/>
      </c>
      <c r="D166" s="1461" t="str">
        <f>'06_PresenLista'!Q165</f>
        <v/>
      </c>
      <c r="E166" s="1502" t="str">
        <f>IF(F166&lt;&gt;0,COUNTIF($F$19:F166,F166),"")</f>
        <v/>
      </c>
      <c r="F166" s="1725"/>
      <c r="G166" s="1841" t="str">
        <f t="shared" si="9"/>
        <v/>
      </c>
      <c r="H166" s="445"/>
      <c r="I166" s="1204">
        <v>148</v>
      </c>
      <c r="J166" s="723" t="str">
        <f>IF(ISERROR(VLOOKUP($A166,Aspirantes!$A:$H,Aspirantes!$E$1,FALSE)),"",VLOOKUP($A166,Aspirantes!$A:$H,Aspirantes!$E$1,FALSE))</f>
        <v/>
      </c>
      <c r="K166" s="724" t="str">
        <f>IF(ISERROR(VLOOKUP($A166,Aspirantes!$A:$H,Aspirantes!$F$1,FALSE)),"",VLOOKUP($A166,Aspirantes!$A:$H,Aspirantes!$F$1,FALSE))</f>
        <v/>
      </c>
      <c r="L166" s="725" t="str">
        <f>IF(ISERROR(VLOOKUP($A166,Aspirantes!$A:$H,Aspirantes!$G$1,FALSE)),"",VLOOKUP($A166,Aspirantes!$A:$H,Aspirantes!$G$1,FALSE))</f>
        <v/>
      </c>
      <c r="M166" s="726"/>
      <c r="N166" s="586"/>
      <c r="O166" s="1469" t="str">
        <f t="shared" si="10"/>
        <v/>
      </c>
      <c r="P166" s="1442"/>
      <c r="Q166" s="1469" t="str">
        <f>IF(F166&lt;&gt;0,IF(COUNTIF($F$19:$F$178,F166)&gt;$Q$2,IF(F166&lt;&gt;0,COUNTIF($F$19:F166,F166),""),""),"")</f>
        <v/>
      </c>
      <c r="R166" s="1469" t="str">
        <f t="shared" si="8"/>
        <v/>
      </c>
      <c r="S166" s="1442"/>
      <c r="T166" s="1442"/>
      <c r="U166" s="1442"/>
      <c r="V166" s="1442"/>
      <c r="W166" s="1442"/>
      <c r="X166" s="1442"/>
      <c r="Y166" s="1442"/>
      <c r="Z166" s="1442"/>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7.100000000000001" customHeight="1" x14ac:dyDescent="0.2">
      <c r="A167" s="1404" t="str">
        <f>CONCATENATE('01_Carga'!$M$5,"_",$I167)</f>
        <v>FI__149</v>
      </c>
      <c r="B167" s="1405"/>
      <c r="C167" s="1460" t="str">
        <f>IF('06_PresenLista'!L166&lt;&gt;"",'06_PresenLista'!L166,"")</f>
        <v/>
      </c>
      <c r="D167" s="1461" t="str">
        <f>'06_PresenLista'!Q166</f>
        <v/>
      </c>
      <c r="E167" s="1502" t="str">
        <f>IF(F167&lt;&gt;0,COUNTIF($F$19:F167,F167),"")</f>
        <v/>
      </c>
      <c r="F167" s="1725"/>
      <c r="G167" s="1841" t="str">
        <f t="shared" si="9"/>
        <v/>
      </c>
      <c r="H167" s="445"/>
      <c r="I167" s="1204">
        <v>149</v>
      </c>
      <c r="J167" s="723" t="str">
        <f>IF(ISERROR(VLOOKUP($A167,Aspirantes!$A:$H,Aspirantes!$E$1,FALSE)),"",VLOOKUP($A167,Aspirantes!$A:$H,Aspirantes!$E$1,FALSE))</f>
        <v/>
      </c>
      <c r="K167" s="724" t="str">
        <f>IF(ISERROR(VLOOKUP($A167,Aspirantes!$A:$H,Aspirantes!$F$1,FALSE)),"",VLOOKUP($A167,Aspirantes!$A:$H,Aspirantes!$F$1,FALSE))</f>
        <v/>
      </c>
      <c r="L167" s="725" t="str">
        <f>IF(ISERROR(VLOOKUP($A167,Aspirantes!$A:$H,Aspirantes!$G$1,FALSE)),"",VLOOKUP($A167,Aspirantes!$A:$H,Aspirantes!$G$1,FALSE))</f>
        <v/>
      </c>
      <c r="M167" s="726"/>
      <c r="N167" s="586"/>
      <c r="O167" s="1469" t="str">
        <f t="shared" si="10"/>
        <v/>
      </c>
      <c r="P167" s="1442"/>
      <c r="Q167" s="1469" t="str">
        <f>IF(F167&lt;&gt;0,IF(COUNTIF($F$19:$F$178,F167)&gt;$Q$2,IF(F167&lt;&gt;0,COUNTIF($F$19:F167,F167),""),""),"")</f>
        <v/>
      </c>
      <c r="R167" s="1469" t="str">
        <f t="shared" si="8"/>
        <v/>
      </c>
      <c r="S167" s="1442"/>
      <c r="T167" s="1442"/>
      <c r="U167" s="1442"/>
      <c r="V167" s="1442"/>
      <c r="W167" s="1442"/>
      <c r="X167" s="1442"/>
      <c r="Y167" s="1442"/>
      <c r="Z167" s="1442"/>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7.100000000000001" customHeight="1" x14ac:dyDescent="0.2">
      <c r="A168" s="1404" t="str">
        <f>CONCATENATE('01_Carga'!$M$5,"_",$I168)</f>
        <v>FI__150</v>
      </c>
      <c r="B168" s="1405"/>
      <c r="C168" s="1460" t="str">
        <f>IF('06_PresenLista'!L167&lt;&gt;"",'06_PresenLista'!L167,"")</f>
        <v/>
      </c>
      <c r="D168" s="1461" t="str">
        <f>'06_PresenLista'!Q167</f>
        <v/>
      </c>
      <c r="E168" s="1502" t="str">
        <f>IF(F168&lt;&gt;0,COUNTIF($F$19:F168,F168),"")</f>
        <v/>
      </c>
      <c r="F168" s="1725"/>
      <c r="G168" s="1841" t="str">
        <f t="shared" si="9"/>
        <v/>
      </c>
      <c r="H168" s="445"/>
      <c r="I168" s="1204">
        <v>150</v>
      </c>
      <c r="J168" s="723" t="str">
        <f>IF(ISERROR(VLOOKUP($A168,Aspirantes!$A:$H,Aspirantes!$E$1,FALSE)),"",VLOOKUP($A168,Aspirantes!$A:$H,Aspirantes!$E$1,FALSE))</f>
        <v/>
      </c>
      <c r="K168" s="724" t="str">
        <f>IF(ISERROR(VLOOKUP($A168,Aspirantes!$A:$H,Aspirantes!$F$1,FALSE)),"",VLOOKUP($A168,Aspirantes!$A:$H,Aspirantes!$F$1,FALSE))</f>
        <v/>
      </c>
      <c r="L168" s="725" t="str">
        <f>IF(ISERROR(VLOOKUP($A168,Aspirantes!$A:$H,Aspirantes!$G$1,FALSE)),"",VLOOKUP($A168,Aspirantes!$A:$H,Aspirantes!$G$1,FALSE))</f>
        <v/>
      </c>
      <c r="M168" s="726"/>
      <c r="N168" s="586"/>
      <c r="O168" s="1469" t="str">
        <f t="shared" si="10"/>
        <v/>
      </c>
      <c r="P168" s="1442"/>
      <c r="Q168" s="1469" t="str">
        <f>IF(F168&lt;&gt;0,IF(COUNTIF($F$19:$F$178,F168)&gt;$Q$2,IF(F168&lt;&gt;0,COUNTIF($F$19:F168,F168),""),""),"")</f>
        <v/>
      </c>
      <c r="R168" s="1469" t="str">
        <f t="shared" si="8"/>
        <v/>
      </c>
      <c r="S168" s="1442"/>
      <c r="T168" s="1442"/>
      <c r="U168" s="1442"/>
      <c r="V168" s="1442"/>
      <c r="W168" s="1442"/>
      <c r="X168" s="1442"/>
      <c r="Y168" s="1442"/>
      <c r="Z168" s="1442"/>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7.100000000000001" customHeight="1" x14ac:dyDescent="0.2">
      <c r="A169" s="1404" t="str">
        <f>CONCATENATE('01_Carga'!$M$5,"_",$I169)</f>
        <v>FI__151</v>
      </c>
      <c r="B169" s="1405"/>
      <c r="C169" s="1460" t="str">
        <f>IF('06_PresenLista'!L168&lt;&gt;"",'06_PresenLista'!L168,"")</f>
        <v/>
      </c>
      <c r="D169" s="1461" t="str">
        <f>'06_PresenLista'!Q168</f>
        <v/>
      </c>
      <c r="E169" s="1502" t="str">
        <f>IF(F169&lt;&gt;0,COUNTIF($F$19:F169,F169),"")</f>
        <v/>
      </c>
      <c r="F169" s="1725"/>
      <c r="G169" s="1841" t="str">
        <f t="shared" si="9"/>
        <v/>
      </c>
      <c r="H169" s="445"/>
      <c r="I169" s="1204">
        <v>151</v>
      </c>
      <c r="J169" s="723" t="str">
        <f>IF(VLOOKUP($A169,'03_Extras'!$A$18:$I$27,'03_Extras'!$F$16,FALSE)&lt;&gt;"",VLOOKUP($A169,'03_Extras'!$A$18:$I$27,'03_Extras'!$F$16,FALSE),"")</f>
        <v/>
      </c>
      <c r="K169" s="724" t="str">
        <f>IF(VLOOKUP($A169,'03_Extras'!$A$18:$I$27,'03_Extras'!$G$16,FALSE)&lt;&gt;"",VLOOKUP($A169,'03_Extras'!$A$18:$I$27,'03_Extras'!$G$16,FALSE),"")</f>
        <v/>
      </c>
      <c r="L169" s="725" t="str">
        <f>IF(VLOOKUP($A169,'03_Extras'!$A$18:$I$27,'03_Extras'!$H$16,FALSE)&lt;&gt;"",VLOOKUP($A169,'03_Extras'!$A$18:$I$27,'03_Extras'!$H$16,FALSE),"")</f>
        <v/>
      </c>
      <c r="M169" s="726"/>
      <c r="N169" s="613" t="str">
        <f>IF(K169&lt;&gt;"","*","")</f>
        <v/>
      </c>
      <c r="O169" s="1469" t="str">
        <f t="shared" ref="O169:O178" si="11">IF(AND(C169="NO",F169&lt;&gt;0),1,"")</f>
        <v/>
      </c>
      <c r="P169" s="1442"/>
      <c r="Q169" s="1469" t="str">
        <f>IF(F169&lt;&gt;0,IF(COUNTIF($F$19:$F$178,F169)&gt;$Q$2,IF(F169&lt;&gt;0,COUNTIF($F$19:F169,F169),""),""),"")</f>
        <v/>
      </c>
      <c r="R169" s="1469" t="str">
        <f t="shared" si="8"/>
        <v/>
      </c>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7.100000000000001" customHeight="1" x14ac:dyDescent="0.2">
      <c r="A170" s="1404" t="str">
        <f>CONCATENATE('01_Carga'!$M$5,"_",$I170)</f>
        <v>FI__152</v>
      </c>
      <c r="B170" s="1405"/>
      <c r="C170" s="1460" t="str">
        <f>IF('06_PresenLista'!L169&lt;&gt;"",'06_PresenLista'!L169,"")</f>
        <v/>
      </c>
      <c r="D170" s="1461" t="str">
        <f>'06_PresenLista'!Q169</f>
        <v/>
      </c>
      <c r="E170" s="1502" t="str">
        <f>IF(F170&lt;&gt;0,COUNTIF($F$19:F170,F170),"")</f>
        <v/>
      </c>
      <c r="F170" s="1725"/>
      <c r="G170" s="1841" t="str">
        <f t="shared" si="9"/>
        <v/>
      </c>
      <c r="H170" s="445"/>
      <c r="I170" s="1204">
        <v>152</v>
      </c>
      <c r="J170" s="723" t="str">
        <f>IF(VLOOKUP($A170,'03_Extras'!$A$18:$I$27,'03_Extras'!$F$16,FALSE)&lt;&gt;"",VLOOKUP($A170,'03_Extras'!$A$18:$I$27,'03_Extras'!$F$16,FALSE),"")</f>
        <v/>
      </c>
      <c r="K170" s="724" t="str">
        <f>IF(VLOOKUP($A170,'03_Extras'!$A$18:$I$27,'03_Extras'!$G$16,FALSE)&lt;&gt;"",VLOOKUP($A170,'03_Extras'!$A$18:$I$27,'03_Extras'!$G$16,FALSE),"")</f>
        <v/>
      </c>
      <c r="L170" s="725" t="str">
        <f>IF(VLOOKUP($A170,'03_Extras'!$A$18:$I$27,'03_Extras'!$H$16,FALSE)&lt;&gt;"",VLOOKUP($A170,'03_Extras'!$A$18:$I$27,'03_Extras'!$H$16,FALSE),"")</f>
        <v/>
      </c>
      <c r="M170" s="726"/>
      <c r="N170" s="613" t="str">
        <f t="shared" ref="N170:N178" si="12">IF(K170&lt;&gt;"","*","")</f>
        <v/>
      </c>
      <c r="O170" s="1469" t="str">
        <f t="shared" si="11"/>
        <v/>
      </c>
      <c r="P170" s="1442"/>
      <c r="Q170" s="1469" t="str">
        <f>IF(F170&lt;&gt;0,IF(COUNTIF($F$19:$F$178,F170)&gt;$Q$2,IF(F170&lt;&gt;0,COUNTIF($F$19:F170,F170),""),""),"")</f>
        <v/>
      </c>
      <c r="R170" s="1469" t="str">
        <f t="shared" si="8"/>
        <v/>
      </c>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7.100000000000001" customHeight="1" x14ac:dyDescent="0.2">
      <c r="A171" s="1404" t="str">
        <f>CONCATENATE('01_Carga'!$M$5,"_",$I171)</f>
        <v>FI__153</v>
      </c>
      <c r="B171" s="1405"/>
      <c r="C171" s="1460" t="str">
        <f>IF('06_PresenLista'!L170&lt;&gt;"",'06_PresenLista'!L170,"")</f>
        <v/>
      </c>
      <c r="D171" s="1461" t="str">
        <f>'06_PresenLista'!Q170</f>
        <v/>
      </c>
      <c r="E171" s="1502" t="str">
        <f>IF(F171&lt;&gt;0,COUNTIF($F$19:F171,F171),"")</f>
        <v/>
      </c>
      <c r="F171" s="1725"/>
      <c r="G171" s="1841" t="str">
        <f t="shared" si="9"/>
        <v/>
      </c>
      <c r="H171" s="445"/>
      <c r="I171" s="1204">
        <v>153</v>
      </c>
      <c r="J171" s="723" t="str">
        <f>IF(VLOOKUP($A171,'03_Extras'!$A$18:$I$27,'03_Extras'!$F$16,FALSE)&lt;&gt;"",VLOOKUP($A171,'03_Extras'!$A$18:$I$27,'03_Extras'!$F$16,FALSE),"")</f>
        <v/>
      </c>
      <c r="K171" s="724" t="str">
        <f>IF(VLOOKUP($A171,'03_Extras'!$A$18:$I$27,'03_Extras'!$G$16,FALSE)&lt;&gt;"",VLOOKUP($A171,'03_Extras'!$A$18:$I$27,'03_Extras'!$G$16,FALSE),"")</f>
        <v/>
      </c>
      <c r="L171" s="725" t="str">
        <f>IF(VLOOKUP($A171,'03_Extras'!$A$18:$I$27,'03_Extras'!$H$16,FALSE)&lt;&gt;"",VLOOKUP($A171,'03_Extras'!$A$18:$I$27,'03_Extras'!$H$16,FALSE),"")</f>
        <v/>
      </c>
      <c r="M171" s="726"/>
      <c r="N171" s="613" t="str">
        <f t="shared" si="12"/>
        <v/>
      </c>
      <c r="O171" s="1469" t="str">
        <f t="shared" si="11"/>
        <v/>
      </c>
      <c r="P171" s="1442"/>
      <c r="Q171" s="1469" t="str">
        <f>IF(F171&lt;&gt;0,IF(COUNTIF($F$19:$F$178,F171)&gt;$Q$2,IF(F171&lt;&gt;0,COUNTIF($F$19:F171,F171),""),""),"")</f>
        <v/>
      </c>
      <c r="R171" s="1469" t="str">
        <f t="shared" si="8"/>
        <v/>
      </c>
      <c r="S171" s="1442"/>
      <c r="T171" s="1442"/>
      <c r="U171" s="1442"/>
      <c r="V171" s="1442"/>
      <c r="W171" s="1442"/>
      <c r="X171" s="1442"/>
      <c r="Y171" s="1442"/>
      <c r="Z171" s="1442"/>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7.100000000000001" customHeight="1" x14ac:dyDescent="0.2">
      <c r="A172" s="1404" t="str">
        <f>CONCATENATE('01_Carga'!$M$5,"_",$I172)</f>
        <v>FI__154</v>
      </c>
      <c r="B172" s="1405"/>
      <c r="C172" s="1460" t="str">
        <f>IF('06_PresenLista'!L171&lt;&gt;"",'06_PresenLista'!L171,"")</f>
        <v/>
      </c>
      <c r="D172" s="1461" t="str">
        <f>'06_PresenLista'!Q171</f>
        <v/>
      </c>
      <c r="E172" s="1502" t="str">
        <f>IF(F172&lt;&gt;0,COUNTIF($F$19:F172,F172),"")</f>
        <v/>
      </c>
      <c r="F172" s="1725"/>
      <c r="G172" s="1841" t="str">
        <f t="shared" si="9"/>
        <v/>
      </c>
      <c r="H172" s="445"/>
      <c r="I172" s="1204">
        <v>154</v>
      </c>
      <c r="J172" s="723" t="str">
        <f>IF(VLOOKUP($A172,'03_Extras'!$A$18:$I$27,'03_Extras'!$F$16,FALSE)&lt;&gt;"",VLOOKUP($A172,'03_Extras'!$A$18:$I$27,'03_Extras'!$F$16,FALSE),"")</f>
        <v/>
      </c>
      <c r="K172" s="724" t="str">
        <f>IF(VLOOKUP($A172,'03_Extras'!$A$18:$I$27,'03_Extras'!$G$16,FALSE)&lt;&gt;"",VLOOKUP($A172,'03_Extras'!$A$18:$I$27,'03_Extras'!$G$16,FALSE),"")</f>
        <v/>
      </c>
      <c r="L172" s="725" t="str">
        <f>IF(VLOOKUP($A172,'03_Extras'!$A$18:$I$27,'03_Extras'!$H$16,FALSE)&lt;&gt;"",VLOOKUP($A172,'03_Extras'!$A$18:$I$27,'03_Extras'!$H$16,FALSE),"")</f>
        <v/>
      </c>
      <c r="M172" s="726"/>
      <c r="N172" s="613" t="str">
        <f t="shared" si="12"/>
        <v/>
      </c>
      <c r="O172" s="1469" t="str">
        <f t="shared" si="11"/>
        <v/>
      </c>
      <c r="P172" s="1442"/>
      <c r="Q172" s="1469" t="str">
        <f>IF(F172&lt;&gt;0,IF(COUNTIF($F$19:$F$178,F172)&gt;$Q$2,IF(F172&lt;&gt;0,COUNTIF($F$19:F172,F172),""),""),"")</f>
        <v/>
      </c>
      <c r="R172" s="1469" t="str">
        <f t="shared" si="8"/>
        <v/>
      </c>
      <c r="S172" s="1442"/>
      <c r="T172" s="1442"/>
      <c r="U172" s="1442"/>
      <c r="V172" s="1442"/>
      <c r="W172" s="1442"/>
      <c r="X172" s="1442"/>
      <c r="Y172" s="1442"/>
      <c r="Z172" s="1442"/>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7.100000000000001" customHeight="1" x14ac:dyDescent="0.2">
      <c r="A173" s="1404" t="str">
        <f>CONCATENATE('01_Carga'!$M$5,"_",$I173)</f>
        <v>FI__155</v>
      </c>
      <c r="B173" s="1405"/>
      <c r="C173" s="1460" t="str">
        <f>IF('06_PresenLista'!L172&lt;&gt;"",'06_PresenLista'!L172,"")</f>
        <v/>
      </c>
      <c r="D173" s="1461" t="str">
        <f>'06_PresenLista'!Q172</f>
        <v/>
      </c>
      <c r="E173" s="1502" t="str">
        <f>IF(F173&lt;&gt;0,COUNTIF($F$19:F173,F173),"")</f>
        <v/>
      </c>
      <c r="F173" s="1725"/>
      <c r="G173" s="1841" t="str">
        <f t="shared" si="9"/>
        <v/>
      </c>
      <c r="H173" s="445"/>
      <c r="I173" s="1204">
        <v>155</v>
      </c>
      <c r="J173" s="723" t="str">
        <f>IF(VLOOKUP($A173,'03_Extras'!$A$18:$I$27,'03_Extras'!$F$16,FALSE)&lt;&gt;"",VLOOKUP($A173,'03_Extras'!$A$18:$I$27,'03_Extras'!$F$16,FALSE),"")</f>
        <v/>
      </c>
      <c r="K173" s="724" t="str">
        <f>IF(VLOOKUP($A173,'03_Extras'!$A$18:$I$27,'03_Extras'!$G$16,FALSE)&lt;&gt;"",VLOOKUP($A173,'03_Extras'!$A$18:$I$27,'03_Extras'!$G$16,FALSE),"")</f>
        <v/>
      </c>
      <c r="L173" s="725" t="str">
        <f>IF(VLOOKUP($A173,'03_Extras'!$A$18:$I$27,'03_Extras'!$H$16,FALSE)&lt;&gt;"",VLOOKUP($A173,'03_Extras'!$A$18:$I$27,'03_Extras'!$H$16,FALSE),"")</f>
        <v/>
      </c>
      <c r="M173" s="726"/>
      <c r="N173" s="613" t="str">
        <f t="shared" si="12"/>
        <v/>
      </c>
      <c r="O173" s="1469" t="str">
        <f t="shared" si="11"/>
        <v/>
      </c>
      <c r="P173" s="1442"/>
      <c r="Q173" s="1469" t="str">
        <f>IF(F173&lt;&gt;0,IF(COUNTIF($F$19:$F$178,F173)&gt;$Q$2,IF(F173&lt;&gt;0,COUNTIF($F$19:F173,F173),""),""),"")</f>
        <v/>
      </c>
      <c r="R173" s="1469" t="str">
        <f t="shared" si="8"/>
        <v/>
      </c>
      <c r="S173" s="1442"/>
      <c r="T173" s="1442"/>
      <c r="U173" s="1442"/>
      <c r="V173" s="1442"/>
      <c r="W173" s="1442"/>
      <c r="X173" s="1442"/>
      <c r="Y173" s="1442"/>
      <c r="Z173" s="1442"/>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17.100000000000001" customHeight="1" x14ac:dyDescent="0.2">
      <c r="A174" s="1404" t="str">
        <f>CONCATENATE('01_Carga'!$M$5,"_",$I174)</f>
        <v>FI__156</v>
      </c>
      <c r="B174" s="1405"/>
      <c r="C174" s="1460" t="str">
        <f>IF('06_PresenLista'!L173&lt;&gt;"",'06_PresenLista'!L173,"")</f>
        <v/>
      </c>
      <c r="D174" s="1461" t="str">
        <f>'06_PresenLista'!Q173</f>
        <v/>
      </c>
      <c r="E174" s="1502" t="str">
        <f>IF(F174&lt;&gt;0,COUNTIF($F$19:F174,F174),"")</f>
        <v/>
      </c>
      <c r="F174" s="1725"/>
      <c r="G174" s="1841" t="str">
        <f t="shared" si="9"/>
        <v/>
      </c>
      <c r="H174" s="445"/>
      <c r="I174" s="1204">
        <v>156</v>
      </c>
      <c r="J174" s="723" t="str">
        <f>IF(VLOOKUP($A174,'03_Extras'!$A$18:$I$27,'03_Extras'!$F$16,FALSE)&lt;&gt;"",VLOOKUP($A174,'03_Extras'!$A$18:$I$27,'03_Extras'!$F$16,FALSE),"")</f>
        <v/>
      </c>
      <c r="K174" s="724" t="str">
        <f>IF(VLOOKUP($A174,'03_Extras'!$A$18:$I$27,'03_Extras'!$G$16,FALSE)&lt;&gt;"",VLOOKUP($A174,'03_Extras'!$A$18:$I$27,'03_Extras'!$G$16,FALSE),"")</f>
        <v/>
      </c>
      <c r="L174" s="725" t="str">
        <f>IF(VLOOKUP($A174,'03_Extras'!$A$18:$I$27,'03_Extras'!$H$16,FALSE)&lt;&gt;"",VLOOKUP($A174,'03_Extras'!$A$18:$I$27,'03_Extras'!$H$16,FALSE),"")</f>
        <v/>
      </c>
      <c r="M174" s="726"/>
      <c r="N174" s="613" t="str">
        <f t="shared" si="12"/>
        <v/>
      </c>
      <c r="O174" s="1469" t="str">
        <f t="shared" si="11"/>
        <v/>
      </c>
      <c r="P174" s="1442"/>
      <c r="Q174" s="1469" t="str">
        <f>IF(F174&lt;&gt;0,IF(COUNTIF($F$19:$F$178,F174)&gt;$Q$2,IF(F174&lt;&gt;0,COUNTIF($F$19:F174,F174),""),""),"")</f>
        <v/>
      </c>
      <c r="R174" s="1469" t="str">
        <f t="shared" si="8"/>
        <v/>
      </c>
      <c r="S174" s="1442"/>
      <c r="T174" s="1442"/>
      <c r="U174" s="1442"/>
      <c r="V174" s="1442"/>
      <c r="W174" s="1442"/>
      <c r="X174" s="1442"/>
      <c r="Y174" s="1442"/>
      <c r="Z174" s="1442"/>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17.100000000000001" customHeight="1" x14ac:dyDescent="0.2">
      <c r="A175" s="1404" t="str">
        <f>CONCATENATE('01_Carga'!$M$5,"_",$I175)</f>
        <v>FI__157</v>
      </c>
      <c r="B175" s="1405"/>
      <c r="C175" s="1460" t="str">
        <f>IF('06_PresenLista'!L174&lt;&gt;"",'06_PresenLista'!L174,"")</f>
        <v/>
      </c>
      <c r="D175" s="1461" t="str">
        <f>'06_PresenLista'!Q174</f>
        <v/>
      </c>
      <c r="E175" s="1502" t="str">
        <f>IF(F175&lt;&gt;0,COUNTIF($F$19:F175,F175),"")</f>
        <v/>
      </c>
      <c r="F175" s="1725"/>
      <c r="G175" s="1841" t="str">
        <f t="shared" si="9"/>
        <v/>
      </c>
      <c r="H175" s="445"/>
      <c r="I175" s="1204">
        <v>157</v>
      </c>
      <c r="J175" s="723" t="str">
        <f>IF(VLOOKUP($A175,'03_Extras'!$A$18:$I$27,'03_Extras'!$F$16,FALSE)&lt;&gt;"",VLOOKUP($A175,'03_Extras'!$A$18:$I$27,'03_Extras'!$F$16,FALSE),"")</f>
        <v/>
      </c>
      <c r="K175" s="724" t="str">
        <f>IF(VLOOKUP($A175,'03_Extras'!$A$18:$I$27,'03_Extras'!$G$16,FALSE)&lt;&gt;"",VLOOKUP($A175,'03_Extras'!$A$18:$I$27,'03_Extras'!$G$16,FALSE),"")</f>
        <v/>
      </c>
      <c r="L175" s="725" t="str">
        <f>IF(VLOOKUP($A175,'03_Extras'!$A$18:$I$27,'03_Extras'!$H$16,FALSE)&lt;&gt;"",VLOOKUP($A175,'03_Extras'!$A$18:$I$27,'03_Extras'!$H$16,FALSE),"")</f>
        <v/>
      </c>
      <c r="M175" s="726"/>
      <c r="N175" s="613" t="str">
        <f t="shared" si="12"/>
        <v/>
      </c>
      <c r="O175" s="1469" t="str">
        <f t="shared" si="11"/>
        <v/>
      </c>
      <c r="P175" s="1442"/>
      <c r="Q175" s="1469" t="str">
        <f>IF(F175&lt;&gt;0,IF(COUNTIF($F$19:$F$178,F175)&gt;$Q$2,IF(F175&lt;&gt;0,COUNTIF($F$19:F175,F175),""),""),"")</f>
        <v/>
      </c>
      <c r="R175" s="1469" t="str">
        <f t="shared" si="8"/>
        <v/>
      </c>
      <c r="S175" s="1442"/>
      <c r="T175" s="1442"/>
      <c r="U175" s="1442"/>
      <c r="V175" s="1442"/>
      <c r="W175" s="1442"/>
      <c r="X175" s="1442"/>
      <c r="Y175" s="1442"/>
      <c r="Z175" s="1442"/>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s="34" customFormat="1" ht="17.100000000000001" customHeight="1" x14ac:dyDescent="0.2">
      <c r="A176" s="1404" t="str">
        <f>CONCATENATE('01_Carga'!$M$5,"_",$I176)</f>
        <v>FI__158</v>
      </c>
      <c r="B176" s="1405"/>
      <c r="C176" s="1460" t="str">
        <f>IF('06_PresenLista'!L175&lt;&gt;"",'06_PresenLista'!L175,"")</f>
        <v/>
      </c>
      <c r="D176" s="1461" t="str">
        <f>'06_PresenLista'!Q175</f>
        <v/>
      </c>
      <c r="E176" s="1502" t="str">
        <f>IF(F176&lt;&gt;0,COUNTIF($F$19:F176,F176),"")</f>
        <v/>
      </c>
      <c r="F176" s="1725"/>
      <c r="G176" s="1841" t="str">
        <f t="shared" si="9"/>
        <v/>
      </c>
      <c r="H176" s="445"/>
      <c r="I176" s="1204">
        <v>158</v>
      </c>
      <c r="J176" s="723" t="str">
        <f>IF(VLOOKUP($A176,'03_Extras'!$A$18:$I$27,'03_Extras'!$F$16,FALSE)&lt;&gt;"",VLOOKUP($A176,'03_Extras'!$A$18:$I$27,'03_Extras'!$F$16,FALSE),"")</f>
        <v/>
      </c>
      <c r="K176" s="724" t="str">
        <f>IF(VLOOKUP($A176,'03_Extras'!$A$18:$I$27,'03_Extras'!$G$16,FALSE)&lt;&gt;"",VLOOKUP($A176,'03_Extras'!$A$18:$I$27,'03_Extras'!$G$16,FALSE),"")</f>
        <v/>
      </c>
      <c r="L176" s="725" t="str">
        <f>IF(VLOOKUP($A176,'03_Extras'!$A$18:$I$27,'03_Extras'!$H$16,FALSE)&lt;&gt;"",VLOOKUP($A176,'03_Extras'!$A$18:$I$27,'03_Extras'!$H$16,FALSE),"")</f>
        <v/>
      </c>
      <c r="M176" s="726"/>
      <c r="N176" s="613" t="str">
        <f t="shared" si="12"/>
        <v/>
      </c>
      <c r="O176" s="1469" t="str">
        <f t="shared" si="11"/>
        <v/>
      </c>
      <c r="P176" s="1442"/>
      <c r="Q176" s="1469" t="str">
        <f>IF(F176&lt;&gt;0,IF(COUNTIF($F$19:$F$178,F176)&gt;$Q$2,IF(F176&lt;&gt;0,COUNTIF($F$19:F176,F176),""),""),"")</f>
        <v/>
      </c>
      <c r="R176" s="1469" t="str">
        <f t="shared" si="8"/>
        <v/>
      </c>
      <c r="S176" s="1442"/>
      <c r="T176" s="1442"/>
      <c r="U176" s="1442"/>
      <c r="V176" s="1442"/>
      <c r="W176" s="1442"/>
      <c r="X176" s="1442"/>
      <c r="Y176" s="1442"/>
      <c r="Z176" s="1442"/>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row>
    <row r="177" spans="1:52" s="34" customFormat="1" ht="17.100000000000001" customHeight="1" x14ac:dyDescent="0.2">
      <c r="A177" s="1404" t="str">
        <f>CONCATENATE('01_Carga'!$M$5,"_",$I177)</f>
        <v>FI__159</v>
      </c>
      <c r="B177" s="1405"/>
      <c r="C177" s="1460" t="str">
        <f>IF('06_PresenLista'!L176&lt;&gt;"",'06_PresenLista'!L176,"")</f>
        <v/>
      </c>
      <c r="D177" s="1461" t="str">
        <f>'06_PresenLista'!Q176</f>
        <v/>
      </c>
      <c r="E177" s="1502" t="str">
        <f>IF(F177&lt;&gt;0,COUNTIF($F$19:F177,F177),"")</f>
        <v/>
      </c>
      <c r="F177" s="1725"/>
      <c r="G177" s="1841" t="str">
        <f t="shared" si="9"/>
        <v/>
      </c>
      <c r="H177" s="445"/>
      <c r="I177" s="1204">
        <v>159</v>
      </c>
      <c r="J177" s="723" t="str">
        <f>IF(VLOOKUP($A177,'03_Extras'!$A$18:$I$27,'03_Extras'!$F$16,FALSE)&lt;&gt;"",VLOOKUP($A177,'03_Extras'!$A$18:$I$27,'03_Extras'!$F$16,FALSE),"")</f>
        <v/>
      </c>
      <c r="K177" s="724" t="str">
        <f>IF(VLOOKUP($A177,'03_Extras'!$A$18:$I$27,'03_Extras'!$G$16,FALSE)&lt;&gt;"",VLOOKUP($A177,'03_Extras'!$A$18:$I$27,'03_Extras'!$G$16,FALSE),"")</f>
        <v/>
      </c>
      <c r="L177" s="725" t="str">
        <f>IF(VLOOKUP($A177,'03_Extras'!$A$18:$I$27,'03_Extras'!$H$16,FALSE)&lt;&gt;"",VLOOKUP($A177,'03_Extras'!$A$18:$I$27,'03_Extras'!$H$16,FALSE),"")</f>
        <v/>
      </c>
      <c r="M177" s="726"/>
      <c r="N177" s="613" t="str">
        <f t="shared" si="12"/>
        <v/>
      </c>
      <c r="O177" s="1469" t="str">
        <f t="shared" si="11"/>
        <v/>
      </c>
      <c r="P177" s="1442"/>
      <c r="Q177" s="1469" t="str">
        <f>IF(F177&lt;&gt;0,IF(COUNTIF($F$19:$F$178,F177)&gt;$Q$2,IF(F177&lt;&gt;0,COUNTIF($F$19:F177,F177),""),""),"")</f>
        <v/>
      </c>
      <c r="R177" s="1469" t="str">
        <f t="shared" si="8"/>
        <v/>
      </c>
      <c r="S177" s="1442"/>
      <c r="T177" s="1442"/>
      <c r="U177" s="1442"/>
      <c r="V177" s="1442"/>
      <c r="W177" s="1442"/>
      <c r="X177" s="1442"/>
      <c r="Y177" s="1442"/>
      <c r="Z177" s="1442"/>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row>
    <row r="178" spans="1:52" s="34" customFormat="1" ht="17.100000000000001" customHeight="1" x14ac:dyDescent="0.2">
      <c r="A178" s="1404" t="str">
        <f>CONCATENATE('01_Carga'!$M$5,"_",$I178)</f>
        <v>FI__160</v>
      </c>
      <c r="B178" s="1405"/>
      <c r="C178" s="1460" t="str">
        <f>IF('06_PresenLista'!L177&lt;&gt;"",'06_PresenLista'!L177,"")</f>
        <v/>
      </c>
      <c r="D178" s="1461" t="str">
        <f>'06_PresenLista'!Q177</f>
        <v/>
      </c>
      <c r="E178" s="1502" t="str">
        <f>IF(F178&lt;&gt;0,COUNTIF($F$19:F178,F178),"")</f>
        <v/>
      </c>
      <c r="F178" s="1725"/>
      <c r="G178" s="1841" t="str">
        <f t="shared" si="9"/>
        <v/>
      </c>
      <c r="H178" s="445"/>
      <c r="I178" s="1204">
        <v>160</v>
      </c>
      <c r="J178" s="723" t="str">
        <f>IF(VLOOKUP($A178,'03_Extras'!$A$18:$I$27,'03_Extras'!$F$16,FALSE)&lt;&gt;"",VLOOKUP($A178,'03_Extras'!$A$18:$I$27,'03_Extras'!$F$16,FALSE),"")</f>
        <v/>
      </c>
      <c r="K178" s="724" t="str">
        <f>IF(VLOOKUP($A178,'03_Extras'!$A$18:$I$27,'03_Extras'!$G$16,FALSE)&lt;&gt;"",VLOOKUP($A178,'03_Extras'!$A$18:$I$27,'03_Extras'!$G$16,FALSE),"")</f>
        <v/>
      </c>
      <c r="L178" s="725" t="str">
        <f>IF(VLOOKUP($A178,'03_Extras'!$A$18:$I$27,'03_Extras'!$H$16,FALSE)&lt;&gt;"",VLOOKUP($A178,'03_Extras'!$A$18:$I$27,'03_Extras'!$H$16,FALSE),"")</f>
        <v/>
      </c>
      <c r="M178" s="726"/>
      <c r="N178" s="613" t="str">
        <f t="shared" si="12"/>
        <v/>
      </c>
      <c r="O178" s="1469" t="str">
        <f t="shared" si="11"/>
        <v/>
      </c>
      <c r="P178" s="1442"/>
      <c r="Q178" s="1469" t="str">
        <f>IF(F178&lt;&gt;0,IF(COUNTIF($F$19:$F$178,F178)&gt;$Q$2,IF(F178&lt;&gt;0,COUNTIF($F$19:F178,F178),""),""),"")</f>
        <v/>
      </c>
      <c r="R178" s="1469" t="str">
        <f t="shared" si="8"/>
        <v/>
      </c>
      <c r="S178" s="1442"/>
      <c r="T178" s="1442"/>
      <c r="U178" s="1442"/>
      <c r="V178" s="1442"/>
      <c r="W178" s="1442"/>
      <c r="X178" s="1442"/>
      <c r="Y178" s="1442"/>
      <c r="Z178" s="1442"/>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446"/>
      <c r="B179" s="1404"/>
      <c r="C179" s="1505"/>
      <c r="D179" s="1506"/>
      <c r="E179" s="1502"/>
      <c r="F179" s="1507"/>
      <c r="G179" s="1842"/>
      <c r="H179" s="446"/>
      <c r="I179" s="1203"/>
      <c r="J179" s="154"/>
      <c r="K179" s="155"/>
      <c r="L179" s="156"/>
      <c r="M179" s="156"/>
      <c r="O179" s="1469"/>
      <c r="P179" s="1442"/>
      <c r="Q179" s="1469" t="str">
        <f>IF(F179&lt;&gt;0,IF(AND(F178&lt;&gt;0,F179=F178),Q178+1,1),"")</f>
        <v/>
      </c>
      <c r="R179" s="1469"/>
      <c r="S179" s="1442"/>
      <c r="T179" s="1442"/>
      <c r="U179" s="1442"/>
      <c r="V179" s="1442"/>
      <c r="W179" s="1442"/>
      <c r="X179" s="1442"/>
      <c r="Y179" s="1442"/>
      <c r="Z179" s="1442"/>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s="34" customFormat="1" ht="2.1" customHeight="1" x14ac:dyDescent="0.2">
      <c r="A180" s="446"/>
      <c r="B180" s="1404"/>
      <c r="C180" s="1505"/>
      <c r="D180" s="1506"/>
      <c r="E180" s="1502"/>
      <c r="F180" s="1507"/>
      <c r="G180" s="1842"/>
      <c r="H180" s="446"/>
      <c r="I180" s="1203"/>
      <c r="J180" s="154"/>
      <c r="K180" s="155"/>
      <c r="L180" s="156"/>
      <c r="M180" s="156"/>
      <c r="O180" s="1469"/>
      <c r="P180" s="1442"/>
      <c r="Q180" s="1469">
        <f>IF(AND(F180&lt;&gt;0,F179&lt;&gt;0,F180=F179),H179+1,1)</f>
        <v>1</v>
      </c>
      <c r="R180" s="1469"/>
      <c r="S180" s="1442"/>
      <c r="T180" s="1442"/>
      <c r="U180" s="1442"/>
      <c r="V180" s="1442"/>
      <c r="W180" s="1442"/>
      <c r="X180" s="1442"/>
      <c r="Y180" s="1442"/>
      <c r="Z180" s="1442"/>
      <c r="AA180" s="1442"/>
      <c r="AB180" s="1442"/>
      <c r="AC180" s="1442"/>
      <c r="AD180" s="1442"/>
      <c r="AE180" s="1442"/>
      <c r="AF180" s="1442"/>
      <c r="AG180" s="1442"/>
      <c r="AH180" s="1442"/>
      <c r="AI180" s="1442"/>
      <c r="AJ180" s="1442"/>
      <c r="AK180" s="1442"/>
      <c r="AL180" s="1442"/>
      <c r="AM180" s="1442"/>
      <c r="AN180" s="1442"/>
      <c r="AO180" s="1442"/>
      <c r="AP180" s="1442"/>
      <c r="AQ180" s="1442"/>
      <c r="AR180" s="1442"/>
      <c r="AS180" s="1442"/>
      <c r="AT180" s="1442"/>
      <c r="AU180" s="1442"/>
      <c r="AV180" s="1442"/>
      <c r="AW180" s="1442"/>
      <c r="AX180" s="1442"/>
      <c r="AY180" s="1442"/>
      <c r="AZ180" s="1442"/>
    </row>
    <row r="181" spans="1:52" s="166" customFormat="1" ht="11.1" customHeight="1" x14ac:dyDescent="0.2">
      <c r="A181" s="159"/>
      <c r="B181" s="1421"/>
      <c r="C181" s="1508"/>
      <c r="D181" s="1509"/>
      <c r="E181" s="1503"/>
      <c r="F181" s="1422"/>
      <c r="G181" s="1843"/>
      <c r="H181" s="159"/>
      <c r="I181" s="1205"/>
      <c r="J181" s="160">
        <f>SUBTOTAL(2,F19:F168)</f>
        <v>0</v>
      </c>
      <c r="K181" s="161" t="s">
        <v>101</v>
      </c>
      <c r="L181" s="162"/>
      <c r="M181" s="162"/>
      <c r="O181" s="1387"/>
      <c r="P181" s="1481"/>
      <c r="Q181" s="1387"/>
      <c r="R181" s="1387"/>
      <c r="S181" s="1481"/>
      <c r="T181" s="1481"/>
      <c r="U181" s="1481"/>
      <c r="V181" s="1481"/>
      <c r="W181" s="1481"/>
      <c r="X181" s="1481"/>
      <c r="Y181" s="1481"/>
      <c r="Z181" s="1481"/>
      <c r="AA181" s="1481"/>
      <c r="AB181" s="1481"/>
      <c r="AC181" s="1481"/>
      <c r="AD181" s="1481"/>
      <c r="AE181" s="1481"/>
      <c r="AF181" s="1481"/>
      <c r="AG181" s="1481"/>
      <c r="AH181" s="1481"/>
      <c r="AI181" s="1481"/>
      <c r="AJ181" s="1481"/>
      <c r="AK181" s="1481"/>
      <c r="AL181" s="1481"/>
      <c r="AM181" s="1481"/>
      <c r="AN181" s="1481"/>
      <c r="AO181" s="1481"/>
      <c r="AP181" s="1481"/>
      <c r="AQ181" s="1481"/>
      <c r="AR181" s="1481"/>
      <c r="AS181" s="1481"/>
      <c r="AT181" s="1481"/>
      <c r="AU181" s="1481"/>
      <c r="AV181" s="1481"/>
      <c r="AW181" s="1481"/>
      <c r="AX181" s="1481"/>
      <c r="AY181" s="1481"/>
      <c r="AZ181" s="1481"/>
    </row>
    <row r="182" spans="1:52" s="54" customFormat="1" ht="11.1" customHeight="1" x14ac:dyDescent="0.2">
      <c r="A182" s="159"/>
      <c r="B182" s="1421"/>
      <c r="C182" s="1510"/>
      <c r="D182" s="1509"/>
      <c r="E182" s="1503"/>
      <c r="F182" s="1422"/>
      <c r="G182" s="1843"/>
      <c r="H182" s="159"/>
      <c r="I182" s="1205"/>
      <c r="J182" s="167" t="str">
        <f>IF(SUBTOTAL(2,F169:F178)=0,"",SUBTOTAL(2,F169:F178))</f>
        <v/>
      </c>
      <c r="K182" s="168" t="str">
        <f>IF(SUBTOTAL(2,F169:F178)=0,"",IF(SUBTOTAL(2,F169:F178)=1,"Incorporado posteriormente a la elaboración de los listados *",IF(SUBTOTAL(2,F169:F178)&gt;1,"Incorporados posteriormente a la elaboración de los listados *")))</f>
        <v/>
      </c>
      <c r="L182" s="20"/>
      <c r="M182" s="20"/>
      <c r="O182" s="1387"/>
      <c r="P182" s="1351"/>
      <c r="Q182" s="1387"/>
      <c r="R182" s="1387"/>
      <c r="S182" s="1351"/>
      <c r="T182" s="1351"/>
      <c r="U182" s="1351"/>
      <c r="V182" s="1351"/>
      <c r="W182" s="1351"/>
      <c r="X182" s="1351"/>
      <c r="Y182" s="1351"/>
      <c r="Z182" s="1351"/>
      <c r="AA182" s="1351"/>
      <c r="AB182" s="1351"/>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s="54" customFormat="1" ht="36" customHeight="1" x14ac:dyDescent="0.2">
      <c r="A183" s="159"/>
      <c r="B183" s="1421"/>
      <c r="C183" s="1511"/>
      <c r="D183" s="1434"/>
      <c r="E183" s="1503"/>
      <c r="F183" s="1422"/>
      <c r="G183" s="1843"/>
      <c r="H183" s="159"/>
      <c r="I183" s="1205"/>
      <c r="J183" s="2046" t="str">
        <f>CONCATENATE("En  ",$K$4,",  a ",IF($F$6&lt;&gt;"",TEXT($F$6,"dddd, dd"" de ""mmmm"" de ""aaaa"),"______________________________"))</f>
        <v>En  BURGOS,  a sábado, 18 de junio de 2016</v>
      </c>
      <c r="K183" s="2046"/>
      <c r="L183" s="2046"/>
      <c r="M183" s="2046"/>
      <c r="N183" s="99"/>
      <c r="O183" s="1387"/>
      <c r="P183" s="1482"/>
      <c r="Q183" s="1387"/>
      <c r="R183" s="1387"/>
      <c r="S183" s="1351"/>
      <c r="T183" s="1351"/>
      <c r="U183" s="1482"/>
      <c r="V183" s="1351"/>
      <c r="W183" s="1351"/>
      <c r="X183" s="1351"/>
      <c r="Y183" s="1351"/>
      <c r="Z183" s="1351"/>
      <c r="AA183" s="1351"/>
      <c r="AB183" s="1351"/>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59"/>
      <c r="B184" s="1421"/>
      <c r="C184" s="1420"/>
      <c r="D184" s="1420"/>
      <c r="E184" s="1503"/>
      <c r="F184" s="1422"/>
      <c r="G184" s="1843"/>
      <c r="H184" s="159"/>
      <c r="I184" s="1205"/>
      <c r="J184" s="324" t="s">
        <v>528</v>
      </c>
      <c r="M184" s="323" t="s">
        <v>151</v>
      </c>
      <c r="N184" s="53"/>
      <c r="O184" s="1387"/>
      <c r="P184" s="1351"/>
      <c r="Q184" s="1484"/>
      <c r="R184" s="1387"/>
      <c r="S184" s="1351"/>
      <c r="T184" s="1351"/>
      <c r="U184" s="1351"/>
      <c r="V184" s="1351"/>
      <c r="W184" s="1351"/>
      <c r="X184" s="1351"/>
      <c r="Y184" s="1351"/>
      <c r="Z184" s="1351"/>
      <c r="AA184" s="1351"/>
      <c r="AB184" s="1351"/>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s="54" customFormat="1" ht="24.95" customHeight="1" x14ac:dyDescent="0.2">
      <c r="A185" s="159"/>
      <c r="B185" s="1421"/>
      <c r="C185" s="1420"/>
      <c r="D185" s="1420"/>
      <c r="E185" s="1503"/>
      <c r="F185" s="1422"/>
      <c r="G185" s="1843"/>
      <c r="H185" s="159"/>
      <c r="I185" s="1205"/>
      <c r="J185" s="326" t="str">
        <f>PRESIDENTE</f>
        <v/>
      </c>
      <c r="M185" s="328" t="str">
        <f>SECRETARIO</f>
        <v/>
      </c>
      <c r="N185" s="53"/>
      <c r="O185" s="1387"/>
      <c r="P185" s="1351"/>
      <c r="Q185" s="1483"/>
      <c r="R185" s="1387"/>
      <c r="S185" s="1351"/>
      <c r="T185" s="1351"/>
      <c r="U185" s="1351"/>
      <c r="V185" s="1351"/>
      <c r="W185" s="1351"/>
      <c r="X185" s="1351"/>
      <c r="Y185" s="1351"/>
      <c r="Z185" s="1351"/>
      <c r="AA185" s="1351"/>
      <c r="AB185" s="1351"/>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59"/>
      <c r="B186" s="1421"/>
      <c r="C186" s="1420"/>
      <c r="D186" s="1420"/>
      <c r="E186" s="1503"/>
      <c r="F186" s="1422"/>
      <c r="G186" s="1843"/>
      <c r="H186" s="159"/>
      <c r="I186" s="1205"/>
      <c r="J186" s="456"/>
      <c r="K186" s="325"/>
      <c r="M186" s="327"/>
      <c r="N186" s="53"/>
      <c r="O186" s="1387"/>
      <c r="P186" s="1351"/>
      <c r="Q186" s="1483"/>
      <c r="R186" s="1483"/>
      <c r="S186" s="1351"/>
      <c r="T186" s="1351"/>
      <c r="U186" s="1351"/>
      <c r="V186" s="1351"/>
      <c r="W186" s="1351"/>
      <c r="X186" s="1351"/>
      <c r="Y186" s="1351"/>
      <c r="Z186" s="1351"/>
      <c r="AA186" s="1351"/>
      <c r="AB186" s="1351"/>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59"/>
      <c r="B187" s="1421"/>
      <c r="C187" s="1388"/>
      <c r="D187" s="1512"/>
      <c r="E187" s="1503"/>
      <c r="F187" s="1422"/>
      <c r="G187" s="1843"/>
      <c r="H187" s="1421"/>
      <c r="I187" s="1516"/>
      <c r="J187" s="1351"/>
      <c r="K187" s="2045"/>
      <c r="L187" s="2045"/>
      <c r="M187" s="1483"/>
      <c r="N187" s="1483"/>
      <c r="O187" s="1387"/>
      <c r="P187" s="1351"/>
      <c r="Q187" s="1387"/>
      <c r="R187" s="1387"/>
      <c r="S187" s="1351"/>
      <c r="T187" s="1351"/>
      <c r="U187" s="1351"/>
      <c r="V187" s="1351"/>
      <c r="W187" s="1351"/>
      <c r="X187" s="1351"/>
      <c r="Y187" s="1351"/>
      <c r="Z187" s="1351"/>
      <c r="AA187" s="1351"/>
      <c r="AB187" s="1351"/>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s="54" customFormat="1" ht="12.75" x14ac:dyDescent="0.2">
      <c r="A188" s="159"/>
      <c r="B188" s="1421"/>
      <c r="C188" s="1388"/>
      <c r="D188" s="1434"/>
      <c r="E188" s="1503"/>
      <c r="F188" s="1422"/>
      <c r="G188" s="1843"/>
      <c r="H188" s="1421"/>
      <c r="I188" s="1516"/>
      <c r="J188" s="1351"/>
      <c r="K188" s="1387"/>
      <c r="L188" s="1351"/>
      <c r="M188" s="1388"/>
      <c r="N188" s="1351"/>
      <c r="O188" s="1387"/>
      <c r="P188" s="1351"/>
      <c r="Q188" s="1387"/>
      <c r="R188" s="1387"/>
      <c r="S188" s="1351"/>
      <c r="T188" s="1351"/>
      <c r="U188" s="1351"/>
      <c r="V188" s="1351"/>
      <c r="W188" s="1351"/>
      <c r="X188" s="1351"/>
      <c r="Y188" s="1351"/>
      <c r="Z188" s="1351"/>
      <c r="AA188" s="1351"/>
      <c r="AB188" s="1351"/>
      <c r="AC188" s="1351"/>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s="54" customFormat="1" ht="12.75" x14ac:dyDescent="0.2">
      <c r="A189" s="159"/>
      <c r="B189" s="1421"/>
      <c r="C189" s="1388"/>
      <c r="D189" s="1388"/>
      <c r="E189" s="1503"/>
      <c r="F189" s="1422"/>
      <c r="G189" s="1843"/>
      <c r="H189" s="1421"/>
      <c r="I189" s="1516"/>
      <c r="J189" s="1351"/>
      <c r="K189" s="1387"/>
      <c r="L189" s="1351"/>
      <c r="M189" s="1388"/>
      <c r="N189" s="1351"/>
      <c r="O189" s="1387"/>
      <c r="P189" s="1351"/>
      <c r="Q189" s="1387"/>
      <c r="R189" s="1387"/>
      <c r="S189" s="1351"/>
      <c r="T189" s="1351"/>
      <c r="U189" s="1351"/>
      <c r="V189" s="1351"/>
      <c r="W189" s="1351"/>
      <c r="X189" s="1351"/>
      <c r="Y189" s="1351"/>
      <c r="Z189" s="1351"/>
      <c r="AA189" s="1351"/>
      <c r="AB189" s="1351"/>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s="54" customFormat="1" ht="12.75" x14ac:dyDescent="0.2">
      <c r="A190" s="159"/>
      <c r="B190" s="1421"/>
      <c r="C190" s="1388"/>
      <c r="D190" s="1388"/>
      <c r="E190" s="1503"/>
      <c r="F190" s="1422"/>
      <c r="G190" s="1843"/>
      <c r="H190" s="1421"/>
      <c r="I190" s="1516"/>
      <c r="J190" s="1351"/>
      <c r="K190" s="1387"/>
      <c r="L190" s="1351"/>
      <c r="M190" s="1388"/>
      <c r="N190" s="1351"/>
      <c r="O190" s="1387"/>
      <c r="P190" s="1351"/>
      <c r="Q190" s="1387"/>
      <c r="R190" s="1387"/>
      <c r="S190" s="1351"/>
      <c r="T190" s="1351"/>
      <c r="U190" s="1351"/>
      <c r="V190" s="1351"/>
      <c r="W190" s="1351"/>
      <c r="X190" s="1351"/>
      <c r="Y190" s="1351"/>
      <c r="Z190" s="1351"/>
      <c r="AA190" s="1351"/>
      <c r="AB190" s="1351"/>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s="20" customFormat="1" ht="12.75" x14ac:dyDescent="0.2">
      <c r="A191" s="159"/>
      <c r="B191" s="1421"/>
      <c r="C191" s="1388"/>
      <c r="D191" s="1388"/>
      <c r="E191" s="1503"/>
      <c r="F191" s="1422"/>
      <c r="G191" s="1843"/>
      <c r="H191" s="1421"/>
      <c r="I191" s="1516"/>
      <c r="J191" s="1518"/>
      <c r="K191" s="1389"/>
      <c r="L191" s="1388"/>
      <c r="M191" s="1388"/>
      <c r="N191" s="1388"/>
      <c r="O191" s="1389"/>
      <c r="P191" s="1388"/>
      <c r="Q191" s="1389"/>
      <c r="R191" s="1389"/>
      <c r="S191" s="1388"/>
      <c r="T191" s="1388"/>
      <c r="U191" s="1388"/>
      <c r="V191" s="1388"/>
      <c r="W191" s="1388"/>
      <c r="X191" s="1388"/>
      <c r="Y191" s="1388"/>
      <c r="Z191" s="1388"/>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row>
    <row r="192" spans="1:52" s="20" customFormat="1" x14ac:dyDescent="0.25">
      <c r="A192" s="176"/>
      <c r="B192" s="1435"/>
      <c r="C192" s="1388"/>
      <c r="D192" s="1434"/>
      <c r="E192" s="1504"/>
      <c r="F192" s="1436"/>
      <c r="G192" s="1844"/>
      <c r="H192" s="1435"/>
      <c r="I192" s="1519"/>
      <c r="J192" s="1388"/>
      <c r="K192" s="1389"/>
      <c r="L192" s="1388"/>
      <c r="M192" s="1388"/>
      <c r="N192" s="1388"/>
      <c r="O192" s="1389"/>
      <c r="P192" s="1388"/>
      <c r="Q192" s="1389"/>
      <c r="R192" s="1389"/>
      <c r="S192" s="1388"/>
      <c r="T192" s="1388"/>
      <c r="U192" s="1388"/>
      <c r="V192" s="1388"/>
      <c r="W192" s="1388"/>
      <c r="X192" s="1388"/>
      <c r="Y192" s="1388"/>
      <c r="Z192" s="1388"/>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row>
    <row r="193" spans="1:52" s="20" customFormat="1" x14ac:dyDescent="0.25">
      <c r="A193" s="176"/>
      <c r="B193" s="1435"/>
      <c r="C193" s="1388"/>
      <c r="D193" s="1434"/>
      <c r="E193" s="1504"/>
      <c r="F193" s="1436"/>
      <c r="G193" s="1844"/>
      <c r="H193" s="1435"/>
      <c r="I193" s="1519"/>
      <c r="J193" s="1388"/>
      <c r="K193" s="1389"/>
      <c r="L193" s="1388"/>
      <c r="M193" s="1388"/>
      <c r="N193" s="1388"/>
      <c r="O193" s="1389"/>
      <c r="P193" s="1388"/>
      <c r="Q193" s="1389"/>
      <c r="R193" s="1389"/>
      <c r="S193" s="1388"/>
      <c r="T193" s="1388"/>
      <c r="U193" s="1388"/>
      <c r="V193" s="1388"/>
      <c r="W193" s="1388"/>
      <c r="X193" s="1388"/>
      <c r="Y193" s="1388"/>
      <c r="Z193" s="1388"/>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row>
    <row r="194" spans="1:52" s="20" customFormat="1" x14ac:dyDescent="0.25">
      <c r="A194" s="176"/>
      <c r="B194" s="1435"/>
      <c r="C194" s="1388"/>
      <c r="D194" s="1434"/>
      <c r="E194" s="1504"/>
      <c r="F194" s="1436"/>
      <c r="G194" s="1844"/>
      <c r="H194" s="1435"/>
      <c r="I194" s="1519"/>
      <c r="J194" s="1388"/>
      <c r="K194" s="1389"/>
      <c r="L194" s="1388"/>
      <c r="M194" s="1388"/>
      <c r="N194" s="1388"/>
      <c r="O194" s="1389"/>
      <c r="P194" s="1388"/>
      <c r="Q194" s="1389"/>
      <c r="R194" s="1389"/>
      <c r="S194" s="1388"/>
      <c r="T194" s="1388"/>
      <c r="U194" s="1388"/>
      <c r="V194" s="1388"/>
      <c r="W194" s="1388"/>
      <c r="X194" s="1388"/>
      <c r="Y194" s="1388"/>
      <c r="Z194" s="1388"/>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row>
    <row r="195" spans="1:52" s="20" customFormat="1" x14ac:dyDescent="0.25">
      <c r="A195" s="176"/>
      <c r="B195" s="1435"/>
      <c r="C195" s="1388"/>
      <c r="D195" s="1434"/>
      <c r="E195" s="1504"/>
      <c r="F195" s="1436"/>
      <c r="G195" s="1844"/>
      <c r="H195" s="1435"/>
      <c r="I195" s="1519"/>
      <c r="J195" s="1388"/>
      <c r="K195" s="1389"/>
      <c r="L195" s="1388"/>
      <c r="M195" s="1388"/>
      <c r="N195" s="1388"/>
      <c r="O195" s="1389"/>
      <c r="P195" s="1388"/>
      <c r="Q195" s="1389"/>
      <c r="R195" s="1389"/>
      <c r="S195" s="1388"/>
      <c r="T195" s="1388"/>
      <c r="U195" s="1388"/>
      <c r="V195" s="1388"/>
      <c r="W195" s="1388"/>
      <c r="X195" s="1388"/>
      <c r="Y195" s="1388"/>
      <c r="Z195" s="1388"/>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row>
    <row r="196" spans="1:52" s="20" customFormat="1" x14ac:dyDescent="0.25">
      <c r="A196" s="176"/>
      <c r="B196" s="1435"/>
      <c r="C196" s="1388"/>
      <c r="D196" s="1434"/>
      <c r="E196" s="1504"/>
      <c r="F196" s="1436"/>
      <c r="G196" s="1844"/>
      <c r="H196" s="1435"/>
      <c r="I196" s="1519"/>
      <c r="J196" s="1388"/>
      <c r="K196" s="1389"/>
      <c r="L196" s="1388"/>
      <c r="M196" s="1388"/>
      <c r="N196" s="1388"/>
      <c r="O196" s="1389"/>
      <c r="P196" s="1388"/>
      <c r="Q196" s="1389"/>
      <c r="R196" s="1389"/>
      <c r="S196" s="1388"/>
      <c r="T196" s="1388"/>
      <c r="U196" s="1388"/>
      <c r="V196" s="1388"/>
      <c r="W196" s="1388"/>
      <c r="X196" s="1388"/>
      <c r="Y196" s="1388"/>
      <c r="Z196" s="1388"/>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row>
    <row r="197" spans="1:52" s="20" customFormat="1" x14ac:dyDescent="0.25">
      <c r="A197" s="176"/>
      <c r="B197" s="1435"/>
      <c r="C197" s="1388"/>
      <c r="D197" s="1434"/>
      <c r="E197" s="1504"/>
      <c r="F197" s="1436"/>
      <c r="G197" s="1844"/>
      <c r="H197" s="1435"/>
      <c r="I197" s="1519"/>
      <c r="J197" s="1388"/>
      <c r="K197" s="1389"/>
      <c r="L197" s="1388"/>
      <c r="M197" s="1388"/>
      <c r="N197" s="1388"/>
      <c r="O197" s="1389"/>
      <c r="P197" s="1388"/>
      <c r="Q197" s="1389"/>
      <c r="R197" s="1389"/>
      <c r="S197" s="1388"/>
      <c r="T197" s="1388"/>
      <c r="U197" s="1388"/>
      <c r="V197" s="1388"/>
      <c r="W197" s="1388"/>
      <c r="X197" s="1388"/>
      <c r="Y197" s="1388"/>
      <c r="Z197" s="1388"/>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row>
    <row r="198" spans="1:52" s="20" customFormat="1" x14ac:dyDescent="0.25">
      <c r="A198" s="176"/>
      <c r="B198" s="1435"/>
      <c r="C198" s="1388"/>
      <c r="D198" s="1434"/>
      <c r="E198" s="1504"/>
      <c r="F198" s="1436"/>
      <c r="G198" s="1844"/>
      <c r="H198" s="1435"/>
      <c r="I198" s="1519"/>
      <c r="J198" s="1388"/>
      <c r="K198" s="1389"/>
      <c r="L198" s="1388"/>
      <c r="M198" s="1388"/>
      <c r="N198" s="1388"/>
      <c r="O198" s="1389"/>
      <c r="P198" s="1388"/>
      <c r="Q198" s="1389"/>
      <c r="R198" s="1389"/>
      <c r="S198" s="1388"/>
      <c r="T198" s="1388"/>
      <c r="U198" s="1388"/>
      <c r="V198" s="1388"/>
      <c r="W198" s="1388"/>
      <c r="X198" s="1388"/>
      <c r="Y198" s="1388"/>
      <c r="Z198" s="1388"/>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row>
    <row r="199" spans="1:52" s="20" customFormat="1" x14ac:dyDescent="0.25">
      <c r="A199" s="176"/>
      <c r="B199" s="1435"/>
      <c r="C199" s="1388"/>
      <c r="D199" s="1434"/>
      <c r="E199" s="1504"/>
      <c r="F199" s="1436"/>
      <c r="G199" s="1844"/>
      <c r="H199" s="1435"/>
      <c r="I199" s="1519"/>
      <c r="J199" s="1388"/>
      <c r="K199" s="1389"/>
      <c r="L199" s="1388"/>
      <c r="M199" s="1388"/>
      <c r="N199" s="1388"/>
      <c r="O199" s="1389"/>
      <c r="P199" s="1388"/>
      <c r="Q199" s="1389"/>
      <c r="R199" s="1389"/>
      <c r="S199" s="1388"/>
      <c r="T199" s="1388"/>
      <c r="U199" s="1388"/>
      <c r="V199" s="1388"/>
      <c r="W199" s="1388"/>
      <c r="X199" s="1388"/>
      <c r="Y199" s="1388"/>
      <c r="Z199" s="1388"/>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row>
    <row r="200" spans="1:52" s="20" customFormat="1" x14ac:dyDescent="0.25">
      <c r="A200" s="176"/>
      <c r="B200" s="1435"/>
      <c r="C200" s="1388"/>
      <c r="D200" s="1434"/>
      <c r="E200" s="1504"/>
      <c r="F200" s="1436"/>
      <c r="G200" s="1844"/>
      <c r="H200" s="1435"/>
      <c r="I200" s="1519"/>
      <c r="J200" s="1388"/>
      <c r="K200" s="1389"/>
      <c r="L200" s="1388"/>
      <c r="M200" s="1388"/>
      <c r="N200" s="1388"/>
      <c r="O200" s="1389"/>
      <c r="P200" s="1388"/>
      <c r="Q200" s="1389"/>
      <c r="R200" s="1389"/>
      <c r="S200" s="1388"/>
      <c r="T200" s="1388"/>
      <c r="U200" s="1388"/>
      <c r="V200" s="1388"/>
      <c r="W200" s="1388"/>
      <c r="X200" s="1388"/>
      <c r="Y200" s="1388"/>
      <c r="Z200" s="1388"/>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row>
    <row r="201" spans="1:52" s="13" customFormat="1" x14ac:dyDescent="0.25">
      <c r="A201" s="176"/>
      <c r="B201" s="1435"/>
      <c r="C201" s="1388"/>
      <c r="D201" s="1434"/>
      <c r="E201" s="1504"/>
      <c r="F201" s="1436"/>
      <c r="G201" s="1844"/>
      <c r="H201" s="1435"/>
      <c r="I201" s="1519"/>
      <c r="J201" s="1388"/>
      <c r="K201" s="1389"/>
      <c r="L201" s="1388"/>
      <c r="M201" s="1388"/>
      <c r="N201" s="1388"/>
      <c r="O201" s="1389"/>
      <c r="P201" s="1388"/>
      <c r="Q201" s="1389"/>
      <c r="R201" s="1389"/>
      <c r="S201" s="1388"/>
      <c r="T201" s="1388"/>
      <c r="U201" s="1388"/>
      <c r="V201" s="1388"/>
      <c r="W201" s="1388"/>
      <c r="X201" s="1388"/>
      <c r="Y201" s="1388"/>
      <c r="Z201" s="1388"/>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row>
    <row r="202" spans="1:52" s="13" customFormat="1" x14ac:dyDescent="0.25">
      <c r="A202" s="176"/>
      <c r="B202" s="1435"/>
      <c r="C202" s="1388"/>
      <c r="D202" s="1434"/>
      <c r="E202" s="1504"/>
      <c r="F202" s="1436"/>
      <c r="G202" s="1844"/>
      <c r="H202" s="1435"/>
      <c r="I202" s="1519"/>
      <c r="J202" s="1388"/>
      <c r="K202" s="1389"/>
      <c r="L202" s="1388"/>
      <c r="M202" s="1388"/>
      <c r="N202" s="1388"/>
      <c r="O202" s="1389"/>
      <c r="P202" s="1388"/>
      <c r="Q202" s="1389"/>
      <c r="R202" s="1389"/>
      <c r="S202" s="1388"/>
      <c r="T202" s="1388"/>
      <c r="U202" s="1388"/>
      <c r="V202" s="1388"/>
      <c r="W202" s="1388"/>
      <c r="X202" s="1388"/>
      <c r="Y202" s="1388"/>
      <c r="Z202" s="1388"/>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row>
    <row r="203" spans="1:52" s="13" customFormat="1" x14ac:dyDescent="0.25">
      <c r="A203" s="176"/>
      <c r="B203" s="1435"/>
      <c r="C203" s="1388"/>
      <c r="D203" s="1434"/>
      <c r="E203" s="1504"/>
      <c r="F203" s="1436"/>
      <c r="G203" s="1844"/>
      <c r="H203" s="1435"/>
      <c r="I203" s="1519"/>
      <c r="J203" s="1388"/>
      <c r="K203" s="1389"/>
      <c r="L203" s="1388"/>
      <c r="M203" s="1388"/>
      <c r="N203" s="1388"/>
      <c r="O203" s="1389"/>
      <c r="P203" s="1388"/>
      <c r="Q203" s="1389"/>
      <c r="R203" s="1389"/>
      <c r="S203" s="1388"/>
      <c r="T203" s="1388"/>
      <c r="U203" s="1388"/>
      <c r="V203" s="1388"/>
      <c r="W203" s="1388"/>
      <c r="X203" s="1388"/>
      <c r="Y203" s="1388"/>
      <c r="Z203" s="1388"/>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row>
    <row r="204" spans="1:52" s="13" customFormat="1" x14ac:dyDescent="0.25">
      <c r="A204" s="176"/>
      <c r="B204" s="1435"/>
      <c r="C204" s="1388"/>
      <c r="D204" s="1434"/>
      <c r="E204" s="1504"/>
      <c r="F204" s="1513"/>
      <c r="G204" s="1844"/>
      <c r="H204" s="1435"/>
      <c r="I204" s="1519"/>
      <c r="J204" s="1388"/>
      <c r="K204" s="1389"/>
      <c r="L204" s="1388"/>
      <c r="M204" s="1388"/>
      <c r="N204" s="1388"/>
      <c r="O204" s="1389"/>
      <c r="P204" s="1388"/>
      <c r="Q204" s="1389"/>
      <c r="R204" s="1389"/>
      <c r="S204" s="1388"/>
      <c r="T204" s="1388"/>
      <c r="U204" s="1388"/>
      <c r="V204" s="1388"/>
      <c r="W204" s="1388"/>
      <c r="X204" s="1388"/>
      <c r="Y204" s="1388"/>
      <c r="Z204" s="1388"/>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row>
    <row r="205" spans="1:52" s="13" customFormat="1" x14ac:dyDescent="0.25">
      <c r="A205" s="176"/>
      <c r="B205" s="1435"/>
      <c r="C205" s="1388"/>
      <c r="D205" s="1434"/>
      <c r="E205" s="1504"/>
      <c r="F205" s="1514"/>
      <c r="G205" s="1844"/>
      <c r="H205" s="1435"/>
      <c r="I205" s="1519"/>
      <c r="J205" s="1388"/>
      <c r="K205" s="1389"/>
      <c r="L205" s="1388"/>
      <c r="M205" s="1388"/>
      <c r="N205" s="1388"/>
      <c r="O205" s="1389"/>
      <c r="P205" s="1388"/>
      <c r="Q205" s="1389"/>
      <c r="R205" s="1389"/>
      <c r="S205" s="1388"/>
      <c r="T205" s="1388"/>
      <c r="U205" s="1388"/>
      <c r="V205" s="1388"/>
      <c r="W205" s="1388"/>
      <c r="X205" s="1388"/>
      <c r="Y205" s="1388"/>
      <c r="Z205" s="1388"/>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row>
    <row r="206" spans="1:52" s="13" customFormat="1" x14ac:dyDescent="0.25">
      <c r="A206" s="176"/>
      <c r="B206" s="1435"/>
      <c r="C206" s="1388"/>
      <c r="D206" s="1434"/>
      <c r="E206" s="1504"/>
      <c r="F206" s="1436"/>
      <c r="G206" s="1844"/>
      <c r="H206" s="1435"/>
      <c r="I206" s="1519"/>
      <c r="J206" s="1388"/>
      <c r="K206" s="1389"/>
      <c r="L206" s="1388"/>
      <c r="M206" s="1388"/>
      <c r="N206" s="1388"/>
      <c r="O206" s="1389"/>
      <c r="P206" s="1388"/>
      <c r="Q206" s="1389"/>
      <c r="R206" s="1389"/>
      <c r="S206" s="1388"/>
      <c r="T206" s="1388"/>
      <c r="U206" s="1388"/>
      <c r="V206" s="1388"/>
      <c r="W206" s="1388"/>
      <c r="X206" s="1388"/>
      <c r="Y206" s="1388"/>
      <c r="Z206" s="1388"/>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row>
    <row r="207" spans="1:52" s="13" customFormat="1" x14ac:dyDescent="0.25">
      <c r="A207" s="176"/>
      <c r="B207" s="1435"/>
      <c r="C207" s="1388"/>
      <c r="D207" s="1434"/>
      <c r="E207" s="1504"/>
      <c r="F207" s="1436"/>
      <c r="G207" s="1844"/>
      <c r="H207" s="1435"/>
      <c r="I207" s="1519"/>
      <c r="J207" s="1388"/>
      <c r="K207" s="1389"/>
      <c r="L207" s="1388"/>
      <c r="M207" s="1388"/>
      <c r="N207" s="1388"/>
      <c r="O207" s="1389"/>
      <c r="P207" s="1388"/>
      <c r="Q207" s="1389"/>
      <c r="R207" s="1389"/>
      <c r="S207" s="1388"/>
      <c r="T207" s="1388"/>
      <c r="U207" s="1388"/>
      <c r="V207" s="1388"/>
      <c r="W207" s="1388"/>
      <c r="X207" s="1388"/>
      <c r="Y207" s="1388"/>
      <c r="Z207" s="1388"/>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row>
    <row r="208" spans="1:52" s="13" customFormat="1" x14ac:dyDescent="0.25">
      <c r="A208" s="176"/>
      <c r="B208" s="1435"/>
      <c r="C208" s="1388"/>
      <c r="D208" s="1434"/>
      <c r="E208" s="1504"/>
      <c r="F208" s="1436"/>
      <c r="G208" s="1844"/>
      <c r="H208" s="1435"/>
      <c r="I208" s="1519"/>
      <c r="J208" s="1388"/>
      <c r="K208" s="1389"/>
      <c r="L208" s="1388"/>
      <c r="M208" s="1388"/>
      <c r="N208" s="1388"/>
      <c r="O208" s="1389"/>
      <c r="P208" s="1388"/>
      <c r="Q208" s="1389"/>
      <c r="R208" s="1389"/>
      <c r="S208" s="1388"/>
      <c r="T208" s="1388"/>
      <c r="U208" s="1388"/>
      <c r="V208" s="1388"/>
      <c r="W208" s="1388"/>
      <c r="X208" s="1388"/>
      <c r="Y208" s="1388"/>
      <c r="Z208" s="1388"/>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row>
    <row r="209" spans="1:52" s="13" customFormat="1" x14ac:dyDescent="0.25">
      <c r="A209" s="176"/>
      <c r="B209" s="1435"/>
      <c r="C209" s="1388"/>
      <c r="D209" s="1434"/>
      <c r="E209" s="1504"/>
      <c r="F209" s="1436"/>
      <c r="G209" s="1844"/>
      <c r="H209" s="1435"/>
      <c r="I209" s="1519"/>
      <c r="J209" s="1388"/>
      <c r="K209" s="1389"/>
      <c r="L209" s="1388"/>
      <c r="M209" s="1388"/>
      <c r="N209" s="1388"/>
      <c r="O209" s="1389"/>
      <c r="P209" s="1388"/>
      <c r="Q209" s="1389"/>
      <c r="R209" s="1389"/>
      <c r="S209" s="1388"/>
      <c r="T209" s="1388"/>
      <c r="U209" s="1388"/>
      <c r="V209" s="1388"/>
      <c r="W209" s="1388"/>
      <c r="X209" s="1388"/>
      <c r="Y209" s="1388"/>
      <c r="Z209" s="1388"/>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row>
    <row r="210" spans="1:52" s="13" customFormat="1" x14ac:dyDescent="0.25">
      <c r="A210" s="176"/>
      <c r="B210" s="1435"/>
      <c r="C210" s="1388"/>
      <c r="D210" s="1434"/>
      <c r="E210" s="1504"/>
      <c r="F210" s="1436"/>
      <c r="G210" s="1844"/>
      <c r="H210" s="1435"/>
      <c r="I210" s="1519"/>
      <c r="J210" s="1388"/>
      <c r="K210" s="1389"/>
      <c r="L210" s="1388"/>
      <c r="M210" s="1388"/>
      <c r="N210" s="1388"/>
      <c r="O210" s="1389"/>
      <c r="P210" s="1388"/>
      <c r="Q210" s="1389"/>
      <c r="R210" s="1389"/>
      <c r="S210" s="1388"/>
      <c r="T210" s="1388"/>
      <c r="U210" s="1388"/>
      <c r="V210" s="1388"/>
      <c r="W210" s="1388"/>
      <c r="X210" s="1388"/>
      <c r="Y210" s="1388"/>
      <c r="Z210" s="1388"/>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row>
    <row r="211" spans="1:52" s="13" customFormat="1" x14ac:dyDescent="0.25">
      <c r="A211" s="176"/>
      <c r="B211" s="1435"/>
      <c r="C211" s="1388"/>
      <c r="D211" s="1434"/>
      <c r="E211" s="1504"/>
      <c r="F211" s="1436"/>
      <c r="G211" s="1844"/>
      <c r="H211" s="1435"/>
      <c r="I211" s="1519"/>
      <c r="J211" s="1388"/>
      <c r="K211" s="1389"/>
      <c r="L211" s="1388"/>
      <c r="M211" s="1388"/>
      <c r="N211" s="1388"/>
      <c r="O211" s="1389"/>
      <c r="P211" s="1388"/>
      <c r="Q211" s="1389"/>
      <c r="R211" s="1389"/>
      <c r="S211" s="1388"/>
      <c r="T211" s="1388"/>
      <c r="U211" s="1388"/>
      <c r="V211" s="1388"/>
      <c r="W211" s="1388"/>
      <c r="X211" s="1388"/>
      <c r="Y211" s="1388"/>
      <c r="Z211" s="1388"/>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row>
    <row r="212" spans="1:52" s="13" customFormat="1" x14ac:dyDescent="0.25">
      <c r="A212" s="176"/>
      <c r="B212" s="1435"/>
      <c r="C212" s="1388"/>
      <c r="D212" s="1434"/>
      <c r="E212" s="1504"/>
      <c r="F212" s="1436"/>
      <c r="G212" s="1844"/>
      <c r="H212" s="1435"/>
      <c r="I212" s="1519"/>
      <c r="J212" s="1388"/>
      <c r="K212" s="1389"/>
      <c r="L212" s="1388"/>
      <c r="M212" s="1388"/>
      <c r="N212" s="1388"/>
      <c r="O212" s="1389"/>
      <c r="P212" s="1388"/>
      <c r="Q212" s="1389"/>
      <c r="R212" s="1389"/>
      <c r="S212" s="1388"/>
      <c r="T212" s="1388"/>
      <c r="U212" s="1388"/>
      <c r="V212" s="1388"/>
      <c r="W212" s="1388"/>
      <c r="X212" s="1388"/>
      <c r="Y212" s="1388"/>
      <c r="Z212" s="1388"/>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row>
    <row r="213" spans="1:52" s="13" customFormat="1" x14ac:dyDescent="0.25">
      <c r="A213" s="176"/>
      <c r="B213" s="1435"/>
      <c r="C213" s="1388"/>
      <c r="D213" s="1434"/>
      <c r="E213" s="1504"/>
      <c r="F213" s="1436"/>
      <c r="G213" s="1844"/>
      <c r="H213" s="1435"/>
      <c r="I213" s="1519"/>
      <c r="J213" s="1388"/>
      <c r="K213" s="1389"/>
      <c r="L213" s="1388"/>
      <c r="M213" s="1388"/>
      <c r="N213" s="1388"/>
      <c r="O213" s="1389"/>
      <c r="P213" s="1388"/>
      <c r="Q213" s="1389"/>
      <c r="R213" s="1389"/>
      <c r="S213" s="1388"/>
      <c r="T213" s="1388"/>
      <c r="U213" s="1388"/>
      <c r="V213" s="1388"/>
      <c r="W213" s="1388"/>
      <c r="X213" s="1388"/>
      <c r="Y213" s="1388"/>
      <c r="Z213" s="1388"/>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row>
    <row r="214" spans="1:52" s="13" customFormat="1" x14ac:dyDescent="0.25">
      <c r="A214" s="176"/>
      <c r="B214" s="1435"/>
      <c r="C214" s="1388"/>
      <c r="D214" s="1434"/>
      <c r="E214" s="1504"/>
      <c r="F214" s="1436"/>
      <c r="G214" s="1844"/>
      <c r="H214" s="1435"/>
      <c r="I214" s="1519"/>
      <c r="J214" s="1388"/>
      <c r="K214" s="1389"/>
      <c r="L214" s="1388"/>
      <c r="M214" s="1388"/>
      <c r="N214" s="1388"/>
      <c r="O214" s="1389"/>
      <c r="P214" s="1388"/>
      <c r="Q214" s="1389"/>
      <c r="R214" s="1389"/>
      <c r="S214" s="1388"/>
      <c r="T214" s="1388"/>
      <c r="U214" s="1388"/>
      <c r="V214" s="1388"/>
      <c r="W214" s="1388"/>
      <c r="X214" s="1388"/>
      <c r="Y214" s="1388"/>
      <c r="Z214" s="1388"/>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row>
    <row r="215" spans="1:52" s="13" customFormat="1" x14ac:dyDescent="0.25">
      <c r="A215" s="176"/>
      <c r="B215" s="1435"/>
      <c r="C215" s="1388"/>
      <c r="D215" s="1434"/>
      <c r="E215" s="1504"/>
      <c r="F215" s="1436"/>
      <c r="G215" s="1844"/>
      <c r="H215" s="1435"/>
      <c r="I215" s="1519"/>
      <c r="J215" s="1388"/>
      <c r="K215" s="1389"/>
      <c r="L215" s="1388"/>
      <c r="M215" s="1388"/>
      <c r="N215" s="1388"/>
      <c r="O215" s="1389"/>
      <c r="P215" s="1388"/>
      <c r="Q215" s="1389"/>
      <c r="R215" s="1389"/>
      <c r="S215" s="1388"/>
      <c r="T215" s="1388"/>
      <c r="U215" s="1388"/>
      <c r="V215" s="1388"/>
      <c r="W215" s="1388"/>
      <c r="X215" s="1388"/>
      <c r="Y215" s="1388"/>
      <c r="Z215" s="1388"/>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row>
    <row r="216" spans="1:52" s="13" customFormat="1" x14ac:dyDescent="0.25">
      <c r="A216" s="176"/>
      <c r="B216" s="1435"/>
      <c r="C216" s="1388"/>
      <c r="D216" s="1434"/>
      <c r="E216" s="1504"/>
      <c r="F216" s="1436"/>
      <c r="G216" s="1844"/>
      <c r="H216" s="1435"/>
      <c r="I216" s="1519"/>
      <c r="J216" s="1388"/>
      <c r="K216" s="1389"/>
      <c r="L216" s="1388"/>
      <c r="M216" s="1388"/>
      <c r="N216" s="1388"/>
      <c r="O216" s="1389"/>
      <c r="P216" s="1388"/>
      <c r="Q216" s="1389"/>
      <c r="R216" s="1389"/>
      <c r="S216" s="1388"/>
      <c r="T216" s="1388"/>
      <c r="U216" s="1388"/>
      <c r="V216" s="1388"/>
      <c r="W216" s="1388"/>
      <c r="X216" s="1388"/>
      <c r="Y216" s="1388"/>
      <c r="Z216" s="1388"/>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row>
    <row r="217" spans="1:52" s="13" customFormat="1" x14ac:dyDescent="0.25">
      <c r="A217" s="176"/>
      <c r="B217" s="1435"/>
      <c r="C217" s="1388"/>
      <c r="D217" s="1434"/>
      <c r="E217" s="1504"/>
      <c r="F217" s="1436"/>
      <c r="G217" s="1844"/>
      <c r="H217" s="1435"/>
      <c r="I217" s="1519"/>
      <c r="J217" s="1388"/>
      <c r="K217" s="1389"/>
      <c r="L217" s="1388"/>
      <c r="M217" s="1388"/>
      <c r="N217" s="1388"/>
      <c r="O217" s="1389"/>
      <c r="P217" s="1388"/>
      <c r="Q217" s="1389"/>
      <c r="R217" s="1389"/>
      <c r="S217" s="1388"/>
      <c r="T217" s="1388"/>
      <c r="U217" s="1388"/>
      <c r="V217" s="1388"/>
      <c r="W217" s="1388"/>
      <c r="X217" s="1388"/>
      <c r="Y217" s="1388"/>
      <c r="Z217" s="1388"/>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row>
    <row r="218" spans="1:52" s="13" customFormat="1" x14ac:dyDescent="0.25">
      <c r="A218" s="176"/>
      <c r="B218" s="1435"/>
      <c r="C218" s="1388"/>
      <c r="D218" s="1434"/>
      <c r="E218" s="1504"/>
      <c r="F218" s="1436"/>
      <c r="G218" s="1844"/>
      <c r="H218" s="1435"/>
      <c r="I218" s="1519"/>
      <c r="J218" s="1388"/>
      <c r="K218" s="1389"/>
      <c r="L218" s="1388"/>
      <c r="M218" s="1388"/>
      <c r="N218" s="1388"/>
      <c r="O218" s="1389"/>
      <c r="P218" s="1388"/>
      <c r="Q218" s="1389"/>
      <c r="R218" s="1389"/>
      <c r="S218" s="1388"/>
      <c r="T218" s="1388"/>
      <c r="U218" s="1388"/>
      <c r="V218" s="1388"/>
      <c r="W218" s="1388"/>
      <c r="X218" s="1388"/>
      <c r="Y218" s="1388"/>
      <c r="Z218" s="1388"/>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row>
    <row r="219" spans="1:52" s="13" customFormat="1" x14ac:dyDescent="0.25">
      <c r="A219" s="176"/>
      <c r="B219" s="1435"/>
      <c r="C219" s="1388"/>
      <c r="D219" s="1434"/>
      <c r="E219" s="1504"/>
      <c r="F219" s="1436"/>
      <c r="G219" s="1844"/>
      <c r="H219" s="1435"/>
      <c r="I219" s="1519"/>
      <c r="J219" s="1388"/>
      <c r="K219" s="1389"/>
      <c r="L219" s="1388"/>
      <c r="M219" s="1388"/>
      <c r="N219" s="1388"/>
      <c r="O219" s="1389"/>
      <c r="P219" s="1388"/>
      <c r="Q219" s="1389"/>
      <c r="R219" s="1389"/>
      <c r="S219" s="1388"/>
      <c r="T219" s="1388"/>
      <c r="U219" s="1388"/>
      <c r="V219" s="1388"/>
      <c r="W219" s="1388"/>
      <c r="X219" s="1388"/>
      <c r="Y219" s="1388"/>
      <c r="Z219" s="1388"/>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row>
    <row r="220" spans="1:52" s="13" customFormat="1" x14ac:dyDescent="0.25">
      <c r="A220" s="176"/>
      <c r="B220" s="1435"/>
      <c r="C220" s="1388"/>
      <c r="D220" s="1434"/>
      <c r="E220" s="1504"/>
      <c r="F220" s="1513"/>
      <c r="G220" s="1844"/>
      <c r="H220" s="1435"/>
      <c r="I220" s="1519"/>
      <c r="J220" s="1388"/>
      <c r="K220" s="1389"/>
      <c r="L220" s="1388"/>
      <c r="M220" s="1388"/>
      <c r="N220" s="1388"/>
      <c r="O220" s="1389"/>
      <c r="P220" s="1388"/>
      <c r="Q220" s="1389"/>
      <c r="R220" s="1389"/>
      <c r="S220" s="1388"/>
      <c r="T220" s="1388"/>
      <c r="U220" s="1388"/>
      <c r="V220" s="1388"/>
      <c r="W220" s="1388"/>
      <c r="X220" s="1388"/>
      <c r="Y220" s="1388"/>
      <c r="Z220" s="1388"/>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row>
    <row r="221" spans="1:52" s="13" customFormat="1" x14ac:dyDescent="0.25">
      <c r="A221" s="176"/>
      <c r="B221" s="1435"/>
      <c r="C221" s="1388"/>
      <c r="D221" s="1434"/>
      <c r="E221" s="1504"/>
      <c r="F221" s="1514"/>
      <c r="G221" s="1844"/>
      <c r="H221" s="1435"/>
      <c r="I221" s="1519"/>
      <c r="J221" s="1388"/>
      <c r="K221" s="1389"/>
      <c r="L221" s="1388"/>
      <c r="M221" s="1388"/>
      <c r="N221" s="1388"/>
      <c r="O221" s="1389"/>
      <c r="P221" s="1388"/>
      <c r="Q221" s="1389"/>
      <c r="R221" s="1389"/>
      <c r="S221" s="1388"/>
      <c r="T221" s="1388"/>
      <c r="U221" s="1388"/>
      <c r="V221" s="1388"/>
      <c r="W221" s="1388"/>
      <c r="X221" s="1388"/>
      <c r="Y221" s="1388"/>
      <c r="Z221" s="1388"/>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row>
    <row r="222" spans="1:52" s="13" customFormat="1" x14ac:dyDescent="0.25">
      <c r="A222" s="176"/>
      <c r="B222" s="1435"/>
      <c r="C222" s="1388"/>
      <c r="D222" s="1434"/>
      <c r="E222" s="1504"/>
      <c r="F222" s="1436"/>
      <c r="G222" s="1844"/>
      <c r="H222" s="1435"/>
      <c r="I222" s="1519"/>
      <c r="J222" s="1388"/>
      <c r="K222" s="1389"/>
      <c r="L222" s="1388"/>
      <c r="M222" s="1388"/>
      <c r="N222" s="1388"/>
      <c r="O222" s="1389"/>
      <c r="P222" s="1388"/>
      <c r="Q222" s="1389"/>
      <c r="R222" s="1389"/>
      <c r="S222" s="1388"/>
      <c r="T222" s="1388"/>
      <c r="U222" s="1388"/>
      <c r="V222" s="1388"/>
      <c r="W222" s="1388"/>
      <c r="X222" s="1388"/>
      <c r="Y222" s="1388"/>
      <c r="Z222" s="1388"/>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row>
    <row r="223" spans="1:52" s="13" customFormat="1" x14ac:dyDescent="0.25">
      <c r="A223" s="176"/>
      <c r="B223" s="1435"/>
      <c r="C223" s="1388"/>
      <c r="D223" s="1434"/>
      <c r="E223" s="1504"/>
      <c r="F223" s="1436"/>
      <c r="G223" s="1844"/>
      <c r="H223" s="1435"/>
      <c r="I223" s="1519"/>
      <c r="J223" s="1388"/>
      <c r="K223" s="1389"/>
      <c r="L223" s="1388"/>
      <c r="M223" s="1388"/>
      <c r="N223" s="1388"/>
      <c r="O223" s="1389"/>
      <c r="P223" s="1388"/>
      <c r="Q223" s="1389"/>
      <c r="R223" s="1389"/>
      <c r="S223" s="1388"/>
      <c r="T223" s="1388"/>
      <c r="U223" s="1388"/>
      <c r="V223" s="1388"/>
      <c r="W223" s="1388"/>
      <c r="X223" s="1388"/>
      <c r="Y223" s="1388"/>
      <c r="Z223" s="1388"/>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row>
    <row r="224" spans="1:52" s="13" customFormat="1" x14ac:dyDescent="0.25">
      <c r="A224" s="176"/>
      <c r="B224" s="1435"/>
      <c r="C224" s="1388"/>
      <c r="D224" s="1434"/>
      <c r="E224" s="1504"/>
      <c r="F224" s="1436"/>
      <c r="G224" s="1844"/>
      <c r="H224" s="1435"/>
      <c r="I224" s="1519"/>
      <c r="J224" s="1388"/>
      <c r="K224" s="1389"/>
      <c r="L224" s="1388"/>
      <c r="M224" s="1388"/>
      <c r="N224" s="1388"/>
      <c r="O224" s="1389"/>
      <c r="P224" s="1388"/>
      <c r="Q224" s="1389"/>
      <c r="R224" s="1389"/>
      <c r="S224" s="1388"/>
      <c r="T224" s="1388"/>
      <c r="U224" s="1388"/>
      <c r="V224" s="1388"/>
      <c r="W224" s="1388"/>
      <c r="X224" s="1388"/>
      <c r="Y224" s="1388"/>
      <c r="Z224" s="1388"/>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row>
    <row r="225" spans="1:52" s="13" customFormat="1" x14ac:dyDescent="0.25">
      <c r="A225" s="176"/>
      <c r="B225" s="1435"/>
      <c r="C225" s="1388"/>
      <c r="D225" s="1434"/>
      <c r="E225" s="1504"/>
      <c r="F225" s="1436"/>
      <c r="G225" s="1844"/>
      <c r="H225" s="1435"/>
      <c r="I225" s="1519"/>
      <c r="J225" s="1388"/>
      <c r="K225" s="1389"/>
      <c r="L225" s="1388"/>
      <c r="M225" s="1388"/>
      <c r="N225" s="1388"/>
      <c r="O225" s="1389"/>
      <c r="P225" s="1388"/>
      <c r="Q225" s="1389"/>
      <c r="R225" s="1389"/>
      <c r="S225" s="1388"/>
      <c r="T225" s="1388"/>
      <c r="U225" s="1388"/>
      <c r="V225" s="1388"/>
      <c r="W225" s="1388"/>
      <c r="X225" s="1388"/>
      <c r="Y225" s="1388"/>
      <c r="Z225" s="1388"/>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row>
    <row r="226" spans="1:52" s="13" customFormat="1" x14ac:dyDescent="0.25">
      <c r="A226" s="176"/>
      <c r="B226" s="1435"/>
      <c r="C226" s="1388"/>
      <c r="D226" s="1434"/>
      <c r="E226" s="1504"/>
      <c r="F226" s="1436"/>
      <c r="G226" s="1844"/>
      <c r="H226" s="1435"/>
      <c r="I226" s="1519"/>
      <c r="J226" s="1388"/>
      <c r="K226" s="1389"/>
      <c r="L226" s="1388"/>
      <c r="M226" s="1388"/>
      <c r="N226" s="1388"/>
      <c r="O226" s="1389"/>
      <c r="P226" s="1388"/>
      <c r="Q226" s="1389"/>
      <c r="R226" s="1389"/>
      <c r="S226" s="1388"/>
      <c r="T226" s="1388"/>
      <c r="U226" s="1388"/>
      <c r="V226" s="1388"/>
      <c r="W226" s="1388"/>
      <c r="X226" s="1388"/>
      <c r="Y226" s="1388"/>
      <c r="Z226" s="1388"/>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row>
    <row r="227" spans="1:52" s="13" customFormat="1" x14ac:dyDescent="0.25">
      <c r="A227" s="176"/>
      <c r="B227" s="1435"/>
      <c r="C227" s="1388"/>
      <c r="D227" s="1434"/>
      <c r="E227" s="1504"/>
      <c r="F227" s="1436"/>
      <c r="G227" s="1844"/>
      <c r="H227" s="1435"/>
      <c r="I227" s="1519"/>
      <c r="J227" s="1388"/>
      <c r="K227" s="1389"/>
      <c r="L227" s="1388"/>
      <c r="M227" s="1388"/>
      <c r="N227" s="1388"/>
      <c r="O227" s="1389"/>
      <c r="P227" s="1388"/>
      <c r="Q227" s="1389"/>
      <c r="R227" s="1389"/>
      <c r="S227" s="1388"/>
      <c r="T227" s="1388"/>
      <c r="U227" s="1388"/>
      <c r="V227" s="1388"/>
      <c r="W227" s="1388"/>
      <c r="X227" s="1388"/>
      <c r="Y227" s="1388"/>
      <c r="Z227" s="1388"/>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row>
    <row r="228" spans="1:52" s="13" customFormat="1" x14ac:dyDescent="0.25">
      <c r="A228" s="176"/>
      <c r="B228" s="1435"/>
      <c r="C228" s="1388"/>
      <c r="D228" s="1434"/>
      <c r="E228" s="1504"/>
      <c r="F228" s="1436"/>
      <c r="G228" s="1844"/>
      <c r="H228" s="1435"/>
      <c r="I228" s="1519"/>
      <c r="J228" s="1388"/>
      <c r="K228" s="1389"/>
      <c r="L228" s="1388"/>
      <c r="M228" s="1388"/>
      <c r="N228" s="1388"/>
      <c r="O228" s="1389"/>
      <c r="P228" s="1388"/>
      <c r="Q228" s="1389"/>
      <c r="R228" s="1389"/>
      <c r="S228" s="1388"/>
      <c r="T228" s="1388"/>
      <c r="U228" s="1388"/>
      <c r="V228" s="1388"/>
      <c r="W228" s="1388"/>
      <c r="X228" s="1388"/>
      <c r="Y228" s="1388"/>
      <c r="Z228" s="1388"/>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row>
    <row r="229" spans="1:52" s="13" customFormat="1" x14ac:dyDescent="0.25">
      <c r="A229" s="176"/>
      <c r="B229" s="1435"/>
      <c r="C229" s="1388"/>
      <c r="D229" s="1434"/>
      <c r="E229" s="1504"/>
      <c r="F229" s="1436"/>
      <c r="G229" s="1844"/>
      <c r="H229" s="1435"/>
      <c r="I229" s="1519"/>
      <c r="J229" s="1388"/>
      <c r="K229" s="1389"/>
      <c r="L229" s="1388"/>
      <c r="M229" s="1388"/>
      <c r="N229" s="1388"/>
      <c r="O229" s="1389"/>
      <c r="P229" s="1388"/>
      <c r="Q229" s="1389"/>
      <c r="R229" s="1389"/>
      <c r="S229" s="1388"/>
      <c r="T229" s="1388"/>
      <c r="U229" s="1388"/>
      <c r="V229" s="1388"/>
      <c r="W229" s="1388"/>
      <c r="X229" s="1388"/>
      <c r="Y229" s="1388"/>
      <c r="Z229" s="1388"/>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row>
    <row r="230" spans="1:52" s="13" customFormat="1" x14ac:dyDescent="0.25">
      <c r="A230" s="176"/>
      <c r="B230" s="1435"/>
      <c r="C230" s="1388"/>
      <c r="D230" s="1434"/>
      <c r="E230" s="1504"/>
      <c r="F230" s="1436"/>
      <c r="G230" s="1844"/>
      <c r="H230" s="1435"/>
      <c r="I230" s="1519"/>
      <c r="J230" s="1388"/>
      <c r="K230" s="1389"/>
      <c r="L230" s="1388"/>
      <c r="M230" s="1388"/>
      <c r="N230" s="1388"/>
      <c r="O230" s="1389"/>
      <c r="P230" s="1388"/>
      <c r="Q230" s="1389"/>
      <c r="R230" s="1389"/>
      <c r="S230" s="1388"/>
      <c r="T230" s="1388"/>
      <c r="U230" s="1388"/>
      <c r="V230" s="1388"/>
      <c r="W230" s="1388"/>
      <c r="X230" s="1388"/>
      <c r="Y230" s="1388"/>
      <c r="Z230" s="1388"/>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row>
    <row r="231" spans="1:52" s="13" customFormat="1" x14ac:dyDescent="0.25">
      <c r="A231" s="176"/>
      <c r="B231" s="1435"/>
      <c r="C231" s="1388"/>
      <c r="D231" s="1434"/>
      <c r="E231" s="1504"/>
      <c r="F231" s="1436"/>
      <c r="G231" s="1844"/>
      <c r="H231" s="1435"/>
      <c r="I231" s="1519"/>
      <c r="J231" s="1388"/>
      <c r="K231" s="1389"/>
      <c r="L231" s="1388"/>
      <c r="M231" s="1388"/>
      <c r="N231" s="1388"/>
      <c r="O231" s="1389"/>
      <c r="P231" s="1388"/>
      <c r="Q231" s="1389"/>
      <c r="R231" s="1389"/>
      <c r="S231" s="1388"/>
      <c r="T231" s="1388"/>
      <c r="U231" s="1388"/>
      <c r="V231" s="1388"/>
      <c r="W231" s="1388"/>
      <c r="X231" s="1388"/>
      <c r="Y231" s="1388"/>
      <c r="Z231" s="1388"/>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row>
    <row r="232" spans="1:52" s="13" customFormat="1" x14ac:dyDescent="0.25">
      <c r="A232" s="176"/>
      <c r="B232" s="1435"/>
      <c r="C232" s="1388"/>
      <c r="D232" s="1434"/>
      <c r="E232" s="1504"/>
      <c r="F232" s="1436"/>
      <c r="G232" s="1844"/>
      <c r="H232" s="1435"/>
      <c r="I232" s="1519"/>
      <c r="J232" s="1388"/>
      <c r="K232" s="1389"/>
      <c r="L232" s="1388"/>
      <c r="M232" s="1388"/>
      <c r="N232" s="1388"/>
      <c r="O232" s="1389"/>
      <c r="P232" s="1388"/>
      <c r="Q232" s="1389"/>
      <c r="R232" s="1389"/>
      <c r="S232" s="1388"/>
      <c r="T232" s="1388"/>
      <c r="U232" s="1388"/>
      <c r="V232" s="1388"/>
      <c r="W232" s="1388"/>
      <c r="X232" s="1388"/>
      <c r="Y232" s="1388"/>
      <c r="Z232" s="1388"/>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row>
    <row r="233" spans="1:52" s="13" customFormat="1" x14ac:dyDescent="0.25">
      <c r="A233" s="176"/>
      <c r="B233" s="1435"/>
      <c r="C233" s="1388"/>
      <c r="D233" s="1434"/>
      <c r="E233" s="1504"/>
      <c r="F233" s="1436"/>
      <c r="G233" s="1844"/>
      <c r="H233" s="1435"/>
      <c r="I233" s="1519"/>
      <c r="J233" s="1388"/>
      <c r="K233" s="1389"/>
      <c r="L233" s="1388"/>
      <c r="M233" s="1388"/>
      <c r="N233" s="1388"/>
      <c r="O233" s="1389"/>
      <c r="P233" s="1388"/>
      <c r="Q233" s="1389"/>
      <c r="R233" s="1389"/>
      <c r="S233" s="1388"/>
      <c r="T233" s="1388"/>
      <c r="U233" s="1388"/>
      <c r="V233" s="1388"/>
      <c r="W233" s="1388"/>
      <c r="X233" s="1388"/>
      <c r="Y233" s="1388"/>
      <c r="Z233" s="1388"/>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row>
    <row r="234" spans="1:52" s="13" customFormat="1" x14ac:dyDescent="0.25">
      <c r="A234" s="176"/>
      <c r="B234" s="1435"/>
      <c r="C234" s="1388"/>
      <c r="D234" s="1434"/>
      <c r="E234" s="1504"/>
      <c r="F234" s="1436"/>
      <c r="G234" s="1844"/>
      <c r="H234" s="1435"/>
      <c r="I234" s="1519"/>
      <c r="J234" s="1388"/>
      <c r="K234" s="1389"/>
      <c r="L234" s="1388"/>
      <c r="M234" s="1388"/>
      <c r="N234" s="1388"/>
      <c r="O234" s="1389"/>
      <c r="P234" s="1388"/>
      <c r="Q234" s="1389"/>
      <c r="R234" s="1389"/>
      <c r="S234" s="1388"/>
      <c r="T234" s="1388"/>
      <c r="U234" s="1388"/>
      <c r="V234" s="1388"/>
      <c r="W234" s="1388"/>
      <c r="X234" s="1388"/>
      <c r="Y234" s="1388"/>
      <c r="Z234" s="1388"/>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row>
    <row r="235" spans="1:52" s="13" customFormat="1" x14ac:dyDescent="0.25">
      <c r="A235" s="176"/>
      <c r="B235" s="1435"/>
      <c r="C235" s="1388"/>
      <c r="D235" s="1434"/>
      <c r="E235" s="1504"/>
      <c r="F235" s="1436"/>
      <c r="G235" s="1844"/>
      <c r="H235" s="1435"/>
      <c r="I235" s="1519"/>
      <c r="J235" s="1388"/>
      <c r="K235" s="1389"/>
      <c r="L235" s="1388"/>
      <c r="M235" s="1388"/>
      <c r="N235" s="1388"/>
      <c r="O235" s="1389"/>
      <c r="P235" s="1388"/>
      <c r="Q235" s="1389"/>
      <c r="R235" s="1389"/>
      <c r="S235" s="1388"/>
      <c r="T235" s="1388"/>
      <c r="U235" s="1388"/>
      <c r="V235" s="1388"/>
      <c r="W235" s="1388"/>
      <c r="X235" s="1388"/>
      <c r="Y235" s="1388"/>
      <c r="Z235" s="1388"/>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row>
    <row r="236" spans="1:52" s="13" customFormat="1" x14ac:dyDescent="0.25">
      <c r="A236" s="176"/>
      <c r="B236" s="1405"/>
      <c r="C236" s="1388"/>
      <c r="D236" s="1434"/>
      <c r="E236" s="1504"/>
      <c r="F236" s="1513"/>
      <c r="G236" s="1844"/>
      <c r="H236" s="1435"/>
      <c r="I236" s="1519"/>
      <c r="J236" s="1388"/>
      <c r="K236" s="1389"/>
      <c r="L236" s="1388"/>
      <c r="M236" s="1388"/>
      <c r="N236" s="1388"/>
      <c r="O236" s="1389"/>
      <c r="P236" s="1388"/>
      <c r="Q236" s="1389"/>
      <c r="R236" s="1389"/>
      <c r="S236" s="1388"/>
      <c r="T236" s="1388"/>
      <c r="U236" s="1388"/>
      <c r="V236" s="1388"/>
      <c r="W236" s="1388"/>
      <c r="X236" s="1388"/>
      <c r="Y236" s="1388"/>
      <c r="Z236" s="1388"/>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row>
    <row r="237" spans="1:52" s="13" customFormat="1" x14ac:dyDescent="0.25">
      <c r="A237" s="176"/>
      <c r="B237" s="1435"/>
      <c r="C237" s="1388"/>
      <c r="D237" s="1434"/>
      <c r="E237" s="1504"/>
      <c r="F237" s="1514"/>
      <c r="G237" s="1844"/>
      <c r="H237" s="1435"/>
      <c r="I237" s="1519"/>
      <c r="J237" s="1388"/>
      <c r="K237" s="1389"/>
      <c r="L237" s="1388"/>
      <c r="M237" s="1388"/>
      <c r="N237" s="1388"/>
      <c r="O237" s="1389"/>
      <c r="P237" s="1388"/>
      <c r="Q237" s="1389"/>
      <c r="R237" s="1389"/>
      <c r="S237" s="1388"/>
      <c r="T237" s="1388"/>
      <c r="U237" s="1388"/>
      <c r="V237" s="1388"/>
      <c r="W237" s="1388"/>
      <c r="X237" s="1388"/>
      <c r="Y237" s="1388"/>
      <c r="Z237" s="1388"/>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row>
    <row r="238" spans="1:52" s="13" customFormat="1" x14ac:dyDescent="0.25">
      <c r="A238" s="176"/>
      <c r="B238" s="1435"/>
      <c r="C238" s="1388"/>
      <c r="D238" s="1434"/>
      <c r="E238" s="1504"/>
      <c r="F238" s="1436"/>
      <c r="G238" s="1844"/>
      <c r="H238" s="1435"/>
      <c r="I238" s="1519"/>
      <c r="J238" s="1388"/>
      <c r="K238" s="1389"/>
      <c r="L238" s="1388"/>
      <c r="M238" s="1388"/>
      <c r="N238" s="1388"/>
      <c r="O238" s="1389"/>
      <c r="P238" s="1388"/>
      <c r="Q238" s="1389"/>
      <c r="R238" s="1389"/>
      <c r="S238" s="1388"/>
      <c r="T238" s="1388"/>
      <c r="U238" s="1388"/>
      <c r="V238" s="1388"/>
      <c r="W238" s="1388"/>
      <c r="X238" s="1388"/>
      <c r="Y238" s="1388"/>
      <c r="Z238" s="1388"/>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row>
    <row r="239" spans="1:52" s="13" customFormat="1" x14ac:dyDescent="0.25">
      <c r="A239" s="176"/>
      <c r="B239" s="1435"/>
      <c r="C239" s="1388"/>
      <c r="D239" s="1434"/>
      <c r="E239" s="1504"/>
      <c r="F239" s="1436"/>
      <c r="G239" s="1844"/>
      <c r="H239" s="1435"/>
      <c r="I239" s="1519"/>
      <c r="J239" s="1388"/>
      <c r="K239" s="1389"/>
      <c r="L239" s="1388"/>
      <c r="M239" s="1388"/>
      <c r="N239" s="1388"/>
      <c r="O239" s="1389"/>
      <c r="P239" s="1388"/>
      <c r="Q239" s="1389"/>
      <c r="R239" s="1389"/>
      <c r="S239" s="1388"/>
      <c r="T239" s="1388"/>
      <c r="U239" s="1388"/>
      <c r="V239" s="1388"/>
      <c r="W239" s="1388"/>
      <c r="X239" s="1388"/>
      <c r="Y239" s="1388"/>
      <c r="Z239" s="1388"/>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row>
    <row r="240" spans="1:52" s="13" customFormat="1" x14ac:dyDescent="0.25">
      <c r="A240" s="176"/>
      <c r="B240" s="1435"/>
      <c r="C240" s="1388"/>
      <c r="D240" s="1434"/>
      <c r="E240" s="1504"/>
      <c r="F240" s="1436"/>
      <c r="G240" s="1844"/>
      <c r="H240" s="1435"/>
      <c r="I240" s="1519"/>
      <c r="J240" s="1388"/>
      <c r="K240" s="1389"/>
      <c r="L240" s="1388"/>
      <c r="M240" s="1388"/>
      <c r="N240" s="1388"/>
      <c r="O240" s="1389"/>
      <c r="P240" s="1388"/>
      <c r="Q240" s="1389"/>
      <c r="R240" s="1389"/>
      <c r="S240" s="1388"/>
      <c r="T240" s="1388"/>
      <c r="U240" s="1388"/>
      <c r="V240" s="1388"/>
      <c r="W240" s="1388"/>
      <c r="X240" s="1388"/>
      <c r="Y240" s="1388"/>
      <c r="Z240" s="1388"/>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row>
    <row r="241" spans="1:52" s="13" customFormat="1" x14ac:dyDescent="0.25">
      <c r="A241" s="176"/>
      <c r="B241" s="1435"/>
      <c r="C241" s="1388"/>
      <c r="D241" s="1434"/>
      <c r="E241" s="1504"/>
      <c r="F241" s="1436"/>
      <c r="G241" s="1844"/>
      <c r="H241" s="1435"/>
      <c r="I241" s="1519"/>
      <c r="J241" s="1388"/>
      <c r="K241" s="1389"/>
      <c r="L241" s="1388"/>
      <c r="M241" s="1388"/>
      <c r="N241" s="1388"/>
      <c r="O241" s="1389"/>
      <c r="P241" s="1388"/>
      <c r="Q241" s="1389"/>
      <c r="R241" s="1389"/>
      <c r="S241" s="1388"/>
      <c r="T241" s="1388"/>
      <c r="U241" s="1388"/>
      <c r="V241" s="1388"/>
      <c r="W241" s="1388"/>
      <c r="X241" s="1388"/>
      <c r="Y241" s="1388"/>
      <c r="Z241" s="1388"/>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row>
    <row r="242" spans="1:52" s="13" customFormat="1" x14ac:dyDescent="0.25">
      <c r="A242" s="176"/>
      <c r="B242" s="1435"/>
      <c r="C242" s="1388"/>
      <c r="D242" s="1434"/>
      <c r="E242" s="1504"/>
      <c r="F242" s="1436"/>
      <c r="G242" s="1844"/>
      <c r="H242" s="1435"/>
      <c r="I242" s="1519"/>
      <c r="J242" s="1388"/>
      <c r="K242" s="1389"/>
      <c r="L242" s="1388"/>
      <c r="M242" s="1388"/>
      <c r="N242" s="1388"/>
      <c r="O242" s="1389"/>
      <c r="P242" s="1388"/>
      <c r="Q242" s="1389"/>
      <c r="R242" s="1389"/>
      <c r="S242" s="1388"/>
      <c r="T242" s="1388"/>
      <c r="U242" s="1388"/>
      <c r="V242" s="1388"/>
      <c r="W242" s="1388"/>
      <c r="X242" s="1388"/>
      <c r="Y242" s="1388"/>
      <c r="Z242" s="1388"/>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row>
    <row r="243" spans="1:52" s="13" customFormat="1" x14ac:dyDescent="0.25">
      <c r="A243" s="176"/>
      <c r="B243" s="1435"/>
      <c r="C243" s="1388"/>
      <c r="D243" s="1434"/>
      <c r="E243" s="1504"/>
      <c r="F243" s="1436"/>
      <c r="G243" s="1844"/>
      <c r="H243" s="1435"/>
      <c r="I243" s="1519"/>
      <c r="J243" s="1388"/>
      <c r="K243" s="1389"/>
      <c r="L243" s="1388"/>
      <c r="M243" s="1388"/>
      <c r="N243" s="1388"/>
      <c r="O243" s="1389"/>
      <c r="P243" s="1388"/>
      <c r="Q243" s="1389"/>
      <c r="R243" s="1389"/>
      <c r="S243" s="1388"/>
      <c r="T243" s="1388"/>
      <c r="U243" s="1388"/>
      <c r="V243" s="1388"/>
      <c r="W243" s="1388"/>
      <c r="X243" s="1388"/>
      <c r="Y243" s="1388"/>
      <c r="Z243" s="1388"/>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row>
    <row r="244" spans="1:52" s="13" customFormat="1" x14ac:dyDescent="0.25">
      <c r="A244" s="176"/>
      <c r="B244" s="1435"/>
      <c r="C244" s="1388"/>
      <c r="D244" s="1434"/>
      <c r="E244" s="1504"/>
      <c r="F244" s="1436"/>
      <c r="G244" s="1844"/>
      <c r="H244" s="1435"/>
      <c r="I244" s="1519"/>
      <c r="J244" s="1388"/>
      <c r="K244" s="1389"/>
      <c r="L244" s="1388"/>
      <c r="M244" s="1388"/>
      <c r="N244" s="1388"/>
      <c r="O244" s="1389"/>
      <c r="P244" s="1388"/>
      <c r="Q244" s="1389"/>
      <c r="R244" s="1389"/>
      <c r="S244" s="1388"/>
      <c r="T244" s="1388"/>
      <c r="U244" s="1388"/>
      <c r="V244" s="1388"/>
      <c r="W244" s="1388"/>
      <c r="X244" s="1388"/>
      <c r="Y244" s="1388"/>
      <c r="Z244" s="1388"/>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row>
    <row r="245" spans="1:52" s="13" customFormat="1" x14ac:dyDescent="0.25">
      <c r="A245" s="176"/>
      <c r="B245" s="1435"/>
      <c r="C245" s="1388"/>
      <c r="D245" s="1434"/>
      <c r="E245" s="1504"/>
      <c r="F245" s="1436"/>
      <c r="G245" s="1844"/>
      <c r="H245" s="1435"/>
      <c r="I245" s="1519"/>
      <c r="J245" s="1388"/>
      <c r="K245" s="1389"/>
      <c r="L245" s="1388"/>
      <c r="M245" s="1388"/>
      <c r="N245" s="1388"/>
      <c r="O245" s="1389"/>
      <c r="P245" s="1388"/>
      <c r="Q245" s="1389"/>
      <c r="R245" s="1389"/>
      <c r="S245" s="1388"/>
      <c r="T245" s="1388"/>
      <c r="U245" s="1388"/>
      <c r="V245" s="1388"/>
      <c r="W245" s="1388"/>
      <c r="X245" s="1388"/>
      <c r="Y245" s="1388"/>
      <c r="Z245" s="1388"/>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row>
    <row r="246" spans="1:52" s="13" customFormat="1" x14ac:dyDescent="0.25">
      <c r="A246" s="176"/>
      <c r="B246" s="1435"/>
      <c r="C246" s="1388"/>
      <c r="D246" s="1434"/>
      <c r="E246" s="1504"/>
      <c r="F246" s="1436"/>
      <c r="G246" s="1844"/>
      <c r="H246" s="1435"/>
      <c r="I246" s="1519"/>
      <c r="J246" s="1388"/>
      <c r="K246" s="1389"/>
      <c r="L246" s="1388"/>
      <c r="M246" s="1388"/>
      <c r="N246" s="1388"/>
      <c r="O246" s="1389"/>
      <c r="P246" s="1388"/>
      <c r="Q246" s="1389"/>
      <c r="R246" s="1389"/>
      <c r="S246" s="1388"/>
      <c r="T246" s="1388"/>
      <c r="U246" s="1388"/>
      <c r="V246" s="1388"/>
      <c r="W246" s="1388"/>
      <c r="X246" s="1388"/>
      <c r="Y246" s="1388"/>
      <c r="Z246" s="1388"/>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row>
    <row r="247" spans="1:52" s="13" customFormat="1" x14ac:dyDescent="0.25">
      <c r="A247" s="176"/>
      <c r="B247" s="1435"/>
      <c r="C247" s="1388"/>
      <c r="D247" s="1434"/>
      <c r="E247" s="1504"/>
      <c r="F247" s="1436"/>
      <c r="G247" s="1844"/>
      <c r="H247" s="1435"/>
      <c r="I247" s="1519"/>
      <c r="J247" s="1388"/>
      <c r="K247" s="1389"/>
      <c r="L247" s="1388"/>
      <c r="M247" s="1388"/>
      <c r="N247" s="1388"/>
      <c r="O247" s="1389"/>
      <c r="P247" s="1388"/>
      <c r="Q247" s="1389"/>
      <c r="R247" s="1389"/>
      <c r="S247" s="1388"/>
      <c r="T247" s="1388"/>
      <c r="U247" s="1388"/>
      <c r="V247" s="1388"/>
      <c r="W247" s="1388"/>
      <c r="X247" s="1388"/>
      <c r="Y247" s="1388"/>
      <c r="Z247" s="1388"/>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row>
    <row r="248" spans="1:52" s="13" customFormat="1" x14ac:dyDescent="0.25">
      <c r="A248" s="176"/>
      <c r="B248" s="1435"/>
      <c r="C248" s="1388"/>
      <c r="D248" s="1434"/>
      <c r="E248" s="1504"/>
      <c r="F248" s="1436"/>
      <c r="G248" s="1844"/>
      <c r="H248" s="1435"/>
      <c r="I248" s="1519"/>
      <c r="J248" s="1388"/>
      <c r="K248" s="1389"/>
      <c r="L248" s="1388"/>
      <c r="M248" s="1388"/>
      <c r="N248" s="1388"/>
      <c r="O248" s="1389"/>
      <c r="P248" s="1388"/>
      <c r="Q248" s="1389"/>
      <c r="R248" s="1389"/>
      <c r="S248" s="1388"/>
      <c r="T248" s="1388"/>
      <c r="U248" s="1388"/>
      <c r="V248" s="1388"/>
      <c r="W248" s="1388"/>
      <c r="X248" s="1388"/>
      <c r="Y248" s="1388"/>
      <c r="Z248" s="1388"/>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row>
    <row r="249" spans="1:52" s="13" customFormat="1" x14ac:dyDescent="0.25">
      <c r="A249" s="176"/>
      <c r="B249" s="1435"/>
      <c r="C249" s="1388"/>
      <c r="D249" s="1434"/>
      <c r="E249" s="1504"/>
      <c r="F249" s="1436"/>
      <c r="G249" s="1844"/>
      <c r="H249" s="1435"/>
      <c r="I249" s="1519"/>
      <c r="J249" s="1388"/>
      <c r="K249" s="1389"/>
      <c r="L249" s="1388"/>
      <c r="M249" s="1388"/>
      <c r="N249" s="1388"/>
      <c r="O249" s="1389"/>
      <c r="P249" s="1388"/>
      <c r="Q249" s="1389"/>
      <c r="R249" s="1389"/>
      <c r="S249" s="1388"/>
      <c r="T249" s="1388"/>
      <c r="U249" s="1388"/>
      <c r="V249" s="1388"/>
      <c r="W249" s="1388"/>
      <c r="X249" s="1388"/>
      <c r="Y249" s="1388"/>
      <c r="Z249" s="1388"/>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row>
    <row r="250" spans="1:52" s="13" customFormat="1" x14ac:dyDescent="0.25">
      <c r="A250" s="176"/>
      <c r="B250" s="1435"/>
      <c r="C250" s="1388"/>
      <c r="D250" s="1434"/>
      <c r="E250" s="1504"/>
      <c r="F250" s="1436"/>
      <c r="G250" s="1844"/>
      <c r="H250" s="1435"/>
      <c r="I250" s="1519"/>
      <c r="J250" s="1388"/>
      <c r="K250" s="1389"/>
      <c r="L250" s="1388"/>
      <c r="M250" s="1388"/>
      <c r="N250" s="1388"/>
      <c r="O250" s="1389"/>
      <c r="P250" s="1388"/>
      <c r="Q250" s="1389"/>
      <c r="R250" s="1389"/>
      <c r="S250" s="1388"/>
      <c r="T250" s="1388"/>
      <c r="U250" s="1388"/>
      <c r="V250" s="1388"/>
      <c r="W250" s="1388"/>
      <c r="X250" s="1388"/>
      <c r="Y250" s="1388"/>
      <c r="Z250" s="1388"/>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row>
    <row r="251" spans="1:52" s="13" customFormat="1" x14ac:dyDescent="0.25">
      <c r="A251" s="176"/>
      <c r="B251" s="1435"/>
      <c r="C251" s="1388"/>
      <c r="D251" s="1434"/>
      <c r="E251" s="1504"/>
      <c r="F251" s="1436"/>
      <c r="G251" s="1844"/>
      <c r="H251" s="1435"/>
      <c r="I251" s="1519"/>
      <c r="J251" s="1388"/>
      <c r="K251" s="1389"/>
      <c r="L251" s="1388"/>
      <c r="M251" s="1388"/>
      <c r="N251" s="1388"/>
      <c r="O251" s="1389"/>
      <c r="P251" s="1388"/>
      <c r="Q251" s="1389"/>
      <c r="R251" s="1389"/>
      <c r="S251" s="1388"/>
      <c r="T251" s="1388"/>
      <c r="U251" s="1388"/>
      <c r="V251" s="1388"/>
      <c r="W251" s="1388"/>
      <c r="X251" s="1388"/>
      <c r="Y251" s="1388"/>
      <c r="Z251" s="1388"/>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row>
    <row r="252" spans="1:52" s="13" customFormat="1" x14ac:dyDescent="0.25">
      <c r="A252" s="176"/>
      <c r="B252" s="1435"/>
      <c r="C252" s="1388"/>
      <c r="D252" s="1434"/>
      <c r="E252" s="1504"/>
      <c r="F252" s="1513"/>
      <c r="G252" s="1844"/>
      <c r="H252" s="1435"/>
      <c r="I252" s="1519"/>
      <c r="J252" s="1388"/>
      <c r="K252" s="1389"/>
      <c r="L252" s="1388"/>
      <c r="M252" s="1388"/>
      <c r="N252" s="1388"/>
      <c r="O252" s="1389"/>
      <c r="P252" s="1388"/>
      <c r="Q252" s="1389"/>
      <c r="R252" s="1389"/>
      <c r="S252" s="1388"/>
      <c r="T252" s="1388"/>
      <c r="U252" s="1388"/>
      <c r="V252" s="1388"/>
      <c r="W252" s="1388"/>
      <c r="X252" s="1388"/>
      <c r="Y252" s="1388"/>
      <c r="Z252" s="1388"/>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row>
    <row r="253" spans="1:52" s="13" customFormat="1" x14ac:dyDescent="0.25">
      <c r="A253" s="176"/>
      <c r="B253" s="1435"/>
      <c r="C253" s="1388"/>
      <c r="D253" s="1434"/>
      <c r="E253" s="1504"/>
      <c r="F253" s="1514"/>
      <c r="G253" s="1844"/>
      <c r="H253" s="1435"/>
      <c r="I253" s="1519"/>
      <c r="J253" s="1388"/>
      <c r="K253" s="1389"/>
      <c r="L253" s="1388"/>
      <c r="M253" s="1388"/>
      <c r="N253" s="1388"/>
      <c r="O253" s="1389"/>
      <c r="P253" s="1388"/>
      <c r="Q253" s="1389"/>
      <c r="R253" s="1389"/>
      <c r="S253" s="1388"/>
      <c r="T253" s="1388"/>
      <c r="U253" s="1388"/>
      <c r="V253" s="1388"/>
      <c r="W253" s="1388"/>
      <c r="X253" s="1388"/>
      <c r="Y253" s="1388"/>
      <c r="Z253" s="1388"/>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row>
    <row r="254" spans="1:52" s="13" customFormat="1" x14ac:dyDescent="0.25">
      <c r="A254" s="176"/>
      <c r="B254" s="1435"/>
      <c r="C254" s="1388"/>
      <c r="D254" s="1434"/>
      <c r="E254" s="1504"/>
      <c r="F254" s="1436"/>
      <c r="G254" s="1844"/>
      <c r="H254" s="1435"/>
      <c r="I254" s="1519"/>
      <c r="J254" s="1388"/>
      <c r="K254" s="1389"/>
      <c r="L254" s="1388"/>
      <c r="M254" s="1388"/>
      <c r="N254" s="1388"/>
      <c r="O254" s="1389"/>
      <c r="P254" s="1388"/>
      <c r="Q254" s="1389"/>
      <c r="R254" s="1389"/>
      <c r="S254" s="1388"/>
      <c r="T254" s="1388"/>
      <c r="U254" s="1388"/>
      <c r="V254" s="1388"/>
      <c r="W254" s="1388"/>
      <c r="X254" s="1388"/>
      <c r="Y254" s="1388"/>
      <c r="Z254" s="1388"/>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row>
    <row r="255" spans="1:52" s="13" customFormat="1" x14ac:dyDescent="0.25">
      <c r="A255" s="176"/>
      <c r="B255" s="1435"/>
      <c r="C255" s="1388"/>
      <c r="D255" s="1434"/>
      <c r="E255" s="1504"/>
      <c r="F255" s="1436"/>
      <c r="G255" s="1844"/>
      <c r="H255" s="1435"/>
      <c r="I255" s="1519"/>
      <c r="J255" s="1388"/>
      <c r="K255" s="1389"/>
      <c r="L255" s="1388"/>
      <c r="M255" s="1388"/>
      <c r="N255" s="1388"/>
      <c r="O255" s="1389"/>
      <c r="P255" s="1388"/>
      <c r="Q255" s="1389"/>
      <c r="R255" s="1389"/>
      <c r="S255" s="1388"/>
      <c r="T255" s="1388"/>
      <c r="U255" s="1388"/>
      <c r="V255" s="1388"/>
      <c r="W255" s="1388"/>
      <c r="X255" s="1388"/>
      <c r="Y255" s="1388"/>
      <c r="Z255" s="1388"/>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row>
    <row r="256" spans="1:52" s="13" customFormat="1" x14ac:dyDescent="0.25">
      <c r="A256" s="176"/>
      <c r="B256" s="1435"/>
      <c r="C256" s="1388"/>
      <c r="D256" s="1434"/>
      <c r="E256" s="1504"/>
      <c r="F256" s="1436"/>
      <c r="G256" s="1844"/>
      <c r="H256" s="1435"/>
      <c r="I256" s="1519"/>
      <c r="J256" s="1388"/>
      <c r="K256" s="1389"/>
      <c r="L256" s="1388"/>
      <c r="M256" s="1388"/>
      <c r="N256" s="1388"/>
      <c r="O256" s="1389"/>
      <c r="P256" s="1388"/>
      <c r="Q256" s="1389"/>
      <c r="R256" s="1389"/>
      <c r="S256" s="1388"/>
      <c r="T256" s="1388"/>
      <c r="U256" s="1388"/>
      <c r="V256" s="1388"/>
      <c r="W256" s="1388"/>
      <c r="X256" s="1388"/>
      <c r="Y256" s="1388"/>
      <c r="Z256" s="1388"/>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row>
    <row r="257" spans="1:52" s="13" customFormat="1" x14ac:dyDescent="0.25">
      <c r="A257" s="176"/>
      <c r="B257" s="1435"/>
      <c r="C257" s="1388"/>
      <c r="D257" s="1434"/>
      <c r="E257" s="1504"/>
      <c r="F257" s="1436"/>
      <c r="G257" s="1844"/>
      <c r="H257" s="1435"/>
      <c r="I257" s="1519"/>
      <c r="J257" s="1388"/>
      <c r="K257" s="1389"/>
      <c r="L257" s="1388"/>
      <c r="M257" s="1388"/>
      <c r="N257" s="1388"/>
      <c r="O257" s="1389"/>
      <c r="P257" s="1388"/>
      <c r="Q257" s="1389"/>
      <c r="R257" s="1389"/>
      <c r="S257" s="1388"/>
      <c r="T257" s="1388"/>
      <c r="U257" s="1388"/>
      <c r="V257" s="1388"/>
      <c r="W257" s="1388"/>
      <c r="X257" s="1388"/>
      <c r="Y257" s="1388"/>
      <c r="Z257" s="1388"/>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row>
    <row r="258" spans="1:52" s="13" customFormat="1" x14ac:dyDescent="0.25">
      <c r="A258" s="176"/>
      <c r="B258" s="1435"/>
      <c r="C258" s="1388"/>
      <c r="D258" s="1434"/>
      <c r="E258" s="1504"/>
      <c r="F258" s="1436"/>
      <c r="G258" s="1844"/>
      <c r="H258" s="1435"/>
      <c r="I258" s="1519"/>
      <c r="J258" s="1388"/>
      <c r="K258" s="1389"/>
      <c r="L258" s="1388"/>
      <c r="M258" s="1388"/>
      <c r="N258" s="1388"/>
      <c r="O258" s="1389"/>
      <c r="P258" s="1388"/>
      <c r="Q258" s="1389"/>
      <c r="R258" s="1389"/>
      <c r="S258" s="1388"/>
      <c r="T258" s="1388"/>
      <c r="U258" s="1388"/>
      <c r="V258" s="1388"/>
      <c r="W258" s="1388"/>
      <c r="X258" s="1388"/>
      <c r="Y258" s="1388"/>
      <c r="Z258" s="1388"/>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row>
    <row r="259" spans="1:52" s="13" customFormat="1" x14ac:dyDescent="0.25">
      <c r="A259" s="176"/>
      <c r="B259" s="1435"/>
      <c r="C259" s="1388"/>
      <c r="D259" s="1434"/>
      <c r="E259" s="1504"/>
      <c r="F259" s="1436"/>
      <c r="G259" s="1844"/>
      <c r="H259" s="1435"/>
      <c r="I259" s="1519"/>
      <c r="J259" s="1388"/>
      <c r="K259" s="1389"/>
      <c r="L259" s="1388"/>
      <c r="M259" s="1388"/>
      <c r="N259" s="1388"/>
      <c r="O259" s="1389"/>
      <c r="P259" s="1388"/>
      <c r="Q259" s="1389"/>
      <c r="R259" s="1389"/>
      <c r="S259" s="1388"/>
      <c r="T259" s="1388"/>
      <c r="U259" s="1388"/>
      <c r="V259" s="1388"/>
      <c r="W259" s="1388"/>
      <c r="X259" s="1388"/>
      <c r="Y259" s="1388"/>
      <c r="Z259" s="1388"/>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row>
    <row r="260" spans="1:52" s="13" customFormat="1" x14ac:dyDescent="0.25">
      <c r="A260" s="176"/>
      <c r="B260" s="1435"/>
      <c r="C260" s="1388"/>
      <c r="D260" s="1434"/>
      <c r="E260" s="1504"/>
      <c r="F260" s="1436"/>
      <c r="G260" s="1844"/>
      <c r="H260" s="1435"/>
      <c r="I260" s="1519"/>
      <c r="J260" s="1388"/>
      <c r="K260" s="1389"/>
      <c r="L260" s="1388"/>
      <c r="M260" s="1388"/>
      <c r="N260" s="1388"/>
      <c r="O260" s="1389"/>
      <c r="P260" s="1388"/>
      <c r="Q260" s="1389"/>
      <c r="R260" s="1389"/>
      <c r="S260" s="1388"/>
      <c r="T260" s="1388"/>
      <c r="U260" s="1388"/>
      <c r="V260" s="1388"/>
      <c r="W260" s="1388"/>
      <c r="X260" s="1388"/>
      <c r="Y260" s="1388"/>
      <c r="Z260" s="1388"/>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row>
    <row r="261" spans="1:52" s="13" customFormat="1" x14ac:dyDescent="0.25">
      <c r="A261" s="176"/>
      <c r="B261" s="1435"/>
      <c r="C261" s="1388"/>
      <c r="D261" s="1434"/>
      <c r="E261" s="1504"/>
      <c r="F261" s="1436"/>
      <c r="G261" s="1844"/>
      <c r="H261" s="1435"/>
      <c r="I261" s="1519"/>
      <c r="J261" s="1388"/>
      <c r="K261" s="1389"/>
      <c r="L261" s="1388"/>
      <c r="M261" s="1388"/>
      <c r="N261" s="1388"/>
      <c r="O261" s="1389"/>
      <c r="P261" s="1388"/>
      <c r="Q261" s="1389"/>
      <c r="R261" s="1389"/>
      <c r="S261" s="1388"/>
      <c r="T261" s="1388"/>
      <c r="U261" s="1388"/>
      <c r="V261" s="1388"/>
      <c r="W261" s="1388"/>
      <c r="X261" s="1388"/>
      <c r="Y261" s="1388"/>
      <c r="Z261" s="1388"/>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row>
    <row r="262" spans="1:52" s="13" customFormat="1" x14ac:dyDescent="0.25">
      <c r="A262" s="176"/>
      <c r="B262" s="1435"/>
      <c r="C262" s="1388"/>
      <c r="D262" s="1434"/>
      <c r="E262" s="1504"/>
      <c r="F262" s="1436"/>
      <c r="G262" s="1844"/>
      <c r="H262" s="1435"/>
      <c r="I262" s="1519"/>
      <c r="J262" s="1388"/>
      <c r="K262" s="1389"/>
      <c r="L262" s="1388"/>
      <c r="M262" s="1388"/>
      <c r="N262" s="1388"/>
      <c r="O262" s="1389"/>
      <c r="P262" s="1388"/>
      <c r="Q262" s="1389"/>
      <c r="R262" s="1389"/>
      <c r="S262" s="1388"/>
      <c r="T262" s="1388"/>
      <c r="U262" s="1388"/>
      <c r="V262" s="1388"/>
      <c r="W262" s="1388"/>
      <c r="X262" s="1388"/>
      <c r="Y262" s="1388"/>
      <c r="Z262" s="1388"/>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row>
    <row r="263" spans="1:52" s="13" customFormat="1" x14ac:dyDescent="0.25">
      <c r="A263" s="176"/>
      <c r="B263" s="1435"/>
      <c r="C263" s="1388"/>
      <c r="D263" s="1434"/>
      <c r="E263" s="1504"/>
      <c r="F263" s="1436"/>
      <c r="G263" s="1844"/>
      <c r="H263" s="1435"/>
      <c r="I263" s="1519"/>
      <c r="J263" s="1388"/>
      <c r="K263" s="1389"/>
      <c r="L263" s="1388"/>
      <c r="M263" s="1388"/>
      <c r="N263" s="1388"/>
      <c r="O263" s="1389"/>
      <c r="P263" s="1388"/>
      <c r="Q263" s="1389"/>
      <c r="R263" s="1389"/>
      <c r="S263" s="1388"/>
      <c r="T263" s="1388"/>
      <c r="U263" s="1388"/>
      <c r="V263" s="1388"/>
      <c r="W263" s="1388"/>
      <c r="X263" s="1388"/>
      <c r="Y263" s="1388"/>
      <c r="Z263" s="1388"/>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row>
    <row r="264" spans="1:52" s="13" customFormat="1" x14ac:dyDescent="0.25">
      <c r="A264" s="176"/>
      <c r="B264" s="1435"/>
      <c r="C264" s="1388"/>
      <c r="D264" s="1434"/>
      <c r="E264" s="1504"/>
      <c r="F264" s="1436"/>
      <c r="G264" s="1844"/>
      <c r="H264" s="1435"/>
      <c r="I264" s="1519"/>
      <c r="J264" s="1388"/>
      <c r="K264" s="1389"/>
      <c r="L264" s="1388"/>
      <c r="M264" s="1388"/>
      <c r="N264" s="1388"/>
      <c r="O264" s="1389"/>
      <c r="P264" s="1388"/>
      <c r="Q264" s="1389"/>
      <c r="R264" s="1389"/>
      <c r="S264" s="1388"/>
      <c r="T264" s="1388"/>
      <c r="U264" s="1388"/>
      <c r="V264" s="1388"/>
      <c r="W264" s="1388"/>
      <c r="X264" s="1388"/>
      <c r="Y264" s="1388"/>
      <c r="Z264" s="1388"/>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row>
    <row r="265" spans="1:52" s="13" customFormat="1" x14ac:dyDescent="0.25">
      <c r="A265" s="176"/>
      <c r="B265" s="1435"/>
      <c r="C265" s="1388"/>
      <c r="D265" s="1434"/>
      <c r="E265" s="1504"/>
      <c r="F265" s="1436"/>
      <c r="G265" s="1844"/>
      <c r="H265" s="1435"/>
      <c r="I265" s="1519"/>
      <c r="J265" s="1388"/>
      <c r="K265" s="1389"/>
      <c r="L265" s="1388"/>
      <c r="M265" s="1388"/>
      <c r="N265" s="1388"/>
      <c r="O265" s="1389"/>
      <c r="P265" s="1388"/>
      <c r="Q265" s="1389"/>
      <c r="R265" s="1389"/>
      <c r="S265" s="1388"/>
      <c r="T265" s="1388"/>
      <c r="U265" s="1388"/>
      <c r="V265" s="1388"/>
      <c r="W265" s="1388"/>
      <c r="X265" s="1388"/>
      <c r="Y265" s="1388"/>
      <c r="Z265" s="1388"/>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row>
    <row r="266" spans="1:52" s="13" customFormat="1" x14ac:dyDescent="0.25">
      <c r="A266" s="176"/>
      <c r="B266" s="1435"/>
      <c r="C266" s="1388"/>
      <c r="D266" s="1434"/>
      <c r="E266" s="1504"/>
      <c r="F266" s="1436"/>
      <c r="G266" s="1844"/>
      <c r="H266" s="1435"/>
      <c r="I266" s="1519"/>
      <c r="J266" s="1388"/>
      <c r="K266" s="1389"/>
      <c r="L266" s="1388"/>
      <c r="M266" s="1388"/>
      <c r="N266" s="1388"/>
      <c r="O266" s="1389"/>
      <c r="P266" s="1388"/>
      <c r="Q266" s="1389"/>
      <c r="R266" s="1389"/>
      <c r="S266" s="1388"/>
      <c r="T266" s="1388"/>
      <c r="U266" s="1388"/>
      <c r="V266" s="1388"/>
      <c r="W266" s="1388"/>
      <c r="X266" s="1388"/>
      <c r="Y266" s="1388"/>
      <c r="Z266" s="1388"/>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row>
    <row r="267" spans="1:52" s="13" customFormat="1" x14ac:dyDescent="0.25">
      <c r="A267" s="176"/>
      <c r="B267" s="1435"/>
      <c r="C267" s="1388"/>
      <c r="D267" s="1434"/>
      <c r="E267" s="1504"/>
      <c r="F267" s="1436"/>
      <c r="G267" s="1844"/>
      <c r="H267" s="1435"/>
      <c r="I267" s="1519"/>
      <c r="J267" s="1388"/>
      <c r="K267" s="1389"/>
      <c r="L267" s="1388"/>
      <c r="M267" s="1388"/>
      <c r="N267" s="1388"/>
      <c r="O267" s="1389"/>
      <c r="P267" s="1388"/>
      <c r="Q267" s="1389"/>
      <c r="R267" s="1389"/>
      <c r="S267" s="1388"/>
      <c r="T267" s="1388"/>
      <c r="U267" s="1388"/>
      <c r="V267" s="1388"/>
      <c r="W267" s="1388"/>
      <c r="X267" s="1388"/>
      <c r="Y267" s="1388"/>
      <c r="Z267" s="1388"/>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row>
    <row r="268" spans="1:52" s="13" customFormat="1" x14ac:dyDescent="0.25">
      <c r="A268" s="176"/>
      <c r="B268" s="1435"/>
      <c r="C268" s="1388"/>
      <c r="D268" s="1434"/>
      <c r="E268" s="1504"/>
      <c r="F268" s="1513"/>
      <c r="G268" s="1844"/>
      <c r="H268" s="1435"/>
      <c r="I268" s="1519"/>
      <c r="J268" s="1388"/>
      <c r="K268" s="1389"/>
      <c r="L268" s="1388"/>
      <c r="M268" s="1388"/>
      <c r="N268" s="1388"/>
      <c r="O268" s="1389"/>
      <c r="P268" s="1388"/>
      <c r="Q268" s="1389"/>
      <c r="R268" s="1389"/>
      <c r="S268" s="1388"/>
      <c r="T268" s="1388"/>
      <c r="U268" s="1388"/>
      <c r="V268" s="1388"/>
      <c r="W268" s="1388"/>
      <c r="X268" s="1388"/>
      <c r="Y268" s="1388"/>
      <c r="Z268" s="1388"/>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row>
    <row r="269" spans="1:52" s="13" customFormat="1" x14ac:dyDescent="0.25">
      <c r="A269" s="176"/>
      <c r="B269" s="1435"/>
      <c r="C269" s="1388"/>
      <c r="D269" s="1434"/>
      <c r="E269" s="1504"/>
      <c r="F269" s="1514"/>
      <c r="G269" s="1844"/>
      <c r="H269" s="1435"/>
      <c r="I269" s="1519"/>
      <c r="J269" s="1388"/>
      <c r="K269" s="1389"/>
      <c r="L269" s="1388"/>
      <c r="M269" s="1388"/>
      <c r="N269" s="1388"/>
      <c r="O269" s="1389"/>
      <c r="P269" s="1388"/>
      <c r="Q269" s="1389"/>
      <c r="R269" s="1389"/>
      <c r="S269" s="1388"/>
      <c r="T269" s="1388"/>
      <c r="U269" s="1388"/>
      <c r="V269" s="1388"/>
      <c r="W269" s="1388"/>
      <c r="X269" s="1388"/>
      <c r="Y269" s="1388"/>
      <c r="Z269" s="1388"/>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row>
    <row r="270" spans="1:52" s="13" customFormat="1" x14ac:dyDescent="0.25">
      <c r="A270" s="176"/>
      <c r="B270" s="1435"/>
      <c r="C270" s="1388"/>
      <c r="D270" s="1434"/>
      <c r="E270" s="1504"/>
      <c r="F270" s="1436"/>
      <c r="G270" s="1844"/>
      <c r="H270" s="1435"/>
      <c r="I270" s="1519"/>
      <c r="J270" s="1388"/>
      <c r="K270" s="1389"/>
      <c r="L270" s="1388"/>
      <c r="M270" s="1388"/>
      <c r="N270" s="1388"/>
      <c r="O270" s="1389"/>
      <c r="P270" s="1388"/>
      <c r="Q270" s="1389"/>
      <c r="R270" s="1389"/>
      <c r="S270" s="1388"/>
      <c r="T270" s="1388"/>
      <c r="U270" s="1388"/>
      <c r="V270" s="1388"/>
      <c r="W270" s="1388"/>
      <c r="X270" s="1388"/>
      <c r="Y270" s="1388"/>
      <c r="Z270" s="1388"/>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row>
    <row r="271" spans="1:52" s="13" customFormat="1" x14ac:dyDescent="0.25">
      <c r="A271" s="176"/>
      <c r="B271" s="1435"/>
      <c r="C271" s="1388"/>
      <c r="D271" s="1434"/>
      <c r="E271" s="1504"/>
      <c r="F271" s="1436"/>
      <c r="G271" s="1844"/>
      <c r="H271" s="1435"/>
      <c r="I271" s="1519"/>
      <c r="J271" s="1388"/>
      <c r="K271" s="1389"/>
      <c r="L271" s="1388"/>
      <c r="M271" s="1388"/>
      <c r="N271" s="1388"/>
      <c r="O271" s="1389"/>
      <c r="P271" s="1388"/>
      <c r="Q271" s="1389"/>
      <c r="R271" s="1389"/>
      <c r="S271" s="1388"/>
      <c r="T271" s="1388"/>
      <c r="U271" s="1388"/>
      <c r="V271" s="1388"/>
      <c r="W271" s="1388"/>
      <c r="X271" s="1388"/>
      <c r="Y271" s="1388"/>
      <c r="Z271" s="1388"/>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row>
    <row r="272" spans="1:52" s="13" customFormat="1" x14ac:dyDescent="0.25">
      <c r="A272" s="176"/>
      <c r="B272" s="1435"/>
      <c r="C272" s="1388"/>
      <c r="D272" s="1434"/>
      <c r="E272" s="1504"/>
      <c r="F272" s="1436"/>
      <c r="G272" s="1844"/>
      <c r="H272" s="1435"/>
      <c r="I272" s="1519"/>
      <c r="J272" s="1388"/>
      <c r="K272" s="1389"/>
      <c r="L272" s="1388"/>
      <c r="M272" s="1388"/>
      <c r="N272" s="1388"/>
      <c r="O272" s="1389"/>
      <c r="P272" s="1388"/>
      <c r="Q272" s="1389"/>
      <c r="R272" s="1389"/>
      <c r="S272" s="1388"/>
      <c r="T272" s="1388"/>
      <c r="U272" s="1388"/>
      <c r="V272" s="1388"/>
      <c r="W272" s="1388"/>
      <c r="X272" s="1388"/>
      <c r="Y272" s="1388"/>
      <c r="Z272" s="1388"/>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row>
    <row r="273" spans="1:52" s="13" customFormat="1" x14ac:dyDescent="0.25">
      <c r="A273" s="176"/>
      <c r="B273" s="1435"/>
      <c r="C273" s="1388"/>
      <c r="D273" s="1434"/>
      <c r="E273" s="1504"/>
      <c r="F273" s="1436"/>
      <c r="G273" s="1844"/>
      <c r="H273" s="1435"/>
      <c r="I273" s="1519"/>
      <c r="J273" s="1388"/>
      <c r="K273" s="1389"/>
      <c r="L273" s="1388"/>
      <c r="M273" s="1388"/>
      <c r="N273" s="1388"/>
      <c r="O273" s="1389"/>
      <c r="P273" s="1388"/>
      <c r="Q273" s="1389"/>
      <c r="R273" s="1389"/>
      <c r="S273" s="1388"/>
      <c r="T273" s="1388"/>
      <c r="U273" s="1388"/>
      <c r="V273" s="1388"/>
      <c r="W273" s="1388"/>
      <c r="X273" s="1388"/>
      <c r="Y273" s="1388"/>
      <c r="Z273" s="1388"/>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row>
    <row r="274" spans="1:52" s="13" customFormat="1" x14ac:dyDescent="0.25">
      <c r="A274" s="176"/>
      <c r="B274" s="1435"/>
      <c r="C274" s="1388"/>
      <c r="D274" s="1434"/>
      <c r="E274" s="1504"/>
      <c r="F274" s="1436"/>
      <c r="G274" s="1844"/>
      <c r="H274" s="1435"/>
      <c r="I274" s="1519"/>
      <c r="J274" s="1388"/>
      <c r="K274" s="1389"/>
      <c r="L274" s="1388"/>
      <c r="M274" s="1388"/>
      <c r="N274" s="1388"/>
      <c r="O274" s="1389"/>
      <c r="P274" s="1388"/>
      <c r="Q274" s="1389"/>
      <c r="R274" s="1389"/>
      <c r="S274" s="1388"/>
      <c r="T274" s="1388"/>
      <c r="U274" s="1388"/>
      <c r="V274" s="1388"/>
      <c r="W274" s="1388"/>
      <c r="X274" s="1388"/>
      <c r="Y274" s="1388"/>
      <c r="Z274" s="1388"/>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row>
    <row r="275" spans="1:52" s="13" customFormat="1" x14ac:dyDescent="0.25">
      <c r="A275" s="176"/>
      <c r="B275" s="1435"/>
      <c r="C275" s="1388"/>
      <c r="D275" s="1434"/>
      <c r="E275" s="1504"/>
      <c r="F275" s="1436"/>
      <c r="G275" s="1844"/>
      <c r="H275" s="1435"/>
      <c r="I275" s="1519"/>
      <c r="J275" s="1388"/>
      <c r="K275" s="1389"/>
      <c r="L275" s="1388"/>
      <c r="M275" s="1388"/>
      <c r="N275" s="1388"/>
      <c r="O275" s="1389"/>
      <c r="P275" s="1388"/>
      <c r="Q275" s="1389"/>
      <c r="R275" s="1389"/>
      <c r="S275" s="1388"/>
      <c r="T275" s="1388"/>
      <c r="U275" s="1388"/>
      <c r="V275" s="1388"/>
      <c r="W275" s="1388"/>
      <c r="X275" s="1388"/>
      <c r="Y275" s="1388"/>
      <c r="Z275" s="1388"/>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row>
    <row r="276" spans="1:52" s="13" customFormat="1" x14ac:dyDescent="0.25">
      <c r="A276" s="176"/>
      <c r="B276" s="1435"/>
      <c r="C276" s="1388"/>
      <c r="D276" s="1434"/>
      <c r="E276" s="1504"/>
      <c r="F276" s="1436"/>
      <c r="G276" s="1844"/>
      <c r="H276" s="1435"/>
      <c r="I276" s="1519"/>
      <c r="J276" s="1388"/>
      <c r="K276" s="1389"/>
      <c r="L276" s="1388"/>
      <c r="M276" s="1388"/>
      <c r="N276" s="1388"/>
      <c r="O276" s="1389"/>
      <c r="P276" s="1388"/>
      <c r="Q276" s="1389"/>
      <c r="R276" s="1389"/>
      <c r="S276" s="1388"/>
      <c r="T276" s="1388"/>
      <c r="U276" s="1388"/>
      <c r="V276" s="1388"/>
      <c r="W276" s="1388"/>
      <c r="X276" s="1388"/>
      <c r="Y276" s="1388"/>
      <c r="Z276" s="1388"/>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row>
    <row r="277" spans="1:52" s="13" customFormat="1" x14ac:dyDescent="0.25">
      <c r="A277" s="176"/>
      <c r="B277" s="1435"/>
      <c r="C277" s="1388"/>
      <c r="D277" s="1434"/>
      <c r="E277" s="1504"/>
      <c r="F277" s="1436"/>
      <c r="G277" s="1844"/>
      <c r="H277" s="1435"/>
      <c r="I277" s="1519"/>
      <c r="J277" s="1388"/>
      <c r="K277" s="1389"/>
      <c r="L277" s="1388"/>
      <c r="M277" s="1388"/>
      <c r="N277" s="1388"/>
      <c r="O277" s="1389"/>
      <c r="P277" s="1388"/>
      <c r="Q277" s="1389"/>
      <c r="R277" s="1389"/>
      <c r="S277" s="1388"/>
      <c r="T277" s="1388"/>
      <c r="U277" s="1388"/>
      <c r="V277" s="1388"/>
      <c r="W277" s="1388"/>
      <c r="X277" s="1388"/>
      <c r="Y277" s="1388"/>
      <c r="Z277" s="1388"/>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row>
    <row r="278" spans="1:52" s="13" customFormat="1" x14ac:dyDescent="0.25">
      <c r="A278" s="176"/>
      <c r="B278" s="1435"/>
      <c r="C278" s="1388"/>
      <c r="D278" s="1434"/>
      <c r="E278" s="1504"/>
      <c r="F278" s="1436"/>
      <c r="G278" s="1844"/>
      <c r="H278" s="1435"/>
      <c r="I278" s="1519"/>
      <c r="J278" s="1388"/>
      <c r="K278" s="1389"/>
      <c r="L278" s="1388"/>
      <c r="M278" s="1388"/>
      <c r="N278" s="1388"/>
      <c r="O278" s="1389"/>
      <c r="P278" s="1388"/>
      <c r="Q278" s="1389"/>
      <c r="R278" s="1389"/>
      <c r="S278" s="1388"/>
      <c r="T278" s="1388"/>
      <c r="U278" s="1388"/>
      <c r="V278" s="1388"/>
      <c r="W278" s="1388"/>
      <c r="X278" s="1388"/>
      <c r="Y278" s="1388"/>
      <c r="Z278" s="1388"/>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row>
    <row r="279" spans="1:52" s="13" customFormat="1" x14ac:dyDescent="0.25">
      <c r="A279" s="176"/>
      <c r="B279" s="1435"/>
      <c r="C279" s="1388"/>
      <c r="D279" s="1434"/>
      <c r="E279" s="1504"/>
      <c r="F279" s="1436"/>
      <c r="G279" s="1844"/>
      <c r="H279" s="1435"/>
      <c r="I279" s="1519"/>
      <c r="J279" s="1388"/>
      <c r="K279" s="1389"/>
      <c r="L279" s="1388"/>
      <c r="M279" s="1388"/>
      <c r="N279" s="1388"/>
      <c r="O279" s="1389"/>
      <c r="P279" s="1388"/>
      <c r="Q279" s="1389"/>
      <c r="R279" s="1389"/>
      <c r="S279" s="1388"/>
      <c r="T279" s="1388"/>
      <c r="U279" s="1388"/>
      <c r="V279" s="1388"/>
      <c r="W279" s="1388"/>
      <c r="X279" s="1388"/>
      <c r="Y279" s="1388"/>
      <c r="Z279" s="1388"/>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row>
    <row r="280" spans="1:52" s="13" customFormat="1" x14ac:dyDescent="0.25">
      <c r="A280" s="176"/>
      <c r="B280" s="1435"/>
      <c r="C280" s="1388"/>
      <c r="D280" s="1434"/>
      <c r="E280" s="1504"/>
      <c r="F280" s="1436"/>
      <c r="G280" s="1844"/>
      <c r="H280" s="1435"/>
      <c r="I280" s="1519"/>
      <c r="J280" s="1388"/>
      <c r="K280" s="1389"/>
      <c r="L280" s="1388"/>
      <c r="M280" s="1388"/>
      <c r="N280" s="1388"/>
      <c r="O280" s="1389"/>
      <c r="P280" s="1388"/>
      <c r="Q280" s="1389"/>
      <c r="R280" s="1389"/>
      <c r="S280" s="1388"/>
      <c r="T280" s="1388"/>
      <c r="U280" s="1388"/>
      <c r="V280" s="1388"/>
      <c r="W280" s="1388"/>
      <c r="X280" s="1388"/>
      <c r="Y280" s="1388"/>
      <c r="Z280" s="1388"/>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row>
    <row r="281" spans="1:52" s="13" customFormat="1" x14ac:dyDescent="0.25">
      <c r="A281" s="176"/>
      <c r="B281" s="1435"/>
      <c r="C281" s="1388"/>
      <c r="D281" s="1434"/>
      <c r="E281" s="1504"/>
      <c r="F281" s="1436"/>
      <c r="G281" s="1844"/>
      <c r="H281" s="1435"/>
      <c r="I281" s="1519"/>
      <c r="J281" s="1388"/>
      <c r="K281" s="1389"/>
      <c r="L281" s="1388"/>
      <c r="M281" s="1388"/>
      <c r="N281" s="1388"/>
      <c r="O281" s="1389"/>
      <c r="P281" s="1388"/>
      <c r="Q281" s="1389"/>
      <c r="R281" s="1389"/>
      <c r="S281" s="1388"/>
      <c r="T281" s="1388"/>
      <c r="U281" s="1388"/>
      <c r="V281" s="1388"/>
      <c r="W281" s="1388"/>
      <c r="X281" s="1388"/>
      <c r="Y281" s="1388"/>
      <c r="Z281" s="1388"/>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row>
    <row r="282" spans="1:52" s="13" customFormat="1" x14ac:dyDescent="0.25">
      <c r="A282" s="176"/>
      <c r="B282" s="1435"/>
      <c r="C282" s="1388"/>
      <c r="D282" s="1434"/>
      <c r="E282" s="1504"/>
      <c r="F282" s="1436"/>
      <c r="G282" s="1844"/>
      <c r="H282" s="1435"/>
      <c r="I282" s="1519"/>
      <c r="J282" s="1388"/>
      <c r="K282" s="1389"/>
      <c r="L282" s="1388"/>
      <c r="M282" s="1388"/>
      <c r="N282" s="1388"/>
      <c r="O282" s="1389"/>
      <c r="P282" s="1388"/>
      <c r="Q282" s="1389"/>
      <c r="R282" s="1389"/>
      <c r="S282" s="1388"/>
      <c r="T282" s="1388"/>
      <c r="U282" s="1388"/>
      <c r="V282" s="1388"/>
      <c r="W282" s="1388"/>
      <c r="X282" s="1388"/>
      <c r="Y282" s="1388"/>
      <c r="Z282" s="1388"/>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row>
    <row r="283" spans="1:52" s="13" customFormat="1" x14ac:dyDescent="0.25">
      <c r="A283" s="176"/>
      <c r="B283" s="1435"/>
      <c r="C283" s="1388"/>
      <c r="D283" s="1434"/>
      <c r="E283" s="1504"/>
      <c r="F283" s="1436"/>
      <c r="G283" s="1844"/>
      <c r="H283" s="1435"/>
      <c r="I283" s="1519"/>
      <c r="J283" s="1388"/>
      <c r="K283" s="1389"/>
      <c r="L283" s="1388"/>
      <c r="M283" s="1388"/>
      <c r="N283" s="1388"/>
      <c r="O283" s="1389"/>
      <c r="P283" s="1388"/>
      <c r="Q283" s="1389"/>
      <c r="R283" s="1389"/>
      <c r="S283" s="1388"/>
      <c r="T283" s="1388"/>
      <c r="U283" s="1388"/>
      <c r="V283" s="1388"/>
      <c r="W283" s="1388"/>
      <c r="X283" s="1388"/>
      <c r="Y283" s="1388"/>
      <c r="Z283" s="1388"/>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row>
    <row r="284" spans="1:52" s="13" customFormat="1" x14ac:dyDescent="0.25">
      <c r="A284" s="176"/>
      <c r="B284" s="1435"/>
      <c r="C284" s="1388"/>
      <c r="D284" s="1434"/>
      <c r="E284" s="1504"/>
      <c r="F284" s="1513"/>
      <c r="G284" s="1844"/>
      <c r="H284" s="1435"/>
      <c r="I284" s="1519"/>
      <c r="J284" s="1388"/>
      <c r="K284" s="1389"/>
      <c r="L284" s="1388"/>
      <c r="M284" s="1388"/>
      <c r="N284" s="1388"/>
      <c r="O284" s="1389"/>
      <c r="P284" s="1388"/>
      <c r="Q284" s="1389"/>
      <c r="R284" s="1389"/>
      <c r="S284" s="1388"/>
      <c r="T284" s="1388"/>
      <c r="U284" s="1388"/>
      <c r="V284" s="1388"/>
      <c r="W284" s="1388"/>
      <c r="X284" s="1388"/>
      <c r="Y284" s="1388"/>
      <c r="Z284" s="1388"/>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row>
    <row r="285" spans="1:52" s="13" customFormat="1" x14ac:dyDescent="0.25">
      <c r="A285" s="176"/>
      <c r="B285" s="1435"/>
      <c r="C285" s="1388"/>
      <c r="D285" s="1434"/>
      <c r="E285" s="1504"/>
      <c r="F285" s="1514"/>
      <c r="G285" s="1844"/>
      <c r="H285" s="1435"/>
      <c r="I285" s="1519"/>
      <c r="J285" s="1388"/>
      <c r="K285" s="1389"/>
      <c r="L285" s="1388"/>
      <c r="M285" s="1388"/>
      <c r="N285" s="1388"/>
      <c r="O285" s="1389"/>
      <c r="P285" s="1388"/>
      <c r="Q285" s="1389"/>
      <c r="R285" s="1389"/>
      <c r="S285" s="1388"/>
      <c r="T285" s="1388"/>
      <c r="U285" s="1388"/>
      <c r="V285" s="1388"/>
      <c r="W285" s="1388"/>
      <c r="X285" s="1388"/>
      <c r="Y285" s="1388"/>
      <c r="Z285" s="1388"/>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row>
    <row r="286" spans="1:52" s="13" customFormat="1" x14ac:dyDescent="0.25">
      <c r="A286" s="176"/>
      <c r="B286" s="1435"/>
      <c r="C286" s="1388"/>
      <c r="D286" s="1434"/>
      <c r="E286" s="1504"/>
      <c r="F286" s="1436"/>
      <c r="G286" s="1844"/>
      <c r="H286" s="1435"/>
      <c r="I286" s="1519"/>
      <c r="J286" s="1388"/>
      <c r="K286" s="1389"/>
      <c r="L286" s="1388"/>
      <c r="M286" s="1388"/>
      <c r="N286" s="1388"/>
      <c r="O286" s="1389"/>
      <c r="P286" s="1388"/>
      <c r="Q286" s="1389"/>
      <c r="R286" s="1389"/>
      <c r="S286" s="1388"/>
      <c r="T286" s="1388"/>
      <c r="U286" s="1388"/>
      <c r="V286" s="1388"/>
      <c r="W286" s="1388"/>
      <c r="X286" s="1388"/>
      <c r="Y286" s="1388"/>
      <c r="Z286" s="1388"/>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row>
    <row r="287" spans="1:52" s="13" customFormat="1" x14ac:dyDescent="0.25">
      <c r="A287" s="176"/>
      <c r="B287" s="1435"/>
      <c r="C287" s="1388"/>
      <c r="D287" s="1434"/>
      <c r="E287" s="1504"/>
      <c r="F287" s="1436"/>
      <c r="G287" s="1844"/>
      <c r="H287" s="1435"/>
      <c r="I287" s="1519"/>
      <c r="J287" s="1388"/>
      <c r="K287" s="1389"/>
      <c r="L287" s="1388"/>
      <c r="M287" s="1388"/>
      <c r="N287" s="1388"/>
      <c r="O287" s="1389"/>
      <c r="P287" s="1388"/>
      <c r="Q287" s="1389"/>
      <c r="R287" s="1389"/>
      <c r="S287" s="1388"/>
      <c r="T287" s="1388"/>
      <c r="U287" s="1388"/>
      <c r="V287" s="1388"/>
      <c r="W287" s="1388"/>
      <c r="X287" s="1388"/>
      <c r="Y287" s="1388"/>
      <c r="Z287" s="1388"/>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row>
    <row r="288" spans="1:52" s="13" customFormat="1" x14ac:dyDescent="0.25">
      <c r="A288" s="176"/>
      <c r="B288" s="1435"/>
      <c r="C288" s="1388"/>
      <c r="D288" s="1434"/>
      <c r="E288" s="1504"/>
      <c r="F288" s="1436"/>
      <c r="G288" s="1844"/>
      <c r="H288" s="1435"/>
      <c r="I288" s="1519"/>
      <c r="J288" s="1388"/>
      <c r="K288" s="1389"/>
      <c r="L288" s="1388"/>
      <c r="M288" s="1388"/>
      <c r="N288" s="1388"/>
      <c r="O288" s="1389"/>
      <c r="P288" s="1388"/>
      <c r="Q288" s="1389"/>
      <c r="R288" s="1389"/>
      <c r="S288" s="1388"/>
      <c r="T288" s="1388"/>
      <c r="U288" s="1388"/>
      <c r="V288" s="1388"/>
      <c r="W288" s="1388"/>
      <c r="X288" s="1388"/>
      <c r="Y288" s="1388"/>
      <c r="Z288" s="1388"/>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row>
    <row r="289" spans="1:52" s="13" customFormat="1" x14ac:dyDescent="0.25">
      <c r="A289" s="176"/>
      <c r="B289" s="1435"/>
      <c r="C289" s="1388"/>
      <c r="D289" s="1434"/>
      <c r="E289" s="1504"/>
      <c r="F289" s="1436"/>
      <c r="G289" s="1844"/>
      <c r="H289" s="1435"/>
      <c r="I289" s="1519"/>
      <c r="J289" s="1388"/>
      <c r="K289" s="1389"/>
      <c r="L289" s="1388"/>
      <c r="M289" s="1388"/>
      <c r="N289" s="1388"/>
      <c r="O289" s="1389"/>
      <c r="P289" s="1388"/>
      <c r="Q289" s="1389"/>
      <c r="R289" s="1389"/>
      <c r="S289" s="1388"/>
      <c r="T289" s="1388"/>
      <c r="U289" s="1388"/>
      <c r="V289" s="1388"/>
      <c r="W289" s="1388"/>
      <c r="X289" s="1388"/>
      <c r="Y289" s="1388"/>
      <c r="Z289" s="1388"/>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row>
    <row r="290" spans="1:52" s="13" customFormat="1" x14ac:dyDescent="0.25">
      <c r="A290" s="176"/>
      <c r="B290" s="1435"/>
      <c r="C290" s="1388"/>
      <c r="D290" s="1434"/>
      <c r="E290" s="1504"/>
      <c r="F290" s="1436"/>
      <c r="G290" s="1844"/>
      <c r="H290" s="1435"/>
      <c r="I290" s="1519"/>
      <c r="J290" s="1388"/>
      <c r="K290" s="1389"/>
      <c r="L290" s="1388"/>
      <c r="M290" s="1388"/>
      <c r="N290" s="1388"/>
      <c r="O290" s="1389"/>
      <c r="P290" s="1388"/>
      <c r="Q290" s="1389"/>
      <c r="R290" s="1389"/>
      <c r="S290" s="1388"/>
      <c r="T290" s="1388"/>
      <c r="U290" s="1388"/>
      <c r="V290" s="1388"/>
      <c r="W290" s="1388"/>
      <c r="X290" s="1388"/>
      <c r="Y290" s="1388"/>
      <c r="Z290" s="1388"/>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row>
    <row r="291" spans="1:52" s="13" customFormat="1" x14ac:dyDescent="0.25">
      <c r="A291" s="176"/>
      <c r="B291" s="1435"/>
      <c r="C291" s="1388"/>
      <c r="D291" s="1434"/>
      <c r="E291" s="1504"/>
      <c r="F291" s="1436"/>
      <c r="G291" s="1844"/>
      <c r="H291" s="1435"/>
      <c r="I291" s="1519"/>
      <c r="J291" s="1388"/>
      <c r="K291" s="1389"/>
      <c r="L291" s="1388"/>
      <c r="M291" s="1388"/>
      <c r="N291" s="1388"/>
      <c r="O291" s="1389"/>
      <c r="P291" s="1388"/>
      <c r="Q291" s="1389"/>
      <c r="R291" s="1389"/>
      <c r="S291" s="1388"/>
      <c r="T291" s="1388"/>
      <c r="U291" s="1388"/>
      <c r="V291" s="1388"/>
      <c r="W291" s="1388"/>
      <c r="X291" s="1388"/>
      <c r="Y291" s="1388"/>
      <c r="Z291" s="1388"/>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row>
    <row r="292" spans="1:52" s="13" customFormat="1" x14ac:dyDescent="0.25">
      <c r="A292" s="176"/>
      <c r="B292" s="1435"/>
      <c r="C292" s="1388"/>
      <c r="D292" s="1434"/>
      <c r="E292" s="1504"/>
      <c r="F292" s="1436"/>
      <c r="G292" s="1844"/>
      <c r="H292" s="1435"/>
      <c r="I292" s="1519"/>
      <c r="J292" s="1388"/>
      <c r="K292" s="1389"/>
      <c r="L292" s="1388"/>
      <c r="M292" s="1388"/>
      <c r="N292" s="1388"/>
      <c r="O292" s="1389"/>
      <c r="P292" s="1388"/>
      <c r="Q292" s="1389"/>
      <c r="R292" s="1389"/>
      <c r="S292" s="1388"/>
      <c r="T292" s="1388"/>
      <c r="U292" s="1388"/>
      <c r="V292" s="1388"/>
      <c r="W292" s="1388"/>
      <c r="X292" s="1388"/>
      <c r="Y292" s="1388"/>
      <c r="Z292" s="1388"/>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row>
    <row r="293" spans="1:52" s="13" customFormat="1" x14ac:dyDescent="0.25">
      <c r="A293" s="176"/>
      <c r="B293" s="1435"/>
      <c r="C293" s="1388"/>
      <c r="D293" s="1434"/>
      <c r="E293" s="1504"/>
      <c r="F293" s="1436"/>
      <c r="G293" s="1844"/>
      <c r="H293" s="1435"/>
      <c r="I293" s="1519"/>
      <c r="J293" s="1388"/>
      <c r="K293" s="1389"/>
      <c r="L293" s="1388"/>
      <c r="M293" s="1388"/>
      <c r="N293" s="1388"/>
      <c r="O293" s="1389"/>
      <c r="P293" s="1388"/>
      <c r="Q293" s="1389"/>
      <c r="R293" s="1389"/>
      <c r="S293" s="1388"/>
      <c r="T293" s="1388"/>
      <c r="U293" s="1388"/>
      <c r="V293" s="1388"/>
      <c r="W293" s="1388"/>
      <c r="X293" s="1388"/>
      <c r="Y293" s="1388"/>
      <c r="Z293" s="1388"/>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row>
    <row r="294" spans="1:52" s="13" customFormat="1" x14ac:dyDescent="0.25">
      <c r="A294" s="176"/>
      <c r="B294" s="1435"/>
      <c r="C294" s="1388"/>
      <c r="D294" s="1434"/>
      <c r="E294" s="1504"/>
      <c r="F294" s="1436"/>
      <c r="G294" s="1844"/>
      <c r="H294" s="1435"/>
      <c r="I294" s="1519"/>
      <c r="J294" s="1388"/>
      <c r="K294" s="1389"/>
      <c r="L294" s="1388"/>
      <c r="M294" s="1388"/>
      <c r="N294" s="1388"/>
      <c r="O294" s="1389"/>
      <c r="P294" s="1388"/>
      <c r="Q294" s="1389"/>
      <c r="R294" s="1389"/>
      <c r="S294" s="1388"/>
      <c r="T294" s="1388"/>
      <c r="U294" s="1388"/>
      <c r="V294" s="1388"/>
      <c r="W294" s="1388"/>
      <c r="X294" s="1388"/>
      <c r="Y294" s="1388"/>
      <c r="Z294" s="1388"/>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row>
    <row r="295" spans="1:52" s="13" customFormat="1" x14ac:dyDescent="0.25">
      <c r="A295" s="176"/>
      <c r="B295" s="1435"/>
      <c r="C295" s="1388"/>
      <c r="D295" s="1434"/>
      <c r="E295" s="1504"/>
      <c r="F295" s="1436"/>
      <c r="G295" s="1844"/>
      <c r="H295" s="1435"/>
      <c r="I295" s="1519"/>
      <c r="J295" s="1388"/>
      <c r="K295" s="1389"/>
      <c r="L295" s="1388"/>
      <c r="M295" s="1388"/>
      <c r="N295" s="1388"/>
      <c r="O295" s="1389"/>
      <c r="P295" s="1388"/>
      <c r="Q295" s="1389"/>
      <c r="R295" s="1389"/>
      <c r="S295" s="1388"/>
      <c r="T295" s="1388"/>
      <c r="U295" s="1388"/>
      <c r="V295" s="1388"/>
      <c r="W295" s="1388"/>
      <c r="X295" s="1388"/>
      <c r="Y295" s="1388"/>
      <c r="Z295" s="1388"/>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row>
    <row r="296" spans="1:52" s="13" customFormat="1" x14ac:dyDescent="0.25">
      <c r="A296" s="176"/>
      <c r="B296" s="1435"/>
      <c r="C296" s="1388"/>
      <c r="D296" s="1434"/>
      <c r="E296" s="1504"/>
      <c r="F296" s="1436"/>
      <c r="G296" s="1844"/>
      <c r="H296" s="1435"/>
      <c r="I296" s="1519"/>
      <c r="J296" s="1388"/>
      <c r="K296" s="1389"/>
      <c r="L296" s="1388"/>
      <c r="M296" s="1388"/>
      <c r="N296" s="1388"/>
      <c r="O296" s="1389"/>
      <c r="P296" s="1388"/>
      <c r="Q296" s="1389"/>
      <c r="R296" s="1389"/>
      <c r="S296" s="1388"/>
      <c r="T296" s="1388"/>
      <c r="U296" s="1388"/>
      <c r="V296" s="1388"/>
      <c r="W296" s="1388"/>
      <c r="X296" s="1388"/>
      <c r="Y296" s="1388"/>
      <c r="Z296" s="1388"/>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row>
    <row r="297" spans="1:52" s="13" customFormat="1" x14ac:dyDescent="0.25">
      <c r="A297" s="176"/>
      <c r="B297" s="1435"/>
      <c r="C297" s="1388"/>
      <c r="D297" s="1434"/>
      <c r="E297" s="1504"/>
      <c r="F297" s="1436"/>
      <c r="G297" s="1844"/>
      <c r="H297" s="1435"/>
      <c r="I297" s="1519"/>
      <c r="J297" s="1388"/>
      <c r="K297" s="1389"/>
      <c r="L297" s="1388"/>
      <c r="M297" s="1388"/>
      <c r="N297" s="1388"/>
      <c r="O297" s="1389"/>
      <c r="P297" s="1388"/>
      <c r="Q297" s="1389"/>
      <c r="R297" s="1389"/>
      <c r="S297" s="1388"/>
      <c r="T297" s="1388"/>
      <c r="U297" s="1388"/>
      <c r="V297" s="1388"/>
      <c r="W297" s="1388"/>
      <c r="X297" s="1388"/>
      <c r="Y297" s="1388"/>
      <c r="Z297" s="1388"/>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row>
    <row r="298" spans="1:52" s="13" customFormat="1" x14ac:dyDescent="0.25">
      <c r="A298" s="176"/>
      <c r="B298" s="1435"/>
      <c r="C298" s="1388"/>
      <c r="D298" s="1434"/>
      <c r="E298" s="1504"/>
      <c r="F298" s="1436"/>
      <c r="G298" s="1844"/>
      <c r="H298" s="1435"/>
      <c r="I298" s="1519"/>
      <c r="J298" s="1388"/>
      <c r="K298" s="1389"/>
      <c r="L298" s="1388"/>
      <c r="M298" s="1388"/>
      <c r="N298" s="1388"/>
      <c r="O298" s="1389"/>
      <c r="P298" s="1388"/>
      <c r="Q298" s="1389"/>
      <c r="R298" s="1389"/>
      <c r="S298" s="1388"/>
      <c r="T298" s="1388"/>
      <c r="U298" s="1388"/>
      <c r="V298" s="1388"/>
      <c r="W298" s="1388"/>
      <c r="X298" s="1388"/>
      <c r="Y298" s="1388"/>
      <c r="Z298" s="1388"/>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row>
    <row r="299" spans="1:52" s="13" customFormat="1" x14ac:dyDescent="0.25">
      <c r="A299" s="176"/>
      <c r="B299" s="1435"/>
      <c r="C299" s="1388"/>
      <c r="D299" s="1434"/>
      <c r="E299" s="1504"/>
      <c r="F299" s="1436"/>
      <c r="G299" s="1844"/>
      <c r="H299" s="1435"/>
      <c r="I299" s="1519"/>
      <c r="J299" s="1388"/>
      <c r="K299" s="1389"/>
      <c r="L299" s="1388"/>
      <c r="M299" s="1388"/>
      <c r="N299" s="1388"/>
      <c r="O299" s="1389"/>
      <c r="P299" s="1388"/>
      <c r="Q299" s="1389"/>
      <c r="R299" s="1389"/>
      <c r="S299" s="1388"/>
      <c r="T299" s="1388"/>
      <c r="U299" s="1388"/>
      <c r="V299" s="1388"/>
      <c r="W299" s="1388"/>
      <c r="X299" s="1388"/>
      <c r="Y299" s="1388"/>
      <c r="Z299" s="1388"/>
      <c r="AA299" s="1388"/>
      <c r="AB299" s="1388"/>
      <c r="AC299" s="1388"/>
      <c r="AD299" s="1388"/>
      <c r="AE299" s="1388"/>
      <c r="AF299" s="1388"/>
      <c r="AG299" s="1388"/>
      <c r="AH299" s="1388"/>
      <c r="AI299" s="1388"/>
      <c r="AJ299" s="1388"/>
      <c r="AK299" s="1388"/>
      <c r="AL299" s="1388"/>
      <c r="AM299" s="1388"/>
      <c r="AN299" s="1388"/>
      <c r="AO299" s="1388"/>
      <c r="AP299" s="1388"/>
      <c r="AQ299" s="1388"/>
      <c r="AR299" s="1388"/>
      <c r="AS299" s="1388"/>
      <c r="AT299" s="1388"/>
      <c r="AU299" s="1388"/>
      <c r="AV299" s="1388"/>
      <c r="AW299" s="1388"/>
      <c r="AX299" s="1388"/>
      <c r="AY299" s="1388"/>
      <c r="AZ299" s="1388"/>
    </row>
    <row r="300" spans="1:52" s="13" customFormat="1" x14ac:dyDescent="0.25">
      <c r="A300" s="176"/>
      <c r="B300" s="238"/>
      <c r="C300" s="20"/>
      <c r="D300" s="243"/>
      <c r="E300" s="1327"/>
      <c r="F300" s="296"/>
      <c r="G300" s="1845"/>
      <c r="H300" s="238"/>
      <c r="I300" s="201"/>
      <c r="K300" s="12"/>
      <c r="N300" s="20"/>
      <c r="O300" s="12"/>
      <c r="Q300" s="12"/>
      <c r="R300" s="12"/>
    </row>
    <row r="301" spans="1:52" s="13" customFormat="1" x14ac:dyDescent="0.25">
      <c r="A301" s="176"/>
      <c r="B301" s="238"/>
      <c r="C301" s="20"/>
      <c r="D301" s="243"/>
      <c r="E301" s="1327"/>
      <c r="F301" s="297"/>
      <c r="G301" s="1845"/>
      <c r="H301" s="238"/>
      <c r="I301" s="201"/>
      <c r="K301" s="12"/>
      <c r="N301" s="20"/>
      <c r="O301" s="12"/>
      <c r="Q301" s="12"/>
      <c r="R301" s="12"/>
    </row>
    <row r="302" spans="1:52" s="13" customFormat="1" x14ac:dyDescent="0.25">
      <c r="A302" s="176"/>
      <c r="B302" s="238"/>
      <c r="C302" s="20"/>
      <c r="D302" s="243"/>
      <c r="E302" s="1327"/>
      <c r="F302" s="297"/>
      <c r="G302" s="1845"/>
      <c r="H302" s="238"/>
      <c r="I302" s="201"/>
      <c r="K302" s="12"/>
      <c r="N302" s="20"/>
      <c r="O302" s="12"/>
      <c r="Q302" s="12"/>
      <c r="R302" s="12"/>
    </row>
    <row r="303" spans="1:52" s="13" customFormat="1" x14ac:dyDescent="0.25">
      <c r="A303" s="176"/>
      <c r="B303" s="238"/>
      <c r="C303" s="20"/>
      <c r="D303" s="243"/>
      <c r="E303" s="1327"/>
      <c r="F303" s="297"/>
      <c r="G303" s="1845"/>
      <c r="H303" s="238"/>
      <c r="I303" s="201"/>
      <c r="K303" s="12"/>
      <c r="N303" s="20"/>
      <c r="O303" s="12"/>
      <c r="Q303" s="12"/>
      <c r="R303" s="12"/>
    </row>
    <row r="304" spans="1:52" s="13" customFormat="1" x14ac:dyDescent="0.25">
      <c r="A304" s="176"/>
      <c r="B304" s="238"/>
      <c r="C304" s="20"/>
      <c r="D304" s="243"/>
      <c r="E304" s="1327"/>
      <c r="F304" s="297"/>
      <c r="G304" s="1845"/>
      <c r="H304" s="238"/>
      <c r="I304" s="201"/>
      <c r="K304" s="12"/>
      <c r="N304" s="20"/>
      <c r="O304" s="12"/>
      <c r="Q304" s="12"/>
      <c r="R304" s="12"/>
    </row>
    <row r="305" spans="1:18" s="13" customFormat="1" x14ac:dyDescent="0.25">
      <c r="A305" s="176"/>
      <c r="B305" s="238"/>
      <c r="C305" s="20"/>
      <c r="D305" s="243"/>
      <c r="E305" s="1327"/>
      <c r="F305" s="297"/>
      <c r="G305" s="1845"/>
      <c r="H305" s="238"/>
      <c r="I305" s="201"/>
      <c r="K305" s="12"/>
      <c r="N305" s="20"/>
      <c r="O305" s="12"/>
      <c r="Q305" s="12"/>
      <c r="R305" s="12"/>
    </row>
    <row r="306" spans="1:18" s="13" customFormat="1" x14ac:dyDescent="0.25">
      <c r="A306" s="176"/>
      <c r="B306" s="238"/>
      <c r="C306" s="20"/>
      <c r="D306" s="243"/>
      <c r="E306" s="1327"/>
      <c r="F306" s="297"/>
      <c r="G306" s="1845"/>
      <c r="H306" s="238"/>
      <c r="I306" s="201"/>
      <c r="K306" s="12"/>
      <c r="N306" s="20"/>
      <c r="O306" s="12"/>
      <c r="Q306" s="12"/>
      <c r="R306" s="12"/>
    </row>
    <row r="307" spans="1:18" s="13" customFormat="1" x14ac:dyDescent="0.25">
      <c r="A307" s="176"/>
      <c r="B307" s="238"/>
      <c r="C307" s="20"/>
      <c r="D307" s="243"/>
      <c r="E307" s="1327"/>
      <c r="F307" s="297"/>
      <c r="G307" s="1845"/>
      <c r="H307" s="238"/>
      <c r="I307" s="201"/>
      <c r="K307" s="12"/>
      <c r="N307" s="20"/>
      <c r="O307" s="12"/>
      <c r="Q307" s="12"/>
      <c r="R307" s="12"/>
    </row>
    <row r="308" spans="1:18" s="13" customFormat="1" x14ac:dyDescent="0.25">
      <c r="A308" s="176"/>
      <c r="B308" s="238"/>
      <c r="C308" s="20"/>
      <c r="D308" s="243"/>
      <c r="E308" s="1327"/>
      <c r="F308" s="297"/>
      <c r="G308" s="1845"/>
      <c r="H308" s="238"/>
      <c r="I308" s="201"/>
      <c r="K308" s="12"/>
      <c r="N308" s="20"/>
      <c r="O308" s="12"/>
      <c r="Q308" s="12"/>
      <c r="R308" s="12"/>
    </row>
    <row r="309" spans="1:18" s="13" customFormat="1" x14ac:dyDescent="0.25">
      <c r="A309" s="176"/>
      <c r="B309" s="238"/>
      <c r="C309" s="20"/>
      <c r="D309" s="243"/>
      <c r="E309" s="1327"/>
      <c r="F309" s="297"/>
      <c r="G309" s="1845"/>
      <c r="H309" s="238"/>
      <c r="I309" s="201"/>
      <c r="K309" s="12"/>
      <c r="N309" s="20"/>
      <c r="O309" s="12"/>
      <c r="Q309" s="12"/>
      <c r="R309" s="12"/>
    </row>
    <row r="310" spans="1:18" s="13" customFormat="1" x14ac:dyDescent="0.25">
      <c r="A310" s="176"/>
      <c r="B310" s="238"/>
      <c r="C310" s="20"/>
      <c r="D310" s="243"/>
      <c r="E310" s="1327"/>
      <c r="F310" s="297"/>
      <c r="G310" s="1845"/>
      <c r="H310" s="238"/>
      <c r="I310" s="201"/>
      <c r="K310" s="12"/>
      <c r="N310" s="20"/>
      <c r="O310" s="12"/>
      <c r="Q310" s="12"/>
      <c r="R310" s="12"/>
    </row>
    <row r="311" spans="1:18" s="13" customFormat="1" x14ac:dyDescent="0.25">
      <c r="A311" s="176"/>
      <c r="B311" s="238"/>
      <c r="C311" s="20"/>
      <c r="D311" s="243"/>
      <c r="E311" s="1327"/>
      <c r="F311" s="297"/>
      <c r="G311" s="1845"/>
      <c r="H311" s="238"/>
      <c r="I311" s="201"/>
      <c r="K311" s="12"/>
      <c r="N311" s="20"/>
      <c r="O311" s="12"/>
      <c r="Q311" s="12"/>
      <c r="R311" s="12"/>
    </row>
    <row r="312" spans="1:18" s="13" customFormat="1" x14ac:dyDescent="0.25">
      <c r="A312" s="176"/>
      <c r="B312" s="238"/>
      <c r="C312" s="20"/>
      <c r="D312" s="243"/>
      <c r="E312" s="1327"/>
      <c r="F312" s="297"/>
      <c r="G312" s="1845"/>
      <c r="H312" s="238"/>
      <c r="I312" s="201"/>
      <c r="K312" s="12"/>
      <c r="N312" s="20"/>
      <c r="O312" s="12"/>
      <c r="Q312" s="12"/>
      <c r="R312" s="12"/>
    </row>
    <row r="313" spans="1:18" s="13" customFormat="1" x14ac:dyDescent="0.25">
      <c r="A313" s="176"/>
      <c r="B313" s="238"/>
      <c r="C313" s="20"/>
      <c r="D313" s="243"/>
      <c r="E313" s="1327"/>
      <c r="F313" s="297"/>
      <c r="G313" s="1845"/>
      <c r="H313" s="238"/>
      <c r="I313" s="201"/>
      <c r="K313" s="12"/>
      <c r="N313" s="20"/>
      <c r="O313" s="12"/>
      <c r="Q313" s="12"/>
      <c r="R313" s="12"/>
    </row>
    <row r="314" spans="1:18" s="13" customFormat="1" x14ac:dyDescent="0.25">
      <c r="A314" s="176"/>
      <c r="B314" s="238"/>
      <c r="C314" s="20"/>
      <c r="D314" s="243"/>
      <c r="E314" s="1327"/>
      <c r="F314" s="297"/>
      <c r="G314" s="1845"/>
      <c r="H314" s="238"/>
      <c r="I314" s="201"/>
      <c r="K314" s="12"/>
      <c r="N314" s="20"/>
      <c r="O314" s="12"/>
      <c r="Q314" s="12"/>
      <c r="R314" s="12"/>
    </row>
    <row r="315" spans="1:18" s="13" customFormat="1" x14ac:dyDescent="0.25">
      <c r="A315" s="176"/>
      <c r="B315" s="238"/>
      <c r="C315" s="20"/>
      <c r="D315" s="243"/>
      <c r="E315" s="1327"/>
      <c r="F315" s="297"/>
      <c r="G315" s="1845"/>
      <c r="H315" s="238"/>
      <c r="I315" s="201"/>
      <c r="K315" s="12"/>
      <c r="N315" s="20"/>
      <c r="O315" s="12"/>
      <c r="Q315" s="12"/>
      <c r="R315" s="12"/>
    </row>
    <row r="316" spans="1:18" s="13" customFormat="1" x14ac:dyDescent="0.25">
      <c r="A316" s="176"/>
      <c r="B316" s="238"/>
      <c r="C316" s="20"/>
      <c r="D316" s="243"/>
      <c r="E316" s="1327"/>
      <c r="F316" s="297"/>
      <c r="G316" s="1845"/>
      <c r="H316" s="238"/>
      <c r="I316" s="201"/>
      <c r="K316" s="12"/>
      <c r="N316" s="20"/>
      <c r="O316" s="12"/>
      <c r="Q316" s="12"/>
      <c r="R316" s="12"/>
    </row>
    <row r="317" spans="1:18" s="13" customFormat="1" x14ac:dyDescent="0.25">
      <c r="A317" s="176"/>
      <c r="B317" s="238"/>
      <c r="C317" s="20"/>
      <c r="D317" s="243"/>
      <c r="E317" s="1327"/>
      <c r="F317" s="297"/>
      <c r="G317" s="1845"/>
      <c r="H317" s="238"/>
      <c r="I317" s="201"/>
      <c r="K317" s="12"/>
      <c r="N317" s="20"/>
      <c r="O317" s="12"/>
      <c r="Q317" s="12"/>
      <c r="R317" s="12"/>
    </row>
    <row r="318" spans="1:18" s="13" customFormat="1" x14ac:dyDescent="0.25">
      <c r="A318" s="176"/>
      <c r="B318" s="238"/>
      <c r="C318" s="20"/>
      <c r="D318" s="243"/>
      <c r="E318" s="1327"/>
      <c r="F318" s="297"/>
      <c r="G318" s="1845"/>
      <c r="H318" s="238"/>
      <c r="I318" s="201"/>
      <c r="K318" s="12"/>
      <c r="N318" s="20"/>
      <c r="O318" s="12"/>
      <c r="Q318" s="12"/>
      <c r="R318" s="12"/>
    </row>
    <row r="319" spans="1:18" s="13" customFormat="1" x14ac:dyDescent="0.25">
      <c r="A319" s="176"/>
      <c r="B319" s="238"/>
      <c r="C319" s="20"/>
      <c r="D319" s="243"/>
      <c r="E319" s="1327"/>
      <c r="F319" s="297"/>
      <c r="G319" s="1845"/>
      <c r="H319" s="238"/>
      <c r="I319" s="201"/>
      <c r="K319" s="12"/>
      <c r="N319" s="20"/>
      <c r="O319" s="12"/>
      <c r="Q319" s="12"/>
      <c r="R319" s="12"/>
    </row>
    <row r="320" spans="1:18" s="13" customFormat="1" x14ac:dyDescent="0.25">
      <c r="A320" s="176"/>
      <c r="B320" s="238"/>
      <c r="C320" s="20"/>
      <c r="D320" s="243"/>
      <c r="E320" s="1327"/>
      <c r="F320" s="297"/>
      <c r="G320" s="1845"/>
      <c r="H320" s="238"/>
      <c r="I320" s="201"/>
      <c r="K320" s="12"/>
      <c r="N320" s="20"/>
      <c r="O320" s="12"/>
      <c r="Q320" s="12"/>
      <c r="R320" s="12"/>
    </row>
    <row r="321" spans="1:18" s="13" customFormat="1" x14ac:dyDescent="0.25">
      <c r="A321" s="176"/>
      <c r="B321" s="238"/>
      <c r="C321" s="20"/>
      <c r="D321" s="243"/>
      <c r="E321" s="1327"/>
      <c r="F321" s="297"/>
      <c r="G321" s="1845"/>
      <c r="H321" s="238"/>
      <c r="I321" s="201"/>
      <c r="K321" s="12"/>
      <c r="N321" s="20"/>
      <c r="O321" s="12"/>
      <c r="Q321" s="12"/>
      <c r="R321" s="12"/>
    </row>
    <row r="322" spans="1:18" s="13" customFormat="1" x14ac:dyDescent="0.25">
      <c r="A322" s="176"/>
      <c r="B322" s="238"/>
      <c r="C322" s="20"/>
      <c r="D322" s="243"/>
      <c r="E322" s="1327"/>
      <c r="F322" s="297"/>
      <c r="G322" s="1845"/>
      <c r="H322" s="238"/>
      <c r="I322" s="201"/>
      <c r="K322" s="12"/>
      <c r="N322" s="20"/>
      <c r="O322" s="12"/>
      <c r="Q322" s="12"/>
      <c r="R322" s="12"/>
    </row>
    <row r="323" spans="1:18" s="13" customFormat="1" x14ac:dyDescent="0.25">
      <c r="A323" s="176"/>
      <c r="B323" s="238"/>
      <c r="C323" s="20"/>
      <c r="D323" s="243"/>
      <c r="E323" s="1327"/>
      <c r="F323" s="297"/>
      <c r="G323" s="1845"/>
      <c r="H323" s="238"/>
      <c r="I323" s="201"/>
      <c r="K323" s="12"/>
      <c r="N323" s="20"/>
      <c r="O323" s="12"/>
      <c r="Q323" s="12"/>
      <c r="R323" s="12"/>
    </row>
    <row r="324" spans="1:18" s="13" customFormat="1" x14ac:dyDescent="0.25">
      <c r="A324" s="176"/>
      <c r="B324" s="238"/>
      <c r="C324" s="20"/>
      <c r="D324" s="243"/>
      <c r="E324" s="1327"/>
      <c r="F324" s="297"/>
      <c r="G324" s="1845"/>
      <c r="H324" s="238"/>
      <c r="I324" s="201"/>
      <c r="K324" s="12"/>
      <c r="N324" s="20"/>
      <c r="O324" s="12"/>
      <c r="Q324" s="12"/>
      <c r="R324" s="12"/>
    </row>
    <row r="325" spans="1:18" s="13" customFormat="1" x14ac:dyDescent="0.25">
      <c r="A325" s="176"/>
      <c r="B325" s="238"/>
      <c r="C325" s="20"/>
      <c r="D325" s="243"/>
      <c r="E325" s="1327"/>
      <c r="F325" s="297"/>
      <c r="G325" s="1845"/>
      <c r="H325" s="238"/>
      <c r="I325" s="201"/>
      <c r="K325" s="12"/>
      <c r="N325" s="20"/>
      <c r="O325" s="12"/>
      <c r="Q325" s="12"/>
      <c r="R325" s="12"/>
    </row>
    <row r="326" spans="1:18" s="13" customFormat="1" x14ac:dyDescent="0.25">
      <c r="A326" s="176"/>
      <c r="B326" s="238"/>
      <c r="C326" s="20"/>
      <c r="D326" s="243"/>
      <c r="E326" s="1327"/>
      <c r="F326" s="297"/>
      <c r="G326" s="1845"/>
      <c r="H326" s="238"/>
      <c r="I326" s="201"/>
      <c r="K326" s="12"/>
      <c r="N326" s="20"/>
      <c r="O326" s="12"/>
      <c r="Q326" s="12"/>
      <c r="R326" s="12"/>
    </row>
    <row r="327" spans="1:18" s="13" customFormat="1" x14ac:dyDescent="0.25">
      <c r="A327" s="176"/>
      <c r="B327" s="238"/>
      <c r="C327" s="20"/>
      <c r="D327" s="243"/>
      <c r="E327" s="1327"/>
      <c r="F327" s="297"/>
      <c r="G327" s="1845"/>
      <c r="H327" s="238"/>
      <c r="I327" s="201"/>
      <c r="K327" s="12"/>
      <c r="N327" s="20"/>
      <c r="O327" s="12"/>
      <c r="Q327" s="12"/>
      <c r="R327" s="12"/>
    </row>
    <row r="328" spans="1:18" s="13" customFormat="1" x14ac:dyDescent="0.25">
      <c r="A328" s="176"/>
      <c r="B328" s="238"/>
      <c r="C328" s="20"/>
      <c r="D328" s="243"/>
      <c r="E328" s="1327"/>
      <c r="F328" s="297"/>
      <c r="G328" s="1845"/>
      <c r="H328" s="238"/>
      <c r="I328" s="201"/>
      <c r="K328" s="12"/>
      <c r="N328" s="20"/>
      <c r="O328" s="12"/>
      <c r="Q328" s="12"/>
      <c r="R328" s="12"/>
    </row>
    <row r="329" spans="1:18" s="13" customFormat="1" x14ac:dyDescent="0.25">
      <c r="A329" s="176"/>
      <c r="B329" s="238"/>
      <c r="C329" s="20"/>
      <c r="D329" s="243"/>
      <c r="E329" s="1327"/>
      <c r="F329" s="297"/>
      <c r="G329" s="1845"/>
      <c r="H329" s="238"/>
      <c r="I329" s="201"/>
      <c r="K329" s="12"/>
      <c r="N329" s="20"/>
      <c r="O329" s="12"/>
      <c r="Q329" s="12"/>
      <c r="R329" s="12"/>
    </row>
    <row r="330" spans="1:18" s="13" customFormat="1" x14ac:dyDescent="0.25">
      <c r="A330" s="176"/>
      <c r="B330" s="238"/>
      <c r="C330" s="20"/>
      <c r="D330" s="243"/>
      <c r="E330" s="1327"/>
      <c r="F330" s="297"/>
      <c r="G330" s="1845"/>
      <c r="H330" s="238"/>
      <c r="I330" s="201"/>
      <c r="K330" s="12"/>
      <c r="N330" s="20"/>
      <c r="O330" s="12"/>
      <c r="Q330" s="12"/>
      <c r="R330" s="12"/>
    </row>
    <row r="331" spans="1:18" s="13" customFormat="1" x14ac:dyDescent="0.25">
      <c r="A331" s="176"/>
      <c r="B331" s="238"/>
      <c r="C331" s="20"/>
      <c r="D331" s="243"/>
      <c r="E331" s="1327"/>
      <c r="F331" s="297"/>
      <c r="G331" s="1845"/>
      <c r="H331" s="238"/>
      <c r="I331" s="201"/>
      <c r="K331" s="12"/>
      <c r="N331" s="20"/>
      <c r="O331" s="12"/>
      <c r="Q331" s="12"/>
      <c r="R331" s="12"/>
    </row>
    <row r="332" spans="1:18" s="13" customFormat="1" x14ac:dyDescent="0.25">
      <c r="A332" s="176"/>
      <c r="B332" s="238"/>
      <c r="C332" s="20"/>
      <c r="D332" s="243"/>
      <c r="E332" s="1327"/>
      <c r="F332" s="297"/>
      <c r="G332" s="1845"/>
      <c r="H332" s="238"/>
      <c r="I332" s="201"/>
      <c r="K332" s="12"/>
      <c r="N332" s="20"/>
      <c r="O332" s="12"/>
      <c r="Q332" s="12"/>
      <c r="R332" s="12"/>
    </row>
    <row r="333" spans="1:18" s="13" customFormat="1" x14ac:dyDescent="0.25">
      <c r="A333" s="176"/>
      <c r="B333" s="238"/>
      <c r="C333" s="20"/>
      <c r="D333" s="243"/>
      <c r="E333" s="1327"/>
      <c r="F333" s="297"/>
      <c r="G333" s="1845"/>
      <c r="H333" s="238"/>
      <c r="I333" s="201"/>
      <c r="K333" s="12"/>
      <c r="N333" s="20"/>
      <c r="O333" s="12"/>
      <c r="Q333" s="12"/>
      <c r="R333" s="12"/>
    </row>
    <row r="334" spans="1:18" s="13" customFormat="1" x14ac:dyDescent="0.25">
      <c r="A334" s="176"/>
      <c r="B334" s="238"/>
      <c r="C334" s="20"/>
      <c r="D334" s="243"/>
      <c r="E334" s="1327"/>
      <c r="F334" s="297"/>
      <c r="G334" s="1845"/>
      <c r="H334" s="238"/>
      <c r="I334" s="201"/>
      <c r="K334" s="12"/>
      <c r="N334" s="20"/>
      <c r="O334" s="12"/>
      <c r="Q334" s="12"/>
      <c r="R334" s="12"/>
    </row>
    <row r="335" spans="1:18" s="13" customFormat="1" x14ac:dyDescent="0.25">
      <c r="A335" s="176"/>
      <c r="B335" s="238"/>
      <c r="C335" s="20"/>
      <c r="D335" s="243"/>
      <c r="E335" s="1327"/>
      <c r="F335" s="297"/>
      <c r="G335" s="1845"/>
      <c r="H335" s="238"/>
      <c r="I335" s="201"/>
      <c r="K335" s="12"/>
      <c r="N335" s="20"/>
      <c r="O335" s="12"/>
      <c r="Q335" s="12"/>
      <c r="R335" s="12"/>
    </row>
    <row r="336" spans="1:18" s="13" customFormat="1" x14ac:dyDescent="0.25">
      <c r="A336" s="176"/>
      <c r="B336" s="238"/>
      <c r="C336" s="20"/>
      <c r="D336" s="243"/>
      <c r="E336" s="1327"/>
      <c r="F336" s="297"/>
      <c r="G336" s="1845"/>
      <c r="H336" s="238"/>
      <c r="I336" s="201"/>
      <c r="K336" s="12"/>
      <c r="N336" s="20"/>
      <c r="O336" s="12"/>
      <c r="Q336" s="12"/>
      <c r="R336" s="12"/>
    </row>
    <row r="337" spans="1:18" s="13" customFormat="1" x14ac:dyDescent="0.25">
      <c r="A337" s="176"/>
      <c r="B337" s="238"/>
      <c r="C337" s="20"/>
      <c r="D337" s="243"/>
      <c r="E337" s="1327"/>
      <c r="F337" s="297"/>
      <c r="G337" s="1845"/>
      <c r="H337" s="238"/>
      <c r="I337" s="201"/>
      <c r="K337" s="12"/>
      <c r="N337" s="20"/>
      <c r="O337" s="12"/>
      <c r="Q337" s="12"/>
      <c r="R337" s="12"/>
    </row>
    <row r="338" spans="1:18" s="13" customFormat="1" x14ac:dyDescent="0.25">
      <c r="A338" s="176"/>
      <c r="B338" s="238"/>
      <c r="C338" s="20"/>
      <c r="D338" s="243"/>
      <c r="E338" s="1327"/>
      <c r="F338" s="297"/>
      <c r="G338" s="1845"/>
      <c r="H338" s="238"/>
      <c r="I338" s="201"/>
      <c r="K338" s="12"/>
      <c r="N338" s="20"/>
      <c r="O338" s="12"/>
      <c r="Q338" s="12"/>
      <c r="R338" s="12"/>
    </row>
    <row r="339" spans="1:18" s="13" customFormat="1" x14ac:dyDescent="0.25">
      <c r="A339" s="176"/>
      <c r="B339" s="238"/>
      <c r="C339" s="20"/>
      <c r="D339" s="243"/>
      <c r="E339" s="1327"/>
      <c r="F339" s="297"/>
      <c r="G339" s="1845"/>
      <c r="H339" s="238"/>
      <c r="I339" s="201"/>
      <c r="K339" s="12"/>
      <c r="N339" s="20"/>
      <c r="O339" s="12"/>
      <c r="Q339" s="12"/>
      <c r="R339" s="12"/>
    </row>
    <row r="340" spans="1:18" s="13" customFormat="1" x14ac:dyDescent="0.25">
      <c r="A340" s="176"/>
      <c r="B340" s="238"/>
      <c r="C340" s="20"/>
      <c r="D340" s="243"/>
      <c r="E340" s="1327"/>
      <c r="F340" s="297"/>
      <c r="G340" s="1845"/>
      <c r="H340" s="238"/>
      <c r="I340" s="201"/>
      <c r="K340" s="12"/>
      <c r="N340" s="20"/>
      <c r="O340" s="12"/>
      <c r="Q340" s="12"/>
      <c r="R340" s="12"/>
    </row>
    <row r="341" spans="1:18" s="13" customFormat="1" x14ac:dyDescent="0.25">
      <c r="A341" s="176"/>
      <c r="B341" s="238"/>
      <c r="C341" s="20"/>
      <c r="D341" s="243"/>
      <c r="E341" s="1327"/>
      <c r="F341" s="297"/>
      <c r="G341" s="1845"/>
      <c r="H341" s="238"/>
      <c r="I341" s="201"/>
      <c r="K341" s="12"/>
      <c r="N341" s="20"/>
      <c r="O341" s="12"/>
      <c r="Q341" s="12"/>
      <c r="R341" s="12"/>
    </row>
    <row r="342" spans="1:18" s="13" customFormat="1" x14ac:dyDescent="0.25">
      <c r="A342" s="176"/>
      <c r="B342" s="238"/>
      <c r="C342" s="20"/>
      <c r="D342" s="243"/>
      <c r="E342" s="1327"/>
      <c r="F342" s="297"/>
      <c r="G342" s="1845"/>
      <c r="H342" s="238"/>
      <c r="I342" s="201"/>
      <c r="K342" s="12"/>
      <c r="N342" s="20"/>
      <c r="O342" s="12"/>
      <c r="Q342" s="12"/>
      <c r="R342" s="12"/>
    </row>
    <row r="343" spans="1:18" s="13" customFormat="1" x14ac:dyDescent="0.25">
      <c r="A343" s="176"/>
      <c r="B343" s="238"/>
      <c r="C343" s="20"/>
      <c r="D343" s="243"/>
      <c r="E343" s="1327"/>
      <c r="F343" s="297"/>
      <c r="G343" s="1845"/>
      <c r="H343" s="238"/>
      <c r="I343" s="201"/>
      <c r="K343" s="12"/>
      <c r="N343" s="20"/>
      <c r="O343" s="12"/>
      <c r="Q343" s="12"/>
      <c r="R343" s="12"/>
    </row>
    <row r="344" spans="1:18" s="13" customFormat="1" x14ac:dyDescent="0.25">
      <c r="A344" s="176"/>
      <c r="B344" s="238"/>
      <c r="C344" s="20"/>
      <c r="D344" s="243"/>
      <c r="E344" s="1327"/>
      <c r="F344" s="297"/>
      <c r="G344" s="1845"/>
      <c r="H344" s="238"/>
      <c r="I344" s="201"/>
      <c r="K344" s="12"/>
      <c r="N344" s="20"/>
      <c r="O344" s="12"/>
      <c r="Q344" s="12"/>
      <c r="R344" s="12"/>
    </row>
    <row r="345" spans="1:18" s="13" customFormat="1" x14ac:dyDescent="0.25">
      <c r="A345" s="176"/>
      <c r="B345" s="238"/>
      <c r="C345" s="20"/>
      <c r="D345" s="243"/>
      <c r="E345" s="1327"/>
      <c r="F345" s="297"/>
      <c r="G345" s="1845"/>
      <c r="H345" s="238"/>
      <c r="I345" s="201"/>
      <c r="K345" s="12"/>
      <c r="N345" s="20"/>
      <c r="O345" s="12"/>
      <c r="Q345" s="12"/>
      <c r="R345" s="12"/>
    </row>
    <row r="346" spans="1:18" s="13" customFormat="1" x14ac:dyDescent="0.25">
      <c r="A346" s="176"/>
      <c r="B346" s="238"/>
      <c r="C346" s="20"/>
      <c r="D346" s="243"/>
      <c r="E346" s="1327"/>
      <c r="F346" s="297"/>
      <c r="G346" s="1845"/>
      <c r="H346" s="238"/>
      <c r="I346" s="201"/>
      <c r="K346" s="12"/>
      <c r="N346" s="20"/>
      <c r="O346" s="12"/>
      <c r="Q346" s="12"/>
      <c r="R346" s="12"/>
    </row>
    <row r="347" spans="1:18" s="13" customFormat="1" x14ac:dyDescent="0.25">
      <c r="A347" s="176"/>
      <c r="B347" s="238"/>
      <c r="C347" s="20"/>
      <c r="D347" s="243"/>
      <c r="E347" s="1327"/>
      <c r="F347" s="297"/>
      <c r="G347" s="1845"/>
      <c r="H347" s="238"/>
      <c r="I347" s="201"/>
      <c r="K347" s="12"/>
      <c r="N347" s="20"/>
      <c r="O347" s="12"/>
      <c r="Q347" s="12"/>
      <c r="R347" s="12"/>
    </row>
    <row r="348" spans="1:18" s="13" customFormat="1" x14ac:dyDescent="0.25">
      <c r="A348" s="176"/>
      <c r="B348" s="238"/>
      <c r="C348" s="20"/>
      <c r="D348" s="243"/>
      <c r="E348" s="1327"/>
      <c r="F348" s="297"/>
      <c r="G348" s="1845"/>
      <c r="H348" s="238"/>
      <c r="I348" s="201"/>
      <c r="K348" s="12"/>
      <c r="N348" s="20"/>
      <c r="O348" s="12"/>
      <c r="Q348" s="12"/>
      <c r="R348" s="12"/>
    </row>
    <row r="349" spans="1:18" s="13" customFormat="1" x14ac:dyDescent="0.25">
      <c r="A349" s="176"/>
      <c r="B349" s="238"/>
      <c r="C349" s="20"/>
      <c r="D349" s="243"/>
      <c r="E349" s="1327"/>
      <c r="F349" s="297"/>
      <c r="G349" s="1845"/>
      <c r="H349" s="238"/>
      <c r="I349" s="201"/>
      <c r="K349" s="12"/>
      <c r="N349" s="20"/>
      <c r="O349" s="12"/>
      <c r="Q349" s="12"/>
      <c r="R349" s="12"/>
    </row>
    <row r="350" spans="1:18" s="13" customFormat="1" x14ac:dyDescent="0.25">
      <c r="A350" s="176"/>
      <c r="B350" s="238"/>
      <c r="C350" s="20"/>
      <c r="D350" s="243"/>
      <c r="E350" s="1327"/>
      <c r="F350" s="297"/>
      <c r="G350" s="1845"/>
      <c r="H350" s="238"/>
      <c r="I350" s="201"/>
      <c r="K350" s="12"/>
      <c r="N350" s="20"/>
      <c r="O350" s="12"/>
      <c r="Q350" s="12"/>
      <c r="R350" s="12"/>
    </row>
    <row r="351" spans="1:18" s="13" customFormat="1" x14ac:dyDescent="0.25">
      <c r="A351" s="176"/>
      <c r="B351" s="238"/>
      <c r="C351" s="20"/>
      <c r="D351" s="243"/>
      <c r="E351" s="1327"/>
      <c r="F351" s="297"/>
      <c r="G351" s="1845"/>
      <c r="H351" s="238"/>
      <c r="I351" s="201"/>
      <c r="K351" s="12"/>
      <c r="N351" s="20"/>
      <c r="O351" s="12"/>
      <c r="Q351" s="12"/>
      <c r="R351" s="12"/>
    </row>
    <row r="352" spans="1:18" s="13" customFormat="1" x14ac:dyDescent="0.25">
      <c r="A352" s="176"/>
      <c r="B352" s="238"/>
      <c r="C352" s="20"/>
      <c r="D352" s="243"/>
      <c r="E352" s="1327"/>
      <c r="F352" s="297"/>
      <c r="G352" s="1845"/>
      <c r="H352" s="238"/>
      <c r="I352" s="201"/>
      <c r="K352" s="12"/>
      <c r="N352" s="20"/>
      <c r="O352" s="12"/>
      <c r="Q352" s="12"/>
      <c r="R352" s="12"/>
    </row>
    <row r="353" spans="1:18" s="13" customFormat="1" x14ac:dyDescent="0.25">
      <c r="A353" s="176"/>
      <c r="B353" s="238"/>
      <c r="C353" s="20"/>
      <c r="D353" s="243"/>
      <c r="E353" s="1327"/>
      <c r="F353" s="297"/>
      <c r="G353" s="1845"/>
      <c r="H353" s="238"/>
      <c r="I353" s="201"/>
      <c r="K353" s="12"/>
      <c r="N353" s="20"/>
      <c r="O353" s="12"/>
      <c r="Q353" s="12"/>
      <c r="R353" s="12"/>
    </row>
    <row r="354" spans="1:18" s="13" customFormat="1" x14ac:dyDescent="0.25">
      <c r="A354" s="176"/>
      <c r="B354" s="238"/>
      <c r="C354" s="20"/>
      <c r="D354" s="243"/>
      <c r="E354" s="1327"/>
      <c r="F354" s="297"/>
      <c r="G354" s="1845"/>
      <c r="H354" s="238"/>
      <c r="I354" s="201"/>
      <c r="K354" s="12"/>
      <c r="N354" s="20"/>
      <c r="O354" s="12"/>
      <c r="Q354" s="12"/>
      <c r="R354" s="12"/>
    </row>
    <row r="355" spans="1:18" s="13" customFormat="1" x14ac:dyDescent="0.25">
      <c r="A355" s="176"/>
      <c r="B355" s="238"/>
      <c r="C355" s="20"/>
      <c r="D355" s="243"/>
      <c r="E355" s="1327"/>
      <c r="F355" s="297"/>
      <c r="G355" s="1845"/>
      <c r="H355" s="238"/>
      <c r="I355" s="201"/>
      <c r="K355" s="12"/>
      <c r="N355" s="20"/>
      <c r="O355" s="12"/>
      <c r="Q355" s="12"/>
      <c r="R355" s="12"/>
    </row>
    <row r="356" spans="1:18" s="13" customFormat="1" x14ac:dyDescent="0.25">
      <c r="A356" s="176"/>
      <c r="B356" s="238"/>
      <c r="C356" s="20"/>
      <c r="D356" s="243"/>
      <c r="E356" s="1327"/>
      <c r="F356" s="297"/>
      <c r="G356" s="1845"/>
      <c r="H356" s="238"/>
      <c r="I356" s="201"/>
      <c r="K356" s="12"/>
      <c r="N356" s="20"/>
      <c r="O356" s="12"/>
      <c r="Q356" s="12"/>
      <c r="R356" s="12"/>
    </row>
    <row r="357" spans="1:18" s="13" customFormat="1" x14ac:dyDescent="0.25">
      <c r="A357" s="176"/>
      <c r="B357" s="238"/>
      <c r="C357" s="20"/>
      <c r="D357" s="243"/>
      <c r="E357" s="1327"/>
      <c r="F357" s="297"/>
      <c r="G357" s="1845"/>
      <c r="H357" s="238"/>
      <c r="I357" s="201"/>
      <c r="K357" s="12"/>
      <c r="N357" s="20"/>
      <c r="O357" s="12"/>
      <c r="Q357" s="12"/>
      <c r="R357" s="12"/>
    </row>
    <row r="358" spans="1:18" s="13" customFormat="1" x14ac:dyDescent="0.25">
      <c r="A358" s="176"/>
      <c r="B358" s="238"/>
      <c r="C358" s="20"/>
      <c r="D358" s="243"/>
      <c r="E358" s="1327"/>
      <c r="F358" s="297"/>
      <c r="G358" s="1845"/>
      <c r="H358" s="238"/>
      <c r="I358" s="201"/>
      <c r="K358" s="12"/>
      <c r="N358" s="20"/>
      <c r="O358" s="12"/>
      <c r="Q358" s="12"/>
      <c r="R358" s="12"/>
    </row>
    <row r="359" spans="1:18" s="13" customFormat="1" x14ac:dyDescent="0.25">
      <c r="A359" s="176"/>
      <c r="B359" s="238"/>
      <c r="C359" s="20"/>
      <c r="D359" s="243"/>
      <c r="E359" s="1327"/>
      <c r="F359" s="297"/>
      <c r="G359" s="1845"/>
      <c r="H359" s="238"/>
      <c r="I359" s="201"/>
      <c r="K359" s="12"/>
      <c r="N359" s="20"/>
      <c r="O359" s="12"/>
      <c r="Q359" s="12"/>
      <c r="R359" s="12"/>
    </row>
    <row r="360" spans="1:18" s="13" customFormat="1" x14ac:dyDescent="0.25">
      <c r="A360" s="176"/>
      <c r="B360" s="238"/>
      <c r="C360" s="20"/>
      <c r="D360" s="243"/>
      <c r="E360" s="1327"/>
      <c r="F360" s="297"/>
      <c r="G360" s="1845"/>
      <c r="H360" s="238"/>
      <c r="I360" s="201"/>
      <c r="K360" s="12"/>
      <c r="N360" s="20"/>
      <c r="O360" s="12"/>
      <c r="Q360" s="12"/>
      <c r="R360" s="12"/>
    </row>
    <row r="361" spans="1:18" s="13" customFormat="1" x14ac:dyDescent="0.25">
      <c r="A361" s="176"/>
      <c r="B361" s="238"/>
      <c r="C361" s="20"/>
      <c r="D361" s="243"/>
      <c r="E361" s="1327"/>
      <c r="F361" s="297"/>
      <c r="G361" s="1845"/>
      <c r="H361" s="238"/>
      <c r="I361" s="201"/>
      <c r="K361" s="12"/>
      <c r="N361" s="20"/>
      <c r="O361" s="12"/>
      <c r="Q361" s="12"/>
      <c r="R361" s="12"/>
    </row>
    <row r="362" spans="1:18" s="13" customFormat="1" x14ac:dyDescent="0.25">
      <c r="A362" s="176"/>
      <c r="B362" s="238"/>
      <c r="C362" s="20"/>
      <c r="D362" s="243"/>
      <c r="E362" s="1327"/>
      <c r="F362" s="297"/>
      <c r="G362" s="1845"/>
      <c r="H362" s="238"/>
      <c r="I362" s="201"/>
      <c r="K362" s="12"/>
      <c r="N362" s="20"/>
      <c r="O362" s="12"/>
      <c r="Q362" s="12"/>
      <c r="R362" s="12"/>
    </row>
    <row r="363" spans="1:18" s="13" customFormat="1" x14ac:dyDescent="0.25">
      <c r="A363" s="176"/>
      <c r="B363" s="238"/>
      <c r="C363" s="20"/>
      <c r="D363" s="243"/>
      <c r="E363" s="1327"/>
      <c r="F363" s="297"/>
      <c r="G363" s="1845"/>
      <c r="H363" s="238"/>
      <c r="I363" s="201"/>
      <c r="K363" s="12"/>
      <c r="N363" s="20"/>
      <c r="O363" s="12"/>
      <c r="Q363" s="12"/>
      <c r="R363" s="12"/>
    </row>
    <row r="364" spans="1:18" s="13" customFormat="1" x14ac:dyDescent="0.25">
      <c r="A364" s="176"/>
      <c r="B364" s="238"/>
      <c r="C364" s="20"/>
      <c r="D364" s="243"/>
      <c r="E364" s="1327"/>
      <c r="F364" s="297"/>
      <c r="G364" s="1845"/>
      <c r="H364" s="238"/>
      <c r="I364" s="201"/>
      <c r="K364" s="12"/>
      <c r="N364" s="20"/>
      <c r="O364" s="12"/>
      <c r="Q364" s="12"/>
      <c r="R364" s="12"/>
    </row>
    <row r="365" spans="1:18" s="13" customFormat="1" x14ac:dyDescent="0.25">
      <c r="A365" s="176"/>
      <c r="B365" s="238"/>
      <c r="C365" s="20"/>
      <c r="D365" s="243"/>
      <c r="E365" s="1327"/>
      <c r="F365" s="297"/>
      <c r="G365" s="1845"/>
      <c r="H365" s="238"/>
      <c r="I365" s="201"/>
      <c r="K365" s="12"/>
      <c r="N365" s="20"/>
      <c r="O365" s="12"/>
      <c r="Q365" s="12"/>
      <c r="R365" s="12"/>
    </row>
    <row r="366" spans="1:18" s="13" customFormat="1" x14ac:dyDescent="0.25">
      <c r="A366" s="176"/>
      <c r="B366" s="238"/>
      <c r="C366" s="20"/>
      <c r="D366" s="243"/>
      <c r="E366" s="1327"/>
      <c r="F366" s="297"/>
      <c r="G366" s="1845"/>
      <c r="H366" s="238"/>
      <c r="I366" s="201"/>
      <c r="K366" s="12"/>
      <c r="N366" s="20"/>
      <c r="O366" s="12"/>
      <c r="Q366" s="12"/>
      <c r="R366" s="12"/>
    </row>
    <row r="367" spans="1:18" s="13" customFormat="1" x14ac:dyDescent="0.25">
      <c r="A367" s="176"/>
      <c r="B367" s="238"/>
      <c r="C367" s="20"/>
      <c r="D367" s="243"/>
      <c r="E367" s="1327"/>
      <c r="F367" s="297"/>
      <c r="G367" s="1845"/>
      <c r="H367" s="238"/>
      <c r="I367" s="201"/>
      <c r="K367" s="12"/>
      <c r="N367" s="20"/>
      <c r="O367" s="12"/>
      <c r="Q367" s="12"/>
      <c r="R367" s="12"/>
    </row>
    <row r="368" spans="1:18" s="13" customFormat="1" x14ac:dyDescent="0.25">
      <c r="A368" s="176"/>
      <c r="B368" s="238"/>
      <c r="C368" s="20"/>
      <c r="D368" s="243"/>
      <c r="E368" s="1327"/>
      <c r="F368" s="297"/>
      <c r="G368" s="1845"/>
      <c r="H368" s="238"/>
      <c r="I368" s="201"/>
      <c r="K368" s="12"/>
      <c r="N368" s="20"/>
      <c r="O368" s="12"/>
      <c r="Q368" s="12"/>
      <c r="R368" s="12"/>
    </row>
    <row r="369" spans="1:18" s="13" customFormat="1" x14ac:dyDescent="0.25">
      <c r="A369" s="176"/>
      <c r="B369" s="238"/>
      <c r="C369" s="20"/>
      <c r="D369" s="243"/>
      <c r="E369" s="1327"/>
      <c r="F369" s="297"/>
      <c r="G369" s="1845"/>
      <c r="H369" s="238"/>
      <c r="I369" s="201"/>
      <c r="K369" s="12"/>
      <c r="N369" s="20"/>
      <c r="O369" s="12"/>
      <c r="Q369" s="12"/>
      <c r="R369" s="12"/>
    </row>
    <row r="370" spans="1:18" s="13" customFormat="1" x14ac:dyDescent="0.25">
      <c r="A370" s="176"/>
      <c r="B370" s="238"/>
      <c r="C370" s="20"/>
      <c r="D370" s="243"/>
      <c r="E370" s="1327"/>
      <c r="F370" s="297"/>
      <c r="G370" s="1845"/>
      <c r="H370" s="238"/>
      <c r="I370" s="201"/>
      <c r="K370" s="12"/>
      <c r="N370" s="20"/>
      <c r="O370" s="12"/>
      <c r="Q370" s="12"/>
      <c r="R370" s="12"/>
    </row>
    <row r="371" spans="1:18" s="13" customFormat="1" x14ac:dyDescent="0.25">
      <c r="A371" s="176"/>
      <c r="B371" s="238"/>
      <c r="C371" s="20"/>
      <c r="D371" s="243"/>
      <c r="E371" s="1327"/>
      <c r="F371" s="297"/>
      <c r="G371" s="1845"/>
      <c r="H371" s="238"/>
      <c r="I371" s="201"/>
      <c r="K371" s="12"/>
      <c r="N371" s="20"/>
      <c r="O371" s="12"/>
      <c r="Q371" s="12"/>
      <c r="R371" s="12"/>
    </row>
    <row r="372" spans="1:18" s="13" customFormat="1" x14ac:dyDescent="0.25">
      <c r="A372" s="176"/>
      <c r="B372" s="238"/>
      <c r="C372" s="20"/>
      <c r="D372" s="243"/>
      <c r="E372" s="1327"/>
      <c r="F372" s="297"/>
      <c r="G372" s="1845"/>
      <c r="H372" s="238"/>
      <c r="I372" s="201"/>
      <c r="K372" s="12"/>
      <c r="N372" s="20"/>
      <c r="O372" s="12"/>
      <c r="Q372" s="12"/>
      <c r="R372" s="12"/>
    </row>
    <row r="373" spans="1:18" s="13" customFormat="1" x14ac:dyDescent="0.25">
      <c r="A373" s="176"/>
      <c r="B373" s="238"/>
      <c r="C373" s="20"/>
      <c r="D373" s="243"/>
      <c r="E373" s="1327"/>
      <c r="F373" s="297"/>
      <c r="G373" s="1845"/>
      <c r="H373" s="238"/>
      <c r="I373" s="201"/>
      <c r="K373" s="12"/>
      <c r="N373" s="20"/>
      <c r="O373" s="12"/>
      <c r="Q373" s="12"/>
      <c r="R373" s="12"/>
    </row>
    <row r="374" spans="1:18" s="13" customFormat="1" x14ac:dyDescent="0.25">
      <c r="A374" s="176"/>
      <c r="B374" s="238"/>
      <c r="C374" s="20"/>
      <c r="D374" s="243"/>
      <c r="E374" s="1327"/>
      <c r="F374" s="297"/>
      <c r="G374" s="1845"/>
      <c r="H374" s="238"/>
      <c r="I374" s="201"/>
      <c r="K374" s="12"/>
      <c r="N374" s="20"/>
      <c r="O374" s="12"/>
      <c r="Q374" s="12"/>
      <c r="R374" s="12"/>
    </row>
    <row r="375" spans="1:18" s="13" customFormat="1" x14ac:dyDescent="0.25">
      <c r="A375" s="176"/>
      <c r="B375" s="238"/>
      <c r="C375" s="20"/>
      <c r="D375" s="243"/>
      <c r="E375" s="1327"/>
      <c r="F375" s="297"/>
      <c r="G375" s="1845"/>
      <c r="H375" s="238"/>
      <c r="I375" s="201"/>
      <c r="K375" s="12"/>
      <c r="N375" s="20"/>
      <c r="O375" s="12"/>
      <c r="Q375" s="12"/>
      <c r="R375" s="12"/>
    </row>
    <row r="376" spans="1:18" s="13" customFormat="1" x14ac:dyDescent="0.25">
      <c r="A376" s="176"/>
      <c r="B376" s="238"/>
      <c r="C376" s="20"/>
      <c r="D376" s="243"/>
      <c r="E376" s="1327"/>
      <c r="F376" s="297"/>
      <c r="G376" s="1845"/>
      <c r="H376" s="238"/>
      <c r="I376" s="201"/>
      <c r="K376" s="12"/>
      <c r="N376" s="20"/>
      <c r="O376" s="12"/>
      <c r="Q376" s="12"/>
      <c r="R376" s="12"/>
    </row>
    <row r="377" spans="1:18" s="13" customFormat="1" x14ac:dyDescent="0.25">
      <c r="A377" s="176"/>
      <c r="B377" s="238"/>
      <c r="C377" s="20"/>
      <c r="D377" s="243"/>
      <c r="E377" s="1327"/>
      <c r="F377" s="297"/>
      <c r="G377" s="1845"/>
      <c r="H377" s="238"/>
      <c r="I377" s="201"/>
      <c r="K377" s="12"/>
      <c r="N377" s="20"/>
      <c r="O377" s="12"/>
      <c r="Q377" s="12"/>
      <c r="R377" s="12"/>
    </row>
    <row r="378" spans="1:18" s="13" customFormat="1" x14ac:dyDescent="0.25">
      <c r="A378" s="176"/>
      <c r="B378" s="238"/>
      <c r="C378" s="20"/>
      <c r="D378" s="243"/>
      <c r="E378" s="1327"/>
      <c r="F378" s="297"/>
      <c r="G378" s="1845"/>
      <c r="H378" s="238"/>
      <c r="I378" s="201"/>
      <c r="K378" s="12"/>
      <c r="N378" s="20"/>
      <c r="O378" s="12"/>
      <c r="Q378" s="12"/>
      <c r="R378" s="12"/>
    </row>
    <row r="379" spans="1:18" s="13" customFormat="1" x14ac:dyDescent="0.25">
      <c r="A379" s="176"/>
      <c r="B379" s="238"/>
      <c r="C379" s="20"/>
      <c r="D379" s="243"/>
      <c r="E379" s="1327"/>
      <c r="F379" s="297"/>
      <c r="G379" s="1845"/>
      <c r="H379" s="238"/>
      <c r="I379" s="201"/>
      <c r="K379" s="12"/>
      <c r="N379" s="20"/>
      <c r="O379" s="12"/>
      <c r="Q379" s="12"/>
      <c r="R379" s="12"/>
    </row>
    <row r="380" spans="1:18" s="13" customFormat="1" x14ac:dyDescent="0.25">
      <c r="A380" s="176"/>
      <c r="B380" s="238"/>
      <c r="C380" s="20"/>
      <c r="D380" s="243"/>
      <c r="E380" s="1327"/>
      <c r="F380" s="297"/>
      <c r="G380" s="1845"/>
      <c r="H380" s="238"/>
      <c r="I380" s="201"/>
      <c r="K380" s="12"/>
      <c r="N380" s="20"/>
      <c r="O380" s="12"/>
      <c r="Q380" s="12"/>
      <c r="R380" s="12"/>
    </row>
    <row r="381" spans="1:18" s="13" customFormat="1" x14ac:dyDescent="0.25">
      <c r="A381" s="176"/>
      <c r="B381" s="238"/>
      <c r="C381" s="20"/>
      <c r="D381" s="243"/>
      <c r="E381" s="1327"/>
      <c r="F381" s="297"/>
      <c r="G381" s="1845"/>
      <c r="H381" s="238"/>
      <c r="I381" s="201"/>
      <c r="K381" s="12"/>
      <c r="N381" s="20"/>
      <c r="O381" s="12"/>
      <c r="Q381" s="12"/>
      <c r="R381" s="12"/>
    </row>
    <row r="382" spans="1:18" s="13" customFormat="1" x14ac:dyDescent="0.25">
      <c r="A382" s="176"/>
      <c r="B382" s="238"/>
      <c r="C382" s="20"/>
      <c r="D382" s="243"/>
      <c r="E382" s="1327"/>
      <c r="F382" s="297"/>
      <c r="G382" s="1845"/>
      <c r="H382" s="238"/>
      <c r="I382" s="201"/>
      <c r="K382" s="12"/>
      <c r="N382" s="20"/>
      <c r="O382" s="12"/>
      <c r="Q382" s="12"/>
      <c r="R382" s="12"/>
    </row>
    <row r="383" spans="1:18" s="13" customFormat="1" x14ac:dyDescent="0.25">
      <c r="A383" s="176"/>
      <c r="B383" s="238"/>
      <c r="C383" s="20"/>
      <c r="D383" s="243"/>
      <c r="E383" s="1327"/>
      <c r="F383" s="297"/>
      <c r="G383" s="1845"/>
      <c r="H383" s="238"/>
      <c r="I383" s="201"/>
      <c r="K383" s="12"/>
      <c r="N383" s="20"/>
      <c r="O383" s="12"/>
      <c r="Q383" s="12"/>
      <c r="R383" s="12"/>
    </row>
    <row r="384" spans="1:18" s="13" customFormat="1" x14ac:dyDescent="0.25">
      <c r="A384" s="176"/>
      <c r="B384" s="238"/>
      <c r="C384" s="20"/>
      <c r="D384" s="243"/>
      <c r="E384" s="1327"/>
      <c r="F384" s="297"/>
      <c r="G384" s="1845"/>
      <c r="H384" s="238"/>
      <c r="I384" s="201"/>
      <c r="K384" s="12"/>
      <c r="N384" s="20"/>
      <c r="O384" s="12"/>
      <c r="Q384" s="12"/>
      <c r="R384" s="12"/>
    </row>
    <row r="385" spans="1:18" s="13" customFormat="1" x14ac:dyDescent="0.25">
      <c r="A385" s="176"/>
      <c r="B385" s="238"/>
      <c r="C385" s="20"/>
      <c r="D385" s="243"/>
      <c r="E385" s="1327"/>
      <c r="F385" s="297"/>
      <c r="G385" s="1845"/>
      <c r="H385" s="238"/>
      <c r="I385" s="201"/>
      <c r="K385" s="12"/>
      <c r="N385" s="20"/>
      <c r="O385" s="12"/>
      <c r="Q385" s="12"/>
      <c r="R385" s="12"/>
    </row>
    <row r="386" spans="1:18" s="13" customFormat="1" x14ac:dyDescent="0.25">
      <c r="A386" s="176"/>
      <c r="B386" s="238"/>
      <c r="C386" s="20"/>
      <c r="D386" s="243"/>
      <c r="E386" s="1327"/>
      <c r="F386" s="297"/>
      <c r="G386" s="1845"/>
      <c r="H386" s="238"/>
      <c r="I386" s="201"/>
      <c r="K386" s="12"/>
      <c r="N386" s="20"/>
      <c r="O386" s="12"/>
      <c r="Q386" s="12"/>
      <c r="R386" s="12"/>
    </row>
    <row r="387" spans="1:18" s="13" customFormat="1" x14ac:dyDescent="0.25">
      <c r="A387" s="176"/>
      <c r="B387" s="238"/>
      <c r="C387" s="20"/>
      <c r="D387" s="243"/>
      <c r="E387" s="1327"/>
      <c r="F387" s="297"/>
      <c r="G387" s="1845"/>
      <c r="H387" s="238"/>
      <c r="I387" s="201"/>
      <c r="K387" s="12"/>
      <c r="N387" s="20"/>
      <c r="O387" s="12"/>
      <c r="Q387" s="12"/>
      <c r="R387" s="12"/>
    </row>
    <row r="388" spans="1:18" s="13" customFormat="1" x14ac:dyDescent="0.25">
      <c r="A388" s="176"/>
      <c r="B388" s="238"/>
      <c r="C388" s="20"/>
      <c r="D388" s="243"/>
      <c r="E388" s="1327"/>
      <c r="F388" s="297"/>
      <c r="G388" s="1845"/>
      <c r="H388" s="238"/>
      <c r="I388" s="201"/>
      <c r="K388" s="12"/>
      <c r="N388" s="20"/>
      <c r="O388" s="12"/>
      <c r="Q388" s="12"/>
      <c r="R388" s="12"/>
    </row>
    <row r="389" spans="1:18" s="13" customFormat="1" x14ac:dyDescent="0.25">
      <c r="A389" s="176"/>
      <c r="B389" s="238"/>
      <c r="C389" s="20"/>
      <c r="D389" s="243"/>
      <c r="E389" s="1327"/>
      <c r="F389" s="297"/>
      <c r="G389" s="1845"/>
      <c r="H389" s="238"/>
      <c r="I389" s="201"/>
      <c r="K389" s="12"/>
      <c r="N389" s="20"/>
      <c r="O389" s="12"/>
      <c r="Q389" s="12"/>
      <c r="R389" s="12"/>
    </row>
    <row r="390" spans="1:18" s="13" customFormat="1" x14ac:dyDescent="0.25">
      <c r="A390" s="176"/>
      <c r="B390" s="238"/>
      <c r="C390" s="20"/>
      <c r="D390" s="243"/>
      <c r="E390" s="1327"/>
      <c r="F390" s="297"/>
      <c r="G390" s="1845"/>
      <c r="H390" s="238"/>
      <c r="I390" s="201"/>
      <c r="K390" s="12"/>
      <c r="N390" s="20"/>
      <c r="O390" s="12"/>
      <c r="Q390" s="12"/>
      <c r="R390" s="12"/>
    </row>
    <row r="391" spans="1:18" s="13" customFormat="1" x14ac:dyDescent="0.25">
      <c r="A391" s="176"/>
      <c r="B391" s="238"/>
      <c r="C391" s="20"/>
      <c r="D391" s="243"/>
      <c r="E391" s="1327"/>
      <c r="F391" s="297"/>
      <c r="G391" s="1845"/>
      <c r="H391" s="238"/>
      <c r="I391" s="201"/>
      <c r="K391" s="12"/>
      <c r="N391" s="20"/>
      <c r="O391" s="12"/>
      <c r="Q391" s="12"/>
      <c r="R391" s="12"/>
    </row>
    <row r="392" spans="1:18" s="13" customFormat="1" x14ac:dyDescent="0.25">
      <c r="A392" s="176"/>
      <c r="B392" s="238"/>
      <c r="C392" s="20"/>
      <c r="D392" s="243"/>
      <c r="E392" s="1327"/>
      <c r="F392" s="297"/>
      <c r="G392" s="1845"/>
      <c r="H392" s="238"/>
      <c r="I392" s="201"/>
      <c r="K392" s="12"/>
      <c r="N392" s="20"/>
      <c r="O392" s="12"/>
      <c r="Q392" s="12"/>
      <c r="R392" s="12"/>
    </row>
    <row r="393" spans="1:18" s="13" customFormat="1" x14ac:dyDescent="0.25">
      <c r="A393" s="176"/>
      <c r="B393" s="238"/>
      <c r="C393" s="20"/>
      <c r="D393" s="243"/>
      <c r="E393" s="1327"/>
      <c r="F393" s="297"/>
      <c r="G393" s="1845"/>
      <c r="H393" s="238"/>
      <c r="I393" s="201"/>
      <c r="K393" s="12"/>
      <c r="N393" s="20"/>
      <c r="O393" s="12"/>
      <c r="Q393" s="12"/>
      <c r="R393" s="12"/>
    </row>
    <row r="394" spans="1:18" s="13" customFormat="1" x14ac:dyDescent="0.25">
      <c r="A394" s="176"/>
      <c r="B394" s="238"/>
      <c r="C394" s="20"/>
      <c r="D394" s="243"/>
      <c r="E394" s="1327"/>
      <c r="F394" s="297"/>
      <c r="G394" s="1845"/>
      <c r="H394" s="238"/>
      <c r="I394" s="201"/>
      <c r="K394" s="12"/>
      <c r="N394" s="20"/>
      <c r="O394" s="12"/>
      <c r="Q394" s="12"/>
      <c r="R394" s="12"/>
    </row>
    <row r="395" spans="1:18" s="13" customFormat="1" x14ac:dyDescent="0.25">
      <c r="A395" s="176"/>
      <c r="B395" s="238"/>
      <c r="C395" s="20"/>
      <c r="D395" s="243"/>
      <c r="E395" s="1327"/>
      <c r="F395" s="297"/>
      <c r="G395" s="1845"/>
      <c r="H395" s="238"/>
      <c r="I395" s="201"/>
      <c r="K395" s="12"/>
      <c r="N395" s="20"/>
      <c r="O395" s="12"/>
      <c r="Q395" s="12"/>
      <c r="R395" s="12"/>
    </row>
    <row r="396" spans="1:18" s="13" customFormat="1" x14ac:dyDescent="0.25">
      <c r="A396" s="176"/>
      <c r="B396" s="238"/>
      <c r="C396" s="20"/>
      <c r="D396" s="243"/>
      <c r="E396" s="1327"/>
      <c r="F396" s="297"/>
      <c r="G396" s="1845"/>
      <c r="H396" s="238"/>
      <c r="I396" s="201"/>
      <c r="K396" s="12"/>
      <c r="N396" s="20"/>
      <c r="O396" s="12"/>
      <c r="Q396" s="12"/>
      <c r="R396" s="12"/>
    </row>
    <row r="397" spans="1:18" s="13" customFormat="1" x14ac:dyDescent="0.25">
      <c r="A397" s="176"/>
      <c r="B397" s="238"/>
      <c r="C397" s="20"/>
      <c r="D397" s="243"/>
      <c r="E397" s="1327"/>
      <c r="F397" s="297"/>
      <c r="G397" s="1845"/>
      <c r="H397" s="238"/>
      <c r="I397" s="201"/>
      <c r="K397" s="12"/>
      <c r="N397" s="20"/>
      <c r="O397" s="12"/>
      <c r="Q397" s="12"/>
      <c r="R397" s="12"/>
    </row>
    <row r="398" spans="1:18" s="13" customFormat="1" x14ac:dyDescent="0.25">
      <c r="A398" s="176"/>
      <c r="B398" s="238"/>
      <c r="C398" s="20"/>
      <c r="D398" s="243"/>
      <c r="E398" s="1327"/>
      <c r="F398" s="297"/>
      <c r="G398" s="1845"/>
      <c r="H398" s="238"/>
      <c r="I398" s="201"/>
      <c r="K398" s="12"/>
      <c r="N398" s="20"/>
      <c r="O398" s="12"/>
      <c r="Q398" s="12"/>
      <c r="R398" s="12"/>
    </row>
    <row r="399" spans="1:18" s="13" customFormat="1" x14ac:dyDescent="0.25">
      <c r="A399" s="176"/>
      <c r="B399" s="238"/>
      <c r="C399" s="20"/>
      <c r="D399" s="243"/>
      <c r="E399" s="1327"/>
      <c r="F399" s="297"/>
      <c r="G399" s="1845"/>
      <c r="H399" s="238"/>
      <c r="I399" s="201"/>
      <c r="K399" s="12"/>
      <c r="N399" s="20"/>
      <c r="O399" s="12"/>
      <c r="Q399" s="12"/>
      <c r="R399" s="12"/>
    </row>
    <row r="400" spans="1:18" s="13" customFormat="1" x14ac:dyDescent="0.25">
      <c r="A400" s="176"/>
      <c r="B400" s="238"/>
      <c r="C400" s="20"/>
      <c r="D400" s="243"/>
      <c r="E400" s="1327"/>
      <c r="F400" s="297"/>
      <c r="G400" s="1845"/>
      <c r="H400" s="238"/>
      <c r="I400" s="201"/>
      <c r="K400" s="12"/>
      <c r="N400" s="20"/>
      <c r="O400" s="12"/>
      <c r="Q400" s="12"/>
      <c r="R400" s="12"/>
    </row>
    <row r="401" spans="1:18" s="13" customFormat="1" x14ac:dyDescent="0.25">
      <c r="A401" s="176"/>
      <c r="B401" s="238"/>
      <c r="C401" s="20"/>
      <c r="D401" s="243"/>
      <c r="E401" s="1327"/>
      <c r="F401" s="297"/>
      <c r="G401" s="1845"/>
      <c r="H401" s="238"/>
      <c r="I401" s="201"/>
      <c r="K401" s="12"/>
      <c r="N401" s="20"/>
      <c r="O401" s="12"/>
      <c r="Q401" s="12"/>
      <c r="R401" s="12"/>
    </row>
    <row r="402" spans="1:18" s="13" customFormat="1" x14ac:dyDescent="0.25">
      <c r="A402" s="176"/>
      <c r="B402" s="238"/>
      <c r="C402" s="20"/>
      <c r="D402" s="243"/>
      <c r="E402" s="1327"/>
      <c r="F402" s="297"/>
      <c r="G402" s="1845"/>
      <c r="H402" s="238"/>
      <c r="I402" s="201"/>
      <c r="K402" s="12"/>
      <c r="N402" s="20"/>
      <c r="O402" s="12"/>
      <c r="Q402" s="12"/>
      <c r="R402" s="12"/>
    </row>
    <row r="403" spans="1:18" s="13" customFormat="1" x14ac:dyDescent="0.25">
      <c r="A403" s="176"/>
      <c r="B403" s="238"/>
      <c r="C403" s="20"/>
      <c r="D403" s="243"/>
      <c r="E403" s="1327"/>
      <c r="F403" s="297"/>
      <c r="G403" s="1845"/>
      <c r="H403" s="238"/>
      <c r="I403" s="201"/>
      <c r="K403" s="12"/>
      <c r="N403" s="20"/>
      <c r="O403" s="12"/>
      <c r="Q403" s="12"/>
      <c r="R403" s="12"/>
    </row>
    <row r="404" spans="1:18" s="13" customFormat="1" x14ac:dyDescent="0.25">
      <c r="A404" s="176"/>
      <c r="B404" s="238"/>
      <c r="C404" s="20"/>
      <c r="D404" s="243"/>
      <c r="E404" s="1327"/>
      <c r="F404" s="297"/>
      <c r="G404" s="1845"/>
      <c r="H404" s="238"/>
      <c r="I404" s="201"/>
      <c r="K404" s="12"/>
      <c r="N404" s="20"/>
      <c r="O404" s="12"/>
      <c r="Q404" s="12"/>
      <c r="R404" s="12"/>
    </row>
    <row r="405" spans="1:18" s="13" customFormat="1" x14ac:dyDescent="0.25">
      <c r="A405" s="176"/>
      <c r="B405" s="238"/>
      <c r="C405" s="20"/>
      <c r="D405" s="243"/>
      <c r="E405" s="1327"/>
      <c r="F405" s="297"/>
      <c r="G405" s="1845"/>
      <c r="H405" s="238"/>
      <c r="I405" s="201"/>
      <c r="K405" s="12"/>
      <c r="N405" s="20"/>
      <c r="O405" s="12"/>
      <c r="Q405" s="12"/>
      <c r="R405" s="12"/>
    </row>
    <row r="406" spans="1:18" s="13" customFormat="1" x14ac:dyDescent="0.25">
      <c r="A406" s="176"/>
      <c r="B406" s="238"/>
      <c r="C406" s="20"/>
      <c r="D406" s="243"/>
      <c r="E406" s="1327"/>
      <c r="F406" s="297"/>
      <c r="G406" s="1845"/>
      <c r="H406" s="238"/>
      <c r="I406" s="201"/>
      <c r="K406" s="12"/>
      <c r="N406" s="20"/>
      <c r="O406" s="12"/>
      <c r="Q406" s="12"/>
      <c r="R406" s="12"/>
    </row>
    <row r="407" spans="1:18" s="13" customFormat="1" x14ac:dyDescent="0.25">
      <c r="A407" s="176"/>
      <c r="B407" s="238"/>
      <c r="C407" s="20"/>
      <c r="D407" s="243"/>
      <c r="E407" s="1327"/>
      <c r="F407" s="297"/>
      <c r="G407" s="1845"/>
      <c r="H407" s="238"/>
      <c r="I407" s="201"/>
      <c r="K407" s="12"/>
      <c r="N407" s="20"/>
      <c r="O407" s="12"/>
      <c r="Q407" s="12"/>
      <c r="R407" s="12"/>
    </row>
    <row r="408" spans="1:18" s="13" customFormat="1" x14ac:dyDescent="0.25">
      <c r="A408" s="176"/>
      <c r="B408" s="238"/>
      <c r="C408" s="20"/>
      <c r="D408" s="243"/>
      <c r="E408" s="1327"/>
      <c r="F408" s="297"/>
      <c r="G408" s="1845"/>
      <c r="H408" s="238"/>
      <c r="I408" s="201"/>
      <c r="K408" s="12"/>
      <c r="N408" s="20"/>
      <c r="O408" s="12"/>
      <c r="Q408" s="12"/>
      <c r="R408" s="12"/>
    </row>
    <row r="409" spans="1:18" s="13" customFormat="1" x14ac:dyDescent="0.25">
      <c r="A409" s="176"/>
      <c r="B409" s="238"/>
      <c r="C409" s="20"/>
      <c r="D409" s="243"/>
      <c r="E409" s="1327"/>
      <c r="F409" s="297"/>
      <c r="G409" s="1845"/>
      <c r="H409" s="238"/>
      <c r="I409" s="201"/>
      <c r="K409" s="12"/>
      <c r="N409" s="20"/>
      <c r="O409" s="12"/>
      <c r="Q409" s="12"/>
      <c r="R409" s="12"/>
    </row>
    <row r="410" spans="1:18" s="13" customFormat="1" x14ac:dyDescent="0.25">
      <c r="A410" s="176"/>
      <c r="B410" s="238"/>
      <c r="C410" s="20"/>
      <c r="D410" s="243"/>
      <c r="E410" s="1327"/>
      <c r="F410" s="297"/>
      <c r="G410" s="1845"/>
      <c r="H410" s="238"/>
      <c r="I410" s="201"/>
      <c r="K410" s="12"/>
      <c r="N410" s="20"/>
      <c r="O410" s="12"/>
      <c r="Q410" s="12"/>
      <c r="R410" s="12"/>
    </row>
    <row r="411" spans="1:18" s="13" customFormat="1" x14ac:dyDescent="0.25">
      <c r="A411" s="176"/>
      <c r="B411" s="238"/>
      <c r="C411" s="20"/>
      <c r="D411" s="243"/>
      <c r="E411" s="1327"/>
      <c r="F411" s="298"/>
      <c r="G411" s="1845"/>
      <c r="H411" s="238"/>
      <c r="I411" s="201"/>
      <c r="K411" s="12"/>
      <c r="N411" s="20"/>
      <c r="O411" s="12"/>
      <c r="Q411" s="12"/>
      <c r="R411" s="12"/>
    </row>
    <row r="412" spans="1:18" s="13" customFormat="1" x14ac:dyDescent="0.25">
      <c r="A412" s="176"/>
      <c r="B412" s="238"/>
      <c r="C412" s="20"/>
      <c r="D412" s="243"/>
      <c r="E412" s="1327"/>
      <c r="F412" s="298"/>
      <c r="G412" s="1845"/>
      <c r="H412" s="238"/>
      <c r="I412" s="201"/>
      <c r="K412" s="12"/>
      <c r="N412" s="20"/>
      <c r="O412" s="12"/>
      <c r="Q412" s="12"/>
      <c r="R412" s="12"/>
    </row>
    <row r="413" spans="1:18" s="13" customFormat="1" x14ac:dyDescent="0.25">
      <c r="A413" s="176"/>
      <c r="B413" s="238"/>
      <c r="C413" s="20"/>
      <c r="D413" s="243"/>
      <c r="E413" s="1327"/>
      <c r="F413" s="298"/>
      <c r="G413" s="1845"/>
      <c r="H413" s="238"/>
      <c r="I413" s="201"/>
      <c r="K413" s="12"/>
      <c r="N413" s="20"/>
      <c r="O413" s="12"/>
      <c r="Q413" s="12"/>
      <c r="R413" s="12"/>
    </row>
    <row r="414" spans="1:18" s="13" customFormat="1" x14ac:dyDescent="0.25">
      <c r="A414" s="176"/>
      <c r="B414" s="238"/>
      <c r="C414" s="20"/>
      <c r="D414" s="243"/>
      <c r="E414" s="1327"/>
      <c r="F414" s="298"/>
      <c r="G414" s="1845"/>
      <c r="H414" s="238"/>
      <c r="I414" s="201"/>
      <c r="K414" s="12"/>
      <c r="N414" s="20"/>
      <c r="O414" s="12"/>
      <c r="Q414" s="12"/>
      <c r="R414" s="12"/>
    </row>
    <row r="415" spans="1:18" s="13" customFormat="1" x14ac:dyDescent="0.25">
      <c r="A415" s="176"/>
      <c r="B415" s="238"/>
      <c r="C415" s="20"/>
      <c r="D415" s="243"/>
      <c r="E415" s="1327"/>
      <c r="F415" s="298"/>
      <c r="G415" s="1845"/>
      <c r="H415" s="238"/>
      <c r="I415" s="201"/>
      <c r="K415" s="12"/>
      <c r="N415" s="20"/>
      <c r="O415" s="12"/>
      <c r="Q415" s="12"/>
      <c r="R415" s="12"/>
    </row>
    <row r="416" spans="1:18" s="13" customFormat="1" x14ac:dyDescent="0.25">
      <c r="A416" s="176"/>
      <c r="B416" s="238"/>
      <c r="C416" s="20"/>
      <c r="D416" s="243"/>
      <c r="E416" s="1327"/>
      <c r="F416" s="298"/>
      <c r="G416" s="1845"/>
      <c r="H416" s="238"/>
      <c r="I416" s="201"/>
      <c r="K416" s="12"/>
      <c r="N416" s="20"/>
      <c r="O416" s="12"/>
      <c r="Q416" s="12"/>
      <c r="R416" s="12"/>
    </row>
    <row r="417" spans="1:18" s="13" customFormat="1" x14ac:dyDescent="0.25">
      <c r="A417" s="176"/>
      <c r="B417" s="238"/>
      <c r="C417" s="20"/>
      <c r="D417" s="243"/>
      <c r="E417" s="1327"/>
      <c r="F417" s="298"/>
      <c r="G417" s="1845"/>
      <c r="H417" s="238"/>
      <c r="I417" s="201"/>
      <c r="K417" s="12"/>
      <c r="N417" s="20"/>
      <c r="O417" s="12"/>
      <c r="Q417" s="12"/>
      <c r="R417" s="12"/>
    </row>
    <row r="418" spans="1:18" s="13" customFormat="1" x14ac:dyDescent="0.25">
      <c r="A418" s="176"/>
      <c r="B418" s="238"/>
      <c r="C418" s="20"/>
      <c r="D418" s="243"/>
      <c r="E418" s="1327"/>
      <c r="F418" s="298"/>
      <c r="G418" s="1845"/>
      <c r="H418" s="238"/>
      <c r="I418" s="201"/>
      <c r="K418" s="12"/>
      <c r="N418" s="20"/>
      <c r="O418" s="12"/>
      <c r="Q418" s="12"/>
      <c r="R418" s="12"/>
    </row>
    <row r="419" spans="1:18" s="13" customFormat="1" x14ac:dyDescent="0.25">
      <c r="A419" s="176"/>
      <c r="B419" s="238"/>
      <c r="C419" s="20"/>
      <c r="D419" s="243"/>
      <c r="E419" s="1327"/>
      <c r="F419" s="298"/>
      <c r="G419" s="1845"/>
      <c r="H419" s="238"/>
      <c r="I419" s="201"/>
      <c r="K419" s="12"/>
      <c r="N419" s="20"/>
      <c r="O419" s="12"/>
      <c r="Q419" s="12"/>
      <c r="R419" s="12"/>
    </row>
    <row r="420" spans="1:18" s="13" customFormat="1" x14ac:dyDescent="0.25">
      <c r="A420" s="176"/>
      <c r="B420" s="238"/>
      <c r="C420" s="20"/>
      <c r="D420" s="243"/>
      <c r="E420" s="1327"/>
      <c r="F420" s="298"/>
      <c r="G420" s="1845"/>
      <c r="H420" s="238"/>
      <c r="I420" s="201"/>
      <c r="K420" s="12"/>
      <c r="N420" s="20"/>
      <c r="O420" s="12"/>
      <c r="Q420" s="12"/>
      <c r="R420" s="12"/>
    </row>
    <row r="421" spans="1:18" s="13" customFormat="1" x14ac:dyDescent="0.25">
      <c r="A421" s="176"/>
      <c r="B421" s="238"/>
      <c r="C421" s="20"/>
      <c r="D421" s="243"/>
      <c r="E421" s="1327"/>
      <c r="F421" s="298"/>
      <c r="G421" s="1845"/>
      <c r="H421" s="238"/>
      <c r="I421" s="201"/>
      <c r="K421" s="12"/>
      <c r="N421" s="20"/>
      <c r="O421" s="12"/>
      <c r="Q421" s="12"/>
      <c r="R421" s="12"/>
    </row>
    <row r="422" spans="1:18" s="13" customFormat="1" x14ac:dyDescent="0.25">
      <c r="A422" s="176"/>
      <c r="B422" s="238"/>
      <c r="C422" s="20"/>
      <c r="D422" s="243"/>
      <c r="E422" s="1327"/>
      <c r="F422" s="298"/>
      <c r="G422" s="1845"/>
      <c r="H422" s="238"/>
      <c r="I422" s="201"/>
      <c r="K422" s="12"/>
      <c r="N422" s="20"/>
      <c r="O422" s="12"/>
      <c r="Q422" s="12"/>
      <c r="R422" s="12"/>
    </row>
    <row r="423" spans="1:18" s="13" customFormat="1" x14ac:dyDescent="0.25">
      <c r="A423" s="176"/>
      <c r="B423" s="238"/>
      <c r="C423" s="20"/>
      <c r="D423" s="243"/>
      <c r="E423" s="1327"/>
      <c r="F423" s="298"/>
      <c r="G423" s="1845"/>
      <c r="H423" s="238"/>
      <c r="I423" s="201"/>
      <c r="K423" s="12"/>
      <c r="N423" s="20"/>
      <c r="O423" s="12"/>
      <c r="Q423" s="12"/>
      <c r="R423" s="12"/>
    </row>
    <row r="424" spans="1:18" s="13" customFormat="1" x14ac:dyDescent="0.25">
      <c r="A424" s="176"/>
      <c r="B424" s="238"/>
      <c r="C424" s="20"/>
      <c r="D424" s="243"/>
      <c r="E424" s="1327"/>
      <c r="F424" s="298"/>
      <c r="G424" s="1845"/>
      <c r="H424" s="238"/>
      <c r="I424" s="201"/>
      <c r="K424" s="12"/>
      <c r="N424" s="20"/>
      <c r="O424" s="12"/>
      <c r="Q424" s="12"/>
      <c r="R424" s="12"/>
    </row>
    <row r="425" spans="1:18" s="13" customFormat="1" x14ac:dyDescent="0.25">
      <c r="A425" s="176"/>
      <c r="B425" s="238"/>
      <c r="C425" s="20"/>
      <c r="D425" s="243"/>
      <c r="E425" s="1327"/>
      <c r="F425" s="298"/>
      <c r="G425" s="1845"/>
      <c r="H425" s="238"/>
      <c r="I425" s="201"/>
      <c r="K425" s="12"/>
      <c r="N425" s="20"/>
      <c r="O425" s="12"/>
      <c r="Q425" s="12"/>
      <c r="R425" s="12"/>
    </row>
    <row r="426" spans="1:18" s="13" customFormat="1" x14ac:dyDescent="0.25">
      <c r="A426" s="176"/>
      <c r="B426" s="238"/>
      <c r="C426" s="20"/>
      <c r="D426" s="243"/>
      <c r="E426" s="1327"/>
      <c r="F426" s="298"/>
      <c r="G426" s="1845"/>
      <c r="H426" s="238"/>
      <c r="I426" s="201"/>
      <c r="K426" s="12"/>
      <c r="N426" s="20"/>
      <c r="O426" s="12"/>
      <c r="Q426" s="12"/>
      <c r="R426" s="12"/>
    </row>
    <row r="427" spans="1:18" s="13" customFormat="1" x14ac:dyDescent="0.25">
      <c r="A427" s="176"/>
      <c r="B427" s="238"/>
      <c r="C427" s="20"/>
      <c r="D427" s="243"/>
      <c r="E427" s="1327"/>
      <c r="F427" s="298"/>
      <c r="G427" s="1845"/>
      <c r="H427" s="238"/>
      <c r="I427" s="201"/>
      <c r="K427" s="12"/>
      <c r="N427" s="20"/>
      <c r="O427" s="12"/>
      <c r="Q427" s="12"/>
      <c r="R427" s="12"/>
    </row>
    <row r="428" spans="1:18" s="13" customFormat="1" x14ac:dyDescent="0.25">
      <c r="A428" s="176"/>
      <c r="B428" s="238"/>
      <c r="C428" s="20"/>
      <c r="D428" s="243"/>
      <c r="E428" s="1327"/>
      <c r="F428" s="298"/>
      <c r="G428" s="1845"/>
      <c r="H428" s="238"/>
      <c r="I428" s="201"/>
      <c r="K428" s="12"/>
      <c r="N428" s="20"/>
      <c r="O428" s="12"/>
      <c r="Q428" s="12"/>
      <c r="R428" s="12"/>
    </row>
    <row r="429" spans="1:18" s="13" customFormat="1" x14ac:dyDescent="0.25">
      <c r="A429" s="176"/>
      <c r="B429" s="238"/>
      <c r="C429" s="20"/>
      <c r="D429" s="243"/>
      <c r="E429" s="1327"/>
      <c r="F429" s="298"/>
      <c r="G429" s="1845"/>
      <c r="H429" s="238"/>
      <c r="I429" s="201"/>
      <c r="K429" s="12"/>
      <c r="N429" s="20"/>
      <c r="O429" s="12"/>
      <c r="Q429" s="12"/>
      <c r="R429" s="12"/>
    </row>
    <row r="430" spans="1:18" s="13" customFormat="1" x14ac:dyDescent="0.25">
      <c r="A430" s="176"/>
      <c r="B430" s="238"/>
      <c r="C430" s="20"/>
      <c r="D430" s="243"/>
      <c r="E430" s="1327"/>
      <c r="F430" s="298"/>
      <c r="G430" s="1845"/>
      <c r="H430" s="238"/>
      <c r="I430" s="201"/>
      <c r="K430" s="12"/>
      <c r="N430" s="20"/>
      <c r="O430" s="12"/>
      <c r="Q430" s="12"/>
      <c r="R430" s="12"/>
    </row>
    <row r="431" spans="1:18" s="13" customFormat="1" x14ac:dyDescent="0.25">
      <c r="A431" s="176"/>
      <c r="B431" s="238"/>
      <c r="C431" s="20"/>
      <c r="D431" s="243"/>
      <c r="E431" s="1327"/>
      <c r="F431" s="298"/>
      <c r="G431" s="1845"/>
      <c r="H431" s="238"/>
      <c r="I431" s="201"/>
      <c r="K431" s="12"/>
      <c r="N431" s="20"/>
      <c r="O431" s="12"/>
      <c r="Q431" s="12"/>
      <c r="R431" s="12"/>
    </row>
    <row r="432" spans="1:18" s="13" customFormat="1" x14ac:dyDescent="0.25">
      <c r="A432" s="176"/>
      <c r="B432" s="238"/>
      <c r="C432" s="20"/>
      <c r="D432" s="243"/>
      <c r="E432" s="1327"/>
      <c r="F432" s="298"/>
      <c r="G432" s="1845"/>
      <c r="H432" s="238"/>
      <c r="I432" s="201"/>
      <c r="K432" s="12"/>
      <c r="N432" s="20"/>
      <c r="O432" s="12"/>
      <c r="Q432" s="12"/>
      <c r="R432" s="12"/>
    </row>
    <row r="433" spans="1:18" s="13" customFormat="1" x14ac:dyDescent="0.25">
      <c r="A433" s="176"/>
      <c r="B433" s="238"/>
      <c r="C433" s="20"/>
      <c r="D433" s="243"/>
      <c r="E433" s="1327"/>
      <c r="F433" s="298"/>
      <c r="G433" s="1845"/>
      <c r="H433" s="238"/>
      <c r="I433" s="201"/>
      <c r="K433" s="12"/>
      <c r="N433" s="20"/>
      <c r="O433" s="12"/>
      <c r="Q433" s="12"/>
      <c r="R433" s="12"/>
    </row>
    <row r="434" spans="1:18" s="13" customFormat="1" x14ac:dyDescent="0.25">
      <c r="A434" s="176"/>
      <c r="B434" s="238"/>
      <c r="C434" s="20"/>
      <c r="D434" s="243"/>
      <c r="E434" s="1327"/>
      <c r="F434" s="298"/>
      <c r="G434" s="1845"/>
      <c r="H434" s="238"/>
      <c r="I434" s="201"/>
      <c r="K434" s="12"/>
      <c r="N434" s="20"/>
      <c r="O434" s="12"/>
      <c r="Q434" s="12"/>
      <c r="R434" s="12"/>
    </row>
    <row r="435" spans="1:18" s="13" customFormat="1" x14ac:dyDescent="0.25">
      <c r="A435" s="176"/>
      <c r="B435" s="238"/>
      <c r="C435" s="20"/>
      <c r="D435" s="243"/>
      <c r="E435" s="1327"/>
      <c r="F435" s="298"/>
      <c r="G435" s="1845"/>
      <c r="H435" s="238"/>
      <c r="I435" s="201"/>
      <c r="K435" s="12"/>
      <c r="N435" s="20"/>
      <c r="O435" s="12"/>
      <c r="Q435" s="12"/>
      <c r="R435" s="12"/>
    </row>
    <row r="436" spans="1:18" s="13" customFormat="1" x14ac:dyDescent="0.25">
      <c r="A436" s="176"/>
      <c r="B436" s="238"/>
      <c r="C436" s="20"/>
      <c r="D436" s="243"/>
      <c r="E436" s="1327"/>
      <c r="F436" s="298"/>
      <c r="G436" s="1845"/>
      <c r="H436" s="238"/>
      <c r="I436" s="201"/>
      <c r="K436" s="12"/>
      <c r="N436" s="20"/>
      <c r="O436" s="12"/>
      <c r="Q436" s="12"/>
      <c r="R436" s="12"/>
    </row>
    <row r="437" spans="1:18" s="13" customFormat="1" x14ac:dyDescent="0.25">
      <c r="A437" s="176"/>
      <c r="B437" s="238"/>
      <c r="C437" s="20"/>
      <c r="D437" s="243"/>
      <c r="E437" s="1327"/>
      <c r="F437" s="298"/>
      <c r="G437" s="1845"/>
      <c r="H437" s="238"/>
      <c r="I437" s="201"/>
      <c r="K437" s="12"/>
      <c r="N437" s="20"/>
      <c r="O437" s="12"/>
      <c r="Q437" s="12"/>
      <c r="R437" s="12"/>
    </row>
    <row r="438" spans="1:18" s="13" customFormat="1" x14ac:dyDescent="0.25">
      <c r="A438" s="176"/>
      <c r="B438" s="238"/>
      <c r="C438" s="20"/>
      <c r="D438" s="243"/>
      <c r="E438" s="1327"/>
      <c r="F438" s="298"/>
      <c r="G438" s="1845"/>
      <c r="H438" s="238"/>
      <c r="I438" s="201"/>
      <c r="K438" s="12"/>
      <c r="N438" s="20"/>
      <c r="O438" s="12"/>
      <c r="Q438" s="12"/>
      <c r="R438" s="12"/>
    </row>
    <row r="439" spans="1:18" s="13" customFormat="1" x14ac:dyDescent="0.25">
      <c r="A439" s="176"/>
      <c r="B439" s="238"/>
      <c r="C439" s="20"/>
      <c r="D439" s="243"/>
      <c r="E439" s="1327"/>
      <c r="F439" s="298"/>
      <c r="G439" s="1845"/>
      <c r="H439" s="238"/>
      <c r="I439" s="201"/>
      <c r="K439" s="12"/>
      <c r="N439" s="20"/>
      <c r="O439" s="12"/>
      <c r="Q439" s="12"/>
      <c r="R439" s="12"/>
    </row>
    <row r="440" spans="1:18" s="13" customFormat="1" x14ac:dyDescent="0.25">
      <c r="A440" s="176"/>
      <c r="B440" s="238"/>
      <c r="C440" s="20"/>
      <c r="D440" s="243"/>
      <c r="E440" s="1327"/>
      <c r="F440" s="298"/>
      <c r="G440" s="1845"/>
      <c r="H440" s="238"/>
      <c r="I440" s="201"/>
      <c r="K440" s="12"/>
      <c r="N440" s="20"/>
      <c r="O440" s="12"/>
      <c r="Q440" s="12"/>
      <c r="R440" s="12"/>
    </row>
    <row r="441" spans="1:18" s="13" customFormat="1" x14ac:dyDescent="0.25">
      <c r="A441" s="176"/>
      <c r="B441" s="238"/>
      <c r="C441" s="20"/>
      <c r="D441" s="243"/>
      <c r="E441" s="1327"/>
      <c r="F441" s="298"/>
      <c r="G441" s="1845"/>
      <c r="H441" s="238"/>
      <c r="I441" s="201"/>
      <c r="K441" s="12"/>
      <c r="N441" s="20"/>
      <c r="O441" s="12"/>
      <c r="Q441" s="12"/>
      <c r="R441" s="12"/>
    </row>
    <row r="442" spans="1:18" s="13" customFormat="1" x14ac:dyDescent="0.25">
      <c r="A442" s="176"/>
      <c r="B442" s="238"/>
      <c r="C442" s="20"/>
      <c r="D442" s="243"/>
      <c r="E442" s="1327"/>
      <c r="F442" s="298"/>
      <c r="G442" s="1845"/>
      <c r="H442" s="238"/>
      <c r="I442" s="201"/>
      <c r="K442" s="12"/>
      <c r="N442" s="20"/>
      <c r="O442" s="12"/>
      <c r="Q442" s="12"/>
      <c r="R442" s="12"/>
    </row>
    <row r="443" spans="1:18" s="13" customFormat="1" x14ac:dyDescent="0.25">
      <c r="A443" s="176"/>
      <c r="B443" s="238"/>
      <c r="C443" s="20"/>
      <c r="D443" s="243"/>
      <c r="E443" s="1327"/>
      <c r="F443" s="298"/>
      <c r="G443" s="1845"/>
      <c r="H443" s="238"/>
      <c r="I443" s="201"/>
      <c r="K443" s="12"/>
      <c r="N443" s="20"/>
      <c r="O443" s="12"/>
      <c r="Q443" s="12"/>
      <c r="R443" s="12"/>
    </row>
    <row r="444" spans="1:18" s="13" customFormat="1" x14ac:dyDescent="0.25">
      <c r="A444" s="176"/>
      <c r="B444" s="238"/>
      <c r="C444" s="20"/>
      <c r="D444" s="243"/>
      <c r="E444" s="1327"/>
      <c r="F444" s="298"/>
      <c r="G444" s="1845"/>
      <c r="H444" s="238"/>
      <c r="I444" s="201"/>
      <c r="K444" s="12"/>
      <c r="N444" s="20"/>
      <c r="O444" s="12"/>
      <c r="Q444" s="12"/>
      <c r="R444" s="12"/>
    </row>
    <row r="445" spans="1:18" s="13" customFormat="1" x14ac:dyDescent="0.25">
      <c r="A445" s="176"/>
      <c r="B445" s="238"/>
      <c r="C445" s="20"/>
      <c r="D445" s="243"/>
      <c r="E445" s="1327"/>
      <c r="F445" s="298"/>
      <c r="G445" s="1845"/>
      <c r="H445" s="238"/>
      <c r="I445" s="201"/>
      <c r="K445" s="12"/>
      <c r="N445" s="20"/>
      <c r="O445" s="12"/>
      <c r="Q445" s="12"/>
      <c r="R445" s="12"/>
    </row>
    <row r="446" spans="1:18" s="13" customFormat="1" x14ac:dyDescent="0.25">
      <c r="A446" s="176"/>
      <c r="B446" s="238"/>
      <c r="C446" s="20"/>
      <c r="D446" s="243"/>
      <c r="E446" s="1327"/>
      <c r="F446" s="298"/>
      <c r="G446" s="1845"/>
      <c r="H446" s="238"/>
      <c r="I446" s="201"/>
      <c r="K446" s="12"/>
      <c r="N446" s="20"/>
      <c r="O446" s="12"/>
      <c r="Q446" s="12"/>
      <c r="R446" s="12"/>
    </row>
    <row r="447" spans="1:18" s="13" customFormat="1" x14ac:dyDescent="0.25">
      <c r="A447" s="176"/>
      <c r="B447" s="238"/>
      <c r="C447" s="20"/>
      <c r="D447" s="243"/>
      <c r="E447" s="1327"/>
      <c r="F447" s="298"/>
      <c r="G447" s="1845"/>
      <c r="H447" s="238"/>
      <c r="I447" s="201"/>
      <c r="K447" s="12"/>
      <c r="N447" s="20"/>
      <c r="O447" s="12"/>
      <c r="Q447" s="12"/>
      <c r="R447" s="12"/>
    </row>
    <row r="448" spans="1:18" s="13" customFormat="1" x14ac:dyDescent="0.25">
      <c r="A448" s="176"/>
      <c r="B448" s="238"/>
      <c r="C448" s="20"/>
      <c r="D448" s="243"/>
      <c r="E448" s="1327"/>
      <c r="F448" s="298"/>
      <c r="G448" s="1845"/>
      <c r="H448" s="238"/>
      <c r="I448" s="201"/>
      <c r="K448" s="12"/>
      <c r="N448" s="20"/>
      <c r="O448" s="12"/>
      <c r="Q448" s="12"/>
      <c r="R448" s="12"/>
    </row>
    <row r="449" spans="1:18" s="13" customFormat="1" x14ac:dyDescent="0.25">
      <c r="A449" s="176"/>
      <c r="B449" s="238"/>
      <c r="C449" s="20"/>
      <c r="D449" s="243"/>
      <c r="E449" s="1327"/>
      <c r="F449" s="298"/>
      <c r="G449" s="1845"/>
      <c r="H449" s="238"/>
      <c r="I449" s="201"/>
      <c r="K449" s="12"/>
      <c r="N449" s="20"/>
      <c r="O449" s="12"/>
      <c r="Q449" s="12"/>
      <c r="R449" s="12"/>
    </row>
    <row r="450" spans="1:18" s="13" customFormat="1" x14ac:dyDescent="0.25">
      <c r="A450" s="176"/>
      <c r="B450" s="238"/>
      <c r="C450" s="20"/>
      <c r="D450" s="243"/>
      <c r="E450" s="1327"/>
      <c r="F450" s="298"/>
      <c r="G450" s="1845"/>
      <c r="H450" s="238"/>
      <c r="I450" s="201"/>
      <c r="K450" s="12"/>
      <c r="N450" s="20"/>
      <c r="O450" s="12"/>
      <c r="Q450" s="12"/>
      <c r="R450" s="12"/>
    </row>
    <row r="451" spans="1:18" s="13" customFormat="1" x14ac:dyDescent="0.25">
      <c r="A451" s="176"/>
      <c r="B451" s="238"/>
      <c r="C451" s="20"/>
      <c r="D451" s="243"/>
      <c r="E451" s="1327"/>
      <c r="F451" s="298"/>
      <c r="G451" s="1845"/>
      <c r="H451" s="238"/>
      <c r="I451" s="201"/>
      <c r="K451" s="12"/>
      <c r="N451" s="20"/>
      <c r="O451" s="12"/>
      <c r="Q451" s="12"/>
      <c r="R451" s="12"/>
    </row>
    <row r="452" spans="1:18" s="13" customFormat="1" x14ac:dyDescent="0.25">
      <c r="A452" s="176"/>
      <c r="B452" s="238"/>
      <c r="C452" s="20"/>
      <c r="D452" s="243"/>
      <c r="E452" s="1327"/>
      <c r="F452" s="298"/>
      <c r="G452" s="1845"/>
      <c r="H452" s="238"/>
      <c r="I452" s="201"/>
      <c r="K452" s="12"/>
      <c r="N452" s="20"/>
      <c r="O452" s="12"/>
      <c r="Q452" s="12"/>
      <c r="R452" s="12"/>
    </row>
    <row r="453" spans="1:18" s="13" customFormat="1" x14ac:dyDescent="0.25">
      <c r="A453" s="176"/>
      <c r="B453" s="238"/>
      <c r="C453" s="20"/>
      <c r="D453" s="243"/>
      <c r="E453" s="1327"/>
      <c r="F453" s="298"/>
      <c r="G453" s="1845"/>
      <c r="H453" s="238"/>
      <c r="I453" s="201"/>
      <c r="K453" s="12"/>
      <c r="N453" s="20"/>
      <c r="O453" s="12"/>
      <c r="Q453" s="12"/>
      <c r="R453" s="12"/>
    </row>
    <row r="454" spans="1:18" s="13" customFormat="1" x14ac:dyDescent="0.25">
      <c r="A454" s="176"/>
      <c r="B454" s="238"/>
      <c r="C454" s="20"/>
      <c r="D454" s="243"/>
      <c r="E454" s="1327"/>
      <c r="F454" s="298"/>
      <c r="G454" s="1845"/>
      <c r="H454" s="238"/>
      <c r="I454" s="201"/>
      <c r="K454" s="12"/>
      <c r="N454" s="20"/>
      <c r="O454" s="12"/>
      <c r="Q454" s="12"/>
      <c r="R454" s="12"/>
    </row>
    <row r="455" spans="1:18" s="13" customFormat="1" x14ac:dyDescent="0.25">
      <c r="A455" s="176"/>
      <c r="B455" s="238"/>
      <c r="C455" s="20"/>
      <c r="D455" s="243"/>
      <c r="E455" s="1327"/>
      <c r="F455" s="298"/>
      <c r="G455" s="1845"/>
      <c r="H455" s="238"/>
      <c r="I455" s="201"/>
      <c r="K455" s="12"/>
      <c r="N455" s="20"/>
      <c r="O455" s="12"/>
      <c r="Q455" s="12"/>
      <c r="R455" s="12"/>
    </row>
    <row r="456" spans="1:18" s="13" customFormat="1" x14ac:dyDescent="0.25">
      <c r="A456" s="176"/>
      <c r="B456" s="238"/>
      <c r="C456" s="20"/>
      <c r="D456" s="243"/>
      <c r="E456" s="1327"/>
      <c r="F456" s="298"/>
      <c r="G456" s="1845"/>
      <c r="H456" s="238"/>
      <c r="I456" s="201"/>
      <c r="K456" s="12"/>
      <c r="N456" s="20"/>
      <c r="O456" s="12"/>
      <c r="Q456" s="12"/>
      <c r="R456" s="12"/>
    </row>
    <row r="457" spans="1:18" s="13" customFormat="1" x14ac:dyDescent="0.25">
      <c r="A457" s="176"/>
      <c r="B457" s="238"/>
      <c r="C457" s="20"/>
      <c r="D457" s="243"/>
      <c r="E457" s="1327"/>
      <c r="F457" s="298"/>
      <c r="G457" s="1845"/>
      <c r="H457" s="238"/>
      <c r="I457" s="201"/>
      <c r="K457" s="12"/>
      <c r="N457" s="20"/>
      <c r="O457" s="12"/>
      <c r="Q457" s="12"/>
      <c r="R457" s="12"/>
    </row>
    <row r="458" spans="1:18" s="13" customFormat="1" x14ac:dyDescent="0.25">
      <c r="A458" s="176"/>
      <c r="B458" s="238"/>
      <c r="C458" s="20"/>
      <c r="D458" s="243"/>
      <c r="E458" s="1327"/>
      <c r="F458" s="298"/>
      <c r="G458" s="1845"/>
      <c r="H458" s="238"/>
      <c r="I458" s="201"/>
      <c r="K458" s="12"/>
      <c r="N458" s="20"/>
      <c r="O458" s="12"/>
      <c r="Q458" s="12"/>
      <c r="R458" s="12"/>
    </row>
    <row r="459" spans="1:18" s="13" customFormat="1" x14ac:dyDescent="0.25">
      <c r="A459" s="176"/>
      <c r="B459" s="238"/>
      <c r="C459" s="20"/>
      <c r="D459" s="243"/>
      <c r="E459" s="1327"/>
      <c r="F459" s="298"/>
      <c r="G459" s="1845"/>
      <c r="H459" s="238"/>
      <c r="I459" s="201"/>
      <c r="K459" s="12"/>
      <c r="N459" s="20"/>
      <c r="O459" s="12"/>
      <c r="Q459" s="12"/>
      <c r="R459" s="12"/>
    </row>
    <row r="460" spans="1:18" s="13" customFormat="1" x14ac:dyDescent="0.25">
      <c r="A460" s="176"/>
      <c r="B460" s="238"/>
      <c r="C460" s="20"/>
      <c r="D460" s="243"/>
      <c r="E460" s="1327"/>
      <c r="F460" s="298"/>
      <c r="G460" s="1845"/>
      <c r="H460" s="238"/>
      <c r="I460" s="201"/>
      <c r="K460" s="12"/>
      <c r="N460" s="20"/>
      <c r="O460" s="12"/>
      <c r="Q460" s="12"/>
      <c r="R460" s="12"/>
    </row>
    <row r="461" spans="1:18" s="13" customFormat="1" x14ac:dyDescent="0.25">
      <c r="A461" s="176"/>
      <c r="B461" s="238"/>
      <c r="C461" s="20"/>
      <c r="D461" s="243"/>
      <c r="E461" s="1327"/>
      <c r="F461" s="298"/>
      <c r="G461" s="1845"/>
      <c r="H461" s="238"/>
      <c r="I461" s="201"/>
      <c r="K461" s="12"/>
      <c r="N461" s="20"/>
      <c r="O461" s="12"/>
      <c r="Q461" s="12"/>
      <c r="R461" s="12"/>
    </row>
    <row r="462" spans="1:18" s="13" customFormat="1" x14ac:dyDescent="0.25">
      <c r="A462" s="176"/>
      <c r="B462" s="238"/>
      <c r="C462" s="20"/>
      <c r="D462" s="243"/>
      <c r="E462" s="1327"/>
      <c r="F462" s="298"/>
      <c r="G462" s="1845"/>
      <c r="H462" s="238"/>
      <c r="I462" s="201"/>
      <c r="K462" s="12"/>
      <c r="N462" s="20"/>
      <c r="O462" s="12"/>
      <c r="Q462" s="12"/>
      <c r="R462" s="12"/>
    </row>
    <row r="463" spans="1:18" s="13" customFormat="1" x14ac:dyDescent="0.25">
      <c r="A463" s="176"/>
      <c r="B463" s="238"/>
      <c r="C463" s="20"/>
      <c r="D463" s="243"/>
      <c r="E463" s="1327"/>
      <c r="F463" s="298"/>
      <c r="G463" s="1845"/>
      <c r="H463" s="238"/>
      <c r="I463" s="201"/>
      <c r="K463" s="12"/>
      <c r="N463" s="20"/>
      <c r="O463" s="12"/>
      <c r="Q463" s="12"/>
      <c r="R463" s="12"/>
    </row>
    <row r="464" spans="1:18" s="13" customFormat="1" x14ac:dyDescent="0.25">
      <c r="A464" s="176"/>
      <c r="B464" s="238"/>
      <c r="C464" s="20"/>
      <c r="D464" s="243"/>
      <c r="E464" s="1327"/>
      <c r="F464" s="298"/>
      <c r="G464" s="1845"/>
      <c r="H464" s="238"/>
      <c r="I464" s="201"/>
      <c r="K464" s="12"/>
      <c r="N464" s="20"/>
      <c r="O464" s="12"/>
      <c r="Q464" s="12"/>
      <c r="R464" s="12"/>
    </row>
    <row r="465" spans="1:18" s="13" customFormat="1" x14ac:dyDescent="0.25">
      <c r="A465" s="176"/>
      <c r="B465" s="238"/>
      <c r="C465" s="20"/>
      <c r="D465" s="243"/>
      <c r="E465" s="1327"/>
      <c r="F465" s="298"/>
      <c r="G465" s="1845"/>
      <c r="H465" s="238"/>
      <c r="I465" s="201"/>
      <c r="K465" s="12"/>
      <c r="N465" s="20"/>
      <c r="O465" s="12"/>
      <c r="Q465" s="12"/>
      <c r="R465" s="12"/>
    </row>
    <row r="466" spans="1:18" s="13" customFormat="1" x14ac:dyDescent="0.25">
      <c r="A466" s="176"/>
      <c r="B466" s="238"/>
      <c r="C466" s="20"/>
      <c r="D466" s="243"/>
      <c r="E466" s="1327"/>
      <c r="F466" s="298"/>
      <c r="G466" s="1845"/>
      <c r="H466" s="238"/>
      <c r="I466" s="201"/>
      <c r="K466" s="12"/>
      <c r="N466" s="20"/>
      <c r="O466" s="12"/>
      <c r="Q466" s="12"/>
      <c r="R466" s="12"/>
    </row>
    <row r="467" spans="1:18" s="13" customFormat="1" x14ac:dyDescent="0.25">
      <c r="A467" s="176"/>
      <c r="B467" s="238"/>
      <c r="C467" s="20"/>
      <c r="D467" s="243"/>
      <c r="E467" s="1327"/>
      <c r="F467" s="298"/>
      <c r="G467" s="1845"/>
      <c r="H467" s="238"/>
      <c r="I467" s="201"/>
      <c r="K467" s="12"/>
      <c r="N467" s="20"/>
      <c r="O467" s="12"/>
      <c r="Q467" s="12"/>
      <c r="R467" s="12"/>
    </row>
    <row r="468" spans="1:18" s="13" customFormat="1" x14ac:dyDescent="0.25">
      <c r="A468" s="176"/>
      <c r="B468" s="238"/>
      <c r="C468" s="20"/>
      <c r="D468" s="243"/>
      <c r="E468" s="1327"/>
      <c r="F468" s="298"/>
      <c r="G468" s="1845"/>
      <c r="H468" s="238"/>
      <c r="I468" s="201"/>
      <c r="K468" s="12"/>
      <c r="N468" s="20"/>
      <c r="O468" s="12"/>
      <c r="Q468" s="12"/>
      <c r="R468" s="12"/>
    </row>
    <row r="469" spans="1:18" s="13" customFormat="1" x14ac:dyDescent="0.25">
      <c r="A469" s="176"/>
      <c r="B469" s="238"/>
      <c r="C469" s="20"/>
      <c r="D469" s="243"/>
      <c r="E469" s="1327"/>
      <c r="F469" s="298"/>
      <c r="G469" s="1845"/>
      <c r="H469" s="238"/>
      <c r="I469" s="201"/>
      <c r="K469" s="12"/>
      <c r="N469" s="20"/>
      <c r="O469" s="12"/>
      <c r="Q469" s="12"/>
      <c r="R469" s="12"/>
    </row>
    <row r="470" spans="1:18" s="13" customFormat="1" x14ac:dyDescent="0.25">
      <c r="A470" s="176"/>
      <c r="B470" s="238"/>
      <c r="C470" s="20"/>
      <c r="D470" s="243"/>
      <c r="E470" s="1327"/>
      <c r="F470" s="298"/>
      <c r="G470" s="1845"/>
      <c r="H470" s="238"/>
      <c r="I470" s="201"/>
      <c r="K470" s="12"/>
      <c r="N470" s="20"/>
      <c r="O470" s="12"/>
      <c r="Q470" s="12"/>
      <c r="R470" s="12"/>
    </row>
    <row r="471" spans="1:18" s="13" customFormat="1" x14ac:dyDescent="0.25">
      <c r="A471" s="176"/>
      <c r="B471" s="238"/>
      <c r="C471" s="20"/>
      <c r="D471" s="243"/>
      <c r="E471" s="1327"/>
      <c r="F471" s="298"/>
      <c r="G471" s="1845"/>
      <c r="H471" s="238"/>
      <c r="I471" s="201"/>
      <c r="K471" s="12"/>
      <c r="N471" s="20"/>
      <c r="O471" s="12"/>
      <c r="Q471" s="12"/>
      <c r="R471" s="12"/>
    </row>
    <row r="472" spans="1:18" s="13" customFormat="1" x14ac:dyDescent="0.25">
      <c r="A472" s="176"/>
      <c r="B472" s="238"/>
      <c r="C472" s="20"/>
      <c r="D472" s="243"/>
      <c r="E472" s="1327"/>
      <c r="F472" s="298"/>
      <c r="G472" s="1845"/>
      <c r="H472" s="238"/>
      <c r="I472" s="201"/>
      <c r="K472" s="12"/>
      <c r="N472" s="20"/>
      <c r="O472" s="12"/>
      <c r="Q472" s="12"/>
      <c r="R472" s="12"/>
    </row>
    <row r="473" spans="1:18" s="13" customFormat="1" x14ac:dyDescent="0.25">
      <c r="A473" s="176"/>
      <c r="B473" s="238"/>
      <c r="C473" s="20"/>
      <c r="D473" s="243"/>
      <c r="E473" s="1327"/>
      <c r="F473" s="298"/>
      <c r="G473" s="1845"/>
      <c r="H473" s="238"/>
      <c r="I473" s="201"/>
      <c r="K473" s="12"/>
      <c r="N473" s="20"/>
      <c r="O473" s="12"/>
      <c r="Q473" s="12"/>
      <c r="R473" s="12"/>
    </row>
    <row r="474" spans="1:18" s="13" customFormat="1" x14ac:dyDescent="0.25">
      <c r="A474" s="176"/>
      <c r="B474" s="238"/>
      <c r="C474" s="20"/>
      <c r="D474" s="243"/>
      <c r="E474" s="1327"/>
      <c r="F474" s="298"/>
      <c r="G474" s="1845"/>
      <c r="H474" s="238"/>
      <c r="I474" s="201"/>
      <c r="K474" s="12"/>
      <c r="N474" s="20"/>
      <c r="O474" s="12"/>
      <c r="Q474" s="12"/>
      <c r="R474" s="12"/>
    </row>
    <row r="475" spans="1:18" s="13" customFormat="1" x14ac:dyDescent="0.25">
      <c r="A475" s="176"/>
      <c r="B475" s="238"/>
      <c r="C475" s="20"/>
      <c r="D475" s="243"/>
      <c r="E475" s="1327"/>
      <c r="F475" s="298"/>
      <c r="G475" s="1845"/>
      <c r="H475" s="238"/>
      <c r="I475" s="201"/>
      <c r="K475" s="12"/>
      <c r="N475" s="20"/>
      <c r="O475" s="12"/>
      <c r="Q475" s="12"/>
      <c r="R475" s="12"/>
    </row>
    <row r="476" spans="1:18" s="13" customFormat="1" x14ac:dyDescent="0.25">
      <c r="A476" s="176"/>
      <c r="B476" s="238"/>
      <c r="C476" s="20"/>
      <c r="D476" s="243"/>
      <c r="E476" s="1327"/>
      <c r="F476" s="298"/>
      <c r="G476" s="1845"/>
      <c r="H476" s="238"/>
      <c r="I476" s="201"/>
      <c r="K476" s="12"/>
      <c r="N476" s="20"/>
      <c r="O476" s="12"/>
      <c r="Q476" s="12"/>
      <c r="R476" s="12"/>
    </row>
    <row r="477" spans="1:18" s="13" customFormat="1" x14ac:dyDescent="0.25">
      <c r="A477" s="176"/>
      <c r="B477" s="238"/>
      <c r="C477" s="20"/>
      <c r="D477" s="243"/>
      <c r="E477" s="1327"/>
      <c r="F477" s="298"/>
      <c r="G477" s="1845"/>
      <c r="H477" s="238"/>
      <c r="I477" s="201"/>
      <c r="K477" s="12"/>
      <c r="N477" s="20"/>
      <c r="O477" s="12"/>
      <c r="Q477" s="12"/>
      <c r="R477" s="12"/>
    </row>
    <row r="478" spans="1:18" s="13" customFormat="1" x14ac:dyDescent="0.25">
      <c r="A478" s="176"/>
      <c r="B478" s="238"/>
      <c r="C478" s="20"/>
      <c r="D478" s="243"/>
      <c r="E478" s="1327"/>
      <c r="F478" s="298"/>
      <c r="G478" s="1845"/>
      <c r="H478" s="238"/>
      <c r="I478" s="201"/>
      <c r="K478" s="12"/>
      <c r="N478" s="20"/>
      <c r="O478" s="12"/>
      <c r="Q478" s="12"/>
      <c r="R478" s="12"/>
    </row>
    <row r="479" spans="1:18" s="13" customFormat="1" x14ac:dyDescent="0.25">
      <c r="A479" s="176"/>
      <c r="B479" s="238"/>
      <c r="C479" s="20"/>
      <c r="D479" s="243"/>
      <c r="E479" s="1327"/>
      <c r="F479" s="298"/>
      <c r="G479" s="1845"/>
      <c r="H479" s="238"/>
      <c r="I479" s="201"/>
      <c r="K479" s="12"/>
      <c r="N479" s="20"/>
      <c r="O479" s="12"/>
      <c r="Q479" s="12"/>
      <c r="R479" s="12"/>
    </row>
    <row r="480" spans="1:18" s="13" customFormat="1" x14ac:dyDescent="0.25">
      <c r="A480" s="176"/>
      <c r="B480" s="238"/>
      <c r="C480" s="20"/>
      <c r="D480" s="243"/>
      <c r="E480" s="1327"/>
      <c r="F480" s="298"/>
      <c r="G480" s="1845"/>
      <c r="H480" s="238"/>
      <c r="I480" s="201"/>
      <c r="K480" s="12"/>
      <c r="N480" s="20"/>
      <c r="O480" s="12"/>
      <c r="Q480" s="12"/>
      <c r="R480" s="12"/>
    </row>
    <row r="481" spans="1:18" s="13" customFormat="1" x14ac:dyDescent="0.25">
      <c r="A481" s="176"/>
      <c r="B481" s="238"/>
      <c r="C481" s="20"/>
      <c r="D481" s="243"/>
      <c r="E481" s="1327"/>
      <c r="F481" s="298"/>
      <c r="G481" s="1845"/>
      <c r="H481" s="238"/>
      <c r="I481" s="201"/>
      <c r="K481" s="12"/>
      <c r="N481" s="20"/>
      <c r="O481" s="12"/>
      <c r="Q481" s="12"/>
      <c r="R481" s="12"/>
    </row>
    <row r="482" spans="1:18" s="13" customFormat="1" x14ac:dyDescent="0.25">
      <c r="A482" s="176"/>
      <c r="B482" s="238"/>
      <c r="C482" s="20"/>
      <c r="D482" s="243"/>
      <c r="E482" s="1327"/>
      <c r="F482" s="298"/>
      <c r="G482" s="1845"/>
      <c r="H482" s="238"/>
      <c r="I482" s="201"/>
      <c r="K482" s="12"/>
      <c r="N482" s="20"/>
      <c r="O482" s="12"/>
      <c r="Q482" s="12"/>
      <c r="R482" s="12"/>
    </row>
    <row r="483" spans="1:18" s="13" customFormat="1" x14ac:dyDescent="0.25">
      <c r="A483" s="176"/>
      <c r="B483" s="238"/>
      <c r="C483" s="20"/>
      <c r="D483" s="243"/>
      <c r="E483" s="1327"/>
      <c r="F483" s="298"/>
      <c r="G483" s="1845"/>
      <c r="H483" s="238"/>
      <c r="I483" s="201"/>
      <c r="K483" s="12"/>
      <c r="N483" s="20"/>
      <c r="O483" s="12"/>
      <c r="Q483" s="12"/>
      <c r="R483" s="12"/>
    </row>
    <row r="484" spans="1:18" s="13" customFormat="1" x14ac:dyDescent="0.25">
      <c r="A484" s="176"/>
      <c r="B484" s="238"/>
      <c r="C484" s="20"/>
      <c r="D484" s="243"/>
      <c r="E484" s="1327"/>
      <c r="F484" s="298"/>
      <c r="G484" s="1845"/>
      <c r="H484" s="238"/>
      <c r="I484" s="201"/>
      <c r="K484" s="12"/>
      <c r="N484" s="20"/>
      <c r="O484" s="12"/>
      <c r="Q484" s="12"/>
      <c r="R484" s="12"/>
    </row>
    <row r="485" spans="1:18" s="13" customFormat="1" x14ac:dyDescent="0.25">
      <c r="A485" s="176"/>
      <c r="B485" s="238"/>
      <c r="C485" s="20"/>
      <c r="D485" s="243"/>
      <c r="E485" s="1327"/>
      <c r="F485" s="298"/>
      <c r="G485" s="1845"/>
      <c r="H485" s="238"/>
      <c r="I485" s="201"/>
      <c r="K485" s="12"/>
      <c r="N485" s="20"/>
      <c r="O485" s="12"/>
      <c r="Q485" s="12"/>
      <c r="R485" s="12"/>
    </row>
    <row r="486" spans="1:18" s="13" customFormat="1" x14ac:dyDescent="0.25">
      <c r="A486" s="176"/>
      <c r="B486" s="238"/>
      <c r="C486" s="20"/>
      <c r="D486" s="243"/>
      <c r="E486" s="1327"/>
      <c r="F486" s="298"/>
      <c r="G486" s="1845"/>
      <c r="H486" s="238"/>
      <c r="I486" s="201"/>
      <c r="K486" s="12"/>
      <c r="N486" s="20"/>
      <c r="O486" s="12"/>
      <c r="Q486" s="12"/>
      <c r="R486" s="12"/>
    </row>
    <row r="487" spans="1:18" s="13" customFormat="1" x14ac:dyDescent="0.25">
      <c r="A487" s="176"/>
      <c r="B487" s="238"/>
      <c r="C487" s="20"/>
      <c r="D487" s="243"/>
      <c r="E487" s="1327"/>
      <c r="F487" s="298"/>
      <c r="G487" s="1845"/>
      <c r="H487" s="238"/>
      <c r="I487" s="201"/>
      <c r="K487" s="12"/>
      <c r="N487" s="20"/>
      <c r="O487" s="12"/>
      <c r="Q487" s="12"/>
      <c r="R487" s="12"/>
    </row>
    <row r="488" spans="1:18" s="13" customFormat="1" x14ac:dyDescent="0.25">
      <c r="A488" s="176"/>
      <c r="B488" s="238"/>
      <c r="C488" s="20"/>
      <c r="D488" s="243"/>
      <c r="E488" s="1327"/>
      <c r="F488" s="298"/>
      <c r="G488" s="1845"/>
      <c r="H488" s="238"/>
      <c r="I488" s="201"/>
      <c r="K488" s="12"/>
      <c r="N488" s="20"/>
      <c r="O488" s="12"/>
      <c r="Q488" s="12"/>
      <c r="R488" s="12"/>
    </row>
    <row r="489" spans="1:18" s="13" customFormat="1" x14ac:dyDescent="0.25">
      <c r="A489" s="176"/>
      <c r="B489" s="238"/>
      <c r="C489" s="20"/>
      <c r="D489" s="243"/>
      <c r="E489" s="1327"/>
      <c r="F489" s="298"/>
      <c r="G489" s="1845"/>
      <c r="H489" s="238"/>
      <c r="I489" s="201"/>
      <c r="K489" s="12"/>
      <c r="N489" s="20"/>
      <c r="O489" s="12"/>
      <c r="Q489" s="12"/>
      <c r="R489" s="12"/>
    </row>
    <row r="490" spans="1:18" s="13" customFormat="1" x14ac:dyDescent="0.25">
      <c r="A490" s="176"/>
      <c r="B490" s="238"/>
      <c r="C490" s="20"/>
      <c r="D490" s="243"/>
      <c r="E490" s="1327"/>
      <c r="F490" s="298"/>
      <c r="G490" s="1845"/>
      <c r="H490" s="238"/>
      <c r="I490" s="201"/>
      <c r="K490" s="12"/>
      <c r="N490" s="20"/>
      <c r="O490" s="12"/>
      <c r="Q490" s="12"/>
      <c r="R490" s="12"/>
    </row>
    <row r="491" spans="1:18" s="13" customFormat="1" x14ac:dyDescent="0.25">
      <c r="A491" s="176"/>
      <c r="B491" s="238"/>
      <c r="C491" s="20"/>
      <c r="D491" s="243"/>
      <c r="E491" s="1327"/>
      <c r="F491" s="298"/>
      <c r="G491" s="1845"/>
      <c r="H491" s="238"/>
      <c r="I491" s="201"/>
      <c r="K491" s="12"/>
      <c r="N491" s="20"/>
      <c r="O491" s="12"/>
      <c r="Q491" s="12"/>
      <c r="R491" s="12"/>
    </row>
    <row r="492" spans="1:18" s="13" customFormat="1" x14ac:dyDescent="0.25">
      <c r="A492" s="176"/>
      <c r="B492" s="238"/>
      <c r="C492" s="20"/>
      <c r="D492" s="243"/>
      <c r="E492" s="1327"/>
      <c r="F492" s="298"/>
      <c r="G492" s="1845"/>
      <c r="H492" s="238"/>
      <c r="I492" s="201"/>
      <c r="K492" s="12"/>
      <c r="N492" s="20"/>
      <c r="O492" s="12"/>
      <c r="Q492" s="12"/>
      <c r="R492" s="12"/>
    </row>
    <row r="493" spans="1:18" s="13" customFormat="1" x14ac:dyDescent="0.25">
      <c r="A493" s="176"/>
      <c r="B493" s="238"/>
      <c r="C493" s="20"/>
      <c r="D493" s="243"/>
      <c r="E493" s="1327"/>
      <c r="F493" s="298"/>
      <c r="G493" s="1845"/>
      <c r="H493" s="238"/>
      <c r="I493" s="201"/>
      <c r="K493" s="12"/>
      <c r="N493" s="20"/>
      <c r="O493" s="12"/>
      <c r="Q493" s="12"/>
      <c r="R493" s="12"/>
    </row>
    <row r="494" spans="1:18" s="13" customFormat="1" x14ac:dyDescent="0.25">
      <c r="A494" s="176"/>
      <c r="B494" s="238"/>
      <c r="C494" s="20"/>
      <c r="D494" s="243"/>
      <c r="E494" s="1327"/>
      <c r="F494" s="298"/>
      <c r="G494" s="1845"/>
      <c r="H494" s="238"/>
      <c r="I494" s="201"/>
      <c r="K494" s="12"/>
      <c r="N494" s="20"/>
      <c r="O494" s="12"/>
      <c r="Q494" s="12"/>
      <c r="R494" s="12"/>
    </row>
    <row r="495" spans="1:18" s="13" customFormat="1" x14ac:dyDescent="0.25">
      <c r="A495" s="176"/>
      <c r="B495" s="238"/>
      <c r="C495" s="20"/>
      <c r="D495" s="243"/>
      <c r="E495" s="1327"/>
      <c r="F495" s="298"/>
      <c r="G495" s="1845"/>
      <c r="H495" s="238"/>
      <c r="I495" s="201"/>
      <c r="K495" s="12"/>
      <c r="N495" s="20"/>
      <c r="O495" s="12"/>
      <c r="Q495" s="12"/>
      <c r="R495" s="12"/>
    </row>
    <row r="496" spans="1:18" s="13" customFormat="1" x14ac:dyDescent="0.25">
      <c r="A496" s="176"/>
      <c r="B496" s="238"/>
      <c r="C496" s="20"/>
      <c r="D496" s="243"/>
      <c r="E496" s="1327"/>
      <c r="F496" s="298"/>
      <c r="G496" s="1845"/>
      <c r="H496" s="238"/>
      <c r="I496" s="201"/>
      <c r="K496" s="12"/>
      <c r="N496" s="20"/>
      <c r="O496" s="12"/>
      <c r="Q496" s="12"/>
      <c r="R496" s="12"/>
    </row>
    <row r="497" spans="1:18" s="13" customFormat="1" x14ac:dyDescent="0.25">
      <c r="A497" s="176"/>
      <c r="B497" s="238"/>
      <c r="C497" s="20"/>
      <c r="D497" s="243"/>
      <c r="E497" s="1327"/>
      <c r="F497" s="298"/>
      <c r="G497" s="1845"/>
      <c r="H497" s="238"/>
      <c r="I497" s="201"/>
      <c r="K497" s="12"/>
      <c r="N497" s="20"/>
      <c r="O497" s="12"/>
      <c r="Q497" s="12"/>
      <c r="R497" s="12"/>
    </row>
    <row r="498" spans="1:18" s="13" customFormat="1" x14ac:dyDescent="0.25">
      <c r="A498" s="176"/>
      <c r="B498" s="238"/>
      <c r="C498" s="20"/>
      <c r="D498" s="243"/>
      <c r="E498" s="1327"/>
      <c r="F498" s="298"/>
      <c r="G498" s="1845"/>
      <c r="H498" s="238"/>
      <c r="I498" s="201"/>
      <c r="K498" s="12"/>
      <c r="N498" s="20"/>
      <c r="O498" s="12"/>
      <c r="Q498" s="12"/>
      <c r="R498" s="12"/>
    </row>
    <row r="499" spans="1:18" s="13" customFormat="1" x14ac:dyDescent="0.25">
      <c r="A499" s="176"/>
      <c r="B499" s="238"/>
      <c r="C499" s="20"/>
      <c r="D499" s="243"/>
      <c r="E499" s="1327"/>
      <c r="F499" s="298"/>
      <c r="G499" s="1845"/>
      <c r="H499" s="238"/>
      <c r="I499" s="201"/>
      <c r="K499" s="12"/>
      <c r="N499" s="20"/>
      <c r="O499" s="12"/>
      <c r="Q499" s="12"/>
      <c r="R499" s="12"/>
    </row>
    <row r="500" spans="1:18" s="13" customFormat="1" x14ac:dyDescent="0.25">
      <c r="A500" s="176"/>
      <c r="B500" s="238"/>
      <c r="C500" s="20"/>
      <c r="D500" s="243"/>
      <c r="E500" s="1327"/>
      <c r="F500" s="298"/>
      <c r="G500" s="1845"/>
      <c r="H500" s="238"/>
      <c r="I500" s="201"/>
      <c r="K500" s="12"/>
      <c r="N500" s="20"/>
      <c r="O500" s="12"/>
      <c r="Q500" s="12"/>
      <c r="R500" s="12"/>
    </row>
    <row r="501" spans="1:18" s="13" customFormat="1" x14ac:dyDescent="0.25">
      <c r="A501" s="176"/>
      <c r="B501" s="238"/>
      <c r="C501" s="20"/>
      <c r="D501" s="243"/>
      <c r="E501" s="1327"/>
      <c r="F501" s="298"/>
      <c r="G501" s="1845"/>
      <c r="H501" s="238"/>
      <c r="I501" s="201"/>
      <c r="K501" s="12"/>
      <c r="N501" s="20"/>
      <c r="O501" s="12"/>
      <c r="Q501" s="12"/>
      <c r="R501" s="12"/>
    </row>
    <row r="502" spans="1:18" s="13" customFormat="1" x14ac:dyDescent="0.25">
      <c r="A502" s="176"/>
      <c r="B502" s="238"/>
      <c r="C502" s="20"/>
      <c r="D502" s="243"/>
      <c r="E502" s="1327"/>
      <c r="F502" s="298"/>
      <c r="G502" s="1845"/>
      <c r="H502" s="238"/>
      <c r="I502" s="201"/>
      <c r="K502" s="12"/>
      <c r="N502" s="20"/>
      <c r="O502" s="12"/>
      <c r="Q502" s="12"/>
      <c r="R502" s="12"/>
    </row>
    <row r="503" spans="1:18" s="13" customFormat="1" x14ac:dyDescent="0.25">
      <c r="A503" s="176"/>
      <c r="B503" s="238"/>
      <c r="C503" s="20"/>
      <c r="D503" s="243"/>
      <c r="E503" s="1327"/>
      <c r="F503" s="298"/>
      <c r="G503" s="1845"/>
      <c r="H503" s="238"/>
      <c r="I503" s="201"/>
      <c r="K503" s="12"/>
      <c r="N503" s="20"/>
      <c r="O503" s="12"/>
      <c r="Q503" s="12"/>
      <c r="R503" s="12"/>
    </row>
    <row r="504" spans="1:18" s="13" customFormat="1" x14ac:dyDescent="0.25">
      <c r="A504" s="176"/>
      <c r="B504" s="238"/>
      <c r="C504" s="20"/>
      <c r="D504" s="243"/>
      <c r="E504" s="1327"/>
      <c r="F504" s="298"/>
      <c r="G504" s="1845"/>
      <c r="H504" s="238"/>
      <c r="I504" s="201"/>
      <c r="K504" s="12"/>
      <c r="N504" s="20"/>
      <c r="O504" s="12"/>
      <c r="Q504" s="12"/>
      <c r="R504" s="12"/>
    </row>
    <row r="505" spans="1:18" s="13" customFormat="1" x14ac:dyDescent="0.25">
      <c r="A505" s="176"/>
      <c r="B505" s="238"/>
      <c r="C505" s="20"/>
      <c r="D505" s="243"/>
      <c r="E505" s="1327"/>
      <c r="F505" s="298"/>
      <c r="G505" s="1845"/>
      <c r="H505" s="238"/>
      <c r="I505" s="201"/>
      <c r="K505" s="12"/>
      <c r="N505" s="20"/>
      <c r="O505" s="12"/>
      <c r="Q505" s="12"/>
      <c r="R505" s="12"/>
    </row>
    <row r="506" spans="1:18" s="13" customFormat="1" x14ac:dyDescent="0.25">
      <c r="A506" s="176"/>
      <c r="B506" s="238"/>
      <c r="C506" s="20"/>
      <c r="D506" s="243"/>
      <c r="E506" s="1327"/>
      <c r="F506" s="298"/>
      <c r="G506" s="1845"/>
      <c r="H506" s="238"/>
      <c r="I506" s="201"/>
      <c r="K506" s="12"/>
      <c r="N506" s="20"/>
      <c r="O506" s="12"/>
      <c r="Q506" s="12"/>
      <c r="R506" s="12"/>
    </row>
    <row r="507" spans="1:18" s="13" customFormat="1" x14ac:dyDescent="0.25">
      <c r="A507" s="176"/>
      <c r="B507" s="238"/>
      <c r="C507" s="20"/>
      <c r="D507" s="243"/>
      <c r="E507" s="1327"/>
      <c r="F507" s="298"/>
      <c r="G507" s="1845"/>
      <c r="H507" s="238"/>
      <c r="I507" s="201"/>
      <c r="K507" s="12"/>
      <c r="N507" s="20"/>
      <c r="O507" s="12"/>
      <c r="Q507" s="12"/>
      <c r="R507" s="12"/>
    </row>
    <row r="508" spans="1:18" s="13" customFormat="1" x14ac:dyDescent="0.25">
      <c r="A508" s="176"/>
      <c r="B508" s="238"/>
      <c r="C508" s="20"/>
      <c r="D508" s="243"/>
      <c r="E508" s="1327"/>
      <c r="F508" s="298"/>
      <c r="G508" s="1845"/>
      <c r="H508" s="238"/>
      <c r="I508" s="201"/>
      <c r="K508" s="12"/>
      <c r="N508" s="20"/>
      <c r="O508" s="12"/>
      <c r="Q508" s="12"/>
      <c r="R508" s="12"/>
    </row>
    <row r="509" spans="1:18" s="13" customFormat="1" x14ac:dyDescent="0.25">
      <c r="A509" s="176"/>
      <c r="B509" s="238"/>
      <c r="C509" s="20"/>
      <c r="D509" s="243"/>
      <c r="E509" s="1327"/>
      <c r="F509" s="298"/>
      <c r="G509" s="1845"/>
      <c r="H509" s="238"/>
      <c r="I509" s="201"/>
      <c r="K509" s="12"/>
      <c r="N509" s="20"/>
      <c r="O509" s="12"/>
      <c r="Q509" s="12"/>
      <c r="R509" s="12"/>
    </row>
    <row r="510" spans="1:18" s="13" customFormat="1" x14ac:dyDescent="0.25">
      <c r="A510" s="176"/>
      <c r="B510" s="238"/>
      <c r="C510" s="20"/>
      <c r="D510" s="243"/>
      <c r="E510" s="1327"/>
      <c r="F510" s="298"/>
      <c r="G510" s="1845"/>
      <c r="H510" s="238"/>
      <c r="I510" s="201"/>
      <c r="K510" s="12"/>
      <c r="N510" s="20"/>
      <c r="O510" s="12"/>
      <c r="Q510" s="12"/>
      <c r="R510" s="12"/>
    </row>
    <row r="511" spans="1:18" s="13" customFormat="1" x14ac:dyDescent="0.25">
      <c r="A511" s="176"/>
      <c r="B511" s="238"/>
      <c r="C511" s="20"/>
      <c r="D511" s="243"/>
      <c r="E511" s="1327"/>
      <c r="F511" s="298"/>
      <c r="G511" s="1845"/>
      <c r="H511" s="238"/>
      <c r="I511" s="201"/>
      <c r="K511" s="12"/>
      <c r="N511" s="20"/>
      <c r="O511" s="12"/>
      <c r="Q511" s="12"/>
      <c r="R511" s="12"/>
    </row>
    <row r="512" spans="1:18" s="13" customFormat="1" x14ac:dyDescent="0.25">
      <c r="A512" s="176"/>
      <c r="B512" s="238"/>
      <c r="C512" s="20"/>
      <c r="D512" s="243"/>
      <c r="E512" s="1327"/>
      <c r="F512" s="298"/>
      <c r="G512" s="1845"/>
      <c r="H512" s="238"/>
      <c r="I512" s="201"/>
      <c r="K512" s="12"/>
      <c r="N512" s="20"/>
      <c r="O512" s="12"/>
      <c r="Q512" s="12"/>
      <c r="R512" s="12"/>
    </row>
    <row r="513" spans="1:18" s="13" customFormat="1" x14ac:dyDescent="0.25">
      <c r="A513" s="176"/>
      <c r="B513" s="238"/>
      <c r="C513" s="20"/>
      <c r="D513" s="243"/>
      <c r="E513" s="1327"/>
      <c r="F513" s="298"/>
      <c r="G513" s="1845"/>
      <c r="H513" s="238"/>
      <c r="I513" s="201"/>
      <c r="K513" s="12"/>
      <c r="N513" s="20"/>
      <c r="O513" s="12"/>
      <c r="Q513" s="12"/>
      <c r="R513" s="12"/>
    </row>
    <row r="514" spans="1:18" s="13" customFormat="1" x14ac:dyDescent="0.25">
      <c r="A514" s="176"/>
      <c r="B514" s="238"/>
      <c r="C514" s="20"/>
      <c r="D514" s="243"/>
      <c r="E514" s="1327"/>
      <c r="F514" s="298"/>
      <c r="G514" s="1845"/>
      <c r="H514" s="238"/>
      <c r="I514" s="201"/>
      <c r="K514" s="12"/>
      <c r="N514" s="20"/>
      <c r="O514" s="12"/>
      <c r="Q514" s="12"/>
      <c r="R514" s="12"/>
    </row>
    <row r="515" spans="1:18" s="13" customFormat="1" x14ac:dyDescent="0.25">
      <c r="A515" s="176"/>
      <c r="B515" s="238"/>
      <c r="C515" s="20"/>
      <c r="D515" s="243"/>
      <c r="E515" s="1327"/>
      <c r="F515" s="298"/>
      <c r="G515" s="1845"/>
      <c r="H515" s="238"/>
      <c r="I515" s="201"/>
      <c r="K515" s="12"/>
      <c r="N515" s="20"/>
      <c r="O515" s="12"/>
      <c r="Q515" s="12"/>
      <c r="R515" s="12"/>
    </row>
    <row r="516" spans="1:18" s="13" customFormat="1" x14ac:dyDescent="0.25">
      <c r="A516" s="176"/>
      <c r="B516" s="238"/>
      <c r="C516" s="20"/>
      <c r="D516" s="243"/>
      <c r="E516" s="1327"/>
      <c r="F516" s="298"/>
      <c r="G516" s="1845"/>
      <c r="H516" s="238"/>
      <c r="I516" s="201"/>
      <c r="K516" s="12"/>
      <c r="N516" s="20"/>
      <c r="O516" s="12"/>
      <c r="Q516" s="12"/>
      <c r="R516" s="12"/>
    </row>
    <row r="517" spans="1:18" s="13" customFormat="1" x14ac:dyDescent="0.25">
      <c r="A517" s="176"/>
      <c r="B517" s="238"/>
      <c r="C517" s="20"/>
      <c r="D517" s="243"/>
      <c r="E517" s="1327"/>
      <c r="F517" s="298"/>
      <c r="G517" s="1845"/>
      <c r="H517" s="238"/>
      <c r="I517" s="201"/>
      <c r="K517" s="12"/>
      <c r="N517" s="20"/>
      <c r="O517" s="12"/>
      <c r="Q517" s="12"/>
      <c r="R517" s="12"/>
    </row>
    <row r="518" spans="1:18" s="13" customFormat="1" x14ac:dyDescent="0.25">
      <c r="A518" s="176"/>
      <c r="B518" s="238"/>
      <c r="C518" s="20"/>
      <c r="D518" s="243"/>
      <c r="E518" s="1327"/>
      <c r="F518" s="298"/>
      <c r="G518" s="1845"/>
      <c r="H518" s="238"/>
      <c r="I518" s="201"/>
      <c r="K518" s="12"/>
      <c r="N518" s="20"/>
      <c r="O518" s="12"/>
      <c r="Q518" s="12"/>
      <c r="R518" s="12"/>
    </row>
    <row r="519" spans="1:18" s="13" customFormat="1" x14ac:dyDescent="0.25">
      <c r="A519" s="176"/>
      <c r="B519" s="238"/>
      <c r="C519" s="20"/>
      <c r="D519" s="243"/>
      <c r="E519" s="1327"/>
      <c r="F519" s="298"/>
      <c r="G519" s="1845"/>
      <c r="H519" s="238"/>
      <c r="I519" s="201"/>
      <c r="K519" s="12"/>
      <c r="N519" s="20"/>
      <c r="O519" s="12"/>
      <c r="Q519" s="12"/>
      <c r="R519" s="12"/>
    </row>
    <row r="520" spans="1:18" s="13" customFormat="1" x14ac:dyDescent="0.25">
      <c r="A520" s="176"/>
      <c r="B520" s="238"/>
      <c r="C520" s="20"/>
      <c r="D520" s="243"/>
      <c r="E520" s="1327"/>
      <c r="F520" s="298"/>
      <c r="G520" s="1845"/>
      <c r="H520" s="238"/>
      <c r="I520" s="201"/>
      <c r="K520" s="12"/>
      <c r="N520" s="20"/>
      <c r="O520" s="12"/>
      <c r="Q520" s="12"/>
      <c r="R520" s="12"/>
    </row>
    <row r="521" spans="1:18" s="13" customFormat="1" x14ac:dyDescent="0.25">
      <c r="A521" s="176"/>
      <c r="B521" s="238"/>
      <c r="C521" s="20"/>
      <c r="D521" s="243"/>
      <c r="E521" s="1327"/>
      <c r="F521" s="298"/>
      <c r="G521" s="1845"/>
      <c r="H521" s="238"/>
      <c r="I521" s="201"/>
      <c r="K521" s="12"/>
      <c r="N521" s="20"/>
      <c r="O521" s="12"/>
      <c r="Q521" s="12"/>
      <c r="R521" s="12"/>
    </row>
    <row r="522" spans="1:18" s="13" customFormat="1" x14ac:dyDescent="0.25">
      <c r="A522" s="176"/>
      <c r="B522" s="238"/>
      <c r="C522" s="20"/>
      <c r="D522" s="243"/>
      <c r="E522" s="1327"/>
      <c r="F522" s="298"/>
      <c r="G522" s="1845"/>
      <c r="H522" s="238"/>
      <c r="I522" s="201"/>
      <c r="K522" s="12"/>
      <c r="N522" s="20"/>
      <c r="O522" s="12"/>
      <c r="Q522" s="12"/>
      <c r="R522" s="12"/>
    </row>
    <row r="523" spans="1:18" s="13" customFormat="1" x14ac:dyDescent="0.25">
      <c r="A523" s="176"/>
      <c r="B523" s="238"/>
      <c r="C523" s="20"/>
      <c r="D523" s="243"/>
      <c r="E523" s="1327"/>
      <c r="F523" s="298"/>
      <c r="G523" s="1845"/>
      <c r="H523" s="238"/>
      <c r="I523" s="201"/>
      <c r="K523" s="12"/>
      <c r="N523" s="20"/>
      <c r="O523" s="12"/>
      <c r="Q523" s="12"/>
      <c r="R523" s="12"/>
    </row>
    <row r="524" spans="1:18" s="13" customFormat="1" x14ac:dyDescent="0.25">
      <c r="A524" s="176"/>
      <c r="B524" s="238"/>
      <c r="C524" s="20"/>
      <c r="D524" s="243"/>
      <c r="E524" s="1327"/>
      <c r="F524" s="298"/>
      <c r="G524" s="1845"/>
      <c r="H524" s="238"/>
      <c r="I524" s="201"/>
      <c r="K524" s="12"/>
      <c r="N524" s="20"/>
      <c r="O524" s="12"/>
      <c r="Q524" s="12"/>
      <c r="R524" s="12"/>
    </row>
    <row r="525" spans="1:18" s="13" customFormat="1" x14ac:dyDescent="0.25">
      <c r="A525" s="176"/>
      <c r="B525" s="238"/>
      <c r="C525" s="20"/>
      <c r="D525" s="243"/>
      <c r="E525" s="1327"/>
      <c r="F525" s="298"/>
      <c r="G525" s="1845"/>
      <c r="H525" s="238"/>
      <c r="I525" s="201"/>
      <c r="K525" s="12"/>
      <c r="N525" s="20"/>
      <c r="O525" s="12"/>
      <c r="Q525" s="12"/>
      <c r="R525" s="12"/>
    </row>
    <row r="526" spans="1:18" s="13" customFormat="1" x14ac:dyDescent="0.25">
      <c r="A526" s="176"/>
      <c r="B526" s="238"/>
      <c r="C526" s="20"/>
      <c r="D526" s="243"/>
      <c r="E526" s="1327"/>
      <c r="F526" s="298"/>
      <c r="G526" s="1845"/>
      <c r="H526" s="238"/>
      <c r="I526" s="201"/>
      <c r="K526" s="12"/>
      <c r="N526" s="20"/>
      <c r="O526" s="12"/>
      <c r="Q526" s="12"/>
      <c r="R526" s="12"/>
    </row>
    <row r="527" spans="1:18" s="13" customFormat="1" x14ac:dyDescent="0.25">
      <c r="A527" s="176"/>
      <c r="B527" s="238"/>
      <c r="C527" s="20"/>
      <c r="D527" s="243"/>
      <c r="E527" s="1327"/>
      <c r="F527" s="298"/>
      <c r="G527" s="1845"/>
      <c r="H527" s="238"/>
      <c r="I527" s="201"/>
      <c r="K527" s="12"/>
      <c r="N527" s="20"/>
      <c r="O527" s="12"/>
      <c r="Q527" s="12"/>
      <c r="R527" s="12"/>
    </row>
    <row r="528" spans="1:18" s="13" customFormat="1" x14ac:dyDescent="0.25">
      <c r="A528" s="176"/>
      <c r="B528" s="238"/>
      <c r="C528" s="20"/>
      <c r="D528" s="243"/>
      <c r="E528" s="1327"/>
      <c r="F528" s="298"/>
      <c r="G528" s="1845"/>
      <c r="H528" s="238"/>
      <c r="I528" s="201"/>
      <c r="K528" s="12"/>
      <c r="N528" s="20"/>
      <c r="O528" s="12"/>
      <c r="Q528" s="12"/>
      <c r="R528" s="12"/>
    </row>
    <row r="529" spans="1:18" s="13" customFormat="1" x14ac:dyDescent="0.25">
      <c r="A529" s="176"/>
      <c r="B529" s="238"/>
      <c r="C529" s="20"/>
      <c r="D529" s="243"/>
      <c r="E529" s="1327"/>
      <c r="F529" s="298"/>
      <c r="G529" s="1845"/>
      <c r="H529" s="238"/>
      <c r="I529" s="201"/>
      <c r="K529" s="12"/>
      <c r="N529" s="20"/>
      <c r="O529" s="12"/>
      <c r="Q529" s="12"/>
      <c r="R529" s="12"/>
    </row>
    <row r="530" spans="1:18" s="13" customFormat="1" x14ac:dyDescent="0.25">
      <c r="A530" s="176"/>
      <c r="B530" s="238"/>
      <c r="C530" s="20"/>
      <c r="D530" s="243"/>
      <c r="E530" s="1327"/>
      <c r="F530" s="298"/>
      <c r="G530" s="1845"/>
      <c r="H530" s="238"/>
      <c r="I530" s="201"/>
      <c r="K530" s="12"/>
      <c r="N530" s="20"/>
      <c r="O530" s="12"/>
      <c r="Q530" s="12"/>
      <c r="R530" s="12"/>
    </row>
    <row r="531" spans="1:18" s="13" customFormat="1" x14ac:dyDescent="0.25">
      <c r="A531" s="176"/>
      <c r="B531" s="238"/>
      <c r="C531" s="20"/>
      <c r="D531" s="243"/>
      <c r="E531" s="1327"/>
      <c r="F531" s="298"/>
      <c r="G531" s="1845"/>
      <c r="H531" s="238"/>
      <c r="I531" s="201"/>
      <c r="K531" s="12"/>
      <c r="N531" s="20"/>
      <c r="O531" s="12"/>
      <c r="Q531" s="12"/>
      <c r="R531" s="12"/>
    </row>
    <row r="532" spans="1:18" s="13" customFormat="1" x14ac:dyDescent="0.25">
      <c r="A532" s="176"/>
      <c r="B532" s="238"/>
      <c r="C532" s="20"/>
      <c r="D532" s="243"/>
      <c r="E532" s="1327"/>
      <c r="F532" s="298"/>
      <c r="G532" s="1845"/>
      <c r="H532" s="238"/>
      <c r="I532" s="201"/>
      <c r="K532" s="12"/>
      <c r="N532" s="20"/>
      <c r="O532" s="12"/>
      <c r="Q532" s="12"/>
      <c r="R532" s="12"/>
    </row>
    <row r="533" spans="1:18" s="13" customFormat="1" x14ac:dyDescent="0.25">
      <c r="A533" s="176"/>
      <c r="B533" s="238"/>
      <c r="C533" s="20"/>
      <c r="D533" s="243"/>
      <c r="E533" s="1327"/>
      <c r="F533" s="298"/>
      <c r="G533" s="1845"/>
      <c r="H533" s="238"/>
      <c r="I533" s="201"/>
      <c r="K533" s="12"/>
      <c r="N533" s="20"/>
      <c r="O533" s="12"/>
      <c r="Q533" s="12"/>
      <c r="R533" s="12"/>
    </row>
    <row r="534" spans="1:18" s="13" customFormat="1" x14ac:dyDescent="0.25">
      <c r="A534" s="176"/>
      <c r="B534" s="238"/>
      <c r="C534" s="20"/>
      <c r="D534" s="243"/>
      <c r="E534" s="1327"/>
      <c r="F534" s="298"/>
      <c r="G534" s="1845"/>
      <c r="H534" s="238"/>
      <c r="I534" s="201"/>
      <c r="K534" s="12"/>
      <c r="N534" s="20"/>
      <c r="O534" s="12"/>
      <c r="Q534" s="12"/>
      <c r="R534" s="12"/>
    </row>
    <row r="535" spans="1:18" s="13" customFormat="1" x14ac:dyDescent="0.25">
      <c r="A535" s="176"/>
      <c r="B535" s="238"/>
      <c r="C535" s="20"/>
      <c r="D535" s="243"/>
      <c r="E535" s="1327"/>
      <c r="F535" s="298"/>
      <c r="G535" s="1845"/>
      <c r="H535" s="238"/>
      <c r="I535" s="201"/>
      <c r="K535" s="12"/>
      <c r="N535" s="20"/>
      <c r="O535" s="12"/>
      <c r="Q535" s="12"/>
      <c r="R535" s="12"/>
    </row>
    <row r="536" spans="1:18" s="13" customFormat="1" x14ac:dyDescent="0.25">
      <c r="A536" s="176"/>
      <c r="B536" s="238"/>
      <c r="C536" s="20"/>
      <c r="D536" s="243"/>
      <c r="E536" s="1327"/>
      <c r="F536" s="298"/>
      <c r="G536" s="1845"/>
      <c r="H536" s="238"/>
      <c r="I536" s="201"/>
      <c r="K536" s="12"/>
      <c r="N536" s="20"/>
      <c r="O536" s="12"/>
      <c r="Q536" s="12"/>
      <c r="R536" s="12"/>
    </row>
    <row r="537" spans="1:18" s="13" customFormat="1" x14ac:dyDescent="0.25">
      <c r="A537" s="176"/>
      <c r="B537" s="238"/>
      <c r="C537" s="20"/>
      <c r="D537" s="243"/>
      <c r="E537" s="1327"/>
      <c r="F537" s="298"/>
      <c r="G537" s="1845"/>
      <c r="H537" s="238"/>
      <c r="I537" s="201"/>
      <c r="K537" s="12"/>
      <c r="N537" s="20"/>
      <c r="O537" s="12"/>
      <c r="Q537" s="12"/>
      <c r="R537" s="12"/>
    </row>
    <row r="538" spans="1:18" s="13" customFormat="1" x14ac:dyDescent="0.25">
      <c r="A538" s="176"/>
      <c r="B538" s="238"/>
      <c r="C538" s="20"/>
      <c r="D538" s="243"/>
      <c r="E538" s="1327"/>
      <c r="F538" s="298"/>
      <c r="G538" s="1845"/>
      <c r="H538" s="238"/>
      <c r="I538" s="201"/>
      <c r="K538" s="12"/>
      <c r="N538" s="20"/>
      <c r="O538" s="12"/>
      <c r="Q538" s="12"/>
      <c r="R538" s="12"/>
    </row>
    <row r="539" spans="1:18" s="13" customFormat="1" x14ac:dyDescent="0.25">
      <c r="A539" s="176"/>
      <c r="B539" s="238"/>
      <c r="C539" s="20"/>
      <c r="D539" s="243"/>
      <c r="E539" s="1327"/>
      <c r="F539" s="298"/>
      <c r="G539" s="1845"/>
      <c r="H539" s="238"/>
      <c r="I539" s="201"/>
      <c r="K539" s="12"/>
      <c r="N539" s="20"/>
      <c r="O539" s="12"/>
      <c r="Q539" s="12"/>
      <c r="R539" s="12"/>
    </row>
    <row r="540" spans="1:18" s="13" customFormat="1" x14ac:dyDescent="0.25">
      <c r="A540" s="176"/>
      <c r="B540" s="238"/>
      <c r="C540" s="20"/>
      <c r="D540" s="243"/>
      <c r="E540" s="1327"/>
      <c r="F540" s="298"/>
      <c r="G540" s="1845"/>
      <c r="H540" s="238"/>
      <c r="I540" s="201"/>
      <c r="K540" s="12"/>
      <c r="N540" s="20"/>
      <c r="O540" s="12"/>
      <c r="Q540" s="12"/>
      <c r="R540" s="12"/>
    </row>
    <row r="541" spans="1:18" s="13" customFormat="1" x14ac:dyDescent="0.25">
      <c r="A541" s="176"/>
      <c r="B541" s="238"/>
      <c r="C541" s="20"/>
      <c r="D541" s="243"/>
      <c r="E541" s="1327"/>
      <c r="F541" s="298"/>
      <c r="G541" s="1845"/>
      <c r="H541" s="238"/>
      <c r="I541" s="201"/>
      <c r="K541" s="12"/>
      <c r="N541" s="20"/>
      <c r="O541" s="12"/>
      <c r="Q541" s="12"/>
      <c r="R541" s="12"/>
    </row>
    <row r="542" spans="1:18" s="13" customFormat="1" x14ac:dyDescent="0.25">
      <c r="A542" s="176"/>
      <c r="B542" s="238"/>
      <c r="C542" s="20"/>
      <c r="D542" s="243"/>
      <c r="E542" s="1327"/>
      <c r="F542" s="298"/>
      <c r="G542" s="1845"/>
      <c r="H542" s="238"/>
      <c r="I542" s="201"/>
      <c r="K542" s="12"/>
      <c r="N542" s="20"/>
      <c r="O542" s="12"/>
      <c r="Q542" s="12"/>
      <c r="R542" s="12"/>
    </row>
    <row r="543" spans="1:18" s="13" customFormat="1" x14ac:dyDescent="0.25">
      <c r="A543" s="176"/>
      <c r="B543" s="238"/>
      <c r="C543" s="20"/>
      <c r="D543" s="243"/>
      <c r="E543" s="1327"/>
      <c r="F543" s="298"/>
      <c r="G543" s="1845"/>
      <c r="H543" s="238"/>
      <c r="I543" s="201"/>
      <c r="K543" s="12"/>
      <c r="N543" s="20"/>
      <c r="O543" s="12"/>
      <c r="Q543" s="12"/>
      <c r="R543" s="12"/>
    </row>
    <row r="544" spans="1:18" s="13" customFormat="1" x14ac:dyDescent="0.25">
      <c r="A544" s="176"/>
      <c r="B544" s="238"/>
      <c r="C544" s="20"/>
      <c r="D544" s="243"/>
      <c r="E544" s="1327"/>
      <c r="F544" s="298"/>
      <c r="G544" s="1845"/>
      <c r="H544" s="238"/>
      <c r="I544" s="201"/>
      <c r="K544" s="12"/>
      <c r="N544" s="20"/>
      <c r="O544" s="12"/>
      <c r="Q544" s="12"/>
      <c r="R544" s="12"/>
    </row>
    <row r="545" spans="1:18" s="13" customFormat="1" x14ac:dyDescent="0.25">
      <c r="A545" s="176"/>
      <c r="B545" s="238"/>
      <c r="C545" s="20"/>
      <c r="D545" s="243"/>
      <c r="E545" s="1327"/>
      <c r="F545" s="298"/>
      <c r="G545" s="1845"/>
      <c r="H545" s="238"/>
      <c r="I545" s="201"/>
      <c r="K545" s="12"/>
      <c r="N545" s="20"/>
      <c r="O545" s="12"/>
      <c r="Q545" s="12"/>
      <c r="R545" s="12"/>
    </row>
    <row r="546" spans="1:18" s="13" customFormat="1" x14ac:dyDescent="0.25">
      <c r="A546" s="176"/>
      <c r="B546" s="238"/>
      <c r="C546" s="20"/>
      <c r="D546" s="243"/>
      <c r="E546" s="1327"/>
      <c r="F546" s="298"/>
      <c r="G546" s="1845"/>
      <c r="H546" s="238"/>
      <c r="I546" s="201"/>
      <c r="K546" s="12"/>
      <c r="N546" s="20"/>
      <c r="O546" s="12"/>
      <c r="Q546" s="12"/>
      <c r="R546" s="12"/>
    </row>
    <row r="547" spans="1:18" s="13" customFormat="1" x14ac:dyDescent="0.25">
      <c r="A547" s="176"/>
      <c r="B547" s="238"/>
      <c r="C547" s="20"/>
      <c r="D547" s="243"/>
      <c r="E547" s="1327"/>
      <c r="F547" s="298"/>
      <c r="G547" s="1845"/>
      <c r="H547" s="238"/>
      <c r="I547" s="201"/>
      <c r="K547" s="12"/>
      <c r="N547" s="20"/>
      <c r="O547" s="12"/>
      <c r="Q547" s="12"/>
      <c r="R547" s="12"/>
    </row>
    <row r="548" spans="1:18" s="13" customFormat="1" x14ac:dyDescent="0.25">
      <c r="A548" s="176"/>
      <c r="B548" s="238"/>
      <c r="C548" s="20"/>
      <c r="D548" s="243"/>
      <c r="E548" s="1327"/>
      <c r="F548" s="298"/>
      <c r="G548" s="1845"/>
      <c r="H548" s="238"/>
      <c r="I548" s="201"/>
      <c r="K548" s="12"/>
      <c r="N548" s="20"/>
      <c r="O548" s="12"/>
      <c r="Q548" s="12"/>
      <c r="R548" s="12"/>
    </row>
    <row r="549" spans="1:18" s="13" customFormat="1" x14ac:dyDescent="0.25">
      <c r="A549" s="176"/>
      <c r="B549" s="238"/>
      <c r="C549" s="20"/>
      <c r="D549" s="243"/>
      <c r="E549" s="1327"/>
      <c r="F549" s="298"/>
      <c r="G549" s="1845"/>
      <c r="H549" s="238"/>
      <c r="I549" s="201"/>
      <c r="K549" s="12"/>
      <c r="N549" s="20"/>
      <c r="O549" s="12"/>
      <c r="Q549" s="12"/>
      <c r="R549" s="12"/>
    </row>
    <row r="550" spans="1:18" s="13" customFormat="1" x14ac:dyDescent="0.25">
      <c r="A550" s="176"/>
      <c r="B550" s="238"/>
      <c r="C550" s="20"/>
      <c r="D550" s="243"/>
      <c r="E550" s="1327"/>
      <c r="F550" s="298"/>
      <c r="G550" s="1845"/>
      <c r="H550" s="238"/>
      <c r="I550" s="201"/>
      <c r="K550" s="12"/>
      <c r="N550" s="20"/>
      <c r="O550" s="12"/>
      <c r="Q550" s="12"/>
      <c r="R550" s="12"/>
    </row>
    <row r="551" spans="1:18" s="13" customFormat="1" x14ac:dyDescent="0.25">
      <c r="A551" s="176"/>
      <c r="B551" s="238"/>
      <c r="C551" s="20"/>
      <c r="D551" s="243"/>
      <c r="E551" s="1327"/>
      <c r="F551" s="298"/>
      <c r="G551" s="1845"/>
      <c r="H551" s="238"/>
      <c r="I551" s="201"/>
      <c r="K551" s="12"/>
      <c r="N551" s="20"/>
      <c r="O551" s="12"/>
      <c r="Q551" s="12"/>
      <c r="R551" s="12"/>
    </row>
    <row r="552" spans="1:18" s="13" customFormat="1" x14ac:dyDescent="0.25">
      <c r="A552" s="176"/>
      <c r="B552" s="238"/>
      <c r="C552" s="20"/>
      <c r="D552" s="243"/>
      <c r="E552" s="1327"/>
      <c r="F552" s="298"/>
      <c r="G552" s="1845"/>
      <c r="H552" s="238"/>
      <c r="I552" s="201"/>
      <c r="K552" s="12"/>
      <c r="N552" s="20"/>
      <c r="O552" s="12"/>
      <c r="Q552" s="12"/>
      <c r="R552" s="12"/>
    </row>
    <row r="553" spans="1:18" s="13" customFormat="1" x14ac:dyDescent="0.25">
      <c r="A553" s="176"/>
      <c r="B553" s="238"/>
      <c r="C553" s="20"/>
      <c r="D553" s="243"/>
      <c r="E553" s="1327"/>
      <c r="F553" s="298"/>
      <c r="G553" s="1845"/>
      <c r="H553" s="238"/>
      <c r="I553" s="201"/>
      <c r="K553" s="12"/>
      <c r="N553" s="20"/>
      <c r="O553" s="12"/>
      <c r="Q553" s="12"/>
      <c r="R553" s="12"/>
    </row>
    <row r="554" spans="1:18" s="13" customFormat="1" x14ac:dyDescent="0.25">
      <c r="A554" s="176"/>
      <c r="B554" s="238"/>
      <c r="C554" s="20"/>
      <c r="D554" s="243"/>
      <c r="E554" s="1327"/>
      <c r="F554" s="298"/>
      <c r="G554" s="1845"/>
      <c r="H554" s="238"/>
      <c r="I554" s="201"/>
      <c r="K554" s="12"/>
      <c r="N554" s="20"/>
      <c r="O554" s="12"/>
      <c r="Q554" s="12"/>
      <c r="R554" s="12"/>
    </row>
    <row r="555" spans="1:18" s="13" customFormat="1" x14ac:dyDescent="0.25">
      <c r="A555" s="176"/>
      <c r="B555" s="238"/>
      <c r="C555" s="20"/>
      <c r="D555" s="243"/>
      <c r="E555" s="1327"/>
      <c r="F555" s="298"/>
      <c r="G555" s="1845"/>
      <c r="H555" s="238"/>
      <c r="I555" s="201"/>
      <c r="K555" s="12"/>
      <c r="N555" s="20"/>
      <c r="O555" s="12"/>
      <c r="Q555" s="12"/>
      <c r="R555" s="12"/>
    </row>
    <row r="556" spans="1:18" s="13" customFormat="1" x14ac:dyDescent="0.25">
      <c r="A556" s="176"/>
      <c r="B556" s="238"/>
      <c r="C556" s="20"/>
      <c r="D556" s="243"/>
      <c r="E556" s="1327"/>
      <c r="F556" s="298"/>
      <c r="G556" s="1845"/>
      <c r="H556" s="238"/>
      <c r="I556" s="201"/>
      <c r="K556" s="12"/>
      <c r="N556" s="20"/>
      <c r="O556" s="12"/>
      <c r="Q556" s="12"/>
      <c r="R556" s="12"/>
    </row>
    <row r="557" spans="1:18" s="13" customFormat="1" x14ac:dyDescent="0.25">
      <c r="A557" s="176"/>
      <c r="B557" s="238"/>
      <c r="C557" s="20"/>
      <c r="D557" s="243"/>
      <c r="E557" s="1327"/>
      <c r="F557" s="298"/>
      <c r="G557" s="1845"/>
      <c r="H557" s="238"/>
      <c r="I557" s="201"/>
      <c r="K557" s="12"/>
      <c r="N557" s="20"/>
      <c r="O557" s="12"/>
      <c r="Q557" s="12"/>
      <c r="R557" s="12"/>
    </row>
    <row r="558" spans="1:18" s="13" customFormat="1" x14ac:dyDescent="0.25">
      <c r="A558" s="176"/>
      <c r="B558" s="238"/>
      <c r="C558" s="20"/>
      <c r="D558" s="243"/>
      <c r="E558" s="1327"/>
      <c r="F558" s="298"/>
      <c r="G558" s="1845"/>
      <c r="H558" s="238"/>
      <c r="I558" s="201"/>
      <c r="K558" s="12"/>
      <c r="N558" s="20"/>
      <c r="O558" s="12"/>
      <c r="Q558" s="12"/>
      <c r="R558" s="12"/>
    </row>
    <row r="559" spans="1:18" s="13" customFormat="1" x14ac:dyDescent="0.25">
      <c r="A559" s="176"/>
      <c r="B559" s="238"/>
      <c r="C559" s="20"/>
      <c r="D559" s="243"/>
      <c r="E559" s="1327"/>
      <c r="F559" s="298"/>
      <c r="G559" s="1845"/>
      <c r="H559" s="238"/>
      <c r="I559" s="201"/>
      <c r="K559" s="12"/>
      <c r="N559" s="20"/>
      <c r="O559" s="12"/>
      <c r="Q559" s="12"/>
      <c r="R559" s="12"/>
    </row>
    <row r="560" spans="1:18" s="13" customFormat="1" x14ac:dyDescent="0.25">
      <c r="A560" s="176"/>
      <c r="B560" s="238"/>
      <c r="C560" s="20"/>
      <c r="D560" s="243"/>
      <c r="E560" s="1327"/>
      <c r="F560" s="298"/>
      <c r="G560" s="1845"/>
      <c r="H560" s="238"/>
      <c r="I560" s="201"/>
      <c r="K560" s="12"/>
      <c r="N560" s="20"/>
      <c r="O560" s="12"/>
      <c r="Q560" s="12"/>
      <c r="R560" s="12"/>
    </row>
    <row r="561" spans="1:18" s="13" customFormat="1" x14ac:dyDescent="0.25">
      <c r="A561" s="176"/>
      <c r="B561" s="238"/>
      <c r="C561" s="20"/>
      <c r="D561" s="243"/>
      <c r="E561" s="1327"/>
      <c r="F561" s="298"/>
      <c r="G561" s="1845"/>
      <c r="H561" s="238"/>
      <c r="I561" s="201"/>
      <c r="K561" s="12"/>
      <c r="N561" s="20"/>
      <c r="O561" s="12"/>
      <c r="Q561" s="12"/>
      <c r="R561" s="12"/>
    </row>
    <row r="562" spans="1:18" s="13" customFormat="1" x14ac:dyDescent="0.25">
      <c r="A562" s="176"/>
      <c r="B562" s="238"/>
      <c r="C562" s="20"/>
      <c r="D562" s="243"/>
      <c r="E562" s="1327"/>
      <c r="F562" s="298"/>
      <c r="G562" s="1845"/>
      <c r="H562" s="238"/>
      <c r="I562" s="201"/>
      <c r="K562" s="12"/>
      <c r="N562" s="20"/>
      <c r="O562" s="12"/>
      <c r="Q562" s="12"/>
      <c r="R562" s="12"/>
    </row>
    <row r="563" spans="1:18" s="13" customFormat="1" x14ac:dyDescent="0.25">
      <c r="A563" s="176"/>
      <c r="B563" s="238"/>
      <c r="C563" s="20"/>
      <c r="D563" s="243"/>
      <c r="E563" s="1327"/>
      <c r="F563" s="298"/>
      <c r="G563" s="1845"/>
      <c r="H563" s="238"/>
      <c r="I563" s="201"/>
      <c r="K563" s="12"/>
      <c r="N563" s="20"/>
      <c r="O563" s="12"/>
      <c r="Q563" s="12"/>
      <c r="R563" s="12"/>
    </row>
    <row r="564" spans="1:18" s="13" customFormat="1" x14ac:dyDescent="0.25">
      <c r="A564" s="176"/>
      <c r="B564" s="238"/>
      <c r="C564" s="20"/>
      <c r="D564" s="243"/>
      <c r="E564" s="1327"/>
      <c r="F564" s="298"/>
      <c r="G564" s="1845"/>
      <c r="H564" s="238"/>
      <c r="I564" s="201"/>
      <c r="K564" s="12"/>
      <c r="N564" s="20"/>
      <c r="O564" s="12"/>
      <c r="Q564" s="12"/>
      <c r="R564" s="12"/>
    </row>
    <row r="565" spans="1:18" s="13" customFormat="1" x14ac:dyDescent="0.25">
      <c r="A565" s="176"/>
      <c r="B565" s="238"/>
      <c r="C565" s="20"/>
      <c r="D565" s="243"/>
      <c r="E565" s="1327"/>
      <c r="F565" s="298"/>
      <c r="G565" s="1845"/>
      <c r="H565" s="238"/>
      <c r="I565" s="201"/>
      <c r="K565" s="12"/>
      <c r="N565" s="20"/>
      <c r="O565" s="12"/>
      <c r="Q565" s="12"/>
      <c r="R565" s="12"/>
    </row>
    <row r="566" spans="1:18" s="13" customFormat="1" x14ac:dyDescent="0.25">
      <c r="A566" s="176"/>
      <c r="B566" s="238"/>
      <c r="C566" s="20"/>
      <c r="D566" s="243"/>
      <c r="E566" s="1327"/>
      <c r="F566" s="298"/>
      <c r="G566" s="1845"/>
      <c r="H566" s="238"/>
      <c r="I566" s="201"/>
      <c r="K566" s="12"/>
      <c r="N566" s="20"/>
      <c r="O566" s="12"/>
      <c r="Q566" s="12"/>
      <c r="R566" s="12"/>
    </row>
    <row r="567" spans="1:18" s="13" customFormat="1" x14ac:dyDescent="0.25">
      <c r="A567" s="176"/>
      <c r="B567" s="238"/>
      <c r="C567" s="20"/>
      <c r="D567" s="243"/>
      <c r="E567" s="1327"/>
      <c r="F567" s="298"/>
      <c r="G567" s="1845"/>
      <c r="H567" s="238"/>
      <c r="I567" s="201"/>
      <c r="K567" s="12"/>
      <c r="N567" s="20"/>
      <c r="O567" s="12"/>
      <c r="Q567" s="12"/>
      <c r="R567" s="12"/>
    </row>
    <row r="568" spans="1:18" s="13" customFormat="1" x14ac:dyDescent="0.25">
      <c r="A568" s="176"/>
      <c r="B568" s="238"/>
      <c r="C568" s="20"/>
      <c r="D568" s="243"/>
      <c r="E568" s="1327"/>
      <c r="F568" s="298"/>
      <c r="G568" s="1845"/>
      <c r="H568" s="238"/>
      <c r="I568" s="201"/>
      <c r="K568" s="12"/>
      <c r="N568" s="20"/>
      <c r="O568" s="12"/>
      <c r="Q568" s="12"/>
      <c r="R568" s="12"/>
    </row>
    <row r="569" spans="1:18" s="13" customFormat="1" x14ac:dyDescent="0.25">
      <c r="A569" s="176"/>
      <c r="B569" s="238"/>
      <c r="C569" s="20"/>
      <c r="D569" s="243"/>
      <c r="E569" s="1327"/>
      <c r="F569" s="298"/>
      <c r="G569" s="1845"/>
      <c r="H569" s="238"/>
      <c r="I569" s="201"/>
      <c r="K569" s="12"/>
      <c r="N569" s="20"/>
      <c r="O569" s="12"/>
      <c r="Q569" s="12"/>
      <c r="R569" s="12"/>
    </row>
    <row r="570" spans="1:18" s="13" customFormat="1" x14ac:dyDescent="0.25">
      <c r="A570" s="176"/>
      <c r="B570" s="238"/>
      <c r="C570" s="20"/>
      <c r="D570" s="243"/>
      <c r="E570" s="1327"/>
      <c r="F570" s="298"/>
      <c r="G570" s="1845"/>
      <c r="H570" s="238"/>
      <c r="I570" s="201"/>
      <c r="K570" s="12"/>
      <c r="N570" s="20"/>
      <c r="O570" s="12"/>
      <c r="Q570" s="12"/>
      <c r="R570" s="12"/>
    </row>
    <row r="571" spans="1:18" s="13" customFormat="1" x14ac:dyDescent="0.25">
      <c r="A571" s="176"/>
      <c r="B571" s="238"/>
      <c r="C571" s="20"/>
      <c r="D571" s="243"/>
      <c r="E571" s="1327"/>
      <c r="F571" s="298"/>
      <c r="G571" s="1845"/>
      <c r="H571" s="238"/>
      <c r="I571" s="201"/>
      <c r="K571" s="12"/>
      <c r="N571" s="20"/>
      <c r="O571" s="12"/>
      <c r="Q571" s="12"/>
      <c r="R571" s="12"/>
    </row>
    <row r="572" spans="1:18" s="13" customFormat="1" x14ac:dyDescent="0.25">
      <c r="A572" s="176"/>
      <c r="B572" s="238"/>
      <c r="C572" s="20"/>
      <c r="D572" s="243"/>
      <c r="E572" s="1327"/>
      <c r="F572" s="298"/>
      <c r="G572" s="1845"/>
      <c r="H572" s="238"/>
      <c r="I572" s="201"/>
      <c r="K572" s="12"/>
      <c r="N572" s="20"/>
      <c r="O572" s="12"/>
      <c r="Q572" s="12"/>
      <c r="R572" s="12"/>
    </row>
    <row r="573" spans="1:18" s="13" customFormat="1" x14ac:dyDescent="0.25">
      <c r="A573" s="176"/>
      <c r="B573" s="238"/>
      <c r="C573" s="20"/>
      <c r="D573" s="243"/>
      <c r="E573" s="1327"/>
      <c r="F573" s="298"/>
      <c r="G573" s="1845"/>
      <c r="H573" s="238"/>
      <c r="I573" s="201"/>
      <c r="K573" s="12"/>
      <c r="N573" s="20"/>
      <c r="O573" s="12"/>
      <c r="Q573" s="12"/>
      <c r="R573" s="12"/>
    </row>
    <row r="574" spans="1:18" s="13" customFormat="1" x14ac:dyDescent="0.25">
      <c r="A574" s="176"/>
      <c r="B574" s="238"/>
      <c r="C574" s="20"/>
      <c r="D574" s="243"/>
      <c r="E574" s="1327"/>
      <c r="F574" s="298"/>
      <c r="G574" s="1845"/>
      <c r="H574" s="238"/>
      <c r="I574" s="201"/>
      <c r="K574" s="12"/>
      <c r="N574" s="20"/>
      <c r="O574" s="12"/>
      <c r="Q574" s="12"/>
      <c r="R574" s="12"/>
    </row>
    <row r="575" spans="1:18" s="13" customFormat="1" x14ac:dyDescent="0.25">
      <c r="A575" s="176"/>
      <c r="B575" s="238"/>
      <c r="C575" s="20"/>
      <c r="D575" s="243"/>
      <c r="E575" s="1327"/>
      <c r="F575" s="298"/>
      <c r="G575" s="1845"/>
      <c r="H575" s="238"/>
      <c r="I575" s="201"/>
      <c r="K575" s="12"/>
      <c r="N575" s="20"/>
      <c r="O575" s="12"/>
      <c r="Q575" s="12"/>
      <c r="R575" s="12"/>
    </row>
    <row r="576" spans="1:18" s="13" customFormat="1" x14ac:dyDescent="0.25">
      <c r="A576" s="176"/>
      <c r="B576" s="238"/>
      <c r="C576" s="20"/>
      <c r="D576" s="243"/>
      <c r="E576" s="1327"/>
      <c r="F576" s="298"/>
      <c r="G576" s="1845"/>
      <c r="H576" s="238"/>
      <c r="I576" s="201"/>
      <c r="K576" s="12"/>
      <c r="N576" s="20"/>
      <c r="O576" s="12"/>
      <c r="Q576" s="12"/>
      <c r="R576" s="12"/>
    </row>
    <row r="577" spans="1:18" s="13" customFormat="1" x14ac:dyDescent="0.25">
      <c r="A577" s="176"/>
      <c r="B577" s="238"/>
      <c r="C577" s="20"/>
      <c r="D577" s="243"/>
      <c r="E577" s="1327"/>
      <c r="F577" s="298"/>
      <c r="G577" s="1845"/>
      <c r="H577" s="238"/>
      <c r="I577" s="201"/>
      <c r="K577" s="12"/>
      <c r="N577" s="20"/>
      <c r="O577" s="12"/>
      <c r="Q577" s="12"/>
      <c r="R577" s="12"/>
    </row>
    <row r="578" spans="1:18" s="13" customFormat="1" x14ac:dyDescent="0.25">
      <c r="A578" s="176"/>
      <c r="B578" s="238"/>
      <c r="C578" s="20"/>
      <c r="D578" s="243"/>
      <c r="E578" s="1327"/>
      <c r="F578" s="298"/>
      <c r="G578" s="1845"/>
      <c r="H578" s="238"/>
      <c r="I578" s="201"/>
      <c r="K578" s="12"/>
      <c r="N578" s="20"/>
      <c r="O578" s="12"/>
      <c r="Q578" s="12"/>
      <c r="R578" s="12"/>
    </row>
    <row r="579" spans="1:18" s="13" customFormat="1" x14ac:dyDescent="0.25">
      <c r="A579" s="176"/>
      <c r="B579" s="238"/>
      <c r="C579" s="20"/>
      <c r="D579" s="243"/>
      <c r="E579" s="1327"/>
      <c r="F579" s="298"/>
      <c r="G579" s="1845"/>
      <c r="H579" s="238"/>
      <c r="I579" s="201"/>
      <c r="K579" s="12"/>
      <c r="N579" s="20"/>
      <c r="O579" s="12"/>
      <c r="Q579" s="12"/>
      <c r="R579" s="12"/>
    </row>
    <row r="580" spans="1:18" s="13" customFormat="1" x14ac:dyDescent="0.25">
      <c r="A580" s="176"/>
      <c r="B580" s="238"/>
      <c r="C580" s="20"/>
      <c r="D580" s="243"/>
      <c r="E580" s="1327"/>
      <c r="F580" s="298"/>
      <c r="G580" s="1845"/>
      <c r="H580" s="238"/>
      <c r="I580" s="201"/>
      <c r="K580" s="12"/>
      <c r="N580" s="20"/>
      <c r="O580" s="12"/>
      <c r="Q580" s="12"/>
      <c r="R580" s="12"/>
    </row>
    <row r="581" spans="1:18" s="13" customFormat="1" x14ac:dyDescent="0.25">
      <c r="A581" s="176"/>
      <c r="B581" s="238"/>
      <c r="C581" s="20"/>
      <c r="D581" s="243"/>
      <c r="E581" s="1327"/>
      <c r="F581" s="298"/>
      <c r="G581" s="1845"/>
      <c r="H581" s="238"/>
      <c r="I581" s="201"/>
      <c r="K581" s="12"/>
      <c r="N581" s="20"/>
      <c r="O581" s="12"/>
      <c r="Q581" s="12"/>
      <c r="R581" s="12"/>
    </row>
    <row r="582" spans="1:18" s="13" customFormat="1" x14ac:dyDescent="0.25">
      <c r="A582" s="176"/>
      <c r="B582" s="238"/>
      <c r="C582" s="20"/>
      <c r="D582" s="243"/>
      <c r="E582" s="1327"/>
      <c r="F582" s="298"/>
      <c r="G582" s="1845"/>
      <c r="H582" s="238"/>
      <c r="I582" s="201"/>
      <c r="K582" s="12"/>
      <c r="N582" s="20"/>
      <c r="O582" s="12"/>
      <c r="Q582" s="12"/>
      <c r="R582" s="12"/>
    </row>
    <row r="583" spans="1:18" s="13" customFormat="1" x14ac:dyDescent="0.25">
      <c r="A583" s="176"/>
      <c r="B583" s="238"/>
      <c r="C583" s="20"/>
      <c r="D583" s="243"/>
      <c r="E583" s="1327"/>
      <c r="F583" s="298"/>
      <c r="G583" s="1845"/>
      <c r="H583" s="238"/>
      <c r="I583" s="201"/>
      <c r="K583" s="12"/>
      <c r="N583" s="20"/>
      <c r="O583" s="12"/>
      <c r="Q583" s="12"/>
      <c r="R583" s="12"/>
    </row>
    <row r="584" spans="1:18" s="13" customFormat="1" x14ac:dyDescent="0.25">
      <c r="A584" s="176"/>
      <c r="B584" s="238"/>
      <c r="C584" s="20"/>
      <c r="D584" s="243"/>
      <c r="E584" s="1327"/>
      <c r="F584" s="298"/>
      <c r="G584" s="1845"/>
      <c r="H584" s="238"/>
      <c r="I584" s="201"/>
      <c r="K584" s="12"/>
      <c r="N584" s="20"/>
      <c r="O584" s="12"/>
      <c r="Q584" s="12"/>
      <c r="R584" s="12"/>
    </row>
    <row r="585" spans="1:18" s="13" customFormat="1" x14ac:dyDescent="0.25">
      <c r="A585" s="176"/>
      <c r="B585" s="238"/>
      <c r="C585" s="20"/>
      <c r="D585" s="243"/>
      <c r="E585" s="1327"/>
      <c r="F585" s="298"/>
      <c r="G585" s="1845"/>
      <c r="H585" s="238"/>
      <c r="I585" s="201"/>
      <c r="K585" s="12"/>
      <c r="N585" s="20"/>
      <c r="O585" s="12"/>
      <c r="Q585" s="12"/>
      <c r="R585" s="12"/>
    </row>
    <row r="586" spans="1:18" s="13" customFormat="1" x14ac:dyDescent="0.25">
      <c r="A586" s="176"/>
      <c r="B586" s="238"/>
      <c r="C586" s="20"/>
      <c r="D586" s="243"/>
      <c r="E586" s="1327"/>
      <c r="F586" s="298"/>
      <c r="G586" s="1845"/>
      <c r="H586" s="238"/>
      <c r="I586" s="201"/>
      <c r="K586" s="12"/>
      <c r="N586" s="20"/>
      <c r="O586" s="12"/>
      <c r="Q586" s="12"/>
      <c r="R586" s="12"/>
    </row>
    <row r="587" spans="1:18" s="13" customFormat="1" x14ac:dyDescent="0.25">
      <c r="A587" s="176"/>
      <c r="B587" s="238"/>
      <c r="C587" s="20"/>
      <c r="D587" s="243"/>
      <c r="E587" s="1327"/>
      <c r="F587" s="298"/>
      <c r="G587" s="1845"/>
      <c r="H587" s="238"/>
      <c r="I587" s="201"/>
      <c r="K587" s="12"/>
      <c r="N587" s="20"/>
      <c r="O587" s="12"/>
      <c r="Q587" s="12"/>
      <c r="R587" s="12"/>
    </row>
    <row r="588" spans="1:18" s="13" customFormat="1" x14ac:dyDescent="0.25">
      <c r="A588" s="176"/>
      <c r="B588" s="238"/>
      <c r="C588" s="20"/>
      <c r="D588" s="243"/>
      <c r="E588" s="1327"/>
      <c r="F588" s="298"/>
      <c r="G588" s="1845"/>
      <c r="H588" s="238"/>
      <c r="I588" s="201"/>
      <c r="K588" s="12"/>
      <c r="N588" s="20"/>
      <c r="O588" s="12"/>
      <c r="Q588" s="12"/>
      <c r="R588" s="12"/>
    </row>
    <row r="589" spans="1:18" s="13" customFormat="1" x14ac:dyDescent="0.25">
      <c r="A589" s="176"/>
      <c r="B589" s="238"/>
      <c r="C589" s="20"/>
      <c r="D589" s="243"/>
      <c r="E589" s="1327"/>
      <c r="F589" s="298"/>
      <c r="G589" s="1845"/>
      <c r="H589" s="238"/>
      <c r="I589" s="201"/>
      <c r="K589" s="12"/>
      <c r="N589" s="20"/>
      <c r="O589" s="12"/>
      <c r="Q589" s="12"/>
      <c r="R589" s="12"/>
    </row>
    <row r="590" spans="1:18" s="13" customFormat="1" x14ac:dyDescent="0.25">
      <c r="A590" s="176"/>
      <c r="B590" s="238"/>
      <c r="C590" s="20"/>
      <c r="D590" s="243"/>
      <c r="E590" s="1327"/>
      <c r="F590" s="298"/>
      <c r="G590" s="1845"/>
      <c r="H590" s="238"/>
      <c r="I590" s="201"/>
      <c r="K590" s="12"/>
      <c r="N590" s="20"/>
      <c r="O590" s="12"/>
      <c r="Q590" s="12"/>
      <c r="R590" s="12"/>
    </row>
    <row r="591" spans="1:18" s="13" customFormat="1" x14ac:dyDescent="0.25">
      <c r="A591" s="176"/>
      <c r="B591" s="238"/>
      <c r="C591" s="20"/>
      <c r="D591" s="243"/>
      <c r="E591" s="1327"/>
      <c r="F591" s="298"/>
      <c r="G591" s="1845"/>
      <c r="H591" s="238"/>
      <c r="I591" s="201"/>
      <c r="K591" s="12"/>
      <c r="N591" s="20"/>
      <c r="O591" s="12"/>
      <c r="Q591" s="12"/>
      <c r="R591" s="12"/>
    </row>
    <row r="592" spans="1:18" s="13" customFormat="1" x14ac:dyDescent="0.25">
      <c r="A592" s="176"/>
      <c r="B592" s="238"/>
      <c r="C592" s="20"/>
      <c r="D592" s="243"/>
      <c r="E592" s="1327"/>
      <c r="F592" s="298"/>
      <c r="G592" s="1845"/>
      <c r="H592" s="238"/>
      <c r="I592" s="201"/>
      <c r="K592" s="12"/>
      <c r="N592" s="20"/>
      <c r="O592" s="12"/>
      <c r="Q592" s="12"/>
      <c r="R592" s="12"/>
    </row>
    <row r="593" spans="1:18" s="13" customFormat="1" x14ac:dyDescent="0.25">
      <c r="A593" s="176"/>
      <c r="B593" s="238"/>
      <c r="C593" s="20"/>
      <c r="D593" s="243"/>
      <c r="E593" s="1327"/>
      <c r="F593" s="298"/>
      <c r="G593" s="1845"/>
      <c r="H593" s="238"/>
      <c r="I593" s="201"/>
      <c r="K593" s="12"/>
      <c r="N593" s="20"/>
      <c r="O593" s="12"/>
      <c r="Q593" s="12"/>
      <c r="R593" s="12"/>
    </row>
    <row r="594" spans="1:18" s="13" customFormat="1" x14ac:dyDescent="0.25">
      <c r="A594" s="176"/>
      <c r="B594" s="238"/>
      <c r="C594" s="20"/>
      <c r="D594" s="243"/>
      <c r="E594" s="1327"/>
      <c r="F594" s="298"/>
      <c r="G594" s="1845"/>
      <c r="H594" s="238"/>
      <c r="I594" s="201"/>
      <c r="K594" s="12"/>
      <c r="N594" s="20"/>
      <c r="O594" s="12"/>
      <c r="Q594" s="12"/>
      <c r="R594" s="12"/>
    </row>
    <row r="595" spans="1:18" s="13" customFormat="1" x14ac:dyDescent="0.25">
      <c r="A595" s="176"/>
      <c r="B595" s="238"/>
      <c r="C595" s="20"/>
      <c r="D595" s="243"/>
      <c r="E595" s="1327"/>
      <c r="F595" s="298"/>
      <c r="G595" s="1845"/>
      <c r="H595" s="238"/>
      <c r="I595" s="201"/>
      <c r="K595" s="12"/>
      <c r="N595" s="20"/>
      <c r="O595" s="12"/>
      <c r="Q595" s="12"/>
      <c r="R595" s="12"/>
    </row>
    <row r="596" spans="1:18" s="13" customFormat="1" x14ac:dyDescent="0.25">
      <c r="A596" s="176"/>
      <c r="B596" s="238"/>
      <c r="C596" s="20"/>
      <c r="D596" s="243"/>
      <c r="E596" s="1327"/>
      <c r="F596" s="298"/>
      <c r="G596" s="1845"/>
      <c r="H596" s="238"/>
      <c r="I596" s="201"/>
      <c r="K596" s="12"/>
      <c r="N596" s="20"/>
      <c r="O596" s="12"/>
      <c r="Q596" s="12"/>
      <c r="R596" s="12"/>
    </row>
    <row r="597" spans="1:18" s="13" customFormat="1" x14ac:dyDescent="0.25">
      <c r="A597" s="176"/>
      <c r="B597" s="238"/>
      <c r="C597" s="20"/>
      <c r="D597" s="243"/>
      <c r="E597" s="1327"/>
      <c r="F597" s="298"/>
      <c r="G597" s="1845"/>
      <c r="H597" s="238"/>
      <c r="I597" s="201"/>
      <c r="K597" s="12"/>
      <c r="N597" s="20"/>
      <c r="O597" s="12"/>
      <c r="Q597" s="12"/>
      <c r="R597" s="12"/>
    </row>
    <row r="598" spans="1:18" s="13" customFormat="1" x14ac:dyDescent="0.25">
      <c r="A598" s="176"/>
      <c r="B598" s="238"/>
      <c r="C598" s="20"/>
      <c r="D598" s="243"/>
      <c r="E598" s="1327"/>
      <c r="F598" s="298"/>
      <c r="G598" s="1845"/>
      <c r="H598" s="238"/>
      <c r="I598" s="201"/>
      <c r="K598" s="12"/>
      <c r="N598" s="20"/>
      <c r="O598" s="12"/>
      <c r="Q598" s="12"/>
      <c r="R598" s="12"/>
    </row>
    <row r="599" spans="1:18" s="13" customFormat="1" x14ac:dyDescent="0.25">
      <c r="A599" s="176"/>
      <c r="B599" s="238"/>
      <c r="C599" s="20"/>
      <c r="D599" s="243"/>
      <c r="E599" s="1327"/>
      <c r="F599" s="298"/>
      <c r="G599" s="1845"/>
      <c r="H599" s="238"/>
      <c r="I599" s="201"/>
      <c r="K599" s="12"/>
      <c r="N599" s="20"/>
      <c r="O599" s="12"/>
      <c r="Q599" s="12"/>
      <c r="R599" s="12"/>
    </row>
    <row r="600" spans="1:18" s="13" customFormat="1" x14ac:dyDescent="0.25">
      <c r="A600" s="176"/>
      <c r="B600" s="238"/>
      <c r="C600" s="20"/>
      <c r="D600" s="243"/>
      <c r="E600" s="1327"/>
      <c r="F600" s="298"/>
      <c r="G600" s="1845"/>
      <c r="H600" s="238"/>
      <c r="I600" s="201"/>
      <c r="K600" s="12"/>
      <c r="N600" s="20"/>
      <c r="O600" s="12"/>
      <c r="Q600" s="12"/>
      <c r="R600" s="12"/>
    </row>
    <row r="601" spans="1:18" s="13" customFormat="1" x14ac:dyDescent="0.25">
      <c r="A601" s="176"/>
      <c r="B601" s="238"/>
      <c r="C601" s="20"/>
      <c r="D601" s="243"/>
      <c r="E601" s="1327"/>
      <c r="F601" s="298"/>
      <c r="G601" s="1845"/>
      <c r="H601" s="238"/>
      <c r="I601" s="201"/>
      <c r="K601" s="12"/>
      <c r="N601" s="20"/>
      <c r="O601" s="12"/>
      <c r="Q601" s="12"/>
      <c r="R601" s="12"/>
    </row>
    <row r="602" spans="1:18" s="13" customFormat="1" x14ac:dyDescent="0.25">
      <c r="A602" s="176"/>
      <c r="B602" s="238"/>
      <c r="C602" s="20"/>
      <c r="D602" s="243"/>
      <c r="E602" s="1327"/>
      <c r="F602" s="298"/>
      <c r="G602" s="1845"/>
      <c r="H602" s="238"/>
      <c r="I602" s="201"/>
      <c r="K602" s="12"/>
      <c r="N602" s="20"/>
      <c r="O602" s="12"/>
      <c r="Q602" s="12"/>
      <c r="R602" s="12"/>
    </row>
    <row r="603" spans="1:18" s="13" customFormat="1" x14ac:dyDescent="0.25">
      <c r="A603" s="176"/>
      <c r="B603" s="238"/>
      <c r="C603" s="20"/>
      <c r="D603" s="243"/>
      <c r="E603" s="1327"/>
      <c r="F603" s="298"/>
      <c r="G603" s="1845"/>
      <c r="H603" s="238"/>
      <c r="I603" s="201"/>
      <c r="K603" s="12"/>
      <c r="N603" s="20"/>
      <c r="O603" s="12"/>
      <c r="Q603" s="12"/>
      <c r="R603" s="12"/>
    </row>
    <row r="604" spans="1:18" s="13" customFormat="1" x14ac:dyDescent="0.25">
      <c r="A604" s="176"/>
      <c r="B604" s="238"/>
      <c r="C604" s="20"/>
      <c r="D604" s="243"/>
      <c r="E604" s="1327"/>
      <c r="F604" s="298"/>
      <c r="G604" s="1845"/>
      <c r="H604" s="238"/>
      <c r="I604" s="201"/>
      <c r="K604" s="12"/>
      <c r="N604" s="20"/>
      <c r="O604" s="12"/>
      <c r="Q604" s="12"/>
      <c r="R604" s="12"/>
    </row>
    <row r="605" spans="1:18" s="13" customFormat="1" x14ac:dyDescent="0.25">
      <c r="A605" s="176"/>
      <c r="B605" s="238"/>
      <c r="C605" s="20"/>
      <c r="D605" s="243"/>
      <c r="E605" s="1327"/>
      <c r="F605" s="298"/>
      <c r="G605" s="1845"/>
      <c r="H605" s="238"/>
      <c r="I605" s="201"/>
      <c r="K605" s="12"/>
      <c r="N605" s="20"/>
      <c r="O605" s="12"/>
      <c r="Q605" s="12"/>
      <c r="R605" s="12"/>
    </row>
    <row r="606" spans="1:18" s="13" customFormat="1" x14ac:dyDescent="0.25">
      <c r="A606" s="176"/>
      <c r="B606" s="238"/>
      <c r="C606" s="20"/>
      <c r="D606" s="243"/>
      <c r="E606" s="1327"/>
      <c r="F606" s="298"/>
      <c r="G606" s="1845"/>
      <c r="H606" s="238"/>
      <c r="I606" s="201"/>
      <c r="K606" s="12"/>
      <c r="N606" s="20"/>
      <c r="O606" s="12"/>
      <c r="Q606" s="12"/>
      <c r="R606" s="12"/>
    </row>
    <row r="607" spans="1:18" s="13" customFormat="1" x14ac:dyDescent="0.25">
      <c r="A607" s="176"/>
      <c r="B607" s="238"/>
      <c r="C607" s="20"/>
      <c r="D607" s="243"/>
      <c r="E607" s="1327"/>
      <c r="F607" s="298"/>
      <c r="G607" s="1845"/>
      <c r="H607" s="238"/>
      <c r="I607" s="201"/>
      <c r="K607" s="12"/>
      <c r="N607" s="20"/>
      <c r="O607" s="12"/>
      <c r="Q607" s="12"/>
      <c r="R607" s="12"/>
    </row>
    <row r="608" spans="1:18" s="13" customFormat="1" x14ac:dyDescent="0.25">
      <c r="A608" s="176"/>
      <c r="B608" s="238"/>
      <c r="C608" s="20"/>
      <c r="D608" s="243"/>
      <c r="E608" s="1327"/>
      <c r="F608" s="298"/>
      <c r="G608" s="1845"/>
      <c r="H608" s="238"/>
      <c r="I608" s="201"/>
      <c r="K608" s="12"/>
      <c r="N608" s="20"/>
      <c r="O608" s="12"/>
      <c r="Q608" s="12"/>
      <c r="R608" s="12"/>
    </row>
    <row r="609" spans="1:18" s="13" customFormat="1" x14ac:dyDescent="0.25">
      <c r="A609" s="176"/>
      <c r="B609" s="238"/>
      <c r="C609" s="20"/>
      <c r="D609" s="243"/>
      <c r="E609" s="1327"/>
      <c r="F609" s="299"/>
      <c r="G609" s="1845"/>
      <c r="H609" s="238"/>
      <c r="I609" s="201"/>
      <c r="K609" s="12"/>
      <c r="N609" s="20"/>
      <c r="O609" s="12"/>
      <c r="Q609" s="12"/>
      <c r="R609" s="12"/>
    </row>
    <row r="610" spans="1:18" s="13" customFormat="1" x14ac:dyDescent="0.25">
      <c r="A610" s="176"/>
      <c r="B610" s="238"/>
      <c r="C610" s="20"/>
      <c r="D610" s="243"/>
      <c r="E610" s="1327"/>
      <c r="F610" s="299"/>
      <c r="G610" s="1845"/>
      <c r="H610" s="238"/>
      <c r="I610" s="201"/>
      <c r="K610" s="12"/>
      <c r="N610" s="20"/>
      <c r="O610" s="12"/>
      <c r="Q610" s="12"/>
      <c r="R610" s="12"/>
    </row>
    <row r="611" spans="1:18" s="13" customFormat="1" x14ac:dyDescent="0.25">
      <c r="A611" s="176"/>
      <c r="B611" s="238"/>
      <c r="C611" s="20"/>
      <c r="D611" s="243"/>
      <c r="E611" s="1327"/>
      <c r="F611" s="299"/>
      <c r="G611" s="1845"/>
      <c r="H611" s="238"/>
      <c r="I611" s="201"/>
      <c r="K611" s="12"/>
      <c r="N611" s="20"/>
      <c r="O611" s="12"/>
      <c r="Q611" s="12"/>
      <c r="R611" s="12"/>
    </row>
    <row r="612" spans="1:18" s="13" customFormat="1" x14ac:dyDescent="0.25">
      <c r="A612" s="176"/>
      <c r="B612" s="238"/>
      <c r="C612" s="20"/>
      <c r="D612" s="243"/>
      <c r="E612" s="1327"/>
      <c r="F612" s="299"/>
      <c r="G612" s="1845"/>
      <c r="H612" s="238"/>
      <c r="I612" s="201"/>
      <c r="K612" s="12"/>
      <c r="N612" s="20"/>
      <c r="O612" s="12"/>
      <c r="Q612" s="12"/>
      <c r="R612" s="12"/>
    </row>
    <row r="613" spans="1:18" s="13" customFormat="1" x14ac:dyDescent="0.25">
      <c r="A613" s="176"/>
      <c r="B613" s="238"/>
      <c r="C613" s="20"/>
      <c r="D613" s="243"/>
      <c r="E613" s="1327"/>
      <c r="F613" s="299"/>
      <c r="G613" s="1845"/>
      <c r="H613" s="238"/>
      <c r="I613" s="201"/>
      <c r="K613" s="12"/>
      <c r="N613" s="20"/>
      <c r="O613" s="12"/>
      <c r="Q613" s="12"/>
      <c r="R613" s="12"/>
    </row>
    <row r="614" spans="1:18" s="13" customFormat="1" x14ac:dyDescent="0.25">
      <c r="A614" s="176"/>
      <c r="B614" s="238"/>
      <c r="C614" s="20"/>
      <c r="D614" s="243"/>
      <c r="E614" s="1327"/>
      <c r="F614" s="299"/>
      <c r="G614" s="1845"/>
      <c r="H614" s="238"/>
      <c r="I614" s="201"/>
      <c r="K614" s="12"/>
      <c r="N614" s="20"/>
      <c r="O614" s="12"/>
      <c r="Q614" s="12"/>
      <c r="R614" s="12"/>
    </row>
    <row r="615" spans="1:18" s="13" customFormat="1" x14ac:dyDescent="0.25">
      <c r="A615" s="176"/>
      <c r="B615" s="238"/>
      <c r="C615" s="20"/>
      <c r="D615" s="243"/>
      <c r="E615" s="1327"/>
      <c r="F615" s="299"/>
      <c r="G615" s="1845"/>
      <c r="H615" s="238"/>
      <c r="I615" s="201"/>
      <c r="K615" s="12"/>
      <c r="N615" s="20"/>
      <c r="O615" s="12"/>
      <c r="Q615" s="12"/>
      <c r="R615" s="12"/>
    </row>
    <row r="616" spans="1:18" s="13" customFormat="1" x14ac:dyDescent="0.25">
      <c r="A616" s="176"/>
      <c r="B616" s="238"/>
      <c r="C616" s="20"/>
      <c r="D616" s="243"/>
      <c r="E616" s="1327"/>
      <c r="F616" s="299"/>
      <c r="G616" s="1845"/>
      <c r="H616" s="238"/>
      <c r="I616" s="201"/>
      <c r="K616" s="12"/>
      <c r="N616" s="20"/>
      <c r="O616" s="12"/>
      <c r="Q616" s="12"/>
      <c r="R616" s="12"/>
    </row>
    <row r="617" spans="1:18" s="13" customFormat="1" x14ac:dyDescent="0.25">
      <c r="A617" s="176"/>
      <c r="B617" s="238"/>
      <c r="C617" s="20"/>
      <c r="D617" s="243"/>
      <c r="E617" s="1327"/>
      <c r="F617" s="299"/>
      <c r="G617" s="1845"/>
      <c r="H617" s="238"/>
      <c r="I617" s="201"/>
      <c r="K617" s="12"/>
      <c r="N617" s="20"/>
      <c r="O617" s="12"/>
      <c r="Q617" s="12"/>
      <c r="R617" s="12"/>
    </row>
    <row r="618" spans="1:18" s="13" customFormat="1" x14ac:dyDescent="0.25">
      <c r="A618" s="176"/>
      <c r="B618" s="238"/>
      <c r="C618" s="20"/>
      <c r="D618" s="243"/>
      <c r="E618" s="1327"/>
      <c r="F618" s="299"/>
      <c r="G618" s="1845"/>
      <c r="H618" s="238"/>
      <c r="I618" s="201"/>
      <c r="K618" s="12"/>
      <c r="N618" s="20"/>
      <c r="O618" s="12"/>
      <c r="Q618" s="12"/>
      <c r="R618" s="12"/>
    </row>
    <row r="619" spans="1:18" s="13" customFormat="1" x14ac:dyDescent="0.25">
      <c r="A619" s="176"/>
      <c r="B619" s="238"/>
      <c r="C619" s="20"/>
      <c r="D619" s="243"/>
      <c r="E619" s="1327"/>
      <c r="F619" s="299"/>
      <c r="G619" s="1845"/>
      <c r="H619" s="238"/>
      <c r="I619" s="201"/>
      <c r="K619" s="12"/>
      <c r="N619" s="20"/>
      <c r="O619" s="12"/>
      <c r="Q619" s="12"/>
      <c r="R619" s="12"/>
    </row>
    <row r="620" spans="1:18" s="13" customFormat="1" x14ac:dyDescent="0.25">
      <c r="A620" s="176"/>
      <c r="B620" s="238"/>
      <c r="C620" s="20"/>
      <c r="D620" s="243"/>
      <c r="E620" s="1327"/>
      <c r="F620" s="299"/>
      <c r="G620" s="1845"/>
      <c r="H620" s="238"/>
      <c r="I620" s="201"/>
      <c r="K620" s="12"/>
      <c r="N620" s="20"/>
      <c r="O620" s="12"/>
      <c r="Q620" s="12"/>
      <c r="R620" s="12"/>
    </row>
    <row r="621" spans="1:18" s="13" customFormat="1" x14ac:dyDescent="0.25">
      <c r="A621" s="176"/>
      <c r="B621" s="238"/>
      <c r="C621" s="20"/>
      <c r="D621" s="243"/>
      <c r="E621" s="1327"/>
      <c r="F621" s="299"/>
      <c r="G621" s="1845"/>
      <c r="H621" s="238"/>
      <c r="I621" s="201"/>
      <c r="K621" s="12"/>
      <c r="N621" s="20"/>
      <c r="O621" s="12"/>
      <c r="Q621" s="12"/>
      <c r="R621" s="12"/>
    </row>
    <row r="622" spans="1:18" s="13" customFormat="1" x14ac:dyDescent="0.25">
      <c r="A622" s="176"/>
      <c r="B622" s="238"/>
      <c r="C622" s="20"/>
      <c r="D622" s="243"/>
      <c r="E622" s="1327"/>
      <c r="F622" s="299"/>
      <c r="G622" s="1845"/>
      <c r="H622" s="238"/>
      <c r="I622" s="201"/>
      <c r="K622" s="12"/>
      <c r="N622" s="20"/>
      <c r="O622" s="12"/>
      <c r="Q622" s="12"/>
      <c r="R622" s="12"/>
    </row>
    <row r="623" spans="1:18" s="13" customFormat="1" x14ac:dyDescent="0.25">
      <c r="A623" s="176"/>
      <c r="B623" s="238"/>
      <c r="C623" s="20"/>
      <c r="D623" s="243"/>
      <c r="E623" s="1327"/>
      <c r="F623" s="299"/>
      <c r="G623" s="1845"/>
      <c r="H623" s="238"/>
      <c r="I623" s="201"/>
      <c r="K623" s="12"/>
      <c r="N623" s="20"/>
      <c r="O623" s="12"/>
      <c r="Q623" s="12"/>
      <c r="R623" s="12"/>
    </row>
    <row r="624" spans="1:18" s="13" customFormat="1" x14ac:dyDescent="0.25">
      <c r="A624" s="176"/>
      <c r="B624" s="238"/>
      <c r="C624" s="20"/>
      <c r="D624" s="243"/>
      <c r="E624" s="1327"/>
      <c r="F624" s="299"/>
      <c r="G624" s="1845"/>
      <c r="H624" s="238"/>
      <c r="I624" s="201"/>
      <c r="K624" s="12"/>
      <c r="N624" s="20"/>
      <c r="O624" s="12"/>
      <c r="Q624" s="12"/>
      <c r="R624" s="12"/>
    </row>
    <row r="625" spans="1:18" s="13" customFormat="1" x14ac:dyDescent="0.25">
      <c r="A625" s="176"/>
      <c r="B625" s="238"/>
      <c r="C625" s="20"/>
      <c r="D625" s="243"/>
      <c r="E625" s="1327"/>
      <c r="F625" s="299"/>
      <c r="G625" s="1845"/>
      <c r="H625" s="238"/>
      <c r="I625" s="201"/>
      <c r="K625" s="12"/>
      <c r="N625" s="20"/>
      <c r="O625" s="12"/>
      <c r="Q625" s="12"/>
      <c r="R625" s="12"/>
    </row>
    <row r="626" spans="1:18" s="13" customFormat="1" x14ac:dyDescent="0.25">
      <c r="A626" s="176"/>
      <c r="B626" s="238"/>
      <c r="C626" s="20"/>
      <c r="D626" s="243"/>
      <c r="E626" s="1327"/>
      <c r="F626" s="299"/>
      <c r="G626" s="1845"/>
      <c r="H626" s="238"/>
      <c r="I626" s="201"/>
      <c r="K626" s="12"/>
      <c r="N626" s="20"/>
      <c r="O626" s="12"/>
      <c r="Q626" s="12"/>
      <c r="R626" s="12"/>
    </row>
    <row r="627" spans="1:18" s="13" customFormat="1" x14ac:dyDescent="0.25">
      <c r="A627" s="176"/>
      <c r="B627" s="238"/>
      <c r="C627" s="20"/>
      <c r="D627" s="243"/>
      <c r="E627" s="1327"/>
      <c r="F627" s="299"/>
      <c r="G627" s="1845"/>
      <c r="H627" s="238"/>
      <c r="I627" s="201"/>
      <c r="K627" s="12"/>
      <c r="N627" s="20"/>
      <c r="O627" s="12"/>
      <c r="Q627" s="12"/>
      <c r="R627" s="12"/>
    </row>
    <row r="628" spans="1:18" s="13" customFormat="1" x14ac:dyDescent="0.25">
      <c r="A628" s="176"/>
      <c r="B628" s="238"/>
      <c r="C628" s="20"/>
      <c r="D628" s="243"/>
      <c r="E628" s="1327"/>
      <c r="F628" s="299"/>
      <c r="G628" s="1845"/>
      <c r="H628" s="238"/>
      <c r="I628" s="201"/>
      <c r="K628" s="12"/>
      <c r="N628" s="20"/>
      <c r="O628" s="12"/>
      <c r="Q628" s="12"/>
      <c r="R628" s="12"/>
    </row>
    <row r="629" spans="1:18" s="13" customFormat="1" x14ac:dyDescent="0.25">
      <c r="A629" s="176"/>
      <c r="B629" s="238"/>
      <c r="C629" s="20"/>
      <c r="D629" s="243"/>
      <c r="E629" s="1327"/>
      <c r="F629" s="299"/>
      <c r="G629" s="1845"/>
      <c r="H629" s="238"/>
      <c r="I629" s="201"/>
      <c r="K629" s="12"/>
      <c r="N629" s="20"/>
      <c r="O629" s="12"/>
      <c r="Q629" s="12"/>
      <c r="R629" s="12"/>
    </row>
    <row r="630" spans="1:18" s="13" customFormat="1" x14ac:dyDescent="0.25">
      <c r="A630" s="176"/>
      <c r="B630" s="238"/>
      <c r="C630" s="20"/>
      <c r="D630" s="243"/>
      <c r="E630" s="1327"/>
      <c r="F630" s="299"/>
      <c r="G630" s="1845"/>
      <c r="H630" s="238"/>
      <c r="I630" s="201"/>
      <c r="K630" s="12"/>
      <c r="N630" s="20"/>
      <c r="O630" s="12"/>
      <c r="Q630" s="12"/>
      <c r="R630" s="12"/>
    </row>
    <row r="631" spans="1:18" s="13" customFormat="1" x14ac:dyDescent="0.25">
      <c r="A631" s="176"/>
      <c r="B631" s="238"/>
      <c r="C631" s="20"/>
      <c r="D631" s="243"/>
      <c r="E631" s="1327"/>
      <c r="F631" s="299"/>
      <c r="G631" s="1845"/>
      <c r="H631" s="238"/>
      <c r="I631" s="201"/>
      <c r="K631" s="12"/>
      <c r="N631" s="20"/>
      <c r="O631" s="12"/>
      <c r="Q631" s="12"/>
      <c r="R631" s="12"/>
    </row>
    <row r="632" spans="1:18" s="13" customFormat="1" x14ac:dyDescent="0.25">
      <c r="A632" s="176"/>
      <c r="B632" s="238"/>
      <c r="C632" s="20"/>
      <c r="D632" s="243"/>
      <c r="E632" s="1327"/>
      <c r="F632" s="299"/>
      <c r="G632" s="1845"/>
      <c r="H632" s="238"/>
      <c r="I632" s="201"/>
      <c r="K632" s="12"/>
      <c r="N632" s="20"/>
      <c r="O632" s="12"/>
      <c r="Q632" s="12"/>
      <c r="R632" s="12"/>
    </row>
    <row r="633" spans="1:18" s="13" customFormat="1" x14ac:dyDescent="0.25">
      <c r="A633" s="176"/>
      <c r="B633" s="238"/>
      <c r="C633" s="20"/>
      <c r="D633" s="243"/>
      <c r="E633" s="1327"/>
      <c r="F633" s="299"/>
      <c r="G633" s="1845"/>
      <c r="H633" s="238"/>
      <c r="I633" s="201"/>
      <c r="K633" s="12"/>
      <c r="N633" s="20"/>
      <c r="O633" s="12"/>
      <c r="Q633" s="12"/>
      <c r="R633" s="12"/>
    </row>
    <row r="634" spans="1:18" s="13" customFormat="1" x14ac:dyDescent="0.25">
      <c r="A634" s="176"/>
      <c r="B634" s="238"/>
      <c r="C634" s="20"/>
      <c r="D634" s="243"/>
      <c r="E634" s="1327"/>
      <c r="F634" s="299"/>
      <c r="G634" s="1845"/>
      <c r="H634" s="238"/>
      <c r="I634" s="201"/>
      <c r="K634" s="12"/>
      <c r="N634" s="20"/>
      <c r="O634" s="12"/>
      <c r="Q634" s="12"/>
      <c r="R634" s="12"/>
    </row>
    <row r="635" spans="1:18" s="13" customFormat="1" x14ac:dyDescent="0.25">
      <c r="A635" s="176"/>
      <c r="B635" s="238"/>
      <c r="C635" s="20"/>
      <c r="D635" s="243"/>
      <c r="E635" s="1327"/>
      <c r="F635" s="299"/>
      <c r="G635" s="1845"/>
      <c r="H635" s="238"/>
      <c r="I635" s="201"/>
      <c r="K635" s="12"/>
      <c r="N635" s="20"/>
      <c r="O635" s="12"/>
      <c r="Q635" s="12"/>
      <c r="R635" s="12"/>
    </row>
    <row r="636" spans="1:18" s="13" customFormat="1" x14ac:dyDescent="0.25">
      <c r="A636" s="176"/>
      <c r="B636" s="238"/>
      <c r="C636" s="20"/>
      <c r="D636" s="243"/>
      <c r="E636" s="1327"/>
      <c r="F636" s="299"/>
      <c r="G636" s="1845"/>
      <c r="H636" s="238"/>
      <c r="I636" s="201"/>
      <c r="K636" s="12"/>
      <c r="N636" s="20"/>
      <c r="O636" s="12"/>
      <c r="Q636" s="12"/>
      <c r="R636" s="12"/>
    </row>
    <row r="637" spans="1:18" s="13" customFormat="1" x14ac:dyDescent="0.25">
      <c r="A637" s="176"/>
      <c r="B637" s="238"/>
      <c r="C637" s="20"/>
      <c r="D637" s="243"/>
      <c r="E637" s="1327"/>
      <c r="F637" s="299"/>
      <c r="G637" s="1845"/>
      <c r="H637" s="238"/>
      <c r="I637" s="201"/>
      <c r="K637" s="12"/>
      <c r="N637" s="20"/>
      <c r="O637" s="12"/>
      <c r="Q637" s="12"/>
      <c r="R637" s="12"/>
    </row>
    <row r="638" spans="1:18" s="13" customFormat="1" x14ac:dyDescent="0.25">
      <c r="A638" s="176"/>
      <c r="B638" s="238"/>
      <c r="C638" s="20"/>
      <c r="D638" s="243"/>
      <c r="E638" s="1327"/>
      <c r="F638" s="299"/>
      <c r="G638" s="1845"/>
      <c r="H638" s="238"/>
      <c r="I638" s="201"/>
      <c r="K638" s="12"/>
      <c r="N638" s="20"/>
      <c r="O638" s="12"/>
      <c r="Q638" s="12"/>
      <c r="R638" s="12"/>
    </row>
    <row r="639" spans="1:18" s="13" customFormat="1" x14ac:dyDescent="0.25">
      <c r="A639" s="176"/>
      <c r="B639" s="238"/>
      <c r="C639" s="20"/>
      <c r="D639" s="243"/>
      <c r="E639" s="1327"/>
      <c r="F639" s="299"/>
      <c r="G639" s="1845"/>
      <c r="H639" s="238"/>
      <c r="I639" s="201"/>
      <c r="K639" s="12"/>
      <c r="N639" s="20"/>
      <c r="O639" s="12"/>
      <c r="Q639" s="12"/>
      <c r="R639" s="12"/>
    </row>
    <row r="640" spans="1:18" s="13" customFormat="1" x14ac:dyDescent="0.25">
      <c r="A640" s="176"/>
      <c r="B640" s="238"/>
      <c r="C640" s="20"/>
      <c r="D640" s="243"/>
      <c r="E640" s="1327"/>
      <c r="F640" s="299"/>
      <c r="G640" s="1845"/>
      <c r="H640" s="238"/>
      <c r="I640" s="201"/>
      <c r="K640" s="12"/>
      <c r="N640" s="20"/>
      <c r="O640" s="12"/>
      <c r="Q640" s="12"/>
      <c r="R640" s="12"/>
    </row>
    <row r="641" spans="1:18" s="13" customFormat="1" x14ac:dyDescent="0.25">
      <c r="A641" s="176"/>
      <c r="B641" s="238"/>
      <c r="C641" s="20"/>
      <c r="D641" s="243"/>
      <c r="E641" s="1327"/>
      <c r="F641" s="299"/>
      <c r="G641" s="1845"/>
      <c r="H641" s="238"/>
      <c r="I641" s="201"/>
      <c r="K641" s="12"/>
      <c r="N641" s="20"/>
      <c r="O641" s="12"/>
      <c r="Q641" s="12"/>
      <c r="R641" s="12"/>
    </row>
    <row r="642" spans="1:18" s="13" customFormat="1" x14ac:dyDescent="0.25">
      <c r="A642" s="176"/>
      <c r="B642" s="238"/>
      <c r="C642" s="20"/>
      <c r="D642" s="243"/>
      <c r="E642" s="1327"/>
      <c r="F642" s="299"/>
      <c r="G642" s="1845"/>
      <c r="H642" s="238"/>
      <c r="I642" s="201"/>
      <c r="K642" s="12"/>
      <c r="N642" s="20"/>
      <c r="O642" s="12"/>
      <c r="Q642" s="12"/>
      <c r="R642" s="12"/>
    </row>
    <row r="643" spans="1:18" s="13" customFormat="1" x14ac:dyDescent="0.25">
      <c r="A643" s="176"/>
      <c r="B643" s="238"/>
      <c r="C643" s="20"/>
      <c r="D643" s="243"/>
      <c r="E643" s="1327"/>
      <c r="F643" s="299"/>
      <c r="G643" s="1845"/>
      <c r="H643" s="238"/>
      <c r="I643" s="201"/>
      <c r="K643" s="12"/>
      <c r="N643" s="20"/>
      <c r="O643" s="12"/>
      <c r="Q643" s="12"/>
      <c r="R643" s="12"/>
    </row>
    <row r="644" spans="1:18" s="13" customFormat="1" x14ac:dyDescent="0.25">
      <c r="A644" s="176"/>
      <c r="B644" s="238"/>
      <c r="C644" s="20"/>
      <c r="D644" s="243"/>
      <c r="E644" s="1327"/>
      <c r="F644" s="299"/>
      <c r="G644" s="1845"/>
      <c r="H644" s="238"/>
      <c r="I644" s="201"/>
      <c r="K644" s="12"/>
      <c r="N644" s="20"/>
      <c r="O644" s="12"/>
      <c r="Q644" s="12"/>
      <c r="R644" s="12"/>
    </row>
    <row r="645" spans="1:18" s="13" customFormat="1" x14ac:dyDescent="0.25">
      <c r="A645" s="176"/>
      <c r="B645" s="238"/>
      <c r="C645" s="20"/>
      <c r="D645" s="243"/>
      <c r="E645" s="1327"/>
      <c r="F645" s="299"/>
      <c r="G645" s="1845"/>
      <c r="H645" s="238"/>
      <c r="I645" s="201"/>
      <c r="K645" s="12"/>
      <c r="N645" s="20"/>
      <c r="O645" s="12"/>
      <c r="Q645" s="12"/>
      <c r="R645" s="12"/>
    </row>
    <row r="646" spans="1:18" s="13" customFormat="1" x14ac:dyDescent="0.25">
      <c r="A646" s="176"/>
      <c r="B646" s="238"/>
      <c r="C646" s="20"/>
      <c r="D646" s="243"/>
      <c r="E646" s="1327"/>
      <c r="F646" s="299"/>
      <c r="G646" s="1845"/>
      <c r="H646" s="238"/>
      <c r="I646" s="201"/>
      <c r="K646" s="12"/>
      <c r="N646" s="20"/>
      <c r="O646" s="12"/>
      <c r="Q646" s="12"/>
      <c r="R646" s="12"/>
    </row>
    <row r="647" spans="1:18" s="13" customFormat="1" x14ac:dyDescent="0.25">
      <c r="A647" s="176"/>
      <c r="B647" s="238"/>
      <c r="C647" s="20"/>
      <c r="D647" s="243"/>
      <c r="E647" s="1327"/>
      <c r="F647" s="299"/>
      <c r="G647" s="1845"/>
      <c r="H647" s="238"/>
      <c r="I647" s="201"/>
      <c r="K647" s="12"/>
      <c r="N647" s="20"/>
      <c r="O647" s="12"/>
      <c r="Q647" s="12"/>
      <c r="R647" s="12"/>
    </row>
    <row r="648" spans="1:18" s="13" customFormat="1" x14ac:dyDescent="0.25">
      <c r="A648" s="176"/>
      <c r="B648" s="238"/>
      <c r="C648" s="20"/>
      <c r="D648" s="243"/>
      <c r="E648" s="1327"/>
      <c r="F648" s="299"/>
      <c r="G648" s="1845"/>
      <c r="H648" s="238"/>
      <c r="I648" s="201"/>
      <c r="K648" s="12"/>
      <c r="N648" s="20"/>
      <c r="O648" s="12"/>
      <c r="Q648" s="12"/>
      <c r="R648" s="12"/>
    </row>
    <row r="649" spans="1:18" s="13" customFormat="1" x14ac:dyDescent="0.25">
      <c r="A649" s="176"/>
      <c r="B649" s="238"/>
      <c r="C649" s="20"/>
      <c r="D649" s="243"/>
      <c r="E649" s="1327"/>
      <c r="F649" s="299"/>
      <c r="G649" s="1845"/>
      <c r="H649" s="238"/>
      <c r="I649" s="201"/>
      <c r="K649" s="12"/>
      <c r="N649" s="20"/>
      <c r="O649" s="12"/>
      <c r="Q649" s="12"/>
      <c r="R649" s="12"/>
    </row>
    <row r="650" spans="1:18" s="13" customFormat="1" x14ac:dyDescent="0.25">
      <c r="A650" s="176"/>
      <c r="B650" s="238"/>
      <c r="C650" s="20"/>
      <c r="D650" s="243"/>
      <c r="E650" s="1327"/>
      <c r="F650" s="299"/>
      <c r="G650" s="1845"/>
      <c r="H650" s="238"/>
      <c r="I650" s="201"/>
      <c r="K650" s="12"/>
      <c r="N650" s="20"/>
      <c r="O650" s="12"/>
      <c r="Q650" s="12"/>
      <c r="R650" s="12"/>
    </row>
    <row r="651" spans="1:18" s="13" customFormat="1" x14ac:dyDescent="0.25">
      <c r="A651" s="176"/>
      <c r="B651" s="238"/>
      <c r="C651" s="20"/>
      <c r="D651" s="243"/>
      <c r="E651" s="1327"/>
      <c r="F651" s="299"/>
      <c r="G651" s="1845"/>
      <c r="H651" s="238"/>
      <c r="I651" s="201"/>
      <c r="K651" s="12"/>
      <c r="N651" s="20"/>
      <c r="O651" s="12"/>
      <c r="Q651" s="12"/>
      <c r="R651" s="12"/>
    </row>
    <row r="652" spans="1:18" s="13" customFormat="1" x14ac:dyDescent="0.25">
      <c r="A652" s="176"/>
      <c r="B652" s="238"/>
      <c r="C652" s="20"/>
      <c r="D652" s="243"/>
      <c r="E652" s="1327"/>
      <c r="F652" s="299"/>
      <c r="G652" s="1845"/>
      <c r="H652" s="238"/>
      <c r="I652" s="201"/>
      <c r="K652" s="12"/>
      <c r="N652" s="20"/>
      <c r="O652" s="12"/>
      <c r="Q652" s="12"/>
      <c r="R652" s="12"/>
    </row>
    <row r="653" spans="1:18" s="13" customFormat="1" x14ac:dyDescent="0.25">
      <c r="A653" s="176"/>
      <c r="B653" s="238"/>
      <c r="C653" s="20"/>
      <c r="D653" s="243"/>
      <c r="E653" s="1327"/>
      <c r="F653" s="299"/>
      <c r="G653" s="1845"/>
      <c r="H653" s="238"/>
      <c r="I653" s="201"/>
      <c r="K653" s="12"/>
      <c r="N653" s="20"/>
      <c r="O653" s="12"/>
      <c r="Q653" s="12"/>
      <c r="R653" s="12"/>
    </row>
    <row r="654" spans="1:18" s="13" customFormat="1" x14ac:dyDescent="0.25">
      <c r="A654" s="176"/>
      <c r="B654" s="238"/>
      <c r="C654" s="20"/>
      <c r="D654" s="243"/>
      <c r="E654" s="1327"/>
      <c r="F654" s="299"/>
      <c r="G654" s="1845"/>
      <c r="H654" s="238"/>
      <c r="I654" s="201"/>
      <c r="K654" s="12"/>
      <c r="N654" s="20"/>
      <c r="O654" s="12"/>
      <c r="Q654" s="12"/>
      <c r="R654" s="12"/>
    </row>
    <row r="655" spans="1:18" s="13" customFormat="1" x14ac:dyDescent="0.25">
      <c r="A655" s="176"/>
      <c r="B655" s="238"/>
      <c r="C655" s="20"/>
      <c r="D655" s="243"/>
      <c r="E655" s="1327"/>
      <c r="F655" s="299"/>
      <c r="G655" s="1845"/>
      <c r="H655" s="238"/>
      <c r="I655" s="201"/>
      <c r="K655" s="12"/>
      <c r="N655" s="20"/>
      <c r="O655" s="12"/>
      <c r="Q655" s="12"/>
      <c r="R655" s="12"/>
    </row>
    <row r="656" spans="1:18" s="13" customFormat="1" x14ac:dyDescent="0.25">
      <c r="A656" s="176"/>
      <c r="B656" s="238"/>
      <c r="C656" s="20"/>
      <c r="D656" s="243"/>
      <c r="E656" s="1327"/>
      <c r="F656" s="299"/>
      <c r="G656" s="1845"/>
      <c r="H656" s="238"/>
      <c r="I656" s="201"/>
      <c r="K656" s="12"/>
      <c r="N656" s="20"/>
      <c r="O656" s="12"/>
      <c r="Q656" s="12"/>
      <c r="R656" s="12"/>
    </row>
    <row r="657" spans="1:18" s="13" customFormat="1" x14ac:dyDescent="0.25">
      <c r="A657" s="176"/>
      <c r="B657" s="238"/>
      <c r="C657" s="20"/>
      <c r="D657" s="243"/>
      <c r="E657" s="1327"/>
      <c r="F657" s="299"/>
      <c r="G657" s="1845"/>
      <c r="H657" s="238"/>
      <c r="I657" s="201"/>
      <c r="K657" s="12"/>
      <c r="N657" s="20"/>
      <c r="O657" s="12"/>
      <c r="Q657" s="12"/>
      <c r="R657" s="12"/>
    </row>
    <row r="658" spans="1:18" s="13" customFormat="1" x14ac:dyDescent="0.25">
      <c r="A658" s="176"/>
      <c r="B658" s="238"/>
      <c r="C658" s="20"/>
      <c r="D658" s="243"/>
      <c r="E658" s="1327"/>
      <c r="F658" s="299"/>
      <c r="G658" s="1845"/>
      <c r="H658" s="238"/>
      <c r="I658" s="201"/>
      <c r="K658" s="12"/>
      <c r="N658" s="20"/>
      <c r="O658" s="12"/>
      <c r="Q658" s="12"/>
      <c r="R658" s="12"/>
    </row>
    <row r="659" spans="1:18" s="13" customFormat="1" x14ac:dyDescent="0.25">
      <c r="A659" s="176"/>
      <c r="B659" s="238"/>
      <c r="C659" s="20"/>
      <c r="D659" s="243"/>
      <c r="E659" s="1327"/>
      <c r="F659" s="299"/>
      <c r="G659" s="1845"/>
      <c r="H659" s="238"/>
      <c r="I659" s="201"/>
      <c r="K659" s="12"/>
      <c r="N659" s="20"/>
      <c r="O659" s="12"/>
      <c r="Q659" s="12"/>
      <c r="R659" s="12"/>
    </row>
    <row r="660" spans="1:18" s="13" customFormat="1" x14ac:dyDescent="0.25">
      <c r="A660" s="176"/>
      <c r="B660" s="238"/>
      <c r="C660" s="20"/>
      <c r="D660" s="243"/>
      <c r="E660" s="1327"/>
      <c r="F660" s="299"/>
      <c r="G660" s="1845"/>
      <c r="H660" s="238"/>
      <c r="I660" s="201"/>
      <c r="K660" s="12"/>
      <c r="N660" s="20"/>
      <c r="O660" s="12"/>
      <c r="Q660" s="12"/>
      <c r="R660" s="12"/>
    </row>
    <row r="661" spans="1:18" s="13" customFormat="1" x14ac:dyDescent="0.25">
      <c r="A661" s="176"/>
      <c r="B661" s="238"/>
      <c r="C661" s="20"/>
      <c r="D661" s="243"/>
      <c r="E661" s="1327"/>
      <c r="F661" s="299"/>
      <c r="G661" s="1845"/>
      <c r="H661" s="238"/>
      <c r="I661" s="201"/>
      <c r="K661" s="12"/>
      <c r="N661" s="20"/>
      <c r="O661" s="12"/>
      <c r="Q661" s="12"/>
      <c r="R661" s="12"/>
    </row>
    <row r="662" spans="1:18" s="13" customFormat="1" x14ac:dyDescent="0.25">
      <c r="A662" s="176"/>
      <c r="B662" s="238"/>
      <c r="C662" s="20"/>
      <c r="D662" s="243"/>
      <c r="E662" s="1327"/>
      <c r="F662" s="299"/>
      <c r="G662" s="1845"/>
      <c r="H662" s="238"/>
      <c r="I662" s="201"/>
      <c r="K662" s="12"/>
      <c r="N662" s="20"/>
      <c r="O662" s="12"/>
      <c r="Q662" s="12"/>
      <c r="R662" s="12"/>
    </row>
    <row r="663" spans="1:18" s="13" customFormat="1" x14ac:dyDescent="0.25">
      <c r="A663" s="176"/>
      <c r="B663" s="238"/>
      <c r="C663" s="20"/>
      <c r="D663" s="243"/>
      <c r="E663" s="1327"/>
      <c r="F663" s="142"/>
      <c r="G663" s="1845"/>
      <c r="H663" s="238"/>
      <c r="I663" s="201"/>
      <c r="K663" s="12"/>
      <c r="N663" s="20"/>
      <c r="O663" s="12"/>
      <c r="Q663" s="12"/>
      <c r="R663" s="12"/>
    </row>
    <row r="664" spans="1:18" s="13" customFormat="1" x14ac:dyDescent="0.25">
      <c r="A664" s="176"/>
      <c r="B664" s="238"/>
      <c r="C664" s="20"/>
      <c r="D664" s="243"/>
      <c r="E664" s="1327"/>
      <c r="F664" s="142"/>
      <c r="G664" s="1845"/>
      <c r="H664" s="238"/>
      <c r="I664" s="201"/>
      <c r="K664" s="12"/>
      <c r="N664" s="20"/>
      <c r="O664" s="12"/>
      <c r="Q664" s="12"/>
      <c r="R664" s="12"/>
    </row>
    <row r="665" spans="1:18" s="13" customFormat="1" x14ac:dyDescent="0.25">
      <c r="A665" s="176"/>
      <c r="B665" s="238"/>
      <c r="C665" s="20"/>
      <c r="D665" s="243"/>
      <c r="E665" s="1327"/>
      <c r="F665" s="142"/>
      <c r="G665" s="1845"/>
      <c r="H665" s="238"/>
      <c r="I665" s="201"/>
      <c r="K665" s="12"/>
      <c r="N665" s="20"/>
      <c r="O665" s="12"/>
      <c r="Q665" s="12"/>
      <c r="R665" s="12"/>
    </row>
    <row r="666" spans="1:18" s="13" customFormat="1" x14ac:dyDescent="0.25">
      <c r="A666" s="176"/>
      <c r="B666" s="238"/>
      <c r="C666" s="20"/>
      <c r="D666" s="243"/>
      <c r="E666" s="1327"/>
      <c r="F666" s="142"/>
      <c r="G666" s="1845"/>
      <c r="H666" s="238"/>
      <c r="I666" s="201"/>
      <c r="K666" s="12"/>
      <c r="N666" s="20"/>
      <c r="O666" s="12"/>
      <c r="Q666" s="12"/>
      <c r="R666" s="12"/>
    </row>
    <row r="667" spans="1:18" s="13" customFormat="1" x14ac:dyDescent="0.25">
      <c r="A667" s="176"/>
      <c r="B667" s="238"/>
      <c r="C667" s="20"/>
      <c r="D667" s="243"/>
      <c r="E667" s="1327"/>
      <c r="F667" s="142"/>
      <c r="G667" s="1845"/>
      <c r="H667" s="238"/>
      <c r="I667" s="201"/>
      <c r="K667" s="12"/>
      <c r="N667" s="20"/>
      <c r="O667" s="12"/>
      <c r="Q667" s="12"/>
      <c r="R667" s="12"/>
    </row>
    <row r="668" spans="1:18" s="13" customFormat="1" x14ac:dyDescent="0.25">
      <c r="A668" s="176"/>
      <c r="B668" s="238"/>
      <c r="C668" s="20"/>
      <c r="D668" s="243"/>
      <c r="E668" s="1327"/>
      <c r="F668" s="142"/>
      <c r="G668" s="1845"/>
      <c r="H668" s="238"/>
      <c r="I668" s="201"/>
      <c r="K668" s="12"/>
      <c r="N668" s="20"/>
      <c r="O668" s="12"/>
      <c r="Q668" s="12"/>
      <c r="R668" s="12"/>
    </row>
    <row r="669" spans="1:18" s="13" customFormat="1" x14ac:dyDescent="0.25">
      <c r="A669" s="176"/>
      <c r="B669" s="238"/>
      <c r="C669" s="20"/>
      <c r="D669" s="243"/>
      <c r="E669" s="1327"/>
      <c r="F669" s="142"/>
      <c r="G669" s="1845"/>
      <c r="H669" s="238"/>
      <c r="I669" s="201"/>
      <c r="K669" s="12"/>
      <c r="N669" s="20"/>
      <c r="O669" s="12"/>
      <c r="Q669" s="12"/>
      <c r="R669" s="12"/>
    </row>
    <row r="670" spans="1:18" s="13" customFormat="1" x14ac:dyDescent="0.25">
      <c r="A670" s="176"/>
      <c r="B670" s="238"/>
      <c r="C670" s="20"/>
      <c r="D670" s="243"/>
      <c r="E670" s="1327"/>
      <c r="F670" s="142"/>
      <c r="G670" s="1845"/>
      <c r="H670" s="238"/>
      <c r="I670" s="201"/>
      <c r="K670" s="12"/>
      <c r="N670" s="20"/>
      <c r="O670" s="12"/>
      <c r="Q670" s="12"/>
      <c r="R670" s="12"/>
    </row>
    <row r="671" spans="1:18" s="13" customFormat="1" x14ac:dyDescent="0.25">
      <c r="A671" s="176"/>
      <c r="B671" s="238"/>
      <c r="C671" s="20"/>
      <c r="D671" s="243"/>
      <c r="E671" s="1327"/>
      <c r="F671" s="142"/>
      <c r="G671" s="1845"/>
      <c r="H671" s="238"/>
      <c r="I671" s="201"/>
      <c r="K671" s="12"/>
      <c r="N671" s="20"/>
      <c r="O671" s="12"/>
      <c r="Q671" s="12"/>
      <c r="R671" s="12"/>
    </row>
    <row r="672" spans="1:18" s="13" customFormat="1" x14ac:dyDescent="0.25">
      <c r="A672" s="176"/>
      <c r="B672" s="238"/>
      <c r="C672" s="20"/>
      <c r="D672" s="243"/>
      <c r="E672" s="1327"/>
      <c r="F672" s="142"/>
      <c r="G672" s="1845"/>
      <c r="H672" s="238"/>
      <c r="I672" s="201"/>
      <c r="K672" s="12"/>
      <c r="N672" s="20"/>
      <c r="O672" s="12"/>
      <c r="Q672" s="12"/>
      <c r="R672" s="12"/>
    </row>
    <row r="673" spans="1:18" s="13" customFormat="1" x14ac:dyDescent="0.25">
      <c r="A673" s="176"/>
      <c r="B673" s="238"/>
      <c r="C673" s="20"/>
      <c r="D673" s="243"/>
      <c r="E673" s="1327"/>
      <c r="F673" s="142"/>
      <c r="G673" s="1845"/>
      <c r="H673" s="238"/>
      <c r="I673" s="201"/>
      <c r="K673" s="12"/>
      <c r="N673" s="20"/>
      <c r="O673" s="12"/>
      <c r="Q673" s="12"/>
      <c r="R673" s="12"/>
    </row>
    <row r="674" spans="1:18" s="13" customFormat="1" x14ac:dyDescent="0.25">
      <c r="A674" s="176"/>
      <c r="B674" s="238"/>
      <c r="C674" s="20"/>
      <c r="D674" s="243"/>
      <c r="E674" s="1327"/>
      <c r="F674" s="142"/>
      <c r="G674" s="1845"/>
      <c r="H674" s="238"/>
      <c r="I674" s="201"/>
      <c r="K674" s="12"/>
      <c r="N674" s="20"/>
      <c r="O674" s="12"/>
      <c r="Q674" s="12"/>
      <c r="R674" s="12"/>
    </row>
    <row r="675" spans="1:18" s="13" customFormat="1" x14ac:dyDescent="0.25">
      <c r="A675" s="176"/>
      <c r="B675" s="238"/>
      <c r="C675" s="20"/>
      <c r="D675" s="243"/>
      <c r="E675" s="1327"/>
      <c r="F675" s="300"/>
      <c r="G675" s="1845"/>
      <c r="H675" s="238"/>
      <c r="I675" s="201"/>
      <c r="K675" s="12"/>
      <c r="N675" s="20"/>
      <c r="O675" s="12"/>
      <c r="Q675" s="12"/>
      <c r="R675" s="12"/>
    </row>
    <row r="676" spans="1:18" s="13" customFormat="1" x14ac:dyDescent="0.25">
      <c r="A676" s="176"/>
      <c r="B676" s="238"/>
      <c r="C676" s="20"/>
      <c r="D676" s="243"/>
      <c r="E676" s="1327"/>
      <c r="F676" s="300"/>
      <c r="G676" s="1845"/>
      <c r="H676" s="238"/>
      <c r="I676" s="201"/>
      <c r="K676" s="12"/>
      <c r="N676" s="20"/>
      <c r="O676" s="12"/>
      <c r="Q676" s="12"/>
      <c r="R676" s="12"/>
    </row>
    <row r="677" spans="1:18" s="13" customFormat="1" x14ac:dyDescent="0.25">
      <c r="A677" s="176"/>
      <c r="B677" s="238"/>
      <c r="C677" s="20"/>
      <c r="D677" s="243"/>
      <c r="E677" s="1327"/>
      <c r="F677" s="300"/>
      <c r="G677" s="1845"/>
      <c r="H677" s="238"/>
      <c r="I677" s="201"/>
      <c r="K677" s="12"/>
      <c r="N677" s="20"/>
      <c r="O677" s="12"/>
      <c r="Q677" s="12"/>
      <c r="R677" s="12"/>
    </row>
    <row r="678" spans="1:18" s="13" customFormat="1" x14ac:dyDescent="0.25">
      <c r="A678" s="176"/>
      <c r="B678" s="238"/>
      <c r="C678" s="20"/>
      <c r="D678" s="243"/>
      <c r="E678" s="1327"/>
      <c r="F678" s="300"/>
      <c r="G678" s="1845"/>
      <c r="H678" s="238"/>
      <c r="I678" s="201"/>
      <c r="K678" s="12"/>
      <c r="N678" s="20"/>
      <c r="O678" s="12"/>
      <c r="Q678" s="12"/>
      <c r="R678" s="12"/>
    </row>
    <row r="679" spans="1:18" s="13" customFormat="1" x14ac:dyDescent="0.25">
      <c r="A679" s="176"/>
      <c r="B679" s="238"/>
      <c r="C679" s="20"/>
      <c r="D679" s="243"/>
      <c r="E679" s="1327"/>
      <c r="F679" s="300"/>
      <c r="G679" s="1845"/>
      <c r="H679" s="238"/>
      <c r="I679" s="201"/>
      <c r="K679" s="12"/>
      <c r="N679" s="20"/>
      <c r="O679" s="12"/>
      <c r="Q679" s="12"/>
      <c r="R679" s="12"/>
    </row>
    <row r="680" spans="1:18" s="13" customFormat="1" x14ac:dyDescent="0.25">
      <c r="A680" s="176"/>
      <c r="B680" s="238"/>
      <c r="C680" s="20"/>
      <c r="D680" s="243"/>
      <c r="E680" s="1327"/>
      <c r="F680" s="300"/>
      <c r="G680" s="1845"/>
      <c r="H680" s="238"/>
      <c r="I680" s="201"/>
      <c r="K680" s="12"/>
      <c r="N680" s="20"/>
      <c r="O680" s="12"/>
      <c r="Q680" s="12"/>
      <c r="R680" s="12"/>
    </row>
    <row r="681" spans="1:18" s="13" customFormat="1" x14ac:dyDescent="0.25">
      <c r="A681" s="176"/>
      <c r="B681" s="238"/>
      <c r="C681" s="20"/>
      <c r="D681" s="243"/>
      <c r="E681" s="1327"/>
      <c r="F681" s="300"/>
      <c r="G681" s="1845"/>
      <c r="H681" s="238"/>
      <c r="I681" s="201"/>
      <c r="K681" s="12"/>
      <c r="N681" s="20"/>
      <c r="O681" s="12"/>
      <c r="Q681" s="12"/>
      <c r="R681" s="12"/>
    </row>
    <row r="682" spans="1:18" s="13" customFormat="1" x14ac:dyDescent="0.25">
      <c r="A682" s="176"/>
      <c r="B682" s="238"/>
      <c r="C682" s="20"/>
      <c r="D682" s="243"/>
      <c r="E682" s="1327"/>
      <c r="F682" s="300"/>
      <c r="G682" s="1845"/>
      <c r="H682" s="238"/>
      <c r="I682" s="201"/>
      <c r="K682" s="12"/>
      <c r="N682" s="20"/>
      <c r="O682" s="12"/>
      <c r="Q682" s="12"/>
      <c r="R682" s="12"/>
    </row>
    <row r="683" spans="1:18" s="13" customFormat="1" x14ac:dyDescent="0.25">
      <c r="A683" s="176"/>
      <c r="B683" s="238"/>
      <c r="C683" s="20"/>
      <c r="D683" s="243"/>
      <c r="E683" s="1327"/>
      <c r="F683" s="300"/>
      <c r="G683" s="1845"/>
      <c r="H683" s="238"/>
      <c r="I683" s="201"/>
      <c r="K683" s="12"/>
      <c r="N683" s="20"/>
      <c r="O683" s="12"/>
      <c r="Q683" s="12"/>
      <c r="R683" s="12"/>
    </row>
    <row r="684" spans="1:18" s="13" customFormat="1" x14ac:dyDescent="0.25">
      <c r="A684" s="176"/>
      <c r="B684" s="238"/>
      <c r="C684" s="20"/>
      <c r="D684" s="243"/>
      <c r="E684" s="1327"/>
      <c r="F684" s="300"/>
      <c r="G684" s="1845"/>
      <c r="H684" s="238"/>
      <c r="I684" s="201"/>
      <c r="K684" s="12"/>
      <c r="N684" s="20"/>
      <c r="O684" s="12"/>
      <c r="Q684" s="12"/>
      <c r="R684" s="12"/>
    </row>
    <row r="685" spans="1:18" s="13" customFormat="1" x14ac:dyDescent="0.25">
      <c r="A685" s="176"/>
      <c r="B685" s="238"/>
      <c r="C685" s="20"/>
      <c r="D685" s="243"/>
      <c r="E685" s="1327"/>
      <c r="F685" s="300"/>
      <c r="G685" s="1845"/>
      <c r="H685" s="238"/>
      <c r="I685" s="201"/>
      <c r="K685" s="12"/>
      <c r="N685" s="20"/>
      <c r="O685" s="12"/>
      <c r="Q685" s="12"/>
      <c r="R685" s="12"/>
    </row>
    <row r="686" spans="1:18" s="13" customFormat="1" x14ac:dyDescent="0.25">
      <c r="A686" s="176"/>
      <c r="B686" s="238"/>
      <c r="C686" s="20"/>
      <c r="D686" s="243"/>
      <c r="E686" s="1327"/>
      <c r="F686" s="300"/>
      <c r="G686" s="1845"/>
      <c r="H686" s="238"/>
      <c r="I686" s="201"/>
      <c r="K686" s="12"/>
      <c r="N686" s="20"/>
      <c r="O686" s="12"/>
      <c r="Q686" s="12"/>
      <c r="R686" s="12"/>
    </row>
    <row r="687" spans="1:18" s="13" customFormat="1" x14ac:dyDescent="0.25">
      <c r="A687" s="176"/>
      <c r="B687" s="238"/>
      <c r="C687" s="20"/>
      <c r="D687" s="243"/>
      <c r="E687" s="1327"/>
      <c r="F687" s="300"/>
      <c r="G687" s="1845"/>
      <c r="H687" s="238"/>
      <c r="I687" s="201"/>
      <c r="K687" s="12"/>
      <c r="N687" s="20"/>
      <c r="O687" s="12"/>
      <c r="Q687" s="12"/>
      <c r="R687" s="12"/>
    </row>
    <row r="688" spans="1:18" s="13" customFormat="1" x14ac:dyDescent="0.25">
      <c r="A688" s="176"/>
      <c r="B688" s="238"/>
      <c r="C688" s="20"/>
      <c r="D688" s="243"/>
      <c r="E688" s="1327"/>
      <c r="F688" s="300"/>
      <c r="G688" s="1845"/>
      <c r="H688" s="238"/>
      <c r="I688" s="201"/>
      <c r="K688" s="12"/>
      <c r="N688" s="20"/>
      <c r="O688" s="12"/>
      <c r="Q688" s="12"/>
      <c r="R688" s="12"/>
    </row>
    <row r="689" spans="1:18" s="13" customFormat="1" x14ac:dyDescent="0.25">
      <c r="A689" s="176"/>
      <c r="B689" s="238"/>
      <c r="C689" s="20"/>
      <c r="D689" s="243"/>
      <c r="E689" s="1327"/>
      <c r="F689" s="300"/>
      <c r="G689" s="1845"/>
      <c r="H689" s="238"/>
      <c r="I689" s="201"/>
      <c r="K689" s="12"/>
      <c r="N689" s="20"/>
      <c r="O689" s="12"/>
      <c r="Q689" s="12"/>
      <c r="R689" s="12"/>
    </row>
    <row r="690" spans="1:18" s="13" customFormat="1" x14ac:dyDescent="0.25">
      <c r="A690" s="176"/>
      <c r="B690" s="238"/>
      <c r="C690" s="20"/>
      <c r="D690" s="243"/>
      <c r="E690" s="1327"/>
      <c r="F690" s="300"/>
      <c r="G690" s="1845"/>
      <c r="H690" s="238"/>
      <c r="I690" s="201"/>
      <c r="K690" s="12"/>
      <c r="N690" s="20"/>
      <c r="O690" s="12"/>
      <c r="Q690" s="12"/>
      <c r="R690" s="12"/>
    </row>
    <row r="691" spans="1:18" s="13" customFormat="1" x14ac:dyDescent="0.25">
      <c r="A691" s="176"/>
      <c r="B691" s="238"/>
      <c r="C691" s="20"/>
      <c r="D691" s="243"/>
      <c r="E691" s="1327"/>
      <c r="F691" s="300"/>
      <c r="G691" s="1845"/>
      <c r="H691" s="238"/>
      <c r="I691" s="201"/>
      <c r="K691" s="12"/>
      <c r="N691" s="20"/>
      <c r="O691" s="12"/>
      <c r="Q691" s="12"/>
      <c r="R691" s="12"/>
    </row>
    <row r="692" spans="1:18" s="13" customFormat="1" x14ac:dyDescent="0.25">
      <c r="A692" s="176"/>
      <c r="B692" s="238"/>
      <c r="C692" s="20"/>
      <c r="D692" s="243"/>
      <c r="E692" s="1327"/>
      <c r="F692" s="300"/>
      <c r="G692" s="1845"/>
      <c r="H692" s="238"/>
      <c r="I692" s="201"/>
      <c r="K692" s="12"/>
      <c r="N692" s="20"/>
      <c r="O692" s="12"/>
      <c r="Q692" s="12"/>
      <c r="R692" s="12"/>
    </row>
    <row r="693" spans="1:18" s="13" customFormat="1" x14ac:dyDescent="0.25">
      <c r="A693" s="176"/>
      <c r="B693" s="238"/>
      <c r="C693" s="20"/>
      <c r="D693" s="243"/>
      <c r="E693" s="1327"/>
      <c r="F693" s="300"/>
      <c r="G693" s="1845"/>
      <c r="H693" s="238"/>
      <c r="I693" s="201"/>
      <c r="K693" s="12"/>
      <c r="N693" s="20"/>
      <c r="O693" s="12"/>
      <c r="Q693" s="12"/>
      <c r="R693" s="12"/>
    </row>
    <row r="694" spans="1:18" s="13" customFormat="1" x14ac:dyDescent="0.25">
      <c r="A694" s="176"/>
      <c r="B694" s="238"/>
      <c r="C694" s="20"/>
      <c r="D694" s="243"/>
      <c r="E694" s="1327"/>
      <c r="F694" s="300"/>
      <c r="G694" s="1845"/>
      <c r="H694" s="238"/>
      <c r="I694" s="201"/>
      <c r="K694" s="12"/>
      <c r="N694" s="20"/>
      <c r="O694" s="12"/>
      <c r="Q694" s="12"/>
      <c r="R694" s="12"/>
    </row>
    <row r="695" spans="1:18" s="13" customFormat="1" x14ac:dyDescent="0.25">
      <c r="A695" s="176"/>
      <c r="B695" s="238"/>
      <c r="C695" s="20"/>
      <c r="D695" s="243"/>
      <c r="E695" s="1327"/>
      <c r="F695" s="300"/>
      <c r="G695" s="1845"/>
      <c r="H695" s="238"/>
      <c r="I695" s="201"/>
      <c r="K695" s="12"/>
      <c r="N695" s="20"/>
      <c r="O695" s="12"/>
      <c r="Q695" s="12"/>
      <c r="R695" s="12"/>
    </row>
    <row r="696" spans="1:18" s="13" customFormat="1" x14ac:dyDescent="0.25">
      <c r="A696" s="176"/>
      <c r="B696" s="238"/>
      <c r="C696" s="20"/>
      <c r="D696" s="243"/>
      <c r="E696" s="1327"/>
      <c r="F696" s="300"/>
      <c r="G696" s="1845"/>
      <c r="H696" s="238"/>
      <c r="I696" s="201"/>
      <c r="K696" s="12"/>
      <c r="N696" s="20"/>
      <c r="O696" s="12"/>
      <c r="Q696" s="12"/>
      <c r="R696" s="12"/>
    </row>
    <row r="697" spans="1:18" s="13" customFormat="1" x14ac:dyDescent="0.25">
      <c r="A697" s="176"/>
      <c r="B697" s="238"/>
      <c r="C697" s="20"/>
      <c r="D697" s="243"/>
      <c r="E697" s="1327"/>
      <c r="F697" s="300"/>
      <c r="G697" s="1845"/>
      <c r="H697" s="238"/>
      <c r="I697" s="201"/>
      <c r="K697" s="12"/>
      <c r="N697" s="20"/>
      <c r="O697" s="12"/>
      <c r="Q697" s="12"/>
      <c r="R697" s="12"/>
    </row>
    <row r="698" spans="1:18" s="13" customFormat="1" x14ac:dyDescent="0.25">
      <c r="A698" s="176"/>
      <c r="B698" s="238"/>
      <c r="C698" s="20"/>
      <c r="D698" s="243"/>
      <c r="E698" s="1327"/>
      <c r="F698" s="300"/>
      <c r="G698" s="1845"/>
      <c r="H698" s="238"/>
      <c r="I698" s="201"/>
      <c r="K698" s="12"/>
      <c r="N698" s="20"/>
      <c r="O698" s="12"/>
      <c r="Q698" s="12"/>
      <c r="R698" s="12"/>
    </row>
    <row r="699" spans="1:18" s="13" customFormat="1" x14ac:dyDescent="0.25">
      <c r="A699" s="176"/>
      <c r="B699" s="238"/>
      <c r="C699" s="20"/>
      <c r="D699" s="243"/>
      <c r="E699" s="1327"/>
      <c r="F699" s="300"/>
      <c r="G699" s="1845"/>
      <c r="H699" s="238"/>
      <c r="I699" s="201"/>
      <c r="K699" s="12"/>
      <c r="N699" s="20"/>
      <c r="O699" s="12"/>
      <c r="Q699" s="12"/>
      <c r="R699" s="12"/>
    </row>
    <row r="700" spans="1:18" s="13" customFormat="1" x14ac:dyDescent="0.25">
      <c r="A700" s="176"/>
      <c r="B700" s="238"/>
      <c r="C700" s="20"/>
      <c r="D700" s="243"/>
      <c r="E700" s="1327"/>
      <c r="F700" s="300"/>
      <c r="G700" s="1845"/>
      <c r="H700" s="238"/>
      <c r="I700" s="201"/>
      <c r="K700" s="12"/>
      <c r="N700" s="20"/>
      <c r="O700" s="12"/>
      <c r="Q700" s="12"/>
      <c r="R700" s="12"/>
    </row>
    <row r="701" spans="1:18" s="13" customFormat="1" x14ac:dyDescent="0.25">
      <c r="A701" s="176"/>
      <c r="B701" s="238"/>
      <c r="C701" s="20"/>
      <c r="D701" s="243"/>
      <c r="E701" s="1327"/>
      <c r="F701" s="300"/>
      <c r="G701" s="1845"/>
      <c r="H701" s="238"/>
      <c r="I701" s="201"/>
      <c r="K701" s="12"/>
      <c r="N701" s="20"/>
      <c r="O701" s="12"/>
      <c r="Q701" s="12"/>
      <c r="R701" s="12"/>
    </row>
    <row r="702" spans="1:18" s="13" customFormat="1" x14ac:dyDescent="0.25">
      <c r="A702" s="176"/>
      <c r="B702" s="238"/>
      <c r="C702" s="20"/>
      <c r="D702" s="243"/>
      <c r="E702" s="1327"/>
      <c r="F702" s="300"/>
      <c r="G702" s="1845"/>
      <c r="H702" s="238"/>
      <c r="I702" s="201"/>
      <c r="K702" s="12"/>
      <c r="N702" s="20"/>
      <c r="O702" s="12"/>
      <c r="Q702" s="12"/>
      <c r="R702" s="12"/>
    </row>
    <row r="703" spans="1:18" s="13" customFormat="1" x14ac:dyDescent="0.25">
      <c r="A703" s="176"/>
      <c r="B703" s="238"/>
      <c r="C703" s="20"/>
      <c r="D703" s="243"/>
      <c r="E703" s="1327"/>
      <c r="F703" s="300"/>
      <c r="G703" s="1845"/>
      <c r="H703" s="238"/>
      <c r="I703" s="201"/>
      <c r="K703" s="12"/>
      <c r="N703" s="20"/>
      <c r="O703" s="12"/>
      <c r="Q703" s="12"/>
      <c r="R703" s="12"/>
    </row>
    <row r="704" spans="1:18" s="13" customFormat="1" x14ac:dyDescent="0.25">
      <c r="A704" s="176"/>
      <c r="B704" s="238"/>
      <c r="C704" s="20"/>
      <c r="D704" s="243"/>
      <c r="E704" s="1327"/>
      <c r="F704" s="300"/>
      <c r="G704" s="1845"/>
      <c r="H704" s="238"/>
      <c r="I704" s="201"/>
      <c r="K704" s="12"/>
      <c r="N704" s="20"/>
      <c r="O704" s="12"/>
      <c r="Q704" s="12"/>
      <c r="R704" s="12"/>
    </row>
    <row r="705" spans="1:18" s="13" customFormat="1" x14ac:dyDescent="0.25">
      <c r="A705" s="176"/>
      <c r="B705" s="238"/>
      <c r="C705" s="20"/>
      <c r="D705" s="243"/>
      <c r="E705" s="1327"/>
      <c r="F705" s="300"/>
      <c r="G705" s="1845"/>
      <c r="H705" s="238"/>
      <c r="I705" s="201"/>
      <c r="K705" s="12"/>
      <c r="N705" s="20"/>
      <c r="O705" s="12"/>
      <c r="Q705" s="12"/>
      <c r="R705" s="12"/>
    </row>
    <row r="706" spans="1:18" s="13" customFormat="1" x14ac:dyDescent="0.25">
      <c r="A706" s="176"/>
      <c r="B706" s="238"/>
      <c r="C706" s="20"/>
      <c r="D706" s="243"/>
      <c r="E706" s="1327"/>
      <c r="F706" s="300"/>
      <c r="G706" s="1845"/>
      <c r="H706" s="238"/>
      <c r="I706" s="201"/>
      <c r="K706" s="12"/>
      <c r="N706" s="20"/>
      <c r="O706" s="12"/>
      <c r="Q706" s="12"/>
      <c r="R706" s="12"/>
    </row>
    <row r="707" spans="1:18" s="13" customFormat="1" x14ac:dyDescent="0.25">
      <c r="A707" s="176"/>
      <c r="B707" s="238"/>
      <c r="C707" s="20"/>
      <c r="D707" s="243"/>
      <c r="E707" s="1327"/>
      <c r="F707" s="300"/>
      <c r="G707" s="1845"/>
      <c r="H707" s="238"/>
      <c r="I707" s="201"/>
      <c r="K707" s="12"/>
      <c r="N707" s="20"/>
      <c r="O707" s="12"/>
      <c r="Q707" s="12"/>
      <c r="R707" s="12"/>
    </row>
    <row r="708" spans="1:18" s="13" customFormat="1" x14ac:dyDescent="0.25">
      <c r="A708" s="176"/>
      <c r="B708" s="238"/>
      <c r="C708" s="20"/>
      <c r="D708" s="243"/>
      <c r="E708" s="1327"/>
      <c r="F708" s="300"/>
      <c r="G708" s="1845"/>
      <c r="H708" s="238"/>
      <c r="I708" s="201"/>
      <c r="K708" s="12"/>
      <c r="N708" s="20"/>
      <c r="O708" s="12"/>
      <c r="Q708" s="12"/>
      <c r="R708" s="12"/>
    </row>
    <row r="709" spans="1:18" s="13" customFormat="1" x14ac:dyDescent="0.25">
      <c r="A709" s="176"/>
      <c r="B709" s="238"/>
      <c r="C709" s="20"/>
      <c r="D709" s="243"/>
      <c r="E709" s="1327"/>
      <c r="F709" s="300"/>
      <c r="G709" s="1845"/>
      <c r="H709" s="238"/>
      <c r="I709" s="201"/>
      <c r="K709" s="12"/>
      <c r="N709" s="20"/>
      <c r="O709" s="12"/>
      <c r="Q709" s="12"/>
      <c r="R709" s="12"/>
    </row>
    <row r="710" spans="1:18" s="13" customFormat="1" x14ac:dyDescent="0.25">
      <c r="A710" s="176"/>
      <c r="B710" s="238"/>
      <c r="C710" s="54"/>
      <c r="D710" s="240"/>
      <c r="E710" s="1327"/>
      <c r="F710" s="300"/>
      <c r="G710" s="1845"/>
      <c r="H710" s="238"/>
      <c r="I710" s="201"/>
      <c r="K710" s="12"/>
      <c r="N710" s="20"/>
      <c r="O710" s="12"/>
      <c r="Q710" s="12"/>
      <c r="R710" s="12"/>
    </row>
    <row r="711" spans="1:18" s="13" customFormat="1" x14ac:dyDescent="0.25">
      <c r="A711" s="176"/>
      <c r="B711" s="238"/>
      <c r="C711" s="54"/>
      <c r="D711" s="240"/>
      <c r="E711" s="1327"/>
      <c r="F711" s="300"/>
      <c r="G711" s="1845"/>
      <c r="H711" s="238"/>
      <c r="I711" s="201"/>
      <c r="K711" s="12"/>
      <c r="N711" s="20"/>
      <c r="O711" s="12"/>
      <c r="Q711" s="12"/>
      <c r="R711" s="12"/>
    </row>
  </sheetData>
  <sheetProtection password="CAA3" sheet="1" objects="1" scenarios="1" selectLockedCells="1" autoFilter="0"/>
  <autoFilter ref="C18:F178"/>
  <mergeCells count="10">
    <mergeCell ref="T2:T15"/>
    <mergeCell ref="V6:V7"/>
    <mergeCell ref="K187:L187"/>
    <mergeCell ref="J183:M183"/>
    <mergeCell ref="C13:D15"/>
    <mergeCell ref="F13:F16"/>
    <mergeCell ref="J15:M15"/>
    <mergeCell ref="K13:L13"/>
    <mergeCell ref="H8:M11"/>
    <mergeCell ref="H6:M7"/>
  </mergeCells>
  <phoneticPr fontId="3" type="noConversion"/>
  <conditionalFormatting sqref="N169:N178">
    <cfRule type="expression" dxfId="319" priority="4" stopIfTrue="1">
      <formula>$C169="NO"</formula>
    </cfRule>
  </conditionalFormatting>
  <conditionalFormatting sqref="J19:M178">
    <cfRule type="expression" dxfId="318" priority="5" stopIfTrue="1">
      <formula>AND($C19="NO",$O19&lt;&gt;"")</formula>
    </cfRule>
    <cfRule type="expression" dxfId="317" priority="6" stopIfTrue="1">
      <formula>$C19="NO"</formula>
    </cfRule>
  </conditionalFormatting>
  <conditionalFormatting sqref="F19:F178">
    <cfRule type="expression" dxfId="316" priority="7" stopIfTrue="1">
      <formula>AND($C19="NO",$O19&lt;&gt;"")</formula>
    </cfRule>
    <cfRule type="expression" dxfId="315" priority="8" stopIfTrue="1">
      <formula>$C19="NO"</formula>
    </cfRule>
  </conditionalFormatting>
  <conditionalFormatting sqref="F181:F662">
    <cfRule type="cellIs" dxfId="314" priority="9" stopIfTrue="1" operator="equal">
      <formula>0</formula>
    </cfRule>
  </conditionalFormatting>
  <conditionalFormatting sqref="C19:C178">
    <cfRule type="cellIs" dxfId="313" priority="10" stopIfTrue="1" operator="equal">
      <formula>"NO"</formula>
    </cfRule>
  </conditionalFormatting>
  <conditionalFormatting sqref="H6">
    <cfRule type="expression" dxfId="312" priority="11" stopIfTrue="1">
      <formula>$O$18&lt;&gt;0</formula>
    </cfRule>
  </conditionalFormatting>
  <conditionalFormatting sqref="R19:R178">
    <cfRule type="expression" dxfId="311" priority="3" stopIfTrue="1">
      <formula>AND(R19&lt;&gt;"",R19&lt;&gt;R18)</formula>
    </cfRule>
  </conditionalFormatting>
  <conditionalFormatting sqref="T2">
    <cfRule type="expression" dxfId="310" priority="2" stopIfTrue="1">
      <formula>$Q$18&gt;18</formula>
    </cfRule>
  </conditionalFormatting>
  <dataValidations xWindow="350" yWindow="334" count="4">
    <dataValidation type="list" allowBlank="1" showInputMessage="1" showErrorMessage="1" promptTitle="Seleccionar de la lista." prompt=" " sqref="F6">
      <formula1>FECHAS_OPOS</formula1>
    </dataValidation>
    <dataValidation type="time" allowBlank="1" showInputMessage="1" showErrorMessage="1" promptTitle="introducir una hora" prompt="en formato: hh:mm" sqref="K14">
      <formula1>0.333333333333333</formula1>
      <formula2>0.875</formula2>
    </dataValidation>
    <dataValidation allowBlank="1" showErrorMessage="1" sqref="J181:J182"/>
    <dataValidation type="list" allowBlank="1" showInputMessage="1" showErrorMessage="1" errorTitle="VALIDACIÓN DE DATOS" error="Introduce una fecha con formato: dd/mm/aa_x000a_(entre min-max)" sqref="F19:F178">
      <formula1>FECHAS_OPOS</formula1>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J181 E20:E178" formulaRange="1"/>
  </ignoredErrors>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00FFFF"/>
  </sheetPr>
  <dimension ref="A1:AZ712"/>
  <sheetViews>
    <sheetView showGridLines="0" defaultGridColor="0" colorId="22" zoomScaleNormal="100" zoomScaleSheetLayoutView="100" workbookViewId="0">
      <pane xSplit="13" ySplit="17" topLeftCell="N18" activePane="bottomRight" state="frozen"/>
      <selection activeCell="Y3" sqref="Y3"/>
      <selection pane="topRight" activeCell="Y3" sqref="Y3"/>
      <selection pane="bottomLeft" activeCell="Y3" sqref="Y3"/>
      <selection pane="bottomRight" activeCell="T5" sqref="T5:W5"/>
    </sheetView>
  </sheetViews>
  <sheetFormatPr baseColWidth="10" defaultRowHeight="12.75" x14ac:dyDescent="0.2"/>
  <cols>
    <col min="1" max="1" width="8.7109375" style="135"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0.85546875" style="239" customWidth="1"/>
    <col min="8" max="8" width="2.85546875" style="1193" customWidth="1"/>
    <col min="9" max="9" width="3.7109375" style="10" customWidth="1"/>
    <col min="10" max="10" width="8.7109375" style="11" customWidth="1"/>
    <col min="11" max="11" width="35.7109375" style="10" customWidth="1"/>
    <col min="12" max="12" width="2.7109375" style="13" customWidth="1"/>
    <col min="13" max="13" width="2.28515625" style="20" customWidth="1"/>
    <col min="14" max="18" width="8.7109375" style="50" customWidth="1"/>
    <col min="19" max="19" width="3.7109375" style="53" customWidth="1"/>
    <col min="20" max="20" width="14.7109375" style="50" customWidth="1"/>
    <col min="21" max="25" width="12.7109375" style="50" customWidth="1"/>
    <col min="26" max="26" width="0.85546875" style="20" customWidth="1"/>
    <col min="27" max="31" width="8.7109375" style="50" customWidth="1"/>
    <col min="32" max="32" width="3.7109375" style="53" customWidth="1"/>
    <col min="33" max="33" width="14.7109375" style="50" customWidth="1"/>
    <col min="34" max="38" width="12.7109375" style="50" customWidth="1"/>
    <col min="39" max="39" width="0.85546875" style="10" customWidth="1"/>
    <col min="40" max="16384" width="11.42578125" style="10"/>
  </cols>
  <sheetData>
    <row r="1" spans="1:52" s="54" customFormat="1" ht="3.95" hidden="1" customHeight="1" x14ac:dyDescent="0.2">
      <c r="A1" s="135"/>
      <c r="B1" s="1381"/>
      <c r="C1" s="1381"/>
      <c r="D1" s="1381"/>
      <c r="E1" s="1382"/>
      <c r="F1" s="1351"/>
      <c r="G1" s="1382"/>
      <c r="H1" s="1579"/>
      <c r="I1" s="1481"/>
      <c r="J1" s="1387"/>
      <c r="K1" s="1351"/>
      <c r="L1" s="1388"/>
      <c r="M1" s="1388"/>
      <c r="N1" s="1390"/>
      <c r="O1" s="1390"/>
      <c r="P1" s="1390"/>
      <c r="Q1" s="1390"/>
      <c r="R1" s="1390"/>
      <c r="S1" s="1390"/>
      <c r="T1" s="1390"/>
      <c r="U1" s="1390"/>
      <c r="V1" s="1390"/>
      <c r="W1" s="1390"/>
      <c r="X1" s="1390"/>
      <c r="Y1" s="1390"/>
      <c r="Z1" s="1388"/>
      <c r="AA1" s="1390"/>
      <c r="AB1" s="1390"/>
      <c r="AC1" s="1390"/>
      <c r="AD1" s="1390"/>
      <c r="AE1" s="1390"/>
      <c r="AF1" s="1390"/>
      <c r="AG1" s="1390"/>
      <c r="AH1" s="1390"/>
      <c r="AI1" s="1390"/>
      <c r="AJ1" s="1390"/>
      <c r="AK1" s="1390"/>
      <c r="AL1" s="1390"/>
      <c r="AM1" s="1351"/>
      <c r="AN1" s="1351"/>
      <c r="AO1" s="1351"/>
      <c r="AP1" s="1351"/>
      <c r="AQ1" s="1351"/>
      <c r="AR1" s="1351"/>
      <c r="AS1" s="1351"/>
      <c r="AT1" s="1351"/>
      <c r="AU1" s="1351"/>
      <c r="AV1" s="1351"/>
      <c r="AW1" s="1351"/>
      <c r="AX1" s="1351"/>
      <c r="AY1" s="1351"/>
      <c r="AZ1" s="1351"/>
    </row>
    <row r="2" spans="1:52" s="54" customFormat="1" ht="5.0999999999999996" customHeight="1" x14ac:dyDescent="0.2">
      <c r="A2" s="135"/>
      <c r="B2" s="1381"/>
      <c r="C2" s="1381"/>
      <c r="D2" s="1381"/>
      <c r="E2" s="1382"/>
      <c r="F2" s="1351"/>
      <c r="G2" s="1382"/>
      <c r="H2" s="1579"/>
      <c r="I2" s="1481"/>
      <c r="J2" s="1387"/>
      <c r="K2" s="1351"/>
      <c r="L2" s="1388"/>
      <c r="M2" s="1388"/>
      <c r="N2" s="1390"/>
      <c r="O2" s="1390"/>
      <c r="P2" s="1390"/>
      <c r="Q2" s="1390"/>
      <c r="R2" s="1390"/>
      <c r="S2" s="1390"/>
      <c r="T2" s="1390"/>
      <c r="U2" s="1390"/>
      <c r="V2" s="1390"/>
      <c r="W2" s="1390"/>
      <c r="X2" s="1390"/>
      <c r="Y2" s="1390"/>
      <c r="Z2" s="1388"/>
      <c r="AA2" s="1390"/>
      <c r="AB2" s="1390"/>
      <c r="AC2" s="1390"/>
      <c r="AD2" s="1390"/>
      <c r="AE2" s="1390"/>
      <c r="AF2" s="1390"/>
      <c r="AG2" s="1390"/>
      <c r="AH2" s="1390"/>
      <c r="AI2" s="1390"/>
      <c r="AJ2" s="1390"/>
      <c r="AK2" s="1390"/>
      <c r="AL2" s="1390"/>
      <c r="AM2" s="1351"/>
      <c r="AN2" s="1351"/>
      <c r="AO2" s="1351"/>
      <c r="AP2" s="1351"/>
      <c r="AQ2" s="1351"/>
      <c r="AR2" s="1351"/>
      <c r="AS2" s="1351"/>
      <c r="AT2" s="1351"/>
      <c r="AU2" s="1351"/>
      <c r="AV2" s="1351"/>
      <c r="AW2" s="1351"/>
      <c r="AX2" s="1351"/>
      <c r="AY2" s="1351"/>
      <c r="AZ2" s="1351"/>
    </row>
    <row r="3" spans="1:52" s="137" customFormat="1" ht="20.100000000000001" customHeight="1" x14ac:dyDescent="0.25">
      <c r="A3" s="136"/>
      <c r="B3" s="1395"/>
      <c r="C3" s="383" t="s">
        <v>584</v>
      </c>
      <c r="D3" s="1521" t="s">
        <v>104</v>
      </c>
      <c r="E3" s="1406"/>
      <c r="F3" s="1406"/>
      <c r="G3" s="1395"/>
      <c r="H3" s="1194"/>
      <c r="I3" s="135"/>
      <c r="J3" s="61" t="s">
        <v>612</v>
      </c>
      <c r="K3" s="138" t="str">
        <f>'01_Carga'!$G$4</f>
        <v>INGLÉS  (FI)</v>
      </c>
      <c r="L3" s="138"/>
      <c r="M3" s="138"/>
      <c r="N3" s="2007" t="s">
        <v>574</v>
      </c>
      <c r="O3" s="2007"/>
      <c r="P3" s="2007"/>
      <c r="Q3" s="2007"/>
      <c r="R3" s="2007"/>
      <c r="S3" s="2007"/>
      <c r="T3" s="2007"/>
      <c r="U3" s="2007"/>
      <c r="V3" s="2007"/>
      <c r="W3" s="2007"/>
      <c r="X3" s="2007"/>
      <c r="Y3" s="2007"/>
      <c r="Z3" s="138"/>
      <c r="AA3" s="2007" t="s">
        <v>604</v>
      </c>
      <c r="AB3" s="2007"/>
      <c r="AC3" s="2007"/>
      <c r="AD3" s="2007"/>
      <c r="AE3" s="2007"/>
      <c r="AF3" s="2007"/>
      <c r="AG3" s="2007"/>
      <c r="AH3" s="2007"/>
      <c r="AI3" s="2007"/>
      <c r="AJ3" s="2007"/>
      <c r="AK3" s="2007"/>
      <c r="AL3" s="2007"/>
      <c r="AM3" s="289"/>
      <c r="AN3" s="1582"/>
      <c r="AO3" s="1582"/>
      <c r="AP3" s="1582"/>
      <c r="AQ3" s="1582"/>
      <c r="AR3" s="1582"/>
      <c r="AS3" s="1582"/>
      <c r="AT3" s="1582"/>
      <c r="AU3" s="1443"/>
      <c r="AV3" s="1443"/>
      <c r="AW3" s="1443"/>
      <c r="AX3" s="1443"/>
      <c r="AY3" s="1443"/>
      <c r="AZ3" s="1443"/>
    </row>
    <row r="4" spans="1:52" s="54" customFormat="1" ht="15" customHeight="1" x14ac:dyDescent="0.25">
      <c r="A4" s="442"/>
      <c r="B4" s="1396"/>
      <c r="C4" s="1495"/>
      <c r="D4" s="1406"/>
      <c r="E4" s="1406"/>
      <c r="F4" s="1406"/>
      <c r="G4" s="1396"/>
      <c r="H4" s="1193"/>
      <c r="I4" s="289"/>
      <c r="J4" s="61" t="s">
        <v>613</v>
      </c>
      <c r="K4" s="138" t="str">
        <f>'01_Carga'!$L$5</f>
        <v/>
      </c>
      <c r="L4" s="138"/>
      <c r="M4" s="138"/>
      <c r="N4" s="182"/>
      <c r="O4" s="182"/>
      <c r="P4" s="182"/>
      <c r="Q4" s="182"/>
      <c r="R4" s="182"/>
      <c r="S4" s="182"/>
      <c r="T4" s="181"/>
      <c r="U4" s="182"/>
      <c r="V4" s="182"/>
      <c r="W4" s="182"/>
      <c r="X4" s="182"/>
      <c r="Y4" s="182"/>
      <c r="Z4" s="138"/>
      <c r="AA4" s="182"/>
      <c r="AB4" s="182"/>
      <c r="AC4" s="182"/>
      <c r="AD4" s="182"/>
      <c r="AE4" s="182"/>
      <c r="AF4" s="182"/>
      <c r="AG4" s="181"/>
      <c r="AH4" s="182"/>
      <c r="AI4" s="182"/>
      <c r="AJ4" s="182"/>
      <c r="AK4" s="182"/>
      <c r="AL4" s="182"/>
      <c r="AM4" s="141"/>
      <c r="AN4" s="1444"/>
      <c r="AO4" s="1444"/>
      <c r="AP4" s="1444"/>
      <c r="AQ4" s="1444"/>
      <c r="AR4" s="1444"/>
      <c r="AS4" s="1444"/>
      <c r="AT4" s="1444"/>
      <c r="AU4" s="1351"/>
      <c r="AV4" s="1351"/>
      <c r="AW4" s="1351"/>
      <c r="AX4" s="1351"/>
      <c r="AY4" s="1351"/>
      <c r="AZ4" s="1351"/>
    </row>
    <row r="5" spans="1:52" s="54" customFormat="1" ht="18" customHeight="1" x14ac:dyDescent="0.3">
      <c r="A5" s="135"/>
      <c r="B5" s="1398"/>
      <c r="C5" s="1495"/>
      <c r="D5" s="1406"/>
      <c r="E5" s="1406"/>
      <c r="F5" s="1406"/>
      <c r="G5" s="1398"/>
      <c r="H5" s="1195"/>
      <c r="I5" s="274"/>
      <c r="J5" s="142" t="s">
        <v>496</v>
      </c>
      <c r="K5" s="196" t="str">
        <f>'01_Carga'!$G$6</f>
        <v>BURGOS</v>
      </c>
      <c r="L5" s="196"/>
      <c r="M5" s="196"/>
      <c r="N5" s="53"/>
      <c r="O5" s="140"/>
      <c r="P5" s="140"/>
      <c r="Q5" s="140"/>
      <c r="R5" s="274"/>
      <c r="S5" s="955" t="s">
        <v>320</v>
      </c>
      <c r="T5" s="2061"/>
      <c r="U5" s="2061"/>
      <c r="V5" s="2061"/>
      <c r="W5" s="2061"/>
      <c r="X5" s="903"/>
      <c r="Y5" s="903"/>
      <c r="Z5" s="196"/>
      <c r="AA5" s="165"/>
      <c r="AB5" s="881"/>
      <c r="AC5" s="881"/>
      <c r="AD5" s="881"/>
      <c r="AE5" s="902"/>
      <c r="AF5" s="955" t="s">
        <v>320</v>
      </c>
      <c r="AG5" s="2060" t="str">
        <f>IF(T5&lt;&gt;"",T5,"")</f>
        <v/>
      </c>
      <c r="AH5" s="2060"/>
      <c r="AI5" s="2060"/>
      <c r="AJ5" s="2060"/>
      <c r="AK5" s="2060"/>
      <c r="AL5" s="2060"/>
      <c r="AM5" s="274"/>
      <c r="AN5" s="1393"/>
      <c r="AO5" s="1393"/>
      <c r="AP5" s="1393"/>
      <c r="AQ5" s="1393"/>
      <c r="AR5" s="1393"/>
      <c r="AS5" s="1393"/>
      <c r="AT5" s="1393"/>
      <c r="AU5" s="1351"/>
      <c r="AV5" s="1351"/>
      <c r="AW5" s="1351"/>
      <c r="AX5" s="1351"/>
      <c r="AY5" s="1351"/>
      <c r="AZ5" s="1351"/>
    </row>
    <row r="6" spans="1:52" s="54" customFormat="1" ht="18" customHeight="1" x14ac:dyDescent="0.2">
      <c r="A6" s="135"/>
      <c r="B6" s="1398"/>
      <c r="C6" s="1495"/>
      <c r="D6" s="1413"/>
      <c r="E6" s="1398"/>
      <c r="F6" s="1351"/>
      <c r="G6" s="1398"/>
      <c r="H6" s="1195"/>
      <c r="I6" s="274"/>
      <c r="J6" s="145" t="s">
        <v>184</v>
      </c>
      <c r="K6" s="2054" t="str">
        <f>'01_Carga'!$G$7</f>
        <v/>
      </c>
      <c r="L6" s="460"/>
      <c r="M6" s="460"/>
      <c r="N6" s="274"/>
      <c r="O6" s="274"/>
      <c r="P6" s="274"/>
      <c r="Q6" s="274"/>
      <c r="R6" s="274"/>
      <c r="S6" s="140"/>
      <c r="T6" s="147"/>
      <c r="U6" s="140"/>
      <c r="V6" s="140"/>
      <c r="W6" s="140"/>
      <c r="X6" s="140"/>
      <c r="Y6" s="140"/>
      <c r="Z6" s="460"/>
      <c r="AA6" s="274"/>
      <c r="AB6" s="274"/>
      <c r="AC6" s="274"/>
      <c r="AD6" s="274"/>
      <c r="AE6" s="274"/>
      <c r="AF6" s="140"/>
      <c r="AG6" s="147"/>
      <c r="AH6" s="140"/>
      <c r="AI6" s="140"/>
      <c r="AJ6" s="140"/>
      <c r="AK6" s="140"/>
      <c r="AL6" s="140"/>
      <c r="AM6" s="274"/>
      <c r="AN6" s="1393"/>
      <c r="AO6" s="1393"/>
      <c r="AP6" s="1393"/>
      <c r="AQ6" s="1393"/>
      <c r="AR6" s="1393"/>
      <c r="AS6" s="1393"/>
      <c r="AT6" s="1393"/>
      <c r="AU6" s="1351"/>
      <c r="AV6" s="1351"/>
      <c r="AW6" s="1351"/>
      <c r="AX6" s="1351"/>
      <c r="AY6" s="1351"/>
      <c r="AZ6" s="1351"/>
    </row>
    <row r="7" spans="1:52" s="54" customFormat="1" ht="18" customHeight="1" x14ac:dyDescent="0.2">
      <c r="A7" s="1356"/>
      <c r="B7" s="1398"/>
      <c r="C7" s="710"/>
      <c r="D7" s="716" t="s">
        <v>192</v>
      </c>
      <c r="E7" s="716"/>
      <c r="F7" s="711">
        <f>SUM(N(FREQUENCY(F18:F177,F18:F177)&gt;0))</f>
        <v>0</v>
      </c>
      <c r="G7" s="1413"/>
      <c r="H7" s="1196"/>
      <c r="I7" s="274"/>
      <c r="J7" s="461"/>
      <c r="K7" s="2054"/>
      <c r="L7" s="295"/>
      <c r="M7" s="295"/>
      <c r="N7" s="469" t="s">
        <v>319</v>
      </c>
      <c r="O7" s="140"/>
      <c r="P7" s="140"/>
      <c r="Q7" s="140"/>
      <c r="R7" s="140"/>
      <c r="S7" s="51"/>
      <c r="T7" s="51"/>
      <c r="U7" s="51"/>
      <c r="V7" s="51"/>
      <c r="W7" s="51"/>
      <c r="X7" s="213"/>
      <c r="Y7" s="213"/>
      <c r="Z7" s="295"/>
      <c r="AA7" s="469" t="s">
        <v>319</v>
      </c>
      <c r="AB7" s="140"/>
      <c r="AC7" s="140"/>
      <c r="AD7" s="140"/>
      <c r="AE7" s="140"/>
      <c r="AF7" s="51"/>
      <c r="AG7" s="51"/>
      <c r="AH7" s="51"/>
      <c r="AI7" s="51"/>
      <c r="AJ7" s="51"/>
      <c r="AK7" s="213"/>
      <c r="AL7" s="213"/>
      <c r="AM7" s="295"/>
      <c r="AN7" s="1462"/>
      <c r="AO7" s="1462"/>
      <c r="AP7" s="1462"/>
      <c r="AQ7" s="1462"/>
      <c r="AR7" s="1462"/>
      <c r="AS7" s="1462"/>
      <c r="AT7" s="1462"/>
      <c r="AU7" s="1388"/>
      <c r="AV7" s="1388"/>
      <c r="AW7" s="1388"/>
      <c r="AX7" s="1351"/>
      <c r="AY7" s="1351"/>
      <c r="AZ7" s="1351"/>
    </row>
    <row r="8" spans="1:52" s="54" customFormat="1" ht="12.75" customHeight="1" x14ac:dyDescent="0.2">
      <c r="A8" s="1356"/>
      <c r="B8" s="1398"/>
      <c r="C8" s="892"/>
      <c r="D8" s="899" t="s">
        <v>11</v>
      </c>
      <c r="E8" s="899"/>
      <c r="F8" s="894">
        <f>COUNTIF(C18:C177,"SÍ")</f>
        <v>0</v>
      </c>
      <c r="G8" s="1445"/>
      <c r="H8" s="1206"/>
      <c r="I8" s="2055" t="s">
        <v>364</v>
      </c>
      <c r="J8" s="2055"/>
      <c r="K8" s="2055"/>
      <c r="L8" s="462"/>
      <c r="M8" s="462"/>
      <c r="N8" s="213"/>
      <c r="O8" s="213"/>
      <c r="P8" s="295"/>
      <c r="Q8" s="295"/>
      <c r="R8" s="295"/>
      <c r="S8" s="51"/>
      <c r="T8" s="51"/>
      <c r="U8" s="51"/>
      <c r="V8" s="51"/>
      <c r="W8" s="51"/>
      <c r="X8" s="213"/>
      <c r="Y8" s="213"/>
      <c r="Z8" s="462"/>
      <c r="AA8" s="213"/>
      <c r="AB8" s="213"/>
      <c r="AC8" s="295"/>
      <c r="AD8" s="295"/>
      <c r="AE8" s="295"/>
      <c r="AF8" s="51"/>
      <c r="AG8" s="51"/>
      <c r="AH8" s="51"/>
      <c r="AI8" s="51"/>
      <c r="AJ8" s="51"/>
      <c r="AK8" s="213"/>
      <c r="AL8" s="213"/>
      <c r="AM8" s="470"/>
      <c r="AN8" s="1583"/>
      <c r="AO8" s="1462"/>
      <c r="AP8" s="1462"/>
      <c r="AQ8" s="1462"/>
      <c r="AR8" s="1462"/>
      <c r="AS8" s="1462"/>
      <c r="AT8" s="1462"/>
      <c r="AU8" s="1388"/>
      <c r="AV8" s="1388"/>
      <c r="AW8" s="1388"/>
      <c r="AX8" s="1351"/>
      <c r="AY8" s="1351"/>
      <c r="AZ8" s="1351"/>
    </row>
    <row r="9" spans="1:52" s="54" customFormat="1" ht="12.75" customHeight="1" x14ac:dyDescent="0.2">
      <c r="A9" s="1356"/>
      <c r="B9" s="1398"/>
      <c r="C9" s="712"/>
      <c r="D9" s="719" t="s">
        <v>9</v>
      </c>
      <c r="E9" s="719"/>
      <c r="F9" s="713">
        <f>COUNT(F18:F177)</f>
        <v>0</v>
      </c>
      <c r="G9" s="1413"/>
      <c r="H9" s="1196"/>
      <c r="I9" s="2063" t="s">
        <v>183</v>
      </c>
      <c r="J9" s="2063"/>
      <c r="K9" s="2063"/>
      <c r="L9" s="463"/>
      <c r="M9" s="463"/>
      <c r="N9" s="2059" t="str">
        <f>'02_Criterios'!$H$27</f>
        <v>El ejercicio será valorado de 0 a 10 puntos. Se ha establecido un peso específico para cada criterio, por lo que se calculará la MEDIA PONDERADA de las puntuaciones asignadas a cada uno.</v>
      </c>
      <c r="O9" s="2059"/>
      <c r="P9" s="2059"/>
      <c r="Q9" s="2059"/>
      <c r="R9" s="472">
        <f>IF('02_Criterios'!$F$21="","",'02_Criterios'!$F$21)</f>
        <v>0.15</v>
      </c>
      <c r="S9" s="464" t="str">
        <f>IF(T9&lt;&gt;"","1.","")</f>
        <v>1.</v>
      </c>
      <c r="T9" s="465" t="str">
        <f>IF('02_Criterios'!$H$21&lt;&gt;"",'02_Criterios'!$H$21,"")</f>
        <v>Rigor en el desarrollo del ejercicio de carácter práctico.</v>
      </c>
      <c r="U9" s="51"/>
      <c r="V9" s="51"/>
      <c r="W9" s="51"/>
      <c r="X9" s="213"/>
      <c r="Y9" s="213"/>
      <c r="Z9" s="463"/>
      <c r="AA9" s="2059" t="str">
        <f>'02_Criterios'!$H$36</f>
        <v>El ejercicio será valorado de 0 a 10 puntos. Se ha establecido un peso específico para cada criterio, por lo que se calculará la MEDIA PONDERADA de las puntuaciones asignadas a cada uno.</v>
      </c>
      <c r="AB9" s="2059"/>
      <c r="AC9" s="2059"/>
      <c r="AD9" s="2059"/>
      <c r="AE9" s="472">
        <f>IF('02_Criterios'!$F$30="","",'02_Criterios'!$F$30)</f>
        <v>0.1</v>
      </c>
      <c r="AF9" s="464" t="str">
        <f>IF(AG9&lt;&gt;"","1.","")</f>
        <v>1.</v>
      </c>
      <c r="AG9" s="465" t="str">
        <f>IF('02_Criterios'!$H$30&lt;&gt;"",'02_Criterios'!$H$30,"")</f>
        <v>Expone lo fundamental sin redundancia de ideas.</v>
      </c>
      <c r="AH9" s="51"/>
      <c r="AI9" s="51"/>
      <c r="AJ9" s="51"/>
      <c r="AK9" s="213"/>
      <c r="AL9" s="213"/>
      <c r="AM9" s="295"/>
      <c r="AN9" s="1462"/>
      <c r="AO9" s="1462"/>
      <c r="AP9" s="1462"/>
      <c r="AQ9" s="1462"/>
      <c r="AR9" s="1462"/>
      <c r="AS9" s="1462"/>
      <c r="AT9" s="1462"/>
      <c r="AU9" s="1388"/>
      <c r="AV9" s="1388"/>
      <c r="AW9" s="1388"/>
      <c r="AX9" s="1351"/>
      <c r="AY9" s="1351"/>
      <c r="AZ9" s="1351"/>
    </row>
    <row r="10" spans="1:52" s="54" customFormat="1" ht="12.75" customHeight="1" x14ac:dyDescent="0.2">
      <c r="A10" s="1356"/>
      <c r="B10" s="1398"/>
      <c r="C10" s="714"/>
      <c r="D10" s="720" t="s">
        <v>10</v>
      </c>
      <c r="E10" s="720"/>
      <c r="F10" s="715">
        <f>F8-F9</f>
        <v>0</v>
      </c>
      <c r="G10" s="1413"/>
      <c r="H10" s="1206"/>
      <c r="I10" s="2063"/>
      <c r="J10" s="2063"/>
      <c r="K10" s="2063"/>
      <c r="L10" s="307"/>
      <c r="M10" s="307"/>
      <c r="N10" s="2059"/>
      <c r="O10" s="2059"/>
      <c r="P10" s="2059"/>
      <c r="Q10" s="2059"/>
      <c r="R10" s="472">
        <f>IF('02_Criterios'!$F$22="","",'02_Criterios'!$F$22)</f>
        <v>0.1</v>
      </c>
      <c r="S10" s="464" t="str">
        <f>IF(T10&lt;&gt;"","2.","")</f>
        <v>2.</v>
      </c>
      <c r="T10" s="465" t="str">
        <f>IF('02_Criterios'!$H$22&lt;&gt;"",'02_Criterios'!$H$22,"")</f>
        <v>Conocimiento científico de la especialidad.</v>
      </c>
      <c r="U10" s="51"/>
      <c r="V10" s="51"/>
      <c r="W10" s="51"/>
      <c r="X10" s="213"/>
      <c r="Y10" s="213"/>
      <c r="Z10" s="307"/>
      <c r="AA10" s="2059"/>
      <c r="AB10" s="2059"/>
      <c r="AC10" s="2059"/>
      <c r="AD10" s="2059"/>
      <c r="AE10" s="472">
        <f>IF('02_Criterios'!$F$31="","",'02_Criterios'!$F$31)</f>
        <v>0.25</v>
      </c>
      <c r="AF10" s="464" t="str">
        <f>IF(AG10&lt;&gt;"","2.","")</f>
        <v>2.</v>
      </c>
      <c r="AG10" s="465" t="str">
        <f>IF('02_Criterios'!$H$31&lt;&gt;"",'02_Criterios'!$H$31,"")</f>
        <v>Conocimiento científico, profundo y actualizado del tema.</v>
      </c>
      <c r="AH10" s="51"/>
      <c r="AI10" s="51"/>
      <c r="AJ10" s="51"/>
      <c r="AK10" s="213"/>
      <c r="AL10" s="213"/>
      <c r="AM10" s="295"/>
      <c r="AN10" s="1462"/>
      <c r="AO10" s="1462"/>
      <c r="AP10" s="1462"/>
      <c r="AQ10" s="1462"/>
      <c r="AR10" s="1462"/>
      <c r="AS10" s="1462"/>
      <c r="AT10" s="1462"/>
      <c r="AU10" s="1388"/>
      <c r="AV10" s="1388"/>
      <c r="AW10" s="1388"/>
      <c r="AX10" s="1351"/>
      <c r="AY10" s="1351"/>
      <c r="AZ10" s="1351"/>
    </row>
    <row r="11" spans="1:52" s="54" customFormat="1" ht="12.75" customHeight="1" x14ac:dyDescent="0.2">
      <c r="A11" s="1356"/>
      <c r="B11" s="1398"/>
      <c r="C11" s="1393"/>
      <c r="D11" s="1413"/>
      <c r="E11" s="1398"/>
      <c r="F11" s="1580"/>
      <c r="G11" s="1398"/>
      <c r="H11" s="1196"/>
      <c r="I11" s="2063"/>
      <c r="J11" s="2063"/>
      <c r="K11" s="2063"/>
      <c r="L11" s="307"/>
      <c r="M11" s="307"/>
      <c r="N11" s="2059"/>
      <c r="O11" s="2059"/>
      <c r="P11" s="2059"/>
      <c r="Q11" s="2059"/>
      <c r="R11" s="472">
        <f>IF('02_Criterios'!$F$23="","",'02_Criterios'!$F$23)</f>
        <v>0.4</v>
      </c>
      <c r="S11" s="464" t="str">
        <f>IF(T11&lt;&gt;"","3.","")</f>
        <v>3.</v>
      </c>
      <c r="T11" s="465" t="str">
        <f>IF('02_Criterios'!$H$23&lt;&gt;"",'02_Criterios'!$H$23,"")</f>
        <v>Dominio de habilidades técnicas de la especialidad.</v>
      </c>
      <c r="U11" s="51"/>
      <c r="V11" s="51"/>
      <c r="W11" s="51"/>
      <c r="X11" s="213"/>
      <c r="Y11" s="213"/>
      <c r="Z11" s="307"/>
      <c r="AA11" s="2059"/>
      <c r="AB11" s="2059"/>
      <c r="AC11" s="2059"/>
      <c r="AD11" s="2059"/>
      <c r="AE11" s="472">
        <f>IF('02_Criterios'!$F$32="","",'02_Criterios'!$F$32)</f>
        <v>0.25</v>
      </c>
      <c r="AF11" s="464" t="str">
        <f>IF(AG11&lt;&gt;"","3.","")</f>
        <v>3.</v>
      </c>
      <c r="AG11" s="465" t="str">
        <f>IF('02_Criterios'!$H$32&lt;&gt;"",'02_Criterios'!$H$32,"")</f>
        <v>Estructura y desarrollo del tema; originalidad en el planteamiento.</v>
      </c>
      <c r="AH11" s="51"/>
      <c r="AI11" s="51"/>
      <c r="AJ11" s="51"/>
      <c r="AK11" s="213"/>
      <c r="AL11" s="213"/>
      <c r="AM11" s="295"/>
      <c r="AN11" s="1462"/>
      <c r="AO11" s="1462"/>
      <c r="AP11" s="1462"/>
      <c r="AQ11" s="1462"/>
      <c r="AR11" s="1462"/>
      <c r="AS11" s="1462"/>
      <c r="AT11" s="1462"/>
      <c r="AU11" s="1388"/>
      <c r="AV11" s="1388"/>
      <c r="AW11" s="1388"/>
      <c r="AX11" s="1351"/>
      <c r="AY11" s="1351"/>
      <c r="AZ11" s="1351"/>
    </row>
    <row r="12" spans="1:52" s="54" customFormat="1" ht="12.75" customHeight="1" x14ac:dyDescent="0.2">
      <c r="A12" s="1356"/>
      <c r="B12" s="1398"/>
      <c r="C12" s="2038" t="s">
        <v>41</v>
      </c>
      <c r="D12" s="2047"/>
      <c r="E12" s="1594"/>
      <c r="F12" s="2050" t="s">
        <v>361</v>
      </c>
      <c r="G12" s="1398"/>
      <c r="H12" s="1197"/>
      <c r="I12" s="466"/>
      <c r="J12" s="466"/>
      <c r="K12" s="466"/>
      <c r="L12" s="307"/>
      <c r="M12" s="307"/>
      <c r="N12" s="2059"/>
      <c r="O12" s="2059"/>
      <c r="P12" s="2059"/>
      <c r="Q12" s="2059"/>
      <c r="R12" s="472">
        <f>IF('02_Criterios'!$F$24="","",'02_Criterios'!$F$24)</f>
        <v>0.35</v>
      </c>
      <c r="S12" s="464" t="str">
        <f>IF(T12&lt;&gt;"","4.","")</f>
        <v>4.</v>
      </c>
      <c r="T12" s="465" t="str">
        <f>IF('02_Criterios'!$H$24&lt;&gt;"",'02_Criterios'!$H$24,"")</f>
        <v>Presentación oral y dominio del idioma.</v>
      </c>
      <c r="U12" s="213"/>
      <c r="V12" s="213"/>
      <c r="W12" s="213"/>
      <c r="X12" s="213"/>
      <c r="Y12" s="213"/>
      <c r="Z12" s="307"/>
      <c r="AA12" s="2059"/>
      <c r="AB12" s="2059"/>
      <c r="AC12" s="2059"/>
      <c r="AD12" s="2059"/>
      <c r="AE12" s="472">
        <f>IF('02_Criterios'!$F$33="","",'02_Criterios'!$F$33)</f>
        <v>0.2</v>
      </c>
      <c r="AF12" s="464" t="str">
        <f>IF(AG12&lt;&gt;"","4.","")</f>
        <v>4.</v>
      </c>
      <c r="AG12" s="465" t="str">
        <f>IF('02_Criterios'!$H$33&lt;&gt;"",'02_Criterios'!$H$33,"")</f>
        <v>Expresión oral.</v>
      </c>
      <c r="AH12" s="213"/>
      <c r="AI12" s="213"/>
      <c r="AJ12" s="213"/>
      <c r="AK12" s="213"/>
      <c r="AL12" s="213"/>
      <c r="AM12" s="295"/>
      <c r="AN12" s="1462"/>
      <c r="AO12" s="1462"/>
      <c r="AP12" s="1462"/>
      <c r="AQ12" s="1462"/>
      <c r="AR12" s="1462"/>
      <c r="AS12" s="1462"/>
      <c r="AT12" s="1462"/>
      <c r="AU12" s="1388"/>
      <c r="AV12" s="1388"/>
      <c r="AW12" s="1388"/>
      <c r="AX12" s="1351"/>
      <c r="AY12" s="1351"/>
      <c r="AZ12" s="1351"/>
    </row>
    <row r="13" spans="1:52" s="137" customFormat="1" ht="12.75" customHeight="1" x14ac:dyDescent="0.2">
      <c r="A13" s="1394"/>
      <c r="B13" s="1400"/>
      <c r="C13" s="2048"/>
      <c r="D13" s="2049"/>
      <c r="E13" s="1467"/>
      <c r="F13" s="2062"/>
      <c r="G13" s="1400"/>
      <c r="H13" s="1197"/>
      <c r="I13" s="2064" t="s">
        <v>141</v>
      </c>
      <c r="J13" s="2064"/>
      <c r="K13" s="2064"/>
      <c r="L13" s="307"/>
      <c r="M13" s="307"/>
      <c r="N13" s="2059"/>
      <c r="O13" s="2059"/>
      <c r="P13" s="2059"/>
      <c r="Q13" s="2059"/>
      <c r="R13" s="472" t="str">
        <f>IF('02_Criterios'!$F$25="","",'02_Criterios'!$F$25)</f>
        <v/>
      </c>
      <c r="S13" s="464" t="str">
        <f>IF(T13&lt;&gt;"","5.","")</f>
        <v/>
      </c>
      <c r="T13" s="465" t="str">
        <f>IF('02_Criterios'!$H$25&lt;&gt;"",'02_Criterios'!$H$25,"")</f>
        <v/>
      </c>
      <c r="U13" s="150"/>
      <c r="V13" s="150"/>
      <c r="W13" s="150"/>
      <c r="X13" s="150"/>
      <c r="Y13" s="150"/>
      <c r="Z13" s="307"/>
      <c r="AA13" s="2059"/>
      <c r="AB13" s="2059"/>
      <c r="AC13" s="2059"/>
      <c r="AD13" s="2059"/>
      <c r="AE13" s="472">
        <f>IF('02_Criterios'!$F$34="","",'02_Criterios'!$F$34)</f>
        <v>0.2</v>
      </c>
      <c r="AF13" s="464" t="str">
        <f>IF(AG13&lt;&gt;"","5.","")</f>
        <v>5.</v>
      </c>
      <c r="AG13" s="465" t="str">
        <f>IF('02_Criterios'!$H$34&lt;&gt;"",'02_Criterios'!$H$34,"")</f>
        <v>Destreza lingüística.</v>
      </c>
      <c r="AH13" s="150"/>
      <c r="AI13" s="150"/>
      <c r="AJ13" s="150"/>
      <c r="AK13" s="150"/>
      <c r="AL13" s="150"/>
      <c r="AM13" s="471"/>
      <c r="AN13" s="1584"/>
      <c r="AO13" s="1584"/>
      <c r="AP13" s="1584"/>
      <c r="AQ13" s="1584"/>
      <c r="AR13" s="1584"/>
      <c r="AS13" s="1584"/>
      <c r="AT13" s="1584"/>
      <c r="AU13" s="1442"/>
      <c r="AV13" s="1442"/>
      <c r="AW13" s="1442"/>
      <c r="AX13" s="1443"/>
      <c r="AY13" s="1443"/>
      <c r="AZ13" s="1443"/>
    </row>
    <row r="14" spans="1:52" s="137" customFormat="1" ht="21.95" customHeight="1" x14ac:dyDescent="0.2">
      <c r="A14" s="1394"/>
      <c r="B14" s="1400"/>
      <c r="C14" s="2048"/>
      <c r="D14" s="2049"/>
      <c r="E14" s="1467"/>
      <c r="F14" s="2062"/>
      <c r="G14" s="1400"/>
      <c r="H14" s="1198"/>
      <c r="I14" s="289"/>
      <c r="J14" s="439" t="s">
        <v>358</v>
      </c>
      <c r="K14" s="467">
        <f>SUBTOTAL(4,$F$18:$F$177)</f>
        <v>0</v>
      </c>
      <c r="L14" s="127"/>
      <c r="M14" s="127"/>
      <c r="N14" s="213"/>
      <c r="O14" s="213"/>
      <c r="P14" s="193"/>
      <c r="Q14" s="193"/>
      <c r="R14" s="289"/>
      <c r="S14" s="129"/>
      <c r="T14" s="194"/>
      <c r="U14" s="194"/>
      <c r="V14" s="194"/>
      <c r="W14" s="194"/>
      <c r="X14" s="194"/>
      <c r="Y14" s="194"/>
      <c r="Z14" s="127"/>
      <c r="AA14" s="213"/>
      <c r="AB14" s="213"/>
      <c r="AC14" s="193"/>
      <c r="AD14" s="193"/>
      <c r="AE14" s="289"/>
      <c r="AF14" s="129"/>
      <c r="AG14" s="194"/>
      <c r="AH14" s="194"/>
      <c r="AI14" s="194"/>
      <c r="AJ14" s="194"/>
      <c r="AK14" s="194"/>
      <c r="AL14" s="194"/>
      <c r="AM14" s="468"/>
      <c r="AN14" s="1585"/>
      <c r="AO14" s="1585"/>
      <c r="AP14" s="1585"/>
      <c r="AQ14" s="1585"/>
      <c r="AR14" s="1585"/>
      <c r="AS14" s="1585"/>
      <c r="AT14" s="1585"/>
      <c r="AU14" s="1443"/>
      <c r="AV14" s="1443"/>
      <c r="AW14" s="1443"/>
      <c r="AX14" s="1443"/>
      <c r="AY14" s="1443"/>
      <c r="AZ14" s="1443"/>
    </row>
    <row r="15" spans="1:52" s="34" customFormat="1" ht="12.75" customHeight="1" x14ac:dyDescent="0.2">
      <c r="A15" s="1490"/>
      <c r="B15" s="1402"/>
      <c r="C15" s="391" t="s">
        <v>471</v>
      </c>
      <c r="D15" s="393"/>
      <c r="E15" s="1468"/>
      <c r="F15" s="386" t="s">
        <v>471</v>
      </c>
      <c r="G15" s="1402"/>
      <c r="H15" s="1199"/>
      <c r="I15" s="35" t="s">
        <v>167</v>
      </c>
      <c r="J15" s="36" t="s">
        <v>175</v>
      </c>
      <c r="K15" s="100" t="s">
        <v>156</v>
      </c>
      <c r="L15" s="103" t="s">
        <v>100</v>
      </c>
      <c r="M15" s="179"/>
      <c r="N15" s="2056" t="s">
        <v>161</v>
      </c>
      <c r="O15" s="2057"/>
      <c r="P15" s="2057"/>
      <c r="Q15" s="2057"/>
      <c r="R15" s="2058"/>
      <c r="S15" s="184"/>
      <c r="T15" s="185" t="s">
        <v>106</v>
      </c>
      <c r="U15" s="130"/>
      <c r="V15" s="130"/>
      <c r="W15" s="130"/>
      <c r="X15" s="130"/>
      <c r="Y15" s="131"/>
      <c r="Z15" s="374"/>
      <c r="AA15" s="2056" t="s">
        <v>161</v>
      </c>
      <c r="AB15" s="2057"/>
      <c r="AC15" s="2057"/>
      <c r="AD15" s="2057"/>
      <c r="AE15" s="2058"/>
      <c r="AF15" s="184"/>
      <c r="AG15" s="185" t="s">
        <v>106</v>
      </c>
      <c r="AH15" s="130"/>
      <c r="AI15" s="130"/>
      <c r="AJ15" s="130"/>
      <c r="AK15" s="130"/>
      <c r="AL15" s="131"/>
      <c r="AN15" s="1442"/>
      <c r="AO15" s="1442"/>
      <c r="AP15" s="1442"/>
      <c r="AQ15" s="1442"/>
      <c r="AR15" s="1442"/>
      <c r="AS15" s="1442"/>
      <c r="AT15" s="1442"/>
      <c r="AU15" s="1442"/>
      <c r="AV15" s="1442"/>
      <c r="AW15" s="1442"/>
      <c r="AX15" s="1442"/>
      <c r="AY15" s="1442"/>
      <c r="AZ15" s="1442"/>
    </row>
    <row r="16" spans="1:52" s="34" customFormat="1" ht="12.75" hidden="1" customHeight="1" x14ac:dyDescent="0.2">
      <c r="A16" s="1490"/>
      <c r="B16" s="1402"/>
      <c r="C16" s="301"/>
      <c r="D16" s="302"/>
      <c r="E16" s="1402"/>
      <c r="F16" s="368"/>
      <c r="G16" s="1402"/>
      <c r="H16" s="1199"/>
      <c r="I16" s="105"/>
      <c r="J16" s="106"/>
      <c r="K16" s="106"/>
      <c r="L16" s="107"/>
      <c r="M16" s="180"/>
      <c r="N16" s="186"/>
      <c r="O16" s="187"/>
      <c r="P16" s="187"/>
      <c r="Q16" s="187"/>
      <c r="R16" s="188"/>
      <c r="S16" s="184"/>
      <c r="T16" s="186"/>
      <c r="U16" s="187"/>
      <c r="V16" s="187"/>
      <c r="W16" s="187"/>
      <c r="X16" s="187"/>
      <c r="Y16" s="188"/>
      <c r="Z16" s="375"/>
      <c r="AA16" s="186"/>
      <c r="AB16" s="187"/>
      <c r="AC16" s="187"/>
      <c r="AD16" s="187"/>
      <c r="AE16" s="188"/>
      <c r="AF16" s="184"/>
      <c r="AG16" s="186"/>
      <c r="AH16" s="187"/>
      <c r="AI16" s="187"/>
      <c r="AJ16" s="187"/>
      <c r="AK16" s="187"/>
      <c r="AL16" s="188"/>
      <c r="AN16" s="1442"/>
      <c r="AO16" s="1442"/>
      <c r="AP16" s="1442"/>
      <c r="AQ16" s="1442"/>
      <c r="AR16" s="1442"/>
      <c r="AS16" s="1442"/>
      <c r="AT16" s="1442"/>
      <c r="AU16" s="1442"/>
      <c r="AV16" s="1442"/>
      <c r="AW16" s="1442"/>
      <c r="AX16" s="1442"/>
      <c r="AY16" s="1442"/>
      <c r="AZ16" s="1442"/>
    </row>
    <row r="17" spans="1:52" s="34" customFormat="1" ht="12.75" customHeight="1" x14ac:dyDescent="0.2">
      <c r="A17" s="1490"/>
      <c r="B17" s="1403"/>
      <c r="C17" s="303"/>
      <c r="D17" s="304"/>
      <c r="E17" s="1403"/>
      <c r="F17" s="385"/>
      <c r="G17" s="1403"/>
      <c r="H17" s="1201" t="s">
        <v>19</v>
      </c>
      <c r="I17" s="44" t="s">
        <v>166</v>
      </c>
      <c r="J17" s="45"/>
      <c r="K17" s="101"/>
      <c r="L17" s="46"/>
      <c r="M17" s="179"/>
      <c r="N17" s="44">
        <f>IF(COUNTA('02_Criterios'!$H$21:$H$25)&gt;=1,1,"")</f>
        <v>1</v>
      </c>
      <c r="O17" s="47">
        <f>IF(COUNTA('02_Criterios'!$H$21:$H$25)&gt;=2,2,"")</f>
        <v>2</v>
      </c>
      <c r="P17" s="47">
        <f>IF(COUNTA('02_Criterios'!$H$21:$H$25)&gt;=3,3,"")</f>
        <v>3</v>
      </c>
      <c r="Q17" s="47">
        <f>IF(COUNTA('02_Criterios'!$H$21:$H$25)&gt;=4,4,"")</f>
        <v>4</v>
      </c>
      <c r="R17" s="48" t="str">
        <f>IF(COUNTA('02_Criterios'!$H$21:$H$25)&gt;=5,5,"")</f>
        <v/>
      </c>
      <c r="S17" s="192"/>
      <c r="T17" s="189"/>
      <c r="U17" s="190"/>
      <c r="V17" s="190"/>
      <c r="W17" s="190"/>
      <c r="X17" s="190"/>
      <c r="Y17" s="191"/>
      <c r="Z17" s="374"/>
      <c r="AA17" s="44">
        <f>IF(COUNTA('02_Criterios'!$H$30:$H$34)&gt;=1,1,"")</f>
        <v>1</v>
      </c>
      <c r="AB17" s="47">
        <f>IF(COUNTA('02_Criterios'!$H$30:$H$34)&gt;=2,2,"")</f>
        <v>2</v>
      </c>
      <c r="AC17" s="47">
        <f>IF(COUNTA('02_Criterios'!$H$30:$H$34)&gt;=3,3,"")</f>
        <v>3</v>
      </c>
      <c r="AD17" s="47">
        <f>IF(COUNTA('02_Criterios'!$H$30:$H$34)&gt;=4,4,"")</f>
        <v>4</v>
      </c>
      <c r="AE17" s="48">
        <f>IF(COUNTA('02_Criterios'!$H$30:$H$34)&gt;=5,5,"")</f>
        <v>5</v>
      </c>
      <c r="AF17" s="192"/>
      <c r="AG17" s="189"/>
      <c r="AH17" s="190"/>
      <c r="AI17" s="190"/>
      <c r="AJ17" s="190"/>
      <c r="AK17" s="190"/>
      <c r="AL17" s="191"/>
      <c r="AN17" s="1442"/>
      <c r="AO17" s="1442"/>
      <c r="AP17" s="1442"/>
      <c r="AQ17" s="1442"/>
      <c r="AR17" s="1442"/>
      <c r="AS17" s="1442"/>
      <c r="AT17" s="1442"/>
      <c r="AU17" s="1442"/>
      <c r="AV17" s="1442"/>
      <c r="AW17" s="1442"/>
      <c r="AX17" s="1442"/>
      <c r="AY17" s="1442"/>
      <c r="AZ17" s="1442"/>
    </row>
    <row r="18" spans="1:52" s="34" customFormat="1" ht="20.100000000000001" customHeight="1" x14ac:dyDescent="0.2">
      <c r="A18" s="1404" t="str">
        <f>CONCATENATE('01_Carga'!$M$5,"_",$H18)</f>
        <v>FI__1</v>
      </c>
      <c r="B18" s="1405"/>
      <c r="C18" s="1460" t="str">
        <f>IF('06_PresenLista'!L18&lt;&gt;"",'06_PresenLista'!L18,"")</f>
        <v/>
      </c>
      <c r="D18" s="1461" t="str">
        <f>'06_PresenLista'!Q18</f>
        <v/>
      </c>
      <c r="E18" s="1405"/>
      <c r="F18" s="1726" t="str">
        <f>IF('07_P1_Lectura'!F19&lt;&gt;"",'07_P1_Lectura'!F19,"")</f>
        <v/>
      </c>
      <c r="G18" s="1405"/>
      <c r="H18" s="1202">
        <v>1</v>
      </c>
      <c r="I18" s="133" t="str">
        <f>IF(ISERROR(VLOOKUP($A18,Aspirantes!$A:$H,Aspirantes!$E$1,FALSE)),"",VLOOKUP($A18,Aspirantes!$A:$H,Aspirantes!$E$1,FALSE))</f>
        <v/>
      </c>
      <c r="J18" s="510" t="str">
        <f>IF(ISERROR(VLOOKUP($A18,Aspirantes!$A:$H,Aspirantes!$F$1,FALSE)),"",VLOOKUP($A18,Aspirantes!$A:$H,Aspirantes!$F$1,FALSE))</f>
        <v/>
      </c>
      <c r="K18" s="511" t="str">
        <f>IF(ISERROR(VLOOKUP($A18,Aspirantes!$A:$H,Aspirantes!$G$1,FALSE)),"",VLOOKUP($A18,Aspirantes!$A:$H,Aspirantes!$G$1,FALSE))</f>
        <v/>
      </c>
      <c r="L18" s="512" t="str">
        <f>IF(ISERROR(VLOOKUP($A18,Aspirantes!$A:$H,Aspirantes!$H$1,FALSE)),"",VLOOKUP($A18,Aspirantes!$A:$H,Aspirantes!$H$1,FALSE))</f>
        <v/>
      </c>
      <c r="M18" s="152"/>
      <c r="N18" s="587"/>
      <c r="O18" s="588"/>
      <c r="P18" s="588"/>
      <c r="Q18" s="588"/>
      <c r="R18" s="589"/>
      <c r="S18" s="151"/>
      <c r="T18" s="1271" t="str">
        <f>IF('07_P1_Lectura'!$C19="SÍ",'07_P1_Lectura'!$D19,"")</f>
        <v/>
      </c>
      <c r="U18" s="1269"/>
      <c r="V18" s="1269"/>
      <c r="W18" s="1269"/>
      <c r="X18" s="1269"/>
      <c r="Y18" s="1270"/>
      <c r="Z18" s="156"/>
      <c r="AA18" s="587"/>
      <c r="AB18" s="588"/>
      <c r="AC18" s="588"/>
      <c r="AD18" s="588"/>
      <c r="AE18" s="589"/>
      <c r="AF18" s="151"/>
      <c r="AG18" s="1271" t="str">
        <f>IF('07_P1_Lectura'!$C19="SÍ",'07_P1_Lectura'!$D19,"")</f>
        <v/>
      </c>
      <c r="AH18" s="591"/>
      <c r="AI18" s="591"/>
      <c r="AJ18" s="591"/>
      <c r="AK18" s="591"/>
      <c r="AL18" s="592"/>
      <c r="AN18" s="1442"/>
      <c r="AO18" s="1442"/>
      <c r="AP18" s="1442"/>
      <c r="AQ18" s="1442"/>
      <c r="AR18" s="1442"/>
      <c r="AS18" s="1442"/>
      <c r="AT18" s="1442"/>
      <c r="AU18" s="1442"/>
      <c r="AV18" s="1442"/>
      <c r="AW18" s="1442"/>
      <c r="AX18" s="1442"/>
      <c r="AY18" s="1442"/>
      <c r="AZ18" s="1442"/>
    </row>
    <row r="19" spans="1:52" s="34" customFormat="1" ht="20.100000000000001" customHeight="1" x14ac:dyDescent="0.2">
      <c r="A19" s="1404" t="str">
        <f>CONCATENATE('01_Carga'!$M$5,"_",$H19)</f>
        <v>FI__2</v>
      </c>
      <c r="B19" s="1405"/>
      <c r="C19" s="1460" t="str">
        <f>IF('06_PresenLista'!L19&lt;&gt;"",'06_PresenLista'!L19,"")</f>
        <v/>
      </c>
      <c r="D19" s="1461" t="str">
        <f>'06_PresenLista'!Q19</f>
        <v/>
      </c>
      <c r="E19" s="1405"/>
      <c r="F19" s="1726" t="str">
        <f>IF('07_P1_Lectura'!F20&lt;&gt;"",'07_P1_Lectura'!F20,"")</f>
        <v/>
      </c>
      <c r="G19" s="1405"/>
      <c r="H19" s="1202">
        <v>2</v>
      </c>
      <c r="I19" s="134" t="str">
        <f>IF(ISERROR(VLOOKUP($A19,Aspirantes!$A:$H,Aspirantes!$E$1,FALSE)),"",VLOOKUP($A19,Aspirantes!$A:$H,Aspirantes!$E$1,FALSE))</f>
        <v/>
      </c>
      <c r="J19" s="513" t="str">
        <f>IF(ISERROR(VLOOKUP($A19,Aspirantes!$A:$H,Aspirantes!$F$1,FALSE)),"",VLOOKUP($A19,Aspirantes!$A:$H,Aspirantes!$F$1,FALSE))</f>
        <v/>
      </c>
      <c r="K19" s="514" t="str">
        <f>IF(ISERROR(VLOOKUP($A19,Aspirantes!$A:$H,Aspirantes!$G$1,FALSE)),"",VLOOKUP($A19,Aspirantes!$A:$H,Aspirantes!$G$1,FALSE))</f>
        <v/>
      </c>
      <c r="L19" s="515" t="str">
        <f>IF(ISERROR(VLOOKUP($A19,Aspirantes!$A:$H,Aspirantes!$H$1,FALSE)),"",VLOOKUP($A19,Aspirantes!$A:$H,Aspirantes!$H$1,FALSE))</f>
        <v/>
      </c>
      <c r="M19" s="152"/>
      <c r="N19" s="593"/>
      <c r="O19" s="594"/>
      <c r="P19" s="594"/>
      <c r="Q19" s="594"/>
      <c r="R19" s="595"/>
      <c r="S19" s="151"/>
      <c r="T19" s="1271" t="str">
        <f>IF('07_P1_Lectura'!$C20="SÍ",'07_P1_Lectura'!$D20,"")</f>
        <v/>
      </c>
      <c r="U19" s="1269"/>
      <c r="V19" s="1269"/>
      <c r="W19" s="1269"/>
      <c r="X19" s="1269"/>
      <c r="Y19" s="1270"/>
      <c r="Z19" s="156"/>
      <c r="AA19" s="593"/>
      <c r="AB19" s="594"/>
      <c r="AC19" s="594"/>
      <c r="AD19" s="594"/>
      <c r="AE19" s="595"/>
      <c r="AF19" s="151"/>
      <c r="AG19" s="1271" t="str">
        <f>IF('07_P1_Lectura'!$C20="SÍ",'07_P1_Lectura'!$D20,"")</f>
        <v/>
      </c>
      <c r="AH19" s="591"/>
      <c r="AI19" s="591"/>
      <c r="AJ19" s="591"/>
      <c r="AK19" s="591"/>
      <c r="AL19" s="592"/>
      <c r="AN19" s="1442"/>
      <c r="AO19" s="1442"/>
      <c r="AP19" s="1442"/>
      <c r="AQ19" s="1442"/>
      <c r="AR19" s="1442"/>
      <c r="AS19" s="1442"/>
      <c r="AT19" s="1442"/>
      <c r="AU19" s="1442"/>
      <c r="AV19" s="1442"/>
      <c r="AW19" s="1442"/>
      <c r="AX19" s="1442"/>
      <c r="AY19" s="1442"/>
      <c r="AZ19" s="1442"/>
    </row>
    <row r="20" spans="1:52" s="34" customFormat="1" ht="20.100000000000001" customHeight="1" x14ac:dyDescent="0.2">
      <c r="A20" s="1404" t="str">
        <f>CONCATENATE('01_Carga'!$M$5,"_",$H20)</f>
        <v>FI__3</v>
      </c>
      <c r="B20" s="1405"/>
      <c r="C20" s="1460" t="str">
        <f>IF('06_PresenLista'!L20&lt;&gt;"",'06_PresenLista'!L20,"")</f>
        <v/>
      </c>
      <c r="D20" s="1461" t="str">
        <f>'06_PresenLista'!Q20</f>
        <v/>
      </c>
      <c r="E20" s="1405"/>
      <c r="F20" s="1726" t="str">
        <f>IF('07_P1_Lectura'!F21&lt;&gt;"",'07_P1_Lectura'!F21,"")</f>
        <v/>
      </c>
      <c r="G20" s="1405"/>
      <c r="H20" s="1202">
        <v>3</v>
      </c>
      <c r="I20" s="134" t="str">
        <f>IF(ISERROR(VLOOKUP($A20,Aspirantes!$A:$H,Aspirantes!$E$1,FALSE)),"",VLOOKUP($A20,Aspirantes!$A:$H,Aspirantes!$E$1,FALSE))</f>
        <v/>
      </c>
      <c r="J20" s="513" t="str">
        <f>IF(ISERROR(VLOOKUP($A20,Aspirantes!$A:$H,Aspirantes!$F$1,FALSE)),"",VLOOKUP($A20,Aspirantes!$A:$H,Aspirantes!$F$1,FALSE))</f>
        <v/>
      </c>
      <c r="K20" s="514" t="str">
        <f>IF(ISERROR(VLOOKUP($A20,Aspirantes!$A:$H,Aspirantes!$G$1,FALSE)),"",VLOOKUP($A20,Aspirantes!$A:$H,Aspirantes!$G$1,FALSE))</f>
        <v/>
      </c>
      <c r="L20" s="515" t="str">
        <f>IF(ISERROR(VLOOKUP($A20,Aspirantes!$A:$H,Aspirantes!$H$1,FALSE)),"",VLOOKUP($A20,Aspirantes!$A:$H,Aspirantes!$H$1,FALSE))</f>
        <v/>
      </c>
      <c r="M20" s="152"/>
      <c r="N20" s="593"/>
      <c r="O20" s="594"/>
      <c r="P20" s="594"/>
      <c r="Q20" s="594"/>
      <c r="R20" s="595"/>
      <c r="S20" s="151"/>
      <c r="T20" s="1271" t="str">
        <f>IF('07_P1_Lectura'!$C21="SÍ",'07_P1_Lectura'!$D21,"")</f>
        <v/>
      </c>
      <c r="U20" s="1269"/>
      <c r="V20" s="1269"/>
      <c r="W20" s="1269"/>
      <c r="X20" s="1269"/>
      <c r="Y20" s="1270"/>
      <c r="Z20" s="156"/>
      <c r="AA20" s="593"/>
      <c r="AB20" s="594"/>
      <c r="AC20" s="594"/>
      <c r="AD20" s="594"/>
      <c r="AE20" s="595"/>
      <c r="AF20" s="151"/>
      <c r="AG20" s="1271" t="str">
        <f>IF('07_P1_Lectura'!$C21="SÍ",'07_P1_Lectura'!$D21,"")</f>
        <v/>
      </c>
      <c r="AH20" s="591"/>
      <c r="AI20" s="591"/>
      <c r="AJ20" s="591"/>
      <c r="AK20" s="591"/>
      <c r="AL20" s="592"/>
      <c r="AN20" s="1442"/>
      <c r="AO20" s="1442"/>
      <c r="AP20" s="1442"/>
      <c r="AQ20" s="1442"/>
      <c r="AR20" s="1442"/>
      <c r="AS20" s="1442"/>
      <c r="AT20" s="1442"/>
      <c r="AU20" s="1442"/>
      <c r="AV20" s="1442"/>
      <c r="AW20" s="1442"/>
      <c r="AX20" s="1442"/>
      <c r="AY20" s="1442"/>
      <c r="AZ20" s="1442"/>
    </row>
    <row r="21" spans="1:52" s="34" customFormat="1" ht="20.100000000000001" customHeight="1" x14ac:dyDescent="0.2">
      <c r="A21" s="1404" t="str">
        <f>CONCATENATE('01_Carga'!$M$5,"_",$H21)</f>
        <v>FI__4</v>
      </c>
      <c r="B21" s="1405"/>
      <c r="C21" s="1460" t="str">
        <f>IF('06_PresenLista'!L21&lt;&gt;"",'06_PresenLista'!L21,"")</f>
        <v/>
      </c>
      <c r="D21" s="1461" t="str">
        <f>'06_PresenLista'!Q21</f>
        <v/>
      </c>
      <c r="E21" s="1405"/>
      <c r="F21" s="1726" t="str">
        <f>IF('07_P1_Lectura'!F22&lt;&gt;"",'07_P1_Lectura'!F22,"")</f>
        <v/>
      </c>
      <c r="G21" s="1405"/>
      <c r="H21" s="1202">
        <v>4</v>
      </c>
      <c r="I21" s="134" t="str">
        <f>IF(ISERROR(VLOOKUP($A21,Aspirantes!$A:$H,Aspirantes!$E$1,FALSE)),"",VLOOKUP($A21,Aspirantes!$A:$H,Aspirantes!$E$1,FALSE))</f>
        <v/>
      </c>
      <c r="J21" s="513" t="str">
        <f>IF(ISERROR(VLOOKUP($A21,Aspirantes!$A:$H,Aspirantes!$F$1,FALSE)),"",VLOOKUP($A21,Aspirantes!$A:$H,Aspirantes!$F$1,FALSE))</f>
        <v/>
      </c>
      <c r="K21" s="514" t="str">
        <f>IF(ISERROR(VLOOKUP($A21,Aspirantes!$A:$H,Aspirantes!$G$1,FALSE)),"",VLOOKUP($A21,Aspirantes!$A:$H,Aspirantes!$G$1,FALSE))</f>
        <v/>
      </c>
      <c r="L21" s="515" t="str">
        <f>IF(ISERROR(VLOOKUP($A21,Aspirantes!$A:$H,Aspirantes!$H$1,FALSE)),"",VLOOKUP($A21,Aspirantes!$A:$H,Aspirantes!$H$1,FALSE))</f>
        <v/>
      </c>
      <c r="M21" s="152"/>
      <c r="N21" s="593"/>
      <c r="O21" s="594"/>
      <c r="P21" s="594"/>
      <c r="Q21" s="594"/>
      <c r="R21" s="595"/>
      <c r="S21" s="151"/>
      <c r="T21" s="1271" t="str">
        <f>IF('07_P1_Lectura'!$C22="SÍ",'07_P1_Lectura'!$D22,"")</f>
        <v/>
      </c>
      <c r="U21" s="1269"/>
      <c r="V21" s="1269"/>
      <c r="W21" s="1269"/>
      <c r="X21" s="1269"/>
      <c r="Y21" s="1270"/>
      <c r="Z21" s="156"/>
      <c r="AA21" s="593"/>
      <c r="AB21" s="594"/>
      <c r="AC21" s="594"/>
      <c r="AD21" s="594"/>
      <c r="AE21" s="595"/>
      <c r="AF21" s="151"/>
      <c r="AG21" s="1271" t="str">
        <f>IF('07_P1_Lectura'!$C22="SÍ",'07_P1_Lectura'!$D22,"")</f>
        <v/>
      </c>
      <c r="AH21" s="591"/>
      <c r="AI21" s="591"/>
      <c r="AJ21" s="591"/>
      <c r="AK21" s="591"/>
      <c r="AL21" s="592"/>
      <c r="AN21" s="1442"/>
      <c r="AO21" s="1442"/>
      <c r="AP21" s="1442"/>
      <c r="AQ21" s="1442"/>
      <c r="AR21" s="1442"/>
      <c r="AS21" s="1442"/>
      <c r="AT21" s="1442"/>
      <c r="AU21" s="1442"/>
      <c r="AV21" s="1442"/>
      <c r="AW21" s="1442"/>
      <c r="AX21" s="1442"/>
      <c r="AY21" s="1442"/>
      <c r="AZ21" s="1442"/>
    </row>
    <row r="22" spans="1:52" s="34" customFormat="1" ht="20.100000000000001" customHeight="1" x14ac:dyDescent="0.2">
      <c r="A22" s="1404" t="str">
        <f>CONCATENATE('01_Carga'!$M$5,"_",$H22)</f>
        <v>FI__5</v>
      </c>
      <c r="B22" s="1405"/>
      <c r="C22" s="1460" t="str">
        <f>IF('06_PresenLista'!L22&lt;&gt;"",'06_PresenLista'!L22,"")</f>
        <v/>
      </c>
      <c r="D22" s="1461" t="str">
        <f>'06_PresenLista'!Q22</f>
        <v/>
      </c>
      <c r="E22" s="1405"/>
      <c r="F22" s="1726" t="str">
        <f>IF('07_P1_Lectura'!F23&lt;&gt;"",'07_P1_Lectura'!F23,"")</f>
        <v/>
      </c>
      <c r="G22" s="1405"/>
      <c r="H22" s="1202">
        <v>5</v>
      </c>
      <c r="I22" s="134" t="str">
        <f>IF(ISERROR(VLOOKUP($A22,Aspirantes!$A:$H,Aspirantes!$E$1,FALSE)),"",VLOOKUP($A22,Aspirantes!$A:$H,Aspirantes!$E$1,FALSE))</f>
        <v/>
      </c>
      <c r="J22" s="513" t="str">
        <f>IF(ISERROR(VLOOKUP($A22,Aspirantes!$A:$H,Aspirantes!$F$1,FALSE)),"",VLOOKUP($A22,Aspirantes!$A:$H,Aspirantes!$F$1,FALSE))</f>
        <v/>
      </c>
      <c r="K22" s="514" t="str">
        <f>IF(ISERROR(VLOOKUP($A22,Aspirantes!$A:$H,Aspirantes!$G$1,FALSE)),"",VLOOKUP($A22,Aspirantes!$A:$H,Aspirantes!$G$1,FALSE))</f>
        <v/>
      </c>
      <c r="L22" s="515" t="str">
        <f>IF(ISERROR(VLOOKUP($A22,Aspirantes!$A:$H,Aspirantes!$H$1,FALSE)),"",VLOOKUP($A22,Aspirantes!$A:$H,Aspirantes!$H$1,FALSE))</f>
        <v/>
      </c>
      <c r="M22" s="152"/>
      <c r="N22" s="593"/>
      <c r="O22" s="594"/>
      <c r="P22" s="594"/>
      <c r="Q22" s="594"/>
      <c r="R22" s="595"/>
      <c r="S22" s="151"/>
      <c r="T22" s="1271" t="str">
        <f>IF('07_P1_Lectura'!$C23="SÍ",'07_P1_Lectura'!$D23,"")</f>
        <v/>
      </c>
      <c r="U22" s="1269"/>
      <c r="V22" s="1269"/>
      <c r="W22" s="1269"/>
      <c r="X22" s="1269"/>
      <c r="Y22" s="1270"/>
      <c r="Z22" s="156"/>
      <c r="AA22" s="593"/>
      <c r="AB22" s="594"/>
      <c r="AC22" s="594"/>
      <c r="AD22" s="594"/>
      <c r="AE22" s="595"/>
      <c r="AF22" s="151"/>
      <c r="AG22" s="1271" t="str">
        <f>IF('07_P1_Lectura'!$C23="SÍ",'07_P1_Lectura'!$D23,"")</f>
        <v/>
      </c>
      <c r="AH22" s="591"/>
      <c r="AI22" s="591"/>
      <c r="AJ22" s="591"/>
      <c r="AK22" s="591"/>
      <c r="AL22" s="592"/>
      <c r="AN22" s="1442"/>
      <c r="AO22" s="1442"/>
      <c r="AP22" s="1442"/>
      <c r="AQ22" s="1442"/>
      <c r="AR22" s="1442"/>
      <c r="AS22" s="1442"/>
      <c r="AT22" s="1442"/>
      <c r="AU22" s="1442"/>
      <c r="AV22" s="1442"/>
      <c r="AW22" s="1442"/>
      <c r="AX22" s="1442"/>
      <c r="AY22" s="1442"/>
      <c r="AZ22" s="1442"/>
    </row>
    <row r="23" spans="1:52" s="34" customFormat="1" ht="20.100000000000001" customHeight="1" x14ac:dyDescent="0.2">
      <c r="A23" s="1404" t="str">
        <f>CONCATENATE('01_Carga'!$M$5,"_",$H23)</f>
        <v>FI__6</v>
      </c>
      <c r="B23" s="1405"/>
      <c r="C23" s="1460" t="str">
        <f>IF('06_PresenLista'!L23&lt;&gt;"",'06_PresenLista'!L23,"")</f>
        <v/>
      </c>
      <c r="D23" s="1461" t="str">
        <f>'06_PresenLista'!Q23</f>
        <v/>
      </c>
      <c r="E23" s="1405"/>
      <c r="F23" s="1726" t="str">
        <f>IF('07_P1_Lectura'!F24&lt;&gt;"",'07_P1_Lectura'!F24,"")</f>
        <v/>
      </c>
      <c r="G23" s="1405"/>
      <c r="H23" s="1202">
        <v>6</v>
      </c>
      <c r="I23" s="134" t="str">
        <f>IF(ISERROR(VLOOKUP($A23,Aspirantes!$A:$H,Aspirantes!$E$1,FALSE)),"",VLOOKUP($A23,Aspirantes!$A:$H,Aspirantes!$E$1,FALSE))</f>
        <v/>
      </c>
      <c r="J23" s="513" t="str">
        <f>IF(ISERROR(VLOOKUP($A23,Aspirantes!$A:$H,Aspirantes!$F$1,FALSE)),"",VLOOKUP($A23,Aspirantes!$A:$H,Aspirantes!$F$1,FALSE))</f>
        <v/>
      </c>
      <c r="K23" s="514" t="str">
        <f>IF(ISERROR(VLOOKUP($A23,Aspirantes!$A:$H,Aspirantes!$G$1,FALSE)),"",VLOOKUP($A23,Aspirantes!$A:$H,Aspirantes!$G$1,FALSE))</f>
        <v/>
      </c>
      <c r="L23" s="515" t="str">
        <f>IF(ISERROR(VLOOKUP($A23,Aspirantes!$A:$H,Aspirantes!$H$1,FALSE)),"",VLOOKUP($A23,Aspirantes!$A:$H,Aspirantes!$H$1,FALSE))</f>
        <v/>
      </c>
      <c r="M23" s="152"/>
      <c r="N23" s="593"/>
      <c r="O23" s="594"/>
      <c r="P23" s="594"/>
      <c r="Q23" s="594"/>
      <c r="R23" s="595"/>
      <c r="S23" s="151"/>
      <c r="T23" s="1271" t="str">
        <f>IF('07_P1_Lectura'!$C24="SÍ",'07_P1_Lectura'!$D24,"")</f>
        <v/>
      </c>
      <c r="U23" s="1269"/>
      <c r="V23" s="1269"/>
      <c r="W23" s="1269"/>
      <c r="X23" s="1269"/>
      <c r="Y23" s="1270"/>
      <c r="Z23" s="156"/>
      <c r="AA23" s="593"/>
      <c r="AB23" s="594"/>
      <c r="AC23" s="594"/>
      <c r="AD23" s="594"/>
      <c r="AE23" s="595"/>
      <c r="AF23" s="151"/>
      <c r="AG23" s="1271" t="str">
        <f>IF('07_P1_Lectura'!$C24="SÍ",'07_P1_Lectura'!$D24,"")</f>
        <v/>
      </c>
      <c r="AH23" s="591"/>
      <c r="AI23" s="591"/>
      <c r="AJ23" s="591"/>
      <c r="AK23" s="591"/>
      <c r="AL23" s="592"/>
      <c r="AN23" s="1442"/>
      <c r="AO23" s="1442"/>
      <c r="AP23" s="1442"/>
      <c r="AQ23" s="1442"/>
      <c r="AR23" s="1442"/>
      <c r="AS23" s="1442"/>
      <c r="AT23" s="1442"/>
      <c r="AU23" s="1442"/>
      <c r="AV23" s="1442"/>
      <c r="AW23" s="1442"/>
      <c r="AX23" s="1442"/>
      <c r="AY23" s="1442"/>
      <c r="AZ23" s="1442"/>
    </row>
    <row r="24" spans="1:52" s="34" customFormat="1" ht="20.100000000000001" customHeight="1" x14ac:dyDescent="0.2">
      <c r="A24" s="1404" t="str">
        <f>CONCATENATE('01_Carga'!$M$5,"_",$H24)</f>
        <v>FI__7</v>
      </c>
      <c r="B24" s="1405"/>
      <c r="C24" s="1460" t="str">
        <f>IF('06_PresenLista'!L24&lt;&gt;"",'06_PresenLista'!L24,"")</f>
        <v/>
      </c>
      <c r="D24" s="1461" t="str">
        <f>'06_PresenLista'!Q24</f>
        <v/>
      </c>
      <c r="E24" s="1405"/>
      <c r="F24" s="1726" t="str">
        <f>IF('07_P1_Lectura'!F25&lt;&gt;"",'07_P1_Lectura'!F25,"")</f>
        <v/>
      </c>
      <c r="G24" s="1405"/>
      <c r="H24" s="1202">
        <v>7</v>
      </c>
      <c r="I24" s="134" t="str">
        <f>IF(ISERROR(VLOOKUP($A24,Aspirantes!$A:$H,Aspirantes!$E$1,FALSE)),"",VLOOKUP($A24,Aspirantes!$A:$H,Aspirantes!$E$1,FALSE))</f>
        <v/>
      </c>
      <c r="J24" s="513" t="str">
        <f>IF(ISERROR(VLOOKUP($A24,Aspirantes!$A:$H,Aspirantes!$F$1,FALSE)),"",VLOOKUP($A24,Aspirantes!$A:$H,Aspirantes!$F$1,FALSE))</f>
        <v/>
      </c>
      <c r="K24" s="514" t="str">
        <f>IF(ISERROR(VLOOKUP($A24,Aspirantes!$A:$H,Aspirantes!$G$1,FALSE)),"",VLOOKUP($A24,Aspirantes!$A:$H,Aspirantes!$G$1,FALSE))</f>
        <v/>
      </c>
      <c r="L24" s="515" t="str">
        <f>IF(ISERROR(VLOOKUP($A24,Aspirantes!$A:$H,Aspirantes!$H$1,FALSE)),"",VLOOKUP($A24,Aspirantes!$A:$H,Aspirantes!$H$1,FALSE))</f>
        <v/>
      </c>
      <c r="M24" s="152"/>
      <c r="N24" s="593"/>
      <c r="O24" s="594"/>
      <c r="P24" s="594"/>
      <c r="Q24" s="594"/>
      <c r="R24" s="595"/>
      <c r="S24" s="151"/>
      <c r="T24" s="1271" t="str">
        <f>IF('07_P1_Lectura'!$C25="SÍ",'07_P1_Lectura'!$D25,"")</f>
        <v/>
      </c>
      <c r="U24" s="1269"/>
      <c r="V24" s="1269"/>
      <c r="W24" s="1269"/>
      <c r="X24" s="1269"/>
      <c r="Y24" s="1270"/>
      <c r="Z24" s="156"/>
      <c r="AA24" s="593"/>
      <c r="AB24" s="594"/>
      <c r="AC24" s="594"/>
      <c r="AD24" s="594"/>
      <c r="AE24" s="595"/>
      <c r="AF24" s="151"/>
      <c r="AG24" s="1271" t="str">
        <f>IF('07_P1_Lectura'!$C25="SÍ",'07_P1_Lectura'!$D25,"")</f>
        <v/>
      </c>
      <c r="AH24" s="591"/>
      <c r="AI24" s="591"/>
      <c r="AJ24" s="591"/>
      <c r="AK24" s="591"/>
      <c r="AL24" s="592"/>
      <c r="AN24" s="1442"/>
      <c r="AO24" s="1442"/>
      <c r="AP24" s="1442"/>
      <c r="AQ24" s="1442"/>
      <c r="AR24" s="1442"/>
      <c r="AS24" s="1442"/>
      <c r="AT24" s="1442"/>
      <c r="AU24" s="1442"/>
      <c r="AV24" s="1442"/>
      <c r="AW24" s="1442"/>
      <c r="AX24" s="1442"/>
      <c r="AY24" s="1442"/>
      <c r="AZ24" s="1442"/>
    </row>
    <row r="25" spans="1:52" s="34" customFormat="1" ht="20.100000000000001" customHeight="1" x14ac:dyDescent="0.2">
      <c r="A25" s="1404" t="str">
        <f>CONCATENATE('01_Carga'!$M$5,"_",$H25)</f>
        <v>FI__8</v>
      </c>
      <c r="B25" s="1405"/>
      <c r="C25" s="1460" t="str">
        <f>IF('06_PresenLista'!L25&lt;&gt;"",'06_PresenLista'!L25,"")</f>
        <v/>
      </c>
      <c r="D25" s="1461" t="str">
        <f>'06_PresenLista'!Q25</f>
        <v/>
      </c>
      <c r="E25" s="1405"/>
      <c r="F25" s="1726" t="str">
        <f>IF('07_P1_Lectura'!F26&lt;&gt;"",'07_P1_Lectura'!F26,"")</f>
        <v/>
      </c>
      <c r="G25" s="1405"/>
      <c r="H25" s="1202">
        <v>8</v>
      </c>
      <c r="I25" s="134" t="str">
        <f>IF(ISERROR(VLOOKUP($A25,Aspirantes!$A:$H,Aspirantes!$E$1,FALSE)),"",VLOOKUP($A25,Aspirantes!$A:$H,Aspirantes!$E$1,FALSE))</f>
        <v/>
      </c>
      <c r="J25" s="513" t="str">
        <f>IF(ISERROR(VLOOKUP($A25,Aspirantes!$A:$H,Aspirantes!$F$1,FALSE)),"",VLOOKUP($A25,Aspirantes!$A:$H,Aspirantes!$F$1,FALSE))</f>
        <v/>
      </c>
      <c r="K25" s="514" t="str">
        <f>IF(ISERROR(VLOOKUP($A25,Aspirantes!$A:$H,Aspirantes!$G$1,FALSE)),"",VLOOKUP($A25,Aspirantes!$A:$H,Aspirantes!$G$1,FALSE))</f>
        <v/>
      </c>
      <c r="L25" s="515" t="str">
        <f>IF(ISERROR(VLOOKUP($A25,Aspirantes!$A:$H,Aspirantes!$H$1,FALSE)),"",VLOOKUP($A25,Aspirantes!$A:$H,Aspirantes!$H$1,FALSE))</f>
        <v/>
      </c>
      <c r="M25" s="152"/>
      <c r="N25" s="593"/>
      <c r="O25" s="594"/>
      <c r="P25" s="594"/>
      <c r="Q25" s="594"/>
      <c r="R25" s="595"/>
      <c r="S25" s="151"/>
      <c r="T25" s="1271" t="str">
        <f>IF('07_P1_Lectura'!$C26="SÍ",'07_P1_Lectura'!$D26,"")</f>
        <v/>
      </c>
      <c r="U25" s="1269"/>
      <c r="V25" s="1269"/>
      <c r="W25" s="1269"/>
      <c r="X25" s="1269"/>
      <c r="Y25" s="1270"/>
      <c r="Z25" s="156"/>
      <c r="AA25" s="593"/>
      <c r="AB25" s="594"/>
      <c r="AC25" s="594"/>
      <c r="AD25" s="594"/>
      <c r="AE25" s="595"/>
      <c r="AF25" s="151"/>
      <c r="AG25" s="1271" t="str">
        <f>IF('07_P1_Lectura'!$C26="SÍ",'07_P1_Lectura'!$D26,"")</f>
        <v/>
      </c>
      <c r="AH25" s="591"/>
      <c r="AI25" s="591"/>
      <c r="AJ25" s="591"/>
      <c r="AK25" s="591"/>
      <c r="AL25" s="592"/>
      <c r="AN25" s="1442"/>
      <c r="AO25" s="1442"/>
      <c r="AP25" s="1442"/>
      <c r="AQ25" s="1442"/>
      <c r="AR25" s="1442"/>
      <c r="AS25" s="1442"/>
      <c r="AT25" s="1442"/>
      <c r="AU25" s="1442"/>
      <c r="AV25" s="1442"/>
      <c r="AW25" s="1442"/>
      <c r="AX25" s="1442"/>
      <c r="AY25" s="1442"/>
      <c r="AZ25" s="1442"/>
    </row>
    <row r="26" spans="1:52" s="34" customFormat="1" ht="20.100000000000001" customHeight="1" x14ac:dyDescent="0.2">
      <c r="A26" s="1404" t="str">
        <f>CONCATENATE('01_Carga'!$M$5,"_",$H26)</f>
        <v>FI__9</v>
      </c>
      <c r="B26" s="1405"/>
      <c r="C26" s="1460" t="str">
        <f>IF('06_PresenLista'!L26&lt;&gt;"",'06_PresenLista'!L26,"")</f>
        <v/>
      </c>
      <c r="D26" s="1461" t="str">
        <f>'06_PresenLista'!Q26</f>
        <v/>
      </c>
      <c r="E26" s="1405"/>
      <c r="F26" s="1726" t="str">
        <f>IF('07_P1_Lectura'!F27&lt;&gt;"",'07_P1_Lectura'!F27,"")</f>
        <v/>
      </c>
      <c r="G26" s="1405"/>
      <c r="H26" s="1202">
        <v>9</v>
      </c>
      <c r="I26" s="134" t="str">
        <f>IF(ISERROR(VLOOKUP($A26,Aspirantes!$A:$H,Aspirantes!$E$1,FALSE)),"",VLOOKUP($A26,Aspirantes!$A:$H,Aspirantes!$E$1,FALSE))</f>
        <v/>
      </c>
      <c r="J26" s="513" t="str">
        <f>IF(ISERROR(VLOOKUP($A26,Aspirantes!$A:$H,Aspirantes!$F$1,FALSE)),"",VLOOKUP($A26,Aspirantes!$A:$H,Aspirantes!$F$1,FALSE))</f>
        <v/>
      </c>
      <c r="K26" s="514" t="str">
        <f>IF(ISERROR(VLOOKUP($A26,Aspirantes!$A:$H,Aspirantes!$G$1,FALSE)),"",VLOOKUP($A26,Aspirantes!$A:$H,Aspirantes!$G$1,FALSE))</f>
        <v/>
      </c>
      <c r="L26" s="515" t="str">
        <f>IF(ISERROR(VLOOKUP($A26,Aspirantes!$A:$H,Aspirantes!$H$1,FALSE)),"",VLOOKUP($A26,Aspirantes!$A:$H,Aspirantes!$H$1,FALSE))</f>
        <v/>
      </c>
      <c r="M26" s="152"/>
      <c r="N26" s="593"/>
      <c r="O26" s="594"/>
      <c r="P26" s="594"/>
      <c r="Q26" s="594"/>
      <c r="R26" s="595"/>
      <c r="S26" s="151"/>
      <c r="T26" s="1271" t="str">
        <f>IF('07_P1_Lectura'!$C27="SÍ",'07_P1_Lectura'!$D27,"")</f>
        <v/>
      </c>
      <c r="U26" s="1269"/>
      <c r="V26" s="1269"/>
      <c r="W26" s="1269"/>
      <c r="X26" s="1269"/>
      <c r="Y26" s="1270"/>
      <c r="Z26" s="156"/>
      <c r="AA26" s="593"/>
      <c r="AB26" s="594"/>
      <c r="AC26" s="594"/>
      <c r="AD26" s="594"/>
      <c r="AE26" s="595"/>
      <c r="AF26" s="151"/>
      <c r="AG26" s="1271" t="str">
        <f>IF('07_P1_Lectura'!$C27="SÍ",'07_P1_Lectura'!$D27,"")</f>
        <v/>
      </c>
      <c r="AH26" s="591"/>
      <c r="AI26" s="591"/>
      <c r="AJ26" s="591"/>
      <c r="AK26" s="591"/>
      <c r="AL26" s="592"/>
      <c r="AN26" s="1442"/>
      <c r="AO26" s="1442"/>
      <c r="AP26" s="1442"/>
      <c r="AQ26" s="1442"/>
      <c r="AR26" s="1442"/>
      <c r="AS26" s="1442"/>
      <c r="AT26" s="1442"/>
      <c r="AU26" s="1442"/>
      <c r="AV26" s="1442"/>
      <c r="AW26" s="1442"/>
      <c r="AX26" s="1442"/>
      <c r="AY26" s="1442"/>
      <c r="AZ26" s="1442"/>
    </row>
    <row r="27" spans="1:52" s="34" customFormat="1" ht="20.100000000000001" customHeight="1" x14ac:dyDescent="0.2">
      <c r="A27" s="1404" t="str">
        <f>CONCATENATE('01_Carga'!$M$5,"_",$H27)</f>
        <v>FI__10</v>
      </c>
      <c r="B27" s="1405"/>
      <c r="C27" s="1460" t="str">
        <f>IF('06_PresenLista'!L27&lt;&gt;"",'06_PresenLista'!L27,"")</f>
        <v/>
      </c>
      <c r="D27" s="1461" t="str">
        <f>'06_PresenLista'!Q27</f>
        <v/>
      </c>
      <c r="E27" s="1405"/>
      <c r="F27" s="1726" t="str">
        <f>IF('07_P1_Lectura'!F28&lt;&gt;"",'07_P1_Lectura'!F28,"")</f>
        <v/>
      </c>
      <c r="G27" s="1405"/>
      <c r="H27" s="1202">
        <v>10</v>
      </c>
      <c r="I27" s="134" t="str">
        <f>IF(ISERROR(VLOOKUP($A27,Aspirantes!$A:$H,Aspirantes!$E$1,FALSE)),"",VLOOKUP($A27,Aspirantes!$A:$H,Aspirantes!$E$1,FALSE))</f>
        <v/>
      </c>
      <c r="J27" s="513" t="str">
        <f>IF(ISERROR(VLOOKUP($A27,Aspirantes!$A:$H,Aspirantes!$F$1,FALSE)),"",VLOOKUP($A27,Aspirantes!$A:$H,Aspirantes!$F$1,FALSE))</f>
        <v/>
      </c>
      <c r="K27" s="514" t="str">
        <f>IF(ISERROR(VLOOKUP($A27,Aspirantes!$A:$H,Aspirantes!$G$1,FALSE)),"",VLOOKUP($A27,Aspirantes!$A:$H,Aspirantes!$G$1,FALSE))</f>
        <v/>
      </c>
      <c r="L27" s="515" t="str">
        <f>IF(ISERROR(VLOOKUP($A27,Aspirantes!$A:$H,Aspirantes!$H$1,FALSE)),"",VLOOKUP($A27,Aspirantes!$A:$H,Aspirantes!$H$1,FALSE))</f>
        <v/>
      </c>
      <c r="M27" s="152"/>
      <c r="N27" s="593"/>
      <c r="O27" s="594"/>
      <c r="P27" s="594"/>
      <c r="Q27" s="594"/>
      <c r="R27" s="595"/>
      <c r="S27" s="151"/>
      <c r="T27" s="1271" t="str">
        <f>IF('07_P1_Lectura'!$C28="SÍ",'07_P1_Lectura'!$D28,"")</f>
        <v/>
      </c>
      <c r="U27" s="1269"/>
      <c r="V27" s="1269"/>
      <c r="W27" s="1269"/>
      <c r="X27" s="1269"/>
      <c r="Y27" s="1270"/>
      <c r="Z27" s="156"/>
      <c r="AA27" s="593"/>
      <c r="AB27" s="594"/>
      <c r="AC27" s="594"/>
      <c r="AD27" s="594"/>
      <c r="AE27" s="595"/>
      <c r="AF27" s="151"/>
      <c r="AG27" s="1271" t="str">
        <f>IF('07_P1_Lectura'!$C28="SÍ",'07_P1_Lectura'!$D28,"")</f>
        <v/>
      </c>
      <c r="AH27" s="591"/>
      <c r="AI27" s="591"/>
      <c r="AJ27" s="591"/>
      <c r="AK27" s="591"/>
      <c r="AL27" s="592"/>
      <c r="AN27" s="1442"/>
      <c r="AO27" s="1442"/>
      <c r="AP27" s="1442"/>
      <c r="AQ27" s="1442"/>
      <c r="AR27" s="1442"/>
      <c r="AS27" s="1442"/>
      <c r="AT27" s="1442"/>
      <c r="AU27" s="1442"/>
      <c r="AV27" s="1442"/>
      <c r="AW27" s="1442"/>
      <c r="AX27" s="1442"/>
      <c r="AY27" s="1442"/>
      <c r="AZ27" s="1442"/>
    </row>
    <row r="28" spans="1:52" s="34" customFormat="1" ht="20.100000000000001" customHeight="1" x14ac:dyDescent="0.2">
      <c r="A28" s="1404" t="str">
        <f>CONCATENATE('01_Carga'!$M$5,"_",$H28)</f>
        <v>FI__11</v>
      </c>
      <c r="B28" s="1405"/>
      <c r="C28" s="1460" t="str">
        <f>IF('06_PresenLista'!L28&lt;&gt;"",'06_PresenLista'!L28,"")</f>
        <v/>
      </c>
      <c r="D28" s="1461" t="str">
        <f>'06_PresenLista'!Q28</f>
        <v/>
      </c>
      <c r="E28" s="1405"/>
      <c r="F28" s="1726" t="str">
        <f>IF('07_P1_Lectura'!F29&lt;&gt;"",'07_P1_Lectura'!F29,"")</f>
        <v/>
      </c>
      <c r="G28" s="1405"/>
      <c r="H28" s="1202">
        <v>11</v>
      </c>
      <c r="I28" s="134" t="str">
        <f>IF(ISERROR(VLOOKUP($A28,Aspirantes!$A:$H,Aspirantes!$E$1,FALSE)),"",VLOOKUP($A28,Aspirantes!$A:$H,Aspirantes!$E$1,FALSE))</f>
        <v/>
      </c>
      <c r="J28" s="513" t="str">
        <f>IF(ISERROR(VLOOKUP($A28,Aspirantes!$A:$H,Aspirantes!$F$1,FALSE)),"",VLOOKUP($A28,Aspirantes!$A:$H,Aspirantes!$F$1,FALSE))</f>
        <v/>
      </c>
      <c r="K28" s="514" t="str">
        <f>IF(ISERROR(VLOOKUP($A28,Aspirantes!$A:$H,Aspirantes!$G$1,FALSE)),"",VLOOKUP($A28,Aspirantes!$A:$H,Aspirantes!$G$1,FALSE))</f>
        <v/>
      </c>
      <c r="L28" s="515" t="str">
        <f>IF(ISERROR(VLOOKUP($A28,Aspirantes!$A:$H,Aspirantes!$H$1,FALSE)),"",VLOOKUP($A28,Aspirantes!$A:$H,Aspirantes!$H$1,FALSE))</f>
        <v/>
      </c>
      <c r="M28" s="152"/>
      <c r="N28" s="593"/>
      <c r="O28" s="594"/>
      <c r="P28" s="594"/>
      <c r="Q28" s="594"/>
      <c r="R28" s="595"/>
      <c r="S28" s="151"/>
      <c r="T28" s="1271" t="str">
        <f>IF('07_P1_Lectura'!$C29="SÍ",'07_P1_Lectura'!$D29,"")</f>
        <v/>
      </c>
      <c r="U28" s="1269"/>
      <c r="V28" s="1269"/>
      <c r="W28" s="1269"/>
      <c r="X28" s="1269"/>
      <c r="Y28" s="1270"/>
      <c r="Z28" s="156"/>
      <c r="AA28" s="593"/>
      <c r="AB28" s="594"/>
      <c r="AC28" s="594"/>
      <c r="AD28" s="594"/>
      <c r="AE28" s="595"/>
      <c r="AF28" s="151"/>
      <c r="AG28" s="1271" t="str">
        <f>IF('07_P1_Lectura'!$C29="SÍ",'07_P1_Lectura'!$D29,"")</f>
        <v/>
      </c>
      <c r="AH28" s="591"/>
      <c r="AI28" s="591"/>
      <c r="AJ28" s="591"/>
      <c r="AK28" s="591"/>
      <c r="AL28" s="592"/>
      <c r="AN28" s="1442"/>
      <c r="AO28" s="1442"/>
      <c r="AP28" s="1442"/>
      <c r="AQ28" s="1442"/>
      <c r="AR28" s="1442"/>
      <c r="AS28" s="1442"/>
      <c r="AT28" s="1442"/>
      <c r="AU28" s="1442"/>
      <c r="AV28" s="1442"/>
      <c r="AW28" s="1442"/>
      <c r="AX28" s="1442"/>
      <c r="AY28" s="1442"/>
      <c r="AZ28" s="1442"/>
    </row>
    <row r="29" spans="1:52" s="34" customFormat="1" ht="20.100000000000001" customHeight="1" x14ac:dyDescent="0.2">
      <c r="A29" s="1404" t="str">
        <f>CONCATENATE('01_Carga'!$M$5,"_",$H29)</f>
        <v>FI__12</v>
      </c>
      <c r="B29" s="1405"/>
      <c r="C29" s="1460" t="str">
        <f>IF('06_PresenLista'!L29&lt;&gt;"",'06_PresenLista'!L29,"")</f>
        <v/>
      </c>
      <c r="D29" s="1461" t="str">
        <f>'06_PresenLista'!Q29</f>
        <v/>
      </c>
      <c r="E29" s="1405"/>
      <c r="F29" s="1726" t="str">
        <f>IF('07_P1_Lectura'!F30&lt;&gt;"",'07_P1_Lectura'!F30,"")</f>
        <v/>
      </c>
      <c r="G29" s="1405"/>
      <c r="H29" s="1202">
        <v>12</v>
      </c>
      <c r="I29" s="134" t="str">
        <f>IF(ISERROR(VLOOKUP($A29,Aspirantes!$A:$H,Aspirantes!$E$1,FALSE)),"",VLOOKUP($A29,Aspirantes!$A:$H,Aspirantes!$E$1,FALSE))</f>
        <v/>
      </c>
      <c r="J29" s="513" t="str">
        <f>IF(ISERROR(VLOOKUP($A29,Aspirantes!$A:$H,Aspirantes!$F$1,FALSE)),"",VLOOKUP($A29,Aspirantes!$A:$H,Aspirantes!$F$1,FALSE))</f>
        <v/>
      </c>
      <c r="K29" s="514" t="str">
        <f>IF(ISERROR(VLOOKUP($A29,Aspirantes!$A:$H,Aspirantes!$G$1,FALSE)),"",VLOOKUP($A29,Aspirantes!$A:$H,Aspirantes!$G$1,FALSE))</f>
        <v/>
      </c>
      <c r="L29" s="515" t="str">
        <f>IF(ISERROR(VLOOKUP($A29,Aspirantes!$A:$H,Aspirantes!$H$1,FALSE)),"",VLOOKUP($A29,Aspirantes!$A:$H,Aspirantes!$H$1,FALSE))</f>
        <v/>
      </c>
      <c r="M29" s="152"/>
      <c r="N29" s="593"/>
      <c r="O29" s="594"/>
      <c r="P29" s="594"/>
      <c r="Q29" s="594"/>
      <c r="R29" s="595"/>
      <c r="S29" s="151"/>
      <c r="T29" s="1271" t="str">
        <f>IF('07_P1_Lectura'!$C30="SÍ",'07_P1_Lectura'!$D30,"")</f>
        <v/>
      </c>
      <c r="U29" s="1269"/>
      <c r="V29" s="1269"/>
      <c r="W29" s="1269"/>
      <c r="X29" s="1269"/>
      <c r="Y29" s="1270"/>
      <c r="Z29" s="156"/>
      <c r="AA29" s="593"/>
      <c r="AB29" s="594"/>
      <c r="AC29" s="594"/>
      <c r="AD29" s="594"/>
      <c r="AE29" s="595"/>
      <c r="AF29" s="151"/>
      <c r="AG29" s="1271" t="str">
        <f>IF('07_P1_Lectura'!$C30="SÍ",'07_P1_Lectura'!$D30,"")</f>
        <v/>
      </c>
      <c r="AH29" s="591"/>
      <c r="AI29" s="591"/>
      <c r="AJ29" s="591"/>
      <c r="AK29" s="591"/>
      <c r="AL29" s="592"/>
      <c r="AN29" s="1442"/>
      <c r="AO29" s="1442"/>
      <c r="AP29" s="1442"/>
      <c r="AQ29" s="1442"/>
      <c r="AR29" s="1442"/>
      <c r="AS29" s="1442"/>
      <c r="AT29" s="1442"/>
      <c r="AU29" s="1442"/>
      <c r="AV29" s="1442"/>
      <c r="AW29" s="1442"/>
      <c r="AX29" s="1442"/>
      <c r="AY29" s="1442"/>
      <c r="AZ29" s="1442"/>
    </row>
    <row r="30" spans="1:52" s="34" customFormat="1" ht="20.100000000000001" customHeight="1" x14ac:dyDescent="0.2">
      <c r="A30" s="1404" t="str">
        <f>CONCATENATE('01_Carga'!$M$5,"_",$H30)</f>
        <v>FI__13</v>
      </c>
      <c r="B30" s="1405"/>
      <c r="C30" s="1460" t="str">
        <f>IF('06_PresenLista'!L30&lt;&gt;"",'06_PresenLista'!L30,"")</f>
        <v/>
      </c>
      <c r="D30" s="1461" t="str">
        <f>'06_PresenLista'!Q30</f>
        <v/>
      </c>
      <c r="E30" s="1405"/>
      <c r="F30" s="1726" t="str">
        <f>IF('07_P1_Lectura'!F31&lt;&gt;"",'07_P1_Lectura'!F31,"")</f>
        <v/>
      </c>
      <c r="G30" s="1405"/>
      <c r="H30" s="1202">
        <v>13</v>
      </c>
      <c r="I30" s="134" t="str">
        <f>IF(ISERROR(VLOOKUP($A30,Aspirantes!$A:$H,Aspirantes!$E$1,FALSE)),"",VLOOKUP($A30,Aspirantes!$A:$H,Aspirantes!$E$1,FALSE))</f>
        <v/>
      </c>
      <c r="J30" s="513" t="str">
        <f>IF(ISERROR(VLOOKUP($A30,Aspirantes!$A:$H,Aspirantes!$F$1,FALSE)),"",VLOOKUP($A30,Aspirantes!$A:$H,Aspirantes!$F$1,FALSE))</f>
        <v/>
      </c>
      <c r="K30" s="514" t="str">
        <f>IF(ISERROR(VLOOKUP($A30,Aspirantes!$A:$H,Aspirantes!$G$1,FALSE)),"",VLOOKUP($A30,Aspirantes!$A:$H,Aspirantes!$G$1,FALSE))</f>
        <v/>
      </c>
      <c r="L30" s="515" t="str">
        <f>IF(ISERROR(VLOOKUP($A30,Aspirantes!$A:$H,Aspirantes!$H$1,FALSE)),"",VLOOKUP($A30,Aspirantes!$A:$H,Aspirantes!$H$1,FALSE))</f>
        <v/>
      </c>
      <c r="M30" s="152"/>
      <c r="N30" s="593"/>
      <c r="O30" s="594"/>
      <c r="P30" s="594"/>
      <c r="Q30" s="594"/>
      <c r="R30" s="595"/>
      <c r="S30" s="151"/>
      <c r="T30" s="1271" t="str">
        <f>IF('07_P1_Lectura'!$C31="SÍ",'07_P1_Lectura'!$D31,"")</f>
        <v/>
      </c>
      <c r="U30" s="1269"/>
      <c r="V30" s="1269"/>
      <c r="W30" s="1269"/>
      <c r="X30" s="1269"/>
      <c r="Y30" s="1270"/>
      <c r="Z30" s="156"/>
      <c r="AA30" s="593"/>
      <c r="AB30" s="594"/>
      <c r="AC30" s="594"/>
      <c r="AD30" s="594"/>
      <c r="AE30" s="595"/>
      <c r="AF30" s="151"/>
      <c r="AG30" s="1271" t="str">
        <f>IF('07_P1_Lectura'!$C31="SÍ",'07_P1_Lectura'!$D31,"")</f>
        <v/>
      </c>
      <c r="AH30" s="591"/>
      <c r="AI30" s="591"/>
      <c r="AJ30" s="591"/>
      <c r="AK30" s="591"/>
      <c r="AL30" s="592"/>
      <c r="AN30" s="1442"/>
      <c r="AO30" s="1442"/>
      <c r="AP30" s="1442"/>
      <c r="AQ30" s="1442"/>
      <c r="AR30" s="1442"/>
      <c r="AS30" s="1442"/>
      <c r="AT30" s="1442"/>
      <c r="AU30" s="1442"/>
      <c r="AV30" s="1442"/>
      <c r="AW30" s="1442"/>
      <c r="AX30" s="1442"/>
      <c r="AY30" s="1442"/>
      <c r="AZ30" s="1442"/>
    </row>
    <row r="31" spans="1:52" s="34" customFormat="1" ht="20.100000000000001" customHeight="1" x14ac:dyDescent="0.2">
      <c r="A31" s="1404" t="str">
        <f>CONCATENATE('01_Carga'!$M$5,"_",$H31)</f>
        <v>FI__14</v>
      </c>
      <c r="B31" s="1405"/>
      <c r="C31" s="1460" t="str">
        <f>IF('06_PresenLista'!L31&lt;&gt;"",'06_PresenLista'!L31,"")</f>
        <v/>
      </c>
      <c r="D31" s="1461" t="str">
        <f>'06_PresenLista'!Q31</f>
        <v/>
      </c>
      <c r="E31" s="1405"/>
      <c r="F31" s="1726" t="str">
        <f>IF('07_P1_Lectura'!F32&lt;&gt;"",'07_P1_Lectura'!F32,"")</f>
        <v/>
      </c>
      <c r="G31" s="1405"/>
      <c r="H31" s="1202">
        <v>14</v>
      </c>
      <c r="I31" s="134" t="str">
        <f>IF(ISERROR(VLOOKUP($A31,Aspirantes!$A:$H,Aspirantes!$E$1,FALSE)),"",VLOOKUP($A31,Aspirantes!$A:$H,Aspirantes!$E$1,FALSE))</f>
        <v/>
      </c>
      <c r="J31" s="513" t="str">
        <f>IF(ISERROR(VLOOKUP($A31,Aspirantes!$A:$H,Aspirantes!$F$1,FALSE)),"",VLOOKUP($A31,Aspirantes!$A:$H,Aspirantes!$F$1,FALSE))</f>
        <v/>
      </c>
      <c r="K31" s="514" t="str">
        <f>IF(ISERROR(VLOOKUP($A31,Aspirantes!$A:$H,Aspirantes!$G$1,FALSE)),"",VLOOKUP($A31,Aspirantes!$A:$H,Aspirantes!$G$1,FALSE))</f>
        <v/>
      </c>
      <c r="L31" s="515" t="str">
        <f>IF(ISERROR(VLOOKUP($A31,Aspirantes!$A:$H,Aspirantes!$H$1,FALSE)),"",VLOOKUP($A31,Aspirantes!$A:$H,Aspirantes!$H$1,FALSE))</f>
        <v/>
      </c>
      <c r="M31" s="152"/>
      <c r="N31" s="593"/>
      <c r="O31" s="594"/>
      <c r="P31" s="594"/>
      <c r="Q31" s="594"/>
      <c r="R31" s="595"/>
      <c r="S31" s="151"/>
      <c r="T31" s="1271" t="str">
        <f>IF('07_P1_Lectura'!$C32="SÍ",'07_P1_Lectura'!$D32,"")</f>
        <v/>
      </c>
      <c r="U31" s="1269"/>
      <c r="V31" s="1269"/>
      <c r="W31" s="1269"/>
      <c r="X31" s="1269"/>
      <c r="Y31" s="1270"/>
      <c r="Z31" s="156"/>
      <c r="AA31" s="593"/>
      <c r="AB31" s="594"/>
      <c r="AC31" s="594"/>
      <c r="AD31" s="594"/>
      <c r="AE31" s="595"/>
      <c r="AF31" s="151"/>
      <c r="AG31" s="1271" t="str">
        <f>IF('07_P1_Lectura'!$C32="SÍ",'07_P1_Lectura'!$D32,"")</f>
        <v/>
      </c>
      <c r="AH31" s="591"/>
      <c r="AI31" s="591"/>
      <c r="AJ31" s="591"/>
      <c r="AK31" s="591"/>
      <c r="AL31" s="592"/>
      <c r="AN31" s="1442"/>
      <c r="AO31" s="1442"/>
      <c r="AP31" s="1442"/>
      <c r="AQ31" s="1442"/>
      <c r="AR31" s="1442"/>
      <c r="AS31" s="1442"/>
      <c r="AT31" s="1442"/>
      <c r="AU31" s="1442"/>
      <c r="AV31" s="1442"/>
      <c r="AW31" s="1442"/>
      <c r="AX31" s="1442"/>
      <c r="AY31" s="1442"/>
      <c r="AZ31" s="1442"/>
    </row>
    <row r="32" spans="1:52" s="34" customFormat="1" ht="20.100000000000001" customHeight="1" x14ac:dyDescent="0.2">
      <c r="A32" s="1404" t="str">
        <f>CONCATENATE('01_Carga'!$M$5,"_",$H32)</f>
        <v>FI__15</v>
      </c>
      <c r="B32" s="1405"/>
      <c r="C32" s="1460" t="str">
        <f>IF('06_PresenLista'!L32&lt;&gt;"",'06_PresenLista'!L32,"")</f>
        <v/>
      </c>
      <c r="D32" s="1461" t="str">
        <f>'06_PresenLista'!Q32</f>
        <v/>
      </c>
      <c r="E32" s="1405"/>
      <c r="F32" s="1726" t="str">
        <f>IF('07_P1_Lectura'!F33&lt;&gt;"",'07_P1_Lectura'!F33,"")</f>
        <v/>
      </c>
      <c r="G32" s="1405"/>
      <c r="H32" s="1202">
        <v>15</v>
      </c>
      <c r="I32" s="134" t="str">
        <f>IF(ISERROR(VLOOKUP($A32,Aspirantes!$A:$H,Aspirantes!$E$1,FALSE)),"",VLOOKUP($A32,Aspirantes!$A:$H,Aspirantes!$E$1,FALSE))</f>
        <v/>
      </c>
      <c r="J32" s="513" t="str">
        <f>IF(ISERROR(VLOOKUP($A32,Aspirantes!$A:$H,Aspirantes!$F$1,FALSE)),"",VLOOKUP($A32,Aspirantes!$A:$H,Aspirantes!$F$1,FALSE))</f>
        <v/>
      </c>
      <c r="K32" s="514" t="str">
        <f>IF(ISERROR(VLOOKUP($A32,Aspirantes!$A:$H,Aspirantes!$G$1,FALSE)),"",VLOOKUP($A32,Aspirantes!$A:$H,Aspirantes!$G$1,FALSE))</f>
        <v/>
      </c>
      <c r="L32" s="515" t="str">
        <f>IF(ISERROR(VLOOKUP($A32,Aspirantes!$A:$H,Aspirantes!$H$1,FALSE)),"",VLOOKUP($A32,Aspirantes!$A:$H,Aspirantes!$H$1,FALSE))</f>
        <v/>
      </c>
      <c r="M32" s="152"/>
      <c r="N32" s="593"/>
      <c r="O32" s="594"/>
      <c r="P32" s="594"/>
      <c r="Q32" s="594"/>
      <c r="R32" s="595"/>
      <c r="S32" s="151"/>
      <c r="T32" s="1271" t="str">
        <f>IF('07_P1_Lectura'!$C33="SÍ",'07_P1_Lectura'!$D33,"")</f>
        <v/>
      </c>
      <c r="U32" s="1269"/>
      <c r="V32" s="1269"/>
      <c r="W32" s="1269"/>
      <c r="X32" s="1269"/>
      <c r="Y32" s="1270"/>
      <c r="Z32" s="156"/>
      <c r="AA32" s="593"/>
      <c r="AB32" s="594"/>
      <c r="AC32" s="594"/>
      <c r="AD32" s="594"/>
      <c r="AE32" s="595"/>
      <c r="AF32" s="151"/>
      <c r="AG32" s="1271" t="str">
        <f>IF('07_P1_Lectura'!$C33="SÍ",'07_P1_Lectura'!$D33,"")</f>
        <v/>
      </c>
      <c r="AH32" s="591"/>
      <c r="AI32" s="591"/>
      <c r="AJ32" s="591"/>
      <c r="AK32" s="591"/>
      <c r="AL32" s="592"/>
      <c r="AN32" s="1442"/>
      <c r="AO32" s="1442"/>
      <c r="AP32" s="1442"/>
      <c r="AQ32" s="1442"/>
      <c r="AR32" s="1442"/>
      <c r="AS32" s="1442"/>
      <c r="AT32" s="1442"/>
      <c r="AU32" s="1442"/>
      <c r="AV32" s="1442"/>
      <c r="AW32" s="1442"/>
      <c r="AX32" s="1442"/>
      <c r="AY32" s="1442"/>
      <c r="AZ32" s="1442"/>
    </row>
    <row r="33" spans="1:52" s="34" customFormat="1" ht="20.100000000000001" customHeight="1" x14ac:dyDescent="0.2">
      <c r="A33" s="1404" t="str">
        <f>CONCATENATE('01_Carga'!$M$5,"_",$H33)</f>
        <v>FI__16</v>
      </c>
      <c r="B33" s="1405"/>
      <c r="C33" s="1460" t="str">
        <f>IF('06_PresenLista'!L33&lt;&gt;"",'06_PresenLista'!L33,"")</f>
        <v/>
      </c>
      <c r="D33" s="1461" t="str">
        <f>'06_PresenLista'!Q33</f>
        <v/>
      </c>
      <c r="E33" s="1405"/>
      <c r="F33" s="1726" t="str">
        <f>IF('07_P1_Lectura'!F34&lt;&gt;"",'07_P1_Lectura'!F34,"")</f>
        <v/>
      </c>
      <c r="G33" s="1405"/>
      <c r="H33" s="1202">
        <v>16</v>
      </c>
      <c r="I33" s="134" t="str">
        <f>IF(ISERROR(VLOOKUP($A33,Aspirantes!$A:$H,Aspirantes!$E$1,FALSE)),"",VLOOKUP($A33,Aspirantes!$A:$H,Aspirantes!$E$1,FALSE))</f>
        <v/>
      </c>
      <c r="J33" s="513" t="str">
        <f>IF(ISERROR(VLOOKUP($A33,Aspirantes!$A:$H,Aspirantes!$F$1,FALSE)),"",VLOOKUP($A33,Aspirantes!$A:$H,Aspirantes!$F$1,FALSE))</f>
        <v/>
      </c>
      <c r="K33" s="514" t="str">
        <f>IF(ISERROR(VLOOKUP($A33,Aspirantes!$A:$H,Aspirantes!$G$1,FALSE)),"",VLOOKUP($A33,Aspirantes!$A:$H,Aspirantes!$G$1,FALSE))</f>
        <v/>
      </c>
      <c r="L33" s="515" t="str">
        <f>IF(ISERROR(VLOOKUP($A33,Aspirantes!$A:$H,Aspirantes!$H$1,FALSE)),"",VLOOKUP($A33,Aspirantes!$A:$H,Aspirantes!$H$1,FALSE))</f>
        <v/>
      </c>
      <c r="M33" s="152"/>
      <c r="N33" s="593"/>
      <c r="O33" s="594"/>
      <c r="P33" s="594"/>
      <c r="Q33" s="594"/>
      <c r="R33" s="595"/>
      <c r="S33" s="151"/>
      <c r="T33" s="1271" t="str">
        <f>IF('07_P1_Lectura'!$C34="SÍ",'07_P1_Lectura'!$D34,"")</f>
        <v/>
      </c>
      <c r="U33" s="1269"/>
      <c r="V33" s="1269"/>
      <c r="W33" s="1269"/>
      <c r="X33" s="1269"/>
      <c r="Y33" s="1270"/>
      <c r="Z33" s="156"/>
      <c r="AA33" s="593"/>
      <c r="AB33" s="594"/>
      <c r="AC33" s="594"/>
      <c r="AD33" s="594"/>
      <c r="AE33" s="595"/>
      <c r="AF33" s="151"/>
      <c r="AG33" s="1271" t="str">
        <f>IF('07_P1_Lectura'!$C34="SÍ",'07_P1_Lectura'!$D34,"")</f>
        <v/>
      </c>
      <c r="AH33" s="591"/>
      <c r="AI33" s="591"/>
      <c r="AJ33" s="591"/>
      <c r="AK33" s="591"/>
      <c r="AL33" s="592"/>
      <c r="AN33" s="1442"/>
      <c r="AO33" s="1442"/>
      <c r="AP33" s="1442"/>
      <c r="AQ33" s="1442"/>
      <c r="AR33" s="1442"/>
      <c r="AS33" s="1442"/>
      <c r="AT33" s="1442"/>
      <c r="AU33" s="1442"/>
      <c r="AV33" s="1442"/>
      <c r="AW33" s="1442"/>
      <c r="AX33" s="1442"/>
      <c r="AY33" s="1442"/>
      <c r="AZ33" s="1442"/>
    </row>
    <row r="34" spans="1:52" s="34" customFormat="1" ht="20.100000000000001" customHeight="1" x14ac:dyDescent="0.2">
      <c r="A34" s="1404" t="str">
        <f>CONCATENATE('01_Carga'!$M$5,"_",$H34)</f>
        <v>FI__17</v>
      </c>
      <c r="B34" s="1405"/>
      <c r="C34" s="1460" t="str">
        <f>IF('06_PresenLista'!L34&lt;&gt;"",'06_PresenLista'!L34,"")</f>
        <v/>
      </c>
      <c r="D34" s="1461" t="str">
        <f>'06_PresenLista'!Q34</f>
        <v/>
      </c>
      <c r="E34" s="1405"/>
      <c r="F34" s="1726" t="str">
        <f>IF('07_P1_Lectura'!F35&lt;&gt;"",'07_P1_Lectura'!F35,"")</f>
        <v/>
      </c>
      <c r="G34" s="1405"/>
      <c r="H34" s="1202">
        <v>17</v>
      </c>
      <c r="I34" s="134" t="str">
        <f>IF(ISERROR(VLOOKUP($A34,Aspirantes!$A:$H,Aspirantes!$E$1,FALSE)),"",VLOOKUP($A34,Aspirantes!$A:$H,Aspirantes!$E$1,FALSE))</f>
        <v/>
      </c>
      <c r="J34" s="513" t="str">
        <f>IF(ISERROR(VLOOKUP($A34,Aspirantes!$A:$H,Aspirantes!$F$1,FALSE)),"",VLOOKUP($A34,Aspirantes!$A:$H,Aspirantes!$F$1,FALSE))</f>
        <v/>
      </c>
      <c r="K34" s="514" t="str">
        <f>IF(ISERROR(VLOOKUP($A34,Aspirantes!$A:$H,Aspirantes!$G$1,FALSE)),"",VLOOKUP($A34,Aspirantes!$A:$H,Aspirantes!$G$1,FALSE))</f>
        <v/>
      </c>
      <c r="L34" s="515" t="str">
        <f>IF(ISERROR(VLOOKUP($A34,Aspirantes!$A:$H,Aspirantes!$H$1,FALSE)),"",VLOOKUP($A34,Aspirantes!$A:$H,Aspirantes!$H$1,FALSE))</f>
        <v/>
      </c>
      <c r="M34" s="152"/>
      <c r="N34" s="593"/>
      <c r="O34" s="594"/>
      <c r="P34" s="594"/>
      <c r="Q34" s="594"/>
      <c r="R34" s="595"/>
      <c r="S34" s="151"/>
      <c r="T34" s="1271" t="str">
        <f>IF('07_P1_Lectura'!$C35="SÍ",'07_P1_Lectura'!$D35,"")</f>
        <v/>
      </c>
      <c r="U34" s="1269"/>
      <c r="V34" s="1269"/>
      <c r="W34" s="1269"/>
      <c r="X34" s="1269"/>
      <c r="Y34" s="1270"/>
      <c r="Z34" s="156"/>
      <c r="AA34" s="593"/>
      <c r="AB34" s="594"/>
      <c r="AC34" s="594"/>
      <c r="AD34" s="594"/>
      <c r="AE34" s="595"/>
      <c r="AF34" s="151"/>
      <c r="AG34" s="1271" t="str">
        <f>IF('07_P1_Lectura'!$C35="SÍ",'07_P1_Lectura'!$D35,"")</f>
        <v/>
      </c>
      <c r="AH34" s="591"/>
      <c r="AI34" s="591"/>
      <c r="AJ34" s="591"/>
      <c r="AK34" s="591"/>
      <c r="AL34" s="592"/>
      <c r="AN34" s="1442"/>
      <c r="AO34" s="1442"/>
      <c r="AP34" s="1442"/>
      <c r="AQ34" s="1442"/>
      <c r="AR34" s="1442"/>
      <c r="AS34" s="1442"/>
      <c r="AT34" s="1442"/>
      <c r="AU34" s="1442"/>
      <c r="AV34" s="1442"/>
      <c r="AW34" s="1442"/>
      <c r="AX34" s="1442"/>
      <c r="AY34" s="1442"/>
      <c r="AZ34" s="1442"/>
    </row>
    <row r="35" spans="1:52" s="34" customFormat="1" ht="20.100000000000001" customHeight="1" x14ac:dyDescent="0.2">
      <c r="A35" s="1404" t="str">
        <f>CONCATENATE('01_Carga'!$M$5,"_",$H35)</f>
        <v>FI__18</v>
      </c>
      <c r="B35" s="1405"/>
      <c r="C35" s="1460" t="str">
        <f>IF('06_PresenLista'!L35&lt;&gt;"",'06_PresenLista'!L35,"")</f>
        <v/>
      </c>
      <c r="D35" s="1461" t="str">
        <f>'06_PresenLista'!Q35</f>
        <v/>
      </c>
      <c r="E35" s="1405"/>
      <c r="F35" s="1726" t="str">
        <f>IF('07_P1_Lectura'!F36&lt;&gt;"",'07_P1_Lectura'!F36,"")</f>
        <v/>
      </c>
      <c r="G35" s="1405"/>
      <c r="H35" s="1202">
        <v>18</v>
      </c>
      <c r="I35" s="134" t="str">
        <f>IF(ISERROR(VLOOKUP($A35,Aspirantes!$A:$H,Aspirantes!$E$1,FALSE)),"",VLOOKUP($A35,Aspirantes!$A:$H,Aspirantes!$E$1,FALSE))</f>
        <v/>
      </c>
      <c r="J35" s="513" t="str">
        <f>IF(ISERROR(VLOOKUP($A35,Aspirantes!$A:$H,Aspirantes!$F$1,FALSE)),"",VLOOKUP($A35,Aspirantes!$A:$H,Aspirantes!$F$1,FALSE))</f>
        <v/>
      </c>
      <c r="K35" s="514" t="str">
        <f>IF(ISERROR(VLOOKUP($A35,Aspirantes!$A:$H,Aspirantes!$G$1,FALSE)),"",VLOOKUP($A35,Aspirantes!$A:$H,Aspirantes!$G$1,FALSE))</f>
        <v/>
      </c>
      <c r="L35" s="515" t="str">
        <f>IF(ISERROR(VLOOKUP($A35,Aspirantes!$A:$H,Aspirantes!$H$1,FALSE)),"",VLOOKUP($A35,Aspirantes!$A:$H,Aspirantes!$H$1,FALSE))</f>
        <v/>
      </c>
      <c r="M35" s="152"/>
      <c r="N35" s="593"/>
      <c r="O35" s="594"/>
      <c r="P35" s="594"/>
      <c r="Q35" s="594"/>
      <c r="R35" s="595"/>
      <c r="S35" s="151"/>
      <c r="T35" s="1271" t="str">
        <f>IF('07_P1_Lectura'!$C36="SÍ",'07_P1_Lectura'!$D36,"")</f>
        <v/>
      </c>
      <c r="U35" s="1269"/>
      <c r="V35" s="1269"/>
      <c r="W35" s="1269"/>
      <c r="X35" s="1269"/>
      <c r="Y35" s="1270"/>
      <c r="Z35" s="156"/>
      <c r="AA35" s="593"/>
      <c r="AB35" s="594"/>
      <c r="AC35" s="594"/>
      <c r="AD35" s="594"/>
      <c r="AE35" s="595"/>
      <c r="AF35" s="151"/>
      <c r="AG35" s="1271" t="str">
        <f>IF('07_P1_Lectura'!$C36="SÍ",'07_P1_Lectura'!$D36,"")</f>
        <v/>
      </c>
      <c r="AH35" s="591"/>
      <c r="AI35" s="591"/>
      <c r="AJ35" s="591"/>
      <c r="AK35" s="591"/>
      <c r="AL35" s="592"/>
      <c r="AN35" s="1442"/>
      <c r="AO35" s="1442"/>
      <c r="AP35" s="1442"/>
      <c r="AQ35" s="1442"/>
      <c r="AR35" s="1442"/>
      <c r="AS35" s="1442"/>
      <c r="AT35" s="1442"/>
      <c r="AU35" s="1442"/>
      <c r="AV35" s="1442"/>
      <c r="AW35" s="1442"/>
      <c r="AX35" s="1442"/>
      <c r="AY35" s="1442"/>
      <c r="AZ35" s="1442"/>
    </row>
    <row r="36" spans="1:52" s="34" customFormat="1" ht="20.100000000000001" customHeight="1" x14ac:dyDescent="0.2">
      <c r="A36" s="1404" t="str">
        <f>CONCATENATE('01_Carga'!$M$5,"_",$H36)</f>
        <v>FI__19</v>
      </c>
      <c r="B36" s="1405"/>
      <c r="C36" s="1460" t="str">
        <f>IF('06_PresenLista'!L36&lt;&gt;"",'06_PresenLista'!L36,"")</f>
        <v/>
      </c>
      <c r="D36" s="1461" t="str">
        <f>'06_PresenLista'!Q36</f>
        <v/>
      </c>
      <c r="E36" s="1405"/>
      <c r="F36" s="1726" t="str">
        <f>IF('07_P1_Lectura'!F37&lt;&gt;"",'07_P1_Lectura'!F37,"")</f>
        <v/>
      </c>
      <c r="G36" s="1405"/>
      <c r="H36" s="1202">
        <v>19</v>
      </c>
      <c r="I36" s="134" t="str">
        <f>IF(ISERROR(VLOOKUP($A36,Aspirantes!$A:$H,Aspirantes!$E$1,FALSE)),"",VLOOKUP($A36,Aspirantes!$A:$H,Aspirantes!$E$1,FALSE))</f>
        <v/>
      </c>
      <c r="J36" s="513" t="str">
        <f>IF(ISERROR(VLOOKUP($A36,Aspirantes!$A:$H,Aspirantes!$F$1,FALSE)),"",VLOOKUP($A36,Aspirantes!$A:$H,Aspirantes!$F$1,FALSE))</f>
        <v/>
      </c>
      <c r="K36" s="514" t="str">
        <f>IF(ISERROR(VLOOKUP($A36,Aspirantes!$A:$H,Aspirantes!$G$1,FALSE)),"",VLOOKUP($A36,Aspirantes!$A:$H,Aspirantes!$G$1,FALSE))</f>
        <v/>
      </c>
      <c r="L36" s="515" t="str">
        <f>IF(ISERROR(VLOOKUP($A36,Aspirantes!$A:$H,Aspirantes!$H$1,FALSE)),"",VLOOKUP($A36,Aspirantes!$A:$H,Aspirantes!$H$1,FALSE))</f>
        <v/>
      </c>
      <c r="M36" s="152"/>
      <c r="N36" s="593"/>
      <c r="O36" s="594"/>
      <c r="P36" s="594"/>
      <c r="Q36" s="594"/>
      <c r="R36" s="595"/>
      <c r="S36" s="151"/>
      <c r="T36" s="1271" t="str">
        <f>IF('07_P1_Lectura'!$C37="SÍ",'07_P1_Lectura'!$D37,"")</f>
        <v/>
      </c>
      <c r="U36" s="1269"/>
      <c r="V36" s="1269"/>
      <c r="W36" s="1269"/>
      <c r="X36" s="1269"/>
      <c r="Y36" s="1270"/>
      <c r="Z36" s="156"/>
      <c r="AA36" s="593"/>
      <c r="AB36" s="594"/>
      <c r="AC36" s="594"/>
      <c r="AD36" s="594"/>
      <c r="AE36" s="595"/>
      <c r="AF36" s="151"/>
      <c r="AG36" s="1271" t="str">
        <f>IF('07_P1_Lectura'!$C37="SÍ",'07_P1_Lectura'!$D37,"")</f>
        <v/>
      </c>
      <c r="AH36" s="591"/>
      <c r="AI36" s="591"/>
      <c r="AJ36" s="591"/>
      <c r="AK36" s="591"/>
      <c r="AL36" s="592"/>
      <c r="AN36" s="1442"/>
      <c r="AO36" s="1442"/>
      <c r="AP36" s="1442"/>
      <c r="AQ36" s="1442"/>
      <c r="AR36" s="1442"/>
      <c r="AS36" s="1442"/>
      <c r="AT36" s="1442"/>
      <c r="AU36" s="1442"/>
      <c r="AV36" s="1442"/>
      <c r="AW36" s="1442"/>
      <c r="AX36" s="1442"/>
      <c r="AY36" s="1442"/>
      <c r="AZ36" s="1442"/>
    </row>
    <row r="37" spans="1:52" s="34" customFormat="1" ht="20.100000000000001" customHeight="1" x14ac:dyDescent="0.2">
      <c r="A37" s="1404" t="str">
        <f>CONCATENATE('01_Carga'!$M$5,"_",$H37)</f>
        <v>FI__20</v>
      </c>
      <c r="B37" s="1405"/>
      <c r="C37" s="1460" t="str">
        <f>IF('06_PresenLista'!L37&lt;&gt;"",'06_PresenLista'!L37,"")</f>
        <v/>
      </c>
      <c r="D37" s="1461" t="str">
        <f>'06_PresenLista'!Q37</f>
        <v/>
      </c>
      <c r="E37" s="1405"/>
      <c r="F37" s="1726" t="str">
        <f>IF('07_P1_Lectura'!F38&lt;&gt;"",'07_P1_Lectura'!F38,"")</f>
        <v/>
      </c>
      <c r="G37" s="1405"/>
      <c r="H37" s="1202">
        <v>20</v>
      </c>
      <c r="I37" s="134" t="str">
        <f>IF(ISERROR(VLOOKUP($A37,Aspirantes!$A:$H,Aspirantes!$E$1,FALSE)),"",VLOOKUP($A37,Aspirantes!$A:$H,Aspirantes!$E$1,FALSE))</f>
        <v/>
      </c>
      <c r="J37" s="513" t="str">
        <f>IF(ISERROR(VLOOKUP($A37,Aspirantes!$A:$H,Aspirantes!$F$1,FALSE)),"",VLOOKUP($A37,Aspirantes!$A:$H,Aspirantes!$F$1,FALSE))</f>
        <v/>
      </c>
      <c r="K37" s="514" t="str">
        <f>IF(ISERROR(VLOOKUP($A37,Aspirantes!$A:$H,Aspirantes!$G$1,FALSE)),"",VLOOKUP($A37,Aspirantes!$A:$H,Aspirantes!$G$1,FALSE))</f>
        <v/>
      </c>
      <c r="L37" s="515" t="str">
        <f>IF(ISERROR(VLOOKUP($A37,Aspirantes!$A:$H,Aspirantes!$H$1,FALSE)),"",VLOOKUP($A37,Aspirantes!$A:$H,Aspirantes!$H$1,FALSE))</f>
        <v/>
      </c>
      <c r="M37" s="152"/>
      <c r="N37" s="593"/>
      <c r="O37" s="594"/>
      <c r="P37" s="594"/>
      <c r="Q37" s="594"/>
      <c r="R37" s="595"/>
      <c r="S37" s="151"/>
      <c r="T37" s="1271" t="str">
        <f>IF('07_P1_Lectura'!$C38="SÍ",'07_P1_Lectura'!$D38,"")</f>
        <v/>
      </c>
      <c r="U37" s="1269"/>
      <c r="V37" s="1269"/>
      <c r="W37" s="1269"/>
      <c r="X37" s="1269"/>
      <c r="Y37" s="1270"/>
      <c r="Z37" s="156"/>
      <c r="AA37" s="593"/>
      <c r="AB37" s="594"/>
      <c r="AC37" s="594"/>
      <c r="AD37" s="594"/>
      <c r="AE37" s="595"/>
      <c r="AF37" s="151"/>
      <c r="AG37" s="1271" t="str">
        <f>IF('07_P1_Lectura'!$C38="SÍ",'07_P1_Lectura'!$D38,"")</f>
        <v/>
      </c>
      <c r="AH37" s="591"/>
      <c r="AI37" s="591"/>
      <c r="AJ37" s="591"/>
      <c r="AK37" s="591"/>
      <c r="AL37" s="592"/>
      <c r="AN37" s="1442"/>
      <c r="AO37" s="1442"/>
      <c r="AP37" s="1442"/>
      <c r="AQ37" s="1442"/>
      <c r="AR37" s="1442"/>
      <c r="AS37" s="1442"/>
      <c r="AT37" s="1442"/>
      <c r="AU37" s="1442"/>
      <c r="AV37" s="1442"/>
      <c r="AW37" s="1442"/>
      <c r="AX37" s="1442"/>
      <c r="AY37" s="1442"/>
      <c r="AZ37" s="1442"/>
    </row>
    <row r="38" spans="1:52" s="34" customFormat="1" ht="20.100000000000001" customHeight="1" x14ac:dyDescent="0.2">
      <c r="A38" s="1404" t="str">
        <f>CONCATENATE('01_Carga'!$M$5,"_",$H38)</f>
        <v>FI__21</v>
      </c>
      <c r="B38" s="1405"/>
      <c r="C38" s="1460" t="str">
        <f>IF('06_PresenLista'!L38&lt;&gt;"",'06_PresenLista'!L38,"")</f>
        <v/>
      </c>
      <c r="D38" s="1461" t="str">
        <f>'06_PresenLista'!Q38</f>
        <v/>
      </c>
      <c r="E38" s="1405"/>
      <c r="F38" s="1726" t="str">
        <f>IF('07_P1_Lectura'!F39&lt;&gt;"",'07_P1_Lectura'!F39,"")</f>
        <v/>
      </c>
      <c r="G38" s="1405"/>
      <c r="H38" s="1202">
        <v>21</v>
      </c>
      <c r="I38" s="134" t="str">
        <f>IF(ISERROR(VLOOKUP($A38,Aspirantes!$A:$H,Aspirantes!$E$1,FALSE)),"",VLOOKUP($A38,Aspirantes!$A:$H,Aspirantes!$E$1,FALSE))</f>
        <v/>
      </c>
      <c r="J38" s="513" t="str">
        <f>IF(ISERROR(VLOOKUP($A38,Aspirantes!$A:$H,Aspirantes!$F$1,FALSE)),"",VLOOKUP($A38,Aspirantes!$A:$H,Aspirantes!$F$1,FALSE))</f>
        <v/>
      </c>
      <c r="K38" s="514" t="str">
        <f>IF(ISERROR(VLOOKUP($A38,Aspirantes!$A:$H,Aspirantes!$G$1,FALSE)),"",VLOOKUP($A38,Aspirantes!$A:$H,Aspirantes!$G$1,FALSE))</f>
        <v/>
      </c>
      <c r="L38" s="515" t="str">
        <f>IF(ISERROR(VLOOKUP($A38,Aspirantes!$A:$H,Aspirantes!$H$1,FALSE)),"",VLOOKUP($A38,Aspirantes!$A:$H,Aspirantes!$H$1,FALSE))</f>
        <v/>
      </c>
      <c r="M38" s="152"/>
      <c r="N38" s="593"/>
      <c r="O38" s="594"/>
      <c r="P38" s="594"/>
      <c r="Q38" s="594"/>
      <c r="R38" s="595"/>
      <c r="S38" s="151"/>
      <c r="T38" s="1271" t="str">
        <f>IF('07_P1_Lectura'!$C39="SÍ",'07_P1_Lectura'!$D39,"")</f>
        <v/>
      </c>
      <c r="U38" s="1269"/>
      <c r="V38" s="1269"/>
      <c r="W38" s="1269"/>
      <c r="X38" s="1269"/>
      <c r="Y38" s="1270"/>
      <c r="Z38" s="156"/>
      <c r="AA38" s="593"/>
      <c r="AB38" s="594"/>
      <c r="AC38" s="594"/>
      <c r="AD38" s="594"/>
      <c r="AE38" s="595"/>
      <c r="AF38" s="151"/>
      <c r="AG38" s="1271" t="str">
        <f>IF('07_P1_Lectura'!$C39="SÍ",'07_P1_Lectura'!$D39,"")</f>
        <v/>
      </c>
      <c r="AH38" s="591"/>
      <c r="AI38" s="591"/>
      <c r="AJ38" s="591"/>
      <c r="AK38" s="591"/>
      <c r="AL38" s="592"/>
      <c r="AN38" s="1442"/>
      <c r="AO38" s="1442"/>
      <c r="AP38" s="1442"/>
      <c r="AQ38" s="1442"/>
      <c r="AR38" s="1442"/>
      <c r="AS38" s="1442"/>
      <c r="AT38" s="1442"/>
      <c r="AU38" s="1442"/>
      <c r="AV38" s="1442"/>
      <c r="AW38" s="1442"/>
      <c r="AX38" s="1442"/>
      <c r="AY38" s="1442"/>
      <c r="AZ38" s="1442"/>
    </row>
    <row r="39" spans="1:52" s="34" customFormat="1" ht="20.100000000000001" customHeight="1" x14ac:dyDescent="0.2">
      <c r="A39" s="1404" t="str">
        <f>CONCATENATE('01_Carga'!$M$5,"_",$H39)</f>
        <v>FI__22</v>
      </c>
      <c r="B39" s="1405"/>
      <c r="C39" s="1460" t="str">
        <f>IF('06_PresenLista'!L39&lt;&gt;"",'06_PresenLista'!L39,"")</f>
        <v/>
      </c>
      <c r="D39" s="1461" t="str">
        <f>'06_PresenLista'!Q39</f>
        <v/>
      </c>
      <c r="E39" s="1405"/>
      <c r="F39" s="1726" t="str">
        <f>IF('07_P1_Lectura'!F40&lt;&gt;"",'07_P1_Lectura'!F40,"")</f>
        <v/>
      </c>
      <c r="G39" s="1405"/>
      <c r="H39" s="1202">
        <v>22</v>
      </c>
      <c r="I39" s="134" t="str">
        <f>IF(ISERROR(VLOOKUP($A39,Aspirantes!$A:$H,Aspirantes!$E$1,FALSE)),"",VLOOKUP($A39,Aspirantes!$A:$H,Aspirantes!$E$1,FALSE))</f>
        <v/>
      </c>
      <c r="J39" s="513" t="str">
        <f>IF(ISERROR(VLOOKUP($A39,Aspirantes!$A:$H,Aspirantes!$F$1,FALSE)),"",VLOOKUP($A39,Aspirantes!$A:$H,Aspirantes!$F$1,FALSE))</f>
        <v/>
      </c>
      <c r="K39" s="514" t="str">
        <f>IF(ISERROR(VLOOKUP($A39,Aspirantes!$A:$H,Aspirantes!$G$1,FALSE)),"",VLOOKUP($A39,Aspirantes!$A:$H,Aspirantes!$G$1,FALSE))</f>
        <v/>
      </c>
      <c r="L39" s="515" t="str">
        <f>IF(ISERROR(VLOOKUP($A39,Aspirantes!$A:$H,Aspirantes!$H$1,FALSE)),"",VLOOKUP($A39,Aspirantes!$A:$H,Aspirantes!$H$1,FALSE))</f>
        <v/>
      </c>
      <c r="M39" s="152"/>
      <c r="N39" s="593"/>
      <c r="O39" s="594"/>
      <c r="P39" s="594"/>
      <c r="Q39" s="594"/>
      <c r="R39" s="595"/>
      <c r="S39" s="151"/>
      <c r="T39" s="1271" t="str">
        <f>IF('07_P1_Lectura'!$C40="SÍ",'07_P1_Lectura'!$D40,"")</f>
        <v/>
      </c>
      <c r="U39" s="1269"/>
      <c r="V39" s="1269"/>
      <c r="W39" s="1269"/>
      <c r="X39" s="1269"/>
      <c r="Y39" s="1270"/>
      <c r="Z39" s="156"/>
      <c r="AA39" s="593"/>
      <c r="AB39" s="594"/>
      <c r="AC39" s="594"/>
      <c r="AD39" s="594"/>
      <c r="AE39" s="595"/>
      <c r="AF39" s="151"/>
      <c r="AG39" s="1271" t="str">
        <f>IF('07_P1_Lectura'!$C40="SÍ",'07_P1_Lectura'!$D40,"")</f>
        <v/>
      </c>
      <c r="AH39" s="591"/>
      <c r="AI39" s="591"/>
      <c r="AJ39" s="591"/>
      <c r="AK39" s="591"/>
      <c r="AL39" s="592"/>
      <c r="AN39" s="1442"/>
      <c r="AO39" s="1442"/>
      <c r="AP39" s="1442"/>
      <c r="AQ39" s="1442"/>
      <c r="AR39" s="1442"/>
      <c r="AS39" s="1442"/>
      <c r="AT39" s="1442"/>
      <c r="AU39" s="1442"/>
      <c r="AV39" s="1442"/>
      <c r="AW39" s="1442"/>
      <c r="AX39" s="1442"/>
      <c r="AY39" s="1442"/>
      <c r="AZ39" s="1442"/>
    </row>
    <row r="40" spans="1:52" s="34" customFormat="1" ht="20.100000000000001" customHeight="1" x14ac:dyDescent="0.2">
      <c r="A40" s="1404" t="str">
        <f>CONCATENATE('01_Carga'!$M$5,"_",$H40)</f>
        <v>FI__23</v>
      </c>
      <c r="B40" s="1405"/>
      <c r="C40" s="1460" t="str">
        <f>IF('06_PresenLista'!L40&lt;&gt;"",'06_PresenLista'!L40,"")</f>
        <v/>
      </c>
      <c r="D40" s="1461" t="str">
        <f>'06_PresenLista'!Q40</f>
        <v/>
      </c>
      <c r="E40" s="1405"/>
      <c r="F40" s="1726" t="str">
        <f>IF('07_P1_Lectura'!F41&lt;&gt;"",'07_P1_Lectura'!F41,"")</f>
        <v/>
      </c>
      <c r="G40" s="1405"/>
      <c r="H40" s="1202">
        <v>23</v>
      </c>
      <c r="I40" s="134" t="str">
        <f>IF(ISERROR(VLOOKUP($A40,Aspirantes!$A:$H,Aspirantes!$E$1,FALSE)),"",VLOOKUP($A40,Aspirantes!$A:$H,Aspirantes!$E$1,FALSE))</f>
        <v/>
      </c>
      <c r="J40" s="513" t="str">
        <f>IF(ISERROR(VLOOKUP($A40,Aspirantes!$A:$H,Aspirantes!$F$1,FALSE)),"",VLOOKUP($A40,Aspirantes!$A:$H,Aspirantes!$F$1,FALSE))</f>
        <v/>
      </c>
      <c r="K40" s="514" t="str">
        <f>IF(ISERROR(VLOOKUP($A40,Aspirantes!$A:$H,Aspirantes!$G$1,FALSE)),"",VLOOKUP($A40,Aspirantes!$A:$H,Aspirantes!$G$1,FALSE))</f>
        <v/>
      </c>
      <c r="L40" s="515" t="str">
        <f>IF(ISERROR(VLOOKUP($A40,Aspirantes!$A:$H,Aspirantes!$H$1,FALSE)),"",VLOOKUP($A40,Aspirantes!$A:$H,Aspirantes!$H$1,FALSE))</f>
        <v/>
      </c>
      <c r="M40" s="152"/>
      <c r="N40" s="593"/>
      <c r="O40" s="594"/>
      <c r="P40" s="594"/>
      <c r="Q40" s="594"/>
      <c r="R40" s="595"/>
      <c r="S40" s="151"/>
      <c r="T40" s="1271" t="str">
        <f>IF('07_P1_Lectura'!$C41="SÍ",'07_P1_Lectura'!$D41,"")</f>
        <v/>
      </c>
      <c r="U40" s="1269"/>
      <c r="V40" s="1269"/>
      <c r="W40" s="1269"/>
      <c r="X40" s="1269"/>
      <c r="Y40" s="1270"/>
      <c r="Z40" s="156"/>
      <c r="AA40" s="593"/>
      <c r="AB40" s="594"/>
      <c r="AC40" s="594"/>
      <c r="AD40" s="594"/>
      <c r="AE40" s="595"/>
      <c r="AF40" s="151"/>
      <c r="AG40" s="1271" t="str">
        <f>IF('07_P1_Lectura'!$C41="SÍ",'07_P1_Lectura'!$D41,"")</f>
        <v/>
      </c>
      <c r="AH40" s="591"/>
      <c r="AI40" s="591"/>
      <c r="AJ40" s="591"/>
      <c r="AK40" s="591"/>
      <c r="AL40" s="592"/>
      <c r="AN40" s="1442"/>
      <c r="AO40" s="1442"/>
      <c r="AP40" s="1442"/>
      <c r="AQ40" s="1442"/>
      <c r="AR40" s="1442"/>
      <c r="AS40" s="1442"/>
      <c r="AT40" s="1442"/>
      <c r="AU40" s="1442"/>
      <c r="AV40" s="1442"/>
      <c r="AW40" s="1442"/>
      <c r="AX40" s="1442"/>
      <c r="AY40" s="1442"/>
      <c r="AZ40" s="1442"/>
    </row>
    <row r="41" spans="1:52" s="34" customFormat="1" ht="20.100000000000001" customHeight="1" x14ac:dyDescent="0.2">
      <c r="A41" s="1404" t="str">
        <f>CONCATENATE('01_Carga'!$M$5,"_",$H41)</f>
        <v>FI__24</v>
      </c>
      <c r="B41" s="1405"/>
      <c r="C41" s="1460" t="str">
        <f>IF('06_PresenLista'!L41&lt;&gt;"",'06_PresenLista'!L41,"")</f>
        <v/>
      </c>
      <c r="D41" s="1461" t="str">
        <f>'06_PresenLista'!Q41</f>
        <v/>
      </c>
      <c r="E41" s="1405"/>
      <c r="F41" s="1726" t="str">
        <f>IF('07_P1_Lectura'!F42&lt;&gt;"",'07_P1_Lectura'!F42,"")</f>
        <v/>
      </c>
      <c r="G41" s="1405"/>
      <c r="H41" s="1202">
        <v>24</v>
      </c>
      <c r="I41" s="134" t="str">
        <f>IF(ISERROR(VLOOKUP($A41,Aspirantes!$A:$H,Aspirantes!$E$1,FALSE)),"",VLOOKUP($A41,Aspirantes!$A:$H,Aspirantes!$E$1,FALSE))</f>
        <v/>
      </c>
      <c r="J41" s="513" t="str">
        <f>IF(ISERROR(VLOOKUP($A41,Aspirantes!$A:$H,Aspirantes!$F$1,FALSE)),"",VLOOKUP($A41,Aspirantes!$A:$H,Aspirantes!$F$1,FALSE))</f>
        <v/>
      </c>
      <c r="K41" s="514" t="str">
        <f>IF(ISERROR(VLOOKUP($A41,Aspirantes!$A:$H,Aspirantes!$G$1,FALSE)),"",VLOOKUP($A41,Aspirantes!$A:$H,Aspirantes!$G$1,FALSE))</f>
        <v/>
      </c>
      <c r="L41" s="515" t="str">
        <f>IF(ISERROR(VLOOKUP($A41,Aspirantes!$A:$H,Aspirantes!$H$1,FALSE)),"",VLOOKUP($A41,Aspirantes!$A:$H,Aspirantes!$H$1,FALSE))</f>
        <v/>
      </c>
      <c r="M41" s="152"/>
      <c r="N41" s="593"/>
      <c r="O41" s="594"/>
      <c r="P41" s="594"/>
      <c r="Q41" s="594"/>
      <c r="R41" s="595"/>
      <c r="S41" s="151"/>
      <c r="T41" s="1271" t="str">
        <f>IF('07_P1_Lectura'!$C42="SÍ",'07_P1_Lectura'!$D42,"")</f>
        <v/>
      </c>
      <c r="U41" s="1269"/>
      <c r="V41" s="1269"/>
      <c r="W41" s="1269"/>
      <c r="X41" s="1269"/>
      <c r="Y41" s="1270"/>
      <c r="Z41" s="156"/>
      <c r="AA41" s="593"/>
      <c r="AB41" s="594"/>
      <c r="AC41" s="594"/>
      <c r="AD41" s="594"/>
      <c r="AE41" s="595"/>
      <c r="AF41" s="151"/>
      <c r="AG41" s="1271" t="str">
        <f>IF('07_P1_Lectura'!$C42="SÍ",'07_P1_Lectura'!$D42,"")</f>
        <v/>
      </c>
      <c r="AH41" s="591"/>
      <c r="AI41" s="591"/>
      <c r="AJ41" s="591"/>
      <c r="AK41" s="591"/>
      <c r="AL41" s="592"/>
      <c r="AN41" s="1442"/>
      <c r="AO41" s="1442"/>
      <c r="AP41" s="1442"/>
      <c r="AQ41" s="1442"/>
      <c r="AR41" s="1442"/>
      <c r="AS41" s="1442"/>
      <c r="AT41" s="1442"/>
      <c r="AU41" s="1442"/>
      <c r="AV41" s="1442"/>
      <c r="AW41" s="1442"/>
      <c r="AX41" s="1442"/>
      <c r="AY41" s="1442"/>
      <c r="AZ41" s="1442"/>
    </row>
    <row r="42" spans="1:52" s="34" customFormat="1" ht="20.100000000000001" customHeight="1" x14ac:dyDescent="0.2">
      <c r="A42" s="1404" t="str">
        <f>CONCATENATE('01_Carga'!$M$5,"_",$H42)</f>
        <v>FI__25</v>
      </c>
      <c r="B42" s="1405"/>
      <c r="C42" s="1460" t="str">
        <f>IF('06_PresenLista'!L42&lt;&gt;"",'06_PresenLista'!L42,"")</f>
        <v/>
      </c>
      <c r="D42" s="1461" t="str">
        <f>'06_PresenLista'!Q42</f>
        <v/>
      </c>
      <c r="E42" s="1405"/>
      <c r="F42" s="1726" t="str">
        <f>IF('07_P1_Lectura'!F43&lt;&gt;"",'07_P1_Lectura'!F43,"")</f>
        <v/>
      </c>
      <c r="G42" s="1405"/>
      <c r="H42" s="1202">
        <v>25</v>
      </c>
      <c r="I42" s="134" t="str">
        <f>IF(ISERROR(VLOOKUP($A42,Aspirantes!$A:$H,Aspirantes!$E$1,FALSE)),"",VLOOKUP($A42,Aspirantes!$A:$H,Aspirantes!$E$1,FALSE))</f>
        <v/>
      </c>
      <c r="J42" s="513" t="str">
        <f>IF(ISERROR(VLOOKUP($A42,Aspirantes!$A:$H,Aspirantes!$F$1,FALSE)),"",VLOOKUP($A42,Aspirantes!$A:$H,Aspirantes!$F$1,FALSE))</f>
        <v/>
      </c>
      <c r="K42" s="514" t="str">
        <f>IF(ISERROR(VLOOKUP($A42,Aspirantes!$A:$H,Aspirantes!$G$1,FALSE)),"",VLOOKUP($A42,Aspirantes!$A:$H,Aspirantes!$G$1,FALSE))</f>
        <v/>
      </c>
      <c r="L42" s="515" t="str">
        <f>IF(ISERROR(VLOOKUP($A42,Aspirantes!$A:$H,Aspirantes!$H$1,FALSE)),"",VLOOKUP($A42,Aspirantes!$A:$H,Aspirantes!$H$1,FALSE))</f>
        <v/>
      </c>
      <c r="M42" s="152"/>
      <c r="N42" s="593"/>
      <c r="O42" s="594"/>
      <c r="P42" s="594"/>
      <c r="Q42" s="594"/>
      <c r="R42" s="595"/>
      <c r="S42" s="151"/>
      <c r="T42" s="1271" t="str">
        <f>IF('07_P1_Lectura'!$C43="SÍ",'07_P1_Lectura'!$D43,"")</f>
        <v/>
      </c>
      <c r="U42" s="1269"/>
      <c r="V42" s="1269"/>
      <c r="W42" s="1269"/>
      <c r="X42" s="1269"/>
      <c r="Y42" s="1270"/>
      <c r="Z42" s="156"/>
      <c r="AA42" s="593"/>
      <c r="AB42" s="594"/>
      <c r="AC42" s="594"/>
      <c r="AD42" s="594"/>
      <c r="AE42" s="595"/>
      <c r="AF42" s="151"/>
      <c r="AG42" s="1271" t="str">
        <f>IF('07_P1_Lectura'!$C43="SÍ",'07_P1_Lectura'!$D43,"")</f>
        <v/>
      </c>
      <c r="AH42" s="591"/>
      <c r="AI42" s="591"/>
      <c r="AJ42" s="591"/>
      <c r="AK42" s="591"/>
      <c r="AL42" s="592"/>
      <c r="AN42" s="1442"/>
      <c r="AO42" s="1442"/>
      <c r="AP42" s="1442"/>
      <c r="AQ42" s="1442"/>
      <c r="AR42" s="1442"/>
      <c r="AS42" s="1442"/>
      <c r="AT42" s="1442"/>
      <c r="AU42" s="1442"/>
      <c r="AV42" s="1442"/>
      <c r="AW42" s="1442"/>
      <c r="AX42" s="1442"/>
      <c r="AY42" s="1442"/>
      <c r="AZ42" s="1442"/>
    </row>
    <row r="43" spans="1:52" s="34" customFormat="1" ht="20.100000000000001" customHeight="1" x14ac:dyDescent="0.2">
      <c r="A43" s="1404" t="str">
        <f>CONCATENATE('01_Carga'!$M$5,"_",$H43)</f>
        <v>FI__26</v>
      </c>
      <c r="B43" s="1405"/>
      <c r="C43" s="1460" t="str">
        <f>IF('06_PresenLista'!L43&lt;&gt;"",'06_PresenLista'!L43,"")</f>
        <v/>
      </c>
      <c r="D43" s="1461" t="str">
        <f>'06_PresenLista'!Q43</f>
        <v/>
      </c>
      <c r="E43" s="1405"/>
      <c r="F43" s="1726" t="str">
        <f>IF('07_P1_Lectura'!F44&lt;&gt;"",'07_P1_Lectura'!F44,"")</f>
        <v/>
      </c>
      <c r="G43" s="1405"/>
      <c r="H43" s="1202">
        <v>26</v>
      </c>
      <c r="I43" s="134" t="str">
        <f>IF(ISERROR(VLOOKUP($A43,Aspirantes!$A:$H,Aspirantes!$E$1,FALSE)),"",VLOOKUP($A43,Aspirantes!$A:$H,Aspirantes!$E$1,FALSE))</f>
        <v/>
      </c>
      <c r="J43" s="513" t="str">
        <f>IF(ISERROR(VLOOKUP($A43,Aspirantes!$A:$H,Aspirantes!$F$1,FALSE)),"",VLOOKUP($A43,Aspirantes!$A:$H,Aspirantes!$F$1,FALSE))</f>
        <v/>
      </c>
      <c r="K43" s="514" t="str">
        <f>IF(ISERROR(VLOOKUP($A43,Aspirantes!$A:$H,Aspirantes!$G$1,FALSE)),"",VLOOKUP($A43,Aspirantes!$A:$H,Aspirantes!$G$1,FALSE))</f>
        <v/>
      </c>
      <c r="L43" s="515" t="str">
        <f>IF(ISERROR(VLOOKUP($A43,Aspirantes!$A:$H,Aspirantes!$H$1,FALSE)),"",VLOOKUP($A43,Aspirantes!$A:$H,Aspirantes!$H$1,FALSE))</f>
        <v/>
      </c>
      <c r="M43" s="152"/>
      <c r="N43" s="593"/>
      <c r="O43" s="594"/>
      <c r="P43" s="594"/>
      <c r="Q43" s="594"/>
      <c r="R43" s="595"/>
      <c r="S43" s="151"/>
      <c r="T43" s="1271" t="str">
        <f>IF('07_P1_Lectura'!$C44="SÍ",'07_P1_Lectura'!$D44,"")</f>
        <v/>
      </c>
      <c r="U43" s="1269"/>
      <c r="V43" s="1269"/>
      <c r="W43" s="1269"/>
      <c r="X43" s="1269"/>
      <c r="Y43" s="1270"/>
      <c r="Z43" s="156"/>
      <c r="AA43" s="593"/>
      <c r="AB43" s="594"/>
      <c r="AC43" s="594"/>
      <c r="AD43" s="594"/>
      <c r="AE43" s="595"/>
      <c r="AF43" s="151"/>
      <c r="AG43" s="1271" t="str">
        <f>IF('07_P1_Lectura'!$C44="SÍ",'07_P1_Lectura'!$D44,"")</f>
        <v/>
      </c>
      <c r="AH43" s="591"/>
      <c r="AI43" s="591"/>
      <c r="AJ43" s="591"/>
      <c r="AK43" s="591"/>
      <c r="AL43" s="592"/>
      <c r="AN43" s="1442"/>
      <c r="AO43" s="1442"/>
      <c r="AP43" s="1442"/>
      <c r="AQ43" s="1442"/>
      <c r="AR43" s="1442"/>
      <c r="AS43" s="1442"/>
      <c r="AT43" s="1442"/>
      <c r="AU43" s="1442"/>
      <c r="AV43" s="1442"/>
      <c r="AW43" s="1442"/>
      <c r="AX43" s="1442"/>
      <c r="AY43" s="1442"/>
      <c r="AZ43" s="1442"/>
    </row>
    <row r="44" spans="1:52" s="34" customFormat="1" ht="20.100000000000001" customHeight="1" x14ac:dyDescent="0.2">
      <c r="A44" s="1404" t="str">
        <f>CONCATENATE('01_Carga'!$M$5,"_",$H44)</f>
        <v>FI__27</v>
      </c>
      <c r="B44" s="1405"/>
      <c r="C44" s="1460" t="str">
        <f>IF('06_PresenLista'!L44&lt;&gt;"",'06_PresenLista'!L44,"")</f>
        <v/>
      </c>
      <c r="D44" s="1461" t="str">
        <f>'06_PresenLista'!Q44</f>
        <v/>
      </c>
      <c r="E44" s="1405"/>
      <c r="F44" s="1726" t="str">
        <f>IF('07_P1_Lectura'!F45&lt;&gt;"",'07_P1_Lectura'!F45,"")</f>
        <v/>
      </c>
      <c r="G44" s="1405"/>
      <c r="H44" s="1202">
        <v>27</v>
      </c>
      <c r="I44" s="134" t="str">
        <f>IF(ISERROR(VLOOKUP($A44,Aspirantes!$A:$H,Aspirantes!$E$1,FALSE)),"",VLOOKUP($A44,Aspirantes!$A:$H,Aspirantes!$E$1,FALSE))</f>
        <v/>
      </c>
      <c r="J44" s="513" t="str">
        <f>IF(ISERROR(VLOOKUP($A44,Aspirantes!$A:$H,Aspirantes!$F$1,FALSE)),"",VLOOKUP($A44,Aspirantes!$A:$H,Aspirantes!$F$1,FALSE))</f>
        <v/>
      </c>
      <c r="K44" s="514" t="str">
        <f>IF(ISERROR(VLOOKUP($A44,Aspirantes!$A:$H,Aspirantes!$G$1,FALSE)),"",VLOOKUP($A44,Aspirantes!$A:$H,Aspirantes!$G$1,FALSE))</f>
        <v/>
      </c>
      <c r="L44" s="515" t="str">
        <f>IF(ISERROR(VLOOKUP($A44,Aspirantes!$A:$H,Aspirantes!$H$1,FALSE)),"",VLOOKUP($A44,Aspirantes!$A:$H,Aspirantes!$H$1,FALSE))</f>
        <v/>
      </c>
      <c r="M44" s="152"/>
      <c r="N44" s="593"/>
      <c r="O44" s="594"/>
      <c r="P44" s="594"/>
      <c r="Q44" s="594"/>
      <c r="R44" s="595"/>
      <c r="S44" s="151"/>
      <c r="T44" s="1271" t="str">
        <f>IF('07_P1_Lectura'!$C45="SÍ",'07_P1_Lectura'!$D45,"")</f>
        <v/>
      </c>
      <c r="U44" s="1269"/>
      <c r="V44" s="1269"/>
      <c r="W44" s="1269"/>
      <c r="X44" s="1269"/>
      <c r="Y44" s="1270"/>
      <c r="Z44" s="156"/>
      <c r="AA44" s="593"/>
      <c r="AB44" s="594"/>
      <c r="AC44" s="594"/>
      <c r="AD44" s="594"/>
      <c r="AE44" s="595"/>
      <c r="AF44" s="151"/>
      <c r="AG44" s="1271" t="str">
        <f>IF('07_P1_Lectura'!$C45="SÍ",'07_P1_Lectura'!$D45,"")</f>
        <v/>
      </c>
      <c r="AH44" s="591"/>
      <c r="AI44" s="591"/>
      <c r="AJ44" s="591"/>
      <c r="AK44" s="591"/>
      <c r="AL44" s="592"/>
      <c r="AN44" s="1442"/>
      <c r="AO44" s="1442"/>
      <c r="AP44" s="1442"/>
      <c r="AQ44" s="1442"/>
      <c r="AR44" s="1442"/>
      <c r="AS44" s="1442"/>
      <c r="AT44" s="1442"/>
      <c r="AU44" s="1442"/>
      <c r="AV44" s="1442"/>
      <c r="AW44" s="1442"/>
      <c r="AX44" s="1442"/>
      <c r="AY44" s="1442"/>
      <c r="AZ44" s="1442"/>
    </row>
    <row r="45" spans="1:52" s="34" customFormat="1" ht="20.100000000000001" customHeight="1" x14ac:dyDescent="0.2">
      <c r="A45" s="1404" t="str">
        <f>CONCATENATE('01_Carga'!$M$5,"_",$H45)</f>
        <v>FI__28</v>
      </c>
      <c r="B45" s="1405"/>
      <c r="C45" s="1460" t="str">
        <f>IF('06_PresenLista'!L45&lt;&gt;"",'06_PresenLista'!L45,"")</f>
        <v/>
      </c>
      <c r="D45" s="1461" t="str">
        <f>'06_PresenLista'!Q45</f>
        <v/>
      </c>
      <c r="E45" s="1405"/>
      <c r="F45" s="1726" t="str">
        <f>IF('07_P1_Lectura'!F46&lt;&gt;"",'07_P1_Lectura'!F46,"")</f>
        <v/>
      </c>
      <c r="G45" s="1405"/>
      <c r="H45" s="1202">
        <v>28</v>
      </c>
      <c r="I45" s="134" t="str">
        <f>IF(ISERROR(VLOOKUP($A45,Aspirantes!$A:$H,Aspirantes!$E$1,FALSE)),"",VLOOKUP($A45,Aspirantes!$A:$H,Aspirantes!$E$1,FALSE))</f>
        <v/>
      </c>
      <c r="J45" s="513" t="str">
        <f>IF(ISERROR(VLOOKUP($A45,Aspirantes!$A:$H,Aspirantes!$F$1,FALSE)),"",VLOOKUP($A45,Aspirantes!$A:$H,Aspirantes!$F$1,FALSE))</f>
        <v/>
      </c>
      <c r="K45" s="514" t="str">
        <f>IF(ISERROR(VLOOKUP($A45,Aspirantes!$A:$H,Aspirantes!$G$1,FALSE)),"",VLOOKUP($A45,Aspirantes!$A:$H,Aspirantes!$G$1,FALSE))</f>
        <v/>
      </c>
      <c r="L45" s="515" t="str">
        <f>IF(ISERROR(VLOOKUP($A45,Aspirantes!$A:$H,Aspirantes!$H$1,FALSE)),"",VLOOKUP($A45,Aspirantes!$A:$H,Aspirantes!$H$1,FALSE))</f>
        <v/>
      </c>
      <c r="M45" s="152"/>
      <c r="N45" s="593"/>
      <c r="O45" s="594"/>
      <c r="P45" s="594"/>
      <c r="Q45" s="594"/>
      <c r="R45" s="595"/>
      <c r="S45" s="151"/>
      <c r="T45" s="1271" t="str">
        <f>IF('07_P1_Lectura'!$C46="SÍ",'07_P1_Lectura'!$D46,"")</f>
        <v/>
      </c>
      <c r="U45" s="1269"/>
      <c r="V45" s="1269"/>
      <c r="W45" s="1269"/>
      <c r="X45" s="1269"/>
      <c r="Y45" s="1270"/>
      <c r="Z45" s="156"/>
      <c r="AA45" s="593"/>
      <c r="AB45" s="594"/>
      <c r="AC45" s="594"/>
      <c r="AD45" s="594"/>
      <c r="AE45" s="595"/>
      <c r="AF45" s="151"/>
      <c r="AG45" s="1271" t="str">
        <f>IF('07_P1_Lectura'!$C46="SÍ",'07_P1_Lectura'!$D46,"")</f>
        <v/>
      </c>
      <c r="AH45" s="591"/>
      <c r="AI45" s="591"/>
      <c r="AJ45" s="591"/>
      <c r="AK45" s="591"/>
      <c r="AL45" s="592"/>
      <c r="AN45" s="1442"/>
      <c r="AO45" s="1442"/>
      <c r="AP45" s="1442"/>
      <c r="AQ45" s="1442"/>
      <c r="AR45" s="1442"/>
      <c r="AS45" s="1442"/>
      <c r="AT45" s="1442"/>
      <c r="AU45" s="1442"/>
      <c r="AV45" s="1442"/>
      <c r="AW45" s="1442"/>
      <c r="AX45" s="1442"/>
      <c r="AY45" s="1442"/>
      <c r="AZ45" s="1442"/>
    </row>
    <row r="46" spans="1:52" s="34" customFormat="1" ht="20.100000000000001" customHeight="1" x14ac:dyDescent="0.2">
      <c r="A46" s="1404" t="str">
        <f>CONCATENATE('01_Carga'!$M$5,"_",$H46)</f>
        <v>FI__29</v>
      </c>
      <c r="B46" s="1405"/>
      <c r="C46" s="1460" t="str">
        <f>IF('06_PresenLista'!L46&lt;&gt;"",'06_PresenLista'!L46,"")</f>
        <v/>
      </c>
      <c r="D46" s="1461" t="str">
        <f>'06_PresenLista'!Q46</f>
        <v/>
      </c>
      <c r="E46" s="1405"/>
      <c r="F46" s="1726" t="str">
        <f>IF('07_P1_Lectura'!F47&lt;&gt;"",'07_P1_Lectura'!F47,"")</f>
        <v/>
      </c>
      <c r="G46" s="1405"/>
      <c r="H46" s="1202">
        <v>29</v>
      </c>
      <c r="I46" s="134" t="str">
        <f>IF(ISERROR(VLOOKUP($A46,Aspirantes!$A:$H,Aspirantes!$E$1,FALSE)),"",VLOOKUP($A46,Aspirantes!$A:$H,Aspirantes!$E$1,FALSE))</f>
        <v/>
      </c>
      <c r="J46" s="513" t="str">
        <f>IF(ISERROR(VLOOKUP($A46,Aspirantes!$A:$H,Aspirantes!$F$1,FALSE)),"",VLOOKUP($A46,Aspirantes!$A:$H,Aspirantes!$F$1,FALSE))</f>
        <v/>
      </c>
      <c r="K46" s="514" t="str">
        <f>IF(ISERROR(VLOOKUP($A46,Aspirantes!$A:$H,Aspirantes!$G$1,FALSE)),"",VLOOKUP($A46,Aspirantes!$A:$H,Aspirantes!$G$1,FALSE))</f>
        <v/>
      </c>
      <c r="L46" s="515" t="str">
        <f>IF(ISERROR(VLOOKUP($A46,Aspirantes!$A:$H,Aspirantes!$H$1,FALSE)),"",VLOOKUP($A46,Aspirantes!$A:$H,Aspirantes!$H$1,FALSE))</f>
        <v/>
      </c>
      <c r="M46" s="152"/>
      <c r="N46" s="593"/>
      <c r="O46" s="594"/>
      <c r="P46" s="594"/>
      <c r="Q46" s="594"/>
      <c r="R46" s="595"/>
      <c r="S46" s="151"/>
      <c r="T46" s="1271" t="str">
        <f>IF('07_P1_Lectura'!$C47="SÍ",'07_P1_Lectura'!$D47,"")</f>
        <v/>
      </c>
      <c r="U46" s="1269"/>
      <c r="V46" s="1269"/>
      <c r="W46" s="1269"/>
      <c r="X46" s="1269"/>
      <c r="Y46" s="1270"/>
      <c r="Z46" s="156"/>
      <c r="AA46" s="593"/>
      <c r="AB46" s="594"/>
      <c r="AC46" s="594"/>
      <c r="AD46" s="594"/>
      <c r="AE46" s="595"/>
      <c r="AF46" s="151"/>
      <c r="AG46" s="1271" t="str">
        <f>IF('07_P1_Lectura'!$C47="SÍ",'07_P1_Lectura'!$D47,"")</f>
        <v/>
      </c>
      <c r="AH46" s="591"/>
      <c r="AI46" s="591"/>
      <c r="AJ46" s="591"/>
      <c r="AK46" s="591"/>
      <c r="AL46" s="592"/>
      <c r="AN46" s="1442"/>
      <c r="AO46" s="1442"/>
      <c r="AP46" s="1442"/>
      <c r="AQ46" s="1442"/>
      <c r="AR46" s="1442"/>
      <c r="AS46" s="1442"/>
      <c r="AT46" s="1442"/>
      <c r="AU46" s="1442"/>
      <c r="AV46" s="1442"/>
      <c r="AW46" s="1442"/>
      <c r="AX46" s="1442"/>
      <c r="AY46" s="1442"/>
      <c r="AZ46" s="1442"/>
    </row>
    <row r="47" spans="1:52" s="34" customFormat="1" ht="20.100000000000001" customHeight="1" x14ac:dyDescent="0.2">
      <c r="A47" s="1404" t="str">
        <f>CONCATENATE('01_Carga'!$M$5,"_",$H47)</f>
        <v>FI__30</v>
      </c>
      <c r="B47" s="1405"/>
      <c r="C47" s="1460" t="str">
        <f>IF('06_PresenLista'!L47&lt;&gt;"",'06_PresenLista'!L47,"")</f>
        <v/>
      </c>
      <c r="D47" s="1461" t="str">
        <f>'06_PresenLista'!Q47</f>
        <v/>
      </c>
      <c r="E47" s="1405"/>
      <c r="F47" s="1726" t="str">
        <f>IF('07_P1_Lectura'!F48&lt;&gt;"",'07_P1_Lectura'!F48,"")</f>
        <v/>
      </c>
      <c r="G47" s="1405"/>
      <c r="H47" s="1202">
        <v>30</v>
      </c>
      <c r="I47" s="134" t="str">
        <f>IF(ISERROR(VLOOKUP($A47,Aspirantes!$A:$H,Aspirantes!$E$1,FALSE)),"",VLOOKUP($A47,Aspirantes!$A:$H,Aspirantes!$E$1,FALSE))</f>
        <v/>
      </c>
      <c r="J47" s="513" t="str">
        <f>IF(ISERROR(VLOOKUP($A47,Aspirantes!$A:$H,Aspirantes!$F$1,FALSE)),"",VLOOKUP($A47,Aspirantes!$A:$H,Aspirantes!$F$1,FALSE))</f>
        <v/>
      </c>
      <c r="K47" s="514" t="str">
        <f>IF(ISERROR(VLOOKUP($A47,Aspirantes!$A:$H,Aspirantes!$G$1,FALSE)),"",VLOOKUP($A47,Aspirantes!$A:$H,Aspirantes!$G$1,FALSE))</f>
        <v/>
      </c>
      <c r="L47" s="515" t="str">
        <f>IF(ISERROR(VLOOKUP($A47,Aspirantes!$A:$H,Aspirantes!$H$1,FALSE)),"",VLOOKUP($A47,Aspirantes!$A:$H,Aspirantes!$H$1,FALSE))</f>
        <v/>
      </c>
      <c r="M47" s="152"/>
      <c r="N47" s="593"/>
      <c r="O47" s="594"/>
      <c r="P47" s="594"/>
      <c r="Q47" s="594"/>
      <c r="R47" s="595"/>
      <c r="S47" s="151"/>
      <c r="T47" s="1271" t="str">
        <f>IF('07_P1_Lectura'!$C48="SÍ",'07_P1_Lectura'!$D48,"")</f>
        <v/>
      </c>
      <c r="U47" s="1269"/>
      <c r="V47" s="1269"/>
      <c r="W47" s="1269"/>
      <c r="X47" s="1269"/>
      <c r="Y47" s="1270"/>
      <c r="Z47" s="156"/>
      <c r="AA47" s="593"/>
      <c r="AB47" s="594"/>
      <c r="AC47" s="594"/>
      <c r="AD47" s="594"/>
      <c r="AE47" s="595"/>
      <c r="AF47" s="151"/>
      <c r="AG47" s="1271" t="str">
        <f>IF('07_P1_Lectura'!$C48="SÍ",'07_P1_Lectura'!$D48,"")</f>
        <v/>
      </c>
      <c r="AH47" s="591"/>
      <c r="AI47" s="591"/>
      <c r="AJ47" s="591"/>
      <c r="AK47" s="591"/>
      <c r="AL47" s="592"/>
      <c r="AN47" s="1442"/>
      <c r="AO47" s="1442"/>
      <c r="AP47" s="1442"/>
      <c r="AQ47" s="1442"/>
      <c r="AR47" s="1442"/>
      <c r="AS47" s="1442"/>
      <c r="AT47" s="1442"/>
      <c r="AU47" s="1442"/>
      <c r="AV47" s="1442"/>
      <c r="AW47" s="1442"/>
      <c r="AX47" s="1442"/>
      <c r="AY47" s="1442"/>
      <c r="AZ47" s="1442"/>
    </row>
    <row r="48" spans="1:52" s="34" customFormat="1" ht="20.100000000000001" customHeight="1" x14ac:dyDescent="0.2">
      <c r="A48" s="1404" t="str">
        <f>CONCATENATE('01_Carga'!$M$5,"_",$H48)</f>
        <v>FI__31</v>
      </c>
      <c r="B48" s="1405"/>
      <c r="C48" s="1460" t="str">
        <f>IF('06_PresenLista'!L48&lt;&gt;"",'06_PresenLista'!L48,"")</f>
        <v/>
      </c>
      <c r="D48" s="1461" t="str">
        <f>'06_PresenLista'!Q48</f>
        <v/>
      </c>
      <c r="E48" s="1405"/>
      <c r="F48" s="1726" t="str">
        <f>IF('07_P1_Lectura'!F49&lt;&gt;"",'07_P1_Lectura'!F49,"")</f>
        <v/>
      </c>
      <c r="G48" s="1405"/>
      <c r="H48" s="1202">
        <v>31</v>
      </c>
      <c r="I48" s="134" t="str">
        <f>IF(ISERROR(VLOOKUP($A48,Aspirantes!$A:$H,Aspirantes!$E$1,FALSE)),"",VLOOKUP($A48,Aspirantes!$A:$H,Aspirantes!$E$1,FALSE))</f>
        <v/>
      </c>
      <c r="J48" s="513" t="str">
        <f>IF(ISERROR(VLOOKUP($A48,Aspirantes!$A:$H,Aspirantes!$F$1,FALSE)),"",VLOOKUP($A48,Aspirantes!$A:$H,Aspirantes!$F$1,FALSE))</f>
        <v/>
      </c>
      <c r="K48" s="514" t="str">
        <f>IF(ISERROR(VLOOKUP($A48,Aspirantes!$A:$H,Aspirantes!$G$1,FALSE)),"",VLOOKUP($A48,Aspirantes!$A:$H,Aspirantes!$G$1,FALSE))</f>
        <v/>
      </c>
      <c r="L48" s="515" t="str">
        <f>IF(ISERROR(VLOOKUP($A48,Aspirantes!$A:$H,Aspirantes!$H$1,FALSE)),"",VLOOKUP($A48,Aspirantes!$A:$H,Aspirantes!$H$1,FALSE))</f>
        <v/>
      </c>
      <c r="M48" s="152"/>
      <c r="N48" s="593"/>
      <c r="O48" s="594"/>
      <c r="P48" s="594"/>
      <c r="Q48" s="594"/>
      <c r="R48" s="595"/>
      <c r="S48" s="151"/>
      <c r="T48" s="1271" t="str">
        <f>IF('07_P1_Lectura'!$C49="SÍ",'07_P1_Lectura'!$D49,"")</f>
        <v/>
      </c>
      <c r="U48" s="1269"/>
      <c r="V48" s="1269"/>
      <c r="W48" s="1269"/>
      <c r="X48" s="1269"/>
      <c r="Y48" s="1270"/>
      <c r="Z48" s="156"/>
      <c r="AA48" s="593"/>
      <c r="AB48" s="594"/>
      <c r="AC48" s="594"/>
      <c r="AD48" s="594"/>
      <c r="AE48" s="595"/>
      <c r="AF48" s="151"/>
      <c r="AG48" s="1271" t="str">
        <f>IF('07_P1_Lectura'!$C49="SÍ",'07_P1_Lectura'!$D49,"")</f>
        <v/>
      </c>
      <c r="AH48" s="591"/>
      <c r="AI48" s="591"/>
      <c r="AJ48" s="591"/>
      <c r="AK48" s="591"/>
      <c r="AL48" s="592"/>
      <c r="AN48" s="1442"/>
      <c r="AO48" s="1442"/>
      <c r="AP48" s="1442"/>
      <c r="AQ48" s="1442"/>
      <c r="AR48" s="1442"/>
      <c r="AS48" s="1442"/>
      <c r="AT48" s="1442"/>
      <c r="AU48" s="1442"/>
      <c r="AV48" s="1442"/>
      <c r="AW48" s="1442"/>
      <c r="AX48" s="1442"/>
      <c r="AY48" s="1442"/>
      <c r="AZ48" s="1442"/>
    </row>
    <row r="49" spans="1:52" s="34" customFormat="1" ht="20.100000000000001" customHeight="1" x14ac:dyDescent="0.2">
      <c r="A49" s="1404" t="str">
        <f>CONCATENATE('01_Carga'!$M$5,"_",$H49)</f>
        <v>FI__32</v>
      </c>
      <c r="B49" s="1405"/>
      <c r="C49" s="1460" t="str">
        <f>IF('06_PresenLista'!L49&lt;&gt;"",'06_PresenLista'!L49,"")</f>
        <v/>
      </c>
      <c r="D49" s="1461" t="str">
        <f>'06_PresenLista'!Q49</f>
        <v/>
      </c>
      <c r="E49" s="1405"/>
      <c r="F49" s="1726" t="str">
        <f>IF('07_P1_Lectura'!F50&lt;&gt;"",'07_P1_Lectura'!F50,"")</f>
        <v/>
      </c>
      <c r="G49" s="1405"/>
      <c r="H49" s="1202">
        <v>32</v>
      </c>
      <c r="I49" s="134" t="str">
        <f>IF(ISERROR(VLOOKUP($A49,Aspirantes!$A:$H,Aspirantes!$E$1,FALSE)),"",VLOOKUP($A49,Aspirantes!$A:$H,Aspirantes!$E$1,FALSE))</f>
        <v/>
      </c>
      <c r="J49" s="513" t="str">
        <f>IF(ISERROR(VLOOKUP($A49,Aspirantes!$A:$H,Aspirantes!$F$1,FALSE)),"",VLOOKUP($A49,Aspirantes!$A:$H,Aspirantes!$F$1,FALSE))</f>
        <v/>
      </c>
      <c r="K49" s="514" t="str">
        <f>IF(ISERROR(VLOOKUP($A49,Aspirantes!$A:$H,Aspirantes!$G$1,FALSE)),"",VLOOKUP($A49,Aspirantes!$A:$H,Aspirantes!$G$1,FALSE))</f>
        <v/>
      </c>
      <c r="L49" s="515" t="str">
        <f>IF(ISERROR(VLOOKUP($A49,Aspirantes!$A:$H,Aspirantes!$H$1,FALSE)),"",VLOOKUP($A49,Aspirantes!$A:$H,Aspirantes!$H$1,FALSE))</f>
        <v/>
      </c>
      <c r="M49" s="152"/>
      <c r="N49" s="593"/>
      <c r="O49" s="594"/>
      <c r="P49" s="594"/>
      <c r="Q49" s="594"/>
      <c r="R49" s="595"/>
      <c r="S49" s="151"/>
      <c r="T49" s="1271" t="str">
        <f>IF('07_P1_Lectura'!$C50="SÍ",'07_P1_Lectura'!$D50,"")</f>
        <v/>
      </c>
      <c r="U49" s="1269"/>
      <c r="V49" s="1269"/>
      <c r="W49" s="1269"/>
      <c r="X49" s="1269"/>
      <c r="Y49" s="1270"/>
      <c r="Z49" s="156"/>
      <c r="AA49" s="593"/>
      <c r="AB49" s="594"/>
      <c r="AC49" s="594"/>
      <c r="AD49" s="594"/>
      <c r="AE49" s="595"/>
      <c r="AF49" s="151"/>
      <c r="AG49" s="1271" t="str">
        <f>IF('07_P1_Lectura'!$C50="SÍ",'07_P1_Lectura'!$D50,"")</f>
        <v/>
      </c>
      <c r="AH49" s="591"/>
      <c r="AI49" s="591"/>
      <c r="AJ49" s="591"/>
      <c r="AK49" s="591"/>
      <c r="AL49" s="592"/>
      <c r="AN49" s="1442"/>
      <c r="AO49" s="1442"/>
      <c r="AP49" s="1442"/>
      <c r="AQ49" s="1442"/>
      <c r="AR49" s="1442"/>
      <c r="AS49" s="1442"/>
      <c r="AT49" s="1442"/>
      <c r="AU49" s="1442"/>
      <c r="AV49" s="1442"/>
      <c r="AW49" s="1442"/>
      <c r="AX49" s="1442"/>
      <c r="AY49" s="1442"/>
      <c r="AZ49" s="1442"/>
    </row>
    <row r="50" spans="1:52" s="34" customFormat="1" ht="20.100000000000001" customHeight="1" x14ac:dyDescent="0.2">
      <c r="A50" s="1404" t="str">
        <f>CONCATENATE('01_Carga'!$M$5,"_",$H50)</f>
        <v>FI__33</v>
      </c>
      <c r="B50" s="1405"/>
      <c r="C50" s="1460" t="str">
        <f>IF('06_PresenLista'!L50&lt;&gt;"",'06_PresenLista'!L50,"")</f>
        <v/>
      </c>
      <c r="D50" s="1461" t="str">
        <f>'06_PresenLista'!Q50</f>
        <v/>
      </c>
      <c r="E50" s="1405"/>
      <c r="F50" s="1726" t="str">
        <f>IF('07_P1_Lectura'!F51&lt;&gt;"",'07_P1_Lectura'!F51,"")</f>
        <v/>
      </c>
      <c r="G50" s="1405"/>
      <c r="H50" s="1202">
        <v>33</v>
      </c>
      <c r="I50" s="134" t="str">
        <f>IF(ISERROR(VLOOKUP($A50,Aspirantes!$A:$H,Aspirantes!$E$1,FALSE)),"",VLOOKUP($A50,Aspirantes!$A:$H,Aspirantes!$E$1,FALSE))</f>
        <v/>
      </c>
      <c r="J50" s="513" t="str">
        <f>IF(ISERROR(VLOOKUP($A50,Aspirantes!$A:$H,Aspirantes!$F$1,FALSE)),"",VLOOKUP($A50,Aspirantes!$A:$H,Aspirantes!$F$1,FALSE))</f>
        <v/>
      </c>
      <c r="K50" s="514" t="str">
        <f>IF(ISERROR(VLOOKUP($A50,Aspirantes!$A:$H,Aspirantes!$G$1,FALSE)),"",VLOOKUP($A50,Aspirantes!$A:$H,Aspirantes!$G$1,FALSE))</f>
        <v/>
      </c>
      <c r="L50" s="515" t="str">
        <f>IF(ISERROR(VLOOKUP($A50,Aspirantes!$A:$H,Aspirantes!$H$1,FALSE)),"",VLOOKUP($A50,Aspirantes!$A:$H,Aspirantes!$H$1,FALSE))</f>
        <v/>
      </c>
      <c r="M50" s="152"/>
      <c r="N50" s="593"/>
      <c r="O50" s="594"/>
      <c r="P50" s="594"/>
      <c r="Q50" s="594"/>
      <c r="R50" s="595"/>
      <c r="S50" s="151"/>
      <c r="T50" s="1271" t="str">
        <f>IF('07_P1_Lectura'!$C51="SÍ",'07_P1_Lectura'!$D51,"")</f>
        <v/>
      </c>
      <c r="U50" s="1269"/>
      <c r="V50" s="1269"/>
      <c r="W50" s="1269"/>
      <c r="X50" s="1269"/>
      <c r="Y50" s="1270"/>
      <c r="Z50" s="156"/>
      <c r="AA50" s="593"/>
      <c r="AB50" s="594"/>
      <c r="AC50" s="594"/>
      <c r="AD50" s="594"/>
      <c r="AE50" s="595"/>
      <c r="AF50" s="151"/>
      <c r="AG50" s="1271" t="str">
        <f>IF('07_P1_Lectura'!$C51="SÍ",'07_P1_Lectura'!$D51,"")</f>
        <v/>
      </c>
      <c r="AH50" s="591"/>
      <c r="AI50" s="591"/>
      <c r="AJ50" s="591"/>
      <c r="AK50" s="591"/>
      <c r="AL50" s="592"/>
      <c r="AN50" s="1442"/>
      <c r="AO50" s="1442"/>
      <c r="AP50" s="1442"/>
      <c r="AQ50" s="1442"/>
      <c r="AR50" s="1442"/>
      <c r="AS50" s="1442"/>
      <c r="AT50" s="1442"/>
      <c r="AU50" s="1442"/>
      <c r="AV50" s="1442"/>
      <c r="AW50" s="1442"/>
      <c r="AX50" s="1442"/>
      <c r="AY50" s="1442"/>
      <c r="AZ50" s="1442"/>
    </row>
    <row r="51" spans="1:52" s="34" customFormat="1" ht="20.100000000000001" customHeight="1" x14ac:dyDescent="0.2">
      <c r="A51" s="1404" t="str">
        <f>CONCATENATE('01_Carga'!$M$5,"_",$H51)</f>
        <v>FI__34</v>
      </c>
      <c r="B51" s="1405"/>
      <c r="C51" s="1460" t="str">
        <f>IF('06_PresenLista'!L51&lt;&gt;"",'06_PresenLista'!L51,"")</f>
        <v/>
      </c>
      <c r="D51" s="1461" t="str">
        <f>'06_PresenLista'!Q51</f>
        <v/>
      </c>
      <c r="E51" s="1405"/>
      <c r="F51" s="1726" t="str">
        <f>IF('07_P1_Lectura'!F52&lt;&gt;"",'07_P1_Lectura'!F52,"")</f>
        <v/>
      </c>
      <c r="G51" s="1405"/>
      <c r="H51" s="1202">
        <v>34</v>
      </c>
      <c r="I51" s="134" t="str">
        <f>IF(ISERROR(VLOOKUP($A51,Aspirantes!$A:$H,Aspirantes!$E$1,FALSE)),"",VLOOKUP($A51,Aspirantes!$A:$H,Aspirantes!$E$1,FALSE))</f>
        <v/>
      </c>
      <c r="J51" s="513" t="str">
        <f>IF(ISERROR(VLOOKUP($A51,Aspirantes!$A:$H,Aspirantes!$F$1,FALSE)),"",VLOOKUP($A51,Aspirantes!$A:$H,Aspirantes!$F$1,FALSE))</f>
        <v/>
      </c>
      <c r="K51" s="514" t="str">
        <f>IF(ISERROR(VLOOKUP($A51,Aspirantes!$A:$H,Aspirantes!$G$1,FALSE)),"",VLOOKUP($A51,Aspirantes!$A:$H,Aspirantes!$G$1,FALSE))</f>
        <v/>
      </c>
      <c r="L51" s="515" t="str">
        <f>IF(ISERROR(VLOOKUP($A51,Aspirantes!$A:$H,Aspirantes!$H$1,FALSE)),"",VLOOKUP($A51,Aspirantes!$A:$H,Aspirantes!$H$1,FALSE))</f>
        <v/>
      </c>
      <c r="M51" s="152"/>
      <c r="N51" s="593"/>
      <c r="O51" s="594"/>
      <c r="P51" s="594"/>
      <c r="Q51" s="594"/>
      <c r="R51" s="595"/>
      <c r="S51" s="151"/>
      <c r="T51" s="1271" t="str">
        <f>IF('07_P1_Lectura'!$C52="SÍ",'07_P1_Lectura'!$D52,"")</f>
        <v/>
      </c>
      <c r="U51" s="1269"/>
      <c r="V51" s="1269"/>
      <c r="W51" s="1269"/>
      <c r="X51" s="1269"/>
      <c r="Y51" s="1270"/>
      <c r="Z51" s="156"/>
      <c r="AA51" s="593"/>
      <c r="AB51" s="594"/>
      <c r="AC51" s="594"/>
      <c r="AD51" s="594"/>
      <c r="AE51" s="595"/>
      <c r="AF51" s="151"/>
      <c r="AG51" s="1271" t="str">
        <f>IF('07_P1_Lectura'!$C52="SÍ",'07_P1_Lectura'!$D52,"")</f>
        <v/>
      </c>
      <c r="AH51" s="591"/>
      <c r="AI51" s="591"/>
      <c r="AJ51" s="591"/>
      <c r="AK51" s="591"/>
      <c r="AL51" s="592"/>
      <c r="AN51" s="1442"/>
      <c r="AO51" s="1442"/>
      <c r="AP51" s="1442"/>
      <c r="AQ51" s="1442"/>
      <c r="AR51" s="1442"/>
      <c r="AS51" s="1442"/>
      <c r="AT51" s="1442"/>
      <c r="AU51" s="1442"/>
      <c r="AV51" s="1442"/>
      <c r="AW51" s="1442"/>
      <c r="AX51" s="1442"/>
      <c r="AY51" s="1442"/>
      <c r="AZ51" s="1442"/>
    </row>
    <row r="52" spans="1:52" s="34" customFormat="1" ht="20.100000000000001" customHeight="1" x14ac:dyDescent="0.2">
      <c r="A52" s="1404" t="str">
        <f>CONCATENATE('01_Carga'!$M$5,"_",$H52)</f>
        <v>FI__35</v>
      </c>
      <c r="B52" s="1405"/>
      <c r="C52" s="1460" t="str">
        <f>IF('06_PresenLista'!L52&lt;&gt;"",'06_PresenLista'!L52,"")</f>
        <v/>
      </c>
      <c r="D52" s="1461" t="str">
        <f>'06_PresenLista'!Q52</f>
        <v/>
      </c>
      <c r="E52" s="1405"/>
      <c r="F52" s="1726" t="str">
        <f>IF('07_P1_Lectura'!F53&lt;&gt;"",'07_P1_Lectura'!F53,"")</f>
        <v/>
      </c>
      <c r="G52" s="1405"/>
      <c r="H52" s="1202">
        <v>35</v>
      </c>
      <c r="I52" s="134" t="str">
        <f>IF(ISERROR(VLOOKUP($A52,Aspirantes!$A:$H,Aspirantes!$E$1,FALSE)),"",VLOOKUP($A52,Aspirantes!$A:$H,Aspirantes!$E$1,FALSE))</f>
        <v/>
      </c>
      <c r="J52" s="513" t="str">
        <f>IF(ISERROR(VLOOKUP($A52,Aspirantes!$A:$H,Aspirantes!$F$1,FALSE)),"",VLOOKUP($A52,Aspirantes!$A:$H,Aspirantes!$F$1,FALSE))</f>
        <v/>
      </c>
      <c r="K52" s="514" t="str">
        <f>IF(ISERROR(VLOOKUP($A52,Aspirantes!$A:$H,Aspirantes!$G$1,FALSE)),"",VLOOKUP($A52,Aspirantes!$A:$H,Aspirantes!$G$1,FALSE))</f>
        <v/>
      </c>
      <c r="L52" s="515" t="str">
        <f>IF(ISERROR(VLOOKUP($A52,Aspirantes!$A:$H,Aspirantes!$H$1,FALSE)),"",VLOOKUP($A52,Aspirantes!$A:$H,Aspirantes!$H$1,FALSE))</f>
        <v/>
      </c>
      <c r="M52" s="152"/>
      <c r="N52" s="593"/>
      <c r="O52" s="594"/>
      <c r="P52" s="594"/>
      <c r="Q52" s="594"/>
      <c r="R52" s="595"/>
      <c r="S52" s="151"/>
      <c r="T52" s="1271" t="str">
        <f>IF('07_P1_Lectura'!$C53="SÍ",'07_P1_Lectura'!$D53,"")</f>
        <v/>
      </c>
      <c r="U52" s="1269"/>
      <c r="V52" s="1269"/>
      <c r="W52" s="1269"/>
      <c r="X52" s="1269"/>
      <c r="Y52" s="1270"/>
      <c r="Z52" s="156"/>
      <c r="AA52" s="593"/>
      <c r="AB52" s="594"/>
      <c r="AC52" s="594"/>
      <c r="AD52" s="594"/>
      <c r="AE52" s="595"/>
      <c r="AF52" s="151"/>
      <c r="AG52" s="1271" t="str">
        <f>IF('07_P1_Lectura'!$C53="SÍ",'07_P1_Lectura'!$D53,"")</f>
        <v/>
      </c>
      <c r="AH52" s="591"/>
      <c r="AI52" s="591"/>
      <c r="AJ52" s="591"/>
      <c r="AK52" s="591"/>
      <c r="AL52" s="592"/>
      <c r="AN52" s="1442"/>
      <c r="AO52" s="1442"/>
      <c r="AP52" s="1442"/>
      <c r="AQ52" s="1442"/>
      <c r="AR52" s="1442"/>
      <c r="AS52" s="1442"/>
      <c r="AT52" s="1442"/>
      <c r="AU52" s="1442"/>
      <c r="AV52" s="1442"/>
      <c r="AW52" s="1442"/>
      <c r="AX52" s="1442"/>
      <c r="AY52" s="1442"/>
      <c r="AZ52" s="1442"/>
    </row>
    <row r="53" spans="1:52" s="34" customFormat="1" ht="20.100000000000001" customHeight="1" x14ac:dyDescent="0.2">
      <c r="A53" s="1404" t="str">
        <f>CONCATENATE('01_Carga'!$M$5,"_",$H53)</f>
        <v>FI__36</v>
      </c>
      <c r="B53" s="1405"/>
      <c r="C53" s="1460" t="str">
        <f>IF('06_PresenLista'!L53&lt;&gt;"",'06_PresenLista'!L53,"")</f>
        <v/>
      </c>
      <c r="D53" s="1461" t="str">
        <f>'06_PresenLista'!Q53</f>
        <v/>
      </c>
      <c r="E53" s="1405"/>
      <c r="F53" s="1726" t="str">
        <f>IF('07_P1_Lectura'!F54&lt;&gt;"",'07_P1_Lectura'!F54,"")</f>
        <v/>
      </c>
      <c r="G53" s="1405"/>
      <c r="H53" s="1202">
        <v>36</v>
      </c>
      <c r="I53" s="134" t="str">
        <f>IF(ISERROR(VLOOKUP($A53,Aspirantes!$A:$H,Aspirantes!$E$1,FALSE)),"",VLOOKUP($A53,Aspirantes!$A:$H,Aspirantes!$E$1,FALSE))</f>
        <v/>
      </c>
      <c r="J53" s="513" t="str">
        <f>IF(ISERROR(VLOOKUP($A53,Aspirantes!$A:$H,Aspirantes!$F$1,FALSE)),"",VLOOKUP($A53,Aspirantes!$A:$H,Aspirantes!$F$1,FALSE))</f>
        <v/>
      </c>
      <c r="K53" s="514" t="str">
        <f>IF(ISERROR(VLOOKUP($A53,Aspirantes!$A:$H,Aspirantes!$G$1,FALSE)),"",VLOOKUP($A53,Aspirantes!$A:$H,Aspirantes!$G$1,FALSE))</f>
        <v/>
      </c>
      <c r="L53" s="515" t="str">
        <f>IF(ISERROR(VLOOKUP($A53,Aspirantes!$A:$H,Aspirantes!$H$1,FALSE)),"",VLOOKUP($A53,Aspirantes!$A:$H,Aspirantes!$H$1,FALSE))</f>
        <v/>
      </c>
      <c r="M53" s="152"/>
      <c r="N53" s="593"/>
      <c r="O53" s="594"/>
      <c r="P53" s="594"/>
      <c r="Q53" s="594"/>
      <c r="R53" s="595"/>
      <c r="S53" s="151"/>
      <c r="T53" s="1271" t="str">
        <f>IF('07_P1_Lectura'!$C54="SÍ",'07_P1_Lectura'!$D54,"")</f>
        <v/>
      </c>
      <c r="U53" s="1269"/>
      <c r="V53" s="1269"/>
      <c r="W53" s="1269"/>
      <c r="X53" s="1269"/>
      <c r="Y53" s="1270"/>
      <c r="Z53" s="156"/>
      <c r="AA53" s="593"/>
      <c r="AB53" s="594"/>
      <c r="AC53" s="594"/>
      <c r="AD53" s="594"/>
      <c r="AE53" s="595"/>
      <c r="AF53" s="151"/>
      <c r="AG53" s="1271" t="str">
        <f>IF('07_P1_Lectura'!$C54="SÍ",'07_P1_Lectura'!$D54,"")</f>
        <v/>
      </c>
      <c r="AH53" s="591"/>
      <c r="AI53" s="591"/>
      <c r="AJ53" s="591"/>
      <c r="AK53" s="591"/>
      <c r="AL53" s="592"/>
      <c r="AN53" s="1442"/>
      <c r="AO53" s="1442"/>
      <c r="AP53" s="1442"/>
      <c r="AQ53" s="1442"/>
      <c r="AR53" s="1442"/>
      <c r="AS53" s="1442"/>
      <c r="AT53" s="1442"/>
      <c r="AU53" s="1442"/>
      <c r="AV53" s="1442"/>
      <c r="AW53" s="1442"/>
      <c r="AX53" s="1442"/>
      <c r="AY53" s="1442"/>
      <c r="AZ53" s="1442"/>
    </row>
    <row r="54" spans="1:52" s="34" customFormat="1" ht="20.100000000000001" customHeight="1" x14ac:dyDescent="0.2">
      <c r="A54" s="1404" t="str">
        <f>CONCATENATE('01_Carga'!$M$5,"_",$H54)</f>
        <v>FI__37</v>
      </c>
      <c r="B54" s="1405"/>
      <c r="C54" s="1460" t="str">
        <f>IF('06_PresenLista'!L54&lt;&gt;"",'06_PresenLista'!L54,"")</f>
        <v/>
      </c>
      <c r="D54" s="1461" t="str">
        <f>'06_PresenLista'!Q54</f>
        <v/>
      </c>
      <c r="E54" s="1405"/>
      <c r="F54" s="1726" t="str">
        <f>IF('07_P1_Lectura'!F55&lt;&gt;"",'07_P1_Lectura'!F55,"")</f>
        <v/>
      </c>
      <c r="G54" s="1405"/>
      <c r="H54" s="1202">
        <v>37</v>
      </c>
      <c r="I54" s="134" t="str">
        <f>IF(ISERROR(VLOOKUP($A54,Aspirantes!$A:$H,Aspirantes!$E$1,FALSE)),"",VLOOKUP($A54,Aspirantes!$A:$H,Aspirantes!$E$1,FALSE))</f>
        <v/>
      </c>
      <c r="J54" s="513" t="str">
        <f>IF(ISERROR(VLOOKUP($A54,Aspirantes!$A:$H,Aspirantes!$F$1,FALSE)),"",VLOOKUP($A54,Aspirantes!$A:$H,Aspirantes!$F$1,FALSE))</f>
        <v/>
      </c>
      <c r="K54" s="514" t="str">
        <f>IF(ISERROR(VLOOKUP($A54,Aspirantes!$A:$H,Aspirantes!$G$1,FALSE)),"",VLOOKUP($A54,Aspirantes!$A:$H,Aspirantes!$G$1,FALSE))</f>
        <v/>
      </c>
      <c r="L54" s="515" t="str">
        <f>IF(ISERROR(VLOOKUP($A54,Aspirantes!$A:$H,Aspirantes!$H$1,FALSE)),"",VLOOKUP($A54,Aspirantes!$A:$H,Aspirantes!$H$1,FALSE))</f>
        <v/>
      </c>
      <c r="M54" s="152"/>
      <c r="N54" s="593"/>
      <c r="O54" s="594"/>
      <c r="P54" s="594"/>
      <c r="Q54" s="594"/>
      <c r="R54" s="595"/>
      <c r="S54" s="151"/>
      <c r="T54" s="1271" t="str">
        <f>IF('07_P1_Lectura'!$C55="SÍ",'07_P1_Lectura'!$D55,"")</f>
        <v/>
      </c>
      <c r="U54" s="1269"/>
      <c r="V54" s="1269"/>
      <c r="W54" s="1269"/>
      <c r="X54" s="1269"/>
      <c r="Y54" s="1270"/>
      <c r="Z54" s="156"/>
      <c r="AA54" s="593"/>
      <c r="AB54" s="594"/>
      <c r="AC54" s="594"/>
      <c r="AD54" s="594"/>
      <c r="AE54" s="595"/>
      <c r="AF54" s="151"/>
      <c r="AG54" s="1271" t="str">
        <f>IF('07_P1_Lectura'!$C55="SÍ",'07_P1_Lectura'!$D55,"")</f>
        <v/>
      </c>
      <c r="AH54" s="591"/>
      <c r="AI54" s="591"/>
      <c r="AJ54" s="591"/>
      <c r="AK54" s="591"/>
      <c r="AL54" s="592"/>
      <c r="AN54" s="1442"/>
      <c r="AO54" s="1442"/>
      <c r="AP54" s="1442"/>
      <c r="AQ54" s="1442"/>
      <c r="AR54" s="1442"/>
      <c r="AS54" s="1442"/>
      <c r="AT54" s="1442"/>
      <c r="AU54" s="1442"/>
      <c r="AV54" s="1442"/>
      <c r="AW54" s="1442"/>
      <c r="AX54" s="1442"/>
      <c r="AY54" s="1442"/>
      <c r="AZ54" s="1442"/>
    </row>
    <row r="55" spans="1:52" s="34" customFormat="1" ht="20.100000000000001" customHeight="1" x14ac:dyDescent="0.2">
      <c r="A55" s="1404" t="str">
        <f>CONCATENATE('01_Carga'!$M$5,"_",$H55)</f>
        <v>FI__38</v>
      </c>
      <c r="B55" s="1405"/>
      <c r="C55" s="1460" t="str">
        <f>IF('06_PresenLista'!L55&lt;&gt;"",'06_PresenLista'!L55,"")</f>
        <v/>
      </c>
      <c r="D55" s="1461" t="str">
        <f>'06_PresenLista'!Q55</f>
        <v/>
      </c>
      <c r="E55" s="1405"/>
      <c r="F55" s="1726" t="str">
        <f>IF('07_P1_Lectura'!F56&lt;&gt;"",'07_P1_Lectura'!F56,"")</f>
        <v/>
      </c>
      <c r="G55" s="1405"/>
      <c r="H55" s="1202">
        <v>38</v>
      </c>
      <c r="I55" s="134" t="str">
        <f>IF(ISERROR(VLOOKUP($A55,Aspirantes!$A:$H,Aspirantes!$E$1,FALSE)),"",VLOOKUP($A55,Aspirantes!$A:$H,Aspirantes!$E$1,FALSE))</f>
        <v/>
      </c>
      <c r="J55" s="513" t="str">
        <f>IF(ISERROR(VLOOKUP($A55,Aspirantes!$A:$H,Aspirantes!$F$1,FALSE)),"",VLOOKUP($A55,Aspirantes!$A:$H,Aspirantes!$F$1,FALSE))</f>
        <v/>
      </c>
      <c r="K55" s="514" t="str">
        <f>IF(ISERROR(VLOOKUP($A55,Aspirantes!$A:$H,Aspirantes!$G$1,FALSE)),"",VLOOKUP($A55,Aspirantes!$A:$H,Aspirantes!$G$1,FALSE))</f>
        <v/>
      </c>
      <c r="L55" s="515" t="str">
        <f>IF(ISERROR(VLOOKUP($A55,Aspirantes!$A:$H,Aspirantes!$H$1,FALSE)),"",VLOOKUP($A55,Aspirantes!$A:$H,Aspirantes!$H$1,FALSE))</f>
        <v/>
      </c>
      <c r="M55" s="152"/>
      <c r="N55" s="593"/>
      <c r="O55" s="594"/>
      <c r="P55" s="594"/>
      <c r="Q55" s="594"/>
      <c r="R55" s="595"/>
      <c r="S55" s="151"/>
      <c r="T55" s="1271" t="str">
        <f>IF('07_P1_Lectura'!$C56="SÍ",'07_P1_Lectura'!$D56,"")</f>
        <v/>
      </c>
      <c r="U55" s="1269"/>
      <c r="V55" s="1269"/>
      <c r="W55" s="1269"/>
      <c r="X55" s="1269"/>
      <c r="Y55" s="1270"/>
      <c r="Z55" s="156"/>
      <c r="AA55" s="593"/>
      <c r="AB55" s="594"/>
      <c r="AC55" s="594"/>
      <c r="AD55" s="594"/>
      <c r="AE55" s="595"/>
      <c r="AF55" s="151"/>
      <c r="AG55" s="1271" t="str">
        <f>IF('07_P1_Lectura'!$C56="SÍ",'07_P1_Lectura'!$D56,"")</f>
        <v/>
      </c>
      <c r="AH55" s="591"/>
      <c r="AI55" s="591"/>
      <c r="AJ55" s="591"/>
      <c r="AK55" s="591"/>
      <c r="AL55" s="592"/>
      <c r="AN55" s="1442"/>
      <c r="AO55" s="1442"/>
      <c r="AP55" s="1442"/>
      <c r="AQ55" s="1442"/>
      <c r="AR55" s="1442"/>
      <c r="AS55" s="1442"/>
      <c r="AT55" s="1442"/>
      <c r="AU55" s="1442"/>
      <c r="AV55" s="1442"/>
      <c r="AW55" s="1442"/>
      <c r="AX55" s="1442"/>
      <c r="AY55" s="1442"/>
      <c r="AZ55" s="1442"/>
    </row>
    <row r="56" spans="1:52" s="34" customFormat="1" ht="20.100000000000001" customHeight="1" x14ac:dyDescent="0.2">
      <c r="A56" s="1404" t="str">
        <f>CONCATENATE('01_Carga'!$M$5,"_",$H56)</f>
        <v>FI__39</v>
      </c>
      <c r="B56" s="1405"/>
      <c r="C56" s="1460" t="str">
        <f>IF('06_PresenLista'!L56&lt;&gt;"",'06_PresenLista'!L56,"")</f>
        <v/>
      </c>
      <c r="D56" s="1461" t="str">
        <f>'06_PresenLista'!Q56</f>
        <v/>
      </c>
      <c r="E56" s="1405"/>
      <c r="F56" s="1726" t="str">
        <f>IF('07_P1_Lectura'!F57&lt;&gt;"",'07_P1_Lectura'!F57,"")</f>
        <v/>
      </c>
      <c r="G56" s="1405"/>
      <c r="H56" s="1202">
        <v>39</v>
      </c>
      <c r="I56" s="134" t="str">
        <f>IF(ISERROR(VLOOKUP($A56,Aspirantes!$A:$H,Aspirantes!$E$1,FALSE)),"",VLOOKUP($A56,Aspirantes!$A:$H,Aspirantes!$E$1,FALSE))</f>
        <v/>
      </c>
      <c r="J56" s="513" t="str">
        <f>IF(ISERROR(VLOOKUP($A56,Aspirantes!$A:$H,Aspirantes!$F$1,FALSE)),"",VLOOKUP($A56,Aspirantes!$A:$H,Aspirantes!$F$1,FALSE))</f>
        <v/>
      </c>
      <c r="K56" s="514" t="str">
        <f>IF(ISERROR(VLOOKUP($A56,Aspirantes!$A:$H,Aspirantes!$G$1,FALSE)),"",VLOOKUP($A56,Aspirantes!$A:$H,Aspirantes!$G$1,FALSE))</f>
        <v/>
      </c>
      <c r="L56" s="515" t="str">
        <f>IF(ISERROR(VLOOKUP($A56,Aspirantes!$A:$H,Aspirantes!$H$1,FALSE)),"",VLOOKUP($A56,Aspirantes!$A:$H,Aspirantes!$H$1,FALSE))</f>
        <v/>
      </c>
      <c r="M56" s="152"/>
      <c r="N56" s="593"/>
      <c r="O56" s="594"/>
      <c r="P56" s="594"/>
      <c r="Q56" s="594"/>
      <c r="R56" s="595"/>
      <c r="S56" s="151"/>
      <c r="T56" s="1271" t="str">
        <f>IF('07_P1_Lectura'!$C57="SÍ",'07_P1_Lectura'!$D57,"")</f>
        <v/>
      </c>
      <c r="U56" s="1269"/>
      <c r="V56" s="1269"/>
      <c r="W56" s="1269"/>
      <c r="X56" s="1269"/>
      <c r="Y56" s="1270"/>
      <c r="Z56" s="156"/>
      <c r="AA56" s="593"/>
      <c r="AB56" s="594"/>
      <c r="AC56" s="594"/>
      <c r="AD56" s="594"/>
      <c r="AE56" s="595"/>
      <c r="AF56" s="151"/>
      <c r="AG56" s="1271" t="str">
        <f>IF('07_P1_Lectura'!$C57="SÍ",'07_P1_Lectura'!$D57,"")</f>
        <v/>
      </c>
      <c r="AH56" s="591"/>
      <c r="AI56" s="591"/>
      <c r="AJ56" s="591"/>
      <c r="AK56" s="591"/>
      <c r="AL56" s="592"/>
      <c r="AN56" s="1442"/>
      <c r="AO56" s="1442"/>
      <c r="AP56" s="1442"/>
      <c r="AQ56" s="1442"/>
      <c r="AR56" s="1442"/>
      <c r="AS56" s="1442"/>
      <c r="AT56" s="1442"/>
      <c r="AU56" s="1442"/>
      <c r="AV56" s="1442"/>
      <c r="AW56" s="1442"/>
      <c r="AX56" s="1442"/>
      <c r="AY56" s="1442"/>
      <c r="AZ56" s="1442"/>
    </row>
    <row r="57" spans="1:52" s="34" customFormat="1" ht="20.100000000000001" customHeight="1" x14ac:dyDescent="0.2">
      <c r="A57" s="1404" t="str">
        <f>CONCATENATE('01_Carga'!$M$5,"_",$H57)</f>
        <v>FI__40</v>
      </c>
      <c r="B57" s="1405"/>
      <c r="C57" s="1460" t="str">
        <f>IF('06_PresenLista'!L57&lt;&gt;"",'06_PresenLista'!L57,"")</f>
        <v/>
      </c>
      <c r="D57" s="1461" t="str">
        <f>'06_PresenLista'!Q57</f>
        <v/>
      </c>
      <c r="E57" s="1405"/>
      <c r="F57" s="1726" t="str">
        <f>IF('07_P1_Lectura'!F58&lt;&gt;"",'07_P1_Lectura'!F58,"")</f>
        <v/>
      </c>
      <c r="G57" s="1405"/>
      <c r="H57" s="1202">
        <v>40</v>
      </c>
      <c r="I57" s="134" t="str">
        <f>IF(ISERROR(VLOOKUP($A57,Aspirantes!$A:$H,Aspirantes!$E$1,FALSE)),"",VLOOKUP($A57,Aspirantes!$A:$H,Aspirantes!$E$1,FALSE))</f>
        <v/>
      </c>
      <c r="J57" s="513" t="str">
        <f>IF(ISERROR(VLOOKUP($A57,Aspirantes!$A:$H,Aspirantes!$F$1,FALSE)),"",VLOOKUP($A57,Aspirantes!$A:$H,Aspirantes!$F$1,FALSE))</f>
        <v/>
      </c>
      <c r="K57" s="514" t="str">
        <f>IF(ISERROR(VLOOKUP($A57,Aspirantes!$A:$H,Aspirantes!$G$1,FALSE)),"",VLOOKUP($A57,Aspirantes!$A:$H,Aspirantes!$G$1,FALSE))</f>
        <v/>
      </c>
      <c r="L57" s="515" t="str">
        <f>IF(ISERROR(VLOOKUP($A57,Aspirantes!$A:$H,Aspirantes!$H$1,FALSE)),"",VLOOKUP($A57,Aspirantes!$A:$H,Aspirantes!$H$1,FALSE))</f>
        <v/>
      </c>
      <c r="M57" s="152"/>
      <c r="N57" s="593"/>
      <c r="O57" s="594"/>
      <c r="P57" s="594"/>
      <c r="Q57" s="594"/>
      <c r="R57" s="595"/>
      <c r="S57" s="151"/>
      <c r="T57" s="1271" t="str">
        <f>IF('07_P1_Lectura'!$C58="SÍ",'07_P1_Lectura'!$D58,"")</f>
        <v/>
      </c>
      <c r="U57" s="1269"/>
      <c r="V57" s="1269"/>
      <c r="W57" s="1269"/>
      <c r="X57" s="1269"/>
      <c r="Y57" s="1270"/>
      <c r="Z57" s="156"/>
      <c r="AA57" s="593"/>
      <c r="AB57" s="594"/>
      <c r="AC57" s="594"/>
      <c r="AD57" s="594"/>
      <c r="AE57" s="595"/>
      <c r="AF57" s="151"/>
      <c r="AG57" s="1271" t="str">
        <f>IF('07_P1_Lectura'!$C58="SÍ",'07_P1_Lectura'!$D58,"")</f>
        <v/>
      </c>
      <c r="AH57" s="591"/>
      <c r="AI57" s="591"/>
      <c r="AJ57" s="591"/>
      <c r="AK57" s="591"/>
      <c r="AL57" s="592"/>
      <c r="AN57" s="1442"/>
      <c r="AO57" s="1442"/>
      <c r="AP57" s="1442"/>
      <c r="AQ57" s="1442"/>
      <c r="AR57" s="1442"/>
      <c r="AS57" s="1442"/>
      <c r="AT57" s="1442"/>
      <c r="AU57" s="1442"/>
      <c r="AV57" s="1442"/>
      <c r="AW57" s="1442"/>
      <c r="AX57" s="1442"/>
      <c r="AY57" s="1442"/>
      <c r="AZ57" s="1442"/>
    </row>
    <row r="58" spans="1:52" s="34" customFormat="1" ht="20.100000000000001" customHeight="1" x14ac:dyDescent="0.2">
      <c r="A58" s="1404" t="str">
        <f>CONCATENATE('01_Carga'!$M$5,"_",$H58)</f>
        <v>FI__41</v>
      </c>
      <c r="B58" s="1405"/>
      <c r="C58" s="1460" t="str">
        <f>IF('06_PresenLista'!L58&lt;&gt;"",'06_PresenLista'!L58,"")</f>
        <v/>
      </c>
      <c r="D58" s="1461" t="str">
        <f>'06_PresenLista'!Q58</f>
        <v/>
      </c>
      <c r="E58" s="1405"/>
      <c r="F58" s="1726" t="str">
        <f>IF('07_P1_Lectura'!F59&lt;&gt;"",'07_P1_Lectura'!F59,"")</f>
        <v/>
      </c>
      <c r="G58" s="1405"/>
      <c r="H58" s="1202">
        <v>41</v>
      </c>
      <c r="I58" s="134" t="str">
        <f>IF(ISERROR(VLOOKUP($A58,Aspirantes!$A:$H,Aspirantes!$E$1,FALSE)),"",VLOOKUP($A58,Aspirantes!$A:$H,Aspirantes!$E$1,FALSE))</f>
        <v/>
      </c>
      <c r="J58" s="513" t="str">
        <f>IF(ISERROR(VLOOKUP($A58,Aspirantes!$A:$H,Aspirantes!$F$1,FALSE)),"",VLOOKUP($A58,Aspirantes!$A:$H,Aspirantes!$F$1,FALSE))</f>
        <v/>
      </c>
      <c r="K58" s="514" t="str">
        <f>IF(ISERROR(VLOOKUP($A58,Aspirantes!$A:$H,Aspirantes!$G$1,FALSE)),"",VLOOKUP($A58,Aspirantes!$A:$H,Aspirantes!$G$1,FALSE))</f>
        <v/>
      </c>
      <c r="L58" s="515" t="str">
        <f>IF(ISERROR(VLOOKUP($A58,Aspirantes!$A:$H,Aspirantes!$H$1,FALSE)),"",VLOOKUP($A58,Aspirantes!$A:$H,Aspirantes!$H$1,FALSE))</f>
        <v/>
      </c>
      <c r="M58" s="152"/>
      <c r="N58" s="593"/>
      <c r="O58" s="594"/>
      <c r="P58" s="594"/>
      <c r="Q58" s="594"/>
      <c r="R58" s="595"/>
      <c r="S58" s="151"/>
      <c r="T58" s="1271" t="str">
        <f>IF('07_P1_Lectura'!$C59="SÍ",'07_P1_Lectura'!$D59,"")</f>
        <v/>
      </c>
      <c r="U58" s="1269"/>
      <c r="V58" s="1269"/>
      <c r="W58" s="1269"/>
      <c r="X58" s="1269"/>
      <c r="Y58" s="1270"/>
      <c r="Z58" s="156"/>
      <c r="AA58" s="593"/>
      <c r="AB58" s="594"/>
      <c r="AC58" s="594"/>
      <c r="AD58" s="594"/>
      <c r="AE58" s="595"/>
      <c r="AF58" s="151"/>
      <c r="AG58" s="1271" t="str">
        <f>IF('07_P1_Lectura'!$C59="SÍ",'07_P1_Lectura'!$D59,"")</f>
        <v/>
      </c>
      <c r="AH58" s="591"/>
      <c r="AI58" s="591"/>
      <c r="AJ58" s="591"/>
      <c r="AK58" s="591"/>
      <c r="AL58" s="592"/>
      <c r="AN58" s="1442"/>
      <c r="AO58" s="1442"/>
      <c r="AP58" s="1442"/>
      <c r="AQ58" s="1442"/>
      <c r="AR58" s="1442"/>
      <c r="AS58" s="1442"/>
      <c r="AT58" s="1442"/>
      <c r="AU58" s="1442"/>
      <c r="AV58" s="1442"/>
      <c r="AW58" s="1442"/>
      <c r="AX58" s="1442"/>
      <c r="AY58" s="1442"/>
      <c r="AZ58" s="1442"/>
    </row>
    <row r="59" spans="1:52" s="34" customFormat="1" ht="20.100000000000001" customHeight="1" x14ac:dyDescent="0.2">
      <c r="A59" s="1404" t="str">
        <f>CONCATENATE('01_Carga'!$M$5,"_",$H59)</f>
        <v>FI__42</v>
      </c>
      <c r="B59" s="1405"/>
      <c r="C59" s="1460" t="str">
        <f>IF('06_PresenLista'!L59&lt;&gt;"",'06_PresenLista'!L59,"")</f>
        <v/>
      </c>
      <c r="D59" s="1461" t="str">
        <f>'06_PresenLista'!Q59</f>
        <v/>
      </c>
      <c r="E59" s="1405"/>
      <c r="F59" s="1726" t="str">
        <f>IF('07_P1_Lectura'!F60&lt;&gt;"",'07_P1_Lectura'!F60,"")</f>
        <v/>
      </c>
      <c r="G59" s="1405"/>
      <c r="H59" s="1202">
        <v>42</v>
      </c>
      <c r="I59" s="134" t="str">
        <f>IF(ISERROR(VLOOKUP($A59,Aspirantes!$A:$H,Aspirantes!$E$1,FALSE)),"",VLOOKUP($A59,Aspirantes!$A:$H,Aspirantes!$E$1,FALSE))</f>
        <v/>
      </c>
      <c r="J59" s="513" t="str">
        <f>IF(ISERROR(VLOOKUP($A59,Aspirantes!$A:$H,Aspirantes!$F$1,FALSE)),"",VLOOKUP($A59,Aspirantes!$A:$H,Aspirantes!$F$1,FALSE))</f>
        <v/>
      </c>
      <c r="K59" s="514" t="str">
        <f>IF(ISERROR(VLOOKUP($A59,Aspirantes!$A:$H,Aspirantes!$G$1,FALSE)),"",VLOOKUP($A59,Aspirantes!$A:$H,Aspirantes!$G$1,FALSE))</f>
        <v/>
      </c>
      <c r="L59" s="515" t="str">
        <f>IF(ISERROR(VLOOKUP($A59,Aspirantes!$A:$H,Aspirantes!$H$1,FALSE)),"",VLOOKUP($A59,Aspirantes!$A:$H,Aspirantes!$H$1,FALSE))</f>
        <v/>
      </c>
      <c r="M59" s="152"/>
      <c r="N59" s="593"/>
      <c r="O59" s="594"/>
      <c r="P59" s="594"/>
      <c r="Q59" s="594"/>
      <c r="R59" s="595"/>
      <c r="S59" s="151"/>
      <c r="T59" s="1271" t="str">
        <f>IF('07_P1_Lectura'!$C60="SÍ",'07_P1_Lectura'!$D60,"")</f>
        <v/>
      </c>
      <c r="U59" s="1269"/>
      <c r="V59" s="1269"/>
      <c r="W59" s="1269"/>
      <c r="X59" s="1269"/>
      <c r="Y59" s="1270"/>
      <c r="Z59" s="156"/>
      <c r="AA59" s="593"/>
      <c r="AB59" s="594"/>
      <c r="AC59" s="594"/>
      <c r="AD59" s="594"/>
      <c r="AE59" s="595"/>
      <c r="AF59" s="151"/>
      <c r="AG59" s="1271" t="str">
        <f>IF('07_P1_Lectura'!$C60="SÍ",'07_P1_Lectura'!$D60,"")</f>
        <v/>
      </c>
      <c r="AH59" s="591"/>
      <c r="AI59" s="591"/>
      <c r="AJ59" s="591"/>
      <c r="AK59" s="591"/>
      <c r="AL59" s="592"/>
      <c r="AN59" s="1442"/>
      <c r="AO59" s="1442"/>
      <c r="AP59" s="1442"/>
      <c r="AQ59" s="1442"/>
      <c r="AR59" s="1442"/>
      <c r="AS59" s="1442"/>
      <c r="AT59" s="1442"/>
      <c r="AU59" s="1442"/>
      <c r="AV59" s="1442"/>
      <c r="AW59" s="1442"/>
      <c r="AX59" s="1442"/>
      <c r="AY59" s="1442"/>
      <c r="AZ59" s="1442"/>
    </row>
    <row r="60" spans="1:52" s="34" customFormat="1" ht="20.100000000000001" customHeight="1" x14ac:dyDescent="0.2">
      <c r="A60" s="1404" t="str">
        <f>CONCATENATE('01_Carga'!$M$5,"_",$H60)</f>
        <v>FI__43</v>
      </c>
      <c r="B60" s="1405"/>
      <c r="C60" s="1460" t="str">
        <f>IF('06_PresenLista'!L60&lt;&gt;"",'06_PresenLista'!L60,"")</f>
        <v/>
      </c>
      <c r="D60" s="1461" t="str">
        <f>'06_PresenLista'!Q60</f>
        <v/>
      </c>
      <c r="E60" s="1405"/>
      <c r="F60" s="1726" t="str">
        <f>IF('07_P1_Lectura'!F61&lt;&gt;"",'07_P1_Lectura'!F61,"")</f>
        <v/>
      </c>
      <c r="G60" s="1405"/>
      <c r="H60" s="1202">
        <v>43</v>
      </c>
      <c r="I60" s="134" t="str">
        <f>IF(ISERROR(VLOOKUP($A60,Aspirantes!$A:$H,Aspirantes!$E$1,FALSE)),"",VLOOKUP($A60,Aspirantes!$A:$H,Aspirantes!$E$1,FALSE))</f>
        <v/>
      </c>
      <c r="J60" s="513" t="str">
        <f>IF(ISERROR(VLOOKUP($A60,Aspirantes!$A:$H,Aspirantes!$F$1,FALSE)),"",VLOOKUP($A60,Aspirantes!$A:$H,Aspirantes!$F$1,FALSE))</f>
        <v/>
      </c>
      <c r="K60" s="514" t="str">
        <f>IF(ISERROR(VLOOKUP($A60,Aspirantes!$A:$H,Aspirantes!$G$1,FALSE)),"",VLOOKUP($A60,Aspirantes!$A:$H,Aspirantes!$G$1,FALSE))</f>
        <v/>
      </c>
      <c r="L60" s="515" t="str">
        <f>IF(ISERROR(VLOOKUP($A60,Aspirantes!$A:$H,Aspirantes!$H$1,FALSE)),"",VLOOKUP($A60,Aspirantes!$A:$H,Aspirantes!$H$1,FALSE))</f>
        <v/>
      </c>
      <c r="M60" s="152"/>
      <c r="N60" s="593"/>
      <c r="O60" s="594"/>
      <c r="P60" s="594"/>
      <c r="Q60" s="594"/>
      <c r="R60" s="595"/>
      <c r="S60" s="151"/>
      <c r="T60" s="1271" t="str">
        <f>IF('07_P1_Lectura'!$C61="SÍ",'07_P1_Lectura'!$D61,"")</f>
        <v/>
      </c>
      <c r="U60" s="1269"/>
      <c r="V60" s="1269"/>
      <c r="W60" s="1269"/>
      <c r="X60" s="1269"/>
      <c r="Y60" s="1270"/>
      <c r="Z60" s="156"/>
      <c r="AA60" s="593"/>
      <c r="AB60" s="594"/>
      <c r="AC60" s="594"/>
      <c r="AD60" s="594"/>
      <c r="AE60" s="595"/>
      <c r="AF60" s="151"/>
      <c r="AG60" s="1271" t="str">
        <f>IF('07_P1_Lectura'!$C61="SÍ",'07_P1_Lectura'!$D61,"")</f>
        <v/>
      </c>
      <c r="AH60" s="591"/>
      <c r="AI60" s="591"/>
      <c r="AJ60" s="591"/>
      <c r="AK60" s="591"/>
      <c r="AL60" s="592"/>
      <c r="AN60" s="1442"/>
      <c r="AO60" s="1442"/>
      <c r="AP60" s="1442"/>
      <c r="AQ60" s="1442"/>
      <c r="AR60" s="1442"/>
      <c r="AS60" s="1442"/>
      <c r="AT60" s="1442"/>
      <c r="AU60" s="1442"/>
      <c r="AV60" s="1442"/>
      <c r="AW60" s="1442"/>
      <c r="AX60" s="1442"/>
      <c r="AY60" s="1442"/>
      <c r="AZ60" s="1442"/>
    </row>
    <row r="61" spans="1:52" s="34" customFormat="1" ht="20.100000000000001" customHeight="1" x14ac:dyDescent="0.2">
      <c r="A61" s="1404" t="str">
        <f>CONCATENATE('01_Carga'!$M$5,"_",$H61)</f>
        <v>FI__44</v>
      </c>
      <c r="B61" s="1405"/>
      <c r="C61" s="1460" t="str">
        <f>IF('06_PresenLista'!L61&lt;&gt;"",'06_PresenLista'!L61,"")</f>
        <v/>
      </c>
      <c r="D61" s="1461" t="str">
        <f>'06_PresenLista'!Q61</f>
        <v/>
      </c>
      <c r="E61" s="1405"/>
      <c r="F61" s="1726" t="str">
        <f>IF('07_P1_Lectura'!F62&lt;&gt;"",'07_P1_Lectura'!F62,"")</f>
        <v/>
      </c>
      <c r="G61" s="1405"/>
      <c r="H61" s="1202">
        <v>44</v>
      </c>
      <c r="I61" s="134" t="str">
        <f>IF(ISERROR(VLOOKUP($A61,Aspirantes!$A:$H,Aspirantes!$E$1,FALSE)),"",VLOOKUP($A61,Aspirantes!$A:$H,Aspirantes!$E$1,FALSE))</f>
        <v/>
      </c>
      <c r="J61" s="513" t="str">
        <f>IF(ISERROR(VLOOKUP($A61,Aspirantes!$A:$H,Aspirantes!$F$1,FALSE)),"",VLOOKUP($A61,Aspirantes!$A:$H,Aspirantes!$F$1,FALSE))</f>
        <v/>
      </c>
      <c r="K61" s="514" t="str">
        <f>IF(ISERROR(VLOOKUP($A61,Aspirantes!$A:$H,Aspirantes!$G$1,FALSE)),"",VLOOKUP($A61,Aspirantes!$A:$H,Aspirantes!$G$1,FALSE))</f>
        <v/>
      </c>
      <c r="L61" s="515" t="str">
        <f>IF(ISERROR(VLOOKUP($A61,Aspirantes!$A:$H,Aspirantes!$H$1,FALSE)),"",VLOOKUP($A61,Aspirantes!$A:$H,Aspirantes!$H$1,FALSE))</f>
        <v/>
      </c>
      <c r="M61" s="152"/>
      <c r="N61" s="593"/>
      <c r="O61" s="594"/>
      <c r="P61" s="594"/>
      <c r="Q61" s="594"/>
      <c r="R61" s="595"/>
      <c r="S61" s="151"/>
      <c r="T61" s="1271" t="str">
        <f>IF('07_P1_Lectura'!$C62="SÍ",'07_P1_Lectura'!$D62,"")</f>
        <v/>
      </c>
      <c r="U61" s="1269"/>
      <c r="V61" s="1269"/>
      <c r="W61" s="1269"/>
      <c r="X61" s="1269"/>
      <c r="Y61" s="1270"/>
      <c r="Z61" s="156"/>
      <c r="AA61" s="593"/>
      <c r="AB61" s="594"/>
      <c r="AC61" s="594"/>
      <c r="AD61" s="594"/>
      <c r="AE61" s="595"/>
      <c r="AF61" s="151"/>
      <c r="AG61" s="1271" t="str">
        <f>IF('07_P1_Lectura'!$C62="SÍ",'07_P1_Lectura'!$D62,"")</f>
        <v/>
      </c>
      <c r="AH61" s="591"/>
      <c r="AI61" s="591"/>
      <c r="AJ61" s="591"/>
      <c r="AK61" s="591"/>
      <c r="AL61" s="592"/>
      <c r="AN61" s="1442"/>
      <c r="AO61" s="1442"/>
      <c r="AP61" s="1442"/>
      <c r="AQ61" s="1442"/>
      <c r="AR61" s="1442"/>
      <c r="AS61" s="1442"/>
      <c r="AT61" s="1442"/>
      <c r="AU61" s="1442"/>
      <c r="AV61" s="1442"/>
      <c r="AW61" s="1442"/>
      <c r="AX61" s="1442"/>
      <c r="AY61" s="1442"/>
      <c r="AZ61" s="1442"/>
    </row>
    <row r="62" spans="1:52" s="34" customFormat="1" ht="20.100000000000001" customHeight="1" x14ac:dyDescent="0.2">
      <c r="A62" s="1404" t="str">
        <f>CONCATENATE('01_Carga'!$M$5,"_",$H62)</f>
        <v>FI__45</v>
      </c>
      <c r="B62" s="1405"/>
      <c r="C62" s="1460" t="str">
        <f>IF('06_PresenLista'!L62&lt;&gt;"",'06_PresenLista'!L62,"")</f>
        <v/>
      </c>
      <c r="D62" s="1461" t="str">
        <f>'06_PresenLista'!Q62</f>
        <v/>
      </c>
      <c r="E62" s="1405"/>
      <c r="F62" s="1726" t="str">
        <f>IF('07_P1_Lectura'!F63&lt;&gt;"",'07_P1_Lectura'!F63,"")</f>
        <v/>
      </c>
      <c r="G62" s="1405"/>
      <c r="H62" s="1202">
        <v>45</v>
      </c>
      <c r="I62" s="134" t="str">
        <f>IF(ISERROR(VLOOKUP($A62,Aspirantes!$A:$H,Aspirantes!$E$1,FALSE)),"",VLOOKUP($A62,Aspirantes!$A:$H,Aspirantes!$E$1,FALSE))</f>
        <v/>
      </c>
      <c r="J62" s="513" t="str">
        <f>IF(ISERROR(VLOOKUP($A62,Aspirantes!$A:$H,Aspirantes!$F$1,FALSE)),"",VLOOKUP($A62,Aspirantes!$A:$H,Aspirantes!$F$1,FALSE))</f>
        <v/>
      </c>
      <c r="K62" s="514" t="str">
        <f>IF(ISERROR(VLOOKUP($A62,Aspirantes!$A:$H,Aspirantes!$G$1,FALSE)),"",VLOOKUP($A62,Aspirantes!$A:$H,Aspirantes!$G$1,FALSE))</f>
        <v/>
      </c>
      <c r="L62" s="515" t="str">
        <f>IF(ISERROR(VLOOKUP($A62,Aspirantes!$A:$H,Aspirantes!$H$1,FALSE)),"",VLOOKUP($A62,Aspirantes!$A:$H,Aspirantes!$H$1,FALSE))</f>
        <v/>
      </c>
      <c r="M62" s="152"/>
      <c r="N62" s="593"/>
      <c r="O62" s="594"/>
      <c r="P62" s="594"/>
      <c r="Q62" s="594"/>
      <c r="R62" s="595"/>
      <c r="S62" s="151"/>
      <c r="T62" s="1271" t="str">
        <f>IF('07_P1_Lectura'!$C63="SÍ",'07_P1_Lectura'!$D63,"")</f>
        <v/>
      </c>
      <c r="U62" s="1269"/>
      <c r="V62" s="1269"/>
      <c r="W62" s="1269"/>
      <c r="X62" s="1269"/>
      <c r="Y62" s="1270"/>
      <c r="Z62" s="156"/>
      <c r="AA62" s="593"/>
      <c r="AB62" s="594"/>
      <c r="AC62" s="594"/>
      <c r="AD62" s="594"/>
      <c r="AE62" s="595"/>
      <c r="AF62" s="151"/>
      <c r="AG62" s="1271" t="str">
        <f>IF('07_P1_Lectura'!$C63="SÍ",'07_P1_Lectura'!$D63,"")</f>
        <v/>
      </c>
      <c r="AH62" s="591"/>
      <c r="AI62" s="591"/>
      <c r="AJ62" s="591"/>
      <c r="AK62" s="591"/>
      <c r="AL62" s="592"/>
      <c r="AN62" s="1442"/>
      <c r="AO62" s="1442"/>
      <c r="AP62" s="1442"/>
      <c r="AQ62" s="1442"/>
      <c r="AR62" s="1442"/>
      <c r="AS62" s="1442"/>
      <c r="AT62" s="1442"/>
      <c r="AU62" s="1442"/>
      <c r="AV62" s="1442"/>
      <c r="AW62" s="1442"/>
      <c r="AX62" s="1442"/>
      <c r="AY62" s="1442"/>
      <c r="AZ62" s="1442"/>
    </row>
    <row r="63" spans="1:52" s="34" customFormat="1" ht="20.100000000000001" customHeight="1" x14ac:dyDescent="0.2">
      <c r="A63" s="1404" t="str">
        <f>CONCATENATE('01_Carga'!$M$5,"_",$H63)</f>
        <v>FI__46</v>
      </c>
      <c r="B63" s="1405"/>
      <c r="C63" s="1460" t="str">
        <f>IF('06_PresenLista'!L63&lt;&gt;"",'06_PresenLista'!L63,"")</f>
        <v/>
      </c>
      <c r="D63" s="1461" t="str">
        <f>'06_PresenLista'!Q63</f>
        <v/>
      </c>
      <c r="E63" s="1405"/>
      <c r="F63" s="1726" t="str">
        <f>IF('07_P1_Lectura'!F64&lt;&gt;"",'07_P1_Lectura'!F64,"")</f>
        <v/>
      </c>
      <c r="G63" s="1405"/>
      <c r="H63" s="1202">
        <v>46</v>
      </c>
      <c r="I63" s="134" t="str">
        <f>IF(ISERROR(VLOOKUP($A63,Aspirantes!$A:$H,Aspirantes!$E$1,FALSE)),"",VLOOKUP($A63,Aspirantes!$A:$H,Aspirantes!$E$1,FALSE))</f>
        <v/>
      </c>
      <c r="J63" s="513" t="str">
        <f>IF(ISERROR(VLOOKUP($A63,Aspirantes!$A:$H,Aspirantes!$F$1,FALSE)),"",VLOOKUP($A63,Aspirantes!$A:$H,Aspirantes!$F$1,FALSE))</f>
        <v/>
      </c>
      <c r="K63" s="514" t="str">
        <f>IF(ISERROR(VLOOKUP($A63,Aspirantes!$A:$H,Aspirantes!$G$1,FALSE)),"",VLOOKUP($A63,Aspirantes!$A:$H,Aspirantes!$G$1,FALSE))</f>
        <v/>
      </c>
      <c r="L63" s="515" t="str">
        <f>IF(ISERROR(VLOOKUP($A63,Aspirantes!$A:$H,Aspirantes!$H$1,FALSE)),"",VLOOKUP($A63,Aspirantes!$A:$H,Aspirantes!$H$1,FALSE))</f>
        <v/>
      </c>
      <c r="M63" s="152"/>
      <c r="N63" s="593"/>
      <c r="O63" s="594"/>
      <c r="P63" s="594"/>
      <c r="Q63" s="594"/>
      <c r="R63" s="595"/>
      <c r="S63" s="151"/>
      <c r="T63" s="1271" t="str">
        <f>IF('07_P1_Lectura'!$C64="SÍ",'07_P1_Lectura'!$D64,"")</f>
        <v/>
      </c>
      <c r="U63" s="1269"/>
      <c r="V63" s="1269"/>
      <c r="W63" s="1269"/>
      <c r="X63" s="1269"/>
      <c r="Y63" s="1270"/>
      <c r="Z63" s="156"/>
      <c r="AA63" s="593"/>
      <c r="AB63" s="594"/>
      <c r="AC63" s="594"/>
      <c r="AD63" s="594"/>
      <c r="AE63" s="595"/>
      <c r="AF63" s="151"/>
      <c r="AG63" s="1271" t="str">
        <f>IF('07_P1_Lectura'!$C64="SÍ",'07_P1_Lectura'!$D64,"")</f>
        <v/>
      </c>
      <c r="AH63" s="591"/>
      <c r="AI63" s="591"/>
      <c r="AJ63" s="591"/>
      <c r="AK63" s="591"/>
      <c r="AL63" s="592"/>
      <c r="AN63" s="1442"/>
      <c r="AO63" s="1442"/>
      <c r="AP63" s="1442"/>
      <c r="AQ63" s="1442"/>
      <c r="AR63" s="1442"/>
      <c r="AS63" s="1442"/>
      <c r="AT63" s="1442"/>
      <c r="AU63" s="1442"/>
      <c r="AV63" s="1442"/>
      <c r="AW63" s="1442"/>
      <c r="AX63" s="1442"/>
      <c r="AY63" s="1442"/>
      <c r="AZ63" s="1442"/>
    </row>
    <row r="64" spans="1:52" s="34" customFormat="1" ht="20.100000000000001" customHeight="1" x14ac:dyDescent="0.2">
      <c r="A64" s="1404" t="str">
        <f>CONCATENATE('01_Carga'!$M$5,"_",$H64)</f>
        <v>FI__47</v>
      </c>
      <c r="B64" s="1405"/>
      <c r="C64" s="1460" t="str">
        <f>IF('06_PresenLista'!L64&lt;&gt;"",'06_PresenLista'!L64,"")</f>
        <v/>
      </c>
      <c r="D64" s="1461" t="str">
        <f>'06_PresenLista'!Q64</f>
        <v/>
      </c>
      <c r="E64" s="1405"/>
      <c r="F64" s="1726" t="str">
        <f>IF('07_P1_Lectura'!F65&lt;&gt;"",'07_P1_Lectura'!F65,"")</f>
        <v/>
      </c>
      <c r="G64" s="1405"/>
      <c r="H64" s="1202">
        <v>47</v>
      </c>
      <c r="I64" s="134" t="str">
        <f>IF(ISERROR(VLOOKUP($A64,Aspirantes!$A:$H,Aspirantes!$E$1,FALSE)),"",VLOOKUP($A64,Aspirantes!$A:$H,Aspirantes!$E$1,FALSE))</f>
        <v/>
      </c>
      <c r="J64" s="513" t="str">
        <f>IF(ISERROR(VLOOKUP($A64,Aspirantes!$A:$H,Aspirantes!$F$1,FALSE)),"",VLOOKUP($A64,Aspirantes!$A:$H,Aspirantes!$F$1,FALSE))</f>
        <v/>
      </c>
      <c r="K64" s="514" t="str">
        <f>IF(ISERROR(VLOOKUP($A64,Aspirantes!$A:$H,Aspirantes!$G$1,FALSE)),"",VLOOKUP($A64,Aspirantes!$A:$H,Aspirantes!$G$1,FALSE))</f>
        <v/>
      </c>
      <c r="L64" s="515" t="str">
        <f>IF(ISERROR(VLOOKUP($A64,Aspirantes!$A:$H,Aspirantes!$H$1,FALSE)),"",VLOOKUP($A64,Aspirantes!$A:$H,Aspirantes!$H$1,FALSE))</f>
        <v/>
      </c>
      <c r="M64" s="152"/>
      <c r="N64" s="593"/>
      <c r="O64" s="594"/>
      <c r="P64" s="594"/>
      <c r="Q64" s="594"/>
      <c r="R64" s="595"/>
      <c r="S64" s="151"/>
      <c r="T64" s="1271" t="str">
        <f>IF('07_P1_Lectura'!$C65="SÍ",'07_P1_Lectura'!$D65,"")</f>
        <v/>
      </c>
      <c r="U64" s="1269"/>
      <c r="V64" s="1269"/>
      <c r="W64" s="1269"/>
      <c r="X64" s="1269"/>
      <c r="Y64" s="1270"/>
      <c r="Z64" s="156"/>
      <c r="AA64" s="593"/>
      <c r="AB64" s="594"/>
      <c r="AC64" s="594"/>
      <c r="AD64" s="594"/>
      <c r="AE64" s="595"/>
      <c r="AF64" s="151"/>
      <c r="AG64" s="1271" t="str">
        <f>IF('07_P1_Lectura'!$C65="SÍ",'07_P1_Lectura'!$D65,"")</f>
        <v/>
      </c>
      <c r="AH64" s="591"/>
      <c r="AI64" s="591"/>
      <c r="AJ64" s="591"/>
      <c r="AK64" s="591"/>
      <c r="AL64" s="592"/>
      <c r="AN64" s="1442"/>
      <c r="AO64" s="1442"/>
      <c r="AP64" s="1442"/>
      <c r="AQ64" s="1442"/>
      <c r="AR64" s="1442"/>
      <c r="AS64" s="1442"/>
      <c r="AT64" s="1442"/>
      <c r="AU64" s="1442"/>
      <c r="AV64" s="1442"/>
      <c r="AW64" s="1442"/>
      <c r="AX64" s="1442"/>
      <c r="AY64" s="1442"/>
      <c r="AZ64" s="1442"/>
    </row>
    <row r="65" spans="1:52" s="34" customFormat="1" ht="20.100000000000001" customHeight="1" x14ac:dyDescent="0.2">
      <c r="A65" s="1404" t="str">
        <f>CONCATENATE('01_Carga'!$M$5,"_",$H65)</f>
        <v>FI__48</v>
      </c>
      <c r="B65" s="1405"/>
      <c r="C65" s="1460" t="str">
        <f>IF('06_PresenLista'!L65&lt;&gt;"",'06_PresenLista'!L65,"")</f>
        <v/>
      </c>
      <c r="D65" s="1461" t="str">
        <f>'06_PresenLista'!Q65</f>
        <v/>
      </c>
      <c r="E65" s="1405"/>
      <c r="F65" s="1726" t="str">
        <f>IF('07_P1_Lectura'!F66&lt;&gt;"",'07_P1_Lectura'!F66,"")</f>
        <v/>
      </c>
      <c r="G65" s="1405"/>
      <c r="H65" s="1202">
        <v>48</v>
      </c>
      <c r="I65" s="134" t="str">
        <f>IF(ISERROR(VLOOKUP($A65,Aspirantes!$A:$H,Aspirantes!$E$1,FALSE)),"",VLOOKUP($A65,Aspirantes!$A:$H,Aspirantes!$E$1,FALSE))</f>
        <v/>
      </c>
      <c r="J65" s="513" t="str">
        <f>IF(ISERROR(VLOOKUP($A65,Aspirantes!$A:$H,Aspirantes!$F$1,FALSE)),"",VLOOKUP($A65,Aspirantes!$A:$H,Aspirantes!$F$1,FALSE))</f>
        <v/>
      </c>
      <c r="K65" s="514" t="str">
        <f>IF(ISERROR(VLOOKUP($A65,Aspirantes!$A:$H,Aspirantes!$G$1,FALSE)),"",VLOOKUP($A65,Aspirantes!$A:$H,Aspirantes!$G$1,FALSE))</f>
        <v/>
      </c>
      <c r="L65" s="515" t="str">
        <f>IF(ISERROR(VLOOKUP($A65,Aspirantes!$A:$H,Aspirantes!$H$1,FALSE)),"",VLOOKUP($A65,Aspirantes!$A:$H,Aspirantes!$H$1,FALSE))</f>
        <v/>
      </c>
      <c r="M65" s="152"/>
      <c r="N65" s="593"/>
      <c r="O65" s="594"/>
      <c r="P65" s="594"/>
      <c r="Q65" s="594"/>
      <c r="R65" s="595"/>
      <c r="S65" s="151"/>
      <c r="T65" s="1271" t="str">
        <f>IF('07_P1_Lectura'!$C66="SÍ",'07_P1_Lectura'!$D66,"")</f>
        <v/>
      </c>
      <c r="U65" s="1269"/>
      <c r="V65" s="1269"/>
      <c r="W65" s="1269"/>
      <c r="X65" s="1269"/>
      <c r="Y65" s="1270"/>
      <c r="Z65" s="156"/>
      <c r="AA65" s="593"/>
      <c r="AB65" s="594"/>
      <c r="AC65" s="594"/>
      <c r="AD65" s="594"/>
      <c r="AE65" s="595"/>
      <c r="AF65" s="151"/>
      <c r="AG65" s="1271" t="str">
        <f>IF('07_P1_Lectura'!$C66="SÍ",'07_P1_Lectura'!$D66,"")</f>
        <v/>
      </c>
      <c r="AH65" s="591"/>
      <c r="AI65" s="591"/>
      <c r="AJ65" s="591"/>
      <c r="AK65" s="591"/>
      <c r="AL65" s="592"/>
      <c r="AN65" s="1442"/>
      <c r="AO65" s="1442"/>
      <c r="AP65" s="1442"/>
      <c r="AQ65" s="1442"/>
      <c r="AR65" s="1442"/>
      <c r="AS65" s="1442"/>
      <c r="AT65" s="1442"/>
      <c r="AU65" s="1442"/>
      <c r="AV65" s="1442"/>
      <c r="AW65" s="1442"/>
      <c r="AX65" s="1442"/>
      <c r="AY65" s="1442"/>
      <c r="AZ65" s="1442"/>
    </row>
    <row r="66" spans="1:52" s="34" customFormat="1" ht="20.100000000000001" customHeight="1" x14ac:dyDescent="0.2">
      <c r="A66" s="1404" t="str">
        <f>CONCATENATE('01_Carga'!$M$5,"_",$H66)</f>
        <v>FI__49</v>
      </c>
      <c r="B66" s="1405"/>
      <c r="C66" s="1460" t="str">
        <f>IF('06_PresenLista'!L66&lt;&gt;"",'06_PresenLista'!L66,"")</f>
        <v/>
      </c>
      <c r="D66" s="1461" t="str">
        <f>'06_PresenLista'!Q66</f>
        <v/>
      </c>
      <c r="E66" s="1405"/>
      <c r="F66" s="1726" t="str">
        <f>IF('07_P1_Lectura'!F67&lt;&gt;"",'07_P1_Lectura'!F67,"")</f>
        <v/>
      </c>
      <c r="G66" s="1405"/>
      <c r="H66" s="1202">
        <v>49</v>
      </c>
      <c r="I66" s="134" t="str">
        <f>IF(ISERROR(VLOOKUP($A66,Aspirantes!$A:$H,Aspirantes!$E$1,FALSE)),"",VLOOKUP($A66,Aspirantes!$A:$H,Aspirantes!$E$1,FALSE))</f>
        <v/>
      </c>
      <c r="J66" s="513" t="str">
        <f>IF(ISERROR(VLOOKUP($A66,Aspirantes!$A:$H,Aspirantes!$F$1,FALSE)),"",VLOOKUP($A66,Aspirantes!$A:$H,Aspirantes!$F$1,FALSE))</f>
        <v/>
      </c>
      <c r="K66" s="514" t="str">
        <f>IF(ISERROR(VLOOKUP($A66,Aspirantes!$A:$H,Aspirantes!$G$1,FALSE)),"",VLOOKUP($A66,Aspirantes!$A:$H,Aspirantes!$G$1,FALSE))</f>
        <v/>
      </c>
      <c r="L66" s="515" t="str">
        <f>IF(ISERROR(VLOOKUP($A66,Aspirantes!$A:$H,Aspirantes!$H$1,FALSE)),"",VLOOKUP($A66,Aspirantes!$A:$H,Aspirantes!$H$1,FALSE))</f>
        <v/>
      </c>
      <c r="M66" s="152"/>
      <c r="N66" s="593"/>
      <c r="O66" s="594"/>
      <c r="P66" s="594"/>
      <c r="Q66" s="594"/>
      <c r="R66" s="595"/>
      <c r="S66" s="151"/>
      <c r="T66" s="1271" t="str">
        <f>IF('07_P1_Lectura'!$C67="SÍ",'07_P1_Lectura'!$D67,"")</f>
        <v/>
      </c>
      <c r="U66" s="1269"/>
      <c r="V66" s="1269"/>
      <c r="W66" s="1269"/>
      <c r="X66" s="1269"/>
      <c r="Y66" s="1270"/>
      <c r="Z66" s="156"/>
      <c r="AA66" s="593"/>
      <c r="AB66" s="594"/>
      <c r="AC66" s="594"/>
      <c r="AD66" s="594"/>
      <c r="AE66" s="595"/>
      <c r="AF66" s="151"/>
      <c r="AG66" s="1271" t="str">
        <f>IF('07_P1_Lectura'!$C67="SÍ",'07_P1_Lectura'!$D67,"")</f>
        <v/>
      </c>
      <c r="AH66" s="591"/>
      <c r="AI66" s="591"/>
      <c r="AJ66" s="591"/>
      <c r="AK66" s="591"/>
      <c r="AL66" s="592"/>
      <c r="AN66" s="1442"/>
      <c r="AO66" s="1442"/>
      <c r="AP66" s="1442"/>
      <c r="AQ66" s="1442"/>
      <c r="AR66" s="1442"/>
      <c r="AS66" s="1442"/>
      <c r="AT66" s="1442"/>
      <c r="AU66" s="1442"/>
      <c r="AV66" s="1442"/>
      <c r="AW66" s="1442"/>
      <c r="AX66" s="1442"/>
      <c r="AY66" s="1442"/>
      <c r="AZ66" s="1442"/>
    </row>
    <row r="67" spans="1:52" s="34" customFormat="1" ht="20.100000000000001" customHeight="1" x14ac:dyDescent="0.2">
      <c r="A67" s="1404" t="str">
        <f>CONCATENATE('01_Carga'!$M$5,"_",$H67)</f>
        <v>FI__50</v>
      </c>
      <c r="B67" s="1405"/>
      <c r="C67" s="1460" t="str">
        <f>IF('06_PresenLista'!L67&lt;&gt;"",'06_PresenLista'!L67,"")</f>
        <v/>
      </c>
      <c r="D67" s="1461" t="str">
        <f>'06_PresenLista'!Q67</f>
        <v/>
      </c>
      <c r="E67" s="1405"/>
      <c r="F67" s="1726" t="str">
        <f>IF('07_P1_Lectura'!F68&lt;&gt;"",'07_P1_Lectura'!F68,"")</f>
        <v/>
      </c>
      <c r="G67" s="1405"/>
      <c r="H67" s="1202">
        <v>50</v>
      </c>
      <c r="I67" s="134" t="str">
        <f>IF(ISERROR(VLOOKUP($A67,Aspirantes!$A:$H,Aspirantes!$E$1,FALSE)),"",VLOOKUP($A67,Aspirantes!$A:$H,Aspirantes!$E$1,FALSE))</f>
        <v/>
      </c>
      <c r="J67" s="513" t="str">
        <f>IF(ISERROR(VLOOKUP($A67,Aspirantes!$A:$H,Aspirantes!$F$1,FALSE)),"",VLOOKUP($A67,Aspirantes!$A:$H,Aspirantes!$F$1,FALSE))</f>
        <v/>
      </c>
      <c r="K67" s="514" t="str">
        <f>IF(ISERROR(VLOOKUP($A67,Aspirantes!$A:$H,Aspirantes!$G$1,FALSE)),"",VLOOKUP($A67,Aspirantes!$A:$H,Aspirantes!$G$1,FALSE))</f>
        <v/>
      </c>
      <c r="L67" s="515" t="str">
        <f>IF(ISERROR(VLOOKUP($A67,Aspirantes!$A:$H,Aspirantes!$H$1,FALSE)),"",VLOOKUP($A67,Aspirantes!$A:$H,Aspirantes!$H$1,FALSE))</f>
        <v/>
      </c>
      <c r="M67" s="152"/>
      <c r="N67" s="593"/>
      <c r="O67" s="594"/>
      <c r="P67" s="594"/>
      <c r="Q67" s="594"/>
      <c r="R67" s="595"/>
      <c r="S67" s="151"/>
      <c r="T67" s="1271" t="str">
        <f>IF('07_P1_Lectura'!$C68="SÍ",'07_P1_Lectura'!$D68,"")</f>
        <v/>
      </c>
      <c r="U67" s="1269"/>
      <c r="V67" s="1269"/>
      <c r="W67" s="1269"/>
      <c r="X67" s="1269"/>
      <c r="Y67" s="1270"/>
      <c r="Z67" s="156"/>
      <c r="AA67" s="593"/>
      <c r="AB67" s="594"/>
      <c r="AC67" s="594"/>
      <c r="AD67" s="594"/>
      <c r="AE67" s="595"/>
      <c r="AF67" s="151"/>
      <c r="AG67" s="1271" t="str">
        <f>IF('07_P1_Lectura'!$C68="SÍ",'07_P1_Lectura'!$D68,"")</f>
        <v/>
      </c>
      <c r="AH67" s="591"/>
      <c r="AI67" s="591"/>
      <c r="AJ67" s="591"/>
      <c r="AK67" s="591"/>
      <c r="AL67" s="592"/>
      <c r="AN67" s="1442"/>
      <c r="AO67" s="1442"/>
      <c r="AP67" s="1442"/>
      <c r="AQ67" s="1442"/>
      <c r="AR67" s="1442"/>
      <c r="AS67" s="1442"/>
      <c r="AT67" s="1442"/>
      <c r="AU67" s="1442"/>
      <c r="AV67" s="1442"/>
      <c r="AW67" s="1442"/>
      <c r="AX67" s="1442"/>
      <c r="AY67" s="1442"/>
      <c r="AZ67" s="1442"/>
    </row>
    <row r="68" spans="1:52" s="34" customFormat="1" ht="20.100000000000001" customHeight="1" x14ac:dyDescent="0.2">
      <c r="A68" s="1404" t="str">
        <f>CONCATENATE('01_Carga'!$M$5,"_",$H68)</f>
        <v>FI__51</v>
      </c>
      <c r="B68" s="1405"/>
      <c r="C68" s="1460" t="str">
        <f>IF('06_PresenLista'!L68&lt;&gt;"",'06_PresenLista'!L68,"")</f>
        <v/>
      </c>
      <c r="D68" s="1461" t="str">
        <f>'06_PresenLista'!Q68</f>
        <v/>
      </c>
      <c r="E68" s="1405"/>
      <c r="F68" s="1726" t="str">
        <f>IF('07_P1_Lectura'!F69&lt;&gt;"",'07_P1_Lectura'!F69,"")</f>
        <v/>
      </c>
      <c r="G68" s="1405"/>
      <c r="H68" s="1202">
        <v>51</v>
      </c>
      <c r="I68" s="134" t="str">
        <f>IF(ISERROR(VLOOKUP($A68,Aspirantes!$A:$H,Aspirantes!$E$1,FALSE)),"",VLOOKUP($A68,Aspirantes!$A:$H,Aspirantes!$E$1,FALSE))</f>
        <v/>
      </c>
      <c r="J68" s="513" t="str">
        <f>IF(ISERROR(VLOOKUP($A68,Aspirantes!$A:$H,Aspirantes!$F$1,FALSE)),"",VLOOKUP($A68,Aspirantes!$A:$H,Aspirantes!$F$1,FALSE))</f>
        <v/>
      </c>
      <c r="K68" s="514" t="str">
        <f>IF(ISERROR(VLOOKUP($A68,Aspirantes!$A:$H,Aspirantes!$G$1,FALSE)),"",VLOOKUP($A68,Aspirantes!$A:$H,Aspirantes!$G$1,FALSE))</f>
        <v/>
      </c>
      <c r="L68" s="515" t="str">
        <f>IF(ISERROR(VLOOKUP($A68,Aspirantes!$A:$H,Aspirantes!$H$1,FALSE)),"",VLOOKUP($A68,Aspirantes!$A:$H,Aspirantes!$H$1,FALSE))</f>
        <v/>
      </c>
      <c r="M68" s="152"/>
      <c r="N68" s="593"/>
      <c r="O68" s="594"/>
      <c r="P68" s="594"/>
      <c r="Q68" s="594"/>
      <c r="R68" s="595"/>
      <c r="S68" s="151"/>
      <c r="T68" s="1271" t="str">
        <f>IF('07_P1_Lectura'!$C69="SÍ",'07_P1_Lectura'!$D69,"")</f>
        <v/>
      </c>
      <c r="U68" s="1269"/>
      <c r="V68" s="1269"/>
      <c r="W68" s="1269"/>
      <c r="X68" s="1269"/>
      <c r="Y68" s="1270"/>
      <c r="Z68" s="156"/>
      <c r="AA68" s="593"/>
      <c r="AB68" s="594"/>
      <c r="AC68" s="594"/>
      <c r="AD68" s="594"/>
      <c r="AE68" s="595"/>
      <c r="AF68" s="151"/>
      <c r="AG68" s="1271" t="str">
        <f>IF('07_P1_Lectura'!$C69="SÍ",'07_P1_Lectura'!$D69,"")</f>
        <v/>
      </c>
      <c r="AH68" s="591"/>
      <c r="AI68" s="591"/>
      <c r="AJ68" s="591"/>
      <c r="AK68" s="591"/>
      <c r="AL68" s="592"/>
      <c r="AN68" s="1442"/>
      <c r="AO68" s="1442"/>
      <c r="AP68" s="1442"/>
      <c r="AQ68" s="1442"/>
      <c r="AR68" s="1442"/>
      <c r="AS68" s="1442"/>
      <c r="AT68" s="1442"/>
      <c r="AU68" s="1442"/>
      <c r="AV68" s="1442"/>
      <c r="AW68" s="1442"/>
      <c r="AX68" s="1442"/>
      <c r="AY68" s="1442"/>
      <c r="AZ68" s="1442"/>
    </row>
    <row r="69" spans="1:52" s="34" customFormat="1" ht="20.100000000000001" customHeight="1" x14ac:dyDescent="0.2">
      <c r="A69" s="1404" t="str">
        <f>CONCATENATE('01_Carga'!$M$5,"_",$H69)</f>
        <v>FI__52</v>
      </c>
      <c r="B69" s="1405"/>
      <c r="C69" s="1460" t="str">
        <f>IF('06_PresenLista'!L69&lt;&gt;"",'06_PresenLista'!L69,"")</f>
        <v/>
      </c>
      <c r="D69" s="1461" t="str">
        <f>'06_PresenLista'!Q69</f>
        <v/>
      </c>
      <c r="E69" s="1405"/>
      <c r="F69" s="1726" t="str">
        <f>IF('07_P1_Lectura'!F70&lt;&gt;"",'07_P1_Lectura'!F70,"")</f>
        <v/>
      </c>
      <c r="G69" s="1405"/>
      <c r="H69" s="1202">
        <v>52</v>
      </c>
      <c r="I69" s="134" t="str">
        <f>IF(ISERROR(VLOOKUP($A69,Aspirantes!$A:$H,Aspirantes!$E$1,FALSE)),"",VLOOKUP($A69,Aspirantes!$A:$H,Aspirantes!$E$1,FALSE))</f>
        <v/>
      </c>
      <c r="J69" s="513" t="str">
        <f>IF(ISERROR(VLOOKUP($A69,Aspirantes!$A:$H,Aspirantes!$F$1,FALSE)),"",VLOOKUP($A69,Aspirantes!$A:$H,Aspirantes!$F$1,FALSE))</f>
        <v/>
      </c>
      <c r="K69" s="514" t="str">
        <f>IF(ISERROR(VLOOKUP($A69,Aspirantes!$A:$H,Aspirantes!$G$1,FALSE)),"",VLOOKUP($A69,Aspirantes!$A:$H,Aspirantes!$G$1,FALSE))</f>
        <v/>
      </c>
      <c r="L69" s="515" t="str">
        <f>IF(ISERROR(VLOOKUP($A69,Aspirantes!$A:$H,Aspirantes!$H$1,FALSE)),"",VLOOKUP($A69,Aspirantes!$A:$H,Aspirantes!$H$1,FALSE))</f>
        <v/>
      </c>
      <c r="M69" s="152"/>
      <c r="N69" s="593"/>
      <c r="O69" s="594"/>
      <c r="P69" s="594"/>
      <c r="Q69" s="594"/>
      <c r="R69" s="595"/>
      <c r="S69" s="151"/>
      <c r="T69" s="1271" t="str">
        <f>IF('07_P1_Lectura'!$C70="SÍ",'07_P1_Lectura'!$D70,"")</f>
        <v/>
      </c>
      <c r="U69" s="1269"/>
      <c r="V69" s="1269"/>
      <c r="W69" s="1269"/>
      <c r="X69" s="1269"/>
      <c r="Y69" s="1270"/>
      <c r="Z69" s="156"/>
      <c r="AA69" s="593"/>
      <c r="AB69" s="594"/>
      <c r="AC69" s="594"/>
      <c r="AD69" s="594"/>
      <c r="AE69" s="595"/>
      <c r="AF69" s="151"/>
      <c r="AG69" s="1271" t="str">
        <f>IF('07_P1_Lectura'!$C70="SÍ",'07_P1_Lectura'!$D70,"")</f>
        <v/>
      </c>
      <c r="AH69" s="591"/>
      <c r="AI69" s="591"/>
      <c r="AJ69" s="591"/>
      <c r="AK69" s="591"/>
      <c r="AL69" s="592"/>
      <c r="AN69" s="1442"/>
      <c r="AO69" s="1442"/>
      <c r="AP69" s="1442"/>
      <c r="AQ69" s="1442"/>
      <c r="AR69" s="1442"/>
      <c r="AS69" s="1442"/>
      <c r="AT69" s="1442"/>
      <c r="AU69" s="1442"/>
      <c r="AV69" s="1442"/>
      <c r="AW69" s="1442"/>
      <c r="AX69" s="1442"/>
      <c r="AY69" s="1442"/>
      <c r="AZ69" s="1442"/>
    </row>
    <row r="70" spans="1:52" s="34" customFormat="1" ht="20.100000000000001" customHeight="1" x14ac:dyDescent="0.2">
      <c r="A70" s="1404" t="str">
        <f>CONCATENATE('01_Carga'!$M$5,"_",$H70)</f>
        <v>FI__53</v>
      </c>
      <c r="B70" s="1405"/>
      <c r="C70" s="1460" t="str">
        <f>IF('06_PresenLista'!L70&lt;&gt;"",'06_PresenLista'!L70,"")</f>
        <v/>
      </c>
      <c r="D70" s="1461" t="str">
        <f>'06_PresenLista'!Q70</f>
        <v/>
      </c>
      <c r="E70" s="1405"/>
      <c r="F70" s="1726" t="str">
        <f>IF('07_P1_Lectura'!F71&lt;&gt;"",'07_P1_Lectura'!F71,"")</f>
        <v/>
      </c>
      <c r="G70" s="1405"/>
      <c r="H70" s="1202">
        <v>53</v>
      </c>
      <c r="I70" s="134" t="str">
        <f>IF(ISERROR(VLOOKUP($A70,Aspirantes!$A:$H,Aspirantes!$E$1,FALSE)),"",VLOOKUP($A70,Aspirantes!$A:$H,Aspirantes!$E$1,FALSE))</f>
        <v/>
      </c>
      <c r="J70" s="513" t="str">
        <f>IF(ISERROR(VLOOKUP($A70,Aspirantes!$A:$H,Aspirantes!$F$1,FALSE)),"",VLOOKUP($A70,Aspirantes!$A:$H,Aspirantes!$F$1,FALSE))</f>
        <v/>
      </c>
      <c r="K70" s="514" t="str">
        <f>IF(ISERROR(VLOOKUP($A70,Aspirantes!$A:$H,Aspirantes!$G$1,FALSE)),"",VLOOKUP($A70,Aspirantes!$A:$H,Aspirantes!$G$1,FALSE))</f>
        <v/>
      </c>
      <c r="L70" s="515" t="str">
        <f>IF(ISERROR(VLOOKUP($A70,Aspirantes!$A:$H,Aspirantes!$H$1,FALSE)),"",VLOOKUP($A70,Aspirantes!$A:$H,Aspirantes!$H$1,FALSE))</f>
        <v/>
      </c>
      <c r="M70" s="152"/>
      <c r="N70" s="593"/>
      <c r="O70" s="594"/>
      <c r="P70" s="594"/>
      <c r="Q70" s="594"/>
      <c r="R70" s="595"/>
      <c r="S70" s="151"/>
      <c r="T70" s="1271" t="str">
        <f>IF('07_P1_Lectura'!$C71="SÍ",'07_P1_Lectura'!$D71,"")</f>
        <v/>
      </c>
      <c r="U70" s="1269"/>
      <c r="V70" s="1269"/>
      <c r="W70" s="1269"/>
      <c r="X70" s="1269"/>
      <c r="Y70" s="1270"/>
      <c r="Z70" s="156"/>
      <c r="AA70" s="593"/>
      <c r="AB70" s="594"/>
      <c r="AC70" s="594"/>
      <c r="AD70" s="594"/>
      <c r="AE70" s="595"/>
      <c r="AF70" s="151"/>
      <c r="AG70" s="1271" t="str">
        <f>IF('07_P1_Lectura'!$C71="SÍ",'07_P1_Lectura'!$D71,"")</f>
        <v/>
      </c>
      <c r="AH70" s="591"/>
      <c r="AI70" s="591"/>
      <c r="AJ70" s="591"/>
      <c r="AK70" s="591"/>
      <c r="AL70" s="592"/>
      <c r="AN70" s="1442"/>
      <c r="AO70" s="1442"/>
      <c r="AP70" s="1442"/>
      <c r="AQ70" s="1442"/>
      <c r="AR70" s="1442"/>
      <c r="AS70" s="1442"/>
      <c r="AT70" s="1442"/>
      <c r="AU70" s="1442"/>
      <c r="AV70" s="1442"/>
      <c r="AW70" s="1442"/>
      <c r="AX70" s="1442"/>
      <c r="AY70" s="1442"/>
      <c r="AZ70" s="1442"/>
    </row>
    <row r="71" spans="1:52" s="34" customFormat="1" ht="20.100000000000001" customHeight="1" x14ac:dyDescent="0.2">
      <c r="A71" s="1404" t="str">
        <f>CONCATENATE('01_Carga'!$M$5,"_",$H71)</f>
        <v>FI__54</v>
      </c>
      <c r="B71" s="1405"/>
      <c r="C71" s="1460" t="str">
        <f>IF('06_PresenLista'!L71&lt;&gt;"",'06_PresenLista'!L71,"")</f>
        <v/>
      </c>
      <c r="D71" s="1461" t="str">
        <f>'06_PresenLista'!Q71</f>
        <v/>
      </c>
      <c r="E71" s="1405"/>
      <c r="F71" s="1726" t="str">
        <f>IF('07_P1_Lectura'!F72&lt;&gt;"",'07_P1_Lectura'!F72,"")</f>
        <v/>
      </c>
      <c r="G71" s="1405"/>
      <c r="H71" s="1202">
        <v>54</v>
      </c>
      <c r="I71" s="134" t="str">
        <f>IF(ISERROR(VLOOKUP($A71,Aspirantes!$A:$H,Aspirantes!$E$1,FALSE)),"",VLOOKUP($A71,Aspirantes!$A:$H,Aspirantes!$E$1,FALSE))</f>
        <v/>
      </c>
      <c r="J71" s="513" t="str">
        <f>IF(ISERROR(VLOOKUP($A71,Aspirantes!$A:$H,Aspirantes!$F$1,FALSE)),"",VLOOKUP($A71,Aspirantes!$A:$H,Aspirantes!$F$1,FALSE))</f>
        <v/>
      </c>
      <c r="K71" s="514" t="str">
        <f>IF(ISERROR(VLOOKUP($A71,Aspirantes!$A:$H,Aspirantes!$G$1,FALSE)),"",VLOOKUP($A71,Aspirantes!$A:$H,Aspirantes!$G$1,FALSE))</f>
        <v/>
      </c>
      <c r="L71" s="515" t="str">
        <f>IF(ISERROR(VLOOKUP($A71,Aspirantes!$A:$H,Aspirantes!$H$1,FALSE)),"",VLOOKUP($A71,Aspirantes!$A:$H,Aspirantes!$H$1,FALSE))</f>
        <v/>
      </c>
      <c r="M71" s="152"/>
      <c r="N71" s="593"/>
      <c r="O71" s="594"/>
      <c r="P71" s="594"/>
      <c r="Q71" s="594"/>
      <c r="R71" s="595"/>
      <c r="S71" s="151"/>
      <c r="T71" s="1271" t="str">
        <f>IF('07_P1_Lectura'!$C72="SÍ",'07_P1_Lectura'!$D72,"")</f>
        <v/>
      </c>
      <c r="U71" s="1269"/>
      <c r="V71" s="1269"/>
      <c r="W71" s="1269"/>
      <c r="X71" s="1269"/>
      <c r="Y71" s="1270"/>
      <c r="Z71" s="156"/>
      <c r="AA71" s="593"/>
      <c r="AB71" s="594"/>
      <c r="AC71" s="594"/>
      <c r="AD71" s="594"/>
      <c r="AE71" s="595"/>
      <c r="AF71" s="151"/>
      <c r="AG71" s="1271" t="str">
        <f>IF('07_P1_Lectura'!$C72="SÍ",'07_P1_Lectura'!$D72,"")</f>
        <v/>
      </c>
      <c r="AH71" s="591"/>
      <c r="AI71" s="591"/>
      <c r="AJ71" s="591"/>
      <c r="AK71" s="591"/>
      <c r="AL71" s="592"/>
      <c r="AN71" s="1442"/>
      <c r="AO71" s="1442"/>
      <c r="AP71" s="1442"/>
      <c r="AQ71" s="1442"/>
      <c r="AR71" s="1442"/>
      <c r="AS71" s="1442"/>
      <c r="AT71" s="1442"/>
      <c r="AU71" s="1442"/>
      <c r="AV71" s="1442"/>
      <c r="AW71" s="1442"/>
      <c r="AX71" s="1442"/>
      <c r="AY71" s="1442"/>
      <c r="AZ71" s="1442"/>
    </row>
    <row r="72" spans="1:52" s="34" customFormat="1" ht="20.100000000000001" customHeight="1" x14ac:dyDescent="0.2">
      <c r="A72" s="1404" t="str">
        <f>CONCATENATE('01_Carga'!$M$5,"_",$H72)</f>
        <v>FI__55</v>
      </c>
      <c r="B72" s="1405"/>
      <c r="C72" s="1460" t="str">
        <f>IF('06_PresenLista'!L72&lt;&gt;"",'06_PresenLista'!L72,"")</f>
        <v/>
      </c>
      <c r="D72" s="1461" t="str">
        <f>'06_PresenLista'!Q72</f>
        <v/>
      </c>
      <c r="E72" s="1405"/>
      <c r="F72" s="1726" t="str">
        <f>IF('07_P1_Lectura'!F73&lt;&gt;"",'07_P1_Lectura'!F73,"")</f>
        <v/>
      </c>
      <c r="G72" s="1405"/>
      <c r="H72" s="1202">
        <v>55</v>
      </c>
      <c r="I72" s="134" t="str">
        <f>IF(ISERROR(VLOOKUP($A72,Aspirantes!$A:$H,Aspirantes!$E$1,FALSE)),"",VLOOKUP($A72,Aspirantes!$A:$H,Aspirantes!$E$1,FALSE))</f>
        <v/>
      </c>
      <c r="J72" s="513" t="str">
        <f>IF(ISERROR(VLOOKUP($A72,Aspirantes!$A:$H,Aspirantes!$F$1,FALSE)),"",VLOOKUP($A72,Aspirantes!$A:$H,Aspirantes!$F$1,FALSE))</f>
        <v/>
      </c>
      <c r="K72" s="514" t="str">
        <f>IF(ISERROR(VLOOKUP($A72,Aspirantes!$A:$H,Aspirantes!$G$1,FALSE)),"",VLOOKUP($A72,Aspirantes!$A:$H,Aspirantes!$G$1,FALSE))</f>
        <v/>
      </c>
      <c r="L72" s="515" t="str">
        <f>IF(ISERROR(VLOOKUP($A72,Aspirantes!$A:$H,Aspirantes!$H$1,FALSE)),"",VLOOKUP($A72,Aspirantes!$A:$H,Aspirantes!$H$1,FALSE))</f>
        <v/>
      </c>
      <c r="M72" s="152"/>
      <c r="N72" s="593"/>
      <c r="O72" s="594"/>
      <c r="P72" s="594"/>
      <c r="Q72" s="594"/>
      <c r="R72" s="595"/>
      <c r="S72" s="151"/>
      <c r="T72" s="1271" t="str">
        <f>IF('07_P1_Lectura'!$C73="SÍ",'07_P1_Lectura'!$D73,"")</f>
        <v/>
      </c>
      <c r="U72" s="1269"/>
      <c r="V72" s="1269"/>
      <c r="W72" s="1269"/>
      <c r="X72" s="1269"/>
      <c r="Y72" s="1270"/>
      <c r="Z72" s="156"/>
      <c r="AA72" s="593"/>
      <c r="AB72" s="594"/>
      <c r="AC72" s="594"/>
      <c r="AD72" s="594"/>
      <c r="AE72" s="595"/>
      <c r="AF72" s="151"/>
      <c r="AG72" s="1271" t="str">
        <f>IF('07_P1_Lectura'!$C73="SÍ",'07_P1_Lectura'!$D73,"")</f>
        <v/>
      </c>
      <c r="AH72" s="591"/>
      <c r="AI72" s="591"/>
      <c r="AJ72" s="591"/>
      <c r="AK72" s="591"/>
      <c r="AL72" s="592"/>
      <c r="AN72" s="1442"/>
      <c r="AO72" s="1442"/>
      <c r="AP72" s="1442"/>
      <c r="AQ72" s="1442"/>
      <c r="AR72" s="1442"/>
      <c r="AS72" s="1442"/>
      <c r="AT72" s="1442"/>
      <c r="AU72" s="1442"/>
      <c r="AV72" s="1442"/>
      <c r="AW72" s="1442"/>
      <c r="AX72" s="1442"/>
      <c r="AY72" s="1442"/>
      <c r="AZ72" s="1442"/>
    </row>
    <row r="73" spans="1:52" s="34" customFormat="1" ht="20.100000000000001" customHeight="1" x14ac:dyDescent="0.2">
      <c r="A73" s="1404" t="str">
        <f>CONCATENATE('01_Carga'!$M$5,"_",$H73)</f>
        <v>FI__56</v>
      </c>
      <c r="B73" s="1405"/>
      <c r="C73" s="1460" t="str">
        <f>IF('06_PresenLista'!L73&lt;&gt;"",'06_PresenLista'!L73,"")</f>
        <v/>
      </c>
      <c r="D73" s="1461" t="str">
        <f>'06_PresenLista'!Q73</f>
        <v/>
      </c>
      <c r="E73" s="1405"/>
      <c r="F73" s="1726" t="str">
        <f>IF('07_P1_Lectura'!F74&lt;&gt;"",'07_P1_Lectura'!F74,"")</f>
        <v/>
      </c>
      <c r="G73" s="1405"/>
      <c r="H73" s="1202">
        <v>56</v>
      </c>
      <c r="I73" s="134" t="str">
        <f>IF(ISERROR(VLOOKUP($A73,Aspirantes!$A:$H,Aspirantes!$E$1,FALSE)),"",VLOOKUP($A73,Aspirantes!$A:$H,Aspirantes!$E$1,FALSE))</f>
        <v/>
      </c>
      <c r="J73" s="513" t="str">
        <f>IF(ISERROR(VLOOKUP($A73,Aspirantes!$A:$H,Aspirantes!$F$1,FALSE)),"",VLOOKUP($A73,Aspirantes!$A:$H,Aspirantes!$F$1,FALSE))</f>
        <v/>
      </c>
      <c r="K73" s="514" t="str">
        <f>IF(ISERROR(VLOOKUP($A73,Aspirantes!$A:$H,Aspirantes!$G$1,FALSE)),"",VLOOKUP($A73,Aspirantes!$A:$H,Aspirantes!$G$1,FALSE))</f>
        <v/>
      </c>
      <c r="L73" s="515" t="str">
        <f>IF(ISERROR(VLOOKUP($A73,Aspirantes!$A:$H,Aspirantes!$H$1,FALSE)),"",VLOOKUP($A73,Aspirantes!$A:$H,Aspirantes!$H$1,FALSE))</f>
        <v/>
      </c>
      <c r="M73" s="152"/>
      <c r="N73" s="593"/>
      <c r="O73" s="594"/>
      <c r="P73" s="594"/>
      <c r="Q73" s="594"/>
      <c r="R73" s="595"/>
      <c r="S73" s="151"/>
      <c r="T73" s="1271" t="str">
        <f>IF('07_P1_Lectura'!$C74="SÍ",'07_P1_Lectura'!$D74,"")</f>
        <v/>
      </c>
      <c r="U73" s="1269"/>
      <c r="V73" s="1269"/>
      <c r="W73" s="1269"/>
      <c r="X73" s="1269"/>
      <c r="Y73" s="1270"/>
      <c r="Z73" s="156"/>
      <c r="AA73" s="593"/>
      <c r="AB73" s="594"/>
      <c r="AC73" s="594"/>
      <c r="AD73" s="594"/>
      <c r="AE73" s="595"/>
      <c r="AF73" s="151"/>
      <c r="AG73" s="1271" t="str">
        <f>IF('07_P1_Lectura'!$C74="SÍ",'07_P1_Lectura'!$D74,"")</f>
        <v/>
      </c>
      <c r="AH73" s="591"/>
      <c r="AI73" s="591"/>
      <c r="AJ73" s="591"/>
      <c r="AK73" s="591"/>
      <c r="AL73" s="592"/>
      <c r="AN73" s="1442"/>
      <c r="AO73" s="1442"/>
      <c r="AP73" s="1442"/>
      <c r="AQ73" s="1442"/>
      <c r="AR73" s="1442"/>
      <c r="AS73" s="1442"/>
      <c r="AT73" s="1442"/>
      <c r="AU73" s="1442"/>
      <c r="AV73" s="1442"/>
      <c r="AW73" s="1442"/>
      <c r="AX73" s="1442"/>
      <c r="AY73" s="1442"/>
      <c r="AZ73" s="1442"/>
    </row>
    <row r="74" spans="1:52" s="34" customFormat="1" ht="20.100000000000001" customHeight="1" x14ac:dyDescent="0.2">
      <c r="A74" s="1404" t="str">
        <f>CONCATENATE('01_Carga'!$M$5,"_",$H74)</f>
        <v>FI__57</v>
      </c>
      <c r="B74" s="1405"/>
      <c r="C74" s="1460" t="str">
        <f>IF('06_PresenLista'!L74&lt;&gt;"",'06_PresenLista'!L74,"")</f>
        <v/>
      </c>
      <c r="D74" s="1461" t="str">
        <f>'06_PresenLista'!Q74</f>
        <v/>
      </c>
      <c r="E74" s="1405"/>
      <c r="F74" s="1726" t="str">
        <f>IF('07_P1_Lectura'!F75&lt;&gt;"",'07_P1_Lectura'!F75,"")</f>
        <v/>
      </c>
      <c r="G74" s="1405"/>
      <c r="H74" s="1202">
        <v>57</v>
      </c>
      <c r="I74" s="134" t="str">
        <f>IF(ISERROR(VLOOKUP($A74,Aspirantes!$A:$H,Aspirantes!$E$1,FALSE)),"",VLOOKUP($A74,Aspirantes!$A:$H,Aspirantes!$E$1,FALSE))</f>
        <v/>
      </c>
      <c r="J74" s="513" t="str">
        <f>IF(ISERROR(VLOOKUP($A74,Aspirantes!$A:$H,Aspirantes!$F$1,FALSE)),"",VLOOKUP($A74,Aspirantes!$A:$H,Aspirantes!$F$1,FALSE))</f>
        <v/>
      </c>
      <c r="K74" s="514" t="str">
        <f>IF(ISERROR(VLOOKUP($A74,Aspirantes!$A:$H,Aspirantes!$G$1,FALSE)),"",VLOOKUP($A74,Aspirantes!$A:$H,Aspirantes!$G$1,FALSE))</f>
        <v/>
      </c>
      <c r="L74" s="515" t="str">
        <f>IF(ISERROR(VLOOKUP($A74,Aspirantes!$A:$H,Aspirantes!$H$1,FALSE)),"",VLOOKUP($A74,Aspirantes!$A:$H,Aspirantes!$H$1,FALSE))</f>
        <v/>
      </c>
      <c r="M74" s="152"/>
      <c r="N74" s="593"/>
      <c r="O74" s="594"/>
      <c r="P74" s="594"/>
      <c r="Q74" s="594"/>
      <c r="R74" s="595"/>
      <c r="S74" s="151"/>
      <c r="T74" s="1271" t="str">
        <f>IF('07_P1_Lectura'!$C75="SÍ",'07_P1_Lectura'!$D75,"")</f>
        <v/>
      </c>
      <c r="U74" s="1269"/>
      <c r="V74" s="1269"/>
      <c r="W74" s="1269"/>
      <c r="X74" s="1269"/>
      <c r="Y74" s="1270"/>
      <c r="Z74" s="156"/>
      <c r="AA74" s="593"/>
      <c r="AB74" s="594"/>
      <c r="AC74" s="594"/>
      <c r="AD74" s="594"/>
      <c r="AE74" s="595"/>
      <c r="AF74" s="151"/>
      <c r="AG74" s="1271" t="str">
        <f>IF('07_P1_Lectura'!$C75="SÍ",'07_P1_Lectura'!$D75,"")</f>
        <v/>
      </c>
      <c r="AH74" s="591"/>
      <c r="AI74" s="591"/>
      <c r="AJ74" s="591"/>
      <c r="AK74" s="591"/>
      <c r="AL74" s="592"/>
      <c r="AN74" s="1442"/>
      <c r="AO74" s="1442"/>
      <c r="AP74" s="1442"/>
      <c r="AQ74" s="1442"/>
      <c r="AR74" s="1442"/>
      <c r="AS74" s="1442"/>
      <c r="AT74" s="1442"/>
      <c r="AU74" s="1442"/>
      <c r="AV74" s="1442"/>
      <c r="AW74" s="1442"/>
      <c r="AX74" s="1442"/>
      <c r="AY74" s="1442"/>
      <c r="AZ74" s="1442"/>
    </row>
    <row r="75" spans="1:52" s="34" customFormat="1" ht="20.100000000000001" customHeight="1" x14ac:dyDescent="0.2">
      <c r="A75" s="1404" t="str">
        <f>CONCATENATE('01_Carga'!$M$5,"_",$H75)</f>
        <v>FI__58</v>
      </c>
      <c r="B75" s="1405"/>
      <c r="C75" s="1460" t="str">
        <f>IF('06_PresenLista'!L75&lt;&gt;"",'06_PresenLista'!L75,"")</f>
        <v/>
      </c>
      <c r="D75" s="1461" t="str">
        <f>'06_PresenLista'!Q75</f>
        <v/>
      </c>
      <c r="E75" s="1405"/>
      <c r="F75" s="1726" t="str">
        <f>IF('07_P1_Lectura'!F76&lt;&gt;"",'07_P1_Lectura'!F76,"")</f>
        <v/>
      </c>
      <c r="G75" s="1405"/>
      <c r="H75" s="1202">
        <v>58</v>
      </c>
      <c r="I75" s="134" t="str">
        <f>IF(ISERROR(VLOOKUP($A75,Aspirantes!$A:$H,Aspirantes!$E$1,FALSE)),"",VLOOKUP($A75,Aspirantes!$A:$H,Aspirantes!$E$1,FALSE))</f>
        <v/>
      </c>
      <c r="J75" s="513" t="str">
        <f>IF(ISERROR(VLOOKUP($A75,Aspirantes!$A:$H,Aspirantes!$F$1,FALSE)),"",VLOOKUP($A75,Aspirantes!$A:$H,Aspirantes!$F$1,FALSE))</f>
        <v/>
      </c>
      <c r="K75" s="514" t="str">
        <f>IF(ISERROR(VLOOKUP($A75,Aspirantes!$A:$H,Aspirantes!$G$1,FALSE)),"",VLOOKUP($A75,Aspirantes!$A:$H,Aspirantes!$G$1,FALSE))</f>
        <v/>
      </c>
      <c r="L75" s="515" t="str">
        <f>IF(ISERROR(VLOOKUP($A75,Aspirantes!$A:$H,Aspirantes!$H$1,FALSE)),"",VLOOKUP($A75,Aspirantes!$A:$H,Aspirantes!$H$1,FALSE))</f>
        <v/>
      </c>
      <c r="M75" s="152"/>
      <c r="N75" s="593"/>
      <c r="O75" s="594"/>
      <c r="P75" s="594"/>
      <c r="Q75" s="594"/>
      <c r="R75" s="595"/>
      <c r="S75" s="151"/>
      <c r="T75" s="1271" t="str">
        <f>IF('07_P1_Lectura'!$C76="SÍ",'07_P1_Lectura'!$D76,"")</f>
        <v/>
      </c>
      <c r="U75" s="1269"/>
      <c r="V75" s="1269"/>
      <c r="W75" s="1269"/>
      <c r="X75" s="1269"/>
      <c r="Y75" s="1270"/>
      <c r="Z75" s="156"/>
      <c r="AA75" s="593"/>
      <c r="AB75" s="594"/>
      <c r="AC75" s="594"/>
      <c r="AD75" s="594"/>
      <c r="AE75" s="595"/>
      <c r="AF75" s="151"/>
      <c r="AG75" s="1271" t="str">
        <f>IF('07_P1_Lectura'!$C76="SÍ",'07_P1_Lectura'!$D76,"")</f>
        <v/>
      </c>
      <c r="AH75" s="591"/>
      <c r="AI75" s="591"/>
      <c r="AJ75" s="591"/>
      <c r="AK75" s="591"/>
      <c r="AL75" s="592"/>
      <c r="AN75" s="1442"/>
      <c r="AO75" s="1442"/>
      <c r="AP75" s="1442"/>
      <c r="AQ75" s="1442"/>
      <c r="AR75" s="1442"/>
      <c r="AS75" s="1442"/>
      <c r="AT75" s="1442"/>
      <c r="AU75" s="1442"/>
      <c r="AV75" s="1442"/>
      <c r="AW75" s="1442"/>
      <c r="AX75" s="1442"/>
      <c r="AY75" s="1442"/>
      <c r="AZ75" s="1442"/>
    </row>
    <row r="76" spans="1:52" s="34" customFormat="1" ht="20.100000000000001" customHeight="1" x14ac:dyDescent="0.2">
      <c r="A76" s="1404" t="str">
        <f>CONCATENATE('01_Carga'!$M$5,"_",$H76)</f>
        <v>FI__59</v>
      </c>
      <c r="B76" s="1405"/>
      <c r="C76" s="1460" t="str">
        <f>IF('06_PresenLista'!L76&lt;&gt;"",'06_PresenLista'!L76,"")</f>
        <v/>
      </c>
      <c r="D76" s="1461" t="str">
        <f>'06_PresenLista'!Q76</f>
        <v/>
      </c>
      <c r="E76" s="1405"/>
      <c r="F76" s="1726" t="str">
        <f>IF('07_P1_Lectura'!F77&lt;&gt;"",'07_P1_Lectura'!F77,"")</f>
        <v/>
      </c>
      <c r="G76" s="1405"/>
      <c r="H76" s="1202">
        <v>59</v>
      </c>
      <c r="I76" s="134" t="str">
        <f>IF(ISERROR(VLOOKUP($A76,Aspirantes!$A:$H,Aspirantes!$E$1,FALSE)),"",VLOOKUP($A76,Aspirantes!$A:$H,Aspirantes!$E$1,FALSE))</f>
        <v/>
      </c>
      <c r="J76" s="513" t="str">
        <f>IF(ISERROR(VLOOKUP($A76,Aspirantes!$A:$H,Aspirantes!$F$1,FALSE)),"",VLOOKUP($A76,Aspirantes!$A:$H,Aspirantes!$F$1,FALSE))</f>
        <v/>
      </c>
      <c r="K76" s="514" t="str">
        <f>IF(ISERROR(VLOOKUP($A76,Aspirantes!$A:$H,Aspirantes!$G$1,FALSE)),"",VLOOKUP($A76,Aspirantes!$A:$H,Aspirantes!$G$1,FALSE))</f>
        <v/>
      </c>
      <c r="L76" s="515" t="str">
        <f>IF(ISERROR(VLOOKUP($A76,Aspirantes!$A:$H,Aspirantes!$H$1,FALSE)),"",VLOOKUP($A76,Aspirantes!$A:$H,Aspirantes!$H$1,FALSE))</f>
        <v/>
      </c>
      <c r="M76" s="152"/>
      <c r="N76" s="593"/>
      <c r="O76" s="594"/>
      <c r="P76" s="594"/>
      <c r="Q76" s="594"/>
      <c r="R76" s="595"/>
      <c r="S76" s="151"/>
      <c r="T76" s="1271" t="str">
        <f>IF('07_P1_Lectura'!$C77="SÍ",'07_P1_Lectura'!$D77,"")</f>
        <v/>
      </c>
      <c r="U76" s="1269"/>
      <c r="V76" s="1269"/>
      <c r="W76" s="1269"/>
      <c r="X76" s="1269"/>
      <c r="Y76" s="1270"/>
      <c r="Z76" s="156"/>
      <c r="AA76" s="593"/>
      <c r="AB76" s="594"/>
      <c r="AC76" s="594"/>
      <c r="AD76" s="594"/>
      <c r="AE76" s="595"/>
      <c r="AF76" s="151"/>
      <c r="AG76" s="1271" t="str">
        <f>IF('07_P1_Lectura'!$C77="SÍ",'07_P1_Lectura'!$D77,"")</f>
        <v/>
      </c>
      <c r="AH76" s="591"/>
      <c r="AI76" s="591"/>
      <c r="AJ76" s="591"/>
      <c r="AK76" s="591"/>
      <c r="AL76" s="592"/>
      <c r="AN76" s="1442"/>
      <c r="AO76" s="1442"/>
      <c r="AP76" s="1442"/>
      <c r="AQ76" s="1442"/>
      <c r="AR76" s="1442"/>
      <c r="AS76" s="1442"/>
      <c r="AT76" s="1442"/>
      <c r="AU76" s="1442"/>
      <c r="AV76" s="1442"/>
      <c r="AW76" s="1442"/>
      <c r="AX76" s="1442"/>
      <c r="AY76" s="1442"/>
      <c r="AZ76" s="1442"/>
    </row>
    <row r="77" spans="1:52" s="34" customFormat="1" ht="20.100000000000001" customHeight="1" x14ac:dyDescent="0.2">
      <c r="A77" s="1404" t="str">
        <f>CONCATENATE('01_Carga'!$M$5,"_",$H77)</f>
        <v>FI__60</v>
      </c>
      <c r="B77" s="1405"/>
      <c r="C77" s="1460" t="str">
        <f>IF('06_PresenLista'!L77&lt;&gt;"",'06_PresenLista'!L77,"")</f>
        <v/>
      </c>
      <c r="D77" s="1461" t="str">
        <f>'06_PresenLista'!Q77</f>
        <v/>
      </c>
      <c r="E77" s="1405"/>
      <c r="F77" s="1726" t="str">
        <f>IF('07_P1_Lectura'!F78&lt;&gt;"",'07_P1_Lectura'!F78,"")</f>
        <v/>
      </c>
      <c r="G77" s="1405"/>
      <c r="H77" s="1202">
        <v>60</v>
      </c>
      <c r="I77" s="134" t="str">
        <f>IF(ISERROR(VLOOKUP($A77,Aspirantes!$A:$H,Aspirantes!$E$1,FALSE)),"",VLOOKUP($A77,Aspirantes!$A:$H,Aspirantes!$E$1,FALSE))</f>
        <v/>
      </c>
      <c r="J77" s="513" t="str">
        <f>IF(ISERROR(VLOOKUP($A77,Aspirantes!$A:$H,Aspirantes!$F$1,FALSE)),"",VLOOKUP($A77,Aspirantes!$A:$H,Aspirantes!$F$1,FALSE))</f>
        <v/>
      </c>
      <c r="K77" s="514" t="str">
        <f>IF(ISERROR(VLOOKUP($A77,Aspirantes!$A:$H,Aspirantes!$G$1,FALSE)),"",VLOOKUP($A77,Aspirantes!$A:$H,Aspirantes!$G$1,FALSE))</f>
        <v/>
      </c>
      <c r="L77" s="515" t="str">
        <f>IF(ISERROR(VLOOKUP($A77,Aspirantes!$A:$H,Aspirantes!$H$1,FALSE)),"",VLOOKUP($A77,Aspirantes!$A:$H,Aspirantes!$H$1,FALSE))</f>
        <v/>
      </c>
      <c r="M77" s="152"/>
      <c r="N77" s="593"/>
      <c r="O77" s="594"/>
      <c r="P77" s="594"/>
      <c r="Q77" s="594"/>
      <c r="R77" s="595"/>
      <c r="S77" s="151"/>
      <c r="T77" s="1271" t="str">
        <f>IF('07_P1_Lectura'!$C78="SÍ",'07_P1_Lectura'!$D78,"")</f>
        <v/>
      </c>
      <c r="U77" s="1269"/>
      <c r="V77" s="1269"/>
      <c r="W77" s="1269"/>
      <c r="X77" s="1269"/>
      <c r="Y77" s="1270"/>
      <c r="Z77" s="156"/>
      <c r="AA77" s="593"/>
      <c r="AB77" s="594"/>
      <c r="AC77" s="594"/>
      <c r="AD77" s="594"/>
      <c r="AE77" s="595"/>
      <c r="AF77" s="151"/>
      <c r="AG77" s="1271" t="str">
        <f>IF('07_P1_Lectura'!$C78="SÍ",'07_P1_Lectura'!$D78,"")</f>
        <v/>
      </c>
      <c r="AH77" s="591"/>
      <c r="AI77" s="591"/>
      <c r="AJ77" s="591"/>
      <c r="AK77" s="591"/>
      <c r="AL77" s="592"/>
      <c r="AN77" s="1442"/>
      <c r="AO77" s="1442"/>
      <c r="AP77" s="1442"/>
      <c r="AQ77" s="1442"/>
      <c r="AR77" s="1442"/>
      <c r="AS77" s="1442"/>
      <c r="AT77" s="1442"/>
      <c r="AU77" s="1442"/>
      <c r="AV77" s="1442"/>
      <c r="AW77" s="1442"/>
      <c r="AX77" s="1442"/>
      <c r="AY77" s="1442"/>
      <c r="AZ77" s="1442"/>
    </row>
    <row r="78" spans="1:52" s="34" customFormat="1" ht="20.100000000000001" customHeight="1" x14ac:dyDescent="0.2">
      <c r="A78" s="1404" t="str">
        <f>CONCATENATE('01_Carga'!$M$5,"_",$H78)</f>
        <v>FI__61</v>
      </c>
      <c r="B78" s="1405"/>
      <c r="C78" s="1460" t="str">
        <f>IF('06_PresenLista'!L78&lt;&gt;"",'06_PresenLista'!L78,"")</f>
        <v/>
      </c>
      <c r="D78" s="1461" t="str">
        <f>'06_PresenLista'!Q78</f>
        <v/>
      </c>
      <c r="E78" s="1405"/>
      <c r="F78" s="1726" t="str">
        <f>IF('07_P1_Lectura'!F79&lt;&gt;"",'07_P1_Lectura'!F79,"")</f>
        <v/>
      </c>
      <c r="G78" s="1405"/>
      <c r="H78" s="1202">
        <v>61</v>
      </c>
      <c r="I78" s="134" t="str">
        <f>IF(ISERROR(VLOOKUP($A78,Aspirantes!$A:$H,Aspirantes!$E$1,FALSE)),"",VLOOKUP($A78,Aspirantes!$A:$H,Aspirantes!$E$1,FALSE))</f>
        <v/>
      </c>
      <c r="J78" s="513" t="str">
        <f>IF(ISERROR(VLOOKUP($A78,Aspirantes!$A:$H,Aspirantes!$F$1,FALSE)),"",VLOOKUP($A78,Aspirantes!$A:$H,Aspirantes!$F$1,FALSE))</f>
        <v/>
      </c>
      <c r="K78" s="514" t="str">
        <f>IF(ISERROR(VLOOKUP($A78,Aspirantes!$A:$H,Aspirantes!$G$1,FALSE)),"",VLOOKUP($A78,Aspirantes!$A:$H,Aspirantes!$G$1,FALSE))</f>
        <v/>
      </c>
      <c r="L78" s="515" t="str">
        <f>IF(ISERROR(VLOOKUP($A78,Aspirantes!$A:$H,Aspirantes!$H$1,FALSE)),"",VLOOKUP($A78,Aspirantes!$A:$H,Aspirantes!$H$1,FALSE))</f>
        <v/>
      </c>
      <c r="M78" s="152"/>
      <c r="N78" s="593"/>
      <c r="O78" s="594"/>
      <c r="P78" s="594"/>
      <c r="Q78" s="594"/>
      <c r="R78" s="595"/>
      <c r="S78" s="151"/>
      <c r="T78" s="1271" t="str">
        <f>IF('07_P1_Lectura'!$C79="SÍ",'07_P1_Lectura'!$D79,"")</f>
        <v/>
      </c>
      <c r="U78" s="1269"/>
      <c r="V78" s="1269"/>
      <c r="W78" s="1269"/>
      <c r="X78" s="1269"/>
      <c r="Y78" s="1270"/>
      <c r="Z78" s="156"/>
      <c r="AA78" s="593"/>
      <c r="AB78" s="594"/>
      <c r="AC78" s="594"/>
      <c r="AD78" s="594"/>
      <c r="AE78" s="595"/>
      <c r="AF78" s="151"/>
      <c r="AG78" s="1271" t="str">
        <f>IF('07_P1_Lectura'!$C79="SÍ",'07_P1_Lectura'!$D79,"")</f>
        <v/>
      </c>
      <c r="AH78" s="591"/>
      <c r="AI78" s="591"/>
      <c r="AJ78" s="591"/>
      <c r="AK78" s="591"/>
      <c r="AL78" s="592"/>
      <c r="AN78" s="1442"/>
      <c r="AO78" s="1442"/>
      <c r="AP78" s="1442"/>
      <c r="AQ78" s="1442"/>
      <c r="AR78" s="1442"/>
      <c r="AS78" s="1442"/>
      <c r="AT78" s="1442"/>
      <c r="AU78" s="1442"/>
      <c r="AV78" s="1442"/>
      <c r="AW78" s="1442"/>
      <c r="AX78" s="1442"/>
      <c r="AY78" s="1442"/>
      <c r="AZ78" s="1442"/>
    </row>
    <row r="79" spans="1:52" s="34" customFormat="1" ht="20.100000000000001" customHeight="1" x14ac:dyDescent="0.2">
      <c r="A79" s="1404" t="str">
        <f>CONCATENATE('01_Carga'!$M$5,"_",$H79)</f>
        <v>FI__62</v>
      </c>
      <c r="B79" s="1405"/>
      <c r="C79" s="1460" t="str">
        <f>IF('06_PresenLista'!L79&lt;&gt;"",'06_PresenLista'!L79,"")</f>
        <v/>
      </c>
      <c r="D79" s="1461" t="str">
        <f>'06_PresenLista'!Q79</f>
        <v/>
      </c>
      <c r="E79" s="1405"/>
      <c r="F79" s="1726" t="str">
        <f>IF('07_P1_Lectura'!F80&lt;&gt;"",'07_P1_Lectura'!F80,"")</f>
        <v/>
      </c>
      <c r="G79" s="1405"/>
      <c r="H79" s="1202">
        <v>62</v>
      </c>
      <c r="I79" s="134" t="str">
        <f>IF(ISERROR(VLOOKUP($A79,Aspirantes!$A:$H,Aspirantes!$E$1,FALSE)),"",VLOOKUP($A79,Aspirantes!$A:$H,Aspirantes!$E$1,FALSE))</f>
        <v/>
      </c>
      <c r="J79" s="513" t="str">
        <f>IF(ISERROR(VLOOKUP($A79,Aspirantes!$A:$H,Aspirantes!$F$1,FALSE)),"",VLOOKUP($A79,Aspirantes!$A:$H,Aspirantes!$F$1,FALSE))</f>
        <v/>
      </c>
      <c r="K79" s="514" t="str">
        <f>IF(ISERROR(VLOOKUP($A79,Aspirantes!$A:$H,Aspirantes!$G$1,FALSE)),"",VLOOKUP($A79,Aspirantes!$A:$H,Aspirantes!$G$1,FALSE))</f>
        <v/>
      </c>
      <c r="L79" s="515" t="str">
        <f>IF(ISERROR(VLOOKUP($A79,Aspirantes!$A:$H,Aspirantes!$H$1,FALSE)),"",VLOOKUP($A79,Aspirantes!$A:$H,Aspirantes!$H$1,FALSE))</f>
        <v/>
      </c>
      <c r="M79" s="152"/>
      <c r="N79" s="593"/>
      <c r="O79" s="594"/>
      <c r="P79" s="594"/>
      <c r="Q79" s="594"/>
      <c r="R79" s="595"/>
      <c r="S79" s="151"/>
      <c r="T79" s="1271" t="str">
        <f>IF('07_P1_Lectura'!$C80="SÍ",'07_P1_Lectura'!$D80,"")</f>
        <v/>
      </c>
      <c r="U79" s="1269"/>
      <c r="V79" s="1269"/>
      <c r="W79" s="1269"/>
      <c r="X79" s="1269"/>
      <c r="Y79" s="1270"/>
      <c r="Z79" s="156"/>
      <c r="AA79" s="593"/>
      <c r="AB79" s="594"/>
      <c r="AC79" s="594"/>
      <c r="AD79" s="594"/>
      <c r="AE79" s="595"/>
      <c r="AF79" s="151"/>
      <c r="AG79" s="1271" t="str">
        <f>IF('07_P1_Lectura'!$C80="SÍ",'07_P1_Lectura'!$D80,"")</f>
        <v/>
      </c>
      <c r="AH79" s="591"/>
      <c r="AI79" s="591"/>
      <c r="AJ79" s="591"/>
      <c r="AK79" s="591"/>
      <c r="AL79" s="592"/>
      <c r="AN79" s="1442"/>
      <c r="AO79" s="1442"/>
      <c r="AP79" s="1442"/>
      <c r="AQ79" s="1442"/>
      <c r="AR79" s="1442"/>
      <c r="AS79" s="1442"/>
      <c r="AT79" s="1442"/>
      <c r="AU79" s="1442"/>
      <c r="AV79" s="1442"/>
      <c r="AW79" s="1442"/>
      <c r="AX79" s="1442"/>
      <c r="AY79" s="1442"/>
      <c r="AZ79" s="1442"/>
    </row>
    <row r="80" spans="1:52" s="34" customFormat="1" ht="20.100000000000001" customHeight="1" x14ac:dyDescent="0.2">
      <c r="A80" s="1404" t="str">
        <f>CONCATENATE('01_Carga'!$M$5,"_",$H80)</f>
        <v>FI__63</v>
      </c>
      <c r="B80" s="1405"/>
      <c r="C80" s="1460" t="str">
        <f>IF('06_PresenLista'!L80&lt;&gt;"",'06_PresenLista'!L80,"")</f>
        <v/>
      </c>
      <c r="D80" s="1461" t="str">
        <f>'06_PresenLista'!Q80</f>
        <v/>
      </c>
      <c r="E80" s="1405"/>
      <c r="F80" s="1726" t="str">
        <f>IF('07_P1_Lectura'!F81&lt;&gt;"",'07_P1_Lectura'!F81,"")</f>
        <v/>
      </c>
      <c r="G80" s="1405"/>
      <c r="H80" s="1202">
        <v>63</v>
      </c>
      <c r="I80" s="134" t="str">
        <f>IF(ISERROR(VLOOKUP($A80,Aspirantes!$A:$H,Aspirantes!$E$1,FALSE)),"",VLOOKUP($A80,Aspirantes!$A:$H,Aspirantes!$E$1,FALSE))</f>
        <v/>
      </c>
      <c r="J80" s="513" t="str">
        <f>IF(ISERROR(VLOOKUP($A80,Aspirantes!$A:$H,Aspirantes!$F$1,FALSE)),"",VLOOKUP($A80,Aspirantes!$A:$H,Aspirantes!$F$1,FALSE))</f>
        <v/>
      </c>
      <c r="K80" s="514" t="str">
        <f>IF(ISERROR(VLOOKUP($A80,Aspirantes!$A:$H,Aspirantes!$G$1,FALSE)),"",VLOOKUP($A80,Aspirantes!$A:$H,Aspirantes!$G$1,FALSE))</f>
        <v/>
      </c>
      <c r="L80" s="515" t="str">
        <f>IF(ISERROR(VLOOKUP($A80,Aspirantes!$A:$H,Aspirantes!$H$1,FALSE)),"",VLOOKUP($A80,Aspirantes!$A:$H,Aspirantes!$H$1,FALSE))</f>
        <v/>
      </c>
      <c r="M80" s="152"/>
      <c r="N80" s="593"/>
      <c r="O80" s="594"/>
      <c r="P80" s="594"/>
      <c r="Q80" s="594"/>
      <c r="R80" s="595"/>
      <c r="S80" s="151"/>
      <c r="T80" s="1271" t="str">
        <f>IF('07_P1_Lectura'!$C81="SÍ",'07_P1_Lectura'!$D81,"")</f>
        <v/>
      </c>
      <c r="U80" s="1269"/>
      <c r="V80" s="1269"/>
      <c r="W80" s="1269"/>
      <c r="X80" s="1269"/>
      <c r="Y80" s="1270"/>
      <c r="Z80" s="156"/>
      <c r="AA80" s="593"/>
      <c r="AB80" s="594"/>
      <c r="AC80" s="594"/>
      <c r="AD80" s="594"/>
      <c r="AE80" s="595"/>
      <c r="AF80" s="151"/>
      <c r="AG80" s="1271" t="str">
        <f>IF('07_P1_Lectura'!$C81="SÍ",'07_P1_Lectura'!$D81,"")</f>
        <v/>
      </c>
      <c r="AH80" s="591"/>
      <c r="AI80" s="591"/>
      <c r="AJ80" s="591"/>
      <c r="AK80" s="591"/>
      <c r="AL80" s="592"/>
      <c r="AN80" s="1442"/>
      <c r="AO80" s="1442"/>
      <c r="AP80" s="1442"/>
      <c r="AQ80" s="1442"/>
      <c r="AR80" s="1442"/>
      <c r="AS80" s="1442"/>
      <c r="AT80" s="1442"/>
      <c r="AU80" s="1442"/>
      <c r="AV80" s="1442"/>
      <c r="AW80" s="1442"/>
      <c r="AX80" s="1442"/>
      <c r="AY80" s="1442"/>
      <c r="AZ80" s="1442"/>
    </row>
    <row r="81" spans="1:52" s="34" customFormat="1" ht="20.100000000000001" customHeight="1" x14ac:dyDescent="0.2">
      <c r="A81" s="1404" t="str">
        <f>CONCATENATE('01_Carga'!$M$5,"_",$H81)</f>
        <v>FI__64</v>
      </c>
      <c r="B81" s="1405"/>
      <c r="C81" s="1460" t="str">
        <f>IF('06_PresenLista'!L81&lt;&gt;"",'06_PresenLista'!L81,"")</f>
        <v/>
      </c>
      <c r="D81" s="1461" t="str">
        <f>'06_PresenLista'!Q81</f>
        <v/>
      </c>
      <c r="E81" s="1405"/>
      <c r="F81" s="1726" t="str">
        <f>IF('07_P1_Lectura'!F82&lt;&gt;"",'07_P1_Lectura'!F82,"")</f>
        <v/>
      </c>
      <c r="G81" s="1405"/>
      <c r="H81" s="1202">
        <v>64</v>
      </c>
      <c r="I81" s="134" t="str">
        <f>IF(ISERROR(VLOOKUP($A81,Aspirantes!$A:$H,Aspirantes!$E$1,FALSE)),"",VLOOKUP($A81,Aspirantes!$A:$H,Aspirantes!$E$1,FALSE))</f>
        <v/>
      </c>
      <c r="J81" s="513" t="str">
        <f>IF(ISERROR(VLOOKUP($A81,Aspirantes!$A:$H,Aspirantes!$F$1,FALSE)),"",VLOOKUP($A81,Aspirantes!$A:$H,Aspirantes!$F$1,FALSE))</f>
        <v/>
      </c>
      <c r="K81" s="514" t="str">
        <f>IF(ISERROR(VLOOKUP($A81,Aspirantes!$A:$H,Aspirantes!$G$1,FALSE)),"",VLOOKUP($A81,Aspirantes!$A:$H,Aspirantes!$G$1,FALSE))</f>
        <v/>
      </c>
      <c r="L81" s="515" t="str">
        <f>IF(ISERROR(VLOOKUP($A81,Aspirantes!$A:$H,Aspirantes!$H$1,FALSE)),"",VLOOKUP($A81,Aspirantes!$A:$H,Aspirantes!$H$1,FALSE))</f>
        <v/>
      </c>
      <c r="M81" s="152"/>
      <c r="N81" s="593"/>
      <c r="O81" s="594"/>
      <c r="P81" s="594"/>
      <c r="Q81" s="594"/>
      <c r="R81" s="595"/>
      <c r="S81" s="151"/>
      <c r="T81" s="1271" t="str">
        <f>IF('07_P1_Lectura'!$C82="SÍ",'07_P1_Lectura'!$D82,"")</f>
        <v/>
      </c>
      <c r="U81" s="1269"/>
      <c r="V81" s="1269"/>
      <c r="W81" s="1269"/>
      <c r="X81" s="1269"/>
      <c r="Y81" s="1270"/>
      <c r="Z81" s="156"/>
      <c r="AA81" s="593"/>
      <c r="AB81" s="594"/>
      <c r="AC81" s="594"/>
      <c r="AD81" s="594"/>
      <c r="AE81" s="595"/>
      <c r="AF81" s="151"/>
      <c r="AG81" s="1271" t="str">
        <f>IF('07_P1_Lectura'!$C82="SÍ",'07_P1_Lectura'!$D82,"")</f>
        <v/>
      </c>
      <c r="AH81" s="591"/>
      <c r="AI81" s="591"/>
      <c r="AJ81" s="591"/>
      <c r="AK81" s="591"/>
      <c r="AL81" s="592"/>
      <c r="AN81" s="1442"/>
      <c r="AO81" s="1442"/>
      <c r="AP81" s="1442"/>
      <c r="AQ81" s="1442"/>
      <c r="AR81" s="1442"/>
      <c r="AS81" s="1442"/>
      <c r="AT81" s="1442"/>
      <c r="AU81" s="1442"/>
      <c r="AV81" s="1442"/>
      <c r="AW81" s="1442"/>
      <c r="AX81" s="1442"/>
      <c r="AY81" s="1442"/>
      <c r="AZ81" s="1442"/>
    </row>
    <row r="82" spans="1:52" s="34" customFormat="1" ht="20.100000000000001" customHeight="1" x14ac:dyDescent="0.2">
      <c r="A82" s="1404" t="str">
        <f>CONCATENATE('01_Carga'!$M$5,"_",$H82)</f>
        <v>FI__65</v>
      </c>
      <c r="B82" s="1405"/>
      <c r="C82" s="1460" t="str">
        <f>IF('06_PresenLista'!L82&lt;&gt;"",'06_PresenLista'!L82,"")</f>
        <v/>
      </c>
      <c r="D82" s="1461" t="str">
        <f>'06_PresenLista'!Q82</f>
        <v/>
      </c>
      <c r="E82" s="1405"/>
      <c r="F82" s="1726" t="str">
        <f>IF('07_P1_Lectura'!F83&lt;&gt;"",'07_P1_Lectura'!F83,"")</f>
        <v/>
      </c>
      <c r="G82" s="1405"/>
      <c r="H82" s="1202">
        <v>65</v>
      </c>
      <c r="I82" s="134" t="str">
        <f>IF(ISERROR(VLOOKUP($A82,Aspirantes!$A:$H,Aspirantes!$E$1,FALSE)),"",VLOOKUP($A82,Aspirantes!$A:$H,Aspirantes!$E$1,FALSE))</f>
        <v/>
      </c>
      <c r="J82" s="513" t="str">
        <f>IF(ISERROR(VLOOKUP($A82,Aspirantes!$A:$H,Aspirantes!$F$1,FALSE)),"",VLOOKUP($A82,Aspirantes!$A:$H,Aspirantes!$F$1,FALSE))</f>
        <v/>
      </c>
      <c r="K82" s="514" t="str">
        <f>IF(ISERROR(VLOOKUP($A82,Aspirantes!$A:$H,Aspirantes!$G$1,FALSE)),"",VLOOKUP($A82,Aspirantes!$A:$H,Aspirantes!$G$1,FALSE))</f>
        <v/>
      </c>
      <c r="L82" s="515" t="str">
        <f>IF(ISERROR(VLOOKUP($A82,Aspirantes!$A:$H,Aspirantes!$H$1,FALSE)),"",VLOOKUP($A82,Aspirantes!$A:$H,Aspirantes!$H$1,FALSE))</f>
        <v/>
      </c>
      <c r="M82" s="152"/>
      <c r="N82" s="593"/>
      <c r="O82" s="594"/>
      <c r="P82" s="594"/>
      <c r="Q82" s="594"/>
      <c r="R82" s="595"/>
      <c r="S82" s="151"/>
      <c r="T82" s="1271" t="str">
        <f>IF('07_P1_Lectura'!$C83="SÍ",'07_P1_Lectura'!$D83,"")</f>
        <v/>
      </c>
      <c r="U82" s="1269"/>
      <c r="V82" s="1269"/>
      <c r="W82" s="1269"/>
      <c r="X82" s="1269"/>
      <c r="Y82" s="1270"/>
      <c r="Z82" s="156"/>
      <c r="AA82" s="593"/>
      <c r="AB82" s="594"/>
      <c r="AC82" s="594"/>
      <c r="AD82" s="594"/>
      <c r="AE82" s="595"/>
      <c r="AF82" s="151"/>
      <c r="AG82" s="1271" t="str">
        <f>IF('07_P1_Lectura'!$C83="SÍ",'07_P1_Lectura'!$D83,"")</f>
        <v/>
      </c>
      <c r="AH82" s="591"/>
      <c r="AI82" s="591"/>
      <c r="AJ82" s="591"/>
      <c r="AK82" s="591"/>
      <c r="AL82" s="592"/>
      <c r="AN82" s="1442"/>
      <c r="AO82" s="1442"/>
      <c r="AP82" s="1442"/>
      <c r="AQ82" s="1442"/>
      <c r="AR82" s="1442"/>
      <c r="AS82" s="1442"/>
      <c r="AT82" s="1442"/>
      <c r="AU82" s="1442"/>
      <c r="AV82" s="1442"/>
      <c r="AW82" s="1442"/>
      <c r="AX82" s="1442"/>
      <c r="AY82" s="1442"/>
      <c r="AZ82" s="1442"/>
    </row>
    <row r="83" spans="1:52" s="34" customFormat="1" ht="20.100000000000001" customHeight="1" x14ac:dyDescent="0.2">
      <c r="A83" s="1404" t="str">
        <f>CONCATENATE('01_Carga'!$M$5,"_",$H83)</f>
        <v>FI__66</v>
      </c>
      <c r="B83" s="1405"/>
      <c r="C83" s="1460" t="str">
        <f>IF('06_PresenLista'!L83&lt;&gt;"",'06_PresenLista'!L83,"")</f>
        <v/>
      </c>
      <c r="D83" s="1461" t="str">
        <f>'06_PresenLista'!Q83</f>
        <v/>
      </c>
      <c r="E83" s="1405"/>
      <c r="F83" s="1726" t="str">
        <f>IF('07_P1_Lectura'!F84&lt;&gt;"",'07_P1_Lectura'!F84,"")</f>
        <v/>
      </c>
      <c r="G83" s="1405"/>
      <c r="H83" s="1202">
        <v>66</v>
      </c>
      <c r="I83" s="134" t="str">
        <f>IF(ISERROR(VLOOKUP($A83,Aspirantes!$A:$H,Aspirantes!$E$1,FALSE)),"",VLOOKUP($A83,Aspirantes!$A:$H,Aspirantes!$E$1,FALSE))</f>
        <v/>
      </c>
      <c r="J83" s="513" t="str">
        <f>IF(ISERROR(VLOOKUP($A83,Aspirantes!$A:$H,Aspirantes!$F$1,FALSE)),"",VLOOKUP($A83,Aspirantes!$A:$H,Aspirantes!$F$1,FALSE))</f>
        <v/>
      </c>
      <c r="K83" s="514" t="str">
        <f>IF(ISERROR(VLOOKUP($A83,Aspirantes!$A:$H,Aspirantes!$G$1,FALSE)),"",VLOOKUP($A83,Aspirantes!$A:$H,Aspirantes!$G$1,FALSE))</f>
        <v/>
      </c>
      <c r="L83" s="515" t="str">
        <f>IF(ISERROR(VLOOKUP($A83,Aspirantes!$A:$H,Aspirantes!$H$1,FALSE)),"",VLOOKUP($A83,Aspirantes!$A:$H,Aspirantes!$H$1,FALSE))</f>
        <v/>
      </c>
      <c r="M83" s="152"/>
      <c r="N83" s="593"/>
      <c r="O83" s="594"/>
      <c r="P83" s="594"/>
      <c r="Q83" s="594"/>
      <c r="R83" s="595"/>
      <c r="S83" s="151"/>
      <c r="T83" s="1271" t="str">
        <f>IF('07_P1_Lectura'!$C84="SÍ",'07_P1_Lectura'!$D84,"")</f>
        <v/>
      </c>
      <c r="U83" s="1269"/>
      <c r="V83" s="1269"/>
      <c r="W83" s="1269"/>
      <c r="X83" s="1269"/>
      <c r="Y83" s="1270"/>
      <c r="Z83" s="156"/>
      <c r="AA83" s="593"/>
      <c r="AB83" s="594"/>
      <c r="AC83" s="594"/>
      <c r="AD83" s="594"/>
      <c r="AE83" s="595"/>
      <c r="AF83" s="151"/>
      <c r="AG83" s="1271" t="str">
        <f>IF('07_P1_Lectura'!$C84="SÍ",'07_P1_Lectura'!$D84,"")</f>
        <v/>
      </c>
      <c r="AH83" s="591"/>
      <c r="AI83" s="591"/>
      <c r="AJ83" s="591"/>
      <c r="AK83" s="591"/>
      <c r="AL83" s="592"/>
      <c r="AN83" s="1442"/>
      <c r="AO83" s="1442"/>
      <c r="AP83" s="1442"/>
      <c r="AQ83" s="1442"/>
      <c r="AR83" s="1442"/>
      <c r="AS83" s="1442"/>
      <c r="AT83" s="1442"/>
      <c r="AU83" s="1442"/>
      <c r="AV83" s="1442"/>
      <c r="AW83" s="1442"/>
      <c r="AX83" s="1442"/>
      <c r="AY83" s="1442"/>
      <c r="AZ83" s="1442"/>
    </row>
    <row r="84" spans="1:52" s="34" customFormat="1" ht="20.100000000000001" customHeight="1" x14ac:dyDescent="0.2">
      <c r="A84" s="1404" t="str">
        <f>CONCATENATE('01_Carga'!$M$5,"_",$H84)</f>
        <v>FI__67</v>
      </c>
      <c r="B84" s="1405"/>
      <c r="C84" s="1460" t="str">
        <f>IF('06_PresenLista'!L84&lt;&gt;"",'06_PresenLista'!L84,"")</f>
        <v/>
      </c>
      <c r="D84" s="1461" t="str">
        <f>'06_PresenLista'!Q84</f>
        <v/>
      </c>
      <c r="E84" s="1405"/>
      <c r="F84" s="1726" t="str">
        <f>IF('07_P1_Lectura'!F85&lt;&gt;"",'07_P1_Lectura'!F85,"")</f>
        <v/>
      </c>
      <c r="G84" s="1405"/>
      <c r="H84" s="1202">
        <v>67</v>
      </c>
      <c r="I84" s="134" t="str">
        <f>IF(ISERROR(VLOOKUP($A84,Aspirantes!$A:$H,Aspirantes!$E$1,FALSE)),"",VLOOKUP($A84,Aspirantes!$A:$H,Aspirantes!$E$1,FALSE))</f>
        <v/>
      </c>
      <c r="J84" s="513" t="str">
        <f>IF(ISERROR(VLOOKUP($A84,Aspirantes!$A:$H,Aspirantes!$F$1,FALSE)),"",VLOOKUP($A84,Aspirantes!$A:$H,Aspirantes!$F$1,FALSE))</f>
        <v/>
      </c>
      <c r="K84" s="514" t="str">
        <f>IF(ISERROR(VLOOKUP($A84,Aspirantes!$A:$H,Aspirantes!$G$1,FALSE)),"",VLOOKUP($A84,Aspirantes!$A:$H,Aspirantes!$G$1,FALSE))</f>
        <v/>
      </c>
      <c r="L84" s="515" t="str">
        <f>IF(ISERROR(VLOOKUP($A84,Aspirantes!$A:$H,Aspirantes!$H$1,FALSE)),"",VLOOKUP($A84,Aspirantes!$A:$H,Aspirantes!$H$1,FALSE))</f>
        <v/>
      </c>
      <c r="M84" s="152"/>
      <c r="N84" s="593"/>
      <c r="O84" s="594"/>
      <c r="P84" s="594"/>
      <c r="Q84" s="594"/>
      <c r="R84" s="595"/>
      <c r="S84" s="151"/>
      <c r="T84" s="1271" t="str">
        <f>IF('07_P1_Lectura'!$C85="SÍ",'07_P1_Lectura'!$D85,"")</f>
        <v/>
      </c>
      <c r="U84" s="1269"/>
      <c r="V84" s="1269"/>
      <c r="W84" s="1269"/>
      <c r="X84" s="1269"/>
      <c r="Y84" s="1270"/>
      <c r="Z84" s="156"/>
      <c r="AA84" s="593"/>
      <c r="AB84" s="594"/>
      <c r="AC84" s="594"/>
      <c r="AD84" s="594"/>
      <c r="AE84" s="595"/>
      <c r="AF84" s="151"/>
      <c r="AG84" s="1271" t="str">
        <f>IF('07_P1_Lectura'!$C85="SÍ",'07_P1_Lectura'!$D85,"")</f>
        <v/>
      </c>
      <c r="AH84" s="591"/>
      <c r="AI84" s="591"/>
      <c r="AJ84" s="591"/>
      <c r="AK84" s="591"/>
      <c r="AL84" s="592"/>
      <c r="AN84" s="1442"/>
      <c r="AO84" s="1442"/>
      <c r="AP84" s="1442"/>
      <c r="AQ84" s="1442"/>
      <c r="AR84" s="1442"/>
      <c r="AS84" s="1442"/>
      <c r="AT84" s="1442"/>
      <c r="AU84" s="1442"/>
      <c r="AV84" s="1442"/>
      <c r="AW84" s="1442"/>
      <c r="AX84" s="1442"/>
      <c r="AY84" s="1442"/>
      <c r="AZ84" s="1442"/>
    </row>
    <row r="85" spans="1:52" s="34" customFormat="1" ht="20.100000000000001" customHeight="1" x14ac:dyDescent="0.2">
      <c r="A85" s="1404" t="str">
        <f>CONCATENATE('01_Carga'!$M$5,"_",$H85)</f>
        <v>FI__68</v>
      </c>
      <c r="B85" s="1405"/>
      <c r="C85" s="1460" t="str">
        <f>IF('06_PresenLista'!L85&lt;&gt;"",'06_PresenLista'!L85,"")</f>
        <v/>
      </c>
      <c r="D85" s="1461" t="str">
        <f>'06_PresenLista'!Q85</f>
        <v/>
      </c>
      <c r="E85" s="1405"/>
      <c r="F85" s="1726" t="str">
        <f>IF('07_P1_Lectura'!F86&lt;&gt;"",'07_P1_Lectura'!F86,"")</f>
        <v/>
      </c>
      <c r="G85" s="1405"/>
      <c r="H85" s="1202">
        <v>68</v>
      </c>
      <c r="I85" s="134" t="str">
        <f>IF(ISERROR(VLOOKUP($A85,Aspirantes!$A:$H,Aspirantes!$E$1,FALSE)),"",VLOOKUP($A85,Aspirantes!$A:$H,Aspirantes!$E$1,FALSE))</f>
        <v/>
      </c>
      <c r="J85" s="513" t="str">
        <f>IF(ISERROR(VLOOKUP($A85,Aspirantes!$A:$H,Aspirantes!$F$1,FALSE)),"",VLOOKUP($A85,Aspirantes!$A:$H,Aspirantes!$F$1,FALSE))</f>
        <v/>
      </c>
      <c r="K85" s="514" t="str">
        <f>IF(ISERROR(VLOOKUP($A85,Aspirantes!$A:$H,Aspirantes!$G$1,FALSE)),"",VLOOKUP($A85,Aspirantes!$A:$H,Aspirantes!$G$1,FALSE))</f>
        <v/>
      </c>
      <c r="L85" s="515" t="str">
        <f>IF(ISERROR(VLOOKUP($A85,Aspirantes!$A:$H,Aspirantes!$H$1,FALSE)),"",VLOOKUP($A85,Aspirantes!$A:$H,Aspirantes!$H$1,FALSE))</f>
        <v/>
      </c>
      <c r="M85" s="152"/>
      <c r="N85" s="593"/>
      <c r="O85" s="594"/>
      <c r="P85" s="594"/>
      <c r="Q85" s="594"/>
      <c r="R85" s="595"/>
      <c r="S85" s="151"/>
      <c r="T85" s="1271" t="str">
        <f>IF('07_P1_Lectura'!$C86="SÍ",'07_P1_Lectura'!$D86,"")</f>
        <v/>
      </c>
      <c r="U85" s="1269"/>
      <c r="V85" s="1269"/>
      <c r="W85" s="1269"/>
      <c r="X85" s="1269"/>
      <c r="Y85" s="1270"/>
      <c r="Z85" s="156"/>
      <c r="AA85" s="593"/>
      <c r="AB85" s="594"/>
      <c r="AC85" s="594"/>
      <c r="AD85" s="594"/>
      <c r="AE85" s="595"/>
      <c r="AF85" s="151"/>
      <c r="AG85" s="1271" t="str">
        <f>IF('07_P1_Lectura'!$C86="SÍ",'07_P1_Lectura'!$D86,"")</f>
        <v/>
      </c>
      <c r="AH85" s="591"/>
      <c r="AI85" s="591"/>
      <c r="AJ85" s="591"/>
      <c r="AK85" s="591"/>
      <c r="AL85" s="592"/>
      <c r="AN85" s="1442"/>
      <c r="AO85" s="1442"/>
      <c r="AP85" s="1442"/>
      <c r="AQ85" s="1442"/>
      <c r="AR85" s="1442"/>
      <c r="AS85" s="1442"/>
      <c r="AT85" s="1442"/>
      <c r="AU85" s="1442"/>
      <c r="AV85" s="1442"/>
      <c r="AW85" s="1442"/>
      <c r="AX85" s="1442"/>
      <c r="AY85" s="1442"/>
      <c r="AZ85" s="1442"/>
    </row>
    <row r="86" spans="1:52" s="34" customFormat="1" ht="20.100000000000001" customHeight="1" x14ac:dyDescent="0.2">
      <c r="A86" s="1404" t="str">
        <f>CONCATENATE('01_Carga'!$M$5,"_",$H86)</f>
        <v>FI__69</v>
      </c>
      <c r="B86" s="1405"/>
      <c r="C86" s="1460" t="str">
        <f>IF('06_PresenLista'!L86&lt;&gt;"",'06_PresenLista'!L86,"")</f>
        <v/>
      </c>
      <c r="D86" s="1461" t="str">
        <f>'06_PresenLista'!Q86</f>
        <v/>
      </c>
      <c r="E86" s="1405"/>
      <c r="F86" s="1726" t="str">
        <f>IF('07_P1_Lectura'!F87&lt;&gt;"",'07_P1_Lectura'!F87,"")</f>
        <v/>
      </c>
      <c r="G86" s="1405"/>
      <c r="H86" s="1202">
        <v>69</v>
      </c>
      <c r="I86" s="134" t="str">
        <f>IF(ISERROR(VLOOKUP($A86,Aspirantes!$A:$H,Aspirantes!$E$1,FALSE)),"",VLOOKUP($A86,Aspirantes!$A:$H,Aspirantes!$E$1,FALSE))</f>
        <v/>
      </c>
      <c r="J86" s="513" t="str">
        <f>IF(ISERROR(VLOOKUP($A86,Aspirantes!$A:$H,Aspirantes!$F$1,FALSE)),"",VLOOKUP($A86,Aspirantes!$A:$H,Aspirantes!$F$1,FALSE))</f>
        <v/>
      </c>
      <c r="K86" s="514" t="str">
        <f>IF(ISERROR(VLOOKUP($A86,Aspirantes!$A:$H,Aspirantes!$G$1,FALSE)),"",VLOOKUP($A86,Aspirantes!$A:$H,Aspirantes!$G$1,FALSE))</f>
        <v/>
      </c>
      <c r="L86" s="515" t="str">
        <f>IF(ISERROR(VLOOKUP($A86,Aspirantes!$A:$H,Aspirantes!$H$1,FALSE)),"",VLOOKUP($A86,Aspirantes!$A:$H,Aspirantes!$H$1,FALSE))</f>
        <v/>
      </c>
      <c r="M86" s="152"/>
      <c r="N86" s="593"/>
      <c r="O86" s="594"/>
      <c r="P86" s="594"/>
      <c r="Q86" s="594"/>
      <c r="R86" s="595"/>
      <c r="S86" s="151"/>
      <c r="T86" s="1271" t="str">
        <f>IF('07_P1_Lectura'!$C87="SÍ",'07_P1_Lectura'!$D87,"")</f>
        <v/>
      </c>
      <c r="U86" s="1269"/>
      <c r="V86" s="1269"/>
      <c r="W86" s="1269"/>
      <c r="X86" s="1269"/>
      <c r="Y86" s="1270"/>
      <c r="Z86" s="156"/>
      <c r="AA86" s="593"/>
      <c r="AB86" s="594"/>
      <c r="AC86" s="594"/>
      <c r="AD86" s="594"/>
      <c r="AE86" s="595"/>
      <c r="AF86" s="151"/>
      <c r="AG86" s="1271" t="str">
        <f>IF('07_P1_Lectura'!$C87="SÍ",'07_P1_Lectura'!$D87,"")</f>
        <v/>
      </c>
      <c r="AH86" s="591"/>
      <c r="AI86" s="591"/>
      <c r="AJ86" s="591"/>
      <c r="AK86" s="591"/>
      <c r="AL86" s="592"/>
      <c r="AN86" s="1442"/>
      <c r="AO86" s="1442"/>
      <c r="AP86" s="1442"/>
      <c r="AQ86" s="1442"/>
      <c r="AR86" s="1442"/>
      <c r="AS86" s="1442"/>
      <c r="AT86" s="1442"/>
      <c r="AU86" s="1442"/>
      <c r="AV86" s="1442"/>
      <c r="AW86" s="1442"/>
      <c r="AX86" s="1442"/>
      <c r="AY86" s="1442"/>
      <c r="AZ86" s="1442"/>
    </row>
    <row r="87" spans="1:52" s="34" customFormat="1" ht="20.100000000000001" customHeight="1" x14ac:dyDescent="0.2">
      <c r="A87" s="1404" t="str">
        <f>CONCATENATE('01_Carga'!$M$5,"_",$H87)</f>
        <v>FI__70</v>
      </c>
      <c r="B87" s="1405"/>
      <c r="C87" s="1460" t="str">
        <f>IF('06_PresenLista'!L87&lt;&gt;"",'06_PresenLista'!L87,"")</f>
        <v/>
      </c>
      <c r="D87" s="1461" t="str">
        <f>'06_PresenLista'!Q87</f>
        <v/>
      </c>
      <c r="E87" s="1405"/>
      <c r="F87" s="1726" t="str">
        <f>IF('07_P1_Lectura'!F88&lt;&gt;"",'07_P1_Lectura'!F88,"")</f>
        <v/>
      </c>
      <c r="G87" s="1405"/>
      <c r="H87" s="1202">
        <v>70</v>
      </c>
      <c r="I87" s="134" t="str">
        <f>IF(ISERROR(VLOOKUP($A87,Aspirantes!$A:$H,Aspirantes!$E$1,FALSE)),"",VLOOKUP($A87,Aspirantes!$A:$H,Aspirantes!$E$1,FALSE))</f>
        <v/>
      </c>
      <c r="J87" s="513" t="str">
        <f>IF(ISERROR(VLOOKUP($A87,Aspirantes!$A:$H,Aspirantes!$F$1,FALSE)),"",VLOOKUP($A87,Aspirantes!$A:$H,Aspirantes!$F$1,FALSE))</f>
        <v/>
      </c>
      <c r="K87" s="514" t="str">
        <f>IF(ISERROR(VLOOKUP($A87,Aspirantes!$A:$H,Aspirantes!$G$1,FALSE)),"",VLOOKUP($A87,Aspirantes!$A:$H,Aspirantes!$G$1,FALSE))</f>
        <v/>
      </c>
      <c r="L87" s="515" t="str">
        <f>IF(ISERROR(VLOOKUP($A87,Aspirantes!$A:$H,Aspirantes!$H$1,FALSE)),"",VLOOKUP($A87,Aspirantes!$A:$H,Aspirantes!$H$1,FALSE))</f>
        <v/>
      </c>
      <c r="M87" s="152"/>
      <c r="N87" s="593"/>
      <c r="O87" s="594"/>
      <c r="P87" s="594"/>
      <c r="Q87" s="594"/>
      <c r="R87" s="595"/>
      <c r="S87" s="151"/>
      <c r="T87" s="1271" t="str">
        <f>IF('07_P1_Lectura'!$C88="SÍ",'07_P1_Lectura'!$D88,"")</f>
        <v/>
      </c>
      <c r="U87" s="1269"/>
      <c r="V87" s="1269"/>
      <c r="W87" s="1269"/>
      <c r="X87" s="1269"/>
      <c r="Y87" s="1270"/>
      <c r="Z87" s="156"/>
      <c r="AA87" s="593"/>
      <c r="AB87" s="594"/>
      <c r="AC87" s="594"/>
      <c r="AD87" s="594"/>
      <c r="AE87" s="595"/>
      <c r="AF87" s="151"/>
      <c r="AG87" s="1271" t="str">
        <f>IF('07_P1_Lectura'!$C88="SÍ",'07_P1_Lectura'!$D88,"")</f>
        <v/>
      </c>
      <c r="AH87" s="591"/>
      <c r="AI87" s="591"/>
      <c r="AJ87" s="591"/>
      <c r="AK87" s="591"/>
      <c r="AL87" s="592"/>
      <c r="AN87" s="1442"/>
      <c r="AO87" s="1442"/>
      <c r="AP87" s="1442"/>
      <c r="AQ87" s="1442"/>
      <c r="AR87" s="1442"/>
      <c r="AS87" s="1442"/>
      <c r="AT87" s="1442"/>
      <c r="AU87" s="1442"/>
      <c r="AV87" s="1442"/>
      <c r="AW87" s="1442"/>
      <c r="AX87" s="1442"/>
      <c r="AY87" s="1442"/>
      <c r="AZ87" s="1442"/>
    </row>
    <row r="88" spans="1:52" s="34" customFormat="1" ht="20.100000000000001" customHeight="1" x14ac:dyDescent="0.2">
      <c r="A88" s="1404" t="str">
        <f>CONCATENATE('01_Carga'!$M$5,"_",$H88)</f>
        <v>FI__71</v>
      </c>
      <c r="B88" s="1405"/>
      <c r="C88" s="1460" t="str">
        <f>IF('06_PresenLista'!L88&lt;&gt;"",'06_PresenLista'!L88,"")</f>
        <v/>
      </c>
      <c r="D88" s="1461" t="str">
        <f>'06_PresenLista'!Q88</f>
        <v/>
      </c>
      <c r="E88" s="1405"/>
      <c r="F88" s="1726" t="str">
        <f>IF('07_P1_Lectura'!F89&lt;&gt;"",'07_P1_Lectura'!F89,"")</f>
        <v/>
      </c>
      <c r="G88" s="1405"/>
      <c r="H88" s="1202">
        <v>71</v>
      </c>
      <c r="I88" s="134" t="str">
        <f>IF(ISERROR(VLOOKUP($A88,Aspirantes!$A:$H,Aspirantes!$E$1,FALSE)),"",VLOOKUP($A88,Aspirantes!$A:$H,Aspirantes!$E$1,FALSE))</f>
        <v/>
      </c>
      <c r="J88" s="513" t="str">
        <f>IF(ISERROR(VLOOKUP($A88,Aspirantes!$A:$H,Aspirantes!$F$1,FALSE)),"",VLOOKUP($A88,Aspirantes!$A:$H,Aspirantes!$F$1,FALSE))</f>
        <v/>
      </c>
      <c r="K88" s="514" t="str">
        <f>IF(ISERROR(VLOOKUP($A88,Aspirantes!$A:$H,Aspirantes!$G$1,FALSE)),"",VLOOKUP($A88,Aspirantes!$A:$H,Aspirantes!$G$1,FALSE))</f>
        <v/>
      </c>
      <c r="L88" s="515" t="str">
        <f>IF(ISERROR(VLOOKUP($A88,Aspirantes!$A:$H,Aspirantes!$H$1,FALSE)),"",VLOOKUP($A88,Aspirantes!$A:$H,Aspirantes!$H$1,FALSE))</f>
        <v/>
      </c>
      <c r="M88" s="152"/>
      <c r="N88" s="593"/>
      <c r="O88" s="594"/>
      <c r="P88" s="594"/>
      <c r="Q88" s="594"/>
      <c r="R88" s="595"/>
      <c r="S88" s="151"/>
      <c r="T88" s="1271" t="str">
        <f>IF('07_P1_Lectura'!$C89="SÍ",'07_P1_Lectura'!$D89,"")</f>
        <v/>
      </c>
      <c r="U88" s="1269"/>
      <c r="V88" s="1269"/>
      <c r="W88" s="1269"/>
      <c r="X88" s="1269"/>
      <c r="Y88" s="1270"/>
      <c r="Z88" s="156"/>
      <c r="AA88" s="593"/>
      <c r="AB88" s="594"/>
      <c r="AC88" s="594"/>
      <c r="AD88" s="594"/>
      <c r="AE88" s="595"/>
      <c r="AF88" s="151"/>
      <c r="AG88" s="1271" t="str">
        <f>IF('07_P1_Lectura'!$C89="SÍ",'07_P1_Lectura'!$D89,"")</f>
        <v/>
      </c>
      <c r="AH88" s="591"/>
      <c r="AI88" s="591"/>
      <c r="AJ88" s="591"/>
      <c r="AK88" s="591"/>
      <c r="AL88" s="592"/>
      <c r="AN88" s="1442"/>
      <c r="AO88" s="1442"/>
      <c r="AP88" s="1442"/>
      <c r="AQ88" s="1442"/>
      <c r="AR88" s="1442"/>
      <c r="AS88" s="1442"/>
      <c r="AT88" s="1442"/>
      <c r="AU88" s="1442"/>
      <c r="AV88" s="1442"/>
      <c r="AW88" s="1442"/>
      <c r="AX88" s="1442"/>
      <c r="AY88" s="1442"/>
      <c r="AZ88" s="1442"/>
    </row>
    <row r="89" spans="1:52" s="34" customFormat="1" ht="20.100000000000001" customHeight="1" x14ac:dyDescent="0.2">
      <c r="A89" s="1404" t="str">
        <f>CONCATENATE('01_Carga'!$M$5,"_",$H89)</f>
        <v>FI__72</v>
      </c>
      <c r="B89" s="1405"/>
      <c r="C89" s="1460" t="str">
        <f>IF('06_PresenLista'!L89&lt;&gt;"",'06_PresenLista'!L89,"")</f>
        <v/>
      </c>
      <c r="D89" s="1461" t="str">
        <f>'06_PresenLista'!Q89</f>
        <v/>
      </c>
      <c r="E89" s="1405"/>
      <c r="F89" s="1726" t="str">
        <f>IF('07_P1_Lectura'!F90&lt;&gt;"",'07_P1_Lectura'!F90,"")</f>
        <v/>
      </c>
      <c r="G89" s="1405"/>
      <c r="H89" s="1202">
        <v>72</v>
      </c>
      <c r="I89" s="134" t="str">
        <f>IF(ISERROR(VLOOKUP($A89,Aspirantes!$A:$H,Aspirantes!$E$1,FALSE)),"",VLOOKUP($A89,Aspirantes!$A:$H,Aspirantes!$E$1,FALSE))</f>
        <v/>
      </c>
      <c r="J89" s="513" t="str">
        <f>IF(ISERROR(VLOOKUP($A89,Aspirantes!$A:$H,Aspirantes!$F$1,FALSE)),"",VLOOKUP($A89,Aspirantes!$A:$H,Aspirantes!$F$1,FALSE))</f>
        <v/>
      </c>
      <c r="K89" s="514" t="str">
        <f>IF(ISERROR(VLOOKUP($A89,Aspirantes!$A:$H,Aspirantes!$G$1,FALSE)),"",VLOOKUP($A89,Aspirantes!$A:$H,Aspirantes!$G$1,FALSE))</f>
        <v/>
      </c>
      <c r="L89" s="515" t="str">
        <f>IF(ISERROR(VLOOKUP($A89,Aspirantes!$A:$H,Aspirantes!$H$1,FALSE)),"",VLOOKUP($A89,Aspirantes!$A:$H,Aspirantes!$H$1,FALSE))</f>
        <v/>
      </c>
      <c r="M89" s="152"/>
      <c r="N89" s="593"/>
      <c r="O89" s="594"/>
      <c r="P89" s="594"/>
      <c r="Q89" s="594"/>
      <c r="R89" s="595"/>
      <c r="S89" s="151"/>
      <c r="T89" s="1271" t="str">
        <f>IF('07_P1_Lectura'!$C90="SÍ",'07_P1_Lectura'!$D90,"")</f>
        <v/>
      </c>
      <c r="U89" s="1269"/>
      <c r="V89" s="1269"/>
      <c r="W89" s="1269"/>
      <c r="X89" s="1269"/>
      <c r="Y89" s="1270"/>
      <c r="Z89" s="156"/>
      <c r="AA89" s="593"/>
      <c r="AB89" s="594"/>
      <c r="AC89" s="594"/>
      <c r="AD89" s="594"/>
      <c r="AE89" s="595"/>
      <c r="AF89" s="151"/>
      <c r="AG89" s="1271" t="str">
        <f>IF('07_P1_Lectura'!$C90="SÍ",'07_P1_Lectura'!$D90,"")</f>
        <v/>
      </c>
      <c r="AH89" s="591"/>
      <c r="AI89" s="591"/>
      <c r="AJ89" s="591"/>
      <c r="AK89" s="591"/>
      <c r="AL89" s="592"/>
      <c r="AN89" s="1442"/>
      <c r="AO89" s="1442"/>
      <c r="AP89" s="1442"/>
      <c r="AQ89" s="1442"/>
      <c r="AR89" s="1442"/>
      <c r="AS89" s="1442"/>
      <c r="AT89" s="1442"/>
      <c r="AU89" s="1442"/>
      <c r="AV89" s="1442"/>
      <c r="AW89" s="1442"/>
      <c r="AX89" s="1442"/>
      <c r="AY89" s="1442"/>
      <c r="AZ89" s="1442"/>
    </row>
    <row r="90" spans="1:52" s="34" customFormat="1" ht="20.100000000000001" customHeight="1" x14ac:dyDescent="0.2">
      <c r="A90" s="1404" t="str">
        <f>CONCATENATE('01_Carga'!$M$5,"_",$H90)</f>
        <v>FI__73</v>
      </c>
      <c r="B90" s="1405"/>
      <c r="C90" s="1460" t="str">
        <f>IF('06_PresenLista'!L90&lt;&gt;"",'06_PresenLista'!L90,"")</f>
        <v/>
      </c>
      <c r="D90" s="1461" t="str">
        <f>'06_PresenLista'!Q90</f>
        <v/>
      </c>
      <c r="E90" s="1405"/>
      <c r="F90" s="1726" t="str">
        <f>IF('07_P1_Lectura'!F91&lt;&gt;"",'07_P1_Lectura'!F91,"")</f>
        <v/>
      </c>
      <c r="G90" s="1405"/>
      <c r="H90" s="1202">
        <v>73</v>
      </c>
      <c r="I90" s="134" t="str">
        <f>IF(ISERROR(VLOOKUP($A90,Aspirantes!$A:$H,Aspirantes!$E$1,FALSE)),"",VLOOKUP($A90,Aspirantes!$A:$H,Aspirantes!$E$1,FALSE))</f>
        <v/>
      </c>
      <c r="J90" s="513" t="str">
        <f>IF(ISERROR(VLOOKUP($A90,Aspirantes!$A:$H,Aspirantes!$F$1,FALSE)),"",VLOOKUP($A90,Aspirantes!$A:$H,Aspirantes!$F$1,FALSE))</f>
        <v/>
      </c>
      <c r="K90" s="514" t="str">
        <f>IF(ISERROR(VLOOKUP($A90,Aspirantes!$A:$H,Aspirantes!$G$1,FALSE)),"",VLOOKUP($A90,Aspirantes!$A:$H,Aspirantes!$G$1,FALSE))</f>
        <v/>
      </c>
      <c r="L90" s="515" t="str">
        <f>IF(ISERROR(VLOOKUP($A90,Aspirantes!$A:$H,Aspirantes!$H$1,FALSE)),"",VLOOKUP($A90,Aspirantes!$A:$H,Aspirantes!$H$1,FALSE))</f>
        <v/>
      </c>
      <c r="M90" s="152"/>
      <c r="N90" s="593"/>
      <c r="O90" s="594"/>
      <c r="P90" s="594"/>
      <c r="Q90" s="594"/>
      <c r="R90" s="595"/>
      <c r="S90" s="151"/>
      <c r="T90" s="1271" t="str">
        <f>IF('07_P1_Lectura'!$C91="SÍ",'07_P1_Lectura'!$D91,"")</f>
        <v/>
      </c>
      <c r="U90" s="1269"/>
      <c r="V90" s="1269"/>
      <c r="W90" s="1269"/>
      <c r="X90" s="1269"/>
      <c r="Y90" s="1270"/>
      <c r="Z90" s="156"/>
      <c r="AA90" s="593"/>
      <c r="AB90" s="594"/>
      <c r="AC90" s="594"/>
      <c r="AD90" s="594"/>
      <c r="AE90" s="595"/>
      <c r="AF90" s="151"/>
      <c r="AG90" s="1271" t="str">
        <f>IF('07_P1_Lectura'!$C91="SÍ",'07_P1_Lectura'!$D91,"")</f>
        <v/>
      </c>
      <c r="AH90" s="591"/>
      <c r="AI90" s="591"/>
      <c r="AJ90" s="591"/>
      <c r="AK90" s="591"/>
      <c r="AL90" s="592"/>
      <c r="AN90" s="1442"/>
      <c r="AO90" s="1442"/>
      <c r="AP90" s="1442"/>
      <c r="AQ90" s="1442"/>
      <c r="AR90" s="1442"/>
      <c r="AS90" s="1442"/>
      <c r="AT90" s="1442"/>
      <c r="AU90" s="1442"/>
      <c r="AV90" s="1442"/>
      <c r="AW90" s="1442"/>
      <c r="AX90" s="1442"/>
      <c r="AY90" s="1442"/>
      <c r="AZ90" s="1442"/>
    </row>
    <row r="91" spans="1:52" s="34" customFormat="1" ht="20.100000000000001" customHeight="1" x14ac:dyDescent="0.2">
      <c r="A91" s="1404" t="str">
        <f>CONCATENATE('01_Carga'!$M$5,"_",$H91)</f>
        <v>FI__74</v>
      </c>
      <c r="B91" s="1405"/>
      <c r="C91" s="1460" t="str">
        <f>IF('06_PresenLista'!L91&lt;&gt;"",'06_PresenLista'!L91,"")</f>
        <v/>
      </c>
      <c r="D91" s="1461" t="str">
        <f>'06_PresenLista'!Q91</f>
        <v/>
      </c>
      <c r="E91" s="1405"/>
      <c r="F91" s="1726" t="str">
        <f>IF('07_P1_Lectura'!F92&lt;&gt;"",'07_P1_Lectura'!F92,"")</f>
        <v/>
      </c>
      <c r="G91" s="1405"/>
      <c r="H91" s="1202">
        <v>74</v>
      </c>
      <c r="I91" s="134" t="str">
        <f>IF(ISERROR(VLOOKUP($A91,Aspirantes!$A:$H,Aspirantes!$E$1,FALSE)),"",VLOOKUP($A91,Aspirantes!$A:$H,Aspirantes!$E$1,FALSE))</f>
        <v/>
      </c>
      <c r="J91" s="513" t="str">
        <f>IF(ISERROR(VLOOKUP($A91,Aspirantes!$A:$H,Aspirantes!$F$1,FALSE)),"",VLOOKUP($A91,Aspirantes!$A:$H,Aspirantes!$F$1,FALSE))</f>
        <v/>
      </c>
      <c r="K91" s="514" t="str">
        <f>IF(ISERROR(VLOOKUP($A91,Aspirantes!$A:$H,Aspirantes!$G$1,FALSE)),"",VLOOKUP($A91,Aspirantes!$A:$H,Aspirantes!$G$1,FALSE))</f>
        <v/>
      </c>
      <c r="L91" s="515" t="str">
        <f>IF(ISERROR(VLOOKUP($A91,Aspirantes!$A:$H,Aspirantes!$H$1,FALSE)),"",VLOOKUP($A91,Aspirantes!$A:$H,Aspirantes!$H$1,FALSE))</f>
        <v/>
      </c>
      <c r="M91" s="152"/>
      <c r="N91" s="593"/>
      <c r="O91" s="594"/>
      <c r="P91" s="594"/>
      <c r="Q91" s="594"/>
      <c r="R91" s="595"/>
      <c r="S91" s="151"/>
      <c r="T91" s="1271" t="str">
        <f>IF('07_P1_Lectura'!$C92="SÍ",'07_P1_Lectura'!$D92,"")</f>
        <v/>
      </c>
      <c r="U91" s="1269"/>
      <c r="V91" s="1269"/>
      <c r="W91" s="1269"/>
      <c r="X91" s="1269"/>
      <c r="Y91" s="1270"/>
      <c r="Z91" s="156"/>
      <c r="AA91" s="593"/>
      <c r="AB91" s="594"/>
      <c r="AC91" s="594"/>
      <c r="AD91" s="594"/>
      <c r="AE91" s="595"/>
      <c r="AF91" s="151"/>
      <c r="AG91" s="1271" t="str">
        <f>IF('07_P1_Lectura'!$C92="SÍ",'07_P1_Lectura'!$D92,"")</f>
        <v/>
      </c>
      <c r="AH91" s="591"/>
      <c r="AI91" s="591"/>
      <c r="AJ91" s="591"/>
      <c r="AK91" s="591"/>
      <c r="AL91" s="592"/>
      <c r="AN91" s="1442"/>
      <c r="AO91" s="1442"/>
      <c r="AP91" s="1442"/>
      <c r="AQ91" s="1442"/>
      <c r="AR91" s="1442"/>
      <c r="AS91" s="1442"/>
      <c r="AT91" s="1442"/>
      <c r="AU91" s="1442"/>
      <c r="AV91" s="1442"/>
      <c r="AW91" s="1442"/>
      <c r="AX91" s="1442"/>
      <c r="AY91" s="1442"/>
      <c r="AZ91" s="1442"/>
    </row>
    <row r="92" spans="1:52" s="34" customFormat="1" ht="20.100000000000001" customHeight="1" x14ac:dyDescent="0.2">
      <c r="A92" s="1404" t="str">
        <f>CONCATENATE('01_Carga'!$M$5,"_",$H92)</f>
        <v>FI__75</v>
      </c>
      <c r="B92" s="1405"/>
      <c r="C92" s="1460" t="str">
        <f>IF('06_PresenLista'!L92&lt;&gt;"",'06_PresenLista'!L92,"")</f>
        <v/>
      </c>
      <c r="D92" s="1461" t="str">
        <f>'06_PresenLista'!Q92</f>
        <v/>
      </c>
      <c r="E92" s="1405"/>
      <c r="F92" s="1726" t="str">
        <f>IF('07_P1_Lectura'!F93&lt;&gt;"",'07_P1_Lectura'!F93,"")</f>
        <v/>
      </c>
      <c r="G92" s="1405"/>
      <c r="H92" s="1202">
        <v>75</v>
      </c>
      <c r="I92" s="134" t="str">
        <f>IF(ISERROR(VLOOKUP($A92,Aspirantes!$A:$H,Aspirantes!$E$1,FALSE)),"",VLOOKUP($A92,Aspirantes!$A:$H,Aspirantes!$E$1,FALSE))</f>
        <v/>
      </c>
      <c r="J92" s="513" t="str">
        <f>IF(ISERROR(VLOOKUP($A92,Aspirantes!$A:$H,Aspirantes!$F$1,FALSE)),"",VLOOKUP($A92,Aspirantes!$A:$H,Aspirantes!$F$1,FALSE))</f>
        <v/>
      </c>
      <c r="K92" s="514" t="str">
        <f>IF(ISERROR(VLOOKUP($A92,Aspirantes!$A:$H,Aspirantes!$G$1,FALSE)),"",VLOOKUP($A92,Aspirantes!$A:$H,Aspirantes!$G$1,FALSE))</f>
        <v/>
      </c>
      <c r="L92" s="515" t="str">
        <f>IF(ISERROR(VLOOKUP($A92,Aspirantes!$A:$H,Aspirantes!$H$1,FALSE)),"",VLOOKUP($A92,Aspirantes!$A:$H,Aspirantes!$H$1,FALSE))</f>
        <v/>
      </c>
      <c r="M92" s="152"/>
      <c r="N92" s="593"/>
      <c r="O92" s="594"/>
      <c r="P92" s="594"/>
      <c r="Q92" s="594"/>
      <c r="R92" s="595"/>
      <c r="S92" s="151"/>
      <c r="T92" s="1271" t="str">
        <f>IF('07_P1_Lectura'!$C93="SÍ",'07_P1_Lectura'!$D93,"")</f>
        <v/>
      </c>
      <c r="U92" s="1269"/>
      <c r="V92" s="1269"/>
      <c r="W92" s="1269"/>
      <c r="X92" s="1269"/>
      <c r="Y92" s="1270"/>
      <c r="Z92" s="156"/>
      <c r="AA92" s="593"/>
      <c r="AB92" s="594"/>
      <c r="AC92" s="594"/>
      <c r="AD92" s="594"/>
      <c r="AE92" s="595"/>
      <c r="AF92" s="151"/>
      <c r="AG92" s="1271" t="str">
        <f>IF('07_P1_Lectura'!$C93="SÍ",'07_P1_Lectura'!$D93,"")</f>
        <v/>
      </c>
      <c r="AH92" s="591"/>
      <c r="AI92" s="591"/>
      <c r="AJ92" s="591"/>
      <c r="AK92" s="591"/>
      <c r="AL92" s="592"/>
      <c r="AN92" s="1442"/>
      <c r="AO92" s="1442"/>
      <c r="AP92" s="1442"/>
      <c r="AQ92" s="1442"/>
      <c r="AR92" s="1442"/>
      <c r="AS92" s="1442"/>
      <c r="AT92" s="1442"/>
      <c r="AU92" s="1442"/>
      <c r="AV92" s="1442"/>
      <c r="AW92" s="1442"/>
      <c r="AX92" s="1442"/>
      <c r="AY92" s="1442"/>
      <c r="AZ92" s="1442"/>
    </row>
    <row r="93" spans="1:52" s="34" customFormat="1" ht="20.100000000000001" customHeight="1" x14ac:dyDescent="0.2">
      <c r="A93" s="1404" t="str">
        <f>CONCATENATE('01_Carga'!$M$5,"_",$H93)</f>
        <v>FI__76</v>
      </c>
      <c r="B93" s="1405"/>
      <c r="C93" s="1460" t="str">
        <f>IF('06_PresenLista'!L93&lt;&gt;"",'06_PresenLista'!L93,"")</f>
        <v/>
      </c>
      <c r="D93" s="1461" t="str">
        <f>'06_PresenLista'!Q93</f>
        <v/>
      </c>
      <c r="E93" s="1405"/>
      <c r="F93" s="1726" t="str">
        <f>IF('07_P1_Lectura'!F94&lt;&gt;"",'07_P1_Lectura'!F94,"")</f>
        <v/>
      </c>
      <c r="G93" s="1405"/>
      <c r="H93" s="1202">
        <v>76</v>
      </c>
      <c r="I93" s="134" t="str">
        <f>IF(ISERROR(VLOOKUP($A93,Aspirantes!$A:$H,Aspirantes!$E$1,FALSE)),"",VLOOKUP($A93,Aspirantes!$A:$H,Aspirantes!$E$1,FALSE))</f>
        <v/>
      </c>
      <c r="J93" s="513" t="str">
        <f>IF(ISERROR(VLOOKUP($A93,Aspirantes!$A:$H,Aspirantes!$F$1,FALSE)),"",VLOOKUP($A93,Aspirantes!$A:$H,Aspirantes!$F$1,FALSE))</f>
        <v/>
      </c>
      <c r="K93" s="514" t="str">
        <f>IF(ISERROR(VLOOKUP($A93,Aspirantes!$A:$H,Aspirantes!$G$1,FALSE)),"",VLOOKUP($A93,Aspirantes!$A:$H,Aspirantes!$G$1,FALSE))</f>
        <v/>
      </c>
      <c r="L93" s="515" t="str">
        <f>IF(ISERROR(VLOOKUP($A93,Aspirantes!$A:$H,Aspirantes!$H$1,FALSE)),"",VLOOKUP($A93,Aspirantes!$A:$H,Aspirantes!$H$1,FALSE))</f>
        <v/>
      </c>
      <c r="M93" s="152"/>
      <c r="N93" s="593"/>
      <c r="O93" s="594"/>
      <c r="P93" s="594"/>
      <c r="Q93" s="594"/>
      <c r="R93" s="595"/>
      <c r="S93" s="151"/>
      <c r="T93" s="1271" t="str">
        <f>IF('07_P1_Lectura'!$C94="SÍ",'07_P1_Lectura'!$D94,"")</f>
        <v/>
      </c>
      <c r="U93" s="1269"/>
      <c r="V93" s="1269"/>
      <c r="W93" s="1269"/>
      <c r="X93" s="1269"/>
      <c r="Y93" s="1270"/>
      <c r="Z93" s="156"/>
      <c r="AA93" s="593"/>
      <c r="AB93" s="594"/>
      <c r="AC93" s="594"/>
      <c r="AD93" s="594"/>
      <c r="AE93" s="595"/>
      <c r="AF93" s="151"/>
      <c r="AG93" s="1271" t="str">
        <f>IF('07_P1_Lectura'!$C94="SÍ",'07_P1_Lectura'!$D94,"")</f>
        <v/>
      </c>
      <c r="AH93" s="591"/>
      <c r="AI93" s="591"/>
      <c r="AJ93" s="591"/>
      <c r="AK93" s="591"/>
      <c r="AL93" s="592"/>
      <c r="AN93" s="1442"/>
      <c r="AO93" s="1442"/>
      <c r="AP93" s="1442"/>
      <c r="AQ93" s="1442"/>
      <c r="AR93" s="1442"/>
      <c r="AS93" s="1442"/>
      <c r="AT93" s="1442"/>
      <c r="AU93" s="1442"/>
      <c r="AV93" s="1442"/>
      <c r="AW93" s="1442"/>
      <c r="AX93" s="1442"/>
      <c r="AY93" s="1442"/>
      <c r="AZ93" s="1442"/>
    </row>
    <row r="94" spans="1:52" s="34" customFormat="1" ht="20.100000000000001" customHeight="1" x14ac:dyDescent="0.2">
      <c r="A94" s="1404" t="str">
        <f>CONCATENATE('01_Carga'!$M$5,"_",$H94)</f>
        <v>FI__77</v>
      </c>
      <c r="B94" s="1405"/>
      <c r="C94" s="1460" t="str">
        <f>IF('06_PresenLista'!L94&lt;&gt;"",'06_PresenLista'!L94,"")</f>
        <v/>
      </c>
      <c r="D94" s="1461" t="str">
        <f>'06_PresenLista'!Q94</f>
        <v/>
      </c>
      <c r="E94" s="1405"/>
      <c r="F94" s="1726" t="str">
        <f>IF('07_P1_Lectura'!F95&lt;&gt;"",'07_P1_Lectura'!F95,"")</f>
        <v/>
      </c>
      <c r="G94" s="1405"/>
      <c r="H94" s="1202">
        <v>77</v>
      </c>
      <c r="I94" s="134" t="str">
        <f>IF(ISERROR(VLOOKUP($A94,Aspirantes!$A:$H,Aspirantes!$E$1,FALSE)),"",VLOOKUP($A94,Aspirantes!$A:$H,Aspirantes!$E$1,FALSE))</f>
        <v/>
      </c>
      <c r="J94" s="513" t="str">
        <f>IF(ISERROR(VLOOKUP($A94,Aspirantes!$A:$H,Aspirantes!$F$1,FALSE)),"",VLOOKUP($A94,Aspirantes!$A:$H,Aspirantes!$F$1,FALSE))</f>
        <v/>
      </c>
      <c r="K94" s="514" t="str">
        <f>IF(ISERROR(VLOOKUP($A94,Aspirantes!$A:$H,Aspirantes!$G$1,FALSE)),"",VLOOKUP($A94,Aspirantes!$A:$H,Aspirantes!$G$1,FALSE))</f>
        <v/>
      </c>
      <c r="L94" s="515" t="str">
        <f>IF(ISERROR(VLOOKUP($A94,Aspirantes!$A:$H,Aspirantes!$H$1,FALSE)),"",VLOOKUP($A94,Aspirantes!$A:$H,Aspirantes!$H$1,FALSE))</f>
        <v/>
      </c>
      <c r="M94" s="152"/>
      <c r="N94" s="593"/>
      <c r="O94" s="594"/>
      <c r="P94" s="594"/>
      <c r="Q94" s="594"/>
      <c r="R94" s="595"/>
      <c r="S94" s="151"/>
      <c r="T94" s="1271" t="str">
        <f>IF('07_P1_Lectura'!$C95="SÍ",'07_P1_Lectura'!$D95,"")</f>
        <v/>
      </c>
      <c r="U94" s="1269"/>
      <c r="V94" s="1269"/>
      <c r="W94" s="1269"/>
      <c r="X94" s="1269"/>
      <c r="Y94" s="1270"/>
      <c r="Z94" s="156"/>
      <c r="AA94" s="593"/>
      <c r="AB94" s="594"/>
      <c r="AC94" s="594"/>
      <c r="AD94" s="594"/>
      <c r="AE94" s="595"/>
      <c r="AF94" s="151"/>
      <c r="AG94" s="1271" t="str">
        <f>IF('07_P1_Lectura'!$C95="SÍ",'07_P1_Lectura'!$D95,"")</f>
        <v/>
      </c>
      <c r="AH94" s="591"/>
      <c r="AI94" s="591"/>
      <c r="AJ94" s="591"/>
      <c r="AK94" s="591"/>
      <c r="AL94" s="592"/>
      <c r="AN94" s="1442"/>
      <c r="AO94" s="1442"/>
      <c r="AP94" s="1442"/>
      <c r="AQ94" s="1442"/>
      <c r="AR94" s="1442"/>
      <c r="AS94" s="1442"/>
      <c r="AT94" s="1442"/>
      <c r="AU94" s="1442"/>
      <c r="AV94" s="1442"/>
      <c r="AW94" s="1442"/>
      <c r="AX94" s="1442"/>
      <c r="AY94" s="1442"/>
      <c r="AZ94" s="1442"/>
    </row>
    <row r="95" spans="1:52" s="34" customFormat="1" ht="20.100000000000001" customHeight="1" x14ac:dyDescent="0.2">
      <c r="A95" s="1404" t="str">
        <f>CONCATENATE('01_Carga'!$M$5,"_",$H95)</f>
        <v>FI__78</v>
      </c>
      <c r="B95" s="1405"/>
      <c r="C95" s="1460" t="str">
        <f>IF('06_PresenLista'!L95&lt;&gt;"",'06_PresenLista'!L95,"")</f>
        <v/>
      </c>
      <c r="D95" s="1461" t="str">
        <f>'06_PresenLista'!Q95</f>
        <v/>
      </c>
      <c r="E95" s="1405"/>
      <c r="F95" s="1726" t="str">
        <f>IF('07_P1_Lectura'!F96&lt;&gt;"",'07_P1_Lectura'!F96,"")</f>
        <v/>
      </c>
      <c r="G95" s="1405"/>
      <c r="H95" s="1202">
        <v>78</v>
      </c>
      <c r="I95" s="134" t="str">
        <f>IF(ISERROR(VLOOKUP($A95,Aspirantes!$A:$H,Aspirantes!$E$1,FALSE)),"",VLOOKUP($A95,Aspirantes!$A:$H,Aspirantes!$E$1,FALSE))</f>
        <v/>
      </c>
      <c r="J95" s="513" t="str">
        <f>IF(ISERROR(VLOOKUP($A95,Aspirantes!$A:$H,Aspirantes!$F$1,FALSE)),"",VLOOKUP($A95,Aspirantes!$A:$H,Aspirantes!$F$1,FALSE))</f>
        <v/>
      </c>
      <c r="K95" s="514" t="str">
        <f>IF(ISERROR(VLOOKUP($A95,Aspirantes!$A:$H,Aspirantes!$G$1,FALSE)),"",VLOOKUP($A95,Aspirantes!$A:$H,Aspirantes!$G$1,FALSE))</f>
        <v/>
      </c>
      <c r="L95" s="515" t="str">
        <f>IF(ISERROR(VLOOKUP($A95,Aspirantes!$A:$H,Aspirantes!$H$1,FALSE)),"",VLOOKUP($A95,Aspirantes!$A:$H,Aspirantes!$H$1,FALSE))</f>
        <v/>
      </c>
      <c r="M95" s="152"/>
      <c r="N95" s="593"/>
      <c r="O95" s="594"/>
      <c r="P95" s="594"/>
      <c r="Q95" s="594"/>
      <c r="R95" s="595"/>
      <c r="S95" s="151"/>
      <c r="T95" s="1271" t="str">
        <f>IF('07_P1_Lectura'!$C96="SÍ",'07_P1_Lectura'!$D96,"")</f>
        <v/>
      </c>
      <c r="U95" s="1269"/>
      <c r="V95" s="1269"/>
      <c r="W95" s="1269"/>
      <c r="X95" s="1269"/>
      <c r="Y95" s="1270"/>
      <c r="Z95" s="156"/>
      <c r="AA95" s="593"/>
      <c r="AB95" s="594"/>
      <c r="AC95" s="594"/>
      <c r="AD95" s="594"/>
      <c r="AE95" s="595"/>
      <c r="AF95" s="151"/>
      <c r="AG95" s="1271" t="str">
        <f>IF('07_P1_Lectura'!$C96="SÍ",'07_P1_Lectura'!$D96,"")</f>
        <v/>
      </c>
      <c r="AH95" s="591"/>
      <c r="AI95" s="591"/>
      <c r="AJ95" s="591"/>
      <c r="AK95" s="591"/>
      <c r="AL95" s="592"/>
      <c r="AN95" s="1442"/>
      <c r="AO95" s="1442"/>
      <c r="AP95" s="1442"/>
      <c r="AQ95" s="1442"/>
      <c r="AR95" s="1442"/>
      <c r="AS95" s="1442"/>
      <c r="AT95" s="1442"/>
      <c r="AU95" s="1442"/>
      <c r="AV95" s="1442"/>
      <c r="AW95" s="1442"/>
      <c r="AX95" s="1442"/>
      <c r="AY95" s="1442"/>
      <c r="AZ95" s="1442"/>
    </row>
    <row r="96" spans="1:52" s="34" customFormat="1" ht="20.100000000000001" customHeight="1" x14ac:dyDescent="0.2">
      <c r="A96" s="1404" t="str">
        <f>CONCATENATE('01_Carga'!$M$5,"_",$H96)</f>
        <v>FI__79</v>
      </c>
      <c r="B96" s="1405"/>
      <c r="C96" s="1460" t="str">
        <f>IF('06_PresenLista'!L96&lt;&gt;"",'06_PresenLista'!L96,"")</f>
        <v/>
      </c>
      <c r="D96" s="1461" t="str">
        <f>'06_PresenLista'!Q96</f>
        <v/>
      </c>
      <c r="E96" s="1405"/>
      <c r="F96" s="1726" t="str">
        <f>IF('07_P1_Lectura'!F97&lt;&gt;"",'07_P1_Lectura'!F97,"")</f>
        <v/>
      </c>
      <c r="G96" s="1405"/>
      <c r="H96" s="1202">
        <v>79</v>
      </c>
      <c r="I96" s="134" t="str">
        <f>IF(ISERROR(VLOOKUP($A96,Aspirantes!$A:$H,Aspirantes!$E$1,FALSE)),"",VLOOKUP($A96,Aspirantes!$A:$H,Aspirantes!$E$1,FALSE))</f>
        <v/>
      </c>
      <c r="J96" s="513" t="str">
        <f>IF(ISERROR(VLOOKUP($A96,Aspirantes!$A:$H,Aspirantes!$F$1,FALSE)),"",VLOOKUP($A96,Aspirantes!$A:$H,Aspirantes!$F$1,FALSE))</f>
        <v/>
      </c>
      <c r="K96" s="514" t="str">
        <f>IF(ISERROR(VLOOKUP($A96,Aspirantes!$A:$H,Aspirantes!$G$1,FALSE)),"",VLOOKUP($A96,Aspirantes!$A:$H,Aspirantes!$G$1,FALSE))</f>
        <v/>
      </c>
      <c r="L96" s="515" t="str">
        <f>IF(ISERROR(VLOOKUP($A96,Aspirantes!$A:$H,Aspirantes!$H$1,FALSE)),"",VLOOKUP($A96,Aspirantes!$A:$H,Aspirantes!$H$1,FALSE))</f>
        <v/>
      </c>
      <c r="M96" s="152"/>
      <c r="N96" s="593"/>
      <c r="O96" s="594"/>
      <c r="P96" s="594"/>
      <c r="Q96" s="594"/>
      <c r="R96" s="595"/>
      <c r="S96" s="151"/>
      <c r="T96" s="1271" t="str">
        <f>IF('07_P1_Lectura'!$C97="SÍ",'07_P1_Lectura'!$D97,"")</f>
        <v/>
      </c>
      <c r="U96" s="1269"/>
      <c r="V96" s="1269"/>
      <c r="W96" s="1269"/>
      <c r="X96" s="1269"/>
      <c r="Y96" s="1270"/>
      <c r="Z96" s="156"/>
      <c r="AA96" s="593"/>
      <c r="AB96" s="594"/>
      <c r="AC96" s="594"/>
      <c r="AD96" s="594"/>
      <c r="AE96" s="595"/>
      <c r="AF96" s="151"/>
      <c r="AG96" s="1271" t="str">
        <f>IF('07_P1_Lectura'!$C97="SÍ",'07_P1_Lectura'!$D97,"")</f>
        <v/>
      </c>
      <c r="AH96" s="591"/>
      <c r="AI96" s="591"/>
      <c r="AJ96" s="591"/>
      <c r="AK96" s="591"/>
      <c r="AL96" s="592"/>
      <c r="AN96" s="1442"/>
      <c r="AO96" s="1442"/>
      <c r="AP96" s="1442"/>
      <c r="AQ96" s="1442"/>
      <c r="AR96" s="1442"/>
      <c r="AS96" s="1442"/>
      <c r="AT96" s="1442"/>
      <c r="AU96" s="1442"/>
      <c r="AV96" s="1442"/>
      <c r="AW96" s="1442"/>
      <c r="AX96" s="1442"/>
      <c r="AY96" s="1442"/>
      <c r="AZ96" s="1442"/>
    </row>
    <row r="97" spans="1:52" s="34" customFormat="1" ht="20.100000000000001" customHeight="1" x14ac:dyDescent="0.2">
      <c r="A97" s="1404" t="str">
        <f>CONCATENATE('01_Carga'!$M$5,"_",$H97)</f>
        <v>FI__80</v>
      </c>
      <c r="B97" s="1405"/>
      <c r="C97" s="1460" t="str">
        <f>IF('06_PresenLista'!L97&lt;&gt;"",'06_PresenLista'!L97,"")</f>
        <v/>
      </c>
      <c r="D97" s="1461" t="str">
        <f>'06_PresenLista'!Q97</f>
        <v/>
      </c>
      <c r="E97" s="1405"/>
      <c r="F97" s="1726" t="str">
        <f>IF('07_P1_Lectura'!F98&lt;&gt;"",'07_P1_Lectura'!F98,"")</f>
        <v/>
      </c>
      <c r="G97" s="1405"/>
      <c r="H97" s="1202">
        <v>80</v>
      </c>
      <c r="I97" s="134" t="str">
        <f>IF(ISERROR(VLOOKUP($A97,Aspirantes!$A:$H,Aspirantes!$E$1,FALSE)),"",VLOOKUP($A97,Aspirantes!$A:$H,Aspirantes!$E$1,FALSE))</f>
        <v/>
      </c>
      <c r="J97" s="513" t="str">
        <f>IF(ISERROR(VLOOKUP($A97,Aspirantes!$A:$H,Aspirantes!$F$1,FALSE)),"",VLOOKUP($A97,Aspirantes!$A:$H,Aspirantes!$F$1,FALSE))</f>
        <v/>
      </c>
      <c r="K97" s="514" t="str">
        <f>IF(ISERROR(VLOOKUP($A97,Aspirantes!$A:$H,Aspirantes!$G$1,FALSE)),"",VLOOKUP($A97,Aspirantes!$A:$H,Aspirantes!$G$1,FALSE))</f>
        <v/>
      </c>
      <c r="L97" s="515" t="str">
        <f>IF(ISERROR(VLOOKUP($A97,Aspirantes!$A:$H,Aspirantes!$H$1,FALSE)),"",VLOOKUP($A97,Aspirantes!$A:$H,Aspirantes!$H$1,FALSE))</f>
        <v/>
      </c>
      <c r="M97" s="152"/>
      <c r="N97" s="593"/>
      <c r="O97" s="594"/>
      <c r="P97" s="594"/>
      <c r="Q97" s="594"/>
      <c r="R97" s="595"/>
      <c r="S97" s="151"/>
      <c r="T97" s="1271" t="str">
        <f>IF('07_P1_Lectura'!$C98="SÍ",'07_P1_Lectura'!$D98,"")</f>
        <v/>
      </c>
      <c r="U97" s="1269"/>
      <c r="V97" s="1269"/>
      <c r="W97" s="1269"/>
      <c r="X97" s="1269"/>
      <c r="Y97" s="1270"/>
      <c r="Z97" s="156"/>
      <c r="AA97" s="593"/>
      <c r="AB97" s="594"/>
      <c r="AC97" s="594"/>
      <c r="AD97" s="594"/>
      <c r="AE97" s="595"/>
      <c r="AF97" s="151"/>
      <c r="AG97" s="1271" t="str">
        <f>IF('07_P1_Lectura'!$C98="SÍ",'07_P1_Lectura'!$D98,"")</f>
        <v/>
      </c>
      <c r="AH97" s="591"/>
      <c r="AI97" s="591"/>
      <c r="AJ97" s="591"/>
      <c r="AK97" s="591"/>
      <c r="AL97" s="592"/>
      <c r="AN97" s="1442"/>
      <c r="AO97" s="1442"/>
      <c r="AP97" s="1442"/>
      <c r="AQ97" s="1442"/>
      <c r="AR97" s="1442"/>
      <c r="AS97" s="1442"/>
      <c r="AT97" s="1442"/>
      <c r="AU97" s="1442"/>
      <c r="AV97" s="1442"/>
      <c r="AW97" s="1442"/>
      <c r="AX97" s="1442"/>
      <c r="AY97" s="1442"/>
      <c r="AZ97" s="1442"/>
    </row>
    <row r="98" spans="1:52" s="34" customFormat="1" ht="20.100000000000001" customHeight="1" x14ac:dyDescent="0.2">
      <c r="A98" s="1404" t="str">
        <f>CONCATENATE('01_Carga'!$M$5,"_",$H98)</f>
        <v>FI__81</v>
      </c>
      <c r="B98" s="1405"/>
      <c r="C98" s="1460" t="str">
        <f>IF('06_PresenLista'!L98&lt;&gt;"",'06_PresenLista'!L98,"")</f>
        <v/>
      </c>
      <c r="D98" s="1461" t="str">
        <f>'06_PresenLista'!Q98</f>
        <v/>
      </c>
      <c r="E98" s="1405"/>
      <c r="F98" s="1726" t="str">
        <f>IF('07_P1_Lectura'!F99&lt;&gt;"",'07_P1_Lectura'!F99,"")</f>
        <v/>
      </c>
      <c r="G98" s="1405"/>
      <c r="H98" s="1202">
        <v>81</v>
      </c>
      <c r="I98" s="134" t="str">
        <f>IF(ISERROR(VLOOKUP($A98,Aspirantes!$A:$H,Aspirantes!$E$1,FALSE)),"",VLOOKUP($A98,Aspirantes!$A:$H,Aspirantes!$E$1,FALSE))</f>
        <v/>
      </c>
      <c r="J98" s="513" t="str">
        <f>IF(ISERROR(VLOOKUP($A98,Aspirantes!$A:$H,Aspirantes!$F$1,FALSE)),"",VLOOKUP($A98,Aspirantes!$A:$H,Aspirantes!$F$1,FALSE))</f>
        <v/>
      </c>
      <c r="K98" s="514" t="str">
        <f>IF(ISERROR(VLOOKUP($A98,Aspirantes!$A:$H,Aspirantes!$G$1,FALSE)),"",VLOOKUP($A98,Aspirantes!$A:$H,Aspirantes!$G$1,FALSE))</f>
        <v/>
      </c>
      <c r="L98" s="515" t="str">
        <f>IF(ISERROR(VLOOKUP($A98,Aspirantes!$A:$H,Aspirantes!$H$1,FALSE)),"",VLOOKUP($A98,Aspirantes!$A:$H,Aspirantes!$H$1,FALSE))</f>
        <v/>
      </c>
      <c r="M98" s="152"/>
      <c r="N98" s="593"/>
      <c r="O98" s="594"/>
      <c r="P98" s="594"/>
      <c r="Q98" s="594"/>
      <c r="R98" s="595"/>
      <c r="S98" s="151"/>
      <c r="T98" s="1271" t="str">
        <f>IF('07_P1_Lectura'!$C99="SÍ",'07_P1_Lectura'!$D99,"")</f>
        <v/>
      </c>
      <c r="U98" s="1269"/>
      <c r="V98" s="1269"/>
      <c r="W98" s="1269"/>
      <c r="X98" s="1269"/>
      <c r="Y98" s="1270"/>
      <c r="Z98" s="156"/>
      <c r="AA98" s="593"/>
      <c r="AB98" s="594"/>
      <c r="AC98" s="594"/>
      <c r="AD98" s="594"/>
      <c r="AE98" s="595"/>
      <c r="AF98" s="151"/>
      <c r="AG98" s="1271" t="str">
        <f>IF('07_P1_Lectura'!$C99="SÍ",'07_P1_Lectura'!$D99,"")</f>
        <v/>
      </c>
      <c r="AH98" s="591"/>
      <c r="AI98" s="591"/>
      <c r="AJ98" s="591"/>
      <c r="AK98" s="591"/>
      <c r="AL98" s="592"/>
      <c r="AN98" s="1442"/>
      <c r="AO98" s="1442"/>
      <c r="AP98" s="1442"/>
      <c r="AQ98" s="1442"/>
      <c r="AR98" s="1442"/>
      <c r="AS98" s="1442"/>
      <c r="AT98" s="1442"/>
      <c r="AU98" s="1442"/>
      <c r="AV98" s="1442"/>
      <c r="AW98" s="1442"/>
      <c r="AX98" s="1442"/>
      <c r="AY98" s="1442"/>
      <c r="AZ98" s="1442"/>
    </row>
    <row r="99" spans="1:52" s="34" customFormat="1" ht="20.100000000000001" customHeight="1" x14ac:dyDescent="0.2">
      <c r="A99" s="1404" t="str">
        <f>CONCATENATE('01_Carga'!$M$5,"_",$H99)</f>
        <v>FI__82</v>
      </c>
      <c r="B99" s="1405"/>
      <c r="C99" s="1460" t="str">
        <f>IF('06_PresenLista'!L99&lt;&gt;"",'06_PresenLista'!L99,"")</f>
        <v/>
      </c>
      <c r="D99" s="1461" t="str">
        <f>'06_PresenLista'!Q99</f>
        <v/>
      </c>
      <c r="E99" s="1405"/>
      <c r="F99" s="1726" t="str">
        <f>IF('07_P1_Lectura'!F100&lt;&gt;"",'07_P1_Lectura'!F100,"")</f>
        <v/>
      </c>
      <c r="G99" s="1405"/>
      <c r="H99" s="1202">
        <v>82</v>
      </c>
      <c r="I99" s="134" t="str">
        <f>IF(ISERROR(VLOOKUP($A99,Aspirantes!$A:$H,Aspirantes!$E$1,FALSE)),"",VLOOKUP($A99,Aspirantes!$A:$H,Aspirantes!$E$1,FALSE))</f>
        <v/>
      </c>
      <c r="J99" s="513" t="str">
        <f>IF(ISERROR(VLOOKUP($A99,Aspirantes!$A:$H,Aspirantes!$F$1,FALSE)),"",VLOOKUP($A99,Aspirantes!$A:$H,Aspirantes!$F$1,FALSE))</f>
        <v/>
      </c>
      <c r="K99" s="514" t="str">
        <f>IF(ISERROR(VLOOKUP($A99,Aspirantes!$A:$H,Aspirantes!$G$1,FALSE)),"",VLOOKUP($A99,Aspirantes!$A:$H,Aspirantes!$G$1,FALSE))</f>
        <v/>
      </c>
      <c r="L99" s="515" t="str">
        <f>IF(ISERROR(VLOOKUP($A99,Aspirantes!$A:$H,Aspirantes!$H$1,FALSE)),"",VLOOKUP($A99,Aspirantes!$A:$H,Aspirantes!$H$1,FALSE))</f>
        <v/>
      </c>
      <c r="M99" s="152"/>
      <c r="N99" s="593"/>
      <c r="O99" s="594"/>
      <c r="P99" s="594"/>
      <c r="Q99" s="594"/>
      <c r="R99" s="595"/>
      <c r="S99" s="151"/>
      <c r="T99" s="1271" t="str">
        <f>IF('07_P1_Lectura'!$C100="SÍ",'07_P1_Lectura'!$D100,"")</f>
        <v/>
      </c>
      <c r="U99" s="1269"/>
      <c r="V99" s="1269"/>
      <c r="W99" s="1269"/>
      <c r="X99" s="1269"/>
      <c r="Y99" s="1270"/>
      <c r="Z99" s="156"/>
      <c r="AA99" s="593"/>
      <c r="AB99" s="594"/>
      <c r="AC99" s="594"/>
      <c r="AD99" s="594"/>
      <c r="AE99" s="595"/>
      <c r="AF99" s="151"/>
      <c r="AG99" s="1271" t="str">
        <f>IF('07_P1_Lectura'!$C100="SÍ",'07_P1_Lectura'!$D100,"")</f>
        <v/>
      </c>
      <c r="AH99" s="591"/>
      <c r="AI99" s="591"/>
      <c r="AJ99" s="591"/>
      <c r="AK99" s="591"/>
      <c r="AL99" s="592"/>
      <c r="AN99" s="1442"/>
      <c r="AO99" s="1442"/>
      <c r="AP99" s="1442"/>
      <c r="AQ99" s="1442"/>
      <c r="AR99" s="1442"/>
      <c r="AS99" s="1442"/>
      <c r="AT99" s="1442"/>
      <c r="AU99" s="1442"/>
      <c r="AV99" s="1442"/>
      <c r="AW99" s="1442"/>
      <c r="AX99" s="1442"/>
      <c r="AY99" s="1442"/>
      <c r="AZ99" s="1442"/>
    </row>
    <row r="100" spans="1:52" s="34" customFormat="1" ht="20.100000000000001" customHeight="1" x14ac:dyDescent="0.2">
      <c r="A100" s="1404" t="str">
        <f>CONCATENATE('01_Carga'!$M$5,"_",$H100)</f>
        <v>FI__83</v>
      </c>
      <c r="B100" s="1405"/>
      <c r="C100" s="1460" t="str">
        <f>IF('06_PresenLista'!L100&lt;&gt;"",'06_PresenLista'!L100,"")</f>
        <v/>
      </c>
      <c r="D100" s="1461" t="str">
        <f>'06_PresenLista'!Q100</f>
        <v/>
      </c>
      <c r="E100" s="1405"/>
      <c r="F100" s="1726" t="str">
        <f>IF('07_P1_Lectura'!F101&lt;&gt;"",'07_P1_Lectura'!F101,"")</f>
        <v/>
      </c>
      <c r="G100" s="1405"/>
      <c r="H100" s="1202">
        <v>83</v>
      </c>
      <c r="I100" s="134" t="str">
        <f>IF(ISERROR(VLOOKUP($A100,Aspirantes!$A:$H,Aspirantes!$E$1,FALSE)),"",VLOOKUP($A100,Aspirantes!$A:$H,Aspirantes!$E$1,FALSE))</f>
        <v/>
      </c>
      <c r="J100" s="513" t="str">
        <f>IF(ISERROR(VLOOKUP($A100,Aspirantes!$A:$H,Aspirantes!$F$1,FALSE)),"",VLOOKUP($A100,Aspirantes!$A:$H,Aspirantes!$F$1,FALSE))</f>
        <v/>
      </c>
      <c r="K100" s="514" t="str">
        <f>IF(ISERROR(VLOOKUP($A100,Aspirantes!$A:$H,Aspirantes!$G$1,FALSE)),"",VLOOKUP($A100,Aspirantes!$A:$H,Aspirantes!$G$1,FALSE))</f>
        <v/>
      </c>
      <c r="L100" s="515" t="str">
        <f>IF(ISERROR(VLOOKUP($A100,Aspirantes!$A:$H,Aspirantes!$H$1,FALSE)),"",VLOOKUP($A100,Aspirantes!$A:$H,Aspirantes!$H$1,FALSE))</f>
        <v/>
      </c>
      <c r="M100" s="152"/>
      <c r="N100" s="593"/>
      <c r="O100" s="594"/>
      <c r="P100" s="594"/>
      <c r="Q100" s="594"/>
      <c r="R100" s="595"/>
      <c r="S100" s="151"/>
      <c r="T100" s="1271" t="str">
        <f>IF('07_P1_Lectura'!$C101="SÍ",'07_P1_Lectura'!$D101,"")</f>
        <v/>
      </c>
      <c r="U100" s="1269"/>
      <c r="V100" s="1269"/>
      <c r="W100" s="1269"/>
      <c r="X100" s="1269"/>
      <c r="Y100" s="1270"/>
      <c r="Z100" s="156"/>
      <c r="AA100" s="593"/>
      <c r="AB100" s="594"/>
      <c r="AC100" s="594"/>
      <c r="AD100" s="594"/>
      <c r="AE100" s="595"/>
      <c r="AF100" s="151"/>
      <c r="AG100" s="1271" t="str">
        <f>IF('07_P1_Lectura'!$C101="SÍ",'07_P1_Lectura'!$D101,"")</f>
        <v/>
      </c>
      <c r="AH100" s="591"/>
      <c r="AI100" s="591"/>
      <c r="AJ100" s="591"/>
      <c r="AK100" s="591"/>
      <c r="AL100" s="592"/>
      <c r="AN100" s="1442"/>
      <c r="AO100" s="1442"/>
      <c r="AP100" s="1442"/>
      <c r="AQ100" s="1442"/>
      <c r="AR100" s="1442"/>
      <c r="AS100" s="1442"/>
      <c r="AT100" s="1442"/>
      <c r="AU100" s="1442"/>
      <c r="AV100" s="1442"/>
      <c r="AW100" s="1442"/>
      <c r="AX100" s="1442"/>
      <c r="AY100" s="1442"/>
      <c r="AZ100" s="1442"/>
    </row>
    <row r="101" spans="1:52" s="34" customFormat="1" ht="20.100000000000001" customHeight="1" x14ac:dyDescent="0.2">
      <c r="A101" s="1404" t="str">
        <f>CONCATENATE('01_Carga'!$M$5,"_",$H101)</f>
        <v>FI__84</v>
      </c>
      <c r="B101" s="1405"/>
      <c r="C101" s="1460" t="str">
        <f>IF('06_PresenLista'!L101&lt;&gt;"",'06_PresenLista'!L101,"")</f>
        <v/>
      </c>
      <c r="D101" s="1461" t="str">
        <f>'06_PresenLista'!Q101</f>
        <v/>
      </c>
      <c r="E101" s="1405"/>
      <c r="F101" s="1726" t="str">
        <f>IF('07_P1_Lectura'!F102&lt;&gt;"",'07_P1_Lectura'!F102,"")</f>
        <v/>
      </c>
      <c r="G101" s="1405"/>
      <c r="H101" s="1202">
        <v>84</v>
      </c>
      <c r="I101" s="134" t="str">
        <f>IF(ISERROR(VLOOKUP($A101,Aspirantes!$A:$H,Aspirantes!$E$1,FALSE)),"",VLOOKUP($A101,Aspirantes!$A:$H,Aspirantes!$E$1,FALSE))</f>
        <v/>
      </c>
      <c r="J101" s="513" t="str">
        <f>IF(ISERROR(VLOOKUP($A101,Aspirantes!$A:$H,Aspirantes!$F$1,FALSE)),"",VLOOKUP($A101,Aspirantes!$A:$H,Aspirantes!$F$1,FALSE))</f>
        <v/>
      </c>
      <c r="K101" s="514" t="str">
        <f>IF(ISERROR(VLOOKUP($A101,Aspirantes!$A:$H,Aspirantes!$G$1,FALSE)),"",VLOOKUP($A101,Aspirantes!$A:$H,Aspirantes!$G$1,FALSE))</f>
        <v/>
      </c>
      <c r="L101" s="515" t="str">
        <f>IF(ISERROR(VLOOKUP($A101,Aspirantes!$A:$H,Aspirantes!$H$1,FALSE)),"",VLOOKUP($A101,Aspirantes!$A:$H,Aspirantes!$H$1,FALSE))</f>
        <v/>
      </c>
      <c r="M101" s="152"/>
      <c r="N101" s="593"/>
      <c r="O101" s="594"/>
      <c r="P101" s="594"/>
      <c r="Q101" s="594"/>
      <c r="R101" s="595"/>
      <c r="S101" s="151"/>
      <c r="T101" s="1271" t="str">
        <f>IF('07_P1_Lectura'!$C102="SÍ",'07_P1_Lectura'!$D102,"")</f>
        <v/>
      </c>
      <c r="U101" s="1269"/>
      <c r="V101" s="1269"/>
      <c r="W101" s="1269"/>
      <c r="X101" s="1269"/>
      <c r="Y101" s="1270"/>
      <c r="Z101" s="156"/>
      <c r="AA101" s="593"/>
      <c r="AB101" s="594"/>
      <c r="AC101" s="594"/>
      <c r="AD101" s="594"/>
      <c r="AE101" s="595"/>
      <c r="AF101" s="151"/>
      <c r="AG101" s="1271" t="str">
        <f>IF('07_P1_Lectura'!$C102="SÍ",'07_P1_Lectura'!$D102,"")</f>
        <v/>
      </c>
      <c r="AH101" s="591"/>
      <c r="AI101" s="591"/>
      <c r="AJ101" s="591"/>
      <c r="AK101" s="591"/>
      <c r="AL101" s="592"/>
      <c r="AN101" s="1442"/>
      <c r="AO101" s="1442"/>
      <c r="AP101" s="1442"/>
      <c r="AQ101" s="1442"/>
      <c r="AR101" s="1442"/>
      <c r="AS101" s="1442"/>
      <c r="AT101" s="1442"/>
      <c r="AU101" s="1442"/>
      <c r="AV101" s="1442"/>
      <c r="AW101" s="1442"/>
      <c r="AX101" s="1442"/>
      <c r="AY101" s="1442"/>
      <c r="AZ101" s="1442"/>
    </row>
    <row r="102" spans="1:52" s="34" customFormat="1" ht="20.100000000000001" customHeight="1" x14ac:dyDescent="0.2">
      <c r="A102" s="1404" t="str">
        <f>CONCATENATE('01_Carga'!$M$5,"_",$H102)</f>
        <v>FI__85</v>
      </c>
      <c r="B102" s="1405"/>
      <c r="C102" s="1460" t="str">
        <f>IF('06_PresenLista'!L102&lt;&gt;"",'06_PresenLista'!L102,"")</f>
        <v/>
      </c>
      <c r="D102" s="1461" t="str">
        <f>'06_PresenLista'!Q102</f>
        <v/>
      </c>
      <c r="E102" s="1405"/>
      <c r="F102" s="1726" t="str">
        <f>IF('07_P1_Lectura'!F103&lt;&gt;"",'07_P1_Lectura'!F103,"")</f>
        <v/>
      </c>
      <c r="G102" s="1405"/>
      <c r="H102" s="1202">
        <v>85</v>
      </c>
      <c r="I102" s="134" t="str">
        <f>IF(ISERROR(VLOOKUP($A102,Aspirantes!$A:$H,Aspirantes!$E$1,FALSE)),"",VLOOKUP($A102,Aspirantes!$A:$H,Aspirantes!$E$1,FALSE))</f>
        <v/>
      </c>
      <c r="J102" s="513" t="str">
        <f>IF(ISERROR(VLOOKUP($A102,Aspirantes!$A:$H,Aspirantes!$F$1,FALSE)),"",VLOOKUP($A102,Aspirantes!$A:$H,Aspirantes!$F$1,FALSE))</f>
        <v/>
      </c>
      <c r="K102" s="514" t="str">
        <f>IF(ISERROR(VLOOKUP($A102,Aspirantes!$A:$H,Aspirantes!$G$1,FALSE)),"",VLOOKUP($A102,Aspirantes!$A:$H,Aspirantes!$G$1,FALSE))</f>
        <v/>
      </c>
      <c r="L102" s="515" t="str">
        <f>IF(ISERROR(VLOOKUP($A102,Aspirantes!$A:$H,Aspirantes!$H$1,FALSE)),"",VLOOKUP($A102,Aspirantes!$A:$H,Aspirantes!$H$1,FALSE))</f>
        <v/>
      </c>
      <c r="M102" s="152"/>
      <c r="N102" s="593"/>
      <c r="O102" s="594"/>
      <c r="P102" s="594"/>
      <c r="Q102" s="594"/>
      <c r="R102" s="595"/>
      <c r="S102" s="151"/>
      <c r="T102" s="1271" t="str">
        <f>IF('07_P1_Lectura'!$C103="SÍ",'07_P1_Lectura'!$D103,"")</f>
        <v/>
      </c>
      <c r="U102" s="1269"/>
      <c r="V102" s="1269"/>
      <c r="W102" s="1269"/>
      <c r="X102" s="1269"/>
      <c r="Y102" s="1270"/>
      <c r="Z102" s="156"/>
      <c r="AA102" s="593"/>
      <c r="AB102" s="594"/>
      <c r="AC102" s="594"/>
      <c r="AD102" s="594"/>
      <c r="AE102" s="595"/>
      <c r="AF102" s="151"/>
      <c r="AG102" s="1271" t="str">
        <f>IF('07_P1_Lectura'!$C103="SÍ",'07_P1_Lectura'!$D103,"")</f>
        <v/>
      </c>
      <c r="AH102" s="591"/>
      <c r="AI102" s="591"/>
      <c r="AJ102" s="591"/>
      <c r="AK102" s="591"/>
      <c r="AL102" s="592"/>
      <c r="AN102" s="1442"/>
      <c r="AO102" s="1442"/>
      <c r="AP102" s="1442"/>
      <c r="AQ102" s="1442"/>
      <c r="AR102" s="1442"/>
      <c r="AS102" s="1442"/>
      <c r="AT102" s="1442"/>
      <c r="AU102" s="1442"/>
      <c r="AV102" s="1442"/>
      <c r="AW102" s="1442"/>
      <c r="AX102" s="1442"/>
      <c r="AY102" s="1442"/>
      <c r="AZ102" s="1442"/>
    </row>
    <row r="103" spans="1:52" s="34" customFormat="1" ht="20.100000000000001" customHeight="1" x14ac:dyDescent="0.2">
      <c r="A103" s="1404" t="str">
        <f>CONCATENATE('01_Carga'!$M$5,"_",$H103)</f>
        <v>FI__86</v>
      </c>
      <c r="B103" s="1405"/>
      <c r="C103" s="1460" t="str">
        <f>IF('06_PresenLista'!L103&lt;&gt;"",'06_PresenLista'!L103,"")</f>
        <v/>
      </c>
      <c r="D103" s="1461" t="str">
        <f>'06_PresenLista'!Q103</f>
        <v/>
      </c>
      <c r="E103" s="1405"/>
      <c r="F103" s="1726" t="str">
        <f>IF('07_P1_Lectura'!F104&lt;&gt;"",'07_P1_Lectura'!F104,"")</f>
        <v/>
      </c>
      <c r="G103" s="1405"/>
      <c r="H103" s="1202">
        <v>86</v>
      </c>
      <c r="I103" s="134" t="str">
        <f>IF(ISERROR(VLOOKUP($A103,Aspirantes!$A:$H,Aspirantes!$E$1,FALSE)),"",VLOOKUP($A103,Aspirantes!$A:$H,Aspirantes!$E$1,FALSE))</f>
        <v/>
      </c>
      <c r="J103" s="513" t="str">
        <f>IF(ISERROR(VLOOKUP($A103,Aspirantes!$A:$H,Aspirantes!$F$1,FALSE)),"",VLOOKUP($A103,Aspirantes!$A:$H,Aspirantes!$F$1,FALSE))</f>
        <v/>
      </c>
      <c r="K103" s="514" t="str">
        <f>IF(ISERROR(VLOOKUP($A103,Aspirantes!$A:$H,Aspirantes!$G$1,FALSE)),"",VLOOKUP($A103,Aspirantes!$A:$H,Aspirantes!$G$1,FALSE))</f>
        <v/>
      </c>
      <c r="L103" s="515" t="str">
        <f>IF(ISERROR(VLOOKUP($A103,Aspirantes!$A:$H,Aspirantes!$H$1,FALSE)),"",VLOOKUP($A103,Aspirantes!$A:$H,Aspirantes!$H$1,FALSE))</f>
        <v/>
      </c>
      <c r="M103" s="152"/>
      <c r="N103" s="593"/>
      <c r="O103" s="594"/>
      <c r="P103" s="594"/>
      <c r="Q103" s="594"/>
      <c r="R103" s="595"/>
      <c r="S103" s="151"/>
      <c r="T103" s="1271" t="str">
        <f>IF('07_P1_Lectura'!$C104="SÍ",'07_P1_Lectura'!$D104,"")</f>
        <v/>
      </c>
      <c r="U103" s="1269"/>
      <c r="V103" s="1269"/>
      <c r="W103" s="1269"/>
      <c r="X103" s="1269"/>
      <c r="Y103" s="1270"/>
      <c r="Z103" s="156"/>
      <c r="AA103" s="593"/>
      <c r="AB103" s="594"/>
      <c r="AC103" s="594"/>
      <c r="AD103" s="594"/>
      <c r="AE103" s="595"/>
      <c r="AF103" s="151"/>
      <c r="AG103" s="1271" t="str">
        <f>IF('07_P1_Lectura'!$C104="SÍ",'07_P1_Lectura'!$D104,"")</f>
        <v/>
      </c>
      <c r="AH103" s="591"/>
      <c r="AI103" s="591"/>
      <c r="AJ103" s="591"/>
      <c r="AK103" s="591"/>
      <c r="AL103" s="592"/>
      <c r="AN103" s="1442"/>
      <c r="AO103" s="1442"/>
      <c r="AP103" s="1442"/>
      <c r="AQ103" s="1442"/>
      <c r="AR103" s="1442"/>
      <c r="AS103" s="1442"/>
      <c r="AT103" s="1442"/>
      <c r="AU103" s="1442"/>
      <c r="AV103" s="1442"/>
      <c r="AW103" s="1442"/>
      <c r="AX103" s="1442"/>
      <c r="AY103" s="1442"/>
      <c r="AZ103" s="1442"/>
    </row>
    <row r="104" spans="1:52" s="34" customFormat="1" ht="20.100000000000001" customHeight="1" x14ac:dyDescent="0.2">
      <c r="A104" s="1404" t="str">
        <f>CONCATENATE('01_Carga'!$M$5,"_",$H104)</f>
        <v>FI__87</v>
      </c>
      <c r="B104" s="1405"/>
      <c r="C104" s="1460" t="str">
        <f>IF('06_PresenLista'!L104&lt;&gt;"",'06_PresenLista'!L104,"")</f>
        <v/>
      </c>
      <c r="D104" s="1461" t="str">
        <f>'06_PresenLista'!Q104</f>
        <v/>
      </c>
      <c r="E104" s="1405"/>
      <c r="F104" s="1726" t="str">
        <f>IF('07_P1_Lectura'!F105&lt;&gt;"",'07_P1_Lectura'!F105,"")</f>
        <v/>
      </c>
      <c r="G104" s="1405"/>
      <c r="H104" s="1202">
        <v>87</v>
      </c>
      <c r="I104" s="134" t="str">
        <f>IF(ISERROR(VLOOKUP($A104,Aspirantes!$A:$H,Aspirantes!$E$1,FALSE)),"",VLOOKUP($A104,Aspirantes!$A:$H,Aspirantes!$E$1,FALSE))</f>
        <v/>
      </c>
      <c r="J104" s="513" t="str">
        <f>IF(ISERROR(VLOOKUP($A104,Aspirantes!$A:$H,Aspirantes!$F$1,FALSE)),"",VLOOKUP($A104,Aspirantes!$A:$H,Aspirantes!$F$1,FALSE))</f>
        <v/>
      </c>
      <c r="K104" s="514" t="str">
        <f>IF(ISERROR(VLOOKUP($A104,Aspirantes!$A:$H,Aspirantes!$G$1,FALSE)),"",VLOOKUP($A104,Aspirantes!$A:$H,Aspirantes!$G$1,FALSE))</f>
        <v/>
      </c>
      <c r="L104" s="515" t="str">
        <f>IF(ISERROR(VLOOKUP($A104,Aspirantes!$A:$H,Aspirantes!$H$1,FALSE)),"",VLOOKUP($A104,Aspirantes!$A:$H,Aspirantes!$H$1,FALSE))</f>
        <v/>
      </c>
      <c r="M104" s="152"/>
      <c r="N104" s="593"/>
      <c r="O104" s="594"/>
      <c r="P104" s="594"/>
      <c r="Q104" s="594"/>
      <c r="R104" s="595"/>
      <c r="S104" s="151"/>
      <c r="T104" s="1271" t="str">
        <f>IF('07_P1_Lectura'!$C105="SÍ",'07_P1_Lectura'!$D105,"")</f>
        <v/>
      </c>
      <c r="U104" s="1269"/>
      <c r="V104" s="1269"/>
      <c r="W104" s="1269"/>
      <c r="X104" s="1269"/>
      <c r="Y104" s="1270"/>
      <c r="Z104" s="156"/>
      <c r="AA104" s="593"/>
      <c r="AB104" s="594"/>
      <c r="AC104" s="594"/>
      <c r="AD104" s="594"/>
      <c r="AE104" s="595"/>
      <c r="AF104" s="151"/>
      <c r="AG104" s="1271" t="str">
        <f>IF('07_P1_Lectura'!$C105="SÍ",'07_P1_Lectura'!$D105,"")</f>
        <v/>
      </c>
      <c r="AH104" s="591"/>
      <c r="AI104" s="591"/>
      <c r="AJ104" s="591"/>
      <c r="AK104" s="591"/>
      <c r="AL104" s="592"/>
      <c r="AN104" s="1442"/>
      <c r="AO104" s="1442"/>
      <c r="AP104" s="1442"/>
      <c r="AQ104" s="1442"/>
      <c r="AR104" s="1442"/>
      <c r="AS104" s="1442"/>
      <c r="AT104" s="1442"/>
      <c r="AU104" s="1442"/>
      <c r="AV104" s="1442"/>
      <c r="AW104" s="1442"/>
      <c r="AX104" s="1442"/>
      <c r="AY104" s="1442"/>
      <c r="AZ104" s="1442"/>
    </row>
    <row r="105" spans="1:52" s="34" customFormat="1" ht="20.100000000000001" customHeight="1" x14ac:dyDescent="0.2">
      <c r="A105" s="1404" t="str">
        <f>CONCATENATE('01_Carga'!$M$5,"_",$H105)</f>
        <v>FI__88</v>
      </c>
      <c r="B105" s="1405"/>
      <c r="C105" s="1460" t="str">
        <f>IF('06_PresenLista'!L105&lt;&gt;"",'06_PresenLista'!L105,"")</f>
        <v/>
      </c>
      <c r="D105" s="1461" t="str">
        <f>'06_PresenLista'!Q105</f>
        <v/>
      </c>
      <c r="E105" s="1405"/>
      <c r="F105" s="1726" t="str">
        <f>IF('07_P1_Lectura'!F106&lt;&gt;"",'07_P1_Lectura'!F106,"")</f>
        <v/>
      </c>
      <c r="G105" s="1405"/>
      <c r="H105" s="1202">
        <v>88</v>
      </c>
      <c r="I105" s="134" t="str">
        <f>IF(ISERROR(VLOOKUP($A105,Aspirantes!$A:$H,Aspirantes!$E$1,FALSE)),"",VLOOKUP($A105,Aspirantes!$A:$H,Aspirantes!$E$1,FALSE))</f>
        <v/>
      </c>
      <c r="J105" s="513" t="str">
        <f>IF(ISERROR(VLOOKUP($A105,Aspirantes!$A:$H,Aspirantes!$F$1,FALSE)),"",VLOOKUP($A105,Aspirantes!$A:$H,Aspirantes!$F$1,FALSE))</f>
        <v/>
      </c>
      <c r="K105" s="514" t="str">
        <f>IF(ISERROR(VLOOKUP($A105,Aspirantes!$A:$H,Aspirantes!$G$1,FALSE)),"",VLOOKUP($A105,Aspirantes!$A:$H,Aspirantes!$G$1,FALSE))</f>
        <v/>
      </c>
      <c r="L105" s="515" t="str">
        <f>IF(ISERROR(VLOOKUP($A105,Aspirantes!$A:$H,Aspirantes!$H$1,FALSE)),"",VLOOKUP($A105,Aspirantes!$A:$H,Aspirantes!$H$1,FALSE))</f>
        <v/>
      </c>
      <c r="M105" s="152"/>
      <c r="N105" s="593"/>
      <c r="O105" s="594"/>
      <c r="P105" s="594"/>
      <c r="Q105" s="594"/>
      <c r="R105" s="595"/>
      <c r="S105" s="151"/>
      <c r="T105" s="1271" t="str">
        <f>IF('07_P1_Lectura'!$C106="SÍ",'07_P1_Lectura'!$D106,"")</f>
        <v/>
      </c>
      <c r="U105" s="1269"/>
      <c r="V105" s="1269"/>
      <c r="W105" s="1269"/>
      <c r="X105" s="1269"/>
      <c r="Y105" s="1270"/>
      <c r="Z105" s="156"/>
      <c r="AA105" s="593"/>
      <c r="AB105" s="594"/>
      <c r="AC105" s="594"/>
      <c r="AD105" s="594"/>
      <c r="AE105" s="595"/>
      <c r="AF105" s="151"/>
      <c r="AG105" s="1271" t="str">
        <f>IF('07_P1_Lectura'!$C106="SÍ",'07_P1_Lectura'!$D106,"")</f>
        <v/>
      </c>
      <c r="AH105" s="591"/>
      <c r="AI105" s="591"/>
      <c r="AJ105" s="591"/>
      <c r="AK105" s="591"/>
      <c r="AL105" s="592"/>
      <c r="AN105" s="1442"/>
      <c r="AO105" s="1442"/>
      <c r="AP105" s="1442"/>
      <c r="AQ105" s="1442"/>
      <c r="AR105" s="1442"/>
      <c r="AS105" s="1442"/>
      <c r="AT105" s="1442"/>
      <c r="AU105" s="1442"/>
      <c r="AV105" s="1442"/>
      <c r="AW105" s="1442"/>
      <c r="AX105" s="1442"/>
      <c r="AY105" s="1442"/>
      <c r="AZ105" s="1442"/>
    </row>
    <row r="106" spans="1:52" s="34" customFormat="1" ht="20.100000000000001" customHeight="1" x14ac:dyDescent="0.2">
      <c r="A106" s="1404" t="str">
        <f>CONCATENATE('01_Carga'!$M$5,"_",$H106)</f>
        <v>FI__89</v>
      </c>
      <c r="B106" s="1405"/>
      <c r="C106" s="1460" t="str">
        <f>IF('06_PresenLista'!L106&lt;&gt;"",'06_PresenLista'!L106,"")</f>
        <v/>
      </c>
      <c r="D106" s="1461" t="str">
        <f>'06_PresenLista'!Q106</f>
        <v/>
      </c>
      <c r="E106" s="1405"/>
      <c r="F106" s="1726" t="str">
        <f>IF('07_P1_Lectura'!F107&lt;&gt;"",'07_P1_Lectura'!F107,"")</f>
        <v/>
      </c>
      <c r="G106" s="1405"/>
      <c r="H106" s="1202">
        <v>89</v>
      </c>
      <c r="I106" s="134" t="str">
        <f>IF(ISERROR(VLOOKUP($A106,Aspirantes!$A:$H,Aspirantes!$E$1,FALSE)),"",VLOOKUP($A106,Aspirantes!$A:$H,Aspirantes!$E$1,FALSE))</f>
        <v/>
      </c>
      <c r="J106" s="513" t="str">
        <f>IF(ISERROR(VLOOKUP($A106,Aspirantes!$A:$H,Aspirantes!$F$1,FALSE)),"",VLOOKUP($A106,Aspirantes!$A:$H,Aspirantes!$F$1,FALSE))</f>
        <v/>
      </c>
      <c r="K106" s="514" t="str">
        <f>IF(ISERROR(VLOOKUP($A106,Aspirantes!$A:$H,Aspirantes!$G$1,FALSE)),"",VLOOKUP($A106,Aspirantes!$A:$H,Aspirantes!$G$1,FALSE))</f>
        <v/>
      </c>
      <c r="L106" s="515" t="str">
        <f>IF(ISERROR(VLOOKUP($A106,Aspirantes!$A:$H,Aspirantes!$H$1,FALSE)),"",VLOOKUP($A106,Aspirantes!$A:$H,Aspirantes!$H$1,FALSE))</f>
        <v/>
      </c>
      <c r="M106" s="152"/>
      <c r="N106" s="593"/>
      <c r="O106" s="594"/>
      <c r="P106" s="594"/>
      <c r="Q106" s="594"/>
      <c r="R106" s="595"/>
      <c r="S106" s="151"/>
      <c r="T106" s="1271" t="str">
        <f>IF('07_P1_Lectura'!$C107="SÍ",'07_P1_Lectura'!$D107,"")</f>
        <v/>
      </c>
      <c r="U106" s="1269"/>
      <c r="V106" s="1269"/>
      <c r="W106" s="1269"/>
      <c r="X106" s="1269"/>
      <c r="Y106" s="1270"/>
      <c r="Z106" s="156"/>
      <c r="AA106" s="593"/>
      <c r="AB106" s="594"/>
      <c r="AC106" s="594"/>
      <c r="AD106" s="594"/>
      <c r="AE106" s="595"/>
      <c r="AF106" s="151"/>
      <c r="AG106" s="1271" t="str">
        <f>IF('07_P1_Lectura'!$C107="SÍ",'07_P1_Lectura'!$D107,"")</f>
        <v/>
      </c>
      <c r="AH106" s="591"/>
      <c r="AI106" s="591"/>
      <c r="AJ106" s="591"/>
      <c r="AK106" s="591"/>
      <c r="AL106" s="592"/>
      <c r="AN106" s="1442"/>
      <c r="AO106" s="1442"/>
      <c r="AP106" s="1442"/>
      <c r="AQ106" s="1442"/>
      <c r="AR106" s="1442"/>
      <c r="AS106" s="1442"/>
      <c r="AT106" s="1442"/>
      <c r="AU106" s="1442"/>
      <c r="AV106" s="1442"/>
      <c r="AW106" s="1442"/>
      <c r="AX106" s="1442"/>
      <c r="AY106" s="1442"/>
      <c r="AZ106" s="1442"/>
    </row>
    <row r="107" spans="1:52" s="34" customFormat="1" ht="20.100000000000001" customHeight="1" x14ac:dyDescent="0.2">
      <c r="A107" s="1404" t="str">
        <f>CONCATENATE('01_Carga'!$M$5,"_",$H107)</f>
        <v>FI__90</v>
      </c>
      <c r="B107" s="1405"/>
      <c r="C107" s="1460" t="str">
        <f>IF('06_PresenLista'!L107&lt;&gt;"",'06_PresenLista'!L107,"")</f>
        <v/>
      </c>
      <c r="D107" s="1461" t="str">
        <f>'06_PresenLista'!Q107</f>
        <v/>
      </c>
      <c r="E107" s="1405"/>
      <c r="F107" s="1726" t="str">
        <f>IF('07_P1_Lectura'!F108&lt;&gt;"",'07_P1_Lectura'!F108,"")</f>
        <v/>
      </c>
      <c r="G107" s="1405"/>
      <c r="H107" s="1202">
        <v>90</v>
      </c>
      <c r="I107" s="134" t="str">
        <f>IF(ISERROR(VLOOKUP($A107,Aspirantes!$A:$H,Aspirantes!$E$1,FALSE)),"",VLOOKUP($A107,Aspirantes!$A:$H,Aspirantes!$E$1,FALSE))</f>
        <v/>
      </c>
      <c r="J107" s="513" t="str">
        <f>IF(ISERROR(VLOOKUP($A107,Aspirantes!$A:$H,Aspirantes!$F$1,FALSE)),"",VLOOKUP($A107,Aspirantes!$A:$H,Aspirantes!$F$1,FALSE))</f>
        <v/>
      </c>
      <c r="K107" s="514" t="str">
        <f>IF(ISERROR(VLOOKUP($A107,Aspirantes!$A:$H,Aspirantes!$G$1,FALSE)),"",VLOOKUP($A107,Aspirantes!$A:$H,Aspirantes!$G$1,FALSE))</f>
        <v/>
      </c>
      <c r="L107" s="515" t="str">
        <f>IF(ISERROR(VLOOKUP($A107,Aspirantes!$A:$H,Aspirantes!$H$1,FALSE)),"",VLOOKUP($A107,Aspirantes!$A:$H,Aspirantes!$H$1,FALSE))</f>
        <v/>
      </c>
      <c r="M107" s="152"/>
      <c r="N107" s="593"/>
      <c r="O107" s="594"/>
      <c r="P107" s="594"/>
      <c r="Q107" s="594"/>
      <c r="R107" s="595"/>
      <c r="S107" s="151"/>
      <c r="T107" s="1271" t="str">
        <f>IF('07_P1_Lectura'!$C108="SÍ",'07_P1_Lectura'!$D108,"")</f>
        <v/>
      </c>
      <c r="U107" s="1269"/>
      <c r="V107" s="1269"/>
      <c r="W107" s="1269"/>
      <c r="X107" s="1269"/>
      <c r="Y107" s="1270"/>
      <c r="Z107" s="156"/>
      <c r="AA107" s="593"/>
      <c r="AB107" s="594"/>
      <c r="AC107" s="594"/>
      <c r="AD107" s="594"/>
      <c r="AE107" s="595"/>
      <c r="AF107" s="151"/>
      <c r="AG107" s="1271" t="str">
        <f>IF('07_P1_Lectura'!$C108="SÍ",'07_P1_Lectura'!$D108,"")</f>
        <v/>
      </c>
      <c r="AH107" s="591"/>
      <c r="AI107" s="591"/>
      <c r="AJ107" s="591"/>
      <c r="AK107" s="591"/>
      <c r="AL107" s="592"/>
      <c r="AN107" s="1442"/>
      <c r="AO107" s="1442"/>
      <c r="AP107" s="1442"/>
      <c r="AQ107" s="1442"/>
      <c r="AR107" s="1442"/>
      <c r="AS107" s="1442"/>
      <c r="AT107" s="1442"/>
      <c r="AU107" s="1442"/>
      <c r="AV107" s="1442"/>
      <c r="AW107" s="1442"/>
      <c r="AX107" s="1442"/>
      <c r="AY107" s="1442"/>
      <c r="AZ107" s="1442"/>
    </row>
    <row r="108" spans="1:52" s="34" customFormat="1" ht="20.100000000000001" customHeight="1" x14ac:dyDescent="0.2">
      <c r="A108" s="1404" t="str">
        <f>CONCATENATE('01_Carga'!$M$5,"_",$H108)</f>
        <v>FI__91</v>
      </c>
      <c r="B108" s="1405"/>
      <c r="C108" s="1460" t="str">
        <f>IF('06_PresenLista'!L108&lt;&gt;"",'06_PresenLista'!L108,"")</f>
        <v/>
      </c>
      <c r="D108" s="1461" t="str">
        <f>'06_PresenLista'!Q108</f>
        <v/>
      </c>
      <c r="E108" s="1405"/>
      <c r="F108" s="1726" t="str">
        <f>IF('07_P1_Lectura'!F109&lt;&gt;"",'07_P1_Lectura'!F109,"")</f>
        <v/>
      </c>
      <c r="G108" s="1405"/>
      <c r="H108" s="1202">
        <v>91</v>
      </c>
      <c r="I108" s="134" t="str">
        <f>IF(ISERROR(VLOOKUP($A108,Aspirantes!$A:$H,Aspirantes!$E$1,FALSE)),"",VLOOKUP($A108,Aspirantes!$A:$H,Aspirantes!$E$1,FALSE))</f>
        <v/>
      </c>
      <c r="J108" s="513" t="str">
        <f>IF(ISERROR(VLOOKUP($A108,Aspirantes!$A:$H,Aspirantes!$F$1,FALSE)),"",VLOOKUP($A108,Aspirantes!$A:$H,Aspirantes!$F$1,FALSE))</f>
        <v/>
      </c>
      <c r="K108" s="514" t="str">
        <f>IF(ISERROR(VLOOKUP($A108,Aspirantes!$A:$H,Aspirantes!$G$1,FALSE)),"",VLOOKUP($A108,Aspirantes!$A:$H,Aspirantes!$G$1,FALSE))</f>
        <v/>
      </c>
      <c r="L108" s="515" t="str">
        <f>IF(ISERROR(VLOOKUP($A108,Aspirantes!$A:$H,Aspirantes!$H$1,FALSE)),"",VLOOKUP($A108,Aspirantes!$A:$H,Aspirantes!$H$1,FALSE))</f>
        <v/>
      </c>
      <c r="M108" s="152"/>
      <c r="N108" s="593"/>
      <c r="O108" s="594"/>
      <c r="P108" s="594"/>
      <c r="Q108" s="594"/>
      <c r="R108" s="595"/>
      <c r="S108" s="151"/>
      <c r="T108" s="1271" t="str">
        <f>IF('07_P1_Lectura'!$C109="SÍ",'07_P1_Lectura'!$D109,"")</f>
        <v/>
      </c>
      <c r="U108" s="1269"/>
      <c r="V108" s="1269"/>
      <c r="W108" s="1269"/>
      <c r="X108" s="1269"/>
      <c r="Y108" s="1270"/>
      <c r="Z108" s="156"/>
      <c r="AA108" s="593"/>
      <c r="AB108" s="594"/>
      <c r="AC108" s="594"/>
      <c r="AD108" s="594"/>
      <c r="AE108" s="595"/>
      <c r="AF108" s="151"/>
      <c r="AG108" s="1271" t="str">
        <f>IF('07_P1_Lectura'!$C109="SÍ",'07_P1_Lectura'!$D109,"")</f>
        <v/>
      </c>
      <c r="AH108" s="591"/>
      <c r="AI108" s="591"/>
      <c r="AJ108" s="591"/>
      <c r="AK108" s="591"/>
      <c r="AL108" s="592"/>
      <c r="AN108" s="1442"/>
      <c r="AO108" s="1442"/>
      <c r="AP108" s="1442"/>
      <c r="AQ108" s="1442"/>
      <c r="AR108" s="1442"/>
      <c r="AS108" s="1442"/>
      <c r="AT108" s="1442"/>
      <c r="AU108" s="1442"/>
      <c r="AV108" s="1442"/>
      <c r="AW108" s="1442"/>
      <c r="AX108" s="1442"/>
      <c r="AY108" s="1442"/>
      <c r="AZ108" s="1442"/>
    </row>
    <row r="109" spans="1:52" s="34" customFormat="1" ht="20.100000000000001" customHeight="1" x14ac:dyDescent="0.2">
      <c r="A109" s="1404" t="str">
        <f>CONCATENATE('01_Carga'!$M$5,"_",$H109)</f>
        <v>FI__92</v>
      </c>
      <c r="B109" s="1405"/>
      <c r="C109" s="1460" t="str">
        <f>IF('06_PresenLista'!L109&lt;&gt;"",'06_PresenLista'!L109,"")</f>
        <v/>
      </c>
      <c r="D109" s="1461" t="str">
        <f>'06_PresenLista'!Q109</f>
        <v/>
      </c>
      <c r="E109" s="1405"/>
      <c r="F109" s="1726" t="str">
        <f>IF('07_P1_Lectura'!F110&lt;&gt;"",'07_P1_Lectura'!F110,"")</f>
        <v/>
      </c>
      <c r="G109" s="1405"/>
      <c r="H109" s="1202">
        <v>92</v>
      </c>
      <c r="I109" s="134" t="str">
        <f>IF(ISERROR(VLOOKUP($A109,Aspirantes!$A:$H,Aspirantes!$E$1,FALSE)),"",VLOOKUP($A109,Aspirantes!$A:$H,Aspirantes!$E$1,FALSE))</f>
        <v/>
      </c>
      <c r="J109" s="513" t="str">
        <f>IF(ISERROR(VLOOKUP($A109,Aspirantes!$A:$H,Aspirantes!$F$1,FALSE)),"",VLOOKUP($A109,Aspirantes!$A:$H,Aspirantes!$F$1,FALSE))</f>
        <v/>
      </c>
      <c r="K109" s="514" t="str">
        <f>IF(ISERROR(VLOOKUP($A109,Aspirantes!$A:$H,Aspirantes!$G$1,FALSE)),"",VLOOKUP($A109,Aspirantes!$A:$H,Aspirantes!$G$1,FALSE))</f>
        <v/>
      </c>
      <c r="L109" s="515" t="str">
        <f>IF(ISERROR(VLOOKUP($A109,Aspirantes!$A:$H,Aspirantes!$H$1,FALSE)),"",VLOOKUP($A109,Aspirantes!$A:$H,Aspirantes!$H$1,FALSE))</f>
        <v/>
      </c>
      <c r="M109" s="152"/>
      <c r="N109" s="593"/>
      <c r="O109" s="594"/>
      <c r="P109" s="594"/>
      <c r="Q109" s="594"/>
      <c r="R109" s="595"/>
      <c r="S109" s="151"/>
      <c r="T109" s="1271" t="str">
        <f>IF('07_P1_Lectura'!$C110="SÍ",'07_P1_Lectura'!$D110,"")</f>
        <v/>
      </c>
      <c r="U109" s="1269"/>
      <c r="V109" s="1269"/>
      <c r="W109" s="1269"/>
      <c r="X109" s="1269"/>
      <c r="Y109" s="1270"/>
      <c r="Z109" s="156"/>
      <c r="AA109" s="593"/>
      <c r="AB109" s="594"/>
      <c r="AC109" s="594"/>
      <c r="AD109" s="594"/>
      <c r="AE109" s="595"/>
      <c r="AF109" s="151"/>
      <c r="AG109" s="1271" t="str">
        <f>IF('07_P1_Lectura'!$C110="SÍ",'07_P1_Lectura'!$D110,"")</f>
        <v/>
      </c>
      <c r="AH109" s="591"/>
      <c r="AI109" s="591"/>
      <c r="AJ109" s="591"/>
      <c r="AK109" s="591"/>
      <c r="AL109" s="592"/>
      <c r="AN109" s="1442"/>
      <c r="AO109" s="1442"/>
      <c r="AP109" s="1442"/>
      <c r="AQ109" s="1442"/>
      <c r="AR109" s="1442"/>
      <c r="AS109" s="1442"/>
      <c r="AT109" s="1442"/>
      <c r="AU109" s="1442"/>
      <c r="AV109" s="1442"/>
      <c r="AW109" s="1442"/>
      <c r="AX109" s="1442"/>
      <c r="AY109" s="1442"/>
      <c r="AZ109" s="1442"/>
    </row>
    <row r="110" spans="1:52" s="34" customFormat="1" ht="20.100000000000001" customHeight="1" x14ac:dyDescent="0.2">
      <c r="A110" s="1404" t="str">
        <f>CONCATENATE('01_Carga'!$M$5,"_",$H110)</f>
        <v>FI__93</v>
      </c>
      <c r="B110" s="1405"/>
      <c r="C110" s="1460" t="str">
        <f>IF('06_PresenLista'!L110&lt;&gt;"",'06_PresenLista'!L110,"")</f>
        <v/>
      </c>
      <c r="D110" s="1461" t="str">
        <f>'06_PresenLista'!Q110</f>
        <v/>
      </c>
      <c r="E110" s="1405"/>
      <c r="F110" s="1726" t="str">
        <f>IF('07_P1_Lectura'!F111&lt;&gt;"",'07_P1_Lectura'!F111,"")</f>
        <v/>
      </c>
      <c r="G110" s="1405"/>
      <c r="H110" s="1202">
        <v>93</v>
      </c>
      <c r="I110" s="134" t="str">
        <f>IF(ISERROR(VLOOKUP($A110,Aspirantes!$A:$H,Aspirantes!$E$1,FALSE)),"",VLOOKUP($A110,Aspirantes!$A:$H,Aspirantes!$E$1,FALSE))</f>
        <v/>
      </c>
      <c r="J110" s="513" t="str">
        <f>IF(ISERROR(VLOOKUP($A110,Aspirantes!$A:$H,Aspirantes!$F$1,FALSE)),"",VLOOKUP($A110,Aspirantes!$A:$H,Aspirantes!$F$1,FALSE))</f>
        <v/>
      </c>
      <c r="K110" s="514" t="str">
        <f>IF(ISERROR(VLOOKUP($A110,Aspirantes!$A:$H,Aspirantes!$G$1,FALSE)),"",VLOOKUP($A110,Aspirantes!$A:$H,Aspirantes!$G$1,FALSE))</f>
        <v/>
      </c>
      <c r="L110" s="515" t="str">
        <f>IF(ISERROR(VLOOKUP($A110,Aspirantes!$A:$H,Aspirantes!$H$1,FALSE)),"",VLOOKUP($A110,Aspirantes!$A:$H,Aspirantes!$H$1,FALSE))</f>
        <v/>
      </c>
      <c r="M110" s="152"/>
      <c r="N110" s="593"/>
      <c r="O110" s="594"/>
      <c r="P110" s="594"/>
      <c r="Q110" s="594"/>
      <c r="R110" s="595"/>
      <c r="S110" s="151"/>
      <c r="T110" s="1271" t="str">
        <f>IF('07_P1_Lectura'!$C111="SÍ",'07_P1_Lectura'!$D111,"")</f>
        <v/>
      </c>
      <c r="U110" s="1269"/>
      <c r="V110" s="1269"/>
      <c r="W110" s="1269"/>
      <c r="X110" s="1269"/>
      <c r="Y110" s="1270"/>
      <c r="Z110" s="156"/>
      <c r="AA110" s="593"/>
      <c r="AB110" s="594"/>
      <c r="AC110" s="594"/>
      <c r="AD110" s="594"/>
      <c r="AE110" s="595"/>
      <c r="AF110" s="151"/>
      <c r="AG110" s="1271" t="str">
        <f>IF('07_P1_Lectura'!$C111="SÍ",'07_P1_Lectura'!$D111,"")</f>
        <v/>
      </c>
      <c r="AH110" s="591"/>
      <c r="AI110" s="591"/>
      <c r="AJ110" s="591"/>
      <c r="AK110" s="591"/>
      <c r="AL110" s="592"/>
      <c r="AN110" s="1442"/>
      <c r="AO110" s="1442"/>
      <c r="AP110" s="1442"/>
      <c r="AQ110" s="1442"/>
      <c r="AR110" s="1442"/>
      <c r="AS110" s="1442"/>
      <c r="AT110" s="1442"/>
      <c r="AU110" s="1442"/>
      <c r="AV110" s="1442"/>
      <c r="AW110" s="1442"/>
      <c r="AX110" s="1442"/>
      <c r="AY110" s="1442"/>
      <c r="AZ110" s="1442"/>
    </row>
    <row r="111" spans="1:52" s="34" customFormat="1" ht="20.100000000000001" customHeight="1" x14ac:dyDescent="0.2">
      <c r="A111" s="1404" t="str">
        <f>CONCATENATE('01_Carga'!$M$5,"_",$H111)</f>
        <v>FI__94</v>
      </c>
      <c r="B111" s="1405"/>
      <c r="C111" s="1460" t="str">
        <f>IF('06_PresenLista'!L111&lt;&gt;"",'06_PresenLista'!L111,"")</f>
        <v/>
      </c>
      <c r="D111" s="1461" t="str">
        <f>'06_PresenLista'!Q111</f>
        <v/>
      </c>
      <c r="E111" s="1405"/>
      <c r="F111" s="1726" t="str">
        <f>IF('07_P1_Lectura'!F112&lt;&gt;"",'07_P1_Lectura'!F112,"")</f>
        <v/>
      </c>
      <c r="G111" s="1405"/>
      <c r="H111" s="1202">
        <v>94</v>
      </c>
      <c r="I111" s="134" t="str">
        <f>IF(ISERROR(VLOOKUP($A111,Aspirantes!$A:$H,Aspirantes!$E$1,FALSE)),"",VLOOKUP($A111,Aspirantes!$A:$H,Aspirantes!$E$1,FALSE))</f>
        <v/>
      </c>
      <c r="J111" s="513" t="str">
        <f>IF(ISERROR(VLOOKUP($A111,Aspirantes!$A:$H,Aspirantes!$F$1,FALSE)),"",VLOOKUP($A111,Aspirantes!$A:$H,Aspirantes!$F$1,FALSE))</f>
        <v/>
      </c>
      <c r="K111" s="514" t="str">
        <f>IF(ISERROR(VLOOKUP($A111,Aspirantes!$A:$H,Aspirantes!$G$1,FALSE)),"",VLOOKUP($A111,Aspirantes!$A:$H,Aspirantes!$G$1,FALSE))</f>
        <v/>
      </c>
      <c r="L111" s="515" t="str">
        <f>IF(ISERROR(VLOOKUP($A111,Aspirantes!$A:$H,Aspirantes!$H$1,FALSE)),"",VLOOKUP($A111,Aspirantes!$A:$H,Aspirantes!$H$1,FALSE))</f>
        <v/>
      </c>
      <c r="M111" s="152"/>
      <c r="N111" s="593"/>
      <c r="O111" s="594"/>
      <c r="P111" s="594"/>
      <c r="Q111" s="594"/>
      <c r="R111" s="595"/>
      <c r="S111" s="151"/>
      <c r="T111" s="1271" t="str">
        <f>IF('07_P1_Lectura'!$C112="SÍ",'07_P1_Lectura'!$D112,"")</f>
        <v/>
      </c>
      <c r="U111" s="1269"/>
      <c r="V111" s="1269"/>
      <c r="W111" s="1269"/>
      <c r="X111" s="1269"/>
      <c r="Y111" s="1270"/>
      <c r="Z111" s="156"/>
      <c r="AA111" s="593"/>
      <c r="AB111" s="594"/>
      <c r="AC111" s="594"/>
      <c r="AD111" s="594"/>
      <c r="AE111" s="595"/>
      <c r="AF111" s="151"/>
      <c r="AG111" s="1271" t="str">
        <f>IF('07_P1_Lectura'!$C112="SÍ",'07_P1_Lectura'!$D112,"")</f>
        <v/>
      </c>
      <c r="AH111" s="591"/>
      <c r="AI111" s="591"/>
      <c r="AJ111" s="591"/>
      <c r="AK111" s="591"/>
      <c r="AL111" s="592"/>
      <c r="AN111" s="1442"/>
      <c r="AO111" s="1442"/>
      <c r="AP111" s="1442"/>
      <c r="AQ111" s="1442"/>
      <c r="AR111" s="1442"/>
      <c r="AS111" s="1442"/>
      <c r="AT111" s="1442"/>
      <c r="AU111" s="1442"/>
      <c r="AV111" s="1442"/>
      <c r="AW111" s="1442"/>
      <c r="AX111" s="1442"/>
      <c r="AY111" s="1442"/>
      <c r="AZ111" s="1442"/>
    </row>
    <row r="112" spans="1:52" s="34" customFormat="1" ht="20.100000000000001" customHeight="1" x14ac:dyDescent="0.2">
      <c r="A112" s="1404" t="str">
        <f>CONCATENATE('01_Carga'!$M$5,"_",$H112)</f>
        <v>FI__95</v>
      </c>
      <c r="B112" s="1405"/>
      <c r="C112" s="1460" t="str">
        <f>IF('06_PresenLista'!L112&lt;&gt;"",'06_PresenLista'!L112,"")</f>
        <v/>
      </c>
      <c r="D112" s="1461" t="str">
        <f>'06_PresenLista'!Q112</f>
        <v/>
      </c>
      <c r="E112" s="1405"/>
      <c r="F112" s="1726" t="str">
        <f>IF('07_P1_Lectura'!F113&lt;&gt;"",'07_P1_Lectura'!F113,"")</f>
        <v/>
      </c>
      <c r="G112" s="1405"/>
      <c r="H112" s="1202">
        <v>95</v>
      </c>
      <c r="I112" s="134" t="str">
        <f>IF(ISERROR(VLOOKUP($A112,Aspirantes!$A:$H,Aspirantes!$E$1,FALSE)),"",VLOOKUP($A112,Aspirantes!$A:$H,Aspirantes!$E$1,FALSE))</f>
        <v/>
      </c>
      <c r="J112" s="513" t="str">
        <f>IF(ISERROR(VLOOKUP($A112,Aspirantes!$A:$H,Aspirantes!$F$1,FALSE)),"",VLOOKUP($A112,Aspirantes!$A:$H,Aspirantes!$F$1,FALSE))</f>
        <v/>
      </c>
      <c r="K112" s="514" t="str">
        <f>IF(ISERROR(VLOOKUP($A112,Aspirantes!$A:$H,Aspirantes!$G$1,FALSE)),"",VLOOKUP($A112,Aspirantes!$A:$H,Aspirantes!$G$1,FALSE))</f>
        <v/>
      </c>
      <c r="L112" s="515" t="str">
        <f>IF(ISERROR(VLOOKUP($A112,Aspirantes!$A:$H,Aspirantes!$H$1,FALSE)),"",VLOOKUP($A112,Aspirantes!$A:$H,Aspirantes!$H$1,FALSE))</f>
        <v/>
      </c>
      <c r="M112" s="152"/>
      <c r="N112" s="593"/>
      <c r="O112" s="594"/>
      <c r="P112" s="594"/>
      <c r="Q112" s="594"/>
      <c r="R112" s="595"/>
      <c r="S112" s="151"/>
      <c r="T112" s="1271" t="str">
        <f>IF('07_P1_Lectura'!$C113="SÍ",'07_P1_Lectura'!$D113,"")</f>
        <v/>
      </c>
      <c r="U112" s="1269"/>
      <c r="V112" s="1269"/>
      <c r="W112" s="1269"/>
      <c r="X112" s="1269"/>
      <c r="Y112" s="1270"/>
      <c r="Z112" s="156"/>
      <c r="AA112" s="593"/>
      <c r="AB112" s="594"/>
      <c r="AC112" s="594"/>
      <c r="AD112" s="594"/>
      <c r="AE112" s="595"/>
      <c r="AF112" s="151"/>
      <c r="AG112" s="1271" t="str">
        <f>IF('07_P1_Lectura'!$C113="SÍ",'07_P1_Lectura'!$D113,"")</f>
        <v/>
      </c>
      <c r="AH112" s="591"/>
      <c r="AI112" s="591"/>
      <c r="AJ112" s="591"/>
      <c r="AK112" s="591"/>
      <c r="AL112" s="592"/>
      <c r="AN112" s="1442"/>
      <c r="AO112" s="1442"/>
      <c r="AP112" s="1442"/>
      <c r="AQ112" s="1442"/>
      <c r="AR112" s="1442"/>
      <c r="AS112" s="1442"/>
      <c r="AT112" s="1442"/>
      <c r="AU112" s="1442"/>
      <c r="AV112" s="1442"/>
      <c r="AW112" s="1442"/>
      <c r="AX112" s="1442"/>
      <c r="AY112" s="1442"/>
      <c r="AZ112" s="1442"/>
    </row>
    <row r="113" spans="1:52" s="34" customFormat="1" ht="20.100000000000001" customHeight="1" x14ac:dyDescent="0.2">
      <c r="A113" s="1404" t="str">
        <f>CONCATENATE('01_Carga'!$M$5,"_",$H113)</f>
        <v>FI__96</v>
      </c>
      <c r="B113" s="1405"/>
      <c r="C113" s="1460" t="str">
        <f>IF('06_PresenLista'!L113&lt;&gt;"",'06_PresenLista'!L113,"")</f>
        <v/>
      </c>
      <c r="D113" s="1461" t="str">
        <f>'06_PresenLista'!Q113</f>
        <v/>
      </c>
      <c r="E113" s="1405"/>
      <c r="F113" s="1726" t="str">
        <f>IF('07_P1_Lectura'!F114&lt;&gt;"",'07_P1_Lectura'!F114,"")</f>
        <v/>
      </c>
      <c r="G113" s="1405"/>
      <c r="H113" s="1202">
        <v>96</v>
      </c>
      <c r="I113" s="134" t="str">
        <f>IF(ISERROR(VLOOKUP($A113,Aspirantes!$A:$H,Aspirantes!$E$1,FALSE)),"",VLOOKUP($A113,Aspirantes!$A:$H,Aspirantes!$E$1,FALSE))</f>
        <v/>
      </c>
      <c r="J113" s="513" t="str">
        <f>IF(ISERROR(VLOOKUP($A113,Aspirantes!$A:$H,Aspirantes!$F$1,FALSE)),"",VLOOKUP($A113,Aspirantes!$A:$H,Aspirantes!$F$1,FALSE))</f>
        <v/>
      </c>
      <c r="K113" s="514" t="str">
        <f>IF(ISERROR(VLOOKUP($A113,Aspirantes!$A:$H,Aspirantes!$G$1,FALSE)),"",VLOOKUP($A113,Aspirantes!$A:$H,Aspirantes!$G$1,FALSE))</f>
        <v/>
      </c>
      <c r="L113" s="515" t="str">
        <f>IF(ISERROR(VLOOKUP($A113,Aspirantes!$A:$H,Aspirantes!$H$1,FALSE)),"",VLOOKUP($A113,Aspirantes!$A:$H,Aspirantes!$H$1,FALSE))</f>
        <v/>
      </c>
      <c r="M113" s="152"/>
      <c r="N113" s="593"/>
      <c r="O113" s="594"/>
      <c r="P113" s="594"/>
      <c r="Q113" s="594"/>
      <c r="R113" s="595"/>
      <c r="S113" s="151"/>
      <c r="T113" s="1271" t="str">
        <f>IF('07_P1_Lectura'!$C114="SÍ",'07_P1_Lectura'!$D114,"")</f>
        <v/>
      </c>
      <c r="U113" s="1269"/>
      <c r="V113" s="1269"/>
      <c r="W113" s="1269"/>
      <c r="X113" s="1269"/>
      <c r="Y113" s="1270"/>
      <c r="Z113" s="156"/>
      <c r="AA113" s="593"/>
      <c r="AB113" s="594"/>
      <c r="AC113" s="594"/>
      <c r="AD113" s="594"/>
      <c r="AE113" s="595"/>
      <c r="AF113" s="151"/>
      <c r="AG113" s="1271" t="str">
        <f>IF('07_P1_Lectura'!$C114="SÍ",'07_P1_Lectura'!$D114,"")</f>
        <v/>
      </c>
      <c r="AH113" s="591"/>
      <c r="AI113" s="591"/>
      <c r="AJ113" s="591"/>
      <c r="AK113" s="591"/>
      <c r="AL113" s="592"/>
      <c r="AN113" s="1442"/>
      <c r="AO113" s="1442"/>
      <c r="AP113" s="1442"/>
      <c r="AQ113" s="1442"/>
      <c r="AR113" s="1442"/>
      <c r="AS113" s="1442"/>
      <c r="AT113" s="1442"/>
      <c r="AU113" s="1442"/>
      <c r="AV113" s="1442"/>
      <c r="AW113" s="1442"/>
      <c r="AX113" s="1442"/>
      <c r="AY113" s="1442"/>
      <c r="AZ113" s="1442"/>
    </row>
    <row r="114" spans="1:52" s="34" customFormat="1" ht="20.100000000000001" customHeight="1" x14ac:dyDescent="0.2">
      <c r="A114" s="1404" t="str">
        <f>CONCATENATE('01_Carga'!$M$5,"_",$H114)</f>
        <v>FI__97</v>
      </c>
      <c r="B114" s="1405"/>
      <c r="C114" s="1460" t="str">
        <f>IF('06_PresenLista'!L114&lt;&gt;"",'06_PresenLista'!L114,"")</f>
        <v/>
      </c>
      <c r="D114" s="1461" t="str">
        <f>'06_PresenLista'!Q114</f>
        <v/>
      </c>
      <c r="E114" s="1405"/>
      <c r="F114" s="1726" t="str">
        <f>IF('07_P1_Lectura'!F115&lt;&gt;"",'07_P1_Lectura'!F115,"")</f>
        <v/>
      </c>
      <c r="G114" s="1405"/>
      <c r="H114" s="1202">
        <v>97</v>
      </c>
      <c r="I114" s="134" t="str">
        <f>IF(ISERROR(VLOOKUP($A114,Aspirantes!$A:$H,Aspirantes!$E$1,FALSE)),"",VLOOKUP($A114,Aspirantes!$A:$H,Aspirantes!$E$1,FALSE))</f>
        <v/>
      </c>
      <c r="J114" s="513" t="str">
        <f>IF(ISERROR(VLOOKUP($A114,Aspirantes!$A:$H,Aspirantes!$F$1,FALSE)),"",VLOOKUP($A114,Aspirantes!$A:$H,Aspirantes!$F$1,FALSE))</f>
        <v/>
      </c>
      <c r="K114" s="514" t="str">
        <f>IF(ISERROR(VLOOKUP($A114,Aspirantes!$A:$H,Aspirantes!$G$1,FALSE)),"",VLOOKUP($A114,Aspirantes!$A:$H,Aspirantes!$G$1,FALSE))</f>
        <v/>
      </c>
      <c r="L114" s="515" t="str">
        <f>IF(ISERROR(VLOOKUP($A114,Aspirantes!$A:$H,Aspirantes!$H$1,FALSE)),"",VLOOKUP($A114,Aspirantes!$A:$H,Aspirantes!$H$1,FALSE))</f>
        <v/>
      </c>
      <c r="M114" s="152"/>
      <c r="N114" s="593"/>
      <c r="O114" s="594"/>
      <c r="P114" s="594"/>
      <c r="Q114" s="594"/>
      <c r="R114" s="595"/>
      <c r="S114" s="151"/>
      <c r="T114" s="1271" t="str">
        <f>IF('07_P1_Lectura'!$C115="SÍ",'07_P1_Lectura'!$D115,"")</f>
        <v/>
      </c>
      <c r="U114" s="1269"/>
      <c r="V114" s="1269"/>
      <c r="W114" s="1269"/>
      <c r="X114" s="1269"/>
      <c r="Y114" s="1270"/>
      <c r="Z114" s="156"/>
      <c r="AA114" s="593"/>
      <c r="AB114" s="594"/>
      <c r="AC114" s="594"/>
      <c r="AD114" s="594"/>
      <c r="AE114" s="595"/>
      <c r="AF114" s="151"/>
      <c r="AG114" s="1271" t="str">
        <f>IF('07_P1_Lectura'!$C115="SÍ",'07_P1_Lectura'!$D115,"")</f>
        <v/>
      </c>
      <c r="AH114" s="591"/>
      <c r="AI114" s="591"/>
      <c r="AJ114" s="591"/>
      <c r="AK114" s="591"/>
      <c r="AL114" s="592"/>
      <c r="AN114" s="1442"/>
      <c r="AO114" s="1442"/>
      <c r="AP114" s="1442"/>
      <c r="AQ114" s="1442"/>
      <c r="AR114" s="1442"/>
      <c r="AS114" s="1442"/>
      <c r="AT114" s="1442"/>
      <c r="AU114" s="1442"/>
      <c r="AV114" s="1442"/>
      <c r="AW114" s="1442"/>
      <c r="AX114" s="1442"/>
      <c r="AY114" s="1442"/>
      <c r="AZ114" s="1442"/>
    </row>
    <row r="115" spans="1:52" s="34" customFormat="1" ht="20.100000000000001" customHeight="1" x14ac:dyDescent="0.2">
      <c r="A115" s="1404" t="str">
        <f>CONCATENATE('01_Carga'!$M$5,"_",$H115)</f>
        <v>FI__98</v>
      </c>
      <c r="B115" s="1405"/>
      <c r="C115" s="1460" t="str">
        <f>IF('06_PresenLista'!L115&lt;&gt;"",'06_PresenLista'!L115,"")</f>
        <v/>
      </c>
      <c r="D115" s="1461" t="str">
        <f>'06_PresenLista'!Q115</f>
        <v/>
      </c>
      <c r="E115" s="1405"/>
      <c r="F115" s="1726" t="str">
        <f>IF('07_P1_Lectura'!F116&lt;&gt;"",'07_P1_Lectura'!F116,"")</f>
        <v/>
      </c>
      <c r="G115" s="1405"/>
      <c r="H115" s="1202">
        <v>98</v>
      </c>
      <c r="I115" s="134" t="str">
        <f>IF(ISERROR(VLOOKUP($A115,Aspirantes!$A:$H,Aspirantes!$E$1,FALSE)),"",VLOOKUP($A115,Aspirantes!$A:$H,Aspirantes!$E$1,FALSE))</f>
        <v/>
      </c>
      <c r="J115" s="513" t="str">
        <f>IF(ISERROR(VLOOKUP($A115,Aspirantes!$A:$H,Aspirantes!$F$1,FALSE)),"",VLOOKUP($A115,Aspirantes!$A:$H,Aspirantes!$F$1,FALSE))</f>
        <v/>
      </c>
      <c r="K115" s="514" t="str">
        <f>IF(ISERROR(VLOOKUP($A115,Aspirantes!$A:$H,Aspirantes!$G$1,FALSE)),"",VLOOKUP($A115,Aspirantes!$A:$H,Aspirantes!$G$1,FALSE))</f>
        <v/>
      </c>
      <c r="L115" s="515" t="str">
        <f>IF(ISERROR(VLOOKUP($A115,Aspirantes!$A:$H,Aspirantes!$H$1,FALSE)),"",VLOOKUP($A115,Aspirantes!$A:$H,Aspirantes!$H$1,FALSE))</f>
        <v/>
      </c>
      <c r="M115" s="152"/>
      <c r="N115" s="593"/>
      <c r="O115" s="594"/>
      <c r="P115" s="594"/>
      <c r="Q115" s="594"/>
      <c r="R115" s="595"/>
      <c r="S115" s="151"/>
      <c r="T115" s="1271" t="str">
        <f>IF('07_P1_Lectura'!$C116="SÍ",'07_P1_Lectura'!$D116,"")</f>
        <v/>
      </c>
      <c r="U115" s="1269"/>
      <c r="V115" s="1269"/>
      <c r="W115" s="1269"/>
      <c r="X115" s="1269"/>
      <c r="Y115" s="1270"/>
      <c r="Z115" s="156"/>
      <c r="AA115" s="593"/>
      <c r="AB115" s="594"/>
      <c r="AC115" s="594"/>
      <c r="AD115" s="594"/>
      <c r="AE115" s="595"/>
      <c r="AF115" s="151"/>
      <c r="AG115" s="1271" t="str">
        <f>IF('07_P1_Lectura'!$C116="SÍ",'07_P1_Lectura'!$D116,"")</f>
        <v/>
      </c>
      <c r="AH115" s="591"/>
      <c r="AI115" s="591"/>
      <c r="AJ115" s="591"/>
      <c r="AK115" s="591"/>
      <c r="AL115" s="592"/>
      <c r="AN115" s="1442"/>
      <c r="AO115" s="1442"/>
      <c r="AP115" s="1442"/>
      <c r="AQ115" s="1442"/>
      <c r="AR115" s="1442"/>
      <c r="AS115" s="1442"/>
      <c r="AT115" s="1442"/>
      <c r="AU115" s="1442"/>
      <c r="AV115" s="1442"/>
      <c r="AW115" s="1442"/>
      <c r="AX115" s="1442"/>
      <c r="AY115" s="1442"/>
      <c r="AZ115" s="1442"/>
    </row>
    <row r="116" spans="1:52" s="34" customFormat="1" ht="20.100000000000001" customHeight="1" x14ac:dyDescent="0.2">
      <c r="A116" s="1404" t="str">
        <f>CONCATENATE('01_Carga'!$M$5,"_",$H116)</f>
        <v>FI__99</v>
      </c>
      <c r="B116" s="1405"/>
      <c r="C116" s="1460" t="str">
        <f>IF('06_PresenLista'!L116&lt;&gt;"",'06_PresenLista'!L116,"")</f>
        <v/>
      </c>
      <c r="D116" s="1461" t="str">
        <f>'06_PresenLista'!Q116</f>
        <v/>
      </c>
      <c r="E116" s="1405"/>
      <c r="F116" s="1726" t="str">
        <f>IF('07_P1_Lectura'!F117&lt;&gt;"",'07_P1_Lectura'!F117,"")</f>
        <v/>
      </c>
      <c r="G116" s="1405"/>
      <c r="H116" s="1202">
        <v>99</v>
      </c>
      <c r="I116" s="134" t="str">
        <f>IF(ISERROR(VLOOKUP($A116,Aspirantes!$A:$H,Aspirantes!$E$1,FALSE)),"",VLOOKUP($A116,Aspirantes!$A:$H,Aspirantes!$E$1,FALSE))</f>
        <v/>
      </c>
      <c r="J116" s="513" t="str">
        <f>IF(ISERROR(VLOOKUP($A116,Aspirantes!$A:$H,Aspirantes!$F$1,FALSE)),"",VLOOKUP($A116,Aspirantes!$A:$H,Aspirantes!$F$1,FALSE))</f>
        <v/>
      </c>
      <c r="K116" s="514" t="str">
        <f>IF(ISERROR(VLOOKUP($A116,Aspirantes!$A:$H,Aspirantes!$G$1,FALSE)),"",VLOOKUP($A116,Aspirantes!$A:$H,Aspirantes!$G$1,FALSE))</f>
        <v/>
      </c>
      <c r="L116" s="515" t="str">
        <f>IF(ISERROR(VLOOKUP($A116,Aspirantes!$A:$H,Aspirantes!$H$1,FALSE)),"",VLOOKUP($A116,Aspirantes!$A:$H,Aspirantes!$H$1,FALSE))</f>
        <v/>
      </c>
      <c r="M116" s="152"/>
      <c r="N116" s="593"/>
      <c r="O116" s="594"/>
      <c r="P116" s="594"/>
      <c r="Q116" s="594"/>
      <c r="R116" s="595"/>
      <c r="S116" s="151"/>
      <c r="T116" s="1271" t="str">
        <f>IF('07_P1_Lectura'!$C117="SÍ",'07_P1_Lectura'!$D117,"")</f>
        <v/>
      </c>
      <c r="U116" s="1269"/>
      <c r="V116" s="1269"/>
      <c r="W116" s="1269"/>
      <c r="X116" s="1269"/>
      <c r="Y116" s="1270"/>
      <c r="Z116" s="156"/>
      <c r="AA116" s="593"/>
      <c r="AB116" s="594"/>
      <c r="AC116" s="594"/>
      <c r="AD116" s="594"/>
      <c r="AE116" s="595"/>
      <c r="AF116" s="151"/>
      <c r="AG116" s="1271" t="str">
        <f>IF('07_P1_Lectura'!$C117="SÍ",'07_P1_Lectura'!$D117,"")</f>
        <v/>
      </c>
      <c r="AH116" s="591"/>
      <c r="AI116" s="591"/>
      <c r="AJ116" s="591"/>
      <c r="AK116" s="591"/>
      <c r="AL116" s="592"/>
      <c r="AN116" s="1442"/>
      <c r="AO116" s="1442"/>
      <c r="AP116" s="1442"/>
      <c r="AQ116" s="1442"/>
      <c r="AR116" s="1442"/>
      <c r="AS116" s="1442"/>
      <c r="AT116" s="1442"/>
      <c r="AU116" s="1442"/>
      <c r="AV116" s="1442"/>
      <c r="AW116" s="1442"/>
      <c r="AX116" s="1442"/>
      <c r="AY116" s="1442"/>
      <c r="AZ116" s="1442"/>
    </row>
    <row r="117" spans="1:52" s="34" customFormat="1" ht="20.100000000000001" customHeight="1" x14ac:dyDescent="0.2">
      <c r="A117" s="1404" t="str">
        <f>CONCATENATE('01_Carga'!$M$5,"_",$H117)</f>
        <v>FI__100</v>
      </c>
      <c r="B117" s="1405"/>
      <c r="C117" s="1460" t="str">
        <f>IF('06_PresenLista'!L117&lt;&gt;"",'06_PresenLista'!L117,"")</f>
        <v/>
      </c>
      <c r="D117" s="1461" t="str">
        <f>'06_PresenLista'!Q117</f>
        <v/>
      </c>
      <c r="E117" s="1405"/>
      <c r="F117" s="1726" t="str">
        <f>IF('07_P1_Lectura'!F118&lt;&gt;"",'07_P1_Lectura'!F118,"")</f>
        <v/>
      </c>
      <c r="G117" s="1405"/>
      <c r="H117" s="1202">
        <v>100</v>
      </c>
      <c r="I117" s="134" t="str">
        <f>IF(ISERROR(VLOOKUP($A117,Aspirantes!$A:$H,Aspirantes!$E$1,FALSE)),"",VLOOKUP($A117,Aspirantes!$A:$H,Aspirantes!$E$1,FALSE))</f>
        <v/>
      </c>
      <c r="J117" s="513" t="str">
        <f>IF(ISERROR(VLOOKUP($A117,Aspirantes!$A:$H,Aspirantes!$F$1,FALSE)),"",VLOOKUP($A117,Aspirantes!$A:$H,Aspirantes!$F$1,FALSE))</f>
        <v/>
      </c>
      <c r="K117" s="514" t="str">
        <f>IF(ISERROR(VLOOKUP($A117,Aspirantes!$A:$H,Aspirantes!$G$1,FALSE)),"",VLOOKUP($A117,Aspirantes!$A:$H,Aspirantes!$G$1,FALSE))</f>
        <v/>
      </c>
      <c r="L117" s="515" t="str">
        <f>IF(ISERROR(VLOOKUP($A117,Aspirantes!$A:$H,Aspirantes!$H$1,FALSE)),"",VLOOKUP($A117,Aspirantes!$A:$H,Aspirantes!$H$1,FALSE))</f>
        <v/>
      </c>
      <c r="M117" s="152"/>
      <c r="N117" s="593"/>
      <c r="O117" s="594"/>
      <c r="P117" s="594"/>
      <c r="Q117" s="594"/>
      <c r="R117" s="595"/>
      <c r="S117" s="151"/>
      <c r="T117" s="1271" t="str">
        <f>IF('07_P1_Lectura'!$C118="SÍ",'07_P1_Lectura'!$D118,"")</f>
        <v/>
      </c>
      <c r="U117" s="1269"/>
      <c r="V117" s="1269"/>
      <c r="W117" s="1269"/>
      <c r="X117" s="1269"/>
      <c r="Y117" s="1270"/>
      <c r="Z117" s="156"/>
      <c r="AA117" s="593"/>
      <c r="AB117" s="594"/>
      <c r="AC117" s="594"/>
      <c r="AD117" s="594"/>
      <c r="AE117" s="595"/>
      <c r="AF117" s="151"/>
      <c r="AG117" s="1271" t="str">
        <f>IF('07_P1_Lectura'!$C118="SÍ",'07_P1_Lectura'!$D118,"")</f>
        <v/>
      </c>
      <c r="AH117" s="591"/>
      <c r="AI117" s="591"/>
      <c r="AJ117" s="591"/>
      <c r="AK117" s="591"/>
      <c r="AL117" s="592"/>
      <c r="AN117" s="1442"/>
      <c r="AO117" s="1442"/>
      <c r="AP117" s="1442"/>
      <c r="AQ117" s="1442"/>
      <c r="AR117" s="1442"/>
      <c r="AS117" s="1442"/>
      <c r="AT117" s="1442"/>
      <c r="AU117" s="1442"/>
      <c r="AV117" s="1442"/>
      <c r="AW117" s="1442"/>
      <c r="AX117" s="1442"/>
      <c r="AY117" s="1442"/>
      <c r="AZ117" s="1442"/>
    </row>
    <row r="118" spans="1:52" s="34" customFormat="1" ht="20.100000000000001" customHeight="1" x14ac:dyDescent="0.2">
      <c r="A118" s="1404" t="str">
        <f>CONCATENATE('01_Carga'!$M$5,"_",$H118)</f>
        <v>FI__101</v>
      </c>
      <c r="B118" s="1405"/>
      <c r="C118" s="1460" t="str">
        <f>IF('06_PresenLista'!L118&lt;&gt;"",'06_PresenLista'!L118,"")</f>
        <v/>
      </c>
      <c r="D118" s="1461" t="str">
        <f>'06_PresenLista'!Q118</f>
        <v/>
      </c>
      <c r="E118" s="1405"/>
      <c r="F118" s="1726" t="str">
        <f>IF('07_P1_Lectura'!F119&lt;&gt;"",'07_P1_Lectura'!F119,"")</f>
        <v/>
      </c>
      <c r="G118" s="1405"/>
      <c r="H118" s="1202">
        <v>101</v>
      </c>
      <c r="I118" s="134" t="str">
        <f>IF(ISERROR(VLOOKUP($A118,Aspirantes!$A:$H,Aspirantes!$E$1,FALSE)),"",VLOOKUP($A118,Aspirantes!$A:$H,Aspirantes!$E$1,FALSE))</f>
        <v/>
      </c>
      <c r="J118" s="513" t="str">
        <f>IF(ISERROR(VLOOKUP($A118,Aspirantes!$A:$H,Aspirantes!$F$1,FALSE)),"",VLOOKUP($A118,Aspirantes!$A:$H,Aspirantes!$F$1,FALSE))</f>
        <v/>
      </c>
      <c r="K118" s="514" t="str">
        <f>IF(ISERROR(VLOOKUP($A118,Aspirantes!$A:$H,Aspirantes!$G$1,FALSE)),"",VLOOKUP($A118,Aspirantes!$A:$H,Aspirantes!$G$1,FALSE))</f>
        <v/>
      </c>
      <c r="L118" s="515" t="str">
        <f>IF(ISERROR(VLOOKUP($A118,Aspirantes!$A:$H,Aspirantes!$H$1,FALSE)),"",VLOOKUP($A118,Aspirantes!$A:$H,Aspirantes!$H$1,FALSE))</f>
        <v/>
      </c>
      <c r="M118" s="152"/>
      <c r="N118" s="593"/>
      <c r="O118" s="594"/>
      <c r="P118" s="594"/>
      <c r="Q118" s="594"/>
      <c r="R118" s="595"/>
      <c r="S118" s="151"/>
      <c r="T118" s="1271" t="str">
        <f>IF('07_P1_Lectura'!$C119="SÍ",'07_P1_Lectura'!$D119,"")</f>
        <v/>
      </c>
      <c r="U118" s="1269"/>
      <c r="V118" s="1269"/>
      <c r="W118" s="1269"/>
      <c r="X118" s="1269"/>
      <c r="Y118" s="1270"/>
      <c r="Z118" s="156"/>
      <c r="AA118" s="593"/>
      <c r="AB118" s="594"/>
      <c r="AC118" s="594"/>
      <c r="AD118" s="594"/>
      <c r="AE118" s="595"/>
      <c r="AF118" s="151"/>
      <c r="AG118" s="1271" t="str">
        <f>IF('07_P1_Lectura'!$C119="SÍ",'07_P1_Lectura'!$D119,"")</f>
        <v/>
      </c>
      <c r="AH118" s="591"/>
      <c r="AI118" s="591"/>
      <c r="AJ118" s="591"/>
      <c r="AK118" s="591"/>
      <c r="AL118" s="592"/>
      <c r="AN118" s="1442"/>
      <c r="AO118" s="1442"/>
      <c r="AP118" s="1442"/>
      <c r="AQ118" s="1442"/>
      <c r="AR118" s="1442"/>
      <c r="AS118" s="1442"/>
      <c r="AT118" s="1442"/>
      <c r="AU118" s="1442"/>
      <c r="AV118" s="1442"/>
      <c r="AW118" s="1442"/>
      <c r="AX118" s="1442"/>
      <c r="AY118" s="1442"/>
      <c r="AZ118" s="1442"/>
    </row>
    <row r="119" spans="1:52" s="34" customFormat="1" ht="20.100000000000001" customHeight="1" x14ac:dyDescent="0.2">
      <c r="A119" s="1404" t="str">
        <f>CONCATENATE('01_Carga'!$M$5,"_",$H119)</f>
        <v>FI__102</v>
      </c>
      <c r="B119" s="1405"/>
      <c r="C119" s="1460" t="str">
        <f>IF('06_PresenLista'!L119&lt;&gt;"",'06_PresenLista'!L119,"")</f>
        <v/>
      </c>
      <c r="D119" s="1461" t="str">
        <f>'06_PresenLista'!Q119</f>
        <v/>
      </c>
      <c r="E119" s="1405"/>
      <c r="F119" s="1726" t="str">
        <f>IF('07_P1_Lectura'!F120&lt;&gt;"",'07_P1_Lectura'!F120,"")</f>
        <v/>
      </c>
      <c r="G119" s="1405"/>
      <c r="H119" s="1202">
        <v>102</v>
      </c>
      <c r="I119" s="134" t="str">
        <f>IF(ISERROR(VLOOKUP($A119,Aspirantes!$A:$H,Aspirantes!$E$1,FALSE)),"",VLOOKUP($A119,Aspirantes!$A:$H,Aspirantes!$E$1,FALSE))</f>
        <v/>
      </c>
      <c r="J119" s="513" t="str">
        <f>IF(ISERROR(VLOOKUP($A119,Aspirantes!$A:$H,Aspirantes!$F$1,FALSE)),"",VLOOKUP($A119,Aspirantes!$A:$H,Aspirantes!$F$1,FALSE))</f>
        <v/>
      </c>
      <c r="K119" s="514" t="str">
        <f>IF(ISERROR(VLOOKUP($A119,Aspirantes!$A:$H,Aspirantes!$G$1,FALSE)),"",VLOOKUP($A119,Aspirantes!$A:$H,Aspirantes!$G$1,FALSE))</f>
        <v/>
      </c>
      <c r="L119" s="515" t="str">
        <f>IF(ISERROR(VLOOKUP($A119,Aspirantes!$A:$H,Aspirantes!$H$1,FALSE)),"",VLOOKUP($A119,Aspirantes!$A:$H,Aspirantes!$H$1,FALSE))</f>
        <v/>
      </c>
      <c r="M119" s="152"/>
      <c r="N119" s="593"/>
      <c r="O119" s="594"/>
      <c r="P119" s="594"/>
      <c r="Q119" s="594"/>
      <c r="R119" s="595"/>
      <c r="S119" s="151"/>
      <c r="T119" s="1271" t="str">
        <f>IF('07_P1_Lectura'!$C120="SÍ",'07_P1_Lectura'!$D120,"")</f>
        <v/>
      </c>
      <c r="U119" s="1269"/>
      <c r="V119" s="1269"/>
      <c r="W119" s="1269"/>
      <c r="X119" s="1269"/>
      <c r="Y119" s="1270"/>
      <c r="Z119" s="156"/>
      <c r="AA119" s="593"/>
      <c r="AB119" s="594"/>
      <c r="AC119" s="594"/>
      <c r="AD119" s="594"/>
      <c r="AE119" s="595"/>
      <c r="AF119" s="151"/>
      <c r="AG119" s="1271" t="str">
        <f>IF('07_P1_Lectura'!$C120="SÍ",'07_P1_Lectura'!$D120,"")</f>
        <v/>
      </c>
      <c r="AH119" s="591"/>
      <c r="AI119" s="591"/>
      <c r="AJ119" s="591"/>
      <c r="AK119" s="591"/>
      <c r="AL119" s="592"/>
      <c r="AN119" s="1442"/>
      <c r="AO119" s="1442"/>
      <c r="AP119" s="1442"/>
      <c r="AQ119" s="1442"/>
      <c r="AR119" s="1442"/>
      <c r="AS119" s="1442"/>
      <c r="AT119" s="1442"/>
      <c r="AU119" s="1442"/>
      <c r="AV119" s="1442"/>
      <c r="AW119" s="1442"/>
      <c r="AX119" s="1442"/>
      <c r="AY119" s="1442"/>
      <c r="AZ119" s="1442"/>
    </row>
    <row r="120" spans="1:52" s="34" customFormat="1" ht="20.100000000000001" customHeight="1" x14ac:dyDescent="0.2">
      <c r="A120" s="1404" t="str">
        <f>CONCATENATE('01_Carga'!$M$5,"_",$H120)</f>
        <v>FI__103</v>
      </c>
      <c r="B120" s="1405"/>
      <c r="C120" s="1460" t="str">
        <f>IF('06_PresenLista'!L120&lt;&gt;"",'06_PresenLista'!L120,"")</f>
        <v/>
      </c>
      <c r="D120" s="1461" t="str">
        <f>'06_PresenLista'!Q120</f>
        <v/>
      </c>
      <c r="E120" s="1405"/>
      <c r="F120" s="1726" t="str">
        <f>IF('07_P1_Lectura'!F121&lt;&gt;"",'07_P1_Lectura'!F121,"")</f>
        <v/>
      </c>
      <c r="G120" s="1405"/>
      <c r="H120" s="1202">
        <v>103</v>
      </c>
      <c r="I120" s="134" t="str">
        <f>IF(ISERROR(VLOOKUP($A120,Aspirantes!$A:$H,Aspirantes!$E$1,FALSE)),"",VLOOKUP($A120,Aspirantes!$A:$H,Aspirantes!$E$1,FALSE))</f>
        <v/>
      </c>
      <c r="J120" s="513" t="str">
        <f>IF(ISERROR(VLOOKUP($A120,Aspirantes!$A:$H,Aspirantes!$F$1,FALSE)),"",VLOOKUP($A120,Aspirantes!$A:$H,Aspirantes!$F$1,FALSE))</f>
        <v/>
      </c>
      <c r="K120" s="514" t="str">
        <f>IF(ISERROR(VLOOKUP($A120,Aspirantes!$A:$H,Aspirantes!$G$1,FALSE)),"",VLOOKUP($A120,Aspirantes!$A:$H,Aspirantes!$G$1,FALSE))</f>
        <v/>
      </c>
      <c r="L120" s="515" t="str">
        <f>IF(ISERROR(VLOOKUP($A120,Aspirantes!$A:$H,Aspirantes!$H$1,FALSE)),"",VLOOKUP($A120,Aspirantes!$A:$H,Aspirantes!$H$1,FALSE))</f>
        <v/>
      </c>
      <c r="M120" s="152"/>
      <c r="N120" s="593"/>
      <c r="O120" s="594"/>
      <c r="P120" s="594"/>
      <c r="Q120" s="594"/>
      <c r="R120" s="595"/>
      <c r="S120" s="151"/>
      <c r="T120" s="1271" t="str">
        <f>IF('07_P1_Lectura'!$C121="SÍ",'07_P1_Lectura'!$D121,"")</f>
        <v/>
      </c>
      <c r="U120" s="1269"/>
      <c r="V120" s="1269"/>
      <c r="W120" s="1269"/>
      <c r="X120" s="1269"/>
      <c r="Y120" s="1270"/>
      <c r="Z120" s="156"/>
      <c r="AA120" s="593"/>
      <c r="AB120" s="594"/>
      <c r="AC120" s="594"/>
      <c r="AD120" s="594"/>
      <c r="AE120" s="595"/>
      <c r="AF120" s="151"/>
      <c r="AG120" s="1271" t="str">
        <f>IF('07_P1_Lectura'!$C121="SÍ",'07_P1_Lectura'!$D121,"")</f>
        <v/>
      </c>
      <c r="AH120" s="591"/>
      <c r="AI120" s="591"/>
      <c r="AJ120" s="591"/>
      <c r="AK120" s="591"/>
      <c r="AL120" s="592"/>
      <c r="AN120" s="1442"/>
      <c r="AO120" s="1442"/>
      <c r="AP120" s="1442"/>
      <c r="AQ120" s="1442"/>
      <c r="AR120" s="1442"/>
      <c r="AS120" s="1442"/>
      <c r="AT120" s="1442"/>
      <c r="AU120" s="1442"/>
      <c r="AV120" s="1442"/>
      <c r="AW120" s="1442"/>
      <c r="AX120" s="1442"/>
      <c r="AY120" s="1442"/>
      <c r="AZ120" s="1442"/>
    </row>
    <row r="121" spans="1:52" s="34" customFormat="1" ht="20.100000000000001" customHeight="1" x14ac:dyDescent="0.2">
      <c r="A121" s="1404" t="str">
        <f>CONCATENATE('01_Carga'!$M$5,"_",$H121)</f>
        <v>FI__104</v>
      </c>
      <c r="B121" s="1405"/>
      <c r="C121" s="1460" t="str">
        <f>IF('06_PresenLista'!L121&lt;&gt;"",'06_PresenLista'!L121,"")</f>
        <v/>
      </c>
      <c r="D121" s="1461" t="str">
        <f>'06_PresenLista'!Q121</f>
        <v/>
      </c>
      <c r="E121" s="1405"/>
      <c r="F121" s="1726" t="str">
        <f>IF('07_P1_Lectura'!F122&lt;&gt;"",'07_P1_Lectura'!F122,"")</f>
        <v/>
      </c>
      <c r="G121" s="1405"/>
      <c r="H121" s="1202">
        <v>104</v>
      </c>
      <c r="I121" s="134" t="str">
        <f>IF(ISERROR(VLOOKUP($A121,Aspirantes!$A:$H,Aspirantes!$E$1,FALSE)),"",VLOOKUP($A121,Aspirantes!$A:$H,Aspirantes!$E$1,FALSE))</f>
        <v/>
      </c>
      <c r="J121" s="513" t="str">
        <f>IF(ISERROR(VLOOKUP($A121,Aspirantes!$A:$H,Aspirantes!$F$1,FALSE)),"",VLOOKUP($A121,Aspirantes!$A:$H,Aspirantes!$F$1,FALSE))</f>
        <v/>
      </c>
      <c r="K121" s="514" t="str">
        <f>IF(ISERROR(VLOOKUP($A121,Aspirantes!$A:$H,Aspirantes!$G$1,FALSE)),"",VLOOKUP($A121,Aspirantes!$A:$H,Aspirantes!$G$1,FALSE))</f>
        <v/>
      </c>
      <c r="L121" s="515" t="str">
        <f>IF(ISERROR(VLOOKUP($A121,Aspirantes!$A:$H,Aspirantes!$H$1,FALSE)),"",VLOOKUP($A121,Aspirantes!$A:$H,Aspirantes!$H$1,FALSE))</f>
        <v/>
      </c>
      <c r="M121" s="152"/>
      <c r="N121" s="593"/>
      <c r="O121" s="594"/>
      <c r="P121" s="594"/>
      <c r="Q121" s="594"/>
      <c r="R121" s="595"/>
      <c r="S121" s="151"/>
      <c r="T121" s="1271" t="str">
        <f>IF('07_P1_Lectura'!$C122="SÍ",'07_P1_Lectura'!$D122,"")</f>
        <v/>
      </c>
      <c r="U121" s="1269"/>
      <c r="V121" s="1269"/>
      <c r="W121" s="1269"/>
      <c r="X121" s="1269"/>
      <c r="Y121" s="1270"/>
      <c r="Z121" s="156"/>
      <c r="AA121" s="593"/>
      <c r="AB121" s="594"/>
      <c r="AC121" s="594"/>
      <c r="AD121" s="594"/>
      <c r="AE121" s="595"/>
      <c r="AF121" s="151"/>
      <c r="AG121" s="1271" t="str">
        <f>IF('07_P1_Lectura'!$C122="SÍ",'07_P1_Lectura'!$D122,"")</f>
        <v/>
      </c>
      <c r="AH121" s="591"/>
      <c r="AI121" s="591"/>
      <c r="AJ121" s="591"/>
      <c r="AK121" s="591"/>
      <c r="AL121" s="592"/>
      <c r="AN121" s="1442"/>
      <c r="AO121" s="1442"/>
      <c r="AP121" s="1442"/>
      <c r="AQ121" s="1442"/>
      <c r="AR121" s="1442"/>
      <c r="AS121" s="1442"/>
      <c r="AT121" s="1442"/>
      <c r="AU121" s="1442"/>
      <c r="AV121" s="1442"/>
      <c r="AW121" s="1442"/>
      <c r="AX121" s="1442"/>
      <c r="AY121" s="1442"/>
      <c r="AZ121" s="1442"/>
    </row>
    <row r="122" spans="1:52" s="34" customFormat="1" ht="20.100000000000001" customHeight="1" x14ac:dyDescent="0.2">
      <c r="A122" s="1404" t="str">
        <f>CONCATENATE('01_Carga'!$M$5,"_",$H122)</f>
        <v>FI__105</v>
      </c>
      <c r="B122" s="1405"/>
      <c r="C122" s="1460" t="str">
        <f>IF('06_PresenLista'!L122&lt;&gt;"",'06_PresenLista'!L122,"")</f>
        <v/>
      </c>
      <c r="D122" s="1461" t="str">
        <f>'06_PresenLista'!Q122</f>
        <v/>
      </c>
      <c r="E122" s="1405"/>
      <c r="F122" s="1726" t="str">
        <f>IF('07_P1_Lectura'!F123&lt;&gt;"",'07_P1_Lectura'!F123,"")</f>
        <v/>
      </c>
      <c r="G122" s="1405"/>
      <c r="H122" s="1202">
        <v>105</v>
      </c>
      <c r="I122" s="134" t="str">
        <f>IF(ISERROR(VLOOKUP($A122,Aspirantes!$A:$H,Aspirantes!$E$1,FALSE)),"",VLOOKUP($A122,Aspirantes!$A:$H,Aspirantes!$E$1,FALSE))</f>
        <v/>
      </c>
      <c r="J122" s="513" t="str">
        <f>IF(ISERROR(VLOOKUP($A122,Aspirantes!$A:$H,Aspirantes!$F$1,FALSE)),"",VLOOKUP($A122,Aspirantes!$A:$H,Aspirantes!$F$1,FALSE))</f>
        <v/>
      </c>
      <c r="K122" s="514" t="str">
        <f>IF(ISERROR(VLOOKUP($A122,Aspirantes!$A:$H,Aspirantes!$G$1,FALSE)),"",VLOOKUP($A122,Aspirantes!$A:$H,Aspirantes!$G$1,FALSE))</f>
        <v/>
      </c>
      <c r="L122" s="515" t="str">
        <f>IF(ISERROR(VLOOKUP($A122,Aspirantes!$A:$H,Aspirantes!$H$1,FALSE)),"",VLOOKUP($A122,Aspirantes!$A:$H,Aspirantes!$H$1,FALSE))</f>
        <v/>
      </c>
      <c r="M122" s="152"/>
      <c r="N122" s="593"/>
      <c r="O122" s="594"/>
      <c r="P122" s="594"/>
      <c r="Q122" s="594"/>
      <c r="R122" s="595"/>
      <c r="S122" s="151"/>
      <c r="T122" s="1271" t="str">
        <f>IF('07_P1_Lectura'!$C123="SÍ",'07_P1_Lectura'!$D123,"")</f>
        <v/>
      </c>
      <c r="U122" s="1269"/>
      <c r="V122" s="1269"/>
      <c r="W122" s="1269"/>
      <c r="X122" s="1269"/>
      <c r="Y122" s="1270"/>
      <c r="Z122" s="156"/>
      <c r="AA122" s="593"/>
      <c r="AB122" s="594"/>
      <c r="AC122" s="594"/>
      <c r="AD122" s="594"/>
      <c r="AE122" s="595"/>
      <c r="AF122" s="151"/>
      <c r="AG122" s="1271" t="str">
        <f>IF('07_P1_Lectura'!$C123="SÍ",'07_P1_Lectura'!$D123,"")</f>
        <v/>
      </c>
      <c r="AH122" s="591"/>
      <c r="AI122" s="591"/>
      <c r="AJ122" s="591"/>
      <c r="AK122" s="591"/>
      <c r="AL122" s="592"/>
      <c r="AN122" s="1442"/>
      <c r="AO122" s="1442"/>
      <c r="AP122" s="1442"/>
      <c r="AQ122" s="1442"/>
      <c r="AR122" s="1442"/>
      <c r="AS122" s="1442"/>
      <c r="AT122" s="1442"/>
      <c r="AU122" s="1442"/>
      <c r="AV122" s="1442"/>
      <c r="AW122" s="1442"/>
      <c r="AX122" s="1442"/>
      <c r="AY122" s="1442"/>
      <c r="AZ122" s="1442"/>
    </row>
    <row r="123" spans="1:52" s="34" customFormat="1" ht="20.100000000000001" customHeight="1" x14ac:dyDescent="0.2">
      <c r="A123" s="1404" t="str">
        <f>CONCATENATE('01_Carga'!$M$5,"_",$H123)</f>
        <v>FI__106</v>
      </c>
      <c r="B123" s="1405"/>
      <c r="C123" s="1460" t="str">
        <f>IF('06_PresenLista'!L123&lt;&gt;"",'06_PresenLista'!L123,"")</f>
        <v/>
      </c>
      <c r="D123" s="1461" t="str">
        <f>'06_PresenLista'!Q123</f>
        <v/>
      </c>
      <c r="E123" s="1405"/>
      <c r="F123" s="1726" t="str">
        <f>IF('07_P1_Lectura'!F124&lt;&gt;"",'07_P1_Lectura'!F124,"")</f>
        <v/>
      </c>
      <c r="G123" s="1405"/>
      <c r="H123" s="1202">
        <v>106</v>
      </c>
      <c r="I123" s="134" t="str">
        <f>IF(ISERROR(VLOOKUP($A123,Aspirantes!$A:$H,Aspirantes!$E$1,FALSE)),"",VLOOKUP($A123,Aspirantes!$A:$H,Aspirantes!$E$1,FALSE))</f>
        <v/>
      </c>
      <c r="J123" s="513" t="str">
        <f>IF(ISERROR(VLOOKUP($A123,Aspirantes!$A:$H,Aspirantes!$F$1,FALSE)),"",VLOOKUP($A123,Aspirantes!$A:$H,Aspirantes!$F$1,FALSE))</f>
        <v/>
      </c>
      <c r="K123" s="514" t="str">
        <f>IF(ISERROR(VLOOKUP($A123,Aspirantes!$A:$H,Aspirantes!$G$1,FALSE)),"",VLOOKUP($A123,Aspirantes!$A:$H,Aspirantes!$G$1,FALSE))</f>
        <v/>
      </c>
      <c r="L123" s="515" t="str">
        <f>IF(ISERROR(VLOOKUP($A123,Aspirantes!$A:$H,Aspirantes!$H$1,FALSE)),"",VLOOKUP($A123,Aspirantes!$A:$H,Aspirantes!$H$1,FALSE))</f>
        <v/>
      </c>
      <c r="M123" s="152"/>
      <c r="N123" s="593"/>
      <c r="O123" s="594"/>
      <c r="P123" s="594"/>
      <c r="Q123" s="594"/>
      <c r="R123" s="595"/>
      <c r="S123" s="151"/>
      <c r="T123" s="1271" t="str">
        <f>IF('07_P1_Lectura'!$C124="SÍ",'07_P1_Lectura'!$D124,"")</f>
        <v/>
      </c>
      <c r="U123" s="1269"/>
      <c r="V123" s="1269"/>
      <c r="W123" s="1269"/>
      <c r="X123" s="1269"/>
      <c r="Y123" s="1270"/>
      <c r="Z123" s="156"/>
      <c r="AA123" s="593"/>
      <c r="AB123" s="594"/>
      <c r="AC123" s="594"/>
      <c r="AD123" s="594"/>
      <c r="AE123" s="595"/>
      <c r="AF123" s="151"/>
      <c r="AG123" s="1271" t="str">
        <f>IF('07_P1_Lectura'!$C124="SÍ",'07_P1_Lectura'!$D124,"")</f>
        <v/>
      </c>
      <c r="AH123" s="591"/>
      <c r="AI123" s="591"/>
      <c r="AJ123" s="591"/>
      <c r="AK123" s="591"/>
      <c r="AL123" s="592"/>
      <c r="AN123" s="1442"/>
      <c r="AO123" s="1442"/>
      <c r="AP123" s="1442"/>
      <c r="AQ123" s="1442"/>
      <c r="AR123" s="1442"/>
      <c r="AS123" s="1442"/>
      <c r="AT123" s="1442"/>
      <c r="AU123" s="1442"/>
      <c r="AV123" s="1442"/>
      <c r="AW123" s="1442"/>
      <c r="AX123" s="1442"/>
      <c r="AY123" s="1442"/>
      <c r="AZ123" s="1442"/>
    </row>
    <row r="124" spans="1:52" s="34" customFormat="1" ht="20.100000000000001" customHeight="1" x14ac:dyDescent="0.2">
      <c r="A124" s="1404" t="str">
        <f>CONCATENATE('01_Carga'!$M$5,"_",$H124)</f>
        <v>FI__107</v>
      </c>
      <c r="B124" s="1405"/>
      <c r="C124" s="1460" t="str">
        <f>IF('06_PresenLista'!L124&lt;&gt;"",'06_PresenLista'!L124,"")</f>
        <v/>
      </c>
      <c r="D124" s="1461" t="str">
        <f>'06_PresenLista'!Q124</f>
        <v/>
      </c>
      <c r="E124" s="1405"/>
      <c r="F124" s="1726" t="str">
        <f>IF('07_P1_Lectura'!F125&lt;&gt;"",'07_P1_Lectura'!F125,"")</f>
        <v/>
      </c>
      <c r="G124" s="1405"/>
      <c r="H124" s="1202">
        <v>107</v>
      </c>
      <c r="I124" s="134" t="str">
        <f>IF(ISERROR(VLOOKUP($A124,Aspirantes!$A:$H,Aspirantes!$E$1,FALSE)),"",VLOOKUP($A124,Aspirantes!$A:$H,Aspirantes!$E$1,FALSE))</f>
        <v/>
      </c>
      <c r="J124" s="513" t="str">
        <f>IF(ISERROR(VLOOKUP($A124,Aspirantes!$A:$H,Aspirantes!$F$1,FALSE)),"",VLOOKUP($A124,Aspirantes!$A:$H,Aspirantes!$F$1,FALSE))</f>
        <v/>
      </c>
      <c r="K124" s="514" t="str">
        <f>IF(ISERROR(VLOOKUP($A124,Aspirantes!$A:$H,Aspirantes!$G$1,FALSE)),"",VLOOKUP($A124,Aspirantes!$A:$H,Aspirantes!$G$1,FALSE))</f>
        <v/>
      </c>
      <c r="L124" s="515" t="str">
        <f>IF(ISERROR(VLOOKUP($A124,Aspirantes!$A:$H,Aspirantes!$H$1,FALSE)),"",VLOOKUP($A124,Aspirantes!$A:$H,Aspirantes!$H$1,FALSE))</f>
        <v/>
      </c>
      <c r="M124" s="152"/>
      <c r="N124" s="593"/>
      <c r="O124" s="594"/>
      <c r="P124" s="594"/>
      <c r="Q124" s="594"/>
      <c r="R124" s="595"/>
      <c r="S124" s="151"/>
      <c r="T124" s="1271" t="str">
        <f>IF('07_P1_Lectura'!$C125="SÍ",'07_P1_Lectura'!$D125,"")</f>
        <v/>
      </c>
      <c r="U124" s="1269"/>
      <c r="V124" s="1269"/>
      <c r="W124" s="1269"/>
      <c r="X124" s="1269"/>
      <c r="Y124" s="1270"/>
      <c r="Z124" s="156"/>
      <c r="AA124" s="593"/>
      <c r="AB124" s="594"/>
      <c r="AC124" s="594"/>
      <c r="AD124" s="594"/>
      <c r="AE124" s="595"/>
      <c r="AF124" s="151"/>
      <c r="AG124" s="1271" t="str">
        <f>IF('07_P1_Lectura'!$C125="SÍ",'07_P1_Lectura'!$D125,"")</f>
        <v/>
      </c>
      <c r="AH124" s="591"/>
      <c r="AI124" s="591"/>
      <c r="AJ124" s="591"/>
      <c r="AK124" s="591"/>
      <c r="AL124" s="592"/>
      <c r="AN124" s="1442"/>
      <c r="AO124" s="1442"/>
      <c r="AP124" s="1442"/>
      <c r="AQ124" s="1442"/>
      <c r="AR124" s="1442"/>
      <c r="AS124" s="1442"/>
      <c r="AT124" s="1442"/>
      <c r="AU124" s="1442"/>
      <c r="AV124" s="1442"/>
      <c r="AW124" s="1442"/>
      <c r="AX124" s="1442"/>
      <c r="AY124" s="1442"/>
      <c r="AZ124" s="1442"/>
    </row>
    <row r="125" spans="1:52" s="34" customFormat="1" ht="20.100000000000001" customHeight="1" x14ac:dyDescent="0.2">
      <c r="A125" s="1404" t="str">
        <f>CONCATENATE('01_Carga'!$M$5,"_",$H125)</f>
        <v>FI__108</v>
      </c>
      <c r="B125" s="1405"/>
      <c r="C125" s="1460" t="str">
        <f>IF('06_PresenLista'!L125&lt;&gt;"",'06_PresenLista'!L125,"")</f>
        <v/>
      </c>
      <c r="D125" s="1461" t="str">
        <f>'06_PresenLista'!Q125</f>
        <v/>
      </c>
      <c r="E125" s="1405"/>
      <c r="F125" s="1726" t="str">
        <f>IF('07_P1_Lectura'!F126&lt;&gt;"",'07_P1_Lectura'!F126,"")</f>
        <v/>
      </c>
      <c r="G125" s="1405"/>
      <c r="H125" s="1202">
        <v>108</v>
      </c>
      <c r="I125" s="134" t="str">
        <f>IF(ISERROR(VLOOKUP($A125,Aspirantes!$A:$H,Aspirantes!$E$1,FALSE)),"",VLOOKUP($A125,Aspirantes!$A:$H,Aspirantes!$E$1,FALSE))</f>
        <v/>
      </c>
      <c r="J125" s="513" t="str">
        <f>IF(ISERROR(VLOOKUP($A125,Aspirantes!$A:$H,Aspirantes!$F$1,FALSE)),"",VLOOKUP($A125,Aspirantes!$A:$H,Aspirantes!$F$1,FALSE))</f>
        <v/>
      </c>
      <c r="K125" s="514" t="str">
        <f>IF(ISERROR(VLOOKUP($A125,Aspirantes!$A:$H,Aspirantes!$G$1,FALSE)),"",VLOOKUP($A125,Aspirantes!$A:$H,Aspirantes!$G$1,FALSE))</f>
        <v/>
      </c>
      <c r="L125" s="515" t="str">
        <f>IF(ISERROR(VLOOKUP($A125,Aspirantes!$A:$H,Aspirantes!$H$1,FALSE)),"",VLOOKUP($A125,Aspirantes!$A:$H,Aspirantes!$H$1,FALSE))</f>
        <v/>
      </c>
      <c r="M125" s="152"/>
      <c r="N125" s="593"/>
      <c r="O125" s="594"/>
      <c r="P125" s="594"/>
      <c r="Q125" s="594"/>
      <c r="R125" s="595"/>
      <c r="S125" s="151"/>
      <c r="T125" s="1271" t="str">
        <f>IF('07_P1_Lectura'!$C126="SÍ",'07_P1_Lectura'!$D126,"")</f>
        <v/>
      </c>
      <c r="U125" s="1269"/>
      <c r="V125" s="1269"/>
      <c r="W125" s="1269"/>
      <c r="X125" s="1269"/>
      <c r="Y125" s="1270"/>
      <c r="Z125" s="156"/>
      <c r="AA125" s="593"/>
      <c r="AB125" s="594"/>
      <c r="AC125" s="594"/>
      <c r="AD125" s="594"/>
      <c r="AE125" s="595"/>
      <c r="AF125" s="151"/>
      <c r="AG125" s="1271" t="str">
        <f>IF('07_P1_Lectura'!$C126="SÍ",'07_P1_Lectura'!$D126,"")</f>
        <v/>
      </c>
      <c r="AH125" s="591"/>
      <c r="AI125" s="591"/>
      <c r="AJ125" s="591"/>
      <c r="AK125" s="591"/>
      <c r="AL125" s="592"/>
      <c r="AN125" s="1442"/>
      <c r="AO125" s="1442"/>
      <c r="AP125" s="1442"/>
      <c r="AQ125" s="1442"/>
      <c r="AR125" s="1442"/>
      <c r="AS125" s="1442"/>
      <c r="AT125" s="1442"/>
      <c r="AU125" s="1442"/>
      <c r="AV125" s="1442"/>
      <c r="AW125" s="1442"/>
      <c r="AX125" s="1442"/>
      <c r="AY125" s="1442"/>
      <c r="AZ125" s="1442"/>
    </row>
    <row r="126" spans="1:52" s="34" customFormat="1" ht="20.100000000000001" customHeight="1" x14ac:dyDescent="0.2">
      <c r="A126" s="1404" t="str">
        <f>CONCATENATE('01_Carga'!$M$5,"_",$H126)</f>
        <v>FI__109</v>
      </c>
      <c r="B126" s="1405"/>
      <c r="C126" s="1460" t="str">
        <f>IF('06_PresenLista'!L126&lt;&gt;"",'06_PresenLista'!L126,"")</f>
        <v/>
      </c>
      <c r="D126" s="1461" t="str">
        <f>'06_PresenLista'!Q126</f>
        <v/>
      </c>
      <c r="E126" s="1405"/>
      <c r="F126" s="1726" t="str">
        <f>IF('07_P1_Lectura'!F127&lt;&gt;"",'07_P1_Lectura'!F127,"")</f>
        <v/>
      </c>
      <c r="G126" s="1405"/>
      <c r="H126" s="1202">
        <v>109</v>
      </c>
      <c r="I126" s="134" t="str">
        <f>IF(ISERROR(VLOOKUP($A126,Aspirantes!$A:$H,Aspirantes!$E$1,FALSE)),"",VLOOKUP($A126,Aspirantes!$A:$H,Aspirantes!$E$1,FALSE))</f>
        <v/>
      </c>
      <c r="J126" s="513" t="str">
        <f>IF(ISERROR(VLOOKUP($A126,Aspirantes!$A:$H,Aspirantes!$F$1,FALSE)),"",VLOOKUP($A126,Aspirantes!$A:$H,Aspirantes!$F$1,FALSE))</f>
        <v/>
      </c>
      <c r="K126" s="514" t="str">
        <f>IF(ISERROR(VLOOKUP($A126,Aspirantes!$A:$H,Aspirantes!$G$1,FALSE)),"",VLOOKUP($A126,Aspirantes!$A:$H,Aspirantes!$G$1,FALSE))</f>
        <v/>
      </c>
      <c r="L126" s="515" t="str">
        <f>IF(ISERROR(VLOOKUP($A126,Aspirantes!$A:$H,Aspirantes!$H$1,FALSE)),"",VLOOKUP($A126,Aspirantes!$A:$H,Aspirantes!$H$1,FALSE))</f>
        <v/>
      </c>
      <c r="M126" s="152"/>
      <c r="N126" s="593"/>
      <c r="O126" s="594"/>
      <c r="P126" s="594"/>
      <c r="Q126" s="594"/>
      <c r="R126" s="595"/>
      <c r="S126" s="151"/>
      <c r="T126" s="1271" t="str">
        <f>IF('07_P1_Lectura'!$C127="SÍ",'07_P1_Lectura'!$D127,"")</f>
        <v/>
      </c>
      <c r="U126" s="1269"/>
      <c r="V126" s="1269"/>
      <c r="W126" s="1269"/>
      <c r="X126" s="1269"/>
      <c r="Y126" s="1270"/>
      <c r="Z126" s="156"/>
      <c r="AA126" s="593"/>
      <c r="AB126" s="594"/>
      <c r="AC126" s="594"/>
      <c r="AD126" s="594"/>
      <c r="AE126" s="595"/>
      <c r="AF126" s="151"/>
      <c r="AG126" s="1271" t="str">
        <f>IF('07_P1_Lectura'!$C127="SÍ",'07_P1_Lectura'!$D127,"")</f>
        <v/>
      </c>
      <c r="AH126" s="591"/>
      <c r="AI126" s="591"/>
      <c r="AJ126" s="591"/>
      <c r="AK126" s="591"/>
      <c r="AL126" s="592"/>
      <c r="AN126" s="1442"/>
      <c r="AO126" s="1442"/>
      <c r="AP126" s="1442"/>
      <c r="AQ126" s="1442"/>
      <c r="AR126" s="1442"/>
      <c r="AS126" s="1442"/>
      <c r="AT126" s="1442"/>
      <c r="AU126" s="1442"/>
      <c r="AV126" s="1442"/>
      <c r="AW126" s="1442"/>
      <c r="AX126" s="1442"/>
      <c r="AY126" s="1442"/>
      <c r="AZ126" s="1442"/>
    </row>
    <row r="127" spans="1:52" s="34" customFormat="1" ht="20.100000000000001" customHeight="1" x14ac:dyDescent="0.2">
      <c r="A127" s="1404" t="str">
        <f>CONCATENATE('01_Carga'!$M$5,"_",$H127)</f>
        <v>FI__110</v>
      </c>
      <c r="B127" s="1405"/>
      <c r="C127" s="1460" t="str">
        <f>IF('06_PresenLista'!L127&lt;&gt;"",'06_PresenLista'!L127,"")</f>
        <v/>
      </c>
      <c r="D127" s="1461" t="str">
        <f>'06_PresenLista'!Q127</f>
        <v/>
      </c>
      <c r="E127" s="1405"/>
      <c r="F127" s="1726" t="str">
        <f>IF('07_P1_Lectura'!F128&lt;&gt;"",'07_P1_Lectura'!F128,"")</f>
        <v/>
      </c>
      <c r="G127" s="1405"/>
      <c r="H127" s="1202">
        <v>110</v>
      </c>
      <c r="I127" s="134" t="str">
        <f>IF(ISERROR(VLOOKUP($A127,Aspirantes!$A:$H,Aspirantes!$E$1,FALSE)),"",VLOOKUP($A127,Aspirantes!$A:$H,Aspirantes!$E$1,FALSE))</f>
        <v/>
      </c>
      <c r="J127" s="513" t="str">
        <f>IF(ISERROR(VLOOKUP($A127,Aspirantes!$A:$H,Aspirantes!$F$1,FALSE)),"",VLOOKUP($A127,Aspirantes!$A:$H,Aspirantes!$F$1,FALSE))</f>
        <v/>
      </c>
      <c r="K127" s="514" t="str">
        <f>IF(ISERROR(VLOOKUP($A127,Aspirantes!$A:$H,Aspirantes!$G$1,FALSE)),"",VLOOKUP($A127,Aspirantes!$A:$H,Aspirantes!$G$1,FALSE))</f>
        <v/>
      </c>
      <c r="L127" s="515" t="str">
        <f>IF(ISERROR(VLOOKUP($A127,Aspirantes!$A:$H,Aspirantes!$H$1,FALSE)),"",VLOOKUP($A127,Aspirantes!$A:$H,Aspirantes!$H$1,FALSE))</f>
        <v/>
      </c>
      <c r="M127" s="152"/>
      <c r="N127" s="593"/>
      <c r="O127" s="594"/>
      <c r="P127" s="594"/>
      <c r="Q127" s="594"/>
      <c r="R127" s="595"/>
      <c r="S127" s="151"/>
      <c r="T127" s="1271" t="str">
        <f>IF('07_P1_Lectura'!$C128="SÍ",'07_P1_Lectura'!$D128,"")</f>
        <v/>
      </c>
      <c r="U127" s="1269"/>
      <c r="V127" s="1269"/>
      <c r="W127" s="1269"/>
      <c r="X127" s="1269"/>
      <c r="Y127" s="1270"/>
      <c r="Z127" s="156"/>
      <c r="AA127" s="593"/>
      <c r="AB127" s="594"/>
      <c r="AC127" s="594"/>
      <c r="AD127" s="594"/>
      <c r="AE127" s="595"/>
      <c r="AF127" s="151"/>
      <c r="AG127" s="1271" t="str">
        <f>IF('07_P1_Lectura'!$C128="SÍ",'07_P1_Lectura'!$D128,"")</f>
        <v/>
      </c>
      <c r="AH127" s="591"/>
      <c r="AI127" s="591"/>
      <c r="AJ127" s="591"/>
      <c r="AK127" s="591"/>
      <c r="AL127" s="592"/>
      <c r="AN127" s="1442"/>
      <c r="AO127" s="1442"/>
      <c r="AP127" s="1442"/>
      <c r="AQ127" s="1442"/>
      <c r="AR127" s="1442"/>
      <c r="AS127" s="1442"/>
      <c r="AT127" s="1442"/>
      <c r="AU127" s="1442"/>
      <c r="AV127" s="1442"/>
      <c r="AW127" s="1442"/>
      <c r="AX127" s="1442"/>
      <c r="AY127" s="1442"/>
      <c r="AZ127" s="1442"/>
    </row>
    <row r="128" spans="1:52" s="34" customFormat="1" ht="20.100000000000001" customHeight="1" x14ac:dyDescent="0.2">
      <c r="A128" s="1404" t="str">
        <f>CONCATENATE('01_Carga'!$M$5,"_",$H128)</f>
        <v>FI__111</v>
      </c>
      <c r="B128" s="1405"/>
      <c r="C128" s="1460" t="str">
        <f>IF('06_PresenLista'!L128&lt;&gt;"",'06_PresenLista'!L128,"")</f>
        <v/>
      </c>
      <c r="D128" s="1461" t="str">
        <f>'06_PresenLista'!Q128</f>
        <v/>
      </c>
      <c r="E128" s="1405"/>
      <c r="F128" s="1726" t="str">
        <f>IF('07_P1_Lectura'!F129&lt;&gt;"",'07_P1_Lectura'!F129,"")</f>
        <v/>
      </c>
      <c r="G128" s="1405"/>
      <c r="H128" s="1202">
        <v>111</v>
      </c>
      <c r="I128" s="134" t="str">
        <f>IF(ISERROR(VLOOKUP($A128,Aspirantes!$A:$H,Aspirantes!$E$1,FALSE)),"",VLOOKUP($A128,Aspirantes!$A:$H,Aspirantes!$E$1,FALSE))</f>
        <v/>
      </c>
      <c r="J128" s="513" t="str">
        <f>IF(ISERROR(VLOOKUP($A128,Aspirantes!$A:$H,Aspirantes!$F$1,FALSE)),"",VLOOKUP($A128,Aspirantes!$A:$H,Aspirantes!$F$1,FALSE))</f>
        <v/>
      </c>
      <c r="K128" s="514" t="str">
        <f>IF(ISERROR(VLOOKUP($A128,Aspirantes!$A:$H,Aspirantes!$G$1,FALSE)),"",VLOOKUP($A128,Aspirantes!$A:$H,Aspirantes!$G$1,FALSE))</f>
        <v/>
      </c>
      <c r="L128" s="515" t="str">
        <f>IF(ISERROR(VLOOKUP($A128,Aspirantes!$A:$H,Aspirantes!$H$1,FALSE)),"",VLOOKUP($A128,Aspirantes!$A:$H,Aspirantes!$H$1,FALSE))</f>
        <v/>
      </c>
      <c r="M128" s="152"/>
      <c r="N128" s="593"/>
      <c r="O128" s="594"/>
      <c r="P128" s="594"/>
      <c r="Q128" s="594"/>
      <c r="R128" s="595"/>
      <c r="S128" s="151"/>
      <c r="T128" s="1271" t="str">
        <f>IF('07_P1_Lectura'!$C129="SÍ",'07_P1_Lectura'!$D129,"")</f>
        <v/>
      </c>
      <c r="U128" s="1269"/>
      <c r="V128" s="1269"/>
      <c r="W128" s="1269"/>
      <c r="X128" s="1269"/>
      <c r="Y128" s="1270"/>
      <c r="Z128" s="156"/>
      <c r="AA128" s="593"/>
      <c r="AB128" s="594"/>
      <c r="AC128" s="594"/>
      <c r="AD128" s="594"/>
      <c r="AE128" s="595"/>
      <c r="AF128" s="151"/>
      <c r="AG128" s="1271" t="str">
        <f>IF('07_P1_Lectura'!$C129="SÍ",'07_P1_Lectura'!$D129,"")</f>
        <v/>
      </c>
      <c r="AH128" s="591"/>
      <c r="AI128" s="591"/>
      <c r="AJ128" s="591"/>
      <c r="AK128" s="591"/>
      <c r="AL128" s="592"/>
      <c r="AN128" s="1442"/>
      <c r="AO128" s="1442"/>
      <c r="AP128" s="1442"/>
      <c r="AQ128" s="1442"/>
      <c r="AR128" s="1442"/>
      <c r="AS128" s="1442"/>
      <c r="AT128" s="1442"/>
      <c r="AU128" s="1442"/>
      <c r="AV128" s="1442"/>
      <c r="AW128" s="1442"/>
      <c r="AX128" s="1442"/>
      <c r="AY128" s="1442"/>
      <c r="AZ128" s="1442"/>
    </row>
    <row r="129" spans="1:52" s="34" customFormat="1" ht="20.100000000000001" customHeight="1" x14ac:dyDescent="0.2">
      <c r="A129" s="1404" t="str">
        <f>CONCATENATE('01_Carga'!$M$5,"_",$H129)</f>
        <v>FI__112</v>
      </c>
      <c r="B129" s="1405"/>
      <c r="C129" s="1460" t="str">
        <f>IF('06_PresenLista'!L129&lt;&gt;"",'06_PresenLista'!L129,"")</f>
        <v/>
      </c>
      <c r="D129" s="1461" t="str">
        <f>'06_PresenLista'!Q129</f>
        <v/>
      </c>
      <c r="E129" s="1405"/>
      <c r="F129" s="1726" t="str">
        <f>IF('07_P1_Lectura'!F130&lt;&gt;"",'07_P1_Lectura'!F130,"")</f>
        <v/>
      </c>
      <c r="G129" s="1405"/>
      <c r="H129" s="1202">
        <v>112</v>
      </c>
      <c r="I129" s="134" t="str">
        <f>IF(ISERROR(VLOOKUP($A129,Aspirantes!$A:$H,Aspirantes!$E$1,FALSE)),"",VLOOKUP($A129,Aspirantes!$A:$H,Aspirantes!$E$1,FALSE))</f>
        <v/>
      </c>
      <c r="J129" s="513" t="str">
        <f>IF(ISERROR(VLOOKUP($A129,Aspirantes!$A:$H,Aspirantes!$F$1,FALSE)),"",VLOOKUP($A129,Aspirantes!$A:$H,Aspirantes!$F$1,FALSE))</f>
        <v/>
      </c>
      <c r="K129" s="514" t="str">
        <f>IF(ISERROR(VLOOKUP($A129,Aspirantes!$A:$H,Aspirantes!$G$1,FALSE)),"",VLOOKUP($A129,Aspirantes!$A:$H,Aspirantes!$G$1,FALSE))</f>
        <v/>
      </c>
      <c r="L129" s="515" t="str">
        <f>IF(ISERROR(VLOOKUP($A129,Aspirantes!$A:$H,Aspirantes!$H$1,FALSE)),"",VLOOKUP($A129,Aspirantes!$A:$H,Aspirantes!$H$1,FALSE))</f>
        <v/>
      </c>
      <c r="M129" s="152"/>
      <c r="N129" s="593"/>
      <c r="O129" s="594"/>
      <c r="P129" s="594"/>
      <c r="Q129" s="594"/>
      <c r="R129" s="595"/>
      <c r="S129" s="151"/>
      <c r="T129" s="1271" t="str">
        <f>IF('07_P1_Lectura'!$C130="SÍ",'07_P1_Lectura'!$D130,"")</f>
        <v/>
      </c>
      <c r="U129" s="1269"/>
      <c r="V129" s="1269"/>
      <c r="W129" s="1269"/>
      <c r="X129" s="1269"/>
      <c r="Y129" s="1270"/>
      <c r="Z129" s="156"/>
      <c r="AA129" s="593"/>
      <c r="AB129" s="594"/>
      <c r="AC129" s="594"/>
      <c r="AD129" s="594"/>
      <c r="AE129" s="595"/>
      <c r="AF129" s="151"/>
      <c r="AG129" s="1271" t="str">
        <f>IF('07_P1_Lectura'!$C130="SÍ",'07_P1_Lectura'!$D130,"")</f>
        <v/>
      </c>
      <c r="AH129" s="591"/>
      <c r="AI129" s="591"/>
      <c r="AJ129" s="591"/>
      <c r="AK129" s="591"/>
      <c r="AL129" s="592"/>
      <c r="AN129" s="1442"/>
      <c r="AO129" s="1442"/>
      <c r="AP129" s="1442"/>
      <c r="AQ129" s="1442"/>
      <c r="AR129" s="1442"/>
      <c r="AS129" s="1442"/>
      <c r="AT129" s="1442"/>
      <c r="AU129" s="1442"/>
      <c r="AV129" s="1442"/>
      <c r="AW129" s="1442"/>
      <c r="AX129" s="1442"/>
      <c r="AY129" s="1442"/>
      <c r="AZ129" s="1442"/>
    </row>
    <row r="130" spans="1:52" s="34" customFormat="1" ht="20.100000000000001" customHeight="1" x14ac:dyDescent="0.2">
      <c r="A130" s="1404" t="str">
        <f>CONCATENATE('01_Carga'!$M$5,"_",$H130)</f>
        <v>FI__113</v>
      </c>
      <c r="B130" s="1405"/>
      <c r="C130" s="1460" t="str">
        <f>IF('06_PresenLista'!L130&lt;&gt;"",'06_PresenLista'!L130,"")</f>
        <v/>
      </c>
      <c r="D130" s="1461" t="str">
        <f>'06_PresenLista'!Q130</f>
        <v/>
      </c>
      <c r="E130" s="1405"/>
      <c r="F130" s="1726" t="str">
        <f>IF('07_P1_Lectura'!F131&lt;&gt;"",'07_P1_Lectura'!F131,"")</f>
        <v/>
      </c>
      <c r="G130" s="1405"/>
      <c r="H130" s="1202">
        <v>113</v>
      </c>
      <c r="I130" s="134" t="str">
        <f>IF(ISERROR(VLOOKUP($A130,Aspirantes!$A:$H,Aspirantes!$E$1,FALSE)),"",VLOOKUP($A130,Aspirantes!$A:$H,Aspirantes!$E$1,FALSE))</f>
        <v/>
      </c>
      <c r="J130" s="513" t="str">
        <f>IF(ISERROR(VLOOKUP($A130,Aspirantes!$A:$H,Aspirantes!$F$1,FALSE)),"",VLOOKUP($A130,Aspirantes!$A:$H,Aspirantes!$F$1,FALSE))</f>
        <v/>
      </c>
      <c r="K130" s="514" t="str">
        <f>IF(ISERROR(VLOOKUP($A130,Aspirantes!$A:$H,Aspirantes!$G$1,FALSE)),"",VLOOKUP($A130,Aspirantes!$A:$H,Aspirantes!$G$1,FALSE))</f>
        <v/>
      </c>
      <c r="L130" s="515" t="str">
        <f>IF(ISERROR(VLOOKUP($A130,Aspirantes!$A:$H,Aspirantes!$H$1,FALSE)),"",VLOOKUP($A130,Aspirantes!$A:$H,Aspirantes!$H$1,FALSE))</f>
        <v/>
      </c>
      <c r="M130" s="152"/>
      <c r="N130" s="593"/>
      <c r="O130" s="594"/>
      <c r="P130" s="594"/>
      <c r="Q130" s="594"/>
      <c r="R130" s="595"/>
      <c r="S130" s="151"/>
      <c r="T130" s="1271" t="str">
        <f>IF('07_P1_Lectura'!$C131="SÍ",'07_P1_Lectura'!$D131,"")</f>
        <v/>
      </c>
      <c r="U130" s="1269"/>
      <c r="V130" s="1269"/>
      <c r="W130" s="1269"/>
      <c r="X130" s="1269"/>
      <c r="Y130" s="1270"/>
      <c r="Z130" s="156"/>
      <c r="AA130" s="593"/>
      <c r="AB130" s="594"/>
      <c r="AC130" s="594"/>
      <c r="AD130" s="594"/>
      <c r="AE130" s="595"/>
      <c r="AF130" s="151"/>
      <c r="AG130" s="1271" t="str">
        <f>IF('07_P1_Lectura'!$C131="SÍ",'07_P1_Lectura'!$D131,"")</f>
        <v/>
      </c>
      <c r="AH130" s="591"/>
      <c r="AI130" s="591"/>
      <c r="AJ130" s="591"/>
      <c r="AK130" s="591"/>
      <c r="AL130" s="592"/>
      <c r="AN130" s="1442"/>
      <c r="AO130" s="1442"/>
      <c r="AP130" s="1442"/>
      <c r="AQ130" s="1442"/>
      <c r="AR130" s="1442"/>
      <c r="AS130" s="1442"/>
      <c r="AT130" s="1442"/>
      <c r="AU130" s="1442"/>
      <c r="AV130" s="1442"/>
      <c r="AW130" s="1442"/>
      <c r="AX130" s="1442"/>
      <c r="AY130" s="1442"/>
      <c r="AZ130" s="1442"/>
    </row>
    <row r="131" spans="1:52" s="34" customFormat="1" ht="20.100000000000001" customHeight="1" x14ac:dyDescent="0.2">
      <c r="A131" s="1404" t="str">
        <f>CONCATENATE('01_Carga'!$M$5,"_",$H131)</f>
        <v>FI__114</v>
      </c>
      <c r="B131" s="1405"/>
      <c r="C131" s="1460" t="str">
        <f>IF('06_PresenLista'!L131&lt;&gt;"",'06_PresenLista'!L131,"")</f>
        <v/>
      </c>
      <c r="D131" s="1461" t="str">
        <f>'06_PresenLista'!Q131</f>
        <v/>
      </c>
      <c r="E131" s="1405"/>
      <c r="F131" s="1726" t="str">
        <f>IF('07_P1_Lectura'!F132&lt;&gt;"",'07_P1_Lectura'!F132,"")</f>
        <v/>
      </c>
      <c r="G131" s="1405"/>
      <c r="H131" s="1202">
        <v>114</v>
      </c>
      <c r="I131" s="134" t="str">
        <f>IF(ISERROR(VLOOKUP($A131,Aspirantes!$A:$H,Aspirantes!$E$1,FALSE)),"",VLOOKUP($A131,Aspirantes!$A:$H,Aspirantes!$E$1,FALSE))</f>
        <v/>
      </c>
      <c r="J131" s="513" t="str">
        <f>IF(ISERROR(VLOOKUP($A131,Aspirantes!$A:$H,Aspirantes!$F$1,FALSE)),"",VLOOKUP($A131,Aspirantes!$A:$H,Aspirantes!$F$1,FALSE))</f>
        <v/>
      </c>
      <c r="K131" s="514" t="str">
        <f>IF(ISERROR(VLOOKUP($A131,Aspirantes!$A:$H,Aspirantes!$G$1,FALSE)),"",VLOOKUP($A131,Aspirantes!$A:$H,Aspirantes!$G$1,FALSE))</f>
        <v/>
      </c>
      <c r="L131" s="515" t="str">
        <f>IF(ISERROR(VLOOKUP($A131,Aspirantes!$A:$H,Aspirantes!$H$1,FALSE)),"",VLOOKUP($A131,Aspirantes!$A:$H,Aspirantes!$H$1,FALSE))</f>
        <v/>
      </c>
      <c r="M131" s="152"/>
      <c r="N131" s="593"/>
      <c r="O131" s="594"/>
      <c r="P131" s="594"/>
      <c r="Q131" s="594"/>
      <c r="R131" s="595"/>
      <c r="S131" s="151"/>
      <c r="T131" s="1271" t="str">
        <f>IF('07_P1_Lectura'!$C132="SÍ",'07_P1_Lectura'!$D132,"")</f>
        <v/>
      </c>
      <c r="U131" s="1269"/>
      <c r="V131" s="1269"/>
      <c r="W131" s="1269"/>
      <c r="X131" s="1269"/>
      <c r="Y131" s="1270"/>
      <c r="Z131" s="156"/>
      <c r="AA131" s="593"/>
      <c r="AB131" s="594"/>
      <c r="AC131" s="594"/>
      <c r="AD131" s="594"/>
      <c r="AE131" s="595"/>
      <c r="AF131" s="151"/>
      <c r="AG131" s="1271" t="str">
        <f>IF('07_P1_Lectura'!$C132="SÍ",'07_P1_Lectura'!$D132,"")</f>
        <v/>
      </c>
      <c r="AH131" s="591"/>
      <c r="AI131" s="591"/>
      <c r="AJ131" s="591"/>
      <c r="AK131" s="591"/>
      <c r="AL131" s="592"/>
      <c r="AN131" s="1442"/>
      <c r="AO131" s="1442"/>
      <c r="AP131" s="1442"/>
      <c r="AQ131" s="1442"/>
      <c r="AR131" s="1442"/>
      <c r="AS131" s="1442"/>
      <c r="AT131" s="1442"/>
      <c r="AU131" s="1442"/>
      <c r="AV131" s="1442"/>
      <c r="AW131" s="1442"/>
      <c r="AX131" s="1442"/>
      <c r="AY131" s="1442"/>
      <c r="AZ131" s="1442"/>
    </row>
    <row r="132" spans="1:52" s="34" customFormat="1" ht="20.100000000000001" customHeight="1" x14ac:dyDescent="0.2">
      <c r="A132" s="1404" t="str">
        <f>CONCATENATE('01_Carga'!$M$5,"_",$H132)</f>
        <v>FI__115</v>
      </c>
      <c r="B132" s="1405"/>
      <c r="C132" s="1460" t="str">
        <f>IF('06_PresenLista'!L132&lt;&gt;"",'06_PresenLista'!L132,"")</f>
        <v/>
      </c>
      <c r="D132" s="1461" t="str">
        <f>'06_PresenLista'!Q132</f>
        <v/>
      </c>
      <c r="E132" s="1405"/>
      <c r="F132" s="1726" t="str">
        <f>IF('07_P1_Lectura'!F133&lt;&gt;"",'07_P1_Lectura'!F133,"")</f>
        <v/>
      </c>
      <c r="G132" s="1405"/>
      <c r="H132" s="1202">
        <v>115</v>
      </c>
      <c r="I132" s="134" t="str">
        <f>IF(ISERROR(VLOOKUP($A132,Aspirantes!$A:$H,Aspirantes!$E$1,FALSE)),"",VLOOKUP($A132,Aspirantes!$A:$H,Aspirantes!$E$1,FALSE))</f>
        <v/>
      </c>
      <c r="J132" s="513" t="str">
        <f>IF(ISERROR(VLOOKUP($A132,Aspirantes!$A:$H,Aspirantes!$F$1,FALSE)),"",VLOOKUP($A132,Aspirantes!$A:$H,Aspirantes!$F$1,FALSE))</f>
        <v/>
      </c>
      <c r="K132" s="514" t="str">
        <f>IF(ISERROR(VLOOKUP($A132,Aspirantes!$A:$H,Aspirantes!$G$1,FALSE)),"",VLOOKUP($A132,Aspirantes!$A:$H,Aspirantes!$G$1,FALSE))</f>
        <v/>
      </c>
      <c r="L132" s="515" t="str">
        <f>IF(ISERROR(VLOOKUP($A132,Aspirantes!$A:$H,Aspirantes!$H$1,FALSE)),"",VLOOKUP($A132,Aspirantes!$A:$H,Aspirantes!$H$1,FALSE))</f>
        <v/>
      </c>
      <c r="M132" s="152"/>
      <c r="N132" s="593"/>
      <c r="O132" s="594"/>
      <c r="P132" s="594"/>
      <c r="Q132" s="594"/>
      <c r="R132" s="595"/>
      <c r="S132" s="151"/>
      <c r="T132" s="1271" t="str">
        <f>IF('07_P1_Lectura'!$C133="SÍ",'07_P1_Lectura'!$D133,"")</f>
        <v/>
      </c>
      <c r="U132" s="1269"/>
      <c r="V132" s="1269"/>
      <c r="W132" s="1269"/>
      <c r="X132" s="1269"/>
      <c r="Y132" s="1270"/>
      <c r="Z132" s="156"/>
      <c r="AA132" s="593"/>
      <c r="AB132" s="594"/>
      <c r="AC132" s="594"/>
      <c r="AD132" s="594"/>
      <c r="AE132" s="595"/>
      <c r="AF132" s="151"/>
      <c r="AG132" s="1271" t="str">
        <f>IF('07_P1_Lectura'!$C133="SÍ",'07_P1_Lectura'!$D133,"")</f>
        <v/>
      </c>
      <c r="AH132" s="591"/>
      <c r="AI132" s="591"/>
      <c r="AJ132" s="591"/>
      <c r="AK132" s="591"/>
      <c r="AL132" s="592"/>
      <c r="AN132" s="1442"/>
      <c r="AO132" s="1442"/>
      <c r="AP132" s="1442"/>
      <c r="AQ132" s="1442"/>
      <c r="AR132" s="1442"/>
      <c r="AS132" s="1442"/>
      <c r="AT132" s="1442"/>
      <c r="AU132" s="1442"/>
      <c r="AV132" s="1442"/>
      <c r="AW132" s="1442"/>
      <c r="AX132" s="1442"/>
      <c r="AY132" s="1442"/>
      <c r="AZ132" s="1442"/>
    </row>
    <row r="133" spans="1:52" s="34" customFormat="1" ht="20.100000000000001" customHeight="1" x14ac:dyDescent="0.2">
      <c r="A133" s="1404" t="str">
        <f>CONCATENATE('01_Carga'!$M$5,"_",$H133)</f>
        <v>FI__116</v>
      </c>
      <c r="B133" s="1405"/>
      <c r="C133" s="1460" t="str">
        <f>IF('06_PresenLista'!L133&lt;&gt;"",'06_PresenLista'!L133,"")</f>
        <v/>
      </c>
      <c r="D133" s="1461" t="str">
        <f>'06_PresenLista'!Q133</f>
        <v/>
      </c>
      <c r="E133" s="1405"/>
      <c r="F133" s="1726" t="str">
        <f>IF('07_P1_Lectura'!F134&lt;&gt;"",'07_P1_Lectura'!F134,"")</f>
        <v/>
      </c>
      <c r="G133" s="1405"/>
      <c r="H133" s="1202">
        <v>116</v>
      </c>
      <c r="I133" s="134" t="str">
        <f>IF(ISERROR(VLOOKUP($A133,Aspirantes!$A:$H,Aspirantes!$E$1,FALSE)),"",VLOOKUP($A133,Aspirantes!$A:$H,Aspirantes!$E$1,FALSE))</f>
        <v/>
      </c>
      <c r="J133" s="513" t="str">
        <f>IF(ISERROR(VLOOKUP($A133,Aspirantes!$A:$H,Aspirantes!$F$1,FALSE)),"",VLOOKUP($A133,Aspirantes!$A:$H,Aspirantes!$F$1,FALSE))</f>
        <v/>
      </c>
      <c r="K133" s="514" t="str">
        <f>IF(ISERROR(VLOOKUP($A133,Aspirantes!$A:$H,Aspirantes!$G$1,FALSE)),"",VLOOKUP($A133,Aspirantes!$A:$H,Aspirantes!$G$1,FALSE))</f>
        <v/>
      </c>
      <c r="L133" s="515" t="str">
        <f>IF(ISERROR(VLOOKUP($A133,Aspirantes!$A:$H,Aspirantes!$H$1,FALSE)),"",VLOOKUP($A133,Aspirantes!$A:$H,Aspirantes!$H$1,FALSE))</f>
        <v/>
      </c>
      <c r="M133" s="152"/>
      <c r="N133" s="593"/>
      <c r="O133" s="594"/>
      <c r="P133" s="594"/>
      <c r="Q133" s="594"/>
      <c r="R133" s="595"/>
      <c r="S133" s="151"/>
      <c r="T133" s="1271" t="str">
        <f>IF('07_P1_Lectura'!$C134="SÍ",'07_P1_Lectura'!$D134,"")</f>
        <v/>
      </c>
      <c r="U133" s="1269"/>
      <c r="V133" s="1269"/>
      <c r="W133" s="1269"/>
      <c r="X133" s="1269"/>
      <c r="Y133" s="1270"/>
      <c r="Z133" s="156"/>
      <c r="AA133" s="593"/>
      <c r="AB133" s="594"/>
      <c r="AC133" s="594"/>
      <c r="AD133" s="594"/>
      <c r="AE133" s="595"/>
      <c r="AF133" s="151"/>
      <c r="AG133" s="1271" t="str">
        <f>IF('07_P1_Lectura'!$C134="SÍ",'07_P1_Lectura'!$D134,"")</f>
        <v/>
      </c>
      <c r="AH133" s="591"/>
      <c r="AI133" s="591"/>
      <c r="AJ133" s="591"/>
      <c r="AK133" s="591"/>
      <c r="AL133" s="592"/>
      <c r="AN133" s="1442"/>
      <c r="AO133" s="1442"/>
      <c r="AP133" s="1442"/>
      <c r="AQ133" s="1442"/>
      <c r="AR133" s="1442"/>
      <c r="AS133" s="1442"/>
      <c r="AT133" s="1442"/>
      <c r="AU133" s="1442"/>
      <c r="AV133" s="1442"/>
      <c r="AW133" s="1442"/>
      <c r="AX133" s="1442"/>
      <c r="AY133" s="1442"/>
      <c r="AZ133" s="1442"/>
    </row>
    <row r="134" spans="1:52" s="34" customFormat="1" ht="20.100000000000001" customHeight="1" x14ac:dyDescent="0.2">
      <c r="A134" s="1404" t="str">
        <f>CONCATENATE('01_Carga'!$M$5,"_",$H134)</f>
        <v>FI__117</v>
      </c>
      <c r="B134" s="1405"/>
      <c r="C134" s="1460" t="str">
        <f>IF('06_PresenLista'!L134&lt;&gt;"",'06_PresenLista'!L134,"")</f>
        <v/>
      </c>
      <c r="D134" s="1461" t="str">
        <f>'06_PresenLista'!Q134</f>
        <v/>
      </c>
      <c r="E134" s="1405"/>
      <c r="F134" s="1726" t="str">
        <f>IF('07_P1_Lectura'!F135&lt;&gt;"",'07_P1_Lectura'!F135,"")</f>
        <v/>
      </c>
      <c r="G134" s="1405"/>
      <c r="H134" s="1202">
        <v>117</v>
      </c>
      <c r="I134" s="134" t="str">
        <f>IF(ISERROR(VLOOKUP($A134,Aspirantes!$A:$H,Aspirantes!$E$1,FALSE)),"",VLOOKUP($A134,Aspirantes!$A:$H,Aspirantes!$E$1,FALSE))</f>
        <v/>
      </c>
      <c r="J134" s="513" t="str">
        <f>IF(ISERROR(VLOOKUP($A134,Aspirantes!$A:$H,Aspirantes!$F$1,FALSE)),"",VLOOKUP($A134,Aspirantes!$A:$H,Aspirantes!$F$1,FALSE))</f>
        <v/>
      </c>
      <c r="K134" s="514" t="str">
        <f>IF(ISERROR(VLOOKUP($A134,Aspirantes!$A:$H,Aspirantes!$G$1,FALSE)),"",VLOOKUP($A134,Aspirantes!$A:$H,Aspirantes!$G$1,FALSE))</f>
        <v/>
      </c>
      <c r="L134" s="515" t="str">
        <f>IF(ISERROR(VLOOKUP($A134,Aspirantes!$A:$H,Aspirantes!$H$1,FALSE)),"",VLOOKUP($A134,Aspirantes!$A:$H,Aspirantes!$H$1,FALSE))</f>
        <v/>
      </c>
      <c r="M134" s="152"/>
      <c r="N134" s="593"/>
      <c r="O134" s="594"/>
      <c r="P134" s="594"/>
      <c r="Q134" s="594"/>
      <c r="R134" s="595"/>
      <c r="S134" s="151"/>
      <c r="T134" s="1271" t="str">
        <f>IF('07_P1_Lectura'!$C135="SÍ",'07_P1_Lectura'!$D135,"")</f>
        <v/>
      </c>
      <c r="U134" s="1269"/>
      <c r="V134" s="1269"/>
      <c r="W134" s="1269"/>
      <c r="X134" s="1269"/>
      <c r="Y134" s="1270"/>
      <c r="Z134" s="156"/>
      <c r="AA134" s="593"/>
      <c r="AB134" s="594"/>
      <c r="AC134" s="594"/>
      <c r="AD134" s="594"/>
      <c r="AE134" s="595"/>
      <c r="AF134" s="151"/>
      <c r="AG134" s="1271" t="str">
        <f>IF('07_P1_Lectura'!$C135="SÍ",'07_P1_Lectura'!$D135,"")</f>
        <v/>
      </c>
      <c r="AH134" s="591"/>
      <c r="AI134" s="591"/>
      <c r="AJ134" s="591"/>
      <c r="AK134" s="591"/>
      <c r="AL134" s="592"/>
      <c r="AN134" s="1442"/>
      <c r="AO134" s="1442"/>
      <c r="AP134" s="1442"/>
      <c r="AQ134" s="1442"/>
      <c r="AR134" s="1442"/>
      <c r="AS134" s="1442"/>
      <c r="AT134" s="1442"/>
      <c r="AU134" s="1442"/>
      <c r="AV134" s="1442"/>
      <c r="AW134" s="1442"/>
      <c r="AX134" s="1442"/>
      <c r="AY134" s="1442"/>
      <c r="AZ134" s="1442"/>
    </row>
    <row r="135" spans="1:52" s="34" customFormat="1" ht="20.100000000000001" customHeight="1" x14ac:dyDescent="0.2">
      <c r="A135" s="1404" t="str">
        <f>CONCATENATE('01_Carga'!$M$5,"_",$H135)</f>
        <v>FI__118</v>
      </c>
      <c r="B135" s="1405"/>
      <c r="C135" s="1460" t="str">
        <f>IF('06_PresenLista'!L135&lt;&gt;"",'06_PresenLista'!L135,"")</f>
        <v/>
      </c>
      <c r="D135" s="1461" t="str">
        <f>'06_PresenLista'!Q135</f>
        <v/>
      </c>
      <c r="E135" s="1405"/>
      <c r="F135" s="1726" t="str">
        <f>IF('07_P1_Lectura'!F136&lt;&gt;"",'07_P1_Lectura'!F136,"")</f>
        <v/>
      </c>
      <c r="G135" s="1405"/>
      <c r="H135" s="1202">
        <v>118</v>
      </c>
      <c r="I135" s="134" t="str">
        <f>IF(ISERROR(VLOOKUP($A135,Aspirantes!$A:$H,Aspirantes!$E$1,FALSE)),"",VLOOKUP($A135,Aspirantes!$A:$H,Aspirantes!$E$1,FALSE))</f>
        <v/>
      </c>
      <c r="J135" s="513" t="str">
        <f>IF(ISERROR(VLOOKUP($A135,Aspirantes!$A:$H,Aspirantes!$F$1,FALSE)),"",VLOOKUP($A135,Aspirantes!$A:$H,Aspirantes!$F$1,FALSE))</f>
        <v/>
      </c>
      <c r="K135" s="514" t="str">
        <f>IF(ISERROR(VLOOKUP($A135,Aspirantes!$A:$H,Aspirantes!$G$1,FALSE)),"",VLOOKUP($A135,Aspirantes!$A:$H,Aspirantes!$G$1,FALSE))</f>
        <v/>
      </c>
      <c r="L135" s="515" t="str">
        <f>IF(ISERROR(VLOOKUP($A135,Aspirantes!$A:$H,Aspirantes!$H$1,FALSE)),"",VLOOKUP($A135,Aspirantes!$A:$H,Aspirantes!$H$1,FALSE))</f>
        <v/>
      </c>
      <c r="M135" s="152"/>
      <c r="N135" s="593"/>
      <c r="O135" s="594"/>
      <c r="P135" s="594"/>
      <c r="Q135" s="594"/>
      <c r="R135" s="595"/>
      <c r="S135" s="151"/>
      <c r="T135" s="1271" t="str">
        <f>IF('07_P1_Lectura'!$C136="SÍ",'07_P1_Lectura'!$D136,"")</f>
        <v/>
      </c>
      <c r="U135" s="1269"/>
      <c r="V135" s="1269"/>
      <c r="W135" s="1269"/>
      <c r="X135" s="1269"/>
      <c r="Y135" s="1270"/>
      <c r="Z135" s="156"/>
      <c r="AA135" s="593"/>
      <c r="AB135" s="594"/>
      <c r="AC135" s="594"/>
      <c r="AD135" s="594"/>
      <c r="AE135" s="595"/>
      <c r="AF135" s="151"/>
      <c r="AG135" s="1271" t="str">
        <f>IF('07_P1_Lectura'!$C136="SÍ",'07_P1_Lectura'!$D136,"")</f>
        <v/>
      </c>
      <c r="AH135" s="591"/>
      <c r="AI135" s="591"/>
      <c r="AJ135" s="591"/>
      <c r="AK135" s="591"/>
      <c r="AL135" s="592"/>
      <c r="AN135" s="1442"/>
      <c r="AO135" s="1442"/>
      <c r="AP135" s="1442"/>
      <c r="AQ135" s="1442"/>
      <c r="AR135" s="1442"/>
      <c r="AS135" s="1442"/>
      <c r="AT135" s="1442"/>
      <c r="AU135" s="1442"/>
      <c r="AV135" s="1442"/>
      <c r="AW135" s="1442"/>
      <c r="AX135" s="1442"/>
      <c r="AY135" s="1442"/>
      <c r="AZ135" s="1442"/>
    </row>
    <row r="136" spans="1:52" s="34" customFormat="1" ht="20.100000000000001" customHeight="1" x14ac:dyDescent="0.2">
      <c r="A136" s="1404" t="str">
        <f>CONCATENATE('01_Carga'!$M$5,"_",$H136)</f>
        <v>FI__119</v>
      </c>
      <c r="B136" s="1405"/>
      <c r="C136" s="1460" t="str">
        <f>IF('06_PresenLista'!L136&lt;&gt;"",'06_PresenLista'!L136,"")</f>
        <v/>
      </c>
      <c r="D136" s="1461" t="str">
        <f>'06_PresenLista'!Q136</f>
        <v/>
      </c>
      <c r="E136" s="1405"/>
      <c r="F136" s="1726" t="str">
        <f>IF('07_P1_Lectura'!F137&lt;&gt;"",'07_P1_Lectura'!F137,"")</f>
        <v/>
      </c>
      <c r="G136" s="1405"/>
      <c r="H136" s="1202">
        <v>119</v>
      </c>
      <c r="I136" s="134" t="str">
        <f>IF(ISERROR(VLOOKUP($A136,Aspirantes!$A:$H,Aspirantes!$E$1,FALSE)),"",VLOOKUP($A136,Aspirantes!$A:$H,Aspirantes!$E$1,FALSE))</f>
        <v/>
      </c>
      <c r="J136" s="513" t="str">
        <f>IF(ISERROR(VLOOKUP($A136,Aspirantes!$A:$H,Aspirantes!$F$1,FALSE)),"",VLOOKUP($A136,Aspirantes!$A:$H,Aspirantes!$F$1,FALSE))</f>
        <v/>
      </c>
      <c r="K136" s="514" t="str">
        <f>IF(ISERROR(VLOOKUP($A136,Aspirantes!$A:$H,Aspirantes!$G$1,FALSE)),"",VLOOKUP($A136,Aspirantes!$A:$H,Aspirantes!$G$1,FALSE))</f>
        <v/>
      </c>
      <c r="L136" s="515" t="str">
        <f>IF(ISERROR(VLOOKUP($A136,Aspirantes!$A:$H,Aspirantes!$H$1,FALSE)),"",VLOOKUP($A136,Aspirantes!$A:$H,Aspirantes!$H$1,FALSE))</f>
        <v/>
      </c>
      <c r="M136" s="152"/>
      <c r="N136" s="593"/>
      <c r="O136" s="594"/>
      <c r="P136" s="594"/>
      <c r="Q136" s="594"/>
      <c r="R136" s="595"/>
      <c r="S136" s="151"/>
      <c r="T136" s="1271" t="str">
        <f>IF('07_P1_Lectura'!$C137="SÍ",'07_P1_Lectura'!$D137,"")</f>
        <v/>
      </c>
      <c r="U136" s="1269"/>
      <c r="V136" s="1269"/>
      <c r="W136" s="1269"/>
      <c r="X136" s="1269"/>
      <c r="Y136" s="1270"/>
      <c r="Z136" s="156"/>
      <c r="AA136" s="593"/>
      <c r="AB136" s="594"/>
      <c r="AC136" s="594"/>
      <c r="AD136" s="594"/>
      <c r="AE136" s="595"/>
      <c r="AF136" s="151"/>
      <c r="AG136" s="1271" t="str">
        <f>IF('07_P1_Lectura'!$C137="SÍ",'07_P1_Lectura'!$D137,"")</f>
        <v/>
      </c>
      <c r="AH136" s="591"/>
      <c r="AI136" s="591"/>
      <c r="AJ136" s="591"/>
      <c r="AK136" s="591"/>
      <c r="AL136" s="592"/>
      <c r="AN136" s="1442"/>
      <c r="AO136" s="1442"/>
      <c r="AP136" s="1442"/>
      <c r="AQ136" s="1442"/>
      <c r="AR136" s="1442"/>
      <c r="AS136" s="1442"/>
      <c r="AT136" s="1442"/>
      <c r="AU136" s="1442"/>
      <c r="AV136" s="1442"/>
      <c r="AW136" s="1442"/>
      <c r="AX136" s="1442"/>
      <c r="AY136" s="1442"/>
      <c r="AZ136" s="1442"/>
    </row>
    <row r="137" spans="1:52" s="34" customFormat="1" ht="20.100000000000001" customHeight="1" x14ac:dyDescent="0.2">
      <c r="A137" s="1404" t="str">
        <f>CONCATENATE('01_Carga'!$M$5,"_",$H137)</f>
        <v>FI__120</v>
      </c>
      <c r="B137" s="1405"/>
      <c r="C137" s="1460" t="str">
        <f>IF('06_PresenLista'!L137&lt;&gt;"",'06_PresenLista'!L137,"")</f>
        <v/>
      </c>
      <c r="D137" s="1461" t="str">
        <f>'06_PresenLista'!Q137</f>
        <v/>
      </c>
      <c r="E137" s="1405"/>
      <c r="F137" s="1726" t="str">
        <f>IF('07_P1_Lectura'!F138&lt;&gt;"",'07_P1_Lectura'!F138,"")</f>
        <v/>
      </c>
      <c r="G137" s="1405"/>
      <c r="H137" s="1202">
        <v>120</v>
      </c>
      <c r="I137" s="134" t="str">
        <f>IF(ISERROR(VLOOKUP($A137,Aspirantes!$A:$H,Aspirantes!$E$1,FALSE)),"",VLOOKUP($A137,Aspirantes!$A:$H,Aspirantes!$E$1,FALSE))</f>
        <v/>
      </c>
      <c r="J137" s="513" t="str">
        <f>IF(ISERROR(VLOOKUP($A137,Aspirantes!$A:$H,Aspirantes!$F$1,FALSE)),"",VLOOKUP($A137,Aspirantes!$A:$H,Aspirantes!$F$1,FALSE))</f>
        <v/>
      </c>
      <c r="K137" s="514" t="str">
        <f>IF(ISERROR(VLOOKUP($A137,Aspirantes!$A:$H,Aspirantes!$G$1,FALSE)),"",VLOOKUP($A137,Aspirantes!$A:$H,Aspirantes!$G$1,FALSE))</f>
        <v/>
      </c>
      <c r="L137" s="515" t="str">
        <f>IF(ISERROR(VLOOKUP($A137,Aspirantes!$A:$H,Aspirantes!$H$1,FALSE)),"",VLOOKUP($A137,Aspirantes!$A:$H,Aspirantes!$H$1,FALSE))</f>
        <v/>
      </c>
      <c r="M137" s="152"/>
      <c r="N137" s="593"/>
      <c r="O137" s="594"/>
      <c r="P137" s="594"/>
      <c r="Q137" s="594"/>
      <c r="R137" s="595"/>
      <c r="S137" s="151"/>
      <c r="T137" s="1271" t="str">
        <f>IF('07_P1_Lectura'!$C138="SÍ",'07_P1_Lectura'!$D138,"")</f>
        <v/>
      </c>
      <c r="U137" s="1269"/>
      <c r="V137" s="1269"/>
      <c r="W137" s="1269"/>
      <c r="X137" s="1269"/>
      <c r="Y137" s="1270"/>
      <c r="Z137" s="156"/>
      <c r="AA137" s="593"/>
      <c r="AB137" s="594"/>
      <c r="AC137" s="594"/>
      <c r="AD137" s="594"/>
      <c r="AE137" s="595"/>
      <c r="AF137" s="151"/>
      <c r="AG137" s="1271" t="str">
        <f>IF('07_P1_Lectura'!$C138="SÍ",'07_P1_Lectura'!$D138,"")</f>
        <v/>
      </c>
      <c r="AH137" s="591"/>
      <c r="AI137" s="591"/>
      <c r="AJ137" s="591"/>
      <c r="AK137" s="591"/>
      <c r="AL137" s="592"/>
      <c r="AN137" s="1442"/>
      <c r="AO137" s="1442"/>
      <c r="AP137" s="1442"/>
      <c r="AQ137" s="1442"/>
      <c r="AR137" s="1442"/>
      <c r="AS137" s="1442"/>
      <c r="AT137" s="1442"/>
      <c r="AU137" s="1442"/>
      <c r="AV137" s="1442"/>
      <c r="AW137" s="1442"/>
      <c r="AX137" s="1442"/>
      <c r="AY137" s="1442"/>
      <c r="AZ137" s="1442"/>
    </row>
    <row r="138" spans="1:52" s="34" customFormat="1" ht="20.100000000000001" customHeight="1" x14ac:dyDescent="0.2">
      <c r="A138" s="1404" t="str">
        <f>CONCATENATE('01_Carga'!$M$5,"_",$H138)</f>
        <v>FI__121</v>
      </c>
      <c r="B138" s="1405"/>
      <c r="C138" s="1460" t="str">
        <f>IF('06_PresenLista'!L138&lt;&gt;"",'06_PresenLista'!L138,"")</f>
        <v/>
      </c>
      <c r="D138" s="1461" t="str">
        <f>'06_PresenLista'!Q138</f>
        <v/>
      </c>
      <c r="E138" s="1405"/>
      <c r="F138" s="1726" t="str">
        <f>IF('07_P1_Lectura'!F139&lt;&gt;"",'07_P1_Lectura'!F139,"")</f>
        <v/>
      </c>
      <c r="G138" s="1405"/>
      <c r="H138" s="1202">
        <v>121</v>
      </c>
      <c r="I138" s="134" t="str">
        <f>IF(ISERROR(VLOOKUP($A138,Aspirantes!$A:$H,Aspirantes!$E$1,FALSE)),"",VLOOKUP($A138,Aspirantes!$A:$H,Aspirantes!$E$1,FALSE))</f>
        <v/>
      </c>
      <c r="J138" s="513" t="str">
        <f>IF(ISERROR(VLOOKUP($A138,Aspirantes!$A:$H,Aspirantes!$F$1,FALSE)),"",VLOOKUP($A138,Aspirantes!$A:$H,Aspirantes!$F$1,FALSE))</f>
        <v/>
      </c>
      <c r="K138" s="514" t="str">
        <f>IF(ISERROR(VLOOKUP($A138,Aspirantes!$A:$H,Aspirantes!$G$1,FALSE)),"",VLOOKUP($A138,Aspirantes!$A:$H,Aspirantes!$G$1,FALSE))</f>
        <v/>
      </c>
      <c r="L138" s="515" t="str">
        <f>IF(ISERROR(VLOOKUP($A138,Aspirantes!$A:$H,Aspirantes!$H$1,FALSE)),"",VLOOKUP($A138,Aspirantes!$A:$H,Aspirantes!$H$1,FALSE))</f>
        <v/>
      </c>
      <c r="M138" s="152"/>
      <c r="N138" s="593"/>
      <c r="O138" s="594"/>
      <c r="P138" s="594"/>
      <c r="Q138" s="594"/>
      <c r="R138" s="595"/>
      <c r="S138" s="151"/>
      <c r="T138" s="1271" t="str">
        <f>IF('07_P1_Lectura'!$C139="SÍ",'07_P1_Lectura'!$D139,"")</f>
        <v/>
      </c>
      <c r="U138" s="1269"/>
      <c r="V138" s="1269"/>
      <c r="W138" s="1269"/>
      <c r="X138" s="1269"/>
      <c r="Y138" s="1270"/>
      <c r="Z138" s="156"/>
      <c r="AA138" s="593"/>
      <c r="AB138" s="594"/>
      <c r="AC138" s="594"/>
      <c r="AD138" s="594"/>
      <c r="AE138" s="595"/>
      <c r="AF138" s="151"/>
      <c r="AG138" s="1271" t="str">
        <f>IF('07_P1_Lectura'!$C139="SÍ",'07_P1_Lectura'!$D139,"")</f>
        <v/>
      </c>
      <c r="AH138" s="591"/>
      <c r="AI138" s="591"/>
      <c r="AJ138" s="591"/>
      <c r="AK138" s="591"/>
      <c r="AL138" s="592"/>
      <c r="AN138" s="1442"/>
      <c r="AO138" s="1442"/>
      <c r="AP138" s="1442"/>
      <c r="AQ138" s="1442"/>
      <c r="AR138" s="1442"/>
      <c r="AS138" s="1442"/>
      <c r="AT138" s="1442"/>
      <c r="AU138" s="1442"/>
      <c r="AV138" s="1442"/>
      <c r="AW138" s="1442"/>
      <c r="AX138" s="1442"/>
      <c r="AY138" s="1442"/>
      <c r="AZ138" s="1442"/>
    </row>
    <row r="139" spans="1:52" s="34" customFormat="1" ht="20.100000000000001" customHeight="1" x14ac:dyDescent="0.2">
      <c r="A139" s="1404" t="str">
        <f>CONCATENATE('01_Carga'!$M$5,"_",$H139)</f>
        <v>FI__122</v>
      </c>
      <c r="B139" s="1405"/>
      <c r="C139" s="1460" t="str">
        <f>IF('06_PresenLista'!L139&lt;&gt;"",'06_PresenLista'!L139,"")</f>
        <v/>
      </c>
      <c r="D139" s="1461" t="str">
        <f>'06_PresenLista'!Q139</f>
        <v/>
      </c>
      <c r="E139" s="1405"/>
      <c r="F139" s="1726" t="str">
        <f>IF('07_P1_Lectura'!F140&lt;&gt;"",'07_P1_Lectura'!F140,"")</f>
        <v/>
      </c>
      <c r="G139" s="1405"/>
      <c r="H139" s="1202">
        <v>122</v>
      </c>
      <c r="I139" s="134" t="str">
        <f>IF(ISERROR(VLOOKUP($A139,Aspirantes!$A:$H,Aspirantes!$E$1,FALSE)),"",VLOOKUP($A139,Aspirantes!$A:$H,Aspirantes!$E$1,FALSE))</f>
        <v/>
      </c>
      <c r="J139" s="513" t="str">
        <f>IF(ISERROR(VLOOKUP($A139,Aspirantes!$A:$H,Aspirantes!$F$1,FALSE)),"",VLOOKUP($A139,Aspirantes!$A:$H,Aspirantes!$F$1,FALSE))</f>
        <v/>
      </c>
      <c r="K139" s="514" t="str">
        <f>IF(ISERROR(VLOOKUP($A139,Aspirantes!$A:$H,Aspirantes!$G$1,FALSE)),"",VLOOKUP($A139,Aspirantes!$A:$H,Aspirantes!$G$1,FALSE))</f>
        <v/>
      </c>
      <c r="L139" s="515" t="str">
        <f>IF(ISERROR(VLOOKUP($A139,Aspirantes!$A:$H,Aspirantes!$H$1,FALSE)),"",VLOOKUP($A139,Aspirantes!$A:$H,Aspirantes!$H$1,FALSE))</f>
        <v/>
      </c>
      <c r="M139" s="152"/>
      <c r="N139" s="593"/>
      <c r="O139" s="594"/>
      <c r="P139" s="594"/>
      <c r="Q139" s="594"/>
      <c r="R139" s="595"/>
      <c r="S139" s="151"/>
      <c r="T139" s="1271" t="str">
        <f>IF('07_P1_Lectura'!$C140="SÍ",'07_P1_Lectura'!$D140,"")</f>
        <v/>
      </c>
      <c r="U139" s="1269"/>
      <c r="V139" s="1269"/>
      <c r="W139" s="1269"/>
      <c r="X139" s="1269"/>
      <c r="Y139" s="1270"/>
      <c r="Z139" s="156"/>
      <c r="AA139" s="593"/>
      <c r="AB139" s="594"/>
      <c r="AC139" s="594"/>
      <c r="AD139" s="594"/>
      <c r="AE139" s="595"/>
      <c r="AF139" s="151"/>
      <c r="AG139" s="1271" t="str">
        <f>IF('07_P1_Lectura'!$C140="SÍ",'07_P1_Lectura'!$D140,"")</f>
        <v/>
      </c>
      <c r="AH139" s="591"/>
      <c r="AI139" s="591"/>
      <c r="AJ139" s="591"/>
      <c r="AK139" s="591"/>
      <c r="AL139" s="592"/>
      <c r="AN139" s="1442"/>
      <c r="AO139" s="1442"/>
      <c r="AP139" s="1442"/>
      <c r="AQ139" s="1442"/>
      <c r="AR139" s="1442"/>
      <c r="AS139" s="1442"/>
      <c r="AT139" s="1442"/>
      <c r="AU139" s="1442"/>
      <c r="AV139" s="1442"/>
      <c r="AW139" s="1442"/>
      <c r="AX139" s="1442"/>
      <c r="AY139" s="1442"/>
      <c r="AZ139" s="1442"/>
    </row>
    <row r="140" spans="1:52" s="34" customFormat="1" ht="20.100000000000001" customHeight="1" x14ac:dyDescent="0.2">
      <c r="A140" s="1404" t="str">
        <f>CONCATENATE('01_Carga'!$M$5,"_",$H140)</f>
        <v>FI__123</v>
      </c>
      <c r="B140" s="1405"/>
      <c r="C140" s="1460" t="str">
        <f>IF('06_PresenLista'!L140&lt;&gt;"",'06_PresenLista'!L140,"")</f>
        <v/>
      </c>
      <c r="D140" s="1461" t="str">
        <f>'06_PresenLista'!Q140</f>
        <v/>
      </c>
      <c r="E140" s="1405"/>
      <c r="F140" s="1726" t="str">
        <f>IF('07_P1_Lectura'!F141&lt;&gt;"",'07_P1_Lectura'!F141,"")</f>
        <v/>
      </c>
      <c r="G140" s="1405"/>
      <c r="H140" s="1202">
        <v>123</v>
      </c>
      <c r="I140" s="134" t="str">
        <f>IF(ISERROR(VLOOKUP($A140,Aspirantes!$A:$H,Aspirantes!$E$1,FALSE)),"",VLOOKUP($A140,Aspirantes!$A:$H,Aspirantes!$E$1,FALSE))</f>
        <v/>
      </c>
      <c r="J140" s="513" t="str">
        <f>IF(ISERROR(VLOOKUP($A140,Aspirantes!$A:$H,Aspirantes!$F$1,FALSE)),"",VLOOKUP($A140,Aspirantes!$A:$H,Aspirantes!$F$1,FALSE))</f>
        <v/>
      </c>
      <c r="K140" s="514" t="str">
        <f>IF(ISERROR(VLOOKUP($A140,Aspirantes!$A:$H,Aspirantes!$G$1,FALSE)),"",VLOOKUP($A140,Aspirantes!$A:$H,Aspirantes!$G$1,FALSE))</f>
        <v/>
      </c>
      <c r="L140" s="515" t="str">
        <f>IF(ISERROR(VLOOKUP($A140,Aspirantes!$A:$H,Aspirantes!$H$1,FALSE)),"",VLOOKUP($A140,Aspirantes!$A:$H,Aspirantes!$H$1,FALSE))</f>
        <v/>
      </c>
      <c r="M140" s="152"/>
      <c r="N140" s="593"/>
      <c r="O140" s="594"/>
      <c r="P140" s="594"/>
      <c r="Q140" s="594"/>
      <c r="R140" s="595"/>
      <c r="S140" s="151"/>
      <c r="T140" s="1271" t="str">
        <f>IF('07_P1_Lectura'!$C141="SÍ",'07_P1_Lectura'!$D141,"")</f>
        <v/>
      </c>
      <c r="U140" s="1269"/>
      <c r="V140" s="1269"/>
      <c r="W140" s="1269"/>
      <c r="X140" s="1269"/>
      <c r="Y140" s="1270"/>
      <c r="Z140" s="156"/>
      <c r="AA140" s="593"/>
      <c r="AB140" s="594"/>
      <c r="AC140" s="594"/>
      <c r="AD140" s="594"/>
      <c r="AE140" s="595"/>
      <c r="AF140" s="151"/>
      <c r="AG140" s="1271" t="str">
        <f>IF('07_P1_Lectura'!$C141="SÍ",'07_P1_Lectura'!$D141,"")</f>
        <v/>
      </c>
      <c r="AH140" s="591"/>
      <c r="AI140" s="591"/>
      <c r="AJ140" s="591"/>
      <c r="AK140" s="591"/>
      <c r="AL140" s="592"/>
      <c r="AN140" s="1442"/>
      <c r="AO140" s="1442"/>
      <c r="AP140" s="1442"/>
      <c r="AQ140" s="1442"/>
      <c r="AR140" s="1442"/>
      <c r="AS140" s="1442"/>
      <c r="AT140" s="1442"/>
      <c r="AU140" s="1442"/>
      <c r="AV140" s="1442"/>
      <c r="AW140" s="1442"/>
      <c r="AX140" s="1442"/>
      <c r="AY140" s="1442"/>
      <c r="AZ140" s="1442"/>
    </row>
    <row r="141" spans="1:52" s="34" customFormat="1" ht="20.100000000000001" customHeight="1" x14ac:dyDescent="0.2">
      <c r="A141" s="1404" t="str">
        <f>CONCATENATE('01_Carga'!$M$5,"_",$H141)</f>
        <v>FI__124</v>
      </c>
      <c r="B141" s="1405"/>
      <c r="C141" s="1460" t="str">
        <f>IF('06_PresenLista'!L141&lt;&gt;"",'06_PresenLista'!L141,"")</f>
        <v/>
      </c>
      <c r="D141" s="1461" t="str">
        <f>'06_PresenLista'!Q141</f>
        <v/>
      </c>
      <c r="E141" s="1405"/>
      <c r="F141" s="1726" t="str">
        <f>IF('07_P1_Lectura'!F142&lt;&gt;"",'07_P1_Lectura'!F142,"")</f>
        <v/>
      </c>
      <c r="G141" s="1405"/>
      <c r="H141" s="1202">
        <v>124</v>
      </c>
      <c r="I141" s="134" t="str">
        <f>IF(ISERROR(VLOOKUP($A141,Aspirantes!$A:$H,Aspirantes!$E$1,FALSE)),"",VLOOKUP($A141,Aspirantes!$A:$H,Aspirantes!$E$1,FALSE))</f>
        <v/>
      </c>
      <c r="J141" s="513" t="str">
        <f>IF(ISERROR(VLOOKUP($A141,Aspirantes!$A:$H,Aspirantes!$F$1,FALSE)),"",VLOOKUP($A141,Aspirantes!$A:$H,Aspirantes!$F$1,FALSE))</f>
        <v/>
      </c>
      <c r="K141" s="514" t="str">
        <f>IF(ISERROR(VLOOKUP($A141,Aspirantes!$A:$H,Aspirantes!$G$1,FALSE)),"",VLOOKUP($A141,Aspirantes!$A:$H,Aspirantes!$G$1,FALSE))</f>
        <v/>
      </c>
      <c r="L141" s="515" t="str">
        <f>IF(ISERROR(VLOOKUP($A141,Aspirantes!$A:$H,Aspirantes!$H$1,FALSE)),"",VLOOKUP($A141,Aspirantes!$A:$H,Aspirantes!$H$1,FALSE))</f>
        <v/>
      </c>
      <c r="M141" s="152"/>
      <c r="N141" s="593"/>
      <c r="O141" s="594"/>
      <c r="P141" s="594"/>
      <c r="Q141" s="594"/>
      <c r="R141" s="595"/>
      <c r="S141" s="151"/>
      <c r="T141" s="1271" t="str">
        <f>IF('07_P1_Lectura'!$C142="SÍ",'07_P1_Lectura'!$D142,"")</f>
        <v/>
      </c>
      <c r="U141" s="1269"/>
      <c r="V141" s="1269"/>
      <c r="W141" s="1269"/>
      <c r="X141" s="1269"/>
      <c r="Y141" s="1270"/>
      <c r="Z141" s="156"/>
      <c r="AA141" s="593"/>
      <c r="AB141" s="594"/>
      <c r="AC141" s="594"/>
      <c r="AD141" s="594"/>
      <c r="AE141" s="595"/>
      <c r="AF141" s="151"/>
      <c r="AG141" s="1271" t="str">
        <f>IF('07_P1_Lectura'!$C142="SÍ",'07_P1_Lectura'!$D142,"")</f>
        <v/>
      </c>
      <c r="AH141" s="591"/>
      <c r="AI141" s="591"/>
      <c r="AJ141" s="591"/>
      <c r="AK141" s="591"/>
      <c r="AL141" s="592"/>
      <c r="AN141" s="1442"/>
      <c r="AO141" s="1442"/>
      <c r="AP141" s="1442"/>
      <c r="AQ141" s="1442"/>
      <c r="AR141" s="1442"/>
      <c r="AS141" s="1442"/>
      <c r="AT141" s="1442"/>
      <c r="AU141" s="1442"/>
      <c r="AV141" s="1442"/>
      <c r="AW141" s="1442"/>
      <c r="AX141" s="1442"/>
      <c r="AY141" s="1442"/>
      <c r="AZ141" s="1442"/>
    </row>
    <row r="142" spans="1:52" s="34" customFormat="1" ht="20.100000000000001" customHeight="1" x14ac:dyDescent="0.2">
      <c r="A142" s="1404" t="str">
        <f>CONCATENATE('01_Carga'!$M$5,"_",$H142)</f>
        <v>FI__125</v>
      </c>
      <c r="B142" s="1405"/>
      <c r="C142" s="1460" t="str">
        <f>IF('06_PresenLista'!L142&lt;&gt;"",'06_PresenLista'!L142,"")</f>
        <v/>
      </c>
      <c r="D142" s="1461" t="str">
        <f>'06_PresenLista'!Q142</f>
        <v/>
      </c>
      <c r="E142" s="1405"/>
      <c r="F142" s="1726" t="str">
        <f>IF('07_P1_Lectura'!F143&lt;&gt;"",'07_P1_Lectura'!F143,"")</f>
        <v/>
      </c>
      <c r="G142" s="1405"/>
      <c r="H142" s="1202">
        <v>125</v>
      </c>
      <c r="I142" s="134" t="str">
        <f>IF(ISERROR(VLOOKUP($A142,Aspirantes!$A:$H,Aspirantes!$E$1,FALSE)),"",VLOOKUP($A142,Aspirantes!$A:$H,Aspirantes!$E$1,FALSE))</f>
        <v/>
      </c>
      <c r="J142" s="513" t="str">
        <f>IF(ISERROR(VLOOKUP($A142,Aspirantes!$A:$H,Aspirantes!$F$1,FALSE)),"",VLOOKUP($A142,Aspirantes!$A:$H,Aspirantes!$F$1,FALSE))</f>
        <v/>
      </c>
      <c r="K142" s="514" t="str">
        <f>IF(ISERROR(VLOOKUP($A142,Aspirantes!$A:$H,Aspirantes!$G$1,FALSE)),"",VLOOKUP($A142,Aspirantes!$A:$H,Aspirantes!$G$1,FALSE))</f>
        <v/>
      </c>
      <c r="L142" s="515" t="str">
        <f>IF(ISERROR(VLOOKUP($A142,Aspirantes!$A:$H,Aspirantes!$H$1,FALSE)),"",VLOOKUP($A142,Aspirantes!$A:$H,Aspirantes!$H$1,FALSE))</f>
        <v/>
      </c>
      <c r="M142" s="152"/>
      <c r="N142" s="593"/>
      <c r="O142" s="594"/>
      <c r="P142" s="594"/>
      <c r="Q142" s="594"/>
      <c r="R142" s="595"/>
      <c r="S142" s="151"/>
      <c r="T142" s="1271" t="str">
        <f>IF('07_P1_Lectura'!$C143="SÍ",'07_P1_Lectura'!$D143,"")</f>
        <v/>
      </c>
      <c r="U142" s="1269"/>
      <c r="V142" s="1269"/>
      <c r="W142" s="1269"/>
      <c r="X142" s="1269"/>
      <c r="Y142" s="1270"/>
      <c r="Z142" s="156"/>
      <c r="AA142" s="593"/>
      <c r="AB142" s="594"/>
      <c r="AC142" s="594"/>
      <c r="AD142" s="594"/>
      <c r="AE142" s="595"/>
      <c r="AF142" s="151"/>
      <c r="AG142" s="1271" t="str">
        <f>IF('07_P1_Lectura'!$C143="SÍ",'07_P1_Lectura'!$D143,"")</f>
        <v/>
      </c>
      <c r="AH142" s="591"/>
      <c r="AI142" s="591"/>
      <c r="AJ142" s="591"/>
      <c r="AK142" s="591"/>
      <c r="AL142" s="592"/>
      <c r="AN142" s="1442"/>
      <c r="AO142" s="1442"/>
      <c r="AP142" s="1442"/>
      <c r="AQ142" s="1442"/>
      <c r="AR142" s="1442"/>
      <c r="AS142" s="1442"/>
      <c r="AT142" s="1442"/>
      <c r="AU142" s="1442"/>
      <c r="AV142" s="1442"/>
      <c r="AW142" s="1442"/>
      <c r="AX142" s="1442"/>
      <c r="AY142" s="1442"/>
      <c r="AZ142" s="1442"/>
    </row>
    <row r="143" spans="1:52" s="34" customFormat="1" ht="20.100000000000001" customHeight="1" x14ac:dyDescent="0.2">
      <c r="A143" s="1404" t="str">
        <f>CONCATENATE('01_Carga'!$M$5,"_",$H143)</f>
        <v>FI__126</v>
      </c>
      <c r="B143" s="1405"/>
      <c r="C143" s="1460" t="str">
        <f>IF('06_PresenLista'!L143&lt;&gt;"",'06_PresenLista'!L143,"")</f>
        <v/>
      </c>
      <c r="D143" s="1461" t="str">
        <f>'06_PresenLista'!Q143</f>
        <v/>
      </c>
      <c r="E143" s="1405"/>
      <c r="F143" s="1726" t="str">
        <f>IF('07_P1_Lectura'!F144&lt;&gt;"",'07_P1_Lectura'!F144,"")</f>
        <v/>
      </c>
      <c r="G143" s="1405"/>
      <c r="H143" s="1202">
        <v>126</v>
      </c>
      <c r="I143" s="134" t="str">
        <f>IF(ISERROR(VLOOKUP($A143,Aspirantes!$A:$H,Aspirantes!$E$1,FALSE)),"",VLOOKUP($A143,Aspirantes!$A:$H,Aspirantes!$E$1,FALSE))</f>
        <v/>
      </c>
      <c r="J143" s="513" t="str">
        <f>IF(ISERROR(VLOOKUP($A143,Aspirantes!$A:$H,Aspirantes!$F$1,FALSE)),"",VLOOKUP($A143,Aspirantes!$A:$H,Aspirantes!$F$1,FALSE))</f>
        <v/>
      </c>
      <c r="K143" s="514" t="str">
        <f>IF(ISERROR(VLOOKUP($A143,Aspirantes!$A:$H,Aspirantes!$G$1,FALSE)),"",VLOOKUP($A143,Aspirantes!$A:$H,Aspirantes!$G$1,FALSE))</f>
        <v/>
      </c>
      <c r="L143" s="515" t="str">
        <f>IF(ISERROR(VLOOKUP($A143,Aspirantes!$A:$H,Aspirantes!$H$1,FALSE)),"",VLOOKUP($A143,Aspirantes!$A:$H,Aspirantes!$H$1,FALSE))</f>
        <v/>
      </c>
      <c r="M143" s="152"/>
      <c r="N143" s="593"/>
      <c r="O143" s="594"/>
      <c r="P143" s="594"/>
      <c r="Q143" s="594"/>
      <c r="R143" s="595"/>
      <c r="S143" s="151"/>
      <c r="T143" s="1271" t="str">
        <f>IF('07_P1_Lectura'!$C144="SÍ",'07_P1_Lectura'!$D144,"")</f>
        <v/>
      </c>
      <c r="U143" s="1269"/>
      <c r="V143" s="1269"/>
      <c r="W143" s="1269"/>
      <c r="X143" s="1269"/>
      <c r="Y143" s="1270"/>
      <c r="Z143" s="156"/>
      <c r="AA143" s="593"/>
      <c r="AB143" s="594"/>
      <c r="AC143" s="594"/>
      <c r="AD143" s="594"/>
      <c r="AE143" s="595"/>
      <c r="AF143" s="151"/>
      <c r="AG143" s="1271" t="str">
        <f>IF('07_P1_Lectura'!$C144="SÍ",'07_P1_Lectura'!$D144,"")</f>
        <v/>
      </c>
      <c r="AH143" s="591"/>
      <c r="AI143" s="591"/>
      <c r="AJ143" s="591"/>
      <c r="AK143" s="591"/>
      <c r="AL143" s="592"/>
      <c r="AN143" s="1442"/>
      <c r="AO143" s="1442"/>
      <c r="AP143" s="1442"/>
      <c r="AQ143" s="1442"/>
      <c r="AR143" s="1442"/>
      <c r="AS143" s="1442"/>
      <c r="AT143" s="1442"/>
      <c r="AU143" s="1442"/>
      <c r="AV143" s="1442"/>
      <c r="AW143" s="1442"/>
      <c r="AX143" s="1442"/>
      <c r="AY143" s="1442"/>
      <c r="AZ143" s="1442"/>
    </row>
    <row r="144" spans="1:52" s="34" customFormat="1" ht="20.100000000000001" customHeight="1" x14ac:dyDescent="0.2">
      <c r="A144" s="1404" t="str">
        <f>CONCATENATE('01_Carga'!$M$5,"_",$H144)</f>
        <v>FI__127</v>
      </c>
      <c r="B144" s="1405"/>
      <c r="C144" s="1460" t="str">
        <f>IF('06_PresenLista'!L144&lt;&gt;"",'06_PresenLista'!L144,"")</f>
        <v/>
      </c>
      <c r="D144" s="1461" t="str">
        <f>'06_PresenLista'!Q144</f>
        <v/>
      </c>
      <c r="E144" s="1405"/>
      <c r="F144" s="1726" t="str">
        <f>IF('07_P1_Lectura'!F145&lt;&gt;"",'07_P1_Lectura'!F145,"")</f>
        <v/>
      </c>
      <c r="G144" s="1405"/>
      <c r="H144" s="1202">
        <v>127</v>
      </c>
      <c r="I144" s="134" t="str">
        <f>IF(ISERROR(VLOOKUP($A144,Aspirantes!$A:$H,Aspirantes!$E$1,FALSE)),"",VLOOKUP($A144,Aspirantes!$A:$H,Aspirantes!$E$1,FALSE))</f>
        <v/>
      </c>
      <c r="J144" s="513" t="str">
        <f>IF(ISERROR(VLOOKUP($A144,Aspirantes!$A:$H,Aspirantes!$F$1,FALSE)),"",VLOOKUP($A144,Aspirantes!$A:$H,Aspirantes!$F$1,FALSE))</f>
        <v/>
      </c>
      <c r="K144" s="514" t="str">
        <f>IF(ISERROR(VLOOKUP($A144,Aspirantes!$A:$H,Aspirantes!$G$1,FALSE)),"",VLOOKUP($A144,Aspirantes!$A:$H,Aspirantes!$G$1,FALSE))</f>
        <v/>
      </c>
      <c r="L144" s="515" t="str">
        <f>IF(ISERROR(VLOOKUP($A144,Aspirantes!$A:$H,Aspirantes!$H$1,FALSE)),"",VLOOKUP($A144,Aspirantes!$A:$H,Aspirantes!$H$1,FALSE))</f>
        <v/>
      </c>
      <c r="M144" s="152"/>
      <c r="N144" s="593"/>
      <c r="O144" s="594"/>
      <c r="P144" s="594"/>
      <c r="Q144" s="594"/>
      <c r="R144" s="595"/>
      <c r="S144" s="151"/>
      <c r="T144" s="1271" t="str">
        <f>IF('07_P1_Lectura'!$C145="SÍ",'07_P1_Lectura'!$D145,"")</f>
        <v/>
      </c>
      <c r="U144" s="1269"/>
      <c r="V144" s="1269"/>
      <c r="W144" s="1269"/>
      <c r="X144" s="1269"/>
      <c r="Y144" s="1270"/>
      <c r="Z144" s="156"/>
      <c r="AA144" s="593"/>
      <c r="AB144" s="594"/>
      <c r="AC144" s="594"/>
      <c r="AD144" s="594"/>
      <c r="AE144" s="595"/>
      <c r="AF144" s="151"/>
      <c r="AG144" s="1271" t="str">
        <f>IF('07_P1_Lectura'!$C145="SÍ",'07_P1_Lectura'!$D145,"")</f>
        <v/>
      </c>
      <c r="AH144" s="591"/>
      <c r="AI144" s="591"/>
      <c r="AJ144" s="591"/>
      <c r="AK144" s="591"/>
      <c r="AL144" s="592"/>
      <c r="AN144" s="1442"/>
      <c r="AO144" s="1442"/>
      <c r="AP144" s="1442"/>
      <c r="AQ144" s="1442"/>
      <c r="AR144" s="1442"/>
      <c r="AS144" s="1442"/>
      <c r="AT144" s="1442"/>
      <c r="AU144" s="1442"/>
      <c r="AV144" s="1442"/>
      <c r="AW144" s="1442"/>
      <c r="AX144" s="1442"/>
      <c r="AY144" s="1442"/>
      <c r="AZ144" s="1442"/>
    </row>
    <row r="145" spans="1:52" s="34" customFormat="1" ht="20.100000000000001" customHeight="1" x14ac:dyDescent="0.2">
      <c r="A145" s="1404" t="str">
        <f>CONCATENATE('01_Carga'!$M$5,"_",$H145)</f>
        <v>FI__128</v>
      </c>
      <c r="B145" s="1405"/>
      <c r="C145" s="1460" t="str">
        <f>IF('06_PresenLista'!L145&lt;&gt;"",'06_PresenLista'!L145,"")</f>
        <v/>
      </c>
      <c r="D145" s="1461" t="str">
        <f>'06_PresenLista'!Q145</f>
        <v/>
      </c>
      <c r="E145" s="1405"/>
      <c r="F145" s="1726" t="str">
        <f>IF('07_P1_Lectura'!F146&lt;&gt;"",'07_P1_Lectura'!F146,"")</f>
        <v/>
      </c>
      <c r="G145" s="1405"/>
      <c r="H145" s="1202">
        <v>128</v>
      </c>
      <c r="I145" s="134" t="str">
        <f>IF(ISERROR(VLOOKUP($A145,Aspirantes!$A:$H,Aspirantes!$E$1,FALSE)),"",VLOOKUP($A145,Aspirantes!$A:$H,Aspirantes!$E$1,FALSE))</f>
        <v/>
      </c>
      <c r="J145" s="513" t="str">
        <f>IF(ISERROR(VLOOKUP($A145,Aspirantes!$A:$H,Aspirantes!$F$1,FALSE)),"",VLOOKUP($A145,Aspirantes!$A:$H,Aspirantes!$F$1,FALSE))</f>
        <v/>
      </c>
      <c r="K145" s="514" t="str">
        <f>IF(ISERROR(VLOOKUP($A145,Aspirantes!$A:$H,Aspirantes!$G$1,FALSE)),"",VLOOKUP($A145,Aspirantes!$A:$H,Aspirantes!$G$1,FALSE))</f>
        <v/>
      </c>
      <c r="L145" s="515" t="str">
        <f>IF(ISERROR(VLOOKUP($A145,Aspirantes!$A:$H,Aspirantes!$H$1,FALSE)),"",VLOOKUP($A145,Aspirantes!$A:$H,Aspirantes!$H$1,FALSE))</f>
        <v/>
      </c>
      <c r="M145" s="152"/>
      <c r="N145" s="593"/>
      <c r="O145" s="594"/>
      <c r="P145" s="594"/>
      <c r="Q145" s="594"/>
      <c r="R145" s="595"/>
      <c r="S145" s="151"/>
      <c r="T145" s="1271" t="str">
        <f>IF('07_P1_Lectura'!$C146="SÍ",'07_P1_Lectura'!$D146,"")</f>
        <v/>
      </c>
      <c r="U145" s="1269"/>
      <c r="V145" s="1269"/>
      <c r="W145" s="1269"/>
      <c r="X145" s="1269"/>
      <c r="Y145" s="1270"/>
      <c r="Z145" s="156"/>
      <c r="AA145" s="593"/>
      <c r="AB145" s="594"/>
      <c r="AC145" s="594"/>
      <c r="AD145" s="594"/>
      <c r="AE145" s="595"/>
      <c r="AF145" s="151"/>
      <c r="AG145" s="1271" t="str">
        <f>IF('07_P1_Lectura'!$C146="SÍ",'07_P1_Lectura'!$D146,"")</f>
        <v/>
      </c>
      <c r="AH145" s="591"/>
      <c r="AI145" s="591"/>
      <c r="AJ145" s="591"/>
      <c r="AK145" s="591"/>
      <c r="AL145" s="592"/>
      <c r="AN145" s="1442"/>
      <c r="AO145" s="1442"/>
      <c r="AP145" s="1442"/>
      <c r="AQ145" s="1442"/>
      <c r="AR145" s="1442"/>
      <c r="AS145" s="1442"/>
      <c r="AT145" s="1442"/>
      <c r="AU145" s="1442"/>
      <c r="AV145" s="1442"/>
      <c r="AW145" s="1442"/>
      <c r="AX145" s="1442"/>
      <c r="AY145" s="1442"/>
      <c r="AZ145" s="1442"/>
    </row>
    <row r="146" spans="1:52" s="34" customFormat="1" ht="20.100000000000001" customHeight="1" x14ac:dyDescent="0.2">
      <c r="A146" s="1404" t="str">
        <f>CONCATENATE('01_Carga'!$M$5,"_",$H146)</f>
        <v>FI__129</v>
      </c>
      <c r="B146" s="1405"/>
      <c r="C146" s="1460" t="str">
        <f>IF('06_PresenLista'!L146&lt;&gt;"",'06_PresenLista'!L146,"")</f>
        <v/>
      </c>
      <c r="D146" s="1461" t="str">
        <f>'06_PresenLista'!Q146</f>
        <v/>
      </c>
      <c r="E146" s="1405"/>
      <c r="F146" s="1726" t="str">
        <f>IF('07_P1_Lectura'!F147&lt;&gt;"",'07_P1_Lectura'!F147,"")</f>
        <v/>
      </c>
      <c r="G146" s="1405"/>
      <c r="H146" s="1202">
        <v>129</v>
      </c>
      <c r="I146" s="134" t="str">
        <f>IF(ISERROR(VLOOKUP($A146,Aspirantes!$A:$H,Aspirantes!$E$1,FALSE)),"",VLOOKUP($A146,Aspirantes!$A:$H,Aspirantes!$E$1,FALSE))</f>
        <v/>
      </c>
      <c r="J146" s="513" t="str">
        <f>IF(ISERROR(VLOOKUP($A146,Aspirantes!$A:$H,Aspirantes!$F$1,FALSE)),"",VLOOKUP($A146,Aspirantes!$A:$H,Aspirantes!$F$1,FALSE))</f>
        <v/>
      </c>
      <c r="K146" s="514" t="str">
        <f>IF(ISERROR(VLOOKUP($A146,Aspirantes!$A:$H,Aspirantes!$G$1,FALSE)),"",VLOOKUP($A146,Aspirantes!$A:$H,Aspirantes!$G$1,FALSE))</f>
        <v/>
      </c>
      <c r="L146" s="515" t="str">
        <f>IF(ISERROR(VLOOKUP($A146,Aspirantes!$A:$H,Aspirantes!$H$1,FALSE)),"",VLOOKUP($A146,Aspirantes!$A:$H,Aspirantes!$H$1,FALSE))</f>
        <v/>
      </c>
      <c r="M146" s="152"/>
      <c r="N146" s="593"/>
      <c r="O146" s="594"/>
      <c r="P146" s="594"/>
      <c r="Q146" s="594"/>
      <c r="R146" s="595"/>
      <c r="S146" s="151"/>
      <c r="T146" s="1271" t="str">
        <f>IF('07_P1_Lectura'!$C147="SÍ",'07_P1_Lectura'!$D147,"")</f>
        <v/>
      </c>
      <c r="U146" s="1269"/>
      <c r="V146" s="1269"/>
      <c r="W146" s="1269"/>
      <c r="X146" s="1269"/>
      <c r="Y146" s="1270"/>
      <c r="Z146" s="156"/>
      <c r="AA146" s="593"/>
      <c r="AB146" s="594"/>
      <c r="AC146" s="594"/>
      <c r="AD146" s="594"/>
      <c r="AE146" s="595"/>
      <c r="AF146" s="151"/>
      <c r="AG146" s="1271" t="str">
        <f>IF('07_P1_Lectura'!$C147="SÍ",'07_P1_Lectura'!$D147,"")</f>
        <v/>
      </c>
      <c r="AH146" s="591"/>
      <c r="AI146" s="591"/>
      <c r="AJ146" s="591"/>
      <c r="AK146" s="591"/>
      <c r="AL146" s="592"/>
      <c r="AN146" s="1442"/>
      <c r="AO146" s="1442"/>
      <c r="AP146" s="1442"/>
      <c r="AQ146" s="1442"/>
      <c r="AR146" s="1442"/>
      <c r="AS146" s="1442"/>
      <c r="AT146" s="1442"/>
      <c r="AU146" s="1442"/>
      <c r="AV146" s="1442"/>
      <c r="AW146" s="1442"/>
      <c r="AX146" s="1442"/>
      <c r="AY146" s="1442"/>
      <c r="AZ146" s="1442"/>
    </row>
    <row r="147" spans="1:52" s="34" customFormat="1" ht="20.100000000000001" customHeight="1" x14ac:dyDescent="0.2">
      <c r="A147" s="1404" t="str">
        <f>CONCATENATE('01_Carga'!$M$5,"_",$H147)</f>
        <v>FI__130</v>
      </c>
      <c r="B147" s="1405"/>
      <c r="C147" s="1460" t="str">
        <f>IF('06_PresenLista'!L147&lt;&gt;"",'06_PresenLista'!L147,"")</f>
        <v/>
      </c>
      <c r="D147" s="1461" t="str">
        <f>'06_PresenLista'!Q147</f>
        <v/>
      </c>
      <c r="E147" s="1405"/>
      <c r="F147" s="1726" t="str">
        <f>IF('07_P1_Lectura'!F148&lt;&gt;"",'07_P1_Lectura'!F148,"")</f>
        <v/>
      </c>
      <c r="G147" s="1405"/>
      <c r="H147" s="1202">
        <v>130</v>
      </c>
      <c r="I147" s="134" t="str">
        <f>IF(ISERROR(VLOOKUP($A147,Aspirantes!$A:$H,Aspirantes!$E$1,FALSE)),"",VLOOKUP($A147,Aspirantes!$A:$H,Aspirantes!$E$1,FALSE))</f>
        <v/>
      </c>
      <c r="J147" s="513" t="str">
        <f>IF(ISERROR(VLOOKUP($A147,Aspirantes!$A:$H,Aspirantes!$F$1,FALSE)),"",VLOOKUP($A147,Aspirantes!$A:$H,Aspirantes!$F$1,FALSE))</f>
        <v/>
      </c>
      <c r="K147" s="514" t="str">
        <f>IF(ISERROR(VLOOKUP($A147,Aspirantes!$A:$H,Aspirantes!$G$1,FALSE)),"",VLOOKUP($A147,Aspirantes!$A:$H,Aspirantes!$G$1,FALSE))</f>
        <v/>
      </c>
      <c r="L147" s="515" t="str">
        <f>IF(ISERROR(VLOOKUP($A147,Aspirantes!$A:$H,Aspirantes!$H$1,FALSE)),"",VLOOKUP($A147,Aspirantes!$A:$H,Aspirantes!$H$1,FALSE))</f>
        <v/>
      </c>
      <c r="M147" s="152"/>
      <c r="N147" s="593"/>
      <c r="O147" s="594"/>
      <c r="P147" s="594"/>
      <c r="Q147" s="594"/>
      <c r="R147" s="595"/>
      <c r="S147" s="151"/>
      <c r="T147" s="1271" t="str">
        <f>IF('07_P1_Lectura'!$C148="SÍ",'07_P1_Lectura'!$D148,"")</f>
        <v/>
      </c>
      <c r="U147" s="1269"/>
      <c r="V147" s="1269"/>
      <c r="W147" s="1269"/>
      <c r="X147" s="1269"/>
      <c r="Y147" s="1270"/>
      <c r="Z147" s="156"/>
      <c r="AA147" s="593"/>
      <c r="AB147" s="594"/>
      <c r="AC147" s="594"/>
      <c r="AD147" s="594"/>
      <c r="AE147" s="595"/>
      <c r="AF147" s="151"/>
      <c r="AG147" s="1271" t="str">
        <f>IF('07_P1_Lectura'!$C148="SÍ",'07_P1_Lectura'!$D148,"")</f>
        <v/>
      </c>
      <c r="AH147" s="591"/>
      <c r="AI147" s="591"/>
      <c r="AJ147" s="591"/>
      <c r="AK147" s="591"/>
      <c r="AL147" s="592"/>
      <c r="AN147" s="1442"/>
      <c r="AO147" s="1442"/>
      <c r="AP147" s="1442"/>
      <c r="AQ147" s="1442"/>
      <c r="AR147" s="1442"/>
      <c r="AS147" s="1442"/>
      <c r="AT147" s="1442"/>
      <c r="AU147" s="1442"/>
      <c r="AV147" s="1442"/>
      <c r="AW147" s="1442"/>
      <c r="AX147" s="1442"/>
      <c r="AY147" s="1442"/>
      <c r="AZ147" s="1442"/>
    </row>
    <row r="148" spans="1:52" s="34" customFormat="1" ht="20.100000000000001" customHeight="1" x14ac:dyDescent="0.2">
      <c r="A148" s="1404" t="str">
        <f>CONCATENATE('01_Carga'!$M$5,"_",$H148)</f>
        <v>FI__131</v>
      </c>
      <c r="B148" s="1405"/>
      <c r="C148" s="1460" t="str">
        <f>IF('06_PresenLista'!L148&lt;&gt;"",'06_PresenLista'!L148,"")</f>
        <v/>
      </c>
      <c r="D148" s="1461" t="str">
        <f>'06_PresenLista'!Q148</f>
        <v/>
      </c>
      <c r="E148" s="1405"/>
      <c r="F148" s="1726" t="str">
        <f>IF('07_P1_Lectura'!F149&lt;&gt;"",'07_P1_Lectura'!F149,"")</f>
        <v/>
      </c>
      <c r="G148" s="1405"/>
      <c r="H148" s="1202">
        <v>131</v>
      </c>
      <c r="I148" s="134" t="str">
        <f>IF(ISERROR(VLOOKUP($A148,Aspirantes!$A:$H,Aspirantes!$E$1,FALSE)),"",VLOOKUP($A148,Aspirantes!$A:$H,Aspirantes!$E$1,FALSE))</f>
        <v/>
      </c>
      <c r="J148" s="513" t="str">
        <f>IF(ISERROR(VLOOKUP($A148,Aspirantes!$A:$H,Aspirantes!$F$1,FALSE)),"",VLOOKUP($A148,Aspirantes!$A:$H,Aspirantes!$F$1,FALSE))</f>
        <v/>
      </c>
      <c r="K148" s="514" t="str">
        <f>IF(ISERROR(VLOOKUP($A148,Aspirantes!$A:$H,Aspirantes!$G$1,FALSE)),"",VLOOKUP($A148,Aspirantes!$A:$H,Aspirantes!$G$1,FALSE))</f>
        <v/>
      </c>
      <c r="L148" s="515" t="str">
        <f>IF(ISERROR(VLOOKUP($A148,Aspirantes!$A:$H,Aspirantes!$H$1,FALSE)),"",VLOOKUP($A148,Aspirantes!$A:$H,Aspirantes!$H$1,FALSE))</f>
        <v/>
      </c>
      <c r="M148" s="152"/>
      <c r="N148" s="593"/>
      <c r="O148" s="594"/>
      <c r="P148" s="594"/>
      <c r="Q148" s="594"/>
      <c r="R148" s="595"/>
      <c r="S148" s="151"/>
      <c r="T148" s="1271" t="str">
        <f>IF('07_P1_Lectura'!$C149="SÍ",'07_P1_Lectura'!$D149,"")</f>
        <v/>
      </c>
      <c r="U148" s="1269"/>
      <c r="V148" s="1269"/>
      <c r="W148" s="1269"/>
      <c r="X148" s="1269"/>
      <c r="Y148" s="1270"/>
      <c r="Z148" s="156"/>
      <c r="AA148" s="593"/>
      <c r="AB148" s="594"/>
      <c r="AC148" s="594"/>
      <c r="AD148" s="594"/>
      <c r="AE148" s="595"/>
      <c r="AF148" s="151"/>
      <c r="AG148" s="1271" t="str">
        <f>IF('07_P1_Lectura'!$C149="SÍ",'07_P1_Lectura'!$D149,"")</f>
        <v/>
      </c>
      <c r="AH148" s="591"/>
      <c r="AI148" s="591"/>
      <c r="AJ148" s="591"/>
      <c r="AK148" s="591"/>
      <c r="AL148" s="592"/>
      <c r="AN148" s="1442"/>
      <c r="AO148" s="1442"/>
      <c r="AP148" s="1442"/>
      <c r="AQ148" s="1442"/>
      <c r="AR148" s="1442"/>
      <c r="AS148" s="1442"/>
      <c r="AT148" s="1442"/>
      <c r="AU148" s="1442"/>
      <c r="AV148" s="1442"/>
      <c r="AW148" s="1442"/>
      <c r="AX148" s="1442"/>
      <c r="AY148" s="1442"/>
      <c r="AZ148" s="1442"/>
    </row>
    <row r="149" spans="1:52" s="34" customFormat="1" ht="20.100000000000001" customHeight="1" x14ac:dyDescent="0.2">
      <c r="A149" s="1404" t="str">
        <f>CONCATENATE('01_Carga'!$M$5,"_",$H149)</f>
        <v>FI__132</v>
      </c>
      <c r="B149" s="1405"/>
      <c r="C149" s="1460" t="str">
        <f>IF('06_PresenLista'!L149&lt;&gt;"",'06_PresenLista'!L149,"")</f>
        <v/>
      </c>
      <c r="D149" s="1461" t="str">
        <f>'06_PresenLista'!Q149</f>
        <v/>
      </c>
      <c r="E149" s="1405"/>
      <c r="F149" s="1726" t="str">
        <f>IF('07_P1_Lectura'!F150&lt;&gt;"",'07_P1_Lectura'!F150,"")</f>
        <v/>
      </c>
      <c r="G149" s="1405"/>
      <c r="H149" s="1202">
        <v>132</v>
      </c>
      <c r="I149" s="134" t="str">
        <f>IF(ISERROR(VLOOKUP($A149,Aspirantes!$A:$H,Aspirantes!$E$1,FALSE)),"",VLOOKUP($A149,Aspirantes!$A:$H,Aspirantes!$E$1,FALSE))</f>
        <v/>
      </c>
      <c r="J149" s="513" t="str">
        <f>IF(ISERROR(VLOOKUP($A149,Aspirantes!$A:$H,Aspirantes!$F$1,FALSE)),"",VLOOKUP($A149,Aspirantes!$A:$H,Aspirantes!$F$1,FALSE))</f>
        <v/>
      </c>
      <c r="K149" s="514" t="str">
        <f>IF(ISERROR(VLOOKUP($A149,Aspirantes!$A:$H,Aspirantes!$G$1,FALSE)),"",VLOOKUP($A149,Aspirantes!$A:$H,Aspirantes!$G$1,FALSE))</f>
        <v/>
      </c>
      <c r="L149" s="515" t="str">
        <f>IF(ISERROR(VLOOKUP($A149,Aspirantes!$A:$H,Aspirantes!$H$1,FALSE)),"",VLOOKUP($A149,Aspirantes!$A:$H,Aspirantes!$H$1,FALSE))</f>
        <v/>
      </c>
      <c r="M149" s="152"/>
      <c r="N149" s="593"/>
      <c r="O149" s="594"/>
      <c r="P149" s="594"/>
      <c r="Q149" s="594"/>
      <c r="R149" s="595"/>
      <c r="S149" s="151"/>
      <c r="T149" s="1271" t="str">
        <f>IF('07_P1_Lectura'!$C150="SÍ",'07_P1_Lectura'!$D150,"")</f>
        <v/>
      </c>
      <c r="U149" s="1269"/>
      <c r="V149" s="1269"/>
      <c r="W149" s="1269"/>
      <c r="X149" s="1269"/>
      <c r="Y149" s="1270"/>
      <c r="Z149" s="156"/>
      <c r="AA149" s="593"/>
      <c r="AB149" s="594"/>
      <c r="AC149" s="594"/>
      <c r="AD149" s="594"/>
      <c r="AE149" s="595"/>
      <c r="AF149" s="151"/>
      <c r="AG149" s="1271" t="str">
        <f>IF('07_P1_Lectura'!$C150="SÍ",'07_P1_Lectura'!$D150,"")</f>
        <v/>
      </c>
      <c r="AH149" s="591"/>
      <c r="AI149" s="591"/>
      <c r="AJ149" s="591"/>
      <c r="AK149" s="591"/>
      <c r="AL149" s="592"/>
      <c r="AN149" s="1442"/>
      <c r="AO149" s="1442"/>
      <c r="AP149" s="1442"/>
      <c r="AQ149" s="1442"/>
      <c r="AR149" s="1442"/>
      <c r="AS149" s="1442"/>
      <c r="AT149" s="1442"/>
      <c r="AU149" s="1442"/>
      <c r="AV149" s="1442"/>
      <c r="AW149" s="1442"/>
      <c r="AX149" s="1442"/>
      <c r="AY149" s="1442"/>
      <c r="AZ149" s="1442"/>
    </row>
    <row r="150" spans="1:52" s="34" customFormat="1" ht="20.100000000000001" customHeight="1" x14ac:dyDescent="0.2">
      <c r="A150" s="1404" t="str">
        <f>CONCATENATE('01_Carga'!$M$5,"_",$H150)</f>
        <v>FI__133</v>
      </c>
      <c r="B150" s="1405"/>
      <c r="C150" s="1460" t="str">
        <f>IF('06_PresenLista'!L150&lt;&gt;"",'06_PresenLista'!L150,"")</f>
        <v/>
      </c>
      <c r="D150" s="1461" t="str">
        <f>'06_PresenLista'!Q150</f>
        <v/>
      </c>
      <c r="E150" s="1405"/>
      <c r="F150" s="1726" t="str">
        <f>IF('07_P1_Lectura'!F151&lt;&gt;"",'07_P1_Lectura'!F151,"")</f>
        <v/>
      </c>
      <c r="G150" s="1405"/>
      <c r="H150" s="1202">
        <v>133</v>
      </c>
      <c r="I150" s="134" t="str">
        <f>IF(ISERROR(VLOOKUP($A150,Aspirantes!$A:$H,Aspirantes!$E$1,FALSE)),"",VLOOKUP($A150,Aspirantes!$A:$H,Aspirantes!$E$1,FALSE))</f>
        <v/>
      </c>
      <c r="J150" s="513" t="str">
        <f>IF(ISERROR(VLOOKUP($A150,Aspirantes!$A:$H,Aspirantes!$F$1,FALSE)),"",VLOOKUP($A150,Aspirantes!$A:$H,Aspirantes!$F$1,FALSE))</f>
        <v/>
      </c>
      <c r="K150" s="514" t="str">
        <f>IF(ISERROR(VLOOKUP($A150,Aspirantes!$A:$H,Aspirantes!$G$1,FALSE)),"",VLOOKUP($A150,Aspirantes!$A:$H,Aspirantes!$G$1,FALSE))</f>
        <v/>
      </c>
      <c r="L150" s="515" t="str">
        <f>IF(ISERROR(VLOOKUP($A150,Aspirantes!$A:$H,Aspirantes!$H$1,FALSE)),"",VLOOKUP($A150,Aspirantes!$A:$H,Aspirantes!$H$1,FALSE))</f>
        <v/>
      </c>
      <c r="M150" s="152"/>
      <c r="N150" s="593"/>
      <c r="O150" s="594"/>
      <c r="P150" s="594"/>
      <c r="Q150" s="594"/>
      <c r="R150" s="595"/>
      <c r="S150" s="151"/>
      <c r="T150" s="1271" t="str">
        <f>IF('07_P1_Lectura'!$C151="SÍ",'07_P1_Lectura'!$D151,"")</f>
        <v/>
      </c>
      <c r="U150" s="1269"/>
      <c r="V150" s="1269"/>
      <c r="W150" s="1269"/>
      <c r="X150" s="1269"/>
      <c r="Y150" s="1270"/>
      <c r="Z150" s="156"/>
      <c r="AA150" s="593"/>
      <c r="AB150" s="594"/>
      <c r="AC150" s="594"/>
      <c r="AD150" s="594"/>
      <c r="AE150" s="595"/>
      <c r="AF150" s="151"/>
      <c r="AG150" s="1271" t="str">
        <f>IF('07_P1_Lectura'!$C151="SÍ",'07_P1_Lectura'!$D151,"")</f>
        <v/>
      </c>
      <c r="AH150" s="591"/>
      <c r="AI150" s="591"/>
      <c r="AJ150" s="591"/>
      <c r="AK150" s="591"/>
      <c r="AL150" s="592"/>
      <c r="AN150" s="1442"/>
      <c r="AO150" s="1442"/>
      <c r="AP150" s="1442"/>
      <c r="AQ150" s="1442"/>
      <c r="AR150" s="1442"/>
      <c r="AS150" s="1442"/>
      <c r="AT150" s="1442"/>
      <c r="AU150" s="1442"/>
      <c r="AV150" s="1442"/>
      <c r="AW150" s="1442"/>
      <c r="AX150" s="1442"/>
      <c r="AY150" s="1442"/>
      <c r="AZ150" s="1442"/>
    </row>
    <row r="151" spans="1:52" s="34" customFormat="1" ht="20.100000000000001" customHeight="1" x14ac:dyDescent="0.2">
      <c r="A151" s="1404" t="str">
        <f>CONCATENATE('01_Carga'!$M$5,"_",$H151)</f>
        <v>FI__134</v>
      </c>
      <c r="B151" s="1405"/>
      <c r="C151" s="1460" t="str">
        <f>IF('06_PresenLista'!L151&lt;&gt;"",'06_PresenLista'!L151,"")</f>
        <v/>
      </c>
      <c r="D151" s="1461" t="str">
        <f>'06_PresenLista'!Q151</f>
        <v/>
      </c>
      <c r="E151" s="1405"/>
      <c r="F151" s="1726" t="str">
        <f>IF('07_P1_Lectura'!F152&lt;&gt;"",'07_P1_Lectura'!F152,"")</f>
        <v/>
      </c>
      <c r="G151" s="1405"/>
      <c r="H151" s="1202">
        <v>134</v>
      </c>
      <c r="I151" s="134" t="str">
        <f>IF(ISERROR(VLOOKUP($A151,Aspirantes!$A:$H,Aspirantes!$E$1,FALSE)),"",VLOOKUP($A151,Aspirantes!$A:$H,Aspirantes!$E$1,FALSE))</f>
        <v/>
      </c>
      <c r="J151" s="513" t="str">
        <f>IF(ISERROR(VLOOKUP($A151,Aspirantes!$A:$H,Aspirantes!$F$1,FALSE)),"",VLOOKUP($A151,Aspirantes!$A:$H,Aspirantes!$F$1,FALSE))</f>
        <v/>
      </c>
      <c r="K151" s="514" t="str">
        <f>IF(ISERROR(VLOOKUP($A151,Aspirantes!$A:$H,Aspirantes!$G$1,FALSE)),"",VLOOKUP($A151,Aspirantes!$A:$H,Aspirantes!$G$1,FALSE))</f>
        <v/>
      </c>
      <c r="L151" s="515" t="str">
        <f>IF(ISERROR(VLOOKUP($A151,Aspirantes!$A:$H,Aspirantes!$H$1,FALSE)),"",VLOOKUP($A151,Aspirantes!$A:$H,Aspirantes!$H$1,FALSE))</f>
        <v/>
      </c>
      <c r="M151" s="152"/>
      <c r="N151" s="593"/>
      <c r="O151" s="594"/>
      <c r="P151" s="594"/>
      <c r="Q151" s="594"/>
      <c r="R151" s="595"/>
      <c r="S151" s="151"/>
      <c r="T151" s="1271" t="str">
        <f>IF('07_P1_Lectura'!$C152="SÍ",'07_P1_Lectura'!$D152,"")</f>
        <v/>
      </c>
      <c r="U151" s="1269"/>
      <c r="V151" s="1269"/>
      <c r="W151" s="1269"/>
      <c r="X151" s="1269"/>
      <c r="Y151" s="1270"/>
      <c r="Z151" s="156"/>
      <c r="AA151" s="593"/>
      <c r="AB151" s="594"/>
      <c r="AC151" s="594"/>
      <c r="AD151" s="594"/>
      <c r="AE151" s="595"/>
      <c r="AF151" s="151"/>
      <c r="AG151" s="1271" t="str">
        <f>IF('07_P1_Lectura'!$C152="SÍ",'07_P1_Lectura'!$D152,"")</f>
        <v/>
      </c>
      <c r="AH151" s="591"/>
      <c r="AI151" s="591"/>
      <c r="AJ151" s="591"/>
      <c r="AK151" s="591"/>
      <c r="AL151" s="592"/>
      <c r="AN151" s="1442"/>
      <c r="AO151" s="1442"/>
      <c r="AP151" s="1442"/>
      <c r="AQ151" s="1442"/>
      <c r="AR151" s="1442"/>
      <c r="AS151" s="1442"/>
      <c r="AT151" s="1442"/>
      <c r="AU151" s="1442"/>
      <c r="AV151" s="1442"/>
      <c r="AW151" s="1442"/>
      <c r="AX151" s="1442"/>
      <c r="AY151" s="1442"/>
      <c r="AZ151" s="1442"/>
    </row>
    <row r="152" spans="1:52" s="34" customFormat="1" ht="20.100000000000001" customHeight="1" x14ac:dyDescent="0.2">
      <c r="A152" s="1404" t="str">
        <f>CONCATENATE('01_Carga'!$M$5,"_",$H152)</f>
        <v>FI__135</v>
      </c>
      <c r="B152" s="1405"/>
      <c r="C152" s="1460" t="str">
        <f>IF('06_PresenLista'!L152&lt;&gt;"",'06_PresenLista'!L152,"")</f>
        <v/>
      </c>
      <c r="D152" s="1461" t="str">
        <f>'06_PresenLista'!Q152</f>
        <v/>
      </c>
      <c r="E152" s="1405"/>
      <c r="F152" s="1726" t="str">
        <f>IF('07_P1_Lectura'!F153&lt;&gt;"",'07_P1_Lectura'!F153,"")</f>
        <v/>
      </c>
      <c r="G152" s="1405"/>
      <c r="H152" s="1202">
        <v>135</v>
      </c>
      <c r="I152" s="134" t="str">
        <f>IF(ISERROR(VLOOKUP($A152,Aspirantes!$A:$H,Aspirantes!$E$1,FALSE)),"",VLOOKUP($A152,Aspirantes!$A:$H,Aspirantes!$E$1,FALSE))</f>
        <v/>
      </c>
      <c r="J152" s="513" t="str">
        <f>IF(ISERROR(VLOOKUP($A152,Aspirantes!$A:$H,Aspirantes!$F$1,FALSE)),"",VLOOKUP($A152,Aspirantes!$A:$H,Aspirantes!$F$1,FALSE))</f>
        <v/>
      </c>
      <c r="K152" s="514" t="str">
        <f>IF(ISERROR(VLOOKUP($A152,Aspirantes!$A:$H,Aspirantes!$G$1,FALSE)),"",VLOOKUP($A152,Aspirantes!$A:$H,Aspirantes!$G$1,FALSE))</f>
        <v/>
      </c>
      <c r="L152" s="515" t="str">
        <f>IF(ISERROR(VLOOKUP($A152,Aspirantes!$A:$H,Aspirantes!$H$1,FALSE)),"",VLOOKUP($A152,Aspirantes!$A:$H,Aspirantes!$H$1,FALSE))</f>
        <v/>
      </c>
      <c r="M152" s="152"/>
      <c r="N152" s="593"/>
      <c r="O152" s="594"/>
      <c r="P152" s="594"/>
      <c r="Q152" s="594"/>
      <c r="R152" s="595"/>
      <c r="S152" s="151"/>
      <c r="T152" s="1271" t="str">
        <f>IF('07_P1_Lectura'!$C153="SÍ",'07_P1_Lectura'!$D153,"")</f>
        <v/>
      </c>
      <c r="U152" s="1269"/>
      <c r="V152" s="1269"/>
      <c r="W152" s="1269"/>
      <c r="X152" s="1269"/>
      <c r="Y152" s="1270"/>
      <c r="Z152" s="156"/>
      <c r="AA152" s="593"/>
      <c r="AB152" s="594"/>
      <c r="AC152" s="594"/>
      <c r="AD152" s="594"/>
      <c r="AE152" s="595"/>
      <c r="AF152" s="151"/>
      <c r="AG152" s="1271" t="str">
        <f>IF('07_P1_Lectura'!$C153="SÍ",'07_P1_Lectura'!$D153,"")</f>
        <v/>
      </c>
      <c r="AH152" s="591"/>
      <c r="AI152" s="591"/>
      <c r="AJ152" s="591"/>
      <c r="AK152" s="591"/>
      <c r="AL152" s="592"/>
      <c r="AN152" s="1442"/>
      <c r="AO152" s="1442"/>
      <c r="AP152" s="1442"/>
      <c r="AQ152" s="1442"/>
      <c r="AR152" s="1442"/>
      <c r="AS152" s="1442"/>
      <c r="AT152" s="1442"/>
      <c r="AU152" s="1442"/>
      <c r="AV152" s="1442"/>
      <c r="AW152" s="1442"/>
      <c r="AX152" s="1442"/>
      <c r="AY152" s="1442"/>
      <c r="AZ152" s="1442"/>
    </row>
    <row r="153" spans="1:52" s="34" customFormat="1" ht="20.100000000000001" customHeight="1" x14ac:dyDescent="0.2">
      <c r="A153" s="1404" t="str">
        <f>CONCATENATE('01_Carga'!$M$5,"_",$H153)</f>
        <v>FI__136</v>
      </c>
      <c r="B153" s="1405"/>
      <c r="C153" s="1460" t="str">
        <f>IF('06_PresenLista'!L153&lt;&gt;"",'06_PresenLista'!L153,"")</f>
        <v/>
      </c>
      <c r="D153" s="1461" t="str">
        <f>'06_PresenLista'!Q153</f>
        <v/>
      </c>
      <c r="E153" s="1405"/>
      <c r="F153" s="1726" t="str">
        <f>IF('07_P1_Lectura'!F154&lt;&gt;"",'07_P1_Lectura'!F154,"")</f>
        <v/>
      </c>
      <c r="G153" s="1405"/>
      <c r="H153" s="1202">
        <v>136</v>
      </c>
      <c r="I153" s="134" t="str">
        <f>IF(ISERROR(VLOOKUP($A153,Aspirantes!$A:$H,Aspirantes!$E$1,FALSE)),"",VLOOKUP($A153,Aspirantes!$A:$H,Aspirantes!$E$1,FALSE))</f>
        <v/>
      </c>
      <c r="J153" s="513" t="str">
        <f>IF(ISERROR(VLOOKUP($A153,Aspirantes!$A:$H,Aspirantes!$F$1,FALSE)),"",VLOOKUP($A153,Aspirantes!$A:$H,Aspirantes!$F$1,FALSE))</f>
        <v/>
      </c>
      <c r="K153" s="514" t="str">
        <f>IF(ISERROR(VLOOKUP($A153,Aspirantes!$A:$H,Aspirantes!$G$1,FALSE)),"",VLOOKUP($A153,Aspirantes!$A:$H,Aspirantes!$G$1,FALSE))</f>
        <v/>
      </c>
      <c r="L153" s="515" t="str">
        <f>IF(ISERROR(VLOOKUP($A153,Aspirantes!$A:$H,Aspirantes!$H$1,FALSE)),"",VLOOKUP($A153,Aspirantes!$A:$H,Aspirantes!$H$1,FALSE))</f>
        <v/>
      </c>
      <c r="M153" s="152"/>
      <c r="N153" s="593"/>
      <c r="O153" s="594"/>
      <c r="P153" s="594"/>
      <c r="Q153" s="594"/>
      <c r="R153" s="595"/>
      <c r="S153" s="151"/>
      <c r="T153" s="1271" t="str">
        <f>IF('07_P1_Lectura'!$C154="SÍ",'07_P1_Lectura'!$D154,"")</f>
        <v/>
      </c>
      <c r="U153" s="1269"/>
      <c r="V153" s="1269"/>
      <c r="W153" s="1269"/>
      <c r="X153" s="1269"/>
      <c r="Y153" s="1270"/>
      <c r="Z153" s="156"/>
      <c r="AA153" s="593"/>
      <c r="AB153" s="594"/>
      <c r="AC153" s="594"/>
      <c r="AD153" s="594"/>
      <c r="AE153" s="595"/>
      <c r="AF153" s="151"/>
      <c r="AG153" s="1271" t="str">
        <f>IF('07_P1_Lectura'!$C154="SÍ",'07_P1_Lectura'!$D154,"")</f>
        <v/>
      </c>
      <c r="AH153" s="591"/>
      <c r="AI153" s="591"/>
      <c r="AJ153" s="591"/>
      <c r="AK153" s="591"/>
      <c r="AL153" s="592"/>
      <c r="AN153" s="1442"/>
      <c r="AO153" s="1442"/>
      <c r="AP153" s="1442"/>
      <c r="AQ153" s="1442"/>
      <c r="AR153" s="1442"/>
      <c r="AS153" s="1442"/>
      <c r="AT153" s="1442"/>
      <c r="AU153" s="1442"/>
      <c r="AV153" s="1442"/>
      <c r="AW153" s="1442"/>
      <c r="AX153" s="1442"/>
      <c r="AY153" s="1442"/>
      <c r="AZ153" s="1442"/>
    </row>
    <row r="154" spans="1:52" s="34" customFormat="1" ht="20.100000000000001" customHeight="1" x14ac:dyDescent="0.2">
      <c r="A154" s="1404" t="str">
        <f>CONCATENATE('01_Carga'!$M$5,"_",$H154)</f>
        <v>FI__137</v>
      </c>
      <c r="B154" s="1405"/>
      <c r="C154" s="1460" t="str">
        <f>IF('06_PresenLista'!L154&lt;&gt;"",'06_PresenLista'!L154,"")</f>
        <v/>
      </c>
      <c r="D154" s="1461" t="str">
        <f>'06_PresenLista'!Q154</f>
        <v/>
      </c>
      <c r="E154" s="1405"/>
      <c r="F154" s="1726" t="str">
        <f>IF('07_P1_Lectura'!F155&lt;&gt;"",'07_P1_Lectura'!F155,"")</f>
        <v/>
      </c>
      <c r="G154" s="1405"/>
      <c r="H154" s="1202">
        <v>137</v>
      </c>
      <c r="I154" s="134" t="str">
        <f>IF(ISERROR(VLOOKUP($A154,Aspirantes!$A:$H,Aspirantes!$E$1,FALSE)),"",VLOOKUP($A154,Aspirantes!$A:$H,Aspirantes!$E$1,FALSE))</f>
        <v/>
      </c>
      <c r="J154" s="513" t="str">
        <f>IF(ISERROR(VLOOKUP($A154,Aspirantes!$A:$H,Aspirantes!$F$1,FALSE)),"",VLOOKUP($A154,Aspirantes!$A:$H,Aspirantes!$F$1,FALSE))</f>
        <v/>
      </c>
      <c r="K154" s="514" t="str">
        <f>IF(ISERROR(VLOOKUP($A154,Aspirantes!$A:$H,Aspirantes!$G$1,FALSE)),"",VLOOKUP($A154,Aspirantes!$A:$H,Aspirantes!$G$1,FALSE))</f>
        <v/>
      </c>
      <c r="L154" s="515" t="str">
        <f>IF(ISERROR(VLOOKUP($A154,Aspirantes!$A:$H,Aspirantes!$H$1,FALSE)),"",VLOOKUP($A154,Aspirantes!$A:$H,Aspirantes!$H$1,FALSE))</f>
        <v/>
      </c>
      <c r="M154" s="152"/>
      <c r="N154" s="593"/>
      <c r="O154" s="594"/>
      <c r="P154" s="594"/>
      <c r="Q154" s="594"/>
      <c r="R154" s="595"/>
      <c r="S154" s="151"/>
      <c r="T154" s="1271" t="str">
        <f>IF('07_P1_Lectura'!$C155="SÍ",'07_P1_Lectura'!$D155,"")</f>
        <v/>
      </c>
      <c r="U154" s="1269"/>
      <c r="V154" s="1269"/>
      <c r="W154" s="1269"/>
      <c r="X154" s="1269"/>
      <c r="Y154" s="1270"/>
      <c r="Z154" s="156"/>
      <c r="AA154" s="593"/>
      <c r="AB154" s="594"/>
      <c r="AC154" s="594"/>
      <c r="AD154" s="594"/>
      <c r="AE154" s="595"/>
      <c r="AF154" s="151"/>
      <c r="AG154" s="1271" t="str">
        <f>IF('07_P1_Lectura'!$C155="SÍ",'07_P1_Lectura'!$D155,"")</f>
        <v/>
      </c>
      <c r="AH154" s="591"/>
      <c r="AI154" s="591"/>
      <c r="AJ154" s="591"/>
      <c r="AK154" s="591"/>
      <c r="AL154" s="592"/>
      <c r="AN154" s="1442"/>
      <c r="AO154" s="1442"/>
      <c r="AP154" s="1442"/>
      <c r="AQ154" s="1442"/>
      <c r="AR154" s="1442"/>
      <c r="AS154" s="1442"/>
      <c r="AT154" s="1442"/>
      <c r="AU154" s="1442"/>
      <c r="AV154" s="1442"/>
      <c r="AW154" s="1442"/>
      <c r="AX154" s="1442"/>
      <c r="AY154" s="1442"/>
      <c r="AZ154" s="1442"/>
    </row>
    <row r="155" spans="1:52" s="34" customFormat="1" ht="20.100000000000001" customHeight="1" x14ac:dyDescent="0.2">
      <c r="A155" s="1404" t="str">
        <f>CONCATENATE('01_Carga'!$M$5,"_",$H155)</f>
        <v>FI__138</v>
      </c>
      <c r="B155" s="1405"/>
      <c r="C155" s="1460" t="str">
        <f>IF('06_PresenLista'!L155&lt;&gt;"",'06_PresenLista'!L155,"")</f>
        <v/>
      </c>
      <c r="D155" s="1461" t="str">
        <f>'06_PresenLista'!Q155</f>
        <v/>
      </c>
      <c r="E155" s="1405"/>
      <c r="F155" s="1726" t="str">
        <f>IF('07_P1_Lectura'!F156&lt;&gt;"",'07_P1_Lectura'!F156,"")</f>
        <v/>
      </c>
      <c r="G155" s="1405"/>
      <c r="H155" s="1202">
        <v>138</v>
      </c>
      <c r="I155" s="134" t="str">
        <f>IF(ISERROR(VLOOKUP($A155,Aspirantes!$A:$H,Aspirantes!$E$1,FALSE)),"",VLOOKUP($A155,Aspirantes!$A:$H,Aspirantes!$E$1,FALSE))</f>
        <v/>
      </c>
      <c r="J155" s="513" t="str">
        <f>IF(ISERROR(VLOOKUP($A155,Aspirantes!$A:$H,Aspirantes!$F$1,FALSE)),"",VLOOKUP($A155,Aspirantes!$A:$H,Aspirantes!$F$1,FALSE))</f>
        <v/>
      </c>
      <c r="K155" s="514" t="str">
        <f>IF(ISERROR(VLOOKUP($A155,Aspirantes!$A:$H,Aspirantes!$G$1,FALSE)),"",VLOOKUP($A155,Aspirantes!$A:$H,Aspirantes!$G$1,FALSE))</f>
        <v/>
      </c>
      <c r="L155" s="515" t="str">
        <f>IF(ISERROR(VLOOKUP($A155,Aspirantes!$A:$H,Aspirantes!$H$1,FALSE)),"",VLOOKUP($A155,Aspirantes!$A:$H,Aspirantes!$H$1,FALSE))</f>
        <v/>
      </c>
      <c r="M155" s="152"/>
      <c r="N155" s="593"/>
      <c r="O155" s="594"/>
      <c r="P155" s="594"/>
      <c r="Q155" s="594"/>
      <c r="R155" s="595"/>
      <c r="S155" s="151"/>
      <c r="T155" s="1271" t="str">
        <f>IF('07_P1_Lectura'!$C156="SÍ",'07_P1_Lectura'!$D156,"")</f>
        <v/>
      </c>
      <c r="U155" s="1269"/>
      <c r="V155" s="1269"/>
      <c r="W155" s="1269"/>
      <c r="X155" s="1269"/>
      <c r="Y155" s="1270"/>
      <c r="Z155" s="156"/>
      <c r="AA155" s="593"/>
      <c r="AB155" s="594"/>
      <c r="AC155" s="594"/>
      <c r="AD155" s="594"/>
      <c r="AE155" s="595"/>
      <c r="AF155" s="151"/>
      <c r="AG155" s="1271" t="str">
        <f>IF('07_P1_Lectura'!$C156="SÍ",'07_P1_Lectura'!$D156,"")</f>
        <v/>
      </c>
      <c r="AH155" s="591"/>
      <c r="AI155" s="591"/>
      <c r="AJ155" s="591"/>
      <c r="AK155" s="591"/>
      <c r="AL155" s="592"/>
      <c r="AN155" s="1442"/>
      <c r="AO155" s="1442"/>
      <c r="AP155" s="1442"/>
      <c r="AQ155" s="1442"/>
      <c r="AR155" s="1442"/>
      <c r="AS155" s="1442"/>
      <c r="AT155" s="1442"/>
      <c r="AU155" s="1442"/>
      <c r="AV155" s="1442"/>
      <c r="AW155" s="1442"/>
      <c r="AX155" s="1442"/>
      <c r="AY155" s="1442"/>
      <c r="AZ155" s="1442"/>
    </row>
    <row r="156" spans="1:52" s="34" customFormat="1" ht="20.100000000000001" customHeight="1" x14ac:dyDescent="0.2">
      <c r="A156" s="1404" t="str">
        <f>CONCATENATE('01_Carga'!$M$5,"_",$H156)</f>
        <v>FI__139</v>
      </c>
      <c r="B156" s="1405"/>
      <c r="C156" s="1460" t="str">
        <f>IF('06_PresenLista'!L156&lt;&gt;"",'06_PresenLista'!L156,"")</f>
        <v/>
      </c>
      <c r="D156" s="1461" t="str">
        <f>'06_PresenLista'!Q156</f>
        <v/>
      </c>
      <c r="E156" s="1405"/>
      <c r="F156" s="1726" t="str">
        <f>IF('07_P1_Lectura'!F157&lt;&gt;"",'07_P1_Lectura'!F157,"")</f>
        <v/>
      </c>
      <c r="G156" s="1405"/>
      <c r="H156" s="1202">
        <v>139</v>
      </c>
      <c r="I156" s="134" t="str">
        <f>IF(ISERROR(VLOOKUP($A156,Aspirantes!$A:$H,Aspirantes!$E$1,FALSE)),"",VLOOKUP($A156,Aspirantes!$A:$H,Aspirantes!$E$1,FALSE))</f>
        <v/>
      </c>
      <c r="J156" s="513" t="str">
        <f>IF(ISERROR(VLOOKUP($A156,Aspirantes!$A:$H,Aspirantes!$F$1,FALSE)),"",VLOOKUP($A156,Aspirantes!$A:$H,Aspirantes!$F$1,FALSE))</f>
        <v/>
      </c>
      <c r="K156" s="514" t="str">
        <f>IF(ISERROR(VLOOKUP($A156,Aspirantes!$A:$H,Aspirantes!$G$1,FALSE)),"",VLOOKUP($A156,Aspirantes!$A:$H,Aspirantes!$G$1,FALSE))</f>
        <v/>
      </c>
      <c r="L156" s="515" t="str">
        <f>IF(ISERROR(VLOOKUP($A156,Aspirantes!$A:$H,Aspirantes!$H$1,FALSE)),"",VLOOKUP($A156,Aspirantes!$A:$H,Aspirantes!$H$1,FALSE))</f>
        <v/>
      </c>
      <c r="M156" s="152"/>
      <c r="N156" s="593"/>
      <c r="O156" s="594"/>
      <c r="P156" s="594"/>
      <c r="Q156" s="594"/>
      <c r="R156" s="595"/>
      <c r="S156" s="151"/>
      <c r="T156" s="1271" t="str">
        <f>IF('07_P1_Lectura'!$C157="SÍ",'07_P1_Lectura'!$D157,"")</f>
        <v/>
      </c>
      <c r="U156" s="1269"/>
      <c r="V156" s="1269"/>
      <c r="W156" s="1269"/>
      <c r="X156" s="1269"/>
      <c r="Y156" s="1270"/>
      <c r="Z156" s="156"/>
      <c r="AA156" s="593"/>
      <c r="AB156" s="594"/>
      <c r="AC156" s="594"/>
      <c r="AD156" s="594"/>
      <c r="AE156" s="595"/>
      <c r="AF156" s="151"/>
      <c r="AG156" s="1271" t="str">
        <f>IF('07_P1_Lectura'!$C157="SÍ",'07_P1_Lectura'!$D157,"")</f>
        <v/>
      </c>
      <c r="AH156" s="591"/>
      <c r="AI156" s="591"/>
      <c r="AJ156" s="591"/>
      <c r="AK156" s="591"/>
      <c r="AL156" s="592"/>
      <c r="AN156" s="1442"/>
      <c r="AO156" s="1442"/>
      <c r="AP156" s="1442"/>
      <c r="AQ156" s="1442"/>
      <c r="AR156" s="1442"/>
      <c r="AS156" s="1442"/>
      <c r="AT156" s="1442"/>
      <c r="AU156" s="1442"/>
      <c r="AV156" s="1442"/>
      <c r="AW156" s="1442"/>
      <c r="AX156" s="1442"/>
      <c r="AY156" s="1442"/>
      <c r="AZ156" s="1442"/>
    </row>
    <row r="157" spans="1:52" s="34" customFormat="1" ht="20.100000000000001" customHeight="1" x14ac:dyDescent="0.2">
      <c r="A157" s="1404" t="str">
        <f>CONCATENATE('01_Carga'!$M$5,"_",$H157)</f>
        <v>FI__140</v>
      </c>
      <c r="B157" s="1405"/>
      <c r="C157" s="1460" t="str">
        <f>IF('06_PresenLista'!L157&lt;&gt;"",'06_PresenLista'!L157,"")</f>
        <v/>
      </c>
      <c r="D157" s="1461" t="str">
        <f>'06_PresenLista'!Q157</f>
        <v/>
      </c>
      <c r="E157" s="1405"/>
      <c r="F157" s="1726" t="str">
        <f>IF('07_P1_Lectura'!F158&lt;&gt;"",'07_P1_Lectura'!F158,"")</f>
        <v/>
      </c>
      <c r="G157" s="1405"/>
      <c r="H157" s="1202">
        <v>140</v>
      </c>
      <c r="I157" s="134" t="str">
        <f>IF(ISERROR(VLOOKUP($A157,Aspirantes!$A:$H,Aspirantes!$E$1,FALSE)),"",VLOOKUP($A157,Aspirantes!$A:$H,Aspirantes!$E$1,FALSE))</f>
        <v/>
      </c>
      <c r="J157" s="513" t="str">
        <f>IF(ISERROR(VLOOKUP($A157,Aspirantes!$A:$H,Aspirantes!$F$1,FALSE)),"",VLOOKUP($A157,Aspirantes!$A:$H,Aspirantes!$F$1,FALSE))</f>
        <v/>
      </c>
      <c r="K157" s="514" t="str">
        <f>IF(ISERROR(VLOOKUP($A157,Aspirantes!$A:$H,Aspirantes!$G$1,FALSE)),"",VLOOKUP($A157,Aspirantes!$A:$H,Aspirantes!$G$1,FALSE))</f>
        <v/>
      </c>
      <c r="L157" s="515" t="str">
        <f>IF(ISERROR(VLOOKUP($A157,Aspirantes!$A:$H,Aspirantes!$H$1,FALSE)),"",VLOOKUP($A157,Aspirantes!$A:$H,Aspirantes!$H$1,FALSE))</f>
        <v/>
      </c>
      <c r="M157" s="152"/>
      <c r="N157" s="593"/>
      <c r="O157" s="594"/>
      <c r="P157" s="594"/>
      <c r="Q157" s="594"/>
      <c r="R157" s="595"/>
      <c r="S157" s="151"/>
      <c r="T157" s="1271" t="str">
        <f>IF('07_P1_Lectura'!$C158="SÍ",'07_P1_Lectura'!$D158,"")</f>
        <v/>
      </c>
      <c r="U157" s="1269"/>
      <c r="V157" s="1269"/>
      <c r="W157" s="1269"/>
      <c r="X157" s="1269"/>
      <c r="Y157" s="1270"/>
      <c r="Z157" s="156"/>
      <c r="AA157" s="593"/>
      <c r="AB157" s="594"/>
      <c r="AC157" s="594"/>
      <c r="AD157" s="594"/>
      <c r="AE157" s="595"/>
      <c r="AF157" s="151"/>
      <c r="AG157" s="1271" t="str">
        <f>IF('07_P1_Lectura'!$C158="SÍ",'07_P1_Lectura'!$D158,"")</f>
        <v/>
      </c>
      <c r="AH157" s="591"/>
      <c r="AI157" s="591"/>
      <c r="AJ157" s="591"/>
      <c r="AK157" s="591"/>
      <c r="AL157" s="592"/>
      <c r="AN157" s="1442"/>
      <c r="AO157" s="1442"/>
      <c r="AP157" s="1442"/>
      <c r="AQ157" s="1442"/>
      <c r="AR157" s="1442"/>
      <c r="AS157" s="1442"/>
      <c r="AT157" s="1442"/>
      <c r="AU157" s="1442"/>
      <c r="AV157" s="1442"/>
      <c r="AW157" s="1442"/>
      <c r="AX157" s="1442"/>
      <c r="AY157" s="1442"/>
      <c r="AZ157" s="1442"/>
    </row>
    <row r="158" spans="1:52" s="34" customFormat="1" ht="20.100000000000001" customHeight="1" x14ac:dyDescent="0.2">
      <c r="A158" s="1404" t="str">
        <f>CONCATENATE('01_Carga'!$M$5,"_",$H158)</f>
        <v>FI__141</v>
      </c>
      <c r="B158" s="1405"/>
      <c r="C158" s="1460" t="str">
        <f>IF('06_PresenLista'!L158&lt;&gt;"",'06_PresenLista'!L158,"")</f>
        <v/>
      </c>
      <c r="D158" s="1461" t="str">
        <f>'06_PresenLista'!Q158</f>
        <v/>
      </c>
      <c r="E158" s="1405"/>
      <c r="F158" s="1726" t="str">
        <f>IF('07_P1_Lectura'!F159&lt;&gt;"",'07_P1_Lectura'!F159,"")</f>
        <v/>
      </c>
      <c r="G158" s="1405"/>
      <c r="H158" s="1202">
        <v>141</v>
      </c>
      <c r="I158" s="134" t="str">
        <f>IF(ISERROR(VLOOKUP($A158,Aspirantes!$A:$H,Aspirantes!$E$1,FALSE)),"",VLOOKUP($A158,Aspirantes!$A:$H,Aspirantes!$E$1,FALSE))</f>
        <v/>
      </c>
      <c r="J158" s="513" t="str">
        <f>IF(ISERROR(VLOOKUP($A158,Aspirantes!$A:$H,Aspirantes!$F$1,FALSE)),"",VLOOKUP($A158,Aspirantes!$A:$H,Aspirantes!$F$1,FALSE))</f>
        <v/>
      </c>
      <c r="K158" s="514" t="str">
        <f>IF(ISERROR(VLOOKUP($A158,Aspirantes!$A:$H,Aspirantes!$G$1,FALSE)),"",VLOOKUP($A158,Aspirantes!$A:$H,Aspirantes!$G$1,FALSE))</f>
        <v/>
      </c>
      <c r="L158" s="515" t="str">
        <f>IF(ISERROR(VLOOKUP($A158,Aspirantes!$A:$H,Aspirantes!$H$1,FALSE)),"",VLOOKUP($A158,Aspirantes!$A:$H,Aspirantes!$H$1,FALSE))</f>
        <v/>
      </c>
      <c r="M158" s="152"/>
      <c r="N158" s="593"/>
      <c r="O158" s="594"/>
      <c r="P158" s="594"/>
      <c r="Q158" s="594"/>
      <c r="R158" s="595"/>
      <c r="S158" s="151"/>
      <c r="T158" s="1271" t="str">
        <f>IF('07_P1_Lectura'!$C159="SÍ",'07_P1_Lectura'!$D159,"")</f>
        <v/>
      </c>
      <c r="U158" s="1269"/>
      <c r="V158" s="1269"/>
      <c r="W158" s="1269"/>
      <c r="X158" s="1269"/>
      <c r="Y158" s="1270"/>
      <c r="Z158" s="156"/>
      <c r="AA158" s="593"/>
      <c r="AB158" s="594"/>
      <c r="AC158" s="594"/>
      <c r="AD158" s="594"/>
      <c r="AE158" s="595"/>
      <c r="AF158" s="151"/>
      <c r="AG158" s="1271" t="str">
        <f>IF('07_P1_Lectura'!$C159="SÍ",'07_P1_Lectura'!$D159,"")</f>
        <v/>
      </c>
      <c r="AH158" s="591"/>
      <c r="AI158" s="591"/>
      <c r="AJ158" s="591"/>
      <c r="AK158" s="591"/>
      <c r="AL158" s="592"/>
      <c r="AN158" s="1442"/>
      <c r="AO158" s="1442"/>
      <c r="AP158" s="1442"/>
      <c r="AQ158" s="1442"/>
      <c r="AR158" s="1442"/>
      <c r="AS158" s="1442"/>
      <c r="AT158" s="1442"/>
      <c r="AU158" s="1442"/>
      <c r="AV158" s="1442"/>
      <c r="AW158" s="1442"/>
      <c r="AX158" s="1442"/>
      <c r="AY158" s="1442"/>
      <c r="AZ158" s="1442"/>
    </row>
    <row r="159" spans="1:52" s="34" customFormat="1" ht="20.100000000000001" customHeight="1" x14ac:dyDescent="0.2">
      <c r="A159" s="1404" t="str">
        <f>CONCATENATE('01_Carga'!$M$5,"_",$H159)</f>
        <v>FI__142</v>
      </c>
      <c r="B159" s="1405"/>
      <c r="C159" s="1460" t="str">
        <f>IF('06_PresenLista'!L159&lt;&gt;"",'06_PresenLista'!L159,"")</f>
        <v/>
      </c>
      <c r="D159" s="1461" t="str">
        <f>'06_PresenLista'!Q159</f>
        <v/>
      </c>
      <c r="E159" s="1405"/>
      <c r="F159" s="1726" t="str">
        <f>IF('07_P1_Lectura'!F160&lt;&gt;"",'07_P1_Lectura'!F160,"")</f>
        <v/>
      </c>
      <c r="G159" s="1405"/>
      <c r="H159" s="1202">
        <v>142</v>
      </c>
      <c r="I159" s="134" t="str">
        <f>IF(ISERROR(VLOOKUP($A159,Aspirantes!$A:$H,Aspirantes!$E$1,FALSE)),"",VLOOKUP($A159,Aspirantes!$A:$H,Aspirantes!$E$1,FALSE))</f>
        <v/>
      </c>
      <c r="J159" s="513" t="str">
        <f>IF(ISERROR(VLOOKUP($A159,Aspirantes!$A:$H,Aspirantes!$F$1,FALSE)),"",VLOOKUP($A159,Aspirantes!$A:$H,Aspirantes!$F$1,FALSE))</f>
        <v/>
      </c>
      <c r="K159" s="514" t="str">
        <f>IF(ISERROR(VLOOKUP($A159,Aspirantes!$A:$H,Aspirantes!$G$1,FALSE)),"",VLOOKUP($A159,Aspirantes!$A:$H,Aspirantes!$G$1,FALSE))</f>
        <v/>
      </c>
      <c r="L159" s="515" t="str">
        <f>IF(ISERROR(VLOOKUP($A159,Aspirantes!$A:$H,Aspirantes!$H$1,FALSE)),"",VLOOKUP($A159,Aspirantes!$A:$H,Aspirantes!$H$1,FALSE))</f>
        <v/>
      </c>
      <c r="M159" s="152"/>
      <c r="N159" s="593"/>
      <c r="O159" s="594"/>
      <c r="P159" s="594"/>
      <c r="Q159" s="594"/>
      <c r="R159" s="595"/>
      <c r="S159" s="151"/>
      <c r="T159" s="1271" t="str">
        <f>IF('07_P1_Lectura'!$C160="SÍ",'07_P1_Lectura'!$D160,"")</f>
        <v/>
      </c>
      <c r="U159" s="1269"/>
      <c r="V159" s="1269"/>
      <c r="W159" s="1269"/>
      <c r="X159" s="1269"/>
      <c r="Y159" s="1270"/>
      <c r="Z159" s="156"/>
      <c r="AA159" s="593"/>
      <c r="AB159" s="594"/>
      <c r="AC159" s="594"/>
      <c r="AD159" s="594"/>
      <c r="AE159" s="595"/>
      <c r="AF159" s="151"/>
      <c r="AG159" s="1271" t="str">
        <f>IF('07_P1_Lectura'!$C160="SÍ",'07_P1_Lectura'!$D160,"")</f>
        <v/>
      </c>
      <c r="AH159" s="591"/>
      <c r="AI159" s="591"/>
      <c r="AJ159" s="591"/>
      <c r="AK159" s="591"/>
      <c r="AL159" s="592"/>
      <c r="AN159" s="1442"/>
      <c r="AO159" s="1442"/>
      <c r="AP159" s="1442"/>
      <c r="AQ159" s="1442"/>
      <c r="AR159" s="1442"/>
      <c r="AS159" s="1442"/>
      <c r="AT159" s="1442"/>
      <c r="AU159" s="1442"/>
      <c r="AV159" s="1442"/>
      <c r="AW159" s="1442"/>
      <c r="AX159" s="1442"/>
      <c r="AY159" s="1442"/>
      <c r="AZ159" s="1442"/>
    </row>
    <row r="160" spans="1:52" s="34" customFormat="1" ht="20.100000000000001" customHeight="1" x14ac:dyDescent="0.2">
      <c r="A160" s="1404" t="str">
        <f>CONCATENATE('01_Carga'!$M$5,"_",$H160)</f>
        <v>FI__143</v>
      </c>
      <c r="B160" s="1405"/>
      <c r="C160" s="1460" t="str">
        <f>IF('06_PresenLista'!L160&lt;&gt;"",'06_PresenLista'!L160,"")</f>
        <v/>
      </c>
      <c r="D160" s="1461" t="str">
        <f>'06_PresenLista'!Q160</f>
        <v/>
      </c>
      <c r="E160" s="1405"/>
      <c r="F160" s="1726" t="str">
        <f>IF('07_P1_Lectura'!F161&lt;&gt;"",'07_P1_Lectura'!F161,"")</f>
        <v/>
      </c>
      <c r="G160" s="1405"/>
      <c r="H160" s="1202">
        <v>143</v>
      </c>
      <c r="I160" s="134" t="str">
        <f>IF(ISERROR(VLOOKUP($A160,Aspirantes!$A:$H,Aspirantes!$E$1,FALSE)),"",VLOOKUP($A160,Aspirantes!$A:$H,Aspirantes!$E$1,FALSE))</f>
        <v/>
      </c>
      <c r="J160" s="513" t="str">
        <f>IF(ISERROR(VLOOKUP($A160,Aspirantes!$A:$H,Aspirantes!$F$1,FALSE)),"",VLOOKUP($A160,Aspirantes!$A:$H,Aspirantes!$F$1,FALSE))</f>
        <v/>
      </c>
      <c r="K160" s="514" t="str">
        <f>IF(ISERROR(VLOOKUP($A160,Aspirantes!$A:$H,Aspirantes!$G$1,FALSE)),"",VLOOKUP($A160,Aspirantes!$A:$H,Aspirantes!$G$1,FALSE))</f>
        <v/>
      </c>
      <c r="L160" s="515" t="str">
        <f>IF(ISERROR(VLOOKUP($A160,Aspirantes!$A:$H,Aspirantes!$H$1,FALSE)),"",VLOOKUP($A160,Aspirantes!$A:$H,Aspirantes!$H$1,FALSE))</f>
        <v/>
      </c>
      <c r="M160" s="152"/>
      <c r="N160" s="593"/>
      <c r="O160" s="594"/>
      <c r="P160" s="594"/>
      <c r="Q160" s="594"/>
      <c r="R160" s="595"/>
      <c r="S160" s="151"/>
      <c r="T160" s="1271" t="str">
        <f>IF('07_P1_Lectura'!$C161="SÍ",'07_P1_Lectura'!$D161,"")</f>
        <v/>
      </c>
      <c r="U160" s="1269"/>
      <c r="V160" s="1269"/>
      <c r="W160" s="1269"/>
      <c r="X160" s="1269"/>
      <c r="Y160" s="1270"/>
      <c r="Z160" s="156"/>
      <c r="AA160" s="593"/>
      <c r="AB160" s="594"/>
      <c r="AC160" s="594"/>
      <c r="AD160" s="594"/>
      <c r="AE160" s="595"/>
      <c r="AF160" s="151"/>
      <c r="AG160" s="1271" t="str">
        <f>IF('07_P1_Lectura'!$C161="SÍ",'07_P1_Lectura'!$D161,"")</f>
        <v/>
      </c>
      <c r="AH160" s="591"/>
      <c r="AI160" s="591"/>
      <c r="AJ160" s="591"/>
      <c r="AK160" s="591"/>
      <c r="AL160" s="592"/>
      <c r="AN160" s="1442"/>
      <c r="AO160" s="1442"/>
      <c r="AP160" s="1442"/>
      <c r="AQ160" s="1442"/>
      <c r="AR160" s="1442"/>
      <c r="AS160" s="1442"/>
      <c r="AT160" s="1442"/>
      <c r="AU160" s="1442"/>
      <c r="AV160" s="1442"/>
      <c r="AW160" s="1442"/>
      <c r="AX160" s="1442"/>
      <c r="AY160" s="1442"/>
      <c r="AZ160" s="1442"/>
    </row>
    <row r="161" spans="1:52" s="34" customFormat="1" ht="20.100000000000001" customHeight="1" x14ac:dyDescent="0.2">
      <c r="A161" s="1404" t="str">
        <f>CONCATENATE('01_Carga'!$M$5,"_",$H161)</f>
        <v>FI__144</v>
      </c>
      <c r="B161" s="1405"/>
      <c r="C161" s="1460" t="str">
        <f>IF('06_PresenLista'!L161&lt;&gt;"",'06_PresenLista'!L161,"")</f>
        <v/>
      </c>
      <c r="D161" s="1461" t="str">
        <f>'06_PresenLista'!Q161</f>
        <v/>
      </c>
      <c r="E161" s="1405"/>
      <c r="F161" s="1726" t="str">
        <f>IF('07_P1_Lectura'!F162&lt;&gt;"",'07_P1_Lectura'!F162,"")</f>
        <v/>
      </c>
      <c r="G161" s="1405"/>
      <c r="H161" s="1202">
        <v>144</v>
      </c>
      <c r="I161" s="134" t="str">
        <f>IF(ISERROR(VLOOKUP($A161,Aspirantes!$A:$H,Aspirantes!$E$1,FALSE)),"",VLOOKUP($A161,Aspirantes!$A:$H,Aspirantes!$E$1,FALSE))</f>
        <v/>
      </c>
      <c r="J161" s="513" t="str">
        <f>IF(ISERROR(VLOOKUP($A161,Aspirantes!$A:$H,Aspirantes!$F$1,FALSE)),"",VLOOKUP($A161,Aspirantes!$A:$H,Aspirantes!$F$1,FALSE))</f>
        <v/>
      </c>
      <c r="K161" s="514" t="str">
        <f>IF(ISERROR(VLOOKUP($A161,Aspirantes!$A:$H,Aspirantes!$G$1,FALSE)),"",VLOOKUP($A161,Aspirantes!$A:$H,Aspirantes!$G$1,FALSE))</f>
        <v/>
      </c>
      <c r="L161" s="515" t="str">
        <f>IF(ISERROR(VLOOKUP($A161,Aspirantes!$A:$H,Aspirantes!$H$1,FALSE)),"",VLOOKUP($A161,Aspirantes!$A:$H,Aspirantes!$H$1,FALSE))</f>
        <v/>
      </c>
      <c r="M161" s="152"/>
      <c r="N161" s="593"/>
      <c r="O161" s="594"/>
      <c r="P161" s="594"/>
      <c r="Q161" s="594"/>
      <c r="R161" s="595"/>
      <c r="S161" s="151"/>
      <c r="T161" s="1271" t="str">
        <f>IF('07_P1_Lectura'!$C162="SÍ",'07_P1_Lectura'!$D162,"")</f>
        <v/>
      </c>
      <c r="U161" s="1269"/>
      <c r="V161" s="1269"/>
      <c r="W161" s="1269"/>
      <c r="X161" s="1269"/>
      <c r="Y161" s="1270"/>
      <c r="Z161" s="156"/>
      <c r="AA161" s="593"/>
      <c r="AB161" s="594"/>
      <c r="AC161" s="594"/>
      <c r="AD161" s="594"/>
      <c r="AE161" s="595"/>
      <c r="AF161" s="151"/>
      <c r="AG161" s="1271" t="str">
        <f>IF('07_P1_Lectura'!$C162="SÍ",'07_P1_Lectura'!$D162,"")</f>
        <v/>
      </c>
      <c r="AH161" s="591"/>
      <c r="AI161" s="591"/>
      <c r="AJ161" s="591"/>
      <c r="AK161" s="591"/>
      <c r="AL161" s="592"/>
      <c r="AN161" s="1442"/>
      <c r="AO161" s="1442"/>
      <c r="AP161" s="1442"/>
      <c r="AQ161" s="1442"/>
      <c r="AR161" s="1442"/>
      <c r="AS161" s="1442"/>
      <c r="AT161" s="1442"/>
      <c r="AU161" s="1442"/>
      <c r="AV161" s="1442"/>
      <c r="AW161" s="1442"/>
      <c r="AX161" s="1442"/>
      <c r="AY161" s="1442"/>
      <c r="AZ161" s="1442"/>
    </row>
    <row r="162" spans="1:52" s="34" customFormat="1" ht="20.100000000000001" customHeight="1" x14ac:dyDescent="0.2">
      <c r="A162" s="1404" t="str">
        <f>CONCATENATE('01_Carga'!$M$5,"_",$H162)</f>
        <v>FI__145</v>
      </c>
      <c r="B162" s="1405"/>
      <c r="C162" s="1460" t="str">
        <f>IF('06_PresenLista'!L162&lt;&gt;"",'06_PresenLista'!L162,"")</f>
        <v/>
      </c>
      <c r="D162" s="1461" t="str">
        <f>'06_PresenLista'!Q162</f>
        <v/>
      </c>
      <c r="E162" s="1405"/>
      <c r="F162" s="1726" t="str">
        <f>IF('07_P1_Lectura'!F163&lt;&gt;"",'07_P1_Lectura'!F163,"")</f>
        <v/>
      </c>
      <c r="G162" s="1405"/>
      <c r="H162" s="1202">
        <v>145</v>
      </c>
      <c r="I162" s="134" t="str">
        <f>IF(ISERROR(VLOOKUP($A162,Aspirantes!$A:$H,Aspirantes!$E$1,FALSE)),"",VLOOKUP($A162,Aspirantes!$A:$H,Aspirantes!$E$1,FALSE))</f>
        <v/>
      </c>
      <c r="J162" s="513" t="str">
        <f>IF(ISERROR(VLOOKUP($A162,Aspirantes!$A:$H,Aspirantes!$F$1,FALSE)),"",VLOOKUP($A162,Aspirantes!$A:$H,Aspirantes!$F$1,FALSE))</f>
        <v/>
      </c>
      <c r="K162" s="514" t="str">
        <f>IF(ISERROR(VLOOKUP($A162,Aspirantes!$A:$H,Aspirantes!$G$1,FALSE)),"",VLOOKUP($A162,Aspirantes!$A:$H,Aspirantes!$G$1,FALSE))</f>
        <v/>
      </c>
      <c r="L162" s="515" t="str">
        <f>IF(ISERROR(VLOOKUP($A162,Aspirantes!$A:$H,Aspirantes!$H$1,FALSE)),"",VLOOKUP($A162,Aspirantes!$A:$H,Aspirantes!$H$1,FALSE))</f>
        <v/>
      </c>
      <c r="M162" s="152"/>
      <c r="N162" s="593"/>
      <c r="O162" s="594"/>
      <c r="P162" s="594"/>
      <c r="Q162" s="594"/>
      <c r="R162" s="595"/>
      <c r="S162" s="151"/>
      <c r="T162" s="1271" t="str">
        <f>IF('07_P1_Lectura'!$C163="SÍ",'07_P1_Lectura'!$D163,"")</f>
        <v/>
      </c>
      <c r="U162" s="1269"/>
      <c r="V162" s="1269"/>
      <c r="W162" s="1269"/>
      <c r="X162" s="1269"/>
      <c r="Y162" s="1270"/>
      <c r="Z162" s="156"/>
      <c r="AA162" s="593"/>
      <c r="AB162" s="594"/>
      <c r="AC162" s="594"/>
      <c r="AD162" s="594"/>
      <c r="AE162" s="595"/>
      <c r="AF162" s="151"/>
      <c r="AG162" s="1271" t="str">
        <f>IF('07_P1_Lectura'!$C163="SÍ",'07_P1_Lectura'!$D163,"")</f>
        <v/>
      </c>
      <c r="AH162" s="591"/>
      <c r="AI162" s="591"/>
      <c r="AJ162" s="591"/>
      <c r="AK162" s="591"/>
      <c r="AL162" s="592"/>
      <c r="AN162" s="1442"/>
      <c r="AO162" s="1442"/>
      <c r="AP162" s="1442"/>
      <c r="AQ162" s="1442"/>
      <c r="AR162" s="1442"/>
      <c r="AS162" s="1442"/>
      <c r="AT162" s="1442"/>
      <c r="AU162" s="1442"/>
      <c r="AV162" s="1442"/>
      <c r="AW162" s="1442"/>
      <c r="AX162" s="1442"/>
      <c r="AY162" s="1442"/>
      <c r="AZ162" s="1442"/>
    </row>
    <row r="163" spans="1:52" s="34" customFormat="1" ht="20.100000000000001" customHeight="1" x14ac:dyDescent="0.2">
      <c r="A163" s="1404" t="str">
        <f>CONCATENATE('01_Carga'!$M$5,"_",$H163)</f>
        <v>FI__146</v>
      </c>
      <c r="B163" s="1405"/>
      <c r="C163" s="1460" t="str">
        <f>IF('06_PresenLista'!L163&lt;&gt;"",'06_PresenLista'!L163,"")</f>
        <v/>
      </c>
      <c r="D163" s="1461" t="str">
        <f>'06_PresenLista'!Q163</f>
        <v/>
      </c>
      <c r="E163" s="1405"/>
      <c r="F163" s="1726" t="str">
        <f>IF('07_P1_Lectura'!F164&lt;&gt;"",'07_P1_Lectura'!F164,"")</f>
        <v/>
      </c>
      <c r="G163" s="1405"/>
      <c r="H163" s="1202">
        <v>146</v>
      </c>
      <c r="I163" s="134" t="str">
        <f>IF(ISERROR(VLOOKUP($A163,Aspirantes!$A:$H,Aspirantes!$E$1,FALSE)),"",VLOOKUP($A163,Aspirantes!$A:$H,Aspirantes!$E$1,FALSE))</f>
        <v/>
      </c>
      <c r="J163" s="513" t="str">
        <f>IF(ISERROR(VLOOKUP($A163,Aspirantes!$A:$H,Aspirantes!$F$1,FALSE)),"",VLOOKUP($A163,Aspirantes!$A:$H,Aspirantes!$F$1,FALSE))</f>
        <v/>
      </c>
      <c r="K163" s="514" t="str">
        <f>IF(ISERROR(VLOOKUP($A163,Aspirantes!$A:$H,Aspirantes!$G$1,FALSE)),"",VLOOKUP($A163,Aspirantes!$A:$H,Aspirantes!$G$1,FALSE))</f>
        <v/>
      </c>
      <c r="L163" s="515" t="str">
        <f>IF(ISERROR(VLOOKUP($A163,Aspirantes!$A:$H,Aspirantes!$H$1,FALSE)),"",VLOOKUP($A163,Aspirantes!$A:$H,Aspirantes!$H$1,FALSE))</f>
        <v/>
      </c>
      <c r="M163" s="152"/>
      <c r="N163" s="593"/>
      <c r="O163" s="594"/>
      <c r="P163" s="594"/>
      <c r="Q163" s="594"/>
      <c r="R163" s="595"/>
      <c r="S163" s="151"/>
      <c r="T163" s="1271" t="str">
        <f>IF('07_P1_Lectura'!$C164="SÍ",'07_P1_Lectura'!$D164,"")</f>
        <v/>
      </c>
      <c r="U163" s="1269"/>
      <c r="V163" s="1269"/>
      <c r="W163" s="1269"/>
      <c r="X163" s="1269"/>
      <c r="Y163" s="1270"/>
      <c r="Z163" s="156"/>
      <c r="AA163" s="593"/>
      <c r="AB163" s="594"/>
      <c r="AC163" s="594"/>
      <c r="AD163" s="594"/>
      <c r="AE163" s="595"/>
      <c r="AF163" s="151"/>
      <c r="AG163" s="1271" t="str">
        <f>IF('07_P1_Lectura'!$C164="SÍ",'07_P1_Lectura'!$D164,"")</f>
        <v/>
      </c>
      <c r="AH163" s="591"/>
      <c r="AI163" s="591"/>
      <c r="AJ163" s="591"/>
      <c r="AK163" s="591"/>
      <c r="AL163" s="592"/>
      <c r="AN163" s="1442"/>
      <c r="AO163" s="1442"/>
      <c r="AP163" s="1442"/>
      <c r="AQ163" s="1442"/>
      <c r="AR163" s="1442"/>
      <c r="AS163" s="1442"/>
      <c r="AT163" s="1442"/>
      <c r="AU163" s="1442"/>
      <c r="AV163" s="1442"/>
      <c r="AW163" s="1442"/>
      <c r="AX163" s="1442"/>
      <c r="AY163" s="1442"/>
      <c r="AZ163" s="1442"/>
    </row>
    <row r="164" spans="1:52" s="34" customFormat="1" ht="20.100000000000001" customHeight="1" x14ac:dyDescent="0.2">
      <c r="A164" s="1404" t="str">
        <f>CONCATENATE('01_Carga'!$M$5,"_",$H164)</f>
        <v>FI__147</v>
      </c>
      <c r="B164" s="1405"/>
      <c r="C164" s="1460" t="str">
        <f>IF('06_PresenLista'!L164&lt;&gt;"",'06_PresenLista'!L164,"")</f>
        <v/>
      </c>
      <c r="D164" s="1461" t="str">
        <f>'06_PresenLista'!Q164</f>
        <v/>
      </c>
      <c r="E164" s="1405"/>
      <c r="F164" s="1726" t="str">
        <f>IF('07_P1_Lectura'!F165&lt;&gt;"",'07_P1_Lectura'!F165,"")</f>
        <v/>
      </c>
      <c r="G164" s="1405"/>
      <c r="H164" s="1202">
        <v>147</v>
      </c>
      <c r="I164" s="134" t="str">
        <f>IF(ISERROR(VLOOKUP($A164,Aspirantes!$A:$H,Aspirantes!$E$1,FALSE)),"",VLOOKUP($A164,Aspirantes!$A:$H,Aspirantes!$E$1,FALSE))</f>
        <v/>
      </c>
      <c r="J164" s="513" t="str">
        <f>IF(ISERROR(VLOOKUP($A164,Aspirantes!$A:$H,Aspirantes!$F$1,FALSE)),"",VLOOKUP($A164,Aspirantes!$A:$H,Aspirantes!$F$1,FALSE))</f>
        <v/>
      </c>
      <c r="K164" s="514" t="str">
        <f>IF(ISERROR(VLOOKUP($A164,Aspirantes!$A:$H,Aspirantes!$G$1,FALSE)),"",VLOOKUP($A164,Aspirantes!$A:$H,Aspirantes!$G$1,FALSE))</f>
        <v/>
      </c>
      <c r="L164" s="515" t="str">
        <f>IF(ISERROR(VLOOKUP($A164,Aspirantes!$A:$H,Aspirantes!$H$1,FALSE)),"",VLOOKUP($A164,Aspirantes!$A:$H,Aspirantes!$H$1,FALSE))</f>
        <v/>
      </c>
      <c r="M164" s="152"/>
      <c r="N164" s="593"/>
      <c r="O164" s="594"/>
      <c r="P164" s="594"/>
      <c r="Q164" s="594"/>
      <c r="R164" s="595"/>
      <c r="S164" s="151"/>
      <c r="T164" s="1271" t="str">
        <f>IF('07_P1_Lectura'!$C165="SÍ",'07_P1_Lectura'!$D165,"")</f>
        <v/>
      </c>
      <c r="U164" s="1269"/>
      <c r="V164" s="1269"/>
      <c r="W164" s="1269"/>
      <c r="X164" s="1269"/>
      <c r="Y164" s="1270"/>
      <c r="Z164" s="156"/>
      <c r="AA164" s="593"/>
      <c r="AB164" s="594"/>
      <c r="AC164" s="594"/>
      <c r="AD164" s="594"/>
      <c r="AE164" s="595"/>
      <c r="AF164" s="151"/>
      <c r="AG164" s="1271" t="str">
        <f>IF('07_P1_Lectura'!$C165="SÍ",'07_P1_Lectura'!$D165,"")</f>
        <v/>
      </c>
      <c r="AH164" s="591"/>
      <c r="AI164" s="591"/>
      <c r="AJ164" s="591"/>
      <c r="AK164" s="591"/>
      <c r="AL164" s="592"/>
      <c r="AN164" s="1442"/>
      <c r="AO164" s="1442"/>
      <c r="AP164" s="1442"/>
      <c r="AQ164" s="1442"/>
      <c r="AR164" s="1442"/>
      <c r="AS164" s="1442"/>
      <c r="AT164" s="1442"/>
      <c r="AU164" s="1442"/>
      <c r="AV164" s="1442"/>
      <c r="AW164" s="1442"/>
      <c r="AX164" s="1442"/>
      <c r="AY164" s="1442"/>
      <c r="AZ164" s="1442"/>
    </row>
    <row r="165" spans="1:52" s="34" customFormat="1" ht="20.100000000000001" customHeight="1" x14ac:dyDescent="0.2">
      <c r="A165" s="1404" t="str">
        <f>CONCATENATE('01_Carga'!$M$5,"_",$H165)</f>
        <v>FI__148</v>
      </c>
      <c r="B165" s="1405"/>
      <c r="C165" s="1460" t="str">
        <f>IF('06_PresenLista'!L165&lt;&gt;"",'06_PresenLista'!L165,"")</f>
        <v/>
      </c>
      <c r="D165" s="1461" t="str">
        <f>'06_PresenLista'!Q165</f>
        <v/>
      </c>
      <c r="E165" s="1405"/>
      <c r="F165" s="1726" t="str">
        <f>IF('07_P1_Lectura'!F166&lt;&gt;"",'07_P1_Lectura'!F166,"")</f>
        <v/>
      </c>
      <c r="G165" s="1405"/>
      <c r="H165" s="1202">
        <v>148</v>
      </c>
      <c r="I165" s="134" t="str">
        <f>IF(ISERROR(VLOOKUP($A165,Aspirantes!$A:$H,Aspirantes!$E$1,FALSE)),"",VLOOKUP($A165,Aspirantes!$A:$H,Aspirantes!$E$1,FALSE))</f>
        <v/>
      </c>
      <c r="J165" s="513" t="str">
        <f>IF(ISERROR(VLOOKUP($A165,Aspirantes!$A:$H,Aspirantes!$F$1,FALSE)),"",VLOOKUP($A165,Aspirantes!$A:$H,Aspirantes!$F$1,FALSE))</f>
        <v/>
      </c>
      <c r="K165" s="514" t="str">
        <f>IF(ISERROR(VLOOKUP($A165,Aspirantes!$A:$H,Aspirantes!$G$1,FALSE)),"",VLOOKUP($A165,Aspirantes!$A:$H,Aspirantes!$G$1,FALSE))</f>
        <v/>
      </c>
      <c r="L165" s="515" t="str">
        <f>IF(ISERROR(VLOOKUP($A165,Aspirantes!$A:$H,Aspirantes!$H$1,FALSE)),"",VLOOKUP($A165,Aspirantes!$A:$H,Aspirantes!$H$1,FALSE))</f>
        <v/>
      </c>
      <c r="M165" s="152"/>
      <c r="N165" s="593"/>
      <c r="O165" s="594"/>
      <c r="P165" s="594"/>
      <c r="Q165" s="594"/>
      <c r="R165" s="595"/>
      <c r="S165" s="151"/>
      <c r="T165" s="1271" t="str">
        <f>IF('07_P1_Lectura'!$C166="SÍ",'07_P1_Lectura'!$D166,"")</f>
        <v/>
      </c>
      <c r="U165" s="1269"/>
      <c r="V165" s="1269"/>
      <c r="W165" s="1269"/>
      <c r="X165" s="1269"/>
      <c r="Y165" s="1270"/>
      <c r="Z165" s="156"/>
      <c r="AA165" s="593"/>
      <c r="AB165" s="594"/>
      <c r="AC165" s="594"/>
      <c r="AD165" s="594"/>
      <c r="AE165" s="595"/>
      <c r="AF165" s="151"/>
      <c r="AG165" s="1271" t="str">
        <f>IF('07_P1_Lectura'!$C166="SÍ",'07_P1_Lectura'!$D166,"")</f>
        <v/>
      </c>
      <c r="AH165" s="591"/>
      <c r="AI165" s="591"/>
      <c r="AJ165" s="591"/>
      <c r="AK165" s="591"/>
      <c r="AL165" s="592"/>
      <c r="AN165" s="1442"/>
      <c r="AO165" s="1442"/>
      <c r="AP165" s="1442"/>
      <c r="AQ165" s="1442"/>
      <c r="AR165" s="1442"/>
      <c r="AS165" s="1442"/>
      <c r="AT165" s="1442"/>
      <c r="AU165" s="1442"/>
      <c r="AV165" s="1442"/>
      <c r="AW165" s="1442"/>
      <c r="AX165" s="1442"/>
      <c r="AY165" s="1442"/>
      <c r="AZ165" s="1442"/>
    </row>
    <row r="166" spans="1:52" s="34" customFormat="1" ht="20.100000000000001" customHeight="1" x14ac:dyDescent="0.2">
      <c r="A166" s="1404" t="str">
        <f>CONCATENATE('01_Carga'!$M$5,"_",$H166)</f>
        <v>FI__149</v>
      </c>
      <c r="B166" s="1405"/>
      <c r="C166" s="1460" t="str">
        <f>IF('06_PresenLista'!L166&lt;&gt;"",'06_PresenLista'!L166,"")</f>
        <v/>
      </c>
      <c r="D166" s="1461" t="str">
        <f>'06_PresenLista'!Q166</f>
        <v/>
      </c>
      <c r="E166" s="1405"/>
      <c r="F166" s="1726" t="str">
        <f>IF('07_P1_Lectura'!F167&lt;&gt;"",'07_P1_Lectura'!F167,"")</f>
        <v/>
      </c>
      <c r="G166" s="1405"/>
      <c r="H166" s="1202">
        <v>149</v>
      </c>
      <c r="I166" s="134" t="str">
        <f>IF(ISERROR(VLOOKUP($A166,Aspirantes!$A:$H,Aspirantes!$E$1,FALSE)),"",VLOOKUP($A166,Aspirantes!$A:$H,Aspirantes!$E$1,FALSE))</f>
        <v/>
      </c>
      <c r="J166" s="513" t="str">
        <f>IF(ISERROR(VLOOKUP($A166,Aspirantes!$A:$H,Aspirantes!$F$1,FALSE)),"",VLOOKUP($A166,Aspirantes!$A:$H,Aspirantes!$F$1,FALSE))</f>
        <v/>
      </c>
      <c r="K166" s="514" t="str">
        <f>IF(ISERROR(VLOOKUP($A166,Aspirantes!$A:$H,Aspirantes!$G$1,FALSE)),"",VLOOKUP($A166,Aspirantes!$A:$H,Aspirantes!$G$1,FALSE))</f>
        <v/>
      </c>
      <c r="L166" s="515" t="str">
        <f>IF(ISERROR(VLOOKUP($A166,Aspirantes!$A:$H,Aspirantes!$H$1,FALSE)),"",VLOOKUP($A166,Aspirantes!$A:$H,Aspirantes!$H$1,FALSE))</f>
        <v/>
      </c>
      <c r="M166" s="152"/>
      <c r="N166" s="593"/>
      <c r="O166" s="594"/>
      <c r="P166" s="594"/>
      <c r="Q166" s="594"/>
      <c r="R166" s="595"/>
      <c r="S166" s="151"/>
      <c r="T166" s="1271" t="str">
        <f>IF('07_P1_Lectura'!$C167="SÍ",'07_P1_Lectura'!$D167,"")</f>
        <v/>
      </c>
      <c r="U166" s="1269"/>
      <c r="V166" s="1269"/>
      <c r="W166" s="1269"/>
      <c r="X166" s="1269"/>
      <c r="Y166" s="1270"/>
      <c r="Z166" s="156"/>
      <c r="AA166" s="593"/>
      <c r="AB166" s="594"/>
      <c r="AC166" s="594"/>
      <c r="AD166" s="594"/>
      <c r="AE166" s="595"/>
      <c r="AF166" s="151"/>
      <c r="AG166" s="1271" t="str">
        <f>IF('07_P1_Lectura'!$C167="SÍ",'07_P1_Lectura'!$D167,"")</f>
        <v/>
      </c>
      <c r="AH166" s="591"/>
      <c r="AI166" s="591"/>
      <c r="AJ166" s="591"/>
      <c r="AK166" s="591"/>
      <c r="AL166" s="592"/>
      <c r="AN166" s="1442"/>
      <c r="AO166" s="1442"/>
      <c r="AP166" s="1442"/>
      <c r="AQ166" s="1442"/>
      <c r="AR166" s="1442"/>
      <c r="AS166" s="1442"/>
      <c r="AT166" s="1442"/>
      <c r="AU166" s="1442"/>
      <c r="AV166" s="1442"/>
      <c r="AW166" s="1442"/>
      <c r="AX166" s="1442"/>
      <c r="AY166" s="1442"/>
      <c r="AZ166" s="1442"/>
    </row>
    <row r="167" spans="1:52" s="34" customFormat="1" ht="20.100000000000001" customHeight="1" x14ac:dyDescent="0.2">
      <c r="A167" s="1404" t="str">
        <f>CONCATENATE('01_Carga'!$M$5,"_",$H167)</f>
        <v>FI__150</v>
      </c>
      <c r="B167" s="1405"/>
      <c r="C167" s="1460" t="str">
        <f>IF('06_PresenLista'!L167&lt;&gt;"",'06_PresenLista'!L167,"")</f>
        <v/>
      </c>
      <c r="D167" s="1461" t="str">
        <f>'06_PresenLista'!Q167</f>
        <v/>
      </c>
      <c r="E167" s="1405"/>
      <c r="F167" s="1726" t="str">
        <f>IF('07_P1_Lectura'!F168&lt;&gt;"",'07_P1_Lectura'!F168,"")</f>
        <v/>
      </c>
      <c r="G167" s="1405"/>
      <c r="H167" s="1202">
        <v>150</v>
      </c>
      <c r="I167" s="134" t="str">
        <f>IF(ISERROR(VLOOKUP($A167,Aspirantes!$A:$H,Aspirantes!$E$1,FALSE)),"",VLOOKUP($A167,Aspirantes!$A:$H,Aspirantes!$E$1,FALSE))</f>
        <v/>
      </c>
      <c r="J167" s="513" t="str">
        <f>IF(ISERROR(VLOOKUP($A167,Aspirantes!$A:$H,Aspirantes!$F$1,FALSE)),"",VLOOKUP($A167,Aspirantes!$A:$H,Aspirantes!$F$1,FALSE))</f>
        <v/>
      </c>
      <c r="K167" s="514" t="str">
        <f>IF(ISERROR(VLOOKUP($A167,Aspirantes!$A:$H,Aspirantes!$G$1,FALSE)),"",VLOOKUP($A167,Aspirantes!$A:$H,Aspirantes!$G$1,FALSE))</f>
        <v/>
      </c>
      <c r="L167" s="515" t="str">
        <f>IF(ISERROR(VLOOKUP($A167,Aspirantes!$A:$H,Aspirantes!$H$1,FALSE)),"",VLOOKUP($A167,Aspirantes!$A:$H,Aspirantes!$H$1,FALSE))</f>
        <v/>
      </c>
      <c r="M167" s="152"/>
      <c r="N167" s="593"/>
      <c r="O167" s="594"/>
      <c r="P167" s="594"/>
      <c r="Q167" s="594"/>
      <c r="R167" s="595"/>
      <c r="S167" s="151"/>
      <c r="T167" s="1271" t="str">
        <f>IF('07_P1_Lectura'!$C168="SÍ",'07_P1_Lectura'!$D168,"")</f>
        <v/>
      </c>
      <c r="U167" s="1269"/>
      <c r="V167" s="1269"/>
      <c r="W167" s="1269"/>
      <c r="X167" s="1269"/>
      <c r="Y167" s="1270"/>
      <c r="Z167" s="156"/>
      <c r="AA167" s="593"/>
      <c r="AB167" s="594"/>
      <c r="AC167" s="594"/>
      <c r="AD167" s="594"/>
      <c r="AE167" s="595"/>
      <c r="AF167" s="151"/>
      <c r="AG167" s="1271" t="str">
        <f>IF('07_P1_Lectura'!$C168="SÍ",'07_P1_Lectura'!$D168,"")</f>
        <v/>
      </c>
      <c r="AH167" s="591"/>
      <c r="AI167" s="591"/>
      <c r="AJ167" s="591"/>
      <c r="AK167" s="591"/>
      <c r="AL167" s="592"/>
      <c r="AN167" s="1442"/>
      <c r="AO167" s="1442"/>
      <c r="AP167" s="1442"/>
      <c r="AQ167" s="1442"/>
      <c r="AR167" s="1442"/>
      <c r="AS167" s="1442"/>
      <c r="AT167" s="1442"/>
      <c r="AU167" s="1442"/>
      <c r="AV167" s="1442"/>
      <c r="AW167" s="1442"/>
      <c r="AX167" s="1442"/>
      <c r="AY167" s="1442"/>
      <c r="AZ167" s="1442"/>
    </row>
    <row r="168" spans="1:52" s="34" customFormat="1" ht="20.100000000000001" customHeight="1" x14ac:dyDescent="0.2">
      <c r="A168" s="1404" t="str">
        <f>CONCATENATE('01_Carga'!$M$5,"_",$H168)</f>
        <v>FI__151</v>
      </c>
      <c r="B168" s="1405"/>
      <c r="C168" s="1460" t="str">
        <f>IF('06_PresenLista'!L168&lt;&gt;"",'06_PresenLista'!L168,"")</f>
        <v/>
      </c>
      <c r="D168" s="1461" t="str">
        <f>'06_PresenLista'!Q168</f>
        <v/>
      </c>
      <c r="E168" s="1405"/>
      <c r="F168" s="1726" t="str">
        <f>IF('07_P1_Lectura'!F169&lt;&gt;"",'07_P1_Lectura'!F169,"")</f>
        <v/>
      </c>
      <c r="G168" s="1405">
        <f>IF(C168="SÍ",1,0)</f>
        <v>0</v>
      </c>
      <c r="H168" s="1202">
        <v>151</v>
      </c>
      <c r="I168" s="134" t="str">
        <f>IF(VLOOKUP($A168,'03_Extras'!$A$18:$I$27,'03_Extras'!$F$16,FALSE)&lt;&gt;"",VLOOKUP($A168,'03_Extras'!$A$18:$I$27,'03_Extras'!$F$16,FALSE),"")</f>
        <v/>
      </c>
      <c r="J168" s="513" t="str">
        <f>IF(VLOOKUP($A168,'03_Extras'!$A$18:$I$27,'03_Extras'!$G$16,FALSE)&lt;&gt;"",VLOOKUP($A168,'03_Extras'!$A$18:$I$27,'03_Extras'!$G$16,FALSE),"")</f>
        <v/>
      </c>
      <c r="K168" s="514" t="str">
        <f>IF(VLOOKUP($A168,'03_Extras'!$A$18:$I$27,'03_Extras'!$H$16,FALSE)&lt;&gt;"",VLOOKUP($A168,'03_Extras'!$A$18:$I$27,'03_Extras'!$H$16,FALSE),"")</f>
        <v/>
      </c>
      <c r="L168" s="515" t="str">
        <f>IF(VLOOKUP($A168,'03_Extras'!$A$18:$I$27,'03_Extras'!$I$16,FALSE)&lt;&gt;"",VLOOKUP($A168,'03_Extras'!$A$18:$I$27,'03_Extras'!$I$16,FALSE),"")</f>
        <v/>
      </c>
      <c r="M168" s="614" t="str">
        <f>IF(J168&lt;&gt;"","*","")</f>
        <v/>
      </c>
      <c r="N168" s="593"/>
      <c r="O168" s="594"/>
      <c r="P168" s="594"/>
      <c r="Q168" s="594"/>
      <c r="R168" s="595"/>
      <c r="S168" s="151"/>
      <c r="T168" s="1271" t="str">
        <f>IF('07_P1_Lectura'!$C169="SÍ",'07_P1_Lectura'!$D169,"")</f>
        <v/>
      </c>
      <c r="U168" s="1269"/>
      <c r="V168" s="1269"/>
      <c r="W168" s="1269"/>
      <c r="X168" s="1269"/>
      <c r="Y168" s="1270"/>
      <c r="Z168" s="364" t="str">
        <f>IF(X168&lt;&gt;"","*","")</f>
        <v/>
      </c>
      <c r="AA168" s="593"/>
      <c r="AB168" s="594"/>
      <c r="AC168" s="594"/>
      <c r="AD168" s="594"/>
      <c r="AE168" s="595"/>
      <c r="AF168" s="151"/>
      <c r="AG168" s="1271" t="str">
        <f>IF('07_P1_Lectura'!$C169="SÍ",'07_P1_Lectura'!$D169,"")</f>
        <v/>
      </c>
      <c r="AH168" s="591"/>
      <c r="AI168" s="591"/>
      <c r="AJ168" s="591"/>
      <c r="AK168" s="591"/>
      <c r="AL168" s="592"/>
      <c r="AN168" s="1442"/>
      <c r="AO168" s="1442"/>
      <c r="AP168" s="1442"/>
      <c r="AQ168" s="1442"/>
      <c r="AR168" s="1442"/>
      <c r="AS168" s="1442"/>
      <c r="AT168" s="1442"/>
      <c r="AU168" s="1442"/>
      <c r="AV168" s="1442"/>
      <c r="AW168" s="1442"/>
      <c r="AX168" s="1442"/>
      <c r="AY168" s="1442"/>
      <c r="AZ168" s="1442"/>
    </row>
    <row r="169" spans="1:52" s="34" customFormat="1" ht="20.100000000000001" customHeight="1" x14ac:dyDescent="0.2">
      <c r="A169" s="1404" t="str">
        <f>CONCATENATE('01_Carga'!$M$5,"_",$H169)</f>
        <v>FI__152</v>
      </c>
      <c r="B169" s="1405"/>
      <c r="C169" s="1460" t="str">
        <f>IF('06_PresenLista'!L169&lt;&gt;"",'06_PresenLista'!L169,"")</f>
        <v/>
      </c>
      <c r="D169" s="1461" t="str">
        <f>'06_PresenLista'!Q169</f>
        <v/>
      </c>
      <c r="E169" s="1405"/>
      <c r="F169" s="1726" t="str">
        <f>IF('07_P1_Lectura'!F170&lt;&gt;"",'07_P1_Lectura'!F170,"")</f>
        <v/>
      </c>
      <c r="G169" s="1405">
        <f t="shared" ref="G169:G177" si="0">IF(C169="SÍ",1,0)</f>
        <v>0</v>
      </c>
      <c r="H169" s="1202">
        <v>152</v>
      </c>
      <c r="I169" s="134" t="str">
        <f>IF(VLOOKUP($A169,'03_Extras'!$A$18:$I$27,'03_Extras'!$F$16,FALSE)&lt;&gt;"",VLOOKUP($A169,'03_Extras'!$A$18:$I$27,'03_Extras'!$F$16,FALSE),"")</f>
        <v/>
      </c>
      <c r="J169" s="513" t="str">
        <f>IF(VLOOKUP($A169,'03_Extras'!$A$18:$I$27,'03_Extras'!$G$16,FALSE)&lt;&gt;"",VLOOKUP($A169,'03_Extras'!$A$18:$I$27,'03_Extras'!$G$16,FALSE),"")</f>
        <v/>
      </c>
      <c r="K169" s="514" t="str">
        <f>IF(VLOOKUP($A169,'03_Extras'!$A$18:$I$27,'03_Extras'!$H$16,FALSE)&lt;&gt;"",VLOOKUP($A169,'03_Extras'!$A$18:$I$27,'03_Extras'!$H$16,FALSE),"")</f>
        <v/>
      </c>
      <c r="L169" s="515" t="str">
        <f>IF(VLOOKUP($A169,'03_Extras'!$A$18:$I$27,'03_Extras'!$I$16,FALSE)&lt;&gt;"",VLOOKUP($A169,'03_Extras'!$A$18:$I$27,'03_Extras'!$I$16,FALSE),"")</f>
        <v/>
      </c>
      <c r="M169" s="614" t="str">
        <f t="shared" ref="M169:M177" si="1">IF(J169&lt;&gt;"","*","")</f>
        <v/>
      </c>
      <c r="N169" s="593"/>
      <c r="O169" s="594"/>
      <c r="P169" s="594"/>
      <c r="Q169" s="594"/>
      <c r="R169" s="595"/>
      <c r="S169" s="151"/>
      <c r="T169" s="1271" t="str">
        <f>IF('07_P1_Lectura'!$C170="SÍ",'07_P1_Lectura'!$D170,"")</f>
        <v/>
      </c>
      <c r="U169" s="1269"/>
      <c r="V169" s="1269"/>
      <c r="W169" s="1269"/>
      <c r="X169" s="1269"/>
      <c r="Y169" s="1270"/>
      <c r="Z169" s="364" t="str">
        <f t="shared" ref="Z169:Z177" si="2">IF(X169&lt;&gt;"","*","")</f>
        <v/>
      </c>
      <c r="AA169" s="593"/>
      <c r="AB169" s="594"/>
      <c r="AC169" s="594"/>
      <c r="AD169" s="594"/>
      <c r="AE169" s="595"/>
      <c r="AF169" s="151"/>
      <c r="AG169" s="1271" t="str">
        <f>IF('07_P1_Lectura'!$C170="SÍ",'07_P1_Lectura'!$D170,"")</f>
        <v/>
      </c>
      <c r="AH169" s="591"/>
      <c r="AI169" s="591"/>
      <c r="AJ169" s="591"/>
      <c r="AK169" s="591"/>
      <c r="AL169" s="592"/>
      <c r="AN169" s="1442"/>
      <c r="AO169" s="1442"/>
      <c r="AP169" s="1442"/>
      <c r="AQ169" s="1442"/>
      <c r="AR169" s="1442"/>
      <c r="AS169" s="1442"/>
      <c r="AT169" s="1442"/>
      <c r="AU169" s="1442"/>
      <c r="AV169" s="1442"/>
      <c r="AW169" s="1442"/>
      <c r="AX169" s="1442"/>
      <c r="AY169" s="1442"/>
      <c r="AZ169" s="1442"/>
    </row>
    <row r="170" spans="1:52" s="34" customFormat="1" ht="20.100000000000001" customHeight="1" x14ac:dyDescent="0.2">
      <c r="A170" s="1404" t="str">
        <f>CONCATENATE('01_Carga'!$M$5,"_",$H170)</f>
        <v>FI__153</v>
      </c>
      <c r="B170" s="1405"/>
      <c r="C170" s="1460" t="str">
        <f>IF('06_PresenLista'!L170&lt;&gt;"",'06_PresenLista'!L170,"")</f>
        <v/>
      </c>
      <c r="D170" s="1461" t="str">
        <f>'06_PresenLista'!Q170</f>
        <v/>
      </c>
      <c r="E170" s="1405"/>
      <c r="F170" s="1726" t="str">
        <f>IF('07_P1_Lectura'!F171&lt;&gt;"",'07_P1_Lectura'!F171,"")</f>
        <v/>
      </c>
      <c r="G170" s="1405">
        <f t="shared" si="0"/>
        <v>0</v>
      </c>
      <c r="H170" s="1202">
        <v>153</v>
      </c>
      <c r="I170" s="134" t="str">
        <f>IF(VLOOKUP($A170,'03_Extras'!$A$18:$I$27,'03_Extras'!$F$16,FALSE)&lt;&gt;"",VLOOKUP($A170,'03_Extras'!$A$18:$I$27,'03_Extras'!$F$16,FALSE),"")</f>
        <v/>
      </c>
      <c r="J170" s="513" t="str">
        <f>IF(VLOOKUP($A170,'03_Extras'!$A$18:$I$27,'03_Extras'!$G$16,FALSE)&lt;&gt;"",VLOOKUP($A170,'03_Extras'!$A$18:$I$27,'03_Extras'!$G$16,FALSE),"")</f>
        <v/>
      </c>
      <c r="K170" s="514" t="str">
        <f>IF(VLOOKUP($A170,'03_Extras'!$A$18:$I$27,'03_Extras'!$H$16,FALSE)&lt;&gt;"",VLOOKUP($A170,'03_Extras'!$A$18:$I$27,'03_Extras'!$H$16,FALSE),"")</f>
        <v/>
      </c>
      <c r="L170" s="515" t="str">
        <f>IF(VLOOKUP($A170,'03_Extras'!$A$18:$I$27,'03_Extras'!$I$16,FALSE)&lt;&gt;"",VLOOKUP($A170,'03_Extras'!$A$18:$I$27,'03_Extras'!$I$16,FALSE),"")</f>
        <v/>
      </c>
      <c r="M170" s="614" t="str">
        <f t="shared" si="1"/>
        <v/>
      </c>
      <c r="N170" s="593"/>
      <c r="O170" s="594"/>
      <c r="P170" s="594"/>
      <c r="Q170" s="594"/>
      <c r="R170" s="595"/>
      <c r="S170" s="151"/>
      <c r="T170" s="1271" t="str">
        <f>IF('07_P1_Lectura'!$C171="SÍ",'07_P1_Lectura'!$D171,"")</f>
        <v/>
      </c>
      <c r="U170" s="1269"/>
      <c r="V170" s="1269"/>
      <c r="W170" s="1269"/>
      <c r="X170" s="1269"/>
      <c r="Y170" s="1270"/>
      <c r="Z170" s="364" t="str">
        <f t="shared" si="2"/>
        <v/>
      </c>
      <c r="AA170" s="593"/>
      <c r="AB170" s="594"/>
      <c r="AC170" s="594"/>
      <c r="AD170" s="594"/>
      <c r="AE170" s="595"/>
      <c r="AF170" s="151"/>
      <c r="AG170" s="1271" t="str">
        <f>IF('07_P1_Lectura'!$C171="SÍ",'07_P1_Lectura'!$D171,"")</f>
        <v/>
      </c>
      <c r="AH170" s="591"/>
      <c r="AI170" s="591"/>
      <c r="AJ170" s="591"/>
      <c r="AK170" s="591"/>
      <c r="AL170" s="592"/>
      <c r="AN170" s="1442"/>
      <c r="AO170" s="1442"/>
      <c r="AP170" s="1442"/>
      <c r="AQ170" s="1442"/>
      <c r="AR170" s="1442"/>
      <c r="AS170" s="1442"/>
      <c r="AT170" s="1442"/>
      <c r="AU170" s="1442"/>
      <c r="AV170" s="1442"/>
      <c r="AW170" s="1442"/>
      <c r="AX170" s="1442"/>
      <c r="AY170" s="1442"/>
      <c r="AZ170" s="1442"/>
    </row>
    <row r="171" spans="1:52" s="34" customFormat="1" ht="20.100000000000001" customHeight="1" x14ac:dyDescent="0.2">
      <c r="A171" s="1404" t="str">
        <f>CONCATENATE('01_Carga'!$M$5,"_",$H171)</f>
        <v>FI__154</v>
      </c>
      <c r="B171" s="1405"/>
      <c r="C171" s="1460" t="str">
        <f>IF('06_PresenLista'!L171&lt;&gt;"",'06_PresenLista'!L171,"")</f>
        <v/>
      </c>
      <c r="D171" s="1461" t="str">
        <f>'06_PresenLista'!Q171</f>
        <v/>
      </c>
      <c r="E171" s="1405"/>
      <c r="F171" s="1726" t="str">
        <f>IF('07_P1_Lectura'!F172&lt;&gt;"",'07_P1_Lectura'!F172,"")</f>
        <v/>
      </c>
      <c r="G171" s="1405">
        <f t="shared" si="0"/>
        <v>0</v>
      </c>
      <c r="H171" s="1202">
        <v>154</v>
      </c>
      <c r="I171" s="134" t="str">
        <f>IF(VLOOKUP($A171,'03_Extras'!$A$18:$I$27,'03_Extras'!$F$16,FALSE)&lt;&gt;"",VLOOKUP($A171,'03_Extras'!$A$18:$I$27,'03_Extras'!$F$16,FALSE),"")</f>
        <v/>
      </c>
      <c r="J171" s="513" t="str">
        <f>IF(VLOOKUP($A171,'03_Extras'!$A$18:$I$27,'03_Extras'!$G$16,FALSE)&lt;&gt;"",VLOOKUP($A171,'03_Extras'!$A$18:$I$27,'03_Extras'!$G$16,FALSE),"")</f>
        <v/>
      </c>
      <c r="K171" s="514" t="str">
        <f>IF(VLOOKUP($A171,'03_Extras'!$A$18:$I$27,'03_Extras'!$H$16,FALSE)&lt;&gt;"",VLOOKUP($A171,'03_Extras'!$A$18:$I$27,'03_Extras'!$H$16,FALSE),"")</f>
        <v/>
      </c>
      <c r="L171" s="515" t="str">
        <f>IF(VLOOKUP($A171,'03_Extras'!$A$18:$I$27,'03_Extras'!$I$16,FALSE)&lt;&gt;"",VLOOKUP($A171,'03_Extras'!$A$18:$I$27,'03_Extras'!$I$16,FALSE),"")</f>
        <v/>
      </c>
      <c r="M171" s="614" t="str">
        <f t="shared" si="1"/>
        <v/>
      </c>
      <c r="N171" s="593"/>
      <c r="O171" s="594"/>
      <c r="P171" s="594"/>
      <c r="Q171" s="594"/>
      <c r="R171" s="595"/>
      <c r="S171" s="151"/>
      <c r="T171" s="1271" t="str">
        <f>IF('07_P1_Lectura'!$C172="SÍ",'07_P1_Lectura'!$D172,"")</f>
        <v/>
      </c>
      <c r="U171" s="1269"/>
      <c r="V171" s="1269"/>
      <c r="W171" s="1269"/>
      <c r="X171" s="1269"/>
      <c r="Y171" s="1270"/>
      <c r="Z171" s="364" t="str">
        <f t="shared" si="2"/>
        <v/>
      </c>
      <c r="AA171" s="593"/>
      <c r="AB171" s="594"/>
      <c r="AC171" s="594"/>
      <c r="AD171" s="594"/>
      <c r="AE171" s="595"/>
      <c r="AF171" s="151"/>
      <c r="AG171" s="1271" t="str">
        <f>IF('07_P1_Lectura'!$C172="SÍ",'07_P1_Lectura'!$D172,"")</f>
        <v/>
      </c>
      <c r="AH171" s="591"/>
      <c r="AI171" s="591"/>
      <c r="AJ171" s="591"/>
      <c r="AK171" s="591"/>
      <c r="AL171" s="592"/>
      <c r="AN171" s="1442"/>
      <c r="AO171" s="1442"/>
      <c r="AP171" s="1442"/>
      <c r="AQ171" s="1442"/>
      <c r="AR171" s="1442"/>
      <c r="AS171" s="1442"/>
      <c r="AT171" s="1442"/>
      <c r="AU171" s="1442"/>
      <c r="AV171" s="1442"/>
      <c r="AW171" s="1442"/>
      <c r="AX171" s="1442"/>
      <c r="AY171" s="1442"/>
      <c r="AZ171" s="1442"/>
    </row>
    <row r="172" spans="1:52" s="34" customFormat="1" ht="20.100000000000001" customHeight="1" x14ac:dyDescent="0.2">
      <c r="A172" s="1404" t="str">
        <f>CONCATENATE('01_Carga'!$M$5,"_",$H172)</f>
        <v>FI__155</v>
      </c>
      <c r="B172" s="1405"/>
      <c r="C172" s="1460" t="str">
        <f>IF('06_PresenLista'!L172&lt;&gt;"",'06_PresenLista'!L172,"")</f>
        <v/>
      </c>
      <c r="D172" s="1461" t="str">
        <f>'06_PresenLista'!Q172</f>
        <v/>
      </c>
      <c r="E172" s="1405"/>
      <c r="F172" s="1726" t="str">
        <f>IF('07_P1_Lectura'!F173&lt;&gt;"",'07_P1_Lectura'!F173,"")</f>
        <v/>
      </c>
      <c r="G172" s="1405">
        <f t="shared" si="0"/>
        <v>0</v>
      </c>
      <c r="H172" s="1202">
        <v>155</v>
      </c>
      <c r="I172" s="134" t="str">
        <f>IF(VLOOKUP($A172,'03_Extras'!$A$18:$I$27,'03_Extras'!$F$16,FALSE)&lt;&gt;"",VLOOKUP($A172,'03_Extras'!$A$18:$I$27,'03_Extras'!$F$16,FALSE),"")</f>
        <v/>
      </c>
      <c r="J172" s="513" t="str">
        <f>IF(VLOOKUP($A172,'03_Extras'!$A$18:$I$27,'03_Extras'!$G$16,FALSE)&lt;&gt;"",VLOOKUP($A172,'03_Extras'!$A$18:$I$27,'03_Extras'!$G$16,FALSE),"")</f>
        <v/>
      </c>
      <c r="K172" s="514" t="str">
        <f>IF(VLOOKUP($A172,'03_Extras'!$A$18:$I$27,'03_Extras'!$H$16,FALSE)&lt;&gt;"",VLOOKUP($A172,'03_Extras'!$A$18:$I$27,'03_Extras'!$H$16,FALSE),"")</f>
        <v/>
      </c>
      <c r="L172" s="515" t="str">
        <f>IF(VLOOKUP($A172,'03_Extras'!$A$18:$I$27,'03_Extras'!$I$16,FALSE)&lt;&gt;"",VLOOKUP($A172,'03_Extras'!$A$18:$I$27,'03_Extras'!$I$16,FALSE),"")</f>
        <v/>
      </c>
      <c r="M172" s="614" t="str">
        <f t="shared" si="1"/>
        <v/>
      </c>
      <c r="N172" s="593"/>
      <c r="O172" s="594"/>
      <c r="P172" s="594"/>
      <c r="Q172" s="594"/>
      <c r="R172" s="595"/>
      <c r="S172" s="151"/>
      <c r="T172" s="1271" t="str">
        <f>IF('07_P1_Lectura'!$C173="SÍ",'07_P1_Lectura'!$D173,"")</f>
        <v/>
      </c>
      <c r="U172" s="1269"/>
      <c r="V172" s="1269"/>
      <c r="W172" s="1269"/>
      <c r="X172" s="1269"/>
      <c r="Y172" s="1270"/>
      <c r="Z172" s="364" t="str">
        <f t="shared" si="2"/>
        <v/>
      </c>
      <c r="AA172" s="593"/>
      <c r="AB172" s="594"/>
      <c r="AC172" s="594"/>
      <c r="AD172" s="594"/>
      <c r="AE172" s="595"/>
      <c r="AF172" s="151"/>
      <c r="AG172" s="1271" t="str">
        <f>IF('07_P1_Lectura'!$C173="SÍ",'07_P1_Lectura'!$D173,"")</f>
        <v/>
      </c>
      <c r="AH172" s="591"/>
      <c r="AI172" s="591"/>
      <c r="AJ172" s="591"/>
      <c r="AK172" s="591"/>
      <c r="AL172" s="592"/>
      <c r="AN172" s="1442"/>
      <c r="AO172" s="1442"/>
      <c r="AP172" s="1442"/>
      <c r="AQ172" s="1442"/>
      <c r="AR172" s="1442"/>
      <c r="AS172" s="1442"/>
      <c r="AT172" s="1442"/>
      <c r="AU172" s="1442"/>
      <c r="AV172" s="1442"/>
      <c r="AW172" s="1442"/>
      <c r="AX172" s="1442"/>
      <c r="AY172" s="1442"/>
      <c r="AZ172" s="1442"/>
    </row>
    <row r="173" spans="1:52" s="34" customFormat="1" ht="20.100000000000001" customHeight="1" x14ac:dyDescent="0.2">
      <c r="A173" s="1404" t="str">
        <f>CONCATENATE('01_Carga'!$M$5,"_",$H173)</f>
        <v>FI__156</v>
      </c>
      <c r="B173" s="1405"/>
      <c r="C173" s="1460" t="str">
        <f>IF('06_PresenLista'!L173&lt;&gt;"",'06_PresenLista'!L173,"")</f>
        <v/>
      </c>
      <c r="D173" s="1461" t="str">
        <f>'06_PresenLista'!Q173</f>
        <v/>
      </c>
      <c r="E173" s="1405"/>
      <c r="F173" s="1726" t="str">
        <f>IF('07_P1_Lectura'!F174&lt;&gt;"",'07_P1_Lectura'!F174,"")</f>
        <v/>
      </c>
      <c r="G173" s="1405">
        <f t="shared" si="0"/>
        <v>0</v>
      </c>
      <c r="H173" s="1202">
        <v>156</v>
      </c>
      <c r="I173" s="134" t="str">
        <f>IF(VLOOKUP($A173,'03_Extras'!$A$18:$I$27,'03_Extras'!$F$16,FALSE)&lt;&gt;"",VLOOKUP($A173,'03_Extras'!$A$18:$I$27,'03_Extras'!$F$16,FALSE),"")</f>
        <v/>
      </c>
      <c r="J173" s="513" t="str">
        <f>IF(VLOOKUP($A173,'03_Extras'!$A$18:$I$27,'03_Extras'!$G$16,FALSE)&lt;&gt;"",VLOOKUP($A173,'03_Extras'!$A$18:$I$27,'03_Extras'!$G$16,FALSE),"")</f>
        <v/>
      </c>
      <c r="K173" s="514" t="str">
        <f>IF(VLOOKUP($A173,'03_Extras'!$A$18:$I$27,'03_Extras'!$H$16,FALSE)&lt;&gt;"",VLOOKUP($A173,'03_Extras'!$A$18:$I$27,'03_Extras'!$H$16,FALSE),"")</f>
        <v/>
      </c>
      <c r="L173" s="515" t="str">
        <f>IF(VLOOKUP($A173,'03_Extras'!$A$18:$I$27,'03_Extras'!$I$16,FALSE)&lt;&gt;"",VLOOKUP($A173,'03_Extras'!$A$18:$I$27,'03_Extras'!$I$16,FALSE),"")</f>
        <v/>
      </c>
      <c r="M173" s="614" t="str">
        <f t="shared" si="1"/>
        <v/>
      </c>
      <c r="N173" s="593"/>
      <c r="O173" s="594"/>
      <c r="P173" s="594"/>
      <c r="Q173" s="594"/>
      <c r="R173" s="595"/>
      <c r="S173" s="151"/>
      <c r="T173" s="1271" t="str">
        <f>IF('07_P1_Lectura'!$C174="SÍ",'07_P1_Lectura'!$D174,"")</f>
        <v/>
      </c>
      <c r="U173" s="1269"/>
      <c r="V173" s="1269"/>
      <c r="W173" s="1269"/>
      <c r="X173" s="1269"/>
      <c r="Y173" s="1270"/>
      <c r="Z173" s="364" t="str">
        <f t="shared" si="2"/>
        <v/>
      </c>
      <c r="AA173" s="593"/>
      <c r="AB173" s="594"/>
      <c r="AC173" s="594"/>
      <c r="AD173" s="594"/>
      <c r="AE173" s="595"/>
      <c r="AF173" s="151"/>
      <c r="AG173" s="1271" t="str">
        <f>IF('07_P1_Lectura'!$C174="SÍ",'07_P1_Lectura'!$D174,"")</f>
        <v/>
      </c>
      <c r="AH173" s="591"/>
      <c r="AI173" s="591"/>
      <c r="AJ173" s="591"/>
      <c r="AK173" s="591"/>
      <c r="AL173" s="592"/>
      <c r="AN173" s="1442"/>
      <c r="AO173" s="1442"/>
      <c r="AP173" s="1442"/>
      <c r="AQ173" s="1442"/>
      <c r="AR173" s="1442"/>
      <c r="AS173" s="1442"/>
      <c r="AT173" s="1442"/>
      <c r="AU173" s="1442"/>
      <c r="AV173" s="1442"/>
      <c r="AW173" s="1442"/>
      <c r="AX173" s="1442"/>
      <c r="AY173" s="1442"/>
      <c r="AZ173" s="1442"/>
    </row>
    <row r="174" spans="1:52" s="34" customFormat="1" ht="20.100000000000001" customHeight="1" x14ac:dyDescent="0.2">
      <c r="A174" s="1404" t="str">
        <f>CONCATENATE('01_Carga'!$M$5,"_",$H174)</f>
        <v>FI__157</v>
      </c>
      <c r="B174" s="1405"/>
      <c r="C174" s="1460" t="str">
        <f>IF('06_PresenLista'!L174&lt;&gt;"",'06_PresenLista'!L174,"")</f>
        <v/>
      </c>
      <c r="D174" s="1461" t="str">
        <f>'06_PresenLista'!Q174</f>
        <v/>
      </c>
      <c r="E174" s="1405"/>
      <c r="F174" s="1726" t="str">
        <f>IF('07_P1_Lectura'!F175&lt;&gt;"",'07_P1_Lectura'!F175,"")</f>
        <v/>
      </c>
      <c r="G174" s="1405">
        <f t="shared" si="0"/>
        <v>0</v>
      </c>
      <c r="H174" s="1202">
        <v>157</v>
      </c>
      <c r="I174" s="134" t="str">
        <f>IF(VLOOKUP($A174,'03_Extras'!$A$18:$I$27,'03_Extras'!$F$16,FALSE)&lt;&gt;"",VLOOKUP($A174,'03_Extras'!$A$18:$I$27,'03_Extras'!$F$16,FALSE),"")</f>
        <v/>
      </c>
      <c r="J174" s="513" t="str">
        <f>IF(VLOOKUP($A174,'03_Extras'!$A$18:$I$27,'03_Extras'!$G$16,FALSE)&lt;&gt;"",VLOOKUP($A174,'03_Extras'!$A$18:$I$27,'03_Extras'!$G$16,FALSE),"")</f>
        <v/>
      </c>
      <c r="K174" s="514" t="str">
        <f>IF(VLOOKUP($A174,'03_Extras'!$A$18:$I$27,'03_Extras'!$H$16,FALSE)&lt;&gt;"",VLOOKUP($A174,'03_Extras'!$A$18:$I$27,'03_Extras'!$H$16,FALSE),"")</f>
        <v/>
      </c>
      <c r="L174" s="515" t="str">
        <f>IF(VLOOKUP($A174,'03_Extras'!$A$18:$I$27,'03_Extras'!$I$16,FALSE)&lt;&gt;"",VLOOKUP($A174,'03_Extras'!$A$18:$I$27,'03_Extras'!$I$16,FALSE),"")</f>
        <v/>
      </c>
      <c r="M174" s="614" t="str">
        <f t="shared" si="1"/>
        <v/>
      </c>
      <c r="N174" s="593"/>
      <c r="O174" s="594"/>
      <c r="P174" s="594"/>
      <c r="Q174" s="594"/>
      <c r="R174" s="595"/>
      <c r="S174" s="151"/>
      <c r="T174" s="1271" t="str">
        <f>IF('07_P1_Lectura'!$C175="SÍ",'07_P1_Lectura'!$D175,"")</f>
        <v/>
      </c>
      <c r="U174" s="1269"/>
      <c r="V174" s="1269"/>
      <c r="W174" s="1269"/>
      <c r="X174" s="1269"/>
      <c r="Y174" s="1270"/>
      <c r="Z174" s="364" t="str">
        <f t="shared" si="2"/>
        <v/>
      </c>
      <c r="AA174" s="593"/>
      <c r="AB174" s="594"/>
      <c r="AC174" s="594"/>
      <c r="AD174" s="594"/>
      <c r="AE174" s="595"/>
      <c r="AF174" s="151"/>
      <c r="AG174" s="1271" t="str">
        <f>IF('07_P1_Lectura'!$C175="SÍ",'07_P1_Lectura'!$D175,"")</f>
        <v/>
      </c>
      <c r="AH174" s="591"/>
      <c r="AI174" s="591"/>
      <c r="AJ174" s="591"/>
      <c r="AK174" s="591"/>
      <c r="AL174" s="592"/>
      <c r="AN174" s="1442"/>
      <c r="AO174" s="1442"/>
      <c r="AP174" s="1442"/>
      <c r="AQ174" s="1442"/>
      <c r="AR174" s="1442"/>
      <c r="AS174" s="1442"/>
      <c r="AT174" s="1442"/>
      <c r="AU174" s="1442"/>
      <c r="AV174" s="1442"/>
      <c r="AW174" s="1442"/>
      <c r="AX174" s="1442"/>
      <c r="AY174" s="1442"/>
      <c r="AZ174" s="1442"/>
    </row>
    <row r="175" spans="1:52" s="34" customFormat="1" ht="20.100000000000001" customHeight="1" x14ac:dyDescent="0.2">
      <c r="A175" s="1404" t="str">
        <f>CONCATENATE('01_Carga'!$M$5,"_",$H175)</f>
        <v>FI__158</v>
      </c>
      <c r="B175" s="1405"/>
      <c r="C175" s="1460" t="str">
        <f>IF('06_PresenLista'!L175&lt;&gt;"",'06_PresenLista'!L175,"")</f>
        <v/>
      </c>
      <c r="D175" s="1461" t="str">
        <f>'06_PresenLista'!Q175</f>
        <v/>
      </c>
      <c r="E175" s="1405"/>
      <c r="F175" s="1726" t="str">
        <f>IF('07_P1_Lectura'!F176&lt;&gt;"",'07_P1_Lectura'!F176,"")</f>
        <v/>
      </c>
      <c r="G175" s="1405">
        <f t="shared" si="0"/>
        <v>0</v>
      </c>
      <c r="H175" s="1202">
        <v>158</v>
      </c>
      <c r="I175" s="134" t="str">
        <f>IF(VLOOKUP($A175,'03_Extras'!$A$18:$I$27,'03_Extras'!$F$16,FALSE)&lt;&gt;"",VLOOKUP($A175,'03_Extras'!$A$18:$I$27,'03_Extras'!$F$16,FALSE),"")</f>
        <v/>
      </c>
      <c r="J175" s="513" t="str">
        <f>IF(VLOOKUP($A175,'03_Extras'!$A$18:$I$27,'03_Extras'!$G$16,FALSE)&lt;&gt;"",VLOOKUP($A175,'03_Extras'!$A$18:$I$27,'03_Extras'!$G$16,FALSE),"")</f>
        <v/>
      </c>
      <c r="K175" s="514" t="str">
        <f>IF(VLOOKUP($A175,'03_Extras'!$A$18:$I$27,'03_Extras'!$H$16,FALSE)&lt;&gt;"",VLOOKUP($A175,'03_Extras'!$A$18:$I$27,'03_Extras'!$H$16,FALSE),"")</f>
        <v/>
      </c>
      <c r="L175" s="515" t="str">
        <f>IF(VLOOKUP($A175,'03_Extras'!$A$18:$I$27,'03_Extras'!$I$16,FALSE)&lt;&gt;"",VLOOKUP($A175,'03_Extras'!$A$18:$I$27,'03_Extras'!$I$16,FALSE),"")</f>
        <v/>
      </c>
      <c r="M175" s="614" t="str">
        <f t="shared" si="1"/>
        <v/>
      </c>
      <c r="N175" s="593"/>
      <c r="O175" s="594"/>
      <c r="P175" s="594"/>
      <c r="Q175" s="594"/>
      <c r="R175" s="595"/>
      <c r="S175" s="151"/>
      <c r="T175" s="1271" t="str">
        <f>IF('07_P1_Lectura'!$C176="SÍ",'07_P1_Lectura'!$D176,"")</f>
        <v/>
      </c>
      <c r="U175" s="1269"/>
      <c r="V175" s="1269"/>
      <c r="W175" s="1269"/>
      <c r="X175" s="1269"/>
      <c r="Y175" s="1270"/>
      <c r="Z175" s="364" t="str">
        <f t="shared" si="2"/>
        <v/>
      </c>
      <c r="AA175" s="593"/>
      <c r="AB175" s="594"/>
      <c r="AC175" s="594"/>
      <c r="AD175" s="594"/>
      <c r="AE175" s="595"/>
      <c r="AF175" s="151"/>
      <c r="AG175" s="1271" t="str">
        <f>IF('07_P1_Lectura'!$C176="SÍ",'07_P1_Lectura'!$D176,"")</f>
        <v/>
      </c>
      <c r="AH175" s="591"/>
      <c r="AI175" s="591"/>
      <c r="AJ175" s="591"/>
      <c r="AK175" s="591"/>
      <c r="AL175" s="592"/>
      <c r="AN175" s="1442"/>
      <c r="AO175" s="1442"/>
      <c r="AP175" s="1442"/>
      <c r="AQ175" s="1442"/>
      <c r="AR175" s="1442"/>
      <c r="AS175" s="1442"/>
      <c r="AT175" s="1442"/>
      <c r="AU175" s="1442"/>
      <c r="AV175" s="1442"/>
      <c r="AW175" s="1442"/>
      <c r="AX175" s="1442"/>
      <c r="AY175" s="1442"/>
      <c r="AZ175" s="1442"/>
    </row>
    <row r="176" spans="1:52" s="34" customFormat="1" ht="20.100000000000001" customHeight="1" x14ac:dyDescent="0.2">
      <c r="A176" s="1404" t="str">
        <f>CONCATENATE('01_Carga'!$M$5,"_",$H176)</f>
        <v>FI__159</v>
      </c>
      <c r="B176" s="1405"/>
      <c r="C176" s="1460" t="str">
        <f>IF('06_PresenLista'!L176&lt;&gt;"",'06_PresenLista'!L176,"")</f>
        <v/>
      </c>
      <c r="D176" s="1461" t="str">
        <f>'06_PresenLista'!Q176</f>
        <v/>
      </c>
      <c r="E176" s="1405"/>
      <c r="F176" s="1726" t="str">
        <f>IF('07_P1_Lectura'!F177&lt;&gt;"",'07_P1_Lectura'!F177,"")</f>
        <v/>
      </c>
      <c r="G176" s="1405">
        <f t="shared" si="0"/>
        <v>0</v>
      </c>
      <c r="H176" s="1202">
        <v>159</v>
      </c>
      <c r="I176" s="134" t="str">
        <f>IF(VLOOKUP($A176,'03_Extras'!$A$18:$I$27,'03_Extras'!$F$16,FALSE)&lt;&gt;"",VLOOKUP($A176,'03_Extras'!$A$18:$I$27,'03_Extras'!$F$16,FALSE),"")</f>
        <v/>
      </c>
      <c r="J176" s="513" t="str">
        <f>IF(VLOOKUP($A176,'03_Extras'!$A$18:$I$27,'03_Extras'!$G$16,FALSE)&lt;&gt;"",VLOOKUP($A176,'03_Extras'!$A$18:$I$27,'03_Extras'!$G$16,FALSE),"")</f>
        <v/>
      </c>
      <c r="K176" s="514" t="str">
        <f>IF(VLOOKUP($A176,'03_Extras'!$A$18:$I$27,'03_Extras'!$H$16,FALSE)&lt;&gt;"",VLOOKUP($A176,'03_Extras'!$A$18:$I$27,'03_Extras'!$H$16,FALSE),"")</f>
        <v/>
      </c>
      <c r="L176" s="515" t="str">
        <f>IF(VLOOKUP($A176,'03_Extras'!$A$18:$I$27,'03_Extras'!$I$16,FALSE)&lt;&gt;"",VLOOKUP($A176,'03_Extras'!$A$18:$I$27,'03_Extras'!$I$16,FALSE),"")</f>
        <v/>
      </c>
      <c r="M176" s="614" t="str">
        <f t="shared" si="1"/>
        <v/>
      </c>
      <c r="N176" s="593"/>
      <c r="O176" s="594"/>
      <c r="P176" s="594"/>
      <c r="Q176" s="594"/>
      <c r="R176" s="595"/>
      <c r="S176" s="151"/>
      <c r="T176" s="1271" t="str">
        <f>IF('07_P1_Lectura'!$C177="SÍ",'07_P1_Lectura'!$D177,"")</f>
        <v/>
      </c>
      <c r="U176" s="1269"/>
      <c r="V176" s="1269"/>
      <c r="W176" s="1269"/>
      <c r="X176" s="1269"/>
      <c r="Y176" s="1270"/>
      <c r="Z176" s="364" t="str">
        <f t="shared" si="2"/>
        <v/>
      </c>
      <c r="AA176" s="593"/>
      <c r="AB176" s="594"/>
      <c r="AC176" s="594"/>
      <c r="AD176" s="594"/>
      <c r="AE176" s="595"/>
      <c r="AF176" s="151"/>
      <c r="AG176" s="1271" t="str">
        <f>IF('07_P1_Lectura'!$C177="SÍ",'07_P1_Lectura'!$D177,"")</f>
        <v/>
      </c>
      <c r="AH176" s="591"/>
      <c r="AI176" s="591"/>
      <c r="AJ176" s="591"/>
      <c r="AK176" s="591"/>
      <c r="AL176" s="592"/>
      <c r="AN176" s="1442"/>
      <c r="AO176" s="1442"/>
      <c r="AP176" s="1442"/>
      <c r="AQ176" s="1442"/>
      <c r="AR176" s="1442"/>
      <c r="AS176" s="1442"/>
      <c r="AT176" s="1442"/>
      <c r="AU176" s="1442"/>
      <c r="AV176" s="1442"/>
      <c r="AW176" s="1442"/>
      <c r="AX176" s="1442"/>
      <c r="AY176" s="1442"/>
      <c r="AZ176" s="1442"/>
    </row>
    <row r="177" spans="1:52" s="34" customFormat="1" ht="20.100000000000001" customHeight="1" x14ac:dyDescent="0.2">
      <c r="A177" s="1404" t="str">
        <f>CONCATENATE('01_Carga'!$M$5,"_",$H177)</f>
        <v>FI__160</v>
      </c>
      <c r="B177" s="1405"/>
      <c r="C177" s="1460" t="str">
        <f>IF('06_PresenLista'!L177&lt;&gt;"",'06_PresenLista'!L177,"")</f>
        <v/>
      </c>
      <c r="D177" s="1461" t="str">
        <f>'06_PresenLista'!Q177</f>
        <v/>
      </c>
      <c r="E177" s="1405"/>
      <c r="F177" s="1726" t="str">
        <f>IF('07_P1_Lectura'!F178&lt;&gt;"",'07_P1_Lectura'!F178,"")</f>
        <v/>
      </c>
      <c r="G177" s="1405">
        <f t="shared" si="0"/>
        <v>0</v>
      </c>
      <c r="H177" s="1202">
        <v>160</v>
      </c>
      <c r="I177" s="134" t="str">
        <f>IF(VLOOKUP($A177,'03_Extras'!$A$18:$I$27,'03_Extras'!$F$16,FALSE)&lt;&gt;"",VLOOKUP($A177,'03_Extras'!$A$18:$I$27,'03_Extras'!$F$16,FALSE),"")</f>
        <v/>
      </c>
      <c r="J177" s="513" t="str">
        <f>IF(VLOOKUP($A177,'03_Extras'!$A$18:$I$27,'03_Extras'!$G$16,FALSE)&lt;&gt;"",VLOOKUP($A177,'03_Extras'!$A$18:$I$27,'03_Extras'!$G$16,FALSE),"")</f>
        <v/>
      </c>
      <c r="K177" s="514" t="str">
        <f>IF(VLOOKUP($A177,'03_Extras'!$A$18:$I$27,'03_Extras'!$H$16,FALSE)&lt;&gt;"",VLOOKUP($A177,'03_Extras'!$A$18:$I$27,'03_Extras'!$H$16,FALSE),"")</f>
        <v/>
      </c>
      <c r="L177" s="515" t="str">
        <f>IF(VLOOKUP($A177,'03_Extras'!$A$18:$I$27,'03_Extras'!$I$16,FALSE)&lt;&gt;"",VLOOKUP($A177,'03_Extras'!$A$18:$I$27,'03_Extras'!$I$16,FALSE),"")</f>
        <v/>
      </c>
      <c r="M177" s="614" t="str">
        <f t="shared" si="1"/>
        <v/>
      </c>
      <c r="N177" s="593"/>
      <c r="O177" s="594"/>
      <c r="P177" s="594"/>
      <c r="Q177" s="594"/>
      <c r="R177" s="595"/>
      <c r="S177" s="151"/>
      <c r="T177" s="1271" t="str">
        <f>IF('07_P1_Lectura'!$C178="SÍ",'07_P1_Lectura'!$D178,"")</f>
        <v/>
      </c>
      <c r="U177" s="1269"/>
      <c r="V177" s="1269"/>
      <c r="W177" s="1269"/>
      <c r="X177" s="1269"/>
      <c r="Y177" s="1270"/>
      <c r="Z177" s="364" t="str">
        <f t="shared" si="2"/>
        <v/>
      </c>
      <c r="AA177" s="593"/>
      <c r="AB177" s="594"/>
      <c r="AC177" s="594"/>
      <c r="AD177" s="594"/>
      <c r="AE177" s="595"/>
      <c r="AF177" s="151"/>
      <c r="AG177" s="1271" t="str">
        <f>IF('07_P1_Lectura'!$C178="SÍ",'07_P1_Lectura'!$D178,"")</f>
        <v/>
      </c>
      <c r="AH177" s="591"/>
      <c r="AI177" s="591"/>
      <c r="AJ177" s="591"/>
      <c r="AK177" s="591"/>
      <c r="AL177" s="59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1404"/>
      <c r="B178" s="1404"/>
      <c r="C178" s="1505"/>
      <c r="D178" s="1506"/>
      <c r="E178" s="1404"/>
      <c r="F178" s="1507"/>
      <c r="G178" s="1404"/>
      <c r="H178" s="1202"/>
      <c r="I178" s="154"/>
      <c r="J178" s="155"/>
      <c r="K178" s="156"/>
      <c r="L178" s="156"/>
      <c r="M178" s="156"/>
      <c r="N178" s="158"/>
      <c r="O178" s="158"/>
      <c r="P178" s="158"/>
      <c r="Q178" s="158"/>
      <c r="R178" s="158"/>
      <c r="S178" s="151"/>
      <c r="T178" s="157"/>
      <c r="U178" s="158"/>
      <c r="V178" s="158"/>
      <c r="W178" s="158"/>
      <c r="X178" s="158"/>
      <c r="Y178" s="158"/>
      <c r="Z178" s="156"/>
      <c r="AA178" s="158"/>
      <c r="AB178" s="158"/>
      <c r="AC178" s="158"/>
      <c r="AD178" s="158"/>
      <c r="AE178" s="158"/>
      <c r="AF178" s="151"/>
      <c r="AG178" s="157"/>
      <c r="AH178" s="158"/>
      <c r="AI178" s="158"/>
      <c r="AJ178" s="158"/>
      <c r="AK178" s="158"/>
      <c r="AL178" s="158"/>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1404"/>
      <c r="B179" s="1404"/>
      <c r="C179" s="1505"/>
      <c r="D179" s="1506"/>
      <c r="E179" s="1404"/>
      <c r="F179" s="1507"/>
      <c r="G179" s="1404"/>
      <c r="H179" s="1202"/>
      <c r="I179" s="154"/>
      <c r="J179" s="155"/>
      <c r="K179" s="156"/>
      <c r="L179" s="156"/>
      <c r="M179" s="156"/>
      <c r="N179" s="158"/>
      <c r="O179" s="158"/>
      <c r="P179" s="158"/>
      <c r="Q179" s="158"/>
      <c r="R179" s="158"/>
      <c r="S179" s="151"/>
      <c r="T179" s="157"/>
      <c r="U179" s="158"/>
      <c r="V179" s="158"/>
      <c r="W179" s="158"/>
      <c r="X179" s="158"/>
      <c r="Y179" s="158"/>
      <c r="Z179" s="156"/>
      <c r="AA179" s="158"/>
      <c r="AB179" s="158"/>
      <c r="AC179" s="158"/>
      <c r="AD179" s="158"/>
      <c r="AE179" s="158"/>
      <c r="AF179" s="151"/>
      <c r="AG179" s="157"/>
      <c r="AH179" s="158"/>
      <c r="AI179" s="158"/>
      <c r="AJ179" s="158"/>
      <c r="AK179" s="158"/>
      <c r="AL179" s="158"/>
      <c r="AN179" s="1442"/>
      <c r="AO179" s="1442"/>
      <c r="AP179" s="1442"/>
      <c r="AQ179" s="1442"/>
      <c r="AR179" s="1442"/>
      <c r="AS179" s="1442"/>
      <c r="AT179" s="1442"/>
      <c r="AU179" s="1442"/>
      <c r="AV179" s="1442"/>
      <c r="AW179" s="1442"/>
      <c r="AX179" s="1442"/>
      <c r="AY179" s="1442"/>
      <c r="AZ179" s="1442"/>
    </row>
    <row r="180" spans="1:52" s="54" customFormat="1" ht="12.75" customHeight="1" x14ac:dyDescent="0.2">
      <c r="A180" s="1421"/>
      <c r="B180" s="1421"/>
      <c r="C180" s="1511"/>
      <c r="D180" s="1434"/>
      <c r="E180" s="1421"/>
      <c r="F180" s="1422"/>
      <c r="G180" s="1421"/>
      <c r="H180" s="1207"/>
      <c r="I180" s="555" t="str">
        <f>IF(SUBTOTAL(9,$G$168:$G$177)&gt;0,"Los aspirantes marcados con (*) han sido incorporados a este Tribunal con posterioridad a la elaboración de los listados.","")</f>
        <v/>
      </c>
      <c r="J180" s="164"/>
      <c r="K180" s="20"/>
      <c r="L180" s="169"/>
      <c r="M180" s="255"/>
      <c r="N180" s="172"/>
      <c r="O180" s="51"/>
      <c r="P180" s="51"/>
      <c r="Q180" s="51"/>
      <c r="R180" s="51"/>
      <c r="S180" s="51"/>
      <c r="T180" s="172"/>
      <c r="U180" s="51"/>
      <c r="V180" s="51"/>
      <c r="W180" s="51"/>
      <c r="X180" s="51"/>
      <c r="Y180" s="51"/>
      <c r="Z180" s="255"/>
      <c r="AA180" s="172"/>
      <c r="AB180" s="51"/>
      <c r="AC180" s="51"/>
      <c r="AD180" s="51"/>
      <c r="AE180" s="51"/>
      <c r="AF180" s="51"/>
      <c r="AG180" s="172"/>
      <c r="AH180" s="51"/>
      <c r="AI180" s="51"/>
      <c r="AJ180" s="51"/>
      <c r="AK180" s="51"/>
      <c r="AL180" s="51"/>
      <c r="AM180" s="53"/>
      <c r="AN180" s="1429"/>
      <c r="AO180" s="1390"/>
      <c r="AP180" s="1586"/>
      <c r="AQ180" s="1429"/>
      <c r="AR180" s="1429"/>
      <c r="AS180" s="1429"/>
      <c r="AT180" s="1429"/>
      <c r="AU180" s="1351"/>
      <c r="AV180" s="1351"/>
      <c r="AW180" s="1351"/>
      <c r="AX180" s="1351"/>
      <c r="AY180" s="1351"/>
      <c r="AZ180" s="1351"/>
    </row>
    <row r="181" spans="1:52" s="54" customFormat="1" ht="12.75" customHeight="1" x14ac:dyDescent="0.2">
      <c r="A181" s="1421"/>
      <c r="B181" s="1421"/>
      <c r="C181" s="1420"/>
      <c r="D181" s="1420"/>
      <c r="E181" s="1421"/>
      <c r="F181" s="1422"/>
      <c r="G181" s="1421"/>
      <c r="H181" s="1425"/>
      <c r="I181" s="1351"/>
      <c r="J181" s="1587"/>
      <c r="K181" s="1388"/>
      <c r="L181" s="1588"/>
      <c r="M181" s="1420"/>
      <c r="N181" s="1590"/>
      <c r="O181" s="1429"/>
      <c r="P181" s="1429"/>
      <c r="Q181" s="1429"/>
      <c r="R181" s="1429"/>
      <c r="S181" s="1429"/>
      <c r="T181" s="1590"/>
      <c r="U181" s="1429"/>
      <c r="V181" s="1429"/>
      <c r="W181" s="1429"/>
      <c r="X181" s="1429"/>
      <c r="Y181" s="1429"/>
      <c r="Z181" s="1420"/>
      <c r="AA181" s="1590"/>
      <c r="AB181" s="1429"/>
      <c r="AC181" s="1429"/>
      <c r="AD181" s="1429"/>
      <c r="AE181" s="1429"/>
      <c r="AF181" s="1429"/>
      <c r="AG181" s="1590"/>
      <c r="AH181" s="1429"/>
      <c r="AI181" s="1429"/>
      <c r="AJ181" s="1429"/>
      <c r="AK181" s="1429"/>
      <c r="AL181" s="1429"/>
      <c r="AM181" s="1390"/>
      <c r="AN181" s="1429"/>
      <c r="AO181" s="1390"/>
      <c r="AP181" s="1586"/>
      <c r="AQ181" s="1429"/>
      <c r="AR181" s="1429"/>
      <c r="AS181" s="1429"/>
      <c r="AT181" s="1429"/>
      <c r="AU181" s="1351"/>
      <c r="AV181" s="1351"/>
      <c r="AW181" s="1351"/>
      <c r="AX181" s="1351"/>
      <c r="AY181" s="1351"/>
      <c r="AZ181" s="1351"/>
    </row>
    <row r="182" spans="1:52" s="54" customFormat="1" ht="12.75" customHeight="1" x14ac:dyDescent="0.2">
      <c r="A182" s="1421"/>
      <c r="B182" s="1421"/>
      <c r="C182" s="1420"/>
      <c r="D182" s="1420"/>
      <c r="E182" s="1421"/>
      <c r="F182" s="1422"/>
      <c r="G182" s="1421"/>
      <c r="H182" s="1425"/>
      <c r="I182" s="1589"/>
      <c r="J182" s="1589"/>
      <c r="K182" s="1589"/>
      <c r="L182" s="1589"/>
      <c r="M182" s="1420"/>
      <c r="N182" s="1590"/>
      <c r="O182" s="1429"/>
      <c r="P182" s="1429"/>
      <c r="Q182" s="1429"/>
      <c r="R182" s="1429"/>
      <c r="S182" s="1429"/>
      <c r="T182" s="1590"/>
      <c r="U182" s="1429"/>
      <c r="V182" s="1429"/>
      <c r="W182" s="1429"/>
      <c r="X182" s="1429"/>
      <c r="Y182" s="1429"/>
      <c r="Z182" s="1420"/>
      <c r="AA182" s="1590"/>
      <c r="AB182" s="1429"/>
      <c r="AC182" s="1429"/>
      <c r="AD182" s="1429"/>
      <c r="AE182" s="1429"/>
      <c r="AF182" s="1429"/>
      <c r="AG182" s="1590"/>
      <c r="AH182" s="1429"/>
      <c r="AI182" s="1429"/>
      <c r="AJ182" s="1429"/>
      <c r="AK182" s="1429"/>
      <c r="AL182" s="1429"/>
      <c r="AM182" s="1390"/>
      <c r="AN182" s="1429"/>
      <c r="AO182" s="1390"/>
      <c r="AP182" s="1429"/>
      <c r="AQ182" s="1429"/>
      <c r="AR182" s="1429"/>
      <c r="AS182" s="1429"/>
      <c r="AT182" s="1429"/>
      <c r="AU182" s="1351"/>
      <c r="AV182" s="1351"/>
      <c r="AW182" s="1351"/>
      <c r="AX182" s="1351"/>
      <c r="AY182" s="1351"/>
      <c r="AZ182" s="1351"/>
    </row>
    <row r="183" spans="1:52" s="54" customFormat="1" ht="12.75" customHeight="1" x14ac:dyDescent="0.2">
      <c r="A183" s="1421"/>
      <c r="B183" s="1421"/>
      <c r="C183" s="1420"/>
      <c r="D183" s="1420"/>
      <c r="E183" s="1421"/>
      <c r="F183" s="1422"/>
      <c r="G183" s="1421"/>
      <c r="H183" s="1425"/>
      <c r="I183" s="1589"/>
      <c r="J183" s="1589"/>
      <c r="K183" s="1589"/>
      <c r="L183" s="1589"/>
      <c r="M183" s="1420"/>
      <c r="N183" s="1429"/>
      <c r="O183" s="1429"/>
      <c r="P183" s="1429"/>
      <c r="Q183" s="1429"/>
      <c r="R183" s="1429"/>
      <c r="S183" s="1429"/>
      <c r="T183" s="1429"/>
      <c r="U183" s="1429"/>
      <c r="V183" s="1429"/>
      <c r="W183" s="1429"/>
      <c r="X183" s="1429"/>
      <c r="Y183" s="1429"/>
      <c r="Z183" s="1420"/>
      <c r="AA183" s="1429"/>
      <c r="AB183" s="1429"/>
      <c r="AC183" s="1429"/>
      <c r="AD183" s="1429"/>
      <c r="AE183" s="1429"/>
      <c r="AF183" s="1429"/>
      <c r="AG183" s="1429"/>
      <c r="AH183" s="1429"/>
      <c r="AI183" s="1429"/>
      <c r="AJ183" s="1429"/>
      <c r="AK183" s="1429"/>
      <c r="AL183" s="1429"/>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421"/>
      <c r="B184" s="1421"/>
      <c r="C184" s="1420"/>
      <c r="D184" s="1420"/>
      <c r="E184" s="1421"/>
      <c r="F184" s="1422"/>
      <c r="G184" s="1421"/>
      <c r="H184" s="1425"/>
      <c r="I184" s="1589"/>
      <c r="J184" s="1589"/>
      <c r="K184" s="1589"/>
      <c r="L184" s="1589"/>
      <c r="M184" s="1420"/>
      <c r="N184" s="1429"/>
      <c r="O184" s="1429"/>
      <c r="P184" s="1429"/>
      <c r="Q184" s="1429"/>
      <c r="R184" s="1429"/>
      <c r="S184" s="1429"/>
      <c r="T184" s="1429"/>
      <c r="U184" s="1429"/>
      <c r="V184" s="1429"/>
      <c r="W184" s="1429"/>
      <c r="X184" s="1429"/>
      <c r="Y184" s="1429"/>
      <c r="Z184" s="1420"/>
      <c r="AA184" s="1429"/>
      <c r="AB184" s="1429"/>
      <c r="AC184" s="1429"/>
      <c r="AD184" s="1429"/>
      <c r="AE184" s="1429"/>
      <c r="AF184" s="1429"/>
      <c r="AG184" s="1429"/>
      <c r="AH184" s="1429"/>
      <c r="AI184" s="1429"/>
      <c r="AJ184" s="1429"/>
      <c r="AK184" s="1429"/>
      <c r="AL184" s="1429"/>
      <c r="AM184" s="1351"/>
      <c r="AN184" s="1351"/>
      <c r="AO184" s="1351"/>
      <c r="AP184" s="1351"/>
      <c r="AQ184" s="1351"/>
      <c r="AR184" s="1351"/>
      <c r="AS184" s="1351"/>
      <c r="AT184" s="1351"/>
      <c r="AU184" s="1351"/>
      <c r="AV184" s="1351"/>
      <c r="AW184" s="1351"/>
      <c r="AX184" s="1351"/>
      <c r="AY184" s="1351"/>
      <c r="AZ184" s="1351"/>
    </row>
    <row r="185" spans="1:52" s="54" customFormat="1" ht="12.75" customHeight="1" x14ac:dyDescent="0.2">
      <c r="A185" s="1421"/>
      <c r="B185" s="1421"/>
      <c r="C185" s="1420"/>
      <c r="D185" s="1420"/>
      <c r="E185" s="1421"/>
      <c r="F185" s="1422"/>
      <c r="G185" s="1421"/>
      <c r="H185" s="1425"/>
      <c r="I185" s="1589"/>
      <c r="J185" s="1589"/>
      <c r="K185" s="1589"/>
      <c r="L185" s="1589"/>
      <c r="M185" s="1420"/>
      <c r="N185" s="1351"/>
      <c r="O185" s="1351"/>
      <c r="P185" s="1351"/>
      <c r="Q185" s="1351"/>
      <c r="R185" s="1351"/>
      <c r="S185" s="1591"/>
      <c r="T185" s="1517"/>
      <c r="U185" s="1517"/>
      <c r="V185" s="1517"/>
      <c r="W185" s="1517"/>
      <c r="X185" s="1517"/>
      <c r="Y185" s="1517"/>
      <c r="Z185" s="1420"/>
      <c r="AA185" s="1351"/>
      <c r="AB185" s="1351"/>
      <c r="AC185" s="1351"/>
      <c r="AD185" s="1351"/>
      <c r="AE185" s="1351"/>
      <c r="AF185" s="1591"/>
      <c r="AG185" s="1517"/>
      <c r="AH185" s="1517"/>
      <c r="AI185" s="1517"/>
      <c r="AJ185" s="1517"/>
      <c r="AK185" s="1517"/>
      <c r="AL185" s="1517"/>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421"/>
      <c r="B186" s="1421"/>
      <c r="C186" s="1420"/>
      <c r="D186" s="1420"/>
      <c r="E186" s="1421"/>
      <c r="F186" s="1422"/>
      <c r="G186" s="1421"/>
      <c r="H186" s="1425"/>
      <c r="I186" s="1589"/>
      <c r="J186" s="1589"/>
      <c r="K186" s="1589"/>
      <c r="L186" s="1589"/>
      <c r="M186" s="1420"/>
      <c r="N186" s="1351"/>
      <c r="O186" s="1351"/>
      <c r="P186" s="1351"/>
      <c r="Q186" s="1351"/>
      <c r="R186" s="1351"/>
      <c r="S186" s="1592"/>
      <c r="T186" s="1483"/>
      <c r="U186" s="1483"/>
      <c r="V186" s="1483"/>
      <c r="W186" s="1483"/>
      <c r="X186" s="1483"/>
      <c r="Y186" s="1483"/>
      <c r="Z186" s="1420"/>
      <c r="AA186" s="1351"/>
      <c r="AB186" s="1351"/>
      <c r="AC186" s="1351"/>
      <c r="AD186" s="1351"/>
      <c r="AE186" s="1351"/>
      <c r="AF186" s="1592"/>
      <c r="AG186" s="1483"/>
      <c r="AH186" s="1483"/>
      <c r="AI186" s="1483"/>
      <c r="AJ186" s="1483"/>
      <c r="AK186" s="1483"/>
      <c r="AL186" s="1483"/>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421"/>
      <c r="B187" s="1421"/>
      <c r="C187" s="1511"/>
      <c r="D187" s="1420"/>
      <c r="E187" s="1421"/>
      <c r="F187" s="1422"/>
      <c r="G187" s="1421"/>
      <c r="H187" s="1425"/>
      <c r="I187" s="1589"/>
      <c r="J187" s="1589"/>
      <c r="K187" s="1589"/>
      <c r="L187" s="1589"/>
      <c r="M187" s="1388"/>
      <c r="N187" s="1483"/>
      <c r="O187" s="1483"/>
      <c r="P187" s="1483"/>
      <c r="Q187" s="1483"/>
      <c r="R187" s="1483"/>
      <c r="S187" s="1593"/>
      <c r="T187" s="1483"/>
      <c r="U187" s="1483"/>
      <c r="V187" s="1483"/>
      <c r="W187" s="1483"/>
      <c r="X187" s="1483"/>
      <c r="Y187" s="1483"/>
      <c r="Z187" s="1388"/>
      <c r="AA187" s="1483"/>
      <c r="AB187" s="1483"/>
      <c r="AC187" s="1483"/>
      <c r="AD187" s="1483"/>
      <c r="AE187" s="1483"/>
      <c r="AF187" s="1593"/>
      <c r="AG187" s="1483"/>
      <c r="AH187" s="1483"/>
      <c r="AI187" s="1483"/>
      <c r="AJ187" s="1483"/>
      <c r="AK187" s="1483"/>
      <c r="AL187" s="1483"/>
      <c r="AM187" s="1351"/>
      <c r="AN187" s="1351"/>
      <c r="AO187" s="1351"/>
      <c r="AP187" s="1351"/>
      <c r="AQ187" s="1351"/>
      <c r="AR187" s="1351"/>
      <c r="AS187" s="1351"/>
      <c r="AT187" s="1351"/>
      <c r="AU187" s="1351"/>
      <c r="AV187" s="1351"/>
      <c r="AW187" s="1351"/>
      <c r="AX187" s="1351"/>
      <c r="AY187" s="1351"/>
      <c r="AZ187" s="1351"/>
    </row>
    <row r="188" spans="1:52" s="54" customFormat="1" ht="12.75" customHeight="1" x14ac:dyDescent="0.2">
      <c r="A188" s="1421"/>
      <c r="B188" s="1421"/>
      <c r="C188" s="1388"/>
      <c r="D188" s="1512"/>
      <c r="E188" s="1421"/>
      <c r="F188" s="1422"/>
      <c r="G188" s="1421"/>
      <c r="H188" s="1425"/>
      <c r="I188" s="1388"/>
      <c r="J188" s="1389"/>
      <c r="K188" s="1388"/>
      <c r="L188" s="1388"/>
      <c r="M188" s="1388"/>
      <c r="N188" s="1429"/>
      <c r="O188" s="1429"/>
      <c r="P188" s="1429"/>
      <c r="Q188" s="1429"/>
      <c r="R188" s="1429"/>
      <c r="S188" s="1429"/>
      <c r="T188" s="1429"/>
      <c r="U188" s="1429"/>
      <c r="V188" s="1429"/>
      <c r="W188" s="1429"/>
      <c r="X188" s="1429"/>
      <c r="Y188" s="1429"/>
      <c r="Z188" s="1388"/>
      <c r="AA188" s="1429"/>
      <c r="AB188" s="1429"/>
      <c r="AC188" s="1429"/>
      <c r="AD188" s="1429"/>
      <c r="AE188" s="1429"/>
      <c r="AF188" s="1429"/>
      <c r="AG188" s="1429"/>
      <c r="AH188" s="1429"/>
      <c r="AI188" s="1429"/>
      <c r="AJ188" s="1429"/>
      <c r="AK188" s="1429"/>
      <c r="AL188" s="1429"/>
      <c r="AM188" s="1351"/>
      <c r="AN188" s="1351"/>
      <c r="AO188" s="1351"/>
      <c r="AP188" s="1351"/>
      <c r="AQ188" s="1351"/>
      <c r="AR188" s="1351"/>
      <c r="AS188" s="1351"/>
      <c r="AT188" s="1351"/>
      <c r="AU188" s="1351"/>
      <c r="AV188" s="1351"/>
      <c r="AW188" s="1351"/>
      <c r="AX188" s="1351"/>
      <c r="AY188" s="1351"/>
      <c r="AZ188" s="1351"/>
    </row>
    <row r="189" spans="1:52" s="54" customFormat="1" x14ac:dyDescent="0.2">
      <c r="A189" s="1421"/>
      <c r="B189" s="1421"/>
      <c r="C189" s="1388"/>
      <c r="D189" s="1434"/>
      <c r="E189" s="1421"/>
      <c r="F189" s="1422"/>
      <c r="G189" s="1421"/>
      <c r="H189" s="1425"/>
      <c r="I189" s="1351"/>
      <c r="J189" s="1387"/>
      <c r="K189" s="1388"/>
      <c r="L189" s="1388"/>
      <c r="M189" s="1388"/>
      <c r="N189" s="1429"/>
      <c r="O189" s="1587"/>
      <c r="P189" s="1587"/>
      <c r="Q189" s="1587"/>
      <c r="R189" s="1587"/>
      <c r="S189" s="1587"/>
      <c r="T189" s="1429"/>
      <c r="U189" s="1429"/>
      <c r="V189" s="1587"/>
      <c r="W189" s="1587"/>
      <c r="X189" s="1587"/>
      <c r="Y189" s="1587"/>
      <c r="Z189" s="1388"/>
      <c r="AA189" s="1429"/>
      <c r="AB189" s="1587"/>
      <c r="AC189" s="1587"/>
      <c r="AD189" s="1587"/>
      <c r="AE189" s="1587"/>
      <c r="AF189" s="1587"/>
      <c r="AG189" s="1429"/>
      <c r="AH189" s="1429"/>
      <c r="AI189" s="1587"/>
      <c r="AJ189" s="1587"/>
      <c r="AK189" s="1587"/>
      <c r="AL189" s="1587"/>
      <c r="AM189" s="1351"/>
      <c r="AN189" s="1351"/>
      <c r="AO189" s="1351"/>
      <c r="AP189" s="1351"/>
      <c r="AQ189" s="1351"/>
      <c r="AR189" s="1351"/>
      <c r="AS189" s="1351"/>
      <c r="AT189" s="1351"/>
      <c r="AU189" s="1351"/>
      <c r="AV189" s="1351"/>
      <c r="AW189" s="1351"/>
      <c r="AX189" s="1351"/>
      <c r="AY189" s="1351"/>
      <c r="AZ189" s="1351"/>
    </row>
    <row r="190" spans="1:52" s="54" customFormat="1" x14ac:dyDescent="0.2">
      <c r="A190" s="1421"/>
      <c r="B190" s="1421"/>
      <c r="C190" s="1388"/>
      <c r="D190" s="1388"/>
      <c r="E190" s="1421"/>
      <c r="F190" s="1422"/>
      <c r="G190" s="1421"/>
      <c r="H190" s="1425"/>
      <c r="I190" s="1351"/>
      <c r="J190" s="1387"/>
      <c r="K190" s="1388"/>
      <c r="L190" s="1388"/>
      <c r="M190" s="1388"/>
      <c r="N190" s="1429"/>
      <c r="O190" s="1429"/>
      <c r="P190" s="1429"/>
      <c r="Q190" s="1429"/>
      <c r="R190" s="1429"/>
      <c r="S190" s="1429"/>
      <c r="T190" s="1429"/>
      <c r="U190" s="1429"/>
      <c r="V190" s="1429"/>
      <c r="W190" s="1429"/>
      <c r="X190" s="1429"/>
      <c r="Y190" s="1429"/>
      <c r="Z190" s="1388"/>
      <c r="AA190" s="1429"/>
      <c r="AB190" s="1429"/>
      <c r="AC190" s="1429"/>
      <c r="AD190" s="1429"/>
      <c r="AE190" s="1429"/>
      <c r="AF190" s="1429"/>
      <c r="AG190" s="1429"/>
      <c r="AH190" s="1429"/>
      <c r="AI190" s="1429"/>
      <c r="AJ190" s="1429"/>
      <c r="AK190" s="1429"/>
      <c r="AL190" s="1429"/>
      <c r="AM190" s="1351"/>
      <c r="AN190" s="1351"/>
      <c r="AO190" s="1351"/>
      <c r="AP190" s="1351"/>
      <c r="AQ190" s="1351"/>
      <c r="AR190" s="1351"/>
      <c r="AS190" s="1351"/>
      <c r="AT190" s="1351"/>
      <c r="AU190" s="1351"/>
      <c r="AV190" s="1351"/>
      <c r="AW190" s="1351"/>
      <c r="AX190" s="1351"/>
      <c r="AY190" s="1351"/>
      <c r="AZ190" s="1351"/>
    </row>
    <row r="191" spans="1:52" s="54" customFormat="1" x14ac:dyDescent="0.2">
      <c r="A191" s="1421"/>
      <c r="B191" s="1421"/>
      <c r="C191" s="1388"/>
      <c r="D191" s="1388"/>
      <c r="E191" s="1421"/>
      <c r="F191" s="1422"/>
      <c r="G191" s="1421"/>
      <c r="H191" s="1425"/>
      <c r="I191" s="1388"/>
      <c r="J191" s="1387"/>
      <c r="K191" s="1388"/>
      <c r="L191" s="1388"/>
      <c r="M191" s="1388"/>
      <c r="N191" s="1429"/>
      <c r="O191" s="1429"/>
      <c r="P191" s="1429"/>
      <c r="Q191" s="1429"/>
      <c r="R191" s="1429"/>
      <c r="S191" s="1429"/>
      <c r="T191" s="1429"/>
      <c r="U191" s="1429"/>
      <c r="V191" s="1429"/>
      <c r="W191" s="1429"/>
      <c r="X191" s="1429"/>
      <c r="Y191" s="1429"/>
      <c r="Z191" s="1388"/>
      <c r="AA191" s="1429"/>
      <c r="AB191" s="1429"/>
      <c r="AC191" s="1429"/>
      <c r="AD191" s="1429"/>
      <c r="AE191" s="1429"/>
      <c r="AF191" s="1429"/>
      <c r="AG191" s="1429"/>
      <c r="AH191" s="1429"/>
      <c r="AI191" s="1429"/>
      <c r="AJ191" s="1429"/>
      <c r="AK191" s="1429"/>
      <c r="AL191" s="1429"/>
      <c r="AM191" s="1351"/>
      <c r="AN191" s="1351"/>
      <c r="AO191" s="1351"/>
      <c r="AP191" s="1351"/>
      <c r="AQ191" s="1351"/>
      <c r="AR191" s="1351"/>
      <c r="AS191" s="1351"/>
      <c r="AT191" s="1351"/>
      <c r="AU191" s="1351"/>
      <c r="AV191" s="1351"/>
      <c r="AW191" s="1351"/>
      <c r="AX191" s="1351"/>
      <c r="AY191" s="1351"/>
      <c r="AZ191" s="1351"/>
    </row>
    <row r="192" spans="1:52" s="20" customFormat="1" x14ac:dyDescent="0.2">
      <c r="A192" s="1421"/>
      <c r="B192" s="1421"/>
      <c r="C192" s="1388"/>
      <c r="D192" s="1388"/>
      <c r="E192" s="1421"/>
      <c r="F192" s="1422"/>
      <c r="G192" s="1421"/>
      <c r="H192" s="1425"/>
      <c r="I192" s="1388"/>
      <c r="J192" s="1389"/>
      <c r="K192" s="1388"/>
      <c r="L192" s="1388"/>
      <c r="M192" s="1388"/>
      <c r="N192" s="1429"/>
      <c r="O192" s="1429"/>
      <c r="P192" s="1429"/>
      <c r="Q192" s="1429"/>
      <c r="R192" s="1429"/>
      <c r="S192" s="1429"/>
      <c r="T192" s="1429"/>
      <c r="U192" s="1429"/>
      <c r="V192" s="1429"/>
      <c r="W192" s="1429"/>
      <c r="X192" s="1429"/>
      <c r="Y192" s="1429"/>
      <c r="Z192" s="1388"/>
      <c r="AA192" s="1429"/>
      <c r="AB192" s="1429"/>
      <c r="AC192" s="1429"/>
      <c r="AD192" s="1429"/>
      <c r="AE192" s="1429"/>
      <c r="AF192" s="1429"/>
      <c r="AG192" s="1429"/>
      <c r="AH192" s="1429"/>
      <c r="AI192" s="1429"/>
      <c r="AJ192" s="1429"/>
      <c r="AK192" s="1429"/>
      <c r="AL192" s="1429"/>
      <c r="AM192" s="1388"/>
      <c r="AN192" s="1388"/>
      <c r="AO192" s="1388"/>
      <c r="AP192" s="1388"/>
      <c r="AQ192" s="1388"/>
      <c r="AR192" s="1388"/>
      <c r="AS192" s="1388"/>
      <c r="AT192" s="1388"/>
      <c r="AU192" s="1388"/>
      <c r="AV192" s="1388"/>
      <c r="AW192" s="1388"/>
      <c r="AX192" s="1388"/>
      <c r="AY192" s="1388"/>
      <c r="AZ192" s="1388"/>
    </row>
    <row r="193" spans="1:52" s="20" customFormat="1" x14ac:dyDescent="0.2">
      <c r="A193" s="1530"/>
      <c r="B193" s="1435"/>
      <c r="C193" s="1388"/>
      <c r="D193" s="1434"/>
      <c r="E193" s="1435"/>
      <c r="F193" s="1436"/>
      <c r="G193" s="1435"/>
      <c r="H193" s="1437"/>
      <c r="I193" s="1388"/>
      <c r="J193" s="1389"/>
      <c r="K193" s="1388"/>
      <c r="L193" s="1388"/>
      <c r="M193" s="1388"/>
      <c r="N193" s="1429"/>
      <c r="O193" s="1429"/>
      <c r="P193" s="1429"/>
      <c r="Q193" s="1429"/>
      <c r="R193" s="1429"/>
      <c r="S193" s="1429"/>
      <c r="T193" s="1429"/>
      <c r="U193" s="1429"/>
      <c r="V193" s="1429"/>
      <c r="W193" s="1429"/>
      <c r="X193" s="1429"/>
      <c r="Y193" s="1429"/>
      <c r="Z193" s="1388"/>
      <c r="AA193" s="1429"/>
      <c r="AB193" s="1429"/>
      <c r="AC193" s="1429"/>
      <c r="AD193" s="1429"/>
      <c r="AE193" s="1429"/>
      <c r="AF193" s="1429"/>
      <c r="AG193" s="1429"/>
      <c r="AH193" s="1429"/>
      <c r="AI193" s="1429"/>
      <c r="AJ193" s="1429"/>
      <c r="AK193" s="1429"/>
      <c r="AL193" s="1429"/>
      <c r="AM193" s="1388"/>
      <c r="AN193" s="1388"/>
      <c r="AO193" s="1388"/>
      <c r="AP193" s="1388"/>
      <c r="AQ193" s="1388"/>
      <c r="AR193" s="1388"/>
      <c r="AS193" s="1388"/>
      <c r="AT193" s="1388"/>
      <c r="AU193" s="1388"/>
      <c r="AV193" s="1388"/>
      <c r="AW193" s="1388"/>
      <c r="AX193" s="1388"/>
      <c r="AY193" s="1388"/>
      <c r="AZ193" s="1388"/>
    </row>
    <row r="194" spans="1:52" s="20" customFormat="1" x14ac:dyDescent="0.2">
      <c r="A194" s="1530"/>
      <c r="B194" s="1435"/>
      <c r="C194" s="1388"/>
      <c r="D194" s="1434"/>
      <c r="E194" s="1435"/>
      <c r="F194" s="1436"/>
      <c r="G194" s="1435"/>
      <c r="H194" s="1437"/>
      <c r="I194" s="1388"/>
      <c r="J194" s="1389"/>
      <c r="K194" s="1388"/>
      <c r="L194" s="1388"/>
      <c r="M194" s="1388"/>
      <c r="N194" s="1429"/>
      <c r="O194" s="1429"/>
      <c r="P194" s="1429"/>
      <c r="Q194" s="1429"/>
      <c r="R194" s="1429"/>
      <c r="S194" s="1429"/>
      <c r="T194" s="1429"/>
      <c r="U194" s="1429"/>
      <c r="V194" s="1429"/>
      <c r="W194" s="1429"/>
      <c r="X194" s="1429"/>
      <c r="Y194" s="1429"/>
      <c r="Z194" s="1388"/>
      <c r="AA194" s="1429"/>
      <c r="AB194" s="1429"/>
      <c r="AC194" s="1429"/>
      <c r="AD194" s="1429"/>
      <c r="AE194" s="1429"/>
      <c r="AF194" s="1429"/>
      <c r="AG194" s="1429"/>
      <c r="AH194" s="1429"/>
      <c r="AI194" s="1429"/>
      <c r="AJ194" s="1429"/>
      <c r="AK194" s="1429"/>
      <c r="AL194" s="1429"/>
      <c r="AM194" s="1388"/>
      <c r="AN194" s="1388"/>
      <c r="AO194" s="1388"/>
      <c r="AP194" s="1388"/>
      <c r="AQ194" s="1388"/>
      <c r="AR194" s="1388"/>
      <c r="AS194" s="1388"/>
      <c r="AT194" s="1388"/>
      <c r="AU194" s="1388"/>
      <c r="AV194" s="1388"/>
      <c r="AW194" s="1388"/>
      <c r="AX194" s="1388"/>
      <c r="AY194" s="1388"/>
      <c r="AZ194" s="1388"/>
    </row>
    <row r="195" spans="1:52" s="20" customFormat="1" x14ac:dyDescent="0.2">
      <c r="A195" s="1530"/>
      <c r="B195" s="1435"/>
      <c r="C195" s="1388"/>
      <c r="D195" s="1434"/>
      <c r="E195" s="1435"/>
      <c r="F195" s="1436"/>
      <c r="G195" s="1435"/>
      <c r="H195" s="1437"/>
      <c r="I195" s="1388"/>
      <c r="J195" s="1389"/>
      <c r="K195" s="1388"/>
      <c r="L195" s="1388"/>
      <c r="M195" s="1388"/>
      <c r="N195" s="1429"/>
      <c r="O195" s="1429"/>
      <c r="P195" s="1429"/>
      <c r="Q195" s="1429"/>
      <c r="R195" s="1429"/>
      <c r="S195" s="1429"/>
      <c r="T195" s="1429"/>
      <c r="U195" s="1429"/>
      <c r="V195" s="1429"/>
      <c r="W195" s="1429"/>
      <c r="X195" s="1429"/>
      <c r="Y195" s="1429"/>
      <c r="Z195" s="1388"/>
      <c r="AA195" s="1429"/>
      <c r="AB195" s="1429"/>
      <c r="AC195" s="1429"/>
      <c r="AD195" s="1429"/>
      <c r="AE195" s="1429"/>
      <c r="AF195" s="1429"/>
      <c r="AG195" s="1429"/>
      <c r="AH195" s="1429"/>
      <c r="AI195" s="1429"/>
      <c r="AJ195" s="1429"/>
      <c r="AK195" s="1429"/>
      <c r="AL195" s="1429"/>
      <c r="AM195" s="1388"/>
      <c r="AN195" s="1388"/>
      <c r="AO195" s="1388"/>
      <c r="AP195" s="1388"/>
      <c r="AQ195" s="1388"/>
      <c r="AR195" s="1388"/>
      <c r="AS195" s="1388"/>
      <c r="AT195" s="1388"/>
      <c r="AU195" s="1388"/>
      <c r="AV195" s="1388"/>
      <c r="AW195" s="1388"/>
      <c r="AX195" s="1388"/>
      <c r="AY195" s="1388"/>
      <c r="AZ195" s="1388"/>
    </row>
    <row r="196" spans="1:52" s="20" customFormat="1" x14ac:dyDescent="0.2">
      <c r="A196" s="1530"/>
      <c r="B196" s="1435"/>
      <c r="C196" s="1388"/>
      <c r="D196" s="1434"/>
      <c r="E196" s="1435"/>
      <c r="F196" s="1436"/>
      <c r="G196" s="1435"/>
      <c r="H196" s="1437"/>
      <c r="I196" s="1388"/>
      <c r="J196" s="1389"/>
      <c r="K196" s="1388"/>
      <c r="L196" s="1388"/>
      <c r="M196" s="1388"/>
      <c r="N196" s="1429"/>
      <c r="O196" s="1429"/>
      <c r="P196" s="1429"/>
      <c r="Q196" s="1429"/>
      <c r="R196" s="1429"/>
      <c r="S196" s="1429"/>
      <c r="T196" s="1429"/>
      <c r="U196" s="1429"/>
      <c r="V196" s="1429"/>
      <c r="W196" s="1429"/>
      <c r="X196" s="1429"/>
      <c r="Y196" s="1429"/>
      <c r="Z196" s="1388"/>
      <c r="AA196" s="1429"/>
      <c r="AB196" s="1429"/>
      <c r="AC196" s="1429"/>
      <c r="AD196" s="1429"/>
      <c r="AE196" s="1429"/>
      <c r="AF196" s="1429"/>
      <c r="AG196" s="1429"/>
      <c r="AH196" s="1429"/>
      <c r="AI196" s="1429"/>
      <c r="AJ196" s="1429"/>
      <c r="AK196" s="1429"/>
      <c r="AL196" s="1429"/>
      <c r="AM196" s="1388"/>
      <c r="AN196" s="1388"/>
      <c r="AO196" s="1388"/>
      <c r="AP196" s="1388"/>
      <c r="AQ196" s="1388"/>
      <c r="AR196" s="1388"/>
      <c r="AS196" s="1388"/>
      <c r="AT196" s="1388"/>
      <c r="AU196" s="1388"/>
      <c r="AV196" s="1388"/>
      <c r="AW196" s="1388"/>
      <c r="AX196" s="1388"/>
      <c r="AY196" s="1388"/>
      <c r="AZ196" s="1388"/>
    </row>
    <row r="197" spans="1:52" s="20" customFormat="1" x14ac:dyDescent="0.2">
      <c r="A197" s="1530"/>
      <c r="B197" s="1435"/>
      <c r="C197" s="1388"/>
      <c r="D197" s="1434"/>
      <c r="E197" s="1435"/>
      <c r="F197" s="1436"/>
      <c r="G197" s="1435"/>
      <c r="H197" s="1437"/>
      <c r="I197" s="1388"/>
      <c r="J197" s="1389"/>
      <c r="K197" s="1388"/>
      <c r="L197" s="1388"/>
      <c r="M197" s="1388"/>
      <c r="N197" s="1429"/>
      <c r="O197" s="1429"/>
      <c r="P197" s="1429"/>
      <c r="Q197" s="1429"/>
      <c r="R197" s="1429"/>
      <c r="S197" s="1429"/>
      <c r="T197" s="1429"/>
      <c r="U197" s="1429"/>
      <c r="V197" s="1429"/>
      <c r="W197" s="1429"/>
      <c r="X197" s="1429"/>
      <c r="Y197" s="1429"/>
      <c r="Z197" s="1388"/>
      <c r="AA197" s="1429"/>
      <c r="AB197" s="1429"/>
      <c r="AC197" s="1429"/>
      <c r="AD197" s="1429"/>
      <c r="AE197" s="1429"/>
      <c r="AF197" s="1429"/>
      <c r="AG197" s="1429"/>
      <c r="AH197" s="1429"/>
      <c r="AI197" s="1429"/>
      <c r="AJ197" s="1429"/>
      <c r="AK197" s="1429"/>
      <c r="AL197" s="1429"/>
      <c r="AM197" s="1388"/>
      <c r="AN197" s="1388"/>
      <c r="AO197" s="1388"/>
      <c r="AP197" s="1388"/>
      <c r="AQ197" s="1388"/>
      <c r="AR197" s="1388"/>
      <c r="AS197" s="1388"/>
      <c r="AT197" s="1388"/>
      <c r="AU197" s="1388"/>
      <c r="AV197" s="1388"/>
      <c r="AW197" s="1388"/>
      <c r="AX197" s="1388"/>
      <c r="AY197" s="1388"/>
      <c r="AZ197" s="1388"/>
    </row>
    <row r="198" spans="1:52" s="20" customFormat="1" x14ac:dyDescent="0.2">
      <c r="A198" s="1530"/>
      <c r="B198" s="1435"/>
      <c r="C198" s="1388"/>
      <c r="D198" s="1434"/>
      <c r="E198" s="1435"/>
      <c r="F198" s="1436"/>
      <c r="G198" s="1435"/>
      <c r="H198" s="1437"/>
      <c r="I198" s="1388"/>
      <c r="J198" s="1389"/>
      <c r="K198" s="1388"/>
      <c r="L198" s="1388"/>
      <c r="M198" s="1388"/>
      <c r="N198" s="1429"/>
      <c r="O198" s="1429"/>
      <c r="P198" s="1429"/>
      <c r="Q198" s="1429"/>
      <c r="R198" s="1429"/>
      <c r="S198" s="1429"/>
      <c r="T198" s="1429"/>
      <c r="U198" s="1429"/>
      <c r="V198" s="1429"/>
      <c r="W198" s="1429"/>
      <c r="X198" s="1429"/>
      <c r="Y198" s="1429"/>
      <c r="Z198" s="1388"/>
      <c r="AA198" s="1429"/>
      <c r="AB198" s="1429"/>
      <c r="AC198" s="1429"/>
      <c r="AD198" s="1429"/>
      <c r="AE198" s="1429"/>
      <c r="AF198" s="1429"/>
      <c r="AG198" s="1429"/>
      <c r="AH198" s="1429"/>
      <c r="AI198" s="1429"/>
      <c r="AJ198" s="1429"/>
      <c r="AK198" s="1429"/>
      <c r="AL198" s="1429"/>
      <c r="AM198" s="1388"/>
      <c r="AN198" s="1388"/>
      <c r="AO198" s="1388"/>
      <c r="AP198" s="1388"/>
      <c r="AQ198" s="1388"/>
      <c r="AR198" s="1388"/>
      <c r="AS198" s="1388"/>
      <c r="AT198" s="1388"/>
      <c r="AU198" s="1388"/>
      <c r="AV198" s="1388"/>
      <c r="AW198" s="1388"/>
      <c r="AX198" s="1388"/>
      <c r="AY198" s="1388"/>
      <c r="AZ198" s="1388"/>
    </row>
    <row r="199" spans="1:52" s="20" customFormat="1" x14ac:dyDescent="0.2">
      <c r="A199" s="1530"/>
      <c r="B199" s="1435"/>
      <c r="C199" s="1388"/>
      <c r="D199" s="1434"/>
      <c r="E199" s="1435"/>
      <c r="F199" s="1436"/>
      <c r="G199" s="1435"/>
      <c r="H199" s="1437"/>
      <c r="I199" s="1388"/>
      <c r="J199" s="1389"/>
      <c r="K199" s="1388"/>
      <c r="L199" s="1388"/>
      <c r="M199" s="1388"/>
      <c r="N199" s="1429"/>
      <c r="O199" s="1429"/>
      <c r="P199" s="1429"/>
      <c r="Q199" s="1429"/>
      <c r="R199" s="1429"/>
      <c r="S199" s="1429"/>
      <c r="T199" s="1429"/>
      <c r="U199" s="1429"/>
      <c r="V199" s="1429"/>
      <c r="W199" s="1429"/>
      <c r="X199" s="1429"/>
      <c r="Y199" s="1429"/>
      <c r="Z199" s="1388"/>
      <c r="AA199" s="1429"/>
      <c r="AB199" s="1429"/>
      <c r="AC199" s="1429"/>
      <c r="AD199" s="1429"/>
      <c r="AE199" s="1429"/>
      <c r="AF199" s="1429"/>
      <c r="AG199" s="1429"/>
      <c r="AH199" s="1429"/>
      <c r="AI199" s="1429"/>
      <c r="AJ199" s="1429"/>
      <c r="AK199" s="1429"/>
      <c r="AL199" s="1429"/>
      <c r="AM199" s="1388"/>
      <c r="AN199" s="1388"/>
      <c r="AO199" s="1388"/>
      <c r="AP199" s="1388"/>
      <c r="AQ199" s="1388"/>
      <c r="AR199" s="1388"/>
      <c r="AS199" s="1388"/>
      <c r="AT199" s="1388"/>
      <c r="AU199" s="1388"/>
      <c r="AV199" s="1388"/>
      <c r="AW199" s="1388"/>
      <c r="AX199" s="1388"/>
      <c r="AY199" s="1388"/>
      <c r="AZ199" s="1388"/>
    </row>
    <row r="200" spans="1:52" s="20" customFormat="1" x14ac:dyDescent="0.2">
      <c r="A200" s="1530"/>
      <c r="B200" s="1435"/>
      <c r="C200" s="1388"/>
      <c r="D200" s="1434"/>
      <c r="E200" s="1435"/>
      <c r="F200" s="1436"/>
      <c r="G200" s="1435"/>
      <c r="H200" s="1437"/>
      <c r="I200" s="1388"/>
      <c r="J200" s="1389"/>
      <c r="K200" s="1388"/>
      <c r="L200" s="1388"/>
      <c r="M200" s="1388"/>
      <c r="N200" s="1429"/>
      <c r="O200" s="1429"/>
      <c r="P200" s="1429"/>
      <c r="Q200" s="1429"/>
      <c r="R200" s="1429"/>
      <c r="S200" s="1429"/>
      <c r="T200" s="1429"/>
      <c r="U200" s="1429"/>
      <c r="V200" s="1429"/>
      <c r="W200" s="1429"/>
      <c r="X200" s="1429"/>
      <c r="Y200" s="1429"/>
      <c r="Z200" s="1388"/>
      <c r="AA200" s="1429"/>
      <c r="AB200" s="1429"/>
      <c r="AC200" s="1429"/>
      <c r="AD200" s="1429"/>
      <c r="AE200" s="1429"/>
      <c r="AF200" s="1429"/>
      <c r="AG200" s="1429"/>
      <c r="AH200" s="1429"/>
      <c r="AI200" s="1429"/>
      <c r="AJ200" s="1429"/>
      <c r="AK200" s="1429"/>
      <c r="AL200" s="1429"/>
      <c r="AM200" s="1388"/>
      <c r="AN200" s="1388"/>
      <c r="AO200" s="1388"/>
      <c r="AP200" s="1388"/>
      <c r="AQ200" s="1388"/>
      <c r="AR200" s="1388"/>
      <c r="AS200" s="1388"/>
      <c r="AT200" s="1388"/>
      <c r="AU200" s="1388"/>
      <c r="AV200" s="1388"/>
      <c r="AW200" s="1388"/>
      <c r="AX200" s="1388"/>
      <c r="AY200" s="1388"/>
      <c r="AZ200" s="1388"/>
    </row>
    <row r="201" spans="1:52" s="20" customFormat="1" x14ac:dyDescent="0.2">
      <c r="A201" s="1530"/>
      <c r="B201" s="1435"/>
      <c r="C201" s="1388"/>
      <c r="D201" s="1434"/>
      <c r="E201" s="1435"/>
      <c r="F201" s="1436"/>
      <c r="G201" s="1435"/>
      <c r="H201" s="1437"/>
      <c r="I201" s="1388"/>
      <c r="J201" s="1389"/>
      <c r="K201" s="1388"/>
      <c r="L201" s="1388"/>
      <c r="M201" s="1388"/>
      <c r="N201" s="1429"/>
      <c r="O201" s="1429"/>
      <c r="P201" s="1429"/>
      <c r="Q201" s="1429"/>
      <c r="R201" s="1429"/>
      <c r="S201" s="1429"/>
      <c r="T201" s="1429"/>
      <c r="U201" s="1429"/>
      <c r="V201" s="1429"/>
      <c r="W201" s="1429"/>
      <c r="X201" s="1429"/>
      <c r="Y201" s="1429"/>
      <c r="Z201" s="1388"/>
      <c r="AA201" s="1429"/>
      <c r="AB201" s="1429"/>
      <c r="AC201" s="1429"/>
      <c r="AD201" s="1429"/>
      <c r="AE201" s="1429"/>
      <c r="AF201" s="1429"/>
      <c r="AG201" s="1429"/>
      <c r="AH201" s="1429"/>
      <c r="AI201" s="1429"/>
      <c r="AJ201" s="1429"/>
      <c r="AK201" s="1429"/>
      <c r="AL201" s="1429"/>
      <c r="AM201" s="1388"/>
      <c r="AN201" s="1388"/>
      <c r="AO201" s="1388"/>
      <c r="AP201" s="1388"/>
      <c r="AQ201" s="1388"/>
      <c r="AR201" s="1388"/>
      <c r="AS201" s="1388"/>
      <c r="AT201" s="1388"/>
      <c r="AU201" s="1388"/>
      <c r="AV201" s="1388"/>
      <c r="AW201" s="1388"/>
      <c r="AX201" s="1388"/>
      <c r="AY201" s="1388"/>
      <c r="AZ201" s="1388"/>
    </row>
    <row r="202" spans="1:52" s="13" customFormat="1" x14ac:dyDescent="0.2">
      <c r="A202" s="1530"/>
      <c r="B202" s="1435"/>
      <c r="C202" s="1388"/>
      <c r="D202" s="1434"/>
      <c r="E202" s="1435"/>
      <c r="F202" s="1436"/>
      <c r="G202" s="1435"/>
      <c r="H202" s="1437"/>
      <c r="I202" s="1388"/>
      <c r="J202" s="1389"/>
      <c r="K202" s="1388"/>
      <c r="L202" s="1388"/>
      <c r="M202" s="1388"/>
      <c r="N202" s="1429"/>
      <c r="O202" s="1429"/>
      <c r="P202" s="1429"/>
      <c r="Q202" s="1429"/>
      <c r="R202" s="1429"/>
      <c r="S202" s="1429"/>
      <c r="T202" s="1429"/>
      <c r="U202" s="1429"/>
      <c r="V202" s="1429"/>
      <c r="W202" s="1429"/>
      <c r="X202" s="1429"/>
      <c r="Y202" s="1429"/>
      <c r="Z202" s="1388"/>
      <c r="AA202" s="1429"/>
      <c r="AB202" s="1429"/>
      <c r="AC202" s="1429"/>
      <c r="AD202" s="1429"/>
      <c r="AE202" s="1429"/>
      <c r="AF202" s="1429"/>
      <c r="AG202" s="1429"/>
      <c r="AH202" s="1429"/>
      <c r="AI202" s="1429"/>
      <c r="AJ202" s="1429"/>
      <c r="AK202" s="1429"/>
      <c r="AL202" s="1429"/>
      <c r="AM202" s="1388"/>
      <c r="AN202" s="1388"/>
      <c r="AO202" s="1388"/>
      <c r="AP202" s="1388"/>
      <c r="AQ202" s="1388"/>
      <c r="AR202" s="1388"/>
      <c r="AS202" s="1388"/>
      <c r="AT202" s="1388"/>
      <c r="AU202" s="1388"/>
      <c r="AV202" s="1388"/>
      <c r="AW202" s="1388"/>
      <c r="AX202" s="1388"/>
      <c r="AY202" s="1388"/>
      <c r="AZ202" s="1388"/>
    </row>
    <row r="203" spans="1:52" s="13" customFormat="1" x14ac:dyDescent="0.2">
      <c r="A203" s="1530"/>
      <c r="B203" s="1435"/>
      <c r="C203" s="1388"/>
      <c r="D203" s="1434"/>
      <c r="E203" s="1435"/>
      <c r="F203" s="1436"/>
      <c r="G203" s="1435"/>
      <c r="H203" s="1437"/>
      <c r="I203" s="1388"/>
      <c r="J203" s="1389"/>
      <c r="K203" s="1388"/>
      <c r="L203" s="1388"/>
      <c r="M203" s="1388"/>
      <c r="N203" s="1429"/>
      <c r="O203" s="1429"/>
      <c r="P203" s="1429"/>
      <c r="Q203" s="1429"/>
      <c r="R203" s="1429"/>
      <c r="S203" s="1429"/>
      <c r="T203" s="1429"/>
      <c r="U203" s="1429"/>
      <c r="V203" s="1429"/>
      <c r="W203" s="1429"/>
      <c r="X203" s="1429"/>
      <c r="Y203" s="1429"/>
      <c r="Z203" s="1388"/>
      <c r="AA203" s="1429"/>
      <c r="AB203" s="1429"/>
      <c r="AC203" s="1429"/>
      <c r="AD203" s="1429"/>
      <c r="AE203" s="1429"/>
      <c r="AF203" s="1429"/>
      <c r="AG203" s="1429"/>
      <c r="AH203" s="1429"/>
      <c r="AI203" s="1429"/>
      <c r="AJ203" s="1429"/>
      <c r="AK203" s="1429"/>
      <c r="AL203" s="1429"/>
      <c r="AM203" s="1388"/>
      <c r="AN203" s="1388"/>
      <c r="AO203" s="1388"/>
      <c r="AP203" s="1388"/>
      <c r="AQ203" s="1388"/>
      <c r="AR203" s="1388"/>
      <c r="AS203" s="1388"/>
      <c r="AT203" s="1388"/>
      <c r="AU203" s="1388"/>
      <c r="AV203" s="1388"/>
      <c r="AW203" s="1388"/>
      <c r="AX203" s="1388"/>
      <c r="AY203" s="1388"/>
      <c r="AZ203" s="1388"/>
    </row>
    <row r="204" spans="1:52" s="13" customFormat="1" x14ac:dyDescent="0.2">
      <c r="A204" s="1530"/>
      <c r="B204" s="1435"/>
      <c r="C204" s="1388"/>
      <c r="D204" s="1434"/>
      <c r="E204" s="1435"/>
      <c r="F204" s="1436"/>
      <c r="G204" s="1435"/>
      <c r="H204" s="1437"/>
      <c r="I204" s="1388"/>
      <c r="J204" s="1389"/>
      <c r="K204" s="1388"/>
      <c r="L204" s="1388"/>
      <c r="M204" s="1388"/>
      <c r="N204" s="1429"/>
      <c r="O204" s="1429"/>
      <c r="P204" s="1429"/>
      <c r="Q204" s="1429"/>
      <c r="R204" s="1429"/>
      <c r="S204" s="1429"/>
      <c r="T204" s="1429"/>
      <c r="U204" s="1429"/>
      <c r="V204" s="1429"/>
      <c r="W204" s="1429"/>
      <c r="X204" s="1429"/>
      <c r="Y204" s="1429"/>
      <c r="Z204" s="1388"/>
      <c r="AA204" s="1429"/>
      <c r="AB204" s="1429"/>
      <c r="AC204" s="1429"/>
      <c r="AD204" s="1429"/>
      <c r="AE204" s="1429"/>
      <c r="AF204" s="1429"/>
      <c r="AG204" s="1429"/>
      <c r="AH204" s="1429"/>
      <c r="AI204" s="1429"/>
      <c r="AJ204" s="1429"/>
      <c r="AK204" s="1429"/>
      <c r="AL204" s="1429"/>
      <c r="AM204" s="1388"/>
      <c r="AN204" s="1388"/>
      <c r="AO204" s="1388"/>
      <c r="AP204" s="1388"/>
      <c r="AQ204" s="1388"/>
      <c r="AR204" s="1388"/>
      <c r="AS204" s="1388"/>
      <c r="AT204" s="1388"/>
      <c r="AU204" s="1388"/>
      <c r="AV204" s="1388"/>
      <c r="AW204" s="1388"/>
      <c r="AX204" s="1388"/>
      <c r="AY204" s="1388"/>
      <c r="AZ204" s="1388"/>
    </row>
    <row r="205" spans="1:52" s="13" customFormat="1" x14ac:dyDescent="0.2">
      <c r="A205" s="1530"/>
      <c r="B205" s="1435"/>
      <c r="C205" s="1388"/>
      <c r="D205" s="1434"/>
      <c r="E205" s="1435"/>
      <c r="F205" s="1513"/>
      <c r="G205" s="1435"/>
      <c r="H205" s="1437"/>
      <c r="I205" s="1388"/>
      <c r="J205" s="1389"/>
      <c r="K205" s="1388"/>
      <c r="L205" s="1388"/>
      <c r="M205" s="1388"/>
      <c r="N205" s="1429"/>
      <c r="O205" s="1429"/>
      <c r="P205" s="1429"/>
      <c r="Q205" s="1429"/>
      <c r="R205" s="1429"/>
      <c r="S205" s="1429"/>
      <c r="T205" s="1429"/>
      <c r="U205" s="1429"/>
      <c r="V205" s="1429"/>
      <c r="W205" s="1429"/>
      <c r="X205" s="1429"/>
      <c r="Y205" s="1429"/>
      <c r="Z205" s="1388"/>
      <c r="AA205" s="1429"/>
      <c r="AB205" s="1429"/>
      <c r="AC205" s="1429"/>
      <c r="AD205" s="1429"/>
      <c r="AE205" s="1429"/>
      <c r="AF205" s="1429"/>
      <c r="AG205" s="1429"/>
      <c r="AH205" s="1429"/>
      <c r="AI205" s="1429"/>
      <c r="AJ205" s="1429"/>
      <c r="AK205" s="1429"/>
      <c r="AL205" s="1429"/>
      <c r="AM205" s="1388"/>
      <c r="AN205" s="1388"/>
      <c r="AO205" s="1388"/>
      <c r="AP205" s="1388"/>
      <c r="AQ205" s="1388"/>
      <c r="AR205" s="1388"/>
      <c r="AS205" s="1388"/>
      <c r="AT205" s="1388"/>
      <c r="AU205" s="1388"/>
      <c r="AV205" s="1388"/>
      <c r="AW205" s="1388"/>
      <c r="AX205" s="1388"/>
      <c r="AY205" s="1388"/>
      <c r="AZ205" s="1388"/>
    </row>
    <row r="206" spans="1:52" s="13" customFormat="1" x14ac:dyDescent="0.2">
      <c r="A206" s="1530"/>
      <c r="B206" s="1435"/>
      <c r="C206" s="1388"/>
      <c r="D206" s="1434"/>
      <c r="E206" s="1435"/>
      <c r="F206" s="1514"/>
      <c r="G206" s="1435"/>
      <c r="H206" s="1437"/>
      <c r="I206" s="1388"/>
      <c r="J206" s="1389"/>
      <c r="K206" s="1388"/>
      <c r="L206" s="1388"/>
      <c r="M206" s="1388"/>
      <c r="N206" s="1429"/>
      <c r="O206" s="1429"/>
      <c r="P206" s="1429"/>
      <c r="Q206" s="1429"/>
      <c r="R206" s="1429"/>
      <c r="S206" s="1429"/>
      <c r="T206" s="1429"/>
      <c r="U206" s="1429"/>
      <c r="V206" s="1429"/>
      <c r="W206" s="1429"/>
      <c r="X206" s="1429"/>
      <c r="Y206" s="1429"/>
      <c r="Z206" s="1388"/>
      <c r="AA206" s="1429"/>
      <c r="AB206" s="1429"/>
      <c r="AC206" s="1429"/>
      <c r="AD206" s="1429"/>
      <c r="AE206" s="1429"/>
      <c r="AF206" s="1429"/>
      <c r="AG206" s="1429"/>
      <c r="AH206" s="1429"/>
      <c r="AI206" s="1429"/>
      <c r="AJ206" s="1429"/>
      <c r="AK206" s="1429"/>
      <c r="AL206" s="1429"/>
      <c r="AM206" s="1388"/>
      <c r="AN206" s="1388"/>
      <c r="AO206" s="1388"/>
      <c r="AP206" s="1388"/>
      <c r="AQ206" s="1388"/>
      <c r="AR206" s="1388"/>
      <c r="AS206" s="1388"/>
      <c r="AT206" s="1388"/>
      <c r="AU206" s="1388"/>
      <c r="AV206" s="1388"/>
      <c r="AW206" s="1388"/>
      <c r="AX206" s="1388"/>
      <c r="AY206" s="1388"/>
      <c r="AZ206" s="1388"/>
    </row>
    <row r="207" spans="1:52" s="13" customFormat="1" x14ac:dyDescent="0.2">
      <c r="A207" s="1530"/>
      <c r="B207" s="1435"/>
      <c r="C207" s="1388"/>
      <c r="D207" s="1434"/>
      <c r="E207" s="1435"/>
      <c r="F207" s="1436"/>
      <c r="G207" s="1435"/>
      <c r="H207" s="1437"/>
      <c r="I207" s="1388"/>
      <c r="J207" s="1389"/>
      <c r="K207" s="1388"/>
      <c r="L207" s="1388"/>
      <c r="M207" s="1388"/>
      <c r="N207" s="1429"/>
      <c r="O207" s="1429"/>
      <c r="P207" s="1429"/>
      <c r="Q207" s="1429"/>
      <c r="R207" s="1429"/>
      <c r="S207" s="1429"/>
      <c r="T207" s="1429"/>
      <c r="U207" s="1429"/>
      <c r="V207" s="1429"/>
      <c r="W207" s="1429"/>
      <c r="X207" s="1429"/>
      <c r="Y207" s="1429"/>
      <c r="Z207" s="1388"/>
      <c r="AA207" s="1429"/>
      <c r="AB207" s="1429"/>
      <c r="AC207" s="1429"/>
      <c r="AD207" s="1429"/>
      <c r="AE207" s="1429"/>
      <c r="AF207" s="1429"/>
      <c r="AG207" s="1429"/>
      <c r="AH207" s="1429"/>
      <c r="AI207" s="1429"/>
      <c r="AJ207" s="1429"/>
      <c r="AK207" s="1429"/>
      <c r="AL207" s="1429"/>
      <c r="AM207" s="1388"/>
      <c r="AN207" s="1388"/>
      <c r="AO207" s="1388"/>
      <c r="AP207" s="1388"/>
      <c r="AQ207" s="1388"/>
      <c r="AR207" s="1388"/>
      <c r="AS207" s="1388"/>
      <c r="AT207" s="1388"/>
      <c r="AU207" s="1388"/>
      <c r="AV207" s="1388"/>
      <c r="AW207" s="1388"/>
      <c r="AX207" s="1388"/>
      <c r="AY207" s="1388"/>
      <c r="AZ207" s="1388"/>
    </row>
    <row r="208" spans="1:52" s="13" customFormat="1" x14ac:dyDescent="0.2">
      <c r="A208" s="1530"/>
      <c r="B208" s="1435"/>
      <c r="C208" s="1388"/>
      <c r="D208" s="1434"/>
      <c r="E208" s="1435"/>
      <c r="F208" s="1436"/>
      <c r="G208" s="1435"/>
      <c r="H208" s="1437"/>
      <c r="I208" s="1388"/>
      <c r="J208" s="1389"/>
      <c r="K208" s="1388"/>
      <c r="L208" s="1388"/>
      <c r="M208" s="1388"/>
      <c r="N208" s="1429"/>
      <c r="O208" s="1429"/>
      <c r="P208" s="1429"/>
      <c r="Q208" s="1429"/>
      <c r="R208" s="1429"/>
      <c r="S208" s="1429"/>
      <c r="T208" s="1429"/>
      <c r="U208" s="1429"/>
      <c r="V208" s="1429"/>
      <c r="W208" s="1429"/>
      <c r="X208" s="1429"/>
      <c r="Y208" s="1429"/>
      <c r="Z208" s="1388"/>
      <c r="AA208" s="1429"/>
      <c r="AB208" s="1429"/>
      <c r="AC208" s="1429"/>
      <c r="AD208" s="1429"/>
      <c r="AE208" s="1429"/>
      <c r="AF208" s="1429"/>
      <c r="AG208" s="1429"/>
      <c r="AH208" s="1429"/>
      <c r="AI208" s="1429"/>
      <c r="AJ208" s="1429"/>
      <c r="AK208" s="1429"/>
      <c r="AL208" s="1429"/>
      <c r="AM208" s="1388"/>
      <c r="AN208" s="1388"/>
      <c r="AO208" s="1388"/>
      <c r="AP208" s="1388"/>
      <c r="AQ208" s="1388"/>
      <c r="AR208" s="1388"/>
      <c r="AS208" s="1388"/>
      <c r="AT208" s="1388"/>
      <c r="AU208" s="1388"/>
      <c r="AV208" s="1388"/>
      <c r="AW208" s="1388"/>
      <c r="AX208" s="1388"/>
      <c r="AY208" s="1388"/>
      <c r="AZ208" s="1388"/>
    </row>
    <row r="209" spans="1:52" s="13" customFormat="1" x14ac:dyDescent="0.2">
      <c r="A209" s="1530"/>
      <c r="B209" s="1435"/>
      <c r="C209" s="1388"/>
      <c r="D209" s="1434"/>
      <c r="E209" s="1435"/>
      <c r="F209" s="1436"/>
      <c r="G209" s="1435"/>
      <c r="H209" s="1437"/>
      <c r="I209" s="1388"/>
      <c r="J209" s="1389"/>
      <c r="K209" s="1388"/>
      <c r="L209" s="1388"/>
      <c r="M209" s="1388"/>
      <c r="N209" s="1429"/>
      <c r="O209" s="1429"/>
      <c r="P209" s="1429"/>
      <c r="Q209" s="1429"/>
      <c r="R209" s="1429"/>
      <c r="S209" s="1429"/>
      <c r="T209" s="1429"/>
      <c r="U209" s="1429"/>
      <c r="V209" s="1429"/>
      <c r="W209" s="1429"/>
      <c r="X209" s="1429"/>
      <c r="Y209" s="1429"/>
      <c r="Z209" s="1388"/>
      <c r="AA209" s="1429"/>
      <c r="AB209" s="1429"/>
      <c r="AC209" s="1429"/>
      <c r="AD209" s="1429"/>
      <c r="AE209" s="1429"/>
      <c r="AF209" s="1429"/>
      <c r="AG209" s="1429"/>
      <c r="AH209" s="1429"/>
      <c r="AI209" s="1429"/>
      <c r="AJ209" s="1429"/>
      <c r="AK209" s="1429"/>
      <c r="AL209" s="1429"/>
      <c r="AM209" s="1388"/>
      <c r="AN209" s="1388"/>
      <c r="AO209" s="1388"/>
      <c r="AP209" s="1388"/>
      <c r="AQ209" s="1388"/>
      <c r="AR209" s="1388"/>
      <c r="AS209" s="1388"/>
      <c r="AT209" s="1388"/>
      <c r="AU209" s="1388"/>
      <c r="AV209" s="1388"/>
      <c r="AW209" s="1388"/>
      <c r="AX209" s="1388"/>
      <c r="AY209" s="1388"/>
      <c r="AZ209" s="1388"/>
    </row>
    <row r="210" spans="1:52" s="13" customFormat="1" x14ac:dyDescent="0.2">
      <c r="A210" s="1530"/>
      <c r="B210" s="1435"/>
      <c r="C210" s="1388"/>
      <c r="D210" s="1434"/>
      <c r="E210" s="1435"/>
      <c r="F210" s="1436"/>
      <c r="G210" s="1435"/>
      <c r="H210" s="1437"/>
      <c r="I210" s="1388"/>
      <c r="J210" s="1389"/>
      <c r="K210" s="1388"/>
      <c r="L210" s="1388"/>
      <c r="M210" s="1388"/>
      <c r="N210" s="1429"/>
      <c r="O210" s="1429"/>
      <c r="P210" s="1429"/>
      <c r="Q210" s="1429"/>
      <c r="R210" s="1429"/>
      <c r="S210" s="1429"/>
      <c r="T210" s="1429"/>
      <c r="U210" s="1429"/>
      <c r="V210" s="1429"/>
      <c r="W210" s="1429"/>
      <c r="X210" s="1429"/>
      <c r="Y210" s="1429"/>
      <c r="Z210" s="1388"/>
      <c r="AA210" s="1429"/>
      <c r="AB210" s="1429"/>
      <c r="AC210" s="1429"/>
      <c r="AD210" s="1429"/>
      <c r="AE210" s="1429"/>
      <c r="AF210" s="1429"/>
      <c r="AG210" s="1429"/>
      <c r="AH210" s="1429"/>
      <c r="AI210" s="1429"/>
      <c r="AJ210" s="1429"/>
      <c r="AK210" s="1429"/>
      <c r="AL210" s="1429"/>
      <c r="AM210" s="1388"/>
      <c r="AN210" s="1388"/>
      <c r="AO210" s="1388"/>
      <c r="AP210" s="1388"/>
      <c r="AQ210" s="1388"/>
      <c r="AR210" s="1388"/>
      <c r="AS210" s="1388"/>
      <c r="AT210" s="1388"/>
      <c r="AU210" s="1388"/>
      <c r="AV210" s="1388"/>
      <c r="AW210" s="1388"/>
      <c r="AX210" s="1388"/>
      <c r="AY210" s="1388"/>
      <c r="AZ210" s="1388"/>
    </row>
    <row r="211" spans="1:52" s="13" customFormat="1" x14ac:dyDescent="0.2">
      <c r="A211" s="1530"/>
      <c r="B211" s="1435"/>
      <c r="C211" s="1388"/>
      <c r="D211" s="1434"/>
      <c r="E211" s="1435"/>
      <c r="F211" s="1436"/>
      <c r="G211" s="1435"/>
      <c r="H211" s="1437"/>
      <c r="I211" s="1388"/>
      <c r="J211" s="1389"/>
      <c r="K211" s="1388"/>
      <c r="L211" s="1388"/>
      <c r="M211" s="1388"/>
      <c r="N211" s="1429"/>
      <c r="O211" s="1429"/>
      <c r="P211" s="1429"/>
      <c r="Q211" s="1429"/>
      <c r="R211" s="1429"/>
      <c r="S211" s="1429"/>
      <c r="T211" s="1429"/>
      <c r="U211" s="1429"/>
      <c r="V211" s="1429"/>
      <c r="W211" s="1429"/>
      <c r="X211" s="1429"/>
      <c r="Y211" s="1429"/>
      <c r="Z211" s="1388"/>
      <c r="AA211" s="1429"/>
      <c r="AB211" s="1429"/>
      <c r="AC211" s="1429"/>
      <c r="AD211" s="1429"/>
      <c r="AE211" s="1429"/>
      <c r="AF211" s="1429"/>
      <c r="AG211" s="1429"/>
      <c r="AH211" s="1429"/>
      <c r="AI211" s="1429"/>
      <c r="AJ211" s="1429"/>
      <c r="AK211" s="1429"/>
      <c r="AL211" s="1429"/>
      <c r="AM211" s="1388"/>
      <c r="AN211" s="1388"/>
      <c r="AO211" s="1388"/>
      <c r="AP211" s="1388"/>
      <c r="AQ211" s="1388"/>
      <c r="AR211" s="1388"/>
      <c r="AS211" s="1388"/>
      <c r="AT211" s="1388"/>
      <c r="AU211" s="1388"/>
      <c r="AV211" s="1388"/>
      <c r="AW211" s="1388"/>
      <c r="AX211" s="1388"/>
      <c r="AY211" s="1388"/>
      <c r="AZ211" s="1388"/>
    </row>
    <row r="212" spans="1:52" s="13" customFormat="1" x14ac:dyDescent="0.2">
      <c r="A212" s="1530"/>
      <c r="B212" s="1435"/>
      <c r="C212" s="1388"/>
      <c r="D212" s="1434"/>
      <c r="E212" s="1435"/>
      <c r="F212" s="1436"/>
      <c r="G212" s="1435"/>
      <c r="H212" s="1437"/>
      <c r="I212" s="1388"/>
      <c r="J212" s="1389"/>
      <c r="K212" s="1388"/>
      <c r="L212" s="1388"/>
      <c r="M212" s="1388"/>
      <c r="N212" s="1429"/>
      <c r="O212" s="1429"/>
      <c r="P212" s="1429"/>
      <c r="Q212" s="1429"/>
      <c r="R212" s="1429"/>
      <c r="S212" s="1429"/>
      <c r="T212" s="1429"/>
      <c r="U212" s="1429"/>
      <c r="V212" s="1429"/>
      <c r="W212" s="1429"/>
      <c r="X212" s="1429"/>
      <c r="Y212" s="1429"/>
      <c r="Z212" s="1388"/>
      <c r="AA212" s="1429"/>
      <c r="AB212" s="1429"/>
      <c r="AC212" s="1429"/>
      <c r="AD212" s="1429"/>
      <c r="AE212" s="1429"/>
      <c r="AF212" s="1429"/>
      <c r="AG212" s="1429"/>
      <c r="AH212" s="1429"/>
      <c r="AI212" s="1429"/>
      <c r="AJ212" s="1429"/>
      <c r="AK212" s="1429"/>
      <c r="AL212" s="1429"/>
      <c r="AM212" s="1388"/>
      <c r="AN212" s="1388"/>
      <c r="AO212" s="1388"/>
      <c r="AP212" s="1388"/>
      <c r="AQ212" s="1388"/>
      <c r="AR212" s="1388"/>
      <c r="AS212" s="1388"/>
      <c r="AT212" s="1388"/>
      <c r="AU212" s="1388"/>
      <c r="AV212" s="1388"/>
      <c r="AW212" s="1388"/>
      <c r="AX212" s="1388"/>
      <c r="AY212" s="1388"/>
      <c r="AZ212" s="1388"/>
    </row>
    <row r="213" spans="1:52" s="13" customFormat="1" x14ac:dyDescent="0.2">
      <c r="A213" s="1530"/>
      <c r="B213" s="1435"/>
      <c r="C213" s="1388"/>
      <c r="D213" s="1434"/>
      <c r="E213" s="1435"/>
      <c r="F213" s="1436"/>
      <c r="G213" s="1435"/>
      <c r="H213" s="1437"/>
      <c r="I213" s="1388"/>
      <c r="J213" s="1389"/>
      <c r="K213" s="1388"/>
      <c r="L213" s="1388"/>
      <c r="M213" s="1388"/>
      <c r="N213" s="1429"/>
      <c r="O213" s="1429"/>
      <c r="P213" s="1429"/>
      <c r="Q213" s="1429"/>
      <c r="R213" s="1429"/>
      <c r="S213" s="1429"/>
      <c r="T213" s="1429"/>
      <c r="U213" s="1429"/>
      <c r="V213" s="1429"/>
      <c r="W213" s="1429"/>
      <c r="X213" s="1429"/>
      <c r="Y213" s="1429"/>
      <c r="Z213" s="1388"/>
      <c r="AA213" s="1429"/>
      <c r="AB213" s="1429"/>
      <c r="AC213" s="1429"/>
      <c r="AD213" s="1429"/>
      <c r="AE213" s="1429"/>
      <c r="AF213" s="1429"/>
      <c r="AG213" s="1429"/>
      <c r="AH213" s="1429"/>
      <c r="AI213" s="1429"/>
      <c r="AJ213" s="1429"/>
      <c r="AK213" s="1429"/>
      <c r="AL213" s="1429"/>
      <c r="AM213" s="1388"/>
      <c r="AN213" s="1388"/>
      <c r="AO213" s="1388"/>
      <c r="AP213" s="1388"/>
      <c r="AQ213" s="1388"/>
      <c r="AR213" s="1388"/>
      <c r="AS213" s="1388"/>
      <c r="AT213" s="1388"/>
      <c r="AU213" s="1388"/>
      <c r="AV213" s="1388"/>
      <c r="AW213" s="1388"/>
      <c r="AX213" s="1388"/>
      <c r="AY213" s="1388"/>
      <c r="AZ213" s="1388"/>
    </row>
    <row r="214" spans="1:52" s="13" customFormat="1" x14ac:dyDescent="0.2">
      <c r="A214" s="1530"/>
      <c r="B214" s="1435"/>
      <c r="C214" s="1388"/>
      <c r="D214" s="1434"/>
      <c r="E214" s="1435"/>
      <c r="F214" s="1436"/>
      <c r="G214" s="1435"/>
      <c r="H214" s="1437"/>
      <c r="I214" s="1388"/>
      <c r="J214" s="1389"/>
      <c r="K214" s="1388"/>
      <c r="L214" s="1388"/>
      <c r="M214" s="1388"/>
      <c r="N214" s="1429"/>
      <c r="O214" s="1429"/>
      <c r="P214" s="1429"/>
      <c r="Q214" s="1429"/>
      <c r="R214" s="1429"/>
      <c r="S214" s="1429"/>
      <c r="T214" s="1429"/>
      <c r="U214" s="1429"/>
      <c r="V214" s="1429"/>
      <c r="W214" s="1429"/>
      <c r="X214" s="1429"/>
      <c r="Y214" s="1429"/>
      <c r="Z214" s="1388"/>
      <c r="AA214" s="1429"/>
      <c r="AB214" s="1429"/>
      <c r="AC214" s="1429"/>
      <c r="AD214" s="1429"/>
      <c r="AE214" s="1429"/>
      <c r="AF214" s="1429"/>
      <c r="AG214" s="1429"/>
      <c r="AH214" s="1429"/>
      <c r="AI214" s="1429"/>
      <c r="AJ214" s="1429"/>
      <c r="AK214" s="1429"/>
      <c r="AL214" s="1429"/>
      <c r="AM214" s="1388"/>
      <c r="AN214" s="1388"/>
      <c r="AO214" s="1388"/>
      <c r="AP214" s="1388"/>
      <c r="AQ214" s="1388"/>
      <c r="AR214" s="1388"/>
      <c r="AS214" s="1388"/>
      <c r="AT214" s="1388"/>
      <c r="AU214" s="1388"/>
      <c r="AV214" s="1388"/>
      <c r="AW214" s="1388"/>
      <c r="AX214" s="1388"/>
      <c r="AY214" s="1388"/>
      <c r="AZ214" s="1388"/>
    </row>
    <row r="215" spans="1:52" s="13" customFormat="1" x14ac:dyDescent="0.2">
      <c r="A215" s="1530"/>
      <c r="B215" s="1435"/>
      <c r="C215" s="1388"/>
      <c r="D215" s="1434"/>
      <c r="E215" s="1435"/>
      <c r="F215" s="1436"/>
      <c r="G215" s="1435"/>
      <c r="H215" s="1437"/>
      <c r="I215" s="1388"/>
      <c r="J215" s="1389"/>
      <c r="K215" s="1388"/>
      <c r="L215" s="1388"/>
      <c r="M215" s="1388"/>
      <c r="N215" s="1429"/>
      <c r="O215" s="1429"/>
      <c r="P215" s="1429"/>
      <c r="Q215" s="1429"/>
      <c r="R215" s="1429"/>
      <c r="S215" s="1429"/>
      <c r="T215" s="1429"/>
      <c r="U215" s="1429"/>
      <c r="V215" s="1429"/>
      <c r="W215" s="1429"/>
      <c r="X215" s="1429"/>
      <c r="Y215" s="1429"/>
      <c r="Z215" s="1388"/>
      <c r="AA215" s="1429"/>
      <c r="AB215" s="1429"/>
      <c r="AC215" s="1429"/>
      <c r="AD215" s="1429"/>
      <c r="AE215" s="1429"/>
      <c r="AF215" s="1429"/>
      <c r="AG215" s="1429"/>
      <c r="AH215" s="1429"/>
      <c r="AI215" s="1429"/>
      <c r="AJ215" s="1429"/>
      <c r="AK215" s="1429"/>
      <c r="AL215" s="1429"/>
      <c r="AM215" s="1388"/>
      <c r="AN215" s="1388"/>
      <c r="AO215" s="1388"/>
      <c r="AP215" s="1388"/>
      <c r="AQ215" s="1388"/>
      <c r="AR215" s="1388"/>
      <c r="AS215" s="1388"/>
      <c r="AT215" s="1388"/>
      <c r="AU215" s="1388"/>
      <c r="AV215" s="1388"/>
      <c r="AW215" s="1388"/>
      <c r="AX215" s="1388"/>
      <c r="AY215" s="1388"/>
      <c r="AZ215" s="1388"/>
    </row>
    <row r="216" spans="1:52" s="13" customFormat="1" x14ac:dyDescent="0.2">
      <c r="A216" s="1530"/>
      <c r="B216" s="1435"/>
      <c r="C216" s="1388"/>
      <c r="D216" s="1434"/>
      <c r="E216" s="1435"/>
      <c r="F216" s="1436"/>
      <c r="G216" s="1435"/>
      <c r="H216" s="1437"/>
      <c r="I216" s="1388"/>
      <c r="J216" s="1389"/>
      <c r="K216" s="1388"/>
      <c r="L216" s="1388"/>
      <c r="M216" s="1388"/>
      <c r="N216" s="1429"/>
      <c r="O216" s="1429"/>
      <c r="P216" s="1429"/>
      <c r="Q216" s="1429"/>
      <c r="R216" s="1429"/>
      <c r="S216" s="1429"/>
      <c r="T216" s="1429"/>
      <c r="U216" s="1429"/>
      <c r="V216" s="1429"/>
      <c r="W216" s="1429"/>
      <c r="X216" s="1429"/>
      <c r="Y216" s="1429"/>
      <c r="Z216" s="1388"/>
      <c r="AA216" s="1429"/>
      <c r="AB216" s="1429"/>
      <c r="AC216" s="1429"/>
      <c r="AD216" s="1429"/>
      <c r="AE216" s="1429"/>
      <c r="AF216" s="1429"/>
      <c r="AG216" s="1429"/>
      <c r="AH216" s="1429"/>
      <c r="AI216" s="1429"/>
      <c r="AJ216" s="1429"/>
      <c r="AK216" s="1429"/>
      <c r="AL216" s="1429"/>
      <c r="AM216" s="1388"/>
      <c r="AN216" s="1388"/>
      <c r="AO216" s="1388"/>
      <c r="AP216" s="1388"/>
      <c r="AQ216" s="1388"/>
      <c r="AR216" s="1388"/>
      <c r="AS216" s="1388"/>
      <c r="AT216" s="1388"/>
      <c r="AU216" s="1388"/>
      <c r="AV216" s="1388"/>
      <c r="AW216" s="1388"/>
      <c r="AX216" s="1388"/>
      <c r="AY216" s="1388"/>
      <c r="AZ216" s="1388"/>
    </row>
    <row r="217" spans="1:52" s="13" customFormat="1" x14ac:dyDescent="0.2">
      <c r="A217" s="1530"/>
      <c r="B217" s="1435"/>
      <c r="C217" s="1388"/>
      <c r="D217" s="1434"/>
      <c r="E217" s="1435"/>
      <c r="F217" s="1436"/>
      <c r="G217" s="1435"/>
      <c r="H217" s="1437"/>
      <c r="I217" s="1388"/>
      <c r="J217" s="1389"/>
      <c r="K217" s="1388"/>
      <c r="L217" s="1388"/>
      <c r="M217" s="1388"/>
      <c r="N217" s="1429"/>
      <c r="O217" s="1429"/>
      <c r="P217" s="1429"/>
      <c r="Q217" s="1429"/>
      <c r="R217" s="1429"/>
      <c r="S217" s="1429"/>
      <c r="T217" s="1429"/>
      <c r="U217" s="1429"/>
      <c r="V217" s="1429"/>
      <c r="W217" s="1429"/>
      <c r="X217" s="1429"/>
      <c r="Y217" s="1429"/>
      <c r="Z217" s="1388"/>
      <c r="AA217" s="1429"/>
      <c r="AB217" s="1429"/>
      <c r="AC217" s="1429"/>
      <c r="AD217" s="1429"/>
      <c r="AE217" s="1429"/>
      <c r="AF217" s="1429"/>
      <c r="AG217" s="1429"/>
      <c r="AH217" s="1429"/>
      <c r="AI217" s="1429"/>
      <c r="AJ217" s="1429"/>
      <c r="AK217" s="1429"/>
      <c r="AL217" s="1429"/>
      <c r="AM217" s="1388"/>
      <c r="AN217" s="1388"/>
      <c r="AO217" s="1388"/>
      <c r="AP217" s="1388"/>
      <c r="AQ217" s="1388"/>
      <c r="AR217" s="1388"/>
      <c r="AS217" s="1388"/>
      <c r="AT217" s="1388"/>
      <c r="AU217" s="1388"/>
      <c r="AV217" s="1388"/>
      <c r="AW217" s="1388"/>
      <c r="AX217" s="1388"/>
      <c r="AY217" s="1388"/>
      <c r="AZ217" s="1388"/>
    </row>
    <row r="218" spans="1:52" s="13" customFormat="1" x14ac:dyDescent="0.2">
      <c r="A218" s="1530"/>
      <c r="B218" s="1435"/>
      <c r="C218" s="1388"/>
      <c r="D218" s="1434"/>
      <c r="E218" s="1435"/>
      <c r="F218" s="1436"/>
      <c r="G218" s="1435"/>
      <c r="H218" s="1437"/>
      <c r="I218" s="1388"/>
      <c r="J218" s="1389"/>
      <c r="K218" s="1388"/>
      <c r="L218" s="1388"/>
      <c r="M218" s="1388"/>
      <c r="N218" s="1429"/>
      <c r="O218" s="1429"/>
      <c r="P218" s="1429"/>
      <c r="Q218" s="1429"/>
      <c r="R218" s="1429"/>
      <c r="S218" s="1429"/>
      <c r="T218" s="1429"/>
      <c r="U218" s="1429"/>
      <c r="V218" s="1429"/>
      <c r="W218" s="1429"/>
      <c r="X218" s="1429"/>
      <c r="Y218" s="1429"/>
      <c r="Z218" s="1388"/>
      <c r="AA218" s="1429"/>
      <c r="AB218" s="1429"/>
      <c r="AC218" s="1429"/>
      <c r="AD218" s="1429"/>
      <c r="AE218" s="1429"/>
      <c r="AF218" s="1429"/>
      <c r="AG218" s="1429"/>
      <c r="AH218" s="1429"/>
      <c r="AI218" s="1429"/>
      <c r="AJ218" s="1429"/>
      <c r="AK218" s="1429"/>
      <c r="AL218" s="1429"/>
      <c r="AM218" s="1388"/>
      <c r="AN218" s="1388"/>
      <c r="AO218" s="1388"/>
      <c r="AP218" s="1388"/>
      <c r="AQ218" s="1388"/>
      <c r="AR218" s="1388"/>
      <c r="AS218" s="1388"/>
      <c r="AT218" s="1388"/>
      <c r="AU218" s="1388"/>
      <c r="AV218" s="1388"/>
      <c r="AW218" s="1388"/>
      <c r="AX218" s="1388"/>
      <c r="AY218" s="1388"/>
      <c r="AZ218" s="1388"/>
    </row>
    <row r="219" spans="1:52" s="13" customFormat="1" x14ac:dyDescent="0.2">
      <c r="A219" s="1530"/>
      <c r="B219" s="1435"/>
      <c r="C219" s="1388"/>
      <c r="D219" s="1434"/>
      <c r="E219" s="1435"/>
      <c r="F219" s="1436"/>
      <c r="G219" s="1435"/>
      <c r="H219" s="1437"/>
      <c r="I219" s="1388"/>
      <c r="J219" s="1389"/>
      <c r="K219" s="1388"/>
      <c r="L219" s="1388"/>
      <c r="M219" s="1388"/>
      <c r="N219" s="1429"/>
      <c r="O219" s="1429"/>
      <c r="P219" s="1429"/>
      <c r="Q219" s="1429"/>
      <c r="R219" s="1429"/>
      <c r="S219" s="1429"/>
      <c r="T219" s="1429"/>
      <c r="U219" s="1429"/>
      <c r="V219" s="1429"/>
      <c r="W219" s="1429"/>
      <c r="X219" s="1429"/>
      <c r="Y219" s="1429"/>
      <c r="Z219" s="1388"/>
      <c r="AA219" s="1429"/>
      <c r="AB219" s="1429"/>
      <c r="AC219" s="1429"/>
      <c r="AD219" s="1429"/>
      <c r="AE219" s="1429"/>
      <c r="AF219" s="1429"/>
      <c r="AG219" s="1429"/>
      <c r="AH219" s="1429"/>
      <c r="AI219" s="1429"/>
      <c r="AJ219" s="1429"/>
      <c r="AK219" s="1429"/>
      <c r="AL219" s="1429"/>
      <c r="AM219" s="1388"/>
      <c r="AN219" s="1388"/>
      <c r="AO219" s="1388"/>
      <c r="AP219" s="1388"/>
      <c r="AQ219" s="1388"/>
      <c r="AR219" s="1388"/>
      <c r="AS219" s="1388"/>
      <c r="AT219" s="1388"/>
      <c r="AU219" s="1388"/>
      <c r="AV219" s="1388"/>
      <c r="AW219" s="1388"/>
      <c r="AX219" s="1388"/>
      <c r="AY219" s="1388"/>
      <c r="AZ219" s="1388"/>
    </row>
    <row r="220" spans="1:52" s="13" customFormat="1" x14ac:dyDescent="0.2">
      <c r="A220" s="1530"/>
      <c r="B220" s="1435"/>
      <c r="C220" s="1388"/>
      <c r="D220" s="1434"/>
      <c r="E220" s="1435"/>
      <c r="F220" s="1436"/>
      <c r="G220" s="1435"/>
      <c r="H220" s="1437"/>
      <c r="I220" s="1388"/>
      <c r="J220" s="1389"/>
      <c r="K220" s="1388"/>
      <c r="L220" s="1388"/>
      <c r="M220" s="1388"/>
      <c r="N220" s="1429"/>
      <c r="O220" s="1429"/>
      <c r="P220" s="1429"/>
      <c r="Q220" s="1429"/>
      <c r="R220" s="1429"/>
      <c r="S220" s="1429"/>
      <c r="T220" s="1429"/>
      <c r="U220" s="1429"/>
      <c r="V220" s="1429"/>
      <c r="W220" s="1429"/>
      <c r="X220" s="1429"/>
      <c r="Y220" s="1429"/>
      <c r="Z220" s="1388"/>
      <c r="AA220" s="1429"/>
      <c r="AB220" s="1429"/>
      <c r="AC220" s="1429"/>
      <c r="AD220" s="1429"/>
      <c r="AE220" s="1429"/>
      <c r="AF220" s="1429"/>
      <c r="AG220" s="1429"/>
      <c r="AH220" s="1429"/>
      <c r="AI220" s="1429"/>
      <c r="AJ220" s="1429"/>
      <c r="AK220" s="1429"/>
      <c r="AL220" s="1429"/>
      <c r="AM220" s="1388"/>
      <c r="AN220" s="1388"/>
      <c r="AO220" s="1388"/>
      <c r="AP220" s="1388"/>
      <c r="AQ220" s="1388"/>
      <c r="AR220" s="1388"/>
      <c r="AS220" s="1388"/>
      <c r="AT220" s="1388"/>
      <c r="AU220" s="1388"/>
      <c r="AV220" s="1388"/>
      <c r="AW220" s="1388"/>
      <c r="AX220" s="1388"/>
      <c r="AY220" s="1388"/>
      <c r="AZ220" s="1388"/>
    </row>
    <row r="221" spans="1:52" s="13" customFormat="1" x14ac:dyDescent="0.2">
      <c r="A221" s="1530"/>
      <c r="B221" s="1435"/>
      <c r="C221" s="1388"/>
      <c r="D221" s="1434"/>
      <c r="E221" s="1435"/>
      <c r="F221" s="1513"/>
      <c r="G221" s="1435"/>
      <c r="H221" s="1437"/>
      <c r="I221" s="1388"/>
      <c r="J221" s="1389"/>
      <c r="K221" s="1388"/>
      <c r="L221" s="1388"/>
      <c r="M221" s="1388"/>
      <c r="N221" s="1429"/>
      <c r="O221" s="1429"/>
      <c r="P221" s="1429"/>
      <c r="Q221" s="1429"/>
      <c r="R221" s="1429"/>
      <c r="S221" s="1429"/>
      <c r="T221" s="1429"/>
      <c r="U221" s="1429"/>
      <c r="V221" s="1429"/>
      <c r="W221" s="1429"/>
      <c r="X221" s="1429"/>
      <c r="Y221" s="1429"/>
      <c r="Z221" s="1388"/>
      <c r="AA221" s="1429"/>
      <c r="AB221" s="1429"/>
      <c r="AC221" s="1429"/>
      <c r="AD221" s="1429"/>
      <c r="AE221" s="1429"/>
      <c r="AF221" s="1429"/>
      <c r="AG221" s="1429"/>
      <c r="AH221" s="1429"/>
      <c r="AI221" s="1429"/>
      <c r="AJ221" s="1429"/>
      <c r="AK221" s="1429"/>
      <c r="AL221" s="1429"/>
      <c r="AM221" s="1388"/>
      <c r="AN221" s="1388"/>
      <c r="AO221" s="1388"/>
      <c r="AP221" s="1388"/>
      <c r="AQ221" s="1388"/>
      <c r="AR221" s="1388"/>
      <c r="AS221" s="1388"/>
      <c r="AT221" s="1388"/>
      <c r="AU221" s="1388"/>
      <c r="AV221" s="1388"/>
      <c r="AW221" s="1388"/>
      <c r="AX221" s="1388"/>
      <c r="AY221" s="1388"/>
      <c r="AZ221" s="1388"/>
    </row>
    <row r="222" spans="1:52" s="13" customFormat="1" x14ac:dyDescent="0.2">
      <c r="A222" s="1530"/>
      <c r="B222" s="1435"/>
      <c r="C222" s="1388"/>
      <c r="D222" s="1434"/>
      <c r="E222" s="1435"/>
      <c r="F222" s="1514"/>
      <c r="G222" s="1435"/>
      <c r="H222" s="1437"/>
      <c r="I222" s="1388"/>
      <c r="J222" s="1389"/>
      <c r="K222" s="1388"/>
      <c r="L222" s="1388"/>
      <c r="M222" s="1388"/>
      <c r="N222" s="1429"/>
      <c r="O222" s="1429"/>
      <c r="P222" s="1429"/>
      <c r="Q222" s="1429"/>
      <c r="R222" s="1429"/>
      <c r="S222" s="1429"/>
      <c r="T222" s="1429"/>
      <c r="U222" s="1429"/>
      <c r="V222" s="1429"/>
      <c r="W222" s="1429"/>
      <c r="X222" s="1429"/>
      <c r="Y222" s="1429"/>
      <c r="Z222" s="1388"/>
      <c r="AA222" s="1429"/>
      <c r="AB222" s="1429"/>
      <c r="AC222" s="1429"/>
      <c r="AD222" s="1429"/>
      <c r="AE222" s="1429"/>
      <c r="AF222" s="1429"/>
      <c r="AG222" s="1429"/>
      <c r="AH222" s="1429"/>
      <c r="AI222" s="1429"/>
      <c r="AJ222" s="1429"/>
      <c r="AK222" s="1429"/>
      <c r="AL222" s="1429"/>
      <c r="AM222" s="1388"/>
      <c r="AN222" s="1388"/>
      <c r="AO222" s="1388"/>
      <c r="AP222" s="1388"/>
      <c r="AQ222" s="1388"/>
      <c r="AR222" s="1388"/>
      <c r="AS222" s="1388"/>
      <c r="AT222" s="1388"/>
      <c r="AU222" s="1388"/>
      <c r="AV222" s="1388"/>
      <c r="AW222" s="1388"/>
      <c r="AX222" s="1388"/>
      <c r="AY222" s="1388"/>
      <c r="AZ222" s="1388"/>
    </row>
    <row r="223" spans="1:52" s="13" customFormat="1" x14ac:dyDescent="0.2">
      <c r="A223" s="1530"/>
      <c r="B223" s="1435"/>
      <c r="C223" s="1388"/>
      <c r="D223" s="1434"/>
      <c r="E223" s="1435"/>
      <c r="F223" s="1436"/>
      <c r="G223" s="1435"/>
      <c r="H223" s="1437"/>
      <c r="I223" s="1388"/>
      <c r="J223" s="1389"/>
      <c r="K223" s="1388"/>
      <c r="L223" s="1388"/>
      <c r="M223" s="1388"/>
      <c r="N223" s="1429"/>
      <c r="O223" s="1429"/>
      <c r="P223" s="1429"/>
      <c r="Q223" s="1429"/>
      <c r="R223" s="1429"/>
      <c r="S223" s="1429"/>
      <c r="T223" s="1429"/>
      <c r="U223" s="1429"/>
      <c r="V223" s="1429"/>
      <c r="W223" s="1429"/>
      <c r="X223" s="1429"/>
      <c r="Y223" s="1429"/>
      <c r="Z223" s="1388"/>
      <c r="AA223" s="1429"/>
      <c r="AB223" s="1429"/>
      <c r="AC223" s="1429"/>
      <c r="AD223" s="1429"/>
      <c r="AE223" s="1429"/>
      <c r="AF223" s="1429"/>
      <c r="AG223" s="1429"/>
      <c r="AH223" s="1429"/>
      <c r="AI223" s="1429"/>
      <c r="AJ223" s="1429"/>
      <c r="AK223" s="1429"/>
      <c r="AL223" s="1429"/>
      <c r="AM223" s="1388"/>
      <c r="AN223" s="1388"/>
      <c r="AO223" s="1388"/>
      <c r="AP223" s="1388"/>
      <c r="AQ223" s="1388"/>
      <c r="AR223" s="1388"/>
      <c r="AS223" s="1388"/>
      <c r="AT223" s="1388"/>
      <c r="AU223" s="1388"/>
      <c r="AV223" s="1388"/>
      <c r="AW223" s="1388"/>
      <c r="AX223" s="1388"/>
      <c r="AY223" s="1388"/>
      <c r="AZ223" s="1388"/>
    </row>
    <row r="224" spans="1:52" s="13" customFormat="1" x14ac:dyDescent="0.2">
      <c r="A224" s="1530"/>
      <c r="B224" s="1435"/>
      <c r="C224" s="1388"/>
      <c r="D224" s="1434"/>
      <c r="E224" s="1435"/>
      <c r="F224" s="1436"/>
      <c r="G224" s="1435"/>
      <c r="H224" s="1437"/>
      <c r="I224" s="1388"/>
      <c r="J224" s="1389"/>
      <c r="K224" s="1388"/>
      <c r="L224" s="1388"/>
      <c r="M224" s="1388"/>
      <c r="N224" s="1429"/>
      <c r="O224" s="1429"/>
      <c r="P224" s="1429"/>
      <c r="Q224" s="1429"/>
      <c r="R224" s="1429"/>
      <c r="S224" s="1429"/>
      <c r="T224" s="1429"/>
      <c r="U224" s="1429"/>
      <c r="V224" s="1429"/>
      <c r="W224" s="1429"/>
      <c r="X224" s="1429"/>
      <c r="Y224" s="1429"/>
      <c r="Z224" s="1388"/>
      <c r="AA224" s="1429"/>
      <c r="AB224" s="1429"/>
      <c r="AC224" s="1429"/>
      <c r="AD224" s="1429"/>
      <c r="AE224" s="1429"/>
      <c r="AF224" s="1429"/>
      <c r="AG224" s="1429"/>
      <c r="AH224" s="1429"/>
      <c r="AI224" s="1429"/>
      <c r="AJ224" s="1429"/>
      <c r="AK224" s="1429"/>
      <c r="AL224" s="1429"/>
      <c r="AM224" s="1388"/>
      <c r="AN224" s="1388"/>
      <c r="AO224" s="1388"/>
      <c r="AP224" s="1388"/>
      <c r="AQ224" s="1388"/>
      <c r="AR224" s="1388"/>
      <c r="AS224" s="1388"/>
      <c r="AT224" s="1388"/>
      <c r="AU224" s="1388"/>
      <c r="AV224" s="1388"/>
      <c r="AW224" s="1388"/>
      <c r="AX224" s="1388"/>
      <c r="AY224" s="1388"/>
      <c r="AZ224" s="1388"/>
    </row>
    <row r="225" spans="1:52" s="13" customFormat="1" x14ac:dyDescent="0.2">
      <c r="A225" s="1530"/>
      <c r="B225" s="1435"/>
      <c r="C225" s="1388"/>
      <c r="D225" s="1434"/>
      <c r="E225" s="1435"/>
      <c r="F225" s="1436"/>
      <c r="G225" s="1435"/>
      <c r="H225" s="1437"/>
      <c r="I225" s="1388"/>
      <c r="J225" s="1389"/>
      <c r="K225" s="1388"/>
      <c r="L225" s="1388"/>
      <c r="M225" s="1388"/>
      <c r="N225" s="1429"/>
      <c r="O225" s="1429"/>
      <c r="P225" s="1429"/>
      <c r="Q225" s="1429"/>
      <c r="R225" s="1429"/>
      <c r="S225" s="1429"/>
      <c r="T225" s="1429"/>
      <c r="U225" s="1429"/>
      <c r="V225" s="1429"/>
      <c r="W225" s="1429"/>
      <c r="X225" s="1429"/>
      <c r="Y225" s="1429"/>
      <c r="Z225" s="1388"/>
      <c r="AA225" s="1429"/>
      <c r="AB225" s="1429"/>
      <c r="AC225" s="1429"/>
      <c r="AD225" s="1429"/>
      <c r="AE225" s="1429"/>
      <c r="AF225" s="1429"/>
      <c r="AG225" s="1429"/>
      <c r="AH225" s="1429"/>
      <c r="AI225" s="1429"/>
      <c r="AJ225" s="1429"/>
      <c r="AK225" s="1429"/>
      <c r="AL225" s="1429"/>
      <c r="AM225" s="1388"/>
      <c r="AN225" s="1388"/>
      <c r="AO225" s="1388"/>
      <c r="AP225" s="1388"/>
      <c r="AQ225" s="1388"/>
      <c r="AR225" s="1388"/>
      <c r="AS225" s="1388"/>
      <c r="AT225" s="1388"/>
      <c r="AU225" s="1388"/>
      <c r="AV225" s="1388"/>
      <c r="AW225" s="1388"/>
      <c r="AX225" s="1388"/>
      <c r="AY225" s="1388"/>
      <c r="AZ225" s="1388"/>
    </row>
    <row r="226" spans="1:52" s="13" customFormat="1" x14ac:dyDescent="0.2">
      <c r="A226" s="1530"/>
      <c r="B226" s="1435"/>
      <c r="C226" s="1388"/>
      <c r="D226" s="1434"/>
      <c r="E226" s="1435"/>
      <c r="F226" s="1436"/>
      <c r="G226" s="1435"/>
      <c r="H226" s="1437"/>
      <c r="I226" s="1388"/>
      <c r="J226" s="1389"/>
      <c r="K226" s="1388"/>
      <c r="L226" s="1388"/>
      <c r="M226" s="1388"/>
      <c r="N226" s="1429"/>
      <c r="O226" s="1429"/>
      <c r="P226" s="1429"/>
      <c r="Q226" s="1429"/>
      <c r="R226" s="1429"/>
      <c r="S226" s="1429"/>
      <c r="T226" s="1429"/>
      <c r="U226" s="1429"/>
      <c r="V226" s="1429"/>
      <c r="W226" s="1429"/>
      <c r="X226" s="1429"/>
      <c r="Y226" s="1429"/>
      <c r="Z226" s="1388"/>
      <c r="AA226" s="1429"/>
      <c r="AB226" s="1429"/>
      <c r="AC226" s="1429"/>
      <c r="AD226" s="1429"/>
      <c r="AE226" s="1429"/>
      <c r="AF226" s="1429"/>
      <c r="AG226" s="1429"/>
      <c r="AH226" s="1429"/>
      <c r="AI226" s="1429"/>
      <c r="AJ226" s="1429"/>
      <c r="AK226" s="1429"/>
      <c r="AL226" s="1429"/>
      <c r="AM226" s="1388"/>
      <c r="AN226" s="1388"/>
      <c r="AO226" s="1388"/>
      <c r="AP226" s="1388"/>
      <c r="AQ226" s="1388"/>
      <c r="AR226" s="1388"/>
      <c r="AS226" s="1388"/>
      <c r="AT226" s="1388"/>
      <c r="AU226" s="1388"/>
      <c r="AV226" s="1388"/>
      <c r="AW226" s="1388"/>
      <c r="AX226" s="1388"/>
      <c r="AY226" s="1388"/>
      <c r="AZ226" s="1388"/>
    </row>
    <row r="227" spans="1:52" s="13" customFormat="1" x14ac:dyDescent="0.2">
      <c r="A227" s="1530"/>
      <c r="B227" s="1435"/>
      <c r="C227" s="1388"/>
      <c r="D227" s="1434"/>
      <c r="E227" s="1435"/>
      <c r="F227" s="1436"/>
      <c r="G227" s="1435"/>
      <c r="H227" s="1437"/>
      <c r="I227" s="1388"/>
      <c r="J227" s="1389"/>
      <c r="K227" s="1388"/>
      <c r="L227" s="1388"/>
      <c r="M227" s="1388"/>
      <c r="N227" s="1429"/>
      <c r="O227" s="1429"/>
      <c r="P227" s="1429"/>
      <c r="Q227" s="1429"/>
      <c r="R227" s="1429"/>
      <c r="S227" s="1429"/>
      <c r="T227" s="1429"/>
      <c r="U227" s="1429"/>
      <c r="V227" s="1429"/>
      <c r="W227" s="1429"/>
      <c r="X227" s="1429"/>
      <c r="Y227" s="1429"/>
      <c r="Z227" s="1388"/>
      <c r="AA227" s="1429"/>
      <c r="AB227" s="1429"/>
      <c r="AC227" s="1429"/>
      <c r="AD227" s="1429"/>
      <c r="AE227" s="1429"/>
      <c r="AF227" s="1429"/>
      <c r="AG227" s="1429"/>
      <c r="AH227" s="1429"/>
      <c r="AI227" s="1429"/>
      <c r="AJ227" s="1429"/>
      <c r="AK227" s="1429"/>
      <c r="AL227" s="1429"/>
      <c r="AM227" s="1388"/>
      <c r="AN227" s="1388"/>
      <c r="AO227" s="1388"/>
      <c r="AP227" s="1388"/>
      <c r="AQ227" s="1388"/>
      <c r="AR227" s="1388"/>
      <c r="AS227" s="1388"/>
      <c r="AT227" s="1388"/>
      <c r="AU227" s="1388"/>
      <c r="AV227" s="1388"/>
      <c r="AW227" s="1388"/>
      <c r="AX227" s="1388"/>
      <c r="AY227" s="1388"/>
      <c r="AZ227" s="1388"/>
    </row>
    <row r="228" spans="1:52" s="13" customFormat="1" x14ac:dyDescent="0.2">
      <c r="A228" s="1530"/>
      <c r="B228" s="1435"/>
      <c r="C228" s="1388"/>
      <c r="D228" s="1434"/>
      <c r="E228" s="1435"/>
      <c r="F228" s="1436"/>
      <c r="G228" s="1435"/>
      <c r="H228" s="1437"/>
      <c r="I228" s="1388"/>
      <c r="J228" s="1389"/>
      <c r="K228" s="1388"/>
      <c r="L228" s="1388"/>
      <c r="M228" s="1388"/>
      <c r="N228" s="1429"/>
      <c r="O228" s="1429"/>
      <c r="P228" s="1429"/>
      <c r="Q228" s="1429"/>
      <c r="R228" s="1429"/>
      <c r="S228" s="1429"/>
      <c r="T228" s="1429"/>
      <c r="U228" s="1429"/>
      <c r="V228" s="1429"/>
      <c r="W228" s="1429"/>
      <c r="X228" s="1429"/>
      <c r="Y228" s="1429"/>
      <c r="Z228" s="1388"/>
      <c r="AA228" s="1429"/>
      <c r="AB228" s="1429"/>
      <c r="AC228" s="1429"/>
      <c r="AD228" s="1429"/>
      <c r="AE228" s="1429"/>
      <c r="AF228" s="1429"/>
      <c r="AG228" s="1429"/>
      <c r="AH228" s="1429"/>
      <c r="AI228" s="1429"/>
      <c r="AJ228" s="1429"/>
      <c r="AK228" s="1429"/>
      <c r="AL228" s="1429"/>
      <c r="AM228" s="1388"/>
      <c r="AN228" s="1388"/>
      <c r="AO228" s="1388"/>
      <c r="AP228" s="1388"/>
      <c r="AQ228" s="1388"/>
      <c r="AR228" s="1388"/>
      <c r="AS228" s="1388"/>
      <c r="AT228" s="1388"/>
      <c r="AU228" s="1388"/>
      <c r="AV228" s="1388"/>
      <c r="AW228" s="1388"/>
      <c r="AX228" s="1388"/>
      <c r="AY228" s="1388"/>
      <c r="AZ228" s="1388"/>
    </row>
    <row r="229" spans="1:52" s="13" customFormat="1" x14ac:dyDescent="0.2">
      <c r="A229" s="1530"/>
      <c r="B229" s="1435"/>
      <c r="C229" s="1388"/>
      <c r="D229" s="1434"/>
      <c r="E229" s="1435"/>
      <c r="F229" s="1436"/>
      <c r="G229" s="1435"/>
      <c r="H229" s="1437"/>
      <c r="I229" s="1388"/>
      <c r="J229" s="1389"/>
      <c r="K229" s="1388"/>
      <c r="L229" s="1388"/>
      <c r="M229" s="1388"/>
      <c r="N229" s="1429"/>
      <c r="O229" s="1429"/>
      <c r="P229" s="1429"/>
      <c r="Q229" s="1429"/>
      <c r="R229" s="1429"/>
      <c r="S229" s="1429"/>
      <c r="T229" s="1429"/>
      <c r="U229" s="1429"/>
      <c r="V229" s="1429"/>
      <c r="W229" s="1429"/>
      <c r="X229" s="1429"/>
      <c r="Y229" s="1429"/>
      <c r="Z229" s="1388"/>
      <c r="AA229" s="1429"/>
      <c r="AB229" s="1429"/>
      <c r="AC229" s="1429"/>
      <c r="AD229" s="1429"/>
      <c r="AE229" s="1429"/>
      <c r="AF229" s="1429"/>
      <c r="AG229" s="1429"/>
      <c r="AH229" s="1429"/>
      <c r="AI229" s="1429"/>
      <c r="AJ229" s="1429"/>
      <c r="AK229" s="1429"/>
      <c r="AL229" s="1429"/>
      <c r="AM229" s="1388"/>
      <c r="AN229" s="1388"/>
      <c r="AO229" s="1388"/>
      <c r="AP229" s="1388"/>
      <c r="AQ229" s="1388"/>
      <c r="AR229" s="1388"/>
      <c r="AS229" s="1388"/>
      <c r="AT229" s="1388"/>
      <c r="AU229" s="1388"/>
      <c r="AV229" s="1388"/>
      <c r="AW229" s="1388"/>
      <c r="AX229" s="1388"/>
      <c r="AY229" s="1388"/>
      <c r="AZ229" s="1388"/>
    </row>
    <row r="230" spans="1:52" s="13" customFormat="1" x14ac:dyDescent="0.2">
      <c r="A230" s="1530"/>
      <c r="B230" s="1435"/>
      <c r="C230" s="1388"/>
      <c r="D230" s="1434"/>
      <c r="E230" s="1435"/>
      <c r="F230" s="1436"/>
      <c r="G230" s="1435"/>
      <c r="H230" s="1437"/>
      <c r="I230" s="1388"/>
      <c r="J230" s="1389"/>
      <c r="K230" s="1388"/>
      <c r="L230" s="1388"/>
      <c r="M230" s="1388"/>
      <c r="N230" s="1429"/>
      <c r="O230" s="1429"/>
      <c r="P230" s="1429"/>
      <c r="Q230" s="1429"/>
      <c r="R230" s="1429"/>
      <c r="S230" s="1429"/>
      <c r="T230" s="1429"/>
      <c r="U230" s="1429"/>
      <c r="V230" s="1429"/>
      <c r="W230" s="1429"/>
      <c r="X230" s="1429"/>
      <c r="Y230" s="1429"/>
      <c r="Z230" s="1388"/>
      <c r="AA230" s="1429"/>
      <c r="AB230" s="1429"/>
      <c r="AC230" s="1429"/>
      <c r="AD230" s="1429"/>
      <c r="AE230" s="1429"/>
      <c r="AF230" s="1429"/>
      <c r="AG230" s="1429"/>
      <c r="AH230" s="1429"/>
      <c r="AI230" s="1429"/>
      <c r="AJ230" s="1429"/>
      <c r="AK230" s="1429"/>
      <c r="AL230" s="1429"/>
      <c r="AM230" s="1388"/>
      <c r="AN230" s="1388"/>
      <c r="AO230" s="1388"/>
      <c r="AP230" s="1388"/>
      <c r="AQ230" s="1388"/>
      <c r="AR230" s="1388"/>
      <c r="AS230" s="1388"/>
      <c r="AT230" s="1388"/>
      <c r="AU230" s="1388"/>
      <c r="AV230" s="1388"/>
      <c r="AW230" s="1388"/>
      <c r="AX230" s="1388"/>
      <c r="AY230" s="1388"/>
      <c r="AZ230" s="1388"/>
    </row>
    <row r="231" spans="1:52" s="13" customFormat="1" x14ac:dyDescent="0.2">
      <c r="A231" s="1530"/>
      <c r="B231" s="1435"/>
      <c r="C231" s="1388"/>
      <c r="D231" s="1434"/>
      <c r="E231" s="1435"/>
      <c r="F231" s="1436"/>
      <c r="G231" s="1435"/>
      <c r="H231" s="1437"/>
      <c r="I231" s="1388"/>
      <c r="J231" s="1389"/>
      <c r="K231" s="1388"/>
      <c r="L231" s="1388"/>
      <c r="M231" s="1388"/>
      <c r="N231" s="1429"/>
      <c r="O231" s="1429"/>
      <c r="P231" s="1429"/>
      <c r="Q231" s="1429"/>
      <c r="R231" s="1429"/>
      <c r="S231" s="1429"/>
      <c r="T231" s="1429"/>
      <c r="U231" s="1429"/>
      <c r="V231" s="1429"/>
      <c r="W231" s="1429"/>
      <c r="X231" s="1429"/>
      <c r="Y231" s="1429"/>
      <c r="Z231" s="1388"/>
      <c r="AA231" s="1429"/>
      <c r="AB231" s="1429"/>
      <c r="AC231" s="1429"/>
      <c r="AD231" s="1429"/>
      <c r="AE231" s="1429"/>
      <c r="AF231" s="1429"/>
      <c r="AG231" s="1429"/>
      <c r="AH231" s="1429"/>
      <c r="AI231" s="1429"/>
      <c r="AJ231" s="1429"/>
      <c r="AK231" s="1429"/>
      <c r="AL231" s="1429"/>
      <c r="AM231" s="1388"/>
      <c r="AN231" s="1388"/>
      <c r="AO231" s="1388"/>
      <c r="AP231" s="1388"/>
      <c r="AQ231" s="1388"/>
      <c r="AR231" s="1388"/>
      <c r="AS231" s="1388"/>
      <c r="AT231" s="1388"/>
      <c r="AU231" s="1388"/>
      <c r="AV231" s="1388"/>
      <c r="AW231" s="1388"/>
      <c r="AX231" s="1388"/>
      <c r="AY231" s="1388"/>
      <c r="AZ231" s="1388"/>
    </row>
    <row r="232" spans="1:52" s="13" customFormat="1" x14ac:dyDescent="0.2">
      <c r="A232" s="1530"/>
      <c r="B232" s="1435"/>
      <c r="C232" s="1388"/>
      <c r="D232" s="1434"/>
      <c r="E232" s="1435"/>
      <c r="F232" s="1436"/>
      <c r="G232" s="1435"/>
      <c r="H232" s="1437"/>
      <c r="I232" s="1388"/>
      <c r="J232" s="1389"/>
      <c r="K232" s="1388"/>
      <c r="L232" s="1388"/>
      <c r="M232" s="1388"/>
      <c r="N232" s="1429"/>
      <c r="O232" s="1429"/>
      <c r="P232" s="1429"/>
      <c r="Q232" s="1429"/>
      <c r="R232" s="1429"/>
      <c r="S232" s="1429"/>
      <c r="T232" s="1429"/>
      <c r="U232" s="1429"/>
      <c r="V232" s="1429"/>
      <c r="W232" s="1429"/>
      <c r="X232" s="1429"/>
      <c r="Y232" s="1429"/>
      <c r="Z232" s="1388"/>
      <c r="AA232" s="1429"/>
      <c r="AB232" s="1429"/>
      <c r="AC232" s="1429"/>
      <c r="AD232" s="1429"/>
      <c r="AE232" s="1429"/>
      <c r="AF232" s="1429"/>
      <c r="AG232" s="1429"/>
      <c r="AH232" s="1429"/>
      <c r="AI232" s="1429"/>
      <c r="AJ232" s="1429"/>
      <c r="AK232" s="1429"/>
      <c r="AL232" s="1429"/>
      <c r="AM232" s="1388"/>
      <c r="AN232" s="1388"/>
      <c r="AO232" s="1388"/>
      <c r="AP232" s="1388"/>
      <c r="AQ232" s="1388"/>
      <c r="AR232" s="1388"/>
      <c r="AS232" s="1388"/>
      <c r="AT232" s="1388"/>
      <c r="AU232" s="1388"/>
      <c r="AV232" s="1388"/>
      <c r="AW232" s="1388"/>
      <c r="AX232" s="1388"/>
      <c r="AY232" s="1388"/>
      <c r="AZ232" s="1388"/>
    </row>
    <row r="233" spans="1:52" s="13" customFormat="1" x14ac:dyDescent="0.2">
      <c r="A233" s="1530"/>
      <c r="B233" s="1435"/>
      <c r="C233" s="1388"/>
      <c r="D233" s="1434"/>
      <c r="E233" s="1435"/>
      <c r="F233" s="1436"/>
      <c r="G233" s="1435"/>
      <c r="H233" s="1437"/>
      <c r="I233" s="1388"/>
      <c r="J233" s="1389"/>
      <c r="K233" s="1388"/>
      <c r="L233" s="1388"/>
      <c r="M233" s="1388"/>
      <c r="N233" s="1429"/>
      <c r="O233" s="1429"/>
      <c r="P233" s="1429"/>
      <c r="Q233" s="1429"/>
      <c r="R233" s="1429"/>
      <c r="S233" s="1429"/>
      <c r="T233" s="1429"/>
      <c r="U233" s="1429"/>
      <c r="V233" s="1429"/>
      <c r="W233" s="1429"/>
      <c r="X233" s="1429"/>
      <c r="Y233" s="1429"/>
      <c r="Z233" s="1388"/>
      <c r="AA233" s="1429"/>
      <c r="AB233" s="1429"/>
      <c r="AC233" s="1429"/>
      <c r="AD233" s="1429"/>
      <c r="AE233" s="1429"/>
      <c r="AF233" s="1429"/>
      <c r="AG233" s="1429"/>
      <c r="AH233" s="1429"/>
      <c r="AI233" s="1429"/>
      <c r="AJ233" s="1429"/>
      <c r="AK233" s="1429"/>
      <c r="AL233" s="1429"/>
      <c r="AM233" s="1388"/>
      <c r="AN233" s="1388"/>
      <c r="AO233" s="1388"/>
      <c r="AP233" s="1388"/>
      <c r="AQ233" s="1388"/>
      <c r="AR233" s="1388"/>
      <c r="AS233" s="1388"/>
      <c r="AT233" s="1388"/>
      <c r="AU233" s="1388"/>
      <c r="AV233" s="1388"/>
      <c r="AW233" s="1388"/>
      <c r="AX233" s="1388"/>
      <c r="AY233" s="1388"/>
      <c r="AZ233" s="1388"/>
    </row>
    <row r="234" spans="1:52" s="13" customFormat="1" x14ac:dyDescent="0.2">
      <c r="A234" s="1530"/>
      <c r="B234" s="1435"/>
      <c r="C234" s="1388"/>
      <c r="D234" s="1434"/>
      <c r="E234" s="1435"/>
      <c r="F234" s="1436"/>
      <c r="G234" s="1435"/>
      <c r="H234" s="1437"/>
      <c r="I234" s="1388"/>
      <c r="J234" s="1389"/>
      <c r="K234" s="1388"/>
      <c r="L234" s="1388"/>
      <c r="M234" s="1388"/>
      <c r="N234" s="1429"/>
      <c r="O234" s="1429"/>
      <c r="P234" s="1429"/>
      <c r="Q234" s="1429"/>
      <c r="R234" s="1429"/>
      <c r="S234" s="1429"/>
      <c r="T234" s="1429"/>
      <c r="U234" s="1429"/>
      <c r="V234" s="1429"/>
      <c r="W234" s="1429"/>
      <c r="X234" s="1429"/>
      <c r="Y234" s="1429"/>
      <c r="Z234" s="1388"/>
      <c r="AA234" s="1429"/>
      <c r="AB234" s="1429"/>
      <c r="AC234" s="1429"/>
      <c r="AD234" s="1429"/>
      <c r="AE234" s="1429"/>
      <c r="AF234" s="1429"/>
      <c r="AG234" s="1429"/>
      <c r="AH234" s="1429"/>
      <c r="AI234" s="1429"/>
      <c r="AJ234" s="1429"/>
      <c r="AK234" s="1429"/>
      <c r="AL234" s="1429"/>
      <c r="AM234" s="1388"/>
      <c r="AN234" s="1388"/>
      <c r="AO234" s="1388"/>
      <c r="AP234" s="1388"/>
      <c r="AQ234" s="1388"/>
      <c r="AR234" s="1388"/>
      <c r="AS234" s="1388"/>
      <c r="AT234" s="1388"/>
      <c r="AU234" s="1388"/>
      <c r="AV234" s="1388"/>
      <c r="AW234" s="1388"/>
      <c r="AX234" s="1388"/>
      <c r="AY234" s="1388"/>
      <c r="AZ234" s="1388"/>
    </row>
    <row r="235" spans="1:52" s="13" customFormat="1" x14ac:dyDescent="0.2">
      <c r="A235" s="1530"/>
      <c r="B235" s="1435"/>
      <c r="C235" s="1388"/>
      <c r="D235" s="1434"/>
      <c r="E235" s="1435"/>
      <c r="F235" s="1436"/>
      <c r="G235" s="1435"/>
      <c r="H235" s="1437"/>
      <c r="I235" s="1388"/>
      <c r="J235" s="1389"/>
      <c r="K235" s="1388"/>
      <c r="L235" s="1388"/>
      <c r="M235" s="1388"/>
      <c r="N235" s="1429"/>
      <c r="O235" s="1429"/>
      <c r="P235" s="1429"/>
      <c r="Q235" s="1429"/>
      <c r="R235" s="1429"/>
      <c r="S235" s="1429"/>
      <c r="T235" s="1429"/>
      <c r="U235" s="1429"/>
      <c r="V235" s="1429"/>
      <c r="W235" s="1429"/>
      <c r="X235" s="1429"/>
      <c r="Y235" s="1429"/>
      <c r="Z235" s="1388"/>
      <c r="AA235" s="1429"/>
      <c r="AB235" s="1429"/>
      <c r="AC235" s="1429"/>
      <c r="AD235" s="1429"/>
      <c r="AE235" s="1429"/>
      <c r="AF235" s="1429"/>
      <c r="AG235" s="1429"/>
      <c r="AH235" s="1429"/>
      <c r="AI235" s="1429"/>
      <c r="AJ235" s="1429"/>
      <c r="AK235" s="1429"/>
      <c r="AL235" s="1429"/>
      <c r="AM235" s="1388"/>
      <c r="AN235" s="1388"/>
      <c r="AO235" s="1388"/>
      <c r="AP235" s="1388"/>
      <c r="AQ235" s="1388"/>
      <c r="AR235" s="1388"/>
      <c r="AS235" s="1388"/>
      <c r="AT235" s="1388"/>
      <c r="AU235" s="1388"/>
      <c r="AV235" s="1388"/>
      <c r="AW235" s="1388"/>
      <c r="AX235" s="1388"/>
      <c r="AY235" s="1388"/>
      <c r="AZ235" s="1388"/>
    </row>
    <row r="236" spans="1:52" s="13" customFormat="1" x14ac:dyDescent="0.2">
      <c r="A236" s="1530"/>
      <c r="B236" s="1435"/>
      <c r="C236" s="1388"/>
      <c r="D236" s="1434"/>
      <c r="E236" s="1435"/>
      <c r="F236" s="1436"/>
      <c r="G236" s="1435"/>
      <c r="H236" s="1437"/>
      <c r="I236" s="1388"/>
      <c r="J236" s="1389"/>
      <c r="K236" s="1388"/>
      <c r="L236" s="1388"/>
      <c r="M236" s="1388"/>
      <c r="N236" s="1429"/>
      <c r="O236" s="1429"/>
      <c r="P236" s="1429"/>
      <c r="Q236" s="1429"/>
      <c r="R236" s="1429"/>
      <c r="S236" s="1429"/>
      <c r="T236" s="1429"/>
      <c r="U236" s="1429"/>
      <c r="V236" s="1429"/>
      <c r="W236" s="1429"/>
      <c r="X236" s="1429"/>
      <c r="Y236" s="1429"/>
      <c r="Z236" s="1388"/>
      <c r="AA236" s="1429"/>
      <c r="AB236" s="1429"/>
      <c r="AC236" s="1429"/>
      <c r="AD236" s="1429"/>
      <c r="AE236" s="1429"/>
      <c r="AF236" s="1429"/>
      <c r="AG236" s="1429"/>
      <c r="AH236" s="1429"/>
      <c r="AI236" s="1429"/>
      <c r="AJ236" s="1429"/>
      <c r="AK236" s="1429"/>
      <c r="AL236" s="1429"/>
      <c r="AM236" s="1388"/>
      <c r="AN236" s="1388"/>
      <c r="AO236" s="1388"/>
      <c r="AP236" s="1388"/>
      <c r="AQ236" s="1388"/>
      <c r="AR236" s="1388"/>
      <c r="AS236" s="1388"/>
      <c r="AT236" s="1388"/>
      <c r="AU236" s="1388"/>
      <c r="AV236" s="1388"/>
      <c r="AW236" s="1388"/>
      <c r="AX236" s="1388"/>
      <c r="AY236" s="1388"/>
      <c r="AZ236" s="1388"/>
    </row>
    <row r="237" spans="1:52" s="13" customFormat="1" x14ac:dyDescent="0.2">
      <c r="A237" s="1530"/>
      <c r="B237" s="1435"/>
      <c r="C237" s="1388"/>
      <c r="D237" s="1434"/>
      <c r="E237" s="1435"/>
      <c r="F237" s="1513"/>
      <c r="G237" s="1435"/>
      <c r="H237" s="1437"/>
      <c r="I237" s="1388"/>
      <c r="J237" s="1389"/>
      <c r="K237" s="1388"/>
      <c r="L237" s="1388"/>
      <c r="M237" s="1388"/>
      <c r="N237" s="1429"/>
      <c r="O237" s="1429"/>
      <c r="P237" s="1429"/>
      <c r="Q237" s="1429"/>
      <c r="R237" s="1429"/>
      <c r="S237" s="1429"/>
      <c r="T237" s="1429"/>
      <c r="U237" s="1429"/>
      <c r="V237" s="1429"/>
      <c r="W237" s="1429"/>
      <c r="X237" s="1429"/>
      <c r="Y237" s="1429"/>
      <c r="Z237" s="1388"/>
      <c r="AA237" s="1429"/>
      <c r="AB237" s="1429"/>
      <c r="AC237" s="1429"/>
      <c r="AD237" s="1429"/>
      <c r="AE237" s="1429"/>
      <c r="AF237" s="1429"/>
      <c r="AG237" s="1429"/>
      <c r="AH237" s="1429"/>
      <c r="AI237" s="1429"/>
      <c r="AJ237" s="1429"/>
      <c r="AK237" s="1429"/>
      <c r="AL237" s="1429"/>
      <c r="AM237" s="1388"/>
      <c r="AN237" s="1388"/>
      <c r="AO237" s="1388"/>
      <c r="AP237" s="1388"/>
      <c r="AQ237" s="1388"/>
      <c r="AR237" s="1388"/>
      <c r="AS237" s="1388"/>
      <c r="AT237" s="1388"/>
      <c r="AU237" s="1388"/>
      <c r="AV237" s="1388"/>
      <c r="AW237" s="1388"/>
      <c r="AX237" s="1388"/>
      <c r="AY237" s="1388"/>
      <c r="AZ237" s="1388"/>
    </row>
    <row r="238" spans="1:52" s="13" customFormat="1" x14ac:dyDescent="0.2">
      <c r="A238" s="1530"/>
      <c r="B238" s="1435"/>
      <c r="C238" s="1388"/>
      <c r="D238" s="1434"/>
      <c r="E238" s="1435"/>
      <c r="F238" s="1514"/>
      <c r="G238" s="1435"/>
      <c r="H238" s="1437"/>
      <c r="I238" s="1388"/>
      <c r="J238" s="1389"/>
      <c r="K238" s="1388"/>
      <c r="L238" s="1388"/>
      <c r="M238" s="1388"/>
      <c r="N238" s="1429"/>
      <c r="O238" s="1429"/>
      <c r="P238" s="1429"/>
      <c r="Q238" s="1429"/>
      <c r="R238" s="1429"/>
      <c r="S238" s="1429"/>
      <c r="T238" s="1429"/>
      <c r="U238" s="1429"/>
      <c r="V238" s="1429"/>
      <c r="W238" s="1429"/>
      <c r="X238" s="1429"/>
      <c r="Y238" s="1429"/>
      <c r="Z238" s="1388"/>
      <c r="AA238" s="1429"/>
      <c r="AB238" s="1429"/>
      <c r="AC238" s="1429"/>
      <c r="AD238" s="1429"/>
      <c r="AE238" s="1429"/>
      <c r="AF238" s="1429"/>
      <c r="AG238" s="1429"/>
      <c r="AH238" s="1429"/>
      <c r="AI238" s="1429"/>
      <c r="AJ238" s="1429"/>
      <c r="AK238" s="1429"/>
      <c r="AL238" s="1429"/>
      <c r="AM238" s="1388"/>
      <c r="AN238" s="1388"/>
      <c r="AO238" s="1388"/>
      <c r="AP238" s="1388"/>
      <c r="AQ238" s="1388"/>
      <c r="AR238" s="1388"/>
      <c r="AS238" s="1388"/>
      <c r="AT238" s="1388"/>
      <c r="AU238" s="1388"/>
      <c r="AV238" s="1388"/>
      <c r="AW238" s="1388"/>
      <c r="AX238" s="1388"/>
      <c r="AY238" s="1388"/>
      <c r="AZ238" s="1388"/>
    </row>
    <row r="239" spans="1:52" s="13" customFormat="1" x14ac:dyDescent="0.2">
      <c r="A239" s="1530"/>
      <c r="B239" s="1435"/>
      <c r="C239" s="1388"/>
      <c r="D239" s="1434"/>
      <c r="E239" s="1435"/>
      <c r="F239" s="1436"/>
      <c r="G239" s="1435"/>
      <c r="H239" s="1437"/>
      <c r="I239" s="1388"/>
      <c r="J239" s="1389"/>
      <c r="K239" s="1388"/>
      <c r="L239" s="1388"/>
      <c r="M239" s="1388"/>
      <c r="N239" s="1429"/>
      <c r="O239" s="1429"/>
      <c r="P239" s="1429"/>
      <c r="Q239" s="1429"/>
      <c r="R239" s="1429"/>
      <c r="S239" s="1429"/>
      <c r="T239" s="1429"/>
      <c r="U239" s="1429"/>
      <c r="V239" s="1429"/>
      <c r="W239" s="1429"/>
      <c r="X239" s="1429"/>
      <c r="Y239" s="1429"/>
      <c r="Z239" s="1388"/>
      <c r="AA239" s="1429"/>
      <c r="AB239" s="1429"/>
      <c r="AC239" s="1429"/>
      <c r="AD239" s="1429"/>
      <c r="AE239" s="1429"/>
      <c r="AF239" s="1429"/>
      <c r="AG239" s="1429"/>
      <c r="AH239" s="1429"/>
      <c r="AI239" s="1429"/>
      <c r="AJ239" s="1429"/>
      <c r="AK239" s="1429"/>
      <c r="AL239" s="1429"/>
      <c r="AM239" s="1388"/>
      <c r="AN239" s="1388"/>
      <c r="AO239" s="1388"/>
      <c r="AP239" s="1388"/>
      <c r="AQ239" s="1388"/>
      <c r="AR239" s="1388"/>
      <c r="AS239" s="1388"/>
      <c r="AT239" s="1388"/>
      <c r="AU239" s="1388"/>
      <c r="AV239" s="1388"/>
      <c r="AW239" s="1388"/>
      <c r="AX239" s="1388"/>
      <c r="AY239" s="1388"/>
      <c r="AZ239" s="1388"/>
    </row>
    <row r="240" spans="1:52" s="13" customFormat="1" x14ac:dyDescent="0.2">
      <c r="A240" s="1530"/>
      <c r="B240" s="1435"/>
      <c r="C240" s="1388"/>
      <c r="D240" s="1434"/>
      <c r="E240" s="1435"/>
      <c r="F240" s="1436"/>
      <c r="G240" s="1435"/>
      <c r="H240" s="1437"/>
      <c r="I240" s="1388"/>
      <c r="J240" s="1389"/>
      <c r="K240" s="1388"/>
      <c r="L240" s="1388"/>
      <c r="M240" s="1388"/>
      <c r="N240" s="1429"/>
      <c r="O240" s="1429"/>
      <c r="P240" s="1429"/>
      <c r="Q240" s="1429"/>
      <c r="R240" s="1429"/>
      <c r="S240" s="1429"/>
      <c r="T240" s="1429"/>
      <c r="U240" s="1429"/>
      <c r="V240" s="1429"/>
      <c r="W240" s="1429"/>
      <c r="X240" s="1429"/>
      <c r="Y240" s="1429"/>
      <c r="Z240" s="1388"/>
      <c r="AA240" s="1429"/>
      <c r="AB240" s="1429"/>
      <c r="AC240" s="1429"/>
      <c r="AD240" s="1429"/>
      <c r="AE240" s="1429"/>
      <c r="AF240" s="1429"/>
      <c r="AG240" s="1429"/>
      <c r="AH240" s="1429"/>
      <c r="AI240" s="1429"/>
      <c r="AJ240" s="1429"/>
      <c r="AK240" s="1429"/>
      <c r="AL240" s="1429"/>
      <c r="AM240" s="1388"/>
      <c r="AN240" s="1388"/>
      <c r="AO240" s="1388"/>
      <c r="AP240" s="1388"/>
      <c r="AQ240" s="1388"/>
      <c r="AR240" s="1388"/>
      <c r="AS240" s="1388"/>
      <c r="AT240" s="1388"/>
      <c r="AU240" s="1388"/>
      <c r="AV240" s="1388"/>
      <c r="AW240" s="1388"/>
      <c r="AX240" s="1388"/>
      <c r="AY240" s="1388"/>
      <c r="AZ240" s="1388"/>
    </row>
    <row r="241" spans="1:52" s="13" customFormat="1" x14ac:dyDescent="0.2">
      <c r="A241" s="1530"/>
      <c r="B241" s="1435"/>
      <c r="C241" s="1388"/>
      <c r="D241" s="1434"/>
      <c r="E241" s="1435"/>
      <c r="F241" s="1436"/>
      <c r="G241" s="1435"/>
      <c r="H241" s="1437"/>
      <c r="I241" s="1388"/>
      <c r="J241" s="1389"/>
      <c r="K241" s="1388"/>
      <c r="L241" s="1388"/>
      <c r="M241" s="1388"/>
      <c r="N241" s="1429"/>
      <c r="O241" s="1429"/>
      <c r="P241" s="1429"/>
      <c r="Q241" s="1429"/>
      <c r="R241" s="1429"/>
      <c r="S241" s="1429"/>
      <c r="T241" s="1429"/>
      <c r="U241" s="1429"/>
      <c r="V241" s="1429"/>
      <c r="W241" s="1429"/>
      <c r="X241" s="1429"/>
      <c r="Y241" s="1429"/>
      <c r="Z241" s="1388"/>
      <c r="AA241" s="1429"/>
      <c r="AB241" s="1429"/>
      <c r="AC241" s="1429"/>
      <c r="AD241" s="1429"/>
      <c r="AE241" s="1429"/>
      <c r="AF241" s="1429"/>
      <c r="AG241" s="1429"/>
      <c r="AH241" s="1429"/>
      <c r="AI241" s="1429"/>
      <c r="AJ241" s="1429"/>
      <c r="AK241" s="1429"/>
      <c r="AL241" s="1429"/>
      <c r="AM241" s="1388"/>
      <c r="AN241" s="1388"/>
      <c r="AO241" s="1388"/>
      <c r="AP241" s="1388"/>
      <c r="AQ241" s="1388"/>
      <c r="AR241" s="1388"/>
      <c r="AS241" s="1388"/>
      <c r="AT241" s="1388"/>
      <c r="AU241" s="1388"/>
      <c r="AV241" s="1388"/>
      <c r="AW241" s="1388"/>
      <c r="AX241" s="1388"/>
      <c r="AY241" s="1388"/>
      <c r="AZ241" s="1388"/>
    </row>
    <row r="242" spans="1:52" s="13" customFormat="1" x14ac:dyDescent="0.2">
      <c r="A242" s="1530"/>
      <c r="B242" s="1435"/>
      <c r="C242" s="1388"/>
      <c r="D242" s="1434"/>
      <c r="E242" s="1435"/>
      <c r="F242" s="1436"/>
      <c r="G242" s="1435"/>
      <c r="H242" s="1437"/>
      <c r="I242" s="1388"/>
      <c r="J242" s="1389"/>
      <c r="K242" s="1388"/>
      <c r="L242" s="1388"/>
      <c r="M242" s="1388"/>
      <c r="N242" s="1429"/>
      <c r="O242" s="1429"/>
      <c r="P242" s="1429"/>
      <c r="Q242" s="1429"/>
      <c r="R242" s="1429"/>
      <c r="S242" s="1429"/>
      <c r="T242" s="1429"/>
      <c r="U242" s="1429"/>
      <c r="V242" s="1429"/>
      <c r="W242" s="1429"/>
      <c r="X242" s="1429"/>
      <c r="Y242" s="1429"/>
      <c r="Z242" s="1388"/>
      <c r="AA242" s="1429"/>
      <c r="AB242" s="1429"/>
      <c r="AC242" s="1429"/>
      <c r="AD242" s="1429"/>
      <c r="AE242" s="1429"/>
      <c r="AF242" s="1429"/>
      <c r="AG242" s="1429"/>
      <c r="AH242" s="1429"/>
      <c r="AI242" s="1429"/>
      <c r="AJ242" s="1429"/>
      <c r="AK242" s="1429"/>
      <c r="AL242" s="1429"/>
      <c r="AM242" s="1388"/>
      <c r="AN242" s="1388"/>
      <c r="AO242" s="1388"/>
      <c r="AP242" s="1388"/>
      <c r="AQ242" s="1388"/>
      <c r="AR242" s="1388"/>
      <c r="AS242" s="1388"/>
      <c r="AT242" s="1388"/>
      <c r="AU242" s="1388"/>
      <c r="AV242" s="1388"/>
      <c r="AW242" s="1388"/>
      <c r="AX242" s="1388"/>
      <c r="AY242" s="1388"/>
      <c r="AZ242" s="1388"/>
    </row>
    <row r="243" spans="1:52" s="13" customFormat="1" x14ac:dyDescent="0.2">
      <c r="A243" s="1530"/>
      <c r="B243" s="1435"/>
      <c r="C243" s="1388"/>
      <c r="D243" s="1434"/>
      <c r="E243" s="1435"/>
      <c r="F243" s="1436"/>
      <c r="G243" s="1435"/>
      <c r="H243" s="1437"/>
      <c r="I243" s="1388"/>
      <c r="J243" s="1389"/>
      <c r="K243" s="1388"/>
      <c r="L243" s="1388"/>
      <c r="M243" s="1388"/>
      <c r="N243" s="1429"/>
      <c r="O243" s="1429"/>
      <c r="P243" s="1429"/>
      <c r="Q243" s="1429"/>
      <c r="R243" s="1429"/>
      <c r="S243" s="1429"/>
      <c r="T243" s="1429"/>
      <c r="U243" s="1429"/>
      <c r="V243" s="1429"/>
      <c r="W243" s="1429"/>
      <c r="X243" s="1429"/>
      <c r="Y243" s="1429"/>
      <c r="Z243" s="1388"/>
      <c r="AA243" s="1429"/>
      <c r="AB243" s="1429"/>
      <c r="AC243" s="1429"/>
      <c r="AD243" s="1429"/>
      <c r="AE243" s="1429"/>
      <c r="AF243" s="1429"/>
      <c r="AG243" s="1429"/>
      <c r="AH243" s="1429"/>
      <c r="AI243" s="1429"/>
      <c r="AJ243" s="1429"/>
      <c r="AK243" s="1429"/>
      <c r="AL243" s="1429"/>
      <c r="AM243" s="1388"/>
      <c r="AN243" s="1388"/>
      <c r="AO243" s="1388"/>
      <c r="AP243" s="1388"/>
      <c r="AQ243" s="1388"/>
      <c r="AR243" s="1388"/>
      <c r="AS243" s="1388"/>
      <c r="AT243" s="1388"/>
      <c r="AU243" s="1388"/>
      <c r="AV243" s="1388"/>
      <c r="AW243" s="1388"/>
      <c r="AX243" s="1388"/>
      <c r="AY243" s="1388"/>
      <c r="AZ243" s="1388"/>
    </row>
    <row r="244" spans="1:52" s="13" customFormat="1" x14ac:dyDescent="0.2">
      <c r="A244" s="1530"/>
      <c r="B244" s="1435"/>
      <c r="C244" s="1388"/>
      <c r="D244" s="1434"/>
      <c r="E244" s="1435"/>
      <c r="F244" s="1436"/>
      <c r="G244" s="1435"/>
      <c r="H244" s="1437"/>
      <c r="I244" s="1388"/>
      <c r="J244" s="1389"/>
      <c r="K244" s="1388"/>
      <c r="L244" s="1388"/>
      <c r="M244" s="1388"/>
      <c r="N244" s="1429"/>
      <c r="O244" s="1429"/>
      <c r="P244" s="1429"/>
      <c r="Q244" s="1429"/>
      <c r="R244" s="1429"/>
      <c r="S244" s="1429"/>
      <c r="T244" s="1429"/>
      <c r="U244" s="1429"/>
      <c r="V244" s="1429"/>
      <c r="W244" s="1429"/>
      <c r="X244" s="1429"/>
      <c r="Y244" s="1429"/>
      <c r="Z244" s="1388"/>
      <c r="AA244" s="1429"/>
      <c r="AB244" s="1429"/>
      <c r="AC244" s="1429"/>
      <c r="AD244" s="1429"/>
      <c r="AE244" s="1429"/>
      <c r="AF244" s="1429"/>
      <c r="AG244" s="1429"/>
      <c r="AH244" s="1429"/>
      <c r="AI244" s="1429"/>
      <c r="AJ244" s="1429"/>
      <c r="AK244" s="1429"/>
      <c r="AL244" s="1429"/>
      <c r="AM244" s="1388"/>
      <c r="AN244" s="1388"/>
      <c r="AO244" s="1388"/>
      <c r="AP244" s="1388"/>
      <c r="AQ244" s="1388"/>
      <c r="AR244" s="1388"/>
      <c r="AS244" s="1388"/>
      <c r="AT244" s="1388"/>
      <c r="AU244" s="1388"/>
      <c r="AV244" s="1388"/>
      <c r="AW244" s="1388"/>
      <c r="AX244" s="1388"/>
      <c r="AY244" s="1388"/>
      <c r="AZ244" s="1388"/>
    </row>
    <row r="245" spans="1:52" s="13" customFormat="1" x14ac:dyDescent="0.2">
      <c r="A245" s="1530"/>
      <c r="B245" s="1435"/>
      <c r="C245" s="1388"/>
      <c r="D245" s="1434"/>
      <c r="E245" s="1435"/>
      <c r="F245" s="1436"/>
      <c r="G245" s="1435"/>
      <c r="H245" s="1437"/>
      <c r="I245" s="1388"/>
      <c r="J245" s="1389"/>
      <c r="K245" s="1388"/>
      <c r="L245" s="1388"/>
      <c r="M245" s="1388"/>
      <c r="N245" s="1429"/>
      <c r="O245" s="1429"/>
      <c r="P245" s="1429"/>
      <c r="Q245" s="1429"/>
      <c r="R245" s="1429"/>
      <c r="S245" s="1429"/>
      <c r="T245" s="1429"/>
      <c r="U245" s="1429"/>
      <c r="V245" s="1429"/>
      <c r="W245" s="1429"/>
      <c r="X245" s="1429"/>
      <c r="Y245" s="1429"/>
      <c r="Z245" s="1388"/>
      <c r="AA245" s="1429"/>
      <c r="AB245" s="1429"/>
      <c r="AC245" s="1429"/>
      <c r="AD245" s="1429"/>
      <c r="AE245" s="1429"/>
      <c r="AF245" s="1429"/>
      <c r="AG245" s="1429"/>
      <c r="AH245" s="1429"/>
      <c r="AI245" s="1429"/>
      <c r="AJ245" s="1429"/>
      <c r="AK245" s="1429"/>
      <c r="AL245" s="1429"/>
      <c r="AM245" s="1388"/>
      <c r="AN245" s="1388"/>
      <c r="AO245" s="1388"/>
      <c r="AP245" s="1388"/>
      <c r="AQ245" s="1388"/>
      <c r="AR245" s="1388"/>
      <c r="AS245" s="1388"/>
      <c r="AT245" s="1388"/>
      <c r="AU245" s="1388"/>
      <c r="AV245" s="1388"/>
      <c r="AW245" s="1388"/>
      <c r="AX245" s="1388"/>
      <c r="AY245" s="1388"/>
      <c r="AZ245" s="1388"/>
    </row>
    <row r="246" spans="1:52" s="13" customFormat="1" x14ac:dyDescent="0.2">
      <c r="A246" s="1530"/>
      <c r="B246" s="1435"/>
      <c r="C246" s="1388"/>
      <c r="D246" s="1434"/>
      <c r="E246" s="1435"/>
      <c r="F246" s="1436"/>
      <c r="G246" s="1435"/>
      <c r="H246" s="1437"/>
      <c r="I246" s="1388"/>
      <c r="J246" s="1389"/>
      <c r="K246" s="1388"/>
      <c r="L246" s="1388"/>
      <c r="M246" s="1388"/>
      <c r="N246" s="1429"/>
      <c r="O246" s="1429"/>
      <c r="P246" s="1429"/>
      <c r="Q246" s="1429"/>
      <c r="R246" s="1429"/>
      <c r="S246" s="1429"/>
      <c r="T246" s="1429"/>
      <c r="U246" s="1429"/>
      <c r="V246" s="1429"/>
      <c r="W246" s="1429"/>
      <c r="X246" s="1429"/>
      <c r="Y246" s="1429"/>
      <c r="Z246" s="1388"/>
      <c r="AA246" s="1429"/>
      <c r="AB246" s="1429"/>
      <c r="AC246" s="1429"/>
      <c r="AD246" s="1429"/>
      <c r="AE246" s="1429"/>
      <c r="AF246" s="1429"/>
      <c r="AG246" s="1429"/>
      <c r="AH246" s="1429"/>
      <c r="AI246" s="1429"/>
      <c r="AJ246" s="1429"/>
      <c r="AK246" s="1429"/>
      <c r="AL246" s="1429"/>
      <c r="AM246" s="1388"/>
      <c r="AN246" s="1388"/>
      <c r="AO246" s="1388"/>
      <c r="AP246" s="1388"/>
      <c r="AQ246" s="1388"/>
      <c r="AR246" s="1388"/>
      <c r="AS246" s="1388"/>
      <c r="AT246" s="1388"/>
      <c r="AU246" s="1388"/>
      <c r="AV246" s="1388"/>
      <c r="AW246" s="1388"/>
      <c r="AX246" s="1388"/>
      <c r="AY246" s="1388"/>
      <c r="AZ246" s="1388"/>
    </row>
    <row r="247" spans="1:52" s="13" customFormat="1" x14ac:dyDescent="0.2">
      <c r="A247" s="1530"/>
      <c r="B247" s="1435"/>
      <c r="C247" s="1388"/>
      <c r="D247" s="1434"/>
      <c r="E247" s="1435"/>
      <c r="F247" s="1436"/>
      <c r="G247" s="1435"/>
      <c r="H247" s="1437"/>
      <c r="I247" s="1388"/>
      <c r="J247" s="1389"/>
      <c r="K247" s="1388"/>
      <c r="L247" s="1388"/>
      <c r="M247" s="1388"/>
      <c r="N247" s="1429"/>
      <c r="O247" s="1429"/>
      <c r="P247" s="1429"/>
      <c r="Q247" s="1429"/>
      <c r="R247" s="1429"/>
      <c r="S247" s="1429"/>
      <c r="T247" s="1429"/>
      <c r="U247" s="1429"/>
      <c r="V247" s="1429"/>
      <c r="W247" s="1429"/>
      <c r="X247" s="1429"/>
      <c r="Y247" s="1429"/>
      <c r="Z247" s="1388"/>
      <c r="AA247" s="1429"/>
      <c r="AB247" s="1429"/>
      <c r="AC247" s="1429"/>
      <c r="AD247" s="1429"/>
      <c r="AE247" s="1429"/>
      <c r="AF247" s="1429"/>
      <c r="AG247" s="1429"/>
      <c r="AH247" s="1429"/>
      <c r="AI247" s="1429"/>
      <c r="AJ247" s="1429"/>
      <c r="AK247" s="1429"/>
      <c r="AL247" s="1429"/>
      <c r="AM247" s="1388"/>
      <c r="AN247" s="1388"/>
      <c r="AO247" s="1388"/>
      <c r="AP247" s="1388"/>
      <c r="AQ247" s="1388"/>
      <c r="AR247" s="1388"/>
      <c r="AS247" s="1388"/>
      <c r="AT247" s="1388"/>
      <c r="AU247" s="1388"/>
      <c r="AV247" s="1388"/>
      <c r="AW247" s="1388"/>
      <c r="AX247" s="1388"/>
      <c r="AY247" s="1388"/>
      <c r="AZ247" s="1388"/>
    </row>
    <row r="248" spans="1:52" s="13" customFormat="1" x14ac:dyDescent="0.2">
      <c r="A248" s="1530"/>
      <c r="B248" s="1435"/>
      <c r="C248" s="1388"/>
      <c r="D248" s="1434"/>
      <c r="E248" s="1435"/>
      <c r="F248" s="1436"/>
      <c r="G248" s="1435"/>
      <c r="H248" s="1437"/>
      <c r="I248" s="1388"/>
      <c r="J248" s="1389"/>
      <c r="K248" s="1388"/>
      <c r="L248" s="1388"/>
      <c r="M248" s="1388"/>
      <c r="N248" s="1429"/>
      <c r="O248" s="1429"/>
      <c r="P248" s="1429"/>
      <c r="Q248" s="1429"/>
      <c r="R248" s="1429"/>
      <c r="S248" s="1429"/>
      <c r="T248" s="1429"/>
      <c r="U248" s="1429"/>
      <c r="V248" s="1429"/>
      <c r="W248" s="1429"/>
      <c r="X248" s="1429"/>
      <c r="Y248" s="1429"/>
      <c r="Z248" s="1388"/>
      <c r="AA248" s="1429"/>
      <c r="AB248" s="1429"/>
      <c r="AC248" s="1429"/>
      <c r="AD248" s="1429"/>
      <c r="AE248" s="1429"/>
      <c r="AF248" s="1429"/>
      <c r="AG248" s="1429"/>
      <c r="AH248" s="1429"/>
      <c r="AI248" s="1429"/>
      <c r="AJ248" s="1429"/>
      <c r="AK248" s="1429"/>
      <c r="AL248" s="1429"/>
      <c r="AM248" s="1388"/>
      <c r="AN248" s="1388"/>
      <c r="AO248" s="1388"/>
      <c r="AP248" s="1388"/>
      <c r="AQ248" s="1388"/>
      <c r="AR248" s="1388"/>
      <c r="AS248" s="1388"/>
      <c r="AT248" s="1388"/>
      <c r="AU248" s="1388"/>
      <c r="AV248" s="1388"/>
      <c r="AW248" s="1388"/>
      <c r="AX248" s="1388"/>
      <c r="AY248" s="1388"/>
      <c r="AZ248" s="1388"/>
    </row>
    <row r="249" spans="1:52" s="13" customFormat="1" x14ac:dyDescent="0.2">
      <c r="A249" s="1530"/>
      <c r="B249" s="1435"/>
      <c r="C249" s="1388"/>
      <c r="D249" s="1434"/>
      <c r="E249" s="1435"/>
      <c r="F249" s="1436"/>
      <c r="G249" s="1435"/>
      <c r="H249" s="1437"/>
      <c r="I249" s="1388"/>
      <c r="J249" s="1389"/>
      <c r="K249" s="1388"/>
      <c r="L249" s="1388"/>
      <c r="M249" s="1388"/>
      <c r="N249" s="1429"/>
      <c r="O249" s="1429"/>
      <c r="P249" s="1429"/>
      <c r="Q249" s="1429"/>
      <c r="R249" s="1429"/>
      <c r="S249" s="1429"/>
      <c r="T249" s="1429"/>
      <c r="U249" s="1429"/>
      <c r="V249" s="1429"/>
      <c r="W249" s="1429"/>
      <c r="X249" s="1429"/>
      <c r="Y249" s="1429"/>
      <c r="Z249" s="1388"/>
      <c r="AA249" s="1429"/>
      <c r="AB249" s="1429"/>
      <c r="AC249" s="1429"/>
      <c r="AD249" s="1429"/>
      <c r="AE249" s="1429"/>
      <c r="AF249" s="1429"/>
      <c r="AG249" s="1429"/>
      <c r="AH249" s="1429"/>
      <c r="AI249" s="1429"/>
      <c r="AJ249" s="1429"/>
      <c r="AK249" s="1429"/>
      <c r="AL249" s="1429"/>
      <c r="AM249" s="1388"/>
      <c r="AN249" s="1388"/>
      <c r="AO249" s="1388"/>
      <c r="AP249" s="1388"/>
      <c r="AQ249" s="1388"/>
      <c r="AR249" s="1388"/>
      <c r="AS249" s="1388"/>
      <c r="AT249" s="1388"/>
      <c r="AU249" s="1388"/>
      <c r="AV249" s="1388"/>
      <c r="AW249" s="1388"/>
      <c r="AX249" s="1388"/>
      <c r="AY249" s="1388"/>
      <c r="AZ249" s="1388"/>
    </row>
    <row r="250" spans="1:52" s="13" customFormat="1" x14ac:dyDescent="0.2">
      <c r="A250" s="1530"/>
      <c r="B250" s="1435"/>
      <c r="C250" s="1388"/>
      <c r="D250" s="1434"/>
      <c r="E250" s="1435"/>
      <c r="F250" s="1436"/>
      <c r="G250" s="1435"/>
      <c r="H250" s="1437"/>
      <c r="I250" s="1388"/>
      <c r="J250" s="1389"/>
      <c r="K250" s="1388"/>
      <c r="L250" s="1388"/>
      <c r="M250" s="1388"/>
      <c r="N250" s="1429"/>
      <c r="O250" s="1429"/>
      <c r="P250" s="1429"/>
      <c r="Q250" s="1429"/>
      <c r="R250" s="1429"/>
      <c r="S250" s="1429"/>
      <c r="T250" s="1429"/>
      <c r="U250" s="1429"/>
      <c r="V250" s="1429"/>
      <c r="W250" s="1429"/>
      <c r="X250" s="1429"/>
      <c r="Y250" s="1429"/>
      <c r="Z250" s="1388"/>
      <c r="AA250" s="1429"/>
      <c r="AB250" s="1429"/>
      <c r="AC250" s="1429"/>
      <c r="AD250" s="1429"/>
      <c r="AE250" s="1429"/>
      <c r="AF250" s="1429"/>
      <c r="AG250" s="1429"/>
      <c r="AH250" s="1429"/>
      <c r="AI250" s="1429"/>
      <c r="AJ250" s="1429"/>
      <c r="AK250" s="1429"/>
      <c r="AL250" s="1429"/>
      <c r="AM250" s="1388"/>
      <c r="AN250" s="1388"/>
      <c r="AO250" s="1388"/>
      <c r="AP250" s="1388"/>
      <c r="AQ250" s="1388"/>
      <c r="AR250" s="1388"/>
      <c r="AS250" s="1388"/>
      <c r="AT250" s="1388"/>
      <c r="AU250" s="1388"/>
      <c r="AV250" s="1388"/>
      <c r="AW250" s="1388"/>
      <c r="AX250" s="1388"/>
      <c r="AY250" s="1388"/>
      <c r="AZ250" s="1388"/>
    </row>
    <row r="251" spans="1:52" s="13" customFormat="1" x14ac:dyDescent="0.2">
      <c r="A251" s="176"/>
      <c r="B251" s="1435"/>
      <c r="C251" s="1388"/>
      <c r="D251" s="1434"/>
      <c r="E251" s="1435"/>
      <c r="F251" s="1436"/>
      <c r="G251" s="1435"/>
      <c r="H251" s="1437"/>
      <c r="I251" s="1388"/>
      <c r="J251" s="1389"/>
      <c r="K251" s="1388"/>
      <c r="L251" s="1388"/>
      <c r="M251" s="1388"/>
      <c r="N251" s="1429"/>
      <c r="O251" s="1429"/>
      <c r="P251" s="1429"/>
      <c r="Q251" s="1429"/>
      <c r="R251" s="1429"/>
      <c r="S251" s="1429"/>
      <c r="T251" s="1429"/>
      <c r="U251" s="1429"/>
      <c r="V251" s="1429"/>
      <c r="W251" s="1429"/>
      <c r="X251" s="1429"/>
      <c r="Y251" s="1429"/>
      <c r="Z251" s="1388"/>
      <c r="AA251" s="1429"/>
      <c r="AB251" s="1429"/>
      <c r="AC251" s="1429"/>
      <c r="AD251" s="1429"/>
      <c r="AE251" s="1429"/>
      <c r="AF251" s="1429"/>
      <c r="AG251" s="1429"/>
      <c r="AH251" s="1429"/>
      <c r="AI251" s="1429"/>
      <c r="AJ251" s="1429"/>
      <c r="AK251" s="1429"/>
      <c r="AL251" s="1429"/>
      <c r="AM251" s="1388"/>
      <c r="AN251" s="1388"/>
      <c r="AO251" s="1388"/>
      <c r="AP251" s="1388"/>
      <c r="AQ251" s="1388"/>
      <c r="AR251" s="1388"/>
      <c r="AS251" s="1388"/>
      <c r="AT251" s="1388"/>
      <c r="AU251" s="1388"/>
      <c r="AV251" s="1388"/>
      <c r="AW251" s="1388"/>
      <c r="AX251" s="1388"/>
      <c r="AY251" s="1388"/>
      <c r="AZ251" s="1388"/>
    </row>
    <row r="252" spans="1:52" s="13" customFormat="1" x14ac:dyDescent="0.2">
      <c r="A252" s="176"/>
      <c r="B252" s="1435"/>
      <c r="C252" s="1388"/>
      <c r="D252" s="1434"/>
      <c r="E252" s="1435"/>
      <c r="F252" s="1436"/>
      <c r="G252" s="1435"/>
      <c r="H252" s="1437"/>
      <c r="I252" s="1388"/>
      <c r="J252" s="1389"/>
      <c r="K252" s="1388"/>
      <c r="L252" s="1388"/>
      <c r="M252" s="1388"/>
      <c r="N252" s="1429"/>
      <c r="O252" s="1429"/>
      <c r="P252" s="1429"/>
      <c r="Q252" s="1429"/>
      <c r="R252" s="1429"/>
      <c r="S252" s="1429"/>
      <c r="T252" s="1429"/>
      <c r="U252" s="1429"/>
      <c r="V252" s="1429"/>
      <c r="W252" s="1429"/>
      <c r="X252" s="1429"/>
      <c r="Y252" s="1429"/>
      <c r="Z252" s="1388"/>
      <c r="AA252" s="1429"/>
      <c r="AB252" s="1429"/>
      <c r="AC252" s="1429"/>
      <c r="AD252" s="1429"/>
      <c r="AE252" s="1429"/>
      <c r="AF252" s="1429"/>
      <c r="AG252" s="1429"/>
      <c r="AH252" s="1429"/>
      <c r="AI252" s="1429"/>
      <c r="AJ252" s="1429"/>
      <c r="AK252" s="1429"/>
      <c r="AL252" s="1429"/>
      <c r="AM252" s="1388"/>
      <c r="AN252" s="1388"/>
      <c r="AO252" s="1388"/>
      <c r="AP252" s="1388"/>
      <c r="AQ252" s="1388"/>
      <c r="AR252" s="1388"/>
      <c r="AS252" s="1388"/>
      <c r="AT252" s="1388"/>
      <c r="AU252" s="1388"/>
      <c r="AV252" s="1388"/>
      <c r="AW252" s="1388"/>
      <c r="AX252" s="1388"/>
      <c r="AY252" s="1388"/>
      <c r="AZ252" s="1388"/>
    </row>
    <row r="253" spans="1:52" s="13" customFormat="1" x14ac:dyDescent="0.2">
      <c r="A253" s="176"/>
      <c r="B253" s="1435"/>
      <c r="C253" s="1388"/>
      <c r="D253" s="1434"/>
      <c r="E253" s="1435"/>
      <c r="F253" s="1513"/>
      <c r="G253" s="1435"/>
      <c r="H253" s="1437"/>
      <c r="I253" s="1388"/>
      <c r="J253" s="1389"/>
      <c r="K253" s="1388"/>
      <c r="L253" s="1388"/>
      <c r="M253" s="1388"/>
      <c r="N253" s="1429"/>
      <c r="O253" s="1429"/>
      <c r="P253" s="1429"/>
      <c r="Q253" s="1429"/>
      <c r="R253" s="1429"/>
      <c r="S253" s="1429"/>
      <c r="T253" s="1429"/>
      <c r="U253" s="1429"/>
      <c r="V253" s="1429"/>
      <c r="W253" s="1429"/>
      <c r="X253" s="1429"/>
      <c r="Y253" s="1429"/>
      <c r="Z253" s="1388"/>
      <c r="AA253" s="1429"/>
      <c r="AB253" s="1429"/>
      <c r="AC253" s="1429"/>
      <c r="AD253" s="1429"/>
      <c r="AE253" s="1429"/>
      <c r="AF253" s="1429"/>
      <c r="AG253" s="1429"/>
      <c r="AH253" s="1429"/>
      <c r="AI253" s="1429"/>
      <c r="AJ253" s="1429"/>
      <c r="AK253" s="1429"/>
      <c r="AL253" s="1429"/>
      <c r="AM253" s="1388"/>
      <c r="AN253" s="1388"/>
      <c r="AO253" s="1388"/>
      <c r="AP253" s="1388"/>
      <c r="AQ253" s="1388"/>
      <c r="AR253" s="1388"/>
      <c r="AS253" s="1388"/>
      <c r="AT253" s="1388"/>
      <c r="AU253" s="1388"/>
      <c r="AV253" s="1388"/>
      <c r="AW253" s="1388"/>
      <c r="AX253" s="1388"/>
      <c r="AY253" s="1388"/>
      <c r="AZ253" s="1388"/>
    </row>
    <row r="254" spans="1:52" s="13" customFormat="1" x14ac:dyDescent="0.2">
      <c r="A254" s="176"/>
      <c r="B254" s="1435"/>
      <c r="C254" s="1388"/>
      <c r="D254" s="1434"/>
      <c r="E254" s="1435"/>
      <c r="F254" s="1514"/>
      <c r="G254" s="1435"/>
      <c r="H254" s="1437"/>
      <c r="I254" s="1388"/>
      <c r="J254" s="1389"/>
      <c r="K254" s="1388"/>
      <c r="L254" s="1388"/>
      <c r="M254" s="1388"/>
      <c r="N254" s="1429"/>
      <c r="O254" s="1429"/>
      <c r="P254" s="1429"/>
      <c r="Q254" s="1429"/>
      <c r="R254" s="1429"/>
      <c r="S254" s="1429"/>
      <c r="T254" s="1429"/>
      <c r="U254" s="1429"/>
      <c r="V254" s="1429"/>
      <c r="W254" s="1429"/>
      <c r="X254" s="1429"/>
      <c r="Y254" s="1429"/>
      <c r="Z254" s="1388"/>
      <c r="AA254" s="1429"/>
      <c r="AB254" s="1429"/>
      <c r="AC254" s="1429"/>
      <c r="AD254" s="1429"/>
      <c r="AE254" s="1429"/>
      <c r="AF254" s="1429"/>
      <c r="AG254" s="1429"/>
      <c r="AH254" s="1429"/>
      <c r="AI254" s="1429"/>
      <c r="AJ254" s="1429"/>
      <c r="AK254" s="1429"/>
      <c r="AL254" s="1429"/>
      <c r="AM254" s="1388"/>
      <c r="AN254" s="1388"/>
      <c r="AO254" s="1388"/>
      <c r="AP254" s="1388"/>
      <c r="AQ254" s="1388"/>
      <c r="AR254" s="1388"/>
      <c r="AS254" s="1388"/>
      <c r="AT254" s="1388"/>
      <c r="AU254" s="1388"/>
      <c r="AV254" s="1388"/>
      <c r="AW254" s="1388"/>
      <c r="AX254" s="1388"/>
      <c r="AY254" s="1388"/>
      <c r="AZ254" s="1388"/>
    </row>
    <row r="255" spans="1:52" s="13" customFormat="1" x14ac:dyDescent="0.2">
      <c r="A255" s="176"/>
      <c r="B255" s="1435"/>
      <c r="C255" s="1388"/>
      <c r="D255" s="1434"/>
      <c r="E255" s="1435"/>
      <c r="F255" s="1436"/>
      <c r="G255" s="1435"/>
      <c r="H255" s="1437"/>
      <c r="I255" s="1388"/>
      <c r="J255" s="1389"/>
      <c r="K255" s="1388"/>
      <c r="L255" s="1388"/>
      <c r="M255" s="1388"/>
      <c r="N255" s="1429"/>
      <c r="O255" s="1429"/>
      <c r="P255" s="1429"/>
      <c r="Q255" s="1429"/>
      <c r="R255" s="1429"/>
      <c r="S255" s="1429"/>
      <c r="T255" s="1429"/>
      <c r="U255" s="1429"/>
      <c r="V255" s="1429"/>
      <c r="W255" s="1429"/>
      <c r="X255" s="1429"/>
      <c r="Y255" s="1429"/>
      <c r="Z255" s="1388"/>
      <c r="AA255" s="1429"/>
      <c r="AB255" s="1429"/>
      <c r="AC255" s="1429"/>
      <c r="AD255" s="1429"/>
      <c r="AE255" s="1429"/>
      <c r="AF255" s="1429"/>
      <c r="AG255" s="1429"/>
      <c r="AH255" s="1429"/>
      <c r="AI255" s="1429"/>
      <c r="AJ255" s="1429"/>
      <c r="AK255" s="1429"/>
      <c r="AL255" s="1429"/>
      <c r="AM255" s="1388"/>
      <c r="AN255" s="1388"/>
      <c r="AO255" s="1388"/>
      <c r="AP255" s="1388"/>
      <c r="AQ255" s="1388"/>
      <c r="AR255" s="1388"/>
      <c r="AS255" s="1388"/>
      <c r="AT255" s="1388"/>
      <c r="AU255" s="1388"/>
      <c r="AV255" s="1388"/>
      <c r="AW255" s="1388"/>
      <c r="AX255" s="1388"/>
      <c r="AY255" s="1388"/>
      <c r="AZ255" s="1388"/>
    </row>
    <row r="256" spans="1:52" s="13" customFormat="1" x14ac:dyDescent="0.2">
      <c r="A256" s="176"/>
      <c r="B256" s="1435"/>
      <c r="C256" s="1388"/>
      <c r="D256" s="1434"/>
      <c r="E256" s="1435"/>
      <c r="F256" s="1436"/>
      <c r="G256" s="1435"/>
      <c r="H256" s="1437"/>
      <c r="I256" s="1388"/>
      <c r="J256" s="1389"/>
      <c r="K256" s="1388"/>
      <c r="L256" s="1388"/>
      <c r="M256" s="1388"/>
      <c r="N256" s="1429"/>
      <c r="O256" s="1429"/>
      <c r="P256" s="1429"/>
      <c r="Q256" s="1429"/>
      <c r="R256" s="1429"/>
      <c r="S256" s="1429"/>
      <c r="T256" s="1429"/>
      <c r="U256" s="1429"/>
      <c r="V256" s="1429"/>
      <c r="W256" s="1429"/>
      <c r="X256" s="1429"/>
      <c r="Y256" s="1429"/>
      <c r="Z256" s="1388"/>
      <c r="AA256" s="1429"/>
      <c r="AB256" s="1429"/>
      <c r="AC256" s="1429"/>
      <c r="AD256" s="1429"/>
      <c r="AE256" s="1429"/>
      <c r="AF256" s="1429"/>
      <c r="AG256" s="1429"/>
      <c r="AH256" s="1429"/>
      <c r="AI256" s="1429"/>
      <c r="AJ256" s="1429"/>
      <c r="AK256" s="1429"/>
      <c r="AL256" s="1429"/>
      <c r="AM256" s="1388"/>
      <c r="AN256" s="1388"/>
      <c r="AO256" s="1388"/>
      <c r="AP256" s="1388"/>
      <c r="AQ256" s="1388"/>
      <c r="AR256" s="1388"/>
      <c r="AS256" s="1388"/>
      <c r="AT256" s="1388"/>
      <c r="AU256" s="1388"/>
      <c r="AV256" s="1388"/>
      <c r="AW256" s="1388"/>
      <c r="AX256" s="1388"/>
      <c r="AY256" s="1388"/>
      <c r="AZ256" s="1388"/>
    </row>
    <row r="257" spans="1:52" s="13" customFormat="1" x14ac:dyDescent="0.2">
      <c r="A257" s="176"/>
      <c r="B257" s="1435"/>
      <c r="C257" s="1388"/>
      <c r="D257" s="1434"/>
      <c r="E257" s="1435"/>
      <c r="F257" s="1436"/>
      <c r="G257" s="1435"/>
      <c r="H257" s="1437"/>
      <c r="I257" s="1388"/>
      <c r="J257" s="1389"/>
      <c r="K257" s="1388"/>
      <c r="L257" s="1388"/>
      <c r="M257" s="1388"/>
      <c r="N257" s="1429"/>
      <c r="O257" s="1429"/>
      <c r="P257" s="1429"/>
      <c r="Q257" s="1429"/>
      <c r="R257" s="1429"/>
      <c r="S257" s="1429"/>
      <c r="T257" s="1429"/>
      <c r="U257" s="1429"/>
      <c r="V257" s="1429"/>
      <c r="W257" s="1429"/>
      <c r="X257" s="1429"/>
      <c r="Y257" s="1429"/>
      <c r="Z257" s="1388"/>
      <c r="AA257" s="1429"/>
      <c r="AB257" s="1429"/>
      <c r="AC257" s="1429"/>
      <c r="AD257" s="1429"/>
      <c r="AE257" s="1429"/>
      <c r="AF257" s="1429"/>
      <c r="AG257" s="1429"/>
      <c r="AH257" s="1429"/>
      <c r="AI257" s="1429"/>
      <c r="AJ257" s="1429"/>
      <c r="AK257" s="1429"/>
      <c r="AL257" s="1429"/>
      <c r="AM257" s="1388"/>
      <c r="AN257" s="1388"/>
      <c r="AO257" s="1388"/>
      <c r="AP257" s="1388"/>
      <c r="AQ257" s="1388"/>
      <c r="AR257" s="1388"/>
      <c r="AS257" s="1388"/>
      <c r="AT257" s="1388"/>
      <c r="AU257" s="1388"/>
      <c r="AV257" s="1388"/>
      <c r="AW257" s="1388"/>
      <c r="AX257" s="1388"/>
      <c r="AY257" s="1388"/>
      <c r="AZ257" s="1388"/>
    </row>
    <row r="258" spans="1:52" s="13" customFormat="1" x14ac:dyDescent="0.2">
      <c r="A258" s="176"/>
      <c r="B258" s="1435"/>
      <c r="C258" s="1388"/>
      <c r="D258" s="1434"/>
      <c r="E258" s="1435"/>
      <c r="F258" s="1436"/>
      <c r="G258" s="1435"/>
      <c r="H258" s="1437"/>
      <c r="I258" s="1388"/>
      <c r="J258" s="1389"/>
      <c r="K258" s="1388"/>
      <c r="L258" s="1388"/>
      <c r="M258" s="1388"/>
      <c r="N258" s="1429"/>
      <c r="O258" s="1429"/>
      <c r="P258" s="1429"/>
      <c r="Q258" s="1429"/>
      <c r="R258" s="1429"/>
      <c r="S258" s="1429"/>
      <c r="T258" s="1429"/>
      <c r="U258" s="1429"/>
      <c r="V258" s="1429"/>
      <c r="W258" s="1429"/>
      <c r="X258" s="1429"/>
      <c r="Y258" s="1429"/>
      <c r="Z258" s="1388"/>
      <c r="AA258" s="1429"/>
      <c r="AB258" s="1429"/>
      <c r="AC258" s="1429"/>
      <c r="AD258" s="1429"/>
      <c r="AE258" s="1429"/>
      <c r="AF258" s="1429"/>
      <c r="AG258" s="1429"/>
      <c r="AH258" s="1429"/>
      <c r="AI258" s="1429"/>
      <c r="AJ258" s="1429"/>
      <c r="AK258" s="1429"/>
      <c r="AL258" s="1429"/>
      <c r="AM258" s="1388"/>
      <c r="AN258" s="1388"/>
      <c r="AO258" s="1388"/>
      <c r="AP258" s="1388"/>
      <c r="AQ258" s="1388"/>
      <c r="AR258" s="1388"/>
      <c r="AS258" s="1388"/>
      <c r="AT258" s="1388"/>
      <c r="AU258" s="1388"/>
      <c r="AV258" s="1388"/>
      <c r="AW258" s="1388"/>
      <c r="AX258" s="1388"/>
      <c r="AY258" s="1388"/>
      <c r="AZ258" s="1388"/>
    </row>
    <row r="259" spans="1:52" s="13" customFormat="1" x14ac:dyDescent="0.2">
      <c r="A259" s="176"/>
      <c r="B259" s="1435"/>
      <c r="C259" s="1388"/>
      <c r="D259" s="1434"/>
      <c r="E259" s="1435"/>
      <c r="F259" s="1436"/>
      <c r="G259" s="1435"/>
      <c r="H259" s="1437"/>
      <c r="I259" s="1388"/>
      <c r="J259" s="1389"/>
      <c r="K259" s="1388"/>
      <c r="L259" s="1388"/>
      <c r="M259" s="1388"/>
      <c r="N259" s="1429"/>
      <c r="O259" s="1429"/>
      <c r="P259" s="1429"/>
      <c r="Q259" s="1429"/>
      <c r="R259" s="1429"/>
      <c r="S259" s="1429"/>
      <c r="T259" s="1429"/>
      <c r="U259" s="1429"/>
      <c r="V259" s="1429"/>
      <c r="W259" s="1429"/>
      <c r="X259" s="1429"/>
      <c r="Y259" s="1429"/>
      <c r="Z259" s="1388"/>
      <c r="AA259" s="1429"/>
      <c r="AB259" s="1429"/>
      <c r="AC259" s="1429"/>
      <c r="AD259" s="1429"/>
      <c r="AE259" s="1429"/>
      <c r="AF259" s="1429"/>
      <c r="AG259" s="1429"/>
      <c r="AH259" s="1429"/>
      <c r="AI259" s="1429"/>
      <c r="AJ259" s="1429"/>
      <c r="AK259" s="1429"/>
      <c r="AL259" s="1429"/>
      <c r="AM259" s="1388"/>
      <c r="AN259" s="1388"/>
      <c r="AO259" s="1388"/>
      <c r="AP259" s="1388"/>
      <c r="AQ259" s="1388"/>
      <c r="AR259" s="1388"/>
      <c r="AS259" s="1388"/>
      <c r="AT259" s="1388"/>
      <c r="AU259" s="1388"/>
      <c r="AV259" s="1388"/>
      <c r="AW259" s="1388"/>
      <c r="AX259" s="1388"/>
      <c r="AY259" s="1388"/>
      <c r="AZ259" s="1388"/>
    </row>
    <row r="260" spans="1:52" s="13" customFormat="1" x14ac:dyDescent="0.2">
      <c r="A260" s="176"/>
      <c r="B260" s="1435"/>
      <c r="C260" s="1388"/>
      <c r="D260" s="1434"/>
      <c r="E260" s="1435"/>
      <c r="F260" s="1436"/>
      <c r="G260" s="1435"/>
      <c r="H260" s="1437"/>
      <c r="I260" s="1388"/>
      <c r="J260" s="1389"/>
      <c r="K260" s="1388"/>
      <c r="L260" s="1388"/>
      <c r="M260" s="1388"/>
      <c r="N260" s="1429"/>
      <c r="O260" s="1429"/>
      <c r="P260" s="1429"/>
      <c r="Q260" s="1429"/>
      <c r="R260" s="1429"/>
      <c r="S260" s="1429"/>
      <c r="T260" s="1429"/>
      <c r="U260" s="1429"/>
      <c r="V260" s="1429"/>
      <c r="W260" s="1429"/>
      <c r="X260" s="1429"/>
      <c r="Y260" s="1429"/>
      <c r="Z260" s="1388"/>
      <c r="AA260" s="1429"/>
      <c r="AB260" s="1429"/>
      <c r="AC260" s="1429"/>
      <c r="AD260" s="1429"/>
      <c r="AE260" s="1429"/>
      <c r="AF260" s="1429"/>
      <c r="AG260" s="1429"/>
      <c r="AH260" s="1429"/>
      <c r="AI260" s="1429"/>
      <c r="AJ260" s="1429"/>
      <c r="AK260" s="1429"/>
      <c r="AL260" s="1429"/>
      <c r="AM260" s="1388"/>
      <c r="AN260" s="1388"/>
      <c r="AO260" s="1388"/>
      <c r="AP260" s="1388"/>
      <c r="AQ260" s="1388"/>
      <c r="AR260" s="1388"/>
      <c r="AS260" s="1388"/>
      <c r="AT260" s="1388"/>
      <c r="AU260" s="1388"/>
      <c r="AV260" s="1388"/>
      <c r="AW260" s="1388"/>
      <c r="AX260" s="1388"/>
      <c r="AY260" s="1388"/>
      <c r="AZ260" s="1388"/>
    </row>
    <row r="261" spans="1:52" s="13" customFormat="1" x14ac:dyDescent="0.2">
      <c r="A261" s="176"/>
      <c r="B261" s="1435"/>
      <c r="C261" s="1388"/>
      <c r="D261" s="1434"/>
      <c r="E261" s="1435"/>
      <c r="F261" s="1436"/>
      <c r="G261" s="1435"/>
      <c r="H261" s="1437"/>
      <c r="I261" s="1388"/>
      <c r="J261" s="1389"/>
      <c r="K261" s="1388"/>
      <c r="L261" s="1388"/>
      <c r="M261" s="1388"/>
      <c r="N261" s="1429"/>
      <c r="O261" s="1429"/>
      <c r="P261" s="1429"/>
      <c r="Q261" s="1429"/>
      <c r="R261" s="1429"/>
      <c r="S261" s="1429"/>
      <c r="T261" s="1429"/>
      <c r="U261" s="1429"/>
      <c r="V261" s="1429"/>
      <c r="W261" s="1429"/>
      <c r="X261" s="1429"/>
      <c r="Y261" s="1429"/>
      <c r="Z261" s="1388"/>
      <c r="AA261" s="1429"/>
      <c r="AB261" s="1429"/>
      <c r="AC261" s="1429"/>
      <c r="AD261" s="1429"/>
      <c r="AE261" s="1429"/>
      <c r="AF261" s="1429"/>
      <c r="AG261" s="1429"/>
      <c r="AH261" s="1429"/>
      <c r="AI261" s="1429"/>
      <c r="AJ261" s="1429"/>
      <c r="AK261" s="1429"/>
      <c r="AL261" s="1429"/>
      <c r="AM261" s="1388"/>
      <c r="AN261" s="1388"/>
      <c r="AO261" s="1388"/>
      <c r="AP261" s="1388"/>
      <c r="AQ261" s="1388"/>
      <c r="AR261" s="1388"/>
      <c r="AS261" s="1388"/>
      <c r="AT261" s="1388"/>
      <c r="AU261" s="1388"/>
      <c r="AV261" s="1388"/>
      <c r="AW261" s="1388"/>
      <c r="AX261" s="1388"/>
      <c r="AY261" s="1388"/>
      <c r="AZ261" s="1388"/>
    </row>
    <row r="262" spans="1:52" s="13" customFormat="1" x14ac:dyDescent="0.2">
      <c r="A262" s="176"/>
      <c r="B262" s="1435"/>
      <c r="C262" s="1388"/>
      <c r="D262" s="1434"/>
      <c r="E262" s="1435"/>
      <c r="F262" s="1436"/>
      <c r="G262" s="1435"/>
      <c r="H262" s="1437"/>
      <c r="I262" s="1388"/>
      <c r="J262" s="1389"/>
      <c r="K262" s="1388"/>
      <c r="L262" s="1388"/>
      <c r="M262" s="1388"/>
      <c r="N262" s="1429"/>
      <c r="O262" s="1429"/>
      <c r="P262" s="1429"/>
      <c r="Q262" s="1429"/>
      <c r="R262" s="1429"/>
      <c r="S262" s="1429"/>
      <c r="T262" s="1429"/>
      <c r="U262" s="1429"/>
      <c r="V262" s="1429"/>
      <c r="W262" s="1429"/>
      <c r="X262" s="1429"/>
      <c r="Y262" s="1429"/>
      <c r="Z262" s="1388"/>
      <c r="AA262" s="1429"/>
      <c r="AB262" s="1429"/>
      <c r="AC262" s="1429"/>
      <c r="AD262" s="1429"/>
      <c r="AE262" s="1429"/>
      <c r="AF262" s="1429"/>
      <c r="AG262" s="1429"/>
      <c r="AH262" s="1429"/>
      <c r="AI262" s="1429"/>
      <c r="AJ262" s="1429"/>
      <c r="AK262" s="1429"/>
      <c r="AL262" s="1429"/>
      <c r="AM262" s="1388"/>
      <c r="AN262" s="1388"/>
      <c r="AO262" s="1388"/>
      <c r="AP262" s="1388"/>
      <c r="AQ262" s="1388"/>
      <c r="AR262" s="1388"/>
      <c r="AS262" s="1388"/>
      <c r="AT262" s="1388"/>
      <c r="AU262" s="1388"/>
      <c r="AV262" s="1388"/>
      <c r="AW262" s="1388"/>
      <c r="AX262" s="1388"/>
      <c r="AY262" s="1388"/>
      <c r="AZ262" s="1388"/>
    </row>
    <row r="263" spans="1:52" s="13" customFormat="1" x14ac:dyDescent="0.2">
      <c r="A263" s="176"/>
      <c r="B263" s="1435"/>
      <c r="C263" s="1388"/>
      <c r="D263" s="1434"/>
      <c r="E263" s="1435"/>
      <c r="F263" s="1436"/>
      <c r="G263" s="1435"/>
      <c r="H263" s="1437"/>
      <c r="I263" s="1388"/>
      <c r="J263" s="1389"/>
      <c r="K263" s="1388"/>
      <c r="L263" s="1388"/>
      <c r="M263" s="1388"/>
      <c r="N263" s="1429"/>
      <c r="O263" s="1429"/>
      <c r="P263" s="1429"/>
      <c r="Q263" s="1429"/>
      <c r="R263" s="1429"/>
      <c r="S263" s="1429"/>
      <c r="T263" s="1429"/>
      <c r="U263" s="1429"/>
      <c r="V263" s="1429"/>
      <c r="W263" s="1429"/>
      <c r="X263" s="1429"/>
      <c r="Y263" s="1429"/>
      <c r="Z263" s="1388"/>
      <c r="AA263" s="1429"/>
      <c r="AB263" s="1429"/>
      <c r="AC263" s="1429"/>
      <c r="AD263" s="1429"/>
      <c r="AE263" s="1429"/>
      <c r="AF263" s="1429"/>
      <c r="AG263" s="1429"/>
      <c r="AH263" s="1429"/>
      <c r="AI263" s="1429"/>
      <c r="AJ263" s="1429"/>
      <c r="AK263" s="1429"/>
      <c r="AL263" s="1429"/>
      <c r="AM263" s="1388"/>
      <c r="AN263" s="1388"/>
      <c r="AO263" s="1388"/>
      <c r="AP263" s="1388"/>
      <c r="AQ263" s="1388"/>
      <c r="AR263" s="1388"/>
      <c r="AS263" s="1388"/>
      <c r="AT263" s="1388"/>
      <c r="AU263" s="1388"/>
      <c r="AV263" s="1388"/>
      <c r="AW263" s="1388"/>
      <c r="AX263" s="1388"/>
      <c r="AY263" s="1388"/>
      <c r="AZ263" s="1388"/>
    </row>
    <row r="264" spans="1:52" s="13" customFormat="1" x14ac:dyDescent="0.2">
      <c r="A264" s="176"/>
      <c r="B264" s="1435"/>
      <c r="C264" s="1388"/>
      <c r="D264" s="1434"/>
      <c r="E264" s="1435"/>
      <c r="F264" s="1436"/>
      <c r="G264" s="1435"/>
      <c r="H264" s="1437"/>
      <c r="I264" s="1388"/>
      <c r="J264" s="1389"/>
      <c r="K264" s="1388"/>
      <c r="L264" s="1388"/>
      <c r="M264" s="1388"/>
      <c r="N264" s="1429"/>
      <c r="O264" s="1429"/>
      <c r="P264" s="1429"/>
      <c r="Q264" s="1429"/>
      <c r="R264" s="1429"/>
      <c r="S264" s="1429"/>
      <c r="T264" s="1429"/>
      <c r="U264" s="1429"/>
      <c r="V264" s="1429"/>
      <c r="W264" s="1429"/>
      <c r="X264" s="1429"/>
      <c r="Y264" s="1429"/>
      <c r="Z264" s="1388"/>
      <c r="AA264" s="1429"/>
      <c r="AB264" s="1429"/>
      <c r="AC264" s="1429"/>
      <c r="AD264" s="1429"/>
      <c r="AE264" s="1429"/>
      <c r="AF264" s="1429"/>
      <c r="AG264" s="1429"/>
      <c r="AH264" s="1429"/>
      <c r="AI264" s="1429"/>
      <c r="AJ264" s="1429"/>
      <c r="AK264" s="1429"/>
      <c r="AL264" s="1429"/>
      <c r="AM264" s="1388"/>
      <c r="AN264" s="1388"/>
      <c r="AO264" s="1388"/>
      <c r="AP264" s="1388"/>
      <c r="AQ264" s="1388"/>
      <c r="AR264" s="1388"/>
      <c r="AS264" s="1388"/>
      <c r="AT264" s="1388"/>
      <c r="AU264" s="1388"/>
      <c r="AV264" s="1388"/>
      <c r="AW264" s="1388"/>
      <c r="AX264" s="1388"/>
      <c r="AY264" s="1388"/>
      <c r="AZ264" s="1388"/>
    </row>
    <row r="265" spans="1:52" s="13" customFormat="1" x14ac:dyDescent="0.2">
      <c r="A265" s="176"/>
      <c r="B265" s="1435"/>
      <c r="C265" s="1388"/>
      <c r="D265" s="1434"/>
      <c r="E265" s="1435"/>
      <c r="F265" s="1436"/>
      <c r="G265" s="1435"/>
      <c r="H265" s="1437"/>
      <c r="I265" s="1388"/>
      <c r="J265" s="1389"/>
      <c r="K265" s="1388"/>
      <c r="L265" s="1388"/>
      <c r="M265" s="1388"/>
      <c r="N265" s="1429"/>
      <c r="O265" s="1429"/>
      <c r="P265" s="1429"/>
      <c r="Q265" s="1429"/>
      <c r="R265" s="1429"/>
      <c r="S265" s="1429"/>
      <c r="T265" s="1429"/>
      <c r="U265" s="1429"/>
      <c r="V265" s="1429"/>
      <c r="W265" s="1429"/>
      <c r="X265" s="1429"/>
      <c r="Y265" s="1429"/>
      <c r="Z265" s="1388"/>
      <c r="AA265" s="1429"/>
      <c r="AB265" s="1429"/>
      <c r="AC265" s="1429"/>
      <c r="AD265" s="1429"/>
      <c r="AE265" s="1429"/>
      <c r="AF265" s="1429"/>
      <c r="AG265" s="1429"/>
      <c r="AH265" s="1429"/>
      <c r="AI265" s="1429"/>
      <c r="AJ265" s="1429"/>
      <c r="AK265" s="1429"/>
      <c r="AL265" s="1429"/>
      <c r="AM265" s="1388"/>
      <c r="AN265" s="1388"/>
      <c r="AO265" s="1388"/>
      <c r="AP265" s="1388"/>
      <c r="AQ265" s="1388"/>
      <c r="AR265" s="1388"/>
      <c r="AS265" s="1388"/>
      <c r="AT265" s="1388"/>
      <c r="AU265" s="1388"/>
      <c r="AV265" s="1388"/>
      <c r="AW265" s="1388"/>
      <c r="AX265" s="1388"/>
      <c r="AY265" s="1388"/>
      <c r="AZ265" s="1388"/>
    </row>
    <row r="266" spans="1:52" s="13" customFormat="1" x14ac:dyDescent="0.2">
      <c r="A266" s="176"/>
      <c r="B266" s="1435"/>
      <c r="C266" s="1388"/>
      <c r="D266" s="1434"/>
      <c r="E266" s="1435"/>
      <c r="F266" s="1436"/>
      <c r="G266" s="1435"/>
      <c r="H266" s="1437"/>
      <c r="I266" s="1388"/>
      <c r="J266" s="1389"/>
      <c r="K266" s="1388"/>
      <c r="L266" s="1388"/>
      <c r="M266" s="1388"/>
      <c r="N266" s="1429"/>
      <c r="O266" s="1429"/>
      <c r="P266" s="1429"/>
      <c r="Q266" s="1429"/>
      <c r="R266" s="1429"/>
      <c r="S266" s="1429"/>
      <c r="T266" s="1429"/>
      <c r="U266" s="1429"/>
      <c r="V266" s="1429"/>
      <c r="W266" s="1429"/>
      <c r="X266" s="1429"/>
      <c r="Y266" s="1429"/>
      <c r="Z266" s="1388"/>
      <c r="AA266" s="1429"/>
      <c r="AB266" s="1429"/>
      <c r="AC266" s="1429"/>
      <c r="AD266" s="1429"/>
      <c r="AE266" s="1429"/>
      <c r="AF266" s="1429"/>
      <c r="AG266" s="1429"/>
      <c r="AH266" s="1429"/>
      <c r="AI266" s="1429"/>
      <c r="AJ266" s="1429"/>
      <c r="AK266" s="1429"/>
      <c r="AL266" s="1429"/>
      <c r="AM266" s="1388"/>
      <c r="AN266" s="1388"/>
      <c r="AO266" s="1388"/>
      <c r="AP266" s="1388"/>
      <c r="AQ266" s="1388"/>
      <c r="AR266" s="1388"/>
      <c r="AS266" s="1388"/>
      <c r="AT266" s="1388"/>
      <c r="AU266" s="1388"/>
      <c r="AV266" s="1388"/>
      <c r="AW266" s="1388"/>
      <c r="AX266" s="1388"/>
      <c r="AY266" s="1388"/>
      <c r="AZ266" s="1388"/>
    </row>
    <row r="267" spans="1:52" s="13" customFormat="1" x14ac:dyDescent="0.2">
      <c r="A267" s="176"/>
      <c r="B267" s="1435"/>
      <c r="C267" s="1388"/>
      <c r="D267" s="1434"/>
      <c r="E267" s="1435"/>
      <c r="F267" s="1436"/>
      <c r="G267" s="1435"/>
      <c r="H267" s="1437"/>
      <c r="I267" s="1388"/>
      <c r="J267" s="1389"/>
      <c r="K267" s="1388"/>
      <c r="L267" s="1388"/>
      <c r="M267" s="1388"/>
      <c r="N267" s="1429"/>
      <c r="O267" s="1429"/>
      <c r="P267" s="1429"/>
      <c r="Q267" s="1429"/>
      <c r="R267" s="1429"/>
      <c r="S267" s="1429"/>
      <c r="T267" s="1429"/>
      <c r="U267" s="1429"/>
      <c r="V267" s="1429"/>
      <c r="W267" s="1429"/>
      <c r="X267" s="1429"/>
      <c r="Y267" s="1429"/>
      <c r="Z267" s="1388"/>
      <c r="AA267" s="1429"/>
      <c r="AB267" s="1429"/>
      <c r="AC267" s="1429"/>
      <c r="AD267" s="1429"/>
      <c r="AE267" s="1429"/>
      <c r="AF267" s="1429"/>
      <c r="AG267" s="1429"/>
      <c r="AH267" s="1429"/>
      <c r="AI267" s="1429"/>
      <c r="AJ267" s="1429"/>
      <c r="AK267" s="1429"/>
      <c r="AL267" s="1429"/>
      <c r="AM267" s="1388"/>
      <c r="AN267" s="1388"/>
      <c r="AO267" s="1388"/>
      <c r="AP267" s="1388"/>
      <c r="AQ267" s="1388"/>
      <c r="AR267" s="1388"/>
      <c r="AS267" s="1388"/>
      <c r="AT267" s="1388"/>
      <c r="AU267" s="1388"/>
      <c r="AV267" s="1388"/>
      <c r="AW267" s="1388"/>
      <c r="AX267" s="1388"/>
      <c r="AY267" s="1388"/>
      <c r="AZ267" s="1388"/>
    </row>
    <row r="268" spans="1:52" s="13" customFormat="1" x14ac:dyDescent="0.2">
      <c r="A268" s="176"/>
      <c r="B268" s="1435"/>
      <c r="C268" s="1388"/>
      <c r="D268" s="1434"/>
      <c r="E268" s="1435"/>
      <c r="F268" s="1436"/>
      <c r="G268" s="1435"/>
      <c r="H268" s="1437"/>
      <c r="I268" s="1388"/>
      <c r="J268" s="1389"/>
      <c r="K268" s="1388"/>
      <c r="L268" s="1388"/>
      <c r="M268" s="1388"/>
      <c r="N268" s="1429"/>
      <c r="O268" s="1429"/>
      <c r="P268" s="1429"/>
      <c r="Q268" s="1429"/>
      <c r="R268" s="1429"/>
      <c r="S268" s="1429"/>
      <c r="T268" s="1429"/>
      <c r="U268" s="1429"/>
      <c r="V268" s="1429"/>
      <c r="W268" s="1429"/>
      <c r="X268" s="1429"/>
      <c r="Y268" s="1429"/>
      <c r="Z268" s="1388"/>
      <c r="AA268" s="1429"/>
      <c r="AB268" s="1429"/>
      <c r="AC268" s="1429"/>
      <c r="AD268" s="1429"/>
      <c r="AE268" s="1429"/>
      <c r="AF268" s="1429"/>
      <c r="AG268" s="1429"/>
      <c r="AH268" s="1429"/>
      <c r="AI268" s="1429"/>
      <c r="AJ268" s="1429"/>
      <c r="AK268" s="1429"/>
      <c r="AL268" s="1429"/>
      <c r="AM268" s="1388"/>
      <c r="AN268" s="1388"/>
      <c r="AO268" s="1388"/>
      <c r="AP268" s="1388"/>
      <c r="AQ268" s="1388"/>
      <c r="AR268" s="1388"/>
      <c r="AS268" s="1388"/>
      <c r="AT268" s="1388"/>
      <c r="AU268" s="1388"/>
      <c r="AV268" s="1388"/>
      <c r="AW268" s="1388"/>
      <c r="AX268" s="1388"/>
      <c r="AY268" s="1388"/>
      <c r="AZ268" s="1388"/>
    </row>
    <row r="269" spans="1:52" s="13" customFormat="1" x14ac:dyDescent="0.2">
      <c r="A269" s="176"/>
      <c r="B269" s="1435"/>
      <c r="C269" s="1388"/>
      <c r="D269" s="1434"/>
      <c r="E269" s="1435"/>
      <c r="F269" s="1513"/>
      <c r="G269" s="1435"/>
      <c r="H269" s="1437"/>
      <c r="I269" s="1388"/>
      <c r="J269" s="1389"/>
      <c r="K269" s="1388"/>
      <c r="L269" s="1388"/>
      <c r="M269" s="1388"/>
      <c r="N269" s="1429"/>
      <c r="O269" s="1429"/>
      <c r="P269" s="1429"/>
      <c r="Q269" s="1429"/>
      <c r="R269" s="1429"/>
      <c r="S269" s="1429"/>
      <c r="T269" s="1429"/>
      <c r="U269" s="1429"/>
      <c r="V269" s="1429"/>
      <c r="W269" s="1429"/>
      <c r="X269" s="1429"/>
      <c r="Y269" s="1429"/>
      <c r="Z269" s="1388"/>
      <c r="AA269" s="1429"/>
      <c r="AB269" s="1429"/>
      <c r="AC269" s="1429"/>
      <c r="AD269" s="1429"/>
      <c r="AE269" s="1429"/>
      <c r="AF269" s="1429"/>
      <c r="AG269" s="1429"/>
      <c r="AH269" s="1429"/>
      <c r="AI269" s="1429"/>
      <c r="AJ269" s="1429"/>
      <c r="AK269" s="1429"/>
      <c r="AL269" s="1429"/>
      <c r="AM269" s="1388"/>
      <c r="AN269" s="1388"/>
      <c r="AO269" s="1388"/>
      <c r="AP269" s="1388"/>
      <c r="AQ269" s="1388"/>
      <c r="AR269" s="1388"/>
      <c r="AS269" s="1388"/>
      <c r="AT269" s="1388"/>
      <c r="AU269" s="1388"/>
      <c r="AV269" s="1388"/>
      <c r="AW269" s="1388"/>
      <c r="AX269" s="1388"/>
      <c r="AY269" s="1388"/>
      <c r="AZ269" s="1388"/>
    </row>
    <row r="270" spans="1:52" s="13" customFormat="1" x14ac:dyDescent="0.2">
      <c r="A270" s="176"/>
      <c r="B270" s="1435"/>
      <c r="C270" s="1388"/>
      <c r="D270" s="1434"/>
      <c r="E270" s="1435"/>
      <c r="F270" s="1514"/>
      <c r="G270" s="1435"/>
      <c r="H270" s="1437"/>
      <c r="I270" s="1388"/>
      <c r="J270" s="1389"/>
      <c r="K270" s="1388"/>
      <c r="L270" s="1388"/>
      <c r="M270" s="1388"/>
      <c r="N270" s="1429"/>
      <c r="O270" s="1429"/>
      <c r="P270" s="1429"/>
      <c r="Q270" s="1429"/>
      <c r="R270" s="1429"/>
      <c r="S270" s="1429"/>
      <c r="T270" s="1429"/>
      <c r="U270" s="1429"/>
      <c r="V270" s="1429"/>
      <c r="W270" s="1429"/>
      <c r="X270" s="1429"/>
      <c r="Y270" s="1429"/>
      <c r="Z270" s="1388"/>
      <c r="AA270" s="1429"/>
      <c r="AB270" s="1429"/>
      <c r="AC270" s="1429"/>
      <c r="AD270" s="1429"/>
      <c r="AE270" s="1429"/>
      <c r="AF270" s="1429"/>
      <c r="AG270" s="1429"/>
      <c r="AH270" s="1429"/>
      <c r="AI270" s="1429"/>
      <c r="AJ270" s="1429"/>
      <c r="AK270" s="1429"/>
      <c r="AL270" s="1429"/>
      <c r="AM270" s="1388"/>
      <c r="AN270" s="1388"/>
      <c r="AO270" s="1388"/>
      <c r="AP270" s="1388"/>
      <c r="AQ270" s="1388"/>
      <c r="AR270" s="1388"/>
      <c r="AS270" s="1388"/>
      <c r="AT270" s="1388"/>
      <c r="AU270" s="1388"/>
      <c r="AV270" s="1388"/>
      <c r="AW270" s="1388"/>
      <c r="AX270" s="1388"/>
      <c r="AY270" s="1388"/>
      <c r="AZ270" s="1388"/>
    </row>
    <row r="271" spans="1:52" s="13" customFormat="1" x14ac:dyDescent="0.2">
      <c r="A271" s="176"/>
      <c r="B271" s="1435"/>
      <c r="C271" s="1388"/>
      <c r="D271" s="1434"/>
      <c r="E271" s="1435"/>
      <c r="F271" s="1436"/>
      <c r="G271" s="1435"/>
      <c r="H271" s="1437"/>
      <c r="I271" s="1388"/>
      <c r="J271" s="1389"/>
      <c r="K271" s="1388"/>
      <c r="L271" s="1388"/>
      <c r="M271" s="1388"/>
      <c r="N271" s="1429"/>
      <c r="O271" s="1429"/>
      <c r="P271" s="1429"/>
      <c r="Q271" s="1429"/>
      <c r="R271" s="1429"/>
      <c r="S271" s="1429"/>
      <c r="T271" s="1429"/>
      <c r="U271" s="1429"/>
      <c r="V271" s="1429"/>
      <c r="W271" s="1429"/>
      <c r="X271" s="1429"/>
      <c r="Y271" s="1429"/>
      <c r="Z271" s="1388"/>
      <c r="AA271" s="1429"/>
      <c r="AB271" s="1429"/>
      <c r="AC271" s="1429"/>
      <c r="AD271" s="1429"/>
      <c r="AE271" s="1429"/>
      <c r="AF271" s="1429"/>
      <c r="AG271" s="1429"/>
      <c r="AH271" s="1429"/>
      <c r="AI271" s="1429"/>
      <c r="AJ271" s="1429"/>
      <c r="AK271" s="1429"/>
      <c r="AL271" s="1429"/>
      <c r="AM271" s="1388"/>
      <c r="AN271" s="1388"/>
      <c r="AO271" s="1388"/>
      <c r="AP271" s="1388"/>
      <c r="AQ271" s="1388"/>
      <c r="AR271" s="1388"/>
      <c r="AS271" s="1388"/>
      <c r="AT271" s="1388"/>
      <c r="AU271" s="1388"/>
      <c r="AV271" s="1388"/>
      <c r="AW271" s="1388"/>
      <c r="AX271" s="1388"/>
      <c r="AY271" s="1388"/>
      <c r="AZ271" s="1388"/>
    </row>
    <row r="272" spans="1:52" s="13" customFormat="1" x14ac:dyDescent="0.2">
      <c r="A272" s="176"/>
      <c r="B272" s="1435"/>
      <c r="C272" s="1388"/>
      <c r="D272" s="1434"/>
      <c r="E272" s="1435"/>
      <c r="F272" s="1436"/>
      <c r="G272" s="1435"/>
      <c r="H272" s="1437"/>
      <c r="I272" s="1388"/>
      <c r="J272" s="1389"/>
      <c r="K272" s="1388"/>
      <c r="L272" s="1388"/>
      <c r="M272" s="1388"/>
      <c r="N272" s="1429"/>
      <c r="O272" s="1429"/>
      <c r="P272" s="1429"/>
      <c r="Q272" s="1429"/>
      <c r="R272" s="1429"/>
      <c r="S272" s="1429"/>
      <c r="T272" s="1429"/>
      <c r="U272" s="1429"/>
      <c r="V272" s="1429"/>
      <c r="W272" s="1429"/>
      <c r="X272" s="1429"/>
      <c r="Y272" s="1429"/>
      <c r="Z272" s="1388"/>
      <c r="AA272" s="1429"/>
      <c r="AB272" s="1429"/>
      <c r="AC272" s="1429"/>
      <c r="AD272" s="1429"/>
      <c r="AE272" s="1429"/>
      <c r="AF272" s="1429"/>
      <c r="AG272" s="1429"/>
      <c r="AH272" s="1429"/>
      <c r="AI272" s="1429"/>
      <c r="AJ272" s="1429"/>
      <c r="AK272" s="1429"/>
      <c r="AL272" s="1429"/>
      <c r="AM272" s="1388"/>
      <c r="AN272" s="1388"/>
      <c r="AO272" s="1388"/>
      <c r="AP272" s="1388"/>
      <c r="AQ272" s="1388"/>
      <c r="AR272" s="1388"/>
      <c r="AS272" s="1388"/>
      <c r="AT272" s="1388"/>
      <c r="AU272" s="1388"/>
      <c r="AV272" s="1388"/>
      <c r="AW272" s="1388"/>
      <c r="AX272" s="1388"/>
      <c r="AY272" s="1388"/>
      <c r="AZ272" s="1388"/>
    </row>
    <row r="273" spans="1:52" s="13" customFormat="1" x14ac:dyDescent="0.2">
      <c r="A273" s="176"/>
      <c r="B273" s="1435"/>
      <c r="C273" s="1388"/>
      <c r="D273" s="1434"/>
      <c r="E273" s="1435"/>
      <c r="F273" s="1436"/>
      <c r="G273" s="1435"/>
      <c r="H273" s="1437"/>
      <c r="I273" s="1388"/>
      <c r="J273" s="1389"/>
      <c r="K273" s="1388"/>
      <c r="L273" s="1388"/>
      <c r="M273" s="1388"/>
      <c r="N273" s="1429"/>
      <c r="O273" s="1429"/>
      <c r="P273" s="1429"/>
      <c r="Q273" s="1429"/>
      <c r="R273" s="1429"/>
      <c r="S273" s="1429"/>
      <c r="T273" s="1429"/>
      <c r="U273" s="1429"/>
      <c r="V273" s="1429"/>
      <c r="W273" s="1429"/>
      <c r="X273" s="1429"/>
      <c r="Y273" s="1429"/>
      <c r="Z273" s="1388"/>
      <c r="AA273" s="1429"/>
      <c r="AB273" s="1429"/>
      <c r="AC273" s="1429"/>
      <c r="AD273" s="1429"/>
      <c r="AE273" s="1429"/>
      <c r="AF273" s="1429"/>
      <c r="AG273" s="1429"/>
      <c r="AH273" s="1429"/>
      <c r="AI273" s="1429"/>
      <c r="AJ273" s="1429"/>
      <c r="AK273" s="1429"/>
      <c r="AL273" s="1429"/>
      <c r="AM273" s="1388"/>
      <c r="AN273" s="1388"/>
      <c r="AO273" s="1388"/>
      <c r="AP273" s="1388"/>
      <c r="AQ273" s="1388"/>
      <c r="AR273" s="1388"/>
      <c r="AS273" s="1388"/>
      <c r="AT273" s="1388"/>
      <c r="AU273" s="1388"/>
      <c r="AV273" s="1388"/>
      <c r="AW273" s="1388"/>
      <c r="AX273" s="1388"/>
      <c r="AY273" s="1388"/>
      <c r="AZ273" s="1388"/>
    </row>
    <row r="274" spans="1:52" s="13" customFormat="1" x14ac:dyDescent="0.2">
      <c r="A274" s="176"/>
      <c r="B274" s="1435"/>
      <c r="C274" s="1388"/>
      <c r="D274" s="1434"/>
      <c r="E274" s="1435"/>
      <c r="F274" s="1436"/>
      <c r="G274" s="1435"/>
      <c r="H274" s="1437"/>
      <c r="I274" s="1388"/>
      <c r="J274" s="1389"/>
      <c r="K274" s="1388"/>
      <c r="L274" s="1388"/>
      <c r="M274" s="1388"/>
      <c r="N274" s="1429"/>
      <c r="O274" s="1429"/>
      <c r="P274" s="1429"/>
      <c r="Q274" s="1429"/>
      <c r="R274" s="1429"/>
      <c r="S274" s="1429"/>
      <c r="T274" s="1429"/>
      <c r="U274" s="1429"/>
      <c r="V274" s="1429"/>
      <c r="W274" s="1429"/>
      <c r="X274" s="1429"/>
      <c r="Y274" s="1429"/>
      <c r="Z274" s="1388"/>
      <c r="AA274" s="1429"/>
      <c r="AB274" s="1429"/>
      <c r="AC274" s="1429"/>
      <c r="AD274" s="1429"/>
      <c r="AE274" s="1429"/>
      <c r="AF274" s="1429"/>
      <c r="AG274" s="1429"/>
      <c r="AH274" s="1429"/>
      <c r="AI274" s="1429"/>
      <c r="AJ274" s="1429"/>
      <c r="AK274" s="1429"/>
      <c r="AL274" s="1429"/>
      <c r="AM274" s="1388"/>
      <c r="AN274" s="1388"/>
      <c r="AO274" s="1388"/>
      <c r="AP274" s="1388"/>
      <c r="AQ274" s="1388"/>
      <c r="AR274" s="1388"/>
      <c r="AS274" s="1388"/>
      <c r="AT274" s="1388"/>
      <c r="AU274" s="1388"/>
      <c r="AV274" s="1388"/>
      <c r="AW274" s="1388"/>
      <c r="AX274" s="1388"/>
      <c r="AY274" s="1388"/>
      <c r="AZ274" s="1388"/>
    </row>
    <row r="275" spans="1:52" s="13" customFormat="1" x14ac:dyDescent="0.2">
      <c r="A275" s="176"/>
      <c r="B275" s="1435"/>
      <c r="C275" s="1388"/>
      <c r="D275" s="1434"/>
      <c r="E275" s="1435"/>
      <c r="F275" s="1436"/>
      <c r="G275" s="1435"/>
      <c r="H275" s="1437"/>
      <c r="I275" s="1388"/>
      <c r="J275" s="1389"/>
      <c r="K275" s="1388"/>
      <c r="L275" s="1388"/>
      <c r="M275" s="1388"/>
      <c r="N275" s="1429"/>
      <c r="O275" s="1429"/>
      <c r="P275" s="1429"/>
      <c r="Q275" s="1429"/>
      <c r="R275" s="1429"/>
      <c r="S275" s="1429"/>
      <c r="T275" s="1429"/>
      <c r="U275" s="1429"/>
      <c r="V275" s="1429"/>
      <c r="W275" s="1429"/>
      <c r="X275" s="1429"/>
      <c r="Y275" s="1429"/>
      <c r="Z275" s="1388"/>
      <c r="AA275" s="1429"/>
      <c r="AB275" s="1429"/>
      <c r="AC275" s="1429"/>
      <c r="AD275" s="1429"/>
      <c r="AE275" s="1429"/>
      <c r="AF275" s="1429"/>
      <c r="AG275" s="1429"/>
      <c r="AH275" s="1429"/>
      <c r="AI275" s="1429"/>
      <c r="AJ275" s="1429"/>
      <c r="AK275" s="1429"/>
      <c r="AL275" s="1429"/>
      <c r="AM275" s="1388"/>
      <c r="AN275" s="1388"/>
      <c r="AO275" s="1388"/>
      <c r="AP275" s="1388"/>
      <c r="AQ275" s="1388"/>
      <c r="AR275" s="1388"/>
      <c r="AS275" s="1388"/>
      <c r="AT275" s="1388"/>
      <c r="AU275" s="1388"/>
      <c r="AV275" s="1388"/>
      <c r="AW275" s="1388"/>
      <c r="AX275" s="1388"/>
      <c r="AY275" s="1388"/>
      <c r="AZ275" s="1388"/>
    </row>
    <row r="276" spans="1:52" s="13" customFormat="1" x14ac:dyDescent="0.2">
      <c r="A276" s="176"/>
      <c r="B276" s="1435"/>
      <c r="C276" s="1388"/>
      <c r="D276" s="1434"/>
      <c r="E276" s="1435"/>
      <c r="F276" s="1436"/>
      <c r="G276" s="1435"/>
      <c r="H276" s="1437"/>
      <c r="I276" s="1388"/>
      <c r="J276" s="1389"/>
      <c r="K276" s="1388"/>
      <c r="L276" s="1388"/>
      <c r="M276" s="1388"/>
      <c r="N276" s="1429"/>
      <c r="O276" s="1429"/>
      <c r="P276" s="1429"/>
      <c r="Q276" s="1429"/>
      <c r="R276" s="1429"/>
      <c r="S276" s="1429"/>
      <c r="T276" s="1429"/>
      <c r="U276" s="1429"/>
      <c r="V276" s="1429"/>
      <c r="W276" s="1429"/>
      <c r="X276" s="1429"/>
      <c r="Y276" s="1429"/>
      <c r="Z276" s="1388"/>
      <c r="AA276" s="1429"/>
      <c r="AB276" s="1429"/>
      <c r="AC276" s="1429"/>
      <c r="AD276" s="1429"/>
      <c r="AE276" s="1429"/>
      <c r="AF276" s="1429"/>
      <c r="AG276" s="1429"/>
      <c r="AH276" s="1429"/>
      <c r="AI276" s="1429"/>
      <c r="AJ276" s="1429"/>
      <c r="AK276" s="1429"/>
      <c r="AL276" s="1429"/>
      <c r="AM276" s="1388"/>
      <c r="AN276" s="1388"/>
      <c r="AO276" s="1388"/>
      <c r="AP276" s="1388"/>
      <c r="AQ276" s="1388"/>
      <c r="AR276" s="1388"/>
      <c r="AS276" s="1388"/>
      <c r="AT276" s="1388"/>
      <c r="AU276" s="1388"/>
      <c r="AV276" s="1388"/>
      <c r="AW276" s="1388"/>
      <c r="AX276" s="1388"/>
      <c r="AY276" s="1388"/>
      <c r="AZ276" s="1388"/>
    </row>
    <row r="277" spans="1:52" s="13" customFormat="1" x14ac:dyDescent="0.2">
      <c r="A277" s="176"/>
      <c r="B277" s="1435"/>
      <c r="C277" s="1388"/>
      <c r="D277" s="1434"/>
      <c r="E277" s="1435"/>
      <c r="F277" s="1436"/>
      <c r="G277" s="1435"/>
      <c r="H277" s="1437"/>
      <c r="I277" s="1388"/>
      <c r="J277" s="1389"/>
      <c r="K277" s="1388"/>
      <c r="L277" s="1388"/>
      <c r="M277" s="1388"/>
      <c r="N277" s="1429"/>
      <c r="O277" s="1429"/>
      <c r="P277" s="1429"/>
      <c r="Q277" s="1429"/>
      <c r="R277" s="1429"/>
      <c r="S277" s="1429"/>
      <c r="T277" s="1429"/>
      <c r="U277" s="1429"/>
      <c r="V277" s="1429"/>
      <c r="W277" s="1429"/>
      <c r="X277" s="1429"/>
      <c r="Y277" s="1429"/>
      <c r="Z277" s="1388"/>
      <c r="AA277" s="1429"/>
      <c r="AB277" s="1429"/>
      <c r="AC277" s="1429"/>
      <c r="AD277" s="1429"/>
      <c r="AE277" s="1429"/>
      <c r="AF277" s="1429"/>
      <c r="AG277" s="1429"/>
      <c r="AH277" s="1429"/>
      <c r="AI277" s="1429"/>
      <c r="AJ277" s="1429"/>
      <c r="AK277" s="1429"/>
      <c r="AL277" s="1429"/>
      <c r="AM277" s="1388"/>
      <c r="AN277" s="1388"/>
      <c r="AO277" s="1388"/>
      <c r="AP277" s="1388"/>
      <c r="AQ277" s="1388"/>
      <c r="AR277" s="1388"/>
      <c r="AS277" s="1388"/>
      <c r="AT277" s="1388"/>
      <c r="AU277" s="1388"/>
      <c r="AV277" s="1388"/>
      <c r="AW277" s="1388"/>
      <c r="AX277" s="1388"/>
      <c r="AY277" s="1388"/>
      <c r="AZ277" s="1388"/>
    </row>
    <row r="278" spans="1:52" s="13" customFormat="1" x14ac:dyDescent="0.2">
      <c r="A278" s="176"/>
      <c r="B278" s="1435"/>
      <c r="C278" s="1388"/>
      <c r="D278" s="1434"/>
      <c r="E278" s="1435"/>
      <c r="F278" s="1436"/>
      <c r="G278" s="1435"/>
      <c r="H278" s="1437"/>
      <c r="I278" s="1388"/>
      <c r="J278" s="1389"/>
      <c r="K278" s="1388"/>
      <c r="L278" s="1388"/>
      <c r="M278" s="1388"/>
      <c r="N278" s="1429"/>
      <c r="O278" s="1429"/>
      <c r="P278" s="1429"/>
      <c r="Q278" s="1429"/>
      <c r="R278" s="1429"/>
      <c r="S278" s="1429"/>
      <c r="T278" s="1429"/>
      <c r="U278" s="1429"/>
      <c r="V278" s="1429"/>
      <c r="W278" s="1429"/>
      <c r="X278" s="1429"/>
      <c r="Y278" s="1429"/>
      <c r="Z278" s="1388"/>
      <c r="AA278" s="1429"/>
      <c r="AB278" s="1429"/>
      <c r="AC278" s="1429"/>
      <c r="AD278" s="1429"/>
      <c r="AE278" s="1429"/>
      <c r="AF278" s="1429"/>
      <c r="AG278" s="1429"/>
      <c r="AH278" s="1429"/>
      <c r="AI278" s="1429"/>
      <c r="AJ278" s="1429"/>
      <c r="AK278" s="1429"/>
      <c r="AL278" s="1429"/>
      <c r="AM278" s="1388"/>
      <c r="AN278" s="1388"/>
      <c r="AO278" s="1388"/>
      <c r="AP278" s="1388"/>
      <c r="AQ278" s="1388"/>
      <c r="AR278" s="1388"/>
      <c r="AS278" s="1388"/>
      <c r="AT278" s="1388"/>
      <c r="AU278" s="1388"/>
      <c r="AV278" s="1388"/>
      <c r="AW278" s="1388"/>
      <c r="AX278" s="1388"/>
      <c r="AY278" s="1388"/>
      <c r="AZ278" s="1388"/>
    </row>
    <row r="279" spans="1:52" s="13" customFormat="1" x14ac:dyDescent="0.2">
      <c r="A279" s="176"/>
      <c r="B279" s="1435"/>
      <c r="C279" s="1388"/>
      <c r="D279" s="1434"/>
      <c r="E279" s="1435"/>
      <c r="F279" s="1436"/>
      <c r="G279" s="1435"/>
      <c r="H279" s="1437"/>
      <c r="I279" s="1388"/>
      <c r="J279" s="1389"/>
      <c r="K279" s="1388"/>
      <c r="L279" s="1388"/>
      <c r="M279" s="1388"/>
      <c r="N279" s="1429"/>
      <c r="O279" s="1429"/>
      <c r="P279" s="1429"/>
      <c r="Q279" s="1429"/>
      <c r="R279" s="1429"/>
      <c r="S279" s="1429"/>
      <c r="T279" s="1429"/>
      <c r="U279" s="1429"/>
      <c r="V279" s="1429"/>
      <c r="W279" s="1429"/>
      <c r="X279" s="1429"/>
      <c r="Y279" s="1429"/>
      <c r="Z279" s="1388"/>
      <c r="AA279" s="1429"/>
      <c r="AB279" s="1429"/>
      <c r="AC279" s="1429"/>
      <c r="AD279" s="1429"/>
      <c r="AE279" s="1429"/>
      <c r="AF279" s="1429"/>
      <c r="AG279" s="1429"/>
      <c r="AH279" s="1429"/>
      <c r="AI279" s="1429"/>
      <c r="AJ279" s="1429"/>
      <c r="AK279" s="1429"/>
      <c r="AL279" s="1429"/>
      <c r="AM279" s="1388"/>
      <c r="AN279" s="1388"/>
      <c r="AO279" s="1388"/>
      <c r="AP279" s="1388"/>
      <c r="AQ279" s="1388"/>
      <c r="AR279" s="1388"/>
      <c r="AS279" s="1388"/>
      <c r="AT279" s="1388"/>
      <c r="AU279" s="1388"/>
      <c r="AV279" s="1388"/>
      <c r="AW279" s="1388"/>
      <c r="AX279" s="1388"/>
      <c r="AY279" s="1388"/>
      <c r="AZ279" s="1388"/>
    </row>
    <row r="280" spans="1:52" s="13" customFormat="1" x14ac:dyDescent="0.2">
      <c r="A280" s="176"/>
      <c r="B280" s="1435"/>
      <c r="C280" s="1388"/>
      <c r="D280" s="1434"/>
      <c r="E280" s="1435"/>
      <c r="F280" s="1436"/>
      <c r="G280" s="1435"/>
      <c r="H280" s="1437"/>
      <c r="I280" s="1388"/>
      <c r="J280" s="1389"/>
      <c r="K280" s="1388"/>
      <c r="L280" s="1388"/>
      <c r="M280" s="1388"/>
      <c r="N280" s="1429"/>
      <c r="O280" s="1429"/>
      <c r="P280" s="1429"/>
      <c r="Q280" s="1429"/>
      <c r="R280" s="1429"/>
      <c r="S280" s="1429"/>
      <c r="T280" s="1429"/>
      <c r="U280" s="1429"/>
      <c r="V280" s="1429"/>
      <c r="W280" s="1429"/>
      <c r="X280" s="1429"/>
      <c r="Y280" s="1429"/>
      <c r="Z280" s="1388"/>
      <c r="AA280" s="1429"/>
      <c r="AB280" s="1429"/>
      <c r="AC280" s="1429"/>
      <c r="AD280" s="1429"/>
      <c r="AE280" s="1429"/>
      <c r="AF280" s="1429"/>
      <c r="AG280" s="1429"/>
      <c r="AH280" s="1429"/>
      <c r="AI280" s="1429"/>
      <c r="AJ280" s="1429"/>
      <c r="AK280" s="1429"/>
      <c r="AL280" s="1429"/>
      <c r="AM280" s="1388"/>
      <c r="AN280" s="1388"/>
      <c r="AO280" s="1388"/>
      <c r="AP280" s="1388"/>
      <c r="AQ280" s="1388"/>
      <c r="AR280" s="1388"/>
      <c r="AS280" s="1388"/>
      <c r="AT280" s="1388"/>
      <c r="AU280" s="1388"/>
      <c r="AV280" s="1388"/>
      <c r="AW280" s="1388"/>
      <c r="AX280" s="1388"/>
      <c r="AY280" s="1388"/>
      <c r="AZ280" s="1388"/>
    </row>
    <row r="281" spans="1:52" s="13" customFormat="1" x14ac:dyDescent="0.2">
      <c r="A281" s="176"/>
      <c r="B281" s="1435"/>
      <c r="C281" s="1388"/>
      <c r="D281" s="1434"/>
      <c r="E281" s="1435"/>
      <c r="F281" s="1436"/>
      <c r="G281" s="1435"/>
      <c r="H281" s="1437"/>
      <c r="I281" s="1388"/>
      <c r="J281" s="1389"/>
      <c r="K281" s="1388"/>
      <c r="L281" s="1388"/>
      <c r="M281" s="1388"/>
      <c r="N281" s="1429"/>
      <c r="O281" s="1429"/>
      <c r="P281" s="1429"/>
      <c r="Q281" s="1429"/>
      <c r="R281" s="1429"/>
      <c r="S281" s="1429"/>
      <c r="T281" s="1429"/>
      <c r="U281" s="1429"/>
      <c r="V281" s="1429"/>
      <c r="W281" s="1429"/>
      <c r="X281" s="1429"/>
      <c r="Y281" s="1429"/>
      <c r="Z281" s="1388"/>
      <c r="AA281" s="1429"/>
      <c r="AB281" s="1429"/>
      <c r="AC281" s="1429"/>
      <c r="AD281" s="1429"/>
      <c r="AE281" s="1429"/>
      <c r="AF281" s="1429"/>
      <c r="AG281" s="1429"/>
      <c r="AH281" s="1429"/>
      <c r="AI281" s="1429"/>
      <c r="AJ281" s="1429"/>
      <c r="AK281" s="1429"/>
      <c r="AL281" s="1429"/>
      <c r="AM281" s="1388"/>
      <c r="AN281" s="1388"/>
      <c r="AO281" s="1388"/>
      <c r="AP281" s="1388"/>
      <c r="AQ281" s="1388"/>
      <c r="AR281" s="1388"/>
      <c r="AS281" s="1388"/>
      <c r="AT281" s="1388"/>
      <c r="AU281" s="1388"/>
      <c r="AV281" s="1388"/>
      <c r="AW281" s="1388"/>
      <c r="AX281" s="1388"/>
      <c r="AY281" s="1388"/>
      <c r="AZ281" s="1388"/>
    </row>
    <row r="282" spans="1:52" s="13" customFormat="1" x14ac:dyDescent="0.2">
      <c r="A282" s="176"/>
      <c r="B282" s="1435"/>
      <c r="C282" s="1388"/>
      <c r="D282" s="1434"/>
      <c r="E282" s="1435"/>
      <c r="F282" s="1436"/>
      <c r="G282" s="1435"/>
      <c r="H282" s="1437"/>
      <c r="I282" s="1388"/>
      <c r="J282" s="1389"/>
      <c r="K282" s="1388"/>
      <c r="L282" s="1388"/>
      <c r="M282" s="1388"/>
      <c r="N282" s="1429"/>
      <c r="O282" s="1429"/>
      <c r="P282" s="1429"/>
      <c r="Q282" s="1429"/>
      <c r="R282" s="1429"/>
      <c r="S282" s="1429"/>
      <c r="T282" s="1429"/>
      <c r="U282" s="1429"/>
      <c r="V282" s="1429"/>
      <c r="W282" s="1429"/>
      <c r="X282" s="1429"/>
      <c r="Y282" s="1429"/>
      <c r="Z282" s="1388"/>
      <c r="AA282" s="1429"/>
      <c r="AB282" s="1429"/>
      <c r="AC282" s="1429"/>
      <c r="AD282" s="1429"/>
      <c r="AE282" s="1429"/>
      <c r="AF282" s="1429"/>
      <c r="AG282" s="1429"/>
      <c r="AH282" s="1429"/>
      <c r="AI282" s="1429"/>
      <c r="AJ282" s="1429"/>
      <c r="AK282" s="1429"/>
      <c r="AL282" s="1429"/>
      <c r="AM282" s="1388"/>
      <c r="AN282" s="1388"/>
      <c r="AO282" s="1388"/>
      <c r="AP282" s="1388"/>
      <c r="AQ282" s="1388"/>
      <c r="AR282" s="1388"/>
      <c r="AS282" s="1388"/>
      <c r="AT282" s="1388"/>
      <c r="AU282" s="1388"/>
      <c r="AV282" s="1388"/>
      <c r="AW282" s="1388"/>
      <c r="AX282" s="1388"/>
      <c r="AY282" s="1388"/>
      <c r="AZ282" s="1388"/>
    </row>
    <row r="283" spans="1:52" s="13" customFormat="1" x14ac:dyDescent="0.2">
      <c r="A283" s="176"/>
      <c r="B283" s="1435"/>
      <c r="C283" s="1388"/>
      <c r="D283" s="1434"/>
      <c r="E283" s="1435"/>
      <c r="F283" s="1436"/>
      <c r="G283" s="1435"/>
      <c r="H283" s="1437"/>
      <c r="I283" s="1388"/>
      <c r="J283" s="1389"/>
      <c r="K283" s="1388"/>
      <c r="L283" s="1388"/>
      <c r="M283" s="1388"/>
      <c r="N283" s="1429"/>
      <c r="O283" s="1429"/>
      <c r="P283" s="1429"/>
      <c r="Q283" s="1429"/>
      <c r="R283" s="1429"/>
      <c r="S283" s="1429"/>
      <c r="T283" s="1429"/>
      <c r="U283" s="1429"/>
      <c r="V283" s="1429"/>
      <c r="W283" s="1429"/>
      <c r="X283" s="1429"/>
      <c r="Y283" s="1429"/>
      <c r="Z283" s="1388"/>
      <c r="AA283" s="1429"/>
      <c r="AB283" s="1429"/>
      <c r="AC283" s="1429"/>
      <c r="AD283" s="1429"/>
      <c r="AE283" s="1429"/>
      <c r="AF283" s="1429"/>
      <c r="AG283" s="1429"/>
      <c r="AH283" s="1429"/>
      <c r="AI283" s="1429"/>
      <c r="AJ283" s="1429"/>
      <c r="AK283" s="1429"/>
      <c r="AL283" s="1429"/>
      <c r="AM283" s="1388"/>
      <c r="AN283" s="1388"/>
      <c r="AO283" s="1388"/>
      <c r="AP283" s="1388"/>
      <c r="AQ283" s="1388"/>
      <c r="AR283" s="1388"/>
      <c r="AS283" s="1388"/>
      <c r="AT283" s="1388"/>
      <c r="AU283" s="1388"/>
      <c r="AV283" s="1388"/>
      <c r="AW283" s="1388"/>
      <c r="AX283" s="1388"/>
      <c r="AY283" s="1388"/>
      <c r="AZ283" s="1388"/>
    </row>
    <row r="284" spans="1:52" s="13" customFormat="1" x14ac:dyDescent="0.2">
      <c r="A284" s="176"/>
      <c r="B284" s="1435"/>
      <c r="C284" s="1388"/>
      <c r="D284" s="1434"/>
      <c r="E284" s="1435"/>
      <c r="F284" s="1436"/>
      <c r="G284" s="1435"/>
      <c r="H284" s="1437"/>
      <c r="I284" s="1388"/>
      <c r="J284" s="1389"/>
      <c r="K284" s="1388"/>
      <c r="L284" s="1388"/>
      <c r="M284" s="1388"/>
      <c r="N284" s="1429"/>
      <c r="O284" s="1429"/>
      <c r="P284" s="1429"/>
      <c r="Q284" s="1429"/>
      <c r="R284" s="1429"/>
      <c r="S284" s="1429"/>
      <c r="T284" s="1429"/>
      <c r="U284" s="1429"/>
      <c r="V284" s="1429"/>
      <c r="W284" s="1429"/>
      <c r="X284" s="1429"/>
      <c r="Y284" s="1429"/>
      <c r="Z284" s="1388"/>
      <c r="AA284" s="1429"/>
      <c r="AB284" s="1429"/>
      <c r="AC284" s="1429"/>
      <c r="AD284" s="1429"/>
      <c r="AE284" s="1429"/>
      <c r="AF284" s="1429"/>
      <c r="AG284" s="1429"/>
      <c r="AH284" s="1429"/>
      <c r="AI284" s="1429"/>
      <c r="AJ284" s="1429"/>
      <c r="AK284" s="1429"/>
      <c r="AL284" s="1429"/>
      <c r="AM284" s="1388"/>
      <c r="AN284" s="1388"/>
      <c r="AO284" s="1388"/>
      <c r="AP284" s="1388"/>
      <c r="AQ284" s="1388"/>
      <c r="AR284" s="1388"/>
      <c r="AS284" s="1388"/>
      <c r="AT284" s="1388"/>
      <c r="AU284" s="1388"/>
      <c r="AV284" s="1388"/>
      <c r="AW284" s="1388"/>
      <c r="AX284" s="1388"/>
      <c r="AY284" s="1388"/>
      <c r="AZ284" s="1388"/>
    </row>
    <row r="285" spans="1:52" s="13" customFormat="1" x14ac:dyDescent="0.2">
      <c r="A285" s="176"/>
      <c r="B285" s="1435"/>
      <c r="C285" s="1388"/>
      <c r="D285" s="1434"/>
      <c r="E285" s="1435"/>
      <c r="F285" s="1513"/>
      <c r="G285" s="1435"/>
      <c r="H285" s="1437"/>
      <c r="I285" s="1388"/>
      <c r="J285" s="1389"/>
      <c r="K285" s="1388"/>
      <c r="L285" s="1388"/>
      <c r="M285" s="1388"/>
      <c r="N285" s="1429"/>
      <c r="O285" s="1429"/>
      <c r="P285" s="1429"/>
      <c r="Q285" s="1429"/>
      <c r="R285" s="1429"/>
      <c r="S285" s="1429"/>
      <c r="T285" s="1429"/>
      <c r="U285" s="1429"/>
      <c r="V285" s="1429"/>
      <c r="W285" s="1429"/>
      <c r="X285" s="1429"/>
      <c r="Y285" s="1429"/>
      <c r="Z285" s="1388"/>
      <c r="AA285" s="1429"/>
      <c r="AB285" s="1429"/>
      <c r="AC285" s="1429"/>
      <c r="AD285" s="1429"/>
      <c r="AE285" s="1429"/>
      <c r="AF285" s="1429"/>
      <c r="AG285" s="1429"/>
      <c r="AH285" s="1429"/>
      <c r="AI285" s="1429"/>
      <c r="AJ285" s="1429"/>
      <c r="AK285" s="1429"/>
      <c r="AL285" s="1429"/>
      <c r="AM285" s="1388"/>
      <c r="AN285" s="1388"/>
      <c r="AO285" s="1388"/>
      <c r="AP285" s="1388"/>
      <c r="AQ285" s="1388"/>
      <c r="AR285" s="1388"/>
      <c r="AS285" s="1388"/>
      <c r="AT285" s="1388"/>
      <c r="AU285" s="1388"/>
      <c r="AV285" s="1388"/>
      <c r="AW285" s="1388"/>
      <c r="AX285" s="1388"/>
      <c r="AY285" s="1388"/>
      <c r="AZ285" s="1388"/>
    </row>
    <row r="286" spans="1:52" s="13" customFormat="1" x14ac:dyDescent="0.2">
      <c r="A286" s="176"/>
      <c r="B286" s="1435"/>
      <c r="C286" s="1388"/>
      <c r="D286" s="1434"/>
      <c r="E286" s="1435"/>
      <c r="F286" s="1514"/>
      <c r="G286" s="1435"/>
      <c r="H286" s="1437"/>
      <c r="I286" s="1388"/>
      <c r="J286" s="1389"/>
      <c r="K286" s="1388"/>
      <c r="L286" s="1388"/>
      <c r="M286" s="1388"/>
      <c r="N286" s="1429"/>
      <c r="O286" s="1429"/>
      <c r="P286" s="1429"/>
      <c r="Q286" s="1429"/>
      <c r="R286" s="1429"/>
      <c r="S286" s="1429"/>
      <c r="T286" s="1429"/>
      <c r="U286" s="1429"/>
      <c r="V286" s="1429"/>
      <c r="W286" s="1429"/>
      <c r="X286" s="1429"/>
      <c r="Y286" s="1429"/>
      <c r="Z286" s="1388"/>
      <c r="AA286" s="1429"/>
      <c r="AB286" s="1429"/>
      <c r="AC286" s="1429"/>
      <c r="AD286" s="1429"/>
      <c r="AE286" s="1429"/>
      <c r="AF286" s="1429"/>
      <c r="AG286" s="1429"/>
      <c r="AH286" s="1429"/>
      <c r="AI286" s="1429"/>
      <c r="AJ286" s="1429"/>
      <c r="AK286" s="1429"/>
      <c r="AL286" s="1429"/>
      <c r="AM286" s="1388"/>
      <c r="AN286" s="1388"/>
      <c r="AO286" s="1388"/>
      <c r="AP286" s="1388"/>
      <c r="AQ286" s="1388"/>
      <c r="AR286" s="1388"/>
      <c r="AS286" s="1388"/>
      <c r="AT286" s="1388"/>
      <c r="AU286" s="1388"/>
      <c r="AV286" s="1388"/>
      <c r="AW286" s="1388"/>
      <c r="AX286" s="1388"/>
      <c r="AY286" s="1388"/>
      <c r="AZ286" s="1388"/>
    </row>
    <row r="287" spans="1:52" s="13" customFormat="1" x14ac:dyDescent="0.2">
      <c r="A287" s="176"/>
      <c r="B287" s="1435"/>
      <c r="C287" s="1388"/>
      <c r="D287" s="1434"/>
      <c r="E287" s="1435"/>
      <c r="F287" s="1436"/>
      <c r="G287" s="1435"/>
      <c r="H287" s="1437"/>
      <c r="I287" s="1388"/>
      <c r="J287" s="1389"/>
      <c r="K287" s="1388"/>
      <c r="L287" s="1388"/>
      <c r="M287" s="1388"/>
      <c r="N287" s="1429"/>
      <c r="O287" s="1429"/>
      <c r="P287" s="1429"/>
      <c r="Q287" s="1429"/>
      <c r="R287" s="1429"/>
      <c r="S287" s="1429"/>
      <c r="T287" s="1429"/>
      <c r="U287" s="1429"/>
      <c r="V287" s="1429"/>
      <c r="W287" s="1429"/>
      <c r="X287" s="1429"/>
      <c r="Y287" s="1429"/>
      <c r="Z287" s="1388"/>
      <c r="AA287" s="1429"/>
      <c r="AB287" s="1429"/>
      <c r="AC287" s="1429"/>
      <c r="AD287" s="1429"/>
      <c r="AE287" s="1429"/>
      <c r="AF287" s="1429"/>
      <c r="AG287" s="1429"/>
      <c r="AH287" s="1429"/>
      <c r="AI287" s="1429"/>
      <c r="AJ287" s="1429"/>
      <c r="AK287" s="1429"/>
      <c r="AL287" s="1429"/>
      <c r="AM287" s="1388"/>
      <c r="AN287" s="1388"/>
      <c r="AO287" s="1388"/>
      <c r="AP287" s="1388"/>
      <c r="AQ287" s="1388"/>
      <c r="AR287" s="1388"/>
      <c r="AS287" s="1388"/>
      <c r="AT287" s="1388"/>
      <c r="AU287" s="1388"/>
      <c r="AV287" s="1388"/>
      <c r="AW287" s="1388"/>
      <c r="AX287" s="1388"/>
      <c r="AY287" s="1388"/>
      <c r="AZ287" s="1388"/>
    </row>
    <row r="288" spans="1:52" s="13" customFormat="1" x14ac:dyDescent="0.2">
      <c r="A288" s="176"/>
      <c r="B288" s="1435"/>
      <c r="C288" s="1388"/>
      <c r="D288" s="1434"/>
      <c r="E288" s="1435"/>
      <c r="F288" s="1436"/>
      <c r="G288" s="1435"/>
      <c r="H288" s="1437"/>
      <c r="I288" s="1388"/>
      <c r="J288" s="1389"/>
      <c r="K288" s="1388"/>
      <c r="L288" s="1388"/>
      <c r="M288" s="1388"/>
      <c r="N288" s="1429"/>
      <c r="O288" s="1429"/>
      <c r="P288" s="1429"/>
      <c r="Q288" s="1429"/>
      <c r="R288" s="1429"/>
      <c r="S288" s="1429"/>
      <c r="T288" s="1429"/>
      <c r="U288" s="1429"/>
      <c r="V288" s="1429"/>
      <c r="W288" s="1429"/>
      <c r="X288" s="1429"/>
      <c r="Y288" s="1429"/>
      <c r="Z288" s="1388"/>
      <c r="AA288" s="1429"/>
      <c r="AB288" s="1429"/>
      <c r="AC288" s="1429"/>
      <c r="AD288" s="1429"/>
      <c r="AE288" s="1429"/>
      <c r="AF288" s="1429"/>
      <c r="AG288" s="1429"/>
      <c r="AH288" s="1429"/>
      <c r="AI288" s="1429"/>
      <c r="AJ288" s="1429"/>
      <c r="AK288" s="1429"/>
      <c r="AL288" s="1429"/>
      <c r="AM288" s="1388"/>
      <c r="AN288" s="1388"/>
      <c r="AO288" s="1388"/>
      <c r="AP288" s="1388"/>
      <c r="AQ288" s="1388"/>
      <c r="AR288" s="1388"/>
      <c r="AS288" s="1388"/>
      <c r="AT288" s="1388"/>
      <c r="AU288" s="1388"/>
      <c r="AV288" s="1388"/>
      <c r="AW288" s="1388"/>
      <c r="AX288" s="1388"/>
      <c r="AY288" s="1388"/>
      <c r="AZ288" s="1388"/>
    </row>
    <row r="289" spans="1:52" s="13" customFormat="1" x14ac:dyDescent="0.2">
      <c r="A289" s="176"/>
      <c r="B289" s="1435"/>
      <c r="C289" s="1388"/>
      <c r="D289" s="1434"/>
      <c r="E289" s="1435"/>
      <c r="F289" s="1436"/>
      <c r="G289" s="1435"/>
      <c r="H289" s="1437"/>
      <c r="I289" s="1388"/>
      <c r="J289" s="1389"/>
      <c r="K289" s="1388"/>
      <c r="L289" s="1388"/>
      <c r="M289" s="1388"/>
      <c r="N289" s="1429"/>
      <c r="O289" s="1429"/>
      <c r="P289" s="1429"/>
      <c r="Q289" s="1429"/>
      <c r="R289" s="1429"/>
      <c r="S289" s="1429"/>
      <c r="T289" s="1429"/>
      <c r="U289" s="1429"/>
      <c r="V289" s="1429"/>
      <c r="W289" s="1429"/>
      <c r="X289" s="1429"/>
      <c r="Y289" s="1429"/>
      <c r="Z289" s="1388"/>
      <c r="AA289" s="1429"/>
      <c r="AB289" s="1429"/>
      <c r="AC289" s="1429"/>
      <c r="AD289" s="1429"/>
      <c r="AE289" s="1429"/>
      <c r="AF289" s="1429"/>
      <c r="AG289" s="1429"/>
      <c r="AH289" s="1429"/>
      <c r="AI289" s="1429"/>
      <c r="AJ289" s="1429"/>
      <c r="AK289" s="1429"/>
      <c r="AL289" s="1429"/>
      <c r="AM289" s="1388"/>
      <c r="AN289" s="1388"/>
      <c r="AO289" s="1388"/>
      <c r="AP289" s="1388"/>
      <c r="AQ289" s="1388"/>
      <c r="AR289" s="1388"/>
      <c r="AS289" s="1388"/>
      <c r="AT289" s="1388"/>
      <c r="AU289" s="1388"/>
      <c r="AV289" s="1388"/>
      <c r="AW289" s="1388"/>
      <c r="AX289" s="1388"/>
      <c r="AY289" s="1388"/>
      <c r="AZ289" s="1388"/>
    </row>
    <row r="290" spans="1:52" s="13" customFormat="1" x14ac:dyDescent="0.2">
      <c r="A290" s="176"/>
      <c r="B290" s="1435"/>
      <c r="C290" s="1388"/>
      <c r="D290" s="1434"/>
      <c r="E290" s="1435"/>
      <c r="F290" s="1436"/>
      <c r="G290" s="1435"/>
      <c r="H290" s="1437"/>
      <c r="I290" s="1388"/>
      <c r="J290" s="1389"/>
      <c r="K290" s="1388"/>
      <c r="L290" s="1388"/>
      <c r="M290" s="1388"/>
      <c r="N290" s="1429"/>
      <c r="O290" s="1429"/>
      <c r="P290" s="1429"/>
      <c r="Q290" s="1429"/>
      <c r="R290" s="1429"/>
      <c r="S290" s="1429"/>
      <c r="T290" s="1429"/>
      <c r="U290" s="1429"/>
      <c r="V290" s="1429"/>
      <c r="W290" s="1429"/>
      <c r="X290" s="1429"/>
      <c r="Y290" s="1429"/>
      <c r="Z290" s="1388"/>
      <c r="AA290" s="1429"/>
      <c r="AB290" s="1429"/>
      <c r="AC290" s="1429"/>
      <c r="AD290" s="1429"/>
      <c r="AE290" s="1429"/>
      <c r="AF290" s="1429"/>
      <c r="AG290" s="1429"/>
      <c r="AH290" s="1429"/>
      <c r="AI290" s="1429"/>
      <c r="AJ290" s="1429"/>
      <c r="AK290" s="1429"/>
      <c r="AL290" s="1429"/>
      <c r="AM290" s="1388"/>
      <c r="AN290" s="1388"/>
      <c r="AO290" s="1388"/>
      <c r="AP290" s="1388"/>
      <c r="AQ290" s="1388"/>
      <c r="AR290" s="1388"/>
      <c r="AS290" s="1388"/>
      <c r="AT290" s="1388"/>
      <c r="AU290" s="1388"/>
      <c r="AV290" s="1388"/>
      <c r="AW290" s="1388"/>
      <c r="AX290" s="1388"/>
      <c r="AY290" s="1388"/>
      <c r="AZ290" s="1388"/>
    </row>
    <row r="291" spans="1:52" s="13" customFormat="1" x14ac:dyDescent="0.2">
      <c r="A291" s="176"/>
      <c r="B291" s="1435"/>
      <c r="C291" s="1388"/>
      <c r="D291" s="1434"/>
      <c r="E291" s="1435"/>
      <c r="F291" s="1436"/>
      <c r="G291" s="1435"/>
      <c r="H291" s="1437"/>
      <c r="I291" s="1388"/>
      <c r="J291" s="1389"/>
      <c r="K291" s="1388"/>
      <c r="L291" s="1388"/>
      <c r="M291" s="1388"/>
      <c r="N291" s="1429"/>
      <c r="O291" s="1429"/>
      <c r="P291" s="1429"/>
      <c r="Q291" s="1429"/>
      <c r="R291" s="1429"/>
      <c r="S291" s="1429"/>
      <c r="T291" s="1429"/>
      <c r="U291" s="1429"/>
      <c r="V291" s="1429"/>
      <c r="W291" s="1429"/>
      <c r="X291" s="1429"/>
      <c r="Y291" s="1429"/>
      <c r="Z291" s="1388"/>
      <c r="AA291" s="1429"/>
      <c r="AB291" s="1429"/>
      <c r="AC291" s="1429"/>
      <c r="AD291" s="1429"/>
      <c r="AE291" s="1429"/>
      <c r="AF291" s="1429"/>
      <c r="AG291" s="1429"/>
      <c r="AH291" s="1429"/>
      <c r="AI291" s="1429"/>
      <c r="AJ291" s="1429"/>
      <c r="AK291" s="1429"/>
      <c r="AL291" s="1429"/>
      <c r="AM291" s="1388"/>
      <c r="AN291" s="1388"/>
      <c r="AO291" s="1388"/>
      <c r="AP291" s="1388"/>
      <c r="AQ291" s="1388"/>
      <c r="AR291" s="1388"/>
      <c r="AS291" s="1388"/>
      <c r="AT291" s="1388"/>
      <c r="AU291" s="1388"/>
      <c r="AV291" s="1388"/>
      <c r="AW291" s="1388"/>
      <c r="AX291" s="1388"/>
      <c r="AY291" s="1388"/>
      <c r="AZ291" s="1388"/>
    </row>
    <row r="292" spans="1:52" s="13" customFormat="1" x14ac:dyDescent="0.2">
      <c r="A292" s="176"/>
      <c r="B292" s="1435"/>
      <c r="C292" s="1388"/>
      <c r="D292" s="1434"/>
      <c r="E292" s="1435"/>
      <c r="F292" s="1436"/>
      <c r="G292" s="1435"/>
      <c r="H292" s="1437"/>
      <c r="I292" s="1388"/>
      <c r="J292" s="1389"/>
      <c r="K292" s="1388"/>
      <c r="L292" s="1388"/>
      <c r="M292" s="1388"/>
      <c r="N292" s="1429"/>
      <c r="O292" s="1429"/>
      <c r="P292" s="1429"/>
      <c r="Q292" s="1429"/>
      <c r="R292" s="1429"/>
      <c r="S292" s="1429"/>
      <c r="T292" s="1429"/>
      <c r="U292" s="1429"/>
      <c r="V292" s="1429"/>
      <c r="W292" s="1429"/>
      <c r="X292" s="1429"/>
      <c r="Y292" s="1429"/>
      <c r="Z292" s="1388"/>
      <c r="AA292" s="1429"/>
      <c r="AB292" s="1429"/>
      <c r="AC292" s="1429"/>
      <c r="AD292" s="1429"/>
      <c r="AE292" s="1429"/>
      <c r="AF292" s="1429"/>
      <c r="AG292" s="1429"/>
      <c r="AH292" s="1429"/>
      <c r="AI292" s="1429"/>
      <c r="AJ292" s="1429"/>
      <c r="AK292" s="1429"/>
      <c r="AL292" s="1429"/>
      <c r="AM292" s="1388"/>
      <c r="AN292" s="1388"/>
      <c r="AO292" s="1388"/>
      <c r="AP292" s="1388"/>
      <c r="AQ292" s="1388"/>
      <c r="AR292" s="1388"/>
      <c r="AS292" s="1388"/>
      <c r="AT292" s="1388"/>
      <c r="AU292" s="1388"/>
      <c r="AV292" s="1388"/>
      <c r="AW292" s="1388"/>
      <c r="AX292" s="1388"/>
      <c r="AY292" s="1388"/>
      <c r="AZ292" s="1388"/>
    </row>
    <row r="293" spans="1:52" s="13" customFormat="1" x14ac:dyDescent="0.2">
      <c r="A293" s="176"/>
      <c r="B293" s="1435"/>
      <c r="C293" s="1388"/>
      <c r="D293" s="1434"/>
      <c r="E293" s="1435"/>
      <c r="F293" s="1436"/>
      <c r="G293" s="1435"/>
      <c r="H293" s="1437"/>
      <c r="I293" s="1388"/>
      <c r="J293" s="1389"/>
      <c r="K293" s="1388"/>
      <c r="L293" s="1388"/>
      <c r="M293" s="1388"/>
      <c r="N293" s="1429"/>
      <c r="O293" s="1429"/>
      <c r="P293" s="1429"/>
      <c r="Q293" s="1429"/>
      <c r="R293" s="1429"/>
      <c r="S293" s="1429"/>
      <c r="T293" s="1429"/>
      <c r="U293" s="1429"/>
      <c r="V293" s="1429"/>
      <c r="W293" s="1429"/>
      <c r="X293" s="1429"/>
      <c r="Y293" s="1429"/>
      <c r="Z293" s="1388"/>
      <c r="AA293" s="1429"/>
      <c r="AB293" s="1429"/>
      <c r="AC293" s="1429"/>
      <c r="AD293" s="1429"/>
      <c r="AE293" s="1429"/>
      <c r="AF293" s="1429"/>
      <c r="AG293" s="1429"/>
      <c r="AH293" s="1429"/>
      <c r="AI293" s="1429"/>
      <c r="AJ293" s="1429"/>
      <c r="AK293" s="1429"/>
      <c r="AL293" s="1429"/>
      <c r="AM293" s="1388"/>
      <c r="AN293" s="1388"/>
      <c r="AO293" s="1388"/>
      <c r="AP293" s="1388"/>
      <c r="AQ293" s="1388"/>
      <c r="AR293" s="1388"/>
      <c r="AS293" s="1388"/>
      <c r="AT293" s="1388"/>
      <c r="AU293" s="1388"/>
      <c r="AV293" s="1388"/>
      <c r="AW293" s="1388"/>
      <c r="AX293" s="1388"/>
      <c r="AY293" s="1388"/>
      <c r="AZ293" s="1388"/>
    </row>
    <row r="294" spans="1:52" s="13" customFormat="1" x14ac:dyDescent="0.2">
      <c r="A294" s="176"/>
      <c r="B294" s="1435"/>
      <c r="C294" s="1388"/>
      <c r="D294" s="1434"/>
      <c r="E294" s="1435"/>
      <c r="F294" s="1436"/>
      <c r="G294" s="1435"/>
      <c r="H294" s="1437"/>
      <c r="I294" s="1388"/>
      <c r="J294" s="1389"/>
      <c r="K294" s="1388"/>
      <c r="L294" s="1388"/>
      <c r="M294" s="1388"/>
      <c r="N294" s="1429"/>
      <c r="O294" s="1429"/>
      <c r="P294" s="1429"/>
      <c r="Q294" s="1429"/>
      <c r="R294" s="1429"/>
      <c r="S294" s="1429"/>
      <c r="T294" s="1429"/>
      <c r="U294" s="1429"/>
      <c r="V294" s="1429"/>
      <c r="W294" s="1429"/>
      <c r="X294" s="1429"/>
      <c r="Y294" s="1429"/>
      <c r="Z294" s="1388"/>
      <c r="AA294" s="1429"/>
      <c r="AB294" s="1429"/>
      <c r="AC294" s="1429"/>
      <c r="AD294" s="1429"/>
      <c r="AE294" s="1429"/>
      <c r="AF294" s="1429"/>
      <c r="AG294" s="1429"/>
      <c r="AH294" s="1429"/>
      <c r="AI294" s="1429"/>
      <c r="AJ294" s="1429"/>
      <c r="AK294" s="1429"/>
      <c r="AL294" s="1429"/>
      <c r="AM294" s="1388"/>
      <c r="AN294" s="1388"/>
      <c r="AO294" s="1388"/>
      <c r="AP294" s="1388"/>
      <c r="AQ294" s="1388"/>
      <c r="AR294" s="1388"/>
      <c r="AS294" s="1388"/>
      <c r="AT294" s="1388"/>
      <c r="AU294" s="1388"/>
      <c r="AV294" s="1388"/>
      <c r="AW294" s="1388"/>
      <c r="AX294" s="1388"/>
      <c r="AY294" s="1388"/>
      <c r="AZ294" s="1388"/>
    </row>
    <row r="295" spans="1:52" s="13" customFormat="1" x14ac:dyDescent="0.2">
      <c r="A295" s="176"/>
      <c r="B295" s="1435"/>
      <c r="C295" s="1388"/>
      <c r="D295" s="1434"/>
      <c r="E295" s="1435"/>
      <c r="F295" s="1436"/>
      <c r="G295" s="1435"/>
      <c r="H295" s="1437"/>
      <c r="I295" s="1388"/>
      <c r="J295" s="1389"/>
      <c r="K295" s="1388"/>
      <c r="L295" s="1388"/>
      <c r="M295" s="1388"/>
      <c r="N295" s="1429"/>
      <c r="O295" s="1429"/>
      <c r="P295" s="1429"/>
      <c r="Q295" s="1429"/>
      <c r="R295" s="1429"/>
      <c r="S295" s="1429"/>
      <c r="T295" s="1429"/>
      <c r="U295" s="1429"/>
      <c r="V295" s="1429"/>
      <c r="W295" s="1429"/>
      <c r="X295" s="1429"/>
      <c r="Y295" s="1429"/>
      <c r="Z295" s="1388"/>
      <c r="AA295" s="1429"/>
      <c r="AB295" s="1429"/>
      <c r="AC295" s="1429"/>
      <c r="AD295" s="1429"/>
      <c r="AE295" s="1429"/>
      <c r="AF295" s="1429"/>
      <c r="AG295" s="1429"/>
      <c r="AH295" s="1429"/>
      <c r="AI295" s="1429"/>
      <c r="AJ295" s="1429"/>
      <c r="AK295" s="1429"/>
      <c r="AL295" s="1429"/>
      <c r="AM295" s="1388"/>
      <c r="AN295" s="1388"/>
      <c r="AO295" s="1388"/>
      <c r="AP295" s="1388"/>
      <c r="AQ295" s="1388"/>
      <c r="AR295" s="1388"/>
      <c r="AS295" s="1388"/>
      <c r="AT295" s="1388"/>
      <c r="AU295" s="1388"/>
      <c r="AV295" s="1388"/>
      <c r="AW295" s="1388"/>
      <c r="AX295" s="1388"/>
      <c r="AY295" s="1388"/>
      <c r="AZ295" s="1388"/>
    </row>
    <row r="296" spans="1:52" s="13" customFormat="1" x14ac:dyDescent="0.2">
      <c r="A296" s="176"/>
      <c r="B296" s="1435"/>
      <c r="C296" s="1388"/>
      <c r="D296" s="1434"/>
      <c r="E296" s="1435"/>
      <c r="F296" s="1436"/>
      <c r="G296" s="1435"/>
      <c r="H296" s="1437"/>
      <c r="I296" s="1388"/>
      <c r="J296" s="1389"/>
      <c r="K296" s="1388"/>
      <c r="L296" s="1388"/>
      <c r="M296" s="1388"/>
      <c r="N296" s="1429"/>
      <c r="O296" s="1429"/>
      <c r="P296" s="1429"/>
      <c r="Q296" s="1429"/>
      <c r="R296" s="1429"/>
      <c r="S296" s="1429"/>
      <c r="T296" s="1429"/>
      <c r="U296" s="1429"/>
      <c r="V296" s="1429"/>
      <c r="W296" s="1429"/>
      <c r="X296" s="1429"/>
      <c r="Y296" s="1429"/>
      <c r="Z296" s="1388"/>
      <c r="AA296" s="1429"/>
      <c r="AB296" s="1429"/>
      <c r="AC296" s="1429"/>
      <c r="AD296" s="1429"/>
      <c r="AE296" s="1429"/>
      <c r="AF296" s="1429"/>
      <c r="AG296" s="1429"/>
      <c r="AH296" s="1429"/>
      <c r="AI296" s="1429"/>
      <c r="AJ296" s="1429"/>
      <c r="AK296" s="1429"/>
      <c r="AL296" s="1429"/>
      <c r="AM296" s="1388"/>
      <c r="AN296" s="1388"/>
      <c r="AO296" s="1388"/>
      <c r="AP296" s="1388"/>
      <c r="AQ296" s="1388"/>
      <c r="AR296" s="1388"/>
      <c r="AS296" s="1388"/>
      <c r="AT296" s="1388"/>
      <c r="AU296" s="1388"/>
      <c r="AV296" s="1388"/>
      <c r="AW296" s="1388"/>
      <c r="AX296" s="1388"/>
      <c r="AY296" s="1388"/>
      <c r="AZ296" s="1388"/>
    </row>
    <row r="297" spans="1:52" s="13" customFormat="1" x14ac:dyDescent="0.2">
      <c r="A297" s="176"/>
      <c r="B297" s="1435"/>
      <c r="C297" s="1388"/>
      <c r="D297" s="1434"/>
      <c r="E297" s="1435"/>
      <c r="F297" s="1436"/>
      <c r="G297" s="1435"/>
      <c r="H297" s="1437"/>
      <c r="I297" s="1388"/>
      <c r="J297" s="1389"/>
      <c r="K297" s="1388"/>
      <c r="L297" s="1388"/>
      <c r="M297" s="1388"/>
      <c r="N297" s="1429"/>
      <c r="O297" s="1429"/>
      <c r="P297" s="1429"/>
      <c r="Q297" s="1429"/>
      <c r="R297" s="1429"/>
      <c r="S297" s="1429"/>
      <c r="T297" s="1429"/>
      <c r="U297" s="1429"/>
      <c r="V297" s="1429"/>
      <c r="W297" s="1429"/>
      <c r="X297" s="1429"/>
      <c r="Y297" s="1429"/>
      <c r="Z297" s="1388"/>
      <c r="AA297" s="1429"/>
      <c r="AB297" s="1429"/>
      <c r="AC297" s="1429"/>
      <c r="AD297" s="1429"/>
      <c r="AE297" s="1429"/>
      <c r="AF297" s="1429"/>
      <c r="AG297" s="1429"/>
      <c r="AH297" s="1429"/>
      <c r="AI297" s="1429"/>
      <c r="AJ297" s="1429"/>
      <c r="AK297" s="1429"/>
      <c r="AL297" s="1429"/>
      <c r="AM297" s="1388"/>
      <c r="AN297" s="1388"/>
      <c r="AO297" s="1388"/>
      <c r="AP297" s="1388"/>
      <c r="AQ297" s="1388"/>
      <c r="AR297" s="1388"/>
      <c r="AS297" s="1388"/>
      <c r="AT297" s="1388"/>
      <c r="AU297" s="1388"/>
      <c r="AV297" s="1388"/>
      <c r="AW297" s="1388"/>
      <c r="AX297" s="1388"/>
      <c r="AY297" s="1388"/>
      <c r="AZ297" s="1388"/>
    </row>
    <row r="298" spans="1:52" s="13" customFormat="1" x14ac:dyDescent="0.2">
      <c r="A298" s="176"/>
      <c r="B298" s="1435"/>
      <c r="C298" s="1388"/>
      <c r="D298" s="1434"/>
      <c r="E298" s="1435"/>
      <c r="F298" s="1436"/>
      <c r="G298" s="1435"/>
      <c r="H298" s="1437"/>
      <c r="I298" s="1388"/>
      <c r="J298" s="1389"/>
      <c r="K298" s="1388"/>
      <c r="L298" s="1388"/>
      <c r="M298" s="1388"/>
      <c r="N298" s="1429"/>
      <c r="O298" s="1429"/>
      <c r="P298" s="1429"/>
      <c r="Q298" s="1429"/>
      <c r="R298" s="1429"/>
      <c r="S298" s="1429"/>
      <c r="T298" s="1429"/>
      <c r="U298" s="1429"/>
      <c r="V298" s="1429"/>
      <c r="W298" s="1429"/>
      <c r="X298" s="1429"/>
      <c r="Y298" s="1429"/>
      <c r="Z298" s="1388"/>
      <c r="AA298" s="1429"/>
      <c r="AB298" s="1429"/>
      <c r="AC298" s="1429"/>
      <c r="AD298" s="1429"/>
      <c r="AE298" s="1429"/>
      <c r="AF298" s="1429"/>
      <c r="AG298" s="1429"/>
      <c r="AH298" s="1429"/>
      <c r="AI298" s="1429"/>
      <c r="AJ298" s="1429"/>
      <c r="AK298" s="1429"/>
      <c r="AL298" s="1429"/>
      <c r="AM298" s="1388"/>
      <c r="AN298" s="1388"/>
      <c r="AO298" s="1388"/>
      <c r="AP298" s="1388"/>
      <c r="AQ298" s="1388"/>
      <c r="AR298" s="1388"/>
      <c r="AS298" s="1388"/>
      <c r="AT298" s="1388"/>
      <c r="AU298" s="1388"/>
      <c r="AV298" s="1388"/>
      <c r="AW298" s="1388"/>
      <c r="AX298" s="1388"/>
      <c r="AY298" s="1388"/>
      <c r="AZ298" s="1388"/>
    </row>
    <row r="299" spans="1:52" s="13" customFormat="1" x14ac:dyDescent="0.2">
      <c r="A299" s="176"/>
      <c r="B299" s="1435"/>
      <c r="C299" s="1388"/>
      <c r="D299" s="1434"/>
      <c r="E299" s="1435"/>
      <c r="F299" s="1436"/>
      <c r="G299" s="1435"/>
      <c r="H299" s="1437"/>
      <c r="I299" s="1388"/>
      <c r="J299" s="1389"/>
      <c r="K299" s="1388"/>
      <c r="L299" s="1388"/>
      <c r="M299" s="1388"/>
      <c r="N299" s="1429"/>
      <c r="O299" s="1429"/>
      <c r="P299" s="1429"/>
      <c r="Q299" s="1429"/>
      <c r="R299" s="1429"/>
      <c r="S299" s="1429"/>
      <c r="T299" s="1429"/>
      <c r="U299" s="1429"/>
      <c r="V299" s="1429"/>
      <c r="W299" s="1429"/>
      <c r="X299" s="1429"/>
      <c r="Y299" s="1429"/>
      <c r="Z299" s="1388"/>
      <c r="AA299" s="1429"/>
      <c r="AB299" s="1429"/>
      <c r="AC299" s="1429"/>
      <c r="AD299" s="1429"/>
      <c r="AE299" s="1429"/>
      <c r="AF299" s="1429"/>
      <c r="AG299" s="1429"/>
      <c r="AH299" s="1429"/>
      <c r="AI299" s="1429"/>
      <c r="AJ299" s="1429"/>
      <c r="AK299" s="1429"/>
      <c r="AL299" s="1429"/>
      <c r="AM299" s="1388"/>
      <c r="AN299" s="1388"/>
      <c r="AO299" s="1388"/>
      <c r="AP299" s="1388"/>
      <c r="AQ299" s="1388"/>
      <c r="AR299" s="1388"/>
      <c r="AS299" s="1388"/>
      <c r="AT299" s="1388"/>
      <c r="AU299" s="1388"/>
      <c r="AV299" s="1388"/>
      <c r="AW299" s="1388"/>
      <c r="AX299" s="1388"/>
      <c r="AY299" s="1388"/>
      <c r="AZ299" s="1388"/>
    </row>
    <row r="300" spans="1:52" s="13" customFormat="1" x14ac:dyDescent="0.2">
      <c r="A300" s="176"/>
      <c r="B300" s="1435"/>
      <c r="C300" s="1388"/>
      <c r="D300" s="1434"/>
      <c r="E300" s="1435"/>
      <c r="F300" s="1436"/>
      <c r="G300" s="1435"/>
      <c r="H300" s="1437"/>
      <c r="I300" s="1388"/>
      <c r="J300" s="1389"/>
      <c r="K300" s="1388"/>
      <c r="L300" s="1388"/>
      <c r="M300" s="1388"/>
      <c r="N300" s="1429"/>
      <c r="O300" s="1429"/>
      <c r="P300" s="1429"/>
      <c r="Q300" s="1429"/>
      <c r="R300" s="1429"/>
      <c r="S300" s="1429"/>
      <c r="T300" s="1429"/>
      <c r="U300" s="1429"/>
      <c r="V300" s="1429"/>
      <c r="W300" s="1429"/>
      <c r="X300" s="1429"/>
      <c r="Y300" s="1429"/>
      <c r="Z300" s="1388"/>
      <c r="AA300" s="1429"/>
      <c r="AB300" s="1429"/>
      <c r="AC300" s="1429"/>
      <c r="AD300" s="1429"/>
      <c r="AE300" s="1429"/>
      <c r="AF300" s="1429"/>
      <c r="AG300" s="1429"/>
      <c r="AH300" s="1429"/>
      <c r="AI300" s="1429"/>
      <c r="AJ300" s="1429"/>
      <c r="AK300" s="1429"/>
      <c r="AL300" s="1429"/>
      <c r="AM300" s="1388"/>
      <c r="AN300" s="1388"/>
      <c r="AO300" s="1388"/>
      <c r="AP300" s="1388"/>
      <c r="AQ300" s="1388"/>
      <c r="AR300" s="1388"/>
      <c r="AS300" s="1388"/>
      <c r="AT300" s="1388"/>
      <c r="AU300" s="1388"/>
      <c r="AV300" s="1388"/>
      <c r="AW300" s="1388"/>
      <c r="AX300" s="1388"/>
      <c r="AY300" s="1388"/>
      <c r="AZ300" s="1388"/>
    </row>
    <row r="301" spans="1:52" s="13" customFormat="1" x14ac:dyDescent="0.2">
      <c r="A301" s="176"/>
      <c r="B301" s="238"/>
      <c r="C301" s="20"/>
      <c r="D301" s="243"/>
      <c r="E301" s="238"/>
      <c r="F301" s="296"/>
      <c r="G301" s="238"/>
      <c r="H301" s="1199"/>
      <c r="J301" s="12"/>
      <c r="M301" s="20"/>
      <c r="N301" s="52"/>
      <c r="O301" s="52"/>
      <c r="P301" s="52"/>
      <c r="Q301" s="52"/>
      <c r="R301" s="52"/>
      <c r="S301" s="51"/>
      <c r="T301" s="52"/>
      <c r="U301" s="52"/>
      <c r="V301" s="52"/>
      <c r="W301" s="52"/>
      <c r="X301" s="52"/>
      <c r="Y301" s="52"/>
      <c r="Z301" s="20"/>
      <c r="AA301" s="52"/>
      <c r="AB301" s="52"/>
      <c r="AC301" s="52"/>
      <c r="AD301" s="52"/>
      <c r="AE301" s="52"/>
      <c r="AF301" s="51"/>
      <c r="AG301" s="52"/>
      <c r="AH301" s="52"/>
      <c r="AI301" s="52"/>
      <c r="AJ301" s="52"/>
      <c r="AK301" s="52"/>
      <c r="AL301" s="52"/>
    </row>
    <row r="302" spans="1:52" s="13" customFormat="1" x14ac:dyDescent="0.2">
      <c r="A302" s="176"/>
      <c r="B302" s="238"/>
      <c r="C302" s="20"/>
      <c r="D302" s="243"/>
      <c r="E302" s="238"/>
      <c r="F302" s="297"/>
      <c r="G302" s="238"/>
      <c r="H302" s="1199"/>
      <c r="J302" s="12"/>
      <c r="M302" s="20"/>
      <c r="N302" s="52"/>
      <c r="O302" s="52"/>
      <c r="P302" s="52"/>
      <c r="Q302" s="52"/>
      <c r="R302" s="52"/>
      <c r="S302" s="51"/>
      <c r="T302" s="52"/>
      <c r="U302" s="52"/>
      <c r="V302" s="52"/>
      <c r="W302" s="52"/>
      <c r="X302" s="52"/>
      <c r="Y302" s="52"/>
      <c r="Z302" s="20"/>
      <c r="AA302" s="52"/>
      <c r="AB302" s="52"/>
      <c r="AC302" s="52"/>
      <c r="AD302" s="52"/>
      <c r="AE302" s="52"/>
      <c r="AF302" s="51"/>
      <c r="AG302" s="52"/>
      <c r="AH302" s="52"/>
      <c r="AI302" s="52"/>
      <c r="AJ302" s="52"/>
      <c r="AK302" s="52"/>
      <c r="AL302" s="52"/>
    </row>
    <row r="303" spans="1:52" s="13" customFormat="1" x14ac:dyDescent="0.2">
      <c r="A303" s="176"/>
      <c r="B303" s="238"/>
      <c r="C303" s="20"/>
      <c r="D303" s="243"/>
      <c r="E303" s="238"/>
      <c r="F303" s="297"/>
      <c r="G303" s="238"/>
      <c r="H303" s="1199"/>
      <c r="J303" s="12"/>
      <c r="M303" s="20"/>
      <c r="N303" s="52"/>
      <c r="O303" s="52"/>
      <c r="P303" s="52"/>
      <c r="Q303" s="52"/>
      <c r="R303" s="52"/>
      <c r="S303" s="51"/>
      <c r="T303" s="52"/>
      <c r="U303" s="52"/>
      <c r="V303" s="52"/>
      <c r="W303" s="52"/>
      <c r="X303" s="52"/>
      <c r="Y303" s="52"/>
      <c r="Z303" s="20"/>
      <c r="AA303" s="52"/>
      <c r="AB303" s="52"/>
      <c r="AC303" s="52"/>
      <c r="AD303" s="52"/>
      <c r="AE303" s="52"/>
      <c r="AF303" s="51"/>
      <c r="AG303" s="52"/>
      <c r="AH303" s="52"/>
      <c r="AI303" s="52"/>
      <c r="AJ303" s="52"/>
      <c r="AK303" s="52"/>
      <c r="AL303" s="52"/>
    </row>
    <row r="304" spans="1:52" s="13" customFormat="1" x14ac:dyDescent="0.2">
      <c r="A304" s="176"/>
      <c r="B304" s="238"/>
      <c r="C304" s="20"/>
      <c r="D304" s="243"/>
      <c r="E304" s="238"/>
      <c r="F304" s="297"/>
      <c r="G304" s="238"/>
      <c r="H304" s="1199"/>
      <c r="J304" s="12"/>
      <c r="M304" s="20"/>
      <c r="N304" s="52"/>
      <c r="O304" s="52"/>
      <c r="P304" s="52"/>
      <c r="Q304" s="52"/>
      <c r="R304" s="52"/>
      <c r="S304" s="51"/>
      <c r="T304" s="52"/>
      <c r="U304" s="52"/>
      <c r="V304" s="52"/>
      <c r="W304" s="52"/>
      <c r="X304" s="52"/>
      <c r="Y304" s="52"/>
      <c r="Z304" s="20"/>
      <c r="AA304" s="52"/>
      <c r="AB304" s="52"/>
      <c r="AC304" s="52"/>
      <c r="AD304" s="52"/>
      <c r="AE304" s="52"/>
      <c r="AF304" s="51"/>
      <c r="AG304" s="52"/>
      <c r="AH304" s="52"/>
      <c r="AI304" s="52"/>
      <c r="AJ304" s="52"/>
      <c r="AK304" s="52"/>
      <c r="AL304" s="52"/>
    </row>
    <row r="305" spans="1:38" s="13" customFormat="1" x14ac:dyDescent="0.2">
      <c r="A305" s="176"/>
      <c r="B305" s="238"/>
      <c r="C305" s="20"/>
      <c r="D305" s="243"/>
      <c r="E305" s="238"/>
      <c r="F305" s="297"/>
      <c r="G305" s="238"/>
      <c r="H305" s="1199"/>
      <c r="J305" s="12"/>
      <c r="M305" s="20"/>
      <c r="N305" s="52"/>
      <c r="O305" s="52"/>
      <c r="P305" s="52"/>
      <c r="Q305" s="52"/>
      <c r="R305" s="52"/>
      <c r="S305" s="51"/>
      <c r="T305" s="52"/>
      <c r="U305" s="52"/>
      <c r="V305" s="52"/>
      <c r="W305" s="52"/>
      <c r="X305" s="52"/>
      <c r="Y305" s="52"/>
      <c r="Z305" s="20"/>
      <c r="AA305" s="52"/>
      <c r="AB305" s="52"/>
      <c r="AC305" s="52"/>
      <c r="AD305" s="52"/>
      <c r="AE305" s="52"/>
      <c r="AF305" s="51"/>
      <c r="AG305" s="52"/>
      <c r="AH305" s="52"/>
      <c r="AI305" s="52"/>
      <c r="AJ305" s="52"/>
      <c r="AK305" s="52"/>
      <c r="AL305" s="52"/>
    </row>
    <row r="306" spans="1:38" s="13" customFormat="1" x14ac:dyDescent="0.2">
      <c r="A306" s="176"/>
      <c r="B306" s="238"/>
      <c r="C306" s="20"/>
      <c r="D306" s="243"/>
      <c r="E306" s="238"/>
      <c r="F306" s="297"/>
      <c r="G306" s="238"/>
      <c r="H306" s="1199"/>
      <c r="J306" s="12"/>
      <c r="M306" s="20"/>
      <c r="N306" s="52"/>
      <c r="O306" s="52"/>
      <c r="P306" s="52"/>
      <c r="Q306" s="52"/>
      <c r="R306" s="52"/>
      <c r="S306" s="51"/>
      <c r="T306" s="52"/>
      <c r="U306" s="52"/>
      <c r="V306" s="52"/>
      <c r="W306" s="52"/>
      <c r="X306" s="52"/>
      <c r="Y306" s="52"/>
      <c r="Z306" s="20"/>
      <c r="AA306" s="52"/>
      <c r="AB306" s="52"/>
      <c r="AC306" s="52"/>
      <c r="AD306" s="52"/>
      <c r="AE306" s="52"/>
      <c r="AF306" s="51"/>
      <c r="AG306" s="52"/>
      <c r="AH306" s="52"/>
      <c r="AI306" s="52"/>
      <c r="AJ306" s="52"/>
      <c r="AK306" s="52"/>
      <c r="AL306" s="52"/>
    </row>
    <row r="307" spans="1:38" s="13" customFormat="1" x14ac:dyDescent="0.2">
      <c r="A307" s="176"/>
      <c r="B307" s="238"/>
      <c r="C307" s="20"/>
      <c r="D307" s="243"/>
      <c r="E307" s="238"/>
      <c r="F307" s="297"/>
      <c r="G307" s="238"/>
      <c r="H307" s="1199"/>
      <c r="J307" s="12"/>
      <c r="M307" s="20"/>
      <c r="N307" s="52"/>
      <c r="O307" s="52"/>
      <c r="P307" s="52"/>
      <c r="Q307" s="52"/>
      <c r="R307" s="52"/>
      <c r="S307" s="51"/>
      <c r="T307" s="52"/>
      <c r="U307" s="52"/>
      <c r="V307" s="52"/>
      <c r="W307" s="52"/>
      <c r="X307" s="52"/>
      <c r="Y307" s="52"/>
      <c r="Z307" s="20"/>
      <c r="AA307" s="52"/>
      <c r="AB307" s="52"/>
      <c r="AC307" s="52"/>
      <c r="AD307" s="52"/>
      <c r="AE307" s="52"/>
      <c r="AF307" s="51"/>
      <c r="AG307" s="52"/>
      <c r="AH307" s="52"/>
      <c r="AI307" s="52"/>
      <c r="AJ307" s="52"/>
      <c r="AK307" s="52"/>
      <c r="AL307" s="52"/>
    </row>
    <row r="308" spans="1:38" s="13" customFormat="1" x14ac:dyDescent="0.2">
      <c r="A308" s="176"/>
      <c r="B308" s="238"/>
      <c r="C308" s="20"/>
      <c r="D308" s="243"/>
      <c r="E308" s="238"/>
      <c r="F308" s="297"/>
      <c r="G308" s="238"/>
      <c r="H308" s="1199"/>
      <c r="J308" s="12"/>
      <c r="M308" s="20"/>
      <c r="N308" s="52"/>
      <c r="O308" s="52"/>
      <c r="P308" s="52"/>
      <c r="Q308" s="52"/>
      <c r="R308" s="52"/>
      <c r="S308" s="51"/>
      <c r="T308" s="52"/>
      <c r="U308" s="52"/>
      <c r="V308" s="52"/>
      <c r="W308" s="52"/>
      <c r="X308" s="52"/>
      <c r="Y308" s="52"/>
      <c r="Z308" s="20"/>
      <c r="AA308" s="52"/>
      <c r="AB308" s="52"/>
      <c r="AC308" s="52"/>
      <c r="AD308" s="52"/>
      <c r="AE308" s="52"/>
      <c r="AF308" s="51"/>
      <c r="AG308" s="52"/>
      <c r="AH308" s="52"/>
      <c r="AI308" s="52"/>
      <c r="AJ308" s="52"/>
      <c r="AK308" s="52"/>
      <c r="AL308" s="52"/>
    </row>
    <row r="309" spans="1:38" s="13" customFormat="1" x14ac:dyDescent="0.2">
      <c r="A309" s="176"/>
      <c r="B309" s="238"/>
      <c r="C309" s="20"/>
      <c r="D309" s="243"/>
      <c r="E309" s="238"/>
      <c r="F309" s="297"/>
      <c r="G309" s="238"/>
      <c r="H309" s="1199"/>
      <c r="J309" s="12"/>
      <c r="M309" s="20"/>
      <c r="N309" s="52"/>
      <c r="O309" s="52"/>
      <c r="P309" s="52"/>
      <c r="Q309" s="52"/>
      <c r="R309" s="52"/>
      <c r="S309" s="51"/>
      <c r="T309" s="52"/>
      <c r="U309" s="52"/>
      <c r="V309" s="52"/>
      <c r="W309" s="52"/>
      <c r="X309" s="52"/>
      <c r="Y309" s="52"/>
      <c r="Z309" s="20"/>
      <c r="AA309" s="52"/>
      <c r="AB309" s="52"/>
      <c r="AC309" s="52"/>
      <c r="AD309" s="52"/>
      <c r="AE309" s="52"/>
      <c r="AF309" s="51"/>
      <c r="AG309" s="52"/>
      <c r="AH309" s="52"/>
      <c r="AI309" s="52"/>
      <c r="AJ309" s="52"/>
      <c r="AK309" s="52"/>
      <c r="AL309" s="52"/>
    </row>
    <row r="310" spans="1:38" s="13" customFormat="1" x14ac:dyDescent="0.2">
      <c r="A310" s="176"/>
      <c r="B310" s="238"/>
      <c r="C310" s="20"/>
      <c r="D310" s="243"/>
      <c r="E310" s="238"/>
      <c r="F310" s="297"/>
      <c r="G310" s="238"/>
      <c r="H310" s="1199"/>
      <c r="J310" s="12"/>
      <c r="M310" s="20"/>
      <c r="N310" s="52"/>
      <c r="O310" s="52"/>
      <c r="P310" s="52"/>
      <c r="Q310" s="52"/>
      <c r="R310" s="52"/>
      <c r="S310" s="51"/>
      <c r="T310" s="52"/>
      <c r="U310" s="52"/>
      <c r="V310" s="52"/>
      <c r="W310" s="52"/>
      <c r="X310" s="52"/>
      <c r="Y310" s="52"/>
      <c r="Z310" s="20"/>
      <c r="AA310" s="52"/>
      <c r="AB310" s="52"/>
      <c r="AC310" s="52"/>
      <c r="AD310" s="52"/>
      <c r="AE310" s="52"/>
      <c r="AF310" s="51"/>
      <c r="AG310" s="52"/>
      <c r="AH310" s="52"/>
      <c r="AI310" s="52"/>
      <c r="AJ310" s="52"/>
      <c r="AK310" s="52"/>
      <c r="AL310" s="52"/>
    </row>
    <row r="311" spans="1:38" s="13" customFormat="1" x14ac:dyDescent="0.2">
      <c r="A311" s="176"/>
      <c r="B311" s="238"/>
      <c r="C311" s="20"/>
      <c r="D311" s="243"/>
      <c r="E311" s="238"/>
      <c r="F311" s="297"/>
      <c r="G311" s="238"/>
      <c r="H311" s="1199"/>
      <c r="J311" s="12"/>
      <c r="M311" s="20"/>
      <c r="N311" s="52"/>
      <c r="O311" s="52"/>
      <c r="P311" s="52"/>
      <c r="Q311" s="52"/>
      <c r="R311" s="52"/>
      <c r="S311" s="51"/>
      <c r="T311" s="52"/>
      <c r="U311" s="52"/>
      <c r="V311" s="52"/>
      <c r="W311" s="52"/>
      <c r="X311" s="52"/>
      <c r="Y311" s="52"/>
      <c r="Z311" s="20"/>
      <c r="AA311" s="52"/>
      <c r="AB311" s="52"/>
      <c r="AC311" s="52"/>
      <c r="AD311" s="52"/>
      <c r="AE311" s="52"/>
      <c r="AF311" s="51"/>
      <c r="AG311" s="52"/>
      <c r="AH311" s="52"/>
      <c r="AI311" s="52"/>
      <c r="AJ311" s="52"/>
      <c r="AK311" s="52"/>
      <c r="AL311" s="52"/>
    </row>
    <row r="312" spans="1:38" s="13" customFormat="1" x14ac:dyDescent="0.2">
      <c r="A312" s="176"/>
      <c r="B312" s="238"/>
      <c r="C312" s="20"/>
      <c r="D312" s="243"/>
      <c r="E312" s="238"/>
      <c r="F312" s="297"/>
      <c r="G312" s="238"/>
      <c r="H312" s="1199"/>
      <c r="J312" s="12"/>
      <c r="M312" s="20"/>
      <c r="N312" s="52"/>
      <c r="O312" s="52"/>
      <c r="P312" s="52"/>
      <c r="Q312" s="52"/>
      <c r="R312" s="52"/>
      <c r="S312" s="51"/>
      <c r="T312" s="52"/>
      <c r="U312" s="52"/>
      <c r="V312" s="52"/>
      <c r="W312" s="52"/>
      <c r="X312" s="52"/>
      <c r="Y312" s="52"/>
      <c r="Z312" s="20"/>
      <c r="AA312" s="52"/>
      <c r="AB312" s="52"/>
      <c r="AC312" s="52"/>
      <c r="AD312" s="52"/>
      <c r="AE312" s="52"/>
      <c r="AF312" s="51"/>
      <c r="AG312" s="52"/>
      <c r="AH312" s="52"/>
      <c r="AI312" s="52"/>
      <c r="AJ312" s="52"/>
      <c r="AK312" s="52"/>
      <c r="AL312" s="52"/>
    </row>
    <row r="313" spans="1:38" s="13" customFormat="1" x14ac:dyDescent="0.2">
      <c r="A313" s="176"/>
      <c r="B313" s="238"/>
      <c r="C313" s="20"/>
      <c r="D313" s="243"/>
      <c r="E313" s="238"/>
      <c r="F313" s="297"/>
      <c r="G313" s="238"/>
      <c r="H313" s="1199"/>
      <c r="J313" s="12"/>
      <c r="M313" s="20"/>
      <c r="N313" s="52"/>
      <c r="O313" s="52"/>
      <c r="P313" s="52"/>
      <c r="Q313" s="52"/>
      <c r="R313" s="52"/>
      <c r="S313" s="51"/>
      <c r="T313" s="52"/>
      <c r="U313" s="52"/>
      <c r="V313" s="52"/>
      <c r="W313" s="52"/>
      <c r="X313" s="52"/>
      <c r="Y313" s="52"/>
      <c r="Z313" s="20"/>
      <c r="AA313" s="52"/>
      <c r="AB313" s="52"/>
      <c r="AC313" s="52"/>
      <c r="AD313" s="52"/>
      <c r="AE313" s="52"/>
      <c r="AF313" s="51"/>
      <c r="AG313" s="52"/>
      <c r="AH313" s="52"/>
      <c r="AI313" s="52"/>
      <c r="AJ313" s="52"/>
      <c r="AK313" s="52"/>
      <c r="AL313" s="52"/>
    </row>
    <row r="314" spans="1:38" s="13" customFormat="1" x14ac:dyDescent="0.2">
      <c r="A314" s="176"/>
      <c r="B314" s="238"/>
      <c r="C314" s="20"/>
      <c r="D314" s="243"/>
      <c r="E314" s="238"/>
      <c r="F314" s="297"/>
      <c r="G314" s="238"/>
      <c r="H314" s="1199"/>
      <c r="J314" s="12"/>
      <c r="M314" s="20"/>
      <c r="N314" s="52"/>
      <c r="O314" s="52"/>
      <c r="P314" s="52"/>
      <c r="Q314" s="52"/>
      <c r="R314" s="52"/>
      <c r="S314" s="51"/>
      <c r="T314" s="52"/>
      <c r="U314" s="52"/>
      <c r="V314" s="52"/>
      <c r="W314" s="52"/>
      <c r="X314" s="52"/>
      <c r="Y314" s="52"/>
      <c r="Z314" s="20"/>
      <c r="AA314" s="52"/>
      <c r="AB314" s="52"/>
      <c r="AC314" s="52"/>
      <c r="AD314" s="52"/>
      <c r="AE314" s="52"/>
      <c r="AF314" s="51"/>
      <c r="AG314" s="52"/>
      <c r="AH314" s="52"/>
      <c r="AI314" s="52"/>
      <c r="AJ314" s="52"/>
      <c r="AK314" s="52"/>
      <c r="AL314" s="52"/>
    </row>
    <row r="315" spans="1:38" s="13" customFormat="1" x14ac:dyDescent="0.2">
      <c r="A315" s="176"/>
      <c r="B315" s="238"/>
      <c r="C315" s="20"/>
      <c r="D315" s="243"/>
      <c r="E315" s="238"/>
      <c r="F315" s="297"/>
      <c r="G315" s="238"/>
      <c r="H315" s="1199"/>
      <c r="J315" s="12"/>
      <c r="M315" s="20"/>
      <c r="N315" s="52"/>
      <c r="O315" s="52"/>
      <c r="P315" s="52"/>
      <c r="Q315" s="52"/>
      <c r="R315" s="52"/>
      <c r="S315" s="51"/>
      <c r="T315" s="52"/>
      <c r="U315" s="52"/>
      <c r="V315" s="52"/>
      <c r="W315" s="52"/>
      <c r="X315" s="52"/>
      <c r="Y315" s="52"/>
      <c r="Z315" s="20"/>
      <c r="AA315" s="52"/>
      <c r="AB315" s="52"/>
      <c r="AC315" s="52"/>
      <c r="AD315" s="52"/>
      <c r="AE315" s="52"/>
      <c r="AF315" s="51"/>
      <c r="AG315" s="52"/>
      <c r="AH315" s="52"/>
      <c r="AI315" s="52"/>
      <c r="AJ315" s="52"/>
      <c r="AK315" s="52"/>
      <c r="AL315" s="52"/>
    </row>
    <row r="316" spans="1:38" s="13" customFormat="1" x14ac:dyDescent="0.2">
      <c r="A316" s="176"/>
      <c r="B316" s="238"/>
      <c r="C316" s="20"/>
      <c r="D316" s="243"/>
      <c r="E316" s="238"/>
      <c r="F316" s="297"/>
      <c r="G316" s="238"/>
      <c r="H316" s="1199"/>
      <c r="J316" s="12"/>
      <c r="M316" s="20"/>
      <c r="N316" s="52"/>
      <c r="O316" s="52"/>
      <c r="P316" s="52"/>
      <c r="Q316" s="52"/>
      <c r="R316" s="52"/>
      <c r="S316" s="51"/>
      <c r="T316" s="52"/>
      <c r="U316" s="52"/>
      <c r="V316" s="52"/>
      <c r="W316" s="52"/>
      <c r="X316" s="52"/>
      <c r="Y316" s="52"/>
      <c r="Z316" s="20"/>
      <c r="AA316" s="52"/>
      <c r="AB316" s="52"/>
      <c r="AC316" s="52"/>
      <c r="AD316" s="52"/>
      <c r="AE316" s="52"/>
      <c r="AF316" s="51"/>
      <c r="AG316" s="52"/>
      <c r="AH316" s="52"/>
      <c r="AI316" s="52"/>
      <c r="AJ316" s="52"/>
      <c r="AK316" s="52"/>
      <c r="AL316" s="52"/>
    </row>
    <row r="317" spans="1:38" s="13" customFormat="1" x14ac:dyDescent="0.2">
      <c r="A317" s="176"/>
      <c r="B317" s="238"/>
      <c r="C317" s="20"/>
      <c r="D317" s="243"/>
      <c r="E317" s="238"/>
      <c r="F317" s="297"/>
      <c r="G317" s="238"/>
      <c r="H317" s="1199"/>
      <c r="J317" s="12"/>
      <c r="M317" s="20"/>
      <c r="N317" s="52"/>
      <c r="O317" s="52"/>
      <c r="P317" s="52"/>
      <c r="Q317" s="52"/>
      <c r="R317" s="52"/>
      <c r="S317" s="51"/>
      <c r="T317" s="52"/>
      <c r="U317" s="52"/>
      <c r="V317" s="52"/>
      <c r="W317" s="52"/>
      <c r="X317" s="52"/>
      <c r="Y317" s="52"/>
      <c r="Z317" s="20"/>
      <c r="AA317" s="52"/>
      <c r="AB317" s="52"/>
      <c r="AC317" s="52"/>
      <c r="AD317" s="52"/>
      <c r="AE317" s="52"/>
      <c r="AF317" s="51"/>
      <c r="AG317" s="52"/>
      <c r="AH317" s="52"/>
      <c r="AI317" s="52"/>
      <c r="AJ317" s="52"/>
      <c r="AK317" s="52"/>
      <c r="AL317" s="52"/>
    </row>
    <row r="318" spans="1:38" s="13" customFormat="1" x14ac:dyDescent="0.2">
      <c r="A318" s="176"/>
      <c r="B318" s="238"/>
      <c r="C318" s="20"/>
      <c r="D318" s="243"/>
      <c r="E318" s="238"/>
      <c r="F318" s="297"/>
      <c r="G318" s="238"/>
      <c r="H318" s="1199"/>
      <c r="J318" s="12"/>
      <c r="M318" s="20"/>
      <c r="N318" s="52"/>
      <c r="O318" s="52"/>
      <c r="P318" s="52"/>
      <c r="Q318" s="52"/>
      <c r="R318" s="52"/>
      <c r="S318" s="51"/>
      <c r="T318" s="52"/>
      <c r="U318" s="52"/>
      <c r="V318" s="52"/>
      <c r="W318" s="52"/>
      <c r="X318" s="52"/>
      <c r="Y318" s="52"/>
      <c r="Z318" s="20"/>
      <c r="AA318" s="52"/>
      <c r="AB318" s="52"/>
      <c r="AC318" s="52"/>
      <c r="AD318" s="52"/>
      <c r="AE318" s="52"/>
      <c r="AF318" s="51"/>
      <c r="AG318" s="52"/>
      <c r="AH318" s="52"/>
      <c r="AI318" s="52"/>
      <c r="AJ318" s="52"/>
      <c r="AK318" s="52"/>
      <c r="AL318" s="52"/>
    </row>
    <row r="319" spans="1:38" s="13" customFormat="1" x14ac:dyDescent="0.2">
      <c r="A319" s="176"/>
      <c r="B319" s="238"/>
      <c r="C319" s="20"/>
      <c r="D319" s="243"/>
      <c r="E319" s="238"/>
      <c r="F319" s="297"/>
      <c r="G319" s="238"/>
      <c r="H319" s="1199"/>
      <c r="J319" s="12"/>
      <c r="M319" s="20"/>
      <c r="N319" s="52"/>
      <c r="O319" s="52"/>
      <c r="P319" s="52"/>
      <c r="Q319" s="52"/>
      <c r="R319" s="52"/>
      <c r="S319" s="51"/>
      <c r="T319" s="52"/>
      <c r="U319" s="52"/>
      <c r="V319" s="52"/>
      <c r="W319" s="52"/>
      <c r="X319" s="52"/>
      <c r="Y319" s="52"/>
      <c r="Z319" s="20"/>
      <c r="AA319" s="52"/>
      <c r="AB319" s="52"/>
      <c r="AC319" s="52"/>
      <c r="AD319" s="52"/>
      <c r="AE319" s="52"/>
      <c r="AF319" s="51"/>
      <c r="AG319" s="52"/>
      <c r="AH319" s="52"/>
      <c r="AI319" s="52"/>
      <c r="AJ319" s="52"/>
      <c r="AK319" s="52"/>
      <c r="AL319" s="52"/>
    </row>
    <row r="320" spans="1:38" s="13" customFormat="1" x14ac:dyDescent="0.2">
      <c r="A320" s="176"/>
      <c r="B320" s="238"/>
      <c r="C320" s="20"/>
      <c r="D320" s="243"/>
      <c r="E320" s="238"/>
      <c r="F320" s="297"/>
      <c r="G320" s="238"/>
      <c r="H320" s="1199"/>
      <c r="J320" s="12"/>
      <c r="M320" s="20"/>
      <c r="N320" s="52"/>
      <c r="O320" s="52"/>
      <c r="P320" s="52"/>
      <c r="Q320" s="52"/>
      <c r="R320" s="52"/>
      <c r="S320" s="51"/>
      <c r="T320" s="52"/>
      <c r="U320" s="52"/>
      <c r="V320" s="52"/>
      <c r="W320" s="52"/>
      <c r="X320" s="52"/>
      <c r="Y320" s="52"/>
      <c r="Z320" s="20"/>
      <c r="AA320" s="52"/>
      <c r="AB320" s="52"/>
      <c r="AC320" s="52"/>
      <c r="AD320" s="52"/>
      <c r="AE320" s="52"/>
      <c r="AF320" s="51"/>
      <c r="AG320" s="52"/>
      <c r="AH320" s="52"/>
      <c r="AI320" s="52"/>
      <c r="AJ320" s="52"/>
      <c r="AK320" s="52"/>
      <c r="AL320" s="52"/>
    </row>
    <row r="321" spans="1:38" s="13" customFormat="1" x14ac:dyDescent="0.2">
      <c r="A321" s="176"/>
      <c r="B321" s="238"/>
      <c r="C321" s="20"/>
      <c r="D321" s="243"/>
      <c r="E321" s="238"/>
      <c r="F321" s="297"/>
      <c r="G321" s="238"/>
      <c r="H321" s="1199"/>
      <c r="J321" s="12"/>
      <c r="M321" s="20"/>
      <c r="N321" s="52"/>
      <c r="O321" s="52"/>
      <c r="P321" s="52"/>
      <c r="Q321" s="52"/>
      <c r="R321" s="52"/>
      <c r="S321" s="51"/>
      <c r="T321" s="52"/>
      <c r="U321" s="52"/>
      <c r="V321" s="52"/>
      <c r="W321" s="52"/>
      <c r="X321" s="52"/>
      <c r="Y321" s="52"/>
      <c r="Z321" s="20"/>
      <c r="AA321" s="52"/>
      <c r="AB321" s="52"/>
      <c r="AC321" s="52"/>
      <c r="AD321" s="52"/>
      <c r="AE321" s="52"/>
      <c r="AF321" s="51"/>
      <c r="AG321" s="52"/>
      <c r="AH321" s="52"/>
      <c r="AI321" s="52"/>
      <c r="AJ321" s="52"/>
      <c r="AK321" s="52"/>
      <c r="AL321" s="52"/>
    </row>
    <row r="322" spans="1:38" s="13" customFormat="1" x14ac:dyDescent="0.2">
      <c r="A322" s="176"/>
      <c r="B322" s="238"/>
      <c r="C322" s="20"/>
      <c r="D322" s="243"/>
      <c r="E322" s="238"/>
      <c r="F322" s="297"/>
      <c r="G322" s="238"/>
      <c r="H322" s="1199"/>
      <c r="J322" s="12"/>
      <c r="M322" s="20"/>
      <c r="N322" s="52"/>
      <c r="O322" s="52"/>
      <c r="P322" s="52"/>
      <c r="Q322" s="52"/>
      <c r="R322" s="52"/>
      <c r="S322" s="51"/>
      <c r="T322" s="52"/>
      <c r="U322" s="52"/>
      <c r="V322" s="52"/>
      <c r="W322" s="52"/>
      <c r="X322" s="52"/>
      <c r="Y322" s="52"/>
      <c r="Z322" s="20"/>
      <c r="AA322" s="52"/>
      <c r="AB322" s="52"/>
      <c r="AC322" s="52"/>
      <c r="AD322" s="52"/>
      <c r="AE322" s="52"/>
      <c r="AF322" s="51"/>
      <c r="AG322" s="52"/>
      <c r="AH322" s="52"/>
      <c r="AI322" s="52"/>
      <c r="AJ322" s="52"/>
      <c r="AK322" s="52"/>
      <c r="AL322" s="52"/>
    </row>
    <row r="323" spans="1:38" s="13" customFormat="1" x14ac:dyDescent="0.2">
      <c r="A323" s="176"/>
      <c r="B323" s="238"/>
      <c r="C323" s="20"/>
      <c r="D323" s="243"/>
      <c r="E323" s="238"/>
      <c r="F323" s="297"/>
      <c r="G323" s="238"/>
      <c r="H323" s="1199"/>
      <c r="J323" s="12"/>
      <c r="M323" s="20"/>
      <c r="N323" s="52"/>
      <c r="O323" s="52"/>
      <c r="P323" s="52"/>
      <c r="Q323" s="52"/>
      <c r="R323" s="52"/>
      <c r="S323" s="51"/>
      <c r="T323" s="52"/>
      <c r="U323" s="52"/>
      <c r="V323" s="52"/>
      <c r="W323" s="52"/>
      <c r="X323" s="52"/>
      <c r="Y323" s="52"/>
      <c r="Z323" s="20"/>
      <c r="AA323" s="52"/>
      <c r="AB323" s="52"/>
      <c r="AC323" s="52"/>
      <c r="AD323" s="52"/>
      <c r="AE323" s="52"/>
      <c r="AF323" s="51"/>
      <c r="AG323" s="52"/>
      <c r="AH323" s="52"/>
      <c r="AI323" s="52"/>
      <c r="AJ323" s="52"/>
      <c r="AK323" s="52"/>
      <c r="AL323" s="52"/>
    </row>
    <row r="324" spans="1:38" s="13" customFormat="1" x14ac:dyDescent="0.2">
      <c r="A324" s="176"/>
      <c r="B324" s="238"/>
      <c r="C324" s="20"/>
      <c r="D324" s="243"/>
      <c r="E324" s="238"/>
      <c r="F324" s="297"/>
      <c r="G324" s="238"/>
      <c r="H324" s="1199"/>
      <c r="J324" s="12"/>
      <c r="M324" s="20"/>
      <c r="N324" s="52"/>
      <c r="O324" s="52"/>
      <c r="P324" s="52"/>
      <c r="Q324" s="52"/>
      <c r="R324" s="52"/>
      <c r="S324" s="51"/>
      <c r="T324" s="52"/>
      <c r="U324" s="52"/>
      <c r="V324" s="52"/>
      <c r="W324" s="52"/>
      <c r="X324" s="52"/>
      <c r="Y324" s="52"/>
      <c r="Z324" s="20"/>
      <c r="AA324" s="52"/>
      <c r="AB324" s="52"/>
      <c r="AC324" s="52"/>
      <c r="AD324" s="52"/>
      <c r="AE324" s="52"/>
      <c r="AF324" s="51"/>
      <c r="AG324" s="52"/>
      <c r="AH324" s="52"/>
      <c r="AI324" s="52"/>
      <c r="AJ324" s="52"/>
      <c r="AK324" s="52"/>
      <c r="AL324" s="52"/>
    </row>
    <row r="325" spans="1:38" s="13" customFormat="1" x14ac:dyDescent="0.2">
      <c r="A325" s="176"/>
      <c r="B325" s="238"/>
      <c r="C325" s="20"/>
      <c r="D325" s="243"/>
      <c r="E325" s="238"/>
      <c r="F325" s="297"/>
      <c r="G325" s="238"/>
      <c r="H325" s="1199"/>
      <c r="J325" s="12"/>
      <c r="M325" s="20"/>
      <c r="N325" s="52"/>
      <c r="O325" s="52"/>
      <c r="P325" s="52"/>
      <c r="Q325" s="52"/>
      <c r="R325" s="52"/>
      <c r="S325" s="51"/>
      <c r="T325" s="52"/>
      <c r="U325" s="52"/>
      <c r="V325" s="52"/>
      <c r="W325" s="52"/>
      <c r="X325" s="52"/>
      <c r="Y325" s="52"/>
      <c r="Z325" s="20"/>
      <c r="AA325" s="52"/>
      <c r="AB325" s="52"/>
      <c r="AC325" s="52"/>
      <c r="AD325" s="52"/>
      <c r="AE325" s="52"/>
      <c r="AF325" s="51"/>
      <c r="AG325" s="52"/>
      <c r="AH325" s="52"/>
      <c r="AI325" s="52"/>
      <c r="AJ325" s="52"/>
      <c r="AK325" s="52"/>
      <c r="AL325" s="52"/>
    </row>
    <row r="326" spans="1:38" s="13" customFormat="1" x14ac:dyDescent="0.2">
      <c r="A326" s="176"/>
      <c r="B326" s="238"/>
      <c r="C326" s="20"/>
      <c r="D326" s="243"/>
      <c r="E326" s="238"/>
      <c r="F326" s="297"/>
      <c r="G326" s="238"/>
      <c r="H326" s="1199"/>
      <c r="J326" s="12"/>
      <c r="M326" s="20"/>
      <c r="N326" s="52"/>
      <c r="O326" s="52"/>
      <c r="P326" s="52"/>
      <c r="Q326" s="52"/>
      <c r="R326" s="52"/>
      <c r="S326" s="51"/>
      <c r="T326" s="52"/>
      <c r="U326" s="52"/>
      <c r="V326" s="52"/>
      <c r="W326" s="52"/>
      <c r="X326" s="52"/>
      <c r="Y326" s="52"/>
      <c r="Z326" s="20"/>
      <c r="AA326" s="52"/>
      <c r="AB326" s="52"/>
      <c r="AC326" s="52"/>
      <c r="AD326" s="52"/>
      <c r="AE326" s="52"/>
      <c r="AF326" s="51"/>
      <c r="AG326" s="52"/>
      <c r="AH326" s="52"/>
      <c r="AI326" s="52"/>
      <c r="AJ326" s="52"/>
      <c r="AK326" s="52"/>
      <c r="AL326" s="52"/>
    </row>
    <row r="327" spans="1:38" s="13" customFormat="1" x14ac:dyDescent="0.2">
      <c r="A327" s="176"/>
      <c r="B327" s="238"/>
      <c r="C327" s="20"/>
      <c r="D327" s="243"/>
      <c r="E327" s="238"/>
      <c r="F327" s="297"/>
      <c r="G327" s="238"/>
      <c r="H327" s="1199"/>
      <c r="J327" s="12"/>
      <c r="M327" s="20"/>
      <c r="N327" s="52"/>
      <c r="O327" s="52"/>
      <c r="P327" s="52"/>
      <c r="Q327" s="52"/>
      <c r="R327" s="52"/>
      <c r="S327" s="51"/>
      <c r="T327" s="52"/>
      <c r="U327" s="52"/>
      <c r="V327" s="52"/>
      <c r="W327" s="52"/>
      <c r="X327" s="52"/>
      <c r="Y327" s="52"/>
      <c r="Z327" s="20"/>
      <c r="AA327" s="52"/>
      <c r="AB327" s="52"/>
      <c r="AC327" s="52"/>
      <c r="AD327" s="52"/>
      <c r="AE327" s="52"/>
      <c r="AF327" s="51"/>
      <c r="AG327" s="52"/>
      <c r="AH327" s="52"/>
      <c r="AI327" s="52"/>
      <c r="AJ327" s="52"/>
      <c r="AK327" s="52"/>
      <c r="AL327" s="52"/>
    </row>
    <row r="328" spans="1:38" s="13" customFormat="1" x14ac:dyDescent="0.2">
      <c r="A328" s="176"/>
      <c r="B328" s="238"/>
      <c r="C328" s="20"/>
      <c r="D328" s="243"/>
      <c r="E328" s="238"/>
      <c r="F328" s="297"/>
      <c r="G328" s="238"/>
      <c r="H328" s="1199"/>
      <c r="J328" s="12"/>
      <c r="M328" s="20"/>
      <c r="N328" s="52"/>
      <c r="O328" s="52"/>
      <c r="P328" s="52"/>
      <c r="Q328" s="52"/>
      <c r="R328" s="52"/>
      <c r="S328" s="51"/>
      <c r="T328" s="52"/>
      <c r="U328" s="52"/>
      <c r="V328" s="52"/>
      <c r="W328" s="52"/>
      <c r="X328" s="52"/>
      <c r="Y328" s="52"/>
      <c r="Z328" s="20"/>
      <c r="AA328" s="52"/>
      <c r="AB328" s="52"/>
      <c r="AC328" s="52"/>
      <c r="AD328" s="52"/>
      <c r="AE328" s="52"/>
      <c r="AF328" s="51"/>
      <c r="AG328" s="52"/>
      <c r="AH328" s="52"/>
      <c r="AI328" s="52"/>
      <c r="AJ328" s="52"/>
      <c r="AK328" s="52"/>
      <c r="AL328" s="52"/>
    </row>
    <row r="329" spans="1:38" s="13" customFormat="1" x14ac:dyDescent="0.2">
      <c r="A329" s="176"/>
      <c r="B329" s="238"/>
      <c r="C329" s="20"/>
      <c r="D329" s="243"/>
      <c r="E329" s="238"/>
      <c r="F329" s="297"/>
      <c r="G329" s="238"/>
      <c r="H329" s="1199"/>
      <c r="J329" s="12"/>
      <c r="M329" s="20"/>
      <c r="N329" s="52"/>
      <c r="O329" s="52"/>
      <c r="P329" s="52"/>
      <c r="Q329" s="52"/>
      <c r="R329" s="52"/>
      <c r="S329" s="51"/>
      <c r="T329" s="52"/>
      <c r="U329" s="52"/>
      <c r="V329" s="52"/>
      <c r="W329" s="52"/>
      <c r="X329" s="52"/>
      <c r="Y329" s="52"/>
      <c r="Z329" s="20"/>
      <c r="AA329" s="52"/>
      <c r="AB329" s="52"/>
      <c r="AC329" s="52"/>
      <c r="AD329" s="52"/>
      <c r="AE329" s="52"/>
      <c r="AF329" s="51"/>
      <c r="AG329" s="52"/>
      <c r="AH329" s="52"/>
      <c r="AI329" s="52"/>
      <c r="AJ329" s="52"/>
      <c r="AK329" s="52"/>
      <c r="AL329" s="52"/>
    </row>
    <row r="330" spans="1:38" s="13" customFormat="1" x14ac:dyDescent="0.2">
      <c r="A330" s="176"/>
      <c r="B330" s="238"/>
      <c r="C330" s="20"/>
      <c r="D330" s="243"/>
      <c r="E330" s="238"/>
      <c r="F330" s="297"/>
      <c r="G330" s="238"/>
      <c r="H330" s="1199"/>
      <c r="J330" s="12"/>
      <c r="M330" s="20"/>
      <c r="N330" s="52"/>
      <c r="O330" s="52"/>
      <c r="P330" s="52"/>
      <c r="Q330" s="52"/>
      <c r="R330" s="52"/>
      <c r="S330" s="51"/>
      <c r="T330" s="52"/>
      <c r="U330" s="52"/>
      <c r="V330" s="52"/>
      <c r="W330" s="52"/>
      <c r="X330" s="52"/>
      <c r="Y330" s="52"/>
      <c r="Z330" s="20"/>
      <c r="AA330" s="52"/>
      <c r="AB330" s="52"/>
      <c r="AC330" s="52"/>
      <c r="AD330" s="52"/>
      <c r="AE330" s="52"/>
      <c r="AF330" s="51"/>
      <c r="AG330" s="52"/>
      <c r="AH330" s="52"/>
      <c r="AI330" s="52"/>
      <c r="AJ330" s="52"/>
      <c r="AK330" s="52"/>
      <c r="AL330" s="52"/>
    </row>
    <row r="331" spans="1:38" s="13" customFormat="1" x14ac:dyDescent="0.2">
      <c r="A331" s="176"/>
      <c r="B331" s="238"/>
      <c r="C331" s="20"/>
      <c r="D331" s="243"/>
      <c r="E331" s="238"/>
      <c r="F331" s="297"/>
      <c r="G331" s="238"/>
      <c r="H331" s="1199"/>
      <c r="J331" s="12"/>
      <c r="M331" s="20"/>
      <c r="N331" s="52"/>
      <c r="O331" s="52"/>
      <c r="P331" s="52"/>
      <c r="Q331" s="52"/>
      <c r="R331" s="52"/>
      <c r="S331" s="51"/>
      <c r="T331" s="52"/>
      <c r="U331" s="52"/>
      <c r="V331" s="52"/>
      <c r="W331" s="52"/>
      <c r="X331" s="52"/>
      <c r="Y331" s="52"/>
      <c r="Z331" s="20"/>
      <c r="AA331" s="52"/>
      <c r="AB331" s="52"/>
      <c r="AC331" s="52"/>
      <c r="AD331" s="52"/>
      <c r="AE331" s="52"/>
      <c r="AF331" s="51"/>
      <c r="AG331" s="52"/>
      <c r="AH331" s="52"/>
      <c r="AI331" s="52"/>
      <c r="AJ331" s="52"/>
      <c r="AK331" s="52"/>
      <c r="AL331" s="52"/>
    </row>
    <row r="332" spans="1:38" s="13" customFormat="1" x14ac:dyDescent="0.2">
      <c r="A332" s="176"/>
      <c r="B332" s="238"/>
      <c r="C332" s="20"/>
      <c r="D332" s="243"/>
      <c r="E332" s="238"/>
      <c r="F332" s="297"/>
      <c r="G332" s="238"/>
      <c r="H332" s="1199"/>
      <c r="J332" s="12"/>
      <c r="M332" s="20"/>
      <c r="N332" s="52"/>
      <c r="O332" s="52"/>
      <c r="P332" s="52"/>
      <c r="Q332" s="52"/>
      <c r="R332" s="52"/>
      <c r="S332" s="51"/>
      <c r="T332" s="52"/>
      <c r="U332" s="52"/>
      <c r="V332" s="52"/>
      <c r="W332" s="52"/>
      <c r="X332" s="52"/>
      <c r="Y332" s="52"/>
      <c r="Z332" s="20"/>
      <c r="AA332" s="52"/>
      <c r="AB332" s="52"/>
      <c r="AC332" s="52"/>
      <c r="AD332" s="52"/>
      <c r="AE332" s="52"/>
      <c r="AF332" s="51"/>
      <c r="AG332" s="52"/>
      <c r="AH332" s="52"/>
      <c r="AI332" s="52"/>
      <c r="AJ332" s="52"/>
      <c r="AK332" s="52"/>
      <c r="AL332" s="52"/>
    </row>
    <row r="333" spans="1:38" s="13" customFormat="1" x14ac:dyDescent="0.2">
      <c r="A333" s="176"/>
      <c r="B333" s="238"/>
      <c r="C333" s="20"/>
      <c r="D333" s="243"/>
      <c r="E333" s="238"/>
      <c r="F333" s="297"/>
      <c r="G333" s="238"/>
      <c r="H333" s="1199"/>
      <c r="J333" s="12"/>
      <c r="M333" s="20"/>
      <c r="N333" s="52"/>
      <c r="O333" s="52"/>
      <c r="P333" s="52"/>
      <c r="Q333" s="52"/>
      <c r="R333" s="52"/>
      <c r="S333" s="51"/>
      <c r="T333" s="52"/>
      <c r="U333" s="52"/>
      <c r="V333" s="52"/>
      <c r="W333" s="52"/>
      <c r="X333" s="52"/>
      <c r="Y333" s="52"/>
      <c r="Z333" s="20"/>
      <c r="AA333" s="52"/>
      <c r="AB333" s="52"/>
      <c r="AC333" s="52"/>
      <c r="AD333" s="52"/>
      <c r="AE333" s="52"/>
      <c r="AF333" s="51"/>
      <c r="AG333" s="52"/>
      <c r="AH333" s="52"/>
      <c r="AI333" s="52"/>
      <c r="AJ333" s="52"/>
      <c r="AK333" s="52"/>
      <c r="AL333" s="52"/>
    </row>
    <row r="334" spans="1:38" s="13" customFormat="1" x14ac:dyDescent="0.2">
      <c r="A334" s="176"/>
      <c r="B334" s="238"/>
      <c r="C334" s="20"/>
      <c r="D334" s="243"/>
      <c r="E334" s="238"/>
      <c r="F334" s="297"/>
      <c r="G334" s="238"/>
      <c r="H334" s="1199"/>
      <c r="J334" s="12"/>
      <c r="M334" s="20"/>
      <c r="N334" s="52"/>
      <c r="O334" s="52"/>
      <c r="P334" s="52"/>
      <c r="Q334" s="52"/>
      <c r="R334" s="52"/>
      <c r="S334" s="51"/>
      <c r="T334" s="52"/>
      <c r="U334" s="52"/>
      <c r="V334" s="52"/>
      <c r="W334" s="52"/>
      <c r="X334" s="52"/>
      <c r="Y334" s="52"/>
      <c r="Z334" s="20"/>
      <c r="AA334" s="52"/>
      <c r="AB334" s="52"/>
      <c r="AC334" s="52"/>
      <c r="AD334" s="52"/>
      <c r="AE334" s="52"/>
      <c r="AF334" s="51"/>
      <c r="AG334" s="52"/>
      <c r="AH334" s="52"/>
      <c r="AI334" s="52"/>
      <c r="AJ334" s="52"/>
      <c r="AK334" s="52"/>
      <c r="AL334" s="52"/>
    </row>
    <row r="335" spans="1:38" s="13" customFormat="1" x14ac:dyDescent="0.2">
      <c r="A335" s="176"/>
      <c r="B335" s="238"/>
      <c r="C335" s="20"/>
      <c r="D335" s="243"/>
      <c r="E335" s="238"/>
      <c r="F335" s="297"/>
      <c r="G335" s="238"/>
      <c r="H335" s="1199"/>
      <c r="J335" s="12"/>
      <c r="M335" s="20"/>
      <c r="N335" s="52"/>
      <c r="O335" s="52"/>
      <c r="P335" s="52"/>
      <c r="Q335" s="52"/>
      <c r="R335" s="52"/>
      <c r="S335" s="51"/>
      <c r="T335" s="52"/>
      <c r="U335" s="52"/>
      <c r="V335" s="52"/>
      <c r="W335" s="52"/>
      <c r="X335" s="52"/>
      <c r="Y335" s="52"/>
      <c r="Z335" s="20"/>
      <c r="AA335" s="52"/>
      <c r="AB335" s="52"/>
      <c r="AC335" s="52"/>
      <c r="AD335" s="52"/>
      <c r="AE335" s="52"/>
      <c r="AF335" s="51"/>
      <c r="AG335" s="52"/>
      <c r="AH335" s="52"/>
      <c r="AI335" s="52"/>
      <c r="AJ335" s="52"/>
      <c r="AK335" s="52"/>
      <c r="AL335" s="52"/>
    </row>
    <row r="336" spans="1:38" s="13" customFormat="1" x14ac:dyDescent="0.2">
      <c r="A336" s="176"/>
      <c r="B336" s="238"/>
      <c r="C336" s="20"/>
      <c r="D336" s="243"/>
      <c r="E336" s="238"/>
      <c r="F336" s="297"/>
      <c r="G336" s="238"/>
      <c r="H336" s="1199"/>
      <c r="J336" s="12"/>
      <c r="M336" s="20"/>
      <c r="N336" s="52"/>
      <c r="O336" s="52"/>
      <c r="P336" s="52"/>
      <c r="Q336" s="52"/>
      <c r="R336" s="52"/>
      <c r="S336" s="51"/>
      <c r="T336" s="52"/>
      <c r="U336" s="52"/>
      <c r="V336" s="52"/>
      <c r="W336" s="52"/>
      <c r="X336" s="52"/>
      <c r="Y336" s="52"/>
      <c r="Z336" s="20"/>
      <c r="AA336" s="52"/>
      <c r="AB336" s="52"/>
      <c r="AC336" s="52"/>
      <c r="AD336" s="52"/>
      <c r="AE336" s="52"/>
      <c r="AF336" s="51"/>
      <c r="AG336" s="52"/>
      <c r="AH336" s="52"/>
      <c r="AI336" s="52"/>
      <c r="AJ336" s="52"/>
      <c r="AK336" s="52"/>
      <c r="AL336" s="52"/>
    </row>
    <row r="337" spans="1:38" s="13" customFormat="1" x14ac:dyDescent="0.2">
      <c r="A337" s="176"/>
      <c r="B337" s="238"/>
      <c r="C337" s="20"/>
      <c r="D337" s="243"/>
      <c r="E337" s="238"/>
      <c r="F337" s="297"/>
      <c r="G337" s="238"/>
      <c r="H337" s="1199"/>
      <c r="J337" s="12"/>
      <c r="M337" s="20"/>
      <c r="N337" s="52"/>
      <c r="O337" s="52"/>
      <c r="P337" s="52"/>
      <c r="Q337" s="52"/>
      <c r="R337" s="52"/>
      <c r="S337" s="51"/>
      <c r="T337" s="52"/>
      <c r="U337" s="52"/>
      <c r="V337" s="52"/>
      <c r="W337" s="52"/>
      <c r="X337" s="52"/>
      <c r="Y337" s="52"/>
      <c r="Z337" s="20"/>
      <c r="AA337" s="52"/>
      <c r="AB337" s="52"/>
      <c r="AC337" s="52"/>
      <c r="AD337" s="52"/>
      <c r="AE337" s="52"/>
      <c r="AF337" s="51"/>
      <c r="AG337" s="52"/>
      <c r="AH337" s="52"/>
      <c r="AI337" s="52"/>
      <c r="AJ337" s="52"/>
      <c r="AK337" s="52"/>
      <c r="AL337" s="52"/>
    </row>
    <row r="338" spans="1:38" s="13" customFormat="1" x14ac:dyDescent="0.2">
      <c r="A338" s="176"/>
      <c r="B338" s="238"/>
      <c r="C338" s="20"/>
      <c r="D338" s="243"/>
      <c r="E338" s="238"/>
      <c r="F338" s="297"/>
      <c r="G338" s="238"/>
      <c r="H338" s="1199"/>
      <c r="J338" s="12"/>
      <c r="M338" s="20"/>
      <c r="N338" s="52"/>
      <c r="O338" s="52"/>
      <c r="P338" s="52"/>
      <c r="Q338" s="52"/>
      <c r="R338" s="52"/>
      <c r="S338" s="51"/>
      <c r="T338" s="52"/>
      <c r="U338" s="52"/>
      <c r="V338" s="52"/>
      <c r="W338" s="52"/>
      <c r="X338" s="52"/>
      <c r="Y338" s="52"/>
      <c r="Z338" s="20"/>
      <c r="AA338" s="52"/>
      <c r="AB338" s="52"/>
      <c r="AC338" s="52"/>
      <c r="AD338" s="52"/>
      <c r="AE338" s="52"/>
      <c r="AF338" s="51"/>
      <c r="AG338" s="52"/>
      <c r="AH338" s="52"/>
      <c r="AI338" s="52"/>
      <c r="AJ338" s="52"/>
      <c r="AK338" s="52"/>
      <c r="AL338" s="52"/>
    </row>
    <row r="339" spans="1:38" s="13" customFormat="1" x14ac:dyDescent="0.2">
      <c r="A339" s="176"/>
      <c r="B339" s="238"/>
      <c r="C339" s="20"/>
      <c r="D339" s="243"/>
      <c r="E339" s="238"/>
      <c r="F339" s="297"/>
      <c r="G339" s="238"/>
      <c r="H339" s="1199"/>
      <c r="J339" s="12"/>
      <c r="M339" s="20"/>
      <c r="N339" s="52"/>
      <c r="O339" s="52"/>
      <c r="P339" s="52"/>
      <c r="Q339" s="52"/>
      <c r="R339" s="52"/>
      <c r="S339" s="51"/>
      <c r="T339" s="52"/>
      <c r="U339" s="52"/>
      <c r="V339" s="52"/>
      <c r="W339" s="52"/>
      <c r="X339" s="52"/>
      <c r="Y339" s="52"/>
      <c r="Z339" s="20"/>
      <c r="AA339" s="52"/>
      <c r="AB339" s="52"/>
      <c r="AC339" s="52"/>
      <c r="AD339" s="52"/>
      <c r="AE339" s="52"/>
      <c r="AF339" s="51"/>
      <c r="AG339" s="52"/>
      <c r="AH339" s="52"/>
      <c r="AI339" s="52"/>
      <c r="AJ339" s="52"/>
      <c r="AK339" s="52"/>
      <c r="AL339" s="52"/>
    </row>
    <row r="340" spans="1:38" s="13" customFormat="1" x14ac:dyDescent="0.2">
      <c r="A340" s="176"/>
      <c r="B340" s="238"/>
      <c r="C340" s="20"/>
      <c r="D340" s="243"/>
      <c r="E340" s="238"/>
      <c r="F340" s="297"/>
      <c r="G340" s="238"/>
      <c r="H340" s="1199"/>
      <c r="J340" s="12"/>
      <c r="M340" s="20"/>
      <c r="N340" s="52"/>
      <c r="O340" s="52"/>
      <c r="P340" s="52"/>
      <c r="Q340" s="52"/>
      <c r="R340" s="52"/>
      <c r="S340" s="51"/>
      <c r="T340" s="52"/>
      <c r="U340" s="52"/>
      <c r="V340" s="52"/>
      <c r="W340" s="52"/>
      <c r="X340" s="52"/>
      <c r="Y340" s="52"/>
      <c r="Z340" s="20"/>
      <c r="AA340" s="52"/>
      <c r="AB340" s="52"/>
      <c r="AC340" s="52"/>
      <c r="AD340" s="52"/>
      <c r="AE340" s="52"/>
      <c r="AF340" s="51"/>
      <c r="AG340" s="52"/>
      <c r="AH340" s="52"/>
      <c r="AI340" s="52"/>
      <c r="AJ340" s="52"/>
      <c r="AK340" s="52"/>
      <c r="AL340" s="52"/>
    </row>
    <row r="341" spans="1:38" s="13" customFormat="1" x14ac:dyDescent="0.2">
      <c r="A341" s="176"/>
      <c r="B341" s="238"/>
      <c r="C341" s="20"/>
      <c r="D341" s="243"/>
      <c r="E341" s="238"/>
      <c r="F341" s="297"/>
      <c r="G341" s="238"/>
      <c r="H341" s="1199"/>
      <c r="J341" s="12"/>
      <c r="M341" s="20"/>
      <c r="N341" s="52"/>
      <c r="O341" s="52"/>
      <c r="P341" s="52"/>
      <c r="Q341" s="52"/>
      <c r="R341" s="52"/>
      <c r="S341" s="51"/>
      <c r="T341" s="52"/>
      <c r="U341" s="52"/>
      <c r="V341" s="52"/>
      <c r="W341" s="52"/>
      <c r="X341" s="52"/>
      <c r="Y341" s="52"/>
      <c r="Z341" s="20"/>
      <c r="AA341" s="52"/>
      <c r="AB341" s="52"/>
      <c r="AC341" s="52"/>
      <c r="AD341" s="52"/>
      <c r="AE341" s="52"/>
      <c r="AF341" s="51"/>
      <c r="AG341" s="52"/>
      <c r="AH341" s="52"/>
      <c r="AI341" s="52"/>
      <c r="AJ341" s="52"/>
      <c r="AK341" s="52"/>
      <c r="AL341" s="52"/>
    </row>
    <row r="342" spans="1:38" s="13" customFormat="1" x14ac:dyDescent="0.2">
      <c r="A342" s="176"/>
      <c r="B342" s="238"/>
      <c r="C342" s="20"/>
      <c r="D342" s="243"/>
      <c r="E342" s="238"/>
      <c r="F342" s="297"/>
      <c r="G342" s="238"/>
      <c r="H342" s="1199"/>
      <c r="J342" s="12"/>
      <c r="M342" s="20"/>
      <c r="N342" s="52"/>
      <c r="O342" s="52"/>
      <c r="P342" s="52"/>
      <c r="Q342" s="52"/>
      <c r="R342" s="52"/>
      <c r="S342" s="51"/>
      <c r="T342" s="52"/>
      <c r="U342" s="52"/>
      <c r="V342" s="52"/>
      <c r="W342" s="52"/>
      <c r="X342" s="52"/>
      <c r="Y342" s="52"/>
      <c r="Z342" s="20"/>
      <c r="AA342" s="52"/>
      <c r="AB342" s="52"/>
      <c r="AC342" s="52"/>
      <c r="AD342" s="52"/>
      <c r="AE342" s="52"/>
      <c r="AF342" s="51"/>
      <c r="AG342" s="52"/>
      <c r="AH342" s="52"/>
      <c r="AI342" s="52"/>
      <c r="AJ342" s="52"/>
      <c r="AK342" s="52"/>
      <c r="AL342" s="52"/>
    </row>
    <row r="343" spans="1:38" s="13" customFormat="1" x14ac:dyDescent="0.2">
      <c r="A343" s="176"/>
      <c r="B343" s="238"/>
      <c r="C343" s="20"/>
      <c r="D343" s="243"/>
      <c r="E343" s="238"/>
      <c r="F343" s="297"/>
      <c r="G343" s="238"/>
      <c r="H343" s="1199"/>
      <c r="J343" s="12"/>
      <c r="M343" s="20"/>
      <c r="N343" s="52"/>
      <c r="O343" s="52"/>
      <c r="P343" s="52"/>
      <c r="Q343" s="52"/>
      <c r="R343" s="52"/>
      <c r="S343" s="51"/>
      <c r="T343" s="52"/>
      <c r="U343" s="52"/>
      <c r="V343" s="52"/>
      <c r="W343" s="52"/>
      <c r="X343" s="52"/>
      <c r="Y343" s="52"/>
      <c r="Z343" s="20"/>
      <c r="AA343" s="52"/>
      <c r="AB343" s="52"/>
      <c r="AC343" s="52"/>
      <c r="AD343" s="52"/>
      <c r="AE343" s="52"/>
      <c r="AF343" s="51"/>
      <c r="AG343" s="52"/>
      <c r="AH343" s="52"/>
      <c r="AI343" s="52"/>
      <c r="AJ343" s="52"/>
      <c r="AK343" s="52"/>
      <c r="AL343" s="52"/>
    </row>
    <row r="344" spans="1:38" s="13" customFormat="1" x14ac:dyDescent="0.2">
      <c r="A344" s="176"/>
      <c r="B344" s="238"/>
      <c r="C344" s="20"/>
      <c r="D344" s="243"/>
      <c r="E344" s="238"/>
      <c r="F344" s="297"/>
      <c r="G344" s="238"/>
      <c r="H344" s="1199"/>
      <c r="J344" s="12"/>
      <c r="M344" s="20"/>
      <c r="N344" s="52"/>
      <c r="O344" s="52"/>
      <c r="P344" s="52"/>
      <c r="Q344" s="52"/>
      <c r="R344" s="52"/>
      <c r="S344" s="51"/>
      <c r="T344" s="52"/>
      <c r="U344" s="52"/>
      <c r="V344" s="52"/>
      <c r="W344" s="52"/>
      <c r="X344" s="52"/>
      <c r="Y344" s="52"/>
      <c r="Z344" s="20"/>
      <c r="AA344" s="52"/>
      <c r="AB344" s="52"/>
      <c r="AC344" s="52"/>
      <c r="AD344" s="52"/>
      <c r="AE344" s="52"/>
      <c r="AF344" s="51"/>
      <c r="AG344" s="52"/>
      <c r="AH344" s="52"/>
      <c r="AI344" s="52"/>
      <c r="AJ344" s="52"/>
      <c r="AK344" s="52"/>
      <c r="AL344" s="52"/>
    </row>
    <row r="345" spans="1:38" s="13" customFormat="1" x14ac:dyDescent="0.2">
      <c r="A345" s="176"/>
      <c r="B345" s="238"/>
      <c r="C345" s="20"/>
      <c r="D345" s="243"/>
      <c r="E345" s="238"/>
      <c r="F345" s="297"/>
      <c r="G345" s="238"/>
      <c r="H345" s="1199"/>
      <c r="J345" s="12"/>
      <c r="M345" s="20"/>
      <c r="N345" s="52"/>
      <c r="O345" s="52"/>
      <c r="P345" s="52"/>
      <c r="Q345" s="52"/>
      <c r="R345" s="52"/>
      <c r="S345" s="51"/>
      <c r="T345" s="52"/>
      <c r="U345" s="52"/>
      <c r="V345" s="52"/>
      <c r="W345" s="52"/>
      <c r="X345" s="52"/>
      <c r="Y345" s="52"/>
      <c r="Z345" s="20"/>
      <c r="AA345" s="52"/>
      <c r="AB345" s="52"/>
      <c r="AC345" s="52"/>
      <c r="AD345" s="52"/>
      <c r="AE345" s="52"/>
      <c r="AF345" s="51"/>
      <c r="AG345" s="52"/>
      <c r="AH345" s="52"/>
      <c r="AI345" s="52"/>
      <c r="AJ345" s="52"/>
      <c r="AK345" s="52"/>
      <c r="AL345" s="52"/>
    </row>
    <row r="346" spans="1:38" s="13" customFormat="1" x14ac:dyDescent="0.2">
      <c r="A346" s="176"/>
      <c r="B346" s="238"/>
      <c r="C346" s="20"/>
      <c r="D346" s="243"/>
      <c r="E346" s="238"/>
      <c r="F346" s="297"/>
      <c r="G346" s="238"/>
      <c r="H346" s="1199"/>
      <c r="J346" s="12"/>
      <c r="M346" s="20"/>
      <c r="N346" s="52"/>
      <c r="O346" s="52"/>
      <c r="P346" s="52"/>
      <c r="Q346" s="52"/>
      <c r="R346" s="52"/>
      <c r="S346" s="51"/>
      <c r="T346" s="52"/>
      <c r="U346" s="52"/>
      <c r="V346" s="52"/>
      <c r="W346" s="52"/>
      <c r="X346" s="52"/>
      <c r="Y346" s="52"/>
      <c r="Z346" s="20"/>
      <c r="AA346" s="52"/>
      <c r="AB346" s="52"/>
      <c r="AC346" s="52"/>
      <c r="AD346" s="52"/>
      <c r="AE346" s="52"/>
      <c r="AF346" s="51"/>
      <c r="AG346" s="52"/>
      <c r="AH346" s="52"/>
      <c r="AI346" s="52"/>
      <c r="AJ346" s="52"/>
      <c r="AK346" s="52"/>
      <c r="AL346" s="52"/>
    </row>
    <row r="347" spans="1:38" s="13" customFormat="1" x14ac:dyDescent="0.2">
      <c r="A347" s="176"/>
      <c r="B347" s="238"/>
      <c r="C347" s="20"/>
      <c r="D347" s="243"/>
      <c r="E347" s="238"/>
      <c r="F347" s="297"/>
      <c r="G347" s="238"/>
      <c r="H347" s="1199"/>
      <c r="J347" s="12"/>
      <c r="M347" s="20"/>
      <c r="N347" s="52"/>
      <c r="O347" s="52"/>
      <c r="P347" s="52"/>
      <c r="Q347" s="52"/>
      <c r="R347" s="52"/>
      <c r="S347" s="51"/>
      <c r="T347" s="52"/>
      <c r="U347" s="52"/>
      <c r="V347" s="52"/>
      <c r="W347" s="52"/>
      <c r="X347" s="52"/>
      <c r="Y347" s="52"/>
      <c r="Z347" s="20"/>
      <c r="AA347" s="52"/>
      <c r="AB347" s="52"/>
      <c r="AC347" s="52"/>
      <c r="AD347" s="52"/>
      <c r="AE347" s="52"/>
      <c r="AF347" s="51"/>
      <c r="AG347" s="52"/>
      <c r="AH347" s="52"/>
      <c r="AI347" s="52"/>
      <c r="AJ347" s="52"/>
      <c r="AK347" s="52"/>
      <c r="AL347" s="52"/>
    </row>
    <row r="348" spans="1:38" s="13" customFormat="1" x14ac:dyDescent="0.2">
      <c r="A348" s="176"/>
      <c r="B348" s="238"/>
      <c r="C348" s="20"/>
      <c r="D348" s="243"/>
      <c r="E348" s="238"/>
      <c r="F348" s="297"/>
      <c r="G348" s="238"/>
      <c r="H348" s="1199"/>
      <c r="J348" s="12"/>
      <c r="M348" s="20"/>
      <c r="N348" s="52"/>
      <c r="O348" s="52"/>
      <c r="P348" s="52"/>
      <c r="Q348" s="52"/>
      <c r="R348" s="52"/>
      <c r="S348" s="51"/>
      <c r="T348" s="52"/>
      <c r="U348" s="52"/>
      <c r="V348" s="52"/>
      <c r="W348" s="52"/>
      <c r="X348" s="52"/>
      <c r="Y348" s="52"/>
      <c r="Z348" s="20"/>
      <c r="AA348" s="52"/>
      <c r="AB348" s="52"/>
      <c r="AC348" s="52"/>
      <c r="AD348" s="52"/>
      <c r="AE348" s="52"/>
      <c r="AF348" s="51"/>
      <c r="AG348" s="52"/>
      <c r="AH348" s="52"/>
      <c r="AI348" s="52"/>
      <c r="AJ348" s="52"/>
      <c r="AK348" s="52"/>
      <c r="AL348" s="52"/>
    </row>
    <row r="349" spans="1:38" s="13" customFormat="1" x14ac:dyDescent="0.2">
      <c r="A349" s="176"/>
      <c r="B349" s="238"/>
      <c r="C349" s="20"/>
      <c r="D349" s="243"/>
      <c r="E349" s="238"/>
      <c r="F349" s="297"/>
      <c r="G349" s="238"/>
      <c r="H349" s="1199"/>
      <c r="J349" s="12"/>
      <c r="M349" s="20"/>
      <c r="N349" s="52"/>
      <c r="O349" s="52"/>
      <c r="P349" s="52"/>
      <c r="Q349" s="52"/>
      <c r="R349" s="52"/>
      <c r="S349" s="51"/>
      <c r="T349" s="52"/>
      <c r="U349" s="52"/>
      <c r="V349" s="52"/>
      <c r="W349" s="52"/>
      <c r="X349" s="52"/>
      <c r="Y349" s="52"/>
      <c r="Z349" s="20"/>
      <c r="AA349" s="52"/>
      <c r="AB349" s="52"/>
      <c r="AC349" s="52"/>
      <c r="AD349" s="52"/>
      <c r="AE349" s="52"/>
      <c r="AF349" s="51"/>
      <c r="AG349" s="52"/>
      <c r="AH349" s="52"/>
      <c r="AI349" s="52"/>
      <c r="AJ349" s="52"/>
      <c r="AK349" s="52"/>
      <c r="AL349" s="52"/>
    </row>
    <row r="350" spans="1:38" s="13" customFormat="1" x14ac:dyDescent="0.2">
      <c r="A350" s="176"/>
      <c r="B350" s="238"/>
      <c r="C350" s="20"/>
      <c r="D350" s="243"/>
      <c r="E350" s="238"/>
      <c r="F350" s="297"/>
      <c r="G350" s="238"/>
      <c r="H350" s="1199"/>
      <c r="J350" s="12"/>
      <c r="M350" s="20"/>
      <c r="N350" s="52"/>
      <c r="O350" s="52"/>
      <c r="P350" s="52"/>
      <c r="Q350" s="52"/>
      <c r="R350" s="52"/>
      <c r="S350" s="51"/>
      <c r="T350" s="52"/>
      <c r="U350" s="52"/>
      <c r="V350" s="52"/>
      <c r="W350" s="52"/>
      <c r="X350" s="52"/>
      <c r="Y350" s="52"/>
      <c r="Z350" s="20"/>
      <c r="AA350" s="52"/>
      <c r="AB350" s="52"/>
      <c r="AC350" s="52"/>
      <c r="AD350" s="52"/>
      <c r="AE350" s="52"/>
      <c r="AF350" s="51"/>
      <c r="AG350" s="52"/>
      <c r="AH350" s="52"/>
      <c r="AI350" s="52"/>
      <c r="AJ350" s="52"/>
      <c r="AK350" s="52"/>
      <c r="AL350" s="52"/>
    </row>
    <row r="351" spans="1:38" s="13" customFormat="1" x14ac:dyDescent="0.2">
      <c r="A351" s="176"/>
      <c r="B351" s="238"/>
      <c r="C351" s="20"/>
      <c r="D351" s="243"/>
      <c r="E351" s="238"/>
      <c r="F351" s="297"/>
      <c r="G351" s="238"/>
      <c r="H351" s="1199"/>
      <c r="J351" s="12"/>
      <c r="M351" s="20"/>
      <c r="N351" s="52"/>
      <c r="O351" s="52"/>
      <c r="P351" s="52"/>
      <c r="Q351" s="52"/>
      <c r="R351" s="52"/>
      <c r="S351" s="51"/>
      <c r="T351" s="52"/>
      <c r="U351" s="52"/>
      <c r="V351" s="52"/>
      <c r="W351" s="52"/>
      <c r="X351" s="52"/>
      <c r="Y351" s="52"/>
      <c r="Z351" s="20"/>
      <c r="AA351" s="52"/>
      <c r="AB351" s="52"/>
      <c r="AC351" s="52"/>
      <c r="AD351" s="52"/>
      <c r="AE351" s="52"/>
      <c r="AF351" s="51"/>
      <c r="AG351" s="52"/>
      <c r="AH351" s="52"/>
      <c r="AI351" s="52"/>
      <c r="AJ351" s="52"/>
      <c r="AK351" s="52"/>
      <c r="AL351" s="52"/>
    </row>
    <row r="352" spans="1:38" s="13" customFormat="1" x14ac:dyDescent="0.2">
      <c r="A352" s="176"/>
      <c r="B352" s="238"/>
      <c r="C352" s="20"/>
      <c r="D352" s="243"/>
      <c r="E352" s="238"/>
      <c r="F352" s="297"/>
      <c r="G352" s="238"/>
      <c r="H352" s="1199"/>
      <c r="J352" s="12"/>
      <c r="M352" s="20"/>
      <c r="N352" s="52"/>
      <c r="O352" s="52"/>
      <c r="P352" s="52"/>
      <c r="Q352" s="52"/>
      <c r="R352" s="52"/>
      <c r="S352" s="51"/>
      <c r="T352" s="52"/>
      <c r="U352" s="52"/>
      <c r="V352" s="52"/>
      <c r="W352" s="52"/>
      <c r="X352" s="52"/>
      <c r="Y352" s="52"/>
      <c r="Z352" s="20"/>
      <c r="AA352" s="52"/>
      <c r="AB352" s="52"/>
      <c r="AC352" s="52"/>
      <c r="AD352" s="52"/>
      <c r="AE352" s="52"/>
      <c r="AF352" s="51"/>
      <c r="AG352" s="52"/>
      <c r="AH352" s="52"/>
      <c r="AI352" s="52"/>
      <c r="AJ352" s="52"/>
      <c r="AK352" s="52"/>
      <c r="AL352" s="52"/>
    </row>
    <row r="353" spans="1:38" s="13" customFormat="1" x14ac:dyDescent="0.2">
      <c r="A353" s="176"/>
      <c r="B353" s="238"/>
      <c r="C353" s="20"/>
      <c r="D353" s="243"/>
      <c r="E353" s="238"/>
      <c r="F353" s="297"/>
      <c r="G353" s="238"/>
      <c r="H353" s="1199"/>
      <c r="J353" s="12"/>
      <c r="M353" s="20"/>
      <c r="N353" s="52"/>
      <c r="O353" s="52"/>
      <c r="P353" s="52"/>
      <c r="Q353" s="52"/>
      <c r="R353" s="52"/>
      <c r="S353" s="51"/>
      <c r="T353" s="52"/>
      <c r="U353" s="52"/>
      <c r="V353" s="52"/>
      <c r="W353" s="52"/>
      <c r="X353" s="52"/>
      <c r="Y353" s="52"/>
      <c r="Z353" s="20"/>
      <c r="AA353" s="52"/>
      <c r="AB353" s="52"/>
      <c r="AC353" s="52"/>
      <c r="AD353" s="52"/>
      <c r="AE353" s="52"/>
      <c r="AF353" s="51"/>
      <c r="AG353" s="52"/>
      <c r="AH353" s="52"/>
      <c r="AI353" s="52"/>
      <c r="AJ353" s="52"/>
      <c r="AK353" s="52"/>
      <c r="AL353" s="52"/>
    </row>
    <row r="354" spans="1:38" s="13" customFormat="1" x14ac:dyDescent="0.2">
      <c r="A354" s="176"/>
      <c r="B354" s="238"/>
      <c r="C354" s="20"/>
      <c r="D354" s="243"/>
      <c r="E354" s="238"/>
      <c r="F354" s="297"/>
      <c r="G354" s="238"/>
      <c r="H354" s="1199"/>
      <c r="J354" s="12"/>
      <c r="M354" s="20"/>
      <c r="N354" s="52"/>
      <c r="O354" s="52"/>
      <c r="P354" s="52"/>
      <c r="Q354" s="52"/>
      <c r="R354" s="52"/>
      <c r="S354" s="51"/>
      <c r="T354" s="52"/>
      <c r="U354" s="52"/>
      <c r="V354" s="52"/>
      <c r="W354" s="52"/>
      <c r="X354" s="52"/>
      <c r="Y354" s="52"/>
      <c r="Z354" s="20"/>
      <c r="AA354" s="52"/>
      <c r="AB354" s="52"/>
      <c r="AC354" s="52"/>
      <c r="AD354" s="52"/>
      <c r="AE354" s="52"/>
      <c r="AF354" s="51"/>
      <c r="AG354" s="52"/>
      <c r="AH354" s="52"/>
      <c r="AI354" s="52"/>
      <c r="AJ354" s="52"/>
      <c r="AK354" s="52"/>
      <c r="AL354" s="52"/>
    </row>
    <row r="355" spans="1:38" s="13" customFormat="1" x14ac:dyDescent="0.2">
      <c r="A355" s="176"/>
      <c r="B355" s="238"/>
      <c r="C355" s="20"/>
      <c r="D355" s="243"/>
      <c r="E355" s="238"/>
      <c r="F355" s="297"/>
      <c r="G355" s="238"/>
      <c r="H355" s="1199"/>
      <c r="J355" s="12"/>
      <c r="M355" s="20"/>
      <c r="N355" s="52"/>
      <c r="O355" s="52"/>
      <c r="P355" s="52"/>
      <c r="Q355" s="52"/>
      <c r="R355" s="52"/>
      <c r="S355" s="51"/>
      <c r="T355" s="52"/>
      <c r="U355" s="52"/>
      <c r="V355" s="52"/>
      <c r="W355" s="52"/>
      <c r="X355" s="52"/>
      <c r="Y355" s="52"/>
      <c r="Z355" s="20"/>
      <c r="AA355" s="52"/>
      <c r="AB355" s="52"/>
      <c r="AC355" s="52"/>
      <c r="AD355" s="52"/>
      <c r="AE355" s="52"/>
      <c r="AF355" s="51"/>
      <c r="AG355" s="52"/>
      <c r="AH355" s="52"/>
      <c r="AI355" s="52"/>
      <c r="AJ355" s="52"/>
      <c r="AK355" s="52"/>
      <c r="AL355" s="52"/>
    </row>
    <row r="356" spans="1:38" s="13" customFormat="1" x14ac:dyDescent="0.2">
      <c r="A356" s="176"/>
      <c r="B356" s="238"/>
      <c r="C356" s="20"/>
      <c r="D356" s="243"/>
      <c r="E356" s="238"/>
      <c r="F356" s="297"/>
      <c r="G356" s="238"/>
      <c r="H356" s="1199"/>
      <c r="J356" s="12"/>
      <c r="M356" s="20"/>
      <c r="N356" s="52"/>
      <c r="O356" s="52"/>
      <c r="P356" s="52"/>
      <c r="Q356" s="52"/>
      <c r="R356" s="52"/>
      <c r="S356" s="51"/>
      <c r="T356" s="52"/>
      <c r="U356" s="52"/>
      <c r="V356" s="52"/>
      <c r="W356" s="52"/>
      <c r="X356" s="52"/>
      <c r="Y356" s="52"/>
      <c r="Z356" s="20"/>
      <c r="AA356" s="52"/>
      <c r="AB356" s="52"/>
      <c r="AC356" s="52"/>
      <c r="AD356" s="52"/>
      <c r="AE356" s="52"/>
      <c r="AF356" s="51"/>
      <c r="AG356" s="52"/>
      <c r="AH356" s="52"/>
      <c r="AI356" s="52"/>
      <c r="AJ356" s="52"/>
      <c r="AK356" s="52"/>
      <c r="AL356" s="52"/>
    </row>
    <row r="357" spans="1:38" s="13" customFormat="1" x14ac:dyDescent="0.2">
      <c r="A357" s="176"/>
      <c r="B357" s="238"/>
      <c r="C357" s="20"/>
      <c r="D357" s="243"/>
      <c r="E357" s="238"/>
      <c r="F357" s="297"/>
      <c r="G357" s="238"/>
      <c r="H357" s="1199"/>
      <c r="J357" s="12"/>
      <c r="M357" s="20"/>
      <c r="N357" s="52"/>
      <c r="O357" s="52"/>
      <c r="P357" s="52"/>
      <c r="Q357" s="52"/>
      <c r="R357" s="52"/>
      <c r="S357" s="51"/>
      <c r="T357" s="52"/>
      <c r="U357" s="52"/>
      <c r="V357" s="52"/>
      <c r="W357" s="52"/>
      <c r="X357" s="52"/>
      <c r="Y357" s="52"/>
      <c r="Z357" s="20"/>
      <c r="AA357" s="52"/>
      <c r="AB357" s="52"/>
      <c r="AC357" s="52"/>
      <c r="AD357" s="52"/>
      <c r="AE357" s="52"/>
      <c r="AF357" s="51"/>
      <c r="AG357" s="52"/>
      <c r="AH357" s="52"/>
      <c r="AI357" s="52"/>
      <c r="AJ357" s="52"/>
      <c r="AK357" s="52"/>
      <c r="AL357" s="52"/>
    </row>
    <row r="358" spans="1:38" s="13" customFormat="1" x14ac:dyDescent="0.2">
      <c r="A358" s="176"/>
      <c r="B358" s="238"/>
      <c r="C358" s="20"/>
      <c r="D358" s="243"/>
      <c r="E358" s="238"/>
      <c r="F358" s="297"/>
      <c r="G358" s="238"/>
      <c r="H358" s="1199"/>
      <c r="J358" s="12"/>
      <c r="M358" s="20"/>
      <c r="N358" s="52"/>
      <c r="O358" s="52"/>
      <c r="P358" s="52"/>
      <c r="Q358" s="52"/>
      <c r="R358" s="52"/>
      <c r="S358" s="51"/>
      <c r="T358" s="52"/>
      <c r="U358" s="52"/>
      <c r="V358" s="52"/>
      <c r="W358" s="52"/>
      <c r="X358" s="52"/>
      <c r="Y358" s="52"/>
      <c r="Z358" s="20"/>
      <c r="AA358" s="52"/>
      <c r="AB358" s="52"/>
      <c r="AC358" s="52"/>
      <c r="AD358" s="52"/>
      <c r="AE358" s="52"/>
      <c r="AF358" s="51"/>
      <c r="AG358" s="52"/>
      <c r="AH358" s="52"/>
      <c r="AI358" s="52"/>
      <c r="AJ358" s="52"/>
      <c r="AK358" s="52"/>
      <c r="AL358" s="52"/>
    </row>
    <row r="359" spans="1:38" s="13" customFormat="1" x14ac:dyDescent="0.2">
      <c r="A359" s="176"/>
      <c r="B359" s="238"/>
      <c r="C359" s="20"/>
      <c r="D359" s="243"/>
      <c r="E359" s="238"/>
      <c r="F359" s="297"/>
      <c r="G359" s="238"/>
      <c r="H359" s="1199"/>
      <c r="J359" s="12"/>
      <c r="M359" s="20"/>
      <c r="N359" s="52"/>
      <c r="O359" s="52"/>
      <c r="P359" s="52"/>
      <c r="Q359" s="52"/>
      <c r="R359" s="52"/>
      <c r="S359" s="51"/>
      <c r="T359" s="52"/>
      <c r="U359" s="52"/>
      <c r="V359" s="52"/>
      <c r="W359" s="52"/>
      <c r="X359" s="52"/>
      <c r="Y359" s="52"/>
      <c r="Z359" s="20"/>
      <c r="AA359" s="52"/>
      <c r="AB359" s="52"/>
      <c r="AC359" s="52"/>
      <c r="AD359" s="52"/>
      <c r="AE359" s="52"/>
      <c r="AF359" s="51"/>
      <c r="AG359" s="52"/>
      <c r="AH359" s="52"/>
      <c r="AI359" s="52"/>
      <c r="AJ359" s="52"/>
      <c r="AK359" s="52"/>
      <c r="AL359" s="52"/>
    </row>
    <row r="360" spans="1:38" s="13" customFormat="1" x14ac:dyDescent="0.2">
      <c r="A360" s="176"/>
      <c r="B360" s="238"/>
      <c r="C360" s="20"/>
      <c r="D360" s="243"/>
      <c r="E360" s="238"/>
      <c r="F360" s="297"/>
      <c r="G360" s="238"/>
      <c r="H360" s="1199"/>
      <c r="J360" s="12"/>
      <c r="M360" s="20"/>
      <c r="N360" s="52"/>
      <c r="O360" s="52"/>
      <c r="P360" s="52"/>
      <c r="Q360" s="52"/>
      <c r="R360" s="52"/>
      <c r="S360" s="51"/>
      <c r="T360" s="52"/>
      <c r="U360" s="52"/>
      <c r="V360" s="52"/>
      <c r="W360" s="52"/>
      <c r="X360" s="52"/>
      <c r="Y360" s="52"/>
      <c r="Z360" s="20"/>
      <c r="AA360" s="52"/>
      <c r="AB360" s="52"/>
      <c r="AC360" s="52"/>
      <c r="AD360" s="52"/>
      <c r="AE360" s="52"/>
      <c r="AF360" s="51"/>
      <c r="AG360" s="52"/>
      <c r="AH360" s="52"/>
      <c r="AI360" s="52"/>
      <c r="AJ360" s="52"/>
      <c r="AK360" s="52"/>
      <c r="AL360" s="52"/>
    </row>
    <row r="361" spans="1:38" s="13" customFormat="1" x14ac:dyDescent="0.2">
      <c r="A361" s="176"/>
      <c r="B361" s="238"/>
      <c r="C361" s="20"/>
      <c r="D361" s="243"/>
      <c r="E361" s="238"/>
      <c r="F361" s="297"/>
      <c r="G361" s="238"/>
      <c r="H361" s="1199"/>
      <c r="J361" s="12"/>
      <c r="M361" s="20"/>
      <c r="N361" s="52"/>
      <c r="O361" s="52"/>
      <c r="P361" s="52"/>
      <c r="Q361" s="52"/>
      <c r="R361" s="52"/>
      <c r="S361" s="51"/>
      <c r="T361" s="52"/>
      <c r="U361" s="52"/>
      <c r="V361" s="52"/>
      <c r="W361" s="52"/>
      <c r="X361" s="52"/>
      <c r="Y361" s="52"/>
      <c r="Z361" s="20"/>
      <c r="AA361" s="52"/>
      <c r="AB361" s="52"/>
      <c r="AC361" s="52"/>
      <c r="AD361" s="52"/>
      <c r="AE361" s="52"/>
      <c r="AF361" s="51"/>
      <c r="AG361" s="52"/>
      <c r="AH361" s="52"/>
      <c r="AI361" s="52"/>
      <c r="AJ361" s="52"/>
      <c r="AK361" s="52"/>
      <c r="AL361" s="52"/>
    </row>
    <row r="362" spans="1:38" s="13" customFormat="1" x14ac:dyDescent="0.2">
      <c r="A362" s="176"/>
      <c r="B362" s="238"/>
      <c r="C362" s="20"/>
      <c r="D362" s="243"/>
      <c r="E362" s="238"/>
      <c r="F362" s="297"/>
      <c r="G362" s="238"/>
      <c r="H362" s="1199"/>
      <c r="J362" s="12"/>
      <c r="M362" s="20"/>
      <c r="N362" s="52"/>
      <c r="O362" s="52"/>
      <c r="P362" s="52"/>
      <c r="Q362" s="52"/>
      <c r="R362" s="52"/>
      <c r="S362" s="51"/>
      <c r="T362" s="52"/>
      <c r="U362" s="52"/>
      <c r="V362" s="52"/>
      <c r="W362" s="52"/>
      <c r="X362" s="52"/>
      <c r="Y362" s="52"/>
      <c r="Z362" s="20"/>
      <c r="AA362" s="52"/>
      <c r="AB362" s="52"/>
      <c r="AC362" s="52"/>
      <c r="AD362" s="52"/>
      <c r="AE362" s="52"/>
      <c r="AF362" s="51"/>
      <c r="AG362" s="52"/>
      <c r="AH362" s="52"/>
      <c r="AI362" s="52"/>
      <c r="AJ362" s="52"/>
      <c r="AK362" s="52"/>
      <c r="AL362" s="52"/>
    </row>
    <row r="363" spans="1:38" s="13" customFormat="1" x14ac:dyDescent="0.2">
      <c r="A363" s="176"/>
      <c r="B363" s="238"/>
      <c r="C363" s="20"/>
      <c r="D363" s="243"/>
      <c r="E363" s="238"/>
      <c r="F363" s="297"/>
      <c r="G363" s="238"/>
      <c r="H363" s="1199"/>
      <c r="J363" s="12"/>
      <c r="M363" s="20"/>
      <c r="N363" s="52"/>
      <c r="O363" s="52"/>
      <c r="P363" s="52"/>
      <c r="Q363" s="52"/>
      <c r="R363" s="52"/>
      <c r="S363" s="51"/>
      <c r="T363" s="52"/>
      <c r="U363" s="52"/>
      <c r="V363" s="52"/>
      <c r="W363" s="52"/>
      <c r="X363" s="52"/>
      <c r="Y363" s="52"/>
      <c r="Z363" s="20"/>
      <c r="AA363" s="52"/>
      <c r="AB363" s="52"/>
      <c r="AC363" s="52"/>
      <c r="AD363" s="52"/>
      <c r="AE363" s="52"/>
      <c r="AF363" s="51"/>
      <c r="AG363" s="52"/>
      <c r="AH363" s="52"/>
      <c r="AI363" s="52"/>
      <c r="AJ363" s="52"/>
      <c r="AK363" s="52"/>
      <c r="AL363" s="52"/>
    </row>
    <row r="364" spans="1:38" s="13" customFormat="1" x14ac:dyDescent="0.2">
      <c r="A364" s="176"/>
      <c r="B364" s="238"/>
      <c r="C364" s="20"/>
      <c r="D364" s="243"/>
      <c r="E364" s="238"/>
      <c r="F364" s="297"/>
      <c r="G364" s="238"/>
      <c r="H364" s="1199"/>
      <c r="J364" s="12"/>
      <c r="M364" s="20"/>
      <c r="N364" s="52"/>
      <c r="O364" s="52"/>
      <c r="P364" s="52"/>
      <c r="Q364" s="52"/>
      <c r="R364" s="52"/>
      <c r="S364" s="51"/>
      <c r="T364" s="52"/>
      <c r="U364" s="52"/>
      <c r="V364" s="52"/>
      <c r="W364" s="52"/>
      <c r="X364" s="52"/>
      <c r="Y364" s="52"/>
      <c r="Z364" s="20"/>
      <c r="AA364" s="52"/>
      <c r="AB364" s="52"/>
      <c r="AC364" s="52"/>
      <c r="AD364" s="52"/>
      <c r="AE364" s="52"/>
      <c r="AF364" s="51"/>
      <c r="AG364" s="52"/>
      <c r="AH364" s="52"/>
      <c r="AI364" s="52"/>
      <c r="AJ364" s="52"/>
      <c r="AK364" s="52"/>
      <c r="AL364" s="52"/>
    </row>
    <row r="365" spans="1:38" s="13" customFormat="1" x14ac:dyDescent="0.2">
      <c r="A365" s="176"/>
      <c r="B365" s="238"/>
      <c r="C365" s="20"/>
      <c r="D365" s="243"/>
      <c r="E365" s="238"/>
      <c r="F365" s="297"/>
      <c r="G365" s="238"/>
      <c r="H365" s="1199"/>
      <c r="J365" s="12"/>
      <c r="M365" s="20"/>
      <c r="N365" s="52"/>
      <c r="O365" s="52"/>
      <c r="P365" s="52"/>
      <c r="Q365" s="52"/>
      <c r="R365" s="52"/>
      <c r="S365" s="51"/>
      <c r="T365" s="52"/>
      <c r="U365" s="52"/>
      <c r="V365" s="52"/>
      <c r="W365" s="52"/>
      <c r="X365" s="52"/>
      <c r="Y365" s="52"/>
      <c r="Z365" s="20"/>
      <c r="AA365" s="52"/>
      <c r="AB365" s="52"/>
      <c r="AC365" s="52"/>
      <c r="AD365" s="52"/>
      <c r="AE365" s="52"/>
      <c r="AF365" s="51"/>
      <c r="AG365" s="52"/>
      <c r="AH365" s="52"/>
      <c r="AI365" s="52"/>
      <c r="AJ365" s="52"/>
      <c r="AK365" s="52"/>
      <c r="AL365" s="52"/>
    </row>
    <row r="366" spans="1:38" s="13" customFormat="1" x14ac:dyDescent="0.2">
      <c r="A366" s="176"/>
      <c r="B366" s="238"/>
      <c r="C366" s="20"/>
      <c r="D366" s="243"/>
      <c r="E366" s="238"/>
      <c r="F366" s="297"/>
      <c r="G366" s="238"/>
      <c r="H366" s="1199"/>
      <c r="J366" s="12"/>
      <c r="M366" s="20"/>
      <c r="N366" s="52"/>
      <c r="O366" s="52"/>
      <c r="P366" s="52"/>
      <c r="Q366" s="52"/>
      <c r="R366" s="52"/>
      <c r="S366" s="51"/>
      <c r="T366" s="52"/>
      <c r="U366" s="52"/>
      <c r="V366" s="52"/>
      <c r="W366" s="52"/>
      <c r="X366" s="52"/>
      <c r="Y366" s="52"/>
      <c r="Z366" s="20"/>
      <c r="AA366" s="52"/>
      <c r="AB366" s="52"/>
      <c r="AC366" s="52"/>
      <c r="AD366" s="52"/>
      <c r="AE366" s="52"/>
      <c r="AF366" s="51"/>
      <c r="AG366" s="52"/>
      <c r="AH366" s="52"/>
      <c r="AI366" s="52"/>
      <c r="AJ366" s="52"/>
      <c r="AK366" s="52"/>
      <c r="AL366" s="52"/>
    </row>
    <row r="367" spans="1:38" s="13" customFormat="1" x14ac:dyDescent="0.2">
      <c r="A367" s="176"/>
      <c r="B367" s="238"/>
      <c r="C367" s="20"/>
      <c r="D367" s="243"/>
      <c r="E367" s="238"/>
      <c r="F367" s="297"/>
      <c r="G367" s="238"/>
      <c r="H367" s="1199"/>
      <c r="J367" s="12"/>
      <c r="M367" s="20"/>
      <c r="N367" s="52"/>
      <c r="O367" s="52"/>
      <c r="P367" s="52"/>
      <c r="Q367" s="52"/>
      <c r="R367" s="52"/>
      <c r="S367" s="51"/>
      <c r="T367" s="52"/>
      <c r="U367" s="52"/>
      <c r="V367" s="52"/>
      <c r="W367" s="52"/>
      <c r="X367" s="52"/>
      <c r="Y367" s="52"/>
      <c r="Z367" s="20"/>
      <c r="AA367" s="52"/>
      <c r="AB367" s="52"/>
      <c r="AC367" s="52"/>
      <c r="AD367" s="52"/>
      <c r="AE367" s="52"/>
      <c r="AF367" s="51"/>
      <c r="AG367" s="52"/>
      <c r="AH367" s="52"/>
      <c r="AI367" s="52"/>
      <c r="AJ367" s="52"/>
      <c r="AK367" s="52"/>
      <c r="AL367" s="52"/>
    </row>
    <row r="368" spans="1:38" s="13" customFormat="1" x14ac:dyDescent="0.2">
      <c r="A368" s="176"/>
      <c r="B368" s="238"/>
      <c r="C368" s="20"/>
      <c r="D368" s="243"/>
      <c r="E368" s="238"/>
      <c r="F368" s="297"/>
      <c r="G368" s="238"/>
      <c r="H368" s="1199"/>
      <c r="J368" s="12"/>
      <c r="M368" s="20"/>
      <c r="N368" s="52"/>
      <c r="O368" s="52"/>
      <c r="P368" s="52"/>
      <c r="Q368" s="52"/>
      <c r="R368" s="52"/>
      <c r="S368" s="51"/>
      <c r="T368" s="52"/>
      <c r="U368" s="52"/>
      <c r="V368" s="52"/>
      <c r="W368" s="52"/>
      <c r="X368" s="52"/>
      <c r="Y368" s="52"/>
      <c r="Z368" s="20"/>
      <c r="AA368" s="52"/>
      <c r="AB368" s="52"/>
      <c r="AC368" s="52"/>
      <c r="AD368" s="52"/>
      <c r="AE368" s="52"/>
      <c r="AF368" s="51"/>
      <c r="AG368" s="52"/>
      <c r="AH368" s="52"/>
      <c r="AI368" s="52"/>
      <c r="AJ368" s="52"/>
      <c r="AK368" s="52"/>
      <c r="AL368" s="52"/>
    </row>
    <row r="369" spans="1:38" s="13" customFormat="1" x14ac:dyDescent="0.2">
      <c r="A369" s="176"/>
      <c r="B369" s="238"/>
      <c r="C369" s="20"/>
      <c r="D369" s="243"/>
      <c r="E369" s="238"/>
      <c r="F369" s="297"/>
      <c r="G369" s="238"/>
      <c r="H369" s="1199"/>
      <c r="J369" s="12"/>
      <c r="M369" s="20"/>
      <c r="N369" s="52"/>
      <c r="O369" s="52"/>
      <c r="P369" s="52"/>
      <c r="Q369" s="52"/>
      <c r="R369" s="52"/>
      <c r="S369" s="51"/>
      <c r="T369" s="52"/>
      <c r="U369" s="52"/>
      <c r="V369" s="52"/>
      <c r="W369" s="52"/>
      <c r="X369" s="52"/>
      <c r="Y369" s="52"/>
      <c r="Z369" s="20"/>
      <c r="AA369" s="52"/>
      <c r="AB369" s="52"/>
      <c r="AC369" s="52"/>
      <c r="AD369" s="52"/>
      <c r="AE369" s="52"/>
      <c r="AF369" s="51"/>
      <c r="AG369" s="52"/>
      <c r="AH369" s="52"/>
      <c r="AI369" s="52"/>
      <c r="AJ369" s="52"/>
      <c r="AK369" s="52"/>
      <c r="AL369" s="52"/>
    </row>
    <row r="370" spans="1:38" s="13" customFormat="1" x14ac:dyDescent="0.2">
      <c r="A370" s="176"/>
      <c r="B370" s="238"/>
      <c r="C370" s="20"/>
      <c r="D370" s="243"/>
      <c r="E370" s="238"/>
      <c r="F370" s="297"/>
      <c r="G370" s="238"/>
      <c r="H370" s="1199"/>
      <c r="J370" s="12"/>
      <c r="M370" s="20"/>
      <c r="N370" s="52"/>
      <c r="O370" s="52"/>
      <c r="P370" s="52"/>
      <c r="Q370" s="52"/>
      <c r="R370" s="52"/>
      <c r="S370" s="51"/>
      <c r="T370" s="52"/>
      <c r="U370" s="52"/>
      <c r="V370" s="52"/>
      <c r="W370" s="52"/>
      <c r="X370" s="52"/>
      <c r="Y370" s="52"/>
      <c r="Z370" s="20"/>
      <c r="AA370" s="52"/>
      <c r="AB370" s="52"/>
      <c r="AC370" s="52"/>
      <c r="AD370" s="52"/>
      <c r="AE370" s="52"/>
      <c r="AF370" s="51"/>
      <c r="AG370" s="52"/>
      <c r="AH370" s="52"/>
      <c r="AI370" s="52"/>
      <c r="AJ370" s="52"/>
      <c r="AK370" s="52"/>
      <c r="AL370" s="52"/>
    </row>
    <row r="371" spans="1:38" s="13" customFormat="1" x14ac:dyDescent="0.2">
      <c r="A371" s="176"/>
      <c r="B371" s="238"/>
      <c r="C371" s="20"/>
      <c r="D371" s="243"/>
      <c r="E371" s="238"/>
      <c r="F371" s="297"/>
      <c r="G371" s="238"/>
      <c r="H371" s="1199"/>
      <c r="J371" s="12"/>
      <c r="M371" s="20"/>
      <c r="N371" s="52"/>
      <c r="O371" s="52"/>
      <c r="P371" s="52"/>
      <c r="Q371" s="52"/>
      <c r="R371" s="52"/>
      <c r="S371" s="51"/>
      <c r="T371" s="52"/>
      <c r="U371" s="52"/>
      <c r="V371" s="52"/>
      <c r="W371" s="52"/>
      <c r="X371" s="52"/>
      <c r="Y371" s="52"/>
      <c r="Z371" s="20"/>
      <c r="AA371" s="52"/>
      <c r="AB371" s="52"/>
      <c r="AC371" s="52"/>
      <c r="AD371" s="52"/>
      <c r="AE371" s="52"/>
      <c r="AF371" s="51"/>
      <c r="AG371" s="52"/>
      <c r="AH371" s="52"/>
      <c r="AI371" s="52"/>
      <c r="AJ371" s="52"/>
      <c r="AK371" s="52"/>
      <c r="AL371" s="52"/>
    </row>
    <row r="372" spans="1:38" s="13" customFormat="1" x14ac:dyDescent="0.2">
      <c r="A372" s="176"/>
      <c r="B372" s="238"/>
      <c r="C372" s="20"/>
      <c r="D372" s="243"/>
      <c r="E372" s="238"/>
      <c r="F372" s="297"/>
      <c r="G372" s="238"/>
      <c r="H372" s="1199"/>
      <c r="J372" s="12"/>
      <c r="M372" s="20"/>
      <c r="N372" s="52"/>
      <c r="O372" s="52"/>
      <c r="P372" s="52"/>
      <c r="Q372" s="52"/>
      <c r="R372" s="52"/>
      <c r="S372" s="51"/>
      <c r="T372" s="52"/>
      <c r="U372" s="52"/>
      <c r="V372" s="52"/>
      <c r="W372" s="52"/>
      <c r="X372" s="52"/>
      <c r="Y372" s="52"/>
      <c r="Z372" s="20"/>
      <c r="AA372" s="52"/>
      <c r="AB372" s="52"/>
      <c r="AC372" s="52"/>
      <c r="AD372" s="52"/>
      <c r="AE372" s="52"/>
      <c r="AF372" s="51"/>
      <c r="AG372" s="52"/>
      <c r="AH372" s="52"/>
      <c r="AI372" s="52"/>
      <c r="AJ372" s="52"/>
      <c r="AK372" s="52"/>
      <c r="AL372" s="52"/>
    </row>
    <row r="373" spans="1:38" s="13" customFormat="1" x14ac:dyDescent="0.2">
      <c r="A373" s="176"/>
      <c r="B373" s="238"/>
      <c r="C373" s="20"/>
      <c r="D373" s="243"/>
      <c r="E373" s="238"/>
      <c r="F373" s="297"/>
      <c r="G373" s="238"/>
      <c r="H373" s="1199"/>
      <c r="J373" s="12"/>
      <c r="M373" s="20"/>
      <c r="N373" s="52"/>
      <c r="O373" s="52"/>
      <c r="P373" s="52"/>
      <c r="Q373" s="52"/>
      <c r="R373" s="52"/>
      <c r="S373" s="51"/>
      <c r="T373" s="52"/>
      <c r="U373" s="52"/>
      <c r="V373" s="52"/>
      <c r="W373" s="52"/>
      <c r="X373" s="52"/>
      <c r="Y373" s="52"/>
      <c r="Z373" s="20"/>
      <c r="AA373" s="52"/>
      <c r="AB373" s="52"/>
      <c r="AC373" s="52"/>
      <c r="AD373" s="52"/>
      <c r="AE373" s="52"/>
      <c r="AF373" s="51"/>
      <c r="AG373" s="52"/>
      <c r="AH373" s="52"/>
      <c r="AI373" s="52"/>
      <c r="AJ373" s="52"/>
      <c r="AK373" s="52"/>
      <c r="AL373" s="52"/>
    </row>
    <row r="374" spans="1:38" s="13" customFormat="1" x14ac:dyDescent="0.2">
      <c r="A374" s="176"/>
      <c r="B374" s="238"/>
      <c r="C374" s="20"/>
      <c r="D374" s="243"/>
      <c r="E374" s="238"/>
      <c r="F374" s="297"/>
      <c r="G374" s="238"/>
      <c r="H374" s="1199"/>
      <c r="J374" s="12"/>
      <c r="M374" s="20"/>
      <c r="N374" s="52"/>
      <c r="O374" s="52"/>
      <c r="P374" s="52"/>
      <c r="Q374" s="52"/>
      <c r="R374" s="52"/>
      <c r="S374" s="51"/>
      <c r="T374" s="52"/>
      <c r="U374" s="52"/>
      <c r="V374" s="52"/>
      <c r="W374" s="52"/>
      <c r="X374" s="52"/>
      <c r="Y374" s="52"/>
      <c r="Z374" s="20"/>
      <c r="AA374" s="52"/>
      <c r="AB374" s="52"/>
      <c r="AC374" s="52"/>
      <c r="AD374" s="52"/>
      <c r="AE374" s="52"/>
      <c r="AF374" s="51"/>
      <c r="AG374" s="52"/>
      <c r="AH374" s="52"/>
      <c r="AI374" s="52"/>
      <c r="AJ374" s="52"/>
      <c r="AK374" s="52"/>
      <c r="AL374" s="52"/>
    </row>
    <row r="375" spans="1:38" s="13" customFormat="1" x14ac:dyDescent="0.2">
      <c r="A375" s="176"/>
      <c r="B375" s="238"/>
      <c r="C375" s="20"/>
      <c r="D375" s="243"/>
      <c r="E375" s="238"/>
      <c r="F375" s="297"/>
      <c r="G375" s="238"/>
      <c r="H375" s="1199"/>
      <c r="J375" s="12"/>
      <c r="M375" s="20"/>
      <c r="N375" s="52"/>
      <c r="O375" s="52"/>
      <c r="P375" s="52"/>
      <c r="Q375" s="52"/>
      <c r="R375" s="52"/>
      <c r="S375" s="51"/>
      <c r="T375" s="52"/>
      <c r="U375" s="52"/>
      <c r="V375" s="52"/>
      <c r="W375" s="52"/>
      <c r="X375" s="52"/>
      <c r="Y375" s="52"/>
      <c r="Z375" s="20"/>
      <c r="AA375" s="52"/>
      <c r="AB375" s="52"/>
      <c r="AC375" s="52"/>
      <c r="AD375" s="52"/>
      <c r="AE375" s="52"/>
      <c r="AF375" s="51"/>
      <c r="AG375" s="52"/>
      <c r="AH375" s="52"/>
      <c r="AI375" s="52"/>
      <c r="AJ375" s="52"/>
      <c r="AK375" s="52"/>
      <c r="AL375" s="52"/>
    </row>
    <row r="376" spans="1:38" s="13" customFormat="1" x14ac:dyDescent="0.2">
      <c r="A376" s="176"/>
      <c r="B376" s="238"/>
      <c r="C376" s="20"/>
      <c r="D376" s="243"/>
      <c r="E376" s="238"/>
      <c r="F376" s="297"/>
      <c r="G376" s="238"/>
      <c r="H376" s="1199"/>
      <c r="J376" s="12"/>
      <c r="M376" s="20"/>
      <c r="N376" s="52"/>
      <c r="O376" s="52"/>
      <c r="P376" s="52"/>
      <c r="Q376" s="52"/>
      <c r="R376" s="52"/>
      <c r="S376" s="51"/>
      <c r="T376" s="52"/>
      <c r="U376" s="52"/>
      <c r="V376" s="52"/>
      <c r="W376" s="52"/>
      <c r="X376" s="52"/>
      <c r="Y376" s="52"/>
      <c r="Z376" s="20"/>
      <c r="AA376" s="52"/>
      <c r="AB376" s="52"/>
      <c r="AC376" s="52"/>
      <c r="AD376" s="52"/>
      <c r="AE376" s="52"/>
      <c r="AF376" s="51"/>
      <c r="AG376" s="52"/>
      <c r="AH376" s="52"/>
      <c r="AI376" s="52"/>
      <c r="AJ376" s="52"/>
      <c r="AK376" s="52"/>
      <c r="AL376" s="52"/>
    </row>
    <row r="377" spans="1:38" s="13" customFormat="1" x14ac:dyDescent="0.2">
      <c r="A377" s="176"/>
      <c r="B377" s="238"/>
      <c r="C377" s="20"/>
      <c r="D377" s="243"/>
      <c r="E377" s="238"/>
      <c r="F377" s="297"/>
      <c r="G377" s="238"/>
      <c r="H377" s="1199"/>
      <c r="J377" s="12"/>
      <c r="M377" s="20"/>
      <c r="N377" s="52"/>
      <c r="O377" s="52"/>
      <c r="P377" s="52"/>
      <c r="Q377" s="52"/>
      <c r="R377" s="52"/>
      <c r="S377" s="51"/>
      <c r="T377" s="52"/>
      <c r="U377" s="52"/>
      <c r="V377" s="52"/>
      <c r="W377" s="52"/>
      <c r="X377" s="52"/>
      <c r="Y377" s="52"/>
      <c r="Z377" s="20"/>
      <c r="AA377" s="52"/>
      <c r="AB377" s="52"/>
      <c r="AC377" s="52"/>
      <c r="AD377" s="52"/>
      <c r="AE377" s="52"/>
      <c r="AF377" s="51"/>
      <c r="AG377" s="52"/>
      <c r="AH377" s="52"/>
      <c r="AI377" s="52"/>
      <c r="AJ377" s="52"/>
      <c r="AK377" s="52"/>
      <c r="AL377" s="52"/>
    </row>
    <row r="378" spans="1:38" s="13" customFormat="1" x14ac:dyDescent="0.2">
      <c r="A378" s="176"/>
      <c r="B378" s="238"/>
      <c r="C378" s="20"/>
      <c r="D378" s="243"/>
      <c r="E378" s="238"/>
      <c r="F378" s="297"/>
      <c r="G378" s="238"/>
      <c r="H378" s="1199"/>
      <c r="J378" s="12"/>
      <c r="M378" s="20"/>
      <c r="N378" s="52"/>
      <c r="O378" s="52"/>
      <c r="P378" s="52"/>
      <c r="Q378" s="52"/>
      <c r="R378" s="52"/>
      <c r="S378" s="51"/>
      <c r="T378" s="52"/>
      <c r="U378" s="52"/>
      <c r="V378" s="52"/>
      <c r="W378" s="52"/>
      <c r="X378" s="52"/>
      <c r="Y378" s="52"/>
      <c r="Z378" s="20"/>
      <c r="AA378" s="52"/>
      <c r="AB378" s="52"/>
      <c r="AC378" s="52"/>
      <c r="AD378" s="52"/>
      <c r="AE378" s="52"/>
      <c r="AF378" s="51"/>
      <c r="AG378" s="52"/>
      <c r="AH378" s="52"/>
      <c r="AI378" s="52"/>
      <c r="AJ378" s="52"/>
      <c r="AK378" s="52"/>
      <c r="AL378" s="52"/>
    </row>
    <row r="379" spans="1:38" s="13" customFormat="1" x14ac:dyDescent="0.2">
      <c r="A379" s="176"/>
      <c r="B379" s="238"/>
      <c r="C379" s="20"/>
      <c r="D379" s="243"/>
      <c r="E379" s="238"/>
      <c r="F379" s="297"/>
      <c r="G379" s="238"/>
      <c r="H379" s="1199"/>
      <c r="J379" s="12"/>
      <c r="M379" s="20"/>
      <c r="N379" s="52"/>
      <c r="O379" s="52"/>
      <c r="P379" s="52"/>
      <c r="Q379" s="52"/>
      <c r="R379" s="52"/>
      <c r="S379" s="51"/>
      <c r="T379" s="52"/>
      <c r="U379" s="52"/>
      <c r="V379" s="52"/>
      <c r="W379" s="52"/>
      <c r="X379" s="52"/>
      <c r="Y379" s="52"/>
      <c r="Z379" s="20"/>
      <c r="AA379" s="52"/>
      <c r="AB379" s="52"/>
      <c r="AC379" s="52"/>
      <c r="AD379" s="52"/>
      <c r="AE379" s="52"/>
      <c r="AF379" s="51"/>
      <c r="AG379" s="52"/>
      <c r="AH379" s="52"/>
      <c r="AI379" s="52"/>
      <c r="AJ379" s="52"/>
      <c r="AK379" s="52"/>
      <c r="AL379" s="52"/>
    </row>
    <row r="380" spans="1:38" s="13" customFormat="1" x14ac:dyDescent="0.2">
      <c r="A380" s="176"/>
      <c r="B380" s="238"/>
      <c r="C380" s="20"/>
      <c r="D380" s="243"/>
      <c r="E380" s="238"/>
      <c r="F380" s="297"/>
      <c r="G380" s="238"/>
      <c r="H380" s="1199"/>
      <c r="J380" s="12"/>
      <c r="M380" s="20"/>
      <c r="N380" s="52"/>
      <c r="O380" s="52"/>
      <c r="P380" s="52"/>
      <c r="Q380" s="52"/>
      <c r="R380" s="52"/>
      <c r="S380" s="51"/>
      <c r="T380" s="52"/>
      <c r="U380" s="52"/>
      <c r="V380" s="52"/>
      <c r="W380" s="52"/>
      <c r="X380" s="52"/>
      <c r="Y380" s="52"/>
      <c r="Z380" s="20"/>
      <c r="AA380" s="52"/>
      <c r="AB380" s="52"/>
      <c r="AC380" s="52"/>
      <c r="AD380" s="52"/>
      <c r="AE380" s="52"/>
      <c r="AF380" s="51"/>
      <c r="AG380" s="52"/>
      <c r="AH380" s="52"/>
      <c r="AI380" s="52"/>
      <c r="AJ380" s="52"/>
      <c r="AK380" s="52"/>
      <c r="AL380" s="52"/>
    </row>
    <row r="381" spans="1:38" s="13" customFormat="1" x14ac:dyDescent="0.2">
      <c r="A381" s="176"/>
      <c r="B381" s="238"/>
      <c r="C381" s="20"/>
      <c r="D381" s="243"/>
      <c r="E381" s="238"/>
      <c r="F381" s="297"/>
      <c r="G381" s="238"/>
      <c r="H381" s="1199"/>
      <c r="J381" s="12"/>
      <c r="M381" s="20"/>
      <c r="N381" s="52"/>
      <c r="O381" s="52"/>
      <c r="P381" s="52"/>
      <c r="Q381" s="52"/>
      <c r="R381" s="52"/>
      <c r="S381" s="51"/>
      <c r="T381" s="52"/>
      <c r="U381" s="52"/>
      <c r="V381" s="52"/>
      <c r="W381" s="52"/>
      <c r="X381" s="52"/>
      <c r="Y381" s="52"/>
      <c r="Z381" s="20"/>
      <c r="AA381" s="52"/>
      <c r="AB381" s="52"/>
      <c r="AC381" s="52"/>
      <c r="AD381" s="52"/>
      <c r="AE381" s="52"/>
      <c r="AF381" s="51"/>
      <c r="AG381" s="52"/>
      <c r="AH381" s="52"/>
      <c r="AI381" s="52"/>
      <c r="AJ381" s="52"/>
      <c r="AK381" s="52"/>
      <c r="AL381" s="52"/>
    </row>
    <row r="382" spans="1:38" s="13" customFormat="1" x14ac:dyDescent="0.2">
      <c r="A382" s="176"/>
      <c r="B382" s="238"/>
      <c r="C382" s="20"/>
      <c r="D382" s="243"/>
      <c r="E382" s="238"/>
      <c r="F382" s="297"/>
      <c r="G382" s="238"/>
      <c r="H382" s="1199"/>
      <c r="J382" s="12"/>
      <c r="M382" s="20"/>
      <c r="N382" s="52"/>
      <c r="O382" s="52"/>
      <c r="P382" s="52"/>
      <c r="Q382" s="52"/>
      <c r="R382" s="52"/>
      <c r="S382" s="51"/>
      <c r="T382" s="52"/>
      <c r="U382" s="52"/>
      <c r="V382" s="52"/>
      <c r="W382" s="52"/>
      <c r="X382" s="52"/>
      <c r="Y382" s="52"/>
      <c r="Z382" s="20"/>
      <c r="AA382" s="52"/>
      <c r="AB382" s="52"/>
      <c r="AC382" s="52"/>
      <c r="AD382" s="52"/>
      <c r="AE382" s="52"/>
      <c r="AF382" s="51"/>
      <c r="AG382" s="52"/>
      <c r="AH382" s="52"/>
      <c r="AI382" s="52"/>
      <c r="AJ382" s="52"/>
      <c r="AK382" s="52"/>
      <c r="AL382" s="52"/>
    </row>
    <row r="383" spans="1:38" s="13" customFormat="1" x14ac:dyDescent="0.2">
      <c r="A383" s="176"/>
      <c r="B383" s="238"/>
      <c r="C383" s="20"/>
      <c r="D383" s="243"/>
      <c r="E383" s="238"/>
      <c r="F383" s="297"/>
      <c r="G383" s="238"/>
      <c r="H383" s="1199"/>
      <c r="J383" s="12"/>
      <c r="M383" s="20"/>
      <c r="N383" s="52"/>
      <c r="O383" s="52"/>
      <c r="P383" s="52"/>
      <c r="Q383" s="52"/>
      <c r="R383" s="52"/>
      <c r="S383" s="51"/>
      <c r="T383" s="52"/>
      <c r="U383" s="52"/>
      <c r="V383" s="52"/>
      <c r="W383" s="52"/>
      <c r="X383" s="52"/>
      <c r="Y383" s="52"/>
      <c r="Z383" s="20"/>
      <c r="AA383" s="52"/>
      <c r="AB383" s="52"/>
      <c r="AC383" s="52"/>
      <c r="AD383" s="52"/>
      <c r="AE383" s="52"/>
      <c r="AF383" s="51"/>
      <c r="AG383" s="52"/>
      <c r="AH383" s="52"/>
      <c r="AI383" s="52"/>
      <c r="AJ383" s="52"/>
      <c r="AK383" s="52"/>
      <c r="AL383" s="52"/>
    </row>
    <row r="384" spans="1:38" s="13" customFormat="1" x14ac:dyDescent="0.2">
      <c r="A384" s="176"/>
      <c r="B384" s="238"/>
      <c r="C384" s="20"/>
      <c r="D384" s="243"/>
      <c r="E384" s="238"/>
      <c r="F384" s="297"/>
      <c r="G384" s="238"/>
      <c r="H384" s="1199"/>
      <c r="J384" s="12"/>
      <c r="M384" s="20"/>
      <c r="N384" s="52"/>
      <c r="O384" s="52"/>
      <c r="P384" s="52"/>
      <c r="Q384" s="52"/>
      <c r="R384" s="52"/>
      <c r="S384" s="51"/>
      <c r="T384" s="52"/>
      <c r="U384" s="52"/>
      <c r="V384" s="52"/>
      <c r="W384" s="52"/>
      <c r="X384" s="52"/>
      <c r="Y384" s="52"/>
      <c r="Z384" s="20"/>
      <c r="AA384" s="52"/>
      <c r="AB384" s="52"/>
      <c r="AC384" s="52"/>
      <c r="AD384" s="52"/>
      <c r="AE384" s="52"/>
      <c r="AF384" s="51"/>
      <c r="AG384" s="52"/>
      <c r="AH384" s="52"/>
      <c r="AI384" s="52"/>
      <c r="AJ384" s="52"/>
      <c r="AK384" s="52"/>
      <c r="AL384" s="52"/>
    </row>
    <row r="385" spans="1:38" s="13" customFormat="1" x14ac:dyDescent="0.2">
      <c r="A385" s="176"/>
      <c r="B385" s="238"/>
      <c r="C385" s="20"/>
      <c r="D385" s="243"/>
      <c r="E385" s="238"/>
      <c r="F385" s="297"/>
      <c r="G385" s="238"/>
      <c r="H385" s="1199"/>
      <c r="J385" s="12"/>
      <c r="M385" s="20"/>
      <c r="N385" s="52"/>
      <c r="O385" s="52"/>
      <c r="P385" s="52"/>
      <c r="Q385" s="52"/>
      <c r="R385" s="52"/>
      <c r="S385" s="51"/>
      <c r="T385" s="52"/>
      <c r="U385" s="52"/>
      <c r="V385" s="52"/>
      <c r="W385" s="52"/>
      <c r="X385" s="52"/>
      <c r="Y385" s="52"/>
      <c r="Z385" s="20"/>
      <c r="AA385" s="52"/>
      <c r="AB385" s="52"/>
      <c r="AC385" s="52"/>
      <c r="AD385" s="52"/>
      <c r="AE385" s="52"/>
      <c r="AF385" s="51"/>
      <c r="AG385" s="52"/>
      <c r="AH385" s="52"/>
      <c r="AI385" s="52"/>
      <c r="AJ385" s="52"/>
      <c r="AK385" s="52"/>
      <c r="AL385" s="52"/>
    </row>
    <row r="386" spans="1:38" s="13" customFormat="1" x14ac:dyDescent="0.2">
      <c r="A386" s="176"/>
      <c r="B386" s="238"/>
      <c r="C386" s="20"/>
      <c r="D386" s="243"/>
      <c r="E386" s="238"/>
      <c r="F386" s="297"/>
      <c r="G386" s="238"/>
      <c r="H386" s="1199"/>
      <c r="J386" s="12"/>
      <c r="M386" s="20"/>
      <c r="N386" s="52"/>
      <c r="O386" s="52"/>
      <c r="P386" s="52"/>
      <c r="Q386" s="52"/>
      <c r="R386" s="52"/>
      <c r="S386" s="51"/>
      <c r="T386" s="52"/>
      <c r="U386" s="52"/>
      <c r="V386" s="52"/>
      <c r="W386" s="52"/>
      <c r="X386" s="52"/>
      <c r="Y386" s="52"/>
      <c r="Z386" s="20"/>
      <c r="AA386" s="52"/>
      <c r="AB386" s="52"/>
      <c r="AC386" s="52"/>
      <c r="AD386" s="52"/>
      <c r="AE386" s="52"/>
      <c r="AF386" s="51"/>
      <c r="AG386" s="52"/>
      <c r="AH386" s="52"/>
      <c r="AI386" s="52"/>
      <c r="AJ386" s="52"/>
      <c r="AK386" s="52"/>
      <c r="AL386" s="52"/>
    </row>
    <row r="387" spans="1:38" s="13" customFormat="1" x14ac:dyDescent="0.2">
      <c r="A387" s="176"/>
      <c r="B387" s="238"/>
      <c r="C387" s="20"/>
      <c r="D387" s="243"/>
      <c r="E387" s="238"/>
      <c r="F387" s="297"/>
      <c r="G387" s="238"/>
      <c r="H387" s="1199"/>
      <c r="J387" s="12"/>
      <c r="M387" s="20"/>
      <c r="N387" s="52"/>
      <c r="O387" s="52"/>
      <c r="P387" s="52"/>
      <c r="Q387" s="52"/>
      <c r="R387" s="52"/>
      <c r="S387" s="51"/>
      <c r="T387" s="52"/>
      <c r="U387" s="52"/>
      <c r="V387" s="52"/>
      <c r="W387" s="52"/>
      <c r="X387" s="52"/>
      <c r="Y387" s="52"/>
      <c r="Z387" s="20"/>
      <c r="AA387" s="52"/>
      <c r="AB387" s="52"/>
      <c r="AC387" s="52"/>
      <c r="AD387" s="52"/>
      <c r="AE387" s="52"/>
      <c r="AF387" s="51"/>
      <c r="AG387" s="52"/>
      <c r="AH387" s="52"/>
      <c r="AI387" s="52"/>
      <c r="AJ387" s="52"/>
      <c r="AK387" s="52"/>
      <c r="AL387" s="52"/>
    </row>
    <row r="388" spans="1:38" s="13" customFormat="1" x14ac:dyDescent="0.2">
      <c r="A388" s="176"/>
      <c r="B388" s="238"/>
      <c r="C388" s="20"/>
      <c r="D388" s="243"/>
      <c r="E388" s="238"/>
      <c r="F388" s="297"/>
      <c r="G388" s="238"/>
      <c r="H388" s="1199"/>
      <c r="J388" s="12"/>
      <c r="M388" s="20"/>
      <c r="N388" s="52"/>
      <c r="O388" s="52"/>
      <c r="P388" s="52"/>
      <c r="Q388" s="52"/>
      <c r="R388" s="52"/>
      <c r="S388" s="51"/>
      <c r="T388" s="52"/>
      <c r="U388" s="52"/>
      <c r="V388" s="52"/>
      <c r="W388" s="52"/>
      <c r="X388" s="52"/>
      <c r="Y388" s="52"/>
      <c r="Z388" s="20"/>
      <c r="AA388" s="52"/>
      <c r="AB388" s="52"/>
      <c r="AC388" s="52"/>
      <c r="AD388" s="52"/>
      <c r="AE388" s="52"/>
      <c r="AF388" s="51"/>
      <c r="AG388" s="52"/>
      <c r="AH388" s="52"/>
      <c r="AI388" s="52"/>
      <c r="AJ388" s="52"/>
      <c r="AK388" s="52"/>
      <c r="AL388" s="52"/>
    </row>
    <row r="389" spans="1:38" s="13" customFormat="1" x14ac:dyDescent="0.2">
      <c r="A389" s="176"/>
      <c r="B389" s="238"/>
      <c r="C389" s="20"/>
      <c r="D389" s="243"/>
      <c r="E389" s="238"/>
      <c r="F389" s="297"/>
      <c r="G389" s="238"/>
      <c r="H389" s="1199"/>
      <c r="J389" s="12"/>
      <c r="M389" s="20"/>
      <c r="N389" s="52"/>
      <c r="O389" s="52"/>
      <c r="P389" s="52"/>
      <c r="Q389" s="52"/>
      <c r="R389" s="52"/>
      <c r="S389" s="51"/>
      <c r="T389" s="52"/>
      <c r="U389" s="52"/>
      <c r="V389" s="52"/>
      <c r="W389" s="52"/>
      <c r="X389" s="52"/>
      <c r="Y389" s="52"/>
      <c r="Z389" s="20"/>
      <c r="AA389" s="52"/>
      <c r="AB389" s="52"/>
      <c r="AC389" s="52"/>
      <c r="AD389" s="52"/>
      <c r="AE389" s="52"/>
      <c r="AF389" s="51"/>
      <c r="AG389" s="52"/>
      <c r="AH389" s="52"/>
      <c r="AI389" s="52"/>
      <c r="AJ389" s="52"/>
      <c r="AK389" s="52"/>
      <c r="AL389" s="52"/>
    </row>
    <row r="390" spans="1:38" s="13" customFormat="1" x14ac:dyDescent="0.2">
      <c r="A390" s="176"/>
      <c r="B390" s="238"/>
      <c r="C390" s="20"/>
      <c r="D390" s="243"/>
      <c r="E390" s="238"/>
      <c r="F390" s="297"/>
      <c r="G390" s="238"/>
      <c r="H390" s="1199"/>
      <c r="J390" s="12"/>
      <c r="M390" s="20"/>
      <c r="N390" s="52"/>
      <c r="O390" s="52"/>
      <c r="P390" s="52"/>
      <c r="Q390" s="52"/>
      <c r="R390" s="52"/>
      <c r="S390" s="51"/>
      <c r="T390" s="52"/>
      <c r="U390" s="52"/>
      <c r="V390" s="52"/>
      <c r="W390" s="52"/>
      <c r="X390" s="52"/>
      <c r="Y390" s="52"/>
      <c r="Z390" s="20"/>
      <c r="AA390" s="52"/>
      <c r="AB390" s="52"/>
      <c r="AC390" s="52"/>
      <c r="AD390" s="52"/>
      <c r="AE390" s="52"/>
      <c r="AF390" s="51"/>
      <c r="AG390" s="52"/>
      <c r="AH390" s="52"/>
      <c r="AI390" s="52"/>
      <c r="AJ390" s="52"/>
      <c r="AK390" s="52"/>
      <c r="AL390" s="52"/>
    </row>
    <row r="391" spans="1:38" s="13" customFormat="1" x14ac:dyDescent="0.2">
      <c r="A391" s="176"/>
      <c r="B391" s="238"/>
      <c r="C391" s="20"/>
      <c r="D391" s="243"/>
      <c r="E391" s="238"/>
      <c r="F391" s="297"/>
      <c r="G391" s="238"/>
      <c r="H391" s="1199"/>
      <c r="J391" s="12"/>
      <c r="M391" s="20"/>
      <c r="N391" s="52"/>
      <c r="O391" s="52"/>
      <c r="P391" s="52"/>
      <c r="Q391" s="52"/>
      <c r="R391" s="52"/>
      <c r="S391" s="51"/>
      <c r="T391" s="52"/>
      <c r="U391" s="52"/>
      <c r="V391" s="52"/>
      <c r="W391" s="52"/>
      <c r="X391" s="52"/>
      <c r="Y391" s="52"/>
      <c r="Z391" s="20"/>
      <c r="AA391" s="52"/>
      <c r="AB391" s="52"/>
      <c r="AC391" s="52"/>
      <c r="AD391" s="52"/>
      <c r="AE391" s="52"/>
      <c r="AF391" s="51"/>
      <c r="AG391" s="52"/>
      <c r="AH391" s="52"/>
      <c r="AI391" s="52"/>
      <c r="AJ391" s="52"/>
      <c r="AK391" s="52"/>
      <c r="AL391" s="52"/>
    </row>
    <row r="392" spans="1:38" s="13" customFormat="1" x14ac:dyDescent="0.2">
      <c r="A392" s="176"/>
      <c r="B392" s="238"/>
      <c r="C392" s="20"/>
      <c r="D392" s="243"/>
      <c r="E392" s="238"/>
      <c r="F392" s="297"/>
      <c r="G392" s="238"/>
      <c r="H392" s="1199"/>
      <c r="J392" s="12"/>
      <c r="M392" s="20"/>
      <c r="N392" s="52"/>
      <c r="O392" s="52"/>
      <c r="P392" s="52"/>
      <c r="Q392" s="52"/>
      <c r="R392" s="52"/>
      <c r="S392" s="51"/>
      <c r="T392" s="52"/>
      <c r="U392" s="52"/>
      <c r="V392" s="52"/>
      <c r="W392" s="52"/>
      <c r="X392" s="52"/>
      <c r="Y392" s="52"/>
      <c r="Z392" s="20"/>
      <c r="AA392" s="52"/>
      <c r="AB392" s="52"/>
      <c r="AC392" s="52"/>
      <c r="AD392" s="52"/>
      <c r="AE392" s="52"/>
      <c r="AF392" s="51"/>
      <c r="AG392" s="52"/>
      <c r="AH392" s="52"/>
      <c r="AI392" s="52"/>
      <c r="AJ392" s="52"/>
      <c r="AK392" s="52"/>
      <c r="AL392" s="52"/>
    </row>
    <row r="393" spans="1:38" s="13" customFormat="1" x14ac:dyDescent="0.2">
      <c r="A393" s="176"/>
      <c r="B393" s="238"/>
      <c r="C393" s="20"/>
      <c r="D393" s="243"/>
      <c r="E393" s="238"/>
      <c r="F393" s="297"/>
      <c r="G393" s="238"/>
      <c r="H393" s="1199"/>
      <c r="J393" s="12"/>
      <c r="M393" s="20"/>
      <c r="N393" s="52"/>
      <c r="O393" s="52"/>
      <c r="P393" s="52"/>
      <c r="Q393" s="52"/>
      <c r="R393" s="52"/>
      <c r="S393" s="51"/>
      <c r="T393" s="52"/>
      <c r="U393" s="52"/>
      <c r="V393" s="52"/>
      <c r="W393" s="52"/>
      <c r="X393" s="52"/>
      <c r="Y393" s="52"/>
      <c r="Z393" s="20"/>
      <c r="AA393" s="52"/>
      <c r="AB393" s="52"/>
      <c r="AC393" s="52"/>
      <c r="AD393" s="52"/>
      <c r="AE393" s="52"/>
      <c r="AF393" s="51"/>
      <c r="AG393" s="52"/>
      <c r="AH393" s="52"/>
      <c r="AI393" s="52"/>
      <c r="AJ393" s="52"/>
      <c r="AK393" s="52"/>
      <c r="AL393" s="52"/>
    </row>
    <row r="394" spans="1:38" s="13" customFormat="1" x14ac:dyDescent="0.2">
      <c r="A394" s="176"/>
      <c r="B394" s="238"/>
      <c r="C394" s="20"/>
      <c r="D394" s="243"/>
      <c r="E394" s="238"/>
      <c r="F394" s="297"/>
      <c r="G394" s="238"/>
      <c r="H394" s="1199"/>
      <c r="J394" s="12"/>
      <c r="M394" s="20"/>
      <c r="N394" s="52"/>
      <c r="O394" s="52"/>
      <c r="P394" s="52"/>
      <c r="Q394" s="52"/>
      <c r="R394" s="52"/>
      <c r="S394" s="51"/>
      <c r="T394" s="52"/>
      <c r="U394" s="52"/>
      <c r="V394" s="52"/>
      <c r="W394" s="52"/>
      <c r="X394" s="52"/>
      <c r="Y394" s="52"/>
      <c r="Z394" s="20"/>
      <c r="AA394" s="52"/>
      <c r="AB394" s="52"/>
      <c r="AC394" s="52"/>
      <c r="AD394" s="52"/>
      <c r="AE394" s="52"/>
      <c r="AF394" s="51"/>
      <c r="AG394" s="52"/>
      <c r="AH394" s="52"/>
      <c r="AI394" s="52"/>
      <c r="AJ394" s="52"/>
      <c r="AK394" s="52"/>
      <c r="AL394" s="52"/>
    </row>
    <row r="395" spans="1:38" s="13" customFormat="1" x14ac:dyDescent="0.2">
      <c r="A395" s="176"/>
      <c r="B395" s="238"/>
      <c r="C395" s="20"/>
      <c r="D395" s="243"/>
      <c r="E395" s="238"/>
      <c r="F395" s="297"/>
      <c r="G395" s="238"/>
      <c r="H395" s="1199"/>
      <c r="J395" s="12"/>
      <c r="M395" s="20"/>
      <c r="N395" s="52"/>
      <c r="O395" s="52"/>
      <c r="P395" s="52"/>
      <c r="Q395" s="52"/>
      <c r="R395" s="52"/>
      <c r="S395" s="51"/>
      <c r="T395" s="52"/>
      <c r="U395" s="52"/>
      <c r="V395" s="52"/>
      <c r="W395" s="52"/>
      <c r="X395" s="52"/>
      <c r="Y395" s="52"/>
      <c r="Z395" s="20"/>
      <c r="AA395" s="52"/>
      <c r="AB395" s="52"/>
      <c r="AC395" s="52"/>
      <c r="AD395" s="52"/>
      <c r="AE395" s="52"/>
      <c r="AF395" s="51"/>
      <c r="AG395" s="52"/>
      <c r="AH395" s="52"/>
      <c r="AI395" s="52"/>
      <c r="AJ395" s="52"/>
      <c r="AK395" s="52"/>
      <c r="AL395" s="52"/>
    </row>
    <row r="396" spans="1:38" s="13" customFormat="1" x14ac:dyDescent="0.2">
      <c r="A396" s="176"/>
      <c r="B396" s="238"/>
      <c r="C396" s="20"/>
      <c r="D396" s="243"/>
      <c r="E396" s="238"/>
      <c r="F396" s="297"/>
      <c r="G396" s="238"/>
      <c r="H396" s="1199"/>
      <c r="J396" s="12"/>
      <c r="M396" s="20"/>
      <c r="N396" s="52"/>
      <c r="O396" s="52"/>
      <c r="P396" s="52"/>
      <c r="Q396" s="52"/>
      <c r="R396" s="52"/>
      <c r="S396" s="51"/>
      <c r="T396" s="52"/>
      <c r="U396" s="52"/>
      <c r="V396" s="52"/>
      <c r="W396" s="52"/>
      <c r="X396" s="52"/>
      <c r="Y396" s="52"/>
      <c r="Z396" s="20"/>
      <c r="AA396" s="52"/>
      <c r="AB396" s="52"/>
      <c r="AC396" s="52"/>
      <c r="AD396" s="52"/>
      <c r="AE396" s="52"/>
      <c r="AF396" s="51"/>
      <c r="AG396" s="52"/>
      <c r="AH396" s="52"/>
      <c r="AI396" s="52"/>
      <c r="AJ396" s="52"/>
      <c r="AK396" s="52"/>
      <c r="AL396" s="52"/>
    </row>
    <row r="397" spans="1:38" s="13" customFormat="1" x14ac:dyDescent="0.2">
      <c r="A397" s="176"/>
      <c r="B397" s="238"/>
      <c r="C397" s="20"/>
      <c r="D397" s="243"/>
      <c r="E397" s="238"/>
      <c r="F397" s="297"/>
      <c r="G397" s="238"/>
      <c r="H397" s="1199"/>
      <c r="J397" s="12"/>
      <c r="M397" s="20"/>
      <c r="N397" s="52"/>
      <c r="O397" s="52"/>
      <c r="P397" s="52"/>
      <c r="Q397" s="52"/>
      <c r="R397" s="52"/>
      <c r="S397" s="51"/>
      <c r="T397" s="52"/>
      <c r="U397" s="52"/>
      <c r="V397" s="52"/>
      <c r="W397" s="52"/>
      <c r="X397" s="52"/>
      <c r="Y397" s="52"/>
      <c r="Z397" s="20"/>
      <c r="AA397" s="52"/>
      <c r="AB397" s="52"/>
      <c r="AC397" s="52"/>
      <c r="AD397" s="52"/>
      <c r="AE397" s="52"/>
      <c r="AF397" s="51"/>
      <c r="AG397" s="52"/>
      <c r="AH397" s="52"/>
      <c r="AI397" s="52"/>
      <c r="AJ397" s="52"/>
      <c r="AK397" s="52"/>
      <c r="AL397" s="52"/>
    </row>
    <row r="398" spans="1:38" s="13" customFormat="1" x14ac:dyDescent="0.2">
      <c r="A398" s="176"/>
      <c r="B398" s="238"/>
      <c r="C398" s="20"/>
      <c r="D398" s="243"/>
      <c r="E398" s="238"/>
      <c r="F398" s="297"/>
      <c r="G398" s="238"/>
      <c r="H398" s="1199"/>
      <c r="J398" s="12"/>
      <c r="M398" s="20"/>
      <c r="N398" s="52"/>
      <c r="O398" s="52"/>
      <c r="P398" s="52"/>
      <c r="Q398" s="52"/>
      <c r="R398" s="52"/>
      <c r="S398" s="51"/>
      <c r="T398" s="52"/>
      <c r="U398" s="52"/>
      <c r="V398" s="52"/>
      <c r="W398" s="52"/>
      <c r="X398" s="52"/>
      <c r="Y398" s="52"/>
      <c r="Z398" s="20"/>
      <c r="AA398" s="52"/>
      <c r="AB398" s="52"/>
      <c r="AC398" s="52"/>
      <c r="AD398" s="52"/>
      <c r="AE398" s="52"/>
      <c r="AF398" s="51"/>
      <c r="AG398" s="52"/>
      <c r="AH398" s="52"/>
      <c r="AI398" s="52"/>
      <c r="AJ398" s="52"/>
      <c r="AK398" s="52"/>
      <c r="AL398" s="52"/>
    </row>
    <row r="399" spans="1:38" s="13" customFormat="1" x14ac:dyDescent="0.2">
      <c r="A399" s="176"/>
      <c r="B399" s="238"/>
      <c r="C399" s="20"/>
      <c r="D399" s="243"/>
      <c r="E399" s="238"/>
      <c r="F399" s="297"/>
      <c r="G399" s="238"/>
      <c r="H399" s="1199"/>
      <c r="J399" s="12"/>
      <c r="M399" s="20"/>
      <c r="N399" s="52"/>
      <c r="O399" s="52"/>
      <c r="P399" s="52"/>
      <c r="Q399" s="52"/>
      <c r="R399" s="52"/>
      <c r="S399" s="51"/>
      <c r="T399" s="52"/>
      <c r="U399" s="52"/>
      <c r="V399" s="52"/>
      <c r="W399" s="52"/>
      <c r="X399" s="52"/>
      <c r="Y399" s="52"/>
      <c r="Z399" s="20"/>
      <c r="AA399" s="52"/>
      <c r="AB399" s="52"/>
      <c r="AC399" s="52"/>
      <c r="AD399" s="52"/>
      <c r="AE399" s="52"/>
      <c r="AF399" s="51"/>
      <c r="AG399" s="52"/>
      <c r="AH399" s="52"/>
      <c r="AI399" s="52"/>
      <c r="AJ399" s="52"/>
      <c r="AK399" s="52"/>
      <c r="AL399" s="52"/>
    </row>
    <row r="400" spans="1:38" s="13" customFormat="1" x14ac:dyDescent="0.2">
      <c r="A400" s="176"/>
      <c r="B400" s="238"/>
      <c r="C400" s="20"/>
      <c r="D400" s="243"/>
      <c r="E400" s="238"/>
      <c r="F400" s="297"/>
      <c r="G400" s="238"/>
      <c r="H400" s="1199"/>
      <c r="J400" s="12"/>
      <c r="M400" s="20"/>
      <c r="N400" s="52"/>
      <c r="O400" s="52"/>
      <c r="P400" s="52"/>
      <c r="Q400" s="52"/>
      <c r="R400" s="52"/>
      <c r="S400" s="51"/>
      <c r="T400" s="52"/>
      <c r="U400" s="52"/>
      <c r="V400" s="52"/>
      <c r="W400" s="52"/>
      <c r="X400" s="52"/>
      <c r="Y400" s="52"/>
      <c r="Z400" s="20"/>
      <c r="AA400" s="52"/>
      <c r="AB400" s="52"/>
      <c r="AC400" s="52"/>
      <c r="AD400" s="52"/>
      <c r="AE400" s="52"/>
      <c r="AF400" s="51"/>
      <c r="AG400" s="52"/>
      <c r="AH400" s="52"/>
      <c r="AI400" s="52"/>
      <c r="AJ400" s="52"/>
      <c r="AK400" s="52"/>
      <c r="AL400" s="52"/>
    </row>
    <row r="401" spans="1:38" s="13" customFormat="1" x14ac:dyDescent="0.2">
      <c r="A401" s="176"/>
      <c r="B401" s="238"/>
      <c r="C401" s="20"/>
      <c r="D401" s="243"/>
      <c r="E401" s="238"/>
      <c r="F401" s="297"/>
      <c r="G401" s="238"/>
      <c r="H401" s="1199"/>
      <c r="J401" s="12"/>
      <c r="M401" s="20"/>
      <c r="N401" s="52"/>
      <c r="O401" s="52"/>
      <c r="P401" s="52"/>
      <c r="Q401" s="52"/>
      <c r="R401" s="52"/>
      <c r="S401" s="51"/>
      <c r="T401" s="52"/>
      <c r="U401" s="52"/>
      <c r="V401" s="52"/>
      <c r="W401" s="52"/>
      <c r="X401" s="52"/>
      <c r="Y401" s="52"/>
      <c r="Z401" s="20"/>
      <c r="AA401" s="52"/>
      <c r="AB401" s="52"/>
      <c r="AC401" s="52"/>
      <c r="AD401" s="52"/>
      <c r="AE401" s="52"/>
      <c r="AF401" s="51"/>
      <c r="AG401" s="52"/>
      <c r="AH401" s="52"/>
      <c r="AI401" s="52"/>
      <c r="AJ401" s="52"/>
      <c r="AK401" s="52"/>
      <c r="AL401" s="52"/>
    </row>
    <row r="402" spans="1:38" s="13" customFormat="1" x14ac:dyDescent="0.2">
      <c r="A402" s="176"/>
      <c r="B402" s="238"/>
      <c r="C402" s="20"/>
      <c r="D402" s="243"/>
      <c r="E402" s="238"/>
      <c r="F402" s="297"/>
      <c r="G402" s="238"/>
      <c r="H402" s="1199"/>
      <c r="J402" s="12"/>
      <c r="M402" s="20"/>
      <c r="N402" s="52"/>
      <c r="O402" s="52"/>
      <c r="P402" s="52"/>
      <c r="Q402" s="52"/>
      <c r="R402" s="52"/>
      <c r="S402" s="51"/>
      <c r="T402" s="52"/>
      <c r="U402" s="52"/>
      <c r="V402" s="52"/>
      <c r="W402" s="52"/>
      <c r="X402" s="52"/>
      <c r="Y402" s="52"/>
      <c r="Z402" s="20"/>
      <c r="AA402" s="52"/>
      <c r="AB402" s="52"/>
      <c r="AC402" s="52"/>
      <c r="AD402" s="52"/>
      <c r="AE402" s="52"/>
      <c r="AF402" s="51"/>
      <c r="AG402" s="52"/>
      <c r="AH402" s="52"/>
      <c r="AI402" s="52"/>
      <c r="AJ402" s="52"/>
      <c r="AK402" s="52"/>
      <c r="AL402" s="52"/>
    </row>
    <row r="403" spans="1:38" s="13" customFormat="1" x14ac:dyDescent="0.2">
      <c r="A403" s="176"/>
      <c r="B403" s="238"/>
      <c r="C403" s="20"/>
      <c r="D403" s="243"/>
      <c r="E403" s="238"/>
      <c r="F403" s="297"/>
      <c r="G403" s="238"/>
      <c r="H403" s="1199"/>
      <c r="J403" s="12"/>
      <c r="M403" s="20"/>
      <c r="N403" s="52"/>
      <c r="O403" s="52"/>
      <c r="P403" s="52"/>
      <c r="Q403" s="52"/>
      <c r="R403" s="52"/>
      <c r="S403" s="51"/>
      <c r="T403" s="52"/>
      <c r="U403" s="52"/>
      <c r="V403" s="52"/>
      <c r="W403" s="52"/>
      <c r="X403" s="52"/>
      <c r="Y403" s="52"/>
      <c r="Z403" s="20"/>
      <c r="AA403" s="52"/>
      <c r="AB403" s="52"/>
      <c r="AC403" s="52"/>
      <c r="AD403" s="52"/>
      <c r="AE403" s="52"/>
      <c r="AF403" s="51"/>
      <c r="AG403" s="52"/>
      <c r="AH403" s="52"/>
      <c r="AI403" s="52"/>
      <c r="AJ403" s="52"/>
      <c r="AK403" s="52"/>
      <c r="AL403" s="52"/>
    </row>
    <row r="404" spans="1:38" s="13" customFormat="1" x14ac:dyDescent="0.2">
      <c r="A404" s="176"/>
      <c r="B404" s="238"/>
      <c r="C404" s="20"/>
      <c r="D404" s="243"/>
      <c r="E404" s="238"/>
      <c r="F404" s="297"/>
      <c r="G404" s="238"/>
      <c r="H404" s="1199"/>
      <c r="J404" s="12"/>
      <c r="M404" s="20"/>
      <c r="N404" s="52"/>
      <c r="O404" s="52"/>
      <c r="P404" s="52"/>
      <c r="Q404" s="52"/>
      <c r="R404" s="52"/>
      <c r="S404" s="51"/>
      <c r="T404" s="52"/>
      <c r="U404" s="52"/>
      <c r="V404" s="52"/>
      <c r="W404" s="52"/>
      <c r="X404" s="52"/>
      <c r="Y404" s="52"/>
      <c r="Z404" s="20"/>
      <c r="AA404" s="52"/>
      <c r="AB404" s="52"/>
      <c r="AC404" s="52"/>
      <c r="AD404" s="52"/>
      <c r="AE404" s="52"/>
      <c r="AF404" s="51"/>
      <c r="AG404" s="52"/>
      <c r="AH404" s="52"/>
      <c r="AI404" s="52"/>
      <c r="AJ404" s="52"/>
      <c r="AK404" s="52"/>
      <c r="AL404" s="52"/>
    </row>
    <row r="405" spans="1:38" s="13" customFormat="1" x14ac:dyDescent="0.2">
      <c r="A405" s="176"/>
      <c r="B405" s="238"/>
      <c r="C405" s="20"/>
      <c r="D405" s="243"/>
      <c r="E405" s="238"/>
      <c r="F405" s="297"/>
      <c r="G405" s="238"/>
      <c r="H405" s="1199"/>
      <c r="J405" s="12"/>
      <c r="M405" s="20"/>
      <c r="N405" s="52"/>
      <c r="O405" s="52"/>
      <c r="P405" s="52"/>
      <c r="Q405" s="52"/>
      <c r="R405" s="52"/>
      <c r="S405" s="51"/>
      <c r="T405" s="52"/>
      <c r="U405" s="52"/>
      <c r="V405" s="52"/>
      <c r="W405" s="52"/>
      <c r="X405" s="52"/>
      <c r="Y405" s="52"/>
      <c r="Z405" s="20"/>
      <c r="AA405" s="52"/>
      <c r="AB405" s="52"/>
      <c r="AC405" s="52"/>
      <c r="AD405" s="52"/>
      <c r="AE405" s="52"/>
      <c r="AF405" s="51"/>
      <c r="AG405" s="52"/>
      <c r="AH405" s="52"/>
      <c r="AI405" s="52"/>
      <c r="AJ405" s="52"/>
      <c r="AK405" s="52"/>
      <c r="AL405" s="52"/>
    </row>
    <row r="406" spans="1:38" s="13" customFormat="1" x14ac:dyDescent="0.2">
      <c r="A406" s="176"/>
      <c r="B406" s="238"/>
      <c r="C406" s="20"/>
      <c r="D406" s="243"/>
      <c r="E406" s="238"/>
      <c r="F406" s="297"/>
      <c r="G406" s="238"/>
      <c r="H406" s="1199"/>
      <c r="J406" s="12"/>
      <c r="M406" s="20"/>
      <c r="N406" s="52"/>
      <c r="O406" s="52"/>
      <c r="P406" s="52"/>
      <c r="Q406" s="52"/>
      <c r="R406" s="52"/>
      <c r="S406" s="51"/>
      <c r="T406" s="52"/>
      <c r="U406" s="52"/>
      <c r="V406" s="52"/>
      <c r="W406" s="52"/>
      <c r="X406" s="52"/>
      <c r="Y406" s="52"/>
      <c r="Z406" s="20"/>
      <c r="AA406" s="52"/>
      <c r="AB406" s="52"/>
      <c r="AC406" s="52"/>
      <c r="AD406" s="52"/>
      <c r="AE406" s="52"/>
      <c r="AF406" s="51"/>
      <c r="AG406" s="52"/>
      <c r="AH406" s="52"/>
      <c r="AI406" s="52"/>
      <c r="AJ406" s="52"/>
      <c r="AK406" s="52"/>
      <c r="AL406" s="52"/>
    </row>
    <row r="407" spans="1:38" s="13" customFormat="1" x14ac:dyDescent="0.2">
      <c r="A407" s="176"/>
      <c r="B407" s="238"/>
      <c r="C407" s="20"/>
      <c r="D407" s="243"/>
      <c r="E407" s="238"/>
      <c r="F407" s="297"/>
      <c r="G407" s="238"/>
      <c r="H407" s="1199"/>
      <c r="J407" s="12"/>
      <c r="M407" s="20"/>
      <c r="N407" s="52"/>
      <c r="O407" s="52"/>
      <c r="P407" s="52"/>
      <c r="Q407" s="52"/>
      <c r="R407" s="52"/>
      <c r="S407" s="51"/>
      <c r="T407" s="52"/>
      <c r="U407" s="52"/>
      <c r="V407" s="52"/>
      <c r="W407" s="52"/>
      <c r="X407" s="52"/>
      <c r="Y407" s="52"/>
      <c r="Z407" s="20"/>
      <c r="AA407" s="52"/>
      <c r="AB407" s="52"/>
      <c r="AC407" s="52"/>
      <c r="AD407" s="52"/>
      <c r="AE407" s="52"/>
      <c r="AF407" s="51"/>
      <c r="AG407" s="52"/>
      <c r="AH407" s="52"/>
      <c r="AI407" s="52"/>
      <c r="AJ407" s="52"/>
      <c r="AK407" s="52"/>
      <c r="AL407" s="52"/>
    </row>
    <row r="408" spans="1:38" s="13" customFormat="1" x14ac:dyDescent="0.2">
      <c r="A408" s="176"/>
      <c r="B408" s="238"/>
      <c r="C408" s="20"/>
      <c r="D408" s="243"/>
      <c r="E408" s="238"/>
      <c r="F408" s="297"/>
      <c r="G408" s="238"/>
      <c r="H408" s="1199"/>
      <c r="J408" s="12"/>
      <c r="M408" s="20"/>
      <c r="N408" s="52"/>
      <c r="O408" s="52"/>
      <c r="P408" s="52"/>
      <c r="Q408" s="52"/>
      <c r="R408" s="52"/>
      <c r="S408" s="51"/>
      <c r="T408" s="52"/>
      <c r="U408" s="52"/>
      <c r="V408" s="52"/>
      <c r="W408" s="52"/>
      <c r="X408" s="52"/>
      <c r="Y408" s="52"/>
      <c r="Z408" s="20"/>
      <c r="AA408" s="52"/>
      <c r="AB408" s="52"/>
      <c r="AC408" s="52"/>
      <c r="AD408" s="52"/>
      <c r="AE408" s="52"/>
      <c r="AF408" s="51"/>
      <c r="AG408" s="52"/>
      <c r="AH408" s="52"/>
      <c r="AI408" s="52"/>
      <c r="AJ408" s="52"/>
      <c r="AK408" s="52"/>
      <c r="AL408" s="52"/>
    </row>
    <row r="409" spans="1:38" s="13" customFormat="1" x14ac:dyDescent="0.2">
      <c r="A409" s="176"/>
      <c r="B409" s="238"/>
      <c r="C409" s="20"/>
      <c r="D409" s="243"/>
      <c r="E409" s="238"/>
      <c r="F409" s="297"/>
      <c r="G409" s="238"/>
      <c r="H409" s="1199"/>
      <c r="J409" s="12"/>
      <c r="M409" s="20"/>
      <c r="N409" s="52"/>
      <c r="O409" s="52"/>
      <c r="P409" s="52"/>
      <c r="Q409" s="52"/>
      <c r="R409" s="52"/>
      <c r="S409" s="51"/>
      <c r="T409" s="52"/>
      <c r="U409" s="52"/>
      <c r="V409" s="52"/>
      <c r="W409" s="52"/>
      <c r="X409" s="52"/>
      <c r="Y409" s="52"/>
      <c r="Z409" s="20"/>
      <c r="AA409" s="52"/>
      <c r="AB409" s="52"/>
      <c r="AC409" s="52"/>
      <c r="AD409" s="52"/>
      <c r="AE409" s="52"/>
      <c r="AF409" s="51"/>
      <c r="AG409" s="52"/>
      <c r="AH409" s="52"/>
      <c r="AI409" s="52"/>
      <c r="AJ409" s="52"/>
      <c r="AK409" s="52"/>
      <c r="AL409" s="52"/>
    </row>
    <row r="410" spans="1:38" s="13" customFormat="1" x14ac:dyDescent="0.2">
      <c r="A410" s="176"/>
      <c r="B410" s="238"/>
      <c r="C410" s="20"/>
      <c r="D410" s="243"/>
      <c r="E410" s="238"/>
      <c r="F410" s="297"/>
      <c r="G410" s="238"/>
      <c r="H410" s="1199"/>
      <c r="J410" s="12"/>
      <c r="M410" s="20"/>
      <c r="N410" s="52"/>
      <c r="O410" s="52"/>
      <c r="P410" s="52"/>
      <c r="Q410" s="52"/>
      <c r="R410" s="52"/>
      <c r="S410" s="51"/>
      <c r="T410" s="52"/>
      <c r="U410" s="52"/>
      <c r="V410" s="52"/>
      <c r="W410" s="52"/>
      <c r="X410" s="52"/>
      <c r="Y410" s="52"/>
      <c r="Z410" s="20"/>
      <c r="AA410" s="52"/>
      <c r="AB410" s="52"/>
      <c r="AC410" s="52"/>
      <c r="AD410" s="52"/>
      <c r="AE410" s="52"/>
      <c r="AF410" s="51"/>
      <c r="AG410" s="52"/>
      <c r="AH410" s="52"/>
      <c r="AI410" s="52"/>
      <c r="AJ410" s="52"/>
      <c r="AK410" s="52"/>
      <c r="AL410" s="52"/>
    </row>
    <row r="411" spans="1:38" s="13" customFormat="1" x14ac:dyDescent="0.2">
      <c r="A411" s="176"/>
      <c r="B411" s="238"/>
      <c r="C411" s="20"/>
      <c r="D411" s="243"/>
      <c r="E411" s="238"/>
      <c r="F411" s="297"/>
      <c r="G411" s="238"/>
      <c r="H411" s="1199"/>
      <c r="J411" s="12"/>
      <c r="M411" s="20"/>
      <c r="N411" s="52"/>
      <c r="O411" s="52"/>
      <c r="P411" s="52"/>
      <c r="Q411" s="52"/>
      <c r="R411" s="52"/>
      <c r="S411" s="51"/>
      <c r="T411" s="52"/>
      <c r="U411" s="52"/>
      <c r="V411" s="52"/>
      <c r="W411" s="52"/>
      <c r="X411" s="52"/>
      <c r="Y411" s="52"/>
      <c r="Z411" s="20"/>
      <c r="AA411" s="52"/>
      <c r="AB411" s="52"/>
      <c r="AC411" s="52"/>
      <c r="AD411" s="52"/>
      <c r="AE411" s="52"/>
      <c r="AF411" s="51"/>
      <c r="AG411" s="52"/>
      <c r="AH411" s="52"/>
      <c r="AI411" s="52"/>
      <c r="AJ411" s="52"/>
      <c r="AK411" s="52"/>
      <c r="AL411" s="52"/>
    </row>
    <row r="412" spans="1:38" s="13" customFormat="1" x14ac:dyDescent="0.2">
      <c r="A412" s="176"/>
      <c r="B412" s="238"/>
      <c r="C412" s="20"/>
      <c r="D412" s="243"/>
      <c r="E412" s="238"/>
      <c r="F412" s="298"/>
      <c r="G412" s="238"/>
      <c r="H412" s="1199"/>
      <c r="J412" s="12"/>
      <c r="M412" s="20"/>
      <c r="N412" s="52"/>
      <c r="O412" s="52"/>
      <c r="P412" s="52"/>
      <c r="Q412" s="52"/>
      <c r="R412" s="52"/>
      <c r="S412" s="51"/>
      <c r="T412" s="52"/>
      <c r="U412" s="52"/>
      <c r="V412" s="52"/>
      <c r="W412" s="52"/>
      <c r="X412" s="52"/>
      <c r="Y412" s="52"/>
      <c r="Z412" s="20"/>
      <c r="AA412" s="52"/>
      <c r="AB412" s="52"/>
      <c r="AC412" s="52"/>
      <c r="AD412" s="52"/>
      <c r="AE412" s="52"/>
      <c r="AF412" s="51"/>
      <c r="AG412" s="52"/>
      <c r="AH412" s="52"/>
      <c r="AI412" s="52"/>
      <c r="AJ412" s="52"/>
      <c r="AK412" s="52"/>
      <c r="AL412" s="52"/>
    </row>
    <row r="413" spans="1:38" s="13" customFormat="1" x14ac:dyDescent="0.2">
      <c r="A413" s="176"/>
      <c r="B413" s="238"/>
      <c r="C413" s="20"/>
      <c r="D413" s="243"/>
      <c r="E413" s="238"/>
      <c r="F413" s="298"/>
      <c r="G413" s="238"/>
      <c r="H413" s="1199"/>
      <c r="J413" s="12"/>
      <c r="M413" s="20"/>
      <c r="N413" s="52"/>
      <c r="O413" s="52"/>
      <c r="P413" s="52"/>
      <c r="Q413" s="52"/>
      <c r="R413" s="52"/>
      <c r="S413" s="51"/>
      <c r="T413" s="52"/>
      <c r="U413" s="52"/>
      <c r="V413" s="52"/>
      <c r="W413" s="52"/>
      <c r="X413" s="52"/>
      <c r="Y413" s="52"/>
      <c r="Z413" s="20"/>
      <c r="AA413" s="52"/>
      <c r="AB413" s="52"/>
      <c r="AC413" s="52"/>
      <c r="AD413" s="52"/>
      <c r="AE413" s="52"/>
      <c r="AF413" s="51"/>
      <c r="AG413" s="52"/>
      <c r="AH413" s="52"/>
      <c r="AI413" s="52"/>
      <c r="AJ413" s="52"/>
      <c r="AK413" s="52"/>
      <c r="AL413" s="52"/>
    </row>
    <row r="414" spans="1:38" s="13" customFormat="1" x14ac:dyDescent="0.2">
      <c r="A414" s="176"/>
      <c r="B414" s="238"/>
      <c r="C414" s="20"/>
      <c r="D414" s="243"/>
      <c r="E414" s="238"/>
      <c r="F414" s="298"/>
      <c r="G414" s="238"/>
      <c r="H414" s="1199"/>
      <c r="J414" s="12"/>
      <c r="M414" s="20"/>
      <c r="N414" s="52"/>
      <c r="O414" s="52"/>
      <c r="P414" s="52"/>
      <c r="Q414" s="52"/>
      <c r="R414" s="52"/>
      <c r="S414" s="51"/>
      <c r="T414" s="52"/>
      <c r="U414" s="52"/>
      <c r="V414" s="52"/>
      <c r="W414" s="52"/>
      <c r="X414" s="52"/>
      <c r="Y414" s="52"/>
      <c r="Z414" s="20"/>
      <c r="AA414" s="52"/>
      <c r="AB414" s="52"/>
      <c r="AC414" s="52"/>
      <c r="AD414" s="52"/>
      <c r="AE414" s="52"/>
      <c r="AF414" s="51"/>
      <c r="AG414" s="52"/>
      <c r="AH414" s="52"/>
      <c r="AI414" s="52"/>
      <c r="AJ414" s="52"/>
      <c r="AK414" s="52"/>
      <c r="AL414" s="52"/>
    </row>
    <row r="415" spans="1:38" s="13" customFormat="1" x14ac:dyDescent="0.2">
      <c r="A415" s="176"/>
      <c r="B415" s="238"/>
      <c r="C415" s="20"/>
      <c r="D415" s="243"/>
      <c r="E415" s="238"/>
      <c r="F415" s="298"/>
      <c r="G415" s="238"/>
      <c r="H415" s="1199"/>
      <c r="J415" s="12"/>
      <c r="M415" s="20"/>
      <c r="N415" s="52"/>
      <c r="O415" s="52"/>
      <c r="P415" s="52"/>
      <c r="Q415" s="52"/>
      <c r="R415" s="52"/>
      <c r="S415" s="51"/>
      <c r="T415" s="52"/>
      <c r="U415" s="52"/>
      <c r="V415" s="52"/>
      <c r="W415" s="52"/>
      <c r="X415" s="52"/>
      <c r="Y415" s="52"/>
      <c r="Z415" s="20"/>
      <c r="AA415" s="52"/>
      <c r="AB415" s="52"/>
      <c r="AC415" s="52"/>
      <c r="AD415" s="52"/>
      <c r="AE415" s="52"/>
      <c r="AF415" s="51"/>
      <c r="AG415" s="52"/>
      <c r="AH415" s="52"/>
      <c r="AI415" s="52"/>
      <c r="AJ415" s="52"/>
      <c r="AK415" s="52"/>
      <c r="AL415" s="52"/>
    </row>
    <row r="416" spans="1:38" s="13" customFormat="1" x14ac:dyDescent="0.2">
      <c r="A416" s="176"/>
      <c r="B416" s="238"/>
      <c r="C416" s="20"/>
      <c r="D416" s="243"/>
      <c r="E416" s="238"/>
      <c r="F416" s="298"/>
      <c r="G416" s="238"/>
      <c r="H416" s="1199"/>
      <c r="J416" s="12"/>
      <c r="M416" s="20"/>
      <c r="N416" s="52"/>
      <c r="O416" s="52"/>
      <c r="P416" s="52"/>
      <c r="Q416" s="52"/>
      <c r="R416" s="52"/>
      <c r="S416" s="51"/>
      <c r="T416" s="52"/>
      <c r="U416" s="52"/>
      <c r="V416" s="52"/>
      <c r="W416" s="52"/>
      <c r="X416" s="52"/>
      <c r="Y416" s="52"/>
      <c r="Z416" s="20"/>
      <c r="AA416" s="52"/>
      <c r="AB416" s="52"/>
      <c r="AC416" s="52"/>
      <c r="AD416" s="52"/>
      <c r="AE416" s="52"/>
      <c r="AF416" s="51"/>
      <c r="AG416" s="52"/>
      <c r="AH416" s="52"/>
      <c r="AI416" s="52"/>
      <c r="AJ416" s="52"/>
      <c r="AK416" s="52"/>
      <c r="AL416" s="52"/>
    </row>
    <row r="417" spans="1:38" s="13" customFormat="1" x14ac:dyDescent="0.2">
      <c r="A417" s="176"/>
      <c r="B417" s="238"/>
      <c r="C417" s="20"/>
      <c r="D417" s="243"/>
      <c r="E417" s="238"/>
      <c r="F417" s="298"/>
      <c r="G417" s="238"/>
      <c r="H417" s="1199"/>
      <c r="J417" s="12"/>
      <c r="M417" s="20"/>
      <c r="N417" s="52"/>
      <c r="O417" s="52"/>
      <c r="P417" s="52"/>
      <c r="Q417" s="52"/>
      <c r="R417" s="52"/>
      <c r="S417" s="51"/>
      <c r="T417" s="52"/>
      <c r="U417" s="52"/>
      <c r="V417" s="52"/>
      <c r="W417" s="52"/>
      <c r="X417" s="52"/>
      <c r="Y417" s="52"/>
      <c r="Z417" s="20"/>
      <c r="AA417" s="52"/>
      <c r="AB417" s="52"/>
      <c r="AC417" s="52"/>
      <c r="AD417" s="52"/>
      <c r="AE417" s="52"/>
      <c r="AF417" s="51"/>
      <c r="AG417" s="52"/>
      <c r="AH417" s="52"/>
      <c r="AI417" s="52"/>
      <c r="AJ417" s="52"/>
      <c r="AK417" s="52"/>
      <c r="AL417" s="52"/>
    </row>
    <row r="418" spans="1:38" s="13" customFormat="1" x14ac:dyDescent="0.2">
      <c r="A418" s="176"/>
      <c r="B418" s="238"/>
      <c r="C418" s="20"/>
      <c r="D418" s="243"/>
      <c r="E418" s="238"/>
      <c r="F418" s="298"/>
      <c r="G418" s="238"/>
      <c r="H418" s="1199"/>
      <c r="J418" s="12"/>
      <c r="M418" s="20"/>
      <c r="N418" s="52"/>
      <c r="O418" s="52"/>
      <c r="P418" s="52"/>
      <c r="Q418" s="52"/>
      <c r="R418" s="52"/>
      <c r="S418" s="51"/>
      <c r="T418" s="52"/>
      <c r="U418" s="52"/>
      <c r="V418" s="52"/>
      <c r="W418" s="52"/>
      <c r="X418" s="52"/>
      <c r="Y418" s="52"/>
      <c r="Z418" s="20"/>
      <c r="AA418" s="52"/>
      <c r="AB418" s="52"/>
      <c r="AC418" s="52"/>
      <c r="AD418" s="52"/>
      <c r="AE418" s="52"/>
      <c r="AF418" s="51"/>
      <c r="AG418" s="52"/>
      <c r="AH418" s="52"/>
      <c r="AI418" s="52"/>
      <c r="AJ418" s="52"/>
      <c r="AK418" s="52"/>
      <c r="AL418" s="52"/>
    </row>
    <row r="419" spans="1:38" s="13" customFormat="1" x14ac:dyDescent="0.2">
      <c r="A419" s="176"/>
      <c r="B419" s="238"/>
      <c r="C419" s="20"/>
      <c r="D419" s="243"/>
      <c r="E419" s="238"/>
      <c r="F419" s="298"/>
      <c r="G419" s="238"/>
      <c r="H419" s="1199"/>
      <c r="J419" s="12"/>
      <c r="M419" s="20"/>
      <c r="N419" s="52"/>
      <c r="O419" s="52"/>
      <c r="P419" s="52"/>
      <c r="Q419" s="52"/>
      <c r="R419" s="52"/>
      <c r="S419" s="51"/>
      <c r="T419" s="52"/>
      <c r="U419" s="52"/>
      <c r="V419" s="52"/>
      <c r="W419" s="52"/>
      <c r="X419" s="52"/>
      <c r="Y419" s="52"/>
      <c r="Z419" s="20"/>
      <c r="AA419" s="52"/>
      <c r="AB419" s="52"/>
      <c r="AC419" s="52"/>
      <c r="AD419" s="52"/>
      <c r="AE419" s="52"/>
      <c r="AF419" s="51"/>
      <c r="AG419" s="52"/>
      <c r="AH419" s="52"/>
      <c r="AI419" s="52"/>
      <c r="AJ419" s="52"/>
      <c r="AK419" s="52"/>
      <c r="AL419" s="52"/>
    </row>
    <row r="420" spans="1:38" s="13" customFormat="1" x14ac:dyDescent="0.2">
      <c r="A420" s="176"/>
      <c r="B420" s="238"/>
      <c r="C420" s="20"/>
      <c r="D420" s="243"/>
      <c r="E420" s="238"/>
      <c r="F420" s="298"/>
      <c r="G420" s="238"/>
      <c r="H420" s="1199"/>
      <c r="J420" s="12"/>
      <c r="M420" s="20"/>
      <c r="N420" s="52"/>
      <c r="O420" s="52"/>
      <c r="P420" s="52"/>
      <c r="Q420" s="52"/>
      <c r="R420" s="52"/>
      <c r="S420" s="51"/>
      <c r="T420" s="52"/>
      <c r="U420" s="52"/>
      <c r="V420" s="52"/>
      <c r="W420" s="52"/>
      <c r="X420" s="52"/>
      <c r="Y420" s="52"/>
      <c r="Z420" s="20"/>
      <c r="AA420" s="52"/>
      <c r="AB420" s="52"/>
      <c r="AC420" s="52"/>
      <c r="AD420" s="52"/>
      <c r="AE420" s="52"/>
      <c r="AF420" s="51"/>
      <c r="AG420" s="52"/>
      <c r="AH420" s="52"/>
      <c r="AI420" s="52"/>
      <c r="AJ420" s="52"/>
      <c r="AK420" s="52"/>
      <c r="AL420" s="52"/>
    </row>
    <row r="421" spans="1:38" s="13" customFormat="1" x14ac:dyDescent="0.2">
      <c r="A421" s="176"/>
      <c r="B421" s="238"/>
      <c r="C421" s="20"/>
      <c r="D421" s="243"/>
      <c r="E421" s="238"/>
      <c r="F421" s="298"/>
      <c r="G421" s="238"/>
      <c r="H421" s="1199"/>
      <c r="J421" s="12"/>
      <c r="M421" s="20"/>
      <c r="N421" s="52"/>
      <c r="O421" s="52"/>
      <c r="P421" s="52"/>
      <c r="Q421" s="52"/>
      <c r="R421" s="52"/>
      <c r="S421" s="51"/>
      <c r="T421" s="52"/>
      <c r="U421" s="52"/>
      <c r="V421" s="52"/>
      <c r="W421" s="52"/>
      <c r="X421" s="52"/>
      <c r="Y421" s="52"/>
      <c r="Z421" s="20"/>
      <c r="AA421" s="52"/>
      <c r="AB421" s="52"/>
      <c r="AC421" s="52"/>
      <c r="AD421" s="52"/>
      <c r="AE421" s="52"/>
      <c r="AF421" s="51"/>
      <c r="AG421" s="52"/>
      <c r="AH421" s="52"/>
      <c r="AI421" s="52"/>
      <c r="AJ421" s="52"/>
      <c r="AK421" s="52"/>
      <c r="AL421" s="52"/>
    </row>
    <row r="422" spans="1:38" s="13" customFormat="1" x14ac:dyDescent="0.2">
      <c r="A422" s="176"/>
      <c r="B422" s="238"/>
      <c r="C422" s="20"/>
      <c r="D422" s="243"/>
      <c r="E422" s="238"/>
      <c r="F422" s="298"/>
      <c r="G422" s="238"/>
      <c r="H422" s="1199"/>
      <c r="J422" s="12"/>
      <c r="M422" s="20"/>
      <c r="N422" s="52"/>
      <c r="O422" s="52"/>
      <c r="P422" s="52"/>
      <c r="Q422" s="52"/>
      <c r="R422" s="52"/>
      <c r="S422" s="51"/>
      <c r="T422" s="52"/>
      <c r="U422" s="52"/>
      <c r="V422" s="52"/>
      <c r="W422" s="52"/>
      <c r="X422" s="52"/>
      <c r="Y422" s="52"/>
      <c r="Z422" s="20"/>
      <c r="AA422" s="52"/>
      <c r="AB422" s="52"/>
      <c r="AC422" s="52"/>
      <c r="AD422" s="52"/>
      <c r="AE422" s="52"/>
      <c r="AF422" s="51"/>
      <c r="AG422" s="52"/>
      <c r="AH422" s="52"/>
      <c r="AI422" s="52"/>
      <c r="AJ422" s="52"/>
      <c r="AK422" s="52"/>
      <c r="AL422" s="52"/>
    </row>
    <row r="423" spans="1:38" s="13" customFormat="1" x14ac:dyDescent="0.2">
      <c r="A423" s="176"/>
      <c r="B423" s="238"/>
      <c r="C423" s="20"/>
      <c r="D423" s="243"/>
      <c r="E423" s="238"/>
      <c r="F423" s="298"/>
      <c r="G423" s="238"/>
      <c r="H423" s="1199"/>
      <c r="J423" s="12"/>
      <c r="M423" s="20"/>
      <c r="N423" s="52"/>
      <c r="O423" s="52"/>
      <c r="P423" s="52"/>
      <c r="Q423" s="52"/>
      <c r="R423" s="52"/>
      <c r="S423" s="51"/>
      <c r="T423" s="52"/>
      <c r="U423" s="52"/>
      <c r="V423" s="52"/>
      <c r="W423" s="52"/>
      <c r="X423" s="52"/>
      <c r="Y423" s="52"/>
      <c r="Z423" s="20"/>
      <c r="AA423" s="52"/>
      <c r="AB423" s="52"/>
      <c r="AC423" s="52"/>
      <c r="AD423" s="52"/>
      <c r="AE423" s="52"/>
      <c r="AF423" s="51"/>
      <c r="AG423" s="52"/>
      <c r="AH423" s="52"/>
      <c r="AI423" s="52"/>
      <c r="AJ423" s="52"/>
      <c r="AK423" s="52"/>
      <c r="AL423" s="52"/>
    </row>
    <row r="424" spans="1:38" s="13" customFormat="1" x14ac:dyDescent="0.2">
      <c r="A424" s="176"/>
      <c r="B424" s="238"/>
      <c r="C424" s="20"/>
      <c r="D424" s="243"/>
      <c r="E424" s="238"/>
      <c r="F424" s="298"/>
      <c r="G424" s="238"/>
      <c r="H424" s="1199"/>
      <c r="J424" s="12"/>
      <c r="M424" s="20"/>
      <c r="N424" s="52"/>
      <c r="O424" s="52"/>
      <c r="P424" s="52"/>
      <c r="Q424" s="52"/>
      <c r="R424" s="52"/>
      <c r="S424" s="51"/>
      <c r="T424" s="52"/>
      <c r="U424" s="52"/>
      <c r="V424" s="52"/>
      <c r="W424" s="52"/>
      <c r="X424" s="52"/>
      <c r="Y424" s="52"/>
      <c r="Z424" s="20"/>
      <c r="AA424" s="52"/>
      <c r="AB424" s="52"/>
      <c r="AC424" s="52"/>
      <c r="AD424" s="52"/>
      <c r="AE424" s="52"/>
      <c r="AF424" s="51"/>
      <c r="AG424" s="52"/>
      <c r="AH424" s="52"/>
      <c r="AI424" s="52"/>
      <c r="AJ424" s="52"/>
      <c r="AK424" s="52"/>
      <c r="AL424" s="52"/>
    </row>
    <row r="425" spans="1:38" s="13" customFormat="1" x14ac:dyDescent="0.2">
      <c r="A425" s="176"/>
      <c r="B425" s="238"/>
      <c r="C425" s="20"/>
      <c r="D425" s="243"/>
      <c r="E425" s="238"/>
      <c r="F425" s="298"/>
      <c r="G425" s="238"/>
      <c r="H425" s="1199"/>
      <c r="J425" s="12"/>
      <c r="M425" s="20"/>
      <c r="N425" s="52"/>
      <c r="O425" s="52"/>
      <c r="P425" s="52"/>
      <c r="Q425" s="52"/>
      <c r="R425" s="52"/>
      <c r="S425" s="51"/>
      <c r="T425" s="52"/>
      <c r="U425" s="52"/>
      <c r="V425" s="52"/>
      <c r="W425" s="52"/>
      <c r="X425" s="52"/>
      <c r="Y425" s="52"/>
      <c r="Z425" s="20"/>
      <c r="AA425" s="52"/>
      <c r="AB425" s="52"/>
      <c r="AC425" s="52"/>
      <c r="AD425" s="52"/>
      <c r="AE425" s="52"/>
      <c r="AF425" s="51"/>
      <c r="AG425" s="52"/>
      <c r="AH425" s="52"/>
      <c r="AI425" s="52"/>
      <c r="AJ425" s="52"/>
      <c r="AK425" s="52"/>
      <c r="AL425" s="52"/>
    </row>
    <row r="426" spans="1:38" s="13" customFormat="1" x14ac:dyDescent="0.2">
      <c r="A426" s="176"/>
      <c r="B426" s="238"/>
      <c r="C426" s="20"/>
      <c r="D426" s="243"/>
      <c r="E426" s="238"/>
      <c r="F426" s="298"/>
      <c r="G426" s="238"/>
      <c r="H426" s="1199"/>
      <c r="J426" s="12"/>
      <c r="M426" s="20"/>
      <c r="N426" s="52"/>
      <c r="O426" s="52"/>
      <c r="P426" s="52"/>
      <c r="Q426" s="52"/>
      <c r="R426" s="52"/>
      <c r="S426" s="51"/>
      <c r="T426" s="52"/>
      <c r="U426" s="52"/>
      <c r="V426" s="52"/>
      <c r="W426" s="52"/>
      <c r="X426" s="52"/>
      <c r="Y426" s="52"/>
      <c r="Z426" s="20"/>
      <c r="AA426" s="52"/>
      <c r="AB426" s="52"/>
      <c r="AC426" s="52"/>
      <c r="AD426" s="52"/>
      <c r="AE426" s="52"/>
      <c r="AF426" s="51"/>
      <c r="AG426" s="52"/>
      <c r="AH426" s="52"/>
      <c r="AI426" s="52"/>
      <c r="AJ426" s="52"/>
      <c r="AK426" s="52"/>
      <c r="AL426" s="52"/>
    </row>
    <row r="427" spans="1:38" s="13" customFormat="1" x14ac:dyDescent="0.2">
      <c r="A427" s="176"/>
      <c r="B427" s="238"/>
      <c r="C427" s="20"/>
      <c r="D427" s="243"/>
      <c r="E427" s="238"/>
      <c r="F427" s="298"/>
      <c r="G427" s="238"/>
      <c r="H427" s="1199"/>
      <c r="J427" s="12"/>
      <c r="M427" s="20"/>
      <c r="N427" s="52"/>
      <c r="O427" s="52"/>
      <c r="P427" s="52"/>
      <c r="Q427" s="52"/>
      <c r="R427" s="52"/>
      <c r="S427" s="51"/>
      <c r="T427" s="52"/>
      <c r="U427" s="52"/>
      <c r="V427" s="52"/>
      <c r="W427" s="52"/>
      <c r="X427" s="52"/>
      <c r="Y427" s="52"/>
      <c r="Z427" s="20"/>
      <c r="AA427" s="52"/>
      <c r="AB427" s="52"/>
      <c r="AC427" s="52"/>
      <c r="AD427" s="52"/>
      <c r="AE427" s="52"/>
      <c r="AF427" s="51"/>
      <c r="AG427" s="52"/>
      <c r="AH427" s="52"/>
      <c r="AI427" s="52"/>
      <c r="AJ427" s="52"/>
      <c r="AK427" s="52"/>
      <c r="AL427" s="52"/>
    </row>
    <row r="428" spans="1:38" s="13" customFormat="1" x14ac:dyDescent="0.2">
      <c r="A428" s="176"/>
      <c r="B428" s="238"/>
      <c r="C428" s="20"/>
      <c r="D428" s="243"/>
      <c r="E428" s="238"/>
      <c r="F428" s="298"/>
      <c r="G428" s="238"/>
      <c r="H428" s="1199"/>
      <c r="J428" s="12"/>
      <c r="M428" s="20"/>
      <c r="N428" s="52"/>
      <c r="O428" s="52"/>
      <c r="P428" s="52"/>
      <c r="Q428" s="52"/>
      <c r="R428" s="52"/>
      <c r="S428" s="51"/>
      <c r="T428" s="52"/>
      <c r="U428" s="52"/>
      <c r="V428" s="52"/>
      <c r="W428" s="52"/>
      <c r="X428" s="52"/>
      <c r="Y428" s="52"/>
      <c r="Z428" s="20"/>
      <c r="AA428" s="52"/>
      <c r="AB428" s="52"/>
      <c r="AC428" s="52"/>
      <c r="AD428" s="52"/>
      <c r="AE428" s="52"/>
      <c r="AF428" s="51"/>
      <c r="AG428" s="52"/>
      <c r="AH428" s="52"/>
      <c r="AI428" s="52"/>
      <c r="AJ428" s="52"/>
      <c r="AK428" s="52"/>
      <c r="AL428" s="52"/>
    </row>
    <row r="429" spans="1:38" s="13" customFormat="1" x14ac:dyDescent="0.2">
      <c r="A429" s="176"/>
      <c r="B429" s="238"/>
      <c r="C429" s="20"/>
      <c r="D429" s="243"/>
      <c r="E429" s="238"/>
      <c r="F429" s="298"/>
      <c r="G429" s="238"/>
      <c r="H429" s="1199"/>
      <c r="J429" s="12"/>
      <c r="M429" s="20"/>
      <c r="N429" s="52"/>
      <c r="O429" s="52"/>
      <c r="P429" s="52"/>
      <c r="Q429" s="52"/>
      <c r="R429" s="52"/>
      <c r="S429" s="51"/>
      <c r="T429" s="52"/>
      <c r="U429" s="52"/>
      <c r="V429" s="52"/>
      <c r="W429" s="52"/>
      <c r="X429" s="52"/>
      <c r="Y429" s="52"/>
      <c r="Z429" s="20"/>
      <c r="AA429" s="52"/>
      <c r="AB429" s="52"/>
      <c r="AC429" s="52"/>
      <c r="AD429" s="52"/>
      <c r="AE429" s="52"/>
      <c r="AF429" s="51"/>
      <c r="AG429" s="52"/>
      <c r="AH429" s="52"/>
      <c r="AI429" s="52"/>
      <c r="AJ429" s="52"/>
      <c r="AK429" s="52"/>
      <c r="AL429" s="52"/>
    </row>
    <row r="430" spans="1:38" s="13" customFormat="1" x14ac:dyDescent="0.2">
      <c r="A430" s="176"/>
      <c r="B430" s="238"/>
      <c r="C430" s="20"/>
      <c r="D430" s="243"/>
      <c r="E430" s="238"/>
      <c r="F430" s="298"/>
      <c r="G430" s="238"/>
      <c r="H430" s="1199"/>
      <c r="J430" s="12"/>
      <c r="M430" s="20"/>
      <c r="N430" s="52"/>
      <c r="O430" s="52"/>
      <c r="P430" s="52"/>
      <c r="Q430" s="52"/>
      <c r="R430" s="52"/>
      <c r="S430" s="51"/>
      <c r="T430" s="52"/>
      <c r="U430" s="52"/>
      <c r="V430" s="52"/>
      <c r="W430" s="52"/>
      <c r="X430" s="52"/>
      <c r="Y430" s="52"/>
      <c r="Z430" s="20"/>
      <c r="AA430" s="52"/>
      <c r="AB430" s="52"/>
      <c r="AC430" s="52"/>
      <c r="AD430" s="52"/>
      <c r="AE430" s="52"/>
      <c r="AF430" s="51"/>
      <c r="AG430" s="52"/>
      <c r="AH430" s="52"/>
      <c r="AI430" s="52"/>
      <c r="AJ430" s="52"/>
      <c r="AK430" s="52"/>
      <c r="AL430" s="52"/>
    </row>
    <row r="431" spans="1:38" s="13" customFormat="1" x14ac:dyDescent="0.2">
      <c r="A431" s="176"/>
      <c r="B431" s="238"/>
      <c r="C431" s="20"/>
      <c r="D431" s="243"/>
      <c r="E431" s="238"/>
      <c r="F431" s="298"/>
      <c r="G431" s="238"/>
      <c r="H431" s="1199"/>
      <c r="J431" s="12"/>
      <c r="M431" s="20"/>
      <c r="N431" s="52"/>
      <c r="O431" s="52"/>
      <c r="P431" s="52"/>
      <c r="Q431" s="52"/>
      <c r="R431" s="52"/>
      <c r="S431" s="51"/>
      <c r="T431" s="52"/>
      <c r="U431" s="52"/>
      <c r="V431" s="52"/>
      <c r="W431" s="52"/>
      <c r="X431" s="52"/>
      <c r="Y431" s="52"/>
      <c r="Z431" s="20"/>
      <c r="AA431" s="52"/>
      <c r="AB431" s="52"/>
      <c r="AC431" s="52"/>
      <c r="AD431" s="52"/>
      <c r="AE431" s="52"/>
      <c r="AF431" s="51"/>
      <c r="AG431" s="52"/>
      <c r="AH431" s="52"/>
      <c r="AI431" s="52"/>
      <c r="AJ431" s="52"/>
      <c r="AK431" s="52"/>
      <c r="AL431" s="52"/>
    </row>
    <row r="432" spans="1:38" s="13" customFormat="1" x14ac:dyDescent="0.2">
      <c r="A432" s="176"/>
      <c r="B432" s="238"/>
      <c r="C432" s="20"/>
      <c r="D432" s="243"/>
      <c r="E432" s="238"/>
      <c r="F432" s="298"/>
      <c r="G432" s="238"/>
      <c r="H432" s="1199"/>
      <c r="J432" s="12"/>
      <c r="M432" s="20"/>
      <c r="N432" s="52"/>
      <c r="O432" s="52"/>
      <c r="P432" s="52"/>
      <c r="Q432" s="52"/>
      <c r="R432" s="52"/>
      <c r="S432" s="51"/>
      <c r="T432" s="52"/>
      <c r="U432" s="52"/>
      <c r="V432" s="52"/>
      <c r="W432" s="52"/>
      <c r="X432" s="52"/>
      <c r="Y432" s="52"/>
      <c r="Z432" s="20"/>
      <c r="AA432" s="52"/>
      <c r="AB432" s="52"/>
      <c r="AC432" s="52"/>
      <c r="AD432" s="52"/>
      <c r="AE432" s="52"/>
      <c r="AF432" s="51"/>
      <c r="AG432" s="52"/>
      <c r="AH432" s="52"/>
      <c r="AI432" s="52"/>
      <c r="AJ432" s="52"/>
      <c r="AK432" s="52"/>
      <c r="AL432" s="52"/>
    </row>
    <row r="433" spans="1:38" s="13" customFormat="1" x14ac:dyDescent="0.2">
      <c r="A433" s="176"/>
      <c r="B433" s="238"/>
      <c r="C433" s="20"/>
      <c r="D433" s="243"/>
      <c r="E433" s="238"/>
      <c r="F433" s="298"/>
      <c r="G433" s="238"/>
      <c r="H433" s="1199"/>
      <c r="J433" s="12"/>
      <c r="M433" s="20"/>
      <c r="N433" s="52"/>
      <c r="O433" s="52"/>
      <c r="P433" s="52"/>
      <c r="Q433" s="52"/>
      <c r="R433" s="52"/>
      <c r="S433" s="51"/>
      <c r="T433" s="52"/>
      <c r="U433" s="52"/>
      <c r="V433" s="52"/>
      <c r="W433" s="52"/>
      <c r="X433" s="52"/>
      <c r="Y433" s="52"/>
      <c r="Z433" s="20"/>
      <c r="AA433" s="52"/>
      <c r="AB433" s="52"/>
      <c r="AC433" s="52"/>
      <c r="AD433" s="52"/>
      <c r="AE433" s="52"/>
      <c r="AF433" s="51"/>
      <c r="AG433" s="52"/>
      <c r="AH433" s="52"/>
      <c r="AI433" s="52"/>
      <c r="AJ433" s="52"/>
      <c r="AK433" s="52"/>
      <c r="AL433" s="52"/>
    </row>
    <row r="434" spans="1:38" s="13" customFormat="1" x14ac:dyDescent="0.2">
      <c r="A434" s="176"/>
      <c r="B434" s="238"/>
      <c r="C434" s="20"/>
      <c r="D434" s="243"/>
      <c r="E434" s="238"/>
      <c r="F434" s="298"/>
      <c r="G434" s="238"/>
      <c r="H434" s="1199"/>
      <c r="J434" s="12"/>
      <c r="M434" s="20"/>
      <c r="N434" s="52"/>
      <c r="O434" s="52"/>
      <c r="P434" s="52"/>
      <c r="Q434" s="52"/>
      <c r="R434" s="52"/>
      <c r="S434" s="51"/>
      <c r="T434" s="52"/>
      <c r="U434" s="52"/>
      <c r="V434" s="52"/>
      <c r="W434" s="52"/>
      <c r="X434" s="52"/>
      <c r="Y434" s="52"/>
      <c r="Z434" s="20"/>
      <c r="AA434" s="52"/>
      <c r="AB434" s="52"/>
      <c r="AC434" s="52"/>
      <c r="AD434" s="52"/>
      <c r="AE434" s="52"/>
      <c r="AF434" s="51"/>
      <c r="AG434" s="52"/>
      <c r="AH434" s="52"/>
      <c r="AI434" s="52"/>
      <c r="AJ434" s="52"/>
      <c r="AK434" s="52"/>
      <c r="AL434" s="52"/>
    </row>
    <row r="435" spans="1:38" s="13" customFormat="1" x14ac:dyDescent="0.2">
      <c r="A435" s="176"/>
      <c r="B435" s="238"/>
      <c r="C435" s="20"/>
      <c r="D435" s="243"/>
      <c r="E435" s="238"/>
      <c r="F435" s="298"/>
      <c r="G435" s="238"/>
      <c r="H435" s="1199"/>
      <c r="J435" s="12"/>
      <c r="M435" s="20"/>
      <c r="N435" s="52"/>
      <c r="O435" s="52"/>
      <c r="P435" s="52"/>
      <c r="Q435" s="52"/>
      <c r="R435" s="52"/>
      <c r="S435" s="51"/>
      <c r="T435" s="52"/>
      <c r="U435" s="52"/>
      <c r="V435" s="52"/>
      <c r="W435" s="52"/>
      <c r="X435" s="52"/>
      <c r="Y435" s="52"/>
      <c r="Z435" s="20"/>
      <c r="AA435" s="52"/>
      <c r="AB435" s="52"/>
      <c r="AC435" s="52"/>
      <c r="AD435" s="52"/>
      <c r="AE435" s="52"/>
      <c r="AF435" s="51"/>
      <c r="AG435" s="52"/>
      <c r="AH435" s="52"/>
      <c r="AI435" s="52"/>
      <c r="AJ435" s="52"/>
      <c r="AK435" s="52"/>
      <c r="AL435" s="52"/>
    </row>
    <row r="436" spans="1:38" s="13" customFormat="1" x14ac:dyDescent="0.2">
      <c r="A436" s="176"/>
      <c r="B436" s="238"/>
      <c r="C436" s="20"/>
      <c r="D436" s="243"/>
      <c r="E436" s="238"/>
      <c r="F436" s="298"/>
      <c r="G436" s="238"/>
      <c r="H436" s="1199"/>
      <c r="J436" s="12"/>
      <c r="M436" s="20"/>
      <c r="N436" s="52"/>
      <c r="O436" s="52"/>
      <c r="P436" s="52"/>
      <c r="Q436" s="52"/>
      <c r="R436" s="52"/>
      <c r="S436" s="51"/>
      <c r="T436" s="52"/>
      <c r="U436" s="52"/>
      <c r="V436" s="52"/>
      <c r="W436" s="52"/>
      <c r="X436" s="52"/>
      <c r="Y436" s="52"/>
      <c r="Z436" s="20"/>
      <c r="AA436" s="52"/>
      <c r="AB436" s="52"/>
      <c r="AC436" s="52"/>
      <c r="AD436" s="52"/>
      <c r="AE436" s="52"/>
      <c r="AF436" s="51"/>
      <c r="AG436" s="52"/>
      <c r="AH436" s="52"/>
      <c r="AI436" s="52"/>
      <c r="AJ436" s="52"/>
      <c r="AK436" s="52"/>
      <c r="AL436" s="52"/>
    </row>
    <row r="437" spans="1:38" s="13" customFormat="1" x14ac:dyDescent="0.2">
      <c r="A437" s="176"/>
      <c r="B437" s="238"/>
      <c r="C437" s="20"/>
      <c r="D437" s="243"/>
      <c r="E437" s="238"/>
      <c r="F437" s="298"/>
      <c r="G437" s="238"/>
      <c r="H437" s="1199"/>
      <c r="J437" s="12"/>
      <c r="M437" s="20"/>
      <c r="N437" s="52"/>
      <c r="O437" s="52"/>
      <c r="P437" s="52"/>
      <c r="Q437" s="52"/>
      <c r="R437" s="52"/>
      <c r="S437" s="51"/>
      <c r="T437" s="52"/>
      <c r="U437" s="52"/>
      <c r="V437" s="52"/>
      <c r="W437" s="52"/>
      <c r="X437" s="52"/>
      <c r="Y437" s="52"/>
      <c r="Z437" s="20"/>
      <c r="AA437" s="52"/>
      <c r="AB437" s="52"/>
      <c r="AC437" s="52"/>
      <c r="AD437" s="52"/>
      <c r="AE437" s="52"/>
      <c r="AF437" s="51"/>
      <c r="AG437" s="52"/>
      <c r="AH437" s="52"/>
      <c r="AI437" s="52"/>
      <c r="AJ437" s="52"/>
      <c r="AK437" s="52"/>
      <c r="AL437" s="52"/>
    </row>
    <row r="438" spans="1:38" s="13" customFormat="1" x14ac:dyDescent="0.2">
      <c r="A438" s="176"/>
      <c r="B438" s="238"/>
      <c r="C438" s="20"/>
      <c r="D438" s="243"/>
      <c r="E438" s="238"/>
      <c r="F438" s="298"/>
      <c r="G438" s="238"/>
      <c r="H438" s="1199"/>
      <c r="J438" s="12"/>
      <c r="M438" s="20"/>
      <c r="N438" s="52"/>
      <c r="O438" s="52"/>
      <c r="P438" s="52"/>
      <c r="Q438" s="52"/>
      <c r="R438" s="52"/>
      <c r="S438" s="51"/>
      <c r="T438" s="52"/>
      <c r="U438" s="52"/>
      <c r="V438" s="52"/>
      <c r="W438" s="52"/>
      <c r="X438" s="52"/>
      <c r="Y438" s="52"/>
      <c r="Z438" s="20"/>
      <c r="AA438" s="52"/>
      <c r="AB438" s="52"/>
      <c r="AC438" s="52"/>
      <c r="AD438" s="52"/>
      <c r="AE438" s="52"/>
      <c r="AF438" s="51"/>
      <c r="AG438" s="52"/>
      <c r="AH438" s="52"/>
      <c r="AI438" s="52"/>
      <c r="AJ438" s="52"/>
      <c r="AK438" s="52"/>
      <c r="AL438" s="52"/>
    </row>
    <row r="439" spans="1:38" s="13" customFormat="1" x14ac:dyDescent="0.2">
      <c r="A439" s="176"/>
      <c r="B439" s="238"/>
      <c r="C439" s="20"/>
      <c r="D439" s="243"/>
      <c r="E439" s="238"/>
      <c r="F439" s="298"/>
      <c r="G439" s="238"/>
      <c r="H439" s="1199"/>
      <c r="J439" s="12"/>
      <c r="M439" s="20"/>
      <c r="N439" s="52"/>
      <c r="O439" s="52"/>
      <c r="P439" s="52"/>
      <c r="Q439" s="52"/>
      <c r="R439" s="52"/>
      <c r="S439" s="51"/>
      <c r="T439" s="52"/>
      <c r="U439" s="52"/>
      <c r="V439" s="52"/>
      <c r="W439" s="52"/>
      <c r="X439" s="52"/>
      <c r="Y439" s="52"/>
      <c r="Z439" s="20"/>
      <c r="AA439" s="52"/>
      <c r="AB439" s="52"/>
      <c r="AC439" s="52"/>
      <c r="AD439" s="52"/>
      <c r="AE439" s="52"/>
      <c r="AF439" s="51"/>
      <c r="AG439" s="52"/>
      <c r="AH439" s="52"/>
      <c r="AI439" s="52"/>
      <c r="AJ439" s="52"/>
      <c r="AK439" s="52"/>
      <c r="AL439" s="52"/>
    </row>
    <row r="440" spans="1:38" s="13" customFormat="1" x14ac:dyDescent="0.2">
      <c r="A440" s="176"/>
      <c r="B440" s="238"/>
      <c r="C440" s="20"/>
      <c r="D440" s="243"/>
      <c r="E440" s="238"/>
      <c r="F440" s="298"/>
      <c r="G440" s="238"/>
      <c r="H440" s="1199"/>
      <c r="J440" s="12"/>
      <c r="M440" s="20"/>
      <c r="N440" s="52"/>
      <c r="O440" s="52"/>
      <c r="P440" s="52"/>
      <c r="Q440" s="52"/>
      <c r="R440" s="52"/>
      <c r="S440" s="51"/>
      <c r="T440" s="52"/>
      <c r="U440" s="52"/>
      <c r="V440" s="52"/>
      <c r="W440" s="52"/>
      <c r="X440" s="52"/>
      <c r="Y440" s="52"/>
      <c r="Z440" s="20"/>
      <c r="AA440" s="52"/>
      <c r="AB440" s="52"/>
      <c r="AC440" s="52"/>
      <c r="AD440" s="52"/>
      <c r="AE440" s="52"/>
      <c r="AF440" s="51"/>
      <c r="AG440" s="52"/>
      <c r="AH440" s="52"/>
      <c r="AI440" s="52"/>
      <c r="AJ440" s="52"/>
      <c r="AK440" s="52"/>
      <c r="AL440" s="52"/>
    </row>
    <row r="441" spans="1:38" s="13" customFormat="1" x14ac:dyDescent="0.2">
      <c r="A441" s="176"/>
      <c r="B441" s="238"/>
      <c r="C441" s="20"/>
      <c r="D441" s="243"/>
      <c r="E441" s="238"/>
      <c r="F441" s="298"/>
      <c r="G441" s="238"/>
      <c r="H441" s="1199"/>
      <c r="J441" s="12"/>
      <c r="M441" s="20"/>
      <c r="N441" s="52"/>
      <c r="O441" s="52"/>
      <c r="P441" s="52"/>
      <c r="Q441" s="52"/>
      <c r="R441" s="52"/>
      <c r="S441" s="51"/>
      <c r="T441" s="52"/>
      <c r="U441" s="52"/>
      <c r="V441" s="52"/>
      <c r="W441" s="52"/>
      <c r="X441" s="52"/>
      <c r="Y441" s="52"/>
      <c r="Z441" s="20"/>
      <c r="AA441" s="52"/>
      <c r="AB441" s="52"/>
      <c r="AC441" s="52"/>
      <c r="AD441" s="52"/>
      <c r="AE441" s="52"/>
      <c r="AF441" s="51"/>
      <c r="AG441" s="52"/>
      <c r="AH441" s="52"/>
      <c r="AI441" s="52"/>
      <c r="AJ441" s="52"/>
      <c r="AK441" s="52"/>
      <c r="AL441" s="52"/>
    </row>
    <row r="442" spans="1:38" s="13" customFormat="1" x14ac:dyDescent="0.2">
      <c r="A442" s="176"/>
      <c r="B442" s="238"/>
      <c r="C442" s="20"/>
      <c r="D442" s="243"/>
      <c r="E442" s="238"/>
      <c r="F442" s="298"/>
      <c r="G442" s="238"/>
      <c r="H442" s="1199"/>
      <c r="J442" s="12"/>
      <c r="M442" s="20"/>
      <c r="N442" s="52"/>
      <c r="O442" s="52"/>
      <c r="P442" s="52"/>
      <c r="Q442" s="52"/>
      <c r="R442" s="52"/>
      <c r="S442" s="51"/>
      <c r="T442" s="52"/>
      <c r="U442" s="52"/>
      <c r="V442" s="52"/>
      <c r="W442" s="52"/>
      <c r="X442" s="52"/>
      <c r="Y442" s="52"/>
      <c r="Z442" s="20"/>
      <c r="AA442" s="52"/>
      <c r="AB442" s="52"/>
      <c r="AC442" s="52"/>
      <c r="AD442" s="52"/>
      <c r="AE442" s="52"/>
      <c r="AF442" s="51"/>
      <c r="AG442" s="52"/>
      <c r="AH442" s="52"/>
      <c r="AI442" s="52"/>
      <c r="AJ442" s="52"/>
      <c r="AK442" s="52"/>
      <c r="AL442" s="52"/>
    </row>
    <row r="443" spans="1:38" s="13" customFormat="1" x14ac:dyDescent="0.2">
      <c r="A443" s="176"/>
      <c r="B443" s="238"/>
      <c r="C443" s="20"/>
      <c r="D443" s="243"/>
      <c r="E443" s="238"/>
      <c r="F443" s="298"/>
      <c r="G443" s="238"/>
      <c r="H443" s="1199"/>
      <c r="J443" s="12"/>
      <c r="M443" s="20"/>
      <c r="N443" s="52"/>
      <c r="O443" s="52"/>
      <c r="P443" s="52"/>
      <c r="Q443" s="52"/>
      <c r="R443" s="52"/>
      <c r="S443" s="51"/>
      <c r="T443" s="52"/>
      <c r="U443" s="52"/>
      <c r="V443" s="52"/>
      <c r="W443" s="52"/>
      <c r="X443" s="52"/>
      <c r="Y443" s="52"/>
      <c r="Z443" s="20"/>
      <c r="AA443" s="52"/>
      <c r="AB443" s="52"/>
      <c r="AC443" s="52"/>
      <c r="AD443" s="52"/>
      <c r="AE443" s="52"/>
      <c r="AF443" s="51"/>
      <c r="AG443" s="52"/>
      <c r="AH443" s="52"/>
      <c r="AI443" s="52"/>
      <c r="AJ443" s="52"/>
      <c r="AK443" s="52"/>
      <c r="AL443" s="52"/>
    </row>
    <row r="444" spans="1:38" s="13" customFormat="1" x14ac:dyDescent="0.2">
      <c r="A444" s="176"/>
      <c r="B444" s="238"/>
      <c r="C444" s="20"/>
      <c r="D444" s="243"/>
      <c r="E444" s="238"/>
      <c r="F444" s="298"/>
      <c r="G444" s="238"/>
      <c r="H444" s="1199"/>
      <c r="J444" s="12"/>
      <c r="M444" s="20"/>
      <c r="N444" s="52"/>
      <c r="O444" s="52"/>
      <c r="P444" s="52"/>
      <c r="Q444" s="52"/>
      <c r="R444" s="52"/>
      <c r="S444" s="51"/>
      <c r="T444" s="52"/>
      <c r="U444" s="52"/>
      <c r="V444" s="52"/>
      <c r="W444" s="52"/>
      <c r="X444" s="52"/>
      <c r="Y444" s="52"/>
      <c r="Z444" s="20"/>
      <c r="AA444" s="52"/>
      <c r="AB444" s="52"/>
      <c r="AC444" s="52"/>
      <c r="AD444" s="52"/>
      <c r="AE444" s="52"/>
      <c r="AF444" s="51"/>
      <c r="AG444" s="52"/>
      <c r="AH444" s="52"/>
      <c r="AI444" s="52"/>
      <c r="AJ444" s="52"/>
      <c r="AK444" s="52"/>
      <c r="AL444" s="52"/>
    </row>
    <row r="445" spans="1:38" s="13" customFormat="1" x14ac:dyDescent="0.2">
      <c r="A445" s="176"/>
      <c r="B445" s="238"/>
      <c r="C445" s="20"/>
      <c r="D445" s="243"/>
      <c r="E445" s="238"/>
      <c r="F445" s="298"/>
      <c r="G445" s="238"/>
      <c r="H445" s="1199"/>
      <c r="J445" s="12"/>
      <c r="M445" s="20"/>
      <c r="N445" s="52"/>
      <c r="O445" s="52"/>
      <c r="P445" s="52"/>
      <c r="Q445" s="52"/>
      <c r="R445" s="52"/>
      <c r="S445" s="51"/>
      <c r="T445" s="52"/>
      <c r="U445" s="52"/>
      <c r="V445" s="52"/>
      <c r="W445" s="52"/>
      <c r="X445" s="52"/>
      <c r="Y445" s="52"/>
      <c r="Z445" s="20"/>
      <c r="AA445" s="52"/>
      <c r="AB445" s="52"/>
      <c r="AC445" s="52"/>
      <c r="AD445" s="52"/>
      <c r="AE445" s="52"/>
      <c r="AF445" s="51"/>
      <c r="AG445" s="52"/>
      <c r="AH445" s="52"/>
      <c r="AI445" s="52"/>
      <c r="AJ445" s="52"/>
      <c r="AK445" s="52"/>
      <c r="AL445" s="52"/>
    </row>
    <row r="446" spans="1:38" s="13" customFormat="1" x14ac:dyDescent="0.2">
      <c r="A446" s="176"/>
      <c r="B446" s="238"/>
      <c r="C446" s="20"/>
      <c r="D446" s="243"/>
      <c r="E446" s="238"/>
      <c r="F446" s="298"/>
      <c r="G446" s="238"/>
      <c r="H446" s="1199"/>
      <c r="J446" s="12"/>
      <c r="M446" s="20"/>
      <c r="N446" s="52"/>
      <c r="O446" s="52"/>
      <c r="P446" s="52"/>
      <c r="Q446" s="52"/>
      <c r="R446" s="52"/>
      <c r="S446" s="51"/>
      <c r="T446" s="52"/>
      <c r="U446" s="52"/>
      <c r="V446" s="52"/>
      <c r="W446" s="52"/>
      <c r="X446" s="52"/>
      <c r="Y446" s="52"/>
      <c r="Z446" s="20"/>
      <c r="AA446" s="52"/>
      <c r="AB446" s="52"/>
      <c r="AC446" s="52"/>
      <c r="AD446" s="52"/>
      <c r="AE446" s="52"/>
      <c r="AF446" s="51"/>
      <c r="AG446" s="52"/>
      <c r="AH446" s="52"/>
      <c r="AI446" s="52"/>
      <c r="AJ446" s="52"/>
      <c r="AK446" s="52"/>
      <c r="AL446" s="52"/>
    </row>
    <row r="447" spans="1:38" s="13" customFormat="1" x14ac:dyDescent="0.2">
      <c r="A447" s="176"/>
      <c r="B447" s="238"/>
      <c r="C447" s="20"/>
      <c r="D447" s="243"/>
      <c r="E447" s="238"/>
      <c r="F447" s="298"/>
      <c r="G447" s="238"/>
      <c r="H447" s="1199"/>
      <c r="J447" s="12"/>
      <c r="M447" s="20"/>
      <c r="N447" s="52"/>
      <c r="O447" s="52"/>
      <c r="P447" s="52"/>
      <c r="Q447" s="52"/>
      <c r="R447" s="52"/>
      <c r="S447" s="51"/>
      <c r="T447" s="52"/>
      <c r="U447" s="52"/>
      <c r="V447" s="52"/>
      <c r="W447" s="52"/>
      <c r="X447" s="52"/>
      <c r="Y447" s="52"/>
      <c r="Z447" s="20"/>
      <c r="AA447" s="52"/>
      <c r="AB447" s="52"/>
      <c r="AC447" s="52"/>
      <c r="AD447" s="52"/>
      <c r="AE447" s="52"/>
      <c r="AF447" s="51"/>
      <c r="AG447" s="52"/>
      <c r="AH447" s="52"/>
      <c r="AI447" s="52"/>
      <c r="AJ447" s="52"/>
      <c r="AK447" s="52"/>
      <c r="AL447" s="52"/>
    </row>
    <row r="448" spans="1:38" s="13" customFormat="1" x14ac:dyDescent="0.2">
      <c r="A448" s="176"/>
      <c r="B448" s="238"/>
      <c r="C448" s="20"/>
      <c r="D448" s="243"/>
      <c r="E448" s="238"/>
      <c r="F448" s="298"/>
      <c r="G448" s="238"/>
      <c r="H448" s="1199"/>
      <c r="J448" s="12"/>
      <c r="M448" s="20"/>
      <c r="N448" s="52"/>
      <c r="O448" s="52"/>
      <c r="P448" s="52"/>
      <c r="Q448" s="52"/>
      <c r="R448" s="52"/>
      <c r="S448" s="51"/>
      <c r="T448" s="52"/>
      <c r="U448" s="52"/>
      <c r="V448" s="52"/>
      <c r="W448" s="52"/>
      <c r="X448" s="52"/>
      <c r="Y448" s="52"/>
      <c r="Z448" s="20"/>
      <c r="AA448" s="52"/>
      <c r="AB448" s="52"/>
      <c r="AC448" s="52"/>
      <c r="AD448" s="52"/>
      <c r="AE448" s="52"/>
      <c r="AF448" s="51"/>
      <c r="AG448" s="52"/>
      <c r="AH448" s="52"/>
      <c r="AI448" s="52"/>
      <c r="AJ448" s="52"/>
      <c r="AK448" s="52"/>
      <c r="AL448" s="52"/>
    </row>
    <row r="449" spans="1:38" s="13" customFormat="1" x14ac:dyDescent="0.2">
      <c r="A449" s="176"/>
      <c r="B449" s="238"/>
      <c r="C449" s="20"/>
      <c r="D449" s="243"/>
      <c r="E449" s="238"/>
      <c r="F449" s="298"/>
      <c r="G449" s="238"/>
      <c r="H449" s="1199"/>
      <c r="J449" s="12"/>
      <c r="M449" s="20"/>
      <c r="N449" s="52"/>
      <c r="O449" s="52"/>
      <c r="P449" s="52"/>
      <c r="Q449" s="52"/>
      <c r="R449" s="52"/>
      <c r="S449" s="51"/>
      <c r="T449" s="52"/>
      <c r="U449" s="52"/>
      <c r="V449" s="52"/>
      <c r="W449" s="52"/>
      <c r="X449" s="52"/>
      <c r="Y449" s="52"/>
      <c r="Z449" s="20"/>
      <c r="AA449" s="52"/>
      <c r="AB449" s="52"/>
      <c r="AC449" s="52"/>
      <c r="AD449" s="52"/>
      <c r="AE449" s="52"/>
      <c r="AF449" s="51"/>
      <c r="AG449" s="52"/>
      <c r="AH449" s="52"/>
      <c r="AI449" s="52"/>
      <c r="AJ449" s="52"/>
      <c r="AK449" s="52"/>
      <c r="AL449" s="52"/>
    </row>
    <row r="450" spans="1:38" s="13" customFormat="1" x14ac:dyDescent="0.2">
      <c r="A450" s="176"/>
      <c r="B450" s="238"/>
      <c r="C450" s="20"/>
      <c r="D450" s="243"/>
      <c r="E450" s="238"/>
      <c r="F450" s="298"/>
      <c r="G450" s="238"/>
      <c r="H450" s="1199"/>
      <c r="J450" s="12"/>
      <c r="M450" s="20"/>
      <c r="N450" s="52"/>
      <c r="O450" s="52"/>
      <c r="P450" s="52"/>
      <c r="Q450" s="52"/>
      <c r="R450" s="52"/>
      <c r="S450" s="51"/>
      <c r="T450" s="52"/>
      <c r="U450" s="52"/>
      <c r="V450" s="52"/>
      <c r="W450" s="52"/>
      <c r="X450" s="52"/>
      <c r="Y450" s="52"/>
      <c r="Z450" s="20"/>
      <c r="AA450" s="52"/>
      <c r="AB450" s="52"/>
      <c r="AC450" s="52"/>
      <c r="AD450" s="52"/>
      <c r="AE450" s="52"/>
      <c r="AF450" s="51"/>
      <c r="AG450" s="52"/>
      <c r="AH450" s="52"/>
      <c r="AI450" s="52"/>
      <c r="AJ450" s="52"/>
      <c r="AK450" s="52"/>
      <c r="AL450" s="52"/>
    </row>
    <row r="451" spans="1:38" s="13" customFormat="1" x14ac:dyDescent="0.2">
      <c r="A451" s="176"/>
      <c r="B451" s="238"/>
      <c r="C451" s="20"/>
      <c r="D451" s="243"/>
      <c r="E451" s="238"/>
      <c r="F451" s="298"/>
      <c r="G451" s="238"/>
      <c r="H451" s="1199"/>
      <c r="J451" s="12"/>
      <c r="M451" s="20"/>
      <c r="N451" s="52"/>
      <c r="O451" s="52"/>
      <c r="P451" s="52"/>
      <c r="Q451" s="52"/>
      <c r="R451" s="52"/>
      <c r="S451" s="51"/>
      <c r="T451" s="52"/>
      <c r="U451" s="52"/>
      <c r="V451" s="52"/>
      <c r="W451" s="52"/>
      <c r="X451" s="52"/>
      <c r="Y451" s="52"/>
      <c r="Z451" s="20"/>
      <c r="AA451" s="52"/>
      <c r="AB451" s="52"/>
      <c r="AC451" s="52"/>
      <c r="AD451" s="52"/>
      <c r="AE451" s="52"/>
      <c r="AF451" s="51"/>
      <c r="AG451" s="52"/>
      <c r="AH451" s="52"/>
      <c r="AI451" s="52"/>
      <c r="AJ451" s="52"/>
      <c r="AK451" s="52"/>
      <c r="AL451" s="52"/>
    </row>
    <row r="452" spans="1:38" s="13" customFormat="1" x14ac:dyDescent="0.2">
      <c r="A452" s="176"/>
      <c r="B452" s="238"/>
      <c r="C452" s="20"/>
      <c r="D452" s="243"/>
      <c r="E452" s="238"/>
      <c r="F452" s="298"/>
      <c r="G452" s="238"/>
      <c r="H452" s="1199"/>
      <c r="J452" s="12"/>
      <c r="M452" s="20"/>
      <c r="N452" s="52"/>
      <c r="O452" s="52"/>
      <c r="P452" s="52"/>
      <c r="Q452" s="52"/>
      <c r="R452" s="52"/>
      <c r="S452" s="51"/>
      <c r="T452" s="52"/>
      <c r="U452" s="52"/>
      <c r="V452" s="52"/>
      <c r="W452" s="52"/>
      <c r="X452" s="52"/>
      <c r="Y452" s="52"/>
      <c r="Z452" s="20"/>
      <c r="AA452" s="52"/>
      <c r="AB452" s="52"/>
      <c r="AC452" s="52"/>
      <c r="AD452" s="52"/>
      <c r="AE452" s="52"/>
      <c r="AF452" s="51"/>
      <c r="AG452" s="52"/>
      <c r="AH452" s="52"/>
      <c r="AI452" s="52"/>
      <c r="AJ452" s="52"/>
      <c r="AK452" s="52"/>
      <c r="AL452" s="52"/>
    </row>
    <row r="453" spans="1:38" s="13" customFormat="1" x14ac:dyDescent="0.2">
      <c r="A453" s="176"/>
      <c r="B453" s="238"/>
      <c r="C453" s="20"/>
      <c r="D453" s="243"/>
      <c r="E453" s="238"/>
      <c r="F453" s="298"/>
      <c r="G453" s="238"/>
      <c r="H453" s="1199"/>
      <c r="J453" s="12"/>
      <c r="M453" s="20"/>
      <c r="N453" s="52"/>
      <c r="O453" s="52"/>
      <c r="P453" s="52"/>
      <c r="Q453" s="52"/>
      <c r="R453" s="52"/>
      <c r="S453" s="51"/>
      <c r="T453" s="52"/>
      <c r="U453" s="52"/>
      <c r="V453" s="52"/>
      <c r="W453" s="52"/>
      <c r="X453" s="52"/>
      <c r="Y453" s="52"/>
      <c r="Z453" s="20"/>
      <c r="AA453" s="52"/>
      <c r="AB453" s="52"/>
      <c r="AC453" s="52"/>
      <c r="AD453" s="52"/>
      <c r="AE453" s="52"/>
      <c r="AF453" s="51"/>
      <c r="AG453" s="52"/>
      <c r="AH453" s="52"/>
      <c r="AI453" s="52"/>
      <c r="AJ453" s="52"/>
      <c r="AK453" s="52"/>
      <c r="AL453" s="52"/>
    </row>
    <row r="454" spans="1:38" s="13" customFormat="1" x14ac:dyDescent="0.2">
      <c r="A454" s="176"/>
      <c r="B454" s="238"/>
      <c r="C454" s="20"/>
      <c r="D454" s="243"/>
      <c r="E454" s="238"/>
      <c r="F454" s="298"/>
      <c r="G454" s="238"/>
      <c r="H454" s="1199"/>
      <c r="J454" s="12"/>
      <c r="M454" s="20"/>
      <c r="N454" s="52"/>
      <c r="O454" s="52"/>
      <c r="P454" s="52"/>
      <c r="Q454" s="52"/>
      <c r="R454" s="52"/>
      <c r="S454" s="51"/>
      <c r="T454" s="52"/>
      <c r="U454" s="52"/>
      <c r="V454" s="52"/>
      <c r="W454" s="52"/>
      <c r="X454" s="52"/>
      <c r="Y454" s="52"/>
      <c r="Z454" s="20"/>
      <c r="AA454" s="52"/>
      <c r="AB454" s="52"/>
      <c r="AC454" s="52"/>
      <c r="AD454" s="52"/>
      <c r="AE454" s="52"/>
      <c r="AF454" s="51"/>
      <c r="AG454" s="52"/>
      <c r="AH454" s="52"/>
      <c r="AI454" s="52"/>
      <c r="AJ454" s="52"/>
      <c r="AK454" s="52"/>
      <c r="AL454" s="52"/>
    </row>
    <row r="455" spans="1:38" s="13" customFormat="1" x14ac:dyDescent="0.2">
      <c r="A455" s="176"/>
      <c r="B455" s="238"/>
      <c r="C455" s="20"/>
      <c r="D455" s="243"/>
      <c r="E455" s="238"/>
      <c r="F455" s="298"/>
      <c r="G455" s="238"/>
      <c r="H455" s="1199"/>
      <c r="J455" s="12"/>
      <c r="M455" s="20"/>
      <c r="N455" s="52"/>
      <c r="O455" s="52"/>
      <c r="P455" s="52"/>
      <c r="Q455" s="52"/>
      <c r="R455" s="52"/>
      <c r="S455" s="51"/>
      <c r="T455" s="52"/>
      <c r="U455" s="52"/>
      <c r="V455" s="52"/>
      <c r="W455" s="52"/>
      <c r="X455" s="52"/>
      <c r="Y455" s="52"/>
      <c r="Z455" s="20"/>
      <c r="AA455" s="52"/>
      <c r="AB455" s="52"/>
      <c r="AC455" s="52"/>
      <c r="AD455" s="52"/>
      <c r="AE455" s="52"/>
      <c r="AF455" s="51"/>
      <c r="AG455" s="52"/>
      <c r="AH455" s="52"/>
      <c r="AI455" s="52"/>
      <c r="AJ455" s="52"/>
      <c r="AK455" s="52"/>
      <c r="AL455" s="52"/>
    </row>
    <row r="456" spans="1:38" s="13" customFormat="1" x14ac:dyDescent="0.2">
      <c r="A456" s="176"/>
      <c r="B456" s="238"/>
      <c r="C456" s="20"/>
      <c r="D456" s="243"/>
      <c r="E456" s="238"/>
      <c r="F456" s="298"/>
      <c r="G456" s="238"/>
      <c r="H456" s="1199"/>
      <c r="J456" s="12"/>
      <c r="M456" s="20"/>
      <c r="N456" s="52"/>
      <c r="O456" s="52"/>
      <c r="P456" s="52"/>
      <c r="Q456" s="52"/>
      <c r="R456" s="52"/>
      <c r="S456" s="51"/>
      <c r="T456" s="52"/>
      <c r="U456" s="52"/>
      <c r="V456" s="52"/>
      <c r="W456" s="52"/>
      <c r="X456" s="52"/>
      <c r="Y456" s="52"/>
      <c r="Z456" s="20"/>
      <c r="AA456" s="52"/>
      <c r="AB456" s="52"/>
      <c r="AC456" s="52"/>
      <c r="AD456" s="52"/>
      <c r="AE456" s="52"/>
      <c r="AF456" s="51"/>
      <c r="AG456" s="52"/>
      <c r="AH456" s="52"/>
      <c r="AI456" s="52"/>
      <c r="AJ456" s="52"/>
      <c r="AK456" s="52"/>
      <c r="AL456" s="52"/>
    </row>
    <row r="457" spans="1:38" s="13" customFormat="1" x14ac:dyDescent="0.2">
      <c r="A457" s="176"/>
      <c r="B457" s="238"/>
      <c r="C457" s="20"/>
      <c r="D457" s="243"/>
      <c r="E457" s="238"/>
      <c r="F457" s="298"/>
      <c r="G457" s="238"/>
      <c r="H457" s="1199"/>
      <c r="J457" s="12"/>
      <c r="M457" s="20"/>
      <c r="N457" s="52"/>
      <c r="O457" s="52"/>
      <c r="P457" s="52"/>
      <c r="Q457" s="52"/>
      <c r="R457" s="52"/>
      <c r="S457" s="51"/>
      <c r="T457" s="52"/>
      <c r="U457" s="52"/>
      <c r="V457" s="52"/>
      <c r="W457" s="52"/>
      <c r="X457" s="52"/>
      <c r="Y457" s="52"/>
      <c r="Z457" s="20"/>
      <c r="AA457" s="52"/>
      <c r="AB457" s="52"/>
      <c r="AC457" s="52"/>
      <c r="AD457" s="52"/>
      <c r="AE457" s="52"/>
      <c r="AF457" s="51"/>
      <c r="AG457" s="52"/>
      <c r="AH457" s="52"/>
      <c r="AI457" s="52"/>
      <c r="AJ457" s="52"/>
      <c r="AK457" s="52"/>
      <c r="AL457" s="52"/>
    </row>
    <row r="458" spans="1:38" s="13" customFormat="1" x14ac:dyDescent="0.2">
      <c r="A458" s="176"/>
      <c r="B458" s="238"/>
      <c r="C458" s="20"/>
      <c r="D458" s="243"/>
      <c r="E458" s="238"/>
      <c r="F458" s="298"/>
      <c r="G458" s="238"/>
      <c r="H458" s="1199"/>
      <c r="J458" s="12"/>
      <c r="M458" s="20"/>
      <c r="N458" s="52"/>
      <c r="O458" s="52"/>
      <c r="P458" s="52"/>
      <c r="Q458" s="52"/>
      <c r="R458" s="52"/>
      <c r="S458" s="51"/>
      <c r="T458" s="52"/>
      <c r="U458" s="52"/>
      <c r="V458" s="52"/>
      <c r="W458" s="52"/>
      <c r="X458" s="52"/>
      <c r="Y458" s="52"/>
      <c r="Z458" s="20"/>
      <c r="AA458" s="52"/>
      <c r="AB458" s="52"/>
      <c r="AC458" s="52"/>
      <c r="AD458" s="52"/>
      <c r="AE458" s="52"/>
      <c r="AF458" s="51"/>
      <c r="AG458" s="52"/>
      <c r="AH458" s="52"/>
      <c r="AI458" s="52"/>
      <c r="AJ458" s="52"/>
      <c r="AK458" s="52"/>
      <c r="AL458" s="52"/>
    </row>
    <row r="459" spans="1:38" s="13" customFormat="1" x14ac:dyDescent="0.2">
      <c r="A459" s="176"/>
      <c r="B459" s="238"/>
      <c r="C459" s="20"/>
      <c r="D459" s="243"/>
      <c r="E459" s="238"/>
      <c r="F459" s="298"/>
      <c r="G459" s="238"/>
      <c r="H459" s="1199"/>
      <c r="J459" s="12"/>
      <c r="M459" s="20"/>
      <c r="N459" s="52"/>
      <c r="O459" s="52"/>
      <c r="P459" s="52"/>
      <c r="Q459" s="52"/>
      <c r="R459" s="52"/>
      <c r="S459" s="51"/>
      <c r="T459" s="52"/>
      <c r="U459" s="52"/>
      <c r="V459" s="52"/>
      <c r="W459" s="52"/>
      <c r="X459" s="52"/>
      <c r="Y459" s="52"/>
      <c r="Z459" s="20"/>
      <c r="AA459" s="52"/>
      <c r="AB459" s="52"/>
      <c r="AC459" s="52"/>
      <c r="AD459" s="52"/>
      <c r="AE459" s="52"/>
      <c r="AF459" s="51"/>
      <c r="AG459" s="52"/>
      <c r="AH459" s="52"/>
      <c r="AI459" s="52"/>
      <c r="AJ459" s="52"/>
      <c r="AK459" s="52"/>
      <c r="AL459" s="52"/>
    </row>
    <row r="460" spans="1:38" s="13" customFormat="1" x14ac:dyDescent="0.2">
      <c r="A460" s="176"/>
      <c r="B460" s="238"/>
      <c r="C460" s="20"/>
      <c r="D460" s="243"/>
      <c r="E460" s="238"/>
      <c r="F460" s="298"/>
      <c r="G460" s="238"/>
      <c r="H460" s="1199"/>
      <c r="J460" s="12"/>
      <c r="M460" s="20"/>
      <c r="N460" s="52"/>
      <c r="O460" s="52"/>
      <c r="P460" s="52"/>
      <c r="Q460" s="52"/>
      <c r="R460" s="52"/>
      <c r="S460" s="51"/>
      <c r="T460" s="52"/>
      <c r="U460" s="52"/>
      <c r="V460" s="52"/>
      <c r="W460" s="52"/>
      <c r="X460" s="52"/>
      <c r="Y460" s="52"/>
      <c r="Z460" s="20"/>
      <c r="AA460" s="52"/>
      <c r="AB460" s="52"/>
      <c r="AC460" s="52"/>
      <c r="AD460" s="52"/>
      <c r="AE460" s="52"/>
      <c r="AF460" s="51"/>
      <c r="AG460" s="52"/>
      <c r="AH460" s="52"/>
      <c r="AI460" s="52"/>
      <c r="AJ460" s="52"/>
      <c r="AK460" s="52"/>
      <c r="AL460" s="52"/>
    </row>
    <row r="461" spans="1:38" s="13" customFormat="1" x14ac:dyDescent="0.2">
      <c r="A461" s="176"/>
      <c r="B461" s="238"/>
      <c r="C461" s="20"/>
      <c r="D461" s="243"/>
      <c r="E461" s="238"/>
      <c r="F461" s="298"/>
      <c r="G461" s="238"/>
      <c r="H461" s="1199"/>
      <c r="J461" s="12"/>
      <c r="M461" s="20"/>
      <c r="N461" s="52"/>
      <c r="O461" s="52"/>
      <c r="P461" s="52"/>
      <c r="Q461" s="52"/>
      <c r="R461" s="52"/>
      <c r="S461" s="51"/>
      <c r="T461" s="52"/>
      <c r="U461" s="52"/>
      <c r="V461" s="52"/>
      <c r="W461" s="52"/>
      <c r="X461" s="52"/>
      <c r="Y461" s="52"/>
      <c r="Z461" s="20"/>
      <c r="AA461" s="52"/>
      <c r="AB461" s="52"/>
      <c r="AC461" s="52"/>
      <c r="AD461" s="52"/>
      <c r="AE461" s="52"/>
      <c r="AF461" s="51"/>
      <c r="AG461" s="52"/>
      <c r="AH461" s="52"/>
      <c r="AI461" s="52"/>
      <c r="AJ461" s="52"/>
      <c r="AK461" s="52"/>
      <c r="AL461" s="52"/>
    </row>
    <row r="462" spans="1:38" s="13" customFormat="1" x14ac:dyDescent="0.2">
      <c r="A462" s="176"/>
      <c r="B462" s="238"/>
      <c r="C462" s="20"/>
      <c r="D462" s="243"/>
      <c r="E462" s="238"/>
      <c r="F462" s="298"/>
      <c r="G462" s="238"/>
      <c r="H462" s="1199"/>
      <c r="J462" s="12"/>
      <c r="M462" s="20"/>
      <c r="N462" s="52"/>
      <c r="O462" s="52"/>
      <c r="P462" s="52"/>
      <c r="Q462" s="52"/>
      <c r="R462" s="52"/>
      <c r="S462" s="51"/>
      <c r="T462" s="52"/>
      <c r="U462" s="52"/>
      <c r="V462" s="52"/>
      <c r="W462" s="52"/>
      <c r="X462" s="52"/>
      <c r="Y462" s="52"/>
      <c r="Z462" s="20"/>
      <c r="AA462" s="52"/>
      <c r="AB462" s="52"/>
      <c r="AC462" s="52"/>
      <c r="AD462" s="52"/>
      <c r="AE462" s="52"/>
      <c r="AF462" s="51"/>
      <c r="AG462" s="52"/>
      <c r="AH462" s="52"/>
      <c r="AI462" s="52"/>
      <c r="AJ462" s="52"/>
      <c r="AK462" s="52"/>
      <c r="AL462" s="52"/>
    </row>
    <row r="463" spans="1:38" s="13" customFormat="1" x14ac:dyDescent="0.2">
      <c r="A463" s="176"/>
      <c r="B463" s="238"/>
      <c r="C463" s="20"/>
      <c r="D463" s="243"/>
      <c r="E463" s="238"/>
      <c r="F463" s="298"/>
      <c r="G463" s="238"/>
      <c r="H463" s="1199"/>
      <c r="J463" s="12"/>
      <c r="M463" s="20"/>
      <c r="N463" s="52"/>
      <c r="O463" s="52"/>
      <c r="P463" s="52"/>
      <c r="Q463" s="52"/>
      <c r="R463" s="52"/>
      <c r="S463" s="51"/>
      <c r="T463" s="52"/>
      <c r="U463" s="52"/>
      <c r="V463" s="52"/>
      <c r="W463" s="52"/>
      <c r="X463" s="52"/>
      <c r="Y463" s="52"/>
      <c r="Z463" s="20"/>
      <c r="AA463" s="52"/>
      <c r="AB463" s="52"/>
      <c r="AC463" s="52"/>
      <c r="AD463" s="52"/>
      <c r="AE463" s="52"/>
      <c r="AF463" s="51"/>
      <c r="AG463" s="52"/>
      <c r="AH463" s="52"/>
      <c r="AI463" s="52"/>
      <c r="AJ463" s="52"/>
      <c r="AK463" s="52"/>
      <c r="AL463" s="52"/>
    </row>
    <row r="464" spans="1:38" s="13" customFormat="1" x14ac:dyDescent="0.2">
      <c r="A464" s="176"/>
      <c r="B464" s="238"/>
      <c r="C464" s="20"/>
      <c r="D464" s="243"/>
      <c r="E464" s="238"/>
      <c r="F464" s="298"/>
      <c r="G464" s="238"/>
      <c r="H464" s="1199"/>
      <c r="J464" s="12"/>
      <c r="M464" s="20"/>
      <c r="N464" s="52"/>
      <c r="O464" s="52"/>
      <c r="P464" s="52"/>
      <c r="Q464" s="52"/>
      <c r="R464" s="52"/>
      <c r="S464" s="51"/>
      <c r="T464" s="52"/>
      <c r="U464" s="52"/>
      <c r="V464" s="52"/>
      <c r="W464" s="52"/>
      <c r="X464" s="52"/>
      <c r="Y464" s="52"/>
      <c r="Z464" s="20"/>
      <c r="AA464" s="52"/>
      <c r="AB464" s="52"/>
      <c r="AC464" s="52"/>
      <c r="AD464" s="52"/>
      <c r="AE464" s="52"/>
      <c r="AF464" s="51"/>
      <c r="AG464" s="52"/>
      <c r="AH464" s="52"/>
      <c r="AI464" s="52"/>
      <c r="AJ464" s="52"/>
      <c r="AK464" s="52"/>
      <c r="AL464" s="52"/>
    </row>
    <row r="465" spans="1:38" s="13" customFormat="1" x14ac:dyDescent="0.2">
      <c r="A465" s="176"/>
      <c r="B465" s="238"/>
      <c r="C465" s="20"/>
      <c r="D465" s="243"/>
      <c r="E465" s="238"/>
      <c r="F465" s="298"/>
      <c r="G465" s="238"/>
      <c r="H465" s="1199"/>
      <c r="J465" s="12"/>
      <c r="M465" s="20"/>
      <c r="N465" s="52"/>
      <c r="O465" s="52"/>
      <c r="P465" s="52"/>
      <c r="Q465" s="52"/>
      <c r="R465" s="52"/>
      <c r="S465" s="51"/>
      <c r="T465" s="52"/>
      <c r="U465" s="52"/>
      <c r="V465" s="52"/>
      <c r="W465" s="52"/>
      <c r="X465" s="52"/>
      <c r="Y465" s="52"/>
      <c r="Z465" s="20"/>
      <c r="AA465" s="52"/>
      <c r="AB465" s="52"/>
      <c r="AC465" s="52"/>
      <c r="AD465" s="52"/>
      <c r="AE465" s="52"/>
      <c r="AF465" s="51"/>
      <c r="AG465" s="52"/>
      <c r="AH465" s="52"/>
      <c r="AI465" s="52"/>
      <c r="AJ465" s="52"/>
      <c r="AK465" s="52"/>
      <c r="AL465" s="52"/>
    </row>
    <row r="466" spans="1:38" s="13" customFormat="1" x14ac:dyDescent="0.2">
      <c r="A466" s="176"/>
      <c r="B466" s="238"/>
      <c r="C466" s="20"/>
      <c r="D466" s="243"/>
      <c r="E466" s="238"/>
      <c r="F466" s="298"/>
      <c r="G466" s="238"/>
      <c r="H466" s="1199"/>
      <c r="J466" s="12"/>
      <c r="M466" s="20"/>
      <c r="N466" s="52"/>
      <c r="O466" s="52"/>
      <c r="P466" s="52"/>
      <c r="Q466" s="52"/>
      <c r="R466" s="52"/>
      <c r="S466" s="51"/>
      <c r="T466" s="52"/>
      <c r="U466" s="52"/>
      <c r="V466" s="52"/>
      <c r="W466" s="52"/>
      <c r="X466" s="52"/>
      <c r="Y466" s="52"/>
      <c r="Z466" s="20"/>
      <c r="AA466" s="52"/>
      <c r="AB466" s="52"/>
      <c r="AC466" s="52"/>
      <c r="AD466" s="52"/>
      <c r="AE466" s="52"/>
      <c r="AF466" s="51"/>
      <c r="AG466" s="52"/>
      <c r="AH466" s="52"/>
      <c r="AI466" s="52"/>
      <c r="AJ466" s="52"/>
      <c r="AK466" s="52"/>
      <c r="AL466" s="52"/>
    </row>
    <row r="467" spans="1:38" s="13" customFormat="1" x14ac:dyDescent="0.2">
      <c r="A467" s="176"/>
      <c r="B467" s="238"/>
      <c r="C467" s="20"/>
      <c r="D467" s="243"/>
      <c r="E467" s="238"/>
      <c r="F467" s="298"/>
      <c r="G467" s="238"/>
      <c r="H467" s="1199"/>
      <c r="J467" s="12"/>
      <c r="M467" s="20"/>
      <c r="N467" s="52"/>
      <c r="O467" s="52"/>
      <c r="P467" s="52"/>
      <c r="Q467" s="52"/>
      <c r="R467" s="52"/>
      <c r="S467" s="51"/>
      <c r="T467" s="52"/>
      <c r="U467" s="52"/>
      <c r="V467" s="52"/>
      <c r="W467" s="52"/>
      <c r="X467" s="52"/>
      <c r="Y467" s="52"/>
      <c r="Z467" s="20"/>
      <c r="AA467" s="52"/>
      <c r="AB467" s="52"/>
      <c r="AC467" s="52"/>
      <c r="AD467" s="52"/>
      <c r="AE467" s="52"/>
      <c r="AF467" s="51"/>
      <c r="AG467" s="52"/>
      <c r="AH467" s="52"/>
      <c r="AI467" s="52"/>
      <c r="AJ467" s="52"/>
      <c r="AK467" s="52"/>
      <c r="AL467" s="52"/>
    </row>
    <row r="468" spans="1:38" s="13" customFormat="1" x14ac:dyDescent="0.2">
      <c r="A468" s="176"/>
      <c r="B468" s="238"/>
      <c r="C468" s="20"/>
      <c r="D468" s="243"/>
      <c r="E468" s="238"/>
      <c r="F468" s="298"/>
      <c r="G468" s="238"/>
      <c r="H468" s="1199"/>
      <c r="J468" s="12"/>
      <c r="M468" s="20"/>
      <c r="N468" s="52"/>
      <c r="O468" s="52"/>
      <c r="P468" s="52"/>
      <c r="Q468" s="52"/>
      <c r="R468" s="52"/>
      <c r="S468" s="51"/>
      <c r="T468" s="52"/>
      <c r="U468" s="52"/>
      <c r="V468" s="52"/>
      <c r="W468" s="52"/>
      <c r="X468" s="52"/>
      <c r="Y468" s="52"/>
      <c r="Z468" s="20"/>
      <c r="AA468" s="52"/>
      <c r="AB468" s="52"/>
      <c r="AC468" s="52"/>
      <c r="AD468" s="52"/>
      <c r="AE468" s="52"/>
      <c r="AF468" s="51"/>
      <c r="AG468" s="52"/>
      <c r="AH468" s="52"/>
      <c r="AI468" s="52"/>
      <c r="AJ468" s="52"/>
      <c r="AK468" s="52"/>
      <c r="AL468" s="52"/>
    </row>
    <row r="469" spans="1:38" s="13" customFormat="1" x14ac:dyDescent="0.2">
      <c r="A469" s="176"/>
      <c r="B469" s="238"/>
      <c r="C469" s="20"/>
      <c r="D469" s="243"/>
      <c r="E469" s="238"/>
      <c r="F469" s="298"/>
      <c r="G469" s="238"/>
      <c r="H469" s="1199"/>
      <c r="J469" s="12"/>
      <c r="M469" s="20"/>
      <c r="N469" s="52"/>
      <c r="O469" s="52"/>
      <c r="P469" s="52"/>
      <c r="Q469" s="52"/>
      <c r="R469" s="52"/>
      <c r="S469" s="51"/>
      <c r="T469" s="52"/>
      <c r="U469" s="52"/>
      <c r="V469" s="52"/>
      <c r="W469" s="52"/>
      <c r="X469" s="52"/>
      <c r="Y469" s="52"/>
      <c r="Z469" s="20"/>
      <c r="AA469" s="52"/>
      <c r="AB469" s="52"/>
      <c r="AC469" s="52"/>
      <c r="AD469" s="52"/>
      <c r="AE469" s="52"/>
      <c r="AF469" s="51"/>
      <c r="AG469" s="52"/>
      <c r="AH469" s="52"/>
      <c r="AI469" s="52"/>
      <c r="AJ469" s="52"/>
      <c r="AK469" s="52"/>
      <c r="AL469" s="52"/>
    </row>
    <row r="470" spans="1:38" s="13" customFormat="1" x14ac:dyDescent="0.2">
      <c r="A470" s="176"/>
      <c r="B470" s="238"/>
      <c r="C470" s="20"/>
      <c r="D470" s="243"/>
      <c r="E470" s="238"/>
      <c r="F470" s="298"/>
      <c r="G470" s="238"/>
      <c r="H470" s="1199"/>
      <c r="J470" s="12"/>
      <c r="M470" s="20"/>
      <c r="N470" s="52"/>
      <c r="O470" s="52"/>
      <c r="P470" s="52"/>
      <c r="Q470" s="52"/>
      <c r="R470" s="52"/>
      <c r="S470" s="51"/>
      <c r="T470" s="52"/>
      <c r="U470" s="52"/>
      <c r="V470" s="52"/>
      <c r="W470" s="52"/>
      <c r="X470" s="52"/>
      <c r="Y470" s="52"/>
      <c r="Z470" s="20"/>
      <c r="AA470" s="52"/>
      <c r="AB470" s="52"/>
      <c r="AC470" s="52"/>
      <c r="AD470" s="52"/>
      <c r="AE470" s="52"/>
      <c r="AF470" s="51"/>
      <c r="AG470" s="52"/>
      <c r="AH470" s="52"/>
      <c r="AI470" s="52"/>
      <c r="AJ470" s="52"/>
      <c r="AK470" s="52"/>
      <c r="AL470" s="52"/>
    </row>
    <row r="471" spans="1:38" s="13" customFormat="1" x14ac:dyDescent="0.2">
      <c r="A471" s="176"/>
      <c r="B471" s="238"/>
      <c r="C471" s="20"/>
      <c r="D471" s="243"/>
      <c r="E471" s="238"/>
      <c r="F471" s="298"/>
      <c r="G471" s="238"/>
      <c r="H471" s="1199"/>
      <c r="J471" s="12"/>
      <c r="M471" s="20"/>
      <c r="N471" s="52"/>
      <c r="O471" s="52"/>
      <c r="P471" s="52"/>
      <c r="Q471" s="52"/>
      <c r="R471" s="52"/>
      <c r="S471" s="51"/>
      <c r="T471" s="52"/>
      <c r="U471" s="52"/>
      <c r="V471" s="52"/>
      <c r="W471" s="52"/>
      <c r="X471" s="52"/>
      <c r="Y471" s="52"/>
      <c r="Z471" s="20"/>
      <c r="AA471" s="52"/>
      <c r="AB471" s="52"/>
      <c r="AC471" s="52"/>
      <c r="AD471" s="52"/>
      <c r="AE471" s="52"/>
      <c r="AF471" s="51"/>
      <c r="AG471" s="52"/>
      <c r="AH471" s="52"/>
      <c r="AI471" s="52"/>
      <c r="AJ471" s="52"/>
      <c r="AK471" s="52"/>
      <c r="AL471" s="52"/>
    </row>
    <row r="472" spans="1:38" s="13" customFormat="1" x14ac:dyDescent="0.2">
      <c r="A472" s="176"/>
      <c r="B472" s="238"/>
      <c r="C472" s="20"/>
      <c r="D472" s="243"/>
      <c r="E472" s="238"/>
      <c r="F472" s="298"/>
      <c r="G472" s="238"/>
      <c r="H472" s="1199"/>
      <c r="J472" s="12"/>
      <c r="M472" s="20"/>
      <c r="N472" s="52"/>
      <c r="O472" s="52"/>
      <c r="P472" s="52"/>
      <c r="Q472" s="52"/>
      <c r="R472" s="52"/>
      <c r="S472" s="51"/>
      <c r="T472" s="52"/>
      <c r="U472" s="52"/>
      <c r="V472" s="52"/>
      <c r="W472" s="52"/>
      <c r="X472" s="52"/>
      <c r="Y472" s="52"/>
      <c r="Z472" s="20"/>
      <c r="AA472" s="52"/>
      <c r="AB472" s="52"/>
      <c r="AC472" s="52"/>
      <c r="AD472" s="52"/>
      <c r="AE472" s="52"/>
      <c r="AF472" s="51"/>
      <c r="AG472" s="52"/>
      <c r="AH472" s="52"/>
      <c r="AI472" s="52"/>
      <c r="AJ472" s="52"/>
      <c r="AK472" s="52"/>
      <c r="AL472" s="52"/>
    </row>
    <row r="473" spans="1:38" s="13" customFormat="1" x14ac:dyDescent="0.2">
      <c r="A473" s="176"/>
      <c r="B473" s="238"/>
      <c r="C473" s="20"/>
      <c r="D473" s="243"/>
      <c r="E473" s="238"/>
      <c r="F473" s="298"/>
      <c r="G473" s="238"/>
      <c r="H473" s="1199"/>
      <c r="J473" s="12"/>
      <c r="M473" s="20"/>
      <c r="N473" s="52"/>
      <c r="O473" s="52"/>
      <c r="P473" s="52"/>
      <c r="Q473" s="52"/>
      <c r="R473" s="52"/>
      <c r="S473" s="51"/>
      <c r="T473" s="52"/>
      <c r="U473" s="52"/>
      <c r="V473" s="52"/>
      <c r="W473" s="52"/>
      <c r="X473" s="52"/>
      <c r="Y473" s="52"/>
      <c r="Z473" s="20"/>
      <c r="AA473" s="52"/>
      <c r="AB473" s="52"/>
      <c r="AC473" s="52"/>
      <c r="AD473" s="52"/>
      <c r="AE473" s="52"/>
      <c r="AF473" s="51"/>
      <c r="AG473" s="52"/>
      <c r="AH473" s="52"/>
      <c r="AI473" s="52"/>
      <c r="AJ473" s="52"/>
      <c r="AK473" s="52"/>
      <c r="AL473" s="52"/>
    </row>
    <row r="474" spans="1:38" s="13" customFormat="1" x14ac:dyDescent="0.2">
      <c r="A474" s="176"/>
      <c r="B474" s="238"/>
      <c r="C474" s="20"/>
      <c r="D474" s="243"/>
      <c r="E474" s="238"/>
      <c r="F474" s="298"/>
      <c r="G474" s="238"/>
      <c r="H474" s="1199"/>
      <c r="J474" s="12"/>
      <c r="M474" s="20"/>
      <c r="N474" s="52"/>
      <c r="O474" s="52"/>
      <c r="P474" s="52"/>
      <c r="Q474" s="52"/>
      <c r="R474" s="52"/>
      <c r="S474" s="51"/>
      <c r="T474" s="52"/>
      <c r="U474" s="52"/>
      <c r="V474" s="52"/>
      <c r="W474" s="52"/>
      <c r="X474" s="52"/>
      <c r="Y474" s="52"/>
      <c r="Z474" s="20"/>
      <c r="AA474" s="52"/>
      <c r="AB474" s="52"/>
      <c r="AC474" s="52"/>
      <c r="AD474" s="52"/>
      <c r="AE474" s="52"/>
      <c r="AF474" s="51"/>
      <c r="AG474" s="52"/>
      <c r="AH474" s="52"/>
      <c r="AI474" s="52"/>
      <c r="AJ474" s="52"/>
      <c r="AK474" s="52"/>
      <c r="AL474" s="52"/>
    </row>
    <row r="475" spans="1:38" s="13" customFormat="1" x14ac:dyDescent="0.2">
      <c r="A475" s="176"/>
      <c r="B475" s="238"/>
      <c r="C475" s="20"/>
      <c r="D475" s="243"/>
      <c r="E475" s="238"/>
      <c r="F475" s="298"/>
      <c r="G475" s="238"/>
      <c r="H475" s="1199"/>
      <c r="J475" s="12"/>
      <c r="M475" s="20"/>
      <c r="N475" s="52"/>
      <c r="O475" s="52"/>
      <c r="P475" s="52"/>
      <c r="Q475" s="52"/>
      <c r="R475" s="52"/>
      <c r="S475" s="51"/>
      <c r="T475" s="52"/>
      <c r="U475" s="52"/>
      <c r="V475" s="52"/>
      <c r="W475" s="52"/>
      <c r="X475" s="52"/>
      <c r="Y475" s="52"/>
      <c r="Z475" s="20"/>
      <c r="AA475" s="52"/>
      <c r="AB475" s="52"/>
      <c r="AC475" s="52"/>
      <c r="AD475" s="52"/>
      <c r="AE475" s="52"/>
      <c r="AF475" s="51"/>
      <c r="AG475" s="52"/>
      <c r="AH475" s="52"/>
      <c r="AI475" s="52"/>
      <c r="AJ475" s="52"/>
      <c r="AK475" s="52"/>
      <c r="AL475" s="52"/>
    </row>
    <row r="476" spans="1:38" s="13" customFormat="1" x14ac:dyDescent="0.2">
      <c r="A476" s="176"/>
      <c r="B476" s="238"/>
      <c r="C476" s="20"/>
      <c r="D476" s="243"/>
      <c r="E476" s="238"/>
      <c r="F476" s="298"/>
      <c r="G476" s="238"/>
      <c r="H476" s="1199"/>
      <c r="J476" s="12"/>
      <c r="M476" s="20"/>
      <c r="N476" s="52"/>
      <c r="O476" s="52"/>
      <c r="P476" s="52"/>
      <c r="Q476" s="52"/>
      <c r="R476" s="52"/>
      <c r="S476" s="51"/>
      <c r="T476" s="52"/>
      <c r="U476" s="52"/>
      <c r="V476" s="52"/>
      <c r="W476" s="52"/>
      <c r="X476" s="52"/>
      <c r="Y476" s="52"/>
      <c r="Z476" s="20"/>
      <c r="AA476" s="52"/>
      <c r="AB476" s="52"/>
      <c r="AC476" s="52"/>
      <c r="AD476" s="52"/>
      <c r="AE476" s="52"/>
      <c r="AF476" s="51"/>
      <c r="AG476" s="52"/>
      <c r="AH476" s="52"/>
      <c r="AI476" s="52"/>
      <c r="AJ476" s="52"/>
      <c r="AK476" s="52"/>
      <c r="AL476" s="52"/>
    </row>
    <row r="477" spans="1:38" s="13" customFormat="1" x14ac:dyDescent="0.2">
      <c r="A477" s="176"/>
      <c r="B477" s="238"/>
      <c r="C477" s="20"/>
      <c r="D477" s="243"/>
      <c r="E477" s="238"/>
      <c r="F477" s="298"/>
      <c r="G477" s="238"/>
      <c r="H477" s="1199"/>
      <c r="J477" s="12"/>
      <c r="M477" s="20"/>
      <c r="N477" s="52"/>
      <c r="O477" s="52"/>
      <c r="P477" s="52"/>
      <c r="Q477" s="52"/>
      <c r="R477" s="52"/>
      <c r="S477" s="51"/>
      <c r="T477" s="52"/>
      <c r="U477" s="52"/>
      <c r="V477" s="52"/>
      <c r="W477" s="52"/>
      <c r="X477" s="52"/>
      <c r="Y477" s="52"/>
      <c r="Z477" s="20"/>
      <c r="AA477" s="52"/>
      <c r="AB477" s="52"/>
      <c r="AC477" s="52"/>
      <c r="AD477" s="52"/>
      <c r="AE477" s="52"/>
      <c r="AF477" s="51"/>
      <c r="AG477" s="52"/>
      <c r="AH477" s="52"/>
      <c r="AI477" s="52"/>
      <c r="AJ477" s="52"/>
      <c r="AK477" s="52"/>
      <c r="AL477" s="52"/>
    </row>
    <row r="478" spans="1:38" s="13" customFormat="1" x14ac:dyDescent="0.2">
      <c r="A478" s="176"/>
      <c r="B478" s="238"/>
      <c r="C478" s="20"/>
      <c r="D478" s="243"/>
      <c r="E478" s="238"/>
      <c r="F478" s="298"/>
      <c r="G478" s="238"/>
      <c r="H478" s="1199"/>
      <c r="J478" s="12"/>
      <c r="M478" s="20"/>
      <c r="N478" s="52"/>
      <c r="O478" s="52"/>
      <c r="P478" s="52"/>
      <c r="Q478" s="52"/>
      <c r="R478" s="52"/>
      <c r="S478" s="51"/>
      <c r="T478" s="52"/>
      <c r="U478" s="52"/>
      <c r="V478" s="52"/>
      <c r="W478" s="52"/>
      <c r="X478" s="52"/>
      <c r="Y478" s="52"/>
      <c r="Z478" s="20"/>
      <c r="AA478" s="52"/>
      <c r="AB478" s="52"/>
      <c r="AC478" s="52"/>
      <c r="AD478" s="52"/>
      <c r="AE478" s="52"/>
      <c r="AF478" s="51"/>
      <c r="AG478" s="52"/>
      <c r="AH478" s="52"/>
      <c r="AI478" s="52"/>
      <c r="AJ478" s="52"/>
      <c r="AK478" s="52"/>
      <c r="AL478" s="52"/>
    </row>
    <row r="479" spans="1:38" s="13" customFormat="1" x14ac:dyDescent="0.2">
      <c r="A479" s="176"/>
      <c r="B479" s="238"/>
      <c r="C479" s="20"/>
      <c r="D479" s="243"/>
      <c r="E479" s="238"/>
      <c r="F479" s="298"/>
      <c r="G479" s="238"/>
      <c r="H479" s="1199"/>
      <c r="J479" s="12"/>
      <c r="M479" s="20"/>
      <c r="N479" s="52"/>
      <c r="O479" s="52"/>
      <c r="P479" s="52"/>
      <c r="Q479" s="52"/>
      <c r="R479" s="52"/>
      <c r="S479" s="51"/>
      <c r="T479" s="52"/>
      <c r="U479" s="52"/>
      <c r="V479" s="52"/>
      <c r="W479" s="52"/>
      <c r="X479" s="52"/>
      <c r="Y479" s="52"/>
      <c r="Z479" s="20"/>
      <c r="AA479" s="52"/>
      <c r="AB479" s="52"/>
      <c r="AC479" s="52"/>
      <c r="AD479" s="52"/>
      <c r="AE479" s="52"/>
      <c r="AF479" s="51"/>
      <c r="AG479" s="52"/>
      <c r="AH479" s="52"/>
      <c r="AI479" s="52"/>
      <c r="AJ479" s="52"/>
      <c r="AK479" s="52"/>
      <c r="AL479" s="52"/>
    </row>
    <row r="480" spans="1:38" s="13" customFormat="1" x14ac:dyDescent="0.2">
      <c r="A480" s="176"/>
      <c r="B480" s="238"/>
      <c r="C480" s="20"/>
      <c r="D480" s="243"/>
      <c r="E480" s="238"/>
      <c r="F480" s="298"/>
      <c r="G480" s="238"/>
      <c r="H480" s="1199"/>
      <c r="J480" s="12"/>
      <c r="M480" s="20"/>
      <c r="N480" s="52"/>
      <c r="O480" s="52"/>
      <c r="P480" s="52"/>
      <c r="Q480" s="52"/>
      <c r="R480" s="52"/>
      <c r="S480" s="51"/>
      <c r="T480" s="52"/>
      <c r="U480" s="52"/>
      <c r="V480" s="52"/>
      <c r="W480" s="52"/>
      <c r="X480" s="52"/>
      <c r="Y480" s="52"/>
      <c r="Z480" s="20"/>
      <c r="AA480" s="52"/>
      <c r="AB480" s="52"/>
      <c r="AC480" s="52"/>
      <c r="AD480" s="52"/>
      <c r="AE480" s="52"/>
      <c r="AF480" s="51"/>
      <c r="AG480" s="52"/>
      <c r="AH480" s="52"/>
      <c r="AI480" s="52"/>
      <c r="AJ480" s="52"/>
      <c r="AK480" s="52"/>
      <c r="AL480" s="52"/>
    </row>
    <row r="481" spans="1:38" s="13" customFormat="1" x14ac:dyDescent="0.2">
      <c r="A481" s="176"/>
      <c r="B481" s="238"/>
      <c r="C481" s="20"/>
      <c r="D481" s="243"/>
      <c r="E481" s="238"/>
      <c r="F481" s="298"/>
      <c r="G481" s="238"/>
      <c r="H481" s="1199"/>
      <c r="J481" s="12"/>
      <c r="M481" s="20"/>
      <c r="N481" s="52"/>
      <c r="O481" s="52"/>
      <c r="P481" s="52"/>
      <c r="Q481" s="52"/>
      <c r="R481" s="52"/>
      <c r="S481" s="51"/>
      <c r="T481" s="52"/>
      <c r="U481" s="52"/>
      <c r="V481" s="52"/>
      <c r="W481" s="52"/>
      <c r="X481" s="52"/>
      <c r="Y481" s="52"/>
      <c r="Z481" s="20"/>
      <c r="AA481" s="52"/>
      <c r="AB481" s="52"/>
      <c r="AC481" s="52"/>
      <c r="AD481" s="52"/>
      <c r="AE481" s="52"/>
      <c r="AF481" s="51"/>
      <c r="AG481" s="52"/>
      <c r="AH481" s="52"/>
      <c r="AI481" s="52"/>
      <c r="AJ481" s="52"/>
      <c r="AK481" s="52"/>
      <c r="AL481" s="52"/>
    </row>
    <row r="482" spans="1:38" s="13" customFormat="1" x14ac:dyDescent="0.2">
      <c r="A482" s="176"/>
      <c r="B482" s="238"/>
      <c r="C482" s="20"/>
      <c r="D482" s="243"/>
      <c r="E482" s="238"/>
      <c r="F482" s="298"/>
      <c r="G482" s="238"/>
      <c r="H482" s="1199"/>
      <c r="J482" s="12"/>
      <c r="M482" s="20"/>
      <c r="N482" s="52"/>
      <c r="O482" s="52"/>
      <c r="P482" s="52"/>
      <c r="Q482" s="52"/>
      <c r="R482" s="52"/>
      <c r="S482" s="51"/>
      <c r="T482" s="52"/>
      <c r="U482" s="52"/>
      <c r="V482" s="52"/>
      <c r="W482" s="52"/>
      <c r="X482" s="52"/>
      <c r="Y482" s="52"/>
      <c r="Z482" s="20"/>
      <c r="AA482" s="52"/>
      <c r="AB482" s="52"/>
      <c r="AC482" s="52"/>
      <c r="AD482" s="52"/>
      <c r="AE482" s="52"/>
      <c r="AF482" s="51"/>
      <c r="AG482" s="52"/>
      <c r="AH482" s="52"/>
      <c r="AI482" s="52"/>
      <c r="AJ482" s="52"/>
      <c r="AK482" s="52"/>
      <c r="AL482" s="52"/>
    </row>
    <row r="483" spans="1:38" s="13" customFormat="1" x14ac:dyDescent="0.2">
      <c r="A483" s="176"/>
      <c r="B483" s="238"/>
      <c r="C483" s="20"/>
      <c r="D483" s="243"/>
      <c r="E483" s="238"/>
      <c r="F483" s="298"/>
      <c r="G483" s="238"/>
      <c r="H483" s="1199"/>
      <c r="J483" s="12"/>
      <c r="M483" s="20"/>
      <c r="N483" s="52"/>
      <c r="O483" s="52"/>
      <c r="P483" s="52"/>
      <c r="Q483" s="52"/>
      <c r="R483" s="52"/>
      <c r="S483" s="51"/>
      <c r="T483" s="52"/>
      <c r="U483" s="52"/>
      <c r="V483" s="52"/>
      <c r="W483" s="52"/>
      <c r="X483" s="52"/>
      <c r="Y483" s="52"/>
      <c r="Z483" s="20"/>
      <c r="AA483" s="52"/>
      <c r="AB483" s="52"/>
      <c r="AC483" s="52"/>
      <c r="AD483" s="52"/>
      <c r="AE483" s="52"/>
      <c r="AF483" s="51"/>
      <c r="AG483" s="52"/>
      <c r="AH483" s="52"/>
      <c r="AI483" s="52"/>
      <c r="AJ483" s="52"/>
      <c r="AK483" s="52"/>
      <c r="AL483" s="52"/>
    </row>
    <row r="484" spans="1:38" s="13" customFormat="1" x14ac:dyDescent="0.2">
      <c r="A484" s="176"/>
      <c r="B484" s="238"/>
      <c r="C484" s="20"/>
      <c r="D484" s="243"/>
      <c r="E484" s="238"/>
      <c r="F484" s="298"/>
      <c r="G484" s="238"/>
      <c r="H484" s="1199"/>
      <c r="J484" s="12"/>
      <c r="M484" s="20"/>
      <c r="N484" s="52"/>
      <c r="O484" s="52"/>
      <c r="P484" s="52"/>
      <c r="Q484" s="52"/>
      <c r="R484" s="52"/>
      <c r="S484" s="51"/>
      <c r="T484" s="52"/>
      <c r="U484" s="52"/>
      <c r="V484" s="52"/>
      <c r="W484" s="52"/>
      <c r="X484" s="52"/>
      <c r="Y484" s="52"/>
      <c r="Z484" s="20"/>
      <c r="AA484" s="52"/>
      <c r="AB484" s="52"/>
      <c r="AC484" s="52"/>
      <c r="AD484" s="52"/>
      <c r="AE484" s="52"/>
      <c r="AF484" s="51"/>
      <c r="AG484" s="52"/>
      <c r="AH484" s="52"/>
      <c r="AI484" s="52"/>
      <c r="AJ484" s="52"/>
      <c r="AK484" s="52"/>
      <c r="AL484" s="52"/>
    </row>
    <row r="485" spans="1:38" s="13" customFormat="1" x14ac:dyDescent="0.2">
      <c r="A485" s="176"/>
      <c r="B485" s="238"/>
      <c r="C485" s="20"/>
      <c r="D485" s="243"/>
      <c r="E485" s="238"/>
      <c r="F485" s="298"/>
      <c r="G485" s="238"/>
      <c r="H485" s="1199"/>
      <c r="J485" s="12"/>
      <c r="M485" s="20"/>
      <c r="N485" s="52"/>
      <c r="O485" s="52"/>
      <c r="P485" s="52"/>
      <c r="Q485" s="52"/>
      <c r="R485" s="52"/>
      <c r="S485" s="51"/>
      <c r="T485" s="52"/>
      <c r="U485" s="52"/>
      <c r="V485" s="52"/>
      <c r="W485" s="52"/>
      <c r="X485" s="52"/>
      <c r="Y485" s="52"/>
      <c r="Z485" s="20"/>
      <c r="AA485" s="52"/>
      <c r="AB485" s="52"/>
      <c r="AC485" s="52"/>
      <c r="AD485" s="52"/>
      <c r="AE485" s="52"/>
      <c r="AF485" s="51"/>
      <c r="AG485" s="52"/>
      <c r="AH485" s="52"/>
      <c r="AI485" s="52"/>
      <c r="AJ485" s="52"/>
      <c r="AK485" s="52"/>
      <c r="AL485" s="52"/>
    </row>
    <row r="486" spans="1:38" s="13" customFormat="1" x14ac:dyDescent="0.2">
      <c r="A486" s="176"/>
      <c r="B486" s="238"/>
      <c r="C486" s="20"/>
      <c r="D486" s="243"/>
      <c r="E486" s="238"/>
      <c r="F486" s="298"/>
      <c r="G486" s="238"/>
      <c r="H486" s="1199"/>
      <c r="J486" s="12"/>
      <c r="M486" s="20"/>
      <c r="N486" s="52"/>
      <c r="O486" s="52"/>
      <c r="P486" s="52"/>
      <c r="Q486" s="52"/>
      <c r="R486" s="52"/>
      <c r="S486" s="51"/>
      <c r="T486" s="52"/>
      <c r="U486" s="52"/>
      <c r="V486" s="52"/>
      <c r="W486" s="52"/>
      <c r="X486" s="52"/>
      <c r="Y486" s="52"/>
      <c r="Z486" s="20"/>
      <c r="AA486" s="52"/>
      <c r="AB486" s="52"/>
      <c r="AC486" s="52"/>
      <c r="AD486" s="52"/>
      <c r="AE486" s="52"/>
      <c r="AF486" s="51"/>
      <c r="AG486" s="52"/>
      <c r="AH486" s="52"/>
      <c r="AI486" s="52"/>
      <c r="AJ486" s="52"/>
      <c r="AK486" s="52"/>
      <c r="AL486" s="52"/>
    </row>
    <row r="487" spans="1:38" s="13" customFormat="1" x14ac:dyDescent="0.2">
      <c r="A487" s="176"/>
      <c r="B487" s="238"/>
      <c r="C487" s="20"/>
      <c r="D487" s="243"/>
      <c r="E487" s="238"/>
      <c r="F487" s="298"/>
      <c r="G487" s="238"/>
      <c r="H487" s="1199"/>
      <c r="J487" s="12"/>
      <c r="M487" s="20"/>
      <c r="N487" s="52"/>
      <c r="O487" s="52"/>
      <c r="P487" s="52"/>
      <c r="Q487" s="52"/>
      <c r="R487" s="52"/>
      <c r="S487" s="51"/>
      <c r="T487" s="52"/>
      <c r="U487" s="52"/>
      <c r="V487" s="52"/>
      <c r="W487" s="52"/>
      <c r="X487" s="52"/>
      <c r="Y487" s="52"/>
      <c r="Z487" s="20"/>
      <c r="AA487" s="52"/>
      <c r="AB487" s="52"/>
      <c r="AC487" s="52"/>
      <c r="AD487" s="52"/>
      <c r="AE487" s="52"/>
      <c r="AF487" s="51"/>
      <c r="AG487" s="52"/>
      <c r="AH487" s="52"/>
      <c r="AI487" s="52"/>
      <c r="AJ487" s="52"/>
      <c r="AK487" s="52"/>
      <c r="AL487" s="52"/>
    </row>
    <row r="488" spans="1:38" s="13" customFormat="1" x14ac:dyDescent="0.2">
      <c r="A488" s="176"/>
      <c r="B488" s="238"/>
      <c r="C488" s="20"/>
      <c r="D488" s="243"/>
      <c r="E488" s="238"/>
      <c r="F488" s="298"/>
      <c r="G488" s="238"/>
      <c r="H488" s="1199"/>
      <c r="J488" s="12"/>
      <c r="M488" s="20"/>
      <c r="N488" s="52"/>
      <c r="O488" s="52"/>
      <c r="P488" s="52"/>
      <c r="Q488" s="52"/>
      <c r="R488" s="52"/>
      <c r="S488" s="51"/>
      <c r="T488" s="52"/>
      <c r="U488" s="52"/>
      <c r="V488" s="52"/>
      <c r="W488" s="52"/>
      <c r="X488" s="52"/>
      <c r="Y488" s="52"/>
      <c r="Z488" s="20"/>
      <c r="AA488" s="52"/>
      <c r="AB488" s="52"/>
      <c r="AC488" s="52"/>
      <c r="AD488" s="52"/>
      <c r="AE488" s="52"/>
      <c r="AF488" s="51"/>
      <c r="AG488" s="52"/>
      <c r="AH488" s="52"/>
      <c r="AI488" s="52"/>
      <c r="AJ488" s="52"/>
      <c r="AK488" s="52"/>
      <c r="AL488" s="52"/>
    </row>
    <row r="489" spans="1:38" s="13" customFormat="1" x14ac:dyDescent="0.2">
      <c r="A489" s="176"/>
      <c r="B489" s="238"/>
      <c r="C489" s="20"/>
      <c r="D489" s="243"/>
      <c r="E489" s="238"/>
      <c r="F489" s="298"/>
      <c r="G489" s="238"/>
      <c r="H489" s="1199"/>
      <c r="J489" s="12"/>
      <c r="M489" s="20"/>
      <c r="N489" s="52"/>
      <c r="O489" s="52"/>
      <c r="P489" s="52"/>
      <c r="Q489" s="52"/>
      <c r="R489" s="52"/>
      <c r="S489" s="51"/>
      <c r="T489" s="52"/>
      <c r="U489" s="52"/>
      <c r="V489" s="52"/>
      <c r="W489" s="52"/>
      <c r="X489" s="52"/>
      <c r="Y489" s="52"/>
      <c r="Z489" s="20"/>
      <c r="AA489" s="52"/>
      <c r="AB489" s="52"/>
      <c r="AC489" s="52"/>
      <c r="AD489" s="52"/>
      <c r="AE489" s="52"/>
      <c r="AF489" s="51"/>
      <c r="AG489" s="52"/>
      <c r="AH489" s="52"/>
      <c r="AI489" s="52"/>
      <c r="AJ489" s="52"/>
      <c r="AK489" s="52"/>
      <c r="AL489" s="52"/>
    </row>
    <row r="490" spans="1:38" s="13" customFormat="1" x14ac:dyDescent="0.2">
      <c r="A490" s="176"/>
      <c r="B490" s="238"/>
      <c r="C490" s="20"/>
      <c r="D490" s="243"/>
      <c r="E490" s="238"/>
      <c r="F490" s="298"/>
      <c r="G490" s="238"/>
      <c r="H490" s="1199"/>
      <c r="J490" s="12"/>
      <c r="M490" s="20"/>
      <c r="N490" s="52"/>
      <c r="O490" s="52"/>
      <c r="P490" s="52"/>
      <c r="Q490" s="52"/>
      <c r="R490" s="52"/>
      <c r="S490" s="51"/>
      <c r="T490" s="52"/>
      <c r="U490" s="52"/>
      <c r="V490" s="52"/>
      <c r="W490" s="52"/>
      <c r="X490" s="52"/>
      <c r="Y490" s="52"/>
      <c r="Z490" s="20"/>
      <c r="AA490" s="52"/>
      <c r="AB490" s="52"/>
      <c r="AC490" s="52"/>
      <c r="AD490" s="52"/>
      <c r="AE490" s="52"/>
      <c r="AF490" s="51"/>
      <c r="AG490" s="52"/>
      <c r="AH490" s="52"/>
      <c r="AI490" s="52"/>
      <c r="AJ490" s="52"/>
      <c r="AK490" s="52"/>
      <c r="AL490" s="52"/>
    </row>
    <row r="491" spans="1:38" s="13" customFormat="1" x14ac:dyDescent="0.2">
      <c r="A491" s="176"/>
      <c r="B491" s="238"/>
      <c r="C491" s="20"/>
      <c r="D491" s="243"/>
      <c r="E491" s="238"/>
      <c r="F491" s="298"/>
      <c r="G491" s="238"/>
      <c r="H491" s="1199"/>
      <c r="J491" s="12"/>
      <c r="M491" s="20"/>
      <c r="N491" s="52"/>
      <c r="O491" s="52"/>
      <c r="P491" s="52"/>
      <c r="Q491" s="52"/>
      <c r="R491" s="52"/>
      <c r="S491" s="51"/>
      <c r="T491" s="52"/>
      <c r="U491" s="52"/>
      <c r="V491" s="52"/>
      <c r="W491" s="52"/>
      <c r="X491" s="52"/>
      <c r="Y491" s="52"/>
      <c r="Z491" s="20"/>
      <c r="AA491" s="52"/>
      <c r="AB491" s="52"/>
      <c r="AC491" s="52"/>
      <c r="AD491" s="52"/>
      <c r="AE491" s="52"/>
      <c r="AF491" s="51"/>
      <c r="AG491" s="52"/>
      <c r="AH491" s="52"/>
      <c r="AI491" s="52"/>
      <c r="AJ491" s="52"/>
      <c r="AK491" s="52"/>
      <c r="AL491" s="52"/>
    </row>
    <row r="492" spans="1:38" s="13" customFormat="1" x14ac:dyDescent="0.2">
      <c r="A492" s="176"/>
      <c r="B492" s="238"/>
      <c r="C492" s="20"/>
      <c r="D492" s="243"/>
      <c r="E492" s="238"/>
      <c r="F492" s="298"/>
      <c r="G492" s="238"/>
      <c r="H492" s="1199"/>
      <c r="J492" s="12"/>
      <c r="M492" s="20"/>
      <c r="N492" s="52"/>
      <c r="O492" s="52"/>
      <c r="P492" s="52"/>
      <c r="Q492" s="52"/>
      <c r="R492" s="52"/>
      <c r="S492" s="51"/>
      <c r="T492" s="52"/>
      <c r="U492" s="52"/>
      <c r="V492" s="52"/>
      <c r="W492" s="52"/>
      <c r="X492" s="52"/>
      <c r="Y492" s="52"/>
      <c r="Z492" s="20"/>
      <c r="AA492" s="52"/>
      <c r="AB492" s="52"/>
      <c r="AC492" s="52"/>
      <c r="AD492" s="52"/>
      <c r="AE492" s="52"/>
      <c r="AF492" s="51"/>
      <c r="AG492" s="52"/>
      <c r="AH492" s="52"/>
      <c r="AI492" s="52"/>
      <c r="AJ492" s="52"/>
      <c r="AK492" s="52"/>
      <c r="AL492" s="52"/>
    </row>
    <row r="493" spans="1:38" s="13" customFormat="1" x14ac:dyDescent="0.2">
      <c r="A493" s="176"/>
      <c r="B493" s="238"/>
      <c r="C493" s="20"/>
      <c r="D493" s="243"/>
      <c r="E493" s="238"/>
      <c r="F493" s="298"/>
      <c r="G493" s="238"/>
      <c r="H493" s="1199"/>
      <c r="J493" s="12"/>
      <c r="M493" s="20"/>
      <c r="N493" s="52"/>
      <c r="O493" s="52"/>
      <c r="P493" s="52"/>
      <c r="Q493" s="52"/>
      <c r="R493" s="52"/>
      <c r="S493" s="51"/>
      <c r="T493" s="52"/>
      <c r="U493" s="52"/>
      <c r="V493" s="52"/>
      <c r="W493" s="52"/>
      <c r="X493" s="52"/>
      <c r="Y493" s="52"/>
      <c r="Z493" s="20"/>
      <c r="AA493" s="52"/>
      <c r="AB493" s="52"/>
      <c r="AC493" s="52"/>
      <c r="AD493" s="52"/>
      <c r="AE493" s="52"/>
      <c r="AF493" s="51"/>
      <c r="AG493" s="52"/>
      <c r="AH493" s="52"/>
      <c r="AI493" s="52"/>
      <c r="AJ493" s="52"/>
      <c r="AK493" s="52"/>
      <c r="AL493" s="52"/>
    </row>
    <row r="494" spans="1:38" s="13" customFormat="1" x14ac:dyDescent="0.2">
      <c r="A494" s="176"/>
      <c r="B494" s="238"/>
      <c r="C494" s="20"/>
      <c r="D494" s="243"/>
      <c r="E494" s="238"/>
      <c r="F494" s="298"/>
      <c r="G494" s="238"/>
      <c r="H494" s="1199"/>
      <c r="J494" s="12"/>
      <c r="M494" s="20"/>
      <c r="N494" s="52"/>
      <c r="O494" s="52"/>
      <c r="P494" s="52"/>
      <c r="Q494" s="52"/>
      <c r="R494" s="52"/>
      <c r="S494" s="51"/>
      <c r="T494" s="52"/>
      <c r="U494" s="52"/>
      <c r="V494" s="52"/>
      <c r="W494" s="52"/>
      <c r="X494" s="52"/>
      <c r="Y494" s="52"/>
      <c r="Z494" s="20"/>
      <c r="AA494" s="52"/>
      <c r="AB494" s="52"/>
      <c r="AC494" s="52"/>
      <c r="AD494" s="52"/>
      <c r="AE494" s="52"/>
      <c r="AF494" s="51"/>
      <c r="AG494" s="52"/>
      <c r="AH494" s="52"/>
      <c r="AI494" s="52"/>
      <c r="AJ494" s="52"/>
      <c r="AK494" s="52"/>
      <c r="AL494" s="52"/>
    </row>
    <row r="495" spans="1:38" s="13" customFormat="1" x14ac:dyDescent="0.2">
      <c r="A495" s="176"/>
      <c r="B495" s="238"/>
      <c r="C495" s="20"/>
      <c r="D495" s="243"/>
      <c r="E495" s="238"/>
      <c r="F495" s="298"/>
      <c r="G495" s="238"/>
      <c r="H495" s="1199"/>
      <c r="J495" s="12"/>
      <c r="M495" s="20"/>
      <c r="N495" s="52"/>
      <c r="O495" s="52"/>
      <c r="P495" s="52"/>
      <c r="Q495" s="52"/>
      <c r="R495" s="52"/>
      <c r="S495" s="51"/>
      <c r="T495" s="52"/>
      <c r="U495" s="52"/>
      <c r="V495" s="52"/>
      <c r="W495" s="52"/>
      <c r="X495" s="52"/>
      <c r="Y495" s="52"/>
      <c r="Z495" s="20"/>
      <c r="AA495" s="52"/>
      <c r="AB495" s="52"/>
      <c r="AC495" s="52"/>
      <c r="AD495" s="52"/>
      <c r="AE495" s="52"/>
      <c r="AF495" s="51"/>
      <c r="AG495" s="52"/>
      <c r="AH495" s="52"/>
      <c r="AI495" s="52"/>
      <c r="AJ495" s="52"/>
      <c r="AK495" s="52"/>
      <c r="AL495" s="52"/>
    </row>
    <row r="496" spans="1:38" s="13" customFormat="1" x14ac:dyDescent="0.2">
      <c r="A496" s="176"/>
      <c r="B496" s="238"/>
      <c r="C496" s="20"/>
      <c r="D496" s="243"/>
      <c r="E496" s="238"/>
      <c r="F496" s="298"/>
      <c r="G496" s="238"/>
      <c r="H496" s="1199"/>
      <c r="J496" s="12"/>
      <c r="M496" s="20"/>
      <c r="N496" s="52"/>
      <c r="O496" s="52"/>
      <c r="P496" s="52"/>
      <c r="Q496" s="52"/>
      <c r="R496" s="52"/>
      <c r="S496" s="51"/>
      <c r="T496" s="52"/>
      <c r="U496" s="52"/>
      <c r="V496" s="52"/>
      <c r="W496" s="52"/>
      <c r="X496" s="52"/>
      <c r="Y496" s="52"/>
      <c r="Z496" s="20"/>
      <c r="AA496" s="52"/>
      <c r="AB496" s="52"/>
      <c r="AC496" s="52"/>
      <c r="AD496" s="52"/>
      <c r="AE496" s="52"/>
      <c r="AF496" s="51"/>
      <c r="AG496" s="52"/>
      <c r="AH496" s="52"/>
      <c r="AI496" s="52"/>
      <c r="AJ496" s="52"/>
      <c r="AK496" s="52"/>
      <c r="AL496" s="52"/>
    </row>
    <row r="497" spans="1:38" s="13" customFormat="1" x14ac:dyDescent="0.2">
      <c r="A497" s="176"/>
      <c r="B497" s="238"/>
      <c r="C497" s="20"/>
      <c r="D497" s="243"/>
      <c r="E497" s="238"/>
      <c r="F497" s="298"/>
      <c r="G497" s="238"/>
      <c r="H497" s="1199"/>
      <c r="J497" s="12"/>
      <c r="M497" s="20"/>
      <c r="N497" s="52"/>
      <c r="O497" s="52"/>
      <c r="P497" s="52"/>
      <c r="Q497" s="52"/>
      <c r="R497" s="52"/>
      <c r="S497" s="51"/>
      <c r="T497" s="52"/>
      <c r="U497" s="52"/>
      <c r="V497" s="52"/>
      <c r="W497" s="52"/>
      <c r="X497" s="52"/>
      <c r="Y497" s="52"/>
      <c r="Z497" s="20"/>
      <c r="AA497" s="52"/>
      <c r="AB497" s="52"/>
      <c r="AC497" s="52"/>
      <c r="AD497" s="52"/>
      <c r="AE497" s="52"/>
      <c r="AF497" s="51"/>
      <c r="AG497" s="52"/>
      <c r="AH497" s="52"/>
      <c r="AI497" s="52"/>
      <c r="AJ497" s="52"/>
      <c r="AK497" s="52"/>
      <c r="AL497" s="52"/>
    </row>
    <row r="498" spans="1:38" s="13" customFormat="1" x14ac:dyDescent="0.2">
      <c r="A498" s="176"/>
      <c r="B498" s="238"/>
      <c r="C498" s="20"/>
      <c r="D498" s="243"/>
      <c r="E498" s="238"/>
      <c r="F498" s="298"/>
      <c r="G498" s="238"/>
      <c r="H498" s="1199"/>
      <c r="J498" s="12"/>
      <c r="M498" s="20"/>
      <c r="N498" s="52"/>
      <c r="O498" s="52"/>
      <c r="P498" s="52"/>
      <c r="Q498" s="52"/>
      <c r="R498" s="52"/>
      <c r="S498" s="51"/>
      <c r="T498" s="52"/>
      <c r="U498" s="52"/>
      <c r="V498" s="52"/>
      <c r="W498" s="52"/>
      <c r="X498" s="52"/>
      <c r="Y498" s="52"/>
      <c r="Z498" s="20"/>
      <c r="AA498" s="52"/>
      <c r="AB498" s="52"/>
      <c r="AC498" s="52"/>
      <c r="AD498" s="52"/>
      <c r="AE498" s="52"/>
      <c r="AF498" s="51"/>
      <c r="AG498" s="52"/>
      <c r="AH498" s="52"/>
      <c r="AI498" s="52"/>
      <c r="AJ498" s="52"/>
      <c r="AK498" s="52"/>
      <c r="AL498" s="52"/>
    </row>
    <row r="499" spans="1:38" s="13" customFormat="1" x14ac:dyDescent="0.2">
      <c r="A499" s="176"/>
      <c r="B499" s="238"/>
      <c r="C499" s="20"/>
      <c r="D499" s="243"/>
      <c r="E499" s="238"/>
      <c r="F499" s="298"/>
      <c r="G499" s="238"/>
      <c r="H499" s="1199"/>
      <c r="J499" s="12"/>
      <c r="M499" s="20"/>
      <c r="N499" s="52"/>
      <c r="O499" s="52"/>
      <c r="P499" s="52"/>
      <c r="Q499" s="52"/>
      <c r="R499" s="52"/>
      <c r="S499" s="51"/>
      <c r="T499" s="52"/>
      <c r="U499" s="52"/>
      <c r="V499" s="52"/>
      <c r="W499" s="52"/>
      <c r="X499" s="52"/>
      <c r="Y499" s="52"/>
      <c r="Z499" s="20"/>
      <c r="AA499" s="52"/>
      <c r="AB499" s="52"/>
      <c r="AC499" s="52"/>
      <c r="AD499" s="52"/>
      <c r="AE499" s="52"/>
      <c r="AF499" s="51"/>
      <c r="AG499" s="52"/>
      <c r="AH499" s="52"/>
      <c r="AI499" s="52"/>
      <c r="AJ499" s="52"/>
      <c r="AK499" s="52"/>
      <c r="AL499" s="52"/>
    </row>
    <row r="500" spans="1:38" s="13" customFormat="1" x14ac:dyDescent="0.2">
      <c r="A500" s="176"/>
      <c r="B500" s="238"/>
      <c r="C500" s="20"/>
      <c r="D500" s="243"/>
      <c r="E500" s="238"/>
      <c r="F500" s="298"/>
      <c r="G500" s="238"/>
      <c r="H500" s="1199"/>
      <c r="J500" s="12"/>
      <c r="M500" s="20"/>
      <c r="N500" s="52"/>
      <c r="O500" s="52"/>
      <c r="P500" s="52"/>
      <c r="Q500" s="52"/>
      <c r="R500" s="52"/>
      <c r="S500" s="51"/>
      <c r="T500" s="52"/>
      <c r="U500" s="52"/>
      <c r="V500" s="52"/>
      <c r="W500" s="52"/>
      <c r="X500" s="52"/>
      <c r="Y500" s="52"/>
      <c r="Z500" s="20"/>
      <c r="AA500" s="52"/>
      <c r="AB500" s="52"/>
      <c r="AC500" s="52"/>
      <c r="AD500" s="52"/>
      <c r="AE500" s="52"/>
      <c r="AF500" s="51"/>
      <c r="AG500" s="52"/>
      <c r="AH500" s="52"/>
      <c r="AI500" s="52"/>
      <c r="AJ500" s="52"/>
      <c r="AK500" s="52"/>
      <c r="AL500" s="52"/>
    </row>
    <row r="501" spans="1:38" s="13" customFormat="1" x14ac:dyDescent="0.2">
      <c r="A501" s="176"/>
      <c r="B501" s="238"/>
      <c r="C501" s="20"/>
      <c r="D501" s="243"/>
      <c r="E501" s="238"/>
      <c r="F501" s="298"/>
      <c r="G501" s="238"/>
      <c r="H501" s="1199"/>
      <c r="J501" s="12"/>
      <c r="M501" s="20"/>
      <c r="N501" s="52"/>
      <c r="O501" s="52"/>
      <c r="P501" s="52"/>
      <c r="Q501" s="52"/>
      <c r="R501" s="52"/>
      <c r="S501" s="51"/>
      <c r="T501" s="52"/>
      <c r="U501" s="52"/>
      <c r="V501" s="52"/>
      <c r="W501" s="52"/>
      <c r="X501" s="52"/>
      <c r="Y501" s="52"/>
      <c r="Z501" s="20"/>
      <c r="AA501" s="52"/>
      <c r="AB501" s="52"/>
      <c r="AC501" s="52"/>
      <c r="AD501" s="52"/>
      <c r="AE501" s="52"/>
      <c r="AF501" s="51"/>
      <c r="AG501" s="52"/>
      <c r="AH501" s="52"/>
      <c r="AI501" s="52"/>
      <c r="AJ501" s="52"/>
      <c r="AK501" s="52"/>
      <c r="AL501" s="52"/>
    </row>
    <row r="502" spans="1:38" s="13" customFormat="1" x14ac:dyDescent="0.2">
      <c r="A502" s="176"/>
      <c r="B502" s="238"/>
      <c r="C502" s="20"/>
      <c r="D502" s="243"/>
      <c r="E502" s="238"/>
      <c r="F502" s="298"/>
      <c r="G502" s="238"/>
      <c r="H502" s="1199"/>
      <c r="J502" s="12"/>
      <c r="M502" s="20"/>
      <c r="N502" s="52"/>
      <c r="O502" s="52"/>
      <c r="P502" s="52"/>
      <c r="Q502" s="52"/>
      <c r="R502" s="52"/>
      <c r="S502" s="51"/>
      <c r="T502" s="52"/>
      <c r="U502" s="52"/>
      <c r="V502" s="52"/>
      <c r="W502" s="52"/>
      <c r="X502" s="52"/>
      <c r="Y502" s="52"/>
      <c r="Z502" s="20"/>
      <c r="AA502" s="52"/>
      <c r="AB502" s="52"/>
      <c r="AC502" s="52"/>
      <c r="AD502" s="52"/>
      <c r="AE502" s="52"/>
      <c r="AF502" s="51"/>
      <c r="AG502" s="52"/>
      <c r="AH502" s="52"/>
      <c r="AI502" s="52"/>
      <c r="AJ502" s="52"/>
      <c r="AK502" s="52"/>
      <c r="AL502" s="52"/>
    </row>
    <row r="503" spans="1:38" s="13" customFormat="1" x14ac:dyDescent="0.2">
      <c r="A503" s="176"/>
      <c r="B503" s="238"/>
      <c r="C503" s="20"/>
      <c r="D503" s="243"/>
      <c r="E503" s="238"/>
      <c r="F503" s="298"/>
      <c r="G503" s="238"/>
      <c r="H503" s="1199"/>
      <c r="J503" s="12"/>
      <c r="M503" s="20"/>
      <c r="N503" s="52"/>
      <c r="O503" s="52"/>
      <c r="P503" s="52"/>
      <c r="Q503" s="52"/>
      <c r="R503" s="52"/>
      <c r="S503" s="51"/>
      <c r="T503" s="52"/>
      <c r="U503" s="52"/>
      <c r="V503" s="52"/>
      <c r="W503" s="52"/>
      <c r="X503" s="52"/>
      <c r="Y503" s="52"/>
      <c r="Z503" s="20"/>
      <c r="AA503" s="52"/>
      <c r="AB503" s="52"/>
      <c r="AC503" s="52"/>
      <c r="AD503" s="52"/>
      <c r="AE503" s="52"/>
      <c r="AF503" s="51"/>
      <c r="AG503" s="52"/>
      <c r="AH503" s="52"/>
      <c r="AI503" s="52"/>
      <c r="AJ503" s="52"/>
      <c r="AK503" s="52"/>
      <c r="AL503" s="52"/>
    </row>
    <row r="504" spans="1:38" s="13" customFormat="1" x14ac:dyDescent="0.2">
      <c r="A504" s="176"/>
      <c r="B504" s="238"/>
      <c r="C504" s="20"/>
      <c r="D504" s="243"/>
      <c r="E504" s="238"/>
      <c r="F504" s="298"/>
      <c r="G504" s="238"/>
      <c r="H504" s="1199"/>
      <c r="J504" s="12"/>
      <c r="M504" s="20"/>
      <c r="N504" s="52"/>
      <c r="O504" s="52"/>
      <c r="P504" s="52"/>
      <c r="Q504" s="52"/>
      <c r="R504" s="52"/>
      <c r="S504" s="51"/>
      <c r="T504" s="52"/>
      <c r="U504" s="52"/>
      <c r="V504" s="52"/>
      <c r="W504" s="52"/>
      <c r="X504" s="52"/>
      <c r="Y504" s="52"/>
      <c r="Z504" s="20"/>
      <c r="AA504" s="52"/>
      <c r="AB504" s="52"/>
      <c r="AC504" s="52"/>
      <c r="AD504" s="52"/>
      <c r="AE504" s="52"/>
      <c r="AF504" s="51"/>
      <c r="AG504" s="52"/>
      <c r="AH504" s="52"/>
      <c r="AI504" s="52"/>
      <c r="AJ504" s="52"/>
      <c r="AK504" s="52"/>
      <c r="AL504" s="52"/>
    </row>
    <row r="505" spans="1:38" s="13" customFormat="1" x14ac:dyDescent="0.2">
      <c r="A505" s="176"/>
      <c r="B505" s="238"/>
      <c r="C505" s="20"/>
      <c r="D505" s="243"/>
      <c r="E505" s="238"/>
      <c r="F505" s="298"/>
      <c r="G505" s="238"/>
      <c r="H505" s="1199"/>
      <c r="J505" s="12"/>
      <c r="M505" s="20"/>
      <c r="N505" s="52"/>
      <c r="O505" s="52"/>
      <c r="P505" s="52"/>
      <c r="Q505" s="52"/>
      <c r="R505" s="52"/>
      <c r="S505" s="51"/>
      <c r="T505" s="52"/>
      <c r="U505" s="52"/>
      <c r="V505" s="52"/>
      <c r="W505" s="52"/>
      <c r="X505" s="52"/>
      <c r="Y505" s="52"/>
      <c r="Z505" s="20"/>
      <c r="AA505" s="52"/>
      <c r="AB505" s="52"/>
      <c r="AC505" s="52"/>
      <c r="AD505" s="52"/>
      <c r="AE505" s="52"/>
      <c r="AF505" s="51"/>
      <c r="AG505" s="52"/>
      <c r="AH505" s="52"/>
      <c r="AI505" s="52"/>
      <c r="AJ505" s="52"/>
      <c r="AK505" s="52"/>
      <c r="AL505" s="52"/>
    </row>
    <row r="506" spans="1:38" s="13" customFormat="1" x14ac:dyDescent="0.2">
      <c r="A506" s="176"/>
      <c r="B506" s="238"/>
      <c r="C506" s="20"/>
      <c r="D506" s="243"/>
      <c r="E506" s="238"/>
      <c r="F506" s="298"/>
      <c r="G506" s="238"/>
      <c r="H506" s="1199"/>
      <c r="J506" s="12"/>
      <c r="M506" s="20"/>
      <c r="N506" s="52"/>
      <c r="O506" s="52"/>
      <c r="P506" s="52"/>
      <c r="Q506" s="52"/>
      <c r="R506" s="52"/>
      <c r="S506" s="51"/>
      <c r="T506" s="52"/>
      <c r="U506" s="52"/>
      <c r="V506" s="52"/>
      <c r="W506" s="52"/>
      <c r="X506" s="52"/>
      <c r="Y506" s="52"/>
      <c r="Z506" s="20"/>
      <c r="AA506" s="52"/>
      <c r="AB506" s="52"/>
      <c r="AC506" s="52"/>
      <c r="AD506" s="52"/>
      <c r="AE506" s="52"/>
      <c r="AF506" s="51"/>
      <c r="AG506" s="52"/>
      <c r="AH506" s="52"/>
      <c r="AI506" s="52"/>
      <c r="AJ506" s="52"/>
      <c r="AK506" s="52"/>
      <c r="AL506" s="52"/>
    </row>
    <row r="507" spans="1:38" s="13" customFormat="1" x14ac:dyDescent="0.2">
      <c r="A507" s="176"/>
      <c r="B507" s="238"/>
      <c r="C507" s="20"/>
      <c r="D507" s="243"/>
      <c r="E507" s="238"/>
      <c r="F507" s="298"/>
      <c r="G507" s="238"/>
      <c r="H507" s="1199"/>
      <c r="J507" s="12"/>
      <c r="M507" s="20"/>
      <c r="N507" s="52"/>
      <c r="O507" s="52"/>
      <c r="P507" s="52"/>
      <c r="Q507" s="52"/>
      <c r="R507" s="52"/>
      <c r="S507" s="51"/>
      <c r="T507" s="52"/>
      <c r="U507" s="52"/>
      <c r="V507" s="52"/>
      <c r="W507" s="52"/>
      <c r="X507" s="52"/>
      <c r="Y507" s="52"/>
      <c r="Z507" s="20"/>
      <c r="AA507" s="52"/>
      <c r="AB507" s="52"/>
      <c r="AC507" s="52"/>
      <c r="AD507" s="52"/>
      <c r="AE507" s="52"/>
      <c r="AF507" s="51"/>
      <c r="AG507" s="52"/>
      <c r="AH507" s="52"/>
      <c r="AI507" s="52"/>
      <c r="AJ507" s="52"/>
      <c r="AK507" s="52"/>
      <c r="AL507" s="52"/>
    </row>
    <row r="508" spans="1:38" s="13" customFormat="1" x14ac:dyDescent="0.2">
      <c r="A508" s="176"/>
      <c r="B508" s="238"/>
      <c r="C508" s="20"/>
      <c r="D508" s="243"/>
      <c r="E508" s="238"/>
      <c r="F508" s="298"/>
      <c r="G508" s="238"/>
      <c r="H508" s="1199"/>
      <c r="J508" s="12"/>
      <c r="M508" s="20"/>
      <c r="N508" s="52"/>
      <c r="O508" s="52"/>
      <c r="P508" s="52"/>
      <c r="Q508" s="52"/>
      <c r="R508" s="52"/>
      <c r="S508" s="51"/>
      <c r="T508" s="52"/>
      <c r="U508" s="52"/>
      <c r="V508" s="52"/>
      <c r="W508" s="52"/>
      <c r="X508" s="52"/>
      <c r="Y508" s="52"/>
      <c r="Z508" s="20"/>
      <c r="AA508" s="52"/>
      <c r="AB508" s="52"/>
      <c r="AC508" s="52"/>
      <c r="AD508" s="52"/>
      <c r="AE508" s="52"/>
      <c r="AF508" s="51"/>
      <c r="AG508" s="52"/>
      <c r="AH508" s="52"/>
      <c r="AI508" s="52"/>
      <c r="AJ508" s="52"/>
      <c r="AK508" s="52"/>
      <c r="AL508" s="52"/>
    </row>
    <row r="509" spans="1:38" s="13" customFormat="1" x14ac:dyDescent="0.2">
      <c r="A509" s="176"/>
      <c r="B509" s="238"/>
      <c r="C509" s="20"/>
      <c r="D509" s="243"/>
      <c r="E509" s="238"/>
      <c r="F509" s="298"/>
      <c r="G509" s="238"/>
      <c r="H509" s="1199"/>
      <c r="J509" s="12"/>
      <c r="M509" s="20"/>
      <c r="N509" s="52"/>
      <c r="O509" s="52"/>
      <c r="P509" s="52"/>
      <c r="Q509" s="52"/>
      <c r="R509" s="52"/>
      <c r="S509" s="51"/>
      <c r="T509" s="52"/>
      <c r="U509" s="52"/>
      <c r="V509" s="52"/>
      <c r="W509" s="52"/>
      <c r="X509" s="52"/>
      <c r="Y509" s="52"/>
      <c r="Z509" s="20"/>
      <c r="AA509" s="52"/>
      <c r="AB509" s="52"/>
      <c r="AC509" s="52"/>
      <c r="AD509" s="52"/>
      <c r="AE509" s="52"/>
      <c r="AF509" s="51"/>
      <c r="AG509" s="52"/>
      <c r="AH509" s="52"/>
      <c r="AI509" s="52"/>
      <c r="AJ509" s="52"/>
      <c r="AK509" s="52"/>
      <c r="AL509" s="52"/>
    </row>
    <row r="510" spans="1:38" s="13" customFormat="1" x14ac:dyDescent="0.2">
      <c r="A510" s="176"/>
      <c r="B510" s="238"/>
      <c r="C510" s="20"/>
      <c r="D510" s="243"/>
      <c r="E510" s="238"/>
      <c r="F510" s="298"/>
      <c r="G510" s="238"/>
      <c r="H510" s="1199"/>
      <c r="J510" s="12"/>
      <c r="M510" s="20"/>
      <c r="N510" s="52"/>
      <c r="O510" s="52"/>
      <c r="P510" s="52"/>
      <c r="Q510" s="52"/>
      <c r="R510" s="52"/>
      <c r="S510" s="51"/>
      <c r="T510" s="52"/>
      <c r="U510" s="52"/>
      <c r="V510" s="52"/>
      <c r="W510" s="52"/>
      <c r="X510" s="52"/>
      <c r="Y510" s="52"/>
      <c r="Z510" s="20"/>
      <c r="AA510" s="52"/>
      <c r="AB510" s="52"/>
      <c r="AC510" s="52"/>
      <c r="AD510" s="52"/>
      <c r="AE510" s="52"/>
      <c r="AF510" s="51"/>
      <c r="AG510" s="52"/>
      <c r="AH510" s="52"/>
      <c r="AI510" s="52"/>
      <c r="AJ510" s="52"/>
      <c r="AK510" s="52"/>
      <c r="AL510" s="52"/>
    </row>
    <row r="511" spans="1:38" s="13" customFormat="1" x14ac:dyDescent="0.2">
      <c r="A511" s="176"/>
      <c r="B511" s="238"/>
      <c r="C511" s="20"/>
      <c r="D511" s="243"/>
      <c r="E511" s="238"/>
      <c r="F511" s="298"/>
      <c r="G511" s="238"/>
      <c r="H511" s="1199"/>
      <c r="J511" s="12"/>
      <c r="M511" s="20"/>
      <c r="N511" s="52"/>
      <c r="O511" s="52"/>
      <c r="P511" s="52"/>
      <c r="Q511" s="52"/>
      <c r="R511" s="52"/>
      <c r="S511" s="51"/>
      <c r="T511" s="52"/>
      <c r="U511" s="52"/>
      <c r="V511" s="52"/>
      <c r="W511" s="52"/>
      <c r="X511" s="52"/>
      <c r="Y511" s="52"/>
      <c r="Z511" s="20"/>
      <c r="AA511" s="52"/>
      <c r="AB511" s="52"/>
      <c r="AC511" s="52"/>
      <c r="AD511" s="52"/>
      <c r="AE511" s="52"/>
      <c r="AF511" s="51"/>
      <c r="AG511" s="52"/>
      <c r="AH511" s="52"/>
      <c r="AI511" s="52"/>
      <c r="AJ511" s="52"/>
      <c r="AK511" s="52"/>
      <c r="AL511" s="52"/>
    </row>
    <row r="512" spans="1:38" s="13" customFormat="1" x14ac:dyDescent="0.2">
      <c r="A512" s="176"/>
      <c r="B512" s="238"/>
      <c r="C512" s="20"/>
      <c r="D512" s="243"/>
      <c r="E512" s="238"/>
      <c r="F512" s="298"/>
      <c r="G512" s="238"/>
      <c r="H512" s="1199"/>
      <c r="J512" s="12"/>
      <c r="M512" s="20"/>
      <c r="N512" s="52"/>
      <c r="O512" s="52"/>
      <c r="P512" s="52"/>
      <c r="Q512" s="52"/>
      <c r="R512" s="52"/>
      <c r="S512" s="51"/>
      <c r="T512" s="52"/>
      <c r="U512" s="52"/>
      <c r="V512" s="52"/>
      <c r="W512" s="52"/>
      <c r="X512" s="52"/>
      <c r="Y512" s="52"/>
      <c r="Z512" s="20"/>
      <c r="AA512" s="52"/>
      <c r="AB512" s="52"/>
      <c r="AC512" s="52"/>
      <c r="AD512" s="52"/>
      <c r="AE512" s="52"/>
      <c r="AF512" s="51"/>
      <c r="AG512" s="52"/>
      <c r="AH512" s="52"/>
      <c r="AI512" s="52"/>
      <c r="AJ512" s="52"/>
      <c r="AK512" s="52"/>
      <c r="AL512" s="52"/>
    </row>
    <row r="513" spans="1:38" s="13" customFormat="1" x14ac:dyDescent="0.2">
      <c r="A513" s="176"/>
      <c r="B513" s="238"/>
      <c r="C513" s="20"/>
      <c r="D513" s="243"/>
      <c r="E513" s="238"/>
      <c r="F513" s="298"/>
      <c r="G513" s="238"/>
      <c r="H513" s="1199"/>
      <c r="J513" s="12"/>
      <c r="M513" s="20"/>
      <c r="N513" s="52"/>
      <c r="O513" s="52"/>
      <c r="P513" s="52"/>
      <c r="Q513" s="52"/>
      <c r="R513" s="52"/>
      <c r="S513" s="51"/>
      <c r="T513" s="52"/>
      <c r="U513" s="52"/>
      <c r="V513" s="52"/>
      <c r="W513" s="52"/>
      <c r="X513" s="52"/>
      <c r="Y513" s="52"/>
      <c r="Z513" s="20"/>
      <c r="AA513" s="52"/>
      <c r="AB513" s="52"/>
      <c r="AC513" s="52"/>
      <c r="AD513" s="52"/>
      <c r="AE513" s="52"/>
      <c r="AF513" s="51"/>
      <c r="AG513" s="52"/>
      <c r="AH513" s="52"/>
      <c r="AI513" s="52"/>
      <c r="AJ513" s="52"/>
      <c r="AK513" s="52"/>
      <c r="AL513" s="52"/>
    </row>
    <row r="514" spans="1:38" s="13" customFormat="1" x14ac:dyDescent="0.2">
      <c r="A514" s="176"/>
      <c r="B514" s="238"/>
      <c r="C514" s="20"/>
      <c r="D514" s="243"/>
      <c r="E514" s="238"/>
      <c r="F514" s="298"/>
      <c r="G514" s="238"/>
      <c r="H514" s="1199"/>
      <c r="J514" s="12"/>
      <c r="M514" s="20"/>
      <c r="N514" s="52"/>
      <c r="O514" s="52"/>
      <c r="P514" s="52"/>
      <c r="Q514" s="52"/>
      <c r="R514" s="52"/>
      <c r="S514" s="51"/>
      <c r="T514" s="52"/>
      <c r="U514" s="52"/>
      <c r="V514" s="52"/>
      <c r="W514" s="52"/>
      <c r="X514" s="52"/>
      <c r="Y514" s="52"/>
      <c r="Z514" s="20"/>
      <c r="AA514" s="52"/>
      <c r="AB514" s="52"/>
      <c r="AC514" s="52"/>
      <c r="AD514" s="52"/>
      <c r="AE514" s="52"/>
      <c r="AF514" s="51"/>
      <c r="AG514" s="52"/>
      <c r="AH514" s="52"/>
      <c r="AI514" s="52"/>
      <c r="AJ514" s="52"/>
      <c r="AK514" s="52"/>
      <c r="AL514" s="52"/>
    </row>
    <row r="515" spans="1:38" s="13" customFormat="1" x14ac:dyDescent="0.2">
      <c r="A515" s="176"/>
      <c r="B515" s="238"/>
      <c r="C515" s="20"/>
      <c r="D515" s="243"/>
      <c r="E515" s="238"/>
      <c r="F515" s="298"/>
      <c r="G515" s="238"/>
      <c r="H515" s="1199"/>
      <c r="J515" s="12"/>
      <c r="M515" s="20"/>
      <c r="N515" s="52"/>
      <c r="O515" s="52"/>
      <c r="P515" s="52"/>
      <c r="Q515" s="52"/>
      <c r="R515" s="52"/>
      <c r="S515" s="51"/>
      <c r="T515" s="52"/>
      <c r="U515" s="52"/>
      <c r="V515" s="52"/>
      <c r="W515" s="52"/>
      <c r="X515" s="52"/>
      <c r="Y515" s="52"/>
      <c r="Z515" s="20"/>
      <c r="AA515" s="52"/>
      <c r="AB515" s="52"/>
      <c r="AC515" s="52"/>
      <c r="AD515" s="52"/>
      <c r="AE515" s="52"/>
      <c r="AF515" s="51"/>
      <c r="AG515" s="52"/>
      <c r="AH515" s="52"/>
      <c r="AI515" s="52"/>
      <c r="AJ515" s="52"/>
      <c r="AK515" s="52"/>
      <c r="AL515" s="52"/>
    </row>
    <row r="516" spans="1:38" s="13" customFormat="1" x14ac:dyDescent="0.2">
      <c r="A516" s="176"/>
      <c r="B516" s="238"/>
      <c r="C516" s="20"/>
      <c r="D516" s="243"/>
      <c r="E516" s="238"/>
      <c r="F516" s="298"/>
      <c r="G516" s="238"/>
      <c r="H516" s="1199"/>
      <c r="J516" s="12"/>
      <c r="M516" s="20"/>
      <c r="N516" s="52"/>
      <c r="O516" s="52"/>
      <c r="P516" s="52"/>
      <c r="Q516" s="52"/>
      <c r="R516" s="52"/>
      <c r="S516" s="51"/>
      <c r="T516" s="52"/>
      <c r="U516" s="52"/>
      <c r="V516" s="52"/>
      <c r="W516" s="52"/>
      <c r="X516" s="52"/>
      <c r="Y516" s="52"/>
      <c r="Z516" s="20"/>
      <c r="AA516" s="52"/>
      <c r="AB516" s="52"/>
      <c r="AC516" s="52"/>
      <c r="AD516" s="52"/>
      <c r="AE516" s="52"/>
      <c r="AF516" s="51"/>
      <c r="AG516" s="52"/>
      <c r="AH516" s="52"/>
      <c r="AI516" s="52"/>
      <c r="AJ516" s="52"/>
      <c r="AK516" s="52"/>
      <c r="AL516" s="52"/>
    </row>
    <row r="517" spans="1:38" s="13" customFormat="1" x14ac:dyDescent="0.2">
      <c r="A517" s="176"/>
      <c r="B517" s="238"/>
      <c r="C517" s="20"/>
      <c r="D517" s="243"/>
      <c r="E517" s="238"/>
      <c r="F517" s="298"/>
      <c r="G517" s="238"/>
      <c r="H517" s="1199"/>
      <c r="J517" s="12"/>
      <c r="M517" s="20"/>
      <c r="N517" s="52"/>
      <c r="O517" s="52"/>
      <c r="P517" s="52"/>
      <c r="Q517" s="52"/>
      <c r="R517" s="52"/>
      <c r="S517" s="51"/>
      <c r="T517" s="52"/>
      <c r="U517" s="52"/>
      <c r="V517" s="52"/>
      <c r="W517" s="52"/>
      <c r="X517" s="52"/>
      <c r="Y517" s="52"/>
      <c r="Z517" s="20"/>
      <c r="AA517" s="52"/>
      <c r="AB517" s="52"/>
      <c r="AC517" s="52"/>
      <c r="AD517" s="52"/>
      <c r="AE517" s="52"/>
      <c r="AF517" s="51"/>
      <c r="AG517" s="52"/>
      <c r="AH517" s="52"/>
      <c r="AI517" s="52"/>
      <c r="AJ517" s="52"/>
      <c r="AK517" s="52"/>
      <c r="AL517" s="52"/>
    </row>
    <row r="518" spans="1:38" s="13" customFormat="1" x14ac:dyDescent="0.2">
      <c r="A518" s="176"/>
      <c r="B518" s="238"/>
      <c r="C518" s="20"/>
      <c r="D518" s="243"/>
      <c r="E518" s="238"/>
      <c r="F518" s="298"/>
      <c r="G518" s="238"/>
      <c r="H518" s="1199"/>
      <c r="J518" s="12"/>
      <c r="M518" s="20"/>
      <c r="N518" s="52"/>
      <c r="O518" s="52"/>
      <c r="P518" s="52"/>
      <c r="Q518" s="52"/>
      <c r="R518" s="52"/>
      <c r="S518" s="51"/>
      <c r="T518" s="52"/>
      <c r="U518" s="52"/>
      <c r="V518" s="52"/>
      <c r="W518" s="52"/>
      <c r="X518" s="52"/>
      <c r="Y518" s="52"/>
      <c r="Z518" s="20"/>
      <c r="AA518" s="52"/>
      <c r="AB518" s="52"/>
      <c r="AC518" s="52"/>
      <c r="AD518" s="52"/>
      <c r="AE518" s="52"/>
      <c r="AF518" s="51"/>
      <c r="AG518" s="52"/>
      <c r="AH518" s="52"/>
      <c r="AI518" s="52"/>
      <c r="AJ518" s="52"/>
      <c r="AK518" s="52"/>
      <c r="AL518" s="52"/>
    </row>
    <row r="519" spans="1:38" s="13" customFormat="1" x14ac:dyDescent="0.2">
      <c r="A519" s="176"/>
      <c r="B519" s="238"/>
      <c r="C519" s="20"/>
      <c r="D519" s="243"/>
      <c r="E519" s="238"/>
      <c r="F519" s="298"/>
      <c r="G519" s="238"/>
      <c r="H519" s="1199"/>
      <c r="J519" s="12"/>
      <c r="M519" s="20"/>
      <c r="N519" s="52"/>
      <c r="O519" s="52"/>
      <c r="P519" s="52"/>
      <c r="Q519" s="52"/>
      <c r="R519" s="52"/>
      <c r="S519" s="51"/>
      <c r="T519" s="52"/>
      <c r="U519" s="52"/>
      <c r="V519" s="52"/>
      <c r="W519" s="52"/>
      <c r="X519" s="52"/>
      <c r="Y519" s="52"/>
      <c r="Z519" s="20"/>
      <c r="AA519" s="52"/>
      <c r="AB519" s="52"/>
      <c r="AC519" s="52"/>
      <c r="AD519" s="52"/>
      <c r="AE519" s="52"/>
      <c r="AF519" s="51"/>
      <c r="AG519" s="52"/>
      <c r="AH519" s="52"/>
      <c r="AI519" s="52"/>
      <c r="AJ519" s="52"/>
      <c r="AK519" s="52"/>
      <c r="AL519" s="52"/>
    </row>
    <row r="520" spans="1:38" s="13" customFormat="1" x14ac:dyDescent="0.2">
      <c r="A520" s="176"/>
      <c r="B520" s="238"/>
      <c r="C520" s="20"/>
      <c r="D520" s="243"/>
      <c r="E520" s="238"/>
      <c r="F520" s="298"/>
      <c r="G520" s="238"/>
      <c r="H520" s="1199"/>
      <c r="J520" s="12"/>
      <c r="M520" s="20"/>
      <c r="N520" s="52"/>
      <c r="O520" s="52"/>
      <c r="P520" s="52"/>
      <c r="Q520" s="52"/>
      <c r="R520" s="52"/>
      <c r="S520" s="51"/>
      <c r="T520" s="52"/>
      <c r="U520" s="52"/>
      <c r="V520" s="52"/>
      <c r="W520" s="52"/>
      <c r="X520" s="52"/>
      <c r="Y520" s="52"/>
      <c r="Z520" s="20"/>
      <c r="AA520" s="52"/>
      <c r="AB520" s="52"/>
      <c r="AC520" s="52"/>
      <c r="AD520" s="52"/>
      <c r="AE520" s="52"/>
      <c r="AF520" s="51"/>
      <c r="AG520" s="52"/>
      <c r="AH520" s="52"/>
      <c r="AI520" s="52"/>
      <c r="AJ520" s="52"/>
      <c r="AK520" s="52"/>
      <c r="AL520" s="52"/>
    </row>
    <row r="521" spans="1:38" s="13" customFormat="1" x14ac:dyDescent="0.2">
      <c r="A521" s="176"/>
      <c r="B521" s="238"/>
      <c r="C521" s="20"/>
      <c r="D521" s="243"/>
      <c r="E521" s="238"/>
      <c r="F521" s="298"/>
      <c r="G521" s="238"/>
      <c r="H521" s="1199"/>
      <c r="J521" s="12"/>
      <c r="M521" s="20"/>
      <c r="N521" s="52"/>
      <c r="O521" s="52"/>
      <c r="P521" s="52"/>
      <c r="Q521" s="52"/>
      <c r="R521" s="52"/>
      <c r="S521" s="51"/>
      <c r="T521" s="52"/>
      <c r="U521" s="52"/>
      <c r="V521" s="52"/>
      <c r="W521" s="52"/>
      <c r="X521" s="52"/>
      <c r="Y521" s="52"/>
      <c r="Z521" s="20"/>
      <c r="AA521" s="52"/>
      <c r="AB521" s="52"/>
      <c r="AC521" s="52"/>
      <c r="AD521" s="52"/>
      <c r="AE521" s="52"/>
      <c r="AF521" s="51"/>
      <c r="AG521" s="52"/>
      <c r="AH521" s="52"/>
      <c r="AI521" s="52"/>
      <c r="AJ521" s="52"/>
      <c r="AK521" s="52"/>
      <c r="AL521" s="52"/>
    </row>
    <row r="522" spans="1:38" s="13" customFormat="1" x14ac:dyDescent="0.2">
      <c r="A522" s="176"/>
      <c r="B522" s="238"/>
      <c r="C522" s="20"/>
      <c r="D522" s="243"/>
      <c r="E522" s="238"/>
      <c r="F522" s="298"/>
      <c r="G522" s="238"/>
      <c r="H522" s="1199"/>
      <c r="J522" s="12"/>
      <c r="M522" s="20"/>
      <c r="N522" s="52"/>
      <c r="O522" s="52"/>
      <c r="P522" s="52"/>
      <c r="Q522" s="52"/>
      <c r="R522" s="52"/>
      <c r="S522" s="51"/>
      <c r="T522" s="52"/>
      <c r="U522" s="52"/>
      <c r="V522" s="52"/>
      <c r="W522" s="52"/>
      <c r="X522" s="52"/>
      <c r="Y522" s="52"/>
      <c r="Z522" s="20"/>
      <c r="AA522" s="52"/>
      <c r="AB522" s="52"/>
      <c r="AC522" s="52"/>
      <c r="AD522" s="52"/>
      <c r="AE522" s="52"/>
      <c r="AF522" s="51"/>
      <c r="AG522" s="52"/>
      <c r="AH522" s="52"/>
      <c r="AI522" s="52"/>
      <c r="AJ522" s="52"/>
      <c r="AK522" s="52"/>
      <c r="AL522" s="52"/>
    </row>
    <row r="523" spans="1:38" s="13" customFormat="1" x14ac:dyDescent="0.2">
      <c r="A523" s="176"/>
      <c r="B523" s="238"/>
      <c r="C523" s="20"/>
      <c r="D523" s="243"/>
      <c r="E523" s="238"/>
      <c r="F523" s="298"/>
      <c r="G523" s="238"/>
      <c r="H523" s="1199"/>
      <c r="J523" s="12"/>
      <c r="M523" s="20"/>
      <c r="N523" s="52"/>
      <c r="O523" s="52"/>
      <c r="P523" s="52"/>
      <c r="Q523" s="52"/>
      <c r="R523" s="52"/>
      <c r="S523" s="51"/>
      <c r="T523" s="52"/>
      <c r="U523" s="52"/>
      <c r="V523" s="52"/>
      <c r="W523" s="52"/>
      <c r="X523" s="52"/>
      <c r="Y523" s="52"/>
      <c r="Z523" s="20"/>
      <c r="AA523" s="52"/>
      <c r="AB523" s="52"/>
      <c r="AC523" s="52"/>
      <c r="AD523" s="52"/>
      <c r="AE523" s="52"/>
      <c r="AF523" s="51"/>
      <c r="AG523" s="52"/>
      <c r="AH523" s="52"/>
      <c r="AI523" s="52"/>
      <c r="AJ523" s="52"/>
      <c r="AK523" s="52"/>
      <c r="AL523" s="52"/>
    </row>
    <row r="524" spans="1:38" s="13" customFormat="1" x14ac:dyDescent="0.2">
      <c r="A524" s="176"/>
      <c r="B524" s="238"/>
      <c r="C524" s="20"/>
      <c r="D524" s="243"/>
      <c r="E524" s="238"/>
      <c r="F524" s="298"/>
      <c r="G524" s="238"/>
      <c r="H524" s="1199"/>
      <c r="J524" s="12"/>
      <c r="M524" s="20"/>
      <c r="N524" s="52"/>
      <c r="O524" s="52"/>
      <c r="P524" s="52"/>
      <c r="Q524" s="52"/>
      <c r="R524" s="52"/>
      <c r="S524" s="51"/>
      <c r="T524" s="52"/>
      <c r="U524" s="52"/>
      <c r="V524" s="52"/>
      <c r="W524" s="52"/>
      <c r="X524" s="52"/>
      <c r="Y524" s="52"/>
      <c r="Z524" s="20"/>
      <c r="AA524" s="52"/>
      <c r="AB524" s="52"/>
      <c r="AC524" s="52"/>
      <c r="AD524" s="52"/>
      <c r="AE524" s="52"/>
      <c r="AF524" s="51"/>
      <c r="AG524" s="52"/>
      <c r="AH524" s="52"/>
      <c r="AI524" s="52"/>
      <c r="AJ524" s="52"/>
      <c r="AK524" s="52"/>
      <c r="AL524" s="52"/>
    </row>
    <row r="525" spans="1:38" s="13" customFormat="1" x14ac:dyDescent="0.2">
      <c r="A525" s="176"/>
      <c r="B525" s="238"/>
      <c r="C525" s="20"/>
      <c r="D525" s="243"/>
      <c r="E525" s="238"/>
      <c r="F525" s="298"/>
      <c r="G525" s="238"/>
      <c r="H525" s="1199"/>
      <c r="J525" s="12"/>
      <c r="M525" s="20"/>
      <c r="N525" s="52"/>
      <c r="O525" s="52"/>
      <c r="P525" s="52"/>
      <c r="Q525" s="52"/>
      <c r="R525" s="52"/>
      <c r="S525" s="51"/>
      <c r="T525" s="52"/>
      <c r="U525" s="52"/>
      <c r="V525" s="52"/>
      <c r="W525" s="52"/>
      <c r="X525" s="52"/>
      <c r="Y525" s="52"/>
      <c r="Z525" s="20"/>
      <c r="AA525" s="52"/>
      <c r="AB525" s="52"/>
      <c r="AC525" s="52"/>
      <c r="AD525" s="52"/>
      <c r="AE525" s="52"/>
      <c r="AF525" s="51"/>
      <c r="AG525" s="52"/>
      <c r="AH525" s="52"/>
      <c r="AI525" s="52"/>
      <c r="AJ525" s="52"/>
      <c r="AK525" s="52"/>
      <c r="AL525" s="52"/>
    </row>
    <row r="526" spans="1:38" s="13" customFormat="1" x14ac:dyDescent="0.2">
      <c r="A526" s="176"/>
      <c r="B526" s="238"/>
      <c r="C526" s="20"/>
      <c r="D526" s="243"/>
      <c r="E526" s="238"/>
      <c r="F526" s="298"/>
      <c r="G526" s="238"/>
      <c r="H526" s="1199"/>
      <c r="J526" s="12"/>
      <c r="M526" s="20"/>
      <c r="N526" s="52"/>
      <c r="O526" s="52"/>
      <c r="P526" s="52"/>
      <c r="Q526" s="52"/>
      <c r="R526" s="52"/>
      <c r="S526" s="51"/>
      <c r="T526" s="52"/>
      <c r="U526" s="52"/>
      <c r="V526" s="52"/>
      <c r="W526" s="52"/>
      <c r="X526" s="52"/>
      <c r="Y526" s="52"/>
      <c r="Z526" s="20"/>
      <c r="AA526" s="52"/>
      <c r="AB526" s="52"/>
      <c r="AC526" s="52"/>
      <c r="AD526" s="52"/>
      <c r="AE526" s="52"/>
      <c r="AF526" s="51"/>
      <c r="AG526" s="52"/>
      <c r="AH526" s="52"/>
      <c r="AI526" s="52"/>
      <c r="AJ526" s="52"/>
      <c r="AK526" s="52"/>
      <c r="AL526" s="52"/>
    </row>
    <row r="527" spans="1:38" s="13" customFormat="1" x14ac:dyDescent="0.2">
      <c r="A527" s="176"/>
      <c r="B527" s="238"/>
      <c r="C527" s="20"/>
      <c r="D527" s="243"/>
      <c r="E527" s="238"/>
      <c r="F527" s="298"/>
      <c r="G527" s="238"/>
      <c r="H527" s="1199"/>
      <c r="J527" s="12"/>
      <c r="M527" s="20"/>
      <c r="N527" s="52"/>
      <c r="O527" s="52"/>
      <c r="P527" s="52"/>
      <c r="Q527" s="52"/>
      <c r="R527" s="52"/>
      <c r="S527" s="51"/>
      <c r="T527" s="52"/>
      <c r="U527" s="52"/>
      <c r="V527" s="52"/>
      <c r="W527" s="52"/>
      <c r="X527" s="52"/>
      <c r="Y527" s="52"/>
      <c r="Z527" s="20"/>
      <c r="AA527" s="52"/>
      <c r="AB527" s="52"/>
      <c r="AC527" s="52"/>
      <c r="AD527" s="52"/>
      <c r="AE527" s="52"/>
      <c r="AF527" s="51"/>
      <c r="AG527" s="52"/>
      <c r="AH527" s="52"/>
      <c r="AI527" s="52"/>
      <c r="AJ527" s="52"/>
      <c r="AK527" s="52"/>
      <c r="AL527" s="52"/>
    </row>
    <row r="528" spans="1:38" s="13" customFormat="1" x14ac:dyDescent="0.2">
      <c r="A528" s="176"/>
      <c r="B528" s="238"/>
      <c r="C528" s="20"/>
      <c r="D528" s="243"/>
      <c r="E528" s="238"/>
      <c r="F528" s="298"/>
      <c r="G528" s="238"/>
      <c r="H528" s="1199"/>
      <c r="J528" s="12"/>
      <c r="M528" s="20"/>
      <c r="N528" s="52"/>
      <c r="O528" s="52"/>
      <c r="P528" s="52"/>
      <c r="Q528" s="52"/>
      <c r="R528" s="52"/>
      <c r="S528" s="51"/>
      <c r="T528" s="52"/>
      <c r="U528" s="52"/>
      <c r="V528" s="52"/>
      <c r="W528" s="52"/>
      <c r="X528" s="52"/>
      <c r="Y528" s="52"/>
      <c r="Z528" s="20"/>
      <c r="AA528" s="52"/>
      <c r="AB528" s="52"/>
      <c r="AC528" s="52"/>
      <c r="AD528" s="52"/>
      <c r="AE528" s="52"/>
      <c r="AF528" s="51"/>
      <c r="AG528" s="52"/>
      <c r="AH528" s="52"/>
      <c r="AI528" s="52"/>
      <c r="AJ528" s="52"/>
      <c r="AK528" s="52"/>
      <c r="AL528" s="52"/>
    </row>
    <row r="529" spans="1:38" s="13" customFormat="1" x14ac:dyDescent="0.2">
      <c r="A529" s="176"/>
      <c r="B529" s="238"/>
      <c r="C529" s="20"/>
      <c r="D529" s="243"/>
      <c r="E529" s="238"/>
      <c r="F529" s="298"/>
      <c r="G529" s="238"/>
      <c r="H529" s="1199"/>
      <c r="J529" s="12"/>
      <c r="M529" s="20"/>
      <c r="N529" s="52"/>
      <c r="O529" s="52"/>
      <c r="P529" s="52"/>
      <c r="Q529" s="52"/>
      <c r="R529" s="52"/>
      <c r="S529" s="51"/>
      <c r="T529" s="52"/>
      <c r="U529" s="52"/>
      <c r="V529" s="52"/>
      <c r="W529" s="52"/>
      <c r="X529" s="52"/>
      <c r="Y529" s="52"/>
      <c r="Z529" s="20"/>
      <c r="AA529" s="52"/>
      <c r="AB529" s="52"/>
      <c r="AC529" s="52"/>
      <c r="AD529" s="52"/>
      <c r="AE529" s="52"/>
      <c r="AF529" s="51"/>
      <c r="AG529" s="52"/>
      <c r="AH529" s="52"/>
      <c r="AI529" s="52"/>
      <c r="AJ529" s="52"/>
      <c r="AK529" s="52"/>
      <c r="AL529" s="52"/>
    </row>
    <row r="530" spans="1:38" s="13" customFormat="1" x14ac:dyDescent="0.2">
      <c r="A530" s="176"/>
      <c r="B530" s="238"/>
      <c r="C530" s="20"/>
      <c r="D530" s="243"/>
      <c r="E530" s="238"/>
      <c r="F530" s="298"/>
      <c r="G530" s="238"/>
      <c r="H530" s="1199"/>
      <c r="J530" s="12"/>
      <c r="M530" s="20"/>
      <c r="N530" s="52"/>
      <c r="O530" s="52"/>
      <c r="P530" s="52"/>
      <c r="Q530" s="52"/>
      <c r="R530" s="52"/>
      <c r="S530" s="51"/>
      <c r="T530" s="52"/>
      <c r="U530" s="52"/>
      <c r="V530" s="52"/>
      <c r="W530" s="52"/>
      <c r="X530" s="52"/>
      <c r="Y530" s="52"/>
      <c r="Z530" s="20"/>
      <c r="AA530" s="52"/>
      <c r="AB530" s="52"/>
      <c r="AC530" s="52"/>
      <c r="AD530" s="52"/>
      <c r="AE530" s="52"/>
      <c r="AF530" s="51"/>
      <c r="AG530" s="52"/>
      <c r="AH530" s="52"/>
      <c r="AI530" s="52"/>
      <c r="AJ530" s="52"/>
      <c r="AK530" s="52"/>
      <c r="AL530" s="52"/>
    </row>
    <row r="531" spans="1:38" s="13" customFormat="1" x14ac:dyDescent="0.2">
      <c r="A531" s="176"/>
      <c r="B531" s="238"/>
      <c r="C531" s="20"/>
      <c r="D531" s="243"/>
      <c r="E531" s="238"/>
      <c r="F531" s="298"/>
      <c r="G531" s="238"/>
      <c r="H531" s="1199"/>
      <c r="J531" s="12"/>
      <c r="M531" s="20"/>
      <c r="N531" s="52"/>
      <c r="O531" s="52"/>
      <c r="P531" s="52"/>
      <c r="Q531" s="52"/>
      <c r="R531" s="52"/>
      <c r="S531" s="51"/>
      <c r="T531" s="52"/>
      <c r="U531" s="52"/>
      <c r="V531" s="52"/>
      <c r="W531" s="52"/>
      <c r="X531" s="52"/>
      <c r="Y531" s="52"/>
      <c r="Z531" s="20"/>
      <c r="AA531" s="52"/>
      <c r="AB531" s="52"/>
      <c r="AC531" s="52"/>
      <c r="AD531" s="52"/>
      <c r="AE531" s="52"/>
      <c r="AF531" s="51"/>
      <c r="AG531" s="52"/>
      <c r="AH531" s="52"/>
      <c r="AI531" s="52"/>
      <c r="AJ531" s="52"/>
      <c r="AK531" s="52"/>
      <c r="AL531" s="52"/>
    </row>
    <row r="532" spans="1:38" s="13" customFormat="1" x14ac:dyDescent="0.2">
      <c r="A532" s="176"/>
      <c r="B532" s="238"/>
      <c r="C532" s="20"/>
      <c r="D532" s="243"/>
      <c r="E532" s="238"/>
      <c r="F532" s="298"/>
      <c r="G532" s="238"/>
      <c r="H532" s="1199"/>
      <c r="J532" s="12"/>
      <c r="M532" s="20"/>
      <c r="N532" s="52"/>
      <c r="O532" s="52"/>
      <c r="P532" s="52"/>
      <c r="Q532" s="52"/>
      <c r="R532" s="52"/>
      <c r="S532" s="51"/>
      <c r="T532" s="52"/>
      <c r="U532" s="52"/>
      <c r="V532" s="52"/>
      <c r="W532" s="52"/>
      <c r="X532" s="52"/>
      <c r="Y532" s="52"/>
      <c r="Z532" s="20"/>
      <c r="AA532" s="52"/>
      <c r="AB532" s="52"/>
      <c r="AC532" s="52"/>
      <c r="AD532" s="52"/>
      <c r="AE532" s="52"/>
      <c r="AF532" s="51"/>
      <c r="AG532" s="52"/>
      <c r="AH532" s="52"/>
      <c r="AI532" s="52"/>
      <c r="AJ532" s="52"/>
      <c r="AK532" s="52"/>
      <c r="AL532" s="52"/>
    </row>
    <row r="533" spans="1:38" s="13" customFormat="1" x14ac:dyDescent="0.2">
      <c r="A533" s="176"/>
      <c r="B533" s="238"/>
      <c r="C533" s="20"/>
      <c r="D533" s="243"/>
      <c r="E533" s="238"/>
      <c r="F533" s="298"/>
      <c r="G533" s="238"/>
      <c r="H533" s="1199"/>
      <c r="J533" s="12"/>
      <c r="M533" s="20"/>
      <c r="N533" s="52"/>
      <c r="O533" s="52"/>
      <c r="P533" s="52"/>
      <c r="Q533" s="52"/>
      <c r="R533" s="52"/>
      <c r="S533" s="51"/>
      <c r="T533" s="52"/>
      <c r="U533" s="52"/>
      <c r="V533" s="52"/>
      <c r="W533" s="52"/>
      <c r="X533" s="52"/>
      <c r="Y533" s="52"/>
      <c r="Z533" s="20"/>
      <c r="AA533" s="52"/>
      <c r="AB533" s="52"/>
      <c r="AC533" s="52"/>
      <c r="AD533" s="52"/>
      <c r="AE533" s="52"/>
      <c r="AF533" s="51"/>
      <c r="AG533" s="52"/>
      <c r="AH533" s="52"/>
      <c r="AI533" s="52"/>
      <c r="AJ533" s="52"/>
      <c r="AK533" s="52"/>
      <c r="AL533" s="52"/>
    </row>
    <row r="534" spans="1:38" s="13" customFormat="1" x14ac:dyDescent="0.2">
      <c r="A534" s="176"/>
      <c r="B534" s="238"/>
      <c r="C534" s="20"/>
      <c r="D534" s="243"/>
      <c r="E534" s="238"/>
      <c r="F534" s="298"/>
      <c r="G534" s="238"/>
      <c r="H534" s="1199"/>
      <c r="J534" s="12"/>
      <c r="M534" s="20"/>
      <c r="N534" s="52"/>
      <c r="O534" s="52"/>
      <c r="P534" s="52"/>
      <c r="Q534" s="52"/>
      <c r="R534" s="52"/>
      <c r="S534" s="51"/>
      <c r="T534" s="52"/>
      <c r="U534" s="52"/>
      <c r="V534" s="52"/>
      <c r="W534" s="52"/>
      <c r="X534" s="52"/>
      <c r="Y534" s="52"/>
      <c r="Z534" s="20"/>
      <c r="AA534" s="52"/>
      <c r="AB534" s="52"/>
      <c r="AC534" s="52"/>
      <c r="AD534" s="52"/>
      <c r="AE534" s="52"/>
      <c r="AF534" s="51"/>
      <c r="AG534" s="52"/>
      <c r="AH534" s="52"/>
      <c r="AI534" s="52"/>
      <c r="AJ534" s="52"/>
      <c r="AK534" s="52"/>
      <c r="AL534" s="52"/>
    </row>
    <row r="535" spans="1:38" s="13" customFormat="1" x14ac:dyDescent="0.2">
      <c r="A535" s="176"/>
      <c r="B535" s="238"/>
      <c r="C535" s="20"/>
      <c r="D535" s="243"/>
      <c r="E535" s="238"/>
      <c r="F535" s="298"/>
      <c r="G535" s="238"/>
      <c r="H535" s="1199"/>
      <c r="J535" s="12"/>
      <c r="M535" s="20"/>
      <c r="N535" s="52"/>
      <c r="O535" s="52"/>
      <c r="P535" s="52"/>
      <c r="Q535" s="52"/>
      <c r="R535" s="52"/>
      <c r="S535" s="51"/>
      <c r="T535" s="52"/>
      <c r="U535" s="52"/>
      <c r="V535" s="52"/>
      <c r="W535" s="52"/>
      <c r="X535" s="52"/>
      <c r="Y535" s="52"/>
      <c r="Z535" s="20"/>
      <c r="AA535" s="52"/>
      <c r="AB535" s="52"/>
      <c r="AC535" s="52"/>
      <c r="AD535" s="52"/>
      <c r="AE535" s="52"/>
      <c r="AF535" s="51"/>
      <c r="AG535" s="52"/>
      <c r="AH535" s="52"/>
      <c r="AI535" s="52"/>
      <c r="AJ535" s="52"/>
      <c r="AK535" s="52"/>
      <c r="AL535" s="52"/>
    </row>
    <row r="536" spans="1:38" s="13" customFormat="1" x14ac:dyDescent="0.2">
      <c r="A536" s="176"/>
      <c r="B536" s="238"/>
      <c r="C536" s="20"/>
      <c r="D536" s="243"/>
      <c r="E536" s="238"/>
      <c r="F536" s="298"/>
      <c r="G536" s="238"/>
      <c r="H536" s="1199"/>
      <c r="J536" s="12"/>
      <c r="M536" s="20"/>
      <c r="N536" s="52"/>
      <c r="O536" s="52"/>
      <c r="P536" s="52"/>
      <c r="Q536" s="52"/>
      <c r="R536" s="52"/>
      <c r="S536" s="51"/>
      <c r="T536" s="52"/>
      <c r="U536" s="52"/>
      <c r="V536" s="52"/>
      <c r="W536" s="52"/>
      <c r="X536" s="52"/>
      <c r="Y536" s="52"/>
      <c r="Z536" s="20"/>
      <c r="AA536" s="52"/>
      <c r="AB536" s="52"/>
      <c r="AC536" s="52"/>
      <c r="AD536" s="52"/>
      <c r="AE536" s="52"/>
      <c r="AF536" s="51"/>
      <c r="AG536" s="52"/>
      <c r="AH536" s="52"/>
      <c r="AI536" s="52"/>
      <c r="AJ536" s="52"/>
      <c r="AK536" s="52"/>
      <c r="AL536" s="52"/>
    </row>
    <row r="537" spans="1:38" s="13" customFormat="1" x14ac:dyDescent="0.2">
      <c r="A537" s="176"/>
      <c r="B537" s="238"/>
      <c r="C537" s="20"/>
      <c r="D537" s="243"/>
      <c r="E537" s="238"/>
      <c r="F537" s="298"/>
      <c r="G537" s="238"/>
      <c r="H537" s="1199"/>
      <c r="J537" s="12"/>
      <c r="M537" s="20"/>
      <c r="N537" s="52"/>
      <c r="O537" s="52"/>
      <c r="P537" s="52"/>
      <c r="Q537" s="52"/>
      <c r="R537" s="52"/>
      <c r="S537" s="51"/>
      <c r="T537" s="52"/>
      <c r="U537" s="52"/>
      <c r="V537" s="52"/>
      <c r="W537" s="52"/>
      <c r="X537" s="52"/>
      <c r="Y537" s="52"/>
      <c r="Z537" s="20"/>
      <c r="AA537" s="52"/>
      <c r="AB537" s="52"/>
      <c r="AC537" s="52"/>
      <c r="AD537" s="52"/>
      <c r="AE537" s="52"/>
      <c r="AF537" s="51"/>
      <c r="AG537" s="52"/>
      <c r="AH537" s="52"/>
      <c r="AI537" s="52"/>
      <c r="AJ537" s="52"/>
      <c r="AK537" s="52"/>
      <c r="AL537" s="52"/>
    </row>
    <row r="538" spans="1:38" s="13" customFormat="1" x14ac:dyDescent="0.2">
      <c r="A538" s="176"/>
      <c r="B538" s="238"/>
      <c r="C538" s="20"/>
      <c r="D538" s="243"/>
      <c r="E538" s="238"/>
      <c r="F538" s="298"/>
      <c r="G538" s="238"/>
      <c r="H538" s="1199"/>
      <c r="J538" s="12"/>
      <c r="M538" s="20"/>
      <c r="N538" s="52"/>
      <c r="O538" s="52"/>
      <c r="P538" s="52"/>
      <c r="Q538" s="52"/>
      <c r="R538" s="52"/>
      <c r="S538" s="51"/>
      <c r="T538" s="52"/>
      <c r="U538" s="52"/>
      <c r="V538" s="52"/>
      <c r="W538" s="52"/>
      <c r="X538" s="52"/>
      <c r="Y538" s="52"/>
      <c r="Z538" s="20"/>
      <c r="AA538" s="52"/>
      <c r="AB538" s="52"/>
      <c r="AC538" s="52"/>
      <c r="AD538" s="52"/>
      <c r="AE538" s="52"/>
      <c r="AF538" s="51"/>
      <c r="AG538" s="52"/>
      <c r="AH538" s="52"/>
      <c r="AI538" s="52"/>
      <c r="AJ538" s="52"/>
      <c r="AK538" s="52"/>
      <c r="AL538" s="52"/>
    </row>
    <row r="539" spans="1:38" s="13" customFormat="1" x14ac:dyDescent="0.2">
      <c r="A539" s="176"/>
      <c r="B539" s="238"/>
      <c r="C539" s="20"/>
      <c r="D539" s="243"/>
      <c r="E539" s="238"/>
      <c r="F539" s="298"/>
      <c r="G539" s="238"/>
      <c r="H539" s="1199"/>
      <c r="J539" s="12"/>
      <c r="M539" s="20"/>
      <c r="N539" s="52"/>
      <c r="O539" s="52"/>
      <c r="P539" s="52"/>
      <c r="Q539" s="52"/>
      <c r="R539" s="52"/>
      <c r="S539" s="51"/>
      <c r="T539" s="52"/>
      <c r="U539" s="52"/>
      <c r="V539" s="52"/>
      <c r="W539" s="52"/>
      <c r="X539" s="52"/>
      <c r="Y539" s="52"/>
      <c r="Z539" s="20"/>
      <c r="AA539" s="52"/>
      <c r="AB539" s="52"/>
      <c r="AC539" s="52"/>
      <c r="AD539" s="52"/>
      <c r="AE539" s="52"/>
      <c r="AF539" s="51"/>
      <c r="AG539" s="52"/>
      <c r="AH539" s="52"/>
      <c r="AI539" s="52"/>
      <c r="AJ539" s="52"/>
      <c r="AK539" s="52"/>
      <c r="AL539" s="52"/>
    </row>
    <row r="540" spans="1:38" s="13" customFormat="1" x14ac:dyDescent="0.2">
      <c r="A540" s="176"/>
      <c r="B540" s="238"/>
      <c r="C540" s="20"/>
      <c r="D540" s="243"/>
      <c r="E540" s="238"/>
      <c r="F540" s="298"/>
      <c r="G540" s="238"/>
      <c r="H540" s="1199"/>
      <c r="J540" s="12"/>
      <c r="M540" s="20"/>
      <c r="N540" s="52"/>
      <c r="O540" s="52"/>
      <c r="P540" s="52"/>
      <c r="Q540" s="52"/>
      <c r="R540" s="52"/>
      <c r="S540" s="51"/>
      <c r="T540" s="52"/>
      <c r="U540" s="52"/>
      <c r="V540" s="52"/>
      <c r="W540" s="52"/>
      <c r="X540" s="52"/>
      <c r="Y540" s="52"/>
      <c r="Z540" s="20"/>
      <c r="AA540" s="52"/>
      <c r="AB540" s="52"/>
      <c r="AC540" s="52"/>
      <c r="AD540" s="52"/>
      <c r="AE540" s="52"/>
      <c r="AF540" s="51"/>
      <c r="AG540" s="52"/>
      <c r="AH540" s="52"/>
      <c r="AI540" s="52"/>
      <c r="AJ540" s="52"/>
      <c r="AK540" s="52"/>
      <c r="AL540" s="52"/>
    </row>
    <row r="541" spans="1:38" s="13" customFormat="1" x14ac:dyDescent="0.2">
      <c r="A541" s="176"/>
      <c r="B541" s="238"/>
      <c r="C541" s="20"/>
      <c r="D541" s="243"/>
      <c r="E541" s="238"/>
      <c r="F541" s="298"/>
      <c r="G541" s="238"/>
      <c r="H541" s="1199"/>
      <c r="J541" s="12"/>
      <c r="M541" s="20"/>
      <c r="N541" s="52"/>
      <c r="O541" s="52"/>
      <c r="P541" s="52"/>
      <c r="Q541" s="52"/>
      <c r="R541" s="52"/>
      <c r="S541" s="51"/>
      <c r="T541" s="52"/>
      <c r="U541" s="52"/>
      <c r="V541" s="52"/>
      <c r="W541" s="52"/>
      <c r="X541" s="52"/>
      <c r="Y541" s="52"/>
      <c r="Z541" s="20"/>
      <c r="AA541" s="52"/>
      <c r="AB541" s="52"/>
      <c r="AC541" s="52"/>
      <c r="AD541" s="52"/>
      <c r="AE541" s="52"/>
      <c r="AF541" s="51"/>
      <c r="AG541" s="52"/>
      <c r="AH541" s="52"/>
      <c r="AI541" s="52"/>
      <c r="AJ541" s="52"/>
      <c r="AK541" s="52"/>
      <c r="AL541" s="52"/>
    </row>
    <row r="542" spans="1:38" s="13" customFormat="1" x14ac:dyDescent="0.2">
      <c r="A542" s="176"/>
      <c r="B542" s="238"/>
      <c r="C542" s="20"/>
      <c r="D542" s="243"/>
      <c r="E542" s="238"/>
      <c r="F542" s="298"/>
      <c r="G542" s="238"/>
      <c r="H542" s="1199"/>
      <c r="J542" s="12"/>
      <c r="M542" s="20"/>
      <c r="N542" s="52"/>
      <c r="O542" s="52"/>
      <c r="P542" s="52"/>
      <c r="Q542" s="52"/>
      <c r="R542" s="52"/>
      <c r="S542" s="51"/>
      <c r="T542" s="52"/>
      <c r="U542" s="52"/>
      <c r="V542" s="52"/>
      <c r="W542" s="52"/>
      <c r="X542" s="52"/>
      <c r="Y542" s="52"/>
      <c r="Z542" s="20"/>
      <c r="AA542" s="52"/>
      <c r="AB542" s="52"/>
      <c r="AC542" s="52"/>
      <c r="AD542" s="52"/>
      <c r="AE542" s="52"/>
      <c r="AF542" s="51"/>
      <c r="AG542" s="52"/>
      <c r="AH542" s="52"/>
      <c r="AI542" s="52"/>
      <c r="AJ542" s="52"/>
      <c r="AK542" s="52"/>
      <c r="AL542" s="52"/>
    </row>
    <row r="543" spans="1:38" s="13" customFormat="1" x14ac:dyDescent="0.2">
      <c r="A543" s="176"/>
      <c r="B543" s="238"/>
      <c r="C543" s="20"/>
      <c r="D543" s="243"/>
      <c r="E543" s="238"/>
      <c r="F543" s="298"/>
      <c r="G543" s="238"/>
      <c r="H543" s="1199"/>
      <c r="J543" s="12"/>
      <c r="M543" s="20"/>
      <c r="N543" s="52"/>
      <c r="O543" s="52"/>
      <c r="P543" s="52"/>
      <c r="Q543" s="52"/>
      <c r="R543" s="52"/>
      <c r="S543" s="51"/>
      <c r="T543" s="52"/>
      <c r="U543" s="52"/>
      <c r="V543" s="52"/>
      <c r="W543" s="52"/>
      <c r="X543" s="52"/>
      <c r="Y543" s="52"/>
      <c r="Z543" s="20"/>
      <c r="AA543" s="52"/>
      <c r="AB543" s="52"/>
      <c r="AC543" s="52"/>
      <c r="AD543" s="52"/>
      <c r="AE543" s="52"/>
      <c r="AF543" s="51"/>
      <c r="AG543" s="52"/>
      <c r="AH543" s="52"/>
      <c r="AI543" s="52"/>
      <c r="AJ543" s="52"/>
      <c r="AK543" s="52"/>
      <c r="AL543" s="52"/>
    </row>
    <row r="544" spans="1:38" s="13" customFormat="1" x14ac:dyDescent="0.2">
      <c r="A544" s="176"/>
      <c r="B544" s="238"/>
      <c r="C544" s="20"/>
      <c r="D544" s="243"/>
      <c r="E544" s="238"/>
      <c r="F544" s="298"/>
      <c r="G544" s="238"/>
      <c r="H544" s="1199"/>
      <c r="J544" s="12"/>
      <c r="M544" s="20"/>
      <c r="N544" s="52"/>
      <c r="O544" s="52"/>
      <c r="P544" s="52"/>
      <c r="Q544" s="52"/>
      <c r="R544" s="52"/>
      <c r="S544" s="51"/>
      <c r="T544" s="52"/>
      <c r="U544" s="52"/>
      <c r="V544" s="52"/>
      <c r="W544" s="52"/>
      <c r="X544" s="52"/>
      <c r="Y544" s="52"/>
      <c r="Z544" s="20"/>
      <c r="AA544" s="52"/>
      <c r="AB544" s="52"/>
      <c r="AC544" s="52"/>
      <c r="AD544" s="52"/>
      <c r="AE544" s="52"/>
      <c r="AF544" s="51"/>
      <c r="AG544" s="52"/>
      <c r="AH544" s="52"/>
      <c r="AI544" s="52"/>
      <c r="AJ544" s="52"/>
      <c r="AK544" s="52"/>
      <c r="AL544" s="52"/>
    </row>
    <row r="545" spans="1:38" s="13" customFormat="1" x14ac:dyDescent="0.2">
      <c r="A545" s="176"/>
      <c r="B545" s="238"/>
      <c r="C545" s="20"/>
      <c r="D545" s="243"/>
      <c r="E545" s="238"/>
      <c r="F545" s="298"/>
      <c r="G545" s="238"/>
      <c r="H545" s="1199"/>
      <c r="J545" s="12"/>
      <c r="M545" s="20"/>
      <c r="N545" s="52"/>
      <c r="O545" s="52"/>
      <c r="P545" s="52"/>
      <c r="Q545" s="52"/>
      <c r="R545" s="52"/>
      <c r="S545" s="51"/>
      <c r="T545" s="52"/>
      <c r="U545" s="52"/>
      <c r="V545" s="52"/>
      <c r="W545" s="52"/>
      <c r="X545" s="52"/>
      <c r="Y545" s="52"/>
      <c r="Z545" s="20"/>
      <c r="AA545" s="52"/>
      <c r="AB545" s="52"/>
      <c r="AC545" s="52"/>
      <c r="AD545" s="52"/>
      <c r="AE545" s="52"/>
      <c r="AF545" s="51"/>
      <c r="AG545" s="52"/>
      <c r="AH545" s="52"/>
      <c r="AI545" s="52"/>
      <c r="AJ545" s="52"/>
      <c r="AK545" s="52"/>
      <c r="AL545" s="52"/>
    </row>
    <row r="546" spans="1:38" s="13" customFormat="1" x14ac:dyDescent="0.2">
      <c r="A546" s="176"/>
      <c r="B546" s="238"/>
      <c r="C546" s="20"/>
      <c r="D546" s="243"/>
      <c r="E546" s="238"/>
      <c r="F546" s="298"/>
      <c r="G546" s="238"/>
      <c r="H546" s="1199"/>
      <c r="J546" s="12"/>
      <c r="M546" s="20"/>
      <c r="N546" s="52"/>
      <c r="O546" s="52"/>
      <c r="P546" s="52"/>
      <c r="Q546" s="52"/>
      <c r="R546" s="52"/>
      <c r="S546" s="51"/>
      <c r="T546" s="52"/>
      <c r="U546" s="52"/>
      <c r="V546" s="52"/>
      <c r="W546" s="52"/>
      <c r="X546" s="52"/>
      <c r="Y546" s="52"/>
      <c r="Z546" s="20"/>
      <c r="AA546" s="52"/>
      <c r="AB546" s="52"/>
      <c r="AC546" s="52"/>
      <c r="AD546" s="52"/>
      <c r="AE546" s="52"/>
      <c r="AF546" s="51"/>
      <c r="AG546" s="52"/>
      <c r="AH546" s="52"/>
      <c r="AI546" s="52"/>
      <c r="AJ546" s="52"/>
      <c r="AK546" s="52"/>
      <c r="AL546" s="52"/>
    </row>
    <row r="547" spans="1:38" s="13" customFormat="1" x14ac:dyDescent="0.2">
      <c r="A547" s="176"/>
      <c r="B547" s="238"/>
      <c r="C547" s="20"/>
      <c r="D547" s="243"/>
      <c r="E547" s="238"/>
      <c r="F547" s="298"/>
      <c r="G547" s="238"/>
      <c r="H547" s="1199"/>
      <c r="J547" s="12"/>
      <c r="M547" s="20"/>
      <c r="N547" s="52"/>
      <c r="O547" s="52"/>
      <c r="P547" s="52"/>
      <c r="Q547" s="52"/>
      <c r="R547" s="52"/>
      <c r="S547" s="51"/>
      <c r="T547" s="52"/>
      <c r="U547" s="52"/>
      <c r="V547" s="52"/>
      <c r="W547" s="52"/>
      <c r="X547" s="52"/>
      <c r="Y547" s="52"/>
      <c r="Z547" s="20"/>
      <c r="AA547" s="52"/>
      <c r="AB547" s="52"/>
      <c r="AC547" s="52"/>
      <c r="AD547" s="52"/>
      <c r="AE547" s="52"/>
      <c r="AF547" s="51"/>
      <c r="AG547" s="52"/>
      <c r="AH547" s="52"/>
      <c r="AI547" s="52"/>
      <c r="AJ547" s="52"/>
      <c r="AK547" s="52"/>
      <c r="AL547" s="52"/>
    </row>
    <row r="548" spans="1:38" s="13" customFormat="1" x14ac:dyDescent="0.2">
      <c r="A548" s="176"/>
      <c r="B548" s="238"/>
      <c r="C548" s="20"/>
      <c r="D548" s="243"/>
      <c r="E548" s="238"/>
      <c r="F548" s="298"/>
      <c r="G548" s="238"/>
      <c r="H548" s="1199"/>
      <c r="J548" s="12"/>
      <c r="M548" s="20"/>
      <c r="N548" s="52"/>
      <c r="O548" s="52"/>
      <c r="P548" s="52"/>
      <c r="Q548" s="52"/>
      <c r="R548" s="52"/>
      <c r="S548" s="51"/>
      <c r="T548" s="52"/>
      <c r="U548" s="52"/>
      <c r="V548" s="52"/>
      <c r="W548" s="52"/>
      <c r="X548" s="52"/>
      <c r="Y548" s="52"/>
      <c r="Z548" s="20"/>
      <c r="AA548" s="52"/>
      <c r="AB548" s="52"/>
      <c r="AC548" s="52"/>
      <c r="AD548" s="52"/>
      <c r="AE548" s="52"/>
      <c r="AF548" s="51"/>
      <c r="AG548" s="52"/>
      <c r="AH548" s="52"/>
      <c r="AI548" s="52"/>
      <c r="AJ548" s="52"/>
      <c r="AK548" s="52"/>
      <c r="AL548" s="52"/>
    </row>
    <row r="549" spans="1:38" s="13" customFormat="1" x14ac:dyDescent="0.2">
      <c r="A549" s="176"/>
      <c r="B549" s="238"/>
      <c r="C549" s="20"/>
      <c r="D549" s="243"/>
      <c r="E549" s="238"/>
      <c r="F549" s="298"/>
      <c r="G549" s="238"/>
      <c r="H549" s="1199"/>
      <c r="J549" s="12"/>
      <c r="M549" s="20"/>
      <c r="N549" s="52"/>
      <c r="O549" s="52"/>
      <c r="P549" s="52"/>
      <c r="Q549" s="52"/>
      <c r="R549" s="52"/>
      <c r="S549" s="51"/>
      <c r="T549" s="52"/>
      <c r="U549" s="52"/>
      <c r="V549" s="52"/>
      <c r="W549" s="52"/>
      <c r="X549" s="52"/>
      <c r="Y549" s="52"/>
      <c r="Z549" s="20"/>
      <c r="AA549" s="52"/>
      <c r="AB549" s="52"/>
      <c r="AC549" s="52"/>
      <c r="AD549" s="52"/>
      <c r="AE549" s="52"/>
      <c r="AF549" s="51"/>
      <c r="AG549" s="52"/>
      <c r="AH549" s="52"/>
      <c r="AI549" s="52"/>
      <c r="AJ549" s="52"/>
      <c r="AK549" s="52"/>
      <c r="AL549" s="52"/>
    </row>
    <row r="550" spans="1:38" s="13" customFormat="1" x14ac:dyDescent="0.2">
      <c r="A550" s="176"/>
      <c r="B550" s="238"/>
      <c r="C550" s="20"/>
      <c r="D550" s="243"/>
      <c r="E550" s="238"/>
      <c r="F550" s="298"/>
      <c r="G550" s="238"/>
      <c r="H550" s="1199"/>
      <c r="J550" s="12"/>
      <c r="M550" s="20"/>
      <c r="N550" s="52"/>
      <c r="O550" s="52"/>
      <c r="P550" s="52"/>
      <c r="Q550" s="52"/>
      <c r="R550" s="52"/>
      <c r="S550" s="51"/>
      <c r="T550" s="52"/>
      <c r="U550" s="52"/>
      <c r="V550" s="52"/>
      <c r="W550" s="52"/>
      <c r="X550" s="52"/>
      <c r="Y550" s="52"/>
      <c r="Z550" s="20"/>
      <c r="AA550" s="52"/>
      <c r="AB550" s="52"/>
      <c r="AC550" s="52"/>
      <c r="AD550" s="52"/>
      <c r="AE550" s="52"/>
      <c r="AF550" s="51"/>
      <c r="AG550" s="52"/>
      <c r="AH550" s="52"/>
      <c r="AI550" s="52"/>
      <c r="AJ550" s="52"/>
      <c r="AK550" s="52"/>
      <c r="AL550" s="52"/>
    </row>
    <row r="551" spans="1:38" s="13" customFormat="1" x14ac:dyDescent="0.2">
      <c r="A551" s="176"/>
      <c r="B551" s="238"/>
      <c r="C551" s="20"/>
      <c r="D551" s="243"/>
      <c r="E551" s="238"/>
      <c r="F551" s="298"/>
      <c r="G551" s="238"/>
      <c r="H551" s="1199"/>
      <c r="J551" s="12"/>
      <c r="M551" s="20"/>
      <c r="N551" s="52"/>
      <c r="O551" s="52"/>
      <c r="P551" s="52"/>
      <c r="Q551" s="52"/>
      <c r="R551" s="52"/>
      <c r="S551" s="51"/>
      <c r="T551" s="52"/>
      <c r="U551" s="52"/>
      <c r="V551" s="52"/>
      <c r="W551" s="52"/>
      <c r="X551" s="52"/>
      <c r="Y551" s="52"/>
      <c r="Z551" s="20"/>
      <c r="AA551" s="52"/>
      <c r="AB551" s="52"/>
      <c r="AC551" s="52"/>
      <c r="AD551" s="52"/>
      <c r="AE551" s="52"/>
      <c r="AF551" s="51"/>
      <c r="AG551" s="52"/>
      <c r="AH551" s="52"/>
      <c r="AI551" s="52"/>
      <c r="AJ551" s="52"/>
      <c r="AK551" s="52"/>
      <c r="AL551" s="52"/>
    </row>
    <row r="552" spans="1:38" s="13" customFormat="1" x14ac:dyDescent="0.2">
      <c r="A552" s="176"/>
      <c r="B552" s="238"/>
      <c r="C552" s="20"/>
      <c r="D552" s="243"/>
      <c r="E552" s="238"/>
      <c r="F552" s="298"/>
      <c r="G552" s="238"/>
      <c r="H552" s="1199"/>
      <c r="J552" s="12"/>
      <c r="M552" s="20"/>
      <c r="N552" s="52"/>
      <c r="O552" s="52"/>
      <c r="P552" s="52"/>
      <c r="Q552" s="52"/>
      <c r="R552" s="52"/>
      <c r="S552" s="51"/>
      <c r="T552" s="52"/>
      <c r="U552" s="52"/>
      <c r="V552" s="52"/>
      <c r="W552" s="52"/>
      <c r="X552" s="52"/>
      <c r="Y552" s="52"/>
      <c r="Z552" s="20"/>
      <c r="AA552" s="52"/>
      <c r="AB552" s="52"/>
      <c r="AC552" s="52"/>
      <c r="AD552" s="52"/>
      <c r="AE552" s="52"/>
      <c r="AF552" s="51"/>
      <c r="AG552" s="52"/>
      <c r="AH552" s="52"/>
      <c r="AI552" s="52"/>
      <c r="AJ552" s="52"/>
      <c r="AK552" s="52"/>
      <c r="AL552" s="52"/>
    </row>
    <row r="553" spans="1:38" s="13" customFormat="1" x14ac:dyDescent="0.2">
      <c r="A553" s="176"/>
      <c r="B553" s="238"/>
      <c r="C553" s="20"/>
      <c r="D553" s="243"/>
      <c r="E553" s="238"/>
      <c r="F553" s="298"/>
      <c r="G553" s="238"/>
      <c r="H553" s="1199"/>
      <c r="J553" s="12"/>
      <c r="M553" s="20"/>
      <c r="N553" s="52"/>
      <c r="O553" s="52"/>
      <c r="P553" s="52"/>
      <c r="Q553" s="52"/>
      <c r="R553" s="52"/>
      <c r="S553" s="51"/>
      <c r="T553" s="52"/>
      <c r="U553" s="52"/>
      <c r="V553" s="52"/>
      <c r="W553" s="52"/>
      <c r="X553" s="52"/>
      <c r="Y553" s="52"/>
      <c r="Z553" s="20"/>
      <c r="AA553" s="52"/>
      <c r="AB553" s="52"/>
      <c r="AC553" s="52"/>
      <c r="AD553" s="52"/>
      <c r="AE553" s="52"/>
      <c r="AF553" s="51"/>
      <c r="AG553" s="52"/>
      <c r="AH553" s="52"/>
      <c r="AI553" s="52"/>
      <c r="AJ553" s="52"/>
      <c r="AK553" s="52"/>
      <c r="AL553" s="52"/>
    </row>
    <row r="554" spans="1:38" s="13" customFormat="1" x14ac:dyDescent="0.2">
      <c r="A554" s="176"/>
      <c r="B554" s="238"/>
      <c r="C554" s="20"/>
      <c r="D554" s="243"/>
      <c r="E554" s="238"/>
      <c r="F554" s="298"/>
      <c r="G554" s="238"/>
      <c r="H554" s="1199"/>
      <c r="J554" s="12"/>
      <c r="M554" s="20"/>
      <c r="N554" s="52"/>
      <c r="O554" s="52"/>
      <c r="P554" s="52"/>
      <c r="Q554" s="52"/>
      <c r="R554" s="52"/>
      <c r="S554" s="51"/>
      <c r="T554" s="52"/>
      <c r="U554" s="52"/>
      <c r="V554" s="52"/>
      <c r="W554" s="52"/>
      <c r="X554" s="52"/>
      <c r="Y554" s="52"/>
      <c r="Z554" s="20"/>
      <c r="AA554" s="52"/>
      <c r="AB554" s="52"/>
      <c r="AC554" s="52"/>
      <c r="AD554" s="52"/>
      <c r="AE554" s="52"/>
      <c r="AF554" s="51"/>
      <c r="AG554" s="52"/>
      <c r="AH554" s="52"/>
      <c r="AI554" s="52"/>
      <c r="AJ554" s="52"/>
      <c r="AK554" s="52"/>
      <c r="AL554" s="52"/>
    </row>
    <row r="555" spans="1:38" s="13" customFormat="1" x14ac:dyDescent="0.2">
      <c r="A555" s="176"/>
      <c r="B555" s="238"/>
      <c r="C555" s="20"/>
      <c r="D555" s="243"/>
      <c r="E555" s="238"/>
      <c r="F555" s="298"/>
      <c r="G555" s="238"/>
      <c r="H555" s="1199"/>
      <c r="J555" s="12"/>
      <c r="M555" s="20"/>
      <c r="N555" s="52"/>
      <c r="O555" s="52"/>
      <c r="P555" s="52"/>
      <c r="Q555" s="52"/>
      <c r="R555" s="52"/>
      <c r="S555" s="51"/>
      <c r="T555" s="52"/>
      <c r="U555" s="52"/>
      <c r="V555" s="52"/>
      <c r="W555" s="52"/>
      <c r="X555" s="52"/>
      <c r="Y555" s="52"/>
      <c r="Z555" s="20"/>
      <c r="AA555" s="52"/>
      <c r="AB555" s="52"/>
      <c r="AC555" s="52"/>
      <c r="AD555" s="52"/>
      <c r="AE555" s="52"/>
      <c r="AF555" s="51"/>
      <c r="AG555" s="52"/>
      <c r="AH555" s="52"/>
      <c r="AI555" s="52"/>
      <c r="AJ555" s="52"/>
      <c r="AK555" s="52"/>
      <c r="AL555" s="52"/>
    </row>
    <row r="556" spans="1:38" s="13" customFormat="1" x14ac:dyDescent="0.2">
      <c r="A556" s="176"/>
      <c r="B556" s="238"/>
      <c r="C556" s="20"/>
      <c r="D556" s="243"/>
      <c r="E556" s="238"/>
      <c r="F556" s="298"/>
      <c r="G556" s="238"/>
      <c r="H556" s="1199"/>
      <c r="J556" s="12"/>
      <c r="M556" s="20"/>
      <c r="N556" s="52"/>
      <c r="O556" s="52"/>
      <c r="P556" s="52"/>
      <c r="Q556" s="52"/>
      <c r="R556" s="52"/>
      <c r="S556" s="51"/>
      <c r="T556" s="52"/>
      <c r="U556" s="52"/>
      <c r="V556" s="52"/>
      <c r="W556" s="52"/>
      <c r="X556" s="52"/>
      <c r="Y556" s="52"/>
      <c r="Z556" s="20"/>
      <c r="AA556" s="52"/>
      <c r="AB556" s="52"/>
      <c r="AC556" s="52"/>
      <c r="AD556" s="52"/>
      <c r="AE556" s="52"/>
      <c r="AF556" s="51"/>
      <c r="AG556" s="52"/>
      <c r="AH556" s="52"/>
      <c r="AI556" s="52"/>
      <c r="AJ556" s="52"/>
      <c r="AK556" s="52"/>
      <c r="AL556" s="52"/>
    </row>
    <row r="557" spans="1:38" s="13" customFormat="1" x14ac:dyDescent="0.2">
      <c r="A557" s="176"/>
      <c r="B557" s="238"/>
      <c r="C557" s="20"/>
      <c r="D557" s="243"/>
      <c r="E557" s="238"/>
      <c r="F557" s="298"/>
      <c r="G557" s="238"/>
      <c r="H557" s="1199"/>
      <c r="J557" s="12"/>
      <c r="M557" s="20"/>
      <c r="N557" s="52"/>
      <c r="O557" s="52"/>
      <c r="P557" s="52"/>
      <c r="Q557" s="52"/>
      <c r="R557" s="52"/>
      <c r="S557" s="51"/>
      <c r="T557" s="52"/>
      <c r="U557" s="52"/>
      <c r="V557" s="52"/>
      <c r="W557" s="52"/>
      <c r="X557" s="52"/>
      <c r="Y557" s="52"/>
      <c r="Z557" s="20"/>
      <c r="AA557" s="52"/>
      <c r="AB557" s="52"/>
      <c r="AC557" s="52"/>
      <c r="AD557" s="52"/>
      <c r="AE557" s="52"/>
      <c r="AF557" s="51"/>
      <c r="AG557" s="52"/>
      <c r="AH557" s="52"/>
      <c r="AI557" s="52"/>
      <c r="AJ557" s="52"/>
      <c r="AK557" s="52"/>
      <c r="AL557" s="52"/>
    </row>
    <row r="558" spans="1:38" s="13" customFormat="1" x14ac:dyDescent="0.2">
      <c r="A558" s="176"/>
      <c r="B558" s="238"/>
      <c r="C558" s="20"/>
      <c r="D558" s="243"/>
      <c r="E558" s="238"/>
      <c r="F558" s="298"/>
      <c r="G558" s="238"/>
      <c r="H558" s="1199"/>
      <c r="J558" s="12"/>
      <c r="M558" s="20"/>
      <c r="N558" s="52"/>
      <c r="O558" s="52"/>
      <c r="P558" s="52"/>
      <c r="Q558" s="52"/>
      <c r="R558" s="52"/>
      <c r="S558" s="51"/>
      <c r="T558" s="52"/>
      <c r="U558" s="52"/>
      <c r="V558" s="52"/>
      <c r="W558" s="52"/>
      <c r="X558" s="52"/>
      <c r="Y558" s="52"/>
      <c r="Z558" s="20"/>
      <c r="AA558" s="52"/>
      <c r="AB558" s="52"/>
      <c r="AC558" s="52"/>
      <c r="AD558" s="52"/>
      <c r="AE558" s="52"/>
      <c r="AF558" s="51"/>
      <c r="AG558" s="52"/>
      <c r="AH558" s="52"/>
      <c r="AI558" s="52"/>
      <c r="AJ558" s="52"/>
      <c r="AK558" s="52"/>
      <c r="AL558" s="52"/>
    </row>
    <row r="559" spans="1:38" s="13" customFormat="1" x14ac:dyDescent="0.2">
      <c r="A559" s="176"/>
      <c r="B559" s="238"/>
      <c r="C559" s="20"/>
      <c r="D559" s="243"/>
      <c r="E559" s="238"/>
      <c r="F559" s="298"/>
      <c r="G559" s="238"/>
      <c r="H559" s="1199"/>
      <c r="J559" s="12"/>
      <c r="M559" s="20"/>
      <c r="N559" s="52"/>
      <c r="O559" s="52"/>
      <c r="P559" s="52"/>
      <c r="Q559" s="52"/>
      <c r="R559" s="52"/>
      <c r="S559" s="51"/>
      <c r="T559" s="52"/>
      <c r="U559" s="52"/>
      <c r="V559" s="52"/>
      <c r="W559" s="52"/>
      <c r="X559" s="52"/>
      <c r="Y559" s="52"/>
      <c r="Z559" s="20"/>
      <c r="AA559" s="52"/>
      <c r="AB559" s="52"/>
      <c r="AC559" s="52"/>
      <c r="AD559" s="52"/>
      <c r="AE559" s="52"/>
      <c r="AF559" s="51"/>
      <c r="AG559" s="52"/>
      <c r="AH559" s="52"/>
      <c r="AI559" s="52"/>
      <c r="AJ559" s="52"/>
      <c r="AK559" s="52"/>
      <c r="AL559" s="52"/>
    </row>
    <row r="560" spans="1:38" s="13" customFormat="1" x14ac:dyDescent="0.2">
      <c r="A560" s="176"/>
      <c r="B560" s="238"/>
      <c r="C560" s="20"/>
      <c r="D560" s="243"/>
      <c r="E560" s="238"/>
      <c r="F560" s="298"/>
      <c r="G560" s="238"/>
      <c r="H560" s="1199"/>
      <c r="J560" s="12"/>
      <c r="M560" s="20"/>
      <c r="N560" s="52"/>
      <c r="O560" s="52"/>
      <c r="P560" s="52"/>
      <c r="Q560" s="52"/>
      <c r="R560" s="52"/>
      <c r="S560" s="51"/>
      <c r="T560" s="52"/>
      <c r="U560" s="52"/>
      <c r="V560" s="52"/>
      <c r="W560" s="52"/>
      <c r="X560" s="52"/>
      <c r="Y560" s="52"/>
      <c r="Z560" s="20"/>
      <c r="AA560" s="52"/>
      <c r="AB560" s="52"/>
      <c r="AC560" s="52"/>
      <c r="AD560" s="52"/>
      <c r="AE560" s="52"/>
      <c r="AF560" s="51"/>
      <c r="AG560" s="52"/>
      <c r="AH560" s="52"/>
      <c r="AI560" s="52"/>
      <c r="AJ560" s="52"/>
      <c r="AK560" s="52"/>
      <c r="AL560" s="52"/>
    </row>
    <row r="561" spans="1:38" s="13" customFormat="1" x14ac:dyDescent="0.2">
      <c r="A561" s="176"/>
      <c r="B561" s="238"/>
      <c r="C561" s="20"/>
      <c r="D561" s="243"/>
      <c r="E561" s="238"/>
      <c r="F561" s="298"/>
      <c r="G561" s="238"/>
      <c r="H561" s="1199"/>
      <c r="J561" s="12"/>
      <c r="M561" s="20"/>
      <c r="N561" s="52"/>
      <c r="O561" s="52"/>
      <c r="P561" s="52"/>
      <c r="Q561" s="52"/>
      <c r="R561" s="52"/>
      <c r="S561" s="51"/>
      <c r="T561" s="52"/>
      <c r="U561" s="52"/>
      <c r="V561" s="52"/>
      <c r="W561" s="52"/>
      <c r="X561" s="52"/>
      <c r="Y561" s="52"/>
      <c r="Z561" s="20"/>
      <c r="AA561" s="52"/>
      <c r="AB561" s="52"/>
      <c r="AC561" s="52"/>
      <c r="AD561" s="52"/>
      <c r="AE561" s="52"/>
      <c r="AF561" s="51"/>
      <c r="AG561" s="52"/>
      <c r="AH561" s="52"/>
      <c r="AI561" s="52"/>
      <c r="AJ561" s="52"/>
      <c r="AK561" s="52"/>
      <c r="AL561" s="52"/>
    </row>
    <row r="562" spans="1:38" s="13" customFormat="1" x14ac:dyDescent="0.2">
      <c r="A562" s="176"/>
      <c r="B562" s="238"/>
      <c r="C562" s="20"/>
      <c r="D562" s="243"/>
      <c r="E562" s="238"/>
      <c r="F562" s="298"/>
      <c r="G562" s="238"/>
      <c r="H562" s="1199"/>
      <c r="J562" s="12"/>
      <c r="M562" s="20"/>
      <c r="N562" s="52"/>
      <c r="O562" s="52"/>
      <c r="P562" s="52"/>
      <c r="Q562" s="52"/>
      <c r="R562" s="52"/>
      <c r="S562" s="51"/>
      <c r="T562" s="52"/>
      <c r="U562" s="52"/>
      <c r="V562" s="52"/>
      <c r="W562" s="52"/>
      <c r="X562" s="52"/>
      <c r="Y562" s="52"/>
      <c r="Z562" s="20"/>
      <c r="AA562" s="52"/>
      <c r="AB562" s="52"/>
      <c r="AC562" s="52"/>
      <c r="AD562" s="52"/>
      <c r="AE562" s="52"/>
      <c r="AF562" s="51"/>
      <c r="AG562" s="52"/>
      <c r="AH562" s="52"/>
      <c r="AI562" s="52"/>
      <c r="AJ562" s="52"/>
      <c r="AK562" s="52"/>
      <c r="AL562" s="52"/>
    </row>
    <row r="563" spans="1:38" s="13" customFormat="1" x14ac:dyDescent="0.2">
      <c r="A563" s="176"/>
      <c r="B563" s="238"/>
      <c r="C563" s="20"/>
      <c r="D563" s="243"/>
      <c r="E563" s="238"/>
      <c r="F563" s="298"/>
      <c r="G563" s="238"/>
      <c r="H563" s="1199"/>
      <c r="J563" s="12"/>
      <c r="M563" s="20"/>
      <c r="N563" s="52"/>
      <c r="O563" s="52"/>
      <c r="P563" s="52"/>
      <c r="Q563" s="52"/>
      <c r="R563" s="52"/>
      <c r="S563" s="51"/>
      <c r="T563" s="52"/>
      <c r="U563" s="52"/>
      <c r="V563" s="52"/>
      <c r="W563" s="52"/>
      <c r="X563" s="52"/>
      <c r="Y563" s="52"/>
      <c r="Z563" s="20"/>
      <c r="AA563" s="52"/>
      <c r="AB563" s="52"/>
      <c r="AC563" s="52"/>
      <c r="AD563" s="52"/>
      <c r="AE563" s="52"/>
      <c r="AF563" s="51"/>
      <c r="AG563" s="52"/>
      <c r="AH563" s="52"/>
      <c r="AI563" s="52"/>
      <c r="AJ563" s="52"/>
      <c r="AK563" s="52"/>
      <c r="AL563" s="52"/>
    </row>
    <row r="564" spans="1:38" s="13" customFormat="1" x14ac:dyDescent="0.2">
      <c r="A564" s="176"/>
      <c r="B564" s="238"/>
      <c r="C564" s="20"/>
      <c r="D564" s="243"/>
      <c r="E564" s="238"/>
      <c r="F564" s="298"/>
      <c r="G564" s="238"/>
      <c r="H564" s="1199"/>
      <c r="J564" s="12"/>
      <c r="M564" s="20"/>
      <c r="N564" s="52"/>
      <c r="O564" s="52"/>
      <c r="P564" s="52"/>
      <c r="Q564" s="52"/>
      <c r="R564" s="52"/>
      <c r="S564" s="51"/>
      <c r="T564" s="52"/>
      <c r="U564" s="52"/>
      <c r="V564" s="52"/>
      <c r="W564" s="52"/>
      <c r="X564" s="52"/>
      <c r="Y564" s="52"/>
      <c r="Z564" s="20"/>
      <c r="AA564" s="52"/>
      <c r="AB564" s="52"/>
      <c r="AC564" s="52"/>
      <c r="AD564" s="52"/>
      <c r="AE564" s="52"/>
      <c r="AF564" s="51"/>
      <c r="AG564" s="52"/>
      <c r="AH564" s="52"/>
      <c r="AI564" s="52"/>
      <c r="AJ564" s="52"/>
      <c r="AK564" s="52"/>
      <c r="AL564" s="52"/>
    </row>
    <row r="565" spans="1:38" s="13" customFormat="1" x14ac:dyDescent="0.2">
      <c r="A565" s="176"/>
      <c r="B565" s="238"/>
      <c r="C565" s="20"/>
      <c r="D565" s="243"/>
      <c r="E565" s="238"/>
      <c r="F565" s="298"/>
      <c r="G565" s="238"/>
      <c r="H565" s="1199"/>
      <c r="J565" s="12"/>
      <c r="M565" s="20"/>
      <c r="N565" s="52"/>
      <c r="O565" s="52"/>
      <c r="P565" s="52"/>
      <c r="Q565" s="52"/>
      <c r="R565" s="52"/>
      <c r="S565" s="51"/>
      <c r="T565" s="52"/>
      <c r="U565" s="52"/>
      <c r="V565" s="52"/>
      <c r="W565" s="52"/>
      <c r="X565" s="52"/>
      <c r="Y565" s="52"/>
      <c r="Z565" s="20"/>
      <c r="AA565" s="52"/>
      <c r="AB565" s="52"/>
      <c r="AC565" s="52"/>
      <c r="AD565" s="52"/>
      <c r="AE565" s="52"/>
      <c r="AF565" s="51"/>
      <c r="AG565" s="52"/>
      <c r="AH565" s="52"/>
      <c r="AI565" s="52"/>
      <c r="AJ565" s="52"/>
      <c r="AK565" s="52"/>
      <c r="AL565" s="52"/>
    </row>
    <row r="566" spans="1:38" s="13" customFormat="1" x14ac:dyDescent="0.2">
      <c r="A566" s="176"/>
      <c r="B566" s="238"/>
      <c r="C566" s="20"/>
      <c r="D566" s="243"/>
      <c r="E566" s="238"/>
      <c r="F566" s="298"/>
      <c r="G566" s="238"/>
      <c r="H566" s="1199"/>
      <c r="J566" s="12"/>
      <c r="M566" s="20"/>
      <c r="N566" s="52"/>
      <c r="O566" s="52"/>
      <c r="P566" s="52"/>
      <c r="Q566" s="52"/>
      <c r="R566" s="52"/>
      <c r="S566" s="51"/>
      <c r="T566" s="52"/>
      <c r="U566" s="52"/>
      <c r="V566" s="52"/>
      <c r="W566" s="52"/>
      <c r="X566" s="52"/>
      <c r="Y566" s="52"/>
      <c r="Z566" s="20"/>
      <c r="AA566" s="52"/>
      <c r="AB566" s="52"/>
      <c r="AC566" s="52"/>
      <c r="AD566" s="52"/>
      <c r="AE566" s="52"/>
      <c r="AF566" s="51"/>
      <c r="AG566" s="52"/>
      <c r="AH566" s="52"/>
      <c r="AI566" s="52"/>
      <c r="AJ566" s="52"/>
      <c r="AK566" s="52"/>
      <c r="AL566" s="52"/>
    </row>
    <row r="567" spans="1:38" s="13" customFormat="1" x14ac:dyDescent="0.2">
      <c r="A567" s="176"/>
      <c r="B567" s="238"/>
      <c r="C567" s="20"/>
      <c r="D567" s="243"/>
      <c r="E567" s="238"/>
      <c r="F567" s="298"/>
      <c r="G567" s="238"/>
      <c r="H567" s="1199"/>
      <c r="J567" s="12"/>
      <c r="M567" s="20"/>
      <c r="N567" s="52"/>
      <c r="O567" s="52"/>
      <c r="P567" s="52"/>
      <c r="Q567" s="52"/>
      <c r="R567" s="52"/>
      <c r="S567" s="51"/>
      <c r="T567" s="52"/>
      <c r="U567" s="52"/>
      <c r="V567" s="52"/>
      <c r="W567" s="52"/>
      <c r="X567" s="52"/>
      <c r="Y567" s="52"/>
      <c r="Z567" s="20"/>
      <c r="AA567" s="52"/>
      <c r="AB567" s="52"/>
      <c r="AC567" s="52"/>
      <c r="AD567" s="52"/>
      <c r="AE567" s="52"/>
      <c r="AF567" s="51"/>
      <c r="AG567" s="52"/>
      <c r="AH567" s="52"/>
      <c r="AI567" s="52"/>
      <c r="AJ567" s="52"/>
      <c r="AK567" s="52"/>
      <c r="AL567" s="52"/>
    </row>
    <row r="568" spans="1:38" s="13" customFormat="1" x14ac:dyDescent="0.2">
      <c r="A568" s="176"/>
      <c r="B568" s="238"/>
      <c r="C568" s="20"/>
      <c r="D568" s="243"/>
      <c r="E568" s="238"/>
      <c r="F568" s="298"/>
      <c r="G568" s="238"/>
      <c r="H568" s="1199"/>
      <c r="J568" s="12"/>
      <c r="M568" s="20"/>
      <c r="N568" s="52"/>
      <c r="O568" s="52"/>
      <c r="P568" s="52"/>
      <c r="Q568" s="52"/>
      <c r="R568" s="52"/>
      <c r="S568" s="51"/>
      <c r="T568" s="52"/>
      <c r="U568" s="52"/>
      <c r="V568" s="52"/>
      <c r="W568" s="52"/>
      <c r="X568" s="52"/>
      <c r="Y568" s="52"/>
      <c r="Z568" s="20"/>
      <c r="AA568" s="52"/>
      <c r="AB568" s="52"/>
      <c r="AC568" s="52"/>
      <c r="AD568" s="52"/>
      <c r="AE568" s="52"/>
      <c r="AF568" s="51"/>
      <c r="AG568" s="52"/>
      <c r="AH568" s="52"/>
      <c r="AI568" s="52"/>
      <c r="AJ568" s="52"/>
      <c r="AK568" s="52"/>
      <c r="AL568" s="52"/>
    </row>
    <row r="569" spans="1:38" s="13" customFormat="1" x14ac:dyDescent="0.2">
      <c r="A569" s="176"/>
      <c r="B569" s="238"/>
      <c r="C569" s="20"/>
      <c r="D569" s="243"/>
      <c r="E569" s="238"/>
      <c r="F569" s="298"/>
      <c r="G569" s="238"/>
      <c r="H569" s="1199"/>
      <c r="J569" s="12"/>
      <c r="M569" s="20"/>
      <c r="N569" s="52"/>
      <c r="O569" s="52"/>
      <c r="P569" s="52"/>
      <c r="Q569" s="52"/>
      <c r="R569" s="52"/>
      <c r="S569" s="51"/>
      <c r="T569" s="52"/>
      <c r="U569" s="52"/>
      <c r="V569" s="52"/>
      <c r="W569" s="52"/>
      <c r="X569" s="52"/>
      <c r="Y569" s="52"/>
      <c r="Z569" s="20"/>
      <c r="AA569" s="52"/>
      <c r="AB569" s="52"/>
      <c r="AC569" s="52"/>
      <c r="AD569" s="52"/>
      <c r="AE569" s="52"/>
      <c r="AF569" s="51"/>
      <c r="AG569" s="52"/>
      <c r="AH569" s="52"/>
      <c r="AI569" s="52"/>
      <c r="AJ569" s="52"/>
      <c r="AK569" s="52"/>
      <c r="AL569" s="52"/>
    </row>
    <row r="570" spans="1:38" s="13" customFormat="1" x14ac:dyDescent="0.2">
      <c r="A570" s="176"/>
      <c r="B570" s="238"/>
      <c r="C570" s="20"/>
      <c r="D570" s="243"/>
      <c r="E570" s="238"/>
      <c r="F570" s="298"/>
      <c r="G570" s="238"/>
      <c r="H570" s="1199"/>
      <c r="J570" s="12"/>
      <c r="M570" s="20"/>
      <c r="N570" s="52"/>
      <c r="O570" s="52"/>
      <c r="P570" s="52"/>
      <c r="Q570" s="52"/>
      <c r="R570" s="52"/>
      <c r="S570" s="51"/>
      <c r="T570" s="52"/>
      <c r="U570" s="52"/>
      <c r="V570" s="52"/>
      <c r="W570" s="52"/>
      <c r="X570" s="52"/>
      <c r="Y570" s="52"/>
      <c r="Z570" s="20"/>
      <c r="AA570" s="52"/>
      <c r="AB570" s="52"/>
      <c r="AC570" s="52"/>
      <c r="AD570" s="52"/>
      <c r="AE570" s="52"/>
      <c r="AF570" s="51"/>
      <c r="AG570" s="52"/>
      <c r="AH570" s="52"/>
      <c r="AI570" s="52"/>
      <c r="AJ570" s="52"/>
      <c r="AK570" s="52"/>
      <c r="AL570" s="52"/>
    </row>
    <row r="571" spans="1:38" s="13" customFormat="1" x14ac:dyDescent="0.2">
      <c r="A571" s="176"/>
      <c r="B571" s="238"/>
      <c r="C571" s="20"/>
      <c r="D571" s="243"/>
      <c r="E571" s="238"/>
      <c r="F571" s="298"/>
      <c r="G571" s="238"/>
      <c r="H571" s="1199"/>
      <c r="J571" s="12"/>
      <c r="M571" s="20"/>
      <c r="N571" s="52"/>
      <c r="O571" s="52"/>
      <c r="P571" s="52"/>
      <c r="Q571" s="52"/>
      <c r="R571" s="52"/>
      <c r="S571" s="51"/>
      <c r="T571" s="52"/>
      <c r="U571" s="52"/>
      <c r="V571" s="52"/>
      <c r="W571" s="52"/>
      <c r="X571" s="52"/>
      <c r="Y571" s="52"/>
      <c r="Z571" s="20"/>
      <c r="AA571" s="52"/>
      <c r="AB571" s="52"/>
      <c r="AC571" s="52"/>
      <c r="AD571" s="52"/>
      <c r="AE571" s="52"/>
      <c r="AF571" s="51"/>
      <c r="AG571" s="52"/>
      <c r="AH571" s="52"/>
      <c r="AI571" s="52"/>
      <c r="AJ571" s="52"/>
      <c r="AK571" s="52"/>
      <c r="AL571" s="52"/>
    </row>
    <row r="572" spans="1:38" s="13" customFormat="1" x14ac:dyDescent="0.2">
      <c r="A572" s="176"/>
      <c r="B572" s="238"/>
      <c r="C572" s="20"/>
      <c r="D572" s="243"/>
      <c r="E572" s="238"/>
      <c r="F572" s="298"/>
      <c r="G572" s="238"/>
      <c r="H572" s="1199"/>
      <c r="J572" s="12"/>
      <c r="M572" s="20"/>
      <c r="N572" s="52"/>
      <c r="O572" s="52"/>
      <c r="P572" s="52"/>
      <c r="Q572" s="52"/>
      <c r="R572" s="52"/>
      <c r="S572" s="51"/>
      <c r="T572" s="52"/>
      <c r="U572" s="52"/>
      <c r="V572" s="52"/>
      <c r="W572" s="52"/>
      <c r="X572" s="52"/>
      <c r="Y572" s="52"/>
      <c r="Z572" s="20"/>
      <c r="AA572" s="52"/>
      <c r="AB572" s="52"/>
      <c r="AC572" s="52"/>
      <c r="AD572" s="52"/>
      <c r="AE572" s="52"/>
      <c r="AF572" s="51"/>
      <c r="AG572" s="52"/>
      <c r="AH572" s="52"/>
      <c r="AI572" s="52"/>
      <c r="AJ572" s="52"/>
      <c r="AK572" s="52"/>
      <c r="AL572" s="52"/>
    </row>
    <row r="573" spans="1:38" s="13" customFormat="1" x14ac:dyDescent="0.2">
      <c r="A573" s="176"/>
      <c r="B573" s="238"/>
      <c r="C573" s="20"/>
      <c r="D573" s="243"/>
      <c r="E573" s="238"/>
      <c r="F573" s="298"/>
      <c r="G573" s="238"/>
      <c r="H573" s="1199"/>
      <c r="J573" s="12"/>
      <c r="M573" s="20"/>
      <c r="N573" s="52"/>
      <c r="O573" s="52"/>
      <c r="P573" s="52"/>
      <c r="Q573" s="52"/>
      <c r="R573" s="52"/>
      <c r="S573" s="51"/>
      <c r="T573" s="52"/>
      <c r="U573" s="52"/>
      <c r="V573" s="52"/>
      <c r="W573" s="52"/>
      <c r="X573" s="52"/>
      <c r="Y573" s="52"/>
      <c r="Z573" s="20"/>
      <c r="AA573" s="52"/>
      <c r="AB573" s="52"/>
      <c r="AC573" s="52"/>
      <c r="AD573" s="52"/>
      <c r="AE573" s="52"/>
      <c r="AF573" s="51"/>
      <c r="AG573" s="52"/>
      <c r="AH573" s="52"/>
      <c r="AI573" s="52"/>
      <c r="AJ573" s="52"/>
      <c r="AK573" s="52"/>
      <c r="AL573" s="52"/>
    </row>
    <row r="574" spans="1:38" s="13" customFormat="1" x14ac:dyDescent="0.2">
      <c r="A574" s="176"/>
      <c r="B574" s="238"/>
      <c r="C574" s="20"/>
      <c r="D574" s="243"/>
      <c r="E574" s="238"/>
      <c r="F574" s="298"/>
      <c r="G574" s="238"/>
      <c r="H574" s="1199"/>
      <c r="J574" s="12"/>
      <c r="M574" s="20"/>
      <c r="N574" s="52"/>
      <c r="O574" s="52"/>
      <c r="P574" s="52"/>
      <c r="Q574" s="52"/>
      <c r="R574" s="52"/>
      <c r="S574" s="51"/>
      <c r="T574" s="52"/>
      <c r="U574" s="52"/>
      <c r="V574" s="52"/>
      <c r="W574" s="52"/>
      <c r="X574" s="52"/>
      <c r="Y574" s="52"/>
      <c r="Z574" s="20"/>
      <c r="AA574" s="52"/>
      <c r="AB574" s="52"/>
      <c r="AC574" s="52"/>
      <c r="AD574" s="52"/>
      <c r="AE574" s="52"/>
      <c r="AF574" s="51"/>
      <c r="AG574" s="52"/>
      <c r="AH574" s="52"/>
      <c r="AI574" s="52"/>
      <c r="AJ574" s="52"/>
      <c r="AK574" s="52"/>
      <c r="AL574" s="52"/>
    </row>
    <row r="575" spans="1:38" s="13" customFormat="1" x14ac:dyDescent="0.2">
      <c r="A575" s="176"/>
      <c r="B575" s="238"/>
      <c r="C575" s="20"/>
      <c r="D575" s="243"/>
      <c r="E575" s="238"/>
      <c r="F575" s="298"/>
      <c r="G575" s="238"/>
      <c r="H575" s="1199"/>
      <c r="J575" s="12"/>
      <c r="M575" s="20"/>
      <c r="N575" s="52"/>
      <c r="O575" s="52"/>
      <c r="P575" s="52"/>
      <c r="Q575" s="52"/>
      <c r="R575" s="52"/>
      <c r="S575" s="51"/>
      <c r="T575" s="52"/>
      <c r="U575" s="52"/>
      <c r="V575" s="52"/>
      <c r="W575" s="52"/>
      <c r="X575" s="52"/>
      <c r="Y575" s="52"/>
      <c r="Z575" s="20"/>
      <c r="AA575" s="52"/>
      <c r="AB575" s="52"/>
      <c r="AC575" s="52"/>
      <c r="AD575" s="52"/>
      <c r="AE575" s="52"/>
      <c r="AF575" s="51"/>
      <c r="AG575" s="52"/>
      <c r="AH575" s="52"/>
      <c r="AI575" s="52"/>
      <c r="AJ575" s="52"/>
      <c r="AK575" s="52"/>
      <c r="AL575" s="52"/>
    </row>
    <row r="576" spans="1:38" s="13" customFormat="1" x14ac:dyDescent="0.2">
      <c r="A576" s="176"/>
      <c r="B576" s="238"/>
      <c r="C576" s="20"/>
      <c r="D576" s="243"/>
      <c r="E576" s="238"/>
      <c r="F576" s="298"/>
      <c r="G576" s="238"/>
      <c r="H576" s="1199"/>
      <c r="J576" s="12"/>
      <c r="M576" s="20"/>
      <c r="N576" s="52"/>
      <c r="O576" s="52"/>
      <c r="P576" s="52"/>
      <c r="Q576" s="52"/>
      <c r="R576" s="52"/>
      <c r="S576" s="51"/>
      <c r="T576" s="52"/>
      <c r="U576" s="52"/>
      <c r="V576" s="52"/>
      <c r="W576" s="52"/>
      <c r="X576" s="52"/>
      <c r="Y576" s="52"/>
      <c r="Z576" s="20"/>
      <c r="AA576" s="52"/>
      <c r="AB576" s="52"/>
      <c r="AC576" s="52"/>
      <c r="AD576" s="52"/>
      <c r="AE576" s="52"/>
      <c r="AF576" s="51"/>
      <c r="AG576" s="52"/>
      <c r="AH576" s="52"/>
      <c r="AI576" s="52"/>
      <c r="AJ576" s="52"/>
      <c r="AK576" s="52"/>
      <c r="AL576" s="52"/>
    </row>
    <row r="577" spans="1:38" s="13" customFormat="1" x14ac:dyDescent="0.2">
      <c r="A577" s="176"/>
      <c r="B577" s="238"/>
      <c r="C577" s="20"/>
      <c r="D577" s="243"/>
      <c r="E577" s="238"/>
      <c r="F577" s="298"/>
      <c r="G577" s="238"/>
      <c r="H577" s="1199"/>
      <c r="J577" s="12"/>
      <c r="M577" s="20"/>
      <c r="N577" s="52"/>
      <c r="O577" s="52"/>
      <c r="P577" s="52"/>
      <c r="Q577" s="52"/>
      <c r="R577" s="52"/>
      <c r="S577" s="51"/>
      <c r="T577" s="52"/>
      <c r="U577" s="52"/>
      <c r="V577" s="52"/>
      <c r="W577" s="52"/>
      <c r="X577" s="52"/>
      <c r="Y577" s="52"/>
      <c r="Z577" s="20"/>
      <c r="AA577" s="52"/>
      <c r="AB577" s="52"/>
      <c r="AC577" s="52"/>
      <c r="AD577" s="52"/>
      <c r="AE577" s="52"/>
      <c r="AF577" s="51"/>
      <c r="AG577" s="52"/>
      <c r="AH577" s="52"/>
      <c r="AI577" s="52"/>
      <c r="AJ577" s="52"/>
      <c r="AK577" s="52"/>
      <c r="AL577" s="52"/>
    </row>
    <row r="578" spans="1:38" s="13" customFormat="1" x14ac:dyDescent="0.2">
      <c r="A578" s="176"/>
      <c r="B578" s="238"/>
      <c r="C578" s="20"/>
      <c r="D578" s="243"/>
      <c r="E578" s="238"/>
      <c r="F578" s="298"/>
      <c r="G578" s="238"/>
      <c r="H578" s="1199"/>
      <c r="J578" s="12"/>
      <c r="M578" s="20"/>
      <c r="N578" s="52"/>
      <c r="O578" s="52"/>
      <c r="P578" s="52"/>
      <c r="Q578" s="52"/>
      <c r="R578" s="52"/>
      <c r="S578" s="51"/>
      <c r="T578" s="52"/>
      <c r="U578" s="52"/>
      <c r="V578" s="52"/>
      <c r="W578" s="52"/>
      <c r="X578" s="52"/>
      <c r="Y578" s="52"/>
      <c r="Z578" s="20"/>
      <c r="AA578" s="52"/>
      <c r="AB578" s="52"/>
      <c r="AC578" s="52"/>
      <c r="AD578" s="52"/>
      <c r="AE578" s="52"/>
      <c r="AF578" s="51"/>
      <c r="AG578" s="52"/>
      <c r="AH578" s="52"/>
      <c r="AI578" s="52"/>
      <c r="AJ578" s="52"/>
      <c r="AK578" s="52"/>
      <c r="AL578" s="52"/>
    </row>
    <row r="579" spans="1:38" s="13" customFormat="1" x14ac:dyDescent="0.2">
      <c r="A579" s="176"/>
      <c r="B579" s="238"/>
      <c r="C579" s="20"/>
      <c r="D579" s="243"/>
      <c r="E579" s="238"/>
      <c r="F579" s="298"/>
      <c r="G579" s="238"/>
      <c r="H579" s="1199"/>
      <c r="J579" s="12"/>
      <c r="M579" s="20"/>
      <c r="N579" s="52"/>
      <c r="O579" s="52"/>
      <c r="P579" s="52"/>
      <c r="Q579" s="52"/>
      <c r="R579" s="52"/>
      <c r="S579" s="51"/>
      <c r="T579" s="52"/>
      <c r="U579" s="52"/>
      <c r="V579" s="52"/>
      <c r="W579" s="52"/>
      <c r="X579" s="52"/>
      <c r="Y579" s="52"/>
      <c r="Z579" s="20"/>
      <c r="AA579" s="52"/>
      <c r="AB579" s="52"/>
      <c r="AC579" s="52"/>
      <c r="AD579" s="52"/>
      <c r="AE579" s="52"/>
      <c r="AF579" s="51"/>
      <c r="AG579" s="52"/>
      <c r="AH579" s="52"/>
      <c r="AI579" s="52"/>
      <c r="AJ579" s="52"/>
      <c r="AK579" s="52"/>
      <c r="AL579" s="52"/>
    </row>
    <row r="580" spans="1:38" s="13" customFormat="1" x14ac:dyDescent="0.2">
      <c r="A580" s="176"/>
      <c r="B580" s="238"/>
      <c r="C580" s="20"/>
      <c r="D580" s="243"/>
      <c r="E580" s="238"/>
      <c r="F580" s="298"/>
      <c r="G580" s="238"/>
      <c r="H580" s="1199"/>
      <c r="J580" s="12"/>
      <c r="M580" s="20"/>
      <c r="N580" s="52"/>
      <c r="O580" s="52"/>
      <c r="P580" s="52"/>
      <c r="Q580" s="52"/>
      <c r="R580" s="52"/>
      <c r="S580" s="51"/>
      <c r="T580" s="52"/>
      <c r="U580" s="52"/>
      <c r="V580" s="52"/>
      <c r="W580" s="52"/>
      <c r="X580" s="52"/>
      <c r="Y580" s="52"/>
      <c r="Z580" s="20"/>
      <c r="AA580" s="52"/>
      <c r="AB580" s="52"/>
      <c r="AC580" s="52"/>
      <c r="AD580" s="52"/>
      <c r="AE580" s="52"/>
      <c r="AF580" s="51"/>
      <c r="AG580" s="52"/>
      <c r="AH580" s="52"/>
      <c r="AI580" s="52"/>
      <c r="AJ580" s="52"/>
      <c r="AK580" s="52"/>
      <c r="AL580" s="52"/>
    </row>
    <row r="581" spans="1:38" s="13" customFormat="1" x14ac:dyDescent="0.2">
      <c r="A581" s="176"/>
      <c r="B581" s="238"/>
      <c r="C581" s="20"/>
      <c r="D581" s="243"/>
      <c r="E581" s="238"/>
      <c r="F581" s="298"/>
      <c r="G581" s="238"/>
      <c r="H581" s="1199"/>
      <c r="J581" s="12"/>
      <c r="M581" s="20"/>
      <c r="N581" s="52"/>
      <c r="O581" s="52"/>
      <c r="P581" s="52"/>
      <c r="Q581" s="52"/>
      <c r="R581" s="52"/>
      <c r="S581" s="51"/>
      <c r="T581" s="52"/>
      <c r="U581" s="52"/>
      <c r="V581" s="52"/>
      <c r="W581" s="52"/>
      <c r="X581" s="52"/>
      <c r="Y581" s="52"/>
      <c r="Z581" s="20"/>
      <c r="AA581" s="52"/>
      <c r="AB581" s="52"/>
      <c r="AC581" s="52"/>
      <c r="AD581" s="52"/>
      <c r="AE581" s="52"/>
      <c r="AF581" s="51"/>
      <c r="AG581" s="52"/>
      <c r="AH581" s="52"/>
      <c r="AI581" s="52"/>
      <c r="AJ581" s="52"/>
      <c r="AK581" s="52"/>
      <c r="AL581" s="52"/>
    </row>
    <row r="582" spans="1:38" s="13" customFormat="1" x14ac:dyDescent="0.2">
      <c r="A582" s="176"/>
      <c r="B582" s="238"/>
      <c r="C582" s="20"/>
      <c r="D582" s="243"/>
      <c r="E582" s="238"/>
      <c r="F582" s="298"/>
      <c r="G582" s="238"/>
      <c r="H582" s="1199"/>
      <c r="J582" s="12"/>
      <c r="M582" s="20"/>
      <c r="N582" s="52"/>
      <c r="O582" s="52"/>
      <c r="P582" s="52"/>
      <c r="Q582" s="52"/>
      <c r="R582" s="52"/>
      <c r="S582" s="51"/>
      <c r="T582" s="52"/>
      <c r="U582" s="52"/>
      <c r="V582" s="52"/>
      <c r="W582" s="52"/>
      <c r="X582" s="52"/>
      <c r="Y582" s="52"/>
      <c r="Z582" s="20"/>
      <c r="AA582" s="52"/>
      <c r="AB582" s="52"/>
      <c r="AC582" s="52"/>
      <c r="AD582" s="52"/>
      <c r="AE582" s="52"/>
      <c r="AF582" s="51"/>
      <c r="AG582" s="52"/>
      <c r="AH582" s="52"/>
      <c r="AI582" s="52"/>
      <c r="AJ582" s="52"/>
      <c r="AK582" s="52"/>
      <c r="AL582" s="52"/>
    </row>
    <row r="583" spans="1:38" s="13" customFormat="1" x14ac:dyDescent="0.2">
      <c r="A583" s="176"/>
      <c r="B583" s="238"/>
      <c r="C583" s="20"/>
      <c r="D583" s="243"/>
      <c r="E583" s="238"/>
      <c r="F583" s="298"/>
      <c r="G583" s="238"/>
      <c r="H583" s="1199"/>
      <c r="J583" s="12"/>
      <c r="M583" s="20"/>
      <c r="N583" s="52"/>
      <c r="O583" s="52"/>
      <c r="P583" s="52"/>
      <c r="Q583" s="52"/>
      <c r="R583" s="52"/>
      <c r="S583" s="51"/>
      <c r="T583" s="52"/>
      <c r="U583" s="52"/>
      <c r="V583" s="52"/>
      <c r="W583" s="52"/>
      <c r="X583" s="52"/>
      <c r="Y583" s="52"/>
      <c r="Z583" s="20"/>
      <c r="AA583" s="52"/>
      <c r="AB583" s="52"/>
      <c r="AC583" s="52"/>
      <c r="AD583" s="52"/>
      <c r="AE583" s="52"/>
      <c r="AF583" s="51"/>
      <c r="AG583" s="52"/>
      <c r="AH583" s="52"/>
      <c r="AI583" s="52"/>
      <c r="AJ583" s="52"/>
      <c r="AK583" s="52"/>
      <c r="AL583" s="52"/>
    </row>
    <row r="584" spans="1:38" s="13" customFormat="1" x14ac:dyDescent="0.2">
      <c r="A584" s="176"/>
      <c r="B584" s="238"/>
      <c r="C584" s="20"/>
      <c r="D584" s="243"/>
      <c r="E584" s="238"/>
      <c r="F584" s="298"/>
      <c r="G584" s="238"/>
      <c r="H584" s="1199"/>
      <c r="J584" s="12"/>
      <c r="M584" s="20"/>
      <c r="N584" s="52"/>
      <c r="O584" s="52"/>
      <c r="P584" s="52"/>
      <c r="Q584" s="52"/>
      <c r="R584" s="52"/>
      <c r="S584" s="51"/>
      <c r="T584" s="52"/>
      <c r="U584" s="52"/>
      <c r="V584" s="52"/>
      <c r="W584" s="52"/>
      <c r="X584" s="52"/>
      <c r="Y584" s="52"/>
      <c r="Z584" s="20"/>
      <c r="AA584" s="52"/>
      <c r="AB584" s="52"/>
      <c r="AC584" s="52"/>
      <c r="AD584" s="52"/>
      <c r="AE584" s="52"/>
      <c r="AF584" s="51"/>
      <c r="AG584" s="52"/>
      <c r="AH584" s="52"/>
      <c r="AI584" s="52"/>
      <c r="AJ584" s="52"/>
      <c r="AK584" s="52"/>
      <c r="AL584" s="52"/>
    </row>
    <row r="585" spans="1:38" s="13" customFormat="1" x14ac:dyDescent="0.2">
      <c r="A585" s="176"/>
      <c r="B585" s="238"/>
      <c r="C585" s="20"/>
      <c r="D585" s="243"/>
      <c r="E585" s="238"/>
      <c r="F585" s="298"/>
      <c r="G585" s="238"/>
      <c r="H585" s="1199"/>
      <c r="J585" s="12"/>
      <c r="M585" s="20"/>
      <c r="N585" s="52"/>
      <c r="O585" s="52"/>
      <c r="P585" s="52"/>
      <c r="Q585" s="52"/>
      <c r="R585" s="52"/>
      <c r="S585" s="51"/>
      <c r="T585" s="52"/>
      <c r="U585" s="52"/>
      <c r="V585" s="52"/>
      <c r="W585" s="52"/>
      <c r="X585" s="52"/>
      <c r="Y585" s="52"/>
      <c r="Z585" s="20"/>
      <c r="AA585" s="52"/>
      <c r="AB585" s="52"/>
      <c r="AC585" s="52"/>
      <c r="AD585" s="52"/>
      <c r="AE585" s="52"/>
      <c r="AF585" s="51"/>
      <c r="AG585" s="52"/>
      <c r="AH585" s="52"/>
      <c r="AI585" s="52"/>
      <c r="AJ585" s="52"/>
      <c r="AK585" s="52"/>
      <c r="AL585" s="52"/>
    </row>
    <row r="586" spans="1:38" s="13" customFormat="1" x14ac:dyDescent="0.2">
      <c r="A586" s="176"/>
      <c r="B586" s="238"/>
      <c r="C586" s="20"/>
      <c r="D586" s="243"/>
      <c r="E586" s="238"/>
      <c r="F586" s="298"/>
      <c r="G586" s="238"/>
      <c r="H586" s="1199"/>
      <c r="J586" s="12"/>
      <c r="M586" s="20"/>
      <c r="N586" s="52"/>
      <c r="O586" s="52"/>
      <c r="P586" s="52"/>
      <c r="Q586" s="52"/>
      <c r="R586" s="52"/>
      <c r="S586" s="51"/>
      <c r="T586" s="52"/>
      <c r="U586" s="52"/>
      <c r="V586" s="52"/>
      <c r="W586" s="52"/>
      <c r="X586" s="52"/>
      <c r="Y586" s="52"/>
      <c r="Z586" s="20"/>
      <c r="AA586" s="52"/>
      <c r="AB586" s="52"/>
      <c r="AC586" s="52"/>
      <c r="AD586" s="52"/>
      <c r="AE586" s="52"/>
      <c r="AF586" s="51"/>
      <c r="AG586" s="52"/>
      <c r="AH586" s="52"/>
      <c r="AI586" s="52"/>
      <c r="AJ586" s="52"/>
      <c r="AK586" s="52"/>
      <c r="AL586" s="52"/>
    </row>
    <row r="587" spans="1:38" s="13" customFormat="1" x14ac:dyDescent="0.2">
      <c r="A587" s="176"/>
      <c r="B587" s="238"/>
      <c r="C587" s="20"/>
      <c r="D587" s="243"/>
      <c r="E587" s="238"/>
      <c r="F587" s="298"/>
      <c r="G587" s="238"/>
      <c r="H587" s="1199"/>
      <c r="J587" s="12"/>
      <c r="M587" s="20"/>
      <c r="N587" s="52"/>
      <c r="O587" s="52"/>
      <c r="P587" s="52"/>
      <c r="Q587" s="52"/>
      <c r="R587" s="52"/>
      <c r="S587" s="51"/>
      <c r="T587" s="52"/>
      <c r="U587" s="52"/>
      <c r="V587" s="52"/>
      <c r="W587" s="52"/>
      <c r="X587" s="52"/>
      <c r="Y587" s="52"/>
      <c r="Z587" s="20"/>
      <c r="AA587" s="52"/>
      <c r="AB587" s="52"/>
      <c r="AC587" s="52"/>
      <c r="AD587" s="52"/>
      <c r="AE587" s="52"/>
      <c r="AF587" s="51"/>
      <c r="AG587" s="52"/>
      <c r="AH587" s="52"/>
      <c r="AI587" s="52"/>
      <c r="AJ587" s="52"/>
      <c r="AK587" s="52"/>
      <c r="AL587" s="52"/>
    </row>
    <row r="588" spans="1:38" s="13" customFormat="1" x14ac:dyDescent="0.2">
      <c r="A588" s="176"/>
      <c r="B588" s="238"/>
      <c r="C588" s="20"/>
      <c r="D588" s="243"/>
      <c r="E588" s="238"/>
      <c r="F588" s="298"/>
      <c r="G588" s="238"/>
      <c r="H588" s="1199"/>
      <c r="J588" s="12"/>
      <c r="M588" s="20"/>
      <c r="N588" s="52"/>
      <c r="O588" s="52"/>
      <c r="P588" s="52"/>
      <c r="Q588" s="52"/>
      <c r="R588" s="52"/>
      <c r="S588" s="51"/>
      <c r="T588" s="52"/>
      <c r="U588" s="52"/>
      <c r="V588" s="52"/>
      <c r="W588" s="52"/>
      <c r="X588" s="52"/>
      <c r="Y588" s="52"/>
      <c r="Z588" s="20"/>
      <c r="AA588" s="52"/>
      <c r="AB588" s="52"/>
      <c r="AC588" s="52"/>
      <c r="AD588" s="52"/>
      <c r="AE588" s="52"/>
      <c r="AF588" s="51"/>
      <c r="AG588" s="52"/>
      <c r="AH588" s="52"/>
      <c r="AI588" s="52"/>
      <c r="AJ588" s="52"/>
      <c r="AK588" s="52"/>
      <c r="AL588" s="52"/>
    </row>
    <row r="589" spans="1:38" s="13" customFormat="1" x14ac:dyDescent="0.2">
      <c r="A589" s="176"/>
      <c r="B589" s="238"/>
      <c r="C589" s="20"/>
      <c r="D589" s="243"/>
      <c r="E589" s="238"/>
      <c r="F589" s="298"/>
      <c r="G589" s="238"/>
      <c r="H589" s="1199"/>
      <c r="J589" s="12"/>
      <c r="M589" s="20"/>
      <c r="N589" s="52"/>
      <c r="O589" s="52"/>
      <c r="P589" s="52"/>
      <c r="Q589" s="52"/>
      <c r="R589" s="52"/>
      <c r="S589" s="51"/>
      <c r="T589" s="52"/>
      <c r="U589" s="52"/>
      <c r="V589" s="52"/>
      <c r="W589" s="52"/>
      <c r="X589" s="52"/>
      <c r="Y589" s="52"/>
      <c r="Z589" s="20"/>
      <c r="AA589" s="52"/>
      <c r="AB589" s="52"/>
      <c r="AC589" s="52"/>
      <c r="AD589" s="52"/>
      <c r="AE589" s="52"/>
      <c r="AF589" s="51"/>
      <c r="AG589" s="52"/>
      <c r="AH589" s="52"/>
      <c r="AI589" s="52"/>
      <c r="AJ589" s="52"/>
      <c r="AK589" s="52"/>
      <c r="AL589" s="52"/>
    </row>
    <row r="590" spans="1:38" s="13" customFormat="1" x14ac:dyDescent="0.2">
      <c r="A590" s="176"/>
      <c r="B590" s="238"/>
      <c r="C590" s="20"/>
      <c r="D590" s="243"/>
      <c r="E590" s="238"/>
      <c r="F590" s="298"/>
      <c r="G590" s="238"/>
      <c r="H590" s="1199"/>
      <c r="J590" s="12"/>
      <c r="M590" s="20"/>
      <c r="N590" s="52"/>
      <c r="O590" s="52"/>
      <c r="P590" s="52"/>
      <c r="Q590" s="52"/>
      <c r="R590" s="52"/>
      <c r="S590" s="51"/>
      <c r="T590" s="52"/>
      <c r="U590" s="52"/>
      <c r="V590" s="52"/>
      <c r="W590" s="52"/>
      <c r="X590" s="52"/>
      <c r="Y590" s="52"/>
      <c r="Z590" s="20"/>
      <c r="AA590" s="52"/>
      <c r="AB590" s="52"/>
      <c r="AC590" s="52"/>
      <c r="AD590" s="52"/>
      <c r="AE590" s="52"/>
      <c r="AF590" s="51"/>
      <c r="AG590" s="52"/>
      <c r="AH590" s="52"/>
      <c r="AI590" s="52"/>
      <c r="AJ590" s="52"/>
      <c r="AK590" s="52"/>
      <c r="AL590" s="52"/>
    </row>
    <row r="591" spans="1:38" s="13" customFormat="1" x14ac:dyDescent="0.2">
      <c r="A591" s="176"/>
      <c r="B591" s="238"/>
      <c r="C591" s="20"/>
      <c r="D591" s="243"/>
      <c r="E591" s="238"/>
      <c r="F591" s="298"/>
      <c r="G591" s="238"/>
      <c r="H591" s="1199"/>
      <c r="J591" s="12"/>
      <c r="M591" s="20"/>
      <c r="N591" s="52"/>
      <c r="O591" s="52"/>
      <c r="P591" s="52"/>
      <c r="Q591" s="52"/>
      <c r="R591" s="52"/>
      <c r="S591" s="51"/>
      <c r="T591" s="52"/>
      <c r="U591" s="52"/>
      <c r="V591" s="52"/>
      <c r="W591" s="52"/>
      <c r="X591" s="52"/>
      <c r="Y591" s="52"/>
      <c r="Z591" s="20"/>
      <c r="AA591" s="52"/>
      <c r="AB591" s="52"/>
      <c r="AC591" s="52"/>
      <c r="AD591" s="52"/>
      <c r="AE591" s="52"/>
      <c r="AF591" s="51"/>
      <c r="AG591" s="52"/>
      <c r="AH591" s="52"/>
      <c r="AI591" s="52"/>
      <c r="AJ591" s="52"/>
      <c r="AK591" s="52"/>
      <c r="AL591" s="52"/>
    </row>
    <row r="592" spans="1:38" s="13" customFormat="1" x14ac:dyDescent="0.2">
      <c r="A592" s="176"/>
      <c r="B592" s="238"/>
      <c r="C592" s="20"/>
      <c r="D592" s="243"/>
      <c r="E592" s="238"/>
      <c r="F592" s="298"/>
      <c r="G592" s="238"/>
      <c r="H592" s="1199"/>
      <c r="J592" s="12"/>
      <c r="M592" s="20"/>
      <c r="N592" s="52"/>
      <c r="O592" s="52"/>
      <c r="P592" s="52"/>
      <c r="Q592" s="52"/>
      <c r="R592" s="52"/>
      <c r="S592" s="51"/>
      <c r="T592" s="52"/>
      <c r="U592" s="52"/>
      <c r="V592" s="52"/>
      <c r="W592" s="52"/>
      <c r="X592" s="52"/>
      <c r="Y592" s="52"/>
      <c r="Z592" s="20"/>
      <c r="AA592" s="52"/>
      <c r="AB592" s="52"/>
      <c r="AC592" s="52"/>
      <c r="AD592" s="52"/>
      <c r="AE592" s="52"/>
      <c r="AF592" s="51"/>
      <c r="AG592" s="52"/>
      <c r="AH592" s="52"/>
      <c r="AI592" s="52"/>
      <c r="AJ592" s="52"/>
      <c r="AK592" s="52"/>
      <c r="AL592" s="52"/>
    </row>
    <row r="593" spans="1:38" s="13" customFormat="1" x14ac:dyDescent="0.2">
      <c r="A593" s="176"/>
      <c r="B593" s="238"/>
      <c r="C593" s="20"/>
      <c r="D593" s="243"/>
      <c r="E593" s="238"/>
      <c r="F593" s="298"/>
      <c r="G593" s="238"/>
      <c r="H593" s="1199"/>
      <c r="J593" s="12"/>
      <c r="M593" s="20"/>
      <c r="N593" s="52"/>
      <c r="O593" s="52"/>
      <c r="P593" s="52"/>
      <c r="Q593" s="52"/>
      <c r="R593" s="52"/>
      <c r="S593" s="51"/>
      <c r="T593" s="52"/>
      <c r="U593" s="52"/>
      <c r="V593" s="52"/>
      <c r="W593" s="52"/>
      <c r="X593" s="52"/>
      <c r="Y593" s="52"/>
      <c r="Z593" s="20"/>
      <c r="AA593" s="52"/>
      <c r="AB593" s="52"/>
      <c r="AC593" s="52"/>
      <c r="AD593" s="52"/>
      <c r="AE593" s="52"/>
      <c r="AF593" s="51"/>
      <c r="AG593" s="52"/>
      <c r="AH593" s="52"/>
      <c r="AI593" s="52"/>
      <c r="AJ593" s="52"/>
      <c r="AK593" s="52"/>
      <c r="AL593" s="52"/>
    </row>
    <row r="594" spans="1:38" s="13" customFormat="1" x14ac:dyDescent="0.2">
      <c r="A594" s="176"/>
      <c r="B594" s="238"/>
      <c r="C594" s="20"/>
      <c r="D594" s="243"/>
      <c r="E594" s="238"/>
      <c r="F594" s="298"/>
      <c r="G594" s="238"/>
      <c r="H594" s="1199"/>
      <c r="J594" s="12"/>
      <c r="M594" s="20"/>
      <c r="N594" s="52"/>
      <c r="O594" s="52"/>
      <c r="P594" s="52"/>
      <c r="Q594" s="52"/>
      <c r="R594" s="52"/>
      <c r="S594" s="51"/>
      <c r="T594" s="52"/>
      <c r="U594" s="52"/>
      <c r="V594" s="52"/>
      <c r="W594" s="52"/>
      <c r="X594" s="52"/>
      <c r="Y594" s="52"/>
      <c r="Z594" s="20"/>
      <c r="AA594" s="52"/>
      <c r="AB594" s="52"/>
      <c r="AC594" s="52"/>
      <c r="AD594" s="52"/>
      <c r="AE594" s="52"/>
      <c r="AF594" s="51"/>
      <c r="AG594" s="52"/>
      <c r="AH594" s="52"/>
      <c r="AI594" s="52"/>
      <c r="AJ594" s="52"/>
      <c r="AK594" s="52"/>
      <c r="AL594" s="52"/>
    </row>
    <row r="595" spans="1:38" s="13" customFormat="1" x14ac:dyDescent="0.2">
      <c r="A595" s="176"/>
      <c r="B595" s="238"/>
      <c r="C595" s="20"/>
      <c r="D595" s="243"/>
      <c r="E595" s="238"/>
      <c r="F595" s="298"/>
      <c r="G595" s="238"/>
      <c r="H595" s="1199"/>
      <c r="J595" s="12"/>
      <c r="M595" s="20"/>
      <c r="N595" s="52"/>
      <c r="O595" s="52"/>
      <c r="P595" s="52"/>
      <c r="Q595" s="52"/>
      <c r="R595" s="52"/>
      <c r="S595" s="51"/>
      <c r="T595" s="52"/>
      <c r="U595" s="52"/>
      <c r="V595" s="52"/>
      <c r="W595" s="52"/>
      <c r="X595" s="52"/>
      <c r="Y595" s="52"/>
      <c r="Z595" s="20"/>
      <c r="AA595" s="52"/>
      <c r="AB595" s="52"/>
      <c r="AC595" s="52"/>
      <c r="AD595" s="52"/>
      <c r="AE595" s="52"/>
      <c r="AF595" s="51"/>
      <c r="AG595" s="52"/>
      <c r="AH595" s="52"/>
      <c r="AI595" s="52"/>
      <c r="AJ595" s="52"/>
      <c r="AK595" s="52"/>
      <c r="AL595" s="52"/>
    </row>
    <row r="596" spans="1:38" s="13" customFormat="1" x14ac:dyDescent="0.2">
      <c r="A596" s="176"/>
      <c r="B596" s="238"/>
      <c r="C596" s="20"/>
      <c r="D596" s="243"/>
      <c r="E596" s="238"/>
      <c r="F596" s="298"/>
      <c r="G596" s="238"/>
      <c r="H596" s="1199"/>
      <c r="J596" s="12"/>
      <c r="M596" s="20"/>
      <c r="N596" s="52"/>
      <c r="O596" s="52"/>
      <c r="P596" s="52"/>
      <c r="Q596" s="52"/>
      <c r="R596" s="52"/>
      <c r="S596" s="51"/>
      <c r="T596" s="52"/>
      <c r="U596" s="52"/>
      <c r="V596" s="52"/>
      <c r="W596" s="52"/>
      <c r="X596" s="52"/>
      <c r="Y596" s="52"/>
      <c r="Z596" s="20"/>
      <c r="AA596" s="52"/>
      <c r="AB596" s="52"/>
      <c r="AC596" s="52"/>
      <c r="AD596" s="52"/>
      <c r="AE596" s="52"/>
      <c r="AF596" s="51"/>
      <c r="AG596" s="52"/>
      <c r="AH596" s="52"/>
      <c r="AI596" s="52"/>
      <c r="AJ596" s="52"/>
      <c r="AK596" s="52"/>
      <c r="AL596" s="52"/>
    </row>
    <row r="597" spans="1:38" s="13" customFormat="1" x14ac:dyDescent="0.2">
      <c r="A597" s="176"/>
      <c r="B597" s="238"/>
      <c r="C597" s="20"/>
      <c r="D597" s="243"/>
      <c r="E597" s="238"/>
      <c r="F597" s="298"/>
      <c r="G597" s="238"/>
      <c r="H597" s="1199"/>
      <c r="J597" s="12"/>
      <c r="M597" s="20"/>
      <c r="N597" s="52"/>
      <c r="O597" s="52"/>
      <c r="P597" s="52"/>
      <c r="Q597" s="52"/>
      <c r="R597" s="52"/>
      <c r="S597" s="51"/>
      <c r="T597" s="52"/>
      <c r="U597" s="52"/>
      <c r="V597" s="52"/>
      <c r="W597" s="52"/>
      <c r="X597" s="52"/>
      <c r="Y597" s="52"/>
      <c r="Z597" s="20"/>
      <c r="AA597" s="52"/>
      <c r="AB597" s="52"/>
      <c r="AC597" s="52"/>
      <c r="AD597" s="52"/>
      <c r="AE597" s="52"/>
      <c r="AF597" s="51"/>
      <c r="AG597" s="52"/>
      <c r="AH597" s="52"/>
      <c r="AI597" s="52"/>
      <c r="AJ597" s="52"/>
      <c r="AK597" s="52"/>
      <c r="AL597" s="52"/>
    </row>
    <row r="598" spans="1:38" s="13" customFormat="1" x14ac:dyDescent="0.2">
      <c r="A598" s="176"/>
      <c r="B598" s="238"/>
      <c r="C598" s="20"/>
      <c r="D598" s="243"/>
      <c r="E598" s="238"/>
      <c r="F598" s="298"/>
      <c r="G598" s="238"/>
      <c r="H598" s="1199"/>
      <c r="J598" s="12"/>
      <c r="M598" s="20"/>
      <c r="N598" s="52"/>
      <c r="O598" s="52"/>
      <c r="P598" s="52"/>
      <c r="Q598" s="52"/>
      <c r="R598" s="52"/>
      <c r="S598" s="51"/>
      <c r="T598" s="52"/>
      <c r="U598" s="52"/>
      <c r="V598" s="52"/>
      <c r="W598" s="52"/>
      <c r="X598" s="52"/>
      <c r="Y598" s="52"/>
      <c r="Z598" s="20"/>
      <c r="AA598" s="52"/>
      <c r="AB598" s="52"/>
      <c r="AC598" s="52"/>
      <c r="AD598" s="52"/>
      <c r="AE598" s="52"/>
      <c r="AF598" s="51"/>
      <c r="AG598" s="52"/>
      <c r="AH598" s="52"/>
      <c r="AI598" s="52"/>
      <c r="AJ598" s="52"/>
      <c r="AK598" s="52"/>
      <c r="AL598" s="52"/>
    </row>
    <row r="599" spans="1:38" s="13" customFormat="1" x14ac:dyDescent="0.2">
      <c r="A599" s="176"/>
      <c r="B599" s="238"/>
      <c r="C599" s="20"/>
      <c r="D599" s="243"/>
      <c r="E599" s="238"/>
      <c r="F599" s="298"/>
      <c r="G599" s="238"/>
      <c r="H599" s="1199"/>
      <c r="J599" s="12"/>
      <c r="M599" s="20"/>
      <c r="N599" s="52"/>
      <c r="O599" s="52"/>
      <c r="P599" s="52"/>
      <c r="Q599" s="52"/>
      <c r="R599" s="52"/>
      <c r="S599" s="51"/>
      <c r="T599" s="52"/>
      <c r="U599" s="52"/>
      <c r="V599" s="52"/>
      <c r="W599" s="52"/>
      <c r="X599" s="52"/>
      <c r="Y599" s="52"/>
      <c r="Z599" s="20"/>
      <c r="AA599" s="52"/>
      <c r="AB599" s="52"/>
      <c r="AC599" s="52"/>
      <c r="AD599" s="52"/>
      <c r="AE599" s="52"/>
      <c r="AF599" s="51"/>
      <c r="AG599" s="52"/>
      <c r="AH599" s="52"/>
      <c r="AI599" s="52"/>
      <c r="AJ599" s="52"/>
      <c r="AK599" s="52"/>
      <c r="AL599" s="52"/>
    </row>
    <row r="600" spans="1:38" s="13" customFormat="1" x14ac:dyDescent="0.2">
      <c r="A600" s="176"/>
      <c r="B600" s="238"/>
      <c r="C600" s="20"/>
      <c r="D600" s="243"/>
      <c r="E600" s="238"/>
      <c r="F600" s="298"/>
      <c r="G600" s="238"/>
      <c r="H600" s="1199"/>
      <c r="J600" s="12"/>
      <c r="M600" s="20"/>
      <c r="N600" s="52"/>
      <c r="O600" s="52"/>
      <c r="P600" s="52"/>
      <c r="Q600" s="52"/>
      <c r="R600" s="52"/>
      <c r="S600" s="51"/>
      <c r="T600" s="52"/>
      <c r="U600" s="52"/>
      <c r="V600" s="52"/>
      <c r="W600" s="52"/>
      <c r="X600" s="52"/>
      <c r="Y600" s="52"/>
      <c r="Z600" s="20"/>
      <c r="AA600" s="52"/>
      <c r="AB600" s="52"/>
      <c r="AC600" s="52"/>
      <c r="AD600" s="52"/>
      <c r="AE600" s="52"/>
      <c r="AF600" s="51"/>
      <c r="AG600" s="52"/>
      <c r="AH600" s="52"/>
      <c r="AI600" s="52"/>
      <c r="AJ600" s="52"/>
      <c r="AK600" s="52"/>
      <c r="AL600" s="52"/>
    </row>
    <row r="601" spans="1:38" s="13" customFormat="1" x14ac:dyDescent="0.2">
      <c r="A601" s="176"/>
      <c r="B601" s="238"/>
      <c r="C601" s="20"/>
      <c r="D601" s="243"/>
      <c r="E601" s="238"/>
      <c r="F601" s="298"/>
      <c r="G601" s="238"/>
      <c r="H601" s="1199"/>
      <c r="J601" s="12"/>
      <c r="M601" s="20"/>
      <c r="N601" s="52"/>
      <c r="O601" s="52"/>
      <c r="P601" s="52"/>
      <c r="Q601" s="52"/>
      <c r="R601" s="52"/>
      <c r="S601" s="51"/>
      <c r="T601" s="52"/>
      <c r="U601" s="52"/>
      <c r="V601" s="52"/>
      <c r="W601" s="52"/>
      <c r="X601" s="52"/>
      <c r="Y601" s="52"/>
      <c r="Z601" s="20"/>
      <c r="AA601" s="52"/>
      <c r="AB601" s="52"/>
      <c r="AC601" s="52"/>
      <c r="AD601" s="52"/>
      <c r="AE601" s="52"/>
      <c r="AF601" s="51"/>
      <c r="AG601" s="52"/>
      <c r="AH601" s="52"/>
      <c r="AI601" s="52"/>
      <c r="AJ601" s="52"/>
      <c r="AK601" s="52"/>
      <c r="AL601" s="52"/>
    </row>
    <row r="602" spans="1:38" s="13" customFormat="1" x14ac:dyDescent="0.2">
      <c r="A602" s="176"/>
      <c r="B602" s="238"/>
      <c r="C602" s="20"/>
      <c r="D602" s="243"/>
      <c r="E602" s="238"/>
      <c r="F602" s="298"/>
      <c r="G602" s="238"/>
      <c r="H602" s="1199"/>
      <c r="J602" s="12"/>
      <c r="M602" s="20"/>
      <c r="N602" s="52"/>
      <c r="O602" s="52"/>
      <c r="P602" s="52"/>
      <c r="Q602" s="52"/>
      <c r="R602" s="52"/>
      <c r="S602" s="51"/>
      <c r="T602" s="52"/>
      <c r="U602" s="52"/>
      <c r="V602" s="52"/>
      <c r="W602" s="52"/>
      <c r="X602" s="52"/>
      <c r="Y602" s="52"/>
      <c r="Z602" s="20"/>
      <c r="AA602" s="52"/>
      <c r="AB602" s="52"/>
      <c r="AC602" s="52"/>
      <c r="AD602" s="52"/>
      <c r="AE602" s="52"/>
      <c r="AF602" s="51"/>
      <c r="AG602" s="52"/>
      <c r="AH602" s="52"/>
      <c r="AI602" s="52"/>
      <c r="AJ602" s="52"/>
      <c r="AK602" s="52"/>
      <c r="AL602" s="52"/>
    </row>
    <row r="603" spans="1:38" s="13" customFormat="1" x14ac:dyDescent="0.2">
      <c r="A603" s="176"/>
      <c r="B603" s="238"/>
      <c r="C603" s="20"/>
      <c r="D603" s="243"/>
      <c r="E603" s="238"/>
      <c r="F603" s="298"/>
      <c r="G603" s="238"/>
      <c r="H603" s="1199"/>
      <c r="J603" s="12"/>
      <c r="M603" s="20"/>
      <c r="N603" s="52"/>
      <c r="O603" s="52"/>
      <c r="P603" s="52"/>
      <c r="Q603" s="52"/>
      <c r="R603" s="52"/>
      <c r="S603" s="51"/>
      <c r="T603" s="52"/>
      <c r="U603" s="52"/>
      <c r="V603" s="52"/>
      <c r="W603" s="52"/>
      <c r="X603" s="52"/>
      <c r="Y603" s="52"/>
      <c r="Z603" s="20"/>
      <c r="AA603" s="52"/>
      <c r="AB603" s="52"/>
      <c r="AC603" s="52"/>
      <c r="AD603" s="52"/>
      <c r="AE603" s="52"/>
      <c r="AF603" s="51"/>
      <c r="AG603" s="52"/>
      <c r="AH603" s="52"/>
      <c r="AI603" s="52"/>
      <c r="AJ603" s="52"/>
      <c r="AK603" s="52"/>
      <c r="AL603" s="52"/>
    </row>
    <row r="604" spans="1:38" s="13" customFormat="1" x14ac:dyDescent="0.2">
      <c r="A604" s="176"/>
      <c r="B604" s="238"/>
      <c r="C604" s="20"/>
      <c r="D604" s="243"/>
      <c r="E604" s="238"/>
      <c r="F604" s="298"/>
      <c r="G604" s="238"/>
      <c r="H604" s="1199"/>
      <c r="J604" s="12"/>
      <c r="M604" s="20"/>
      <c r="N604" s="52"/>
      <c r="O604" s="52"/>
      <c r="P604" s="52"/>
      <c r="Q604" s="52"/>
      <c r="R604" s="52"/>
      <c r="S604" s="51"/>
      <c r="T604" s="52"/>
      <c r="U604" s="52"/>
      <c r="V604" s="52"/>
      <c r="W604" s="52"/>
      <c r="X604" s="52"/>
      <c r="Y604" s="52"/>
      <c r="Z604" s="20"/>
      <c r="AA604" s="52"/>
      <c r="AB604" s="52"/>
      <c r="AC604" s="52"/>
      <c r="AD604" s="52"/>
      <c r="AE604" s="52"/>
      <c r="AF604" s="51"/>
      <c r="AG604" s="52"/>
      <c r="AH604" s="52"/>
      <c r="AI604" s="52"/>
      <c r="AJ604" s="52"/>
      <c r="AK604" s="52"/>
      <c r="AL604" s="52"/>
    </row>
    <row r="605" spans="1:38" s="13" customFormat="1" x14ac:dyDescent="0.2">
      <c r="A605" s="176"/>
      <c r="B605" s="238"/>
      <c r="C605" s="20"/>
      <c r="D605" s="243"/>
      <c r="E605" s="238"/>
      <c r="F605" s="298"/>
      <c r="G605" s="238"/>
      <c r="H605" s="1199"/>
      <c r="J605" s="12"/>
      <c r="M605" s="20"/>
      <c r="N605" s="52"/>
      <c r="O605" s="52"/>
      <c r="P605" s="52"/>
      <c r="Q605" s="52"/>
      <c r="R605" s="52"/>
      <c r="S605" s="51"/>
      <c r="T605" s="52"/>
      <c r="U605" s="52"/>
      <c r="V605" s="52"/>
      <c r="W605" s="52"/>
      <c r="X605" s="52"/>
      <c r="Y605" s="52"/>
      <c r="Z605" s="20"/>
      <c r="AA605" s="52"/>
      <c r="AB605" s="52"/>
      <c r="AC605" s="52"/>
      <c r="AD605" s="52"/>
      <c r="AE605" s="52"/>
      <c r="AF605" s="51"/>
      <c r="AG605" s="52"/>
      <c r="AH605" s="52"/>
      <c r="AI605" s="52"/>
      <c r="AJ605" s="52"/>
      <c r="AK605" s="52"/>
      <c r="AL605" s="52"/>
    </row>
    <row r="606" spans="1:38" s="13" customFormat="1" x14ac:dyDescent="0.2">
      <c r="A606" s="176"/>
      <c r="B606" s="238"/>
      <c r="C606" s="20"/>
      <c r="D606" s="243"/>
      <c r="E606" s="238"/>
      <c r="F606" s="298"/>
      <c r="G606" s="238"/>
      <c r="H606" s="1199"/>
      <c r="J606" s="12"/>
      <c r="M606" s="20"/>
      <c r="N606" s="52"/>
      <c r="O606" s="52"/>
      <c r="P606" s="52"/>
      <c r="Q606" s="52"/>
      <c r="R606" s="52"/>
      <c r="S606" s="51"/>
      <c r="T606" s="52"/>
      <c r="U606" s="52"/>
      <c r="V606" s="52"/>
      <c r="W606" s="52"/>
      <c r="X606" s="52"/>
      <c r="Y606" s="52"/>
      <c r="Z606" s="20"/>
      <c r="AA606" s="52"/>
      <c r="AB606" s="52"/>
      <c r="AC606" s="52"/>
      <c r="AD606" s="52"/>
      <c r="AE606" s="52"/>
      <c r="AF606" s="51"/>
      <c r="AG606" s="52"/>
      <c r="AH606" s="52"/>
      <c r="AI606" s="52"/>
      <c r="AJ606" s="52"/>
      <c r="AK606" s="52"/>
      <c r="AL606" s="52"/>
    </row>
    <row r="607" spans="1:38" s="13" customFormat="1" x14ac:dyDescent="0.2">
      <c r="A607" s="176"/>
      <c r="B607" s="238"/>
      <c r="C607" s="20"/>
      <c r="D607" s="243"/>
      <c r="E607" s="238"/>
      <c r="F607" s="298"/>
      <c r="G607" s="238"/>
      <c r="H607" s="1199"/>
      <c r="J607" s="12"/>
      <c r="M607" s="20"/>
      <c r="N607" s="52"/>
      <c r="O607" s="52"/>
      <c r="P607" s="52"/>
      <c r="Q607" s="52"/>
      <c r="R607" s="52"/>
      <c r="S607" s="51"/>
      <c r="T607" s="52"/>
      <c r="U607" s="52"/>
      <c r="V607" s="52"/>
      <c r="W607" s="52"/>
      <c r="X607" s="52"/>
      <c r="Y607" s="52"/>
      <c r="Z607" s="20"/>
      <c r="AA607" s="52"/>
      <c r="AB607" s="52"/>
      <c r="AC607" s="52"/>
      <c r="AD607" s="52"/>
      <c r="AE607" s="52"/>
      <c r="AF607" s="51"/>
      <c r="AG607" s="52"/>
      <c r="AH607" s="52"/>
      <c r="AI607" s="52"/>
      <c r="AJ607" s="52"/>
      <c r="AK607" s="52"/>
      <c r="AL607" s="52"/>
    </row>
    <row r="608" spans="1:38" s="13" customFormat="1" x14ac:dyDescent="0.2">
      <c r="A608" s="176"/>
      <c r="B608" s="238"/>
      <c r="C608" s="20"/>
      <c r="D608" s="243"/>
      <c r="E608" s="238"/>
      <c r="F608" s="298"/>
      <c r="G608" s="238"/>
      <c r="H608" s="1199"/>
      <c r="J608" s="12"/>
      <c r="M608" s="20"/>
      <c r="N608" s="52"/>
      <c r="O608" s="52"/>
      <c r="P608" s="52"/>
      <c r="Q608" s="52"/>
      <c r="R608" s="52"/>
      <c r="S608" s="51"/>
      <c r="T608" s="52"/>
      <c r="U608" s="52"/>
      <c r="V608" s="52"/>
      <c r="W608" s="52"/>
      <c r="X608" s="52"/>
      <c r="Y608" s="52"/>
      <c r="Z608" s="20"/>
      <c r="AA608" s="52"/>
      <c r="AB608" s="52"/>
      <c r="AC608" s="52"/>
      <c r="AD608" s="52"/>
      <c r="AE608" s="52"/>
      <c r="AF608" s="51"/>
      <c r="AG608" s="52"/>
      <c r="AH608" s="52"/>
      <c r="AI608" s="52"/>
      <c r="AJ608" s="52"/>
      <c r="AK608" s="52"/>
      <c r="AL608" s="52"/>
    </row>
    <row r="609" spans="1:38" s="13" customFormat="1" x14ac:dyDescent="0.2">
      <c r="A609" s="176"/>
      <c r="B609" s="238"/>
      <c r="C609" s="20"/>
      <c r="D609" s="243"/>
      <c r="E609" s="238"/>
      <c r="F609" s="298"/>
      <c r="G609" s="238"/>
      <c r="H609" s="1199"/>
      <c r="J609" s="12"/>
      <c r="M609" s="20"/>
      <c r="N609" s="52"/>
      <c r="O609" s="52"/>
      <c r="P609" s="52"/>
      <c r="Q609" s="52"/>
      <c r="R609" s="52"/>
      <c r="S609" s="51"/>
      <c r="T609" s="52"/>
      <c r="U609" s="52"/>
      <c r="V609" s="52"/>
      <c r="W609" s="52"/>
      <c r="X609" s="52"/>
      <c r="Y609" s="52"/>
      <c r="Z609" s="20"/>
      <c r="AA609" s="52"/>
      <c r="AB609" s="52"/>
      <c r="AC609" s="52"/>
      <c r="AD609" s="52"/>
      <c r="AE609" s="52"/>
      <c r="AF609" s="51"/>
      <c r="AG609" s="52"/>
      <c r="AH609" s="52"/>
      <c r="AI609" s="52"/>
      <c r="AJ609" s="52"/>
      <c r="AK609" s="52"/>
      <c r="AL609" s="52"/>
    </row>
    <row r="610" spans="1:38" s="13" customFormat="1" x14ac:dyDescent="0.2">
      <c r="A610" s="176"/>
      <c r="B610" s="238"/>
      <c r="C610" s="20"/>
      <c r="D610" s="243"/>
      <c r="E610" s="238"/>
      <c r="F610" s="299"/>
      <c r="G610" s="238"/>
      <c r="H610" s="1199"/>
      <c r="J610" s="12"/>
      <c r="M610" s="20"/>
      <c r="N610" s="52"/>
      <c r="O610" s="52"/>
      <c r="P610" s="52"/>
      <c r="Q610" s="52"/>
      <c r="R610" s="52"/>
      <c r="S610" s="51"/>
      <c r="T610" s="52"/>
      <c r="U610" s="52"/>
      <c r="V610" s="52"/>
      <c r="W610" s="52"/>
      <c r="X610" s="52"/>
      <c r="Y610" s="52"/>
      <c r="Z610" s="20"/>
      <c r="AA610" s="52"/>
      <c r="AB610" s="52"/>
      <c r="AC610" s="52"/>
      <c r="AD610" s="52"/>
      <c r="AE610" s="52"/>
      <c r="AF610" s="51"/>
      <c r="AG610" s="52"/>
      <c r="AH610" s="52"/>
      <c r="AI610" s="52"/>
      <c r="AJ610" s="52"/>
      <c r="AK610" s="52"/>
      <c r="AL610" s="52"/>
    </row>
    <row r="611" spans="1:38" s="13" customFormat="1" x14ac:dyDescent="0.2">
      <c r="A611" s="176"/>
      <c r="B611" s="238"/>
      <c r="C611" s="20"/>
      <c r="D611" s="243"/>
      <c r="E611" s="238"/>
      <c r="F611" s="299"/>
      <c r="G611" s="238"/>
      <c r="H611" s="1199"/>
      <c r="J611" s="12"/>
      <c r="M611" s="20"/>
      <c r="N611" s="52"/>
      <c r="O611" s="52"/>
      <c r="P611" s="52"/>
      <c r="Q611" s="52"/>
      <c r="R611" s="52"/>
      <c r="S611" s="51"/>
      <c r="T611" s="52"/>
      <c r="U611" s="52"/>
      <c r="V611" s="52"/>
      <c r="W611" s="52"/>
      <c r="X611" s="52"/>
      <c r="Y611" s="52"/>
      <c r="Z611" s="20"/>
      <c r="AA611" s="52"/>
      <c r="AB611" s="52"/>
      <c r="AC611" s="52"/>
      <c r="AD611" s="52"/>
      <c r="AE611" s="52"/>
      <c r="AF611" s="51"/>
      <c r="AG611" s="52"/>
      <c r="AH611" s="52"/>
      <c r="AI611" s="52"/>
      <c r="AJ611" s="52"/>
      <c r="AK611" s="52"/>
      <c r="AL611" s="52"/>
    </row>
    <row r="612" spans="1:38" s="13" customFormat="1" x14ac:dyDescent="0.2">
      <c r="A612" s="176"/>
      <c r="B612" s="238"/>
      <c r="C612" s="20"/>
      <c r="D612" s="243"/>
      <c r="E612" s="238"/>
      <c r="F612" s="299"/>
      <c r="G612" s="238"/>
      <c r="H612" s="1199"/>
      <c r="J612" s="12"/>
      <c r="M612" s="20"/>
      <c r="N612" s="52"/>
      <c r="O612" s="52"/>
      <c r="P612" s="52"/>
      <c r="Q612" s="52"/>
      <c r="R612" s="52"/>
      <c r="S612" s="51"/>
      <c r="T612" s="52"/>
      <c r="U612" s="52"/>
      <c r="V612" s="52"/>
      <c r="W612" s="52"/>
      <c r="X612" s="52"/>
      <c r="Y612" s="52"/>
      <c r="Z612" s="20"/>
      <c r="AA612" s="52"/>
      <c r="AB612" s="52"/>
      <c r="AC612" s="52"/>
      <c r="AD612" s="52"/>
      <c r="AE612" s="52"/>
      <c r="AF612" s="51"/>
      <c r="AG612" s="52"/>
      <c r="AH612" s="52"/>
      <c r="AI612" s="52"/>
      <c r="AJ612" s="52"/>
      <c r="AK612" s="52"/>
      <c r="AL612" s="52"/>
    </row>
    <row r="613" spans="1:38" s="13" customFormat="1" x14ac:dyDescent="0.2">
      <c r="A613" s="176"/>
      <c r="B613" s="238"/>
      <c r="C613" s="20"/>
      <c r="D613" s="243"/>
      <c r="E613" s="238"/>
      <c r="F613" s="299"/>
      <c r="G613" s="238"/>
      <c r="H613" s="1199"/>
      <c r="J613" s="12"/>
      <c r="M613" s="20"/>
      <c r="N613" s="52"/>
      <c r="O613" s="52"/>
      <c r="P613" s="52"/>
      <c r="Q613" s="52"/>
      <c r="R613" s="52"/>
      <c r="S613" s="51"/>
      <c r="T613" s="52"/>
      <c r="U613" s="52"/>
      <c r="V613" s="52"/>
      <c r="W613" s="52"/>
      <c r="X613" s="52"/>
      <c r="Y613" s="52"/>
      <c r="Z613" s="20"/>
      <c r="AA613" s="52"/>
      <c r="AB613" s="52"/>
      <c r="AC613" s="52"/>
      <c r="AD613" s="52"/>
      <c r="AE613" s="52"/>
      <c r="AF613" s="51"/>
      <c r="AG613" s="52"/>
      <c r="AH613" s="52"/>
      <c r="AI613" s="52"/>
      <c r="AJ613" s="52"/>
      <c r="AK613" s="52"/>
      <c r="AL613" s="52"/>
    </row>
    <row r="614" spans="1:38" s="13" customFormat="1" x14ac:dyDescent="0.2">
      <c r="A614" s="176"/>
      <c r="B614" s="238"/>
      <c r="C614" s="20"/>
      <c r="D614" s="243"/>
      <c r="E614" s="238"/>
      <c r="F614" s="299"/>
      <c r="G614" s="238"/>
      <c r="H614" s="1199"/>
      <c r="J614" s="12"/>
      <c r="M614" s="20"/>
      <c r="N614" s="52"/>
      <c r="O614" s="52"/>
      <c r="P614" s="52"/>
      <c r="Q614" s="52"/>
      <c r="R614" s="52"/>
      <c r="S614" s="51"/>
      <c r="T614" s="52"/>
      <c r="U614" s="52"/>
      <c r="V614" s="52"/>
      <c r="W614" s="52"/>
      <c r="X614" s="52"/>
      <c r="Y614" s="52"/>
      <c r="Z614" s="20"/>
      <c r="AA614" s="52"/>
      <c r="AB614" s="52"/>
      <c r="AC614" s="52"/>
      <c r="AD614" s="52"/>
      <c r="AE614" s="52"/>
      <c r="AF614" s="51"/>
      <c r="AG614" s="52"/>
      <c r="AH614" s="52"/>
      <c r="AI614" s="52"/>
      <c r="AJ614" s="52"/>
      <c r="AK614" s="52"/>
      <c r="AL614" s="52"/>
    </row>
    <row r="615" spans="1:38" s="13" customFormat="1" x14ac:dyDescent="0.2">
      <c r="A615" s="176"/>
      <c r="B615" s="238"/>
      <c r="C615" s="20"/>
      <c r="D615" s="243"/>
      <c r="E615" s="238"/>
      <c r="F615" s="299"/>
      <c r="G615" s="238"/>
      <c r="H615" s="1199"/>
      <c r="J615" s="12"/>
      <c r="M615" s="20"/>
      <c r="N615" s="52"/>
      <c r="O615" s="52"/>
      <c r="P615" s="52"/>
      <c r="Q615" s="52"/>
      <c r="R615" s="52"/>
      <c r="S615" s="51"/>
      <c r="T615" s="52"/>
      <c r="U615" s="52"/>
      <c r="V615" s="52"/>
      <c r="W615" s="52"/>
      <c r="X615" s="52"/>
      <c r="Y615" s="52"/>
      <c r="Z615" s="20"/>
      <c r="AA615" s="52"/>
      <c r="AB615" s="52"/>
      <c r="AC615" s="52"/>
      <c r="AD615" s="52"/>
      <c r="AE615" s="52"/>
      <c r="AF615" s="51"/>
      <c r="AG615" s="52"/>
      <c r="AH615" s="52"/>
      <c r="AI615" s="52"/>
      <c r="AJ615" s="52"/>
      <c r="AK615" s="52"/>
      <c r="AL615" s="52"/>
    </row>
    <row r="616" spans="1:38" s="13" customFormat="1" x14ac:dyDescent="0.2">
      <c r="A616" s="176"/>
      <c r="B616" s="238"/>
      <c r="C616" s="20"/>
      <c r="D616" s="243"/>
      <c r="E616" s="238"/>
      <c r="F616" s="299"/>
      <c r="G616" s="238"/>
      <c r="H616" s="1199"/>
      <c r="J616" s="12"/>
      <c r="M616" s="20"/>
      <c r="N616" s="52"/>
      <c r="O616" s="52"/>
      <c r="P616" s="52"/>
      <c r="Q616" s="52"/>
      <c r="R616" s="52"/>
      <c r="S616" s="51"/>
      <c r="T616" s="52"/>
      <c r="U616" s="52"/>
      <c r="V616" s="52"/>
      <c r="W616" s="52"/>
      <c r="X616" s="52"/>
      <c r="Y616" s="52"/>
      <c r="Z616" s="20"/>
      <c r="AA616" s="52"/>
      <c r="AB616" s="52"/>
      <c r="AC616" s="52"/>
      <c r="AD616" s="52"/>
      <c r="AE616" s="52"/>
      <c r="AF616" s="51"/>
      <c r="AG616" s="52"/>
      <c r="AH616" s="52"/>
      <c r="AI616" s="52"/>
      <c r="AJ616" s="52"/>
      <c r="AK616" s="52"/>
      <c r="AL616" s="52"/>
    </row>
    <row r="617" spans="1:38" s="13" customFormat="1" x14ac:dyDescent="0.2">
      <c r="A617" s="176"/>
      <c r="B617" s="238"/>
      <c r="C617" s="20"/>
      <c r="D617" s="243"/>
      <c r="E617" s="238"/>
      <c r="F617" s="299"/>
      <c r="G617" s="238"/>
      <c r="H617" s="1199"/>
      <c r="J617" s="12"/>
      <c r="M617" s="20"/>
      <c r="N617" s="52"/>
      <c r="O617" s="52"/>
      <c r="P617" s="52"/>
      <c r="Q617" s="52"/>
      <c r="R617" s="52"/>
      <c r="S617" s="51"/>
      <c r="T617" s="52"/>
      <c r="U617" s="52"/>
      <c r="V617" s="52"/>
      <c r="W617" s="52"/>
      <c r="X617" s="52"/>
      <c r="Y617" s="52"/>
      <c r="Z617" s="20"/>
      <c r="AA617" s="52"/>
      <c r="AB617" s="52"/>
      <c r="AC617" s="52"/>
      <c r="AD617" s="52"/>
      <c r="AE617" s="52"/>
      <c r="AF617" s="51"/>
      <c r="AG617" s="52"/>
      <c r="AH617" s="52"/>
      <c r="AI617" s="52"/>
      <c r="AJ617" s="52"/>
      <c r="AK617" s="52"/>
      <c r="AL617" s="52"/>
    </row>
    <row r="618" spans="1:38" s="13" customFormat="1" x14ac:dyDescent="0.2">
      <c r="A618" s="176"/>
      <c r="B618" s="238"/>
      <c r="C618" s="20"/>
      <c r="D618" s="243"/>
      <c r="E618" s="238"/>
      <c r="F618" s="299"/>
      <c r="G618" s="238"/>
      <c r="H618" s="1199"/>
      <c r="J618" s="12"/>
      <c r="M618" s="20"/>
      <c r="N618" s="52"/>
      <c r="O618" s="52"/>
      <c r="P618" s="52"/>
      <c r="Q618" s="52"/>
      <c r="R618" s="52"/>
      <c r="S618" s="51"/>
      <c r="T618" s="52"/>
      <c r="U618" s="52"/>
      <c r="V618" s="52"/>
      <c r="W618" s="52"/>
      <c r="X618" s="52"/>
      <c r="Y618" s="52"/>
      <c r="Z618" s="20"/>
      <c r="AA618" s="52"/>
      <c r="AB618" s="52"/>
      <c r="AC618" s="52"/>
      <c r="AD618" s="52"/>
      <c r="AE618" s="52"/>
      <c r="AF618" s="51"/>
      <c r="AG618" s="52"/>
      <c r="AH618" s="52"/>
      <c r="AI618" s="52"/>
      <c r="AJ618" s="52"/>
      <c r="AK618" s="52"/>
      <c r="AL618" s="52"/>
    </row>
    <row r="619" spans="1:38" s="13" customFormat="1" x14ac:dyDescent="0.2">
      <c r="A619" s="176"/>
      <c r="B619" s="238"/>
      <c r="C619" s="20"/>
      <c r="D619" s="243"/>
      <c r="E619" s="238"/>
      <c r="F619" s="299"/>
      <c r="G619" s="238"/>
      <c r="H619" s="1199"/>
      <c r="J619" s="12"/>
      <c r="M619" s="20"/>
      <c r="N619" s="52"/>
      <c r="O619" s="52"/>
      <c r="P619" s="52"/>
      <c r="Q619" s="52"/>
      <c r="R619" s="52"/>
      <c r="S619" s="51"/>
      <c r="T619" s="52"/>
      <c r="U619" s="52"/>
      <c r="V619" s="52"/>
      <c r="W619" s="52"/>
      <c r="X619" s="52"/>
      <c r="Y619" s="52"/>
      <c r="Z619" s="20"/>
      <c r="AA619" s="52"/>
      <c r="AB619" s="52"/>
      <c r="AC619" s="52"/>
      <c r="AD619" s="52"/>
      <c r="AE619" s="52"/>
      <c r="AF619" s="51"/>
      <c r="AG619" s="52"/>
      <c r="AH619" s="52"/>
      <c r="AI619" s="52"/>
      <c r="AJ619" s="52"/>
      <c r="AK619" s="52"/>
      <c r="AL619" s="52"/>
    </row>
    <row r="620" spans="1:38" s="13" customFormat="1" x14ac:dyDescent="0.2">
      <c r="A620" s="176"/>
      <c r="B620" s="238"/>
      <c r="C620" s="20"/>
      <c r="D620" s="243"/>
      <c r="E620" s="238"/>
      <c r="F620" s="299"/>
      <c r="G620" s="238"/>
      <c r="H620" s="1199"/>
      <c r="J620" s="12"/>
      <c r="M620" s="20"/>
      <c r="N620" s="52"/>
      <c r="O620" s="52"/>
      <c r="P620" s="52"/>
      <c r="Q620" s="52"/>
      <c r="R620" s="52"/>
      <c r="S620" s="51"/>
      <c r="T620" s="52"/>
      <c r="U620" s="52"/>
      <c r="V620" s="52"/>
      <c r="W620" s="52"/>
      <c r="X620" s="52"/>
      <c r="Y620" s="52"/>
      <c r="Z620" s="20"/>
      <c r="AA620" s="52"/>
      <c r="AB620" s="52"/>
      <c r="AC620" s="52"/>
      <c r="AD620" s="52"/>
      <c r="AE620" s="52"/>
      <c r="AF620" s="51"/>
      <c r="AG620" s="52"/>
      <c r="AH620" s="52"/>
      <c r="AI620" s="52"/>
      <c r="AJ620" s="52"/>
      <c r="AK620" s="52"/>
      <c r="AL620" s="52"/>
    </row>
    <row r="621" spans="1:38" s="13" customFormat="1" x14ac:dyDescent="0.2">
      <c r="A621" s="176"/>
      <c r="B621" s="238"/>
      <c r="C621" s="20"/>
      <c r="D621" s="243"/>
      <c r="E621" s="238"/>
      <c r="F621" s="299"/>
      <c r="G621" s="238"/>
      <c r="H621" s="1199"/>
      <c r="J621" s="12"/>
      <c r="M621" s="20"/>
      <c r="N621" s="52"/>
      <c r="O621" s="52"/>
      <c r="P621" s="52"/>
      <c r="Q621" s="52"/>
      <c r="R621" s="52"/>
      <c r="S621" s="51"/>
      <c r="T621" s="52"/>
      <c r="U621" s="52"/>
      <c r="V621" s="52"/>
      <c r="W621" s="52"/>
      <c r="X621" s="52"/>
      <c r="Y621" s="52"/>
      <c r="Z621" s="20"/>
      <c r="AA621" s="52"/>
      <c r="AB621" s="52"/>
      <c r="AC621" s="52"/>
      <c r="AD621" s="52"/>
      <c r="AE621" s="52"/>
      <c r="AF621" s="51"/>
      <c r="AG621" s="52"/>
      <c r="AH621" s="52"/>
      <c r="AI621" s="52"/>
      <c r="AJ621" s="52"/>
      <c r="AK621" s="52"/>
      <c r="AL621" s="52"/>
    </row>
    <row r="622" spans="1:38" s="13" customFormat="1" x14ac:dyDescent="0.2">
      <c r="A622" s="176"/>
      <c r="B622" s="238"/>
      <c r="C622" s="20"/>
      <c r="D622" s="243"/>
      <c r="E622" s="238"/>
      <c r="F622" s="299"/>
      <c r="G622" s="238"/>
      <c r="H622" s="1199"/>
      <c r="J622" s="12"/>
      <c r="M622" s="20"/>
      <c r="N622" s="52"/>
      <c r="O622" s="52"/>
      <c r="P622" s="52"/>
      <c r="Q622" s="52"/>
      <c r="R622" s="52"/>
      <c r="S622" s="51"/>
      <c r="T622" s="52"/>
      <c r="U622" s="52"/>
      <c r="V622" s="52"/>
      <c r="W622" s="52"/>
      <c r="X622" s="52"/>
      <c r="Y622" s="52"/>
      <c r="Z622" s="20"/>
      <c r="AA622" s="52"/>
      <c r="AB622" s="52"/>
      <c r="AC622" s="52"/>
      <c r="AD622" s="52"/>
      <c r="AE622" s="52"/>
      <c r="AF622" s="51"/>
      <c r="AG622" s="52"/>
      <c r="AH622" s="52"/>
      <c r="AI622" s="52"/>
      <c r="AJ622" s="52"/>
      <c r="AK622" s="52"/>
      <c r="AL622" s="52"/>
    </row>
    <row r="623" spans="1:38" s="13" customFormat="1" x14ac:dyDescent="0.2">
      <c r="A623" s="176"/>
      <c r="B623" s="238"/>
      <c r="C623" s="20"/>
      <c r="D623" s="243"/>
      <c r="E623" s="238"/>
      <c r="F623" s="299"/>
      <c r="G623" s="238"/>
      <c r="H623" s="1199"/>
      <c r="J623" s="12"/>
      <c r="M623" s="20"/>
      <c r="N623" s="52"/>
      <c r="O623" s="52"/>
      <c r="P623" s="52"/>
      <c r="Q623" s="52"/>
      <c r="R623" s="52"/>
      <c r="S623" s="51"/>
      <c r="T623" s="52"/>
      <c r="U623" s="52"/>
      <c r="V623" s="52"/>
      <c r="W623" s="52"/>
      <c r="X623" s="52"/>
      <c r="Y623" s="52"/>
      <c r="Z623" s="20"/>
      <c r="AA623" s="52"/>
      <c r="AB623" s="52"/>
      <c r="AC623" s="52"/>
      <c r="AD623" s="52"/>
      <c r="AE623" s="52"/>
      <c r="AF623" s="51"/>
      <c r="AG623" s="52"/>
      <c r="AH623" s="52"/>
      <c r="AI623" s="52"/>
      <c r="AJ623" s="52"/>
      <c r="AK623" s="52"/>
      <c r="AL623" s="52"/>
    </row>
    <row r="624" spans="1:38" s="13" customFormat="1" x14ac:dyDescent="0.2">
      <c r="A624" s="176"/>
      <c r="B624" s="238"/>
      <c r="C624" s="20"/>
      <c r="D624" s="243"/>
      <c r="E624" s="238"/>
      <c r="F624" s="299"/>
      <c r="G624" s="238"/>
      <c r="H624" s="1199"/>
      <c r="J624" s="12"/>
      <c r="M624" s="20"/>
      <c r="N624" s="52"/>
      <c r="O624" s="52"/>
      <c r="P624" s="52"/>
      <c r="Q624" s="52"/>
      <c r="R624" s="52"/>
      <c r="S624" s="51"/>
      <c r="T624" s="52"/>
      <c r="U624" s="52"/>
      <c r="V624" s="52"/>
      <c r="W624" s="52"/>
      <c r="X624" s="52"/>
      <c r="Y624" s="52"/>
      <c r="Z624" s="20"/>
      <c r="AA624" s="52"/>
      <c r="AB624" s="52"/>
      <c r="AC624" s="52"/>
      <c r="AD624" s="52"/>
      <c r="AE624" s="52"/>
      <c r="AF624" s="51"/>
      <c r="AG624" s="52"/>
      <c r="AH624" s="52"/>
      <c r="AI624" s="52"/>
      <c r="AJ624" s="52"/>
      <c r="AK624" s="52"/>
      <c r="AL624" s="52"/>
    </row>
    <row r="625" spans="1:38" s="13" customFormat="1" x14ac:dyDescent="0.2">
      <c r="A625" s="176"/>
      <c r="B625" s="238"/>
      <c r="C625" s="20"/>
      <c r="D625" s="243"/>
      <c r="E625" s="238"/>
      <c r="F625" s="299"/>
      <c r="G625" s="238"/>
      <c r="H625" s="1199"/>
      <c r="J625" s="12"/>
      <c r="M625" s="20"/>
      <c r="N625" s="52"/>
      <c r="O625" s="52"/>
      <c r="P625" s="52"/>
      <c r="Q625" s="52"/>
      <c r="R625" s="52"/>
      <c r="S625" s="51"/>
      <c r="T625" s="52"/>
      <c r="U625" s="52"/>
      <c r="V625" s="52"/>
      <c r="W625" s="52"/>
      <c r="X625" s="52"/>
      <c r="Y625" s="52"/>
      <c r="Z625" s="20"/>
      <c r="AA625" s="52"/>
      <c r="AB625" s="52"/>
      <c r="AC625" s="52"/>
      <c r="AD625" s="52"/>
      <c r="AE625" s="52"/>
      <c r="AF625" s="51"/>
      <c r="AG625" s="52"/>
      <c r="AH625" s="52"/>
      <c r="AI625" s="52"/>
      <c r="AJ625" s="52"/>
      <c r="AK625" s="52"/>
      <c r="AL625" s="52"/>
    </row>
    <row r="626" spans="1:38" s="13" customFormat="1" x14ac:dyDescent="0.2">
      <c r="A626" s="176"/>
      <c r="B626" s="238"/>
      <c r="C626" s="20"/>
      <c r="D626" s="243"/>
      <c r="E626" s="238"/>
      <c r="F626" s="299"/>
      <c r="G626" s="238"/>
      <c r="H626" s="1199"/>
      <c r="J626" s="12"/>
      <c r="M626" s="20"/>
      <c r="N626" s="52"/>
      <c r="O626" s="52"/>
      <c r="P626" s="52"/>
      <c r="Q626" s="52"/>
      <c r="R626" s="52"/>
      <c r="S626" s="51"/>
      <c r="T626" s="52"/>
      <c r="U626" s="52"/>
      <c r="V626" s="52"/>
      <c r="W626" s="52"/>
      <c r="X626" s="52"/>
      <c r="Y626" s="52"/>
      <c r="Z626" s="20"/>
      <c r="AA626" s="52"/>
      <c r="AB626" s="52"/>
      <c r="AC626" s="52"/>
      <c r="AD626" s="52"/>
      <c r="AE626" s="52"/>
      <c r="AF626" s="51"/>
      <c r="AG626" s="52"/>
      <c r="AH626" s="52"/>
      <c r="AI626" s="52"/>
      <c r="AJ626" s="52"/>
      <c r="AK626" s="52"/>
      <c r="AL626" s="52"/>
    </row>
    <row r="627" spans="1:38" s="13" customFormat="1" x14ac:dyDescent="0.2">
      <c r="A627" s="176"/>
      <c r="B627" s="238"/>
      <c r="C627" s="20"/>
      <c r="D627" s="243"/>
      <c r="E627" s="238"/>
      <c r="F627" s="299"/>
      <c r="G627" s="238"/>
      <c r="H627" s="1199"/>
      <c r="J627" s="12"/>
      <c r="M627" s="20"/>
      <c r="N627" s="52"/>
      <c r="O627" s="52"/>
      <c r="P627" s="52"/>
      <c r="Q627" s="52"/>
      <c r="R627" s="52"/>
      <c r="S627" s="51"/>
      <c r="T627" s="52"/>
      <c r="U627" s="52"/>
      <c r="V627" s="52"/>
      <c r="W627" s="52"/>
      <c r="X627" s="52"/>
      <c r="Y627" s="52"/>
      <c r="Z627" s="20"/>
      <c r="AA627" s="52"/>
      <c r="AB627" s="52"/>
      <c r="AC627" s="52"/>
      <c r="AD627" s="52"/>
      <c r="AE627" s="52"/>
      <c r="AF627" s="51"/>
      <c r="AG627" s="52"/>
      <c r="AH627" s="52"/>
      <c r="AI627" s="52"/>
      <c r="AJ627" s="52"/>
      <c r="AK627" s="52"/>
      <c r="AL627" s="52"/>
    </row>
    <row r="628" spans="1:38" s="13" customFormat="1" x14ac:dyDescent="0.2">
      <c r="A628" s="176"/>
      <c r="B628" s="238"/>
      <c r="C628" s="20"/>
      <c r="D628" s="243"/>
      <c r="E628" s="238"/>
      <c r="F628" s="299"/>
      <c r="G628" s="238"/>
      <c r="H628" s="1199"/>
      <c r="J628" s="12"/>
      <c r="M628" s="20"/>
      <c r="N628" s="52"/>
      <c r="O628" s="52"/>
      <c r="P628" s="52"/>
      <c r="Q628" s="52"/>
      <c r="R628" s="52"/>
      <c r="S628" s="51"/>
      <c r="T628" s="52"/>
      <c r="U628" s="52"/>
      <c r="V628" s="52"/>
      <c r="W628" s="52"/>
      <c r="X628" s="52"/>
      <c r="Y628" s="52"/>
      <c r="Z628" s="20"/>
      <c r="AA628" s="52"/>
      <c r="AB628" s="52"/>
      <c r="AC628" s="52"/>
      <c r="AD628" s="52"/>
      <c r="AE628" s="52"/>
      <c r="AF628" s="51"/>
      <c r="AG628" s="52"/>
      <c r="AH628" s="52"/>
      <c r="AI628" s="52"/>
      <c r="AJ628" s="52"/>
      <c r="AK628" s="52"/>
      <c r="AL628" s="52"/>
    </row>
    <row r="629" spans="1:38" s="13" customFormat="1" x14ac:dyDescent="0.2">
      <c r="A629" s="176"/>
      <c r="B629" s="238"/>
      <c r="C629" s="20"/>
      <c r="D629" s="243"/>
      <c r="E629" s="238"/>
      <c r="F629" s="299"/>
      <c r="G629" s="238"/>
      <c r="H629" s="1199"/>
      <c r="J629" s="12"/>
      <c r="M629" s="20"/>
      <c r="N629" s="52"/>
      <c r="O629" s="52"/>
      <c r="P629" s="52"/>
      <c r="Q629" s="52"/>
      <c r="R629" s="52"/>
      <c r="S629" s="51"/>
      <c r="T629" s="52"/>
      <c r="U629" s="52"/>
      <c r="V629" s="52"/>
      <c r="W629" s="52"/>
      <c r="X629" s="52"/>
      <c r="Y629" s="52"/>
      <c r="Z629" s="20"/>
      <c r="AA629" s="52"/>
      <c r="AB629" s="52"/>
      <c r="AC629" s="52"/>
      <c r="AD629" s="52"/>
      <c r="AE629" s="52"/>
      <c r="AF629" s="51"/>
      <c r="AG629" s="52"/>
      <c r="AH629" s="52"/>
      <c r="AI629" s="52"/>
      <c r="AJ629" s="52"/>
      <c r="AK629" s="52"/>
      <c r="AL629" s="52"/>
    </row>
    <row r="630" spans="1:38" s="13" customFormat="1" x14ac:dyDescent="0.2">
      <c r="A630" s="176"/>
      <c r="B630" s="238"/>
      <c r="C630" s="20"/>
      <c r="D630" s="243"/>
      <c r="E630" s="238"/>
      <c r="F630" s="299"/>
      <c r="G630" s="238"/>
      <c r="H630" s="1199"/>
      <c r="J630" s="12"/>
      <c r="M630" s="20"/>
      <c r="N630" s="52"/>
      <c r="O630" s="52"/>
      <c r="P630" s="52"/>
      <c r="Q630" s="52"/>
      <c r="R630" s="52"/>
      <c r="S630" s="51"/>
      <c r="T630" s="52"/>
      <c r="U630" s="52"/>
      <c r="V630" s="52"/>
      <c r="W630" s="52"/>
      <c r="X630" s="52"/>
      <c r="Y630" s="52"/>
      <c r="Z630" s="20"/>
      <c r="AA630" s="52"/>
      <c r="AB630" s="52"/>
      <c r="AC630" s="52"/>
      <c r="AD630" s="52"/>
      <c r="AE630" s="52"/>
      <c r="AF630" s="51"/>
      <c r="AG630" s="52"/>
      <c r="AH630" s="52"/>
      <c r="AI630" s="52"/>
      <c r="AJ630" s="52"/>
      <c r="AK630" s="52"/>
      <c r="AL630" s="52"/>
    </row>
    <row r="631" spans="1:38" s="13" customFormat="1" x14ac:dyDescent="0.2">
      <c r="A631" s="176"/>
      <c r="B631" s="238"/>
      <c r="C631" s="20"/>
      <c r="D631" s="243"/>
      <c r="E631" s="238"/>
      <c r="F631" s="299"/>
      <c r="G631" s="238"/>
      <c r="H631" s="1199"/>
      <c r="J631" s="12"/>
      <c r="M631" s="20"/>
      <c r="N631" s="52"/>
      <c r="O631" s="52"/>
      <c r="P631" s="52"/>
      <c r="Q631" s="52"/>
      <c r="R631" s="52"/>
      <c r="S631" s="51"/>
      <c r="T631" s="52"/>
      <c r="U631" s="52"/>
      <c r="V631" s="52"/>
      <c r="W631" s="52"/>
      <c r="X631" s="52"/>
      <c r="Y631" s="52"/>
      <c r="Z631" s="20"/>
      <c r="AA631" s="52"/>
      <c r="AB631" s="52"/>
      <c r="AC631" s="52"/>
      <c r="AD631" s="52"/>
      <c r="AE631" s="52"/>
      <c r="AF631" s="51"/>
      <c r="AG631" s="52"/>
      <c r="AH631" s="52"/>
      <c r="AI631" s="52"/>
      <c r="AJ631" s="52"/>
      <c r="AK631" s="52"/>
      <c r="AL631" s="52"/>
    </row>
    <row r="632" spans="1:38" s="13" customFormat="1" x14ac:dyDescent="0.2">
      <c r="A632" s="176"/>
      <c r="B632" s="238"/>
      <c r="C632" s="20"/>
      <c r="D632" s="243"/>
      <c r="E632" s="238"/>
      <c r="F632" s="299"/>
      <c r="G632" s="238"/>
      <c r="H632" s="1199"/>
      <c r="J632" s="12"/>
      <c r="M632" s="20"/>
      <c r="N632" s="52"/>
      <c r="O632" s="52"/>
      <c r="P632" s="52"/>
      <c r="Q632" s="52"/>
      <c r="R632" s="52"/>
      <c r="S632" s="51"/>
      <c r="T632" s="52"/>
      <c r="U632" s="52"/>
      <c r="V632" s="52"/>
      <c r="W632" s="52"/>
      <c r="X632" s="52"/>
      <c r="Y632" s="52"/>
      <c r="Z632" s="20"/>
      <c r="AA632" s="52"/>
      <c r="AB632" s="52"/>
      <c r="AC632" s="52"/>
      <c r="AD632" s="52"/>
      <c r="AE632" s="52"/>
      <c r="AF632" s="51"/>
      <c r="AG632" s="52"/>
      <c r="AH632" s="52"/>
      <c r="AI632" s="52"/>
      <c r="AJ632" s="52"/>
      <c r="AK632" s="52"/>
      <c r="AL632" s="52"/>
    </row>
    <row r="633" spans="1:38" s="13" customFormat="1" x14ac:dyDescent="0.2">
      <c r="A633" s="176"/>
      <c r="B633" s="238"/>
      <c r="C633" s="20"/>
      <c r="D633" s="243"/>
      <c r="E633" s="238"/>
      <c r="F633" s="299"/>
      <c r="G633" s="238"/>
      <c r="H633" s="1199"/>
      <c r="J633" s="12"/>
      <c r="M633" s="20"/>
      <c r="N633" s="52"/>
      <c r="O633" s="52"/>
      <c r="P633" s="52"/>
      <c r="Q633" s="52"/>
      <c r="R633" s="52"/>
      <c r="S633" s="51"/>
      <c r="T633" s="52"/>
      <c r="U633" s="52"/>
      <c r="V633" s="52"/>
      <c r="W633" s="52"/>
      <c r="X633" s="52"/>
      <c r="Y633" s="52"/>
      <c r="Z633" s="20"/>
      <c r="AA633" s="52"/>
      <c r="AB633" s="52"/>
      <c r="AC633" s="52"/>
      <c r="AD633" s="52"/>
      <c r="AE633" s="52"/>
      <c r="AF633" s="51"/>
      <c r="AG633" s="52"/>
      <c r="AH633" s="52"/>
      <c r="AI633" s="52"/>
      <c r="AJ633" s="52"/>
      <c r="AK633" s="52"/>
      <c r="AL633" s="52"/>
    </row>
    <row r="634" spans="1:38" s="13" customFormat="1" x14ac:dyDescent="0.2">
      <c r="A634" s="176"/>
      <c r="B634" s="238"/>
      <c r="C634" s="20"/>
      <c r="D634" s="243"/>
      <c r="E634" s="238"/>
      <c r="F634" s="299"/>
      <c r="G634" s="238"/>
      <c r="H634" s="1199"/>
      <c r="J634" s="12"/>
      <c r="M634" s="20"/>
      <c r="N634" s="52"/>
      <c r="O634" s="52"/>
      <c r="P634" s="52"/>
      <c r="Q634" s="52"/>
      <c r="R634" s="52"/>
      <c r="S634" s="51"/>
      <c r="T634" s="52"/>
      <c r="U634" s="52"/>
      <c r="V634" s="52"/>
      <c r="W634" s="52"/>
      <c r="X634" s="52"/>
      <c r="Y634" s="52"/>
      <c r="Z634" s="20"/>
      <c r="AA634" s="52"/>
      <c r="AB634" s="52"/>
      <c r="AC634" s="52"/>
      <c r="AD634" s="52"/>
      <c r="AE634" s="52"/>
      <c r="AF634" s="51"/>
      <c r="AG634" s="52"/>
      <c r="AH634" s="52"/>
      <c r="AI634" s="52"/>
      <c r="AJ634" s="52"/>
      <c r="AK634" s="52"/>
      <c r="AL634" s="52"/>
    </row>
    <row r="635" spans="1:38" s="13" customFormat="1" x14ac:dyDescent="0.2">
      <c r="A635" s="176"/>
      <c r="B635" s="238"/>
      <c r="C635" s="20"/>
      <c r="D635" s="243"/>
      <c r="E635" s="238"/>
      <c r="F635" s="299"/>
      <c r="G635" s="238"/>
      <c r="H635" s="1199"/>
      <c r="J635" s="12"/>
      <c r="M635" s="20"/>
      <c r="N635" s="52"/>
      <c r="O635" s="52"/>
      <c r="P635" s="52"/>
      <c r="Q635" s="52"/>
      <c r="R635" s="52"/>
      <c r="S635" s="51"/>
      <c r="T635" s="52"/>
      <c r="U635" s="52"/>
      <c r="V635" s="52"/>
      <c r="W635" s="52"/>
      <c r="X635" s="52"/>
      <c r="Y635" s="52"/>
      <c r="Z635" s="20"/>
      <c r="AA635" s="52"/>
      <c r="AB635" s="52"/>
      <c r="AC635" s="52"/>
      <c r="AD635" s="52"/>
      <c r="AE635" s="52"/>
      <c r="AF635" s="51"/>
      <c r="AG635" s="52"/>
      <c r="AH635" s="52"/>
      <c r="AI635" s="52"/>
      <c r="AJ635" s="52"/>
      <c r="AK635" s="52"/>
      <c r="AL635" s="52"/>
    </row>
    <row r="636" spans="1:38" s="13" customFormat="1" x14ac:dyDescent="0.2">
      <c r="A636" s="176"/>
      <c r="B636" s="238"/>
      <c r="C636" s="20"/>
      <c r="D636" s="243"/>
      <c r="E636" s="238"/>
      <c r="F636" s="299"/>
      <c r="G636" s="238"/>
      <c r="H636" s="1199"/>
      <c r="J636" s="12"/>
      <c r="M636" s="20"/>
      <c r="N636" s="52"/>
      <c r="O636" s="52"/>
      <c r="P636" s="52"/>
      <c r="Q636" s="52"/>
      <c r="R636" s="52"/>
      <c r="S636" s="51"/>
      <c r="T636" s="52"/>
      <c r="U636" s="52"/>
      <c r="V636" s="52"/>
      <c r="W636" s="52"/>
      <c r="X636" s="52"/>
      <c r="Y636" s="52"/>
      <c r="Z636" s="20"/>
      <c r="AA636" s="52"/>
      <c r="AB636" s="52"/>
      <c r="AC636" s="52"/>
      <c r="AD636" s="52"/>
      <c r="AE636" s="52"/>
      <c r="AF636" s="51"/>
      <c r="AG636" s="52"/>
      <c r="AH636" s="52"/>
      <c r="AI636" s="52"/>
      <c r="AJ636" s="52"/>
      <c r="AK636" s="52"/>
      <c r="AL636" s="52"/>
    </row>
    <row r="637" spans="1:38" s="13" customFormat="1" x14ac:dyDescent="0.2">
      <c r="A637" s="176"/>
      <c r="B637" s="238"/>
      <c r="C637" s="20"/>
      <c r="D637" s="243"/>
      <c r="E637" s="238"/>
      <c r="F637" s="299"/>
      <c r="G637" s="238"/>
      <c r="H637" s="1199"/>
      <c r="J637" s="12"/>
      <c r="M637" s="20"/>
      <c r="N637" s="52"/>
      <c r="O637" s="52"/>
      <c r="P637" s="52"/>
      <c r="Q637" s="52"/>
      <c r="R637" s="52"/>
      <c r="S637" s="51"/>
      <c r="T637" s="52"/>
      <c r="U637" s="52"/>
      <c r="V637" s="52"/>
      <c r="W637" s="52"/>
      <c r="X637" s="52"/>
      <c r="Y637" s="52"/>
      <c r="Z637" s="20"/>
      <c r="AA637" s="52"/>
      <c r="AB637" s="52"/>
      <c r="AC637" s="52"/>
      <c r="AD637" s="52"/>
      <c r="AE637" s="52"/>
      <c r="AF637" s="51"/>
      <c r="AG637" s="52"/>
      <c r="AH637" s="52"/>
      <c r="AI637" s="52"/>
      <c r="AJ637" s="52"/>
      <c r="AK637" s="52"/>
      <c r="AL637" s="52"/>
    </row>
    <row r="638" spans="1:38" s="13" customFormat="1" x14ac:dyDescent="0.2">
      <c r="A638" s="176"/>
      <c r="B638" s="238"/>
      <c r="C638" s="20"/>
      <c r="D638" s="243"/>
      <c r="E638" s="238"/>
      <c r="F638" s="299"/>
      <c r="G638" s="238"/>
      <c r="H638" s="1199"/>
      <c r="J638" s="12"/>
      <c r="M638" s="20"/>
      <c r="N638" s="52"/>
      <c r="O638" s="52"/>
      <c r="P638" s="52"/>
      <c r="Q638" s="52"/>
      <c r="R638" s="52"/>
      <c r="S638" s="51"/>
      <c r="T638" s="52"/>
      <c r="U638" s="52"/>
      <c r="V638" s="52"/>
      <c r="W638" s="52"/>
      <c r="X638" s="52"/>
      <c r="Y638" s="52"/>
      <c r="Z638" s="20"/>
      <c r="AA638" s="52"/>
      <c r="AB638" s="52"/>
      <c r="AC638" s="52"/>
      <c r="AD638" s="52"/>
      <c r="AE638" s="52"/>
      <c r="AF638" s="51"/>
      <c r="AG638" s="52"/>
      <c r="AH638" s="52"/>
      <c r="AI638" s="52"/>
      <c r="AJ638" s="52"/>
      <c r="AK638" s="52"/>
      <c r="AL638" s="52"/>
    </row>
    <row r="639" spans="1:38" s="13" customFormat="1" x14ac:dyDescent="0.2">
      <c r="A639" s="176"/>
      <c r="B639" s="238"/>
      <c r="C639" s="20"/>
      <c r="D639" s="243"/>
      <c r="E639" s="238"/>
      <c r="F639" s="299"/>
      <c r="G639" s="238"/>
      <c r="H639" s="1199"/>
      <c r="J639" s="12"/>
      <c r="M639" s="20"/>
      <c r="N639" s="52"/>
      <c r="O639" s="52"/>
      <c r="P639" s="52"/>
      <c r="Q639" s="52"/>
      <c r="R639" s="52"/>
      <c r="S639" s="51"/>
      <c r="T639" s="52"/>
      <c r="U639" s="52"/>
      <c r="V639" s="52"/>
      <c r="W639" s="52"/>
      <c r="X639" s="52"/>
      <c r="Y639" s="52"/>
      <c r="Z639" s="20"/>
      <c r="AA639" s="52"/>
      <c r="AB639" s="52"/>
      <c r="AC639" s="52"/>
      <c r="AD639" s="52"/>
      <c r="AE639" s="52"/>
      <c r="AF639" s="51"/>
      <c r="AG639" s="52"/>
      <c r="AH639" s="52"/>
      <c r="AI639" s="52"/>
      <c r="AJ639" s="52"/>
      <c r="AK639" s="52"/>
      <c r="AL639" s="52"/>
    </row>
    <row r="640" spans="1:38" s="13" customFormat="1" x14ac:dyDescent="0.2">
      <c r="A640" s="176"/>
      <c r="B640" s="238"/>
      <c r="C640" s="20"/>
      <c r="D640" s="243"/>
      <c r="E640" s="238"/>
      <c r="F640" s="299"/>
      <c r="G640" s="238"/>
      <c r="H640" s="1199"/>
      <c r="J640" s="12"/>
      <c r="M640" s="20"/>
      <c r="N640" s="52"/>
      <c r="O640" s="52"/>
      <c r="P640" s="52"/>
      <c r="Q640" s="52"/>
      <c r="R640" s="52"/>
      <c r="S640" s="51"/>
      <c r="T640" s="52"/>
      <c r="U640" s="52"/>
      <c r="V640" s="52"/>
      <c r="W640" s="52"/>
      <c r="X640" s="52"/>
      <c r="Y640" s="52"/>
      <c r="Z640" s="20"/>
      <c r="AA640" s="52"/>
      <c r="AB640" s="52"/>
      <c r="AC640" s="52"/>
      <c r="AD640" s="52"/>
      <c r="AE640" s="52"/>
      <c r="AF640" s="51"/>
      <c r="AG640" s="52"/>
      <c r="AH640" s="52"/>
      <c r="AI640" s="52"/>
      <c r="AJ640" s="52"/>
      <c r="AK640" s="52"/>
      <c r="AL640" s="52"/>
    </row>
    <row r="641" spans="1:38" s="13" customFormat="1" x14ac:dyDescent="0.2">
      <c r="A641" s="176"/>
      <c r="B641" s="238"/>
      <c r="C641" s="20"/>
      <c r="D641" s="243"/>
      <c r="E641" s="238"/>
      <c r="F641" s="299"/>
      <c r="G641" s="238"/>
      <c r="H641" s="1199"/>
      <c r="J641" s="12"/>
      <c r="M641" s="20"/>
      <c r="N641" s="52"/>
      <c r="O641" s="52"/>
      <c r="P641" s="52"/>
      <c r="Q641" s="52"/>
      <c r="R641" s="52"/>
      <c r="S641" s="51"/>
      <c r="T641" s="52"/>
      <c r="U641" s="52"/>
      <c r="V641" s="52"/>
      <c r="W641" s="52"/>
      <c r="X641" s="52"/>
      <c r="Y641" s="52"/>
      <c r="Z641" s="20"/>
      <c r="AA641" s="52"/>
      <c r="AB641" s="52"/>
      <c r="AC641" s="52"/>
      <c r="AD641" s="52"/>
      <c r="AE641" s="52"/>
      <c r="AF641" s="51"/>
      <c r="AG641" s="52"/>
      <c r="AH641" s="52"/>
      <c r="AI641" s="52"/>
      <c r="AJ641" s="52"/>
      <c r="AK641" s="52"/>
      <c r="AL641" s="52"/>
    </row>
    <row r="642" spans="1:38" s="13" customFormat="1" x14ac:dyDescent="0.2">
      <c r="A642" s="176"/>
      <c r="B642" s="238"/>
      <c r="C642" s="20"/>
      <c r="D642" s="243"/>
      <c r="E642" s="238"/>
      <c r="F642" s="299"/>
      <c r="G642" s="238"/>
      <c r="H642" s="1199"/>
      <c r="J642" s="12"/>
      <c r="M642" s="20"/>
      <c r="N642" s="52"/>
      <c r="O642" s="52"/>
      <c r="P642" s="52"/>
      <c r="Q642" s="52"/>
      <c r="R642" s="52"/>
      <c r="S642" s="51"/>
      <c r="T642" s="52"/>
      <c r="U642" s="52"/>
      <c r="V642" s="52"/>
      <c r="W642" s="52"/>
      <c r="X642" s="52"/>
      <c r="Y642" s="52"/>
      <c r="Z642" s="20"/>
      <c r="AA642" s="52"/>
      <c r="AB642" s="52"/>
      <c r="AC642" s="52"/>
      <c r="AD642" s="52"/>
      <c r="AE642" s="52"/>
      <c r="AF642" s="51"/>
      <c r="AG642" s="52"/>
      <c r="AH642" s="52"/>
      <c r="AI642" s="52"/>
      <c r="AJ642" s="52"/>
      <c r="AK642" s="52"/>
      <c r="AL642" s="52"/>
    </row>
    <row r="643" spans="1:38" s="13" customFormat="1" x14ac:dyDescent="0.2">
      <c r="A643" s="176"/>
      <c r="B643" s="238"/>
      <c r="C643" s="20"/>
      <c r="D643" s="243"/>
      <c r="E643" s="238"/>
      <c r="F643" s="299"/>
      <c r="G643" s="238"/>
      <c r="H643" s="1199"/>
      <c r="J643" s="12"/>
      <c r="M643" s="20"/>
      <c r="N643" s="52"/>
      <c r="O643" s="52"/>
      <c r="P643" s="52"/>
      <c r="Q643" s="52"/>
      <c r="R643" s="52"/>
      <c r="S643" s="51"/>
      <c r="T643" s="52"/>
      <c r="U643" s="52"/>
      <c r="V643" s="52"/>
      <c r="W643" s="52"/>
      <c r="X643" s="52"/>
      <c r="Y643" s="52"/>
      <c r="Z643" s="20"/>
      <c r="AA643" s="52"/>
      <c r="AB643" s="52"/>
      <c r="AC643" s="52"/>
      <c r="AD643" s="52"/>
      <c r="AE643" s="52"/>
      <c r="AF643" s="51"/>
      <c r="AG643" s="52"/>
      <c r="AH643" s="52"/>
      <c r="AI643" s="52"/>
      <c r="AJ643" s="52"/>
      <c r="AK643" s="52"/>
      <c r="AL643" s="52"/>
    </row>
    <row r="644" spans="1:38" s="13" customFormat="1" x14ac:dyDescent="0.2">
      <c r="A644" s="176"/>
      <c r="B644" s="238"/>
      <c r="C644" s="20"/>
      <c r="D644" s="243"/>
      <c r="E644" s="238"/>
      <c r="F644" s="299"/>
      <c r="G644" s="238"/>
      <c r="H644" s="1199"/>
      <c r="J644" s="12"/>
      <c r="M644" s="20"/>
      <c r="N644" s="52"/>
      <c r="O644" s="52"/>
      <c r="P644" s="52"/>
      <c r="Q644" s="52"/>
      <c r="R644" s="52"/>
      <c r="S644" s="51"/>
      <c r="T644" s="52"/>
      <c r="U644" s="52"/>
      <c r="V644" s="52"/>
      <c r="W644" s="52"/>
      <c r="X644" s="52"/>
      <c r="Y644" s="52"/>
      <c r="Z644" s="20"/>
      <c r="AA644" s="52"/>
      <c r="AB644" s="52"/>
      <c r="AC644" s="52"/>
      <c r="AD644" s="52"/>
      <c r="AE644" s="52"/>
      <c r="AF644" s="51"/>
      <c r="AG644" s="52"/>
      <c r="AH644" s="52"/>
      <c r="AI644" s="52"/>
      <c r="AJ644" s="52"/>
      <c r="AK644" s="52"/>
      <c r="AL644" s="52"/>
    </row>
    <row r="645" spans="1:38" s="13" customFormat="1" x14ac:dyDescent="0.2">
      <c r="A645" s="176"/>
      <c r="B645" s="238"/>
      <c r="C645" s="20"/>
      <c r="D645" s="243"/>
      <c r="E645" s="238"/>
      <c r="F645" s="299"/>
      <c r="G645" s="238"/>
      <c r="H645" s="1199"/>
      <c r="J645" s="12"/>
      <c r="M645" s="20"/>
      <c r="N645" s="52"/>
      <c r="O645" s="52"/>
      <c r="P645" s="52"/>
      <c r="Q645" s="52"/>
      <c r="R645" s="52"/>
      <c r="S645" s="51"/>
      <c r="T645" s="52"/>
      <c r="U645" s="52"/>
      <c r="V645" s="52"/>
      <c r="W645" s="52"/>
      <c r="X645" s="52"/>
      <c r="Y645" s="52"/>
      <c r="Z645" s="20"/>
      <c r="AA645" s="52"/>
      <c r="AB645" s="52"/>
      <c r="AC645" s="52"/>
      <c r="AD645" s="52"/>
      <c r="AE645" s="52"/>
      <c r="AF645" s="51"/>
      <c r="AG645" s="52"/>
      <c r="AH645" s="52"/>
      <c r="AI645" s="52"/>
      <c r="AJ645" s="52"/>
      <c r="AK645" s="52"/>
      <c r="AL645" s="52"/>
    </row>
    <row r="646" spans="1:38" s="13" customFormat="1" x14ac:dyDescent="0.2">
      <c r="A646" s="176"/>
      <c r="B646" s="238"/>
      <c r="C646" s="20"/>
      <c r="D646" s="243"/>
      <c r="E646" s="238"/>
      <c r="F646" s="299"/>
      <c r="G646" s="238"/>
      <c r="H646" s="1199"/>
      <c r="J646" s="12"/>
      <c r="M646" s="20"/>
      <c r="N646" s="52"/>
      <c r="O646" s="52"/>
      <c r="P646" s="52"/>
      <c r="Q646" s="52"/>
      <c r="R646" s="52"/>
      <c r="S646" s="51"/>
      <c r="T646" s="52"/>
      <c r="U646" s="52"/>
      <c r="V646" s="52"/>
      <c r="W646" s="52"/>
      <c r="X646" s="52"/>
      <c r="Y646" s="52"/>
      <c r="Z646" s="20"/>
      <c r="AA646" s="52"/>
      <c r="AB646" s="52"/>
      <c r="AC646" s="52"/>
      <c r="AD646" s="52"/>
      <c r="AE646" s="52"/>
      <c r="AF646" s="51"/>
      <c r="AG646" s="52"/>
      <c r="AH646" s="52"/>
      <c r="AI646" s="52"/>
      <c r="AJ646" s="52"/>
      <c r="AK646" s="52"/>
      <c r="AL646" s="52"/>
    </row>
    <row r="647" spans="1:38" s="13" customFormat="1" x14ac:dyDescent="0.2">
      <c r="A647" s="176"/>
      <c r="B647" s="238"/>
      <c r="C647" s="20"/>
      <c r="D647" s="243"/>
      <c r="E647" s="238"/>
      <c r="F647" s="299"/>
      <c r="G647" s="238"/>
      <c r="H647" s="1199"/>
      <c r="J647" s="12"/>
      <c r="M647" s="20"/>
      <c r="N647" s="52"/>
      <c r="O647" s="52"/>
      <c r="P647" s="52"/>
      <c r="Q647" s="52"/>
      <c r="R647" s="52"/>
      <c r="S647" s="51"/>
      <c r="T647" s="52"/>
      <c r="U647" s="52"/>
      <c r="V647" s="52"/>
      <c r="W647" s="52"/>
      <c r="X647" s="52"/>
      <c r="Y647" s="52"/>
      <c r="Z647" s="20"/>
      <c r="AA647" s="52"/>
      <c r="AB647" s="52"/>
      <c r="AC647" s="52"/>
      <c r="AD647" s="52"/>
      <c r="AE647" s="52"/>
      <c r="AF647" s="51"/>
      <c r="AG647" s="52"/>
      <c r="AH647" s="52"/>
      <c r="AI647" s="52"/>
      <c r="AJ647" s="52"/>
      <c r="AK647" s="52"/>
      <c r="AL647" s="52"/>
    </row>
    <row r="648" spans="1:38" s="13" customFormat="1" x14ac:dyDescent="0.2">
      <c r="A648" s="176"/>
      <c r="B648" s="238"/>
      <c r="C648" s="20"/>
      <c r="D648" s="243"/>
      <c r="E648" s="238"/>
      <c r="F648" s="299"/>
      <c r="G648" s="238"/>
      <c r="H648" s="1199"/>
      <c r="J648" s="12"/>
      <c r="M648" s="20"/>
      <c r="N648" s="52"/>
      <c r="O648" s="52"/>
      <c r="P648" s="52"/>
      <c r="Q648" s="52"/>
      <c r="R648" s="52"/>
      <c r="S648" s="51"/>
      <c r="T648" s="52"/>
      <c r="U648" s="52"/>
      <c r="V648" s="52"/>
      <c r="W648" s="52"/>
      <c r="X648" s="52"/>
      <c r="Y648" s="52"/>
      <c r="Z648" s="20"/>
      <c r="AA648" s="52"/>
      <c r="AB648" s="52"/>
      <c r="AC648" s="52"/>
      <c r="AD648" s="52"/>
      <c r="AE648" s="52"/>
      <c r="AF648" s="51"/>
      <c r="AG648" s="52"/>
      <c r="AH648" s="52"/>
      <c r="AI648" s="52"/>
      <c r="AJ648" s="52"/>
      <c r="AK648" s="52"/>
      <c r="AL648" s="52"/>
    </row>
    <row r="649" spans="1:38" s="13" customFormat="1" x14ac:dyDescent="0.2">
      <c r="A649" s="176"/>
      <c r="B649" s="238"/>
      <c r="C649" s="20"/>
      <c r="D649" s="243"/>
      <c r="E649" s="238"/>
      <c r="F649" s="299"/>
      <c r="G649" s="238"/>
      <c r="H649" s="1199"/>
      <c r="J649" s="12"/>
      <c r="M649" s="20"/>
      <c r="N649" s="52"/>
      <c r="O649" s="52"/>
      <c r="P649" s="52"/>
      <c r="Q649" s="52"/>
      <c r="R649" s="52"/>
      <c r="S649" s="51"/>
      <c r="T649" s="52"/>
      <c r="U649" s="52"/>
      <c r="V649" s="52"/>
      <c r="W649" s="52"/>
      <c r="X649" s="52"/>
      <c r="Y649" s="52"/>
      <c r="Z649" s="20"/>
      <c r="AA649" s="52"/>
      <c r="AB649" s="52"/>
      <c r="AC649" s="52"/>
      <c r="AD649" s="52"/>
      <c r="AE649" s="52"/>
      <c r="AF649" s="51"/>
      <c r="AG649" s="52"/>
      <c r="AH649" s="52"/>
      <c r="AI649" s="52"/>
      <c r="AJ649" s="52"/>
      <c r="AK649" s="52"/>
      <c r="AL649" s="52"/>
    </row>
    <row r="650" spans="1:38" s="13" customFormat="1" x14ac:dyDescent="0.2">
      <c r="A650" s="176"/>
      <c r="B650" s="238"/>
      <c r="C650" s="20"/>
      <c r="D650" s="243"/>
      <c r="E650" s="238"/>
      <c r="F650" s="299"/>
      <c r="G650" s="238"/>
      <c r="H650" s="1199"/>
      <c r="J650" s="12"/>
      <c r="M650" s="20"/>
      <c r="N650" s="52"/>
      <c r="O650" s="52"/>
      <c r="P650" s="52"/>
      <c r="Q650" s="52"/>
      <c r="R650" s="52"/>
      <c r="S650" s="51"/>
      <c r="T650" s="52"/>
      <c r="U650" s="52"/>
      <c r="V650" s="52"/>
      <c r="W650" s="52"/>
      <c r="X650" s="52"/>
      <c r="Y650" s="52"/>
      <c r="Z650" s="20"/>
      <c r="AA650" s="52"/>
      <c r="AB650" s="52"/>
      <c r="AC650" s="52"/>
      <c r="AD650" s="52"/>
      <c r="AE650" s="52"/>
      <c r="AF650" s="51"/>
      <c r="AG650" s="52"/>
      <c r="AH650" s="52"/>
      <c r="AI650" s="52"/>
      <c r="AJ650" s="52"/>
      <c r="AK650" s="52"/>
      <c r="AL650" s="52"/>
    </row>
    <row r="651" spans="1:38" s="13" customFormat="1" x14ac:dyDescent="0.2">
      <c r="A651" s="176"/>
      <c r="B651" s="238"/>
      <c r="C651" s="20"/>
      <c r="D651" s="243"/>
      <c r="E651" s="238"/>
      <c r="F651" s="299"/>
      <c r="G651" s="238"/>
      <c r="H651" s="1199"/>
      <c r="J651" s="12"/>
      <c r="M651" s="20"/>
      <c r="N651" s="52"/>
      <c r="O651" s="52"/>
      <c r="P651" s="52"/>
      <c r="Q651" s="52"/>
      <c r="R651" s="52"/>
      <c r="S651" s="51"/>
      <c r="T651" s="52"/>
      <c r="U651" s="52"/>
      <c r="V651" s="52"/>
      <c r="W651" s="52"/>
      <c r="X651" s="52"/>
      <c r="Y651" s="52"/>
      <c r="Z651" s="20"/>
      <c r="AA651" s="52"/>
      <c r="AB651" s="52"/>
      <c r="AC651" s="52"/>
      <c r="AD651" s="52"/>
      <c r="AE651" s="52"/>
      <c r="AF651" s="51"/>
      <c r="AG651" s="52"/>
      <c r="AH651" s="52"/>
      <c r="AI651" s="52"/>
      <c r="AJ651" s="52"/>
      <c r="AK651" s="52"/>
      <c r="AL651" s="52"/>
    </row>
    <row r="652" spans="1:38" s="13" customFormat="1" x14ac:dyDescent="0.2">
      <c r="A652" s="176"/>
      <c r="B652" s="238"/>
      <c r="C652" s="20"/>
      <c r="D652" s="243"/>
      <c r="E652" s="238"/>
      <c r="F652" s="299"/>
      <c r="G652" s="238"/>
      <c r="H652" s="1199"/>
      <c r="J652" s="12"/>
      <c r="M652" s="20"/>
      <c r="N652" s="52"/>
      <c r="O652" s="52"/>
      <c r="P652" s="52"/>
      <c r="Q652" s="52"/>
      <c r="R652" s="52"/>
      <c r="S652" s="51"/>
      <c r="T652" s="52"/>
      <c r="U652" s="52"/>
      <c r="V652" s="52"/>
      <c r="W652" s="52"/>
      <c r="X652" s="52"/>
      <c r="Y652" s="52"/>
      <c r="Z652" s="20"/>
      <c r="AA652" s="52"/>
      <c r="AB652" s="52"/>
      <c r="AC652" s="52"/>
      <c r="AD652" s="52"/>
      <c r="AE652" s="52"/>
      <c r="AF652" s="51"/>
      <c r="AG652" s="52"/>
      <c r="AH652" s="52"/>
      <c r="AI652" s="52"/>
      <c r="AJ652" s="52"/>
      <c r="AK652" s="52"/>
      <c r="AL652" s="52"/>
    </row>
    <row r="653" spans="1:38" s="13" customFormat="1" x14ac:dyDescent="0.2">
      <c r="A653" s="176"/>
      <c r="B653" s="238"/>
      <c r="C653" s="20"/>
      <c r="D653" s="243"/>
      <c r="E653" s="238"/>
      <c r="F653" s="299"/>
      <c r="G653" s="238"/>
      <c r="H653" s="1199"/>
      <c r="J653" s="12"/>
      <c r="M653" s="20"/>
      <c r="N653" s="52"/>
      <c r="O653" s="52"/>
      <c r="P653" s="52"/>
      <c r="Q653" s="52"/>
      <c r="R653" s="52"/>
      <c r="S653" s="51"/>
      <c r="T653" s="52"/>
      <c r="U653" s="52"/>
      <c r="V653" s="52"/>
      <c r="W653" s="52"/>
      <c r="X653" s="52"/>
      <c r="Y653" s="52"/>
      <c r="Z653" s="20"/>
      <c r="AA653" s="52"/>
      <c r="AB653" s="52"/>
      <c r="AC653" s="52"/>
      <c r="AD653" s="52"/>
      <c r="AE653" s="52"/>
      <c r="AF653" s="51"/>
      <c r="AG653" s="52"/>
      <c r="AH653" s="52"/>
      <c r="AI653" s="52"/>
      <c r="AJ653" s="52"/>
      <c r="AK653" s="52"/>
      <c r="AL653" s="52"/>
    </row>
    <row r="654" spans="1:38" s="13" customFormat="1" x14ac:dyDescent="0.2">
      <c r="A654" s="176"/>
      <c r="B654" s="238"/>
      <c r="C654" s="20"/>
      <c r="D654" s="243"/>
      <c r="E654" s="238"/>
      <c r="F654" s="299"/>
      <c r="G654" s="238"/>
      <c r="H654" s="1199"/>
      <c r="J654" s="12"/>
      <c r="M654" s="20"/>
      <c r="N654" s="52"/>
      <c r="O654" s="52"/>
      <c r="P654" s="52"/>
      <c r="Q654" s="52"/>
      <c r="R654" s="52"/>
      <c r="S654" s="51"/>
      <c r="T654" s="52"/>
      <c r="U654" s="52"/>
      <c r="V654" s="52"/>
      <c r="W654" s="52"/>
      <c r="X654" s="52"/>
      <c r="Y654" s="52"/>
      <c r="Z654" s="20"/>
      <c r="AA654" s="52"/>
      <c r="AB654" s="52"/>
      <c r="AC654" s="52"/>
      <c r="AD654" s="52"/>
      <c r="AE654" s="52"/>
      <c r="AF654" s="51"/>
      <c r="AG654" s="52"/>
      <c r="AH654" s="52"/>
      <c r="AI654" s="52"/>
      <c r="AJ654" s="52"/>
      <c r="AK654" s="52"/>
      <c r="AL654" s="52"/>
    </row>
    <row r="655" spans="1:38" s="13" customFormat="1" x14ac:dyDescent="0.2">
      <c r="A655" s="176"/>
      <c r="B655" s="238"/>
      <c r="C655" s="20"/>
      <c r="D655" s="243"/>
      <c r="E655" s="238"/>
      <c r="F655" s="299"/>
      <c r="G655" s="238"/>
      <c r="H655" s="1199"/>
      <c r="J655" s="12"/>
      <c r="M655" s="20"/>
      <c r="N655" s="52"/>
      <c r="O655" s="52"/>
      <c r="P655" s="52"/>
      <c r="Q655" s="52"/>
      <c r="R655" s="52"/>
      <c r="S655" s="51"/>
      <c r="T655" s="52"/>
      <c r="U655" s="52"/>
      <c r="V655" s="52"/>
      <c r="W655" s="52"/>
      <c r="X655" s="52"/>
      <c r="Y655" s="52"/>
      <c r="Z655" s="20"/>
      <c r="AA655" s="52"/>
      <c r="AB655" s="52"/>
      <c r="AC655" s="52"/>
      <c r="AD655" s="52"/>
      <c r="AE655" s="52"/>
      <c r="AF655" s="51"/>
      <c r="AG655" s="52"/>
      <c r="AH655" s="52"/>
      <c r="AI655" s="52"/>
      <c r="AJ655" s="52"/>
      <c r="AK655" s="52"/>
      <c r="AL655" s="52"/>
    </row>
    <row r="656" spans="1:38" s="13" customFormat="1" x14ac:dyDescent="0.2">
      <c r="A656" s="176"/>
      <c r="B656" s="238"/>
      <c r="C656" s="20"/>
      <c r="D656" s="243"/>
      <c r="E656" s="238"/>
      <c r="F656" s="299"/>
      <c r="G656" s="238"/>
      <c r="H656" s="1199"/>
      <c r="J656" s="12"/>
      <c r="M656" s="20"/>
      <c r="N656" s="52"/>
      <c r="O656" s="52"/>
      <c r="P656" s="52"/>
      <c r="Q656" s="52"/>
      <c r="R656" s="52"/>
      <c r="S656" s="51"/>
      <c r="T656" s="52"/>
      <c r="U656" s="52"/>
      <c r="V656" s="52"/>
      <c r="W656" s="52"/>
      <c r="X656" s="52"/>
      <c r="Y656" s="52"/>
      <c r="Z656" s="20"/>
      <c r="AA656" s="52"/>
      <c r="AB656" s="52"/>
      <c r="AC656" s="52"/>
      <c r="AD656" s="52"/>
      <c r="AE656" s="52"/>
      <c r="AF656" s="51"/>
      <c r="AG656" s="52"/>
      <c r="AH656" s="52"/>
      <c r="AI656" s="52"/>
      <c r="AJ656" s="52"/>
      <c r="AK656" s="52"/>
      <c r="AL656" s="52"/>
    </row>
    <row r="657" spans="1:38" s="13" customFormat="1" x14ac:dyDescent="0.2">
      <c r="A657" s="176"/>
      <c r="B657" s="238"/>
      <c r="C657" s="20"/>
      <c r="D657" s="243"/>
      <c r="E657" s="238"/>
      <c r="F657" s="299"/>
      <c r="G657" s="238"/>
      <c r="H657" s="1199"/>
      <c r="J657" s="12"/>
      <c r="M657" s="20"/>
      <c r="N657" s="52"/>
      <c r="O657" s="52"/>
      <c r="P657" s="52"/>
      <c r="Q657" s="52"/>
      <c r="R657" s="52"/>
      <c r="S657" s="51"/>
      <c r="T657" s="52"/>
      <c r="U657" s="52"/>
      <c r="V657" s="52"/>
      <c r="W657" s="52"/>
      <c r="X657" s="52"/>
      <c r="Y657" s="52"/>
      <c r="Z657" s="20"/>
      <c r="AA657" s="52"/>
      <c r="AB657" s="52"/>
      <c r="AC657" s="52"/>
      <c r="AD657" s="52"/>
      <c r="AE657" s="52"/>
      <c r="AF657" s="51"/>
      <c r="AG657" s="52"/>
      <c r="AH657" s="52"/>
      <c r="AI657" s="52"/>
      <c r="AJ657" s="52"/>
      <c r="AK657" s="52"/>
      <c r="AL657" s="52"/>
    </row>
    <row r="658" spans="1:38" s="13" customFormat="1" x14ac:dyDescent="0.2">
      <c r="A658" s="176"/>
      <c r="B658" s="238"/>
      <c r="C658" s="20"/>
      <c r="D658" s="243"/>
      <c r="E658" s="238"/>
      <c r="F658" s="299"/>
      <c r="G658" s="238"/>
      <c r="H658" s="1199"/>
      <c r="J658" s="12"/>
      <c r="M658" s="20"/>
      <c r="N658" s="52"/>
      <c r="O658" s="52"/>
      <c r="P658" s="52"/>
      <c r="Q658" s="52"/>
      <c r="R658" s="52"/>
      <c r="S658" s="51"/>
      <c r="T658" s="52"/>
      <c r="U658" s="52"/>
      <c r="V658" s="52"/>
      <c r="W658" s="52"/>
      <c r="X658" s="52"/>
      <c r="Y658" s="52"/>
      <c r="Z658" s="20"/>
      <c r="AA658" s="52"/>
      <c r="AB658" s="52"/>
      <c r="AC658" s="52"/>
      <c r="AD658" s="52"/>
      <c r="AE658" s="52"/>
      <c r="AF658" s="51"/>
      <c r="AG658" s="52"/>
      <c r="AH658" s="52"/>
      <c r="AI658" s="52"/>
      <c r="AJ658" s="52"/>
      <c r="AK658" s="52"/>
      <c r="AL658" s="52"/>
    </row>
    <row r="659" spans="1:38" s="13" customFormat="1" x14ac:dyDescent="0.2">
      <c r="A659" s="176"/>
      <c r="B659" s="238"/>
      <c r="C659" s="20"/>
      <c r="D659" s="243"/>
      <c r="E659" s="238"/>
      <c r="F659" s="299"/>
      <c r="G659" s="238"/>
      <c r="H659" s="1199"/>
      <c r="J659" s="12"/>
      <c r="M659" s="20"/>
      <c r="N659" s="52"/>
      <c r="O659" s="52"/>
      <c r="P659" s="52"/>
      <c r="Q659" s="52"/>
      <c r="R659" s="52"/>
      <c r="S659" s="51"/>
      <c r="T659" s="52"/>
      <c r="U659" s="52"/>
      <c r="V659" s="52"/>
      <c r="W659" s="52"/>
      <c r="X659" s="52"/>
      <c r="Y659" s="52"/>
      <c r="Z659" s="20"/>
      <c r="AA659" s="52"/>
      <c r="AB659" s="52"/>
      <c r="AC659" s="52"/>
      <c r="AD659" s="52"/>
      <c r="AE659" s="52"/>
      <c r="AF659" s="51"/>
      <c r="AG659" s="52"/>
      <c r="AH659" s="52"/>
      <c r="AI659" s="52"/>
      <c r="AJ659" s="52"/>
      <c r="AK659" s="52"/>
      <c r="AL659" s="52"/>
    </row>
    <row r="660" spans="1:38" s="13" customFormat="1" x14ac:dyDescent="0.2">
      <c r="A660" s="176"/>
      <c r="B660" s="238"/>
      <c r="C660" s="20"/>
      <c r="D660" s="243"/>
      <c r="E660" s="238"/>
      <c r="F660" s="299"/>
      <c r="G660" s="238"/>
      <c r="H660" s="1199"/>
      <c r="J660" s="12"/>
      <c r="M660" s="20"/>
      <c r="N660" s="52"/>
      <c r="O660" s="52"/>
      <c r="P660" s="52"/>
      <c r="Q660" s="52"/>
      <c r="R660" s="52"/>
      <c r="S660" s="51"/>
      <c r="T660" s="52"/>
      <c r="U660" s="52"/>
      <c r="V660" s="52"/>
      <c r="W660" s="52"/>
      <c r="X660" s="52"/>
      <c r="Y660" s="52"/>
      <c r="Z660" s="20"/>
      <c r="AA660" s="52"/>
      <c r="AB660" s="52"/>
      <c r="AC660" s="52"/>
      <c r="AD660" s="52"/>
      <c r="AE660" s="52"/>
      <c r="AF660" s="51"/>
      <c r="AG660" s="52"/>
      <c r="AH660" s="52"/>
      <c r="AI660" s="52"/>
      <c r="AJ660" s="52"/>
      <c r="AK660" s="52"/>
      <c r="AL660" s="52"/>
    </row>
    <row r="661" spans="1:38" s="13" customFormat="1" x14ac:dyDescent="0.2">
      <c r="A661" s="176"/>
      <c r="B661" s="238"/>
      <c r="C661" s="20"/>
      <c r="D661" s="243"/>
      <c r="E661" s="238"/>
      <c r="F661" s="299"/>
      <c r="G661" s="238"/>
      <c r="H661" s="1199"/>
      <c r="J661" s="12"/>
      <c r="M661" s="20"/>
      <c r="N661" s="52"/>
      <c r="O661" s="52"/>
      <c r="P661" s="52"/>
      <c r="Q661" s="52"/>
      <c r="R661" s="52"/>
      <c r="S661" s="51"/>
      <c r="T661" s="52"/>
      <c r="U661" s="52"/>
      <c r="V661" s="52"/>
      <c r="W661" s="52"/>
      <c r="X661" s="52"/>
      <c r="Y661" s="52"/>
      <c r="Z661" s="20"/>
      <c r="AA661" s="52"/>
      <c r="AB661" s="52"/>
      <c r="AC661" s="52"/>
      <c r="AD661" s="52"/>
      <c r="AE661" s="52"/>
      <c r="AF661" s="51"/>
      <c r="AG661" s="52"/>
      <c r="AH661" s="52"/>
      <c r="AI661" s="52"/>
      <c r="AJ661" s="52"/>
      <c r="AK661" s="52"/>
      <c r="AL661" s="52"/>
    </row>
    <row r="662" spans="1:38" s="13" customFormat="1" x14ac:dyDescent="0.2">
      <c r="A662" s="176"/>
      <c r="B662" s="238"/>
      <c r="C662" s="20"/>
      <c r="D662" s="243"/>
      <c r="E662" s="238"/>
      <c r="F662" s="299"/>
      <c r="G662" s="238"/>
      <c r="H662" s="1199"/>
      <c r="J662" s="12"/>
      <c r="M662" s="20"/>
      <c r="N662" s="52"/>
      <c r="O662" s="52"/>
      <c r="P662" s="52"/>
      <c r="Q662" s="52"/>
      <c r="R662" s="52"/>
      <c r="S662" s="51"/>
      <c r="T662" s="52"/>
      <c r="U662" s="52"/>
      <c r="V662" s="52"/>
      <c r="W662" s="52"/>
      <c r="X662" s="52"/>
      <c r="Y662" s="52"/>
      <c r="Z662" s="20"/>
      <c r="AA662" s="52"/>
      <c r="AB662" s="52"/>
      <c r="AC662" s="52"/>
      <c r="AD662" s="52"/>
      <c r="AE662" s="52"/>
      <c r="AF662" s="51"/>
      <c r="AG662" s="52"/>
      <c r="AH662" s="52"/>
      <c r="AI662" s="52"/>
      <c r="AJ662" s="52"/>
      <c r="AK662" s="52"/>
      <c r="AL662" s="52"/>
    </row>
    <row r="663" spans="1:38" s="13" customFormat="1" x14ac:dyDescent="0.2">
      <c r="A663" s="176"/>
      <c r="B663" s="238"/>
      <c r="C663" s="20"/>
      <c r="D663" s="243"/>
      <c r="E663" s="238"/>
      <c r="F663" s="299"/>
      <c r="G663" s="238"/>
      <c r="H663" s="1199"/>
      <c r="J663" s="12"/>
      <c r="M663" s="20"/>
      <c r="N663" s="52"/>
      <c r="O663" s="52"/>
      <c r="P663" s="52"/>
      <c r="Q663" s="52"/>
      <c r="R663" s="52"/>
      <c r="S663" s="51"/>
      <c r="T663" s="52"/>
      <c r="U663" s="52"/>
      <c r="V663" s="52"/>
      <c r="W663" s="52"/>
      <c r="X663" s="52"/>
      <c r="Y663" s="52"/>
      <c r="Z663" s="20"/>
      <c r="AA663" s="52"/>
      <c r="AB663" s="52"/>
      <c r="AC663" s="52"/>
      <c r="AD663" s="52"/>
      <c r="AE663" s="52"/>
      <c r="AF663" s="51"/>
      <c r="AG663" s="52"/>
      <c r="AH663" s="52"/>
      <c r="AI663" s="52"/>
      <c r="AJ663" s="52"/>
      <c r="AK663" s="52"/>
      <c r="AL663" s="52"/>
    </row>
    <row r="664" spans="1:38" s="13" customFormat="1" x14ac:dyDescent="0.2">
      <c r="A664" s="176"/>
      <c r="B664" s="238"/>
      <c r="C664" s="20"/>
      <c r="D664" s="243"/>
      <c r="E664" s="238"/>
      <c r="F664" s="142"/>
      <c r="G664" s="238"/>
      <c r="H664" s="1199"/>
      <c r="J664" s="12"/>
      <c r="M664" s="20"/>
      <c r="N664" s="52"/>
      <c r="O664" s="52"/>
      <c r="P664" s="52"/>
      <c r="Q664" s="52"/>
      <c r="R664" s="52"/>
      <c r="S664" s="51"/>
      <c r="T664" s="52"/>
      <c r="U664" s="52"/>
      <c r="V664" s="52"/>
      <c r="W664" s="52"/>
      <c r="X664" s="52"/>
      <c r="Y664" s="52"/>
      <c r="Z664" s="20"/>
      <c r="AA664" s="52"/>
      <c r="AB664" s="52"/>
      <c r="AC664" s="52"/>
      <c r="AD664" s="52"/>
      <c r="AE664" s="52"/>
      <c r="AF664" s="51"/>
      <c r="AG664" s="52"/>
      <c r="AH664" s="52"/>
      <c r="AI664" s="52"/>
      <c r="AJ664" s="52"/>
      <c r="AK664" s="52"/>
      <c r="AL664" s="52"/>
    </row>
    <row r="665" spans="1:38" s="13" customFormat="1" x14ac:dyDescent="0.2">
      <c r="A665" s="176"/>
      <c r="B665" s="238"/>
      <c r="C665" s="20"/>
      <c r="D665" s="243"/>
      <c r="E665" s="238"/>
      <c r="F665" s="142"/>
      <c r="G665" s="238"/>
      <c r="H665" s="1199"/>
      <c r="J665" s="12"/>
      <c r="M665" s="20"/>
      <c r="N665" s="52"/>
      <c r="O665" s="52"/>
      <c r="P665" s="52"/>
      <c r="Q665" s="52"/>
      <c r="R665" s="52"/>
      <c r="S665" s="51"/>
      <c r="T665" s="52"/>
      <c r="U665" s="52"/>
      <c r="V665" s="52"/>
      <c r="W665" s="52"/>
      <c r="X665" s="52"/>
      <c r="Y665" s="52"/>
      <c r="Z665" s="20"/>
      <c r="AA665" s="52"/>
      <c r="AB665" s="52"/>
      <c r="AC665" s="52"/>
      <c r="AD665" s="52"/>
      <c r="AE665" s="52"/>
      <c r="AF665" s="51"/>
      <c r="AG665" s="52"/>
      <c r="AH665" s="52"/>
      <c r="AI665" s="52"/>
      <c r="AJ665" s="52"/>
      <c r="AK665" s="52"/>
      <c r="AL665" s="52"/>
    </row>
    <row r="666" spans="1:38" s="13" customFormat="1" x14ac:dyDescent="0.2">
      <c r="A666" s="176"/>
      <c r="B666" s="238"/>
      <c r="C666" s="20"/>
      <c r="D666" s="243"/>
      <c r="E666" s="238"/>
      <c r="F666" s="142"/>
      <c r="G666" s="238"/>
      <c r="H666" s="1199"/>
      <c r="J666" s="12"/>
      <c r="M666" s="20"/>
      <c r="N666" s="52"/>
      <c r="O666" s="52"/>
      <c r="P666" s="52"/>
      <c r="Q666" s="52"/>
      <c r="R666" s="52"/>
      <c r="S666" s="51"/>
      <c r="T666" s="52"/>
      <c r="U666" s="52"/>
      <c r="V666" s="52"/>
      <c r="W666" s="52"/>
      <c r="X666" s="52"/>
      <c r="Y666" s="52"/>
      <c r="Z666" s="20"/>
      <c r="AA666" s="52"/>
      <c r="AB666" s="52"/>
      <c r="AC666" s="52"/>
      <c r="AD666" s="52"/>
      <c r="AE666" s="52"/>
      <c r="AF666" s="51"/>
      <c r="AG666" s="52"/>
      <c r="AH666" s="52"/>
      <c r="AI666" s="52"/>
      <c r="AJ666" s="52"/>
      <c r="AK666" s="52"/>
      <c r="AL666" s="52"/>
    </row>
    <row r="667" spans="1:38" s="13" customFormat="1" x14ac:dyDescent="0.2">
      <c r="A667" s="176"/>
      <c r="B667" s="238"/>
      <c r="C667" s="20"/>
      <c r="D667" s="243"/>
      <c r="E667" s="238"/>
      <c r="F667" s="142"/>
      <c r="G667" s="238"/>
      <c r="H667" s="1199"/>
      <c r="J667" s="12"/>
      <c r="M667" s="20"/>
      <c r="N667" s="52"/>
      <c r="O667" s="52"/>
      <c r="P667" s="52"/>
      <c r="Q667" s="52"/>
      <c r="R667" s="52"/>
      <c r="S667" s="51"/>
      <c r="T667" s="52"/>
      <c r="U667" s="52"/>
      <c r="V667" s="52"/>
      <c r="W667" s="52"/>
      <c r="X667" s="52"/>
      <c r="Y667" s="52"/>
      <c r="Z667" s="20"/>
      <c r="AA667" s="52"/>
      <c r="AB667" s="52"/>
      <c r="AC667" s="52"/>
      <c r="AD667" s="52"/>
      <c r="AE667" s="52"/>
      <c r="AF667" s="51"/>
      <c r="AG667" s="52"/>
      <c r="AH667" s="52"/>
      <c r="AI667" s="52"/>
      <c r="AJ667" s="52"/>
      <c r="AK667" s="52"/>
      <c r="AL667" s="52"/>
    </row>
    <row r="668" spans="1:38" s="13" customFormat="1" x14ac:dyDescent="0.2">
      <c r="A668" s="176"/>
      <c r="B668" s="238"/>
      <c r="C668" s="20"/>
      <c r="D668" s="243"/>
      <c r="E668" s="238"/>
      <c r="F668" s="142"/>
      <c r="G668" s="238"/>
      <c r="H668" s="1199"/>
      <c r="J668" s="12"/>
      <c r="M668" s="20"/>
      <c r="N668" s="52"/>
      <c r="O668" s="52"/>
      <c r="P668" s="52"/>
      <c r="Q668" s="52"/>
      <c r="R668" s="52"/>
      <c r="S668" s="51"/>
      <c r="T668" s="52"/>
      <c r="U668" s="52"/>
      <c r="V668" s="52"/>
      <c r="W668" s="52"/>
      <c r="X668" s="52"/>
      <c r="Y668" s="52"/>
      <c r="Z668" s="20"/>
      <c r="AA668" s="52"/>
      <c r="AB668" s="52"/>
      <c r="AC668" s="52"/>
      <c r="AD668" s="52"/>
      <c r="AE668" s="52"/>
      <c r="AF668" s="51"/>
      <c r="AG668" s="52"/>
      <c r="AH668" s="52"/>
      <c r="AI668" s="52"/>
      <c r="AJ668" s="52"/>
      <c r="AK668" s="52"/>
      <c r="AL668" s="52"/>
    </row>
    <row r="669" spans="1:38" s="13" customFormat="1" x14ac:dyDescent="0.2">
      <c r="A669" s="176"/>
      <c r="B669" s="238"/>
      <c r="C669" s="20"/>
      <c r="D669" s="243"/>
      <c r="E669" s="238"/>
      <c r="F669" s="142"/>
      <c r="G669" s="238"/>
      <c r="H669" s="1199"/>
      <c r="J669" s="12"/>
      <c r="M669" s="20"/>
      <c r="N669" s="52"/>
      <c r="O669" s="52"/>
      <c r="P669" s="52"/>
      <c r="Q669" s="52"/>
      <c r="R669" s="52"/>
      <c r="S669" s="51"/>
      <c r="T669" s="52"/>
      <c r="U669" s="52"/>
      <c r="V669" s="52"/>
      <c r="W669" s="52"/>
      <c r="X669" s="52"/>
      <c r="Y669" s="52"/>
      <c r="Z669" s="20"/>
      <c r="AA669" s="52"/>
      <c r="AB669" s="52"/>
      <c r="AC669" s="52"/>
      <c r="AD669" s="52"/>
      <c r="AE669" s="52"/>
      <c r="AF669" s="51"/>
      <c r="AG669" s="52"/>
      <c r="AH669" s="52"/>
      <c r="AI669" s="52"/>
      <c r="AJ669" s="52"/>
      <c r="AK669" s="52"/>
      <c r="AL669" s="52"/>
    </row>
    <row r="670" spans="1:38" s="13" customFormat="1" x14ac:dyDescent="0.2">
      <c r="A670" s="176"/>
      <c r="B670" s="238"/>
      <c r="C670" s="20"/>
      <c r="D670" s="243"/>
      <c r="E670" s="238"/>
      <c r="F670" s="142"/>
      <c r="G670" s="238"/>
      <c r="H670" s="1199"/>
      <c r="J670" s="12"/>
      <c r="M670" s="20"/>
      <c r="N670" s="52"/>
      <c r="O670" s="52"/>
      <c r="P670" s="52"/>
      <c r="Q670" s="52"/>
      <c r="R670" s="52"/>
      <c r="S670" s="51"/>
      <c r="T670" s="52"/>
      <c r="U670" s="52"/>
      <c r="V670" s="52"/>
      <c r="W670" s="52"/>
      <c r="X670" s="52"/>
      <c r="Y670" s="52"/>
      <c r="Z670" s="20"/>
      <c r="AA670" s="52"/>
      <c r="AB670" s="52"/>
      <c r="AC670" s="52"/>
      <c r="AD670" s="52"/>
      <c r="AE670" s="52"/>
      <c r="AF670" s="51"/>
      <c r="AG670" s="52"/>
      <c r="AH670" s="52"/>
      <c r="AI670" s="52"/>
      <c r="AJ670" s="52"/>
      <c r="AK670" s="52"/>
      <c r="AL670" s="52"/>
    </row>
    <row r="671" spans="1:38" s="13" customFormat="1" x14ac:dyDescent="0.2">
      <c r="A671" s="176"/>
      <c r="B671" s="238"/>
      <c r="C671" s="20"/>
      <c r="D671" s="243"/>
      <c r="E671" s="238"/>
      <c r="F671" s="142"/>
      <c r="G671" s="238"/>
      <c r="H671" s="1199"/>
      <c r="J671" s="12"/>
      <c r="M671" s="20"/>
      <c r="N671" s="52"/>
      <c r="O671" s="52"/>
      <c r="P671" s="52"/>
      <c r="Q671" s="52"/>
      <c r="R671" s="52"/>
      <c r="S671" s="51"/>
      <c r="T671" s="52"/>
      <c r="U671" s="52"/>
      <c r="V671" s="52"/>
      <c r="W671" s="52"/>
      <c r="X671" s="52"/>
      <c r="Y671" s="52"/>
      <c r="Z671" s="20"/>
      <c r="AA671" s="52"/>
      <c r="AB671" s="52"/>
      <c r="AC671" s="52"/>
      <c r="AD671" s="52"/>
      <c r="AE671" s="52"/>
      <c r="AF671" s="51"/>
      <c r="AG671" s="52"/>
      <c r="AH671" s="52"/>
      <c r="AI671" s="52"/>
      <c r="AJ671" s="52"/>
      <c r="AK671" s="52"/>
      <c r="AL671" s="52"/>
    </row>
    <row r="672" spans="1:38" s="13" customFormat="1" x14ac:dyDescent="0.2">
      <c r="A672" s="176"/>
      <c r="B672" s="238"/>
      <c r="C672" s="20"/>
      <c r="D672" s="243"/>
      <c r="E672" s="238"/>
      <c r="F672" s="142"/>
      <c r="G672" s="238"/>
      <c r="H672" s="1199"/>
      <c r="J672" s="12"/>
      <c r="M672" s="20"/>
      <c r="N672" s="52"/>
      <c r="O672" s="52"/>
      <c r="P672" s="52"/>
      <c r="Q672" s="52"/>
      <c r="R672" s="52"/>
      <c r="S672" s="51"/>
      <c r="T672" s="52"/>
      <c r="U672" s="52"/>
      <c r="V672" s="52"/>
      <c r="W672" s="52"/>
      <c r="X672" s="52"/>
      <c r="Y672" s="52"/>
      <c r="Z672" s="20"/>
      <c r="AA672" s="52"/>
      <c r="AB672" s="52"/>
      <c r="AC672" s="52"/>
      <c r="AD672" s="52"/>
      <c r="AE672" s="52"/>
      <c r="AF672" s="51"/>
      <c r="AG672" s="52"/>
      <c r="AH672" s="52"/>
      <c r="AI672" s="52"/>
      <c r="AJ672" s="52"/>
      <c r="AK672" s="52"/>
      <c r="AL672" s="52"/>
    </row>
    <row r="673" spans="1:38" s="13" customFormat="1" x14ac:dyDescent="0.2">
      <c r="A673" s="176"/>
      <c r="B673" s="238"/>
      <c r="C673" s="20"/>
      <c r="D673" s="243"/>
      <c r="E673" s="238"/>
      <c r="F673" s="142"/>
      <c r="G673" s="238"/>
      <c r="H673" s="1199"/>
      <c r="J673" s="12"/>
      <c r="M673" s="20"/>
      <c r="N673" s="52"/>
      <c r="O673" s="52"/>
      <c r="P673" s="52"/>
      <c r="Q673" s="52"/>
      <c r="R673" s="52"/>
      <c r="S673" s="51"/>
      <c r="T673" s="52"/>
      <c r="U673" s="52"/>
      <c r="V673" s="52"/>
      <c r="W673" s="52"/>
      <c r="X673" s="52"/>
      <c r="Y673" s="52"/>
      <c r="Z673" s="20"/>
      <c r="AA673" s="52"/>
      <c r="AB673" s="52"/>
      <c r="AC673" s="52"/>
      <c r="AD673" s="52"/>
      <c r="AE673" s="52"/>
      <c r="AF673" s="51"/>
      <c r="AG673" s="52"/>
      <c r="AH673" s="52"/>
      <c r="AI673" s="52"/>
      <c r="AJ673" s="52"/>
      <c r="AK673" s="52"/>
      <c r="AL673" s="52"/>
    </row>
    <row r="674" spans="1:38" s="13" customFormat="1" x14ac:dyDescent="0.2">
      <c r="A674" s="176"/>
      <c r="B674" s="238"/>
      <c r="C674" s="20"/>
      <c r="D674" s="243"/>
      <c r="E674" s="238"/>
      <c r="F674" s="142"/>
      <c r="G674" s="238"/>
      <c r="H674" s="1199"/>
      <c r="J674" s="12"/>
      <c r="M674" s="20"/>
      <c r="N674" s="52"/>
      <c r="O674" s="52"/>
      <c r="P674" s="52"/>
      <c r="Q674" s="52"/>
      <c r="R674" s="52"/>
      <c r="S674" s="51"/>
      <c r="T674" s="52"/>
      <c r="U674" s="52"/>
      <c r="V674" s="52"/>
      <c r="W674" s="52"/>
      <c r="X674" s="52"/>
      <c r="Y674" s="52"/>
      <c r="Z674" s="20"/>
      <c r="AA674" s="52"/>
      <c r="AB674" s="52"/>
      <c r="AC674" s="52"/>
      <c r="AD674" s="52"/>
      <c r="AE674" s="52"/>
      <c r="AF674" s="51"/>
      <c r="AG674" s="52"/>
      <c r="AH674" s="52"/>
      <c r="AI674" s="52"/>
      <c r="AJ674" s="52"/>
      <c r="AK674" s="52"/>
      <c r="AL674" s="52"/>
    </row>
    <row r="675" spans="1:38" s="13" customFormat="1" x14ac:dyDescent="0.2">
      <c r="A675" s="176"/>
      <c r="B675" s="238"/>
      <c r="C675" s="20"/>
      <c r="D675" s="243"/>
      <c r="E675" s="238"/>
      <c r="F675" s="142"/>
      <c r="G675" s="238"/>
      <c r="H675" s="1199"/>
      <c r="J675" s="12"/>
      <c r="M675" s="20"/>
      <c r="N675" s="52"/>
      <c r="O675" s="52"/>
      <c r="P675" s="52"/>
      <c r="Q675" s="52"/>
      <c r="R675" s="52"/>
      <c r="S675" s="51"/>
      <c r="T675" s="52"/>
      <c r="U675" s="52"/>
      <c r="V675" s="52"/>
      <c r="W675" s="52"/>
      <c r="X675" s="52"/>
      <c r="Y675" s="52"/>
      <c r="Z675" s="20"/>
      <c r="AA675" s="52"/>
      <c r="AB675" s="52"/>
      <c r="AC675" s="52"/>
      <c r="AD675" s="52"/>
      <c r="AE675" s="52"/>
      <c r="AF675" s="51"/>
      <c r="AG675" s="52"/>
      <c r="AH675" s="52"/>
      <c r="AI675" s="52"/>
      <c r="AJ675" s="52"/>
      <c r="AK675" s="52"/>
      <c r="AL675" s="52"/>
    </row>
    <row r="676" spans="1:38" s="13" customFormat="1" x14ac:dyDescent="0.2">
      <c r="A676" s="176"/>
      <c r="B676" s="238"/>
      <c r="C676" s="20"/>
      <c r="D676" s="243"/>
      <c r="E676" s="238"/>
      <c r="F676" s="300"/>
      <c r="G676" s="238"/>
      <c r="H676" s="1199"/>
      <c r="J676" s="12"/>
      <c r="M676" s="20"/>
      <c r="N676" s="52"/>
      <c r="O676" s="52"/>
      <c r="P676" s="52"/>
      <c r="Q676" s="52"/>
      <c r="R676" s="52"/>
      <c r="S676" s="51"/>
      <c r="T676" s="52"/>
      <c r="U676" s="52"/>
      <c r="V676" s="52"/>
      <c r="W676" s="52"/>
      <c r="X676" s="52"/>
      <c r="Y676" s="52"/>
      <c r="Z676" s="20"/>
      <c r="AA676" s="52"/>
      <c r="AB676" s="52"/>
      <c r="AC676" s="52"/>
      <c r="AD676" s="52"/>
      <c r="AE676" s="52"/>
      <c r="AF676" s="51"/>
      <c r="AG676" s="52"/>
      <c r="AH676" s="52"/>
      <c r="AI676" s="52"/>
      <c r="AJ676" s="52"/>
      <c r="AK676" s="52"/>
      <c r="AL676" s="52"/>
    </row>
    <row r="677" spans="1:38" s="13" customFormat="1" x14ac:dyDescent="0.2">
      <c r="A677" s="176"/>
      <c r="B677" s="238"/>
      <c r="C677" s="20"/>
      <c r="D677" s="243"/>
      <c r="E677" s="238"/>
      <c r="F677" s="300"/>
      <c r="G677" s="238"/>
      <c r="H677" s="1199"/>
      <c r="J677" s="12"/>
      <c r="M677" s="20"/>
      <c r="N677" s="52"/>
      <c r="O677" s="52"/>
      <c r="P677" s="52"/>
      <c r="Q677" s="52"/>
      <c r="R677" s="52"/>
      <c r="S677" s="51"/>
      <c r="T677" s="52"/>
      <c r="U677" s="52"/>
      <c r="V677" s="52"/>
      <c r="W677" s="52"/>
      <c r="X677" s="52"/>
      <c r="Y677" s="52"/>
      <c r="Z677" s="20"/>
      <c r="AA677" s="52"/>
      <c r="AB677" s="52"/>
      <c r="AC677" s="52"/>
      <c r="AD677" s="52"/>
      <c r="AE677" s="52"/>
      <c r="AF677" s="51"/>
      <c r="AG677" s="52"/>
      <c r="AH677" s="52"/>
      <c r="AI677" s="52"/>
      <c r="AJ677" s="52"/>
      <c r="AK677" s="52"/>
      <c r="AL677" s="52"/>
    </row>
    <row r="678" spans="1:38" s="13" customFormat="1" x14ac:dyDescent="0.2">
      <c r="A678" s="176"/>
      <c r="B678" s="238"/>
      <c r="C678" s="20"/>
      <c r="D678" s="243"/>
      <c r="E678" s="238"/>
      <c r="F678" s="300"/>
      <c r="G678" s="238"/>
      <c r="H678" s="1199"/>
      <c r="J678" s="12"/>
      <c r="M678" s="20"/>
      <c r="N678" s="52"/>
      <c r="O678" s="52"/>
      <c r="P678" s="52"/>
      <c r="Q678" s="52"/>
      <c r="R678" s="52"/>
      <c r="S678" s="51"/>
      <c r="T678" s="52"/>
      <c r="U678" s="52"/>
      <c r="V678" s="52"/>
      <c r="W678" s="52"/>
      <c r="X678" s="52"/>
      <c r="Y678" s="52"/>
      <c r="Z678" s="20"/>
      <c r="AA678" s="52"/>
      <c r="AB678" s="52"/>
      <c r="AC678" s="52"/>
      <c r="AD678" s="52"/>
      <c r="AE678" s="52"/>
      <c r="AF678" s="51"/>
      <c r="AG678" s="52"/>
      <c r="AH678" s="52"/>
      <c r="AI678" s="52"/>
      <c r="AJ678" s="52"/>
      <c r="AK678" s="52"/>
      <c r="AL678" s="52"/>
    </row>
    <row r="679" spans="1:38" s="13" customFormat="1" x14ac:dyDescent="0.2">
      <c r="A679" s="176"/>
      <c r="B679" s="238"/>
      <c r="C679" s="20"/>
      <c r="D679" s="243"/>
      <c r="E679" s="238"/>
      <c r="F679" s="300"/>
      <c r="G679" s="238"/>
      <c r="H679" s="1199"/>
      <c r="J679" s="12"/>
      <c r="M679" s="20"/>
      <c r="N679" s="52"/>
      <c r="O679" s="52"/>
      <c r="P679" s="52"/>
      <c r="Q679" s="52"/>
      <c r="R679" s="52"/>
      <c r="S679" s="51"/>
      <c r="T679" s="52"/>
      <c r="U679" s="52"/>
      <c r="V679" s="52"/>
      <c r="W679" s="52"/>
      <c r="X679" s="52"/>
      <c r="Y679" s="52"/>
      <c r="Z679" s="20"/>
      <c r="AA679" s="52"/>
      <c r="AB679" s="52"/>
      <c r="AC679" s="52"/>
      <c r="AD679" s="52"/>
      <c r="AE679" s="52"/>
      <c r="AF679" s="51"/>
      <c r="AG679" s="52"/>
      <c r="AH679" s="52"/>
      <c r="AI679" s="52"/>
      <c r="AJ679" s="52"/>
      <c r="AK679" s="52"/>
      <c r="AL679" s="52"/>
    </row>
    <row r="680" spans="1:38" s="13" customFormat="1" x14ac:dyDescent="0.2">
      <c r="A680" s="176"/>
      <c r="B680" s="238"/>
      <c r="C680" s="20"/>
      <c r="D680" s="243"/>
      <c r="E680" s="238"/>
      <c r="F680" s="300"/>
      <c r="G680" s="238"/>
      <c r="H680" s="1199"/>
      <c r="J680" s="12"/>
      <c r="M680" s="20"/>
      <c r="N680" s="52"/>
      <c r="O680" s="52"/>
      <c r="P680" s="52"/>
      <c r="Q680" s="52"/>
      <c r="R680" s="52"/>
      <c r="S680" s="51"/>
      <c r="T680" s="52"/>
      <c r="U680" s="52"/>
      <c r="V680" s="52"/>
      <c r="W680" s="52"/>
      <c r="X680" s="52"/>
      <c r="Y680" s="52"/>
      <c r="Z680" s="20"/>
      <c r="AA680" s="52"/>
      <c r="AB680" s="52"/>
      <c r="AC680" s="52"/>
      <c r="AD680" s="52"/>
      <c r="AE680" s="52"/>
      <c r="AF680" s="51"/>
      <c r="AG680" s="52"/>
      <c r="AH680" s="52"/>
      <c r="AI680" s="52"/>
      <c r="AJ680" s="52"/>
      <c r="AK680" s="52"/>
      <c r="AL680" s="52"/>
    </row>
    <row r="681" spans="1:38" s="13" customFormat="1" x14ac:dyDescent="0.2">
      <c r="A681" s="176"/>
      <c r="B681" s="238"/>
      <c r="C681" s="20"/>
      <c r="D681" s="243"/>
      <c r="E681" s="238"/>
      <c r="F681" s="300"/>
      <c r="G681" s="238"/>
      <c r="H681" s="1199"/>
      <c r="J681" s="12"/>
      <c r="M681" s="20"/>
      <c r="N681" s="52"/>
      <c r="O681" s="52"/>
      <c r="P681" s="52"/>
      <c r="Q681" s="52"/>
      <c r="R681" s="52"/>
      <c r="S681" s="51"/>
      <c r="T681" s="52"/>
      <c r="U681" s="52"/>
      <c r="V681" s="52"/>
      <c r="W681" s="52"/>
      <c r="X681" s="52"/>
      <c r="Y681" s="52"/>
      <c r="Z681" s="20"/>
      <c r="AA681" s="52"/>
      <c r="AB681" s="52"/>
      <c r="AC681" s="52"/>
      <c r="AD681" s="52"/>
      <c r="AE681" s="52"/>
      <c r="AF681" s="51"/>
      <c r="AG681" s="52"/>
      <c r="AH681" s="52"/>
      <c r="AI681" s="52"/>
      <c r="AJ681" s="52"/>
      <c r="AK681" s="52"/>
      <c r="AL681" s="52"/>
    </row>
    <row r="682" spans="1:38" s="13" customFormat="1" x14ac:dyDescent="0.2">
      <c r="A682" s="176"/>
      <c r="B682" s="238"/>
      <c r="C682" s="20"/>
      <c r="D682" s="243"/>
      <c r="E682" s="238"/>
      <c r="F682" s="300"/>
      <c r="G682" s="238"/>
      <c r="H682" s="1199"/>
      <c r="J682" s="12"/>
      <c r="M682" s="20"/>
      <c r="N682" s="52"/>
      <c r="O682" s="52"/>
      <c r="P682" s="52"/>
      <c r="Q682" s="52"/>
      <c r="R682" s="52"/>
      <c r="S682" s="51"/>
      <c r="T682" s="52"/>
      <c r="U682" s="52"/>
      <c r="V682" s="52"/>
      <c r="W682" s="52"/>
      <c r="X682" s="52"/>
      <c r="Y682" s="52"/>
      <c r="Z682" s="20"/>
      <c r="AA682" s="52"/>
      <c r="AB682" s="52"/>
      <c r="AC682" s="52"/>
      <c r="AD682" s="52"/>
      <c r="AE682" s="52"/>
      <c r="AF682" s="51"/>
      <c r="AG682" s="52"/>
      <c r="AH682" s="52"/>
      <c r="AI682" s="52"/>
      <c r="AJ682" s="52"/>
      <c r="AK682" s="52"/>
      <c r="AL682" s="52"/>
    </row>
    <row r="683" spans="1:38" s="13" customFormat="1" x14ac:dyDescent="0.2">
      <c r="A683" s="176"/>
      <c r="B683" s="238"/>
      <c r="C683" s="20"/>
      <c r="D683" s="243"/>
      <c r="E683" s="238"/>
      <c r="F683" s="300"/>
      <c r="G683" s="238"/>
      <c r="H683" s="1199"/>
      <c r="J683" s="12"/>
      <c r="M683" s="20"/>
      <c r="N683" s="52"/>
      <c r="O683" s="52"/>
      <c r="P683" s="52"/>
      <c r="Q683" s="52"/>
      <c r="R683" s="52"/>
      <c r="S683" s="51"/>
      <c r="T683" s="52"/>
      <c r="U683" s="52"/>
      <c r="V683" s="52"/>
      <c r="W683" s="52"/>
      <c r="X683" s="52"/>
      <c r="Y683" s="52"/>
      <c r="Z683" s="20"/>
      <c r="AA683" s="52"/>
      <c r="AB683" s="52"/>
      <c r="AC683" s="52"/>
      <c r="AD683" s="52"/>
      <c r="AE683" s="52"/>
      <c r="AF683" s="51"/>
      <c r="AG683" s="52"/>
      <c r="AH683" s="52"/>
      <c r="AI683" s="52"/>
      <c r="AJ683" s="52"/>
      <c r="AK683" s="52"/>
      <c r="AL683" s="52"/>
    </row>
    <row r="684" spans="1:38" s="13" customFormat="1" x14ac:dyDescent="0.2">
      <c r="A684" s="176"/>
      <c r="B684" s="238"/>
      <c r="C684" s="20"/>
      <c r="D684" s="243"/>
      <c r="E684" s="238"/>
      <c r="F684" s="300"/>
      <c r="G684" s="238"/>
      <c r="H684" s="1199"/>
      <c r="J684" s="12"/>
      <c r="M684" s="20"/>
      <c r="N684" s="52"/>
      <c r="O684" s="52"/>
      <c r="P684" s="52"/>
      <c r="Q684" s="52"/>
      <c r="R684" s="52"/>
      <c r="S684" s="51"/>
      <c r="T684" s="52"/>
      <c r="U684" s="52"/>
      <c r="V684" s="52"/>
      <c r="W684" s="52"/>
      <c r="X684" s="52"/>
      <c r="Y684" s="52"/>
      <c r="Z684" s="20"/>
      <c r="AA684" s="52"/>
      <c r="AB684" s="52"/>
      <c r="AC684" s="52"/>
      <c r="AD684" s="52"/>
      <c r="AE684" s="52"/>
      <c r="AF684" s="51"/>
      <c r="AG684" s="52"/>
      <c r="AH684" s="52"/>
      <c r="AI684" s="52"/>
      <c r="AJ684" s="52"/>
      <c r="AK684" s="52"/>
      <c r="AL684" s="52"/>
    </row>
    <row r="685" spans="1:38" s="13" customFormat="1" x14ac:dyDescent="0.2">
      <c r="A685" s="176"/>
      <c r="B685" s="238"/>
      <c r="C685" s="20"/>
      <c r="D685" s="243"/>
      <c r="E685" s="238"/>
      <c r="F685" s="300"/>
      <c r="G685" s="238"/>
      <c r="H685" s="1199"/>
      <c r="J685" s="12"/>
      <c r="M685" s="20"/>
      <c r="N685" s="52"/>
      <c r="O685" s="52"/>
      <c r="P685" s="52"/>
      <c r="Q685" s="52"/>
      <c r="R685" s="52"/>
      <c r="S685" s="51"/>
      <c r="T685" s="52"/>
      <c r="U685" s="52"/>
      <c r="V685" s="52"/>
      <c r="W685" s="52"/>
      <c r="X685" s="52"/>
      <c r="Y685" s="52"/>
      <c r="Z685" s="20"/>
      <c r="AA685" s="52"/>
      <c r="AB685" s="52"/>
      <c r="AC685" s="52"/>
      <c r="AD685" s="52"/>
      <c r="AE685" s="52"/>
      <c r="AF685" s="51"/>
      <c r="AG685" s="52"/>
      <c r="AH685" s="52"/>
      <c r="AI685" s="52"/>
      <c r="AJ685" s="52"/>
      <c r="AK685" s="52"/>
      <c r="AL685" s="52"/>
    </row>
    <row r="686" spans="1:38" s="13" customFormat="1" x14ac:dyDescent="0.2">
      <c r="A686" s="176"/>
      <c r="B686" s="238"/>
      <c r="C686" s="20"/>
      <c r="D686" s="243"/>
      <c r="E686" s="238"/>
      <c r="F686" s="300"/>
      <c r="G686" s="238"/>
      <c r="H686" s="1199"/>
      <c r="J686" s="12"/>
      <c r="M686" s="20"/>
      <c r="N686" s="52"/>
      <c r="O686" s="52"/>
      <c r="P686" s="52"/>
      <c r="Q686" s="52"/>
      <c r="R686" s="52"/>
      <c r="S686" s="51"/>
      <c r="T686" s="52"/>
      <c r="U686" s="52"/>
      <c r="V686" s="52"/>
      <c r="W686" s="52"/>
      <c r="X686" s="52"/>
      <c r="Y686" s="52"/>
      <c r="Z686" s="20"/>
      <c r="AA686" s="52"/>
      <c r="AB686" s="52"/>
      <c r="AC686" s="52"/>
      <c r="AD686" s="52"/>
      <c r="AE686" s="52"/>
      <c r="AF686" s="51"/>
      <c r="AG686" s="52"/>
      <c r="AH686" s="52"/>
      <c r="AI686" s="52"/>
      <c r="AJ686" s="52"/>
      <c r="AK686" s="52"/>
      <c r="AL686" s="52"/>
    </row>
    <row r="687" spans="1:38" s="13" customFormat="1" x14ac:dyDescent="0.2">
      <c r="A687" s="176"/>
      <c r="B687" s="238"/>
      <c r="C687" s="20"/>
      <c r="D687" s="243"/>
      <c r="E687" s="238"/>
      <c r="F687" s="300"/>
      <c r="G687" s="238"/>
      <c r="H687" s="1199"/>
      <c r="J687" s="12"/>
      <c r="M687" s="20"/>
      <c r="N687" s="52"/>
      <c r="O687" s="52"/>
      <c r="P687" s="52"/>
      <c r="Q687" s="52"/>
      <c r="R687" s="52"/>
      <c r="S687" s="51"/>
      <c r="T687" s="52"/>
      <c r="U687" s="52"/>
      <c r="V687" s="52"/>
      <c r="W687" s="52"/>
      <c r="X687" s="52"/>
      <c r="Y687" s="52"/>
      <c r="Z687" s="20"/>
      <c r="AA687" s="52"/>
      <c r="AB687" s="52"/>
      <c r="AC687" s="52"/>
      <c r="AD687" s="52"/>
      <c r="AE687" s="52"/>
      <c r="AF687" s="51"/>
      <c r="AG687" s="52"/>
      <c r="AH687" s="52"/>
      <c r="AI687" s="52"/>
      <c r="AJ687" s="52"/>
      <c r="AK687" s="52"/>
      <c r="AL687" s="52"/>
    </row>
    <row r="688" spans="1:38" s="13" customFormat="1" x14ac:dyDescent="0.2">
      <c r="A688" s="176"/>
      <c r="B688" s="238"/>
      <c r="C688" s="20"/>
      <c r="D688" s="243"/>
      <c r="E688" s="238"/>
      <c r="F688" s="300"/>
      <c r="G688" s="238"/>
      <c r="H688" s="1199"/>
      <c r="J688" s="12"/>
      <c r="M688" s="20"/>
      <c r="N688" s="52"/>
      <c r="O688" s="52"/>
      <c r="P688" s="52"/>
      <c r="Q688" s="52"/>
      <c r="R688" s="52"/>
      <c r="S688" s="51"/>
      <c r="T688" s="52"/>
      <c r="U688" s="52"/>
      <c r="V688" s="52"/>
      <c r="W688" s="52"/>
      <c r="X688" s="52"/>
      <c r="Y688" s="52"/>
      <c r="Z688" s="20"/>
      <c r="AA688" s="52"/>
      <c r="AB688" s="52"/>
      <c r="AC688" s="52"/>
      <c r="AD688" s="52"/>
      <c r="AE688" s="52"/>
      <c r="AF688" s="51"/>
      <c r="AG688" s="52"/>
      <c r="AH688" s="52"/>
      <c r="AI688" s="52"/>
      <c r="AJ688" s="52"/>
      <c r="AK688" s="52"/>
      <c r="AL688" s="52"/>
    </row>
    <row r="689" spans="1:38" s="13" customFormat="1" x14ac:dyDescent="0.2">
      <c r="A689" s="176"/>
      <c r="B689" s="238"/>
      <c r="C689" s="20"/>
      <c r="D689" s="243"/>
      <c r="E689" s="238"/>
      <c r="F689" s="300"/>
      <c r="G689" s="238"/>
      <c r="H689" s="1199"/>
      <c r="J689" s="12"/>
      <c r="M689" s="20"/>
      <c r="N689" s="52"/>
      <c r="O689" s="52"/>
      <c r="P689" s="52"/>
      <c r="Q689" s="52"/>
      <c r="R689" s="52"/>
      <c r="S689" s="51"/>
      <c r="T689" s="52"/>
      <c r="U689" s="52"/>
      <c r="V689" s="52"/>
      <c r="W689" s="52"/>
      <c r="X689" s="52"/>
      <c r="Y689" s="52"/>
      <c r="Z689" s="20"/>
      <c r="AA689" s="52"/>
      <c r="AB689" s="52"/>
      <c r="AC689" s="52"/>
      <c r="AD689" s="52"/>
      <c r="AE689" s="52"/>
      <c r="AF689" s="51"/>
      <c r="AG689" s="52"/>
      <c r="AH689" s="52"/>
      <c r="AI689" s="52"/>
      <c r="AJ689" s="52"/>
      <c r="AK689" s="52"/>
      <c r="AL689" s="52"/>
    </row>
    <row r="690" spans="1:38" s="13" customFormat="1" x14ac:dyDescent="0.2">
      <c r="A690" s="176"/>
      <c r="B690" s="238"/>
      <c r="C690" s="20"/>
      <c r="D690" s="243"/>
      <c r="E690" s="238"/>
      <c r="F690" s="300"/>
      <c r="G690" s="238"/>
      <c r="H690" s="1199"/>
      <c r="J690" s="12"/>
      <c r="M690" s="20"/>
      <c r="N690" s="52"/>
      <c r="O690" s="52"/>
      <c r="P690" s="52"/>
      <c r="Q690" s="52"/>
      <c r="R690" s="52"/>
      <c r="S690" s="51"/>
      <c r="T690" s="52"/>
      <c r="U690" s="52"/>
      <c r="V690" s="52"/>
      <c r="W690" s="52"/>
      <c r="X690" s="52"/>
      <c r="Y690" s="52"/>
      <c r="Z690" s="20"/>
      <c r="AA690" s="52"/>
      <c r="AB690" s="52"/>
      <c r="AC690" s="52"/>
      <c r="AD690" s="52"/>
      <c r="AE690" s="52"/>
      <c r="AF690" s="51"/>
      <c r="AG690" s="52"/>
      <c r="AH690" s="52"/>
      <c r="AI690" s="52"/>
      <c r="AJ690" s="52"/>
      <c r="AK690" s="52"/>
      <c r="AL690" s="52"/>
    </row>
    <row r="691" spans="1:38" s="13" customFormat="1" x14ac:dyDescent="0.2">
      <c r="A691" s="176"/>
      <c r="B691" s="238"/>
      <c r="C691" s="20"/>
      <c r="D691" s="243"/>
      <c r="E691" s="238"/>
      <c r="F691" s="300"/>
      <c r="G691" s="238"/>
      <c r="H691" s="1199"/>
      <c r="J691" s="12"/>
      <c r="M691" s="20"/>
      <c r="N691" s="52"/>
      <c r="O691" s="52"/>
      <c r="P691" s="52"/>
      <c r="Q691" s="52"/>
      <c r="R691" s="52"/>
      <c r="S691" s="51"/>
      <c r="T691" s="52"/>
      <c r="U691" s="52"/>
      <c r="V691" s="52"/>
      <c r="W691" s="52"/>
      <c r="X691" s="52"/>
      <c r="Y691" s="52"/>
      <c r="Z691" s="20"/>
      <c r="AA691" s="52"/>
      <c r="AB691" s="52"/>
      <c r="AC691" s="52"/>
      <c r="AD691" s="52"/>
      <c r="AE691" s="52"/>
      <c r="AF691" s="51"/>
      <c r="AG691" s="52"/>
      <c r="AH691" s="52"/>
      <c r="AI691" s="52"/>
      <c r="AJ691" s="52"/>
      <c r="AK691" s="52"/>
      <c r="AL691" s="52"/>
    </row>
    <row r="692" spans="1:38" s="13" customFormat="1" x14ac:dyDescent="0.2">
      <c r="A692" s="176"/>
      <c r="B692" s="238"/>
      <c r="C692" s="20"/>
      <c r="D692" s="243"/>
      <c r="E692" s="238"/>
      <c r="F692" s="300"/>
      <c r="G692" s="238"/>
      <c r="H692" s="1199"/>
      <c r="J692" s="12"/>
      <c r="M692" s="20"/>
      <c r="N692" s="52"/>
      <c r="O692" s="52"/>
      <c r="P692" s="52"/>
      <c r="Q692" s="52"/>
      <c r="R692" s="52"/>
      <c r="S692" s="51"/>
      <c r="T692" s="52"/>
      <c r="U692" s="52"/>
      <c r="V692" s="52"/>
      <c r="W692" s="52"/>
      <c r="X692" s="52"/>
      <c r="Y692" s="52"/>
      <c r="Z692" s="20"/>
      <c r="AA692" s="52"/>
      <c r="AB692" s="52"/>
      <c r="AC692" s="52"/>
      <c r="AD692" s="52"/>
      <c r="AE692" s="52"/>
      <c r="AF692" s="51"/>
      <c r="AG692" s="52"/>
      <c r="AH692" s="52"/>
      <c r="AI692" s="52"/>
      <c r="AJ692" s="52"/>
      <c r="AK692" s="52"/>
      <c r="AL692" s="52"/>
    </row>
    <row r="693" spans="1:38" s="13" customFormat="1" x14ac:dyDescent="0.2">
      <c r="A693" s="176"/>
      <c r="B693" s="238"/>
      <c r="C693" s="20"/>
      <c r="D693" s="243"/>
      <c r="E693" s="238"/>
      <c r="F693" s="300"/>
      <c r="G693" s="238"/>
      <c r="H693" s="1199"/>
      <c r="J693" s="12"/>
      <c r="M693" s="20"/>
      <c r="N693" s="52"/>
      <c r="O693" s="52"/>
      <c r="P693" s="52"/>
      <c r="Q693" s="52"/>
      <c r="R693" s="52"/>
      <c r="S693" s="51"/>
      <c r="T693" s="52"/>
      <c r="U693" s="52"/>
      <c r="V693" s="52"/>
      <c r="W693" s="52"/>
      <c r="X693" s="52"/>
      <c r="Y693" s="52"/>
      <c r="Z693" s="20"/>
      <c r="AA693" s="52"/>
      <c r="AB693" s="52"/>
      <c r="AC693" s="52"/>
      <c r="AD693" s="52"/>
      <c r="AE693" s="52"/>
      <c r="AF693" s="51"/>
      <c r="AG693" s="52"/>
      <c r="AH693" s="52"/>
      <c r="AI693" s="52"/>
      <c r="AJ693" s="52"/>
      <c r="AK693" s="52"/>
      <c r="AL693" s="52"/>
    </row>
    <row r="694" spans="1:38" s="13" customFormat="1" x14ac:dyDescent="0.2">
      <c r="A694" s="176"/>
      <c r="B694" s="238"/>
      <c r="C694" s="20"/>
      <c r="D694" s="243"/>
      <c r="E694" s="238"/>
      <c r="F694" s="300"/>
      <c r="G694" s="238"/>
      <c r="H694" s="1199"/>
      <c r="J694" s="12"/>
      <c r="M694" s="20"/>
      <c r="N694" s="52"/>
      <c r="O694" s="52"/>
      <c r="P694" s="52"/>
      <c r="Q694" s="52"/>
      <c r="R694" s="52"/>
      <c r="S694" s="51"/>
      <c r="T694" s="52"/>
      <c r="U694" s="52"/>
      <c r="V694" s="52"/>
      <c r="W694" s="52"/>
      <c r="X694" s="52"/>
      <c r="Y694" s="52"/>
      <c r="Z694" s="20"/>
      <c r="AA694" s="52"/>
      <c r="AB694" s="52"/>
      <c r="AC694" s="52"/>
      <c r="AD694" s="52"/>
      <c r="AE694" s="52"/>
      <c r="AF694" s="51"/>
      <c r="AG694" s="52"/>
      <c r="AH694" s="52"/>
      <c r="AI694" s="52"/>
      <c r="AJ694" s="52"/>
      <c r="AK694" s="52"/>
      <c r="AL694" s="52"/>
    </row>
    <row r="695" spans="1:38" s="13" customFormat="1" x14ac:dyDescent="0.2">
      <c r="A695" s="176"/>
      <c r="B695" s="238"/>
      <c r="C695" s="20"/>
      <c r="D695" s="243"/>
      <c r="E695" s="238"/>
      <c r="F695" s="300"/>
      <c r="G695" s="238"/>
      <c r="H695" s="1199"/>
      <c r="J695" s="12"/>
      <c r="M695" s="20"/>
      <c r="N695" s="52"/>
      <c r="O695" s="52"/>
      <c r="P695" s="52"/>
      <c r="Q695" s="52"/>
      <c r="R695" s="52"/>
      <c r="S695" s="51"/>
      <c r="T695" s="52"/>
      <c r="U695" s="52"/>
      <c r="V695" s="52"/>
      <c r="W695" s="52"/>
      <c r="X695" s="52"/>
      <c r="Y695" s="52"/>
      <c r="Z695" s="20"/>
      <c r="AA695" s="52"/>
      <c r="AB695" s="52"/>
      <c r="AC695" s="52"/>
      <c r="AD695" s="52"/>
      <c r="AE695" s="52"/>
      <c r="AF695" s="51"/>
      <c r="AG695" s="52"/>
      <c r="AH695" s="52"/>
      <c r="AI695" s="52"/>
      <c r="AJ695" s="52"/>
      <c r="AK695" s="52"/>
      <c r="AL695" s="52"/>
    </row>
    <row r="696" spans="1:38" s="13" customFormat="1" x14ac:dyDescent="0.2">
      <c r="A696" s="176"/>
      <c r="B696" s="238"/>
      <c r="C696" s="20"/>
      <c r="D696" s="243"/>
      <c r="E696" s="238"/>
      <c r="F696" s="300"/>
      <c r="G696" s="238"/>
      <c r="H696" s="1199"/>
      <c r="J696" s="12"/>
      <c r="M696" s="20"/>
      <c r="N696" s="52"/>
      <c r="O696" s="52"/>
      <c r="P696" s="52"/>
      <c r="Q696" s="52"/>
      <c r="R696" s="52"/>
      <c r="S696" s="51"/>
      <c r="T696" s="52"/>
      <c r="U696" s="52"/>
      <c r="V696" s="52"/>
      <c r="W696" s="52"/>
      <c r="X696" s="52"/>
      <c r="Y696" s="52"/>
      <c r="Z696" s="20"/>
      <c r="AA696" s="52"/>
      <c r="AB696" s="52"/>
      <c r="AC696" s="52"/>
      <c r="AD696" s="52"/>
      <c r="AE696" s="52"/>
      <c r="AF696" s="51"/>
      <c r="AG696" s="52"/>
      <c r="AH696" s="52"/>
      <c r="AI696" s="52"/>
      <c r="AJ696" s="52"/>
      <c r="AK696" s="52"/>
      <c r="AL696" s="52"/>
    </row>
    <row r="697" spans="1:38" s="13" customFormat="1" x14ac:dyDescent="0.2">
      <c r="A697" s="176"/>
      <c r="B697" s="238"/>
      <c r="C697" s="20"/>
      <c r="D697" s="243"/>
      <c r="E697" s="238"/>
      <c r="F697" s="300"/>
      <c r="G697" s="238"/>
      <c r="H697" s="1199"/>
      <c r="J697" s="12"/>
      <c r="M697" s="20"/>
      <c r="N697" s="52"/>
      <c r="O697" s="52"/>
      <c r="P697" s="52"/>
      <c r="Q697" s="52"/>
      <c r="R697" s="52"/>
      <c r="S697" s="51"/>
      <c r="T697" s="52"/>
      <c r="U697" s="52"/>
      <c r="V697" s="52"/>
      <c r="W697" s="52"/>
      <c r="X697" s="52"/>
      <c r="Y697" s="52"/>
      <c r="Z697" s="20"/>
      <c r="AA697" s="52"/>
      <c r="AB697" s="52"/>
      <c r="AC697" s="52"/>
      <c r="AD697" s="52"/>
      <c r="AE697" s="52"/>
      <c r="AF697" s="51"/>
      <c r="AG697" s="52"/>
      <c r="AH697" s="52"/>
      <c r="AI697" s="52"/>
      <c r="AJ697" s="52"/>
      <c r="AK697" s="52"/>
      <c r="AL697" s="52"/>
    </row>
    <row r="698" spans="1:38" s="13" customFormat="1" x14ac:dyDescent="0.2">
      <c r="A698" s="176"/>
      <c r="B698" s="238"/>
      <c r="C698" s="20"/>
      <c r="D698" s="243"/>
      <c r="E698" s="238"/>
      <c r="F698" s="300"/>
      <c r="G698" s="238"/>
      <c r="H698" s="1199"/>
      <c r="J698" s="12"/>
      <c r="M698" s="20"/>
      <c r="N698" s="52"/>
      <c r="O698" s="52"/>
      <c r="P698" s="52"/>
      <c r="Q698" s="52"/>
      <c r="R698" s="52"/>
      <c r="S698" s="51"/>
      <c r="T698" s="52"/>
      <c r="U698" s="52"/>
      <c r="V698" s="52"/>
      <c r="W698" s="52"/>
      <c r="X698" s="52"/>
      <c r="Y698" s="52"/>
      <c r="Z698" s="20"/>
      <c r="AA698" s="52"/>
      <c r="AB698" s="52"/>
      <c r="AC698" s="52"/>
      <c r="AD698" s="52"/>
      <c r="AE698" s="52"/>
      <c r="AF698" s="51"/>
      <c r="AG698" s="52"/>
      <c r="AH698" s="52"/>
      <c r="AI698" s="52"/>
      <c r="AJ698" s="52"/>
      <c r="AK698" s="52"/>
      <c r="AL698" s="52"/>
    </row>
    <row r="699" spans="1:38" s="13" customFormat="1" x14ac:dyDescent="0.2">
      <c r="A699" s="176"/>
      <c r="B699" s="238"/>
      <c r="C699" s="20"/>
      <c r="D699" s="243"/>
      <c r="E699" s="238"/>
      <c r="F699" s="300"/>
      <c r="G699" s="238"/>
      <c r="H699" s="1199"/>
      <c r="J699" s="12"/>
      <c r="M699" s="20"/>
      <c r="N699" s="52"/>
      <c r="O699" s="52"/>
      <c r="P699" s="52"/>
      <c r="Q699" s="52"/>
      <c r="R699" s="52"/>
      <c r="S699" s="51"/>
      <c r="T699" s="52"/>
      <c r="U699" s="52"/>
      <c r="V699" s="52"/>
      <c r="W699" s="52"/>
      <c r="X699" s="52"/>
      <c r="Y699" s="52"/>
      <c r="Z699" s="20"/>
      <c r="AA699" s="52"/>
      <c r="AB699" s="52"/>
      <c r="AC699" s="52"/>
      <c r="AD699" s="52"/>
      <c r="AE699" s="52"/>
      <c r="AF699" s="51"/>
      <c r="AG699" s="52"/>
      <c r="AH699" s="52"/>
      <c r="AI699" s="52"/>
      <c r="AJ699" s="52"/>
      <c r="AK699" s="52"/>
      <c r="AL699" s="52"/>
    </row>
    <row r="700" spans="1:38" s="13" customFormat="1" x14ac:dyDescent="0.2">
      <c r="A700" s="176"/>
      <c r="B700" s="238"/>
      <c r="C700" s="20"/>
      <c r="D700" s="243"/>
      <c r="E700" s="238"/>
      <c r="F700" s="300"/>
      <c r="G700" s="238"/>
      <c r="H700" s="1199"/>
      <c r="J700" s="12"/>
      <c r="M700" s="20"/>
      <c r="N700" s="52"/>
      <c r="O700" s="52"/>
      <c r="P700" s="52"/>
      <c r="Q700" s="52"/>
      <c r="R700" s="52"/>
      <c r="S700" s="51"/>
      <c r="T700" s="52"/>
      <c r="U700" s="52"/>
      <c r="V700" s="52"/>
      <c r="W700" s="52"/>
      <c r="X700" s="52"/>
      <c r="Y700" s="52"/>
      <c r="Z700" s="20"/>
      <c r="AA700" s="52"/>
      <c r="AB700" s="52"/>
      <c r="AC700" s="52"/>
      <c r="AD700" s="52"/>
      <c r="AE700" s="52"/>
      <c r="AF700" s="51"/>
      <c r="AG700" s="52"/>
      <c r="AH700" s="52"/>
      <c r="AI700" s="52"/>
      <c r="AJ700" s="52"/>
      <c r="AK700" s="52"/>
      <c r="AL700" s="52"/>
    </row>
    <row r="701" spans="1:38" s="13" customFormat="1" x14ac:dyDescent="0.2">
      <c r="A701" s="176"/>
      <c r="B701" s="238"/>
      <c r="C701" s="20"/>
      <c r="D701" s="243"/>
      <c r="E701" s="238"/>
      <c r="F701" s="300"/>
      <c r="G701" s="238"/>
      <c r="H701" s="1199"/>
      <c r="J701" s="12"/>
      <c r="M701" s="20"/>
      <c r="N701" s="52"/>
      <c r="O701" s="52"/>
      <c r="P701" s="52"/>
      <c r="Q701" s="52"/>
      <c r="R701" s="52"/>
      <c r="S701" s="51"/>
      <c r="T701" s="52"/>
      <c r="U701" s="52"/>
      <c r="V701" s="52"/>
      <c r="W701" s="52"/>
      <c r="X701" s="52"/>
      <c r="Y701" s="52"/>
      <c r="Z701" s="20"/>
      <c r="AA701" s="52"/>
      <c r="AB701" s="52"/>
      <c r="AC701" s="52"/>
      <c r="AD701" s="52"/>
      <c r="AE701" s="52"/>
      <c r="AF701" s="51"/>
      <c r="AG701" s="52"/>
      <c r="AH701" s="52"/>
      <c r="AI701" s="52"/>
      <c r="AJ701" s="52"/>
      <c r="AK701" s="52"/>
      <c r="AL701" s="52"/>
    </row>
    <row r="702" spans="1:38" s="13" customFormat="1" x14ac:dyDescent="0.2">
      <c r="A702" s="176"/>
      <c r="B702" s="238"/>
      <c r="C702" s="20"/>
      <c r="D702" s="243"/>
      <c r="E702" s="238"/>
      <c r="F702" s="300"/>
      <c r="G702" s="238"/>
      <c r="H702" s="1199"/>
      <c r="J702" s="12"/>
      <c r="M702" s="20"/>
      <c r="N702" s="52"/>
      <c r="O702" s="52"/>
      <c r="P702" s="52"/>
      <c r="Q702" s="52"/>
      <c r="R702" s="52"/>
      <c r="S702" s="51"/>
      <c r="T702" s="52"/>
      <c r="U702" s="52"/>
      <c r="V702" s="52"/>
      <c r="W702" s="52"/>
      <c r="X702" s="52"/>
      <c r="Y702" s="52"/>
      <c r="Z702" s="20"/>
      <c r="AA702" s="52"/>
      <c r="AB702" s="52"/>
      <c r="AC702" s="52"/>
      <c r="AD702" s="52"/>
      <c r="AE702" s="52"/>
      <c r="AF702" s="51"/>
      <c r="AG702" s="52"/>
      <c r="AH702" s="52"/>
      <c r="AI702" s="52"/>
      <c r="AJ702" s="52"/>
      <c r="AK702" s="52"/>
      <c r="AL702" s="52"/>
    </row>
    <row r="703" spans="1:38" s="13" customFormat="1" x14ac:dyDescent="0.2">
      <c r="A703" s="176"/>
      <c r="B703" s="238"/>
      <c r="C703" s="20"/>
      <c r="D703" s="243"/>
      <c r="E703" s="238"/>
      <c r="F703" s="300"/>
      <c r="G703" s="238"/>
      <c r="H703" s="1199"/>
      <c r="J703" s="12"/>
      <c r="M703" s="20"/>
      <c r="N703" s="52"/>
      <c r="O703" s="52"/>
      <c r="P703" s="52"/>
      <c r="Q703" s="52"/>
      <c r="R703" s="52"/>
      <c r="S703" s="51"/>
      <c r="T703" s="52"/>
      <c r="U703" s="52"/>
      <c r="V703" s="52"/>
      <c r="W703" s="52"/>
      <c r="X703" s="52"/>
      <c r="Y703" s="52"/>
      <c r="Z703" s="20"/>
      <c r="AA703" s="52"/>
      <c r="AB703" s="52"/>
      <c r="AC703" s="52"/>
      <c r="AD703" s="52"/>
      <c r="AE703" s="52"/>
      <c r="AF703" s="51"/>
      <c r="AG703" s="52"/>
      <c r="AH703" s="52"/>
      <c r="AI703" s="52"/>
      <c r="AJ703" s="52"/>
      <c r="AK703" s="52"/>
      <c r="AL703" s="52"/>
    </row>
    <row r="704" spans="1:38" s="13" customFormat="1" x14ac:dyDescent="0.2">
      <c r="A704" s="176"/>
      <c r="B704" s="238"/>
      <c r="C704" s="20"/>
      <c r="D704" s="243"/>
      <c r="E704" s="238"/>
      <c r="F704" s="300"/>
      <c r="G704" s="238"/>
      <c r="H704" s="1199"/>
      <c r="J704" s="12"/>
      <c r="M704" s="20"/>
      <c r="N704" s="52"/>
      <c r="O704" s="52"/>
      <c r="P704" s="52"/>
      <c r="Q704" s="52"/>
      <c r="R704" s="52"/>
      <c r="S704" s="51"/>
      <c r="T704" s="52"/>
      <c r="U704" s="52"/>
      <c r="V704" s="52"/>
      <c r="W704" s="52"/>
      <c r="X704" s="52"/>
      <c r="Y704" s="52"/>
      <c r="Z704" s="20"/>
      <c r="AA704" s="52"/>
      <c r="AB704" s="52"/>
      <c r="AC704" s="52"/>
      <c r="AD704" s="52"/>
      <c r="AE704" s="52"/>
      <c r="AF704" s="51"/>
      <c r="AG704" s="52"/>
      <c r="AH704" s="52"/>
      <c r="AI704" s="52"/>
      <c r="AJ704" s="52"/>
      <c r="AK704" s="52"/>
      <c r="AL704" s="52"/>
    </row>
    <row r="705" spans="1:38" s="13" customFormat="1" x14ac:dyDescent="0.2">
      <c r="A705" s="176"/>
      <c r="B705" s="238"/>
      <c r="C705" s="20"/>
      <c r="D705" s="243"/>
      <c r="E705" s="238"/>
      <c r="F705" s="300"/>
      <c r="G705" s="238"/>
      <c r="H705" s="1199"/>
      <c r="J705" s="12"/>
      <c r="M705" s="20"/>
      <c r="N705" s="52"/>
      <c r="O705" s="52"/>
      <c r="P705" s="52"/>
      <c r="Q705" s="52"/>
      <c r="R705" s="52"/>
      <c r="S705" s="51"/>
      <c r="T705" s="52"/>
      <c r="U705" s="52"/>
      <c r="V705" s="52"/>
      <c r="W705" s="52"/>
      <c r="X705" s="52"/>
      <c r="Y705" s="52"/>
      <c r="Z705" s="20"/>
      <c r="AA705" s="52"/>
      <c r="AB705" s="52"/>
      <c r="AC705" s="52"/>
      <c r="AD705" s="52"/>
      <c r="AE705" s="52"/>
      <c r="AF705" s="51"/>
      <c r="AG705" s="52"/>
      <c r="AH705" s="52"/>
      <c r="AI705" s="52"/>
      <c r="AJ705" s="52"/>
      <c r="AK705" s="52"/>
      <c r="AL705" s="52"/>
    </row>
    <row r="706" spans="1:38" s="13" customFormat="1" x14ac:dyDescent="0.2">
      <c r="A706" s="176"/>
      <c r="B706" s="238"/>
      <c r="C706" s="20"/>
      <c r="D706" s="243"/>
      <c r="E706" s="238"/>
      <c r="F706" s="300"/>
      <c r="G706" s="238"/>
      <c r="H706" s="1199"/>
      <c r="J706" s="12"/>
      <c r="M706" s="20"/>
      <c r="N706" s="52"/>
      <c r="O706" s="52"/>
      <c r="P706" s="52"/>
      <c r="Q706" s="52"/>
      <c r="R706" s="52"/>
      <c r="S706" s="51"/>
      <c r="T706" s="52"/>
      <c r="U706" s="52"/>
      <c r="V706" s="52"/>
      <c r="W706" s="52"/>
      <c r="X706" s="52"/>
      <c r="Y706" s="52"/>
      <c r="Z706" s="20"/>
      <c r="AA706" s="52"/>
      <c r="AB706" s="52"/>
      <c r="AC706" s="52"/>
      <c r="AD706" s="52"/>
      <c r="AE706" s="52"/>
      <c r="AF706" s="51"/>
      <c r="AG706" s="52"/>
      <c r="AH706" s="52"/>
      <c r="AI706" s="52"/>
      <c r="AJ706" s="52"/>
      <c r="AK706" s="52"/>
      <c r="AL706" s="52"/>
    </row>
    <row r="707" spans="1:38" s="13" customFormat="1" x14ac:dyDescent="0.2">
      <c r="A707" s="176"/>
      <c r="B707" s="238"/>
      <c r="C707" s="20"/>
      <c r="D707" s="243"/>
      <c r="E707" s="238"/>
      <c r="F707" s="300"/>
      <c r="G707" s="238"/>
      <c r="H707" s="1199"/>
      <c r="J707" s="12"/>
      <c r="M707" s="20"/>
      <c r="N707" s="52"/>
      <c r="O707" s="52"/>
      <c r="P707" s="52"/>
      <c r="Q707" s="52"/>
      <c r="R707" s="52"/>
      <c r="S707" s="51"/>
      <c r="T707" s="52"/>
      <c r="U707" s="52"/>
      <c r="V707" s="52"/>
      <c r="W707" s="52"/>
      <c r="X707" s="52"/>
      <c r="Y707" s="52"/>
      <c r="Z707" s="20"/>
      <c r="AA707" s="52"/>
      <c r="AB707" s="52"/>
      <c r="AC707" s="52"/>
      <c r="AD707" s="52"/>
      <c r="AE707" s="52"/>
      <c r="AF707" s="51"/>
      <c r="AG707" s="52"/>
      <c r="AH707" s="52"/>
      <c r="AI707" s="52"/>
      <c r="AJ707" s="52"/>
      <c r="AK707" s="52"/>
      <c r="AL707" s="52"/>
    </row>
    <row r="708" spans="1:38" s="13" customFormat="1" x14ac:dyDescent="0.2">
      <c r="A708" s="176"/>
      <c r="B708" s="238"/>
      <c r="C708" s="20"/>
      <c r="D708" s="243"/>
      <c r="E708" s="238"/>
      <c r="F708" s="300"/>
      <c r="G708" s="238"/>
      <c r="H708" s="1199"/>
      <c r="J708" s="12"/>
      <c r="M708" s="20"/>
      <c r="N708" s="52"/>
      <c r="O708" s="52"/>
      <c r="P708" s="52"/>
      <c r="Q708" s="52"/>
      <c r="R708" s="52"/>
      <c r="S708" s="51"/>
      <c r="T708" s="52"/>
      <c r="U708" s="52"/>
      <c r="V708" s="52"/>
      <c r="W708" s="52"/>
      <c r="X708" s="52"/>
      <c r="Y708" s="52"/>
      <c r="Z708" s="20"/>
      <c r="AA708" s="52"/>
      <c r="AB708" s="52"/>
      <c r="AC708" s="52"/>
      <c r="AD708" s="52"/>
      <c r="AE708" s="52"/>
      <c r="AF708" s="51"/>
      <c r="AG708" s="52"/>
      <c r="AH708" s="52"/>
      <c r="AI708" s="52"/>
      <c r="AJ708" s="52"/>
      <c r="AK708" s="52"/>
      <c r="AL708" s="52"/>
    </row>
    <row r="709" spans="1:38" s="13" customFormat="1" x14ac:dyDescent="0.2">
      <c r="A709" s="176"/>
      <c r="B709" s="238"/>
      <c r="C709" s="20"/>
      <c r="D709" s="243"/>
      <c r="E709" s="238"/>
      <c r="F709" s="300"/>
      <c r="G709" s="238"/>
      <c r="H709" s="1199"/>
      <c r="J709" s="12"/>
      <c r="M709" s="20"/>
      <c r="N709" s="52"/>
      <c r="O709" s="52"/>
      <c r="P709" s="52"/>
      <c r="Q709" s="52"/>
      <c r="R709" s="52"/>
      <c r="S709" s="51"/>
      <c r="T709" s="52"/>
      <c r="U709" s="52"/>
      <c r="V709" s="52"/>
      <c r="W709" s="52"/>
      <c r="X709" s="52"/>
      <c r="Y709" s="52"/>
      <c r="Z709" s="20"/>
      <c r="AA709" s="52"/>
      <c r="AB709" s="52"/>
      <c r="AC709" s="52"/>
      <c r="AD709" s="52"/>
      <c r="AE709" s="52"/>
      <c r="AF709" s="51"/>
      <c r="AG709" s="52"/>
      <c r="AH709" s="52"/>
      <c r="AI709" s="52"/>
      <c r="AJ709" s="52"/>
      <c r="AK709" s="52"/>
      <c r="AL709" s="52"/>
    </row>
    <row r="710" spans="1:38" s="13" customFormat="1" x14ac:dyDescent="0.2">
      <c r="A710" s="176"/>
      <c r="B710" s="238"/>
      <c r="C710" s="20"/>
      <c r="D710" s="243"/>
      <c r="E710" s="238"/>
      <c r="F710" s="300"/>
      <c r="G710" s="238"/>
      <c r="H710" s="1199"/>
      <c r="J710" s="12"/>
      <c r="M710" s="20"/>
      <c r="N710" s="52"/>
      <c r="O710" s="52"/>
      <c r="P710" s="52"/>
      <c r="Q710" s="52"/>
      <c r="R710" s="52"/>
      <c r="S710" s="51"/>
      <c r="T710" s="52"/>
      <c r="U710" s="52"/>
      <c r="V710" s="52"/>
      <c r="W710" s="52"/>
      <c r="X710" s="52"/>
      <c r="Y710" s="52"/>
      <c r="Z710" s="20"/>
      <c r="AA710" s="52"/>
      <c r="AB710" s="52"/>
      <c r="AC710" s="52"/>
      <c r="AD710" s="52"/>
      <c r="AE710" s="52"/>
      <c r="AF710" s="51"/>
      <c r="AG710" s="52"/>
      <c r="AH710" s="52"/>
      <c r="AI710" s="52"/>
      <c r="AJ710" s="52"/>
      <c r="AK710" s="52"/>
      <c r="AL710" s="52"/>
    </row>
    <row r="711" spans="1:38" s="13" customFormat="1" x14ac:dyDescent="0.2">
      <c r="A711" s="176"/>
      <c r="B711" s="238"/>
      <c r="C711" s="54"/>
      <c r="D711" s="240"/>
      <c r="E711" s="238"/>
      <c r="F711" s="300"/>
      <c r="G711" s="238"/>
      <c r="H711" s="1199"/>
      <c r="J711" s="12"/>
      <c r="M711" s="20"/>
      <c r="N711" s="52"/>
      <c r="O711" s="52"/>
      <c r="P711" s="52"/>
      <c r="Q711" s="52"/>
      <c r="R711" s="52"/>
      <c r="S711" s="51"/>
      <c r="T711" s="52"/>
      <c r="U711" s="52"/>
      <c r="V711" s="52"/>
      <c r="W711" s="52"/>
      <c r="X711" s="52"/>
      <c r="Y711" s="52"/>
      <c r="Z711" s="20"/>
      <c r="AA711" s="52"/>
      <c r="AB711" s="52"/>
      <c r="AC711" s="52"/>
      <c r="AD711" s="52"/>
      <c r="AE711" s="52"/>
      <c r="AF711" s="51"/>
      <c r="AG711" s="52"/>
      <c r="AH711" s="52"/>
      <c r="AI711" s="52"/>
      <c r="AJ711" s="52"/>
      <c r="AK711" s="52"/>
      <c r="AL711" s="52"/>
    </row>
    <row r="712" spans="1:38" s="13" customFormat="1" x14ac:dyDescent="0.2">
      <c r="A712" s="176"/>
      <c r="B712" s="238"/>
      <c r="C712" s="54"/>
      <c r="D712" s="240"/>
      <c r="E712" s="238"/>
      <c r="F712" s="300"/>
      <c r="G712" s="238"/>
      <c r="H712" s="1199"/>
      <c r="J712" s="12"/>
      <c r="M712" s="20"/>
      <c r="N712" s="52"/>
      <c r="O712" s="52"/>
      <c r="P712" s="52"/>
      <c r="Q712" s="52"/>
      <c r="R712" s="52"/>
      <c r="S712" s="51"/>
      <c r="T712" s="52"/>
      <c r="U712" s="52"/>
      <c r="V712" s="52"/>
      <c r="W712" s="52"/>
      <c r="X712" s="52"/>
      <c r="Y712" s="52"/>
      <c r="Z712" s="20"/>
      <c r="AA712" s="52"/>
      <c r="AB712" s="52"/>
      <c r="AC712" s="52"/>
      <c r="AD712" s="52"/>
      <c r="AE712" s="52"/>
      <c r="AF712" s="51"/>
      <c r="AG712" s="52"/>
      <c r="AH712" s="52"/>
      <c r="AI712" s="52"/>
      <c r="AJ712" s="52"/>
      <c r="AK712" s="52"/>
      <c r="AL712" s="52"/>
    </row>
  </sheetData>
  <sheetProtection password="CAA3" sheet="1" objects="1" scenarios="1" selectLockedCells="1" autoFilter="0"/>
  <autoFilter ref="A17:L177"/>
  <mergeCells count="14">
    <mergeCell ref="C12:D14"/>
    <mergeCell ref="F12:F14"/>
    <mergeCell ref="N9:Q13"/>
    <mergeCell ref="I9:K11"/>
    <mergeCell ref="I13:K13"/>
    <mergeCell ref="N3:Y3"/>
    <mergeCell ref="AA3:AL3"/>
    <mergeCell ref="K6:K7"/>
    <mergeCell ref="I8:K8"/>
    <mergeCell ref="AA15:AE15"/>
    <mergeCell ref="AA9:AD13"/>
    <mergeCell ref="AG5:AL5"/>
    <mergeCell ref="T5:W5"/>
    <mergeCell ref="N15:R15"/>
  </mergeCells>
  <phoneticPr fontId="3" type="noConversion"/>
  <conditionalFormatting sqref="M168:M177 I18:L177">
    <cfRule type="expression" dxfId="309" priority="2" stopIfTrue="1">
      <formula>$C18="NO"</formula>
    </cfRule>
  </conditionalFormatting>
  <conditionalFormatting sqref="F18:F177">
    <cfRule type="expression" dxfId="308" priority="3" stopIfTrue="1">
      <formula>$C18="NO"</formula>
    </cfRule>
  </conditionalFormatting>
  <conditionalFormatting sqref="F180:F663">
    <cfRule type="cellIs" dxfId="307" priority="4" stopIfTrue="1" operator="equal">
      <formula>0</formula>
    </cfRule>
  </conditionalFormatting>
  <conditionalFormatting sqref="C18:C177">
    <cfRule type="expression" dxfId="306" priority="5" stopIfTrue="1">
      <formula>OR(C18="NO",C18="NP")</formula>
    </cfRule>
  </conditionalFormatting>
  <conditionalFormatting sqref="T5:W5">
    <cfRule type="expression" dxfId="305" priority="1">
      <formula>$T$5=0</formula>
    </cfRule>
  </conditionalFormatting>
  <dataValidations count="1">
    <dataValidation type="list" allowBlank="1" showInputMessage="1" showErrorMessage="1" sqref="T5:W5">
      <formula1>MIEMBROS</formula1>
    </dataValidation>
  </dataValidations>
  <printOptions horizontalCentered="1"/>
  <pageMargins left="0.39370078740157483" right="0.39370078740157483"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0099"/>
  </sheetPr>
  <dimension ref="A1:CZ725"/>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7.7109375" style="275" customWidth="1"/>
    <col min="62" max="62" width="8.7109375" style="53" customWidth="1"/>
    <col min="63" max="63" width="1.7109375" style="20" customWidth="1"/>
    <col min="64" max="65" width="10.7109375" style="276" customWidth="1"/>
    <col min="66" max="66" width="1.7109375" style="20" customWidth="1"/>
    <col min="67" max="69" width="8.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1393"/>
      <c r="B1" s="1381"/>
      <c r="C1" s="1381"/>
      <c r="D1" s="1381"/>
      <c r="E1" s="1382"/>
      <c r="F1" s="1383"/>
      <c r="G1" s="1384"/>
      <c r="H1" s="1385"/>
      <c r="I1" s="1386"/>
      <c r="J1" s="1351"/>
      <c r="K1" s="1387"/>
      <c r="L1" s="1351"/>
      <c r="M1" s="1388"/>
      <c r="N1" s="1434"/>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90"/>
      <c r="BE1" s="1390"/>
      <c r="BF1" s="1388"/>
      <c r="BG1" s="1391"/>
      <c r="BH1" s="1391"/>
      <c r="BI1" s="1391"/>
      <c r="BJ1" s="1390"/>
      <c r="BK1" s="1388"/>
      <c r="BL1" s="1392"/>
      <c r="BM1" s="1392"/>
      <c r="BN1" s="1388"/>
      <c r="BO1" s="1390"/>
      <c r="BP1" s="1390"/>
      <c r="BQ1" s="1390"/>
      <c r="BR1" s="1351"/>
      <c r="BS1" s="1387"/>
      <c r="BT1" s="1387"/>
      <c r="BU1" s="1391"/>
      <c r="BV1" s="1391"/>
      <c r="BW1" s="1391"/>
      <c r="BX1" s="1391"/>
      <c r="BY1" s="1391"/>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1406" t="s">
        <v>104</v>
      </c>
      <c r="E2" s="1406"/>
      <c r="F2" s="1406"/>
      <c r="G2" s="1750"/>
      <c r="H2" s="1408"/>
      <c r="I2" s="1194"/>
      <c r="J2" s="135"/>
      <c r="K2" s="61" t="s">
        <v>612</v>
      </c>
      <c r="L2" s="138" t="str">
        <f>'01_Carga'!$G$4</f>
        <v>INGLÉS  (FI)</v>
      </c>
      <c r="M2" s="138"/>
      <c r="N2" s="138"/>
      <c r="O2" s="198"/>
      <c r="P2" s="1151"/>
      <c r="Q2" s="2024" t="s">
        <v>1992</v>
      </c>
      <c r="R2" s="2024"/>
      <c r="S2" s="2024"/>
      <c r="T2" s="2024"/>
      <c r="U2" s="2024"/>
      <c r="V2" s="2024"/>
      <c r="W2" s="2024"/>
      <c r="X2" s="2024"/>
      <c r="Y2" s="2024"/>
      <c r="Z2" s="2024"/>
      <c r="AA2" s="2024"/>
      <c r="AB2" s="2024"/>
      <c r="AC2" s="2024"/>
      <c r="AD2" s="2024"/>
      <c r="AE2" s="2024"/>
      <c r="AF2" s="2024"/>
      <c r="AG2" s="2024"/>
      <c r="AH2" s="2024"/>
      <c r="AI2" s="2024"/>
      <c r="AJ2" s="2024"/>
      <c r="AK2" s="2024"/>
      <c r="AL2" s="2024"/>
      <c r="AM2" s="2024"/>
      <c r="AN2" s="2024"/>
      <c r="AO2" s="2024"/>
      <c r="AP2" s="2024"/>
      <c r="AQ2" s="2024"/>
      <c r="AR2" s="2024"/>
      <c r="AS2" s="2024"/>
      <c r="AT2" s="2024"/>
      <c r="AU2" s="2024"/>
      <c r="AV2" s="2024"/>
      <c r="AW2" s="2024"/>
      <c r="AX2" s="2024"/>
      <c r="AY2" s="1918"/>
      <c r="AZ2" s="2024" t="s">
        <v>1993</v>
      </c>
      <c r="BA2" s="2024"/>
      <c r="BB2" s="2024"/>
      <c r="BC2" s="2024"/>
      <c r="BD2" s="2024"/>
      <c r="BE2" s="2024"/>
      <c r="BF2" s="2024"/>
      <c r="BG2" s="2024"/>
      <c r="BH2" s="2024"/>
      <c r="BI2" s="2024"/>
      <c r="BJ2" s="2024"/>
      <c r="BK2" s="2024"/>
      <c r="BL2" s="2024"/>
      <c r="BM2" s="2024"/>
      <c r="BN2" s="2024"/>
      <c r="BO2" s="2024"/>
      <c r="BP2" s="2024"/>
      <c r="BQ2" s="2024"/>
      <c r="BR2" s="289"/>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411"/>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8"/>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351"/>
      <c r="CL3" s="1351"/>
      <c r="CM3" s="1351"/>
      <c r="CN3" s="1351"/>
      <c r="CO3" s="1351"/>
      <c r="CP3" s="1351"/>
      <c r="CQ3" s="1351"/>
      <c r="CR3" s="1351"/>
      <c r="CS3" s="1351"/>
      <c r="CT3" s="1351"/>
      <c r="CU3" s="1351"/>
      <c r="CV3" s="1351"/>
      <c r="CW3" s="1351"/>
      <c r="CX3" s="1351"/>
      <c r="CY3" s="1351"/>
      <c r="CZ3" s="1351"/>
    </row>
    <row r="4" spans="1:104" ht="18" customHeight="1" x14ac:dyDescent="0.2">
      <c r="A4" s="1397"/>
      <c r="B4" s="1398"/>
      <c r="C4" s="1383"/>
      <c r="D4" s="1409" t="s">
        <v>187</v>
      </c>
      <c r="E4" s="1410"/>
      <c r="F4" s="707">
        <v>0.375</v>
      </c>
      <c r="G4" s="1411"/>
      <c r="H4" s="1385"/>
      <c r="I4" s="1195"/>
      <c r="J4" s="274"/>
      <c r="K4" s="142" t="s">
        <v>496</v>
      </c>
      <c r="L4" s="196" t="str">
        <f>'01_Carga'!$G$6</f>
        <v>BURGOS</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8"/>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R4" s="274"/>
      <c r="BS4" s="1448"/>
      <c r="BT4" s="1456"/>
      <c r="BU4" s="1391"/>
      <c r="BV4" s="1391"/>
      <c r="BW4" s="1391"/>
      <c r="BX4" s="1391"/>
      <c r="BY4" s="1391"/>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411"/>
      <c r="H5" s="1385"/>
      <c r="I5" s="1195"/>
      <c r="J5" s="274"/>
      <c r="K5" s="145" t="s">
        <v>184</v>
      </c>
      <c r="L5" s="2054"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R5" s="274"/>
      <c r="BS5" s="1448"/>
      <c r="BT5" s="1456"/>
      <c r="BU5" s="1391"/>
      <c r="BV5" s="1391"/>
      <c r="BW5" s="1391"/>
      <c r="BX5" s="1391"/>
      <c r="BY5" s="1391"/>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751"/>
      <c r="H6" s="1385"/>
      <c r="I6" s="1196"/>
      <c r="J6" s="274"/>
      <c r="K6" s="461"/>
      <c r="L6" s="2054"/>
      <c r="M6" s="295"/>
      <c r="N6" s="238"/>
      <c r="Q6" s="2054" t="str">
        <f>'02_Criterios'!$H$27</f>
        <v>El ejercicio será valorado de 0 a 10 puntos. Se ha establecido un peso específico para cada criterio, por lo que se calculará la MEDIA PONDERADA de las puntuaciones asignadas a cada uno.</v>
      </c>
      <c r="R6" s="2054"/>
      <c r="S6" s="2054"/>
      <c r="T6" s="2054"/>
      <c r="U6" s="2054"/>
      <c r="V6" s="2054"/>
      <c r="W6" s="1881"/>
      <c r="X6" s="213"/>
      <c r="Y6" s="472">
        <f>IF('02_Criterios'!$F$21="","",'02_Criterios'!$F$21)</f>
        <v>0.15</v>
      </c>
      <c r="Z6" s="464" t="str">
        <f>IF(AA6&lt;&gt;"","1.","")</f>
        <v>1.</v>
      </c>
      <c r="AA6" s="465" t="str">
        <f>IF('02_Criterios'!$H$21&lt;&gt;"",'02_Criterios'!$H$21,"")</f>
        <v>Rigor en el desarrollo del ejercicio de carácter práctico.</v>
      </c>
      <c r="AB6" s="51"/>
      <c r="AC6" s="141"/>
      <c r="AD6" s="282"/>
      <c r="AE6" s="282"/>
      <c r="AF6" s="51"/>
      <c r="AG6" s="282"/>
      <c r="AH6" s="282"/>
      <c r="AI6" s="282"/>
      <c r="AJ6" s="282"/>
      <c r="AK6" s="282"/>
      <c r="AL6" s="282"/>
      <c r="AM6" s="282"/>
      <c r="AN6" s="282"/>
      <c r="AO6" s="282"/>
      <c r="AP6" s="282"/>
      <c r="AQ6" s="282"/>
      <c r="AR6" s="282"/>
      <c r="AZ6" s="1600" t="s">
        <v>632</v>
      </c>
      <c r="BC6" s="283"/>
      <c r="BD6" s="283"/>
      <c r="BE6" s="283"/>
      <c r="BF6" s="282"/>
      <c r="BG6" s="283"/>
      <c r="BH6" s="283"/>
      <c r="BI6" s="283"/>
      <c r="BJ6" s="283"/>
      <c r="BK6" s="282"/>
      <c r="BL6" s="283"/>
      <c r="BM6" s="283"/>
      <c r="BN6" s="282"/>
      <c r="BO6" s="283"/>
      <c r="BP6" s="283"/>
      <c r="BQ6" s="283"/>
      <c r="BR6" s="274"/>
      <c r="BS6" s="1448"/>
      <c r="BT6" s="1456"/>
      <c r="BU6" s="1391"/>
      <c r="BV6" s="1391"/>
      <c r="BW6" s="1391"/>
      <c r="BX6" s="1391"/>
      <c r="BY6" s="1391"/>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1848" t="s">
        <v>2</v>
      </c>
      <c r="E7" s="895"/>
      <c r="F7" s="896">
        <f>SUM(N(FREQUENCY(F18:F177,F18:F177)&gt;0))</f>
        <v>0</v>
      </c>
      <c r="G7" s="1384"/>
      <c r="H7" s="1385"/>
      <c r="I7" s="1196"/>
      <c r="J7" s="2055" t="str">
        <f>IF($BS$17&gt;0,$BS$13,IF($BT$17&gt;0,$BT$13,IF($BZ$15&gt;0,$BU$12,"LECTURA DE LA PRUEBA 1A")))</f>
        <v>LECTURA DE LA PRUEBA 1A</v>
      </c>
      <c r="K7" s="2055"/>
      <c r="L7" s="2055"/>
      <c r="M7" s="462"/>
      <c r="N7" s="462"/>
      <c r="Q7" s="2054"/>
      <c r="R7" s="2054"/>
      <c r="S7" s="2054"/>
      <c r="T7" s="2054"/>
      <c r="U7" s="2054"/>
      <c r="V7" s="2054"/>
      <c r="W7" s="1881"/>
      <c r="X7" s="213"/>
      <c r="Y7" s="472">
        <f>IF('02_Criterios'!$F$22="","",'02_Criterios'!$F$22)</f>
        <v>0.1</v>
      </c>
      <c r="Z7" s="464" t="str">
        <f>IF(AA7&lt;&gt;"","2.","")</f>
        <v>2.</v>
      </c>
      <c r="AA7" s="465" t="str">
        <f>IF('02_Criterios'!$H$22&lt;&gt;"",'02_Criterios'!$H$22,"")</f>
        <v>Conocimiento científico de la especialidad.</v>
      </c>
      <c r="AB7" s="51"/>
      <c r="AC7" s="282"/>
      <c r="AE7" s="51"/>
      <c r="AF7" s="51"/>
      <c r="AG7" s="51"/>
      <c r="AH7" s="51"/>
      <c r="AI7" s="51"/>
      <c r="AJ7" s="51"/>
      <c r="AL7" s="51"/>
      <c r="AM7" s="51"/>
      <c r="AN7" s="51"/>
      <c r="AO7" s="51"/>
      <c r="AP7" s="51"/>
      <c r="AQ7" s="51"/>
      <c r="AT7" s="285"/>
      <c r="AU7" s="285"/>
      <c r="AV7" s="285"/>
      <c r="AW7" s="285"/>
      <c r="AX7" s="285"/>
      <c r="AZ7" s="1600" t="s">
        <v>291</v>
      </c>
      <c r="BC7" s="283"/>
      <c r="BD7" s="283"/>
      <c r="BE7" s="283"/>
      <c r="BF7" s="282"/>
      <c r="BG7" s="283"/>
      <c r="BH7" s="283"/>
      <c r="BI7" s="283"/>
      <c r="BJ7" s="283"/>
      <c r="BK7" s="282"/>
      <c r="BL7" s="283"/>
      <c r="BM7" s="283"/>
      <c r="BN7" s="282"/>
      <c r="BO7" s="283"/>
      <c r="BP7" s="283"/>
      <c r="BQ7" s="283"/>
      <c r="BR7" s="284"/>
      <c r="BS7" s="1448"/>
      <c r="BT7" s="1448"/>
      <c r="BU7" s="1448"/>
      <c r="BV7" s="1448"/>
      <c r="BW7" s="1448"/>
      <c r="BX7" s="1448"/>
      <c r="BY7" s="1448"/>
      <c r="BZ7" s="1445"/>
      <c r="CA7" s="1445"/>
      <c r="CB7" s="1445"/>
      <c r="CC7" s="1445"/>
      <c r="CD7" s="1445"/>
      <c r="CE7" s="1351"/>
      <c r="CF7" s="1351"/>
      <c r="CG7" s="1351"/>
      <c r="CH7" s="1351"/>
      <c r="CI7" s="1351"/>
      <c r="CJ7" s="1351"/>
      <c r="CK7" s="1351"/>
      <c r="CL7" s="1351"/>
      <c r="CM7" s="1351"/>
      <c r="CN7" s="1351"/>
      <c r="CO7" s="1351"/>
      <c r="CP7" s="1351"/>
      <c r="CQ7" s="1351"/>
      <c r="CR7" s="1351"/>
      <c r="CS7" s="1351"/>
      <c r="CT7" s="1351"/>
      <c r="CU7" s="1351"/>
      <c r="CV7" s="1351"/>
      <c r="CW7" s="1351"/>
      <c r="CX7" s="1351"/>
      <c r="CY7" s="1351"/>
      <c r="CZ7" s="1351"/>
    </row>
    <row r="8" spans="1:104" ht="12.75" customHeight="1" x14ac:dyDescent="0.2">
      <c r="A8" s="1397"/>
      <c r="B8" s="1398"/>
      <c r="C8" s="892"/>
      <c r="D8" s="1847" t="s">
        <v>274</v>
      </c>
      <c r="E8" s="900"/>
      <c r="F8" s="894">
        <f>COUNTIF(C18:C177,"SÍ")</f>
        <v>0</v>
      </c>
      <c r="G8" s="1384"/>
      <c r="H8" s="1385"/>
      <c r="I8" s="1196"/>
      <c r="J8" s="2055" t="str">
        <f>IF($BS$17&gt;0,$BS$14,IF($BT$17&gt;0,$BT$14,IF($BZ$15&gt;0,$BU$13,"PRUEBA PRÁCTICA")))</f>
        <v>PRUEBA PRÁCTICA</v>
      </c>
      <c r="K8" s="2055"/>
      <c r="L8" s="2055"/>
      <c r="M8" s="463"/>
      <c r="N8" s="463"/>
      <c r="Q8" s="2054"/>
      <c r="R8" s="2054"/>
      <c r="S8" s="2054"/>
      <c r="T8" s="2054"/>
      <c r="U8" s="2054"/>
      <c r="V8" s="2054"/>
      <c r="W8" s="1881"/>
      <c r="X8" s="213"/>
      <c r="Y8" s="472">
        <f>IF('02_Criterios'!$F$23="","",'02_Criterios'!$F$23)</f>
        <v>0.4</v>
      </c>
      <c r="Z8" s="464" t="str">
        <f>IF(AA8&lt;&gt;"","3.","")</f>
        <v>3.</v>
      </c>
      <c r="AA8" s="465" t="str">
        <f>IF('02_Criterios'!$H$23&lt;&gt;"",'02_Criterios'!$H$23,"")</f>
        <v>Dominio de habilidades técnicas de la especialidad.</v>
      </c>
      <c r="AB8" s="51"/>
      <c r="AC8" s="51"/>
      <c r="AE8" s="51"/>
      <c r="AF8" s="51"/>
      <c r="AG8" s="51"/>
      <c r="AH8" s="51"/>
      <c r="AI8" s="51"/>
      <c r="AJ8" s="51"/>
      <c r="AL8" s="51"/>
      <c r="AM8" s="51"/>
      <c r="AN8" s="51"/>
      <c r="AO8" s="51"/>
      <c r="AP8" s="51"/>
      <c r="AQ8" s="51"/>
      <c r="AS8" s="285"/>
      <c r="AT8" s="285"/>
      <c r="AU8" s="285"/>
      <c r="AV8" s="285"/>
      <c r="AW8" s="285"/>
      <c r="AX8" s="285"/>
      <c r="AZ8" s="1600" t="s">
        <v>582</v>
      </c>
      <c r="BC8" s="283"/>
      <c r="BD8" s="283"/>
      <c r="BE8" s="283"/>
      <c r="BF8" s="282"/>
      <c r="BG8" s="283"/>
      <c r="BH8" s="283"/>
      <c r="BI8" s="283"/>
      <c r="BJ8" s="283"/>
      <c r="BK8" s="282"/>
      <c r="BL8" s="283"/>
      <c r="BM8" s="283"/>
      <c r="BN8" s="282"/>
      <c r="BO8" s="283"/>
      <c r="BP8" s="283"/>
      <c r="BQ8" s="283"/>
      <c r="BR8" s="274"/>
      <c r="BS8" s="1456"/>
      <c r="BT8" s="1456"/>
      <c r="BU8" s="1391"/>
      <c r="BV8" s="1391"/>
      <c r="BW8" s="1391"/>
      <c r="BX8" s="1391"/>
      <c r="BY8" s="1391"/>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f>
        <v>0</v>
      </c>
      <c r="G9" s="1384"/>
      <c r="H9" s="1385"/>
      <c r="I9" s="1196"/>
      <c r="J9" s="2055"/>
      <c r="K9" s="2055"/>
      <c r="L9" s="2055"/>
      <c r="M9" s="149"/>
      <c r="N9" s="663"/>
      <c r="Q9" s="2054"/>
      <c r="R9" s="2054"/>
      <c r="S9" s="2054"/>
      <c r="T9" s="2054"/>
      <c r="U9" s="2054"/>
      <c r="V9" s="2054"/>
      <c r="W9" s="1881"/>
      <c r="X9" s="213"/>
      <c r="Y9" s="472">
        <f>IF('02_Criterios'!$F$24="","",'02_Criterios'!$F$24)</f>
        <v>0.35</v>
      </c>
      <c r="Z9" s="464" t="str">
        <f>IF(AA9&lt;&gt;"","4.","")</f>
        <v>4.</v>
      </c>
      <c r="AA9" s="465" t="str">
        <f>IF('02_Criterios'!$H$24&lt;&gt;"",'02_Criterios'!$H$24,"")</f>
        <v>Presentación oral y dominio del idioma.</v>
      </c>
      <c r="AB9" s="51"/>
      <c r="AC9" s="51"/>
      <c r="AE9" s="51"/>
      <c r="AF9" s="51"/>
      <c r="AG9" s="51"/>
      <c r="AH9" s="51"/>
      <c r="AI9" s="51"/>
      <c r="AJ9" s="51"/>
      <c r="AL9" s="51"/>
      <c r="AM9" s="51"/>
      <c r="AN9" s="51"/>
      <c r="AO9" s="51"/>
      <c r="AP9" s="51"/>
      <c r="AQ9" s="51"/>
      <c r="AS9" s="285"/>
      <c r="AT9" s="285"/>
      <c r="AU9" s="285"/>
      <c r="AV9" s="285"/>
      <c r="AW9" s="285"/>
      <c r="AX9" s="285"/>
      <c r="AZ9" s="1600" t="s">
        <v>633</v>
      </c>
      <c r="BC9" s="283"/>
      <c r="BD9" s="283"/>
      <c r="BE9" s="283"/>
      <c r="BF9" s="282"/>
      <c r="BG9" s="283"/>
      <c r="BH9" s="283"/>
      <c r="BI9" s="283"/>
      <c r="BJ9" s="283"/>
      <c r="BK9" s="282"/>
      <c r="BL9" s="283"/>
      <c r="BM9" s="283"/>
      <c r="BN9" s="282"/>
      <c r="BO9" s="283"/>
      <c r="BP9" s="283"/>
      <c r="BQ9" s="283"/>
      <c r="BR9" s="274"/>
      <c r="BS9" s="1456"/>
      <c r="BT9" s="1456"/>
      <c r="BU9" s="1391"/>
      <c r="BV9" s="1391"/>
      <c r="BW9" s="1391"/>
      <c r="BX9" s="1391"/>
      <c r="BY9" s="1391"/>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196"/>
      <c r="J10" s="2055"/>
      <c r="K10" s="2055"/>
      <c r="L10" s="2055"/>
      <c r="M10" s="307"/>
      <c r="N10" s="664"/>
      <c r="Q10" s="2054"/>
      <c r="R10" s="2054"/>
      <c r="S10" s="2054"/>
      <c r="T10" s="2054"/>
      <c r="U10" s="2054"/>
      <c r="V10" s="2054"/>
      <c r="W10" s="1881"/>
      <c r="X10" s="213"/>
      <c r="Y10" s="472" t="str">
        <f>IF('02_Criterios'!$F$25="","",'02_Criterios'!$F$25)</f>
        <v/>
      </c>
      <c r="Z10" s="464" t="str">
        <f>IF(AA10&lt;&gt;"","5.","")</f>
        <v/>
      </c>
      <c r="AA10" s="465" t="str">
        <f>IF('02_Criterios'!$H$25&lt;&gt;"",'02_Criterios'!$H$25,"")</f>
        <v/>
      </c>
      <c r="AB10" s="51"/>
      <c r="AC10" s="51"/>
      <c r="AE10" s="51"/>
      <c r="AF10" s="51"/>
      <c r="AG10" s="51"/>
      <c r="AH10" s="51"/>
      <c r="AI10" s="51"/>
      <c r="AJ10" s="51"/>
      <c r="AL10" s="51"/>
      <c r="AM10" s="51"/>
      <c r="AN10" s="51"/>
      <c r="AO10" s="51"/>
      <c r="AP10" s="51"/>
      <c r="AQ10" s="51"/>
      <c r="AS10" s="285"/>
      <c r="AT10" s="285"/>
      <c r="AU10" s="285"/>
      <c r="AV10" s="285"/>
      <c r="AW10" s="285"/>
      <c r="AX10" s="285"/>
      <c r="AZ10" s="1600" t="s">
        <v>146</v>
      </c>
      <c r="BC10" s="286"/>
      <c r="BD10" s="286"/>
      <c r="BE10" s="286"/>
      <c r="BF10" s="1919"/>
      <c r="BG10" s="286"/>
      <c r="BH10" s="286"/>
      <c r="BI10" s="286"/>
      <c r="BJ10" s="286"/>
      <c r="BK10" s="1919"/>
      <c r="BL10" s="286"/>
      <c r="BM10" s="286"/>
      <c r="BN10" s="1919"/>
      <c r="BO10" s="286"/>
      <c r="BP10" s="286"/>
      <c r="BQ10" s="286"/>
      <c r="BR10" s="274"/>
      <c r="BS10" s="1456"/>
      <c r="BT10" s="1456"/>
      <c r="BU10" s="1391"/>
      <c r="BV10" s="1391"/>
      <c r="BW10" s="1391"/>
      <c r="BX10" s="1391"/>
      <c r="BY10" s="1391"/>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466"/>
      <c r="K11" s="466"/>
      <c r="L11" s="466"/>
      <c r="M11" s="307"/>
      <c r="N11" s="664"/>
      <c r="Q11" s="2054"/>
      <c r="R11" s="2054"/>
      <c r="S11" s="2054"/>
      <c r="T11" s="2054"/>
      <c r="U11" s="2054"/>
      <c r="V11" s="2054"/>
      <c r="W11" s="1881"/>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9"/>
      <c r="BG11" s="286"/>
      <c r="BH11" s="286"/>
      <c r="BI11" s="286"/>
      <c r="BJ11" s="286"/>
      <c r="BK11" s="1919"/>
      <c r="BL11" s="286"/>
      <c r="BM11" s="286"/>
      <c r="BN11" s="1919"/>
      <c r="BO11" s="286"/>
      <c r="BP11" s="286"/>
      <c r="BQ11" s="286"/>
      <c r="BR11" s="274"/>
      <c r="BS11" s="1456"/>
      <c r="BT11" s="1456"/>
      <c r="BU11" s="1391"/>
      <c r="BV11" s="1391"/>
      <c r="BW11" s="1391"/>
      <c r="BX11" s="1391"/>
      <c r="BY11" s="1391"/>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8" t="s">
        <v>41</v>
      </c>
      <c r="D12" s="2047"/>
      <c r="E12" s="1466"/>
      <c r="F12" s="2050" t="s">
        <v>180</v>
      </c>
      <c r="G12" s="1416"/>
      <c r="H12" s="1385"/>
      <c r="I12" s="1197"/>
      <c r="J12" s="466"/>
      <c r="K12" s="466"/>
      <c r="L12" s="466"/>
      <c r="M12" s="307"/>
      <c r="N12" s="664"/>
      <c r="Q12" s="2054"/>
      <c r="R12" s="2054"/>
      <c r="S12" s="2054"/>
      <c r="T12" s="2054"/>
      <c r="U12" s="2054"/>
      <c r="V12" s="2054"/>
      <c r="W12" s="1881"/>
      <c r="X12" s="213"/>
      <c r="AD12" s="1917"/>
      <c r="AE12" s="287"/>
      <c r="AF12" s="287"/>
      <c r="AG12" s="287"/>
      <c r="AH12" s="287"/>
      <c r="AI12" s="287"/>
      <c r="AJ12" s="287"/>
      <c r="AK12" s="1917"/>
      <c r="AL12" s="287"/>
      <c r="AM12" s="287"/>
      <c r="AN12" s="287"/>
      <c r="AO12" s="287"/>
      <c r="AP12" s="287"/>
      <c r="AQ12" s="287"/>
      <c r="AR12" s="1917"/>
      <c r="AS12" s="287"/>
      <c r="AT12" s="287"/>
      <c r="AU12" s="287"/>
      <c r="AV12" s="287"/>
      <c r="AW12" s="287"/>
      <c r="AX12" s="287"/>
      <c r="BA12" s="216"/>
      <c r="BF12" s="295"/>
      <c r="BK12" s="295"/>
      <c r="BN12" s="1920"/>
      <c r="BO12" s="288"/>
      <c r="BP12" s="288"/>
      <c r="BQ12" s="288"/>
      <c r="BR12" s="274"/>
      <c r="BS12" s="1794"/>
      <c r="BT12" s="1794"/>
      <c r="BU12" s="1786" t="s">
        <v>317</v>
      </c>
      <c r="BV12" s="1786"/>
      <c r="BW12" s="1786"/>
      <c r="BX12" s="1786"/>
      <c r="BY12" s="1786"/>
      <c r="BZ12" s="1787"/>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8"/>
      <c r="D13" s="2049"/>
      <c r="E13" s="1467"/>
      <c r="F13" s="2062"/>
      <c r="G13" s="1416"/>
      <c r="H13" s="1417"/>
      <c r="I13" s="1197"/>
      <c r="J13" s="2064" t="s">
        <v>141</v>
      </c>
      <c r="K13" s="2064"/>
      <c r="L13" s="2064"/>
      <c r="M13" s="307"/>
      <c r="N13" s="664"/>
      <c r="O13" s="289"/>
      <c r="P13" s="153"/>
      <c r="Q13" s="2065" t="str">
        <f>IF(AND(SECRETARIO&lt;&gt;"",PRESIDENTE=SECRETARIO),"Presidente y Secretario","Presidente")</f>
        <v>Presidente</v>
      </c>
      <c r="R13" s="2065"/>
      <c r="S13" s="2065"/>
      <c r="T13" s="2065"/>
      <c r="U13" s="2065"/>
      <c r="V13" s="2065"/>
      <c r="W13" s="1883"/>
      <c r="X13" s="2065" t="str">
        <f>IF(AND(SECRETARIO&lt;&gt;"",VOCAL_1=SECRETARIO),"Vocal 1 (Secretario)","Vocal 1")</f>
        <v>Vocal 1</v>
      </c>
      <c r="Y13" s="2065"/>
      <c r="Z13" s="2065"/>
      <c r="AA13" s="2065"/>
      <c r="AB13" s="2065"/>
      <c r="AC13" s="2065"/>
      <c r="AD13" s="1883"/>
      <c r="AE13" s="2065" t="str">
        <f>IF(AND(SECRETARIO&lt;&gt;"",VOCAL_2=SECRETARIO),"Vocal 2 (Secretario)","Vocal 2")</f>
        <v>Vocal 2</v>
      </c>
      <c r="AF13" s="2065"/>
      <c r="AG13" s="2065"/>
      <c r="AH13" s="2065"/>
      <c r="AI13" s="2065"/>
      <c r="AJ13" s="2065"/>
      <c r="AK13" s="1883"/>
      <c r="AL13" s="2065" t="str">
        <f>IF(AND(SECRETARIO&lt;&gt;"",VOCAL_3=SECRETARIO),"Vocal 3 (Secretario)","Vocal 3")</f>
        <v>Vocal 3</v>
      </c>
      <c r="AM13" s="2065"/>
      <c r="AN13" s="2065"/>
      <c r="AO13" s="2065"/>
      <c r="AP13" s="2065"/>
      <c r="AQ13" s="2065"/>
      <c r="AR13" s="1883"/>
      <c r="AS13" s="2065" t="str">
        <f>IF(AND(SECRETARIO&lt;&gt;"",VOCAL_4=SECRETARIO),"Vocal 4 (Secretario)","Vocal 4")</f>
        <v>Vocal 4</v>
      </c>
      <c r="AT13" s="2065"/>
      <c r="AU13" s="2065"/>
      <c r="AV13" s="2065"/>
      <c r="AW13" s="2065"/>
      <c r="AX13" s="2065"/>
      <c r="AY13" s="150"/>
      <c r="AZ13" s="2078" t="s">
        <v>105</v>
      </c>
      <c r="BA13" s="2078"/>
      <c r="BB13" s="2078"/>
      <c r="BC13" s="2078"/>
      <c r="BD13" s="2078"/>
      <c r="BE13" s="2078"/>
      <c r="BF13" s="2078"/>
      <c r="BG13" s="2078"/>
      <c r="BH13" s="2078"/>
      <c r="BI13" s="2078"/>
      <c r="BJ13" s="2078"/>
      <c r="BK13" s="1917"/>
      <c r="BL13" s="2075" t="s">
        <v>622</v>
      </c>
      <c r="BM13" s="2075"/>
      <c r="BN13" s="1882"/>
      <c r="BO13" s="2072" t="s">
        <v>295</v>
      </c>
      <c r="BP13" s="2072"/>
      <c r="BQ13" s="2072"/>
      <c r="BR13" s="289"/>
      <c r="BS13" s="1785" t="str">
        <f>IF(BS17&gt;0,"¡ATENCIÓN!","")</f>
        <v/>
      </c>
      <c r="BT13" s="1785" t="str">
        <f>IF(BT17&gt;0,"¡ATENCIÓN!","")</f>
        <v/>
      </c>
      <c r="BU13" s="2071" t="s">
        <v>318</v>
      </c>
      <c r="BV13" s="2071"/>
      <c r="BW13" s="2071"/>
      <c r="BX13" s="2071"/>
      <c r="BY13" s="2071"/>
      <c r="BZ13" s="2071"/>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8"/>
      <c r="D14" s="2049"/>
      <c r="E14" s="1467"/>
      <c r="F14" s="2062"/>
      <c r="G14" s="1471">
        <f>'07_P1_Lectura'!$Q$18</f>
        <v>0</v>
      </c>
      <c r="H14" s="1417"/>
      <c r="I14" s="1198"/>
      <c r="J14" s="308"/>
      <c r="K14" s="439" t="s">
        <v>358</v>
      </c>
      <c r="L14" s="467">
        <f>SUBTOTAL(4,$F$18:$F$177)</f>
        <v>0</v>
      </c>
      <c r="M14" s="127"/>
      <c r="N14" s="374"/>
      <c r="O14" s="289"/>
      <c r="P14" s="153"/>
      <c r="Q14" s="2066" t="str">
        <f>PRESIDENTE</f>
        <v/>
      </c>
      <c r="R14" s="2066"/>
      <c r="S14" s="2066"/>
      <c r="T14" s="2066"/>
      <c r="U14" s="2066"/>
      <c r="V14" s="2066"/>
      <c r="W14" s="1884"/>
      <c r="X14" s="2066" t="str">
        <f>VOCAL_1</f>
        <v/>
      </c>
      <c r="Y14" s="2066"/>
      <c r="Z14" s="2066"/>
      <c r="AA14" s="2066"/>
      <c r="AB14" s="2066"/>
      <c r="AC14" s="2066"/>
      <c r="AD14" s="1884"/>
      <c r="AE14" s="2066" t="str">
        <f>VOCAL_2</f>
        <v/>
      </c>
      <c r="AF14" s="2066"/>
      <c r="AG14" s="2066"/>
      <c r="AH14" s="2066"/>
      <c r="AI14" s="2066"/>
      <c r="AJ14" s="2066"/>
      <c r="AK14" s="1884"/>
      <c r="AL14" s="2066" t="str">
        <f>VOCAL_3</f>
        <v/>
      </c>
      <c r="AM14" s="2066"/>
      <c r="AN14" s="2066"/>
      <c r="AO14" s="2066"/>
      <c r="AP14" s="2066"/>
      <c r="AQ14" s="2066"/>
      <c r="AR14" s="1884"/>
      <c r="AS14" s="2066" t="str">
        <f>VOCAL_4</f>
        <v/>
      </c>
      <c r="AT14" s="2066"/>
      <c r="AU14" s="2066"/>
      <c r="AV14" s="2066"/>
      <c r="AW14" s="2066"/>
      <c r="AX14" s="2066"/>
      <c r="AY14" s="290"/>
      <c r="AZ14" s="2077" t="s">
        <v>143</v>
      </c>
      <c r="BA14" s="2077"/>
      <c r="BB14" s="2077"/>
      <c r="BC14" s="2077"/>
      <c r="BD14" s="2077"/>
      <c r="BE14" s="2077"/>
      <c r="BF14" s="156"/>
      <c r="BG14" s="2074" t="s">
        <v>144</v>
      </c>
      <c r="BH14" s="2074"/>
      <c r="BI14" s="2074"/>
      <c r="BJ14" s="2074"/>
      <c r="BK14" s="471"/>
      <c r="BL14" s="2076"/>
      <c r="BM14" s="2076"/>
      <c r="BN14" s="315"/>
      <c r="BO14" s="2073"/>
      <c r="BP14" s="2073"/>
      <c r="BQ14" s="2073"/>
      <c r="BR14" s="289"/>
      <c r="BS14" s="1785" t="str">
        <f>IF(BS17&gt;0,"No califique a este aspirante: 
NO se presentó a la Prueba 1.","")</f>
        <v/>
      </c>
      <c r="BT14" s="1785" t="str">
        <f>IF(BT17&gt;0,"Si el aspirante no se presentó a la Lectura NO debe calificarlo","")</f>
        <v/>
      </c>
      <c r="BU14" s="2071"/>
      <c r="BV14" s="2071"/>
      <c r="BW14" s="2071"/>
      <c r="BX14" s="2071"/>
      <c r="BY14" s="2071"/>
      <c r="BZ14" s="2071"/>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IF('07_P1_Lectura'!$Q$18&gt;'07_P1_Lectura'!$Q$2,"▼","")</f>
        <v/>
      </c>
      <c r="H15" s="1418"/>
      <c r="I15" s="1199"/>
      <c r="J15" s="35" t="s">
        <v>167</v>
      </c>
      <c r="K15" s="36" t="s">
        <v>175</v>
      </c>
      <c r="L15" s="100" t="s">
        <v>156</v>
      </c>
      <c r="M15" s="103" t="s">
        <v>100</v>
      </c>
      <c r="N15" s="179"/>
      <c r="O15" s="37" t="s">
        <v>6</v>
      </c>
      <c r="P15" s="163"/>
      <c r="Q15" s="2068" t="s">
        <v>161</v>
      </c>
      <c r="R15" s="2069"/>
      <c r="S15" s="2069"/>
      <c r="T15" s="2069"/>
      <c r="U15" s="2069"/>
      <c r="V15" s="2070"/>
      <c r="W15" s="291"/>
      <c r="X15" s="2068" t="s">
        <v>161</v>
      </c>
      <c r="Y15" s="2069"/>
      <c r="Z15" s="2069"/>
      <c r="AA15" s="2069"/>
      <c r="AB15" s="2069"/>
      <c r="AC15" s="2070"/>
      <c r="AD15" s="291"/>
      <c r="AE15" s="2068" t="s">
        <v>161</v>
      </c>
      <c r="AF15" s="2069"/>
      <c r="AG15" s="2069"/>
      <c r="AH15" s="2069"/>
      <c r="AI15" s="2069"/>
      <c r="AJ15" s="2070"/>
      <c r="AK15" s="291"/>
      <c r="AL15" s="2068" t="s">
        <v>161</v>
      </c>
      <c r="AM15" s="2069"/>
      <c r="AN15" s="2069"/>
      <c r="AO15" s="2069"/>
      <c r="AP15" s="2069"/>
      <c r="AQ15" s="2070"/>
      <c r="AR15" s="291"/>
      <c r="AS15" s="2068" t="s">
        <v>161</v>
      </c>
      <c r="AT15" s="2069"/>
      <c r="AU15" s="2069"/>
      <c r="AV15" s="2069"/>
      <c r="AW15" s="2069"/>
      <c r="AX15" s="2070"/>
      <c r="AY15" s="291"/>
      <c r="AZ15" s="39" t="s">
        <v>177</v>
      </c>
      <c r="BA15" s="40" t="s">
        <v>177</v>
      </c>
      <c r="BB15" s="40" t="s">
        <v>177</v>
      </c>
      <c r="BC15" s="40" t="s">
        <v>177</v>
      </c>
      <c r="BD15" s="40" t="s">
        <v>177</v>
      </c>
      <c r="BE15" s="66" t="s">
        <v>176</v>
      </c>
      <c r="BF15" s="162"/>
      <c r="BG15" s="41"/>
      <c r="BH15" s="42"/>
      <c r="BI15" s="751" t="s">
        <v>142</v>
      </c>
      <c r="BJ15" s="66" t="s">
        <v>176</v>
      </c>
      <c r="BK15" s="162"/>
      <c r="BL15" s="41" t="s">
        <v>588</v>
      </c>
      <c r="BM15" s="104" t="s">
        <v>588</v>
      </c>
      <c r="BN15" s="162"/>
      <c r="BO15" s="778" t="s">
        <v>177</v>
      </c>
      <c r="BP15" s="778" t="s">
        <v>3</v>
      </c>
      <c r="BQ15" s="778" t="s">
        <v>177</v>
      </c>
      <c r="BS15" s="1788" t="s">
        <v>323</v>
      </c>
      <c r="BT15" s="1788" t="s">
        <v>6</v>
      </c>
      <c r="BU15" s="1789">
        <f>SUM(BU18:BU177)</f>
        <v>0</v>
      </c>
      <c r="BV15" s="1789">
        <f>SUM(BV18:BV177)</f>
        <v>0</v>
      </c>
      <c r="BW15" s="1789">
        <f>SUM(BW18:BW177)</f>
        <v>0</v>
      </c>
      <c r="BX15" s="1789">
        <f>SUM(BX18:BX177)</f>
        <v>0</v>
      </c>
      <c r="BY15" s="1789">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458"/>
      <c r="H16" s="1419">
        <f>COUNTA('02_Criterios'!$H$21:$H$25)</f>
        <v>4</v>
      </c>
      <c r="I16" s="1289"/>
      <c r="J16" s="105"/>
      <c r="K16" s="106"/>
      <c r="L16" s="106"/>
      <c r="M16" s="107"/>
      <c r="N16" s="1740"/>
      <c r="O16" s="618"/>
      <c r="P16" s="109"/>
      <c r="Q16" s="110"/>
      <c r="R16" s="603">
        <f>IF($Y$6="","",$Y$6*10)</f>
        <v>1.5</v>
      </c>
      <c r="S16" s="603">
        <f>IF($Y$7="","",$Y$7*10)</f>
        <v>1</v>
      </c>
      <c r="T16" s="603">
        <f>IF($Y$8="","",$Y$8*10)</f>
        <v>4</v>
      </c>
      <c r="U16" s="603">
        <f>IF($Y$9="","",$Y$9*10)</f>
        <v>3.5</v>
      </c>
      <c r="V16" s="604" t="str">
        <f>IF($Y$10="","",$Y$10*10)</f>
        <v/>
      </c>
      <c r="W16" s="108"/>
      <c r="X16" s="110"/>
      <c r="Y16" s="603">
        <f>IF($Y$6="","",$Y$6*10)</f>
        <v>1.5</v>
      </c>
      <c r="Z16" s="603">
        <f>IF($Y$7="","",$Y$7*10)</f>
        <v>1</v>
      </c>
      <c r="AA16" s="603">
        <f>IF($Y$8="","",$Y$8*10)</f>
        <v>4</v>
      </c>
      <c r="AB16" s="603">
        <f>IF($Y$9="","",$Y$9*10)</f>
        <v>3.5</v>
      </c>
      <c r="AC16" s="604" t="str">
        <f>IF($Y$10="","",$Y$10*10)</f>
        <v/>
      </c>
      <c r="AD16" s="108"/>
      <c r="AE16" s="110"/>
      <c r="AF16" s="603">
        <f>IF($Y$6="","",$Y$6*10)</f>
        <v>1.5</v>
      </c>
      <c r="AG16" s="603">
        <f>IF($Y$7="","",$Y$7*10)</f>
        <v>1</v>
      </c>
      <c r="AH16" s="603">
        <f>IF($Y$8="","",$Y$8*10)</f>
        <v>4</v>
      </c>
      <c r="AI16" s="603">
        <f>IF($Y$9="","",$Y$9*10)</f>
        <v>3.5</v>
      </c>
      <c r="AJ16" s="604" t="str">
        <f>IF($Y$10="","",$Y$10*10)</f>
        <v/>
      </c>
      <c r="AK16" s="108"/>
      <c r="AL16" s="110"/>
      <c r="AM16" s="603">
        <f>IF($Y$6="","",$Y$6*10)</f>
        <v>1.5</v>
      </c>
      <c r="AN16" s="603">
        <f>IF($Y$7="","",$Y$7*10)</f>
        <v>1</v>
      </c>
      <c r="AO16" s="603">
        <f>IF($Y$8="","",$Y$8*10)</f>
        <v>4</v>
      </c>
      <c r="AP16" s="603">
        <f>IF($Y$9="","",$Y$9*10)</f>
        <v>3.5</v>
      </c>
      <c r="AQ16" s="604" t="str">
        <f>IF($Y$10="","",$Y$10*10)</f>
        <v/>
      </c>
      <c r="AR16" s="108"/>
      <c r="AS16" s="110"/>
      <c r="AT16" s="603">
        <f>IF($Y$6="","",$Y$6*10)</f>
        <v>1.5</v>
      </c>
      <c r="AU16" s="603">
        <f>IF($Y$7="","",$Y$7*10)</f>
        <v>1</v>
      </c>
      <c r="AV16" s="603">
        <f>IF($Y$8="","",$Y$8*10)</f>
        <v>4</v>
      </c>
      <c r="AW16" s="603">
        <f>IF($Y$9="","",$Y$9*10)</f>
        <v>3.5</v>
      </c>
      <c r="AX16" s="604" t="str">
        <f>IF($Y$10="","",$Y$10*10)</f>
        <v/>
      </c>
      <c r="AY16" s="108"/>
      <c r="AZ16" s="605"/>
      <c r="BA16" s="606"/>
      <c r="BB16" s="606"/>
      <c r="BC16" s="606"/>
      <c r="BD16" s="607" t="s">
        <v>83</v>
      </c>
      <c r="BE16" s="608" t="str">
        <f>'02_Criterios'!$F$27</f>
        <v>Media Ponderada</v>
      </c>
      <c r="BF16" s="111"/>
      <c r="BG16" s="615"/>
      <c r="BH16" s="623"/>
      <c r="BI16" s="623"/>
      <c r="BJ16" s="629"/>
      <c r="BK16" s="111"/>
      <c r="BL16" s="610"/>
      <c r="BM16" s="611"/>
      <c r="BN16" s="111"/>
      <c r="BO16" s="779"/>
      <c r="BP16" s="780"/>
      <c r="BQ16" s="779"/>
      <c r="BS16" s="1790"/>
      <c r="BT16" s="1790"/>
      <c r="BU16" s="1791"/>
      <c r="BV16" s="1791"/>
      <c r="BW16" s="1791"/>
      <c r="BX16" s="1791"/>
      <c r="BY16" s="1791"/>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03"/>
      <c r="D17" s="304"/>
      <c r="E17" s="1403"/>
      <c r="F17" s="385"/>
      <c r="G17" s="1458"/>
      <c r="H17" s="1419"/>
      <c r="I17" s="1201" t="s">
        <v>19</v>
      </c>
      <c r="J17" s="1885" t="s">
        <v>166</v>
      </c>
      <c r="K17" s="1886"/>
      <c r="L17" s="1887"/>
      <c r="M17" s="1888"/>
      <c r="N17" s="179"/>
      <c r="O17" s="1889"/>
      <c r="P17" s="153"/>
      <c r="Q17" s="1885" t="s">
        <v>162</v>
      </c>
      <c r="R17" s="1890">
        <f>IF($H$16&gt;=1,1,"")</f>
        <v>1</v>
      </c>
      <c r="S17" s="1890">
        <f>IF($H$16&gt;=2,2,"")</f>
        <v>2</v>
      </c>
      <c r="T17" s="1890">
        <f>IF($H$16&gt;=3,3,"")</f>
        <v>3</v>
      </c>
      <c r="U17" s="1890">
        <f>IF($H$16&gt;=4,4,"")</f>
        <v>4</v>
      </c>
      <c r="V17" s="1891" t="str">
        <f>IF($H$16&gt;=5,5,"")</f>
        <v/>
      </c>
      <c r="W17" s="264"/>
      <c r="X17" s="1885" t="s">
        <v>162</v>
      </c>
      <c r="Y17" s="1890">
        <f>IF($H$16&gt;=1,1,"")</f>
        <v>1</v>
      </c>
      <c r="Z17" s="1890">
        <f>IF($H$16&gt;=2,2,"")</f>
        <v>2</v>
      </c>
      <c r="AA17" s="1890">
        <f>IF($H$16&gt;=3,3,"")</f>
        <v>3</v>
      </c>
      <c r="AB17" s="1890">
        <f>IF($H$16&gt;=4,4,"")</f>
        <v>4</v>
      </c>
      <c r="AC17" s="1891" t="str">
        <f>IF($H$16&gt;=5,5,"")</f>
        <v/>
      </c>
      <c r="AD17" s="291"/>
      <c r="AE17" s="1885" t="s">
        <v>162</v>
      </c>
      <c r="AF17" s="1890">
        <f>IF($H$16&gt;=1,1,"")</f>
        <v>1</v>
      </c>
      <c r="AG17" s="1890">
        <f>IF($H$16&gt;=2,2,"")</f>
        <v>2</v>
      </c>
      <c r="AH17" s="1890">
        <f>IF($H$16&gt;=3,3,"")</f>
        <v>3</v>
      </c>
      <c r="AI17" s="1890">
        <f>IF($H$16&gt;=4,4,"")</f>
        <v>4</v>
      </c>
      <c r="AJ17" s="1891" t="str">
        <f>IF($H$16&gt;=5,5,"")</f>
        <v/>
      </c>
      <c r="AK17" s="291"/>
      <c r="AL17" s="1885" t="s">
        <v>162</v>
      </c>
      <c r="AM17" s="1890">
        <f>IF($H$16&gt;=1,1,"")</f>
        <v>1</v>
      </c>
      <c r="AN17" s="1890">
        <f>IF($H$16&gt;=2,2,"")</f>
        <v>2</v>
      </c>
      <c r="AO17" s="1890">
        <f>IF($H$16&gt;=3,3,"")</f>
        <v>3</v>
      </c>
      <c r="AP17" s="1890">
        <f>IF($H$16&gt;=4,4,"")</f>
        <v>4</v>
      </c>
      <c r="AQ17" s="1891" t="str">
        <f>IF($H$16&gt;=5,5,"")</f>
        <v/>
      </c>
      <c r="AR17" s="291"/>
      <c r="AS17" s="1885" t="s">
        <v>162</v>
      </c>
      <c r="AT17" s="1890">
        <f>IF($H$16&gt;=1,1,"")</f>
        <v>1</v>
      </c>
      <c r="AU17" s="1890">
        <f>IF($H$16&gt;=2,2,"")</f>
        <v>2</v>
      </c>
      <c r="AV17" s="1890">
        <f>IF($H$16&gt;=3,3,"")</f>
        <v>3</v>
      </c>
      <c r="AW17" s="1890">
        <f>IF($H$16&gt;=4,4,"")</f>
        <v>4</v>
      </c>
      <c r="AX17" s="1891" t="str">
        <f>IF($H$16&gt;=5,5,"")</f>
        <v/>
      </c>
      <c r="AY17" s="264"/>
      <c r="AZ17" s="1892" t="s">
        <v>168</v>
      </c>
      <c r="BA17" s="1893" t="s">
        <v>169</v>
      </c>
      <c r="BB17" s="1893" t="s">
        <v>170</v>
      </c>
      <c r="BC17" s="1893" t="s">
        <v>171</v>
      </c>
      <c r="BD17" s="1893" t="s">
        <v>172</v>
      </c>
      <c r="BE17" s="1894" t="s">
        <v>107</v>
      </c>
      <c r="BG17" s="1895" t="s">
        <v>165</v>
      </c>
      <c r="BH17" s="1896" t="s">
        <v>164</v>
      </c>
      <c r="BI17" s="1896" t="s">
        <v>4</v>
      </c>
      <c r="BJ17" s="1894" t="s">
        <v>178</v>
      </c>
      <c r="BL17" s="1897" t="s">
        <v>589</v>
      </c>
      <c r="BM17" s="1898" t="str">
        <f>CONCATENATE('02_Criterios'!$F$16*10," puntos")</f>
        <v>4 puntos</v>
      </c>
      <c r="BO17" s="1899" t="s">
        <v>102</v>
      </c>
      <c r="BP17" s="1900" t="s">
        <v>181</v>
      </c>
      <c r="BQ17" s="1899" t="s">
        <v>103</v>
      </c>
      <c r="BS17" s="1792">
        <f>SUM(BS18:BS177)</f>
        <v>0</v>
      </c>
      <c r="BT17" s="1792">
        <f>SUM(BT18:BT177)</f>
        <v>0</v>
      </c>
      <c r="BU17" s="1793" t="s">
        <v>497</v>
      </c>
      <c r="BV17" s="1793" t="s">
        <v>169</v>
      </c>
      <c r="BW17" s="1793" t="s">
        <v>170</v>
      </c>
      <c r="BX17" s="1793" t="s">
        <v>171</v>
      </c>
      <c r="BY17" s="1793"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FI__1</v>
      </c>
      <c r="B18" s="1405"/>
      <c r="C18" s="1734" t="str">
        <f>IF('06_PresenLista'!L18&lt;&gt;"",'06_PresenLista'!L18,"")</f>
        <v/>
      </c>
      <c r="D18" s="1461" t="str">
        <f>'06_PresenLista'!Q18</f>
        <v/>
      </c>
      <c r="E18" s="1405"/>
      <c r="F18" s="1735" t="str">
        <f>IF('07_P1_Lectura'!F19&lt;&gt;"",'07_P1_Lectura'!F19,"")</f>
        <v/>
      </c>
      <c r="G18" s="1459" t="str">
        <f>'07_P1_Lectura'!R19</f>
        <v/>
      </c>
      <c r="H18" s="1736" t="str">
        <f>IF(C18="SÍ",IF(AND(O18&lt;&gt;"",$BT18=""),"√",IF($C18="SÍ",IF(COUNTA($Q18:$AX18)&gt;0,IF((COUNT($AZ18:$BD18)+COUNTIF($AZ18:$BD18,"nv"))=5,"√","..."),"►"))),"")</f>
        <v/>
      </c>
      <c r="I18" s="1202">
        <v>1</v>
      </c>
      <c r="J18" s="1901" t="str">
        <f>IF(ISERROR(VLOOKUP($A18,Aspirantes!$A:$H,Aspirantes!$E$1,FALSE)),"",VLOOKUP($A18,Aspirantes!$A:$H,Aspirantes!$E$1,FALSE))</f>
        <v/>
      </c>
      <c r="K18" s="1902" t="str">
        <f>IF(ISERROR(VLOOKUP($A18,Aspirantes!$A:$H,Aspirantes!$F$1,FALSE)),"",VLOOKUP($A18,Aspirantes!$A:$H,Aspirantes!$F$1,FALSE))</f>
        <v/>
      </c>
      <c r="L18" s="1903" t="str">
        <f>IF(ISERROR(VLOOKUP($A18,Aspirantes!$A:$H,Aspirantes!$G$1,FALSE)),"",VLOOKUP($A18,Aspirantes!$A:$H,Aspirantes!$G$1,FALSE))</f>
        <v/>
      </c>
      <c r="M18" s="1904" t="str">
        <f>IF(ISERROR(VLOOKUP($A18,Aspirantes!$A:$H,Aspirantes!$H$1,FALSE)),"",VLOOKUP($A18,Aspirantes!$A:$H,Aspirantes!$H$1,FALSE))</f>
        <v/>
      </c>
      <c r="N18" s="152"/>
      <c r="O18" s="1905"/>
      <c r="P18" s="153"/>
      <c r="Q18" s="1906"/>
      <c r="R18" s="1907"/>
      <c r="S18" s="1907"/>
      <c r="T18" s="1907"/>
      <c r="U18" s="1907"/>
      <c r="V18" s="1953"/>
      <c r="W18" s="151"/>
      <c r="X18" s="1906"/>
      <c r="Y18" s="1907"/>
      <c r="Z18" s="1907"/>
      <c r="AA18" s="1907"/>
      <c r="AB18" s="1907"/>
      <c r="AC18" s="1953"/>
      <c r="AD18" s="151"/>
      <c r="AE18" s="1906"/>
      <c r="AF18" s="1907"/>
      <c r="AG18" s="1907"/>
      <c r="AH18" s="1907"/>
      <c r="AI18" s="1907"/>
      <c r="AJ18" s="1953"/>
      <c r="AK18" s="151"/>
      <c r="AL18" s="1906"/>
      <c r="AM18" s="1907"/>
      <c r="AN18" s="1907"/>
      <c r="AO18" s="1907"/>
      <c r="AP18" s="1907"/>
      <c r="AQ18" s="1953"/>
      <c r="AR18" s="151"/>
      <c r="AS18" s="1906"/>
      <c r="AT18" s="1907"/>
      <c r="AU18" s="1907"/>
      <c r="AV18" s="1907"/>
      <c r="AW18" s="1907"/>
      <c r="AX18" s="1953"/>
      <c r="AY18" s="151"/>
      <c r="AZ18" s="1909" t="str">
        <f>IF($C18="SÍ",IF($O18&lt;&gt;"","---",IF($Q18&lt;&gt;"",$Q18,IF(COUNT($R18:$V18)&gt;0,IF(COUNT($R18:$V18)&lt;&gt;$H$16,"… ?",IF($BE$16="Promedio",AVERAGE($R18:$V18),SUMPRODUCT($R18:$V18,R$16:V$16)/SUM(R$16:V$16))),""))),"")</f>
        <v/>
      </c>
      <c r="BA18" s="1910" t="str">
        <f>IF($C18="SÍ",IF($O18&lt;&gt;"","---",IF($X18&lt;&gt;"",$X18,IF(COUNT($Y18:$AC18)&gt;0,IF(COUNT($Y18:$AC18)&lt;&gt;$H$16,"… ?",IF($BE$16="Promedio",AVERAGE($Y18:$AC18),SUMPRODUCT($Y18:$AC18,Y$16:AC$16)/SUM(Y$16:AC$16))),""))),"")</f>
        <v/>
      </c>
      <c r="BB18" s="1910" t="str">
        <f>IF($C18="SÍ",IF($O18&lt;&gt;"","---",IF($AE18&lt;&gt;"",$AE18,IF(COUNT($AF18:$AJ18)&gt;0,IF(COUNT($AF18:$AJ18)&lt;&gt;$H$16,"… ?",IF($BE$16="Promedio",AVERAGE($AF18:$AJ18),SUMPRODUCT($AF18:$AJ18,AF$16:AJ$16)/SUM(AF$16:AJ$16))),""))),"")</f>
        <v/>
      </c>
      <c r="BC18" s="1910" t="str">
        <f>IF($C18="SÍ",IF($O18&lt;&gt;"","---",IF($AL18&lt;&gt;"",$AL18,IF(COUNT($AM18:$AQ18)&gt;0,IF(COUNT($AM18:$AQ18)&lt;&gt;$H$16,"… ?",IF($BE$16="Promedio",AVERAGE($AM18:$AQ18),SUMPRODUCT($AM18:$AQ18,AM$16:AQ$16)/SUM(AM$16:AQ$16))),""))),"")</f>
        <v/>
      </c>
      <c r="BD18" s="1911" t="str">
        <f>IF($C18="SÍ",IF($O18&lt;&gt;"","---",IF($AS18&lt;&gt;"",$AS18,IF(COUNT($AT18:$AX18)&gt;0,IF(COUNT($AT18:$AX18)&lt;&gt;$H$16,"… ?",IF($BE$16="Promedio",AVERAGE($AT18:$AX18),SUMPRODUCT($AT18:$AX18,AT$16:AX$16)/SUM(AT$16:AX$16))),""))),"")</f>
        <v/>
      </c>
      <c r="BE18" s="1912" t="str">
        <f>IF($C18="SÍ",IF($O18&lt;&gt;"","---",IF(COUNTA($Q18:$AX18)&gt;0,IF((COUNT($AZ18:$BD18)+COUNTIF($AZ18:$BD18,"nv"))=5,IF(ISERROR(AVERAGE(AZ18,BA18,BB18,BC18,BD18)),"",AVERAGE(AZ18,BA18,BB18,BC18,BD18)),""),"")),"")</f>
        <v/>
      </c>
      <c r="BG18" s="1909" t="str">
        <f t="shared" ref="BG18:BG81" si="0">IF(BE18&lt;&gt;"",IF((MAX(AZ18:BD18)-MIN(AZ18:BD18))&gt;=3,MAX(AZ18:BD18),""),"")</f>
        <v/>
      </c>
      <c r="BH18" s="1910" t="str">
        <f t="shared" ref="BH18:BH81" si="1">IF(BE18&lt;&gt;"",IF((MAX(AZ18:BD18)-MIN(AZ18:BD18))&gt;=3,MIN(AZ18:BD18),""),"")</f>
        <v/>
      </c>
      <c r="BI18" s="1913" t="str">
        <f t="shared" ref="BI18:BI81" si="2">IF(ISERROR(BG18-BH18),"",BG18-BH18)</f>
        <v/>
      </c>
      <c r="BJ18" s="1912" t="str">
        <f t="shared" ref="BJ18:BJ81" si="3">IF(BE18&lt;&gt;"",IF((MAX(AZ18:BD18)-MIN(AZ18:BD18))&gt;=3,((SUM(AZ18:BD18)-BG18-BH18)/(COUNT(AZ18:BD18)-2)),""),"")</f>
        <v/>
      </c>
      <c r="BL18" s="1914" t="str">
        <f>IF($O18&lt;&gt;"",0,IF(BJ18&lt;&gt;"",ROUND(BJ18,4),IF(BE18&lt;&gt;"",ROUND(BE18,4),"")))</f>
        <v/>
      </c>
      <c r="BM18" s="1914" t="str">
        <f>IF($O18&lt;&gt;"",0,IF(BJ18&lt;&gt;"",ROUND(BJ18*'02_Criterios'!$F$16,4),IF(BE18&lt;&gt;"",ROUND(BE18*'02_Criterios'!$F$16,4),"")))</f>
        <v/>
      </c>
      <c r="BO18" s="1915" t="str">
        <f>IF('13_P1_Alega'!P18&lt;&gt;"",'13_P1_Alega'!P18,"")</f>
        <v/>
      </c>
      <c r="BP18" s="1915" t="str">
        <f>IF('13_P1_Alega'!Q18&lt;&gt;"",'13_P1_Alega'!Q18,"")</f>
        <v/>
      </c>
      <c r="BQ18" s="1915" t="str">
        <f>IF('13_P1_Alega'!R18&lt;&gt;"",'13_P1_Alega'!R18,"")</f>
        <v/>
      </c>
      <c r="BS18" s="1440" t="str">
        <f t="shared" ref="BS18:BS37" si="4">IF(AND(C18="NO",OR(O18&lt;&gt;"",COUNT(Q18:AX18)&gt;0)),1,"")</f>
        <v/>
      </c>
      <c r="BT18" s="1440" t="str">
        <f>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FI__2</v>
      </c>
      <c r="B19" s="1405"/>
      <c r="C19" s="1734" t="str">
        <f>IF('06_PresenLista'!L19&lt;&gt;"",'06_PresenLista'!L19,"")</f>
        <v/>
      </c>
      <c r="D19" s="1461" t="str">
        <f>'06_PresenLista'!Q19</f>
        <v/>
      </c>
      <c r="E19" s="1405"/>
      <c r="F19" s="1735" t="str">
        <f>IF('07_P1_Lectura'!F20&lt;&gt;"",'07_P1_Lectura'!F20,"")</f>
        <v/>
      </c>
      <c r="G19" s="1459" t="str">
        <f>'07_P1_Lectura'!R20</f>
        <v/>
      </c>
      <c r="H19" s="1736" t="str">
        <f t="shared" ref="H19:H82" si="5">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925"/>
      <c r="P19" s="153"/>
      <c r="Q19" s="1916"/>
      <c r="R19" s="132"/>
      <c r="S19" s="132"/>
      <c r="T19" s="132"/>
      <c r="U19" s="132"/>
      <c r="V19" s="595"/>
      <c r="W19" s="151"/>
      <c r="X19" s="1916"/>
      <c r="Y19" s="132"/>
      <c r="Z19" s="132"/>
      <c r="AA19" s="132"/>
      <c r="AB19" s="132"/>
      <c r="AC19" s="595"/>
      <c r="AD19" s="151"/>
      <c r="AE19" s="1916"/>
      <c r="AF19" s="132"/>
      <c r="AG19" s="132"/>
      <c r="AH19" s="132"/>
      <c r="AI19" s="132"/>
      <c r="AJ19" s="595"/>
      <c r="AK19" s="151"/>
      <c r="AL19" s="1916"/>
      <c r="AM19" s="132"/>
      <c r="AN19" s="132"/>
      <c r="AO19" s="132"/>
      <c r="AP19" s="132"/>
      <c r="AQ19" s="595"/>
      <c r="AR19" s="151"/>
      <c r="AS19" s="1916"/>
      <c r="AT19" s="132"/>
      <c r="AU19" s="132"/>
      <c r="AV19" s="132"/>
      <c r="AW19" s="132"/>
      <c r="AX19" s="595"/>
      <c r="AY19" s="151"/>
      <c r="AZ19" s="270" t="str">
        <f t="shared" ref="AZ19:AZ82" si="6">IF($C19="SÍ",IF($O19&lt;&gt;"","---",IF($Q19&lt;&gt;"",$Q19,IF(COUNT($R19:$V19)&gt;0,IF(COUNT($R19:$V19)&lt;&gt;$H$16,"… ?",IF($BE$16="Promedio",AVERAGE($R19:$V19),SUMPRODUCT($R19:$V19,R$16:V$16)/SUM(R$16:V$16))),""))),"")</f>
        <v/>
      </c>
      <c r="BA19" s="271" t="str">
        <f t="shared" ref="BA19:BA82" si="7">IF($C19="SÍ",IF($O19&lt;&gt;"","---",IF($X19&lt;&gt;"",$X19,IF(COUNT($Y19:$AC19)&gt;0,IF(COUNT($Y19:$AC19)&lt;&gt;$H$16,"… ?",IF($BE$16="Promedio",AVERAGE($Y19:$AC19),SUMPRODUCT($Y19:$AC19,Y$16:AC$16)/SUM(Y$16:AC$16))),""))),"")</f>
        <v/>
      </c>
      <c r="BB19" s="271" t="str">
        <f t="shared" ref="BB19:BB82" si="8">IF($C19="SÍ",IF($O19&lt;&gt;"","---",IF($AE19&lt;&gt;"",$AE19,IF(COUNT($AF19:$AJ19)&gt;0,IF(COUNT($AF19:$AJ19)&lt;&gt;$H$16,"… ?",IF($BE$16="Promedio",AVERAGE($AF19:$AJ19),SUMPRODUCT($AF19:$AJ19,AF$16:AJ$16)/SUM(AF$16:AJ$16))),""))),"")</f>
        <v/>
      </c>
      <c r="BC19" s="271" t="str">
        <f t="shared" ref="BC19:BC82" si="9">IF($C19="SÍ",IF($O19&lt;&gt;"","---",IF($AL19&lt;&gt;"",$AL19,IF(COUNT($AM19:$AQ19)&gt;0,IF(COUNT($AM19:$AQ19)&lt;&gt;$H$16,"… ?",IF($BE$16="Promedio",AVERAGE($AM19:$AQ19),SUMPRODUCT($AM19:$AQ19,AM$16:AQ$16)/SUM(AM$16:AQ$16))),""))),"")</f>
        <v/>
      </c>
      <c r="BD19" s="272" t="str">
        <f t="shared" ref="BD19:BD82" si="10">IF($C19="SÍ",IF($O19&lt;&gt;"","---",IF($AS19&lt;&gt;"",$AS19,IF(COUNT($AT19:$AX19)&gt;0,IF(COUNT($AT19:$AX19)&lt;&gt;$H$16,"… ?",IF($BE$16="Promedio",AVERAGE($AT19:$AX19),SUMPRODUCT($AT19:$AX19,AT$16:AX$16)/SUM(AT$16:AX$16))),""))),"")</f>
        <v/>
      </c>
      <c r="BE19" s="15" t="str">
        <f t="shared" ref="BE19:BE82" si="11">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IF($O19&lt;&gt;"",0,IF(BJ19&lt;&gt;"",ROUND(BJ19,4),IF(BE19&lt;&gt;"",ROUND(BE19,4),"")))</f>
        <v/>
      </c>
      <c r="BM19" s="67" t="str">
        <f>IF($O19&lt;&gt;"",0,IF(BJ19&lt;&gt;"",ROUND(BJ19*'02_Criterios'!$F$16,4),IF(BE19&lt;&gt;"",ROUND(BE19*'02_Criterios'!$F$16,4),"")))</f>
        <v/>
      </c>
      <c r="BO19" s="1741" t="str">
        <f>IF('13_P1_Alega'!P19&lt;&gt;"",'13_P1_Alega'!P19,"")</f>
        <v/>
      </c>
      <c r="BP19" s="1741" t="str">
        <f>IF('13_P1_Alega'!Q19&lt;&gt;"",'13_P1_Alega'!Q19,"")</f>
        <v/>
      </c>
      <c r="BQ19" s="1741" t="str">
        <f>IF('13_P1_Alega'!R19&lt;&gt;"",'13_P1_Alega'!R19,"")</f>
        <v/>
      </c>
      <c r="BS19" s="1440" t="str">
        <f t="shared" si="4"/>
        <v/>
      </c>
      <c r="BT19" s="1440" t="str">
        <f t="shared" ref="BT19:BT82" si="12">IF(AND(O19&lt;&gt;"",COUNT(Q19:AX19)&gt;0),1,"")</f>
        <v/>
      </c>
      <c r="BU19" s="1441" t="str">
        <f t="shared" ref="BU19:BU82" si="13">IF(AND(Q19&lt;&gt;"",COUNT(R19:V19)&gt;0),1,"")</f>
        <v/>
      </c>
      <c r="BV19" s="1441" t="str">
        <f t="shared" ref="BV19:BV82" si="14">IF(AND(X19&lt;&gt;"",COUNT(Y19:AC19)&gt;0),1,"")</f>
        <v/>
      </c>
      <c r="BW19" s="1441" t="str">
        <f t="shared" ref="BW19:BW82" si="15">IF(AND(AE19&lt;&gt;"",COUNT(AF19:AJ19)&gt;0),1,"")</f>
        <v/>
      </c>
      <c r="BX19" s="1441" t="str">
        <f t="shared" ref="BX19:BX82" si="16">IF(AND(AL19&lt;&gt;"",COUNT(AM19:AQ19)&gt;0),1,"")</f>
        <v/>
      </c>
      <c r="BY19" s="1441" t="str">
        <f t="shared" ref="BY19:BY82" si="17">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FI__3</v>
      </c>
      <c r="B20" s="1405"/>
      <c r="C20" s="1734" t="str">
        <f>IF('06_PresenLista'!L20&lt;&gt;"",'06_PresenLista'!L20,"")</f>
        <v/>
      </c>
      <c r="D20" s="1461" t="str">
        <f>'06_PresenLista'!Q20</f>
        <v/>
      </c>
      <c r="E20" s="1405"/>
      <c r="F20" s="1735" t="str">
        <f>IF('07_P1_Lectura'!F21&lt;&gt;"",'07_P1_Lectura'!F21,"")</f>
        <v/>
      </c>
      <c r="G20" s="1459" t="str">
        <f>'07_P1_Lectura'!R21</f>
        <v/>
      </c>
      <c r="H20" s="1736" t="str">
        <f t="shared" si="5"/>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925"/>
      <c r="P20" s="153"/>
      <c r="Q20" s="1916"/>
      <c r="R20" s="132"/>
      <c r="S20" s="132"/>
      <c r="T20" s="132"/>
      <c r="U20" s="132"/>
      <c r="V20" s="595"/>
      <c r="W20" s="151"/>
      <c r="X20" s="1916"/>
      <c r="Y20" s="132"/>
      <c r="Z20" s="132"/>
      <c r="AA20" s="132"/>
      <c r="AB20" s="132"/>
      <c r="AC20" s="595"/>
      <c r="AD20" s="151"/>
      <c r="AE20" s="1916"/>
      <c r="AF20" s="132"/>
      <c r="AG20" s="132"/>
      <c r="AH20" s="132"/>
      <c r="AI20" s="132"/>
      <c r="AJ20" s="595"/>
      <c r="AK20" s="151"/>
      <c r="AL20" s="1916"/>
      <c r="AM20" s="132"/>
      <c r="AN20" s="132"/>
      <c r="AO20" s="132"/>
      <c r="AP20" s="132"/>
      <c r="AQ20" s="595"/>
      <c r="AR20" s="151"/>
      <c r="AS20" s="1916"/>
      <c r="AT20" s="132"/>
      <c r="AU20" s="132"/>
      <c r="AV20" s="132"/>
      <c r="AW20" s="132"/>
      <c r="AX20" s="595"/>
      <c r="AY20" s="151"/>
      <c r="AZ20" s="270" t="str">
        <f t="shared" si="6"/>
        <v/>
      </c>
      <c r="BA20" s="271" t="str">
        <f t="shared" si="7"/>
        <v/>
      </c>
      <c r="BB20" s="271" t="str">
        <f t="shared" si="8"/>
        <v/>
      </c>
      <c r="BC20" s="271" t="str">
        <f t="shared" si="9"/>
        <v/>
      </c>
      <c r="BD20" s="272" t="str">
        <f t="shared" si="10"/>
        <v/>
      </c>
      <c r="BE20" s="15" t="str">
        <f t="shared" si="11"/>
        <v/>
      </c>
      <c r="BG20" s="270" t="str">
        <f t="shared" si="0"/>
        <v/>
      </c>
      <c r="BH20" s="271" t="str">
        <f t="shared" si="1"/>
        <v/>
      </c>
      <c r="BI20" s="273" t="str">
        <f t="shared" si="2"/>
        <v/>
      </c>
      <c r="BJ20" s="15" t="str">
        <f t="shared" si="3"/>
        <v/>
      </c>
      <c r="BL20" s="67" t="str">
        <f>IF($O20&lt;&gt;"",0,IF(BJ20&lt;&gt;"",ROUND(BJ20,4),IF(BE20&lt;&gt;"",ROUND(BE20,4),"")))</f>
        <v/>
      </c>
      <c r="BM20" s="67" t="str">
        <f>IF($O20&lt;&gt;"",0,IF(BJ20&lt;&gt;"",ROUND(BJ20*'02_Criterios'!$F$16,4),IF(BE20&lt;&gt;"",ROUND(BE20*'02_Criterios'!$F$16,4),"")))</f>
        <v/>
      </c>
      <c r="BO20" s="1741" t="str">
        <f>IF('13_P1_Alega'!P20&lt;&gt;"",'13_P1_Alega'!P20,"")</f>
        <v/>
      </c>
      <c r="BP20" s="1741" t="str">
        <f>IF('13_P1_Alega'!Q20&lt;&gt;"",'13_P1_Alega'!Q20,"")</f>
        <v/>
      </c>
      <c r="BQ20" s="1741" t="str">
        <f>IF('13_P1_Alega'!R20&lt;&gt;"",'13_P1_Alega'!R20,"")</f>
        <v/>
      </c>
      <c r="BS20" s="1440" t="str">
        <f t="shared" si="4"/>
        <v/>
      </c>
      <c r="BT20" s="1440" t="str">
        <f t="shared" si="12"/>
        <v/>
      </c>
      <c r="BU20" s="1441" t="str">
        <f t="shared" si="13"/>
        <v/>
      </c>
      <c r="BV20" s="1441" t="str">
        <f t="shared" si="14"/>
        <v/>
      </c>
      <c r="BW20" s="1441" t="str">
        <f t="shared" si="15"/>
        <v/>
      </c>
      <c r="BX20" s="1441" t="str">
        <f t="shared" si="16"/>
        <v/>
      </c>
      <c r="BY20" s="1441" t="str">
        <f t="shared" si="17"/>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1404" t="str">
        <f>CONCATENATE('01_Carga'!$M$5,"_",$I21)</f>
        <v>FI__4</v>
      </c>
      <c r="B21" s="1405"/>
      <c r="C21" s="1734" t="str">
        <f>IF('06_PresenLista'!L21&lt;&gt;"",'06_PresenLista'!L21,"")</f>
        <v/>
      </c>
      <c r="D21" s="1461" t="str">
        <f>'06_PresenLista'!Q21</f>
        <v/>
      </c>
      <c r="E21" s="1405"/>
      <c r="F21" s="1735" t="str">
        <f>IF('07_P1_Lectura'!F22&lt;&gt;"",'07_P1_Lectura'!F22,"")</f>
        <v/>
      </c>
      <c r="G21" s="1459" t="str">
        <f>'07_P1_Lectura'!R22</f>
        <v/>
      </c>
      <c r="H21" s="1736" t="str">
        <f t="shared" si="5"/>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925"/>
      <c r="P21" s="153"/>
      <c r="Q21" s="1916"/>
      <c r="R21" s="132"/>
      <c r="S21" s="132"/>
      <c r="T21" s="132"/>
      <c r="U21" s="132"/>
      <c r="V21" s="595"/>
      <c r="W21" s="151"/>
      <c r="X21" s="1916"/>
      <c r="Y21" s="132"/>
      <c r="Z21" s="132"/>
      <c r="AA21" s="132"/>
      <c r="AB21" s="132"/>
      <c r="AC21" s="595"/>
      <c r="AD21" s="151"/>
      <c r="AE21" s="1916"/>
      <c r="AF21" s="132"/>
      <c r="AG21" s="132"/>
      <c r="AH21" s="132"/>
      <c r="AI21" s="132"/>
      <c r="AJ21" s="595"/>
      <c r="AK21" s="151"/>
      <c r="AL21" s="1916"/>
      <c r="AM21" s="132"/>
      <c r="AN21" s="132"/>
      <c r="AO21" s="132"/>
      <c r="AP21" s="132"/>
      <c r="AQ21" s="595"/>
      <c r="AR21" s="151"/>
      <c r="AS21" s="1916"/>
      <c r="AT21" s="132"/>
      <c r="AU21" s="132"/>
      <c r="AV21" s="132"/>
      <c r="AW21" s="132"/>
      <c r="AX21" s="595"/>
      <c r="AY21" s="151"/>
      <c r="AZ21" s="270" t="str">
        <f t="shared" si="6"/>
        <v/>
      </c>
      <c r="BA21" s="271" t="str">
        <f t="shared" si="7"/>
        <v/>
      </c>
      <c r="BB21" s="271" t="str">
        <f t="shared" si="8"/>
        <v/>
      </c>
      <c r="BC21" s="271" t="str">
        <f t="shared" si="9"/>
        <v/>
      </c>
      <c r="BD21" s="272" t="str">
        <f t="shared" si="10"/>
        <v/>
      </c>
      <c r="BE21" s="15" t="str">
        <f t="shared" si="11"/>
        <v/>
      </c>
      <c r="BG21" s="270" t="str">
        <f t="shared" si="0"/>
        <v/>
      </c>
      <c r="BH21" s="271" t="str">
        <f t="shared" si="1"/>
        <v/>
      </c>
      <c r="BI21" s="273" t="str">
        <f t="shared" si="2"/>
        <v/>
      </c>
      <c r="BJ21" s="15" t="str">
        <f t="shared" si="3"/>
        <v/>
      </c>
      <c r="BL21" s="67" t="str">
        <f>IF($O21&lt;&gt;"",0,IF(BJ21&lt;&gt;"",ROUND(BJ21,4),IF(BE21&lt;&gt;"",ROUND(BE21,4),"")))</f>
        <v/>
      </c>
      <c r="BM21" s="67" t="str">
        <f>IF($O21&lt;&gt;"",0,IF(BJ21&lt;&gt;"",ROUND(BJ21*'02_Criterios'!$F$16,4),IF(BE21&lt;&gt;"",ROUND(BE21*'02_Criterios'!$F$16,4),"")))</f>
        <v/>
      </c>
      <c r="BO21" s="1741" t="str">
        <f>IF('13_P1_Alega'!P21&lt;&gt;"",'13_P1_Alega'!P21,"")</f>
        <v/>
      </c>
      <c r="BP21" s="1741" t="str">
        <f>IF('13_P1_Alega'!Q21&lt;&gt;"",'13_P1_Alega'!Q21,"")</f>
        <v/>
      </c>
      <c r="BQ21" s="1741" t="str">
        <f>IF('13_P1_Alega'!R21&lt;&gt;"",'13_P1_Alega'!R21,"")</f>
        <v/>
      </c>
      <c r="BS21" s="1440" t="str">
        <f t="shared" si="4"/>
        <v/>
      </c>
      <c r="BT21" s="1440" t="str">
        <f t="shared" si="12"/>
        <v/>
      </c>
      <c r="BU21" s="1441" t="str">
        <f t="shared" si="13"/>
        <v/>
      </c>
      <c r="BV21" s="1441" t="str">
        <f t="shared" si="14"/>
        <v/>
      </c>
      <c r="BW21" s="1441" t="str">
        <f t="shared" si="15"/>
        <v/>
      </c>
      <c r="BX21" s="1441" t="str">
        <f t="shared" si="16"/>
        <v/>
      </c>
      <c r="BY21" s="1441" t="str">
        <f t="shared" si="17"/>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1404" t="str">
        <f>CONCATENATE('01_Carga'!$M$5,"_",$I22)</f>
        <v>FI__5</v>
      </c>
      <c r="B22" s="1405"/>
      <c r="C22" s="1734" t="str">
        <f>IF('06_PresenLista'!L22&lt;&gt;"",'06_PresenLista'!L22,"")</f>
        <v/>
      </c>
      <c r="D22" s="1461" t="str">
        <f>'06_PresenLista'!Q22</f>
        <v/>
      </c>
      <c r="E22" s="1405"/>
      <c r="F22" s="1735" t="str">
        <f>IF('07_P1_Lectura'!F23&lt;&gt;"",'07_P1_Lectura'!F23,"")</f>
        <v/>
      </c>
      <c r="G22" s="1459" t="str">
        <f>'07_P1_Lectura'!R23</f>
        <v/>
      </c>
      <c r="H22" s="1736" t="str">
        <f t="shared" si="5"/>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925"/>
      <c r="P22" s="153"/>
      <c r="Q22" s="1916"/>
      <c r="R22" s="132"/>
      <c r="S22" s="132"/>
      <c r="T22" s="132"/>
      <c r="U22" s="132"/>
      <c r="V22" s="595"/>
      <c r="W22" s="151"/>
      <c r="X22" s="1916"/>
      <c r="Y22" s="132"/>
      <c r="Z22" s="132"/>
      <c r="AA22" s="132"/>
      <c r="AB22" s="132"/>
      <c r="AC22" s="595"/>
      <c r="AD22" s="151"/>
      <c r="AE22" s="1916"/>
      <c r="AF22" s="132"/>
      <c r="AG22" s="132"/>
      <c r="AH22" s="132"/>
      <c r="AI22" s="132"/>
      <c r="AJ22" s="595"/>
      <c r="AK22" s="151"/>
      <c r="AL22" s="1916"/>
      <c r="AM22" s="132"/>
      <c r="AN22" s="132"/>
      <c r="AO22" s="132"/>
      <c r="AP22" s="132"/>
      <c r="AQ22" s="595"/>
      <c r="AR22" s="151"/>
      <c r="AS22" s="1916"/>
      <c r="AT22" s="132"/>
      <c r="AU22" s="132"/>
      <c r="AV22" s="132"/>
      <c r="AW22" s="132"/>
      <c r="AX22" s="595"/>
      <c r="AY22" s="151"/>
      <c r="AZ22" s="270" t="str">
        <f t="shared" si="6"/>
        <v/>
      </c>
      <c r="BA22" s="271" t="str">
        <f t="shared" si="7"/>
        <v/>
      </c>
      <c r="BB22" s="271" t="str">
        <f t="shared" si="8"/>
        <v/>
      </c>
      <c r="BC22" s="271" t="str">
        <f t="shared" si="9"/>
        <v/>
      </c>
      <c r="BD22" s="272" t="str">
        <f t="shared" si="10"/>
        <v/>
      </c>
      <c r="BE22" s="15" t="str">
        <f t="shared" si="11"/>
        <v/>
      </c>
      <c r="BG22" s="270" t="str">
        <f t="shared" si="0"/>
        <v/>
      </c>
      <c r="BH22" s="271" t="str">
        <f t="shared" si="1"/>
        <v/>
      </c>
      <c r="BI22" s="273" t="str">
        <f t="shared" si="2"/>
        <v/>
      </c>
      <c r="BJ22" s="15" t="str">
        <f t="shared" si="3"/>
        <v/>
      </c>
      <c r="BL22" s="67" t="str">
        <f>IF($O22&lt;&gt;"",0,IF(BJ22&lt;&gt;"",ROUND(BJ22,4),IF(BE22&lt;&gt;"",ROUND(BE22,4),"")))</f>
        <v/>
      </c>
      <c r="BM22" s="67" t="str">
        <f>IF($O22&lt;&gt;"",0,IF(BJ22&lt;&gt;"",ROUND(BJ22*'02_Criterios'!$F$16,4),IF(BE22&lt;&gt;"",ROUND(BE22*'02_Criterios'!$F$16,4),"")))</f>
        <v/>
      </c>
      <c r="BO22" s="1741" t="str">
        <f>IF('13_P1_Alega'!P22&lt;&gt;"",'13_P1_Alega'!P22,"")</f>
        <v/>
      </c>
      <c r="BP22" s="1741" t="str">
        <f>IF('13_P1_Alega'!Q22&lt;&gt;"",'13_P1_Alega'!Q22,"")</f>
        <v/>
      </c>
      <c r="BQ22" s="1741" t="str">
        <f>IF('13_P1_Alega'!R22&lt;&gt;"",'13_P1_Alega'!R22,"")</f>
        <v/>
      </c>
      <c r="BS22" s="1440" t="str">
        <f t="shared" si="4"/>
        <v/>
      </c>
      <c r="BT22" s="1440" t="str">
        <f t="shared" si="12"/>
        <v/>
      </c>
      <c r="BU22" s="1441" t="str">
        <f t="shared" si="13"/>
        <v/>
      </c>
      <c r="BV22" s="1441" t="str">
        <f t="shared" si="14"/>
        <v/>
      </c>
      <c r="BW22" s="1441" t="str">
        <f t="shared" si="15"/>
        <v/>
      </c>
      <c r="BX22" s="1441" t="str">
        <f t="shared" si="16"/>
        <v/>
      </c>
      <c r="BY22" s="1441" t="str">
        <f t="shared" si="17"/>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1404" t="str">
        <f>CONCATENATE('01_Carga'!$M$5,"_",$I23)</f>
        <v>FI__6</v>
      </c>
      <c r="B23" s="1405"/>
      <c r="C23" s="1734" t="str">
        <f>IF('06_PresenLista'!L23&lt;&gt;"",'06_PresenLista'!L23,"")</f>
        <v/>
      </c>
      <c r="D23" s="1461" t="str">
        <f>'06_PresenLista'!Q23</f>
        <v/>
      </c>
      <c r="E23" s="1405"/>
      <c r="F23" s="1735" t="str">
        <f>IF('07_P1_Lectura'!F24&lt;&gt;"",'07_P1_Lectura'!F24,"")</f>
        <v/>
      </c>
      <c r="G23" s="1459" t="str">
        <f>'07_P1_Lectura'!R24</f>
        <v/>
      </c>
      <c r="H23" s="1736" t="str">
        <f t="shared" si="5"/>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925"/>
      <c r="P23" s="153"/>
      <c r="Q23" s="1916"/>
      <c r="R23" s="132"/>
      <c r="S23" s="132"/>
      <c r="T23" s="132"/>
      <c r="U23" s="132"/>
      <c r="V23" s="595"/>
      <c r="W23" s="151"/>
      <c r="X23" s="1916"/>
      <c r="Y23" s="132"/>
      <c r="Z23" s="132"/>
      <c r="AA23" s="132"/>
      <c r="AB23" s="132"/>
      <c r="AC23" s="595"/>
      <c r="AD23" s="151"/>
      <c r="AE23" s="1916"/>
      <c r="AF23" s="132"/>
      <c r="AG23" s="132"/>
      <c r="AH23" s="132"/>
      <c r="AI23" s="132"/>
      <c r="AJ23" s="595"/>
      <c r="AK23" s="151"/>
      <c r="AL23" s="1916"/>
      <c r="AM23" s="132"/>
      <c r="AN23" s="132"/>
      <c r="AO23" s="132"/>
      <c r="AP23" s="132"/>
      <c r="AQ23" s="595"/>
      <c r="AR23" s="151"/>
      <c r="AS23" s="1916"/>
      <c r="AT23" s="132"/>
      <c r="AU23" s="132"/>
      <c r="AV23" s="132"/>
      <c r="AW23" s="132"/>
      <c r="AX23" s="595"/>
      <c r="AY23" s="151"/>
      <c r="AZ23" s="270" t="str">
        <f t="shared" si="6"/>
        <v/>
      </c>
      <c r="BA23" s="271" t="str">
        <f t="shared" si="7"/>
        <v/>
      </c>
      <c r="BB23" s="271" t="str">
        <f t="shared" si="8"/>
        <v/>
      </c>
      <c r="BC23" s="271" t="str">
        <f t="shared" si="9"/>
        <v/>
      </c>
      <c r="BD23" s="272" t="str">
        <f t="shared" si="10"/>
        <v/>
      </c>
      <c r="BE23" s="15" t="str">
        <f t="shared" si="11"/>
        <v/>
      </c>
      <c r="BG23" s="270" t="str">
        <f t="shared" si="0"/>
        <v/>
      </c>
      <c r="BH23" s="271" t="str">
        <f t="shared" si="1"/>
        <v/>
      </c>
      <c r="BI23" s="273" t="str">
        <f t="shared" si="2"/>
        <v/>
      </c>
      <c r="BJ23" s="15" t="str">
        <f t="shared" si="3"/>
        <v/>
      </c>
      <c r="BL23" s="67" t="str">
        <f t="shared" ref="BL23:BL81" si="18">IF($O23&lt;&gt;"",0,IF(BJ23&lt;&gt;"",BJ23,BE23))</f>
        <v/>
      </c>
      <c r="BM23" s="67" t="str">
        <f>IF($O23&lt;&gt;"",0,IF(BJ23&lt;&gt;"",ROUND(BJ23*'02_Criterios'!$F$16,4),IF(BE23&lt;&gt;"",ROUND(BE23*'02_Criterios'!$F$16,4),"")))</f>
        <v/>
      </c>
      <c r="BO23" s="1741" t="str">
        <f>IF('13_P1_Alega'!P23&lt;&gt;"",'13_P1_Alega'!P23,"")</f>
        <v/>
      </c>
      <c r="BP23" s="1741" t="str">
        <f>IF('13_P1_Alega'!Q23&lt;&gt;"",'13_P1_Alega'!Q23,"")</f>
        <v/>
      </c>
      <c r="BQ23" s="1741" t="str">
        <f>IF('13_P1_Alega'!R23&lt;&gt;"",'13_P1_Alega'!R23,"")</f>
        <v/>
      </c>
      <c r="BS23" s="1440" t="str">
        <f t="shared" si="4"/>
        <v/>
      </c>
      <c r="BT23" s="1440" t="str">
        <f t="shared" si="12"/>
        <v/>
      </c>
      <c r="BU23" s="1441" t="str">
        <f t="shared" si="13"/>
        <v/>
      </c>
      <c r="BV23" s="1441" t="str">
        <f t="shared" si="14"/>
        <v/>
      </c>
      <c r="BW23" s="1441" t="str">
        <f t="shared" si="15"/>
        <v/>
      </c>
      <c r="BX23" s="1441" t="str">
        <f t="shared" si="16"/>
        <v/>
      </c>
      <c r="BY23" s="1441" t="str">
        <f t="shared" si="17"/>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1404" t="str">
        <f>CONCATENATE('01_Carga'!$M$5,"_",$I24)</f>
        <v>FI__7</v>
      </c>
      <c r="B24" s="1405"/>
      <c r="C24" s="1734" t="str">
        <f>IF('06_PresenLista'!L24&lt;&gt;"",'06_PresenLista'!L24,"")</f>
        <v/>
      </c>
      <c r="D24" s="1461" t="str">
        <f>'06_PresenLista'!Q24</f>
        <v/>
      </c>
      <c r="E24" s="1405"/>
      <c r="F24" s="1735" t="str">
        <f>IF('07_P1_Lectura'!F25&lt;&gt;"",'07_P1_Lectura'!F25,"")</f>
        <v/>
      </c>
      <c r="G24" s="1459" t="str">
        <f>'07_P1_Lectura'!R25</f>
        <v/>
      </c>
      <c r="H24" s="1736" t="str">
        <f t="shared" si="5"/>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925"/>
      <c r="P24" s="153"/>
      <c r="Q24" s="1916"/>
      <c r="R24" s="132"/>
      <c r="S24" s="132"/>
      <c r="T24" s="132"/>
      <c r="U24" s="132"/>
      <c r="V24" s="595"/>
      <c r="W24" s="151"/>
      <c r="X24" s="1916"/>
      <c r="Y24" s="132"/>
      <c r="Z24" s="132"/>
      <c r="AA24" s="132"/>
      <c r="AB24" s="132"/>
      <c r="AC24" s="595"/>
      <c r="AD24" s="151"/>
      <c r="AE24" s="1916"/>
      <c r="AF24" s="132"/>
      <c r="AG24" s="132"/>
      <c r="AH24" s="132"/>
      <c r="AI24" s="132"/>
      <c r="AJ24" s="595"/>
      <c r="AK24" s="151"/>
      <c r="AL24" s="1916"/>
      <c r="AM24" s="132"/>
      <c r="AN24" s="132"/>
      <c r="AO24" s="132"/>
      <c r="AP24" s="132"/>
      <c r="AQ24" s="595"/>
      <c r="AR24" s="151"/>
      <c r="AS24" s="1916"/>
      <c r="AT24" s="132"/>
      <c r="AU24" s="132"/>
      <c r="AV24" s="132"/>
      <c r="AW24" s="132"/>
      <c r="AX24" s="595"/>
      <c r="AY24" s="151"/>
      <c r="AZ24" s="270" t="str">
        <f t="shared" si="6"/>
        <v/>
      </c>
      <c r="BA24" s="271" t="str">
        <f t="shared" si="7"/>
        <v/>
      </c>
      <c r="BB24" s="271" t="str">
        <f t="shared" si="8"/>
        <v/>
      </c>
      <c r="BC24" s="271" t="str">
        <f t="shared" si="9"/>
        <v/>
      </c>
      <c r="BD24" s="272" t="str">
        <f t="shared" si="10"/>
        <v/>
      </c>
      <c r="BE24" s="15" t="str">
        <f t="shared" si="11"/>
        <v/>
      </c>
      <c r="BG24" s="270" t="str">
        <f t="shared" si="0"/>
        <v/>
      </c>
      <c r="BH24" s="271" t="str">
        <f t="shared" si="1"/>
        <v/>
      </c>
      <c r="BI24" s="273" t="str">
        <f t="shared" si="2"/>
        <v/>
      </c>
      <c r="BJ24" s="15" t="str">
        <f t="shared" si="3"/>
        <v/>
      </c>
      <c r="BL24" s="67" t="str">
        <f t="shared" si="18"/>
        <v/>
      </c>
      <c r="BM24" s="67" t="str">
        <f>IF($O24&lt;&gt;"",0,IF(BJ24&lt;&gt;"",ROUND(BJ24*'02_Criterios'!$F$16,4),IF(BE24&lt;&gt;"",ROUND(BE24*'02_Criterios'!$F$16,4),"")))</f>
        <v/>
      </c>
      <c r="BO24" s="1741" t="str">
        <f>IF('13_P1_Alega'!P24&lt;&gt;"",'13_P1_Alega'!P24,"")</f>
        <v/>
      </c>
      <c r="BP24" s="1741" t="str">
        <f>IF('13_P1_Alega'!Q24&lt;&gt;"",'13_P1_Alega'!Q24,"")</f>
        <v/>
      </c>
      <c r="BQ24" s="1741" t="str">
        <f>IF('13_P1_Alega'!R24&lt;&gt;"",'13_P1_Alega'!R24,"")</f>
        <v/>
      </c>
      <c r="BS24" s="1440" t="str">
        <f t="shared" si="4"/>
        <v/>
      </c>
      <c r="BT24" s="1440" t="str">
        <f t="shared" si="12"/>
        <v/>
      </c>
      <c r="BU24" s="1441" t="str">
        <f t="shared" si="13"/>
        <v/>
      </c>
      <c r="BV24" s="1441" t="str">
        <f t="shared" si="14"/>
        <v/>
      </c>
      <c r="BW24" s="1441" t="str">
        <f t="shared" si="15"/>
        <v/>
      </c>
      <c r="BX24" s="1441" t="str">
        <f t="shared" si="16"/>
        <v/>
      </c>
      <c r="BY24" s="1441" t="str">
        <f t="shared" si="17"/>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1404" t="str">
        <f>CONCATENATE('01_Carga'!$M$5,"_",$I25)</f>
        <v>FI__8</v>
      </c>
      <c r="B25" s="1405"/>
      <c r="C25" s="1734" t="str">
        <f>IF('06_PresenLista'!L25&lt;&gt;"",'06_PresenLista'!L25,"")</f>
        <v/>
      </c>
      <c r="D25" s="1461" t="str">
        <f>'06_PresenLista'!Q25</f>
        <v/>
      </c>
      <c r="E25" s="1405"/>
      <c r="F25" s="1735" t="str">
        <f>IF('07_P1_Lectura'!F26&lt;&gt;"",'07_P1_Lectura'!F26,"")</f>
        <v/>
      </c>
      <c r="G25" s="1459" t="str">
        <f>'07_P1_Lectura'!R26</f>
        <v/>
      </c>
      <c r="H25" s="1736" t="str">
        <f t="shared" si="5"/>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925"/>
      <c r="P25" s="153"/>
      <c r="Q25" s="1916"/>
      <c r="R25" s="132"/>
      <c r="S25" s="132"/>
      <c r="T25" s="132"/>
      <c r="U25" s="132"/>
      <c r="V25" s="595"/>
      <c r="W25" s="151"/>
      <c r="X25" s="1916"/>
      <c r="Y25" s="132"/>
      <c r="Z25" s="132"/>
      <c r="AA25" s="132"/>
      <c r="AB25" s="132"/>
      <c r="AC25" s="595"/>
      <c r="AD25" s="151"/>
      <c r="AE25" s="1916"/>
      <c r="AF25" s="132"/>
      <c r="AG25" s="132"/>
      <c r="AH25" s="132"/>
      <c r="AI25" s="132"/>
      <c r="AJ25" s="595"/>
      <c r="AK25" s="151"/>
      <c r="AL25" s="1916"/>
      <c r="AM25" s="132"/>
      <c r="AN25" s="132"/>
      <c r="AO25" s="132"/>
      <c r="AP25" s="132"/>
      <c r="AQ25" s="595"/>
      <c r="AR25" s="151"/>
      <c r="AS25" s="1916"/>
      <c r="AT25" s="132"/>
      <c r="AU25" s="132"/>
      <c r="AV25" s="132"/>
      <c r="AW25" s="132"/>
      <c r="AX25" s="595"/>
      <c r="AY25" s="151"/>
      <c r="AZ25" s="270" t="str">
        <f t="shared" si="6"/>
        <v/>
      </c>
      <c r="BA25" s="271" t="str">
        <f t="shared" si="7"/>
        <v/>
      </c>
      <c r="BB25" s="271" t="str">
        <f t="shared" si="8"/>
        <v/>
      </c>
      <c r="BC25" s="271" t="str">
        <f t="shared" si="9"/>
        <v/>
      </c>
      <c r="BD25" s="272" t="str">
        <f t="shared" si="10"/>
        <v/>
      </c>
      <c r="BE25" s="15" t="str">
        <f t="shared" si="11"/>
        <v/>
      </c>
      <c r="BG25" s="270" t="str">
        <f t="shared" si="0"/>
        <v/>
      </c>
      <c r="BH25" s="271" t="str">
        <f t="shared" si="1"/>
        <v/>
      </c>
      <c r="BI25" s="273" t="str">
        <f t="shared" si="2"/>
        <v/>
      </c>
      <c r="BJ25" s="15" t="str">
        <f t="shared" si="3"/>
        <v/>
      </c>
      <c r="BL25" s="67" t="str">
        <f t="shared" si="18"/>
        <v/>
      </c>
      <c r="BM25" s="67" t="str">
        <f>IF($O25&lt;&gt;"",0,IF(BJ25&lt;&gt;"",ROUND(BJ25*'02_Criterios'!$F$16,4),IF(BE25&lt;&gt;"",ROUND(BE25*'02_Criterios'!$F$16,4),"")))</f>
        <v/>
      </c>
      <c r="BO25" s="1741" t="str">
        <f>IF('13_P1_Alega'!P25&lt;&gt;"",'13_P1_Alega'!P25,"")</f>
        <v/>
      </c>
      <c r="BP25" s="1741" t="str">
        <f>IF('13_P1_Alega'!Q25&lt;&gt;"",'13_P1_Alega'!Q25,"")</f>
        <v/>
      </c>
      <c r="BQ25" s="1741" t="str">
        <f>IF('13_P1_Alega'!R25&lt;&gt;"",'13_P1_Alega'!R25,"")</f>
        <v/>
      </c>
      <c r="BS25" s="1440" t="str">
        <f t="shared" si="4"/>
        <v/>
      </c>
      <c r="BT25" s="1440" t="str">
        <f t="shared" si="12"/>
        <v/>
      </c>
      <c r="BU25" s="1441" t="str">
        <f t="shared" si="13"/>
        <v/>
      </c>
      <c r="BV25" s="1441" t="str">
        <f t="shared" si="14"/>
        <v/>
      </c>
      <c r="BW25" s="1441" t="str">
        <f t="shared" si="15"/>
        <v/>
      </c>
      <c r="BX25" s="1441" t="str">
        <f t="shared" si="16"/>
        <v/>
      </c>
      <c r="BY25" s="1441" t="str">
        <f t="shared" si="17"/>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1404" t="str">
        <f>CONCATENATE('01_Carga'!$M$5,"_",$I26)</f>
        <v>FI__9</v>
      </c>
      <c r="B26" s="1405"/>
      <c r="C26" s="1734" t="str">
        <f>IF('06_PresenLista'!L26&lt;&gt;"",'06_PresenLista'!L26,"")</f>
        <v/>
      </c>
      <c r="D26" s="1461" t="str">
        <f>'06_PresenLista'!Q26</f>
        <v/>
      </c>
      <c r="E26" s="1405"/>
      <c r="F26" s="1735" t="str">
        <f>IF('07_P1_Lectura'!F27&lt;&gt;"",'07_P1_Lectura'!F27,"")</f>
        <v/>
      </c>
      <c r="G26" s="1459" t="str">
        <f>'07_P1_Lectura'!R27</f>
        <v/>
      </c>
      <c r="H26" s="1736" t="str">
        <f t="shared" si="5"/>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925"/>
      <c r="P26" s="153"/>
      <c r="Q26" s="1916"/>
      <c r="R26" s="132"/>
      <c r="S26" s="132"/>
      <c r="T26" s="132"/>
      <c r="U26" s="132"/>
      <c r="V26" s="595"/>
      <c r="W26" s="151"/>
      <c r="X26" s="1916"/>
      <c r="Y26" s="132"/>
      <c r="Z26" s="132"/>
      <c r="AA26" s="132"/>
      <c r="AB26" s="132"/>
      <c r="AC26" s="595"/>
      <c r="AD26" s="151"/>
      <c r="AE26" s="1916"/>
      <c r="AF26" s="132"/>
      <c r="AG26" s="132"/>
      <c r="AH26" s="132"/>
      <c r="AI26" s="132"/>
      <c r="AJ26" s="595"/>
      <c r="AK26" s="151"/>
      <c r="AL26" s="1916"/>
      <c r="AM26" s="132"/>
      <c r="AN26" s="132"/>
      <c r="AO26" s="132"/>
      <c r="AP26" s="132"/>
      <c r="AQ26" s="595"/>
      <c r="AR26" s="151"/>
      <c r="AS26" s="1916"/>
      <c r="AT26" s="132"/>
      <c r="AU26" s="132"/>
      <c r="AV26" s="132"/>
      <c r="AW26" s="132"/>
      <c r="AX26" s="595"/>
      <c r="AY26" s="151"/>
      <c r="AZ26" s="270" t="str">
        <f t="shared" si="6"/>
        <v/>
      </c>
      <c r="BA26" s="271" t="str">
        <f t="shared" si="7"/>
        <v/>
      </c>
      <c r="BB26" s="271" t="str">
        <f t="shared" si="8"/>
        <v/>
      </c>
      <c r="BC26" s="271" t="str">
        <f t="shared" si="9"/>
        <v/>
      </c>
      <c r="BD26" s="272" t="str">
        <f t="shared" si="10"/>
        <v/>
      </c>
      <c r="BE26" s="15" t="str">
        <f t="shared" si="11"/>
        <v/>
      </c>
      <c r="BG26" s="270" t="str">
        <f t="shared" si="0"/>
        <v/>
      </c>
      <c r="BH26" s="271" t="str">
        <f t="shared" si="1"/>
        <v/>
      </c>
      <c r="BI26" s="273" t="str">
        <f t="shared" si="2"/>
        <v/>
      </c>
      <c r="BJ26" s="15" t="str">
        <f t="shared" si="3"/>
        <v/>
      </c>
      <c r="BL26" s="67" t="str">
        <f t="shared" si="18"/>
        <v/>
      </c>
      <c r="BM26" s="67" t="str">
        <f>IF($O26&lt;&gt;"",0,IF(BJ26&lt;&gt;"",ROUND(BJ26*'02_Criterios'!$F$16,4),IF(BE26&lt;&gt;"",ROUND(BE26*'02_Criterios'!$F$16,4),"")))</f>
        <v/>
      </c>
      <c r="BO26" s="1741" t="str">
        <f>IF('13_P1_Alega'!P26&lt;&gt;"",'13_P1_Alega'!P26,"")</f>
        <v/>
      </c>
      <c r="BP26" s="1741" t="str">
        <f>IF('13_P1_Alega'!Q26&lt;&gt;"",'13_P1_Alega'!Q26,"")</f>
        <v/>
      </c>
      <c r="BQ26" s="1741" t="str">
        <f>IF('13_P1_Alega'!R26&lt;&gt;"",'13_P1_Alega'!R26,"")</f>
        <v/>
      </c>
      <c r="BS26" s="1440" t="str">
        <f t="shared" si="4"/>
        <v/>
      </c>
      <c r="BT26" s="1440" t="str">
        <f t="shared" si="12"/>
        <v/>
      </c>
      <c r="BU26" s="1441" t="str">
        <f t="shared" si="13"/>
        <v/>
      </c>
      <c r="BV26" s="1441" t="str">
        <f t="shared" si="14"/>
        <v/>
      </c>
      <c r="BW26" s="1441" t="str">
        <f t="shared" si="15"/>
        <v/>
      </c>
      <c r="BX26" s="1441" t="str">
        <f t="shared" si="16"/>
        <v/>
      </c>
      <c r="BY26" s="1441" t="str">
        <f t="shared" si="17"/>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1404" t="str">
        <f>CONCATENATE('01_Carga'!$M$5,"_",$I27)</f>
        <v>FI__10</v>
      </c>
      <c r="B27" s="1405"/>
      <c r="C27" s="1734" t="str">
        <f>IF('06_PresenLista'!L27&lt;&gt;"",'06_PresenLista'!L27,"")</f>
        <v/>
      </c>
      <c r="D27" s="1461" t="str">
        <f>'06_PresenLista'!Q27</f>
        <v/>
      </c>
      <c r="E27" s="1405"/>
      <c r="F27" s="1735" t="str">
        <f>IF('07_P1_Lectura'!F28&lt;&gt;"",'07_P1_Lectura'!F28,"")</f>
        <v/>
      </c>
      <c r="G27" s="1459" t="str">
        <f>'07_P1_Lectura'!R28</f>
        <v/>
      </c>
      <c r="H27" s="1736" t="str">
        <f t="shared" si="5"/>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925"/>
      <c r="P27" s="153"/>
      <c r="Q27" s="1916"/>
      <c r="R27" s="132"/>
      <c r="S27" s="132"/>
      <c r="T27" s="132"/>
      <c r="U27" s="132"/>
      <c r="V27" s="595"/>
      <c r="W27" s="151"/>
      <c r="X27" s="1916"/>
      <c r="Y27" s="132"/>
      <c r="Z27" s="132"/>
      <c r="AA27" s="132"/>
      <c r="AB27" s="132"/>
      <c r="AC27" s="595"/>
      <c r="AD27" s="151"/>
      <c r="AE27" s="1916"/>
      <c r="AF27" s="132"/>
      <c r="AG27" s="132"/>
      <c r="AH27" s="132"/>
      <c r="AI27" s="132"/>
      <c r="AJ27" s="595"/>
      <c r="AK27" s="151"/>
      <c r="AL27" s="1916"/>
      <c r="AM27" s="132"/>
      <c r="AN27" s="132"/>
      <c r="AO27" s="132"/>
      <c r="AP27" s="132"/>
      <c r="AQ27" s="595"/>
      <c r="AR27" s="151"/>
      <c r="AS27" s="1916"/>
      <c r="AT27" s="132"/>
      <c r="AU27" s="132"/>
      <c r="AV27" s="132"/>
      <c r="AW27" s="132"/>
      <c r="AX27" s="595"/>
      <c r="AY27" s="151"/>
      <c r="AZ27" s="270" t="str">
        <f t="shared" si="6"/>
        <v/>
      </c>
      <c r="BA27" s="271" t="str">
        <f t="shared" si="7"/>
        <v/>
      </c>
      <c r="BB27" s="271" t="str">
        <f t="shared" si="8"/>
        <v/>
      </c>
      <c r="BC27" s="271" t="str">
        <f t="shared" si="9"/>
        <v/>
      </c>
      <c r="BD27" s="272" t="str">
        <f t="shared" si="10"/>
        <v/>
      </c>
      <c r="BE27" s="15" t="str">
        <f t="shared" si="11"/>
        <v/>
      </c>
      <c r="BG27" s="270" t="str">
        <f t="shared" si="0"/>
        <v/>
      </c>
      <c r="BH27" s="271" t="str">
        <f t="shared" si="1"/>
        <v/>
      </c>
      <c r="BI27" s="273" t="str">
        <f t="shared" si="2"/>
        <v/>
      </c>
      <c r="BJ27" s="15" t="str">
        <f t="shared" si="3"/>
        <v/>
      </c>
      <c r="BL27" s="67" t="str">
        <f t="shared" si="18"/>
        <v/>
      </c>
      <c r="BM27" s="67" t="str">
        <f>IF($O27&lt;&gt;"",0,IF(BJ27&lt;&gt;"",ROUND(BJ27*'02_Criterios'!$F$16,4),IF(BE27&lt;&gt;"",ROUND(BE27*'02_Criterios'!$F$16,4),"")))</f>
        <v/>
      </c>
      <c r="BO27" s="1741" t="str">
        <f>IF('13_P1_Alega'!P27&lt;&gt;"",'13_P1_Alega'!P27,"")</f>
        <v/>
      </c>
      <c r="BP27" s="1741" t="str">
        <f>IF('13_P1_Alega'!Q27&lt;&gt;"",'13_P1_Alega'!Q27,"")</f>
        <v/>
      </c>
      <c r="BQ27" s="1741" t="str">
        <f>IF('13_P1_Alega'!R27&lt;&gt;"",'13_P1_Alega'!R27,"")</f>
        <v/>
      </c>
      <c r="BS27" s="1440" t="str">
        <f t="shared" si="4"/>
        <v/>
      </c>
      <c r="BT27" s="1440" t="str">
        <f t="shared" si="12"/>
        <v/>
      </c>
      <c r="BU27" s="1441" t="str">
        <f t="shared" si="13"/>
        <v/>
      </c>
      <c r="BV27" s="1441" t="str">
        <f t="shared" si="14"/>
        <v/>
      </c>
      <c r="BW27" s="1441" t="str">
        <f t="shared" si="15"/>
        <v/>
      </c>
      <c r="BX27" s="1441" t="str">
        <f t="shared" si="16"/>
        <v/>
      </c>
      <c r="BY27" s="1441" t="str">
        <f t="shared" si="17"/>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1404" t="str">
        <f>CONCATENATE('01_Carga'!$M$5,"_",$I28)</f>
        <v>FI__11</v>
      </c>
      <c r="B28" s="1405"/>
      <c r="C28" s="1734" t="str">
        <f>IF('06_PresenLista'!L28&lt;&gt;"",'06_PresenLista'!L28,"")</f>
        <v/>
      </c>
      <c r="D28" s="1461" t="str">
        <f>'06_PresenLista'!Q28</f>
        <v/>
      </c>
      <c r="E28" s="1405"/>
      <c r="F28" s="1735" t="str">
        <f>IF('07_P1_Lectura'!F29&lt;&gt;"",'07_P1_Lectura'!F29,"")</f>
        <v/>
      </c>
      <c r="G28" s="1459" t="str">
        <f>'07_P1_Lectura'!R29</f>
        <v/>
      </c>
      <c r="H28" s="1736" t="str">
        <f t="shared" si="5"/>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925"/>
      <c r="P28" s="153"/>
      <c r="Q28" s="1916"/>
      <c r="R28" s="132"/>
      <c r="S28" s="132"/>
      <c r="T28" s="132"/>
      <c r="U28" s="132"/>
      <c r="V28" s="595"/>
      <c r="W28" s="151"/>
      <c r="X28" s="1916"/>
      <c r="Y28" s="132"/>
      <c r="Z28" s="132"/>
      <c r="AA28" s="132"/>
      <c r="AB28" s="132"/>
      <c r="AC28" s="595"/>
      <c r="AD28" s="151"/>
      <c r="AE28" s="1916"/>
      <c r="AF28" s="132"/>
      <c r="AG28" s="132"/>
      <c r="AH28" s="132"/>
      <c r="AI28" s="132"/>
      <c r="AJ28" s="595"/>
      <c r="AK28" s="151"/>
      <c r="AL28" s="1916"/>
      <c r="AM28" s="132"/>
      <c r="AN28" s="132"/>
      <c r="AO28" s="132"/>
      <c r="AP28" s="132"/>
      <c r="AQ28" s="595"/>
      <c r="AR28" s="151"/>
      <c r="AS28" s="1916"/>
      <c r="AT28" s="132"/>
      <c r="AU28" s="132"/>
      <c r="AV28" s="132"/>
      <c r="AW28" s="132"/>
      <c r="AX28" s="595"/>
      <c r="AY28" s="151"/>
      <c r="AZ28" s="270" t="str">
        <f t="shared" si="6"/>
        <v/>
      </c>
      <c r="BA28" s="271" t="str">
        <f t="shared" si="7"/>
        <v/>
      </c>
      <c r="BB28" s="271" t="str">
        <f t="shared" si="8"/>
        <v/>
      </c>
      <c r="BC28" s="271" t="str">
        <f t="shared" si="9"/>
        <v/>
      </c>
      <c r="BD28" s="272" t="str">
        <f t="shared" si="10"/>
        <v/>
      </c>
      <c r="BE28" s="15" t="str">
        <f t="shared" si="11"/>
        <v/>
      </c>
      <c r="BG28" s="270" t="str">
        <f t="shared" si="0"/>
        <v/>
      </c>
      <c r="BH28" s="271" t="str">
        <f t="shared" si="1"/>
        <v/>
      </c>
      <c r="BI28" s="273" t="str">
        <f t="shared" si="2"/>
        <v/>
      </c>
      <c r="BJ28" s="15" t="str">
        <f t="shared" si="3"/>
        <v/>
      </c>
      <c r="BL28" s="67" t="str">
        <f t="shared" si="18"/>
        <v/>
      </c>
      <c r="BM28" s="67" t="str">
        <f>IF($O28&lt;&gt;"",0,IF(BJ28&lt;&gt;"",ROUND(BJ28*'02_Criterios'!$F$16,4),IF(BE28&lt;&gt;"",ROUND(BE28*'02_Criterios'!$F$16,4),"")))</f>
        <v/>
      </c>
      <c r="BO28" s="1741" t="str">
        <f>IF('13_P1_Alega'!P28&lt;&gt;"",'13_P1_Alega'!P28,"")</f>
        <v/>
      </c>
      <c r="BP28" s="1741" t="str">
        <f>IF('13_P1_Alega'!Q28&lt;&gt;"",'13_P1_Alega'!Q28,"")</f>
        <v/>
      </c>
      <c r="BQ28" s="1741" t="str">
        <f>IF('13_P1_Alega'!R28&lt;&gt;"",'13_P1_Alega'!R28,"")</f>
        <v/>
      </c>
      <c r="BS28" s="1440" t="str">
        <f t="shared" si="4"/>
        <v/>
      </c>
      <c r="BT28" s="1440" t="str">
        <f t="shared" si="12"/>
        <v/>
      </c>
      <c r="BU28" s="1441" t="str">
        <f t="shared" si="13"/>
        <v/>
      </c>
      <c r="BV28" s="1441" t="str">
        <f t="shared" si="14"/>
        <v/>
      </c>
      <c r="BW28" s="1441" t="str">
        <f t="shared" si="15"/>
        <v/>
      </c>
      <c r="BX28" s="1441" t="str">
        <f t="shared" si="16"/>
        <v/>
      </c>
      <c r="BY28" s="1441" t="str">
        <f t="shared" si="17"/>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1404" t="str">
        <f>CONCATENATE('01_Carga'!$M$5,"_",$I29)</f>
        <v>FI__12</v>
      </c>
      <c r="B29" s="1405"/>
      <c r="C29" s="1734" t="str">
        <f>IF('06_PresenLista'!L29&lt;&gt;"",'06_PresenLista'!L29,"")</f>
        <v/>
      </c>
      <c r="D29" s="1461" t="str">
        <f>'06_PresenLista'!Q29</f>
        <v/>
      </c>
      <c r="E29" s="1405"/>
      <c r="F29" s="1735" t="str">
        <f>IF('07_P1_Lectura'!F30&lt;&gt;"",'07_P1_Lectura'!F30,"")</f>
        <v/>
      </c>
      <c r="G29" s="1459" t="str">
        <f>'07_P1_Lectura'!R30</f>
        <v/>
      </c>
      <c r="H29" s="1736" t="str">
        <f t="shared" si="5"/>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925"/>
      <c r="P29" s="153"/>
      <c r="Q29" s="1916"/>
      <c r="R29" s="132"/>
      <c r="S29" s="132"/>
      <c r="T29" s="132"/>
      <c r="U29" s="132"/>
      <c r="V29" s="595"/>
      <c r="W29" s="151"/>
      <c r="X29" s="1916"/>
      <c r="Y29" s="132"/>
      <c r="Z29" s="132"/>
      <c r="AA29" s="132"/>
      <c r="AB29" s="132"/>
      <c r="AC29" s="595"/>
      <c r="AD29" s="151"/>
      <c r="AE29" s="1916"/>
      <c r="AF29" s="132"/>
      <c r="AG29" s="132"/>
      <c r="AH29" s="132"/>
      <c r="AI29" s="132"/>
      <c r="AJ29" s="595"/>
      <c r="AK29" s="151"/>
      <c r="AL29" s="1916"/>
      <c r="AM29" s="132"/>
      <c r="AN29" s="132"/>
      <c r="AO29" s="132"/>
      <c r="AP29" s="132"/>
      <c r="AQ29" s="595"/>
      <c r="AR29" s="151"/>
      <c r="AS29" s="1916"/>
      <c r="AT29" s="132"/>
      <c r="AU29" s="132"/>
      <c r="AV29" s="132"/>
      <c r="AW29" s="132"/>
      <c r="AX29" s="595"/>
      <c r="AY29" s="151"/>
      <c r="AZ29" s="270" t="str">
        <f t="shared" si="6"/>
        <v/>
      </c>
      <c r="BA29" s="271" t="str">
        <f t="shared" si="7"/>
        <v/>
      </c>
      <c r="BB29" s="271" t="str">
        <f t="shared" si="8"/>
        <v/>
      </c>
      <c r="BC29" s="271" t="str">
        <f t="shared" si="9"/>
        <v/>
      </c>
      <c r="BD29" s="272" t="str">
        <f t="shared" si="10"/>
        <v/>
      </c>
      <c r="BE29" s="15" t="str">
        <f t="shared" si="11"/>
        <v/>
      </c>
      <c r="BG29" s="270" t="str">
        <f t="shared" si="0"/>
        <v/>
      </c>
      <c r="BH29" s="271" t="str">
        <f t="shared" si="1"/>
        <v/>
      </c>
      <c r="BI29" s="273" t="str">
        <f t="shared" si="2"/>
        <v/>
      </c>
      <c r="BJ29" s="15" t="str">
        <f t="shared" si="3"/>
        <v/>
      </c>
      <c r="BL29" s="67" t="str">
        <f t="shared" si="18"/>
        <v/>
      </c>
      <c r="BM29" s="67" t="str">
        <f>IF($O29&lt;&gt;"",0,IF(BJ29&lt;&gt;"",ROUND(BJ29*'02_Criterios'!$F$16,4),IF(BE29&lt;&gt;"",ROUND(BE29*'02_Criterios'!$F$16,4),"")))</f>
        <v/>
      </c>
      <c r="BO29" s="1741" t="str">
        <f>IF('13_P1_Alega'!P29&lt;&gt;"",'13_P1_Alega'!P29,"")</f>
        <v/>
      </c>
      <c r="BP29" s="1741" t="str">
        <f>IF('13_P1_Alega'!Q29&lt;&gt;"",'13_P1_Alega'!Q29,"")</f>
        <v/>
      </c>
      <c r="BQ29" s="1741" t="str">
        <f>IF('13_P1_Alega'!R29&lt;&gt;"",'13_P1_Alega'!R29,"")</f>
        <v/>
      </c>
      <c r="BS29" s="1440" t="str">
        <f t="shared" si="4"/>
        <v/>
      </c>
      <c r="BT29" s="1440" t="str">
        <f t="shared" si="12"/>
        <v/>
      </c>
      <c r="BU29" s="1441" t="str">
        <f t="shared" si="13"/>
        <v/>
      </c>
      <c r="BV29" s="1441" t="str">
        <f t="shared" si="14"/>
        <v/>
      </c>
      <c r="BW29" s="1441" t="str">
        <f t="shared" si="15"/>
        <v/>
      </c>
      <c r="BX29" s="1441" t="str">
        <f t="shared" si="16"/>
        <v/>
      </c>
      <c r="BY29" s="1441" t="str">
        <f t="shared" si="17"/>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1404" t="str">
        <f>CONCATENATE('01_Carga'!$M$5,"_",$I30)</f>
        <v>FI__13</v>
      </c>
      <c r="B30" s="1405"/>
      <c r="C30" s="1734" t="str">
        <f>IF('06_PresenLista'!L30&lt;&gt;"",'06_PresenLista'!L30,"")</f>
        <v/>
      </c>
      <c r="D30" s="1461" t="str">
        <f>'06_PresenLista'!Q30</f>
        <v/>
      </c>
      <c r="E30" s="1405"/>
      <c r="F30" s="1735" t="str">
        <f>IF('07_P1_Lectura'!F31&lt;&gt;"",'07_P1_Lectura'!F31,"")</f>
        <v/>
      </c>
      <c r="G30" s="1459" t="str">
        <f>'07_P1_Lectura'!R31</f>
        <v/>
      </c>
      <c r="H30" s="1736" t="str">
        <f t="shared" si="5"/>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925"/>
      <c r="P30" s="153"/>
      <c r="Q30" s="1916"/>
      <c r="R30" s="132"/>
      <c r="S30" s="132"/>
      <c r="T30" s="132"/>
      <c r="U30" s="132"/>
      <c r="V30" s="595"/>
      <c r="W30" s="151"/>
      <c r="X30" s="1916"/>
      <c r="Y30" s="132"/>
      <c r="Z30" s="132"/>
      <c r="AA30" s="132"/>
      <c r="AB30" s="132"/>
      <c r="AC30" s="595"/>
      <c r="AD30" s="151"/>
      <c r="AE30" s="1916"/>
      <c r="AF30" s="132"/>
      <c r="AG30" s="132"/>
      <c r="AH30" s="132"/>
      <c r="AI30" s="132"/>
      <c r="AJ30" s="595"/>
      <c r="AK30" s="151"/>
      <c r="AL30" s="1916"/>
      <c r="AM30" s="132"/>
      <c r="AN30" s="132"/>
      <c r="AO30" s="132"/>
      <c r="AP30" s="132"/>
      <c r="AQ30" s="595"/>
      <c r="AR30" s="151"/>
      <c r="AS30" s="1916"/>
      <c r="AT30" s="132"/>
      <c r="AU30" s="132"/>
      <c r="AV30" s="132"/>
      <c r="AW30" s="132"/>
      <c r="AX30" s="595"/>
      <c r="AY30" s="151"/>
      <c r="AZ30" s="270" t="str">
        <f t="shared" si="6"/>
        <v/>
      </c>
      <c r="BA30" s="271" t="str">
        <f t="shared" si="7"/>
        <v/>
      </c>
      <c r="BB30" s="271" t="str">
        <f t="shared" si="8"/>
        <v/>
      </c>
      <c r="BC30" s="271" t="str">
        <f t="shared" si="9"/>
        <v/>
      </c>
      <c r="BD30" s="272" t="str">
        <f t="shared" si="10"/>
        <v/>
      </c>
      <c r="BE30" s="15" t="str">
        <f t="shared" si="11"/>
        <v/>
      </c>
      <c r="BG30" s="270" t="str">
        <f t="shared" si="0"/>
        <v/>
      </c>
      <c r="BH30" s="271" t="str">
        <f t="shared" si="1"/>
        <v/>
      </c>
      <c r="BI30" s="273" t="str">
        <f t="shared" si="2"/>
        <v/>
      </c>
      <c r="BJ30" s="15" t="str">
        <f t="shared" si="3"/>
        <v/>
      </c>
      <c r="BL30" s="67" t="str">
        <f t="shared" si="18"/>
        <v/>
      </c>
      <c r="BM30" s="67" t="str">
        <f>IF($O30&lt;&gt;"",0,IF(BJ30&lt;&gt;"",ROUND(BJ30*'02_Criterios'!$F$16,4),IF(BE30&lt;&gt;"",ROUND(BE30*'02_Criterios'!$F$16,4),"")))</f>
        <v/>
      </c>
      <c r="BO30" s="1741" t="str">
        <f>IF('13_P1_Alega'!P30&lt;&gt;"",'13_P1_Alega'!P30,"")</f>
        <v/>
      </c>
      <c r="BP30" s="1741" t="str">
        <f>IF('13_P1_Alega'!Q30&lt;&gt;"",'13_P1_Alega'!Q30,"")</f>
        <v/>
      </c>
      <c r="BQ30" s="1741" t="str">
        <f>IF('13_P1_Alega'!R30&lt;&gt;"",'13_P1_Alega'!R30,"")</f>
        <v/>
      </c>
      <c r="BS30" s="1440" t="str">
        <f t="shared" si="4"/>
        <v/>
      </c>
      <c r="BT30" s="1440" t="str">
        <f t="shared" si="12"/>
        <v/>
      </c>
      <c r="BU30" s="1441" t="str">
        <f t="shared" si="13"/>
        <v/>
      </c>
      <c r="BV30" s="1441" t="str">
        <f t="shared" si="14"/>
        <v/>
      </c>
      <c r="BW30" s="1441" t="str">
        <f t="shared" si="15"/>
        <v/>
      </c>
      <c r="BX30" s="1441" t="str">
        <f t="shared" si="16"/>
        <v/>
      </c>
      <c r="BY30" s="1441" t="str">
        <f t="shared" si="17"/>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1404" t="str">
        <f>CONCATENATE('01_Carga'!$M$5,"_",$I31)</f>
        <v>FI__14</v>
      </c>
      <c r="B31" s="1405"/>
      <c r="C31" s="1734" t="str">
        <f>IF('06_PresenLista'!L31&lt;&gt;"",'06_PresenLista'!L31,"")</f>
        <v/>
      </c>
      <c r="D31" s="1461" t="str">
        <f>'06_PresenLista'!Q31</f>
        <v/>
      </c>
      <c r="E31" s="1405"/>
      <c r="F31" s="1735" t="str">
        <f>IF('07_P1_Lectura'!F32&lt;&gt;"",'07_P1_Lectura'!F32,"")</f>
        <v/>
      </c>
      <c r="G31" s="1459" t="str">
        <f>'07_P1_Lectura'!R32</f>
        <v/>
      </c>
      <c r="H31" s="1736" t="str">
        <f t="shared" si="5"/>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925"/>
      <c r="P31" s="153"/>
      <c r="Q31" s="1916"/>
      <c r="R31" s="132"/>
      <c r="S31" s="132"/>
      <c r="T31" s="132"/>
      <c r="U31" s="132"/>
      <c r="V31" s="595"/>
      <c r="W31" s="151"/>
      <c r="X31" s="1916"/>
      <c r="Y31" s="132"/>
      <c r="Z31" s="132"/>
      <c r="AA31" s="132"/>
      <c r="AB31" s="132"/>
      <c r="AC31" s="595"/>
      <c r="AD31" s="151"/>
      <c r="AE31" s="1916"/>
      <c r="AF31" s="132"/>
      <c r="AG31" s="132"/>
      <c r="AH31" s="132"/>
      <c r="AI31" s="132"/>
      <c r="AJ31" s="595"/>
      <c r="AK31" s="151"/>
      <c r="AL31" s="1916"/>
      <c r="AM31" s="132"/>
      <c r="AN31" s="132"/>
      <c r="AO31" s="132"/>
      <c r="AP31" s="132"/>
      <c r="AQ31" s="595"/>
      <c r="AR31" s="151"/>
      <c r="AS31" s="1916"/>
      <c r="AT31" s="132"/>
      <c r="AU31" s="132"/>
      <c r="AV31" s="132"/>
      <c r="AW31" s="132"/>
      <c r="AX31" s="595"/>
      <c r="AY31" s="151"/>
      <c r="AZ31" s="270" t="str">
        <f t="shared" si="6"/>
        <v/>
      </c>
      <c r="BA31" s="271" t="str">
        <f t="shared" si="7"/>
        <v/>
      </c>
      <c r="BB31" s="271" t="str">
        <f t="shared" si="8"/>
        <v/>
      </c>
      <c r="BC31" s="271" t="str">
        <f t="shared" si="9"/>
        <v/>
      </c>
      <c r="BD31" s="272" t="str">
        <f t="shared" si="10"/>
        <v/>
      </c>
      <c r="BE31" s="15" t="str">
        <f t="shared" si="11"/>
        <v/>
      </c>
      <c r="BG31" s="270" t="str">
        <f t="shared" si="0"/>
        <v/>
      </c>
      <c r="BH31" s="271" t="str">
        <f t="shared" si="1"/>
        <v/>
      </c>
      <c r="BI31" s="273" t="str">
        <f t="shared" si="2"/>
        <v/>
      </c>
      <c r="BJ31" s="15" t="str">
        <f t="shared" si="3"/>
        <v/>
      </c>
      <c r="BL31" s="67" t="str">
        <f t="shared" si="18"/>
        <v/>
      </c>
      <c r="BM31" s="67" t="str">
        <f>IF($O31&lt;&gt;"",0,IF(BJ31&lt;&gt;"",ROUND(BJ31*'02_Criterios'!$F$16,4),IF(BE31&lt;&gt;"",ROUND(BE31*'02_Criterios'!$F$16,4),"")))</f>
        <v/>
      </c>
      <c r="BO31" s="1741" t="str">
        <f>IF('13_P1_Alega'!P31&lt;&gt;"",'13_P1_Alega'!P31,"")</f>
        <v/>
      </c>
      <c r="BP31" s="1741" t="str">
        <f>IF('13_P1_Alega'!Q31&lt;&gt;"",'13_P1_Alega'!Q31,"")</f>
        <v/>
      </c>
      <c r="BQ31" s="1741" t="str">
        <f>IF('13_P1_Alega'!R31&lt;&gt;"",'13_P1_Alega'!R31,"")</f>
        <v/>
      </c>
      <c r="BS31" s="1440" t="str">
        <f t="shared" si="4"/>
        <v/>
      </c>
      <c r="BT31" s="1440" t="str">
        <f t="shared" si="12"/>
        <v/>
      </c>
      <c r="BU31" s="1441" t="str">
        <f t="shared" si="13"/>
        <v/>
      </c>
      <c r="BV31" s="1441" t="str">
        <f t="shared" si="14"/>
        <v/>
      </c>
      <c r="BW31" s="1441" t="str">
        <f t="shared" si="15"/>
        <v/>
      </c>
      <c r="BX31" s="1441" t="str">
        <f t="shared" si="16"/>
        <v/>
      </c>
      <c r="BY31" s="1441" t="str">
        <f t="shared" si="17"/>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1404" t="str">
        <f>CONCATENATE('01_Carga'!$M$5,"_",$I32)</f>
        <v>FI__15</v>
      </c>
      <c r="B32" s="1405"/>
      <c r="C32" s="1734" t="str">
        <f>IF('06_PresenLista'!L32&lt;&gt;"",'06_PresenLista'!L32,"")</f>
        <v/>
      </c>
      <c r="D32" s="1461" t="str">
        <f>'06_PresenLista'!Q32</f>
        <v/>
      </c>
      <c r="E32" s="1405"/>
      <c r="F32" s="1735" t="str">
        <f>IF('07_P1_Lectura'!F33&lt;&gt;"",'07_P1_Lectura'!F33,"")</f>
        <v/>
      </c>
      <c r="G32" s="1459" t="str">
        <f>'07_P1_Lectura'!R33</f>
        <v/>
      </c>
      <c r="H32" s="1736" t="str">
        <f t="shared" si="5"/>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925"/>
      <c r="P32" s="153"/>
      <c r="Q32" s="1916"/>
      <c r="R32" s="132"/>
      <c r="S32" s="132"/>
      <c r="T32" s="132"/>
      <c r="U32" s="132"/>
      <c r="V32" s="595"/>
      <c r="W32" s="151"/>
      <c r="X32" s="1916"/>
      <c r="Y32" s="132"/>
      <c r="Z32" s="132"/>
      <c r="AA32" s="132"/>
      <c r="AB32" s="132"/>
      <c r="AC32" s="595"/>
      <c r="AD32" s="151"/>
      <c r="AE32" s="1916"/>
      <c r="AF32" s="132"/>
      <c r="AG32" s="132"/>
      <c r="AH32" s="132"/>
      <c r="AI32" s="132"/>
      <c r="AJ32" s="595"/>
      <c r="AK32" s="151"/>
      <c r="AL32" s="1916"/>
      <c r="AM32" s="132"/>
      <c r="AN32" s="132"/>
      <c r="AO32" s="132"/>
      <c r="AP32" s="132"/>
      <c r="AQ32" s="595"/>
      <c r="AR32" s="151"/>
      <c r="AS32" s="1916"/>
      <c r="AT32" s="132"/>
      <c r="AU32" s="132"/>
      <c r="AV32" s="132"/>
      <c r="AW32" s="132"/>
      <c r="AX32" s="595"/>
      <c r="AY32" s="151"/>
      <c r="AZ32" s="270" t="str">
        <f t="shared" si="6"/>
        <v/>
      </c>
      <c r="BA32" s="271" t="str">
        <f t="shared" si="7"/>
        <v/>
      </c>
      <c r="BB32" s="271" t="str">
        <f t="shared" si="8"/>
        <v/>
      </c>
      <c r="BC32" s="271" t="str">
        <f t="shared" si="9"/>
        <v/>
      </c>
      <c r="BD32" s="272" t="str">
        <f t="shared" si="10"/>
        <v/>
      </c>
      <c r="BE32" s="15" t="str">
        <f t="shared" si="11"/>
        <v/>
      </c>
      <c r="BG32" s="270" t="str">
        <f t="shared" si="0"/>
        <v/>
      </c>
      <c r="BH32" s="271" t="str">
        <f t="shared" si="1"/>
        <v/>
      </c>
      <c r="BI32" s="273" t="str">
        <f t="shared" si="2"/>
        <v/>
      </c>
      <c r="BJ32" s="15" t="str">
        <f t="shared" si="3"/>
        <v/>
      </c>
      <c r="BL32" s="67" t="str">
        <f t="shared" si="18"/>
        <v/>
      </c>
      <c r="BM32" s="67" t="str">
        <f>IF($O32&lt;&gt;"",0,IF(BJ32&lt;&gt;"",ROUND(BJ32*'02_Criterios'!$F$16,4),IF(BE32&lt;&gt;"",ROUND(BE32*'02_Criterios'!$F$16,4),"")))</f>
        <v/>
      </c>
      <c r="BO32" s="1741" t="str">
        <f>IF('13_P1_Alega'!P32&lt;&gt;"",'13_P1_Alega'!P32,"")</f>
        <v/>
      </c>
      <c r="BP32" s="1741" t="str">
        <f>IF('13_P1_Alega'!Q32&lt;&gt;"",'13_P1_Alega'!Q32,"")</f>
        <v/>
      </c>
      <c r="BQ32" s="1741" t="str">
        <f>IF('13_P1_Alega'!R32&lt;&gt;"",'13_P1_Alega'!R32,"")</f>
        <v/>
      </c>
      <c r="BS32" s="1440" t="str">
        <f t="shared" si="4"/>
        <v/>
      </c>
      <c r="BT32" s="1440" t="str">
        <f t="shared" si="12"/>
        <v/>
      </c>
      <c r="BU32" s="1441" t="str">
        <f t="shared" si="13"/>
        <v/>
      </c>
      <c r="BV32" s="1441" t="str">
        <f t="shared" si="14"/>
        <v/>
      </c>
      <c r="BW32" s="1441" t="str">
        <f t="shared" si="15"/>
        <v/>
      </c>
      <c r="BX32" s="1441" t="str">
        <f t="shared" si="16"/>
        <v/>
      </c>
      <c r="BY32" s="1441" t="str">
        <f t="shared" si="17"/>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1404" t="str">
        <f>CONCATENATE('01_Carga'!$M$5,"_",$I33)</f>
        <v>FI__16</v>
      </c>
      <c r="B33" s="1405"/>
      <c r="C33" s="1734" t="str">
        <f>IF('06_PresenLista'!L33&lt;&gt;"",'06_PresenLista'!L33,"")</f>
        <v/>
      </c>
      <c r="D33" s="1461" t="str">
        <f>'06_PresenLista'!Q33</f>
        <v/>
      </c>
      <c r="E33" s="1405"/>
      <c r="F33" s="1735" t="str">
        <f>IF('07_P1_Lectura'!F34&lt;&gt;"",'07_P1_Lectura'!F34,"")</f>
        <v/>
      </c>
      <c r="G33" s="1459" t="str">
        <f>'07_P1_Lectura'!R34</f>
        <v/>
      </c>
      <c r="H33" s="1736" t="str">
        <f t="shared" si="5"/>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925"/>
      <c r="P33" s="153"/>
      <c r="Q33" s="1916"/>
      <c r="R33" s="132"/>
      <c r="S33" s="132"/>
      <c r="T33" s="132"/>
      <c r="U33" s="132"/>
      <c r="V33" s="595"/>
      <c r="W33" s="151"/>
      <c r="X33" s="1916"/>
      <c r="Y33" s="132"/>
      <c r="Z33" s="132"/>
      <c r="AA33" s="132"/>
      <c r="AB33" s="132"/>
      <c r="AC33" s="595"/>
      <c r="AD33" s="151"/>
      <c r="AE33" s="1916"/>
      <c r="AF33" s="132"/>
      <c r="AG33" s="132"/>
      <c r="AH33" s="132"/>
      <c r="AI33" s="132"/>
      <c r="AJ33" s="595"/>
      <c r="AK33" s="151"/>
      <c r="AL33" s="1916"/>
      <c r="AM33" s="132"/>
      <c r="AN33" s="132"/>
      <c r="AO33" s="132"/>
      <c r="AP33" s="132"/>
      <c r="AQ33" s="595"/>
      <c r="AR33" s="151"/>
      <c r="AS33" s="1916"/>
      <c r="AT33" s="132"/>
      <c r="AU33" s="132"/>
      <c r="AV33" s="132"/>
      <c r="AW33" s="132"/>
      <c r="AX33" s="595"/>
      <c r="AY33" s="151"/>
      <c r="AZ33" s="270" t="str">
        <f t="shared" si="6"/>
        <v/>
      </c>
      <c r="BA33" s="271" t="str">
        <f t="shared" si="7"/>
        <v/>
      </c>
      <c r="BB33" s="271" t="str">
        <f t="shared" si="8"/>
        <v/>
      </c>
      <c r="BC33" s="271" t="str">
        <f t="shared" si="9"/>
        <v/>
      </c>
      <c r="BD33" s="272" t="str">
        <f t="shared" si="10"/>
        <v/>
      </c>
      <c r="BE33" s="15" t="str">
        <f t="shared" si="11"/>
        <v/>
      </c>
      <c r="BG33" s="270" t="str">
        <f t="shared" si="0"/>
        <v/>
      </c>
      <c r="BH33" s="271" t="str">
        <f t="shared" si="1"/>
        <v/>
      </c>
      <c r="BI33" s="273" t="str">
        <f t="shared" si="2"/>
        <v/>
      </c>
      <c r="BJ33" s="15" t="str">
        <f t="shared" si="3"/>
        <v/>
      </c>
      <c r="BL33" s="67" t="str">
        <f t="shared" si="18"/>
        <v/>
      </c>
      <c r="BM33" s="67" t="str">
        <f>IF($O33&lt;&gt;"",0,IF(BJ33&lt;&gt;"",ROUND(BJ33*'02_Criterios'!$F$16,4),IF(BE33&lt;&gt;"",ROUND(BE33*'02_Criterios'!$F$16,4),"")))</f>
        <v/>
      </c>
      <c r="BO33" s="1741" t="str">
        <f>IF('13_P1_Alega'!P33&lt;&gt;"",'13_P1_Alega'!P33,"")</f>
        <v/>
      </c>
      <c r="BP33" s="1741" t="str">
        <f>IF('13_P1_Alega'!Q33&lt;&gt;"",'13_P1_Alega'!Q33,"")</f>
        <v/>
      </c>
      <c r="BQ33" s="1741" t="str">
        <f>IF('13_P1_Alega'!R33&lt;&gt;"",'13_P1_Alega'!R33,"")</f>
        <v/>
      </c>
      <c r="BS33" s="1440" t="str">
        <f t="shared" si="4"/>
        <v/>
      </c>
      <c r="BT33" s="1440" t="str">
        <f t="shared" si="12"/>
        <v/>
      </c>
      <c r="BU33" s="1441" t="str">
        <f t="shared" si="13"/>
        <v/>
      </c>
      <c r="BV33" s="1441" t="str">
        <f t="shared" si="14"/>
        <v/>
      </c>
      <c r="BW33" s="1441" t="str">
        <f t="shared" si="15"/>
        <v/>
      </c>
      <c r="BX33" s="1441" t="str">
        <f t="shared" si="16"/>
        <v/>
      </c>
      <c r="BY33" s="1441" t="str">
        <f t="shared" si="17"/>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1404" t="str">
        <f>CONCATENATE('01_Carga'!$M$5,"_",$I34)</f>
        <v>FI__17</v>
      </c>
      <c r="B34" s="1405"/>
      <c r="C34" s="1734" t="str">
        <f>IF('06_PresenLista'!L34&lt;&gt;"",'06_PresenLista'!L34,"")</f>
        <v/>
      </c>
      <c r="D34" s="1461" t="str">
        <f>'06_PresenLista'!Q34</f>
        <v/>
      </c>
      <c r="E34" s="1405"/>
      <c r="F34" s="1735" t="str">
        <f>IF('07_P1_Lectura'!F35&lt;&gt;"",'07_P1_Lectura'!F35,"")</f>
        <v/>
      </c>
      <c r="G34" s="1459" t="str">
        <f>'07_P1_Lectura'!R35</f>
        <v/>
      </c>
      <c r="H34" s="1736" t="str">
        <f t="shared" si="5"/>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925"/>
      <c r="P34" s="153"/>
      <c r="Q34" s="1916"/>
      <c r="R34" s="132"/>
      <c r="S34" s="132"/>
      <c r="T34" s="132"/>
      <c r="U34" s="132"/>
      <c r="V34" s="595"/>
      <c r="W34" s="151"/>
      <c r="X34" s="1916"/>
      <c r="Y34" s="132"/>
      <c r="Z34" s="132"/>
      <c r="AA34" s="132"/>
      <c r="AB34" s="132"/>
      <c r="AC34" s="595"/>
      <c r="AD34" s="151"/>
      <c r="AE34" s="1916"/>
      <c r="AF34" s="132"/>
      <c r="AG34" s="132"/>
      <c r="AH34" s="132"/>
      <c r="AI34" s="132"/>
      <c r="AJ34" s="595"/>
      <c r="AK34" s="151"/>
      <c r="AL34" s="1916"/>
      <c r="AM34" s="132"/>
      <c r="AN34" s="132"/>
      <c r="AO34" s="132"/>
      <c r="AP34" s="132"/>
      <c r="AQ34" s="595"/>
      <c r="AR34" s="151"/>
      <c r="AS34" s="1916"/>
      <c r="AT34" s="132"/>
      <c r="AU34" s="132"/>
      <c r="AV34" s="132"/>
      <c r="AW34" s="132"/>
      <c r="AX34" s="595"/>
      <c r="AY34" s="151"/>
      <c r="AZ34" s="270" t="str">
        <f t="shared" si="6"/>
        <v/>
      </c>
      <c r="BA34" s="271" t="str">
        <f t="shared" si="7"/>
        <v/>
      </c>
      <c r="BB34" s="271" t="str">
        <f t="shared" si="8"/>
        <v/>
      </c>
      <c r="BC34" s="271" t="str">
        <f t="shared" si="9"/>
        <v/>
      </c>
      <c r="BD34" s="272" t="str">
        <f t="shared" si="10"/>
        <v/>
      </c>
      <c r="BE34" s="15" t="str">
        <f t="shared" si="11"/>
        <v/>
      </c>
      <c r="BG34" s="270" t="str">
        <f t="shared" si="0"/>
        <v/>
      </c>
      <c r="BH34" s="271" t="str">
        <f t="shared" si="1"/>
        <v/>
      </c>
      <c r="BI34" s="273" t="str">
        <f t="shared" si="2"/>
        <v/>
      </c>
      <c r="BJ34" s="15" t="str">
        <f t="shared" si="3"/>
        <v/>
      </c>
      <c r="BL34" s="67" t="str">
        <f t="shared" si="18"/>
        <v/>
      </c>
      <c r="BM34" s="67" t="str">
        <f>IF($O34&lt;&gt;"",0,IF(BJ34&lt;&gt;"",ROUND(BJ34*'02_Criterios'!$F$16,4),IF(BE34&lt;&gt;"",ROUND(BE34*'02_Criterios'!$F$16,4),"")))</f>
        <v/>
      </c>
      <c r="BO34" s="1741" t="str">
        <f>IF('13_P1_Alega'!P34&lt;&gt;"",'13_P1_Alega'!P34,"")</f>
        <v/>
      </c>
      <c r="BP34" s="1741" t="str">
        <f>IF('13_P1_Alega'!Q34&lt;&gt;"",'13_P1_Alega'!Q34,"")</f>
        <v/>
      </c>
      <c r="BQ34" s="1741" t="str">
        <f>IF('13_P1_Alega'!R34&lt;&gt;"",'13_P1_Alega'!R34,"")</f>
        <v/>
      </c>
      <c r="BS34" s="1440" t="str">
        <f t="shared" si="4"/>
        <v/>
      </c>
      <c r="BT34" s="1440" t="str">
        <f t="shared" si="12"/>
        <v/>
      </c>
      <c r="BU34" s="1441" t="str">
        <f t="shared" si="13"/>
        <v/>
      </c>
      <c r="BV34" s="1441" t="str">
        <f t="shared" si="14"/>
        <v/>
      </c>
      <c r="BW34" s="1441" t="str">
        <f t="shared" si="15"/>
        <v/>
      </c>
      <c r="BX34" s="1441" t="str">
        <f t="shared" si="16"/>
        <v/>
      </c>
      <c r="BY34" s="1441" t="str">
        <f t="shared" si="17"/>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1404" t="str">
        <f>CONCATENATE('01_Carga'!$M$5,"_",$I35)</f>
        <v>FI__18</v>
      </c>
      <c r="B35" s="1405"/>
      <c r="C35" s="1734" t="str">
        <f>IF('06_PresenLista'!L35&lt;&gt;"",'06_PresenLista'!L35,"")</f>
        <v/>
      </c>
      <c r="D35" s="1461" t="str">
        <f>'06_PresenLista'!Q35</f>
        <v/>
      </c>
      <c r="E35" s="1405"/>
      <c r="F35" s="1735" t="str">
        <f>IF('07_P1_Lectura'!F36&lt;&gt;"",'07_P1_Lectura'!F36,"")</f>
        <v/>
      </c>
      <c r="G35" s="1459" t="str">
        <f>'07_P1_Lectura'!R36</f>
        <v/>
      </c>
      <c r="H35" s="1736" t="str">
        <f t="shared" si="5"/>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925"/>
      <c r="P35" s="153"/>
      <c r="Q35" s="1916"/>
      <c r="R35" s="132"/>
      <c r="S35" s="132"/>
      <c r="T35" s="132"/>
      <c r="U35" s="132"/>
      <c r="V35" s="595"/>
      <c r="W35" s="151"/>
      <c r="X35" s="1916"/>
      <c r="Y35" s="132"/>
      <c r="Z35" s="132"/>
      <c r="AA35" s="132"/>
      <c r="AB35" s="132"/>
      <c r="AC35" s="595"/>
      <c r="AD35" s="151"/>
      <c r="AE35" s="1916"/>
      <c r="AF35" s="132"/>
      <c r="AG35" s="132"/>
      <c r="AH35" s="132"/>
      <c r="AI35" s="132"/>
      <c r="AJ35" s="595"/>
      <c r="AK35" s="151"/>
      <c r="AL35" s="1916"/>
      <c r="AM35" s="132"/>
      <c r="AN35" s="132"/>
      <c r="AO35" s="132"/>
      <c r="AP35" s="132"/>
      <c r="AQ35" s="595"/>
      <c r="AR35" s="151"/>
      <c r="AS35" s="1916"/>
      <c r="AT35" s="132"/>
      <c r="AU35" s="132"/>
      <c r="AV35" s="132"/>
      <c r="AW35" s="132"/>
      <c r="AX35" s="595"/>
      <c r="AY35" s="151"/>
      <c r="AZ35" s="270" t="str">
        <f t="shared" si="6"/>
        <v/>
      </c>
      <c r="BA35" s="271" t="str">
        <f t="shared" si="7"/>
        <v/>
      </c>
      <c r="BB35" s="271" t="str">
        <f t="shared" si="8"/>
        <v/>
      </c>
      <c r="BC35" s="271" t="str">
        <f t="shared" si="9"/>
        <v/>
      </c>
      <c r="BD35" s="272" t="str">
        <f t="shared" si="10"/>
        <v/>
      </c>
      <c r="BE35" s="15" t="str">
        <f t="shared" si="11"/>
        <v/>
      </c>
      <c r="BG35" s="270" t="str">
        <f t="shared" si="0"/>
        <v/>
      </c>
      <c r="BH35" s="271" t="str">
        <f t="shared" si="1"/>
        <v/>
      </c>
      <c r="BI35" s="273" t="str">
        <f t="shared" si="2"/>
        <v/>
      </c>
      <c r="BJ35" s="15" t="str">
        <f t="shared" si="3"/>
        <v/>
      </c>
      <c r="BL35" s="67" t="str">
        <f t="shared" si="18"/>
        <v/>
      </c>
      <c r="BM35" s="67" t="str">
        <f>IF($O35&lt;&gt;"",0,IF(BJ35&lt;&gt;"",ROUND(BJ35*'02_Criterios'!$F$16,4),IF(BE35&lt;&gt;"",ROUND(BE35*'02_Criterios'!$F$16,4),"")))</f>
        <v/>
      </c>
      <c r="BO35" s="1741" t="str">
        <f>IF('13_P1_Alega'!P35&lt;&gt;"",'13_P1_Alega'!P35,"")</f>
        <v/>
      </c>
      <c r="BP35" s="1741" t="str">
        <f>IF('13_P1_Alega'!Q35&lt;&gt;"",'13_P1_Alega'!Q35,"")</f>
        <v/>
      </c>
      <c r="BQ35" s="1741" t="str">
        <f>IF('13_P1_Alega'!R35&lt;&gt;"",'13_P1_Alega'!R35,"")</f>
        <v/>
      </c>
      <c r="BS35" s="1440" t="str">
        <f t="shared" si="4"/>
        <v/>
      </c>
      <c r="BT35" s="1440" t="str">
        <f t="shared" si="12"/>
        <v/>
      </c>
      <c r="BU35" s="1441" t="str">
        <f t="shared" si="13"/>
        <v/>
      </c>
      <c r="BV35" s="1441" t="str">
        <f t="shared" si="14"/>
        <v/>
      </c>
      <c r="BW35" s="1441" t="str">
        <f t="shared" si="15"/>
        <v/>
      </c>
      <c r="BX35" s="1441" t="str">
        <f t="shared" si="16"/>
        <v/>
      </c>
      <c r="BY35" s="1441" t="str">
        <f t="shared" si="17"/>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1404" t="str">
        <f>CONCATENATE('01_Carga'!$M$5,"_",$I36)</f>
        <v>FI__19</v>
      </c>
      <c r="B36" s="1405"/>
      <c r="C36" s="1734" t="str">
        <f>IF('06_PresenLista'!L36&lt;&gt;"",'06_PresenLista'!L36,"")</f>
        <v/>
      </c>
      <c r="D36" s="1461" t="str">
        <f>'06_PresenLista'!Q36</f>
        <v/>
      </c>
      <c r="E36" s="1405"/>
      <c r="F36" s="1735" t="str">
        <f>IF('07_P1_Lectura'!F37&lt;&gt;"",'07_P1_Lectura'!F37,"")</f>
        <v/>
      </c>
      <c r="G36" s="1459" t="str">
        <f>'07_P1_Lectura'!R37</f>
        <v/>
      </c>
      <c r="H36" s="1736" t="str">
        <f t="shared" si="5"/>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925"/>
      <c r="P36" s="153"/>
      <c r="Q36" s="1916"/>
      <c r="R36" s="132"/>
      <c r="S36" s="132"/>
      <c r="T36" s="132"/>
      <c r="U36" s="132"/>
      <c r="V36" s="595"/>
      <c r="W36" s="151"/>
      <c r="X36" s="1916"/>
      <c r="Y36" s="132"/>
      <c r="Z36" s="132"/>
      <c r="AA36" s="132"/>
      <c r="AB36" s="132"/>
      <c r="AC36" s="595"/>
      <c r="AD36" s="151"/>
      <c r="AE36" s="1916"/>
      <c r="AF36" s="132"/>
      <c r="AG36" s="132"/>
      <c r="AH36" s="132"/>
      <c r="AI36" s="132"/>
      <c r="AJ36" s="595"/>
      <c r="AK36" s="151"/>
      <c r="AL36" s="1916"/>
      <c r="AM36" s="132"/>
      <c r="AN36" s="132"/>
      <c r="AO36" s="132"/>
      <c r="AP36" s="132"/>
      <c r="AQ36" s="595"/>
      <c r="AR36" s="151"/>
      <c r="AS36" s="1916"/>
      <c r="AT36" s="132"/>
      <c r="AU36" s="132"/>
      <c r="AV36" s="132"/>
      <c r="AW36" s="132"/>
      <c r="AX36" s="595"/>
      <c r="AY36" s="151"/>
      <c r="AZ36" s="270" t="str">
        <f t="shared" si="6"/>
        <v/>
      </c>
      <c r="BA36" s="271" t="str">
        <f t="shared" si="7"/>
        <v/>
      </c>
      <c r="BB36" s="271" t="str">
        <f t="shared" si="8"/>
        <v/>
      </c>
      <c r="BC36" s="271" t="str">
        <f t="shared" si="9"/>
        <v/>
      </c>
      <c r="BD36" s="272" t="str">
        <f t="shared" si="10"/>
        <v/>
      </c>
      <c r="BE36" s="15" t="str">
        <f t="shared" si="11"/>
        <v/>
      </c>
      <c r="BG36" s="270" t="str">
        <f t="shared" si="0"/>
        <v/>
      </c>
      <c r="BH36" s="271" t="str">
        <f t="shared" si="1"/>
        <v/>
      </c>
      <c r="BI36" s="273" t="str">
        <f t="shared" si="2"/>
        <v/>
      </c>
      <c r="BJ36" s="15" t="str">
        <f t="shared" si="3"/>
        <v/>
      </c>
      <c r="BL36" s="67" t="str">
        <f t="shared" si="18"/>
        <v/>
      </c>
      <c r="BM36" s="67" t="str">
        <f>IF($O36&lt;&gt;"",0,IF(BJ36&lt;&gt;"",ROUND(BJ36*'02_Criterios'!$F$16,4),IF(BE36&lt;&gt;"",ROUND(BE36*'02_Criterios'!$F$16,4),"")))</f>
        <v/>
      </c>
      <c r="BO36" s="1741" t="str">
        <f>IF('13_P1_Alega'!P36&lt;&gt;"",'13_P1_Alega'!P36,"")</f>
        <v/>
      </c>
      <c r="BP36" s="1741" t="str">
        <f>IF('13_P1_Alega'!Q36&lt;&gt;"",'13_P1_Alega'!Q36,"")</f>
        <v/>
      </c>
      <c r="BQ36" s="1741" t="str">
        <f>IF('13_P1_Alega'!R36&lt;&gt;"",'13_P1_Alega'!R36,"")</f>
        <v/>
      </c>
      <c r="BS36" s="1440" t="str">
        <f t="shared" si="4"/>
        <v/>
      </c>
      <c r="BT36" s="1440" t="str">
        <f t="shared" si="12"/>
        <v/>
      </c>
      <c r="BU36" s="1441" t="str">
        <f t="shared" si="13"/>
        <v/>
      </c>
      <c r="BV36" s="1441" t="str">
        <f t="shared" si="14"/>
        <v/>
      </c>
      <c r="BW36" s="1441" t="str">
        <f t="shared" si="15"/>
        <v/>
      </c>
      <c r="BX36" s="1441" t="str">
        <f t="shared" si="16"/>
        <v/>
      </c>
      <c r="BY36" s="1441" t="str">
        <f t="shared" si="17"/>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1404" t="str">
        <f>CONCATENATE('01_Carga'!$M$5,"_",$I37)</f>
        <v>FI__20</v>
      </c>
      <c r="B37" s="1405"/>
      <c r="C37" s="1734" t="str">
        <f>IF('06_PresenLista'!L37&lt;&gt;"",'06_PresenLista'!L37,"")</f>
        <v/>
      </c>
      <c r="D37" s="1461" t="str">
        <f>'06_PresenLista'!Q37</f>
        <v/>
      </c>
      <c r="E37" s="1405"/>
      <c r="F37" s="1735" t="str">
        <f>IF('07_P1_Lectura'!F38&lt;&gt;"",'07_P1_Lectura'!F38,"")</f>
        <v/>
      </c>
      <c r="G37" s="1459" t="str">
        <f>'07_P1_Lectura'!R38</f>
        <v/>
      </c>
      <c r="H37" s="1736" t="str">
        <f t="shared" si="5"/>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925"/>
      <c r="P37" s="153"/>
      <c r="Q37" s="1916"/>
      <c r="R37" s="132"/>
      <c r="S37" s="132"/>
      <c r="T37" s="132"/>
      <c r="U37" s="132"/>
      <c r="V37" s="595"/>
      <c r="W37" s="151"/>
      <c r="X37" s="1916"/>
      <c r="Y37" s="132"/>
      <c r="Z37" s="132"/>
      <c r="AA37" s="132"/>
      <c r="AB37" s="132"/>
      <c r="AC37" s="595"/>
      <c r="AD37" s="151"/>
      <c r="AE37" s="1916"/>
      <c r="AF37" s="132"/>
      <c r="AG37" s="132"/>
      <c r="AH37" s="132"/>
      <c r="AI37" s="132"/>
      <c r="AJ37" s="595"/>
      <c r="AK37" s="151"/>
      <c r="AL37" s="1916"/>
      <c r="AM37" s="132"/>
      <c r="AN37" s="132"/>
      <c r="AO37" s="132"/>
      <c r="AP37" s="132"/>
      <c r="AQ37" s="595"/>
      <c r="AR37" s="151"/>
      <c r="AS37" s="1916"/>
      <c r="AT37" s="132"/>
      <c r="AU37" s="132"/>
      <c r="AV37" s="132"/>
      <c r="AW37" s="132"/>
      <c r="AX37" s="595"/>
      <c r="AY37" s="151"/>
      <c r="AZ37" s="270" t="str">
        <f t="shared" si="6"/>
        <v/>
      </c>
      <c r="BA37" s="271" t="str">
        <f t="shared" si="7"/>
        <v/>
      </c>
      <c r="BB37" s="271" t="str">
        <f t="shared" si="8"/>
        <v/>
      </c>
      <c r="BC37" s="271" t="str">
        <f t="shared" si="9"/>
        <v/>
      </c>
      <c r="BD37" s="272" t="str">
        <f t="shared" si="10"/>
        <v/>
      </c>
      <c r="BE37" s="15" t="str">
        <f t="shared" si="11"/>
        <v/>
      </c>
      <c r="BG37" s="270" t="str">
        <f t="shared" si="0"/>
        <v/>
      </c>
      <c r="BH37" s="271" t="str">
        <f t="shared" si="1"/>
        <v/>
      </c>
      <c r="BI37" s="273" t="str">
        <f t="shared" si="2"/>
        <v/>
      </c>
      <c r="BJ37" s="15" t="str">
        <f t="shared" si="3"/>
        <v/>
      </c>
      <c r="BL37" s="67" t="str">
        <f t="shared" si="18"/>
        <v/>
      </c>
      <c r="BM37" s="67" t="str">
        <f>IF($O37&lt;&gt;"",0,IF(BJ37&lt;&gt;"",ROUND(BJ37*'02_Criterios'!$F$16,4),IF(BE37&lt;&gt;"",ROUND(BE37*'02_Criterios'!$F$16,4),"")))</f>
        <v/>
      </c>
      <c r="BO37" s="1741" t="str">
        <f>IF('13_P1_Alega'!P37&lt;&gt;"",'13_P1_Alega'!P37,"")</f>
        <v/>
      </c>
      <c r="BP37" s="1741" t="str">
        <f>IF('13_P1_Alega'!Q37&lt;&gt;"",'13_P1_Alega'!Q37,"")</f>
        <v/>
      </c>
      <c r="BQ37" s="1741" t="str">
        <f>IF('13_P1_Alega'!R37&lt;&gt;"",'13_P1_Alega'!R37,"")</f>
        <v/>
      </c>
      <c r="BS37" s="1440" t="str">
        <f t="shared" si="4"/>
        <v/>
      </c>
      <c r="BT37" s="1440" t="str">
        <f t="shared" si="12"/>
        <v/>
      </c>
      <c r="BU37" s="1441" t="str">
        <f t="shared" si="13"/>
        <v/>
      </c>
      <c r="BV37" s="1441" t="str">
        <f t="shared" si="14"/>
        <v/>
      </c>
      <c r="BW37" s="1441" t="str">
        <f t="shared" si="15"/>
        <v/>
      </c>
      <c r="BX37" s="1441" t="str">
        <f t="shared" si="16"/>
        <v/>
      </c>
      <c r="BY37" s="1441" t="str">
        <f t="shared" si="17"/>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1404" t="str">
        <f>CONCATENATE('01_Carga'!$M$5,"_",$I38)</f>
        <v>FI__21</v>
      </c>
      <c r="B38" s="1405"/>
      <c r="C38" s="1734" t="str">
        <f>IF('06_PresenLista'!L38&lt;&gt;"",'06_PresenLista'!L38,"")</f>
        <v/>
      </c>
      <c r="D38" s="1461" t="str">
        <f>'06_PresenLista'!Q38</f>
        <v/>
      </c>
      <c r="E38" s="1405"/>
      <c r="F38" s="1735" t="str">
        <f>IF('07_P1_Lectura'!F39&lt;&gt;"",'07_P1_Lectura'!F39,"")</f>
        <v/>
      </c>
      <c r="G38" s="1459" t="str">
        <f>'07_P1_Lectura'!R39</f>
        <v/>
      </c>
      <c r="H38" s="1736" t="str">
        <f t="shared" si="5"/>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925"/>
      <c r="P38" s="153"/>
      <c r="Q38" s="1916"/>
      <c r="R38" s="132"/>
      <c r="S38" s="132"/>
      <c r="T38" s="132"/>
      <c r="U38" s="132"/>
      <c r="V38" s="595"/>
      <c r="W38" s="151"/>
      <c r="X38" s="1916"/>
      <c r="Y38" s="132"/>
      <c r="Z38" s="132"/>
      <c r="AA38" s="132"/>
      <c r="AB38" s="132"/>
      <c r="AC38" s="595"/>
      <c r="AD38" s="151"/>
      <c r="AE38" s="1916"/>
      <c r="AF38" s="132"/>
      <c r="AG38" s="132"/>
      <c r="AH38" s="132"/>
      <c r="AI38" s="132"/>
      <c r="AJ38" s="595"/>
      <c r="AK38" s="151"/>
      <c r="AL38" s="1916"/>
      <c r="AM38" s="132"/>
      <c r="AN38" s="132"/>
      <c r="AO38" s="132"/>
      <c r="AP38" s="132"/>
      <c r="AQ38" s="595"/>
      <c r="AR38" s="151"/>
      <c r="AS38" s="1916"/>
      <c r="AT38" s="132"/>
      <c r="AU38" s="132"/>
      <c r="AV38" s="132"/>
      <c r="AW38" s="132"/>
      <c r="AX38" s="595"/>
      <c r="AY38" s="151"/>
      <c r="AZ38" s="270" t="str">
        <f t="shared" si="6"/>
        <v/>
      </c>
      <c r="BA38" s="271" t="str">
        <f t="shared" si="7"/>
        <v/>
      </c>
      <c r="BB38" s="271" t="str">
        <f t="shared" si="8"/>
        <v/>
      </c>
      <c r="BC38" s="271" t="str">
        <f t="shared" si="9"/>
        <v/>
      </c>
      <c r="BD38" s="272" t="str">
        <f t="shared" si="10"/>
        <v/>
      </c>
      <c r="BE38" s="15" t="str">
        <f t="shared" si="11"/>
        <v/>
      </c>
      <c r="BG38" s="270" t="str">
        <f t="shared" si="0"/>
        <v/>
      </c>
      <c r="BH38" s="271" t="str">
        <f t="shared" si="1"/>
        <v/>
      </c>
      <c r="BI38" s="273" t="str">
        <f t="shared" si="2"/>
        <v/>
      </c>
      <c r="BJ38" s="15" t="str">
        <f t="shared" si="3"/>
        <v/>
      </c>
      <c r="BL38" s="67" t="str">
        <f t="shared" si="18"/>
        <v/>
      </c>
      <c r="BM38" s="67" t="str">
        <f>IF($O38&lt;&gt;"",0,IF(BJ38&lt;&gt;"",ROUND(BJ38*'02_Criterios'!$F$16,4),IF(BE38&lt;&gt;"",ROUND(BE38*'02_Criterios'!$F$16,4),"")))</f>
        <v/>
      </c>
      <c r="BO38" s="1741" t="str">
        <f>IF('13_P1_Alega'!P38&lt;&gt;"",'13_P1_Alega'!P38,"")</f>
        <v/>
      </c>
      <c r="BP38" s="1741" t="str">
        <f>IF('13_P1_Alega'!Q38&lt;&gt;"",'13_P1_Alega'!Q38,"")</f>
        <v/>
      </c>
      <c r="BQ38" s="1741" t="str">
        <f>IF('13_P1_Alega'!R38&lt;&gt;"",'13_P1_Alega'!R38,"")</f>
        <v/>
      </c>
      <c r="BS38" s="1440" t="str">
        <f>IF(AND(C38="NO",OR(O38&lt;&gt;"",COUNT(Q38:AX38)&gt;0)),1,"")</f>
        <v/>
      </c>
      <c r="BT38" s="1440" t="str">
        <f t="shared" si="12"/>
        <v/>
      </c>
      <c r="BU38" s="1441" t="str">
        <f t="shared" si="13"/>
        <v/>
      </c>
      <c r="BV38" s="1441" t="str">
        <f t="shared" si="14"/>
        <v/>
      </c>
      <c r="BW38" s="1441" t="str">
        <f t="shared" si="15"/>
        <v/>
      </c>
      <c r="BX38" s="1441" t="str">
        <f t="shared" si="16"/>
        <v/>
      </c>
      <c r="BY38" s="1441" t="str">
        <f t="shared" si="17"/>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1404" t="str">
        <f>CONCATENATE('01_Carga'!$M$5,"_",$I39)</f>
        <v>FI__22</v>
      </c>
      <c r="B39" s="1405"/>
      <c r="C39" s="1734" t="str">
        <f>IF('06_PresenLista'!L39&lt;&gt;"",'06_PresenLista'!L39,"")</f>
        <v/>
      </c>
      <c r="D39" s="1461" t="str">
        <f>'06_PresenLista'!Q39</f>
        <v/>
      </c>
      <c r="E39" s="1405"/>
      <c r="F39" s="1735" t="str">
        <f>IF('07_P1_Lectura'!F40&lt;&gt;"",'07_P1_Lectura'!F40,"")</f>
        <v/>
      </c>
      <c r="G39" s="1459" t="str">
        <f>'07_P1_Lectura'!R40</f>
        <v/>
      </c>
      <c r="H39" s="1736" t="str">
        <f t="shared" si="5"/>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925"/>
      <c r="P39" s="153"/>
      <c r="Q39" s="1916"/>
      <c r="R39" s="132"/>
      <c r="S39" s="132"/>
      <c r="T39" s="132"/>
      <c r="U39" s="132"/>
      <c r="V39" s="595"/>
      <c r="W39" s="151"/>
      <c r="X39" s="1916"/>
      <c r="Y39" s="132"/>
      <c r="Z39" s="132"/>
      <c r="AA39" s="132"/>
      <c r="AB39" s="132"/>
      <c r="AC39" s="595"/>
      <c r="AD39" s="151"/>
      <c r="AE39" s="1916"/>
      <c r="AF39" s="132"/>
      <c r="AG39" s="132"/>
      <c r="AH39" s="132"/>
      <c r="AI39" s="132"/>
      <c r="AJ39" s="595"/>
      <c r="AK39" s="151"/>
      <c r="AL39" s="1916"/>
      <c r="AM39" s="132"/>
      <c r="AN39" s="132"/>
      <c r="AO39" s="132"/>
      <c r="AP39" s="132"/>
      <c r="AQ39" s="595"/>
      <c r="AR39" s="151"/>
      <c r="AS39" s="1916"/>
      <c r="AT39" s="132"/>
      <c r="AU39" s="132"/>
      <c r="AV39" s="132"/>
      <c r="AW39" s="132"/>
      <c r="AX39" s="595"/>
      <c r="AY39" s="151"/>
      <c r="AZ39" s="270" t="str">
        <f t="shared" si="6"/>
        <v/>
      </c>
      <c r="BA39" s="271" t="str">
        <f t="shared" si="7"/>
        <v/>
      </c>
      <c r="BB39" s="271" t="str">
        <f t="shared" si="8"/>
        <v/>
      </c>
      <c r="BC39" s="271" t="str">
        <f t="shared" si="9"/>
        <v/>
      </c>
      <c r="BD39" s="272" t="str">
        <f t="shared" si="10"/>
        <v/>
      </c>
      <c r="BE39" s="15" t="str">
        <f t="shared" si="11"/>
        <v/>
      </c>
      <c r="BG39" s="270" t="str">
        <f t="shared" si="0"/>
        <v/>
      </c>
      <c r="BH39" s="271" t="str">
        <f t="shared" si="1"/>
        <v/>
      </c>
      <c r="BI39" s="273" t="str">
        <f t="shared" si="2"/>
        <v/>
      </c>
      <c r="BJ39" s="15" t="str">
        <f t="shared" si="3"/>
        <v/>
      </c>
      <c r="BL39" s="67" t="str">
        <f t="shared" si="18"/>
        <v/>
      </c>
      <c r="BM39" s="67" t="str">
        <f>IF($O39&lt;&gt;"",0,IF(BJ39&lt;&gt;"",ROUND(BJ39*'02_Criterios'!$F$16,4),IF(BE39&lt;&gt;"",ROUND(BE39*'02_Criterios'!$F$16,4),"")))</f>
        <v/>
      </c>
      <c r="BO39" s="1741" t="str">
        <f>IF('13_P1_Alega'!P39&lt;&gt;"",'13_P1_Alega'!P39,"")</f>
        <v/>
      </c>
      <c r="BP39" s="1741" t="str">
        <f>IF('13_P1_Alega'!Q39&lt;&gt;"",'13_P1_Alega'!Q39,"")</f>
        <v/>
      </c>
      <c r="BQ39" s="1741" t="str">
        <f>IF('13_P1_Alega'!R39&lt;&gt;"",'13_P1_Alega'!R39,"")</f>
        <v/>
      </c>
      <c r="BS39" s="1440" t="str">
        <f t="shared" ref="BS39:BS102" si="19">IF(AND(C39="NO",OR(O39&lt;&gt;"",COUNT(Q39:AX39)&gt;0)),1,"")</f>
        <v/>
      </c>
      <c r="BT39" s="1440" t="str">
        <f t="shared" si="12"/>
        <v/>
      </c>
      <c r="BU39" s="1441" t="str">
        <f t="shared" si="13"/>
        <v/>
      </c>
      <c r="BV39" s="1441" t="str">
        <f t="shared" si="14"/>
        <v/>
      </c>
      <c r="BW39" s="1441" t="str">
        <f t="shared" si="15"/>
        <v/>
      </c>
      <c r="BX39" s="1441" t="str">
        <f t="shared" si="16"/>
        <v/>
      </c>
      <c r="BY39" s="1441" t="str">
        <f t="shared" si="17"/>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1404" t="str">
        <f>CONCATENATE('01_Carga'!$M$5,"_",$I40)</f>
        <v>FI__23</v>
      </c>
      <c r="B40" s="1405"/>
      <c r="C40" s="1734" t="str">
        <f>IF('06_PresenLista'!L40&lt;&gt;"",'06_PresenLista'!L40,"")</f>
        <v/>
      </c>
      <c r="D40" s="1461" t="str">
        <f>'06_PresenLista'!Q40</f>
        <v/>
      </c>
      <c r="E40" s="1405"/>
      <c r="F40" s="1735" t="str">
        <f>IF('07_P1_Lectura'!F41&lt;&gt;"",'07_P1_Lectura'!F41,"")</f>
        <v/>
      </c>
      <c r="G40" s="1459" t="str">
        <f>'07_P1_Lectura'!R41</f>
        <v/>
      </c>
      <c r="H40" s="1736" t="str">
        <f t="shared" si="5"/>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925"/>
      <c r="P40" s="153"/>
      <c r="Q40" s="1916"/>
      <c r="R40" s="132"/>
      <c r="S40" s="132"/>
      <c r="T40" s="132"/>
      <c r="U40" s="132"/>
      <c r="V40" s="595"/>
      <c r="W40" s="151"/>
      <c r="X40" s="1916"/>
      <c r="Y40" s="132"/>
      <c r="Z40" s="132"/>
      <c r="AA40" s="132"/>
      <c r="AB40" s="132"/>
      <c r="AC40" s="595"/>
      <c r="AD40" s="151"/>
      <c r="AE40" s="1916"/>
      <c r="AF40" s="132"/>
      <c r="AG40" s="132"/>
      <c r="AH40" s="132"/>
      <c r="AI40" s="132"/>
      <c r="AJ40" s="595"/>
      <c r="AK40" s="151"/>
      <c r="AL40" s="1916"/>
      <c r="AM40" s="132"/>
      <c r="AN40" s="132"/>
      <c r="AO40" s="132"/>
      <c r="AP40" s="132"/>
      <c r="AQ40" s="595"/>
      <c r="AR40" s="151"/>
      <c r="AS40" s="1916"/>
      <c r="AT40" s="132"/>
      <c r="AU40" s="132"/>
      <c r="AV40" s="132"/>
      <c r="AW40" s="132"/>
      <c r="AX40" s="595"/>
      <c r="AY40" s="151"/>
      <c r="AZ40" s="270" t="str">
        <f t="shared" si="6"/>
        <v/>
      </c>
      <c r="BA40" s="271" t="str">
        <f t="shared" si="7"/>
        <v/>
      </c>
      <c r="BB40" s="271" t="str">
        <f t="shared" si="8"/>
        <v/>
      </c>
      <c r="BC40" s="271" t="str">
        <f t="shared" si="9"/>
        <v/>
      </c>
      <c r="BD40" s="272" t="str">
        <f t="shared" si="10"/>
        <v/>
      </c>
      <c r="BE40" s="15" t="str">
        <f t="shared" si="11"/>
        <v/>
      </c>
      <c r="BG40" s="270" t="str">
        <f t="shared" si="0"/>
        <v/>
      </c>
      <c r="BH40" s="271" t="str">
        <f t="shared" si="1"/>
        <v/>
      </c>
      <c r="BI40" s="273" t="str">
        <f t="shared" si="2"/>
        <v/>
      </c>
      <c r="BJ40" s="15" t="str">
        <f t="shared" si="3"/>
        <v/>
      </c>
      <c r="BL40" s="67" t="str">
        <f t="shared" si="18"/>
        <v/>
      </c>
      <c r="BM40" s="67" t="str">
        <f>IF($O40&lt;&gt;"",0,IF(BJ40&lt;&gt;"",ROUND(BJ40*'02_Criterios'!$F$16,4),IF(BE40&lt;&gt;"",ROUND(BE40*'02_Criterios'!$F$16,4),"")))</f>
        <v/>
      </c>
      <c r="BO40" s="1741" t="str">
        <f>IF('13_P1_Alega'!P40&lt;&gt;"",'13_P1_Alega'!P40,"")</f>
        <v/>
      </c>
      <c r="BP40" s="1741" t="str">
        <f>IF('13_P1_Alega'!Q40&lt;&gt;"",'13_P1_Alega'!Q40,"")</f>
        <v/>
      </c>
      <c r="BQ40" s="1741" t="str">
        <f>IF('13_P1_Alega'!R40&lt;&gt;"",'13_P1_Alega'!R40,"")</f>
        <v/>
      </c>
      <c r="BS40" s="1440" t="str">
        <f t="shared" si="19"/>
        <v/>
      </c>
      <c r="BT40" s="1440" t="str">
        <f t="shared" si="12"/>
        <v/>
      </c>
      <c r="BU40" s="1441" t="str">
        <f t="shared" si="13"/>
        <v/>
      </c>
      <c r="BV40" s="1441" t="str">
        <f t="shared" si="14"/>
        <v/>
      </c>
      <c r="BW40" s="1441" t="str">
        <f t="shared" si="15"/>
        <v/>
      </c>
      <c r="BX40" s="1441" t="str">
        <f t="shared" si="16"/>
        <v/>
      </c>
      <c r="BY40" s="1441" t="str">
        <f t="shared" si="17"/>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1404" t="str">
        <f>CONCATENATE('01_Carga'!$M$5,"_",$I41)</f>
        <v>FI__24</v>
      </c>
      <c r="B41" s="1405"/>
      <c r="C41" s="1734" t="str">
        <f>IF('06_PresenLista'!L41&lt;&gt;"",'06_PresenLista'!L41,"")</f>
        <v/>
      </c>
      <c r="D41" s="1461" t="str">
        <f>'06_PresenLista'!Q41</f>
        <v/>
      </c>
      <c r="E41" s="1405"/>
      <c r="F41" s="1735" t="str">
        <f>IF('07_P1_Lectura'!F42&lt;&gt;"",'07_P1_Lectura'!F42,"")</f>
        <v/>
      </c>
      <c r="G41" s="1459" t="str">
        <f>'07_P1_Lectura'!R42</f>
        <v/>
      </c>
      <c r="H41" s="1736" t="str">
        <f t="shared" si="5"/>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925"/>
      <c r="P41" s="153"/>
      <c r="Q41" s="1916"/>
      <c r="R41" s="132"/>
      <c r="S41" s="132"/>
      <c r="T41" s="132"/>
      <c r="U41" s="132"/>
      <c r="V41" s="595"/>
      <c r="W41" s="151"/>
      <c r="X41" s="1916"/>
      <c r="Y41" s="132"/>
      <c r="Z41" s="132"/>
      <c r="AA41" s="132"/>
      <c r="AB41" s="132"/>
      <c r="AC41" s="595"/>
      <c r="AD41" s="151"/>
      <c r="AE41" s="1916"/>
      <c r="AF41" s="132"/>
      <c r="AG41" s="132"/>
      <c r="AH41" s="132"/>
      <c r="AI41" s="132"/>
      <c r="AJ41" s="595"/>
      <c r="AK41" s="151"/>
      <c r="AL41" s="1916"/>
      <c r="AM41" s="132"/>
      <c r="AN41" s="132"/>
      <c r="AO41" s="132"/>
      <c r="AP41" s="132"/>
      <c r="AQ41" s="595"/>
      <c r="AR41" s="151"/>
      <c r="AS41" s="1916"/>
      <c r="AT41" s="132"/>
      <c r="AU41" s="132"/>
      <c r="AV41" s="132"/>
      <c r="AW41" s="132"/>
      <c r="AX41" s="595"/>
      <c r="AY41" s="151"/>
      <c r="AZ41" s="270" t="str">
        <f t="shared" si="6"/>
        <v/>
      </c>
      <c r="BA41" s="271" t="str">
        <f t="shared" si="7"/>
        <v/>
      </c>
      <c r="BB41" s="271" t="str">
        <f t="shared" si="8"/>
        <v/>
      </c>
      <c r="BC41" s="271" t="str">
        <f t="shared" si="9"/>
        <v/>
      </c>
      <c r="BD41" s="272" t="str">
        <f t="shared" si="10"/>
        <v/>
      </c>
      <c r="BE41" s="15" t="str">
        <f t="shared" si="11"/>
        <v/>
      </c>
      <c r="BG41" s="270" t="str">
        <f t="shared" si="0"/>
        <v/>
      </c>
      <c r="BH41" s="271" t="str">
        <f t="shared" si="1"/>
        <v/>
      </c>
      <c r="BI41" s="273" t="str">
        <f t="shared" si="2"/>
        <v/>
      </c>
      <c r="BJ41" s="15" t="str">
        <f t="shared" si="3"/>
        <v/>
      </c>
      <c r="BL41" s="67" t="str">
        <f t="shared" si="18"/>
        <v/>
      </c>
      <c r="BM41" s="67" t="str">
        <f>IF($O41&lt;&gt;"",0,IF(BJ41&lt;&gt;"",ROUND(BJ41*'02_Criterios'!$F$16,4),IF(BE41&lt;&gt;"",ROUND(BE41*'02_Criterios'!$F$16,4),"")))</f>
        <v/>
      </c>
      <c r="BO41" s="1741" t="str">
        <f>IF('13_P1_Alega'!P41&lt;&gt;"",'13_P1_Alega'!P41,"")</f>
        <v/>
      </c>
      <c r="BP41" s="1741" t="str">
        <f>IF('13_P1_Alega'!Q41&lt;&gt;"",'13_P1_Alega'!Q41,"")</f>
        <v/>
      </c>
      <c r="BQ41" s="1741" t="str">
        <f>IF('13_P1_Alega'!R41&lt;&gt;"",'13_P1_Alega'!R41,"")</f>
        <v/>
      </c>
      <c r="BS41" s="1440" t="str">
        <f t="shared" si="19"/>
        <v/>
      </c>
      <c r="BT41" s="1440" t="str">
        <f t="shared" si="12"/>
        <v/>
      </c>
      <c r="BU41" s="1441" t="str">
        <f t="shared" si="13"/>
        <v/>
      </c>
      <c r="BV41" s="1441" t="str">
        <f t="shared" si="14"/>
        <v/>
      </c>
      <c r="BW41" s="1441" t="str">
        <f t="shared" si="15"/>
        <v/>
      </c>
      <c r="BX41" s="1441" t="str">
        <f t="shared" si="16"/>
        <v/>
      </c>
      <c r="BY41" s="1441" t="str">
        <f t="shared" si="17"/>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1404" t="str">
        <f>CONCATENATE('01_Carga'!$M$5,"_",$I42)</f>
        <v>FI__25</v>
      </c>
      <c r="B42" s="1405"/>
      <c r="C42" s="1734" t="str">
        <f>IF('06_PresenLista'!L42&lt;&gt;"",'06_PresenLista'!L42,"")</f>
        <v/>
      </c>
      <c r="D42" s="1461" t="str">
        <f>'06_PresenLista'!Q42</f>
        <v/>
      </c>
      <c r="E42" s="1405"/>
      <c r="F42" s="1735" t="str">
        <f>IF('07_P1_Lectura'!F43&lt;&gt;"",'07_P1_Lectura'!F43,"")</f>
        <v/>
      </c>
      <c r="G42" s="1459" t="str">
        <f>'07_P1_Lectura'!R43</f>
        <v/>
      </c>
      <c r="H42" s="1736" t="str">
        <f t="shared" si="5"/>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925"/>
      <c r="P42" s="153"/>
      <c r="Q42" s="1916"/>
      <c r="R42" s="132"/>
      <c r="S42" s="132"/>
      <c r="T42" s="132"/>
      <c r="U42" s="132"/>
      <c r="V42" s="595"/>
      <c r="W42" s="151"/>
      <c r="X42" s="1916"/>
      <c r="Y42" s="132"/>
      <c r="Z42" s="132"/>
      <c r="AA42" s="132"/>
      <c r="AB42" s="132"/>
      <c r="AC42" s="595"/>
      <c r="AD42" s="151"/>
      <c r="AE42" s="1916"/>
      <c r="AF42" s="132"/>
      <c r="AG42" s="132"/>
      <c r="AH42" s="132"/>
      <c r="AI42" s="132"/>
      <c r="AJ42" s="595"/>
      <c r="AK42" s="151"/>
      <c r="AL42" s="1916"/>
      <c r="AM42" s="132"/>
      <c r="AN42" s="132"/>
      <c r="AO42" s="132"/>
      <c r="AP42" s="132"/>
      <c r="AQ42" s="595"/>
      <c r="AR42" s="151"/>
      <c r="AS42" s="1916"/>
      <c r="AT42" s="132"/>
      <c r="AU42" s="132"/>
      <c r="AV42" s="132"/>
      <c r="AW42" s="132"/>
      <c r="AX42" s="595"/>
      <c r="AY42" s="151"/>
      <c r="AZ42" s="270" t="str">
        <f t="shared" si="6"/>
        <v/>
      </c>
      <c r="BA42" s="271" t="str">
        <f t="shared" si="7"/>
        <v/>
      </c>
      <c r="BB42" s="271" t="str">
        <f t="shared" si="8"/>
        <v/>
      </c>
      <c r="BC42" s="271" t="str">
        <f t="shared" si="9"/>
        <v/>
      </c>
      <c r="BD42" s="272" t="str">
        <f t="shared" si="10"/>
        <v/>
      </c>
      <c r="BE42" s="15" t="str">
        <f t="shared" si="11"/>
        <v/>
      </c>
      <c r="BG42" s="270" t="str">
        <f t="shared" si="0"/>
        <v/>
      </c>
      <c r="BH42" s="271" t="str">
        <f t="shared" si="1"/>
        <v/>
      </c>
      <c r="BI42" s="273" t="str">
        <f t="shared" si="2"/>
        <v/>
      </c>
      <c r="BJ42" s="15" t="str">
        <f t="shared" si="3"/>
        <v/>
      </c>
      <c r="BL42" s="67" t="str">
        <f t="shared" si="18"/>
        <v/>
      </c>
      <c r="BM42" s="67" t="str">
        <f>IF($O42&lt;&gt;"",0,IF(BJ42&lt;&gt;"",ROUND(BJ42*'02_Criterios'!$F$16,4),IF(BE42&lt;&gt;"",ROUND(BE42*'02_Criterios'!$F$16,4),"")))</f>
        <v/>
      </c>
      <c r="BO42" s="1741" t="str">
        <f>IF('13_P1_Alega'!P42&lt;&gt;"",'13_P1_Alega'!P42,"")</f>
        <v/>
      </c>
      <c r="BP42" s="1741" t="str">
        <f>IF('13_P1_Alega'!Q42&lt;&gt;"",'13_P1_Alega'!Q42,"")</f>
        <v/>
      </c>
      <c r="BQ42" s="1741" t="str">
        <f>IF('13_P1_Alega'!R42&lt;&gt;"",'13_P1_Alega'!R42,"")</f>
        <v/>
      </c>
      <c r="BS42" s="1440" t="str">
        <f t="shared" si="19"/>
        <v/>
      </c>
      <c r="BT42" s="1440" t="str">
        <f t="shared" si="12"/>
        <v/>
      </c>
      <c r="BU42" s="1441" t="str">
        <f t="shared" si="13"/>
        <v/>
      </c>
      <c r="BV42" s="1441" t="str">
        <f t="shared" si="14"/>
        <v/>
      </c>
      <c r="BW42" s="1441" t="str">
        <f t="shared" si="15"/>
        <v/>
      </c>
      <c r="BX42" s="1441" t="str">
        <f t="shared" si="16"/>
        <v/>
      </c>
      <c r="BY42" s="1441" t="str">
        <f t="shared" si="17"/>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1404" t="str">
        <f>CONCATENATE('01_Carga'!$M$5,"_",$I43)</f>
        <v>FI__26</v>
      </c>
      <c r="B43" s="1405"/>
      <c r="C43" s="1734" t="str">
        <f>IF('06_PresenLista'!L43&lt;&gt;"",'06_PresenLista'!L43,"")</f>
        <v/>
      </c>
      <c r="D43" s="1461" t="str">
        <f>'06_PresenLista'!Q43</f>
        <v/>
      </c>
      <c r="E43" s="1405"/>
      <c r="F43" s="1735" t="str">
        <f>IF('07_P1_Lectura'!F44&lt;&gt;"",'07_P1_Lectura'!F44,"")</f>
        <v/>
      </c>
      <c r="G43" s="1459" t="str">
        <f>'07_P1_Lectura'!R44</f>
        <v/>
      </c>
      <c r="H43" s="1736" t="str">
        <f t="shared" si="5"/>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925"/>
      <c r="P43" s="153"/>
      <c r="Q43" s="1916"/>
      <c r="R43" s="132"/>
      <c r="S43" s="132"/>
      <c r="T43" s="132"/>
      <c r="U43" s="132"/>
      <c r="V43" s="595"/>
      <c r="W43" s="151"/>
      <c r="X43" s="1916"/>
      <c r="Y43" s="132"/>
      <c r="Z43" s="132"/>
      <c r="AA43" s="132"/>
      <c r="AB43" s="132"/>
      <c r="AC43" s="595"/>
      <c r="AD43" s="151"/>
      <c r="AE43" s="1916"/>
      <c r="AF43" s="132"/>
      <c r="AG43" s="132"/>
      <c r="AH43" s="132"/>
      <c r="AI43" s="132"/>
      <c r="AJ43" s="595"/>
      <c r="AK43" s="151"/>
      <c r="AL43" s="1916"/>
      <c r="AM43" s="132"/>
      <c r="AN43" s="132"/>
      <c r="AO43" s="132"/>
      <c r="AP43" s="132"/>
      <c r="AQ43" s="595"/>
      <c r="AR43" s="151"/>
      <c r="AS43" s="1916"/>
      <c r="AT43" s="132"/>
      <c r="AU43" s="132"/>
      <c r="AV43" s="132"/>
      <c r="AW43" s="132"/>
      <c r="AX43" s="595"/>
      <c r="AY43" s="151"/>
      <c r="AZ43" s="270" t="str">
        <f t="shared" si="6"/>
        <v/>
      </c>
      <c r="BA43" s="271" t="str">
        <f t="shared" si="7"/>
        <v/>
      </c>
      <c r="BB43" s="271" t="str">
        <f t="shared" si="8"/>
        <v/>
      </c>
      <c r="BC43" s="271" t="str">
        <f t="shared" si="9"/>
        <v/>
      </c>
      <c r="BD43" s="272" t="str">
        <f t="shared" si="10"/>
        <v/>
      </c>
      <c r="BE43" s="15" t="str">
        <f t="shared" si="11"/>
        <v/>
      </c>
      <c r="BG43" s="270" t="str">
        <f t="shared" si="0"/>
        <v/>
      </c>
      <c r="BH43" s="271" t="str">
        <f t="shared" si="1"/>
        <v/>
      </c>
      <c r="BI43" s="273" t="str">
        <f t="shared" si="2"/>
        <v/>
      </c>
      <c r="BJ43" s="15" t="str">
        <f t="shared" si="3"/>
        <v/>
      </c>
      <c r="BL43" s="67" t="str">
        <f t="shared" si="18"/>
        <v/>
      </c>
      <c r="BM43" s="67" t="str">
        <f>IF($O43&lt;&gt;"",0,IF(BJ43&lt;&gt;"",ROUND(BJ43*'02_Criterios'!$F$16,4),IF(BE43&lt;&gt;"",ROUND(BE43*'02_Criterios'!$F$16,4),"")))</f>
        <v/>
      </c>
      <c r="BO43" s="1741" t="str">
        <f>IF('13_P1_Alega'!P43&lt;&gt;"",'13_P1_Alega'!P43,"")</f>
        <v/>
      </c>
      <c r="BP43" s="1741" t="str">
        <f>IF('13_P1_Alega'!Q43&lt;&gt;"",'13_P1_Alega'!Q43,"")</f>
        <v/>
      </c>
      <c r="BQ43" s="1741" t="str">
        <f>IF('13_P1_Alega'!R43&lt;&gt;"",'13_P1_Alega'!R43,"")</f>
        <v/>
      </c>
      <c r="BS43" s="1440" t="str">
        <f t="shared" si="19"/>
        <v/>
      </c>
      <c r="BT43" s="1440" t="str">
        <f t="shared" si="12"/>
        <v/>
      </c>
      <c r="BU43" s="1441" t="str">
        <f t="shared" si="13"/>
        <v/>
      </c>
      <c r="BV43" s="1441" t="str">
        <f t="shared" si="14"/>
        <v/>
      </c>
      <c r="BW43" s="1441" t="str">
        <f t="shared" si="15"/>
        <v/>
      </c>
      <c r="BX43" s="1441" t="str">
        <f t="shared" si="16"/>
        <v/>
      </c>
      <c r="BY43" s="1441" t="str">
        <f t="shared" si="17"/>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1404" t="str">
        <f>CONCATENATE('01_Carga'!$M$5,"_",$I44)</f>
        <v>FI__27</v>
      </c>
      <c r="B44" s="1405"/>
      <c r="C44" s="1734" t="str">
        <f>IF('06_PresenLista'!L44&lt;&gt;"",'06_PresenLista'!L44,"")</f>
        <v/>
      </c>
      <c r="D44" s="1461" t="str">
        <f>'06_PresenLista'!Q44</f>
        <v/>
      </c>
      <c r="E44" s="1405"/>
      <c r="F44" s="1735" t="str">
        <f>IF('07_P1_Lectura'!F45&lt;&gt;"",'07_P1_Lectura'!F45,"")</f>
        <v/>
      </c>
      <c r="G44" s="1459" t="str">
        <f>'07_P1_Lectura'!R45</f>
        <v/>
      </c>
      <c r="H44" s="1736" t="str">
        <f t="shared" si="5"/>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925"/>
      <c r="P44" s="153"/>
      <c r="Q44" s="1916"/>
      <c r="R44" s="132"/>
      <c r="S44" s="132"/>
      <c r="T44" s="132"/>
      <c r="U44" s="132"/>
      <c r="V44" s="595"/>
      <c r="W44" s="151"/>
      <c r="X44" s="1916"/>
      <c r="Y44" s="132"/>
      <c r="Z44" s="132"/>
      <c r="AA44" s="132"/>
      <c r="AB44" s="132"/>
      <c r="AC44" s="595"/>
      <c r="AD44" s="151"/>
      <c r="AE44" s="1916"/>
      <c r="AF44" s="132"/>
      <c r="AG44" s="132"/>
      <c r="AH44" s="132"/>
      <c r="AI44" s="132"/>
      <c r="AJ44" s="595"/>
      <c r="AK44" s="151"/>
      <c r="AL44" s="1916"/>
      <c r="AM44" s="132"/>
      <c r="AN44" s="132"/>
      <c r="AO44" s="132"/>
      <c r="AP44" s="132"/>
      <c r="AQ44" s="595"/>
      <c r="AR44" s="151"/>
      <c r="AS44" s="1916"/>
      <c r="AT44" s="132"/>
      <c r="AU44" s="132"/>
      <c r="AV44" s="132"/>
      <c r="AW44" s="132"/>
      <c r="AX44" s="595"/>
      <c r="AY44" s="151"/>
      <c r="AZ44" s="270" t="str">
        <f t="shared" si="6"/>
        <v/>
      </c>
      <c r="BA44" s="271" t="str">
        <f t="shared" si="7"/>
        <v/>
      </c>
      <c r="BB44" s="271" t="str">
        <f t="shared" si="8"/>
        <v/>
      </c>
      <c r="BC44" s="271" t="str">
        <f t="shared" si="9"/>
        <v/>
      </c>
      <c r="BD44" s="272" t="str">
        <f t="shared" si="10"/>
        <v/>
      </c>
      <c r="BE44" s="15" t="str">
        <f t="shared" si="11"/>
        <v/>
      </c>
      <c r="BG44" s="270" t="str">
        <f t="shared" si="0"/>
        <v/>
      </c>
      <c r="BH44" s="271" t="str">
        <f t="shared" si="1"/>
        <v/>
      </c>
      <c r="BI44" s="273" t="str">
        <f t="shared" si="2"/>
        <v/>
      </c>
      <c r="BJ44" s="15" t="str">
        <f t="shared" si="3"/>
        <v/>
      </c>
      <c r="BL44" s="67" t="str">
        <f t="shared" si="18"/>
        <v/>
      </c>
      <c r="BM44" s="67" t="str">
        <f>IF($O44&lt;&gt;"",0,IF(BJ44&lt;&gt;"",ROUND(BJ44*'02_Criterios'!$F$16,4),IF(BE44&lt;&gt;"",ROUND(BE44*'02_Criterios'!$F$16,4),"")))</f>
        <v/>
      </c>
      <c r="BO44" s="1741" t="str">
        <f>IF('13_P1_Alega'!P44&lt;&gt;"",'13_P1_Alega'!P44,"")</f>
        <v/>
      </c>
      <c r="BP44" s="1741" t="str">
        <f>IF('13_P1_Alega'!Q44&lt;&gt;"",'13_P1_Alega'!Q44,"")</f>
        <v/>
      </c>
      <c r="BQ44" s="1741" t="str">
        <f>IF('13_P1_Alega'!R44&lt;&gt;"",'13_P1_Alega'!R44,"")</f>
        <v/>
      </c>
      <c r="BS44" s="1440" t="str">
        <f t="shared" si="19"/>
        <v/>
      </c>
      <c r="BT44" s="1440" t="str">
        <f t="shared" si="12"/>
        <v/>
      </c>
      <c r="BU44" s="1441" t="str">
        <f t="shared" si="13"/>
        <v/>
      </c>
      <c r="BV44" s="1441" t="str">
        <f t="shared" si="14"/>
        <v/>
      </c>
      <c r="BW44" s="1441" t="str">
        <f t="shared" si="15"/>
        <v/>
      </c>
      <c r="BX44" s="1441" t="str">
        <f t="shared" si="16"/>
        <v/>
      </c>
      <c r="BY44" s="1441" t="str">
        <f t="shared" si="17"/>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1404" t="str">
        <f>CONCATENATE('01_Carga'!$M$5,"_",$I45)</f>
        <v>FI__28</v>
      </c>
      <c r="B45" s="1405"/>
      <c r="C45" s="1734" t="str">
        <f>IF('06_PresenLista'!L45&lt;&gt;"",'06_PresenLista'!L45,"")</f>
        <v/>
      </c>
      <c r="D45" s="1461" t="str">
        <f>'06_PresenLista'!Q45</f>
        <v/>
      </c>
      <c r="E45" s="1405"/>
      <c r="F45" s="1735" t="str">
        <f>IF('07_P1_Lectura'!F46&lt;&gt;"",'07_P1_Lectura'!F46,"")</f>
        <v/>
      </c>
      <c r="G45" s="1459" t="str">
        <f>'07_P1_Lectura'!R46</f>
        <v/>
      </c>
      <c r="H45" s="1736" t="str">
        <f t="shared" si="5"/>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925"/>
      <c r="P45" s="153"/>
      <c r="Q45" s="1916"/>
      <c r="R45" s="132"/>
      <c r="S45" s="132"/>
      <c r="T45" s="132"/>
      <c r="U45" s="132"/>
      <c r="V45" s="595"/>
      <c r="W45" s="151"/>
      <c r="X45" s="1916"/>
      <c r="Y45" s="132"/>
      <c r="Z45" s="132"/>
      <c r="AA45" s="132"/>
      <c r="AB45" s="132"/>
      <c r="AC45" s="595"/>
      <c r="AD45" s="151"/>
      <c r="AE45" s="1916"/>
      <c r="AF45" s="132"/>
      <c r="AG45" s="132"/>
      <c r="AH45" s="132"/>
      <c r="AI45" s="132"/>
      <c r="AJ45" s="595"/>
      <c r="AK45" s="151"/>
      <c r="AL45" s="1916"/>
      <c r="AM45" s="132"/>
      <c r="AN45" s="132"/>
      <c r="AO45" s="132"/>
      <c r="AP45" s="132"/>
      <c r="AQ45" s="595"/>
      <c r="AR45" s="151"/>
      <c r="AS45" s="1916"/>
      <c r="AT45" s="132"/>
      <c r="AU45" s="132"/>
      <c r="AV45" s="132"/>
      <c r="AW45" s="132"/>
      <c r="AX45" s="595"/>
      <c r="AY45" s="151"/>
      <c r="AZ45" s="270" t="str">
        <f t="shared" si="6"/>
        <v/>
      </c>
      <c r="BA45" s="271" t="str">
        <f t="shared" si="7"/>
        <v/>
      </c>
      <c r="BB45" s="271" t="str">
        <f t="shared" si="8"/>
        <v/>
      </c>
      <c r="BC45" s="271" t="str">
        <f t="shared" si="9"/>
        <v/>
      </c>
      <c r="BD45" s="272" t="str">
        <f t="shared" si="10"/>
        <v/>
      </c>
      <c r="BE45" s="15" t="str">
        <f t="shared" si="11"/>
        <v/>
      </c>
      <c r="BG45" s="270" t="str">
        <f t="shared" si="0"/>
        <v/>
      </c>
      <c r="BH45" s="271" t="str">
        <f t="shared" si="1"/>
        <v/>
      </c>
      <c r="BI45" s="273" t="str">
        <f t="shared" si="2"/>
        <v/>
      </c>
      <c r="BJ45" s="15" t="str">
        <f t="shared" si="3"/>
        <v/>
      </c>
      <c r="BL45" s="67" t="str">
        <f t="shared" si="18"/>
        <v/>
      </c>
      <c r="BM45" s="67" t="str">
        <f>IF($O45&lt;&gt;"",0,IF(BJ45&lt;&gt;"",ROUND(BJ45*'02_Criterios'!$F$16,4),IF(BE45&lt;&gt;"",ROUND(BE45*'02_Criterios'!$F$16,4),"")))</f>
        <v/>
      </c>
      <c r="BO45" s="1741" t="str">
        <f>IF('13_P1_Alega'!P45&lt;&gt;"",'13_P1_Alega'!P45,"")</f>
        <v/>
      </c>
      <c r="BP45" s="1741" t="str">
        <f>IF('13_P1_Alega'!Q45&lt;&gt;"",'13_P1_Alega'!Q45,"")</f>
        <v/>
      </c>
      <c r="BQ45" s="1741" t="str">
        <f>IF('13_P1_Alega'!R45&lt;&gt;"",'13_P1_Alega'!R45,"")</f>
        <v/>
      </c>
      <c r="BS45" s="1440" t="str">
        <f t="shared" si="19"/>
        <v/>
      </c>
      <c r="BT45" s="1440" t="str">
        <f t="shared" si="12"/>
        <v/>
      </c>
      <c r="BU45" s="1441" t="str">
        <f t="shared" si="13"/>
        <v/>
      </c>
      <c r="BV45" s="1441" t="str">
        <f t="shared" si="14"/>
        <v/>
      </c>
      <c r="BW45" s="1441" t="str">
        <f t="shared" si="15"/>
        <v/>
      </c>
      <c r="BX45" s="1441" t="str">
        <f t="shared" si="16"/>
        <v/>
      </c>
      <c r="BY45" s="1441" t="str">
        <f t="shared" si="17"/>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1404" t="str">
        <f>CONCATENATE('01_Carga'!$M$5,"_",$I46)</f>
        <v>FI__29</v>
      </c>
      <c r="B46" s="1405"/>
      <c r="C46" s="1734" t="str">
        <f>IF('06_PresenLista'!L46&lt;&gt;"",'06_PresenLista'!L46,"")</f>
        <v/>
      </c>
      <c r="D46" s="1461" t="str">
        <f>'06_PresenLista'!Q46</f>
        <v/>
      </c>
      <c r="E46" s="1405"/>
      <c r="F46" s="1735" t="str">
        <f>IF('07_P1_Lectura'!F47&lt;&gt;"",'07_P1_Lectura'!F47,"")</f>
        <v/>
      </c>
      <c r="G46" s="1459" t="str">
        <f>'07_P1_Lectura'!R47</f>
        <v/>
      </c>
      <c r="H46" s="1736" t="str">
        <f t="shared" si="5"/>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925"/>
      <c r="P46" s="153"/>
      <c r="Q46" s="1916"/>
      <c r="R46" s="132"/>
      <c r="S46" s="132"/>
      <c r="T46" s="132"/>
      <c r="U46" s="132"/>
      <c r="V46" s="595"/>
      <c r="W46" s="151"/>
      <c r="X46" s="1916"/>
      <c r="Y46" s="132"/>
      <c r="Z46" s="132"/>
      <c r="AA46" s="132"/>
      <c r="AB46" s="132"/>
      <c r="AC46" s="595"/>
      <c r="AD46" s="151"/>
      <c r="AE46" s="1916"/>
      <c r="AF46" s="132"/>
      <c r="AG46" s="132"/>
      <c r="AH46" s="132"/>
      <c r="AI46" s="132"/>
      <c r="AJ46" s="595"/>
      <c r="AK46" s="151"/>
      <c r="AL46" s="1916"/>
      <c r="AM46" s="132"/>
      <c r="AN46" s="132"/>
      <c r="AO46" s="132"/>
      <c r="AP46" s="132"/>
      <c r="AQ46" s="595"/>
      <c r="AR46" s="151"/>
      <c r="AS46" s="1916"/>
      <c r="AT46" s="132"/>
      <c r="AU46" s="132"/>
      <c r="AV46" s="132"/>
      <c r="AW46" s="132"/>
      <c r="AX46" s="595"/>
      <c r="AY46" s="151"/>
      <c r="AZ46" s="270" t="str">
        <f t="shared" si="6"/>
        <v/>
      </c>
      <c r="BA46" s="271" t="str">
        <f t="shared" si="7"/>
        <v/>
      </c>
      <c r="BB46" s="271" t="str">
        <f t="shared" si="8"/>
        <v/>
      </c>
      <c r="BC46" s="271" t="str">
        <f t="shared" si="9"/>
        <v/>
      </c>
      <c r="BD46" s="272" t="str">
        <f t="shared" si="10"/>
        <v/>
      </c>
      <c r="BE46" s="15" t="str">
        <f t="shared" si="11"/>
        <v/>
      </c>
      <c r="BG46" s="270" t="str">
        <f t="shared" si="0"/>
        <v/>
      </c>
      <c r="BH46" s="271" t="str">
        <f t="shared" si="1"/>
        <v/>
      </c>
      <c r="BI46" s="273" t="str">
        <f t="shared" si="2"/>
        <v/>
      </c>
      <c r="BJ46" s="15" t="str">
        <f t="shared" si="3"/>
        <v/>
      </c>
      <c r="BL46" s="67" t="str">
        <f t="shared" si="18"/>
        <v/>
      </c>
      <c r="BM46" s="67" t="str">
        <f>IF($O46&lt;&gt;"",0,IF(BJ46&lt;&gt;"",ROUND(BJ46*'02_Criterios'!$F$16,4),IF(BE46&lt;&gt;"",ROUND(BE46*'02_Criterios'!$F$16,4),"")))</f>
        <v/>
      </c>
      <c r="BO46" s="1741" t="str">
        <f>IF('13_P1_Alega'!P46&lt;&gt;"",'13_P1_Alega'!P46,"")</f>
        <v/>
      </c>
      <c r="BP46" s="1741" t="str">
        <f>IF('13_P1_Alega'!Q46&lt;&gt;"",'13_P1_Alega'!Q46,"")</f>
        <v/>
      </c>
      <c r="BQ46" s="1741" t="str">
        <f>IF('13_P1_Alega'!R46&lt;&gt;"",'13_P1_Alega'!R46,"")</f>
        <v/>
      </c>
      <c r="BS46" s="1440" t="str">
        <f t="shared" si="19"/>
        <v/>
      </c>
      <c r="BT46" s="1440" t="str">
        <f t="shared" si="12"/>
        <v/>
      </c>
      <c r="BU46" s="1441" t="str">
        <f t="shared" si="13"/>
        <v/>
      </c>
      <c r="BV46" s="1441" t="str">
        <f t="shared" si="14"/>
        <v/>
      </c>
      <c r="BW46" s="1441" t="str">
        <f t="shared" si="15"/>
        <v/>
      </c>
      <c r="BX46" s="1441" t="str">
        <f t="shared" si="16"/>
        <v/>
      </c>
      <c r="BY46" s="1441" t="str">
        <f t="shared" si="17"/>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1404" t="str">
        <f>CONCATENATE('01_Carga'!$M$5,"_",$I47)</f>
        <v>FI__30</v>
      </c>
      <c r="B47" s="1405"/>
      <c r="C47" s="1734" t="str">
        <f>IF('06_PresenLista'!L47&lt;&gt;"",'06_PresenLista'!L47,"")</f>
        <v/>
      </c>
      <c r="D47" s="1461" t="str">
        <f>'06_PresenLista'!Q47</f>
        <v/>
      </c>
      <c r="E47" s="1405"/>
      <c r="F47" s="1735" t="str">
        <f>IF('07_P1_Lectura'!F48&lt;&gt;"",'07_P1_Lectura'!F48,"")</f>
        <v/>
      </c>
      <c r="G47" s="1459" t="str">
        <f>'07_P1_Lectura'!R48</f>
        <v/>
      </c>
      <c r="H47" s="1736" t="str">
        <f t="shared" si="5"/>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925"/>
      <c r="P47" s="153"/>
      <c r="Q47" s="1916"/>
      <c r="R47" s="132"/>
      <c r="S47" s="132"/>
      <c r="T47" s="132"/>
      <c r="U47" s="132"/>
      <c r="V47" s="595"/>
      <c r="W47" s="151"/>
      <c r="X47" s="1916"/>
      <c r="Y47" s="132"/>
      <c r="Z47" s="132"/>
      <c r="AA47" s="132"/>
      <c r="AB47" s="132"/>
      <c r="AC47" s="595"/>
      <c r="AD47" s="151"/>
      <c r="AE47" s="1916"/>
      <c r="AF47" s="132"/>
      <c r="AG47" s="132"/>
      <c r="AH47" s="132"/>
      <c r="AI47" s="132"/>
      <c r="AJ47" s="595"/>
      <c r="AK47" s="151"/>
      <c r="AL47" s="1916"/>
      <c r="AM47" s="132"/>
      <c r="AN47" s="132"/>
      <c r="AO47" s="132"/>
      <c r="AP47" s="132"/>
      <c r="AQ47" s="595"/>
      <c r="AR47" s="151"/>
      <c r="AS47" s="1916"/>
      <c r="AT47" s="132"/>
      <c r="AU47" s="132"/>
      <c r="AV47" s="132"/>
      <c r="AW47" s="132"/>
      <c r="AX47" s="595"/>
      <c r="AY47" s="151"/>
      <c r="AZ47" s="270" t="str">
        <f t="shared" si="6"/>
        <v/>
      </c>
      <c r="BA47" s="271" t="str">
        <f t="shared" si="7"/>
        <v/>
      </c>
      <c r="BB47" s="271" t="str">
        <f t="shared" si="8"/>
        <v/>
      </c>
      <c r="BC47" s="271" t="str">
        <f t="shared" si="9"/>
        <v/>
      </c>
      <c r="BD47" s="272" t="str">
        <f t="shared" si="10"/>
        <v/>
      </c>
      <c r="BE47" s="15" t="str">
        <f t="shared" si="11"/>
        <v/>
      </c>
      <c r="BG47" s="270" t="str">
        <f t="shared" si="0"/>
        <v/>
      </c>
      <c r="BH47" s="271" t="str">
        <f t="shared" si="1"/>
        <v/>
      </c>
      <c r="BI47" s="273" t="str">
        <f t="shared" si="2"/>
        <v/>
      </c>
      <c r="BJ47" s="15" t="str">
        <f t="shared" si="3"/>
        <v/>
      </c>
      <c r="BL47" s="67" t="str">
        <f t="shared" si="18"/>
        <v/>
      </c>
      <c r="BM47" s="67" t="str">
        <f>IF($O47&lt;&gt;"",0,IF(BJ47&lt;&gt;"",ROUND(BJ47*'02_Criterios'!$F$16,4),IF(BE47&lt;&gt;"",ROUND(BE47*'02_Criterios'!$F$16,4),"")))</f>
        <v/>
      </c>
      <c r="BO47" s="1741" t="str">
        <f>IF('13_P1_Alega'!P47&lt;&gt;"",'13_P1_Alega'!P47,"")</f>
        <v/>
      </c>
      <c r="BP47" s="1741" t="str">
        <f>IF('13_P1_Alega'!Q47&lt;&gt;"",'13_P1_Alega'!Q47,"")</f>
        <v/>
      </c>
      <c r="BQ47" s="1741" t="str">
        <f>IF('13_P1_Alega'!R47&lt;&gt;"",'13_P1_Alega'!R47,"")</f>
        <v/>
      </c>
      <c r="BS47" s="1440" t="str">
        <f t="shared" si="19"/>
        <v/>
      </c>
      <c r="BT47" s="1440" t="str">
        <f t="shared" si="12"/>
        <v/>
      </c>
      <c r="BU47" s="1441" t="str">
        <f t="shared" si="13"/>
        <v/>
      </c>
      <c r="BV47" s="1441" t="str">
        <f t="shared" si="14"/>
        <v/>
      </c>
      <c r="BW47" s="1441" t="str">
        <f t="shared" si="15"/>
        <v/>
      </c>
      <c r="BX47" s="1441" t="str">
        <f t="shared" si="16"/>
        <v/>
      </c>
      <c r="BY47" s="1441" t="str">
        <f t="shared" si="17"/>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1404" t="str">
        <f>CONCATENATE('01_Carga'!$M$5,"_",$I48)</f>
        <v>FI__31</v>
      </c>
      <c r="B48" s="1405"/>
      <c r="C48" s="1734" t="str">
        <f>IF('06_PresenLista'!L48&lt;&gt;"",'06_PresenLista'!L48,"")</f>
        <v/>
      </c>
      <c r="D48" s="1461" t="str">
        <f>'06_PresenLista'!Q48</f>
        <v/>
      </c>
      <c r="E48" s="1405"/>
      <c r="F48" s="1735" t="str">
        <f>IF('07_P1_Lectura'!F49&lt;&gt;"",'07_P1_Lectura'!F49,"")</f>
        <v/>
      </c>
      <c r="G48" s="1459" t="str">
        <f>'07_P1_Lectura'!R49</f>
        <v/>
      </c>
      <c r="H48" s="1736" t="str">
        <f t="shared" si="5"/>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925"/>
      <c r="P48" s="153"/>
      <c r="Q48" s="1916"/>
      <c r="R48" s="132"/>
      <c r="S48" s="132"/>
      <c r="T48" s="132"/>
      <c r="U48" s="132"/>
      <c r="V48" s="595"/>
      <c r="W48" s="151"/>
      <c r="X48" s="1916"/>
      <c r="Y48" s="132"/>
      <c r="Z48" s="132"/>
      <c r="AA48" s="132"/>
      <c r="AB48" s="132"/>
      <c r="AC48" s="595"/>
      <c r="AD48" s="151"/>
      <c r="AE48" s="1916"/>
      <c r="AF48" s="132"/>
      <c r="AG48" s="132"/>
      <c r="AH48" s="132"/>
      <c r="AI48" s="132"/>
      <c r="AJ48" s="595"/>
      <c r="AK48" s="151"/>
      <c r="AL48" s="1916"/>
      <c r="AM48" s="132"/>
      <c r="AN48" s="132"/>
      <c r="AO48" s="132"/>
      <c r="AP48" s="132"/>
      <c r="AQ48" s="595"/>
      <c r="AR48" s="151"/>
      <c r="AS48" s="1916"/>
      <c r="AT48" s="132"/>
      <c r="AU48" s="132"/>
      <c r="AV48" s="132"/>
      <c r="AW48" s="132"/>
      <c r="AX48" s="595"/>
      <c r="AY48" s="151"/>
      <c r="AZ48" s="270" t="str">
        <f t="shared" si="6"/>
        <v/>
      </c>
      <c r="BA48" s="271" t="str">
        <f t="shared" si="7"/>
        <v/>
      </c>
      <c r="BB48" s="271" t="str">
        <f t="shared" si="8"/>
        <v/>
      </c>
      <c r="BC48" s="271" t="str">
        <f t="shared" si="9"/>
        <v/>
      </c>
      <c r="BD48" s="272" t="str">
        <f t="shared" si="10"/>
        <v/>
      </c>
      <c r="BE48" s="15" t="str">
        <f t="shared" si="11"/>
        <v/>
      </c>
      <c r="BG48" s="270" t="str">
        <f t="shared" si="0"/>
        <v/>
      </c>
      <c r="BH48" s="271" t="str">
        <f t="shared" si="1"/>
        <v/>
      </c>
      <c r="BI48" s="273" t="str">
        <f t="shared" si="2"/>
        <v/>
      </c>
      <c r="BJ48" s="15" t="str">
        <f t="shared" si="3"/>
        <v/>
      </c>
      <c r="BL48" s="67" t="str">
        <f t="shared" si="18"/>
        <v/>
      </c>
      <c r="BM48" s="67" t="str">
        <f>IF($O48&lt;&gt;"",0,IF(BJ48&lt;&gt;"",ROUND(BJ48*'02_Criterios'!$F$16,4),IF(BE48&lt;&gt;"",ROUND(BE48*'02_Criterios'!$F$16,4),"")))</f>
        <v/>
      </c>
      <c r="BO48" s="1741" t="str">
        <f>IF('13_P1_Alega'!P48&lt;&gt;"",'13_P1_Alega'!P48,"")</f>
        <v/>
      </c>
      <c r="BP48" s="1741" t="str">
        <f>IF('13_P1_Alega'!Q48&lt;&gt;"",'13_P1_Alega'!Q48,"")</f>
        <v/>
      </c>
      <c r="BQ48" s="1741" t="str">
        <f>IF('13_P1_Alega'!R48&lt;&gt;"",'13_P1_Alega'!R48,"")</f>
        <v/>
      </c>
      <c r="BS48" s="1440" t="str">
        <f t="shared" si="19"/>
        <v/>
      </c>
      <c r="BT48" s="1440" t="str">
        <f t="shared" si="12"/>
        <v/>
      </c>
      <c r="BU48" s="1441" t="str">
        <f t="shared" si="13"/>
        <v/>
      </c>
      <c r="BV48" s="1441" t="str">
        <f t="shared" si="14"/>
        <v/>
      </c>
      <c r="BW48" s="1441" t="str">
        <f t="shared" si="15"/>
        <v/>
      </c>
      <c r="BX48" s="1441" t="str">
        <f t="shared" si="16"/>
        <v/>
      </c>
      <c r="BY48" s="1441" t="str">
        <f t="shared" si="17"/>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1404" t="str">
        <f>CONCATENATE('01_Carga'!$M$5,"_",$I49)</f>
        <v>FI__32</v>
      </c>
      <c r="B49" s="1405"/>
      <c r="C49" s="1734" t="str">
        <f>IF('06_PresenLista'!L49&lt;&gt;"",'06_PresenLista'!L49,"")</f>
        <v/>
      </c>
      <c r="D49" s="1461" t="str">
        <f>'06_PresenLista'!Q49</f>
        <v/>
      </c>
      <c r="E49" s="1405"/>
      <c r="F49" s="1735" t="str">
        <f>IF('07_P1_Lectura'!F50&lt;&gt;"",'07_P1_Lectura'!F50,"")</f>
        <v/>
      </c>
      <c r="G49" s="1459" t="str">
        <f>'07_P1_Lectura'!R50</f>
        <v/>
      </c>
      <c r="H49" s="1736" t="str">
        <f t="shared" si="5"/>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925"/>
      <c r="P49" s="153"/>
      <c r="Q49" s="1916"/>
      <c r="R49" s="132"/>
      <c r="S49" s="132"/>
      <c r="T49" s="132"/>
      <c r="U49" s="132"/>
      <c r="V49" s="595"/>
      <c r="W49" s="151"/>
      <c r="X49" s="1916"/>
      <c r="Y49" s="132"/>
      <c r="Z49" s="132"/>
      <c r="AA49" s="132"/>
      <c r="AB49" s="132"/>
      <c r="AC49" s="595"/>
      <c r="AD49" s="151"/>
      <c r="AE49" s="1916"/>
      <c r="AF49" s="132"/>
      <c r="AG49" s="132"/>
      <c r="AH49" s="132"/>
      <c r="AI49" s="132"/>
      <c r="AJ49" s="595"/>
      <c r="AK49" s="151"/>
      <c r="AL49" s="1916"/>
      <c r="AM49" s="132"/>
      <c r="AN49" s="132"/>
      <c r="AO49" s="132"/>
      <c r="AP49" s="132"/>
      <c r="AQ49" s="595"/>
      <c r="AR49" s="151"/>
      <c r="AS49" s="1916"/>
      <c r="AT49" s="132"/>
      <c r="AU49" s="132"/>
      <c r="AV49" s="132"/>
      <c r="AW49" s="132"/>
      <c r="AX49" s="595"/>
      <c r="AY49" s="151"/>
      <c r="AZ49" s="270" t="str">
        <f t="shared" si="6"/>
        <v/>
      </c>
      <c r="BA49" s="271" t="str">
        <f t="shared" si="7"/>
        <v/>
      </c>
      <c r="BB49" s="271" t="str">
        <f t="shared" si="8"/>
        <v/>
      </c>
      <c r="BC49" s="271" t="str">
        <f t="shared" si="9"/>
        <v/>
      </c>
      <c r="BD49" s="272" t="str">
        <f t="shared" si="10"/>
        <v/>
      </c>
      <c r="BE49" s="15" t="str">
        <f t="shared" si="11"/>
        <v/>
      </c>
      <c r="BG49" s="270" t="str">
        <f t="shared" si="0"/>
        <v/>
      </c>
      <c r="BH49" s="271" t="str">
        <f t="shared" si="1"/>
        <v/>
      </c>
      <c r="BI49" s="273" t="str">
        <f t="shared" si="2"/>
        <v/>
      </c>
      <c r="BJ49" s="15" t="str">
        <f t="shared" si="3"/>
        <v/>
      </c>
      <c r="BL49" s="67" t="str">
        <f t="shared" si="18"/>
        <v/>
      </c>
      <c r="BM49" s="67" t="str">
        <f>IF($O49&lt;&gt;"",0,IF(BJ49&lt;&gt;"",ROUND(BJ49*'02_Criterios'!$F$16,4),IF(BE49&lt;&gt;"",ROUND(BE49*'02_Criterios'!$F$16,4),"")))</f>
        <v/>
      </c>
      <c r="BO49" s="1741" t="str">
        <f>IF('13_P1_Alega'!P49&lt;&gt;"",'13_P1_Alega'!P49,"")</f>
        <v/>
      </c>
      <c r="BP49" s="1741" t="str">
        <f>IF('13_P1_Alega'!Q49&lt;&gt;"",'13_P1_Alega'!Q49,"")</f>
        <v/>
      </c>
      <c r="BQ49" s="1741" t="str">
        <f>IF('13_P1_Alega'!R49&lt;&gt;"",'13_P1_Alega'!R49,"")</f>
        <v/>
      </c>
      <c r="BS49" s="1440" t="str">
        <f t="shared" si="19"/>
        <v/>
      </c>
      <c r="BT49" s="1440" t="str">
        <f t="shared" si="12"/>
        <v/>
      </c>
      <c r="BU49" s="1441" t="str">
        <f t="shared" si="13"/>
        <v/>
      </c>
      <c r="BV49" s="1441" t="str">
        <f t="shared" si="14"/>
        <v/>
      </c>
      <c r="BW49" s="1441" t="str">
        <f t="shared" si="15"/>
        <v/>
      </c>
      <c r="BX49" s="1441" t="str">
        <f t="shared" si="16"/>
        <v/>
      </c>
      <c r="BY49" s="1441" t="str">
        <f t="shared" si="17"/>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1404" t="str">
        <f>CONCATENATE('01_Carga'!$M$5,"_",$I50)</f>
        <v>FI__33</v>
      </c>
      <c r="B50" s="1405"/>
      <c r="C50" s="1734" t="str">
        <f>IF('06_PresenLista'!L50&lt;&gt;"",'06_PresenLista'!L50,"")</f>
        <v/>
      </c>
      <c r="D50" s="1461" t="str">
        <f>'06_PresenLista'!Q50</f>
        <v/>
      </c>
      <c r="E50" s="1405"/>
      <c r="F50" s="1735" t="str">
        <f>IF('07_P1_Lectura'!F51&lt;&gt;"",'07_P1_Lectura'!F51,"")</f>
        <v/>
      </c>
      <c r="G50" s="1459" t="str">
        <f>'07_P1_Lectura'!R51</f>
        <v/>
      </c>
      <c r="H50" s="1736" t="str">
        <f t="shared" si="5"/>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925"/>
      <c r="P50" s="153"/>
      <c r="Q50" s="1916"/>
      <c r="R50" s="132"/>
      <c r="S50" s="132"/>
      <c r="T50" s="132"/>
      <c r="U50" s="132"/>
      <c r="V50" s="595"/>
      <c r="W50" s="151"/>
      <c r="X50" s="1916"/>
      <c r="Y50" s="132"/>
      <c r="Z50" s="132"/>
      <c r="AA50" s="132"/>
      <c r="AB50" s="132"/>
      <c r="AC50" s="595"/>
      <c r="AD50" s="151"/>
      <c r="AE50" s="1916"/>
      <c r="AF50" s="132"/>
      <c r="AG50" s="132"/>
      <c r="AH50" s="132"/>
      <c r="AI50" s="132"/>
      <c r="AJ50" s="595"/>
      <c r="AK50" s="151"/>
      <c r="AL50" s="1916"/>
      <c r="AM50" s="132"/>
      <c r="AN50" s="132"/>
      <c r="AO50" s="132"/>
      <c r="AP50" s="132"/>
      <c r="AQ50" s="595"/>
      <c r="AR50" s="151"/>
      <c r="AS50" s="1916"/>
      <c r="AT50" s="132"/>
      <c r="AU50" s="132"/>
      <c r="AV50" s="132"/>
      <c r="AW50" s="132"/>
      <c r="AX50" s="595"/>
      <c r="AY50" s="151"/>
      <c r="AZ50" s="270" t="str">
        <f t="shared" si="6"/>
        <v/>
      </c>
      <c r="BA50" s="271" t="str">
        <f t="shared" si="7"/>
        <v/>
      </c>
      <c r="BB50" s="271" t="str">
        <f t="shared" si="8"/>
        <v/>
      </c>
      <c r="BC50" s="271" t="str">
        <f t="shared" si="9"/>
        <v/>
      </c>
      <c r="BD50" s="272" t="str">
        <f t="shared" si="10"/>
        <v/>
      </c>
      <c r="BE50" s="15" t="str">
        <f t="shared" si="11"/>
        <v/>
      </c>
      <c r="BG50" s="270" t="str">
        <f t="shared" si="0"/>
        <v/>
      </c>
      <c r="BH50" s="271" t="str">
        <f t="shared" si="1"/>
        <v/>
      </c>
      <c r="BI50" s="273" t="str">
        <f t="shared" si="2"/>
        <v/>
      </c>
      <c r="BJ50" s="15" t="str">
        <f t="shared" si="3"/>
        <v/>
      </c>
      <c r="BL50" s="67" t="str">
        <f t="shared" si="18"/>
        <v/>
      </c>
      <c r="BM50" s="67" t="str">
        <f>IF($O50&lt;&gt;"",0,IF(BJ50&lt;&gt;"",ROUND(BJ50*'02_Criterios'!$F$16,4),IF(BE50&lt;&gt;"",ROUND(BE50*'02_Criterios'!$F$16,4),"")))</f>
        <v/>
      </c>
      <c r="BO50" s="1741" t="str">
        <f>IF('13_P1_Alega'!P50&lt;&gt;"",'13_P1_Alega'!P50,"")</f>
        <v/>
      </c>
      <c r="BP50" s="1741" t="str">
        <f>IF('13_P1_Alega'!Q50&lt;&gt;"",'13_P1_Alega'!Q50,"")</f>
        <v/>
      </c>
      <c r="BQ50" s="1741" t="str">
        <f>IF('13_P1_Alega'!R50&lt;&gt;"",'13_P1_Alega'!R50,"")</f>
        <v/>
      </c>
      <c r="BS50" s="1440" t="str">
        <f t="shared" si="19"/>
        <v/>
      </c>
      <c r="BT50" s="1440" t="str">
        <f t="shared" si="12"/>
        <v/>
      </c>
      <c r="BU50" s="1441" t="str">
        <f t="shared" si="13"/>
        <v/>
      </c>
      <c r="BV50" s="1441" t="str">
        <f t="shared" si="14"/>
        <v/>
      </c>
      <c r="BW50" s="1441" t="str">
        <f t="shared" si="15"/>
        <v/>
      </c>
      <c r="BX50" s="1441" t="str">
        <f t="shared" si="16"/>
        <v/>
      </c>
      <c r="BY50" s="1441" t="str">
        <f t="shared" si="17"/>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1404" t="str">
        <f>CONCATENATE('01_Carga'!$M$5,"_",$I51)</f>
        <v>FI__34</v>
      </c>
      <c r="B51" s="1405"/>
      <c r="C51" s="1734" t="str">
        <f>IF('06_PresenLista'!L51&lt;&gt;"",'06_PresenLista'!L51,"")</f>
        <v/>
      </c>
      <c r="D51" s="1461" t="str">
        <f>'06_PresenLista'!Q51</f>
        <v/>
      </c>
      <c r="E51" s="1405"/>
      <c r="F51" s="1735" t="str">
        <f>IF('07_P1_Lectura'!F52&lt;&gt;"",'07_P1_Lectura'!F52,"")</f>
        <v/>
      </c>
      <c r="G51" s="1459" t="str">
        <f>'07_P1_Lectura'!R52</f>
        <v/>
      </c>
      <c r="H51" s="1736" t="str">
        <f t="shared" si="5"/>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925"/>
      <c r="P51" s="153"/>
      <c r="Q51" s="1916"/>
      <c r="R51" s="132"/>
      <c r="S51" s="132"/>
      <c r="T51" s="132"/>
      <c r="U51" s="132"/>
      <c r="V51" s="595"/>
      <c r="W51" s="151"/>
      <c r="X51" s="1916"/>
      <c r="Y51" s="132"/>
      <c r="Z51" s="132"/>
      <c r="AA51" s="132"/>
      <c r="AB51" s="132"/>
      <c r="AC51" s="595"/>
      <c r="AD51" s="151"/>
      <c r="AE51" s="1916"/>
      <c r="AF51" s="132"/>
      <c r="AG51" s="132"/>
      <c r="AH51" s="132"/>
      <c r="AI51" s="132"/>
      <c r="AJ51" s="595"/>
      <c r="AK51" s="151"/>
      <c r="AL51" s="1916"/>
      <c r="AM51" s="132"/>
      <c r="AN51" s="132"/>
      <c r="AO51" s="132"/>
      <c r="AP51" s="132"/>
      <c r="AQ51" s="595"/>
      <c r="AR51" s="151"/>
      <c r="AS51" s="1916"/>
      <c r="AT51" s="132"/>
      <c r="AU51" s="132"/>
      <c r="AV51" s="132"/>
      <c r="AW51" s="132"/>
      <c r="AX51" s="595"/>
      <c r="AY51" s="151"/>
      <c r="AZ51" s="270" t="str">
        <f t="shared" si="6"/>
        <v/>
      </c>
      <c r="BA51" s="271" t="str">
        <f t="shared" si="7"/>
        <v/>
      </c>
      <c r="BB51" s="271" t="str">
        <f t="shared" si="8"/>
        <v/>
      </c>
      <c r="BC51" s="271" t="str">
        <f t="shared" si="9"/>
        <v/>
      </c>
      <c r="BD51" s="272" t="str">
        <f t="shared" si="10"/>
        <v/>
      </c>
      <c r="BE51" s="15" t="str">
        <f t="shared" si="11"/>
        <v/>
      </c>
      <c r="BG51" s="270" t="str">
        <f t="shared" si="0"/>
        <v/>
      </c>
      <c r="BH51" s="271" t="str">
        <f t="shared" si="1"/>
        <v/>
      </c>
      <c r="BI51" s="273" t="str">
        <f t="shared" si="2"/>
        <v/>
      </c>
      <c r="BJ51" s="15" t="str">
        <f t="shared" si="3"/>
        <v/>
      </c>
      <c r="BL51" s="67" t="str">
        <f t="shared" si="18"/>
        <v/>
      </c>
      <c r="BM51" s="67" t="str">
        <f>IF($O51&lt;&gt;"",0,IF(BJ51&lt;&gt;"",ROUND(BJ51*'02_Criterios'!$F$16,4),IF(BE51&lt;&gt;"",ROUND(BE51*'02_Criterios'!$F$16,4),"")))</f>
        <v/>
      </c>
      <c r="BO51" s="1741" t="str">
        <f>IF('13_P1_Alega'!P51&lt;&gt;"",'13_P1_Alega'!P51,"")</f>
        <v/>
      </c>
      <c r="BP51" s="1741" t="str">
        <f>IF('13_P1_Alega'!Q51&lt;&gt;"",'13_P1_Alega'!Q51,"")</f>
        <v/>
      </c>
      <c r="BQ51" s="1741" t="str">
        <f>IF('13_P1_Alega'!R51&lt;&gt;"",'13_P1_Alega'!R51,"")</f>
        <v/>
      </c>
      <c r="BS51" s="1440" t="str">
        <f t="shared" si="19"/>
        <v/>
      </c>
      <c r="BT51" s="1440" t="str">
        <f t="shared" si="12"/>
        <v/>
      </c>
      <c r="BU51" s="1441" t="str">
        <f t="shared" si="13"/>
        <v/>
      </c>
      <c r="BV51" s="1441" t="str">
        <f t="shared" si="14"/>
        <v/>
      </c>
      <c r="BW51" s="1441" t="str">
        <f t="shared" si="15"/>
        <v/>
      </c>
      <c r="BX51" s="1441" t="str">
        <f t="shared" si="16"/>
        <v/>
      </c>
      <c r="BY51" s="1441" t="str">
        <f t="shared" si="17"/>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1404" t="str">
        <f>CONCATENATE('01_Carga'!$M$5,"_",$I52)</f>
        <v>FI__35</v>
      </c>
      <c r="B52" s="1405"/>
      <c r="C52" s="1734" t="str">
        <f>IF('06_PresenLista'!L52&lt;&gt;"",'06_PresenLista'!L52,"")</f>
        <v/>
      </c>
      <c r="D52" s="1461" t="str">
        <f>'06_PresenLista'!Q52</f>
        <v/>
      </c>
      <c r="E52" s="1405"/>
      <c r="F52" s="1735" t="str">
        <f>IF('07_P1_Lectura'!F53&lt;&gt;"",'07_P1_Lectura'!F53,"")</f>
        <v/>
      </c>
      <c r="G52" s="1459" t="str">
        <f>'07_P1_Lectura'!R53</f>
        <v/>
      </c>
      <c r="H52" s="1736" t="str">
        <f t="shared" si="5"/>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925"/>
      <c r="P52" s="153"/>
      <c r="Q52" s="1916"/>
      <c r="R52" s="132"/>
      <c r="S52" s="132"/>
      <c r="T52" s="132"/>
      <c r="U52" s="132"/>
      <c r="V52" s="595"/>
      <c r="W52" s="151"/>
      <c r="X52" s="1916"/>
      <c r="Y52" s="132"/>
      <c r="Z52" s="132"/>
      <c r="AA52" s="132"/>
      <c r="AB52" s="132"/>
      <c r="AC52" s="595"/>
      <c r="AD52" s="151"/>
      <c r="AE52" s="1916"/>
      <c r="AF52" s="132"/>
      <c r="AG52" s="132"/>
      <c r="AH52" s="132"/>
      <c r="AI52" s="132"/>
      <c r="AJ52" s="595"/>
      <c r="AK52" s="151"/>
      <c r="AL52" s="1916"/>
      <c r="AM52" s="132"/>
      <c r="AN52" s="132"/>
      <c r="AO52" s="132"/>
      <c r="AP52" s="132"/>
      <c r="AQ52" s="595"/>
      <c r="AR52" s="151"/>
      <c r="AS52" s="1916"/>
      <c r="AT52" s="132"/>
      <c r="AU52" s="132"/>
      <c r="AV52" s="132"/>
      <c r="AW52" s="132"/>
      <c r="AX52" s="595"/>
      <c r="AY52" s="151"/>
      <c r="AZ52" s="270" t="str">
        <f t="shared" si="6"/>
        <v/>
      </c>
      <c r="BA52" s="271" t="str">
        <f t="shared" si="7"/>
        <v/>
      </c>
      <c r="BB52" s="271" t="str">
        <f t="shared" si="8"/>
        <v/>
      </c>
      <c r="BC52" s="271" t="str">
        <f t="shared" si="9"/>
        <v/>
      </c>
      <c r="BD52" s="272" t="str">
        <f t="shared" si="10"/>
        <v/>
      </c>
      <c r="BE52" s="15" t="str">
        <f t="shared" si="11"/>
        <v/>
      </c>
      <c r="BG52" s="270" t="str">
        <f t="shared" si="0"/>
        <v/>
      </c>
      <c r="BH52" s="271" t="str">
        <f t="shared" si="1"/>
        <v/>
      </c>
      <c r="BI52" s="273" t="str">
        <f t="shared" si="2"/>
        <v/>
      </c>
      <c r="BJ52" s="15" t="str">
        <f t="shared" si="3"/>
        <v/>
      </c>
      <c r="BL52" s="67" t="str">
        <f t="shared" si="18"/>
        <v/>
      </c>
      <c r="BM52" s="67" t="str">
        <f>IF($O52&lt;&gt;"",0,IF(BJ52&lt;&gt;"",ROUND(BJ52*'02_Criterios'!$F$16,4),IF(BE52&lt;&gt;"",ROUND(BE52*'02_Criterios'!$F$16,4),"")))</f>
        <v/>
      </c>
      <c r="BO52" s="1741" t="str">
        <f>IF('13_P1_Alega'!P52&lt;&gt;"",'13_P1_Alega'!P52,"")</f>
        <v/>
      </c>
      <c r="BP52" s="1741" t="str">
        <f>IF('13_P1_Alega'!Q52&lt;&gt;"",'13_P1_Alega'!Q52,"")</f>
        <v/>
      </c>
      <c r="BQ52" s="1741" t="str">
        <f>IF('13_P1_Alega'!R52&lt;&gt;"",'13_P1_Alega'!R52,"")</f>
        <v/>
      </c>
      <c r="BS52" s="1440" t="str">
        <f t="shared" si="19"/>
        <v/>
      </c>
      <c r="BT52" s="1440" t="str">
        <f t="shared" si="12"/>
        <v/>
      </c>
      <c r="BU52" s="1441" t="str">
        <f t="shared" si="13"/>
        <v/>
      </c>
      <c r="BV52" s="1441" t="str">
        <f t="shared" si="14"/>
        <v/>
      </c>
      <c r="BW52" s="1441" t="str">
        <f t="shared" si="15"/>
        <v/>
      </c>
      <c r="BX52" s="1441" t="str">
        <f t="shared" si="16"/>
        <v/>
      </c>
      <c r="BY52" s="1441" t="str">
        <f t="shared" si="17"/>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1404" t="str">
        <f>CONCATENATE('01_Carga'!$M$5,"_",$I53)</f>
        <v>FI__36</v>
      </c>
      <c r="B53" s="1405"/>
      <c r="C53" s="1734" t="str">
        <f>IF('06_PresenLista'!L53&lt;&gt;"",'06_PresenLista'!L53,"")</f>
        <v/>
      </c>
      <c r="D53" s="1461" t="str">
        <f>'06_PresenLista'!Q53</f>
        <v/>
      </c>
      <c r="E53" s="1405"/>
      <c r="F53" s="1735" t="str">
        <f>IF('07_P1_Lectura'!F54&lt;&gt;"",'07_P1_Lectura'!F54,"")</f>
        <v/>
      </c>
      <c r="G53" s="1459" t="str">
        <f>'07_P1_Lectura'!R54</f>
        <v/>
      </c>
      <c r="H53" s="1736" t="str">
        <f t="shared" si="5"/>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925"/>
      <c r="P53" s="153"/>
      <c r="Q53" s="1916"/>
      <c r="R53" s="132"/>
      <c r="S53" s="132"/>
      <c r="T53" s="132"/>
      <c r="U53" s="132"/>
      <c r="V53" s="595"/>
      <c r="W53" s="151"/>
      <c r="X53" s="1916"/>
      <c r="Y53" s="132"/>
      <c r="Z53" s="132"/>
      <c r="AA53" s="132"/>
      <c r="AB53" s="132"/>
      <c r="AC53" s="595"/>
      <c r="AD53" s="151"/>
      <c r="AE53" s="1916"/>
      <c r="AF53" s="132"/>
      <c r="AG53" s="132"/>
      <c r="AH53" s="132"/>
      <c r="AI53" s="132"/>
      <c r="AJ53" s="595"/>
      <c r="AK53" s="151"/>
      <c r="AL53" s="1916"/>
      <c r="AM53" s="132"/>
      <c r="AN53" s="132"/>
      <c r="AO53" s="132"/>
      <c r="AP53" s="132"/>
      <c r="AQ53" s="595"/>
      <c r="AR53" s="151"/>
      <c r="AS53" s="1916"/>
      <c r="AT53" s="132"/>
      <c r="AU53" s="132"/>
      <c r="AV53" s="132"/>
      <c r="AW53" s="132"/>
      <c r="AX53" s="595"/>
      <c r="AY53" s="151"/>
      <c r="AZ53" s="270" t="str">
        <f t="shared" si="6"/>
        <v/>
      </c>
      <c r="BA53" s="271" t="str">
        <f t="shared" si="7"/>
        <v/>
      </c>
      <c r="BB53" s="271" t="str">
        <f t="shared" si="8"/>
        <v/>
      </c>
      <c r="BC53" s="271" t="str">
        <f t="shared" si="9"/>
        <v/>
      </c>
      <c r="BD53" s="272" t="str">
        <f t="shared" si="10"/>
        <v/>
      </c>
      <c r="BE53" s="15" t="str">
        <f t="shared" si="11"/>
        <v/>
      </c>
      <c r="BG53" s="270" t="str">
        <f t="shared" si="0"/>
        <v/>
      </c>
      <c r="BH53" s="271" t="str">
        <f t="shared" si="1"/>
        <v/>
      </c>
      <c r="BI53" s="273" t="str">
        <f t="shared" si="2"/>
        <v/>
      </c>
      <c r="BJ53" s="15" t="str">
        <f t="shared" si="3"/>
        <v/>
      </c>
      <c r="BL53" s="67" t="str">
        <f t="shared" si="18"/>
        <v/>
      </c>
      <c r="BM53" s="67" t="str">
        <f>IF($O53&lt;&gt;"",0,IF(BJ53&lt;&gt;"",ROUND(BJ53*'02_Criterios'!$F$16,4),IF(BE53&lt;&gt;"",ROUND(BE53*'02_Criterios'!$F$16,4),"")))</f>
        <v/>
      </c>
      <c r="BO53" s="1741" t="str">
        <f>IF('13_P1_Alega'!P53&lt;&gt;"",'13_P1_Alega'!P53,"")</f>
        <v/>
      </c>
      <c r="BP53" s="1741" t="str">
        <f>IF('13_P1_Alega'!Q53&lt;&gt;"",'13_P1_Alega'!Q53,"")</f>
        <v/>
      </c>
      <c r="BQ53" s="1741" t="str">
        <f>IF('13_P1_Alega'!R53&lt;&gt;"",'13_P1_Alega'!R53,"")</f>
        <v/>
      </c>
      <c r="BS53" s="1440" t="str">
        <f t="shared" si="19"/>
        <v/>
      </c>
      <c r="BT53" s="1440" t="str">
        <f t="shared" si="12"/>
        <v/>
      </c>
      <c r="BU53" s="1441" t="str">
        <f t="shared" si="13"/>
        <v/>
      </c>
      <c r="BV53" s="1441" t="str">
        <f t="shared" si="14"/>
        <v/>
      </c>
      <c r="BW53" s="1441" t="str">
        <f t="shared" si="15"/>
        <v/>
      </c>
      <c r="BX53" s="1441" t="str">
        <f t="shared" si="16"/>
        <v/>
      </c>
      <c r="BY53" s="1441" t="str">
        <f t="shared" si="17"/>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1404" t="str">
        <f>CONCATENATE('01_Carga'!$M$5,"_",$I54)</f>
        <v>FI__37</v>
      </c>
      <c r="B54" s="1405"/>
      <c r="C54" s="1734" t="str">
        <f>IF('06_PresenLista'!L54&lt;&gt;"",'06_PresenLista'!L54,"")</f>
        <v/>
      </c>
      <c r="D54" s="1461" t="str">
        <f>'06_PresenLista'!Q54</f>
        <v/>
      </c>
      <c r="E54" s="1405"/>
      <c r="F54" s="1735" t="str">
        <f>IF('07_P1_Lectura'!F55&lt;&gt;"",'07_P1_Lectura'!F55,"")</f>
        <v/>
      </c>
      <c r="G54" s="1459" t="str">
        <f>'07_P1_Lectura'!R55</f>
        <v/>
      </c>
      <c r="H54" s="1736" t="str">
        <f t="shared" si="5"/>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925"/>
      <c r="P54" s="153"/>
      <c r="Q54" s="1916"/>
      <c r="R54" s="132"/>
      <c r="S54" s="132"/>
      <c r="T54" s="132"/>
      <c r="U54" s="132"/>
      <c r="V54" s="595"/>
      <c r="W54" s="151"/>
      <c r="X54" s="1916"/>
      <c r="Y54" s="132"/>
      <c r="Z54" s="132"/>
      <c r="AA54" s="132"/>
      <c r="AB54" s="132"/>
      <c r="AC54" s="595"/>
      <c r="AD54" s="151"/>
      <c r="AE54" s="1916"/>
      <c r="AF54" s="132"/>
      <c r="AG54" s="132"/>
      <c r="AH54" s="132"/>
      <c r="AI54" s="132"/>
      <c r="AJ54" s="595"/>
      <c r="AK54" s="151"/>
      <c r="AL54" s="1916"/>
      <c r="AM54" s="132"/>
      <c r="AN54" s="132"/>
      <c r="AO54" s="132"/>
      <c r="AP54" s="132"/>
      <c r="AQ54" s="595"/>
      <c r="AR54" s="151"/>
      <c r="AS54" s="1916"/>
      <c r="AT54" s="132"/>
      <c r="AU54" s="132"/>
      <c r="AV54" s="132"/>
      <c r="AW54" s="132"/>
      <c r="AX54" s="595"/>
      <c r="AY54" s="151"/>
      <c r="AZ54" s="270" t="str">
        <f t="shared" si="6"/>
        <v/>
      </c>
      <c r="BA54" s="271" t="str">
        <f t="shared" si="7"/>
        <v/>
      </c>
      <c r="BB54" s="271" t="str">
        <f t="shared" si="8"/>
        <v/>
      </c>
      <c r="BC54" s="271" t="str">
        <f t="shared" si="9"/>
        <v/>
      </c>
      <c r="BD54" s="272" t="str">
        <f t="shared" si="10"/>
        <v/>
      </c>
      <c r="BE54" s="15" t="str">
        <f t="shared" si="11"/>
        <v/>
      </c>
      <c r="BG54" s="270" t="str">
        <f t="shared" si="0"/>
        <v/>
      </c>
      <c r="BH54" s="271" t="str">
        <f t="shared" si="1"/>
        <v/>
      </c>
      <c r="BI54" s="273" t="str">
        <f t="shared" si="2"/>
        <v/>
      </c>
      <c r="BJ54" s="15" t="str">
        <f t="shared" si="3"/>
        <v/>
      </c>
      <c r="BL54" s="67" t="str">
        <f t="shared" si="18"/>
        <v/>
      </c>
      <c r="BM54" s="67" t="str">
        <f>IF($O54&lt;&gt;"",0,IF(BJ54&lt;&gt;"",ROUND(BJ54*'02_Criterios'!$F$16,4),IF(BE54&lt;&gt;"",ROUND(BE54*'02_Criterios'!$F$16,4),"")))</f>
        <v/>
      </c>
      <c r="BO54" s="1741" t="str">
        <f>IF('13_P1_Alega'!P54&lt;&gt;"",'13_P1_Alega'!P54,"")</f>
        <v/>
      </c>
      <c r="BP54" s="1741" t="str">
        <f>IF('13_P1_Alega'!Q54&lt;&gt;"",'13_P1_Alega'!Q54,"")</f>
        <v/>
      </c>
      <c r="BQ54" s="1741" t="str">
        <f>IF('13_P1_Alega'!R54&lt;&gt;"",'13_P1_Alega'!R54,"")</f>
        <v/>
      </c>
      <c r="BS54" s="1440" t="str">
        <f t="shared" si="19"/>
        <v/>
      </c>
      <c r="BT54" s="1440" t="str">
        <f t="shared" si="12"/>
        <v/>
      </c>
      <c r="BU54" s="1441" t="str">
        <f t="shared" si="13"/>
        <v/>
      </c>
      <c r="BV54" s="1441" t="str">
        <f t="shared" si="14"/>
        <v/>
      </c>
      <c r="BW54" s="1441" t="str">
        <f t="shared" si="15"/>
        <v/>
      </c>
      <c r="BX54" s="1441" t="str">
        <f t="shared" si="16"/>
        <v/>
      </c>
      <c r="BY54" s="1441" t="str">
        <f t="shared" si="17"/>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1404" t="str">
        <f>CONCATENATE('01_Carga'!$M$5,"_",$I55)</f>
        <v>FI__38</v>
      </c>
      <c r="B55" s="1405"/>
      <c r="C55" s="1734" t="str">
        <f>IF('06_PresenLista'!L55&lt;&gt;"",'06_PresenLista'!L55,"")</f>
        <v/>
      </c>
      <c r="D55" s="1461" t="str">
        <f>'06_PresenLista'!Q55</f>
        <v/>
      </c>
      <c r="E55" s="1405"/>
      <c r="F55" s="1735" t="str">
        <f>IF('07_P1_Lectura'!F56&lt;&gt;"",'07_P1_Lectura'!F56,"")</f>
        <v/>
      </c>
      <c r="G55" s="1459" t="str">
        <f>'07_P1_Lectura'!R56</f>
        <v/>
      </c>
      <c r="H55" s="1736" t="str">
        <f t="shared" si="5"/>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925"/>
      <c r="P55" s="153"/>
      <c r="Q55" s="1916"/>
      <c r="R55" s="132"/>
      <c r="S55" s="132"/>
      <c r="T55" s="132"/>
      <c r="U55" s="132"/>
      <c r="V55" s="595"/>
      <c r="W55" s="151"/>
      <c r="X55" s="1916"/>
      <c r="Y55" s="132"/>
      <c r="Z55" s="132"/>
      <c r="AA55" s="132"/>
      <c r="AB55" s="132"/>
      <c r="AC55" s="595"/>
      <c r="AD55" s="151"/>
      <c r="AE55" s="1916"/>
      <c r="AF55" s="132"/>
      <c r="AG55" s="132"/>
      <c r="AH55" s="132"/>
      <c r="AI55" s="132"/>
      <c r="AJ55" s="595"/>
      <c r="AK55" s="151"/>
      <c r="AL55" s="1916"/>
      <c r="AM55" s="132"/>
      <c r="AN55" s="132"/>
      <c r="AO55" s="132"/>
      <c r="AP55" s="132"/>
      <c r="AQ55" s="595"/>
      <c r="AR55" s="151"/>
      <c r="AS55" s="1916"/>
      <c r="AT55" s="132"/>
      <c r="AU55" s="132"/>
      <c r="AV55" s="132"/>
      <c r="AW55" s="132"/>
      <c r="AX55" s="595"/>
      <c r="AY55" s="151"/>
      <c r="AZ55" s="270" t="str">
        <f t="shared" si="6"/>
        <v/>
      </c>
      <c r="BA55" s="271" t="str">
        <f t="shared" si="7"/>
        <v/>
      </c>
      <c r="BB55" s="271" t="str">
        <f t="shared" si="8"/>
        <v/>
      </c>
      <c r="BC55" s="271" t="str">
        <f t="shared" si="9"/>
        <v/>
      </c>
      <c r="BD55" s="272" t="str">
        <f t="shared" si="10"/>
        <v/>
      </c>
      <c r="BE55" s="15" t="str">
        <f t="shared" si="11"/>
        <v/>
      </c>
      <c r="BG55" s="270" t="str">
        <f t="shared" si="0"/>
        <v/>
      </c>
      <c r="BH55" s="271" t="str">
        <f t="shared" si="1"/>
        <v/>
      </c>
      <c r="BI55" s="273" t="str">
        <f t="shared" si="2"/>
        <v/>
      </c>
      <c r="BJ55" s="15" t="str">
        <f t="shared" si="3"/>
        <v/>
      </c>
      <c r="BL55" s="67" t="str">
        <f t="shared" si="18"/>
        <v/>
      </c>
      <c r="BM55" s="67" t="str">
        <f>IF($O55&lt;&gt;"",0,IF(BJ55&lt;&gt;"",ROUND(BJ55*'02_Criterios'!$F$16,4),IF(BE55&lt;&gt;"",ROUND(BE55*'02_Criterios'!$F$16,4),"")))</f>
        <v/>
      </c>
      <c r="BO55" s="1741" t="str">
        <f>IF('13_P1_Alega'!P55&lt;&gt;"",'13_P1_Alega'!P55,"")</f>
        <v/>
      </c>
      <c r="BP55" s="1741" t="str">
        <f>IF('13_P1_Alega'!Q55&lt;&gt;"",'13_P1_Alega'!Q55,"")</f>
        <v/>
      </c>
      <c r="BQ55" s="1741" t="str">
        <f>IF('13_P1_Alega'!R55&lt;&gt;"",'13_P1_Alega'!R55,"")</f>
        <v/>
      </c>
      <c r="BS55" s="1440" t="str">
        <f t="shared" si="19"/>
        <v/>
      </c>
      <c r="BT55" s="1440" t="str">
        <f t="shared" si="12"/>
        <v/>
      </c>
      <c r="BU55" s="1441" t="str">
        <f t="shared" si="13"/>
        <v/>
      </c>
      <c r="BV55" s="1441" t="str">
        <f t="shared" si="14"/>
        <v/>
      </c>
      <c r="BW55" s="1441" t="str">
        <f t="shared" si="15"/>
        <v/>
      </c>
      <c r="BX55" s="1441" t="str">
        <f t="shared" si="16"/>
        <v/>
      </c>
      <c r="BY55" s="1441" t="str">
        <f t="shared" si="17"/>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1404" t="str">
        <f>CONCATENATE('01_Carga'!$M$5,"_",$I56)</f>
        <v>FI__39</v>
      </c>
      <c r="B56" s="1405"/>
      <c r="C56" s="1734" t="str">
        <f>IF('06_PresenLista'!L56&lt;&gt;"",'06_PresenLista'!L56,"")</f>
        <v/>
      </c>
      <c r="D56" s="1461" t="str">
        <f>'06_PresenLista'!Q56</f>
        <v/>
      </c>
      <c r="E56" s="1405"/>
      <c r="F56" s="1735" t="str">
        <f>IF('07_P1_Lectura'!F57&lt;&gt;"",'07_P1_Lectura'!F57,"")</f>
        <v/>
      </c>
      <c r="G56" s="1459" t="str">
        <f>'07_P1_Lectura'!R57</f>
        <v/>
      </c>
      <c r="H56" s="1736" t="str">
        <f t="shared" si="5"/>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925"/>
      <c r="P56" s="153"/>
      <c r="Q56" s="1916"/>
      <c r="R56" s="132"/>
      <c r="S56" s="132"/>
      <c r="T56" s="132"/>
      <c r="U56" s="132"/>
      <c r="V56" s="595"/>
      <c r="W56" s="151"/>
      <c r="X56" s="1916"/>
      <c r="Y56" s="132"/>
      <c r="Z56" s="132"/>
      <c r="AA56" s="132"/>
      <c r="AB56" s="132"/>
      <c r="AC56" s="595"/>
      <c r="AD56" s="151"/>
      <c r="AE56" s="1916"/>
      <c r="AF56" s="132"/>
      <c r="AG56" s="132"/>
      <c r="AH56" s="132"/>
      <c r="AI56" s="132"/>
      <c r="AJ56" s="595"/>
      <c r="AK56" s="151"/>
      <c r="AL56" s="1916"/>
      <c r="AM56" s="132"/>
      <c r="AN56" s="132"/>
      <c r="AO56" s="132"/>
      <c r="AP56" s="132"/>
      <c r="AQ56" s="595"/>
      <c r="AR56" s="151"/>
      <c r="AS56" s="1916"/>
      <c r="AT56" s="132"/>
      <c r="AU56" s="132"/>
      <c r="AV56" s="132"/>
      <c r="AW56" s="132"/>
      <c r="AX56" s="595"/>
      <c r="AY56" s="151"/>
      <c r="AZ56" s="270" t="str">
        <f t="shared" si="6"/>
        <v/>
      </c>
      <c r="BA56" s="271" t="str">
        <f t="shared" si="7"/>
        <v/>
      </c>
      <c r="BB56" s="271" t="str">
        <f t="shared" si="8"/>
        <v/>
      </c>
      <c r="BC56" s="271" t="str">
        <f t="shared" si="9"/>
        <v/>
      </c>
      <c r="BD56" s="272" t="str">
        <f t="shared" si="10"/>
        <v/>
      </c>
      <c r="BE56" s="15" t="str">
        <f t="shared" si="11"/>
        <v/>
      </c>
      <c r="BG56" s="270" t="str">
        <f t="shared" si="0"/>
        <v/>
      </c>
      <c r="BH56" s="271" t="str">
        <f t="shared" si="1"/>
        <v/>
      </c>
      <c r="BI56" s="273" t="str">
        <f t="shared" si="2"/>
        <v/>
      </c>
      <c r="BJ56" s="15" t="str">
        <f t="shared" si="3"/>
        <v/>
      </c>
      <c r="BL56" s="67" t="str">
        <f t="shared" si="18"/>
        <v/>
      </c>
      <c r="BM56" s="67" t="str">
        <f>IF($O56&lt;&gt;"",0,IF(BJ56&lt;&gt;"",ROUND(BJ56*'02_Criterios'!$F$16,4),IF(BE56&lt;&gt;"",ROUND(BE56*'02_Criterios'!$F$16,4),"")))</f>
        <v/>
      </c>
      <c r="BO56" s="1741" t="str">
        <f>IF('13_P1_Alega'!P56&lt;&gt;"",'13_P1_Alega'!P56,"")</f>
        <v/>
      </c>
      <c r="BP56" s="1741" t="str">
        <f>IF('13_P1_Alega'!Q56&lt;&gt;"",'13_P1_Alega'!Q56,"")</f>
        <v/>
      </c>
      <c r="BQ56" s="1741" t="str">
        <f>IF('13_P1_Alega'!R56&lt;&gt;"",'13_P1_Alega'!R56,"")</f>
        <v/>
      </c>
      <c r="BS56" s="1440" t="str">
        <f t="shared" si="19"/>
        <v/>
      </c>
      <c r="BT56" s="1440" t="str">
        <f t="shared" si="12"/>
        <v/>
      </c>
      <c r="BU56" s="1441" t="str">
        <f t="shared" si="13"/>
        <v/>
      </c>
      <c r="BV56" s="1441" t="str">
        <f t="shared" si="14"/>
        <v/>
      </c>
      <c r="BW56" s="1441" t="str">
        <f t="shared" si="15"/>
        <v/>
      </c>
      <c r="BX56" s="1441" t="str">
        <f t="shared" si="16"/>
        <v/>
      </c>
      <c r="BY56" s="1441" t="str">
        <f t="shared" si="17"/>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1404" t="str">
        <f>CONCATENATE('01_Carga'!$M$5,"_",$I57)</f>
        <v>FI__40</v>
      </c>
      <c r="B57" s="1405"/>
      <c r="C57" s="1734" t="str">
        <f>IF('06_PresenLista'!L57&lt;&gt;"",'06_PresenLista'!L57,"")</f>
        <v/>
      </c>
      <c r="D57" s="1461" t="str">
        <f>'06_PresenLista'!Q57</f>
        <v/>
      </c>
      <c r="E57" s="1405"/>
      <c r="F57" s="1735" t="str">
        <f>IF('07_P1_Lectura'!F58&lt;&gt;"",'07_P1_Lectura'!F58,"")</f>
        <v/>
      </c>
      <c r="G57" s="1459" t="str">
        <f>'07_P1_Lectura'!R58</f>
        <v/>
      </c>
      <c r="H57" s="1736" t="str">
        <f t="shared" si="5"/>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925"/>
      <c r="P57" s="153"/>
      <c r="Q57" s="1916"/>
      <c r="R57" s="132"/>
      <c r="S57" s="132"/>
      <c r="T57" s="132"/>
      <c r="U57" s="132"/>
      <c r="V57" s="595"/>
      <c r="W57" s="151"/>
      <c r="X57" s="1916"/>
      <c r="Y57" s="132"/>
      <c r="Z57" s="132"/>
      <c r="AA57" s="132"/>
      <c r="AB57" s="132"/>
      <c r="AC57" s="595"/>
      <c r="AD57" s="151"/>
      <c r="AE57" s="1916"/>
      <c r="AF57" s="132"/>
      <c r="AG57" s="132"/>
      <c r="AH57" s="132"/>
      <c r="AI57" s="132"/>
      <c r="AJ57" s="595"/>
      <c r="AK57" s="151"/>
      <c r="AL57" s="1916"/>
      <c r="AM57" s="132"/>
      <c r="AN57" s="132"/>
      <c r="AO57" s="132"/>
      <c r="AP57" s="132"/>
      <c r="AQ57" s="595"/>
      <c r="AR57" s="151"/>
      <c r="AS57" s="1916"/>
      <c r="AT57" s="132"/>
      <c r="AU57" s="132"/>
      <c r="AV57" s="132"/>
      <c r="AW57" s="132"/>
      <c r="AX57" s="595"/>
      <c r="AY57" s="151"/>
      <c r="AZ57" s="270" t="str">
        <f t="shared" si="6"/>
        <v/>
      </c>
      <c r="BA57" s="271" t="str">
        <f t="shared" si="7"/>
        <v/>
      </c>
      <c r="BB57" s="271" t="str">
        <f t="shared" si="8"/>
        <v/>
      </c>
      <c r="BC57" s="271" t="str">
        <f t="shared" si="9"/>
        <v/>
      </c>
      <c r="BD57" s="272" t="str">
        <f t="shared" si="10"/>
        <v/>
      </c>
      <c r="BE57" s="15" t="str">
        <f t="shared" si="11"/>
        <v/>
      </c>
      <c r="BG57" s="270" t="str">
        <f t="shared" si="0"/>
        <v/>
      </c>
      <c r="BH57" s="271" t="str">
        <f t="shared" si="1"/>
        <v/>
      </c>
      <c r="BI57" s="273" t="str">
        <f t="shared" si="2"/>
        <v/>
      </c>
      <c r="BJ57" s="15" t="str">
        <f t="shared" si="3"/>
        <v/>
      </c>
      <c r="BL57" s="67" t="str">
        <f t="shared" si="18"/>
        <v/>
      </c>
      <c r="BM57" s="67" t="str">
        <f>IF($O57&lt;&gt;"",0,IF(BJ57&lt;&gt;"",ROUND(BJ57*'02_Criterios'!$F$16,4),IF(BE57&lt;&gt;"",ROUND(BE57*'02_Criterios'!$F$16,4),"")))</f>
        <v/>
      </c>
      <c r="BO57" s="1741" t="str">
        <f>IF('13_P1_Alega'!P57&lt;&gt;"",'13_P1_Alega'!P57,"")</f>
        <v/>
      </c>
      <c r="BP57" s="1741" t="str">
        <f>IF('13_P1_Alega'!Q57&lt;&gt;"",'13_P1_Alega'!Q57,"")</f>
        <v/>
      </c>
      <c r="BQ57" s="1741" t="str">
        <f>IF('13_P1_Alega'!R57&lt;&gt;"",'13_P1_Alega'!R57,"")</f>
        <v/>
      </c>
      <c r="BS57" s="1440" t="str">
        <f t="shared" si="19"/>
        <v/>
      </c>
      <c r="BT57" s="1440" t="str">
        <f t="shared" si="12"/>
        <v/>
      </c>
      <c r="BU57" s="1441" t="str">
        <f t="shared" si="13"/>
        <v/>
      </c>
      <c r="BV57" s="1441" t="str">
        <f t="shared" si="14"/>
        <v/>
      </c>
      <c r="BW57" s="1441" t="str">
        <f t="shared" si="15"/>
        <v/>
      </c>
      <c r="BX57" s="1441" t="str">
        <f t="shared" si="16"/>
        <v/>
      </c>
      <c r="BY57" s="1441" t="str">
        <f t="shared" si="17"/>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1404" t="str">
        <f>CONCATENATE('01_Carga'!$M$5,"_",$I58)</f>
        <v>FI__41</v>
      </c>
      <c r="B58" s="1405"/>
      <c r="C58" s="1734" t="str">
        <f>IF('06_PresenLista'!L58&lt;&gt;"",'06_PresenLista'!L58,"")</f>
        <v/>
      </c>
      <c r="D58" s="1461" t="str">
        <f>'06_PresenLista'!Q58</f>
        <v/>
      </c>
      <c r="E58" s="1405"/>
      <c r="F58" s="1735" t="str">
        <f>IF('07_P1_Lectura'!F59&lt;&gt;"",'07_P1_Lectura'!F59,"")</f>
        <v/>
      </c>
      <c r="G58" s="1459" t="str">
        <f>'07_P1_Lectura'!R59</f>
        <v/>
      </c>
      <c r="H58" s="1736" t="str">
        <f t="shared" si="5"/>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925"/>
      <c r="P58" s="153"/>
      <c r="Q58" s="1916"/>
      <c r="R58" s="132"/>
      <c r="S58" s="132"/>
      <c r="T58" s="132"/>
      <c r="U58" s="132"/>
      <c r="V58" s="595"/>
      <c r="W58" s="151"/>
      <c r="X58" s="1916"/>
      <c r="Y58" s="132"/>
      <c r="Z58" s="132"/>
      <c r="AA58" s="132"/>
      <c r="AB58" s="132"/>
      <c r="AC58" s="595"/>
      <c r="AD58" s="151"/>
      <c r="AE58" s="1916"/>
      <c r="AF58" s="132"/>
      <c r="AG58" s="132"/>
      <c r="AH58" s="132"/>
      <c r="AI58" s="132"/>
      <c r="AJ58" s="595"/>
      <c r="AK58" s="151"/>
      <c r="AL58" s="1916"/>
      <c r="AM58" s="132"/>
      <c r="AN58" s="132"/>
      <c r="AO58" s="132"/>
      <c r="AP58" s="132"/>
      <c r="AQ58" s="595"/>
      <c r="AR58" s="151"/>
      <c r="AS58" s="1916"/>
      <c r="AT58" s="132"/>
      <c r="AU58" s="132"/>
      <c r="AV58" s="132"/>
      <c r="AW58" s="132"/>
      <c r="AX58" s="595"/>
      <c r="AY58" s="151"/>
      <c r="AZ58" s="270" t="str">
        <f t="shared" si="6"/>
        <v/>
      </c>
      <c r="BA58" s="271" t="str">
        <f t="shared" si="7"/>
        <v/>
      </c>
      <c r="BB58" s="271" t="str">
        <f t="shared" si="8"/>
        <v/>
      </c>
      <c r="BC58" s="271" t="str">
        <f t="shared" si="9"/>
        <v/>
      </c>
      <c r="BD58" s="272" t="str">
        <f t="shared" si="10"/>
        <v/>
      </c>
      <c r="BE58" s="15" t="str">
        <f t="shared" si="11"/>
        <v/>
      </c>
      <c r="BG58" s="270" t="str">
        <f t="shared" si="0"/>
        <v/>
      </c>
      <c r="BH58" s="271" t="str">
        <f t="shared" si="1"/>
        <v/>
      </c>
      <c r="BI58" s="273" t="str">
        <f t="shared" si="2"/>
        <v/>
      </c>
      <c r="BJ58" s="15" t="str">
        <f t="shared" si="3"/>
        <v/>
      </c>
      <c r="BL58" s="67" t="str">
        <f t="shared" si="18"/>
        <v/>
      </c>
      <c r="BM58" s="67" t="str">
        <f>IF($O58&lt;&gt;"",0,IF(BJ58&lt;&gt;"",ROUND(BJ58*'02_Criterios'!$F$16,4),IF(BE58&lt;&gt;"",ROUND(BE58*'02_Criterios'!$F$16,4),"")))</f>
        <v/>
      </c>
      <c r="BO58" s="1741" t="str">
        <f>IF('13_P1_Alega'!P58&lt;&gt;"",'13_P1_Alega'!P58,"")</f>
        <v/>
      </c>
      <c r="BP58" s="1741" t="str">
        <f>IF('13_P1_Alega'!Q58&lt;&gt;"",'13_P1_Alega'!Q58,"")</f>
        <v/>
      </c>
      <c r="BQ58" s="1741" t="str">
        <f>IF('13_P1_Alega'!R58&lt;&gt;"",'13_P1_Alega'!R58,"")</f>
        <v/>
      </c>
      <c r="BS58" s="1440" t="str">
        <f t="shared" si="19"/>
        <v/>
      </c>
      <c r="BT58" s="1440" t="str">
        <f t="shared" si="12"/>
        <v/>
      </c>
      <c r="BU58" s="1441" t="str">
        <f t="shared" si="13"/>
        <v/>
      </c>
      <c r="BV58" s="1441" t="str">
        <f t="shared" si="14"/>
        <v/>
      </c>
      <c r="BW58" s="1441" t="str">
        <f t="shared" si="15"/>
        <v/>
      </c>
      <c r="BX58" s="1441" t="str">
        <f t="shared" si="16"/>
        <v/>
      </c>
      <c r="BY58" s="1441" t="str">
        <f t="shared" si="17"/>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1404" t="str">
        <f>CONCATENATE('01_Carga'!$M$5,"_",$I59)</f>
        <v>FI__42</v>
      </c>
      <c r="B59" s="1405"/>
      <c r="C59" s="1734" t="str">
        <f>IF('06_PresenLista'!L59&lt;&gt;"",'06_PresenLista'!L59,"")</f>
        <v/>
      </c>
      <c r="D59" s="1461" t="str">
        <f>'06_PresenLista'!Q59</f>
        <v/>
      </c>
      <c r="E59" s="1405"/>
      <c r="F59" s="1735" t="str">
        <f>IF('07_P1_Lectura'!F60&lt;&gt;"",'07_P1_Lectura'!F60,"")</f>
        <v/>
      </c>
      <c r="G59" s="1459" t="str">
        <f>'07_P1_Lectura'!R60</f>
        <v/>
      </c>
      <c r="H59" s="1736" t="str">
        <f t="shared" si="5"/>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925"/>
      <c r="P59" s="153"/>
      <c r="Q59" s="1916"/>
      <c r="R59" s="132"/>
      <c r="S59" s="132"/>
      <c r="T59" s="132"/>
      <c r="U59" s="132"/>
      <c r="V59" s="595"/>
      <c r="W59" s="151"/>
      <c r="X59" s="1916"/>
      <c r="Y59" s="132"/>
      <c r="Z59" s="132"/>
      <c r="AA59" s="132"/>
      <c r="AB59" s="132"/>
      <c r="AC59" s="595"/>
      <c r="AD59" s="151"/>
      <c r="AE59" s="1916"/>
      <c r="AF59" s="132"/>
      <c r="AG59" s="132"/>
      <c r="AH59" s="132"/>
      <c r="AI59" s="132"/>
      <c r="AJ59" s="595"/>
      <c r="AK59" s="151"/>
      <c r="AL59" s="1916"/>
      <c r="AM59" s="132"/>
      <c r="AN59" s="132"/>
      <c r="AO59" s="132"/>
      <c r="AP59" s="132"/>
      <c r="AQ59" s="595"/>
      <c r="AR59" s="151"/>
      <c r="AS59" s="1916"/>
      <c r="AT59" s="132"/>
      <c r="AU59" s="132"/>
      <c r="AV59" s="132"/>
      <c r="AW59" s="132"/>
      <c r="AX59" s="595"/>
      <c r="AY59" s="151"/>
      <c r="AZ59" s="270" t="str">
        <f t="shared" si="6"/>
        <v/>
      </c>
      <c r="BA59" s="271" t="str">
        <f t="shared" si="7"/>
        <v/>
      </c>
      <c r="BB59" s="271" t="str">
        <f t="shared" si="8"/>
        <v/>
      </c>
      <c r="BC59" s="271" t="str">
        <f t="shared" si="9"/>
        <v/>
      </c>
      <c r="BD59" s="272" t="str">
        <f t="shared" si="10"/>
        <v/>
      </c>
      <c r="BE59" s="15" t="str">
        <f t="shared" si="11"/>
        <v/>
      </c>
      <c r="BG59" s="270" t="str">
        <f t="shared" si="0"/>
        <v/>
      </c>
      <c r="BH59" s="271" t="str">
        <f t="shared" si="1"/>
        <v/>
      </c>
      <c r="BI59" s="273" t="str">
        <f t="shared" si="2"/>
        <v/>
      </c>
      <c r="BJ59" s="15" t="str">
        <f t="shared" si="3"/>
        <v/>
      </c>
      <c r="BL59" s="67" t="str">
        <f t="shared" si="18"/>
        <v/>
      </c>
      <c r="BM59" s="67" t="str">
        <f>IF($O59&lt;&gt;"",0,IF(BJ59&lt;&gt;"",ROUND(BJ59*'02_Criterios'!$F$16,4),IF(BE59&lt;&gt;"",ROUND(BE59*'02_Criterios'!$F$16,4),"")))</f>
        <v/>
      </c>
      <c r="BO59" s="1741" t="str">
        <f>IF('13_P1_Alega'!P59&lt;&gt;"",'13_P1_Alega'!P59,"")</f>
        <v/>
      </c>
      <c r="BP59" s="1741" t="str">
        <f>IF('13_P1_Alega'!Q59&lt;&gt;"",'13_P1_Alega'!Q59,"")</f>
        <v/>
      </c>
      <c r="BQ59" s="1741" t="str">
        <f>IF('13_P1_Alega'!R59&lt;&gt;"",'13_P1_Alega'!R59,"")</f>
        <v/>
      </c>
      <c r="BS59" s="1440" t="str">
        <f t="shared" si="19"/>
        <v/>
      </c>
      <c r="BT59" s="1440" t="str">
        <f t="shared" si="12"/>
        <v/>
      </c>
      <c r="BU59" s="1441" t="str">
        <f t="shared" si="13"/>
        <v/>
      </c>
      <c r="BV59" s="1441" t="str">
        <f t="shared" si="14"/>
        <v/>
      </c>
      <c r="BW59" s="1441" t="str">
        <f t="shared" si="15"/>
        <v/>
      </c>
      <c r="BX59" s="1441" t="str">
        <f t="shared" si="16"/>
        <v/>
      </c>
      <c r="BY59" s="1441" t="str">
        <f t="shared" si="17"/>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1404" t="str">
        <f>CONCATENATE('01_Carga'!$M$5,"_",$I60)</f>
        <v>FI__43</v>
      </c>
      <c r="B60" s="1405"/>
      <c r="C60" s="1734" t="str">
        <f>IF('06_PresenLista'!L60&lt;&gt;"",'06_PresenLista'!L60,"")</f>
        <v/>
      </c>
      <c r="D60" s="1461" t="str">
        <f>'06_PresenLista'!Q60</f>
        <v/>
      </c>
      <c r="E60" s="1405"/>
      <c r="F60" s="1735" t="str">
        <f>IF('07_P1_Lectura'!F61&lt;&gt;"",'07_P1_Lectura'!F61,"")</f>
        <v/>
      </c>
      <c r="G60" s="1459" t="str">
        <f>'07_P1_Lectura'!R61</f>
        <v/>
      </c>
      <c r="H60" s="1736" t="str">
        <f t="shared" si="5"/>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925"/>
      <c r="P60" s="153"/>
      <c r="Q60" s="1916"/>
      <c r="R60" s="132"/>
      <c r="S60" s="132"/>
      <c r="T60" s="132"/>
      <c r="U60" s="132"/>
      <c r="V60" s="595"/>
      <c r="W60" s="151"/>
      <c r="X60" s="1916"/>
      <c r="Y60" s="132"/>
      <c r="Z60" s="132"/>
      <c r="AA60" s="132"/>
      <c r="AB60" s="132"/>
      <c r="AC60" s="595"/>
      <c r="AD60" s="151"/>
      <c r="AE60" s="1916"/>
      <c r="AF60" s="132"/>
      <c r="AG60" s="132"/>
      <c r="AH60" s="132"/>
      <c r="AI60" s="132"/>
      <c r="AJ60" s="595"/>
      <c r="AK60" s="151"/>
      <c r="AL60" s="1916"/>
      <c r="AM60" s="132"/>
      <c r="AN60" s="132"/>
      <c r="AO60" s="132"/>
      <c r="AP60" s="132"/>
      <c r="AQ60" s="595"/>
      <c r="AR60" s="151"/>
      <c r="AS60" s="1916"/>
      <c r="AT60" s="132"/>
      <c r="AU60" s="132"/>
      <c r="AV60" s="132"/>
      <c r="AW60" s="132"/>
      <c r="AX60" s="595"/>
      <c r="AY60" s="151"/>
      <c r="AZ60" s="270" t="str">
        <f t="shared" si="6"/>
        <v/>
      </c>
      <c r="BA60" s="271" t="str">
        <f t="shared" si="7"/>
        <v/>
      </c>
      <c r="BB60" s="271" t="str">
        <f t="shared" si="8"/>
        <v/>
      </c>
      <c r="BC60" s="271" t="str">
        <f t="shared" si="9"/>
        <v/>
      </c>
      <c r="BD60" s="272" t="str">
        <f t="shared" si="10"/>
        <v/>
      </c>
      <c r="BE60" s="15" t="str">
        <f t="shared" si="11"/>
        <v/>
      </c>
      <c r="BG60" s="270" t="str">
        <f t="shared" si="0"/>
        <v/>
      </c>
      <c r="BH60" s="271" t="str">
        <f t="shared" si="1"/>
        <v/>
      </c>
      <c r="BI60" s="273" t="str">
        <f t="shared" si="2"/>
        <v/>
      </c>
      <c r="BJ60" s="15" t="str">
        <f t="shared" si="3"/>
        <v/>
      </c>
      <c r="BL60" s="67" t="str">
        <f t="shared" si="18"/>
        <v/>
      </c>
      <c r="BM60" s="67" t="str">
        <f>IF($O60&lt;&gt;"",0,IF(BJ60&lt;&gt;"",ROUND(BJ60*'02_Criterios'!$F$16,4),IF(BE60&lt;&gt;"",ROUND(BE60*'02_Criterios'!$F$16,4),"")))</f>
        <v/>
      </c>
      <c r="BO60" s="1741" t="str">
        <f>IF('13_P1_Alega'!P60&lt;&gt;"",'13_P1_Alega'!P60,"")</f>
        <v/>
      </c>
      <c r="BP60" s="1741" t="str">
        <f>IF('13_P1_Alega'!Q60&lt;&gt;"",'13_P1_Alega'!Q60,"")</f>
        <v/>
      </c>
      <c r="BQ60" s="1741" t="str">
        <f>IF('13_P1_Alega'!R60&lt;&gt;"",'13_P1_Alega'!R60,"")</f>
        <v/>
      </c>
      <c r="BS60" s="1440" t="str">
        <f t="shared" si="19"/>
        <v/>
      </c>
      <c r="BT60" s="1440" t="str">
        <f t="shared" si="12"/>
        <v/>
      </c>
      <c r="BU60" s="1441" t="str">
        <f t="shared" si="13"/>
        <v/>
      </c>
      <c r="BV60" s="1441" t="str">
        <f t="shared" si="14"/>
        <v/>
      </c>
      <c r="BW60" s="1441" t="str">
        <f t="shared" si="15"/>
        <v/>
      </c>
      <c r="BX60" s="1441" t="str">
        <f t="shared" si="16"/>
        <v/>
      </c>
      <c r="BY60" s="1441" t="str">
        <f t="shared" si="17"/>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1404" t="str">
        <f>CONCATENATE('01_Carga'!$M$5,"_",$I61)</f>
        <v>FI__44</v>
      </c>
      <c r="B61" s="1405"/>
      <c r="C61" s="1734" t="str">
        <f>IF('06_PresenLista'!L61&lt;&gt;"",'06_PresenLista'!L61,"")</f>
        <v/>
      </c>
      <c r="D61" s="1461" t="str">
        <f>'06_PresenLista'!Q61</f>
        <v/>
      </c>
      <c r="E61" s="1405"/>
      <c r="F61" s="1735" t="str">
        <f>IF('07_P1_Lectura'!F62&lt;&gt;"",'07_P1_Lectura'!F62,"")</f>
        <v/>
      </c>
      <c r="G61" s="1459" t="str">
        <f>'07_P1_Lectura'!R62</f>
        <v/>
      </c>
      <c r="H61" s="1736" t="str">
        <f t="shared" si="5"/>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925"/>
      <c r="P61" s="153"/>
      <c r="Q61" s="1916"/>
      <c r="R61" s="132"/>
      <c r="S61" s="132"/>
      <c r="T61" s="132"/>
      <c r="U61" s="132"/>
      <c r="V61" s="595"/>
      <c r="W61" s="151"/>
      <c r="X61" s="1916"/>
      <c r="Y61" s="132"/>
      <c r="Z61" s="132"/>
      <c r="AA61" s="132"/>
      <c r="AB61" s="132"/>
      <c r="AC61" s="595"/>
      <c r="AD61" s="151"/>
      <c r="AE61" s="1916"/>
      <c r="AF61" s="132"/>
      <c r="AG61" s="132"/>
      <c r="AH61" s="132"/>
      <c r="AI61" s="132"/>
      <c r="AJ61" s="595"/>
      <c r="AK61" s="151"/>
      <c r="AL61" s="1916"/>
      <c r="AM61" s="132"/>
      <c r="AN61" s="132"/>
      <c r="AO61" s="132"/>
      <c r="AP61" s="132"/>
      <c r="AQ61" s="595"/>
      <c r="AR61" s="151"/>
      <c r="AS61" s="1916"/>
      <c r="AT61" s="132"/>
      <c r="AU61" s="132"/>
      <c r="AV61" s="132"/>
      <c r="AW61" s="132"/>
      <c r="AX61" s="595"/>
      <c r="AY61" s="151"/>
      <c r="AZ61" s="270" t="str">
        <f t="shared" si="6"/>
        <v/>
      </c>
      <c r="BA61" s="271" t="str">
        <f t="shared" si="7"/>
        <v/>
      </c>
      <c r="BB61" s="271" t="str">
        <f t="shared" si="8"/>
        <v/>
      </c>
      <c r="BC61" s="271" t="str">
        <f t="shared" si="9"/>
        <v/>
      </c>
      <c r="BD61" s="272" t="str">
        <f t="shared" si="10"/>
        <v/>
      </c>
      <c r="BE61" s="15" t="str">
        <f t="shared" si="11"/>
        <v/>
      </c>
      <c r="BG61" s="270" t="str">
        <f t="shared" si="0"/>
        <v/>
      </c>
      <c r="BH61" s="271" t="str">
        <f t="shared" si="1"/>
        <v/>
      </c>
      <c r="BI61" s="273" t="str">
        <f t="shared" si="2"/>
        <v/>
      </c>
      <c r="BJ61" s="15" t="str">
        <f t="shared" si="3"/>
        <v/>
      </c>
      <c r="BL61" s="67" t="str">
        <f t="shared" si="18"/>
        <v/>
      </c>
      <c r="BM61" s="67" t="str">
        <f>IF($O61&lt;&gt;"",0,IF(BJ61&lt;&gt;"",ROUND(BJ61*'02_Criterios'!$F$16,4),IF(BE61&lt;&gt;"",ROUND(BE61*'02_Criterios'!$F$16,4),"")))</f>
        <v/>
      </c>
      <c r="BO61" s="1741" t="str">
        <f>IF('13_P1_Alega'!P61&lt;&gt;"",'13_P1_Alega'!P61,"")</f>
        <v/>
      </c>
      <c r="BP61" s="1741" t="str">
        <f>IF('13_P1_Alega'!Q61&lt;&gt;"",'13_P1_Alega'!Q61,"")</f>
        <v/>
      </c>
      <c r="BQ61" s="1741" t="str">
        <f>IF('13_P1_Alega'!R61&lt;&gt;"",'13_P1_Alega'!R61,"")</f>
        <v/>
      </c>
      <c r="BS61" s="1440" t="str">
        <f t="shared" si="19"/>
        <v/>
      </c>
      <c r="BT61" s="1440" t="str">
        <f t="shared" si="12"/>
        <v/>
      </c>
      <c r="BU61" s="1441" t="str">
        <f t="shared" si="13"/>
        <v/>
      </c>
      <c r="BV61" s="1441" t="str">
        <f t="shared" si="14"/>
        <v/>
      </c>
      <c r="BW61" s="1441" t="str">
        <f t="shared" si="15"/>
        <v/>
      </c>
      <c r="BX61" s="1441" t="str">
        <f t="shared" si="16"/>
        <v/>
      </c>
      <c r="BY61" s="1441" t="str">
        <f t="shared" si="17"/>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1404" t="str">
        <f>CONCATENATE('01_Carga'!$M$5,"_",$I62)</f>
        <v>FI__45</v>
      </c>
      <c r="B62" s="1405"/>
      <c r="C62" s="1734" t="str">
        <f>IF('06_PresenLista'!L62&lt;&gt;"",'06_PresenLista'!L62,"")</f>
        <v/>
      </c>
      <c r="D62" s="1461" t="str">
        <f>'06_PresenLista'!Q62</f>
        <v/>
      </c>
      <c r="E62" s="1405"/>
      <c r="F62" s="1735" t="str">
        <f>IF('07_P1_Lectura'!F63&lt;&gt;"",'07_P1_Lectura'!F63,"")</f>
        <v/>
      </c>
      <c r="G62" s="1459" t="str">
        <f>'07_P1_Lectura'!R63</f>
        <v/>
      </c>
      <c r="H62" s="1736" t="str">
        <f t="shared" si="5"/>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925"/>
      <c r="P62" s="153"/>
      <c r="Q62" s="1916"/>
      <c r="R62" s="132"/>
      <c r="S62" s="132"/>
      <c r="T62" s="132"/>
      <c r="U62" s="132"/>
      <c r="V62" s="595"/>
      <c r="W62" s="151"/>
      <c r="X62" s="1916"/>
      <c r="Y62" s="132"/>
      <c r="Z62" s="132"/>
      <c r="AA62" s="132"/>
      <c r="AB62" s="132"/>
      <c r="AC62" s="595"/>
      <c r="AD62" s="151"/>
      <c r="AE62" s="1916"/>
      <c r="AF62" s="132"/>
      <c r="AG62" s="132"/>
      <c r="AH62" s="132"/>
      <c r="AI62" s="132"/>
      <c r="AJ62" s="595"/>
      <c r="AK62" s="151"/>
      <c r="AL62" s="1916"/>
      <c r="AM62" s="132"/>
      <c r="AN62" s="132"/>
      <c r="AO62" s="132"/>
      <c r="AP62" s="132"/>
      <c r="AQ62" s="595"/>
      <c r="AR62" s="151"/>
      <c r="AS62" s="1916"/>
      <c r="AT62" s="132"/>
      <c r="AU62" s="132"/>
      <c r="AV62" s="132"/>
      <c r="AW62" s="132"/>
      <c r="AX62" s="595"/>
      <c r="AY62" s="151"/>
      <c r="AZ62" s="270" t="str">
        <f t="shared" si="6"/>
        <v/>
      </c>
      <c r="BA62" s="271" t="str">
        <f t="shared" si="7"/>
        <v/>
      </c>
      <c r="BB62" s="271" t="str">
        <f t="shared" si="8"/>
        <v/>
      </c>
      <c r="BC62" s="271" t="str">
        <f t="shared" si="9"/>
        <v/>
      </c>
      <c r="BD62" s="272" t="str">
        <f t="shared" si="10"/>
        <v/>
      </c>
      <c r="BE62" s="15" t="str">
        <f t="shared" si="11"/>
        <v/>
      </c>
      <c r="BG62" s="270" t="str">
        <f t="shared" si="0"/>
        <v/>
      </c>
      <c r="BH62" s="271" t="str">
        <f t="shared" si="1"/>
        <v/>
      </c>
      <c r="BI62" s="273" t="str">
        <f t="shared" si="2"/>
        <v/>
      </c>
      <c r="BJ62" s="15" t="str">
        <f t="shared" si="3"/>
        <v/>
      </c>
      <c r="BL62" s="67" t="str">
        <f t="shared" si="18"/>
        <v/>
      </c>
      <c r="BM62" s="67" t="str">
        <f>IF($O62&lt;&gt;"",0,IF(BJ62&lt;&gt;"",ROUND(BJ62*'02_Criterios'!$F$16,4),IF(BE62&lt;&gt;"",ROUND(BE62*'02_Criterios'!$F$16,4),"")))</f>
        <v/>
      </c>
      <c r="BO62" s="1741" t="str">
        <f>IF('13_P1_Alega'!P62&lt;&gt;"",'13_P1_Alega'!P62,"")</f>
        <v/>
      </c>
      <c r="BP62" s="1741" t="str">
        <f>IF('13_P1_Alega'!Q62&lt;&gt;"",'13_P1_Alega'!Q62,"")</f>
        <v/>
      </c>
      <c r="BQ62" s="1741" t="str">
        <f>IF('13_P1_Alega'!R62&lt;&gt;"",'13_P1_Alega'!R62,"")</f>
        <v/>
      </c>
      <c r="BS62" s="1440" t="str">
        <f t="shared" si="19"/>
        <v/>
      </c>
      <c r="BT62" s="1440" t="str">
        <f t="shared" si="12"/>
        <v/>
      </c>
      <c r="BU62" s="1441" t="str">
        <f t="shared" si="13"/>
        <v/>
      </c>
      <c r="BV62" s="1441" t="str">
        <f t="shared" si="14"/>
        <v/>
      </c>
      <c r="BW62" s="1441" t="str">
        <f t="shared" si="15"/>
        <v/>
      </c>
      <c r="BX62" s="1441" t="str">
        <f t="shared" si="16"/>
        <v/>
      </c>
      <c r="BY62" s="1441" t="str">
        <f t="shared" si="17"/>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1404" t="str">
        <f>CONCATENATE('01_Carga'!$M$5,"_",$I63)</f>
        <v>FI__46</v>
      </c>
      <c r="B63" s="1405"/>
      <c r="C63" s="1734" t="str">
        <f>IF('06_PresenLista'!L63&lt;&gt;"",'06_PresenLista'!L63,"")</f>
        <v/>
      </c>
      <c r="D63" s="1461" t="str">
        <f>'06_PresenLista'!Q63</f>
        <v/>
      </c>
      <c r="E63" s="1405"/>
      <c r="F63" s="1735" t="str">
        <f>IF('07_P1_Lectura'!F64&lt;&gt;"",'07_P1_Lectura'!F64,"")</f>
        <v/>
      </c>
      <c r="G63" s="1459" t="str">
        <f>'07_P1_Lectura'!R64</f>
        <v/>
      </c>
      <c r="H63" s="1736" t="str">
        <f t="shared" si="5"/>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925"/>
      <c r="P63" s="153"/>
      <c r="Q63" s="1916"/>
      <c r="R63" s="132"/>
      <c r="S63" s="132"/>
      <c r="T63" s="132"/>
      <c r="U63" s="132"/>
      <c r="V63" s="595"/>
      <c r="W63" s="151"/>
      <c r="X63" s="1916"/>
      <c r="Y63" s="132"/>
      <c r="Z63" s="132"/>
      <c r="AA63" s="132"/>
      <c r="AB63" s="132"/>
      <c r="AC63" s="595"/>
      <c r="AD63" s="151"/>
      <c r="AE63" s="1916"/>
      <c r="AF63" s="132"/>
      <c r="AG63" s="132"/>
      <c r="AH63" s="132"/>
      <c r="AI63" s="132"/>
      <c r="AJ63" s="595"/>
      <c r="AK63" s="151"/>
      <c r="AL63" s="1916"/>
      <c r="AM63" s="132"/>
      <c r="AN63" s="132"/>
      <c r="AO63" s="132"/>
      <c r="AP63" s="132"/>
      <c r="AQ63" s="595"/>
      <c r="AR63" s="151"/>
      <c r="AS63" s="1916"/>
      <c r="AT63" s="132"/>
      <c r="AU63" s="132"/>
      <c r="AV63" s="132"/>
      <c r="AW63" s="132"/>
      <c r="AX63" s="595"/>
      <c r="AY63" s="151"/>
      <c r="AZ63" s="270" t="str">
        <f t="shared" si="6"/>
        <v/>
      </c>
      <c r="BA63" s="271" t="str">
        <f t="shared" si="7"/>
        <v/>
      </c>
      <c r="BB63" s="271" t="str">
        <f t="shared" si="8"/>
        <v/>
      </c>
      <c r="BC63" s="271" t="str">
        <f t="shared" si="9"/>
        <v/>
      </c>
      <c r="BD63" s="272" t="str">
        <f t="shared" si="10"/>
        <v/>
      </c>
      <c r="BE63" s="15" t="str">
        <f t="shared" si="11"/>
        <v/>
      </c>
      <c r="BG63" s="270" t="str">
        <f t="shared" si="0"/>
        <v/>
      </c>
      <c r="BH63" s="271" t="str">
        <f t="shared" si="1"/>
        <v/>
      </c>
      <c r="BI63" s="273" t="str">
        <f t="shared" si="2"/>
        <v/>
      </c>
      <c r="BJ63" s="15" t="str">
        <f t="shared" si="3"/>
        <v/>
      </c>
      <c r="BL63" s="67" t="str">
        <f t="shared" si="18"/>
        <v/>
      </c>
      <c r="BM63" s="67" t="str">
        <f>IF($O63&lt;&gt;"",0,IF(BJ63&lt;&gt;"",ROUND(BJ63*'02_Criterios'!$F$16,4),IF(BE63&lt;&gt;"",ROUND(BE63*'02_Criterios'!$F$16,4),"")))</f>
        <v/>
      </c>
      <c r="BO63" s="1741" t="str">
        <f>IF('13_P1_Alega'!P63&lt;&gt;"",'13_P1_Alega'!P63,"")</f>
        <v/>
      </c>
      <c r="BP63" s="1741" t="str">
        <f>IF('13_P1_Alega'!Q63&lt;&gt;"",'13_P1_Alega'!Q63,"")</f>
        <v/>
      </c>
      <c r="BQ63" s="1741" t="str">
        <f>IF('13_P1_Alega'!R63&lt;&gt;"",'13_P1_Alega'!R63,"")</f>
        <v/>
      </c>
      <c r="BS63" s="1440" t="str">
        <f t="shared" si="19"/>
        <v/>
      </c>
      <c r="BT63" s="1440" t="str">
        <f t="shared" si="12"/>
        <v/>
      </c>
      <c r="BU63" s="1441" t="str">
        <f t="shared" si="13"/>
        <v/>
      </c>
      <c r="BV63" s="1441" t="str">
        <f t="shared" si="14"/>
        <v/>
      </c>
      <c r="BW63" s="1441" t="str">
        <f t="shared" si="15"/>
        <v/>
      </c>
      <c r="BX63" s="1441" t="str">
        <f t="shared" si="16"/>
        <v/>
      </c>
      <c r="BY63" s="1441" t="str">
        <f t="shared" si="17"/>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1404" t="str">
        <f>CONCATENATE('01_Carga'!$M$5,"_",$I64)</f>
        <v>FI__47</v>
      </c>
      <c r="B64" s="1405"/>
      <c r="C64" s="1734" t="str">
        <f>IF('06_PresenLista'!L64&lt;&gt;"",'06_PresenLista'!L64,"")</f>
        <v/>
      </c>
      <c r="D64" s="1461" t="str">
        <f>'06_PresenLista'!Q64</f>
        <v/>
      </c>
      <c r="E64" s="1405"/>
      <c r="F64" s="1735" t="str">
        <f>IF('07_P1_Lectura'!F65&lt;&gt;"",'07_P1_Lectura'!F65,"")</f>
        <v/>
      </c>
      <c r="G64" s="1459" t="str">
        <f>'07_P1_Lectura'!R65</f>
        <v/>
      </c>
      <c r="H64" s="1736" t="str">
        <f t="shared" si="5"/>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925"/>
      <c r="P64" s="153"/>
      <c r="Q64" s="1916"/>
      <c r="R64" s="132"/>
      <c r="S64" s="132"/>
      <c r="T64" s="132"/>
      <c r="U64" s="132"/>
      <c r="V64" s="595"/>
      <c r="W64" s="151"/>
      <c r="X64" s="1916"/>
      <c r="Y64" s="132"/>
      <c r="Z64" s="132"/>
      <c r="AA64" s="132"/>
      <c r="AB64" s="132"/>
      <c r="AC64" s="595"/>
      <c r="AD64" s="151"/>
      <c r="AE64" s="1916"/>
      <c r="AF64" s="132"/>
      <c r="AG64" s="132"/>
      <c r="AH64" s="132"/>
      <c r="AI64" s="132"/>
      <c r="AJ64" s="595"/>
      <c r="AK64" s="151"/>
      <c r="AL64" s="1916"/>
      <c r="AM64" s="132"/>
      <c r="AN64" s="132"/>
      <c r="AO64" s="132"/>
      <c r="AP64" s="132"/>
      <c r="AQ64" s="595"/>
      <c r="AR64" s="151"/>
      <c r="AS64" s="1916"/>
      <c r="AT64" s="132"/>
      <c r="AU64" s="132"/>
      <c r="AV64" s="132"/>
      <c r="AW64" s="132"/>
      <c r="AX64" s="595"/>
      <c r="AY64" s="151"/>
      <c r="AZ64" s="270" t="str">
        <f t="shared" si="6"/>
        <v/>
      </c>
      <c r="BA64" s="271" t="str">
        <f t="shared" si="7"/>
        <v/>
      </c>
      <c r="BB64" s="271" t="str">
        <f t="shared" si="8"/>
        <v/>
      </c>
      <c r="BC64" s="271" t="str">
        <f t="shared" si="9"/>
        <v/>
      </c>
      <c r="BD64" s="272" t="str">
        <f t="shared" si="10"/>
        <v/>
      </c>
      <c r="BE64" s="15" t="str">
        <f t="shared" si="11"/>
        <v/>
      </c>
      <c r="BG64" s="270" t="str">
        <f t="shared" si="0"/>
        <v/>
      </c>
      <c r="BH64" s="271" t="str">
        <f t="shared" si="1"/>
        <v/>
      </c>
      <c r="BI64" s="273" t="str">
        <f t="shared" si="2"/>
        <v/>
      </c>
      <c r="BJ64" s="15" t="str">
        <f t="shared" si="3"/>
        <v/>
      </c>
      <c r="BL64" s="67" t="str">
        <f t="shared" si="18"/>
        <v/>
      </c>
      <c r="BM64" s="67" t="str">
        <f>IF($O64&lt;&gt;"",0,IF(BJ64&lt;&gt;"",ROUND(BJ64*'02_Criterios'!$F$16,4),IF(BE64&lt;&gt;"",ROUND(BE64*'02_Criterios'!$F$16,4),"")))</f>
        <v/>
      </c>
      <c r="BO64" s="1741" t="str">
        <f>IF('13_P1_Alega'!P64&lt;&gt;"",'13_P1_Alega'!P64,"")</f>
        <v/>
      </c>
      <c r="BP64" s="1741" t="str">
        <f>IF('13_P1_Alega'!Q64&lt;&gt;"",'13_P1_Alega'!Q64,"")</f>
        <v/>
      </c>
      <c r="BQ64" s="1741" t="str">
        <f>IF('13_P1_Alega'!R64&lt;&gt;"",'13_P1_Alega'!R64,"")</f>
        <v/>
      </c>
      <c r="BS64" s="1440" t="str">
        <f t="shared" si="19"/>
        <v/>
      </c>
      <c r="BT64" s="1440" t="str">
        <f t="shared" si="12"/>
        <v/>
      </c>
      <c r="BU64" s="1441" t="str">
        <f t="shared" si="13"/>
        <v/>
      </c>
      <c r="BV64" s="1441" t="str">
        <f t="shared" si="14"/>
        <v/>
      </c>
      <c r="BW64" s="1441" t="str">
        <f t="shared" si="15"/>
        <v/>
      </c>
      <c r="BX64" s="1441" t="str">
        <f t="shared" si="16"/>
        <v/>
      </c>
      <c r="BY64" s="1441" t="str">
        <f t="shared" si="17"/>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1404" t="str">
        <f>CONCATENATE('01_Carga'!$M$5,"_",$I65)</f>
        <v>FI__48</v>
      </c>
      <c r="B65" s="1405"/>
      <c r="C65" s="1734" t="str">
        <f>IF('06_PresenLista'!L65&lt;&gt;"",'06_PresenLista'!L65,"")</f>
        <v/>
      </c>
      <c r="D65" s="1461" t="str">
        <f>'06_PresenLista'!Q65</f>
        <v/>
      </c>
      <c r="E65" s="1405"/>
      <c r="F65" s="1735" t="str">
        <f>IF('07_P1_Lectura'!F66&lt;&gt;"",'07_P1_Lectura'!F66,"")</f>
        <v/>
      </c>
      <c r="G65" s="1459" t="str">
        <f>'07_P1_Lectura'!R66</f>
        <v/>
      </c>
      <c r="H65" s="1736" t="str">
        <f t="shared" si="5"/>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925"/>
      <c r="P65" s="153"/>
      <c r="Q65" s="1916"/>
      <c r="R65" s="132"/>
      <c r="S65" s="132"/>
      <c r="T65" s="132"/>
      <c r="U65" s="132"/>
      <c r="V65" s="595"/>
      <c r="W65" s="151"/>
      <c r="X65" s="1916"/>
      <c r="Y65" s="132"/>
      <c r="Z65" s="132"/>
      <c r="AA65" s="132"/>
      <c r="AB65" s="132"/>
      <c r="AC65" s="595"/>
      <c r="AD65" s="151"/>
      <c r="AE65" s="1916"/>
      <c r="AF65" s="132"/>
      <c r="AG65" s="132"/>
      <c r="AH65" s="132"/>
      <c r="AI65" s="132"/>
      <c r="AJ65" s="595"/>
      <c r="AK65" s="151"/>
      <c r="AL65" s="1916"/>
      <c r="AM65" s="132"/>
      <c r="AN65" s="132"/>
      <c r="AO65" s="132"/>
      <c r="AP65" s="132"/>
      <c r="AQ65" s="595"/>
      <c r="AR65" s="151"/>
      <c r="AS65" s="1916"/>
      <c r="AT65" s="132"/>
      <c r="AU65" s="132"/>
      <c r="AV65" s="132"/>
      <c r="AW65" s="132"/>
      <c r="AX65" s="595"/>
      <c r="AY65" s="151"/>
      <c r="AZ65" s="270" t="str">
        <f t="shared" si="6"/>
        <v/>
      </c>
      <c r="BA65" s="271" t="str">
        <f t="shared" si="7"/>
        <v/>
      </c>
      <c r="BB65" s="271" t="str">
        <f t="shared" si="8"/>
        <v/>
      </c>
      <c r="BC65" s="271" t="str">
        <f t="shared" si="9"/>
        <v/>
      </c>
      <c r="BD65" s="272" t="str">
        <f t="shared" si="10"/>
        <v/>
      </c>
      <c r="BE65" s="15" t="str">
        <f t="shared" si="11"/>
        <v/>
      </c>
      <c r="BG65" s="270" t="str">
        <f t="shared" si="0"/>
        <v/>
      </c>
      <c r="BH65" s="271" t="str">
        <f t="shared" si="1"/>
        <v/>
      </c>
      <c r="BI65" s="273" t="str">
        <f t="shared" si="2"/>
        <v/>
      </c>
      <c r="BJ65" s="15" t="str">
        <f t="shared" si="3"/>
        <v/>
      </c>
      <c r="BL65" s="67" t="str">
        <f t="shared" si="18"/>
        <v/>
      </c>
      <c r="BM65" s="67" t="str">
        <f>IF($O65&lt;&gt;"",0,IF(BJ65&lt;&gt;"",ROUND(BJ65*'02_Criterios'!$F$16,4),IF(BE65&lt;&gt;"",ROUND(BE65*'02_Criterios'!$F$16,4),"")))</f>
        <v/>
      </c>
      <c r="BO65" s="1741" t="str">
        <f>IF('13_P1_Alega'!P65&lt;&gt;"",'13_P1_Alega'!P65,"")</f>
        <v/>
      </c>
      <c r="BP65" s="1741" t="str">
        <f>IF('13_P1_Alega'!Q65&lt;&gt;"",'13_P1_Alega'!Q65,"")</f>
        <v/>
      </c>
      <c r="BQ65" s="1741" t="str">
        <f>IF('13_P1_Alega'!R65&lt;&gt;"",'13_P1_Alega'!R65,"")</f>
        <v/>
      </c>
      <c r="BS65" s="1440" t="str">
        <f t="shared" si="19"/>
        <v/>
      </c>
      <c r="BT65" s="1440" t="str">
        <f t="shared" si="12"/>
        <v/>
      </c>
      <c r="BU65" s="1441" t="str">
        <f t="shared" si="13"/>
        <v/>
      </c>
      <c r="BV65" s="1441" t="str">
        <f t="shared" si="14"/>
        <v/>
      </c>
      <c r="BW65" s="1441" t="str">
        <f t="shared" si="15"/>
        <v/>
      </c>
      <c r="BX65" s="1441" t="str">
        <f t="shared" si="16"/>
        <v/>
      </c>
      <c r="BY65" s="1441" t="str">
        <f t="shared" si="17"/>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1404" t="str">
        <f>CONCATENATE('01_Carga'!$M$5,"_",$I66)</f>
        <v>FI__49</v>
      </c>
      <c r="B66" s="1405"/>
      <c r="C66" s="1734" t="str">
        <f>IF('06_PresenLista'!L66&lt;&gt;"",'06_PresenLista'!L66,"")</f>
        <v/>
      </c>
      <c r="D66" s="1461" t="str">
        <f>'06_PresenLista'!Q66</f>
        <v/>
      </c>
      <c r="E66" s="1405"/>
      <c r="F66" s="1735" t="str">
        <f>IF('07_P1_Lectura'!F67&lt;&gt;"",'07_P1_Lectura'!F67,"")</f>
        <v/>
      </c>
      <c r="G66" s="1459" t="str">
        <f>'07_P1_Lectura'!R67</f>
        <v/>
      </c>
      <c r="H66" s="1736" t="str">
        <f t="shared" si="5"/>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925"/>
      <c r="P66" s="153"/>
      <c r="Q66" s="1916"/>
      <c r="R66" s="132"/>
      <c r="S66" s="132"/>
      <c r="T66" s="132"/>
      <c r="U66" s="132"/>
      <c r="V66" s="595"/>
      <c r="W66" s="151"/>
      <c r="X66" s="1916"/>
      <c r="Y66" s="132"/>
      <c r="Z66" s="132"/>
      <c r="AA66" s="132"/>
      <c r="AB66" s="132"/>
      <c r="AC66" s="595"/>
      <c r="AD66" s="151"/>
      <c r="AE66" s="1916"/>
      <c r="AF66" s="132"/>
      <c r="AG66" s="132"/>
      <c r="AH66" s="132"/>
      <c r="AI66" s="132"/>
      <c r="AJ66" s="595"/>
      <c r="AK66" s="151"/>
      <c r="AL66" s="1916"/>
      <c r="AM66" s="132"/>
      <c r="AN66" s="132"/>
      <c r="AO66" s="132"/>
      <c r="AP66" s="132"/>
      <c r="AQ66" s="595"/>
      <c r="AR66" s="151"/>
      <c r="AS66" s="1916"/>
      <c r="AT66" s="132"/>
      <c r="AU66" s="132"/>
      <c r="AV66" s="132"/>
      <c r="AW66" s="132"/>
      <c r="AX66" s="595"/>
      <c r="AY66" s="151"/>
      <c r="AZ66" s="270" t="str">
        <f t="shared" si="6"/>
        <v/>
      </c>
      <c r="BA66" s="271" t="str">
        <f t="shared" si="7"/>
        <v/>
      </c>
      <c r="BB66" s="271" t="str">
        <f t="shared" si="8"/>
        <v/>
      </c>
      <c r="BC66" s="271" t="str">
        <f t="shared" si="9"/>
        <v/>
      </c>
      <c r="BD66" s="272" t="str">
        <f t="shared" si="10"/>
        <v/>
      </c>
      <c r="BE66" s="15" t="str">
        <f t="shared" si="11"/>
        <v/>
      </c>
      <c r="BG66" s="270" t="str">
        <f t="shared" si="0"/>
        <v/>
      </c>
      <c r="BH66" s="271" t="str">
        <f t="shared" si="1"/>
        <v/>
      </c>
      <c r="BI66" s="273" t="str">
        <f t="shared" si="2"/>
        <v/>
      </c>
      <c r="BJ66" s="15" t="str">
        <f t="shared" si="3"/>
        <v/>
      </c>
      <c r="BL66" s="67" t="str">
        <f t="shared" si="18"/>
        <v/>
      </c>
      <c r="BM66" s="67" t="str">
        <f>IF($O66&lt;&gt;"",0,IF(BJ66&lt;&gt;"",ROUND(BJ66*'02_Criterios'!$F$16,4),IF(BE66&lt;&gt;"",ROUND(BE66*'02_Criterios'!$F$16,4),"")))</f>
        <v/>
      </c>
      <c r="BO66" s="1741" t="str">
        <f>IF('13_P1_Alega'!P66&lt;&gt;"",'13_P1_Alega'!P66,"")</f>
        <v/>
      </c>
      <c r="BP66" s="1741" t="str">
        <f>IF('13_P1_Alega'!Q66&lt;&gt;"",'13_P1_Alega'!Q66,"")</f>
        <v/>
      </c>
      <c r="BQ66" s="1741" t="str">
        <f>IF('13_P1_Alega'!R66&lt;&gt;"",'13_P1_Alega'!R66,"")</f>
        <v/>
      </c>
      <c r="BS66" s="1440" t="str">
        <f t="shared" si="19"/>
        <v/>
      </c>
      <c r="BT66" s="1440" t="str">
        <f t="shared" si="12"/>
        <v/>
      </c>
      <c r="BU66" s="1441" t="str">
        <f t="shared" si="13"/>
        <v/>
      </c>
      <c r="BV66" s="1441" t="str">
        <f t="shared" si="14"/>
        <v/>
      </c>
      <c r="BW66" s="1441" t="str">
        <f t="shared" si="15"/>
        <v/>
      </c>
      <c r="BX66" s="1441" t="str">
        <f t="shared" si="16"/>
        <v/>
      </c>
      <c r="BY66" s="1441" t="str">
        <f t="shared" si="17"/>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1404" t="str">
        <f>CONCATENATE('01_Carga'!$M$5,"_",$I67)</f>
        <v>FI__50</v>
      </c>
      <c r="B67" s="1405"/>
      <c r="C67" s="1734" t="str">
        <f>IF('06_PresenLista'!L67&lt;&gt;"",'06_PresenLista'!L67,"")</f>
        <v/>
      </c>
      <c r="D67" s="1461" t="str">
        <f>'06_PresenLista'!Q67</f>
        <v/>
      </c>
      <c r="E67" s="1405"/>
      <c r="F67" s="1735" t="str">
        <f>IF('07_P1_Lectura'!F68&lt;&gt;"",'07_P1_Lectura'!F68,"")</f>
        <v/>
      </c>
      <c r="G67" s="1459" t="str">
        <f>'07_P1_Lectura'!R68</f>
        <v/>
      </c>
      <c r="H67" s="1736" t="str">
        <f t="shared" si="5"/>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925"/>
      <c r="P67" s="153"/>
      <c r="Q67" s="1916"/>
      <c r="R67" s="132"/>
      <c r="S67" s="132"/>
      <c r="T67" s="132"/>
      <c r="U67" s="132"/>
      <c r="V67" s="595"/>
      <c r="W67" s="151"/>
      <c r="X67" s="1916"/>
      <c r="Y67" s="132"/>
      <c r="Z67" s="132"/>
      <c r="AA67" s="132"/>
      <c r="AB67" s="132"/>
      <c r="AC67" s="595"/>
      <c r="AD67" s="151"/>
      <c r="AE67" s="1916"/>
      <c r="AF67" s="132"/>
      <c r="AG67" s="132"/>
      <c r="AH67" s="132"/>
      <c r="AI67" s="132"/>
      <c r="AJ67" s="595"/>
      <c r="AK67" s="151"/>
      <c r="AL67" s="1916"/>
      <c r="AM67" s="132"/>
      <c r="AN67" s="132"/>
      <c r="AO67" s="132"/>
      <c r="AP67" s="132"/>
      <c r="AQ67" s="595"/>
      <c r="AR67" s="151"/>
      <c r="AS67" s="1916"/>
      <c r="AT67" s="132"/>
      <c r="AU67" s="132"/>
      <c r="AV67" s="132"/>
      <c r="AW67" s="132"/>
      <c r="AX67" s="595"/>
      <c r="AY67" s="151"/>
      <c r="AZ67" s="270" t="str">
        <f t="shared" si="6"/>
        <v/>
      </c>
      <c r="BA67" s="271" t="str">
        <f t="shared" si="7"/>
        <v/>
      </c>
      <c r="BB67" s="271" t="str">
        <f t="shared" si="8"/>
        <v/>
      </c>
      <c r="BC67" s="271" t="str">
        <f t="shared" si="9"/>
        <v/>
      </c>
      <c r="BD67" s="272" t="str">
        <f t="shared" si="10"/>
        <v/>
      </c>
      <c r="BE67" s="15" t="str">
        <f t="shared" si="11"/>
        <v/>
      </c>
      <c r="BG67" s="270" t="str">
        <f t="shared" si="0"/>
        <v/>
      </c>
      <c r="BH67" s="271" t="str">
        <f t="shared" si="1"/>
        <v/>
      </c>
      <c r="BI67" s="273" t="str">
        <f t="shared" si="2"/>
        <v/>
      </c>
      <c r="BJ67" s="15" t="str">
        <f t="shared" si="3"/>
        <v/>
      </c>
      <c r="BL67" s="67" t="str">
        <f t="shared" si="18"/>
        <v/>
      </c>
      <c r="BM67" s="67" t="str">
        <f>IF($O67&lt;&gt;"",0,IF(BJ67&lt;&gt;"",ROUND(BJ67*'02_Criterios'!$F$16,4),IF(BE67&lt;&gt;"",ROUND(BE67*'02_Criterios'!$F$16,4),"")))</f>
        <v/>
      </c>
      <c r="BO67" s="1741" t="str">
        <f>IF('13_P1_Alega'!P67&lt;&gt;"",'13_P1_Alega'!P67,"")</f>
        <v/>
      </c>
      <c r="BP67" s="1741" t="str">
        <f>IF('13_P1_Alega'!Q67&lt;&gt;"",'13_P1_Alega'!Q67,"")</f>
        <v/>
      </c>
      <c r="BQ67" s="1741" t="str">
        <f>IF('13_P1_Alega'!R67&lt;&gt;"",'13_P1_Alega'!R67,"")</f>
        <v/>
      </c>
      <c r="BS67" s="1440" t="str">
        <f t="shared" si="19"/>
        <v/>
      </c>
      <c r="BT67" s="1440" t="str">
        <f t="shared" si="12"/>
        <v/>
      </c>
      <c r="BU67" s="1441" t="str">
        <f t="shared" si="13"/>
        <v/>
      </c>
      <c r="BV67" s="1441" t="str">
        <f t="shared" si="14"/>
        <v/>
      </c>
      <c r="BW67" s="1441" t="str">
        <f t="shared" si="15"/>
        <v/>
      </c>
      <c r="BX67" s="1441" t="str">
        <f t="shared" si="16"/>
        <v/>
      </c>
      <c r="BY67" s="1441" t="str">
        <f t="shared" si="17"/>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1404" t="str">
        <f>CONCATENATE('01_Carga'!$M$5,"_",$I68)</f>
        <v>FI__51</v>
      </c>
      <c r="B68" s="1405"/>
      <c r="C68" s="1734" t="str">
        <f>IF('06_PresenLista'!L68&lt;&gt;"",'06_PresenLista'!L68,"")</f>
        <v/>
      </c>
      <c r="D68" s="1461" t="str">
        <f>'06_PresenLista'!Q68</f>
        <v/>
      </c>
      <c r="E68" s="1405"/>
      <c r="F68" s="1735" t="str">
        <f>IF('07_P1_Lectura'!F69&lt;&gt;"",'07_P1_Lectura'!F69,"")</f>
        <v/>
      </c>
      <c r="G68" s="1459" t="str">
        <f>'07_P1_Lectura'!R69</f>
        <v/>
      </c>
      <c r="H68" s="1736" t="str">
        <f t="shared" si="5"/>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925"/>
      <c r="P68" s="153"/>
      <c r="Q68" s="1916"/>
      <c r="R68" s="132"/>
      <c r="S68" s="132"/>
      <c r="T68" s="132"/>
      <c r="U68" s="132"/>
      <c r="V68" s="595"/>
      <c r="W68" s="151"/>
      <c r="X68" s="1916"/>
      <c r="Y68" s="132"/>
      <c r="Z68" s="132"/>
      <c r="AA68" s="132"/>
      <c r="AB68" s="132"/>
      <c r="AC68" s="595"/>
      <c r="AD68" s="151"/>
      <c r="AE68" s="1916"/>
      <c r="AF68" s="132"/>
      <c r="AG68" s="132"/>
      <c r="AH68" s="132"/>
      <c r="AI68" s="132"/>
      <c r="AJ68" s="595"/>
      <c r="AK68" s="151"/>
      <c r="AL68" s="1916"/>
      <c r="AM68" s="132"/>
      <c r="AN68" s="132"/>
      <c r="AO68" s="132"/>
      <c r="AP68" s="132"/>
      <c r="AQ68" s="595"/>
      <c r="AR68" s="151"/>
      <c r="AS68" s="1916"/>
      <c r="AT68" s="132"/>
      <c r="AU68" s="132"/>
      <c r="AV68" s="132"/>
      <c r="AW68" s="132"/>
      <c r="AX68" s="595"/>
      <c r="AY68" s="151"/>
      <c r="AZ68" s="270" t="str">
        <f t="shared" si="6"/>
        <v/>
      </c>
      <c r="BA68" s="271" t="str">
        <f t="shared" si="7"/>
        <v/>
      </c>
      <c r="BB68" s="271" t="str">
        <f t="shared" si="8"/>
        <v/>
      </c>
      <c r="BC68" s="271" t="str">
        <f t="shared" si="9"/>
        <v/>
      </c>
      <c r="BD68" s="272" t="str">
        <f t="shared" si="10"/>
        <v/>
      </c>
      <c r="BE68" s="15" t="str">
        <f t="shared" si="11"/>
        <v/>
      </c>
      <c r="BG68" s="270" t="str">
        <f t="shared" si="0"/>
        <v/>
      </c>
      <c r="BH68" s="271" t="str">
        <f t="shared" si="1"/>
        <v/>
      </c>
      <c r="BI68" s="273" t="str">
        <f t="shared" si="2"/>
        <v/>
      </c>
      <c r="BJ68" s="15" t="str">
        <f t="shared" si="3"/>
        <v/>
      </c>
      <c r="BL68" s="67" t="str">
        <f t="shared" si="18"/>
        <v/>
      </c>
      <c r="BM68" s="67" t="str">
        <f>IF($O68&lt;&gt;"",0,IF(BJ68&lt;&gt;"",ROUND(BJ68*'02_Criterios'!$F$16,4),IF(BE68&lt;&gt;"",ROUND(BE68*'02_Criterios'!$F$16,4),"")))</f>
        <v/>
      </c>
      <c r="BO68" s="1741" t="str">
        <f>IF('13_P1_Alega'!P68&lt;&gt;"",'13_P1_Alega'!P68,"")</f>
        <v/>
      </c>
      <c r="BP68" s="1741" t="str">
        <f>IF('13_P1_Alega'!Q68&lt;&gt;"",'13_P1_Alega'!Q68,"")</f>
        <v/>
      </c>
      <c r="BQ68" s="1741" t="str">
        <f>IF('13_P1_Alega'!R68&lt;&gt;"",'13_P1_Alega'!R68,"")</f>
        <v/>
      </c>
      <c r="BS68" s="1440" t="str">
        <f t="shared" si="19"/>
        <v/>
      </c>
      <c r="BT68" s="1440" t="str">
        <f t="shared" si="12"/>
        <v/>
      </c>
      <c r="BU68" s="1441" t="str">
        <f t="shared" si="13"/>
        <v/>
      </c>
      <c r="BV68" s="1441" t="str">
        <f t="shared" si="14"/>
        <v/>
      </c>
      <c r="BW68" s="1441" t="str">
        <f t="shared" si="15"/>
        <v/>
      </c>
      <c r="BX68" s="1441" t="str">
        <f t="shared" si="16"/>
        <v/>
      </c>
      <c r="BY68" s="1441" t="str">
        <f t="shared" si="17"/>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1404" t="str">
        <f>CONCATENATE('01_Carga'!$M$5,"_",$I69)</f>
        <v>FI__52</v>
      </c>
      <c r="B69" s="1405"/>
      <c r="C69" s="1734" t="str">
        <f>IF('06_PresenLista'!L69&lt;&gt;"",'06_PresenLista'!L69,"")</f>
        <v/>
      </c>
      <c r="D69" s="1461" t="str">
        <f>'06_PresenLista'!Q69</f>
        <v/>
      </c>
      <c r="E69" s="1405"/>
      <c r="F69" s="1735" t="str">
        <f>IF('07_P1_Lectura'!F70&lt;&gt;"",'07_P1_Lectura'!F70,"")</f>
        <v/>
      </c>
      <c r="G69" s="1459" t="str">
        <f>'07_P1_Lectura'!R70</f>
        <v/>
      </c>
      <c r="H69" s="1736" t="str">
        <f t="shared" si="5"/>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925"/>
      <c r="P69" s="153"/>
      <c r="Q69" s="1916"/>
      <c r="R69" s="132"/>
      <c r="S69" s="132"/>
      <c r="T69" s="132"/>
      <c r="U69" s="132"/>
      <c r="V69" s="595"/>
      <c r="W69" s="151"/>
      <c r="X69" s="1916"/>
      <c r="Y69" s="132"/>
      <c r="Z69" s="132"/>
      <c r="AA69" s="132"/>
      <c r="AB69" s="132"/>
      <c r="AC69" s="595"/>
      <c r="AD69" s="151"/>
      <c r="AE69" s="1916"/>
      <c r="AF69" s="132"/>
      <c r="AG69" s="132"/>
      <c r="AH69" s="132"/>
      <c r="AI69" s="132"/>
      <c r="AJ69" s="595"/>
      <c r="AK69" s="151"/>
      <c r="AL69" s="1916"/>
      <c r="AM69" s="132"/>
      <c r="AN69" s="132"/>
      <c r="AO69" s="132"/>
      <c r="AP69" s="132"/>
      <c r="AQ69" s="595"/>
      <c r="AR69" s="151"/>
      <c r="AS69" s="1916"/>
      <c r="AT69" s="132"/>
      <c r="AU69" s="132"/>
      <c r="AV69" s="132"/>
      <c r="AW69" s="132"/>
      <c r="AX69" s="595"/>
      <c r="AY69" s="151"/>
      <c r="AZ69" s="270" t="str">
        <f t="shared" si="6"/>
        <v/>
      </c>
      <c r="BA69" s="271" t="str">
        <f t="shared" si="7"/>
        <v/>
      </c>
      <c r="BB69" s="271" t="str">
        <f t="shared" si="8"/>
        <v/>
      </c>
      <c r="BC69" s="271" t="str">
        <f t="shared" si="9"/>
        <v/>
      </c>
      <c r="BD69" s="272" t="str">
        <f t="shared" si="10"/>
        <v/>
      </c>
      <c r="BE69" s="15" t="str">
        <f t="shared" si="11"/>
        <v/>
      </c>
      <c r="BG69" s="270" t="str">
        <f t="shared" si="0"/>
        <v/>
      </c>
      <c r="BH69" s="271" t="str">
        <f t="shared" si="1"/>
        <v/>
      </c>
      <c r="BI69" s="273" t="str">
        <f t="shared" si="2"/>
        <v/>
      </c>
      <c r="BJ69" s="15" t="str">
        <f t="shared" si="3"/>
        <v/>
      </c>
      <c r="BL69" s="67" t="str">
        <f t="shared" si="18"/>
        <v/>
      </c>
      <c r="BM69" s="67" t="str">
        <f>IF($O69&lt;&gt;"",0,IF(BJ69&lt;&gt;"",ROUND(BJ69*'02_Criterios'!$F$16,4),IF(BE69&lt;&gt;"",ROUND(BE69*'02_Criterios'!$F$16,4),"")))</f>
        <v/>
      </c>
      <c r="BO69" s="1741" t="str">
        <f>IF('13_P1_Alega'!P69&lt;&gt;"",'13_P1_Alega'!P69,"")</f>
        <v/>
      </c>
      <c r="BP69" s="1741" t="str">
        <f>IF('13_P1_Alega'!Q69&lt;&gt;"",'13_P1_Alega'!Q69,"")</f>
        <v/>
      </c>
      <c r="BQ69" s="1741" t="str">
        <f>IF('13_P1_Alega'!R69&lt;&gt;"",'13_P1_Alega'!R69,"")</f>
        <v/>
      </c>
      <c r="BS69" s="1440" t="str">
        <f t="shared" si="19"/>
        <v/>
      </c>
      <c r="BT69" s="1440" t="str">
        <f t="shared" si="12"/>
        <v/>
      </c>
      <c r="BU69" s="1441" t="str">
        <f t="shared" si="13"/>
        <v/>
      </c>
      <c r="BV69" s="1441" t="str">
        <f t="shared" si="14"/>
        <v/>
      </c>
      <c r="BW69" s="1441" t="str">
        <f t="shared" si="15"/>
        <v/>
      </c>
      <c r="BX69" s="1441" t="str">
        <f t="shared" si="16"/>
        <v/>
      </c>
      <c r="BY69" s="1441" t="str">
        <f t="shared" si="17"/>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1404" t="str">
        <f>CONCATENATE('01_Carga'!$M$5,"_",$I70)</f>
        <v>FI__53</v>
      </c>
      <c r="B70" s="1405"/>
      <c r="C70" s="1734" t="str">
        <f>IF('06_PresenLista'!L70&lt;&gt;"",'06_PresenLista'!L70,"")</f>
        <v/>
      </c>
      <c r="D70" s="1461" t="str">
        <f>'06_PresenLista'!Q70</f>
        <v/>
      </c>
      <c r="E70" s="1405"/>
      <c r="F70" s="1735" t="str">
        <f>IF('07_P1_Lectura'!F71&lt;&gt;"",'07_P1_Lectura'!F71,"")</f>
        <v/>
      </c>
      <c r="G70" s="1459" t="str">
        <f>'07_P1_Lectura'!R71</f>
        <v/>
      </c>
      <c r="H70" s="1736" t="str">
        <f t="shared" si="5"/>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925"/>
      <c r="P70" s="153"/>
      <c r="Q70" s="1916"/>
      <c r="R70" s="132"/>
      <c r="S70" s="132"/>
      <c r="T70" s="132"/>
      <c r="U70" s="132"/>
      <c r="V70" s="595"/>
      <c r="W70" s="151"/>
      <c r="X70" s="1916"/>
      <c r="Y70" s="132"/>
      <c r="Z70" s="132"/>
      <c r="AA70" s="132"/>
      <c r="AB70" s="132"/>
      <c r="AC70" s="595"/>
      <c r="AD70" s="151"/>
      <c r="AE70" s="1916"/>
      <c r="AF70" s="132"/>
      <c r="AG70" s="132"/>
      <c r="AH70" s="132"/>
      <c r="AI70" s="132"/>
      <c r="AJ70" s="595"/>
      <c r="AK70" s="151"/>
      <c r="AL70" s="1916"/>
      <c r="AM70" s="132"/>
      <c r="AN70" s="132"/>
      <c r="AO70" s="132"/>
      <c r="AP70" s="132"/>
      <c r="AQ70" s="595"/>
      <c r="AR70" s="151"/>
      <c r="AS70" s="1916"/>
      <c r="AT70" s="132"/>
      <c r="AU70" s="132"/>
      <c r="AV70" s="132"/>
      <c r="AW70" s="132"/>
      <c r="AX70" s="595"/>
      <c r="AY70" s="151"/>
      <c r="AZ70" s="270" t="str">
        <f t="shared" si="6"/>
        <v/>
      </c>
      <c r="BA70" s="271" t="str">
        <f t="shared" si="7"/>
        <v/>
      </c>
      <c r="BB70" s="271" t="str">
        <f t="shared" si="8"/>
        <v/>
      </c>
      <c r="BC70" s="271" t="str">
        <f t="shared" si="9"/>
        <v/>
      </c>
      <c r="BD70" s="272" t="str">
        <f t="shared" si="10"/>
        <v/>
      </c>
      <c r="BE70" s="15" t="str">
        <f t="shared" si="11"/>
        <v/>
      </c>
      <c r="BG70" s="270" t="str">
        <f t="shared" si="0"/>
        <v/>
      </c>
      <c r="BH70" s="271" t="str">
        <f t="shared" si="1"/>
        <v/>
      </c>
      <c r="BI70" s="273" t="str">
        <f t="shared" si="2"/>
        <v/>
      </c>
      <c r="BJ70" s="15" t="str">
        <f t="shared" si="3"/>
        <v/>
      </c>
      <c r="BL70" s="67" t="str">
        <f t="shared" si="18"/>
        <v/>
      </c>
      <c r="BM70" s="67" t="str">
        <f>IF($O70&lt;&gt;"",0,IF(BJ70&lt;&gt;"",ROUND(BJ70*'02_Criterios'!$F$16,4),IF(BE70&lt;&gt;"",ROUND(BE70*'02_Criterios'!$F$16,4),"")))</f>
        <v/>
      </c>
      <c r="BO70" s="1741" t="str">
        <f>IF('13_P1_Alega'!P70&lt;&gt;"",'13_P1_Alega'!P70,"")</f>
        <v/>
      </c>
      <c r="BP70" s="1741" t="str">
        <f>IF('13_P1_Alega'!Q70&lt;&gt;"",'13_P1_Alega'!Q70,"")</f>
        <v/>
      </c>
      <c r="BQ70" s="1741" t="str">
        <f>IF('13_P1_Alega'!R70&lt;&gt;"",'13_P1_Alega'!R70,"")</f>
        <v/>
      </c>
      <c r="BS70" s="1440" t="str">
        <f t="shared" si="19"/>
        <v/>
      </c>
      <c r="BT70" s="1440" t="str">
        <f t="shared" si="12"/>
        <v/>
      </c>
      <c r="BU70" s="1441" t="str">
        <f t="shared" si="13"/>
        <v/>
      </c>
      <c r="BV70" s="1441" t="str">
        <f t="shared" si="14"/>
        <v/>
      </c>
      <c r="BW70" s="1441" t="str">
        <f t="shared" si="15"/>
        <v/>
      </c>
      <c r="BX70" s="1441" t="str">
        <f t="shared" si="16"/>
        <v/>
      </c>
      <c r="BY70" s="1441" t="str">
        <f t="shared" si="17"/>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1404" t="str">
        <f>CONCATENATE('01_Carga'!$M$5,"_",$I71)</f>
        <v>FI__54</v>
      </c>
      <c r="B71" s="1405"/>
      <c r="C71" s="1734" t="str">
        <f>IF('06_PresenLista'!L71&lt;&gt;"",'06_PresenLista'!L71,"")</f>
        <v/>
      </c>
      <c r="D71" s="1461" t="str">
        <f>'06_PresenLista'!Q71</f>
        <v/>
      </c>
      <c r="E71" s="1405"/>
      <c r="F71" s="1735" t="str">
        <f>IF('07_P1_Lectura'!F72&lt;&gt;"",'07_P1_Lectura'!F72,"")</f>
        <v/>
      </c>
      <c r="G71" s="1459" t="str">
        <f>'07_P1_Lectura'!R72</f>
        <v/>
      </c>
      <c r="H71" s="1736" t="str">
        <f t="shared" si="5"/>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925"/>
      <c r="P71" s="153"/>
      <c r="Q71" s="1916"/>
      <c r="R71" s="132"/>
      <c r="S71" s="132"/>
      <c r="T71" s="132"/>
      <c r="U71" s="132"/>
      <c r="V71" s="595"/>
      <c r="W71" s="151"/>
      <c r="X71" s="1916"/>
      <c r="Y71" s="132"/>
      <c r="Z71" s="132"/>
      <c r="AA71" s="132"/>
      <c r="AB71" s="132"/>
      <c r="AC71" s="595"/>
      <c r="AD71" s="151"/>
      <c r="AE71" s="1916"/>
      <c r="AF71" s="132"/>
      <c r="AG71" s="132"/>
      <c r="AH71" s="132"/>
      <c r="AI71" s="132"/>
      <c r="AJ71" s="595"/>
      <c r="AK71" s="151"/>
      <c r="AL71" s="1916"/>
      <c r="AM71" s="132"/>
      <c r="AN71" s="132"/>
      <c r="AO71" s="132"/>
      <c r="AP71" s="132"/>
      <c r="AQ71" s="595"/>
      <c r="AR71" s="151"/>
      <c r="AS71" s="1916"/>
      <c r="AT71" s="132"/>
      <c r="AU71" s="132"/>
      <c r="AV71" s="132"/>
      <c r="AW71" s="132"/>
      <c r="AX71" s="595"/>
      <c r="AY71" s="151"/>
      <c r="AZ71" s="270" t="str">
        <f t="shared" si="6"/>
        <v/>
      </c>
      <c r="BA71" s="271" t="str">
        <f t="shared" si="7"/>
        <v/>
      </c>
      <c r="BB71" s="271" t="str">
        <f t="shared" si="8"/>
        <v/>
      </c>
      <c r="BC71" s="271" t="str">
        <f t="shared" si="9"/>
        <v/>
      </c>
      <c r="BD71" s="272" t="str">
        <f t="shared" si="10"/>
        <v/>
      </c>
      <c r="BE71" s="15" t="str">
        <f t="shared" si="11"/>
        <v/>
      </c>
      <c r="BG71" s="270" t="str">
        <f t="shared" si="0"/>
        <v/>
      </c>
      <c r="BH71" s="271" t="str">
        <f t="shared" si="1"/>
        <v/>
      </c>
      <c r="BI71" s="273" t="str">
        <f t="shared" si="2"/>
        <v/>
      </c>
      <c r="BJ71" s="15" t="str">
        <f t="shared" si="3"/>
        <v/>
      </c>
      <c r="BL71" s="67" t="str">
        <f t="shared" si="18"/>
        <v/>
      </c>
      <c r="BM71" s="67" t="str">
        <f>IF($O71&lt;&gt;"",0,IF(BJ71&lt;&gt;"",ROUND(BJ71*'02_Criterios'!$F$16,4),IF(BE71&lt;&gt;"",ROUND(BE71*'02_Criterios'!$F$16,4),"")))</f>
        <v/>
      </c>
      <c r="BO71" s="1741" t="str">
        <f>IF('13_P1_Alega'!P71&lt;&gt;"",'13_P1_Alega'!P71,"")</f>
        <v/>
      </c>
      <c r="BP71" s="1741" t="str">
        <f>IF('13_P1_Alega'!Q71&lt;&gt;"",'13_P1_Alega'!Q71,"")</f>
        <v/>
      </c>
      <c r="BQ71" s="1741" t="str">
        <f>IF('13_P1_Alega'!R71&lt;&gt;"",'13_P1_Alega'!R71,"")</f>
        <v/>
      </c>
      <c r="BS71" s="1440" t="str">
        <f t="shared" si="19"/>
        <v/>
      </c>
      <c r="BT71" s="1440" t="str">
        <f t="shared" si="12"/>
        <v/>
      </c>
      <c r="BU71" s="1441" t="str">
        <f t="shared" si="13"/>
        <v/>
      </c>
      <c r="BV71" s="1441" t="str">
        <f t="shared" si="14"/>
        <v/>
      </c>
      <c r="BW71" s="1441" t="str">
        <f t="shared" si="15"/>
        <v/>
      </c>
      <c r="BX71" s="1441" t="str">
        <f t="shared" si="16"/>
        <v/>
      </c>
      <c r="BY71" s="1441" t="str">
        <f t="shared" si="17"/>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1404" t="str">
        <f>CONCATENATE('01_Carga'!$M$5,"_",$I72)</f>
        <v>FI__55</v>
      </c>
      <c r="B72" s="1405"/>
      <c r="C72" s="1734" t="str">
        <f>IF('06_PresenLista'!L72&lt;&gt;"",'06_PresenLista'!L72,"")</f>
        <v/>
      </c>
      <c r="D72" s="1461" t="str">
        <f>'06_PresenLista'!Q72</f>
        <v/>
      </c>
      <c r="E72" s="1405"/>
      <c r="F72" s="1735" t="str">
        <f>IF('07_P1_Lectura'!F73&lt;&gt;"",'07_P1_Lectura'!F73,"")</f>
        <v/>
      </c>
      <c r="G72" s="1459" t="str">
        <f>'07_P1_Lectura'!R73</f>
        <v/>
      </c>
      <c r="H72" s="1736" t="str">
        <f t="shared" si="5"/>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925"/>
      <c r="P72" s="153"/>
      <c r="Q72" s="1916"/>
      <c r="R72" s="132"/>
      <c r="S72" s="132"/>
      <c r="T72" s="132"/>
      <c r="U72" s="132"/>
      <c r="V72" s="595"/>
      <c r="W72" s="151"/>
      <c r="X72" s="1916"/>
      <c r="Y72" s="132"/>
      <c r="Z72" s="132"/>
      <c r="AA72" s="132"/>
      <c r="AB72" s="132"/>
      <c r="AC72" s="595"/>
      <c r="AD72" s="151"/>
      <c r="AE72" s="1916"/>
      <c r="AF72" s="132"/>
      <c r="AG72" s="132"/>
      <c r="AH72" s="132"/>
      <c r="AI72" s="132"/>
      <c r="AJ72" s="595"/>
      <c r="AK72" s="151"/>
      <c r="AL72" s="1916"/>
      <c r="AM72" s="132"/>
      <c r="AN72" s="132"/>
      <c r="AO72" s="132"/>
      <c r="AP72" s="132"/>
      <c r="AQ72" s="595"/>
      <c r="AR72" s="151"/>
      <c r="AS72" s="1916"/>
      <c r="AT72" s="132"/>
      <c r="AU72" s="132"/>
      <c r="AV72" s="132"/>
      <c r="AW72" s="132"/>
      <c r="AX72" s="595"/>
      <c r="AY72" s="151"/>
      <c r="AZ72" s="270" t="str">
        <f t="shared" si="6"/>
        <v/>
      </c>
      <c r="BA72" s="271" t="str">
        <f t="shared" si="7"/>
        <v/>
      </c>
      <c r="BB72" s="271" t="str">
        <f t="shared" si="8"/>
        <v/>
      </c>
      <c r="BC72" s="271" t="str">
        <f t="shared" si="9"/>
        <v/>
      </c>
      <c r="BD72" s="272" t="str">
        <f t="shared" si="10"/>
        <v/>
      </c>
      <c r="BE72" s="15" t="str">
        <f t="shared" si="11"/>
        <v/>
      </c>
      <c r="BG72" s="270" t="str">
        <f t="shared" si="0"/>
        <v/>
      </c>
      <c r="BH72" s="271" t="str">
        <f t="shared" si="1"/>
        <v/>
      </c>
      <c r="BI72" s="273" t="str">
        <f t="shared" si="2"/>
        <v/>
      </c>
      <c r="BJ72" s="15" t="str">
        <f t="shared" si="3"/>
        <v/>
      </c>
      <c r="BL72" s="67" t="str">
        <f t="shared" si="18"/>
        <v/>
      </c>
      <c r="BM72" s="67" t="str">
        <f>IF($O72&lt;&gt;"",0,IF(BJ72&lt;&gt;"",ROUND(BJ72*'02_Criterios'!$F$16,4),IF(BE72&lt;&gt;"",ROUND(BE72*'02_Criterios'!$F$16,4),"")))</f>
        <v/>
      </c>
      <c r="BO72" s="1741" t="str">
        <f>IF('13_P1_Alega'!P72&lt;&gt;"",'13_P1_Alega'!P72,"")</f>
        <v/>
      </c>
      <c r="BP72" s="1741" t="str">
        <f>IF('13_P1_Alega'!Q72&lt;&gt;"",'13_P1_Alega'!Q72,"")</f>
        <v/>
      </c>
      <c r="BQ72" s="1741" t="str">
        <f>IF('13_P1_Alega'!R72&lt;&gt;"",'13_P1_Alega'!R72,"")</f>
        <v/>
      </c>
      <c r="BS72" s="1440" t="str">
        <f t="shared" si="19"/>
        <v/>
      </c>
      <c r="BT72" s="1440" t="str">
        <f t="shared" si="12"/>
        <v/>
      </c>
      <c r="BU72" s="1441" t="str">
        <f t="shared" si="13"/>
        <v/>
      </c>
      <c r="BV72" s="1441" t="str">
        <f t="shared" si="14"/>
        <v/>
      </c>
      <c r="BW72" s="1441" t="str">
        <f t="shared" si="15"/>
        <v/>
      </c>
      <c r="BX72" s="1441" t="str">
        <f t="shared" si="16"/>
        <v/>
      </c>
      <c r="BY72" s="1441" t="str">
        <f t="shared" si="17"/>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1404" t="str">
        <f>CONCATENATE('01_Carga'!$M$5,"_",$I73)</f>
        <v>FI__56</v>
      </c>
      <c r="B73" s="1405"/>
      <c r="C73" s="1734" t="str">
        <f>IF('06_PresenLista'!L73&lt;&gt;"",'06_PresenLista'!L73,"")</f>
        <v/>
      </c>
      <c r="D73" s="1461" t="str">
        <f>'06_PresenLista'!Q73</f>
        <v/>
      </c>
      <c r="E73" s="1405"/>
      <c r="F73" s="1735" t="str">
        <f>IF('07_P1_Lectura'!F74&lt;&gt;"",'07_P1_Lectura'!F74,"")</f>
        <v/>
      </c>
      <c r="G73" s="1459" t="str">
        <f>'07_P1_Lectura'!R74</f>
        <v/>
      </c>
      <c r="H73" s="1736" t="str">
        <f t="shared" si="5"/>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925"/>
      <c r="P73" s="153"/>
      <c r="Q73" s="1916"/>
      <c r="R73" s="132"/>
      <c r="S73" s="132"/>
      <c r="T73" s="132"/>
      <c r="U73" s="132"/>
      <c r="V73" s="595"/>
      <c r="W73" s="151"/>
      <c r="X73" s="1916"/>
      <c r="Y73" s="132"/>
      <c r="Z73" s="132"/>
      <c r="AA73" s="132"/>
      <c r="AB73" s="132"/>
      <c r="AC73" s="595"/>
      <c r="AD73" s="151"/>
      <c r="AE73" s="1916"/>
      <c r="AF73" s="132"/>
      <c r="AG73" s="132"/>
      <c r="AH73" s="132"/>
      <c r="AI73" s="132"/>
      <c r="AJ73" s="595"/>
      <c r="AK73" s="151"/>
      <c r="AL73" s="1916"/>
      <c r="AM73" s="132"/>
      <c r="AN73" s="132"/>
      <c r="AO73" s="132"/>
      <c r="AP73" s="132"/>
      <c r="AQ73" s="595"/>
      <c r="AR73" s="151"/>
      <c r="AS73" s="1916"/>
      <c r="AT73" s="132"/>
      <c r="AU73" s="132"/>
      <c r="AV73" s="132"/>
      <c r="AW73" s="132"/>
      <c r="AX73" s="595"/>
      <c r="AY73" s="151"/>
      <c r="AZ73" s="270" t="str">
        <f t="shared" si="6"/>
        <v/>
      </c>
      <c r="BA73" s="271" t="str">
        <f t="shared" si="7"/>
        <v/>
      </c>
      <c r="BB73" s="271" t="str">
        <f t="shared" si="8"/>
        <v/>
      </c>
      <c r="BC73" s="271" t="str">
        <f t="shared" si="9"/>
        <v/>
      </c>
      <c r="BD73" s="272" t="str">
        <f t="shared" si="10"/>
        <v/>
      </c>
      <c r="BE73" s="15" t="str">
        <f t="shared" si="11"/>
        <v/>
      </c>
      <c r="BG73" s="270" t="str">
        <f t="shared" si="0"/>
        <v/>
      </c>
      <c r="BH73" s="271" t="str">
        <f t="shared" si="1"/>
        <v/>
      </c>
      <c r="BI73" s="273" t="str">
        <f t="shared" si="2"/>
        <v/>
      </c>
      <c r="BJ73" s="15" t="str">
        <f t="shared" si="3"/>
        <v/>
      </c>
      <c r="BL73" s="67" t="str">
        <f t="shared" si="18"/>
        <v/>
      </c>
      <c r="BM73" s="67" t="str">
        <f>IF($O73&lt;&gt;"",0,IF(BJ73&lt;&gt;"",ROUND(BJ73*'02_Criterios'!$F$16,4),IF(BE73&lt;&gt;"",ROUND(BE73*'02_Criterios'!$F$16,4),"")))</f>
        <v/>
      </c>
      <c r="BO73" s="1741" t="str">
        <f>IF('13_P1_Alega'!P73&lt;&gt;"",'13_P1_Alega'!P73,"")</f>
        <v/>
      </c>
      <c r="BP73" s="1741" t="str">
        <f>IF('13_P1_Alega'!Q73&lt;&gt;"",'13_P1_Alega'!Q73,"")</f>
        <v/>
      </c>
      <c r="BQ73" s="1741" t="str">
        <f>IF('13_P1_Alega'!R73&lt;&gt;"",'13_P1_Alega'!R73,"")</f>
        <v/>
      </c>
      <c r="BS73" s="1440" t="str">
        <f t="shared" si="19"/>
        <v/>
      </c>
      <c r="BT73" s="1440" t="str">
        <f t="shared" si="12"/>
        <v/>
      </c>
      <c r="BU73" s="1441" t="str">
        <f t="shared" si="13"/>
        <v/>
      </c>
      <c r="BV73" s="1441" t="str">
        <f t="shared" si="14"/>
        <v/>
      </c>
      <c r="BW73" s="1441" t="str">
        <f t="shared" si="15"/>
        <v/>
      </c>
      <c r="BX73" s="1441" t="str">
        <f t="shared" si="16"/>
        <v/>
      </c>
      <c r="BY73" s="1441" t="str">
        <f t="shared" si="17"/>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1404" t="str">
        <f>CONCATENATE('01_Carga'!$M$5,"_",$I74)</f>
        <v>FI__57</v>
      </c>
      <c r="B74" s="1405"/>
      <c r="C74" s="1734" t="str">
        <f>IF('06_PresenLista'!L74&lt;&gt;"",'06_PresenLista'!L74,"")</f>
        <v/>
      </c>
      <c r="D74" s="1461" t="str">
        <f>'06_PresenLista'!Q74</f>
        <v/>
      </c>
      <c r="E74" s="1405"/>
      <c r="F74" s="1735" t="str">
        <f>IF('07_P1_Lectura'!F75&lt;&gt;"",'07_P1_Lectura'!F75,"")</f>
        <v/>
      </c>
      <c r="G74" s="1459" t="str">
        <f>'07_P1_Lectura'!R75</f>
        <v/>
      </c>
      <c r="H74" s="1736" t="str">
        <f t="shared" si="5"/>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925"/>
      <c r="P74" s="153"/>
      <c r="Q74" s="1916"/>
      <c r="R74" s="132"/>
      <c r="S74" s="132"/>
      <c r="T74" s="132"/>
      <c r="U74" s="132"/>
      <c r="V74" s="595"/>
      <c r="W74" s="151"/>
      <c r="X74" s="1916"/>
      <c r="Y74" s="132"/>
      <c r="Z74" s="132"/>
      <c r="AA74" s="132"/>
      <c r="AB74" s="132"/>
      <c r="AC74" s="595"/>
      <c r="AD74" s="151"/>
      <c r="AE74" s="1916"/>
      <c r="AF74" s="132"/>
      <c r="AG74" s="132"/>
      <c r="AH74" s="132"/>
      <c r="AI74" s="132"/>
      <c r="AJ74" s="595"/>
      <c r="AK74" s="151"/>
      <c r="AL74" s="1916"/>
      <c r="AM74" s="132"/>
      <c r="AN74" s="132"/>
      <c r="AO74" s="132"/>
      <c r="AP74" s="132"/>
      <c r="AQ74" s="595"/>
      <c r="AR74" s="151"/>
      <c r="AS74" s="1916"/>
      <c r="AT74" s="132"/>
      <c r="AU74" s="132"/>
      <c r="AV74" s="132"/>
      <c r="AW74" s="132"/>
      <c r="AX74" s="595"/>
      <c r="AY74" s="151"/>
      <c r="AZ74" s="270" t="str">
        <f t="shared" si="6"/>
        <v/>
      </c>
      <c r="BA74" s="271" t="str">
        <f t="shared" si="7"/>
        <v/>
      </c>
      <c r="BB74" s="271" t="str">
        <f t="shared" si="8"/>
        <v/>
      </c>
      <c r="BC74" s="271" t="str">
        <f t="shared" si="9"/>
        <v/>
      </c>
      <c r="BD74" s="272" t="str">
        <f t="shared" si="10"/>
        <v/>
      </c>
      <c r="BE74" s="15" t="str">
        <f t="shared" si="11"/>
        <v/>
      </c>
      <c r="BG74" s="270" t="str">
        <f t="shared" si="0"/>
        <v/>
      </c>
      <c r="BH74" s="271" t="str">
        <f t="shared" si="1"/>
        <v/>
      </c>
      <c r="BI74" s="273" t="str">
        <f t="shared" si="2"/>
        <v/>
      </c>
      <c r="BJ74" s="15" t="str">
        <f t="shared" si="3"/>
        <v/>
      </c>
      <c r="BL74" s="67" t="str">
        <f t="shared" si="18"/>
        <v/>
      </c>
      <c r="BM74" s="67" t="str">
        <f>IF($O74&lt;&gt;"",0,IF(BJ74&lt;&gt;"",ROUND(BJ74*'02_Criterios'!$F$16,4),IF(BE74&lt;&gt;"",ROUND(BE74*'02_Criterios'!$F$16,4),"")))</f>
        <v/>
      </c>
      <c r="BO74" s="1741" t="str">
        <f>IF('13_P1_Alega'!P74&lt;&gt;"",'13_P1_Alega'!P74,"")</f>
        <v/>
      </c>
      <c r="BP74" s="1741" t="str">
        <f>IF('13_P1_Alega'!Q74&lt;&gt;"",'13_P1_Alega'!Q74,"")</f>
        <v/>
      </c>
      <c r="BQ74" s="1741" t="str">
        <f>IF('13_P1_Alega'!R74&lt;&gt;"",'13_P1_Alega'!R74,"")</f>
        <v/>
      </c>
      <c r="BS74" s="1440" t="str">
        <f t="shared" si="19"/>
        <v/>
      </c>
      <c r="BT74" s="1440" t="str">
        <f t="shared" si="12"/>
        <v/>
      </c>
      <c r="BU74" s="1441" t="str">
        <f t="shared" si="13"/>
        <v/>
      </c>
      <c r="BV74" s="1441" t="str">
        <f t="shared" si="14"/>
        <v/>
      </c>
      <c r="BW74" s="1441" t="str">
        <f t="shared" si="15"/>
        <v/>
      </c>
      <c r="BX74" s="1441" t="str">
        <f t="shared" si="16"/>
        <v/>
      </c>
      <c r="BY74" s="1441" t="str">
        <f t="shared" si="17"/>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1404" t="str">
        <f>CONCATENATE('01_Carga'!$M$5,"_",$I75)</f>
        <v>FI__58</v>
      </c>
      <c r="B75" s="1405"/>
      <c r="C75" s="1734" t="str">
        <f>IF('06_PresenLista'!L75&lt;&gt;"",'06_PresenLista'!L75,"")</f>
        <v/>
      </c>
      <c r="D75" s="1461" t="str">
        <f>'06_PresenLista'!Q75</f>
        <v/>
      </c>
      <c r="E75" s="1405"/>
      <c r="F75" s="1735" t="str">
        <f>IF('07_P1_Lectura'!F76&lt;&gt;"",'07_P1_Lectura'!F76,"")</f>
        <v/>
      </c>
      <c r="G75" s="1459" t="str">
        <f>'07_P1_Lectura'!R76</f>
        <v/>
      </c>
      <c r="H75" s="1736" t="str">
        <f t="shared" si="5"/>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925"/>
      <c r="P75" s="153"/>
      <c r="Q75" s="1916"/>
      <c r="R75" s="132"/>
      <c r="S75" s="132"/>
      <c r="T75" s="132"/>
      <c r="U75" s="132"/>
      <c r="V75" s="595"/>
      <c r="W75" s="151"/>
      <c r="X75" s="1916"/>
      <c r="Y75" s="132"/>
      <c r="Z75" s="132"/>
      <c r="AA75" s="132"/>
      <c r="AB75" s="132"/>
      <c r="AC75" s="595"/>
      <c r="AD75" s="151"/>
      <c r="AE75" s="1916"/>
      <c r="AF75" s="132"/>
      <c r="AG75" s="132"/>
      <c r="AH75" s="132"/>
      <c r="AI75" s="132"/>
      <c r="AJ75" s="595"/>
      <c r="AK75" s="151"/>
      <c r="AL75" s="1916"/>
      <c r="AM75" s="132"/>
      <c r="AN75" s="132"/>
      <c r="AO75" s="132"/>
      <c r="AP75" s="132"/>
      <c r="AQ75" s="595"/>
      <c r="AR75" s="151"/>
      <c r="AS75" s="1916"/>
      <c r="AT75" s="132"/>
      <c r="AU75" s="132"/>
      <c r="AV75" s="132"/>
      <c r="AW75" s="132"/>
      <c r="AX75" s="595"/>
      <c r="AY75" s="151"/>
      <c r="AZ75" s="270" t="str">
        <f t="shared" si="6"/>
        <v/>
      </c>
      <c r="BA75" s="271" t="str">
        <f t="shared" si="7"/>
        <v/>
      </c>
      <c r="BB75" s="271" t="str">
        <f t="shared" si="8"/>
        <v/>
      </c>
      <c r="BC75" s="271" t="str">
        <f t="shared" si="9"/>
        <v/>
      </c>
      <c r="BD75" s="272" t="str">
        <f t="shared" si="10"/>
        <v/>
      </c>
      <c r="BE75" s="15" t="str">
        <f t="shared" si="11"/>
        <v/>
      </c>
      <c r="BG75" s="270" t="str">
        <f t="shared" si="0"/>
        <v/>
      </c>
      <c r="BH75" s="271" t="str">
        <f t="shared" si="1"/>
        <v/>
      </c>
      <c r="BI75" s="273" t="str">
        <f t="shared" si="2"/>
        <v/>
      </c>
      <c r="BJ75" s="15" t="str">
        <f t="shared" si="3"/>
        <v/>
      </c>
      <c r="BL75" s="67" t="str">
        <f t="shared" si="18"/>
        <v/>
      </c>
      <c r="BM75" s="67" t="str">
        <f>IF($O75&lt;&gt;"",0,IF(BJ75&lt;&gt;"",ROUND(BJ75*'02_Criterios'!$F$16,4),IF(BE75&lt;&gt;"",ROUND(BE75*'02_Criterios'!$F$16,4),"")))</f>
        <v/>
      </c>
      <c r="BO75" s="1741" t="str">
        <f>IF('13_P1_Alega'!P75&lt;&gt;"",'13_P1_Alega'!P75,"")</f>
        <v/>
      </c>
      <c r="BP75" s="1741" t="str">
        <f>IF('13_P1_Alega'!Q75&lt;&gt;"",'13_P1_Alega'!Q75,"")</f>
        <v/>
      </c>
      <c r="BQ75" s="1741" t="str">
        <f>IF('13_P1_Alega'!R75&lt;&gt;"",'13_P1_Alega'!R75,"")</f>
        <v/>
      </c>
      <c r="BS75" s="1440" t="str">
        <f t="shared" si="19"/>
        <v/>
      </c>
      <c r="BT75" s="1440" t="str">
        <f t="shared" si="12"/>
        <v/>
      </c>
      <c r="BU75" s="1441" t="str">
        <f t="shared" si="13"/>
        <v/>
      </c>
      <c r="BV75" s="1441" t="str">
        <f t="shared" si="14"/>
        <v/>
      </c>
      <c r="BW75" s="1441" t="str">
        <f t="shared" si="15"/>
        <v/>
      </c>
      <c r="BX75" s="1441" t="str">
        <f t="shared" si="16"/>
        <v/>
      </c>
      <c r="BY75" s="1441" t="str">
        <f t="shared" si="17"/>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1404" t="str">
        <f>CONCATENATE('01_Carga'!$M$5,"_",$I76)</f>
        <v>FI__59</v>
      </c>
      <c r="B76" s="1405"/>
      <c r="C76" s="1734" t="str">
        <f>IF('06_PresenLista'!L76&lt;&gt;"",'06_PresenLista'!L76,"")</f>
        <v/>
      </c>
      <c r="D76" s="1461" t="str">
        <f>'06_PresenLista'!Q76</f>
        <v/>
      </c>
      <c r="E76" s="1405"/>
      <c r="F76" s="1735" t="str">
        <f>IF('07_P1_Lectura'!F77&lt;&gt;"",'07_P1_Lectura'!F77,"")</f>
        <v/>
      </c>
      <c r="G76" s="1459" t="str">
        <f>'07_P1_Lectura'!R77</f>
        <v/>
      </c>
      <c r="H76" s="1736" t="str">
        <f t="shared" si="5"/>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925"/>
      <c r="P76" s="153"/>
      <c r="Q76" s="1916"/>
      <c r="R76" s="132"/>
      <c r="S76" s="132"/>
      <c r="T76" s="132"/>
      <c r="U76" s="132"/>
      <c r="V76" s="595"/>
      <c r="W76" s="151"/>
      <c r="X76" s="1916"/>
      <c r="Y76" s="132"/>
      <c r="Z76" s="132"/>
      <c r="AA76" s="132"/>
      <c r="AB76" s="132"/>
      <c r="AC76" s="595"/>
      <c r="AD76" s="151"/>
      <c r="AE76" s="1916"/>
      <c r="AF76" s="132"/>
      <c r="AG76" s="132"/>
      <c r="AH76" s="132"/>
      <c r="AI76" s="132"/>
      <c r="AJ76" s="595"/>
      <c r="AK76" s="151"/>
      <c r="AL76" s="1916"/>
      <c r="AM76" s="132"/>
      <c r="AN76" s="132"/>
      <c r="AO76" s="132"/>
      <c r="AP76" s="132"/>
      <c r="AQ76" s="595"/>
      <c r="AR76" s="151"/>
      <c r="AS76" s="1916"/>
      <c r="AT76" s="132"/>
      <c r="AU76" s="132"/>
      <c r="AV76" s="132"/>
      <c r="AW76" s="132"/>
      <c r="AX76" s="595"/>
      <c r="AY76" s="151"/>
      <c r="AZ76" s="270" t="str">
        <f t="shared" si="6"/>
        <v/>
      </c>
      <c r="BA76" s="271" t="str">
        <f t="shared" si="7"/>
        <v/>
      </c>
      <c r="BB76" s="271" t="str">
        <f t="shared" si="8"/>
        <v/>
      </c>
      <c r="BC76" s="271" t="str">
        <f t="shared" si="9"/>
        <v/>
      </c>
      <c r="BD76" s="272" t="str">
        <f t="shared" si="10"/>
        <v/>
      </c>
      <c r="BE76" s="15" t="str">
        <f t="shared" si="11"/>
        <v/>
      </c>
      <c r="BG76" s="270" t="str">
        <f t="shared" si="0"/>
        <v/>
      </c>
      <c r="BH76" s="271" t="str">
        <f t="shared" si="1"/>
        <v/>
      </c>
      <c r="BI76" s="273" t="str">
        <f t="shared" si="2"/>
        <v/>
      </c>
      <c r="BJ76" s="15" t="str">
        <f t="shared" si="3"/>
        <v/>
      </c>
      <c r="BL76" s="67" t="str">
        <f t="shared" si="18"/>
        <v/>
      </c>
      <c r="BM76" s="67" t="str">
        <f>IF($O76&lt;&gt;"",0,IF(BJ76&lt;&gt;"",ROUND(BJ76*'02_Criterios'!$F$16,4),IF(BE76&lt;&gt;"",ROUND(BE76*'02_Criterios'!$F$16,4),"")))</f>
        <v/>
      </c>
      <c r="BO76" s="1741" t="str">
        <f>IF('13_P1_Alega'!P76&lt;&gt;"",'13_P1_Alega'!P76,"")</f>
        <v/>
      </c>
      <c r="BP76" s="1741" t="str">
        <f>IF('13_P1_Alega'!Q76&lt;&gt;"",'13_P1_Alega'!Q76,"")</f>
        <v/>
      </c>
      <c r="BQ76" s="1741" t="str">
        <f>IF('13_P1_Alega'!R76&lt;&gt;"",'13_P1_Alega'!R76,"")</f>
        <v/>
      </c>
      <c r="BS76" s="1440" t="str">
        <f t="shared" si="19"/>
        <v/>
      </c>
      <c r="BT76" s="1440" t="str">
        <f t="shared" si="12"/>
        <v/>
      </c>
      <c r="BU76" s="1441" t="str">
        <f t="shared" si="13"/>
        <v/>
      </c>
      <c r="BV76" s="1441" t="str">
        <f t="shared" si="14"/>
        <v/>
      </c>
      <c r="BW76" s="1441" t="str">
        <f t="shared" si="15"/>
        <v/>
      </c>
      <c r="BX76" s="1441" t="str">
        <f t="shared" si="16"/>
        <v/>
      </c>
      <c r="BY76" s="1441" t="str">
        <f t="shared" si="17"/>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1404" t="str">
        <f>CONCATENATE('01_Carga'!$M$5,"_",$I77)</f>
        <v>FI__60</v>
      </c>
      <c r="B77" s="1405"/>
      <c r="C77" s="1734" t="str">
        <f>IF('06_PresenLista'!L77&lt;&gt;"",'06_PresenLista'!L77,"")</f>
        <v/>
      </c>
      <c r="D77" s="1461" t="str">
        <f>'06_PresenLista'!Q77</f>
        <v/>
      </c>
      <c r="E77" s="1405"/>
      <c r="F77" s="1735" t="str">
        <f>IF('07_P1_Lectura'!F78&lt;&gt;"",'07_P1_Lectura'!F78,"")</f>
        <v/>
      </c>
      <c r="G77" s="1459" t="str">
        <f>'07_P1_Lectura'!R78</f>
        <v/>
      </c>
      <c r="H77" s="1736" t="str">
        <f t="shared" si="5"/>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925"/>
      <c r="P77" s="153"/>
      <c r="Q77" s="1916"/>
      <c r="R77" s="132"/>
      <c r="S77" s="132"/>
      <c r="T77" s="132"/>
      <c r="U77" s="132"/>
      <c r="V77" s="595"/>
      <c r="W77" s="151"/>
      <c r="X77" s="1916"/>
      <c r="Y77" s="132"/>
      <c r="Z77" s="132"/>
      <c r="AA77" s="132"/>
      <c r="AB77" s="132"/>
      <c r="AC77" s="595"/>
      <c r="AD77" s="151"/>
      <c r="AE77" s="1916"/>
      <c r="AF77" s="132"/>
      <c r="AG77" s="132"/>
      <c r="AH77" s="132"/>
      <c r="AI77" s="132"/>
      <c r="AJ77" s="595"/>
      <c r="AK77" s="151"/>
      <c r="AL77" s="1916"/>
      <c r="AM77" s="132"/>
      <c r="AN77" s="132"/>
      <c r="AO77" s="132"/>
      <c r="AP77" s="132"/>
      <c r="AQ77" s="595"/>
      <c r="AR77" s="151"/>
      <c r="AS77" s="1916"/>
      <c r="AT77" s="132"/>
      <c r="AU77" s="132"/>
      <c r="AV77" s="132"/>
      <c r="AW77" s="132"/>
      <c r="AX77" s="595"/>
      <c r="AY77" s="151"/>
      <c r="AZ77" s="270" t="str">
        <f t="shared" si="6"/>
        <v/>
      </c>
      <c r="BA77" s="271" t="str">
        <f t="shared" si="7"/>
        <v/>
      </c>
      <c r="BB77" s="271" t="str">
        <f t="shared" si="8"/>
        <v/>
      </c>
      <c r="BC77" s="271" t="str">
        <f t="shared" si="9"/>
        <v/>
      </c>
      <c r="BD77" s="272" t="str">
        <f t="shared" si="10"/>
        <v/>
      </c>
      <c r="BE77" s="15" t="str">
        <f t="shared" si="11"/>
        <v/>
      </c>
      <c r="BG77" s="270" t="str">
        <f t="shared" si="0"/>
        <v/>
      </c>
      <c r="BH77" s="271" t="str">
        <f t="shared" si="1"/>
        <v/>
      </c>
      <c r="BI77" s="273" t="str">
        <f t="shared" si="2"/>
        <v/>
      </c>
      <c r="BJ77" s="15" t="str">
        <f t="shared" si="3"/>
        <v/>
      </c>
      <c r="BL77" s="67" t="str">
        <f t="shared" si="18"/>
        <v/>
      </c>
      <c r="BM77" s="67" t="str">
        <f>IF($O77&lt;&gt;"",0,IF(BJ77&lt;&gt;"",ROUND(BJ77*'02_Criterios'!$F$16,4),IF(BE77&lt;&gt;"",ROUND(BE77*'02_Criterios'!$F$16,4),"")))</f>
        <v/>
      </c>
      <c r="BO77" s="1741" t="str">
        <f>IF('13_P1_Alega'!P77&lt;&gt;"",'13_P1_Alega'!P77,"")</f>
        <v/>
      </c>
      <c r="BP77" s="1741" t="str">
        <f>IF('13_P1_Alega'!Q77&lt;&gt;"",'13_P1_Alega'!Q77,"")</f>
        <v/>
      </c>
      <c r="BQ77" s="1741" t="str">
        <f>IF('13_P1_Alega'!R77&lt;&gt;"",'13_P1_Alega'!R77,"")</f>
        <v/>
      </c>
      <c r="BS77" s="1440" t="str">
        <f t="shared" si="19"/>
        <v/>
      </c>
      <c r="BT77" s="1440" t="str">
        <f t="shared" si="12"/>
        <v/>
      </c>
      <c r="BU77" s="1441" t="str">
        <f t="shared" si="13"/>
        <v/>
      </c>
      <c r="BV77" s="1441" t="str">
        <f t="shared" si="14"/>
        <v/>
      </c>
      <c r="BW77" s="1441" t="str">
        <f t="shared" si="15"/>
        <v/>
      </c>
      <c r="BX77" s="1441" t="str">
        <f t="shared" si="16"/>
        <v/>
      </c>
      <c r="BY77" s="1441" t="str">
        <f t="shared" si="17"/>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1404" t="str">
        <f>CONCATENATE('01_Carga'!$M$5,"_",$I78)</f>
        <v>FI__61</v>
      </c>
      <c r="B78" s="1405"/>
      <c r="C78" s="1734" t="str">
        <f>IF('06_PresenLista'!L78&lt;&gt;"",'06_PresenLista'!L78,"")</f>
        <v/>
      </c>
      <c r="D78" s="1461" t="str">
        <f>'06_PresenLista'!Q78</f>
        <v/>
      </c>
      <c r="E78" s="1405"/>
      <c r="F78" s="1735" t="str">
        <f>IF('07_P1_Lectura'!F79&lt;&gt;"",'07_P1_Lectura'!F79,"")</f>
        <v/>
      </c>
      <c r="G78" s="1459" t="str">
        <f>'07_P1_Lectura'!R79</f>
        <v/>
      </c>
      <c r="H78" s="1736" t="str">
        <f t="shared" si="5"/>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925"/>
      <c r="P78" s="153"/>
      <c r="Q78" s="1916"/>
      <c r="R78" s="132"/>
      <c r="S78" s="132"/>
      <c r="T78" s="132"/>
      <c r="U78" s="132"/>
      <c r="V78" s="595"/>
      <c r="W78" s="151"/>
      <c r="X78" s="1916"/>
      <c r="Y78" s="132"/>
      <c r="Z78" s="132"/>
      <c r="AA78" s="132"/>
      <c r="AB78" s="132"/>
      <c r="AC78" s="595"/>
      <c r="AD78" s="151"/>
      <c r="AE78" s="1916"/>
      <c r="AF78" s="132"/>
      <c r="AG78" s="132"/>
      <c r="AH78" s="132"/>
      <c r="AI78" s="132"/>
      <c r="AJ78" s="595"/>
      <c r="AK78" s="151"/>
      <c r="AL78" s="1916"/>
      <c r="AM78" s="132"/>
      <c r="AN78" s="132"/>
      <c r="AO78" s="132"/>
      <c r="AP78" s="132"/>
      <c r="AQ78" s="595"/>
      <c r="AR78" s="151"/>
      <c r="AS78" s="1916"/>
      <c r="AT78" s="132"/>
      <c r="AU78" s="132"/>
      <c r="AV78" s="132"/>
      <c r="AW78" s="132"/>
      <c r="AX78" s="595"/>
      <c r="AY78" s="151"/>
      <c r="AZ78" s="270" t="str">
        <f t="shared" si="6"/>
        <v/>
      </c>
      <c r="BA78" s="271" t="str">
        <f t="shared" si="7"/>
        <v/>
      </c>
      <c r="BB78" s="271" t="str">
        <f t="shared" si="8"/>
        <v/>
      </c>
      <c r="BC78" s="271" t="str">
        <f t="shared" si="9"/>
        <v/>
      </c>
      <c r="BD78" s="272" t="str">
        <f t="shared" si="10"/>
        <v/>
      </c>
      <c r="BE78" s="15" t="str">
        <f t="shared" si="11"/>
        <v/>
      </c>
      <c r="BG78" s="270" t="str">
        <f t="shared" si="0"/>
        <v/>
      </c>
      <c r="BH78" s="271" t="str">
        <f t="shared" si="1"/>
        <v/>
      </c>
      <c r="BI78" s="273" t="str">
        <f t="shared" si="2"/>
        <v/>
      </c>
      <c r="BJ78" s="15" t="str">
        <f t="shared" si="3"/>
        <v/>
      </c>
      <c r="BL78" s="67" t="str">
        <f t="shared" si="18"/>
        <v/>
      </c>
      <c r="BM78" s="67" t="str">
        <f>IF($O78&lt;&gt;"",0,IF(BJ78&lt;&gt;"",ROUND(BJ78*'02_Criterios'!$F$16,4),IF(BE78&lt;&gt;"",ROUND(BE78*'02_Criterios'!$F$16,4),"")))</f>
        <v/>
      </c>
      <c r="BO78" s="1741" t="str">
        <f>IF('13_P1_Alega'!P78&lt;&gt;"",'13_P1_Alega'!P78,"")</f>
        <v/>
      </c>
      <c r="BP78" s="1741" t="str">
        <f>IF('13_P1_Alega'!Q78&lt;&gt;"",'13_P1_Alega'!Q78,"")</f>
        <v/>
      </c>
      <c r="BQ78" s="1741" t="str">
        <f>IF('13_P1_Alega'!R78&lt;&gt;"",'13_P1_Alega'!R78,"")</f>
        <v/>
      </c>
      <c r="BS78" s="1440" t="str">
        <f t="shared" si="19"/>
        <v/>
      </c>
      <c r="BT78" s="1440" t="str">
        <f t="shared" si="12"/>
        <v/>
      </c>
      <c r="BU78" s="1441" t="str">
        <f t="shared" si="13"/>
        <v/>
      </c>
      <c r="BV78" s="1441" t="str">
        <f t="shared" si="14"/>
        <v/>
      </c>
      <c r="BW78" s="1441" t="str">
        <f t="shared" si="15"/>
        <v/>
      </c>
      <c r="BX78" s="1441" t="str">
        <f t="shared" si="16"/>
        <v/>
      </c>
      <c r="BY78" s="1441" t="str">
        <f t="shared" si="17"/>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1404" t="str">
        <f>CONCATENATE('01_Carga'!$M$5,"_",$I79)</f>
        <v>FI__62</v>
      </c>
      <c r="B79" s="1405"/>
      <c r="C79" s="1734" t="str">
        <f>IF('06_PresenLista'!L79&lt;&gt;"",'06_PresenLista'!L79,"")</f>
        <v/>
      </c>
      <c r="D79" s="1461" t="str">
        <f>'06_PresenLista'!Q79</f>
        <v/>
      </c>
      <c r="E79" s="1405"/>
      <c r="F79" s="1735" t="str">
        <f>IF('07_P1_Lectura'!F80&lt;&gt;"",'07_P1_Lectura'!F80,"")</f>
        <v/>
      </c>
      <c r="G79" s="1459" t="str">
        <f>'07_P1_Lectura'!R80</f>
        <v/>
      </c>
      <c r="H79" s="1736" t="str">
        <f t="shared" si="5"/>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925"/>
      <c r="P79" s="153"/>
      <c r="Q79" s="1916"/>
      <c r="R79" s="132"/>
      <c r="S79" s="132"/>
      <c r="T79" s="132"/>
      <c r="U79" s="132"/>
      <c r="V79" s="595"/>
      <c r="W79" s="151"/>
      <c r="X79" s="1916"/>
      <c r="Y79" s="132"/>
      <c r="Z79" s="132"/>
      <c r="AA79" s="132"/>
      <c r="AB79" s="132"/>
      <c r="AC79" s="595"/>
      <c r="AD79" s="151"/>
      <c r="AE79" s="1916"/>
      <c r="AF79" s="132"/>
      <c r="AG79" s="132"/>
      <c r="AH79" s="132"/>
      <c r="AI79" s="132"/>
      <c r="AJ79" s="595"/>
      <c r="AK79" s="151"/>
      <c r="AL79" s="1916"/>
      <c r="AM79" s="132"/>
      <c r="AN79" s="132"/>
      <c r="AO79" s="132"/>
      <c r="AP79" s="132"/>
      <c r="AQ79" s="595"/>
      <c r="AR79" s="151"/>
      <c r="AS79" s="1916"/>
      <c r="AT79" s="132"/>
      <c r="AU79" s="132"/>
      <c r="AV79" s="132"/>
      <c r="AW79" s="132"/>
      <c r="AX79" s="595"/>
      <c r="AY79" s="151"/>
      <c r="AZ79" s="270" t="str">
        <f t="shared" si="6"/>
        <v/>
      </c>
      <c r="BA79" s="271" t="str">
        <f t="shared" si="7"/>
        <v/>
      </c>
      <c r="BB79" s="271" t="str">
        <f t="shared" si="8"/>
        <v/>
      </c>
      <c r="BC79" s="271" t="str">
        <f t="shared" si="9"/>
        <v/>
      </c>
      <c r="BD79" s="272" t="str">
        <f t="shared" si="10"/>
        <v/>
      </c>
      <c r="BE79" s="15" t="str">
        <f t="shared" si="11"/>
        <v/>
      </c>
      <c r="BG79" s="270" t="str">
        <f t="shared" si="0"/>
        <v/>
      </c>
      <c r="BH79" s="271" t="str">
        <f t="shared" si="1"/>
        <v/>
      </c>
      <c r="BI79" s="273" t="str">
        <f t="shared" si="2"/>
        <v/>
      </c>
      <c r="BJ79" s="15" t="str">
        <f t="shared" si="3"/>
        <v/>
      </c>
      <c r="BL79" s="67" t="str">
        <f t="shared" si="18"/>
        <v/>
      </c>
      <c r="BM79" s="67" t="str">
        <f>IF($O79&lt;&gt;"",0,IF(BJ79&lt;&gt;"",ROUND(BJ79*'02_Criterios'!$F$16,4),IF(BE79&lt;&gt;"",ROUND(BE79*'02_Criterios'!$F$16,4),"")))</f>
        <v/>
      </c>
      <c r="BO79" s="1741" t="str">
        <f>IF('13_P1_Alega'!P79&lt;&gt;"",'13_P1_Alega'!P79,"")</f>
        <v/>
      </c>
      <c r="BP79" s="1741" t="str">
        <f>IF('13_P1_Alega'!Q79&lt;&gt;"",'13_P1_Alega'!Q79,"")</f>
        <v/>
      </c>
      <c r="BQ79" s="1741" t="str">
        <f>IF('13_P1_Alega'!R79&lt;&gt;"",'13_P1_Alega'!R79,"")</f>
        <v/>
      </c>
      <c r="BS79" s="1440" t="str">
        <f t="shared" si="19"/>
        <v/>
      </c>
      <c r="BT79" s="1440" t="str">
        <f t="shared" si="12"/>
        <v/>
      </c>
      <c r="BU79" s="1441" t="str">
        <f t="shared" si="13"/>
        <v/>
      </c>
      <c r="BV79" s="1441" t="str">
        <f t="shared" si="14"/>
        <v/>
      </c>
      <c r="BW79" s="1441" t="str">
        <f t="shared" si="15"/>
        <v/>
      </c>
      <c r="BX79" s="1441" t="str">
        <f t="shared" si="16"/>
        <v/>
      </c>
      <c r="BY79" s="1441" t="str">
        <f t="shared" si="17"/>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1404" t="str">
        <f>CONCATENATE('01_Carga'!$M$5,"_",$I80)</f>
        <v>FI__63</v>
      </c>
      <c r="B80" s="1405"/>
      <c r="C80" s="1734" t="str">
        <f>IF('06_PresenLista'!L80&lt;&gt;"",'06_PresenLista'!L80,"")</f>
        <v/>
      </c>
      <c r="D80" s="1461" t="str">
        <f>'06_PresenLista'!Q80</f>
        <v/>
      </c>
      <c r="E80" s="1405"/>
      <c r="F80" s="1735" t="str">
        <f>IF('07_P1_Lectura'!F81&lt;&gt;"",'07_P1_Lectura'!F81,"")</f>
        <v/>
      </c>
      <c r="G80" s="1459" t="str">
        <f>'07_P1_Lectura'!R81</f>
        <v/>
      </c>
      <c r="H80" s="1736" t="str">
        <f t="shared" si="5"/>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925"/>
      <c r="P80" s="153"/>
      <c r="Q80" s="1916"/>
      <c r="R80" s="132"/>
      <c r="S80" s="132"/>
      <c r="T80" s="132"/>
      <c r="U80" s="132"/>
      <c r="V80" s="595"/>
      <c r="W80" s="151"/>
      <c r="X80" s="1916"/>
      <c r="Y80" s="132"/>
      <c r="Z80" s="132"/>
      <c r="AA80" s="132"/>
      <c r="AB80" s="132"/>
      <c r="AC80" s="595"/>
      <c r="AD80" s="151"/>
      <c r="AE80" s="1916"/>
      <c r="AF80" s="132"/>
      <c r="AG80" s="132"/>
      <c r="AH80" s="132"/>
      <c r="AI80" s="132"/>
      <c r="AJ80" s="595"/>
      <c r="AK80" s="151"/>
      <c r="AL80" s="1916"/>
      <c r="AM80" s="132"/>
      <c r="AN80" s="132"/>
      <c r="AO80" s="132"/>
      <c r="AP80" s="132"/>
      <c r="AQ80" s="595"/>
      <c r="AR80" s="151"/>
      <c r="AS80" s="1916"/>
      <c r="AT80" s="132"/>
      <c r="AU80" s="132"/>
      <c r="AV80" s="132"/>
      <c r="AW80" s="132"/>
      <c r="AX80" s="595"/>
      <c r="AY80" s="151"/>
      <c r="AZ80" s="270" t="str">
        <f t="shared" si="6"/>
        <v/>
      </c>
      <c r="BA80" s="271" t="str">
        <f t="shared" si="7"/>
        <v/>
      </c>
      <c r="BB80" s="271" t="str">
        <f t="shared" si="8"/>
        <v/>
      </c>
      <c r="BC80" s="271" t="str">
        <f t="shared" si="9"/>
        <v/>
      </c>
      <c r="BD80" s="272" t="str">
        <f t="shared" si="10"/>
        <v/>
      </c>
      <c r="BE80" s="15" t="str">
        <f t="shared" si="11"/>
        <v/>
      </c>
      <c r="BG80" s="270" t="str">
        <f t="shared" si="0"/>
        <v/>
      </c>
      <c r="BH80" s="271" t="str">
        <f t="shared" si="1"/>
        <v/>
      </c>
      <c r="BI80" s="273" t="str">
        <f t="shared" si="2"/>
        <v/>
      </c>
      <c r="BJ80" s="15" t="str">
        <f t="shared" si="3"/>
        <v/>
      </c>
      <c r="BL80" s="67" t="str">
        <f t="shared" si="18"/>
        <v/>
      </c>
      <c r="BM80" s="67" t="str">
        <f>IF($O80&lt;&gt;"",0,IF(BJ80&lt;&gt;"",ROUND(BJ80*'02_Criterios'!$F$16,4),IF(BE80&lt;&gt;"",ROUND(BE80*'02_Criterios'!$F$16,4),"")))</f>
        <v/>
      </c>
      <c r="BO80" s="1741" t="str">
        <f>IF('13_P1_Alega'!P80&lt;&gt;"",'13_P1_Alega'!P80,"")</f>
        <v/>
      </c>
      <c r="BP80" s="1741" t="str">
        <f>IF('13_P1_Alega'!Q80&lt;&gt;"",'13_P1_Alega'!Q80,"")</f>
        <v/>
      </c>
      <c r="BQ80" s="1741" t="str">
        <f>IF('13_P1_Alega'!R80&lt;&gt;"",'13_P1_Alega'!R80,"")</f>
        <v/>
      </c>
      <c r="BS80" s="1440" t="str">
        <f t="shared" si="19"/>
        <v/>
      </c>
      <c r="BT80" s="1440" t="str">
        <f t="shared" si="12"/>
        <v/>
      </c>
      <c r="BU80" s="1441" t="str">
        <f t="shared" si="13"/>
        <v/>
      </c>
      <c r="BV80" s="1441" t="str">
        <f t="shared" si="14"/>
        <v/>
      </c>
      <c r="BW80" s="1441" t="str">
        <f t="shared" si="15"/>
        <v/>
      </c>
      <c r="BX80" s="1441" t="str">
        <f t="shared" si="16"/>
        <v/>
      </c>
      <c r="BY80" s="1441" t="str">
        <f t="shared" si="17"/>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1404" t="str">
        <f>CONCATENATE('01_Carga'!$M$5,"_",$I81)</f>
        <v>FI__64</v>
      </c>
      <c r="B81" s="1405"/>
      <c r="C81" s="1734" t="str">
        <f>IF('06_PresenLista'!L81&lt;&gt;"",'06_PresenLista'!L81,"")</f>
        <v/>
      </c>
      <c r="D81" s="1461" t="str">
        <f>'06_PresenLista'!Q81</f>
        <v/>
      </c>
      <c r="E81" s="1405"/>
      <c r="F81" s="1735" t="str">
        <f>IF('07_P1_Lectura'!F82&lt;&gt;"",'07_P1_Lectura'!F82,"")</f>
        <v/>
      </c>
      <c r="G81" s="1459" t="str">
        <f>'07_P1_Lectura'!R82</f>
        <v/>
      </c>
      <c r="H81" s="1736" t="str">
        <f t="shared" si="5"/>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925"/>
      <c r="P81" s="153"/>
      <c r="Q81" s="1916"/>
      <c r="R81" s="132"/>
      <c r="S81" s="132"/>
      <c r="T81" s="132"/>
      <c r="U81" s="132"/>
      <c r="V81" s="595"/>
      <c r="W81" s="151"/>
      <c r="X81" s="1916"/>
      <c r="Y81" s="132"/>
      <c r="Z81" s="132"/>
      <c r="AA81" s="132"/>
      <c r="AB81" s="132"/>
      <c r="AC81" s="595"/>
      <c r="AD81" s="151"/>
      <c r="AE81" s="1916"/>
      <c r="AF81" s="132"/>
      <c r="AG81" s="132"/>
      <c r="AH81" s="132"/>
      <c r="AI81" s="132"/>
      <c r="AJ81" s="595"/>
      <c r="AK81" s="151"/>
      <c r="AL81" s="1916"/>
      <c r="AM81" s="132"/>
      <c r="AN81" s="132"/>
      <c r="AO81" s="132"/>
      <c r="AP81" s="132"/>
      <c r="AQ81" s="595"/>
      <c r="AR81" s="151"/>
      <c r="AS81" s="1916"/>
      <c r="AT81" s="132"/>
      <c r="AU81" s="132"/>
      <c r="AV81" s="132"/>
      <c r="AW81" s="132"/>
      <c r="AX81" s="595"/>
      <c r="AY81" s="151"/>
      <c r="AZ81" s="270" t="str">
        <f t="shared" si="6"/>
        <v/>
      </c>
      <c r="BA81" s="271" t="str">
        <f t="shared" si="7"/>
        <v/>
      </c>
      <c r="BB81" s="271" t="str">
        <f t="shared" si="8"/>
        <v/>
      </c>
      <c r="BC81" s="271" t="str">
        <f t="shared" si="9"/>
        <v/>
      </c>
      <c r="BD81" s="272" t="str">
        <f t="shared" si="10"/>
        <v/>
      </c>
      <c r="BE81" s="15" t="str">
        <f t="shared" si="11"/>
        <v/>
      </c>
      <c r="BG81" s="270" t="str">
        <f t="shared" si="0"/>
        <v/>
      </c>
      <c r="BH81" s="271" t="str">
        <f t="shared" si="1"/>
        <v/>
      </c>
      <c r="BI81" s="273" t="str">
        <f t="shared" si="2"/>
        <v/>
      </c>
      <c r="BJ81" s="15" t="str">
        <f t="shared" si="3"/>
        <v/>
      </c>
      <c r="BL81" s="67" t="str">
        <f t="shared" si="18"/>
        <v/>
      </c>
      <c r="BM81" s="67" t="str">
        <f>IF($O81&lt;&gt;"",0,IF(BJ81&lt;&gt;"",ROUND(BJ81*'02_Criterios'!$F$16,4),IF(BE81&lt;&gt;"",ROUND(BE81*'02_Criterios'!$F$16,4),"")))</f>
        <v/>
      </c>
      <c r="BO81" s="1741" t="str">
        <f>IF('13_P1_Alega'!P81&lt;&gt;"",'13_P1_Alega'!P81,"")</f>
        <v/>
      </c>
      <c r="BP81" s="1741" t="str">
        <f>IF('13_P1_Alega'!Q81&lt;&gt;"",'13_P1_Alega'!Q81,"")</f>
        <v/>
      </c>
      <c r="BQ81" s="1741" t="str">
        <f>IF('13_P1_Alega'!R81&lt;&gt;"",'13_P1_Alega'!R81,"")</f>
        <v/>
      </c>
      <c r="BS81" s="1440" t="str">
        <f t="shared" si="19"/>
        <v/>
      </c>
      <c r="BT81" s="1440" t="str">
        <f t="shared" si="12"/>
        <v/>
      </c>
      <c r="BU81" s="1441" t="str">
        <f t="shared" si="13"/>
        <v/>
      </c>
      <c r="BV81" s="1441" t="str">
        <f t="shared" si="14"/>
        <v/>
      </c>
      <c r="BW81" s="1441" t="str">
        <f t="shared" si="15"/>
        <v/>
      </c>
      <c r="BX81" s="1441" t="str">
        <f t="shared" si="16"/>
        <v/>
      </c>
      <c r="BY81" s="1441" t="str">
        <f t="shared" si="17"/>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1404" t="str">
        <f>CONCATENATE('01_Carga'!$M$5,"_",$I82)</f>
        <v>FI__65</v>
      </c>
      <c r="B82" s="1405"/>
      <c r="C82" s="1734" t="str">
        <f>IF('06_PresenLista'!L82&lt;&gt;"",'06_PresenLista'!L82,"")</f>
        <v/>
      </c>
      <c r="D82" s="1461" t="str">
        <f>'06_PresenLista'!Q82</f>
        <v/>
      </c>
      <c r="E82" s="1405"/>
      <c r="F82" s="1735" t="str">
        <f>IF('07_P1_Lectura'!F83&lt;&gt;"",'07_P1_Lectura'!F83,"")</f>
        <v/>
      </c>
      <c r="G82" s="1459" t="str">
        <f>'07_P1_Lectura'!R83</f>
        <v/>
      </c>
      <c r="H82" s="1736" t="str">
        <f t="shared" si="5"/>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925"/>
      <c r="P82" s="153"/>
      <c r="Q82" s="1916"/>
      <c r="R82" s="132"/>
      <c r="S82" s="132"/>
      <c r="T82" s="132"/>
      <c r="U82" s="132"/>
      <c r="V82" s="595"/>
      <c r="W82" s="151"/>
      <c r="X82" s="1916"/>
      <c r="Y82" s="132"/>
      <c r="Z82" s="132"/>
      <c r="AA82" s="132"/>
      <c r="AB82" s="132"/>
      <c r="AC82" s="595"/>
      <c r="AD82" s="151"/>
      <c r="AE82" s="1916"/>
      <c r="AF82" s="132"/>
      <c r="AG82" s="132"/>
      <c r="AH82" s="132"/>
      <c r="AI82" s="132"/>
      <c r="AJ82" s="595"/>
      <c r="AK82" s="151"/>
      <c r="AL82" s="1916"/>
      <c r="AM82" s="132"/>
      <c r="AN82" s="132"/>
      <c r="AO82" s="132"/>
      <c r="AP82" s="132"/>
      <c r="AQ82" s="595"/>
      <c r="AR82" s="151"/>
      <c r="AS82" s="1916"/>
      <c r="AT82" s="132"/>
      <c r="AU82" s="132"/>
      <c r="AV82" s="132"/>
      <c r="AW82" s="132"/>
      <c r="AX82" s="595"/>
      <c r="AY82" s="151"/>
      <c r="AZ82" s="270" t="str">
        <f t="shared" si="6"/>
        <v/>
      </c>
      <c r="BA82" s="271" t="str">
        <f t="shared" si="7"/>
        <v/>
      </c>
      <c r="BB82" s="271" t="str">
        <f t="shared" si="8"/>
        <v/>
      </c>
      <c r="BC82" s="271" t="str">
        <f t="shared" si="9"/>
        <v/>
      </c>
      <c r="BD82" s="272" t="str">
        <f t="shared" si="10"/>
        <v/>
      </c>
      <c r="BE82" s="15" t="str">
        <f t="shared" si="11"/>
        <v/>
      </c>
      <c r="BG82" s="270" t="str">
        <f t="shared" ref="BG82:BG145" si="20">IF(BE82&lt;&gt;"",IF((MAX(AZ82:BD82)-MIN(AZ82:BD82))&gt;=3,MAX(AZ82:BD82),""),"")</f>
        <v/>
      </c>
      <c r="BH82" s="271" t="str">
        <f t="shared" ref="BH82:BH145" si="21">IF(BE82&lt;&gt;"",IF((MAX(AZ82:BD82)-MIN(AZ82:BD82))&gt;=3,MIN(AZ82:BD82),""),"")</f>
        <v/>
      </c>
      <c r="BI82" s="273" t="str">
        <f t="shared" ref="BI82:BI145" si="22">IF(ISERROR(BG82-BH82),"",BG82-BH82)</f>
        <v/>
      </c>
      <c r="BJ82" s="15" t="str">
        <f t="shared" ref="BJ82:BJ145" si="23">IF(BE82&lt;&gt;"",IF((MAX(AZ82:BD82)-MIN(AZ82:BD82))&gt;=3,((SUM(AZ82:BD82)-BG82-BH82)/(COUNT(AZ82:BD82)-2)),""),"")</f>
        <v/>
      </c>
      <c r="BL82" s="67" t="str">
        <f t="shared" ref="BL82:BL97" si="24">IF($O82&lt;&gt;"",0,IF(BJ82&lt;&gt;"",BJ82,BE82))</f>
        <v/>
      </c>
      <c r="BM82" s="67" t="str">
        <f>IF($O82&lt;&gt;"",0,IF(BJ82&lt;&gt;"",ROUND(BJ82*'02_Criterios'!$F$16,4),IF(BE82&lt;&gt;"",ROUND(BE82*'02_Criterios'!$F$16,4),"")))</f>
        <v/>
      </c>
      <c r="BO82" s="1741" t="str">
        <f>IF('13_P1_Alega'!P82&lt;&gt;"",'13_P1_Alega'!P82,"")</f>
        <v/>
      </c>
      <c r="BP82" s="1741" t="str">
        <f>IF('13_P1_Alega'!Q82&lt;&gt;"",'13_P1_Alega'!Q82,"")</f>
        <v/>
      </c>
      <c r="BQ82" s="1741" t="str">
        <f>IF('13_P1_Alega'!R82&lt;&gt;"",'13_P1_Alega'!R82,"")</f>
        <v/>
      </c>
      <c r="BS82" s="1440" t="str">
        <f t="shared" si="19"/>
        <v/>
      </c>
      <c r="BT82" s="1440" t="str">
        <f t="shared" si="12"/>
        <v/>
      </c>
      <c r="BU82" s="1441" t="str">
        <f t="shared" si="13"/>
        <v/>
      </c>
      <c r="BV82" s="1441" t="str">
        <f t="shared" si="14"/>
        <v/>
      </c>
      <c r="BW82" s="1441" t="str">
        <f t="shared" si="15"/>
        <v/>
      </c>
      <c r="BX82" s="1441" t="str">
        <f t="shared" si="16"/>
        <v/>
      </c>
      <c r="BY82" s="1441" t="str">
        <f t="shared" si="17"/>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1404" t="str">
        <f>CONCATENATE('01_Carga'!$M$5,"_",$I83)</f>
        <v>FI__66</v>
      </c>
      <c r="B83" s="1405"/>
      <c r="C83" s="1734" t="str">
        <f>IF('06_PresenLista'!L83&lt;&gt;"",'06_PresenLista'!L83,"")</f>
        <v/>
      </c>
      <c r="D83" s="1461" t="str">
        <f>'06_PresenLista'!Q83</f>
        <v/>
      </c>
      <c r="E83" s="1405"/>
      <c r="F83" s="1735" t="str">
        <f>IF('07_P1_Lectura'!F84&lt;&gt;"",'07_P1_Lectura'!F84,"")</f>
        <v/>
      </c>
      <c r="G83" s="1459" t="str">
        <f>'07_P1_Lectura'!R84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925"/>
      <c r="P83" s="153"/>
      <c r="Q83" s="1916"/>
      <c r="R83" s="132"/>
      <c r="S83" s="132"/>
      <c r="T83" s="132"/>
      <c r="U83" s="132"/>
      <c r="V83" s="595"/>
      <c r="W83" s="151"/>
      <c r="X83" s="1916"/>
      <c r="Y83" s="132"/>
      <c r="Z83" s="132"/>
      <c r="AA83" s="132"/>
      <c r="AB83" s="132"/>
      <c r="AC83" s="595"/>
      <c r="AD83" s="151"/>
      <c r="AE83" s="1916"/>
      <c r="AF83" s="132"/>
      <c r="AG83" s="132"/>
      <c r="AH83" s="132"/>
      <c r="AI83" s="132"/>
      <c r="AJ83" s="595"/>
      <c r="AK83" s="151"/>
      <c r="AL83" s="1916"/>
      <c r="AM83" s="132"/>
      <c r="AN83" s="132"/>
      <c r="AO83" s="132"/>
      <c r="AP83" s="132"/>
      <c r="AQ83" s="595"/>
      <c r="AR83" s="151"/>
      <c r="AS83" s="1916"/>
      <c r="AT83" s="132"/>
      <c r="AU83" s="132"/>
      <c r="AV83" s="132"/>
      <c r="AW83" s="132"/>
      <c r="AX83" s="595"/>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0"/>
        <v/>
      </c>
      <c r="BH83" s="271" t="str">
        <f t="shared" si="21"/>
        <v/>
      </c>
      <c r="BI83" s="273" t="str">
        <f t="shared" si="22"/>
        <v/>
      </c>
      <c r="BJ83" s="15" t="str">
        <f t="shared" si="23"/>
        <v/>
      </c>
      <c r="BL83" s="67" t="str">
        <f t="shared" si="24"/>
        <v/>
      </c>
      <c r="BM83" s="67" t="str">
        <f>IF($O83&lt;&gt;"",0,IF(BJ83&lt;&gt;"",ROUND(BJ83*'02_Criterios'!$F$16,4),IF(BE83&lt;&gt;"",ROUND(BE83*'02_Criterios'!$F$16,4),"")))</f>
        <v/>
      </c>
      <c r="BO83" s="1741" t="str">
        <f>IF('13_P1_Alega'!P83&lt;&gt;"",'13_P1_Alega'!P83,"")</f>
        <v/>
      </c>
      <c r="BP83" s="1741" t="str">
        <f>IF('13_P1_Alega'!Q83&lt;&gt;"",'13_P1_Alega'!Q83,"")</f>
        <v/>
      </c>
      <c r="BQ83" s="1741" t="str">
        <f>IF('13_P1_Alega'!R83&lt;&gt;"",'13_P1_Alega'!R83,"")</f>
        <v/>
      </c>
      <c r="BS83" s="1440" t="str">
        <f t="shared" si="19"/>
        <v/>
      </c>
      <c r="BT83" s="1440" t="str">
        <f t="shared" ref="BT83:BT146" si="32">IF(AND(O83&lt;&gt;"",COUNT(Q83:AX83)&gt;0),1,"")</f>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1404" t="str">
        <f>CONCATENATE('01_Carga'!$M$5,"_",$I84)</f>
        <v>FI__67</v>
      </c>
      <c r="B84" s="1405"/>
      <c r="C84" s="1734" t="str">
        <f>IF('06_PresenLista'!L84&lt;&gt;"",'06_PresenLista'!L84,"")</f>
        <v/>
      </c>
      <c r="D84" s="1461" t="str">
        <f>'06_PresenLista'!Q84</f>
        <v/>
      </c>
      <c r="E84" s="1405"/>
      <c r="F84" s="1735" t="str">
        <f>IF('07_P1_Lectura'!F85&lt;&gt;"",'07_P1_Lectura'!F85,"")</f>
        <v/>
      </c>
      <c r="G84" s="1459" t="str">
        <f>'07_P1_Lectura'!R85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925"/>
      <c r="P84" s="153"/>
      <c r="Q84" s="1916"/>
      <c r="R84" s="132"/>
      <c r="S84" s="132"/>
      <c r="T84" s="132"/>
      <c r="U84" s="132"/>
      <c r="V84" s="595"/>
      <c r="W84" s="151"/>
      <c r="X84" s="1916"/>
      <c r="Y84" s="132"/>
      <c r="Z84" s="132"/>
      <c r="AA84" s="132"/>
      <c r="AB84" s="132"/>
      <c r="AC84" s="595"/>
      <c r="AD84" s="151"/>
      <c r="AE84" s="1916"/>
      <c r="AF84" s="132"/>
      <c r="AG84" s="132"/>
      <c r="AH84" s="132"/>
      <c r="AI84" s="132"/>
      <c r="AJ84" s="595"/>
      <c r="AK84" s="151"/>
      <c r="AL84" s="1916"/>
      <c r="AM84" s="132"/>
      <c r="AN84" s="132"/>
      <c r="AO84" s="132"/>
      <c r="AP84" s="132"/>
      <c r="AQ84" s="595"/>
      <c r="AR84" s="151"/>
      <c r="AS84" s="1916"/>
      <c r="AT84" s="132"/>
      <c r="AU84" s="132"/>
      <c r="AV84" s="132"/>
      <c r="AW84" s="132"/>
      <c r="AX84" s="595"/>
      <c r="AY84" s="151"/>
      <c r="AZ84" s="270" t="str">
        <f t="shared" si="26"/>
        <v/>
      </c>
      <c r="BA84" s="271" t="str">
        <f t="shared" si="27"/>
        <v/>
      </c>
      <c r="BB84" s="271" t="str">
        <f t="shared" si="28"/>
        <v/>
      </c>
      <c r="BC84" s="271" t="str">
        <f t="shared" si="29"/>
        <v/>
      </c>
      <c r="BD84" s="272" t="str">
        <f t="shared" si="30"/>
        <v/>
      </c>
      <c r="BE84" s="15" t="str">
        <f t="shared" si="31"/>
        <v/>
      </c>
      <c r="BG84" s="270" t="str">
        <f t="shared" si="20"/>
        <v/>
      </c>
      <c r="BH84" s="271" t="str">
        <f t="shared" si="21"/>
        <v/>
      </c>
      <c r="BI84" s="273" t="str">
        <f t="shared" si="22"/>
        <v/>
      </c>
      <c r="BJ84" s="15" t="str">
        <f t="shared" si="23"/>
        <v/>
      </c>
      <c r="BL84" s="67" t="str">
        <f t="shared" si="24"/>
        <v/>
      </c>
      <c r="BM84" s="67" t="str">
        <f>IF($O84&lt;&gt;"",0,IF(BJ84&lt;&gt;"",ROUND(BJ84*'02_Criterios'!$F$16,4),IF(BE84&lt;&gt;"",ROUND(BE84*'02_Criterios'!$F$16,4),"")))</f>
        <v/>
      </c>
      <c r="BO84" s="1741" t="str">
        <f>IF('13_P1_Alega'!P84&lt;&gt;"",'13_P1_Alega'!P84,"")</f>
        <v/>
      </c>
      <c r="BP84" s="1741" t="str">
        <f>IF('13_P1_Alega'!Q84&lt;&gt;"",'13_P1_Alega'!Q84,"")</f>
        <v/>
      </c>
      <c r="BQ84" s="1741" t="str">
        <f>IF('13_P1_Alega'!R84&lt;&gt;"",'13_P1_Alega'!R84,"")</f>
        <v/>
      </c>
      <c r="BS84" s="1440" t="str">
        <f t="shared" si="19"/>
        <v/>
      </c>
      <c r="BT84" s="1440" t="str">
        <f t="shared" si="32"/>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1404" t="str">
        <f>CONCATENATE('01_Carga'!$M$5,"_",$I85)</f>
        <v>FI__68</v>
      </c>
      <c r="B85" s="1405"/>
      <c r="C85" s="1734" t="str">
        <f>IF('06_PresenLista'!L85&lt;&gt;"",'06_PresenLista'!L85,"")</f>
        <v/>
      </c>
      <c r="D85" s="1461" t="str">
        <f>'06_PresenLista'!Q85</f>
        <v/>
      </c>
      <c r="E85" s="1405"/>
      <c r="F85" s="1735" t="str">
        <f>IF('07_P1_Lectura'!F86&lt;&gt;"",'07_P1_Lectura'!F86,"")</f>
        <v/>
      </c>
      <c r="G85" s="1459" t="str">
        <f>'07_P1_Lectura'!R86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925"/>
      <c r="P85" s="153"/>
      <c r="Q85" s="1916"/>
      <c r="R85" s="132"/>
      <c r="S85" s="132"/>
      <c r="T85" s="132"/>
      <c r="U85" s="132"/>
      <c r="V85" s="595"/>
      <c r="W85" s="151"/>
      <c r="X85" s="1916"/>
      <c r="Y85" s="132"/>
      <c r="Z85" s="132"/>
      <c r="AA85" s="132"/>
      <c r="AB85" s="132"/>
      <c r="AC85" s="595"/>
      <c r="AD85" s="151"/>
      <c r="AE85" s="1916"/>
      <c r="AF85" s="132"/>
      <c r="AG85" s="132"/>
      <c r="AH85" s="132"/>
      <c r="AI85" s="132"/>
      <c r="AJ85" s="595"/>
      <c r="AK85" s="151"/>
      <c r="AL85" s="1916"/>
      <c r="AM85" s="132"/>
      <c r="AN85" s="132"/>
      <c r="AO85" s="132"/>
      <c r="AP85" s="132"/>
      <c r="AQ85" s="595"/>
      <c r="AR85" s="151"/>
      <c r="AS85" s="1916"/>
      <c r="AT85" s="132"/>
      <c r="AU85" s="132"/>
      <c r="AV85" s="132"/>
      <c r="AW85" s="132"/>
      <c r="AX85" s="595"/>
      <c r="AY85" s="151"/>
      <c r="AZ85" s="270" t="str">
        <f t="shared" si="26"/>
        <v/>
      </c>
      <c r="BA85" s="271" t="str">
        <f t="shared" si="27"/>
        <v/>
      </c>
      <c r="BB85" s="271" t="str">
        <f t="shared" si="28"/>
        <v/>
      </c>
      <c r="BC85" s="271" t="str">
        <f t="shared" si="29"/>
        <v/>
      </c>
      <c r="BD85" s="272" t="str">
        <f t="shared" si="30"/>
        <v/>
      </c>
      <c r="BE85" s="15" t="str">
        <f t="shared" si="31"/>
        <v/>
      </c>
      <c r="BG85" s="270" t="str">
        <f t="shared" si="20"/>
        <v/>
      </c>
      <c r="BH85" s="271" t="str">
        <f t="shared" si="21"/>
        <v/>
      </c>
      <c r="BI85" s="273" t="str">
        <f t="shared" si="22"/>
        <v/>
      </c>
      <c r="BJ85" s="15" t="str">
        <f t="shared" si="23"/>
        <v/>
      </c>
      <c r="BL85" s="67" t="str">
        <f t="shared" si="24"/>
        <v/>
      </c>
      <c r="BM85" s="67" t="str">
        <f>IF($O85&lt;&gt;"",0,IF(BJ85&lt;&gt;"",ROUND(BJ85*'02_Criterios'!$F$16,4),IF(BE85&lt;&gt;"",ROUND(BE85*'02_Criterios'!$F$16,4),"")))</f>
        <v/>
      </c>
      <c r="BO85" s="1741" t="str">
        <f>IF('13_P1_Alega'!P85&lt;&gt;"",'13_P1_Alega'!P85,"")</f>
        <v/>
      </c>
      <c r="BP85" s="1741" t="str">
        <f>IF('13_P1_Alega'!Q85&lt;&gt;"",'13_P1_Alega'!Q85,"")</f>
        <v/>
      </c>
      <c r="BQ85" s="1741" t="str">
        <f>IF('13_P1_Alega'!R85&lt;&gt;"",'13_P1_Alega'!R85,"")</f>
        <v/>
      </c>
      <c r="BS85" s="1440" t="str">
        <f t="shared" si="19"/>
        <v/>
      </c>
      <c r="BT85" s="1440" t="str">
        <f t="shared" si="32"/>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1404" t="str">
        <f>CONCATENATE('01_Carga'!$M$5,"_",$I86)</f>
        <v>FI__69</v>
      </c>
      <c r="B86" s="1405"/>
      <c r="C86" s="1734" t="str">
        <f>IF('06_PresenLista'!L86&lt;&gt;"",'06_PresenLista'!L86,"")</f>
        <v/>
      </c>
      <c r="D86" s="1461" t="str">
        <f>'06_PresenLista'!Q86</f>
        <v/>
      </c>
      <c r="E86" s="1405"/>
      <c r="F86" s="1735" t="str">
        <f>IF('07_P1_Lectura'!F87&lt;&gt;"",'07_P1_Lectura'!F87,"")</f>
        <v/>
      </c>
      <c r="G86" s="1459" t="str">
        <f>'07_P1_Lectura'!R87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925"/>
      <c r="P86" s="153"/>
      <c r="Q86" s="1916"/>
      <c r="R86" s="132"/>
      <c r="S86" s="132"/>
      <c r="T86" s="132"/>
      <c r="U86" s="132"/>
      <c r="V86" s="595"/>
      <c r="W86" s="151"/>
      <c r="X86" s="1916"/>
      <c r="Y86" s="132"/>
      <c r="Z86" s="132"/>
      <c r="AA86" s="132"/>
      <c r="AB86" s="132"/>
      <c r="AC86" s="595"/>
      <c r="AD86" s="151"/>
      <c r="AE86" s="1916"/>
      <c r="AF86" s="132"/>
      <c r="AG86" s="132"/>
      <c r="AH86" s="132"/>
      <c r="AI86" s="132"/>
      <c r="AJ86" s="595"/>
      <c r="AK86" s="151"/>
      <c r="AL86" s="1916"/>
      <c r="AM86" s="132"/>
      <c r="AN86" s="132"/>
      <c r="AO86" s="132"/>
      <c r="AP86" s="132"/>
      <c r="AQ86" s="595"/>
      <c r="AR86" s="151"/>
      <c r="AS86" s="1916"/>
      <c r="AT86" s="132"/>
      <c r="AU86" s="132"/>
      <c r="AV86" s="132"/>
      <c r="AW86" s="132"/>
      <c r="AX86" s="595"/>
      <c r="AY86" s="151"/>
      <c r="AZ86" s="270" t="str">
        <f t="shared" si="26"/>
        <v/>
      </c>
      <c r="BA86" s="271" t="str">
        <f t="shared" si="27"/>
        <v/>
      </c>
      <c r="BB86" s="271" t="str">
        <f t="shared" si="28"/>
        <v/>
      </c>
      <c r="BC86" s="271" t="str">
        <f t="shared" si="29"/>
        <v/>
      </c>
      <c r="BD86" s="272" t="str">
        <f t="shared" si="30"/>
        <v/>
      </c>
      <c r="BE86" s="15" t="str">
        <f t="shared" si="31"/>
        <v/>
      </c>
      <c r="BG86" s="270" t="str">
        <f t="shared" si="20"/>
        <v/>
      </c>
      <c r="BH86" s="271" t="str">
        <f t="shared" si="21"/>
        <v/>
      </c>
      <c r="BI86" s="273" t="str">
        <f t="shared" si="22"/>
        <v/>
      </c>
      <c r="BJ86" s="15" t="str">
        <f t="shared" si="23"/>
        <v/>
      </c>
      <c r="BL86" s="67" t="str">
        <f t="shared" si="24"/>
        <v/>
      </c>
      <c r="BM86" s="67" t="str">
        <f>IF($O86&lt;&gt;"",0,IF(BJ86&lt;&gt;"",ROUND(BJ86*'02_Criterios'!$F$16,4),IF(BE86&lt;&gt;"",ROUND(BE86*'02_Criterios'!$F$16,4),"")))</f>
        <v/>
      </c>
      <c r="BO86" s="1741" t="str">
        <f>IF('13_P1_Alega'!P86&lt;&gt;"",'13_P1_Alega'!P86,"")</f>
        <v/>
      </c>
      <c r="BP86" s="1741" t="str">
        <f>IF('13_P1_Alega'!Q86&lt;&gt;"",'13_P1_Alega'!Q86,"")</f>
        <v/>
      </c>
      <c r="BQ86" s="1741" t="str">
        <f>IF('13_P1_Alega'!R86&lt;&gt;"",'13_P1_Alega'!R86,"")</f>
        <v/>
      </c>
      <c r="BS86" s="1440" t="str">
        <f t="shared" si="19"/>
        <v/>
      </c>
      <c r="BT86" s="1440" t="str">
        <f t="shared" si="32"/>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1404" t="str">
        <f>CONCATENATE('01_Carga'!$M$5,"_",$I87)</f>
        <v>FI__70</v>
      </c>
      <c r="B87" s="1405"/>
      <c r="C87" s="1734" t="str">
        <f>IF('06_PresenLista'!L87&lt;&gt;"",'06_PresenLista'!L87,"")</f>
        <v/>
      </c>
      <c r="D87" s="1461" t="str">
        <f>'06_PresenLista'!Q87</f>
        <v/>
      </c>
      <c r="E87" s="1405"/>
      <c r="F87" s="1735" t="str">
        <f>IF('07_P1_Lectura'!F88&lt;&gt;"",'07_P1_Lectura'!F88,"")</f>
        <v/>
      </c>
      <c r="G87" s="1459" t="str">
        <f>'07_P1_Lectura'!R88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925"/>
      <c r="P87" s="153"/>
      <c r="Q87" s="1916"/>
      <c r="R87" s="132"/>
      <c r="S87" s="132"/>
      <c r="T87" s="132"/>
      <c r="U87" s="132"/>
      <c r="V87" s="595"/>
      <c r="W87" s="151"/>
      <c r="X87" s="1916"/>
      <c r="Y87" s="132"/>
      <c r="Z87" s="132"/>
      <c r="AA87" s="132"/>
      <c r="AB87" s="132"/>
      <c r="AC87" s="595"/>
      <c r="AD87" s="151"/>
      <c r="AE87" s="1916"/>
      <c r="AF87" s="132"/>
      <c r="AG87" s="132"/>
      <c r="AH87" s="132"/>
      <c r="AI87" s="132"/>
      <c r="AJ87" s="595"/>
      <c r="AK87" s="151"/>
      <c r="AL87" s="1916"/>
      <c r="AM87" s="132"/>
      <c r="AN87" s="132"/>
      <c r="AO87" s="132"/>
      <c r="AP87" s="132"/>
      <c r="AQ87" s="595"/>
      <c r="AR87" s="151"/>
      <c r="AS87" s="1916"/>
      <c r="AT87" s="132"/>
      <c r="AU87" s="132"/>
      <c r="AV87" s="132"/>
      <c r="AW87" s="132"/>
      <c r="AX87" s="595"/>
      <c r="AY87" s="151"/>
      <c r="AZ87" s="270" t="str">
        <f t="shared" si="26"/>
        <v/>
      </c>
      <c r="BA87" s="271" t="str">
        <f t="shared" si="27"/>
        <v/>
      </c>
      <c r="BB87" s="271" t="str">
        <f t="shared" si="28"/>
        <v/>
      </c>
      <c r="BC87" s="271" t="str">
        <f t="shared" si="29"/>
        <v/>
      </c>
      <c r="BD87" s="272" t="str">
        <f t="shared" si="30"/>
        <v/>
      </c>
      <c r="BE87" s="15" t="str">
        <f t="shared" si="31"/>
        <v/>
      </c>
      <c r="BG87" s="270" t="str">
        <f t="shared" si="20"/>
        <v/>
      </c>
      <c r="BH87" s="271" t="str">
        <f t="shared" si="21"/>
        <v/>
      </c>
      <c r="BI87" s="273" t="str">
        <f t="shared" si="22"/>
        <v/>
      </c>
      <c r="BJ87" s="15" t="str">
        <f t="shared" si="23"/>
        <v/>
      </c>
      <c r="BL87" s="67" t="str">
        <f t="shared" si="24"/>
        <v/>
      </c>
      <c r="BM87" s="67" t="str">
        <f>IF($O87&lt;&gt;"",0,IF(BJ87&lt;&gt;"",ROUND(BJ87*'02_Criterios'!$F$16,4),IF(BE87&lt;&gt;"",ROUND(BE87*'02_Criterios'!$F$16,4),"")))</f>
        <v/>
      </c>
      <c r="BO87" s="1741" t="str">
        <f>IF('13_P1_Alega'!P87&lt;&gt;"",'13_P1_Alega'!P87,"")</f>
        <v/>
      </c>
      <c r="BP87" s="1741" t="str">
        <f>IF('13_P1_Alega'!Q87&lt;&gt;"",'13_P1_Alega'!Q87,"")</f>
        <v/>
      </c>
      <c r="BQ87" s="1741" t="str">
        <f>IF('13_P1_Alega'!R87&lt;&gt;"",'13_P1_Alega'!R87,"")</f>
        <v/>
      </c>
      <c r="BS87" s="1440" t="str">
        <f t="shared" si="19"/>
        <v/>
      </c>
      <c r="BT87" s="1440" t="str">
        <f t="shared" si="32"/>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1404" t="str">
        <f>CONCATENATE('01_Carga'!$M$5,"_",$I88)</f>
        <v>FI__71</v>
      </c>
      <c r="B88" s="1405"/>
      <c r="C88" s="1734" t="str">
        <f>IF('06_PresenLista'!L88&lt;&gt;"",'06_PresenLista'!L88,"")</f>
        <v/>
      </c>
      <c r="D88" s="1461" t="str">
        <f>'06_PresenLista'!Q88</f>
        <v/>
      </c>
      <c r="E88" s="1405"/>
      <c r="F88" s="1735" t="str">
        <f>IF('07_P1_Lectura'!F89&lt;&gt;"",'07_P1_Lectura'!F89,"")</f>
        <v/>
      </c>
      <c r="G88" s="1459" t="str">
        <f>'07_P1_Lectura'!R89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925"/>
      <c r="P88" s="153"/>
      <c r="Q88" s="1916"/>
      <c r="R88" s="132"/>
      <c r="S88" s="132"/>
      <c r="T88" s="132"/>
      <c r="U88" s="132"/>
      <c r="V88" s="595"/>
      <c r="W88" s="151"/>
      <c r="X88" s="1916"/>
      <c r="Y88" s="132"/>
      <c r="Z88" s="132"/>
      <c r="AA88" s="132"/>
      <c r="AB88" s="132"/>
      <c r="AC88" s="595"/>
      <c r="AD88" s="151"/>
      <c r="AE88" s="1916"/>
      <c r="AF88" s="132"/>
      <c r="AG88" s="132"/>
      <c r="AH88" s="132"/>
      <c r="AI88" s="132"/>
      <c r="AJ88" s="595"/>
      <c r="AK88" s="151"/>
      <c r="AL88" s="1916"/>
      <c r="AM88" s="132"/>
      <c r="AN88" s="132"/>
      <c r="AO88" s="132"/>
      <c r="AP88" s="132"/>
      <c r="AQ88" s="595"/>
      <c r="AR88" s="151"/>
      <c r="AS88" s="1916"/>
      <c r="AT88" s="132"/>
      <c r="AU88" s="132"/>
      <c r="AV88" s="132"/>
      <c r="AW88" s="132"/>
      <c r="AX88" s="595"/>
      <c r="AY88" s="151"/>
      <c r="AZ88" s="270" t="str">
        <f t="shared" si="26"/>
        <v/>
      </c>
      <c r="BA88" s="271" t="str">
        <f t="shared" si="27"/>
        <v/>
      </c>
      <c r="BB88" s="271" t="str">
        <f t="shared" si="28"/>
        <v/>
      </c>
      <c r="BC88" s="271" t="str">
        <f t="shared" si="29"/>
        <v/>
      </c>
      <c r="BD88" s="272" t="str">
        <f t="shared" si="30"/>
        <v/>
      </c>
      <c r="BE88" s="15" t="str">
        <f t="shared" si="31"/>
        <v/>
      </c>
      <c r="BG88" s="270" t="str">
        <f t="shared" si="20"/>
        <v/>
      </c>
      <c r="BH88" s="271" t="str">
        <f t="shared" si="21"/>
        <v/>
      </c>
      <c r="BI88" s="273" t="str">
        <f t="shared" si="22"/>
        <v/>
      </c>
      <c r="BJ88" s="15" t="str">
        <f t="shared" si="23"/>
        <v/>
      </c>
      <c r="BL88" s="67" t="str">
        <f t="shared" si="24"/>
        <v/>
      </c>
      <c r="BM88" s="67" t="str">
        <f>IF($O88&lt;&gt;"",0,IF(BJ88&lt;&gt;"",ROUND(BJ88*'02_Criterios'!$F$16,4),IF(BE88&lt;&gt;"",ROUND(BE88*'02_Criterios'!$F$16,4),"")))</f>
        <v/>
      </c>
      <c r="BO88" s="1741" t="str">
        <f>IF('13_P1_Alega'!P88&lt;&gt;"",'13_P1_Alega'!P88,"")</f>
        <v/>
      </c>
      <c r="BP88" s="1741" t="str">
        <f>IF('13_P1_Alega'!Q88&lt;&gt;"",'13_P1_Alega'!Q88,"")</f>
        <v/>
      </c>
      <c r="BQ88" s="1741" t="str">
        <f>IF('13_P1_Alega'!R88&lt;&gt;"",'13_P1_Alega'!R88,"")</f>
        <v/>
      </c>
      <c r="BS88" s="1440" t="str">
        <f t="shared" si="19"/>
        <v/>
      </c>
      <c r="BT88" s="1440" t="str">
        <f t="shared" si="32"/>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1404" t="str">
        <f>CONCATENATE('01_Carga'!$M$5,"_",$I89)</f>
        <v>FI__72</v>
      </c>
      <c r="B89" s="1405"/>
      <c r="C89" s="1734" t="str">
        <f>IF('06_PresenLista'!L89&lt;&gt;"",'06_PresenLista'!L89,"")</f>
        <v/>
      </c>
      <c r="D89" s="1461" t="str">
        <f>'06_PresenLista'!Q89</f>
        <v/>
      </c>
      <c r="E89" s="1405"/>
      <c r="F89" s="1735" t="str">
        <f>IF('07_P1_Lectura'!F90&lt;&gt;"",'07_P1_Lectura'!F90,"")</f>
        <v/>
      </c>
      <c r="G89" s="1459" t="str">
        <f>'07_P1_Lectura'!R90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925"/>
      <c r="P89" s="153"/>
      <c r="Q89" s="1916"/>
      <c r="R89" s="132"/>
      <c r="S89" s="132"/>
      <c r="T89" s="132"/>
      <c r="U89" s="132"/>
      <c r="V89" s="595"/>
      <c r="W89" s="151"/>
      <c r="X89" s="1916"/>
      <c r="Y89" s="132"/>
      <c r="Z89" s="132"/>
      <c r="AA89" s="132"/>
      <c r="AB89" s="132"/>
      <c r="AC89" s="595"/>
      <c r="AD89" s="151"/>
      <c r="AE89" s="1916"/>
      <c r="AF89" s="132"/>
      <c r="AG89" s="132"/>
      <c r="AH89" s="132"/>
      <c r="AI89" s="132"/>
      <c r="AJ89" s="595"/>
      <c r="AK89" s="151"/>
      <c r="AL89" s="1916"/>
      <c r="AM89" s="132"/>
      <c r="AN89" s="132"/>
      <c r="AO89" s="132"/>
      <c r="AP89" s="132"/>
      <c r="AQ89" s="595"/>
      <c r="AR89" s="151"/>
      <c r="AS89" s="1916"/>
      <c r="AT89" s="132"/>
      <c r="AU89" s="132"/>
      <c r="AV89" s="132"/>
      <c r="AW89" s="132"/>
      <c r="AX89" s="595"/>
      <c r="AY89" s="151"/>
      <c r="AZ89" s="270" t="str">
        <f t="shared" si="26"/>
        <v/>
      </c>
      <c r="BA89" s="271" t="str">
        <f t="shared" si="27"/>
        <v/>
      </c>
      <c r="BB89" s="271" t="str">
        <f t="shared" si="28"/>
        <v/>
      </c>
      <c r="BC89" s="271" t="str">
        <f t="shared" si="29"/>
        <v/>
      </c>
      <c r="BD89" s="272" t="str">
        <f t="shared" si="30"/>
        <v/>
      </c>
      <c r="BE89" s="15" t="str">
        <f t="shared" si="31"/>
        <v/>
      </c>
      <c r="BG89" s="270" t="str">
        <f t="shared" si="20"/>
        <v/>
      </c>
      <c r="BH89" s="271" t="str">
        <f t="shared" si="21"/>
        <v/>
      </c>
      <c r="BI89" s="273" t="str">
        <f t="shared" si="22"/>
        <v/>
      </c>
      <c r="BJ89" s="15" t="str">
        <f t="shared" si="23"/>
        <v/>
      </c>
      <c r="BL89" s="67" t="str">
        <f t="shared" si="24"/>
        <v/>
      </c>
      <c r="BM89" s="67" t="str">
        <f>IF($O89&lt;&gt;"",0,IF(BJ89&lt;&gt;"",ROUND(BJ89*'02_Criterios'!$F$16,4),IF(BE89&lt;&gt;"",ROUND(BE89*'02_Criterios'!$F$16,4),"")))</f>
        <v/>
      </c>
      <c r="BO89" s="1741" t="str">
        <f>IF('13_P1_Alega'!P89&lt;&gt;"",'13_P1_Alega'!P89,"")</f>
        <v/>
      </c>
      <c r="BP89" s="1741" t="str">
        <f>IF('13_P1_Alega'!Q89&lt;&gt;"",'13_P1_Alega'!Q89,"")</f>
        <v/>
      </c>
      <c r="BQ89" s="1741" t="str">
        <f>IF('13_P1_Alega'!R89&lt;&gt;"",'13_P1_Alega'!R89,"")</f>
        <v/>
      </c>
      <c r="BS89" s="1440" t="str">
        <f t="shared" si="19"/>
        <v/>
      </c>
      <c r="BT89" s="1440" t="str">
        <f t="shared" si="32"/>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1404" t="str">
        <f>CONCATENATE('01_Carga'!$M$5,"_",$I90)</f>
        <v>FI__73</v>
      </c>
      <c r="B90" s="1405"/>
      <c r="C90" s="1734" t="str">
        <f>IF('06_PresenLista'!L90&lt;&gt;"",'06_PresenLista'!L90,"")</f>
        <v/>
      </c>
      <c r="D90" s="1461" t="str">
        <f>'06_PresenLista'!Q90</f>
        <v/>
      </c>
      <c r="E90" s="1405"/>
      <c r="F90" s="1735" t="str">
        <f>IF('07_P1_Lectura'!F91&lt;&gt;"",'07_P1_Lectura'!F91,"")</f>
        <v/>
      </c>
      <c r="G90" s="1459" t="str">
        <f>'07_P1_Lectura'!R91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925"/>
      <c r="P90" s="153"/>
      <c r="Q90" s="1916"/>
      <c r="R90" s="132"/>
      <c r="S90" s="132"/>
      <c r="T90" s="132"/>
      <c r="U90" s="132"/>
      <c r="V90" s="595"/>
      <c r="W90" s="151"/>
      <c r="X90" s="1916"/>
      <c r="Y90" s="132"/>
      <c r="Z90" s="132"/>
      <c r="AA90" s="132"/>
      <c r="AB90" s="132"/>
      <c r="AC90" s="595"/>
      <c r="AD90" s="151"/>
      <c r="AE90" s="1916"/>
      <c r="AF90" s="132"/>
      <c r="AG90" s="132"/>
      <c r="AH90" s="132"/>
      <c r="AI90" s="132"/>
      <c r="AJ90" s="595"/>
      <c r="AK90" s="151"/>
      <c r="AL90" s="1916"/>
      <c r="AM90" s="132"/>
      <c r="AN90" s="132"/>
      <c r="AO90" s="132"/>
      <c r="AP90" s="132"/>
      <c r="AQ90" s="595"/>
      <c r="AR90" s="151"/>
      <c r="AS90" s="1916"/>
      <c r="AT90" s="132"/>
      <c r="AU90" s="132"/>
      <c r="AV90" s="132"/>
      <c r="AW90" s="132"/>
      <c r="AX90" s="595"/>
      <c r="AY90" s="151"/>
      <c r="AZ90" s="270" t="str">
        <f t="shared" si="26"/>
        <v/>
      </c>
      <c r="BA90" s="271" t="str">
        <f t="shared" si="27"/>
        <v/>
      </c>
      <c r="BB90" s="271" t="str">
        <f t="shared" si="28"/>
        <v/>
      </c>
      <c r="BC90" s="271" t="str">
        <f t="shared" si="29"/>
        <v/>
      </c>
      <c r="BD90" s="272" t="str">
        <f t="shared" si="30"/>
        <v/>
      </c>
      <c r="BE90" s="15" t="str">
        <f t="shared" si="31"/>
        <v/>
      </c>
      <c r="BG90" s="270" t="str">
        <f t="shared" si="20"/>
        <v/>
      </c>
      <c r="BH90" s="271" t="str">
        <f t="shared" si="21"/>
        <v/>
      </c>
      <c r="BI90" s="273" t="str">
        <f t="shared" si="22"/>
        <v/>
      </c>
      <c r="BJ90" s="15" t="str">
        <f t="shared" si="23"/>
        <v/>
      </c>
      <c r="BL90" s="67" t="str">
        <f t="shared" si="24"/>
        <v/>
      </c>
      <c r="BM90" s="67" t="str">
        <f>IF($O90&lt;&gt;"",0,IF(BJ90&lt;&gt;"",ROUND(BJ90*'02_Criterios'!$F$16,4),IF(BE90&lt;&gt;"",ROUND(BE90*'02_Criterios'!$F$16,4),"")))</f>
        <v/>
      </c>
      <c r="BO90" s="1741" t="str">
        <f>IF('13_P1_Alega'!P90&lt;&gt;"",'13_P1_Alega'!P90,"")</f>
        <v/>
      </c>
      <c r="BP90" s="1741" t="str">
        <f>IF('13_P1_Alega'!Q90&lt;&gt;"",'13_P1_Alega'!Q90,"")</f>
        <v/>
      </c>
      <c r="BQ90" s="1741" t="str">
        <f>IF('13_P1_Alega'!R90&lt;&gt;"",'13_P1_Alega'!R90,"")</f>
        <v/>
      </c>
      <c r="BS90" s="1440" t="str">
        <f t="shared" si="19"/>
        <v/>
      </c>
      <c r="BT90" s="1440" t="str">
        <f t="shared" si="32"/>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1404" t="str">
        <f>CONCATENATE('01_Carga'!$M$5,"_",$I91)</f>
        <v>FI__74</v>
      </c>
      <c r="B91" s="1405"/>
      <c r="C91" s="1734" t="str">
        <f>IF('06_PresenLista'!L91&lt;&gt;"",'06_PresenLista'!L91,"")</f>
        <v/>
      </c>
      <c r="D91" s="1461" t="str">
        <f>'06_PresenLista'!Q91</f>
        <v/>
      </c>
      <c r="E91" s="1405"/>
      <c r="F91" s="1735" t="str">
        <f>IF('07_P1_Lectura'!F92&lt;&gt;"",'07_P1_Lectura'!F92,"")</f>
        <v/>
      </c>
      <c r="G91" s="1459" t="str">
        <f>'07_P1_Lectura'!R92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925"/>
      <c r="P91" s="153"/>
      <c r="Q91" s="1916"/>
      <c r="R91" s="132"/>
      <c r="S91" s="132"/>
      <c r="T91" s="132"/>
      <c r="U91" s="132"/>
      <c r="V91" s="595"/>
      <c r="W91" s="151"/>
      <c r="X91" s="1916"/>
      <c r="Y91" s="132"/>
      <c r="Z91" s="132"/>
      <c r="AA91" s="132"/>
      <c r="AB91" s="132"/>
      <c r="AC91" s="595"/>
      <c r="AD91" s="151"/>
      <c r="AE91" s="1916"/>
      <c r="AF91" s="132"/>
      <c r="AG91" s="132"/>
      <c r="AH91" s="132"/>
      <c r="AI91" s="132"/>
      <c r="AJ91" s="595"/>
      <c r="AK91" s="151"/>
      <c r="AL91" s="1916"/>
      <c r="AM91" s="132"/>
      <c r="AN91" s="132"/>
      <c r="AO91" s="132"/>
      <c r="AP91" s="132"/>
      <c r="AQ91" s="595"/>
      <c r="AR91" s="151"/>
      <c r="AS91" s="1916"/>
      <c r="AT91" s="132"/>
      <c r="AU91" s="132"/>
      <c r="AV91" s="132"/>
      <c r="AW91" s="132"/>
      <c r="AX91" s="595"/>
      <c r="AY91" s="151"/>
      <c r="AZ91" s="270" t="str">
        <f t="shared" si="26"/>
        <v/>
      </c>
      <c r="BA91" s="271" t="str">
        <f t="shared" si="27"/>
        <v/>
      </c>
      <c r="BB91" s="271" t="str">
        <f t="shared" si="28"/>
        <v/>
      </c>
      <c r="BC91" s="271" t="str">
        <f t="shared" si="29"/>
        <v/>
      </c>
      <c r="BD91" s="272" t="str">
        <f t="shared" si="30"/>
        <v/>
      </c>
      <c r="BE91" s="15" t="str">
        <f t="shared" si="31"/>
        <v/>
      </c>
      <c r="BG91" s="270" t="str">
        <f t="shared" si="20"/>
        <v/>
      </c>
      <c r="BH91" s="271" t="str">
        <f t="shared" si="21"/>
        <v/>
      </c>
      <c r="BI91" s="273" t="str">
        <f t="shared" si="22"/>
        <v/>
      </c>
      <c r="BJ91" s="15" t="str">
        <f t="shared" si="23"/>
        <v/>
      </c>
      <c r="BL91" s="67" t="str">
        <f t="shared" si="24"/>
        <v/>
      </c>
      <c r="BM91" s="67" t="str">
        <f>IF($O91&lt;&gt;"",0,IF(BJ91&lt;&gt;"",ROUND(BJ91*'02_Criterios'!$F$16,4),IF(BE91&lt;&gt;"",ROUND(BE91*'02_Criterios'!$F$16,4),"")))</f>
        <v/>
      </c>
      <c r="BO91" s="1741" t="str">
        <f>IF('13_P1_Alega'!P91&lt;&gt;"",'13_P1_Alega'!P91,"")</f>
        <v/>
      </c>
      <c r="BP91" s="1741" t="str">
        <f>IF('13_P1_Alega'!Q91&lt;&gt;"",'13_P1_Alega'!Q91,"")</f>
        <v/>
      </c>
      <c r="BQ91" s="1741" t="str">
        <f>IF('13_P1_Alega'!R91&lt;&gt;"",'13_P1_Alega'!R91,"")</f>
        <v/>
      </c>
      <c r="BS91" s="1440" t="str">
        <f t="shared" si="19"/>
        <v/>
      </c>
      <c r="BT91" s="1440" t="str">
        <f t="shared" si="32"/>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1404" t="str">
        <f>CONCATENATE('01_Carga'!$M$5,"_",$I92)</f>
        <v>FI__75</v>
      </c>
      <c r="B92" s="1405"/>
      <c r="C92" s="1734" t="str">
        <f>IF('06_PresenLista'!L92&lt;&gt;"",'06_PresenLista'!L92,"")</f>
        <v/>
      </c>
      <c r="D92" s="1461" t="str">
        <f>'06_PresenLista'!Q92</f>
        <v/>
      </c>
      <c r="E92" s="1405"/>
      <c r="F92" s="1735" t="str">
        <f>IF('07_P1_Lectura'!F93&lt;&gt;"",'07_P1_Lectura'!F93,"")</f>
        <v/>
      </c>
      <c r="G92" s="1459" t="str">
        <f>'07_P1_Lectura'!R93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925"/>
      <c r="P92" s="153"/>
      <c r="Q92" s="1916"/>
      <c r="R92" s="132"/>
      <c r="S92" s="132"/>
      <c r="T92" s="132"/>
      <c r="U92" s="132"/>
      <c r="V92" s="595"/>
      <c r="W92" s="151"/>
      <c r="X92" s="1916"/>
      <c r="Y92" s="132"/>
      <c r="Z92" s="132"/>
      <c r="AA92" s="132"/>
      <c r="AB92" s="132"/>
      <c r="AC92" s="595"/>
      <c r="AD92" s="151"/>
      <c r="AE92" s="1916"/>
      <c r="AF92" s="132"/>
      <c r="AG92" s="132"/>
      <c r="AH92" s="132"/>
      <c r="AI92" s="132"/>
      <c r="AJ92" s="595"/>
      <c r="AK92" s="151"/>
      <c r="AL92" s="1916"/>
      <c r="AM92" s="132"/>
      <c r="AN92" s="132"/>
      <c r="AO92" s="132"/>
      <c r="AP92" s="132"/>
      <c r="AQ92" s="595"/>
      <c r="AR92" s="151"/>
      <c r="AS92" s="1916"/>
      <c r="AT92" s="132"/>
      <c r="AU92" s="132"/>
      <c r="AV92" s="132"/>
      <c r="AW92" s="132"/>
      <c r="AX92" s="595"/>
      <c r="AY92" s="151"/>
      <c r="AZ92" s="270" t="str">
        <f t="shared" si="26"/>
        <v/>
      </c>
      <c r="BA92" s="271" t="str">
        <f t="shared" si="27"/>
        <v/>
      </c>
      <c r="BB92" s="271" t="str">
        <f t="shared" si="28"/>
        <v/>
      </c>
      <c r="BC92" s="271" t="str">
        <f t="shared" si="29"/>
        <v/>
      </c>
      <c r="BD92" s="272" t="str">
        <f t="shared" si="30"/>
        <v/>
      </c>
      <c r="BE92" s="15" t="str">
        <f t="shared" si="31"/>
        <v/>
      </c>
      <c r="BG92" s="270" t="str">
        <f t="shared" si="20"/>
        <v/>
      </c>
      <c r="BH92" s="271" t="str">
        <f t="shared" si="21"/>
        <v/>
      </c>
      <c r="BI92" s="273" t="str">
        <f t="shared" si="22"/>
        <v/>
      </c>
      <c r="BJ92" s="15" t="str">
        <f t="shared" si="23"/>
        <v/>
      </c>
      <c r="BL92" s="67" t="str">
        <f t="shared" si="24"/>
        <v/>
      </c>
      <c r="BM92" s="67" t="str">
        <f>IF($O92&lt;&gt;"",0,IF(BJ92&lt;&gt;"",ROUND(BJ92*'02_Criterios'!$F$16,4),IF(BE92&lt;&gt;"",ROUND(BE92*'02_Criterios'!$F$16,4),"")))</f>
        <v/>
      </c>
      <c r="BO92" s="1741" t="str">
        <f>IF('13_P1_Alega'!P92&lt;&gt;"",'13_P1_Alega'!P92,"")</f>
        <v/>
      </c>
      <c r="BP92" s="1741" t="str">
        <f>IF('13_P1_Alega'!Q92&lt;&gt;"",'13_P1_Alega'!Q92,"")</f>
        <v/>
      </c>
      <c r="BQ92" s="1741" t="str">
        <f>IF('13_P1_Alega'!R92&lt;&gt;"",'13_P1_Alega'!R92,"")</f>
        <v/>
      </c>
      <c r="BS92" s="1440" t="str">
        <f t="shared" si="19"/>
        <v/>
      </c>
      <c r="BT92" s="1440" t="str">
        <f t="shared" si="32"/>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1404" t="str">
        <f>CONCATENATE('01_Carga'!$M$5,"_",$I93)</f>
        <v>FI__76</v>
      </c>
      <c r="B93" s="1405"/>
      <c r="C93" s="1734" t="str">
        <f>IF('06_PresenLista'!L93&lt;&gt;"",'06_PresenLista'!L93,"")</f>
        <v/>
      </c>
      <c r="D93" s="1461" t="str">
        <f>'06_PresenLista'!Q93</f>
        <v/>
      </c>
      <c r="E93" s="1405"/>
      <c r="F93" s="1735" t="str">
        <f>IF('07_P1_Lectura'!F94&lt;&gt;"",'07_P1_Lectura'!F94,"")</f>
        <v/>
      </c>
      <c r="G93" s="1459" t="str">
        <f>'07_P1_Lectura'!R94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925"/>
      <c r="P93" s="153"/>
      <c r="Q93" s="1916"/>
      <c r="R93" s="132"/>
      <c r="S93" s="132"/>
      <c r="T93" s="132"/>
      <c r="U93" s="132"/>
      <c r="V93" s="595"/>
      <c r="W93" s="151"/>
      <c r="X93" s="1916"/>
      <c r="Y93" s="132"/>
      <c r="Z93" s="132"/>
      <c r="AA93" s="132"/>
      <c r="AB93" s="132"/>
      <c r="AC93" s="595"/>
      <c r="AD93" s="151"/>
      <c r="AE93" s="1916"/>
      <c r="AF93" s="132"/>
      <c r="AG93" s="132"/>
      <c r="AH93" s="132"/>
      <c r="AI93" s="132"/>
      <c r="AJ93" s="595"/>
      <c r="AK93" s="151"/>
      <c r="AL93" s="1916"/>
      <c r="AM93" s="132"/>
      <c r="AN93" s="132"/>
      <c r="AO93" s="132"/>
      <c r="AP93" s="132"/>
      <c r="AQ93" s="595"/>
      <c r="AR93" s="151"/>
      <c r="AS93" s="1916"/>
      <c r="AT93" s="132"/>
      <c r="AU93" s="132"/>
      <c r="AV93" s="132"/>
      <c r="AW93" s="132"/>
      <c r="AX93" s="595"/>
      <c r="AY93" s="151"/>
      <c r="AZ93" s="270" t="str">
        <f t="shared" si="26"/>
        <v/>
      </c>
      <c r="BA93" s="271" t="str">
        <f t="shared" si="27"/>
        <v/>
      </c>
      <c r="BB93" s="271" t="str">
        <f t="shared" si="28"/>
        <v/>
      </c>
      <c r="BC93" s="271" t="str">
        <f t="shared" si="29"/>
        <v/>
      </c>
      <c r="BD93" s="272" t="str">
        <f t="shared" si="30"/>
        <v/>
      </c>
      <c r="BE93" s="15" t="str">
        <f t="shared" si="31"/>
        <v/>
      </c>
      <c r="BG93" s="270" t="str">
        <f t="shared" si="20"/>
        <v/>
      </c>
      <c r="BH93" s="271" t="str">
        <f t="shared" si="21"/>
        <v/>
      </c>
      <c r="BI93" s="273" t="str">
        <f t="shared" si="22"/>
        <v/>
      </c>
      <c r="BJ93" s="15" t="str">
        <f t="shared" si="23"/>
        <v/>
      </c>
      <c r="BL93" s="67" t="str">
        <f t="shared" si="24"/>
        <v/>
      </c>
      <c r="BM93" s="67" t="str">
        <f>IF($O93&lt;&gt;"",0,IF(BJ93&lt;&gt;"",ROUND(BJ93*'02_Criterios'!$F$16,4),IF(BE93&lt;&gt;"",ROUND(BE93*'02_Criterios'!$F$16,4),"")))</f>
        <v/>
      </c>
      <c r="BO93" s="1741" t="str">
        <f>IF('13_P1_Alega'!P93&lt;&gt;"",'13_P1_Alega'!P93,"")</f>
        <v/>
      </c>
      <c r="BP93" s="1741" t="str">
        <f>IF('13_P1_Alega'!Q93&lt;&gt;"",'13_P1_Alega'!Q93,"")</f>
        <v/>
      </c>
      <c r="BQ93" s="1741" t="str">
        <f>IF('13_P1_Alega'!R93&lt;&gt;"",'13_P1_Alega'!R93,"")</f>
        <v/>
      </c>
      <c r="BS93" s="1440" t="str">
        <f t="shared" si="19"/>
        <v/>
      </c>
      <c r="BT93" s="1440" t="str">
        <f t="shared" si="32"/>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1404" t="str">
        <f>CONCATENATE('01_Carga'!$M$5,"_",$I94)</f>
        <v>FI__77</v>
      </c>
      <c r="B94" s="1405"/>
      <c r="C94" s="1734" t="str">
        <f>IF('06_PresenLista'!L94&lt;&gt;"",'06_PresenLista'!L94,"")</f>
        <v/>
      </c>
      <c r="D94" s="1461" t="str">
        <f>'06_PresenLista'!Q94</f>
        <v/>
      </c>
      <c r="E94" s="1405"/>
      <c r="F94" s="1735" t="str">
        <f>IF('07_P1_Lectura'!F95&lt;&gt;"",'07_P1_Lectura'!F95,"")</f>
        <v/>
      </c>
      <c r="G94" s="1459" t="str">
        <f>'07_P1_Lectura'!R95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925"/>
      <c r="P94" s="153"/>
      <c r="Q94" s="1916"/>
      <c r="R94" s="132"/>
      <c r="S94" s="132"/>
      <c r="T94" s="132"/>
      <c r="U94" s="132"/>
      <c r="V94" s="595"/>
      <c r="W94" s="151"/>
      <c r="X94" s="1916"/>
      <c r="Y94" s="132"/>
      <c r="Z94" s="132"/>
      <c r="AA94" s="132"/>
      <c r="AB94" s="132"/>
      <c r="AC94" s="595"/>
      <c r="AD94" s="151"/>
      <c r="AE94" s="1916"/>
      <c r="AF94" s="132"/>
      <c r="AG94" s="132"/>
      <c r="AH94" s="132"/>
      <c r="AI94" s="132"/>
      <c r="AJ94" s="595"/>
      <c r="AK94" s="151"/>
      <c r="AL94" s="1916"/>
      <c r="AM94" s="132"/>
      <c r="AN94" s="132"/>
      <c r="AO94" s="132"/>
      <c r="AP94" s="132"/>
      <c r="AQ94" s="595"/>
      <c r="AR94" s="151"/>
      <c r="AS94" s="1916"/>
      <c r="AT94" s="132"/>
      <c r="AU94" s="132"/>
      <c r="AV94" s="132"/>
      <c r="AW94" s="132"/>
      <c r="AX94" s="595"/>
      <c r="AY94" s="151"/>
      <c r="AZ94" s="270" t="str">
        <f t="shared" si="26"/>
        <v/>
      </c>
      <c r="BA94" s="271" t="str">
        <f t="shared" si="27"/>
        <v/>
      </c>
      <c r="BB94" s="271" t="str">
        <f t="shared" si="28"/>
        <v/>
      </c>
      <c r="BC94" s="271" t="str">
        <f t="shared" si="29"/>
        <v/>
      </c>
      <c r="BD94" s="272" t="str">
        <f t="shared" si="30"/>
        <v/>
      </c>
      <c r="BE94" s="15" t="str">
        <f t="shared" si="31"/>
        <v/>
      </c>
      <c r="BG94" s="270" t="str">
        <f t="shared" si="20"/>
        <v/>
      </c>
      <c r="BH94" s="271" t="str">
        <f t="shared" si="21"/>
        <v/>
      </c>
      <c r="BI94" s="273" t="str">
        <f t="shared" si="22"/>
        <v/>
      </c>
      <c r="BJ94" s="15" t="str">
        <f t="shared" si="23"/>
        <v/>
      </c>
      <c r="BL94" s="67" t="str">
        <f t="shared" si="24"/>
        <v/>
      </c>
      <c r="BM94" s="67" t="str">
        <f>IF($O94&lt;&gt;"",0,IF(BJ94&lt;&gt;"",ROUND(BJ94*'02_Criterios'!$F$16,4),IF(BE94&lt;&gt;"",ROUND(BE94*'02_Criterios'!$F$16,4),"")))</f>
        <v/>
      </c>
      <c r="BO94" s="1741" t="str">
        <f>IF('13_P1_Alega'!P94&lt;&gt;"",'13_P1_Alega'!P94,"")</f>
        <v/>
      </c>
      <c r="BP94" s="1741" t="str">
        <f>IF('13_P1_Alega'!Q94&lt;&gt;"",'13_P1_Alega'!Q94,"")</f>
        <v/>
      </c>
      <c r="BQ94" s="1741" t="str">
        <f>IF('13_P1_Alega'!R94&lt;&gt;"",'13_P1_Alega'!R94,"")</f>
        <v/>
      </c>
      <c r="BS94" s="1440" t="str">
        <f t="shared" si="19"/>
        <v/>
      </c>
      <c r="BT94" s="1440" t="str">
        <f t="shared" si="32"/>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1404" t="str">
        <f>CONCATENATE('01_Carga'!$M$5,"_",$I95)</f>
        <v>FI__78</v>
      </c>
      <c r="B95" s="1405"/>
      <c r="C95" s="1734" t="str">
        <f>IF('06_PresenLista'!L95&lt;&gt;"",'06_PresenLista'!L95,"")</f>
        <v/>
      </c>
      <c r="D95" s="1461" t="str">
        <f>'06_PresenLista'!Q95</f>
        <v/>
      </c>
      <c r="E95" s="1405"/>
      <c r="F95" s="1735" t="str">
        <f>IF('07_P1_Lectura'!F96&lt;&gt;"",'07_P1_Lectura'!F96,"")</f>
        <v/>
      </c>
      <c r="G95" s="1459" t="str">
        <f>'07_P1_Lectura'!R96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925"/>
      <c r="P95" s="153"/>
      <c r="Q95" s="1916"/>
      <c r="R95" s="132"/>
      <c r="S95" s="132"/>
      <c r="T95" s="132"/>
      <c r="U95" s="132"/>
      <c r="V95" s="595"/>
      <c r="W95" s="151"/>
      <c r="X95" s="1916"/>
      <c r="Y95" s="132"/>
      <c r="Z95" s="132"/>
      <c r="AA95" s="132"/>
      <c r="AB95" s="132"/>
      <c r="AC95" s="595"/>
      <c r="AD95" s="151"/>
      <c r="AE95" s="1916"/>
      <c r="AF95" s="132"/>
      <c r="AG95" s="132"/>
      <c r="AH95" s="132"/>
      <c r="AI95" s="132"/>
      <c r="AJ95" s="595"/>
      <c r="AK95" s="151"/>
      <c r="AL95" s="1916"/>
      <c r="AM95" s="132"/>
      <c r="AN95" s="132"/>
      <c r="AO95" s="132"/>
      <c r="AP95" s="132"/>
      <c r="AQ95" s="595"/>
      <c r="AR95" s="151"/>
      <c r="AS95" s="1916"/>
      <c r="AT95" s="132"/>
      <c r="AU95" s="132"/>
      <c r="AV95" s="132"/>
      <c r="AW95" s="132"/>
      <c r="AX95" s="595"/>
      <c r="AY95" s="151"/>
      <c r="AZ95" s="270" t="str">
        <f t="shared" si="26"/>
        <v/>
      </c>
      <c r="BA95" s="271" t="str">
        <f t="shared" si="27"/>
        <v/>
      </c>
      <c r="BB95" s="271" t="str">
        <f t="shared" si="28"/>
        <v/>
      </c>
      <c r="BC95" s="271" t="str">
        <f t="shared" si="29"/>
        <v/>
      </c>
      <c r="BD95" s="272" t="str">
        <f t="shared" si="30"/>
        <v/>
      </c>
      <c r="BE95" s="15" t="str">
        <f t="shared" si="31"/>
        <v/>
      </c>
      <c r="BG95" s="270" t="str">
        <f t="shared" si="20"/>
        <v/>
      </c>
      <c r="BH95" s="271" t="str">
        <f t="shared" si="21"/>
        <v/>
      </c>
      <c r="BI95" s="273" t="str">
        <f t="shared" si="22"/>
        <v/>
      </c>
      <c r="BJ95" s="15" t="str">
        <f t="shared" si="23"/>
        <v/>
      </c>
      <c r="BL95" s="67" t="str">
        <f t="shared" si="24"/>
        <v/>
      </c>
      <c r="BM95" s="67" t="str">
        <f>IF($O95&lt;&gt;"",0,IF(BJ95&lt;&gt;"",ROUND(BJ95*'02_Criterios'!$F$16,4),IF(BE95&lt;&gt;"",ROUND(BE95*'02_Criterios'!$F$16,4),"")))</f>
        <v/>
      </c>
      <c r="BO95" s="1741" t="str">
        <f>IF('13_P1_Alega'!P95&lt;&gt;"",'13_P1_Alega'!P95,"")</f>
        <v/>
      </c>
      <c r="BP95" s="1741" t="str">
        <f>IF('13_P1_Alega'!Q95&lt;&gt;"",'13_P1_Alega'!Q95,"")</f>
        <v/>
      </c>
      <c r="BQ95" s="1741" t="str">
        <f>IF('13_P1_Alega'!R95&lt;&gt;"",'13_P1_Alega'!R95,"")</f>
        <v/>
      </c>
      <c r="BS95" s="1440" t="str">
        <f t="shared" si="19"/>
        <v/>
      </c>
      <c r="BT95" s="1440" t="str">
        <f t="shared" si="32"/>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1404" t="str">
        <f>CONCATENATE('01_Carga'!$M$5,"_",$I96)</f>
        <v>FI__79</v>
      </c>
      <c r="B96" s="1405"/>
      <c r="C96" s="1734" t="str">
        <f>IF('06_PresenLista'!L96&lt;&gt;"",'06_PresenLista'!L96,"")</f>
        <v/>
      </c>
      <c r="D96" s="1461" t="str">
        <f>'06_PresenLista'!Q96</f>
        <v/>
      </c>
      <c r="E96" s="1405"/>
      <c r="F96" s="1735" t="str">
        <f>IF('07_P1_Lectura'!F97&lt;&gt;"",'07_P1_Lectura'!F97,"")</f>
        <v/>
      </c>
      <c r="G96" s="1459" t="str">
        <f>'07_P1_Lectura'!R97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925"/>
      <c r="P96" s="153"/>
      <c r="Q96" s="1916"/>
      <c r="R96" s="132"/>
      <c r="S96" s="132"/>
      <c r="T96" s="132"/>
      <c r="U96" s="132"/>
      <c r="V96" s="595"/>
      <c r="W96" s="151"/>
      <c r="X96" s="1916"/>
      <c r="Y96" s="132"/>
      <c r="Z96" s="132"/>
      <c r="AA96" s="132"/>
      <c r="AB96" s="132"/>
      <c r="AC96" s="595"/>
      <c r="AD96" s="151"/>
      <c r="AE96" s="1916"/>
      <c r="AF96" s="132"/>
      <c r="AG96" s="132"/>
      <c r="AH96" s="132"/>
      <c r="AI96" s="132"/>
      <c r="AJ96" s="595"/>
      <c r="AK96" s="151"/>
      <c r="AL96" s="1916"/>
      <c r="AM96" s="132"/>
      <c r="AN96" s="132"/>
      <c r="AO96" s="132"/>
      <c r="AP96" s="132"/>
      <c r="AQ96" s="595"/>
      <c r="AR96" s="151"/>
      <c r="AS96" s="1916"/>
      <c r="AT96" s="132"/>
      <c r="AU96" s="132"/>
      <c r="AV96" s="132"/>
      <c r="AW96" s="132"/>
      <c r="AX96" s="595"/>
      <c r="AY96" s="151"/>
      <c r="AZ96" s="270" t="str">
        <f t="shared" si="26"/>
        <v/>
      </c>
      <c r="BA96" s="271" t="str">
        <f t="shared" si="27"/>
        <v/>
      </c>
      <c r="BB96" s="271" t="str">
        <f t="shared" si="28"/>
        <v/>
      </c>
      <c r="BC96" s="271" t="str">
        <f t="shared" si="29"/>
        <v/>
      </c>
      <c r="BD96" s="272" t="str">
        <f t="shared" si="30"/>
        <v/>
      </c>
      <c r="BE96" s="15" t="str">
        <f t="shared" si="31"/>
        <v/>
      </c>
      <c r="BG96" s="270" t="str">
        <f t="shared" si="20"/>
        <v/>
      </c>
      <c r="BH96" s="271" t="str">
        <f t="shared" si="21"/>
        <v/>
      </c>
      <c r="BI96" s="273" t="str">
        <f t="shared" si="22"/>
        <v/>
      </c>
      <c r="BJ96" s="15" t="str">
        <f t="shared" si="23"/>
        <v/>
      </c>
      <c r="BL96" s="67" t="str">
        <f t="shared" si="24"/>
        <v/>
      </c>
      <c r="BM96" s="67" t="str">
        <f>IF($O96&lt;&gt;"",0,IF(BJ96&lt;&gt;"",ROUND(BJ96*'02_Criterios'!$F$16,4),IF(BE96&lt;&gt;"",ROUND(BE96*'02_Criterios'!$F$16,4),"")))</f>
        <v/>
      </c>
      <c r="BO96" s="1741" t="str">
        <f>IF('13_P1_Alega'!P96&lt;&gt;"",'13_P1_Alega'!P96,"")</f>
        <v/>
      </c>
      <c r="BP96" s="1741" t="str">
        <f>IF('13_P1_Alega'!Q96&lt;&gt;"",'13_P1_Alega'!Q96,"")</f>
        <v/>
      </c>
      <c r="BQ96" s="1741" t="str">
        <f>IF('13_P1_Alega'!R96&lt;&gt;"",'13_P1_Alega'!R96,"")</f>
        <v/>
      </c>
      <c r="BS96" s="1440" t="str">
        <f t="shared" si="19"/>
        <v/>
      </c>
      <c r="BT96" s="1440" t="str">
        <f t="shared" si="32"/>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1404" t="str">
        <f>CONCATENATE('01_Carga'!$M$5,"_",$I97)</f>
        <v>FI__80</v>
      </c>
      <c r="B97" s="1405"/>
      <c r="C97" s="1734" t="str">
        <f>IF('06_PresenLista'!L97&lt;&gt;"",'06_PresenLista'!L97,"")</f>
        <v/>
      </c>
      <c r="D97" s="1461" t="str">
        <f>'06_PresenLista'!Q97</f>
        <v/>
      </c>
      <c r="E97" s="1405"/>
      <c r="F97" s="1735" t="str">
        <f>IF('07_P1_Lectura'!F98&lt;&gt;"",'07_P1_Lectura'!F98,"")</f>
        <v/>
      </c>
      <c r="G97" s="1459" t="str">
        <f>'07_P1_Lectura'!R98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925"/>
      <c r="P97" s="153"/>
      <c r="Q97" s="1916"/>
      <c r="R97" s="132"/>
      <c r="S97" s="132"/>
      <c r="T97" s="132"/>
      <c r="U97" s="132"/>
      <c r="V97" s="595"/>
      <c r="W97" s="151"/>
      <c r="X97" s="1916"/>
      <c r="Y97" s="132"/>
      <c r="Z97" s="132"/>
      <c r="AA97" s="132"/>
      <c r="AB97" s="132"/>
      <c r="AC97" s="595"/>
      <c r="AD97" s="151"/>
      <c r="AE97" s="1916"/>
      <c r="AF97" s="132"/>
      <c r="AG97" s="132"/>
      <c r="AH97" s="132"/>
      <c r="AI97" s="132"/>
      <c r="AJ97" s="595"/>
      <c r="AK97" s="151"/>
      <c r="AL97" s="1916"/>
      <c r="AM97" s="132"/>
      <c r="AN97" s="132"/>
      <c r="AO97" s="132"/>
      <c r="AP97" s="132"/>
      <c r="AQ97" s="595"/>
      <c r="AR97" s="151"/>
      <c r="AS97" s="1916"/>
      <c r="AT97" s="132"/>
      <c r="AU97" s="132"/>
      <c r="AV97" s="132"/>
      <c r="AW97" s="132"/>
      <c r="AX97" s="595"/>
      <c r="AY97" s="151"/>
      <c r="AZ97" s="270" t="str">
        <f t="shared" si="26"/>
        <v/>
      </c>
      <c r="BA97" s="271" t="str">
        <f t="shared" si="27"/>
        <v/>
      </c>
      <c r="BB97" s="271" t="str">
        <f t="shared" si="28"/>
        <v/>
      </c>
      <c r="BC97" s="271" t="str">
        <f t="shared" si="29"/>
        <v/>
      </c>
      <c r="BD97" s="272" t="str">
        <f t="shared" si="30"/>
        <v/>
      </c>
      <c r="BE97" s="15" t="str">
        <f t="shared" si="31"/>
        <v/>
      </c>
      <c r="BG97" s="270" t="str">
        <f t="shared" si="20"/>
        <v/>
      </c>
      <c r="BH97" s="271" t="str">
        <f t="shared" si="21"/>
        <v/>
      </c>
      <c r="BI97" s="273" t="str">
        <f t="shared" si="22"/>
        <v/>
      </c>
      <c r="BJ97" s="15" t="str">
        <f t="shared" si="23"/>
        <v/>
      </c>
      <c r="BL97" s="67" t="str">
        <f t="shared" si="24"/>
        <v/>
      </c>
      <c r="BM97" s="67" t="str">
        <f>IF($O97&lt;&gt;"",0,IF(BJ97&lt;&gt;"",ROUND(BJ97*'02_Criterios'!$F$16,4),IF(BE97&lt;&gt;"",ROUND(BE97*'02_Criterios'!$F$16,4),"")))</f>
        <v/>
      </c>
      <c r="BO97" s="1741" t="str">
        <f>IF('13_P1_Alega'!P97&lt;&gt;"",'13_P1_Alega'!P97,"")</f>
        <v/>
      </c>
      <c r="BP97" s="1741" t="str">
        <f>IF('13_P1_Alega'!Q97&lt;&gt;"",'13_P1_Alega'!Q97,"")</f>
        <v/>
      </c>
      <c r="BQ97" s="1741" t="str">
        <f>IF('13_P1_Alega'!R97&lt;&gt;"",'13_P1_Alega'!R97,"")</f>
        <v/>
      </c>
      <c r="BS97" s="1440" t="str">
        <f t="shared" si="19"/>
        <v/>
      </c>
      <c r="BT97" s="1440" t="str">
        <f t="shared" si="32"/>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1404" t="str">
        <f>CONCATENATE('01_Carga'!$M$5,"_",$I98)</f>
        <v>FI__81</v>
      </c>
      <c r="B98" s="1405"/>
      <c r="C98" s="1734" t="str">
        <f>IF('06_PresenLista'!L98&lt;&gt;"",'06_PresenLista'!L98,"")</f>
        <v/>
      </c>
      <c r="D98" s="1461" t="str">
        <f>'06_PresenLista'!Q98</f>
        <v/>
      </c>
      <c r="E98" s="1405"/>
      <c r="F98" s="1735" t="str">
        <f>IF('07_P1_Lectura'!F99&lt;&gt;"",'07_P1_Lectura'!F99,"")</f>
        <v/>
      </c>
      <c r="G98" s="1459" t="str">
        <f>'07_P1_Lectura'!R99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925"/>
      <c r="P98" s="153"/>
      <c r="Q98" s="1916"/>
      <c r="R98" s="132"/>
      <c r="S98" s="132"/>
      <c r="T98" s="132"/>
      <c r="U98" s="132"/>
      <c r="V98" s="595"/>
      <c r="W98" s="151"/>
      <c r="X98" s="1916"/>
      <c r="Y98" s="132"/>
      <c r="Z98" s="132"/>
      <c r="AA98" s="132"/>
      <c r="AB98" s="132"/>
      <c r="AC98" s="595"/>
      <c r="AD98" s="151"/>
      <c r="AE98" s="1916"/>
      <c r="AF98" s="132"/>
      <c r="AG98" s="132"/>
      <c r="AH98" s="132"/>
      <c r="AI98" s="132"/>
      <c r="AJ98" s="595"/>
      <c r="AK98" s="151"/>
      <c r="AL98" s="1916"/>
      <c r="AM98" s="132"/>
      <c r="AN98" s="132"/>
      <c r="AO98" s="132"/>
      <c r="AP98" s="132"/>
      <c r="AQ98" s="595"/>
      <c r="AR98" s="151"/>
      <c r="AS98" s="1916"/>
      <c r="AT98" s="132"/>
      <c r="AU98" s="132"/>
      <c r="AV98" s="132"/>
      <c r="AW98" s="132"/>
      <c r="AX98" s="595"/>
      <c r="AY98" s="151"/>
      <c r="AZ98" s="270" t="str">
        <f t="shared" si="26"/>
        <v/>
      </c>
      <c r="BA98" s="271" t="str">
        <f t="shared" si="27"/>
        <v/>
      </c>
      <c r="BB98" s="271" t="str">
        <f t="shared" si="28"/>
        <v/>
      </c>
      <c r="BC98" s="271" t="str">
        <f t="shared" si="29"/>
        <v/>
      </c>
      <c r="BD98" s="272" t="str">
        <f t="shared" si="30"/>
        <v/>
      </c>
      <c r="BE98" s="15" t="str">
        <f t="shared" si="31"/>
        <v/>
      </c>
      <c r="BG98" s="270" t="str">
        <f t="shared" si="20"/>
        <v/>
      </c>
      <c r="BH98" s="271" t="str">
        <f t="shared" si="21"/>
        <v/>
      </c>
      <c r="BI98" s="273" t="str">
        <f t="shared" si="22"/>
        <v/>
      </c>
      <c r="BJ98" s="15" t="str">
        <f t="shared" si="23"/>
        <v/>
      </c>
      <c r="BL98" s="67" t="str">
        <f>IF($O98&lt;&gt;"",0,IF(BJ98&lt;&gt;"",BJ98,BE98))</f>
        <v/>
      </c>
      <c r="BM98" s="67" t="str">
        <f>IF($O98&lt;&gt;"",0,IF(BJ98&lt;&gt;"",ROUND(BJ98*'02_Criterios'!$F$16,4),IF(BE98&lt;&gt;"",ROUND(BE98*'02_Criterios'!$F$16,4),"")))</f>
        <v/>
      </c>
      <c r="BO98" s="1741" t="str">
        <f>IF('13_P1_Alega'!P98&lt;&gt;"",'13_P1_Alega'!P98,"")</f>
        <v/>
      </c>
      <c r="BP98" s="1741" t="str">
        <f>IF('13_P1_Alega'!Q98&lt;&gt;"",'13_P1_Alega'!Q98,"")</f>
        <v/>
      </c>
      <c r="BQ98" s="1741" t="str">
        <f>IF('13_P1_Alega'!R98&lt;&gt;"",'13_P1_Alega'!R98,"")</f>
        <v/>
      </c>
      <c r="BS98" s="1440" t="str">
        <f t="shared" si="19"/>
        <v/>
      </c>
      <c r="BT98" s="1440" t="str">
        <f t="shared" si="32"/>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1404" t="str">
        <f>CONCATENATE('01_Carga'!$M$5,"_",$I99)</f>
        <v>FI__82</v>
      </c>
      <c r="B99" s="1405"/>
      <c r="C99" s="1734" t="str">
        <f>IF('06_PresenLista'!L99&lt;&gt;"",'06_PresenLista'!L99,"")</f>
        <v/>
      </c>
      <c r="D99" s="1461" t="str">
        <f>'06_PresenLista'!Q99</f>
        <v/>
      </c>
      <c r="E99" s="1405"/>
      <c r="F99" s="1735" t="str">
        <f>IF('07_P1_Lectura'!F100&lt;&gt;"",'07_P1_Lectura'!F100,"")</f>
        <v/>
      </c>
      <c r="G99" s="1459" t="str">
        <f>'07_P1_Lectura'!R100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925"/>
      <c r="P99" s="153"/>
      <c r="Q99" s="1916"/>
      <c r="R99" s="132"/>
      <c r="S99" s="132"/>
      <c r="T99" s="132"/>
      <c r="U99" s="132"/>
      <c r="V99" s="595"/>
      <c r="W99" s="151"/>
      <c r="X99" s="1916"/>
      <c r="Y99" s="132"/>
      <c r="Z99" s="132"/>
      <c r="AA99" s="132"/>
      <c r="AB99" s="132"/>
      <c r="AC99" s="595"/>
      <c r="AD99" s="151"/>
      <c r="AE99" s="1916"/>
      <c r="AF99" s="132"/>
      <c r="AG99" s="132"/>
      <c r="AH99" s="132"/>
      <c r="AI99" s="132"/>
      <c r="AJ99" s="595"/>
      <c r="AK99" s="151"/>
      <c r="AL99" s="1916"/>
      <c r="AM99" s="132"/>
      <c r="AN99" s="132"/>
      <c r="AO99" s="132"/>
      <c r="AP99" s="132"/>
      <c r="AQ99" s="595"/>
      <c r="AR99" s="151"/>
      <c r="AS99" s="1916"/>
      <c r="AT99" s="132"/>
      <c r="AU99" s="132"/>
      <c r="AV99" s="132"/>
      <c r="AW99" s="132"/>
      <c r="AX99" s="595"/>
      <c r="AY99" s="151"/>
      <c r="AZ99" s="270" t="str">
        <f t="shared" si="26"/>
        <v/>
      </c>
      <c r="BA99" s="271" t="str">
        <f t="shared" si="27"/>
        <v/>
      </c>
      <c r="BB99" s="271" t="str">
        <f t="shared" si="28"/>
        <v/>
      </c>
      <c r="BC99" s="271" t="str">
        <f t="shared" si="29"/>
        <v/>
      </c>
      <c r="BD99" s="272" t="str">
        <f t="shared" si="30"/>
        <v/>
      </c>
      <c r="BE99" s="15" t="str">
        <f t="shared" si="31"/>
        <v/>
      </c>
      <c r="BG99" s="270" t="str">
        <f t="shared" si="20"/>
        <v/>
      </c>
      <c r="BH99" s="271" t="str">
        <f t="shared" si="21"/>
        <v/>
      </c>
      <c r="BI99" s="273" t="str">
        <f t="shared" si="22"/>
        <v/>
      </c>
      <c r="BJ99" s="15" t="str">
        <f t="shared" si="23"/>
        <v/>
      </c>
      <c r="BL99" s="67" t="str">
        <f t="shared" ref="BL99:BL162" si="38">IF($O99&lt;&gt;"",0,IF(BJ99&lt;&gt;"",BJ99,BE99))</f>
        <v/>
      </c>
      <c r="BM99" s="67" t="str">
        <f>IF($O99&lt;&gt;"",0,IF(BJ99&lt;&gt;"",ROUND(BJ99*'02_Criterios'!$F$16,4),IF(BE99&lt;&gt;"",ROUND(BE99*'02_Criterios'!$F$16,4),"")))</f>
        <v/>
      </c>
      <c r="BO99" s="1741" t="str">
        <f>IF('13_P1_Alega'!P99&lt;&gt;"",'13_P1_Alega'!P99,"")</f>
        <v/>
      </c>
      <c r="BP99" s="1741" t="str">
        <f>IF('13_P1_Alega'!Q99&lt;&gt;"",'13_P1_Alega'!Q99,"")</f>
        <v/>
      </c>
      <c r="BQ99" s="1741" t="str">
        <f>IF('13_P1_Alega'!R99&lt;&gt;"",'13_P1_Alega'!R99,"")</f>
        <v/>
      </c>
      <c r="BS99" s="1440" t="str">
        <f t="shared" si="19"/>
        <v/>
      </c>
      <c r="BT99" s="1440" t="str">
        <f t="shared" si="32"/>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1404" t="str">
        <f>CONCATENATE('01_Carga'!$M$5,"_",$I100)</f>
        <v>FI__83</v>
      </c>
      <c r="B100" s="1405"/>
      <c r="C100" s="1734" t="str">
        <f>IF('06_PresenLista'!L100&lt;&gt;"",'06_PresenLista'!L100,"")</f>
        <v/>
      </c>
      <c r="D100" s="1461" t="str">
        <f>'06_PresenLista'!Q100</f>
        <v/>
      </c>
      <c r="E100" s="1405"/>
      <c r="F100" s="1735" t="str">
        <f>IF('07_P1_Lectura'!F101&lt;&gt;"",'07_P1_Lectura'!F101,"")</f>
        <v/>
      </c>
      <c r="G100" s="1459" t="str">
        <f>'07_P1_Lectura'!R101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925"/>
      <c r="P100" s="153"/>
      <c r="Q100" s="1916"/>
      <c r="R100" s="132"/>
      <c r="S100" s="132"/>
      <c r="T100" s="132"/>
      <c r="U100" s="132"/>
      <c r="V100" s="595"/>
      <c r="W100" s="151"/>
      <c r="X100" s="1916"/>
      <c r="Y100" s="132"/>
      <c r="Z100" s="132"/>
      <c r="AA100" s="132"/>
      <c r="AB100" s="132"/>
      <c r="AC100" s="595"/>
      <c r="AD100" s="151"/>
      <c r="AE100" s="1916"/>
      <c r="AF100" s="132"/>
      <c r="AG100" s="132"/>
      <c r="AH100" s="132"/>
      <c r="AI100" s="132"/>
      <c r="AJ100" s="595"/>
      <c r="AK100" s="151"/>
      <c r="AL100" s="1916"/>
      <c r="AM100" s="132"/>
      <c r="AN100" s="132"/>
      <c r="AO100" s="132"/>
      <c r="AP100" s="132"/>
      <c r="AQ100" s="595"/>
      <c r="AR100" s="151"/>
      <c r="AS100" s="1916"/>
      <c r="AT100" s="132"/>
      <c r="AU100" s="132"/>
      <c r="AV100" s="132"/>
      <c r="AW100" s="132"/>
      <c r="AX100" s="595"/>
      <c r="AY100" s="151"/>
      <c r="AZ100" s="270" t="str">
        <f t="shared" si="26"/>
        <v/>
      </c>
      <c r="BA100" s="271" t="str">
        <f t="shared" si="27"/>
        <v/>
      </c>
      <c r="BB100" s="271" t="str">
        <f t="shared" si="28"/>
        <v/>
      </c>
      <c r="BC100" s="271" t="str">
        <f t="shared" si="29"/>
        <v/>
      </c>
      <c r="BD100" s="272" t="str">
        <f t="shared" si="30"/>
        <v/>
      </c>
      <c r="BE100" s="15" t="str">
        <f t="shared" si="31"/>
        <v/>
      </c>
      <c r="BG100" s="270" t="str">
        <f t="shared" si="20"/>
        <v/>
      </c>
      <c r="BH100" s="271" t="str">
        <f t="shared" si="21"/>
        <v/>
      </c>
      <c r="BI100" s="273" t="str">
        <f t="shared" si="22"/>
        <v/>
      </c>
      <c r="BJ100" s="15" t="str">
        <f t="shared" si="23"/>
        <v/>
      </c>
      <c r="BL100" s="67" t="str">
        <f t="shared" si="38"/>
        <v/>
      </c>
      <c r="BM100" s="67" t="str">
        <f>IF($O100&lt;&gt;"",0,IF(BJ100&lt;&gt;"",ROUND(BJ100*'02_Criterios'!$F$16,4),IF(BE100&lt;&gt;"",ROUND(BE100*'02_Criterios'!$F$16,4),"")))</f>
        <v/>
      </c>
      <c r="BO100" s="1741" t="str">
        <f>IF('13_P1_Alega'!P100&lt;&gt;"",'13_P1_Alega'!P100,"")</f>
        <v/>
      </c>
      <c r="BP100" s="1741" t="str">
        <f>IF('13_P1_Alega'!Q100&lt;&gt;"",'13_P1_Alega'!Q100,"")</f>
        <v/>
      </c>
      <c r="BQ100" s="1741" t="str">
        <f>IF('13_P1_Alega'!R100&lt;&gt;"",'13_P1_Alega'!R100,"")</f>
        <v/>
      </c>
      <c r="BS100" s="1440" t="str">
        <f t="shared" si="19"/>
        <v/>
      </c>
      <c r="BT100" s="1440" t="str">
        <f t="shared" si="32"/>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1404" t="str">
        <f>CONCATENATE('01_Carga'!$M$5,"_",$I101)</f>
        <v>FI__84</v>
      </c>
      <c r="B101" s="1405"/>
      <c r="C101" s="1734" t="str">
        <f>IF('06_PresenLista'!L101&lt;&gt;"",'06_PresenLista'!L101,"")</f>
        <v/>
      </c>
      <c r="D101" s="1461" t="str">
        <f>'06_PresenLista'!Q101</f>
        <v/>
      </c>
      <c r="E101" s="1405"/>
      <c r="F101" s="1735" t="str">
        <f>IF('07_P1_Lectura'!F102&lt;&gt;"",'07_P1_Lectura'!F102,"")</f>
        <v/>
      </c>
      <c r="G101" s="1459" t="str">
        <f>'07_P1_Lectura'!R102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925"/>
      <c r="P101" s="153"/>
      <c r="Q101" s="1916"/>
      <c r="R101" s="132"/>
      <c r="S101" s="132"/>
      <c r="T101" s="132"/>
      <c r="U101" s="132"/>
      <c r="V101" s="595"/>
      <c r="W101" s="151"/>
      <c r="X101" s="1916"/>
      <c r="Y101" s="132"/>
      <c r="Z101" s="132"/>
      <c r="AA101" s="132"/>
      <c r="AB101" s="132"/>
      <c r="AC101" s="595"/>
      <c r="AD101" s="151"/>
      <c r="AE101" s="1916"/>
      <c r="AF101" s="132"/>
      <c r="AG101" s="132"/>
      <c r="AH101" s="132"/>
      <c r="AI101" s="132"/>
      <c r="AJ101" s="595"/>
      <c r="AK101" s="151"/>
      <c r="AL101" s="1916"/>
      <c r="AM101" s="132"/>
      <c r="AN101" s="132"/>
      <c r="AO101" s="132"/>
      <c r="AP101" s="132"/>
      <c r="AQ101" s="595"/>
      <c r="AR101" s="151"/>
      <c r="AS101" s="1916"/>
      <c r="AT101" s="132"/>
      <c r="AU101" s="132"/>
      <c r="AV101" s="132"/>
      <c r="AW101" s="132"/>
      <c r="AX101" s="595"/>
      <c r="AY101" s="151"/>
      <c r="AZ101" s="270" t="str">
        <f t="shared" si="26"/>
        <v/>
      </c>
      <c r="BA101" s="271" t="str">
        <f t="shared" si="27"/>
        <v/>
      </c>
      <c r="BB101" s="271" t="str">
        <f t="shared" si="28"/>
        <v/>
      </c>
      <c r="BC101" s="271" t="str">
        <f t="shared" si="29"/>
        <v/>
      </c>
      <c r="BD101" s="272" t="str">
        <f t="shared" si="30"/>
        <v/>
      </c>
      <c r="BE101" s="15" t="str">
        <f t="shared" si="31"/>
        <v/>
      </c>
      <c r="BG101" s="270" t="str">
        <f t="shared" si="20"/>
        <v/>
      </c>
      <c r="BH101" s="271" t="str">
        <f t="shared" si="21"/>
        <v/>
      </c>
      <c r="BI101" s="273" t="str">
        <f t="shared" si="22"/>
        <v/>
      </c>
      <c r="BJ101" s="15" t="str">
        <f t="shared" si="23"/>
        <v/>
      </c>
      <c r="BL101" s="67" t="str">
        <f t="shared" si="38"/>
        <v/>
      </c>
      <c r="BM101" s="67" t="str">
        <f>IF($O101&lt;&gt;"",0,IF(BJ101&lt;&gt;"",ROUND(BJ101*'02_Criterios'!$F$16,4),IF(BE101&lt;&gt;"",ROUND(BE101*'02_Criterios'!$F$16,4),"")))</f>
        <v/>
      </c>
      <c r="BO101" s="1741" t="str">
        <f>IF('13_P1_Alega'!P101&lt;&gt;"",'13_P1_Alega'!P101,"")</f>
        <v/>
      </c>
      <c r="BP101" s="1741" t="str">
        <f>IF('13_P1_Alega'!Q101&lt;&gt;"",'13_P1_Alega'!Q101,"")</f>
        <v/>
      </c>
      <c r="BQ101" s="1741" t="str">
        <f>IF('13_P1_Alega'!R101&lt;&gt;"",'13_P1_Alega'!R101,"")</f>
        <v/>
      </c>
      <c r="BS101" s="1440" t="str">
        <f t="shared" si="19"/>
        <v/>
      </c>
      <c r="BT101" s="1440" t="str">
        <f t="shared" si="32"/>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1404" t="str">
        <f>CONCATENATE('01_Carga'!$M$5,"_",$I102)</f>
        <v>FI__85</v>
      </c>
      <c r="B102" s="1405"/>
      <c r="C102" s="1734" t="str">
        <f>IF('06_PresenLista'!L102&lt;&gt;"",'06_PresenLista'!L102,"")</f>
        <v/>
      </c>
      <c r="D102" s="1461" t="str">
        <f>'06_PresenLista'!Q102</f>
        <v/>
      </c>
      <c r="E102" s="1405"/>
      <c r="F102" s="1735" t="str">
        <f>IF('07_P1_Lectura'!F103&lt;&gt;"",'07_P1_Lectura'!F103,"")</f>
        <v/>
      </c>
      <c r="G102" s="1459" t="str">
        <f>'07_P1_Lectura'!R103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925"/>
      <c r="P102" s="153"/>
      <c r="Q102" s="1916"/>
      <c r="R102" s="132"/>
      <c r="S102" s="132"/>
      <c r="T102" s="132"/>
      <c r="U102" s="132"/>
      <c r="V102" s="595"/>
      <c r="W102" s="151"/>
      <c r="X102" s="1916"/>
      <c r="Y102" s="132"/>
      <c r="Z102" s="132"/>
      <c r="AA102" s="132"/>
      <c r="AB102" s="132"/>
      <c r="AC102" s="595"/>
      <c r="AD102" s="151"/>
      <c r="AE102" s="1916"/>
      <c r="AF102" s="132"/>
      <c r="AG102" s="132"/>
      <c r="AH102" s="132"/>
      <c r="AI102" s="132"/>
      <c r="AJ102" s="595"/>
      <c r="AK102" s="151"/>
      <c r="AL102" s="1916"/>
      <c r="AM102" s="132"/>
      <c r="AN102" s="132"/>
      <c r="AO102" s="132"/>
      <c r="AP102" s="132"/>
      <c r="AQ102" s="595"/>
      <c r="AR102" s="151"/>
      <c r="AS102" s="1916"/>
      <c r="AT102" s="132"/>
      <c r="AU102" s="132"/>
      <c r="AV102" s="132"/>
      <c r="AW102" s="132"/>
      <c r="AX102" s="595"/>
      <c r="AY102" s="151"/>
      <c r="AZ102" s="270" t="str">
        <f t="shared" si="26"/>
        <v/>
      </c>
      <c r="BA102" s="271" t="str">
        <f t="shared" si="27"/>
        <v/>
      </c>
      <c r="BB102" s="271" t="str">
        <f t="shared" si="28"/>
        <v/>
      </c>
      <c r="BC102" s="271" t="str">
        <f t="shared" si="29"/>
        <v/>
      </c>
      <c r="BD102" s="272" t="str">
        <f t="shared" si="30"/>
        <v/>
      </c>
      <c r="BE102" s="15" t="str">
        <f t="shared" si="31"/>
        <v/>
      </c>
      <c r="BG102" s="270" t="str">
        <f t="shared" si="20"/>
        <v/>
      </c>
      <c r="BH102" s="271" t="str">
        <f t="shared" si="21"/>
        <v/>
      </c>
      <c r="BI102" s="273" t="str">
        <f t="shared" si="22"/>
        <v/>
      </c>
      <c r="BJ102" s="15" t="str">
        <f t="shared" si="23"/>
        <v/>
      </c>
      <c r="BL102" s="67" t="str">
        <f t="shared" si="38"/>
        <v/>
      </c>
      <c r="BM102" s="67" t="str">
        <f>IF($O102&lt;&gt;"",0,IF(BJ102&lt;&gt;"",ROUND(BJ102*'02_Criterios'!$F$16,4),IF(BE102&lt;&gt;"",ROUND(BE102*'02_Criterios'!$F$16,4),"")))</f>
        <v/>
      </c>
      <c r="BO102" s="1741" t="str">
        <f>IF('13_P1_Alega'!P102&lt;&gt;"",'13_P1_Alega'!P102,"")</f>
        <v/>
      </c>
      <c r="BP102" s="1741" t="str">
        <f>IF('13_P1_Alega'!Q102&lt;&gt;"",'13_P1_Alega'!Q102,"")</f>
        <v/>
      </c>
      <c r="BQ102" s="1741" t="str">
        <f>IF('13_P1_Alega'!R102&lt;&gt;"",'13_P1_Alega'!R102,"")</f>
        <v/>
      </c>
      <c r="BS102" s="1440" t="str">
        <f t="shared" si="19"/>
        <v/>
      </c>
      <c r="BT102" s="1440" t="str">
        <f t="shared" si="32"/>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1404" t="str">
        <f>CONCATENATE('01_Carga'!$M$5,"_",$I103)</f>
        <v>FI__86</v>
      </c>
      <c r="B103" s="1405"/>
      <c r="C103" s="1734" t="str">
        <f>IF('06_PresenLista'!L103&lt;&gt;"",'06_PresenLista'!L103,"")</f>
        <v/>
      </c>
      <c r="D103" s="1461" t="str">
        <f>'06_PresenLista'!Q103</f>
        <v/>
      </c>
      <c r="E103" s="1405"/>
      <c r="F103" s="1735" t="str">
        <f>IF('07_P1_Lectura'!F104&lt;&gt;"",'07_P1_Lectura'!F104,"")</f>
        <v/>
      </c>
      <c r="G103" s="1459" t="str">
        <f>'07_P1_Lectura'!R104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925"/>
      <c r="P103" s="153"/>
      <c r="Q103" s="1916"/>
      <c r="R103" s="132"/>
      <c r="S103" s="132"/>
      <c r="T103" s="132"/>
      <c r="U103" s="132"/>
      <c r="V103" s="595"/>
      <c r="W103" s="151"/>
      <c r="X103" s="1916"/>
      <c r="Y103" s="132"/>
      <c r="Z103" s="132"/>
      <c r="AA103" s="132"/>
      <c r="AB103" s="132"/>
      <c r="AC103" s="595"/>
      <c r="AD103" s="151"/>
      <c r="AE103" s="1916"/>
      <c r="AF103" s="132"/>
      <c r="AG103" s="132"/>
      <c r="AH103" s="132"/>
      <c r="AI103" s="132"/>
      <c r="AJ103" s="595"/>
      <c r="AK103" s="151"/>
      <c r="AL103" s="1916"/>
      <c r="AM103" s="132"/>
      <c r="AN103" s="132"/>
      <c r="AO103" s="132"/>
      <c r="AP103" s="132"/>
      <c r="AQ103" s="595"/>
      <c r="AR103" s="151"/>
      <c r="AS103" s="1916"/>
      <c r="AT103" s="132"/>
      <c r="AU103" s="132"/>
      <c r="AV103" s="132"/>
      <c r="AW103" s="132"/>
      <c r="AX103" s="595"/>
      <c r="AY103" s="151"/>
      <c r="AZ103" s="270" t="str">
        <f t="shared" si="26"/>
        <v/>
      </c>
      <c r="BA103" s="271" t="str">
        <f t="shared" si="27"/>
        <v/>
      </c>
      <c r="BB103" s="271" t="str">
        <f t="shared" si="28"/>
        <v/>
      </c>
      <c r="BC103" s="271" t="str">
        <f t="shared" si="29"/>
        <v/>
      </c>
      <c r="BD103" s="272" t="str">
        <f t="shared" si="30"/>
        <v/>
      </c>
      <c r="BE103" s="15" t="str">
        <f t="shared" si="31"/>
        <v/>
      </c>
      <c r="BG103" s="270" t="str">
        <f t="shared" si="20"/>
        <v/>
      </c>
      <c r="BH103" s="271" t="str">
        <f t="shared" si="21"/>
        <v/>
      </c>
      <c r="BI103" s="273" t="str">
        <f t="shared" si="22"/>
        <v/>
      </c>
      <c r="BJ103" s="15" t="str">
        <f t="shared" si="23"/>
        <v/>
      </c>
      <c r="BL103" s="67" t="str">
        <f t="shared" si="38"/>
        <v/>
      </c>
      <c r="BM103" s="67" t="str">
        <f>IF($O103&lt;&gt;"",0,IF(BJ103&lt;&gt;"",ROUND(BJ103*'02_Criterios'!$F$16,4),IF(BE103&lt;&gt;"",ROUND(BE103*'02_Criterios'!$F$16,4),"")))</f>
        <v/>
      </c>
      <c r="BO103" s="1741" t="str">
        <f>IF('13_P1_Alega'!P103&lt;&gt;"",'13_P1_Alega'!P103,"")</f>
        <v/>
      </c>
      <c r="BP103" s="1741" t="str">
        <f>IF('13_P1_Alega'!Q103&lt;&gt;"",'13_P1_Alega'!Q103,"")</f>
        <v/>
      </c>
      <c r="BQ103" s="1741" t="str">
        <f>IF('13_P1_Alega'!R103&lt;&gt;"",'13_P1_Alega'!R103,"")</f>
        <v/>
      </c>
      <c r="BS103" s="1440" t="str">
        <f t="shared" ref="BS103:BS166" si="39">IF(AND(C103="NO",OR(O103&lt;&gt;"",COUNT(Q103:AX103)&gt;0)),1,"")</f>
        <v/>
      </c>
      <c r="BT103" s="1440" t="str">
        <f t="shared" si="32"/>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1404" t="str">
        <f>CONCATENATE('01_Carga'!$M$5,"_",$I104)</f>
        <v>FI__87</v>
      </c>
      <c r="B104" s="1405"/>
      <c r="C104" s="1734" t="str">
        <f>IF('06_PresenLista'!L104&lt;&gt;"",'06_PresenLista'!L104,"")</f>
        <v/>
      </c>
      <c r="D104" s="1461" t="str">
        <f>'06_PresenLista'!Q104</f>
        <v/>
      </c>
      <c r="E104" s="1405"/>
      <c r="F104" s="1735" t="str">
        <f>IF('07_P1_Lectura'!F105&lt;&gt;"",'07_P1_Lectura'!F105,"")</f>
        <v/>
      </c>
      <c r="G104" s="1459" t="str">
        <f>'07_P1_Lectura'!R105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925"/>
      <c r="P104" s="153"/>
      <c r="Q104" s="1916"/>
      <c r="R104" s="132"/>
      <c r="S104" s="132"/>
      <c r="T104" s="132"/>
      <c r="U104" s="132"/>
      <c r="V104" s="595"/>
      <c r="W104" s="151"/>
      <c r="X104" s="1916"/>
      <c r="Y104" s="132"/>
      <c r="Z104" s="132"/>
      <c r="AA104" s="132"/>
      <c r="AB104" s="132"/>
      <c r="AC104" s="595"/>
      <c r="AD104" s="151"/>
      <c r="AE104" s="1916"/>
      <c r="AF104" s="132"/>
      <c r="AG104" s="132"/>
      <c r="AH104" s="132"/>
      <c r="AI104" s="132"/>
      <c r="AJ104" s="595"/>
      <c r="AK104" s="151"/>
      <c r="AL104" s="1916"/>
      <c r="AM104" s="132"/>
      <c r="AN104" s="132"/>
      <c r="AO104" s="132"/>
      <c r="AP104" s="132"/>
      <c r="AQ104" s="595"/>
      <c r="AR104" s="151"/>
      <c r="AS104" s="1916"/>
      <c r="AT104" s="132"/>
      <c r="AU104" s="132"/>
      <c r="AV104" s="132"/>
      <c r="AW104" s="132"/>
      <c r="AX104" s="595"/>
      <c r="AY104" s="151"/>
      <c r="AZ104" s="270" t="str">
        <f t="shared" si="26"/>
        <v/>
      </c>
      <c r="BA104" s="271" t="str">
        <f t="shared" si="27"/>
        <v/>
      </c>
      <c r="BB104" s="271" t="str">
        <f t="shared" si="28"/>
        <v/>
      </c>
      <c r="BC104" s="271" t="str">
        <f t="shared" si="29"/>
        <v/>
      </c>
      <c r="BD104" s="272" t="str">
        <f t="shared" si="30"/>
        <v/>
      </c>
      <c r="BE104" s="15" t="str">
        <f t="shared" si="31"/>
        <v/>
      </c>
      <c r="BG104" s="270" t="str">
        <f t="shared" si="20"/>
        <v/>
      </c>
      <c r="BH104" s="271" t="str">
        <f t="shared" si="21"/>
        <v/>
      </c>
      <c r="BI104" s="273" t="str">
        <f t="shared" si="22"/>
        <v/>
      </c>
      <c r="BJ104" s="15" t="str">
        <f t="shared" si="23"/>
        <v/>
      </c>
      <c r="BL104" s="67" t="str">
        <f t="shared" si="38"/>
        <v/>
      </c>
      <c r="BM104" s="67" t="str">
        <f>IF($O104&lt;&gt;"",0,IF(BJ104&lt;&gt;"",ROUND(BJ104*'02_Criterios'!$F$16,4),IF(BE104&lt;&gt;"",ROUND(BE104*'02_Criterios'!$F$16,4),"")))</f>
        <v/>
      </c>
      <c r="BO104" s="1741" t="str">
        <f>IF('13_P1_Alega'!P104&lt;&gt;"",'13_P1_Alega'!P104,"")</f>
        <v/>
      </c>
      <c r="BP104" s="1741" t="str">
        <f>IF('13_P1_Alega'!Q104&lt;&gt;"",'13_P1_Alega'!Q104,"")</f>
        <v/>
      </c>
      <c r="BQ104" s="1741" t="str">
        <f>IF('13_P1_Alega'!R104&lt;&gt;"",'13_P1_Alega'!R104,"")</f>
        <v/>
      </c>
      <c r="BS104" s="1440" t="str">
        <f t="shared" si="39"/>
        <v/>
      </c>
      <c r="BT104" s="1440" t="str">
        <f t="shared" si="32"/>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1404" t="str">
        <f>CONCATENATE('01_Carga'!$M$5,"_",$I105)</f>
        <v>FI__88</v>
      </c>
      <c r="B105" s="1405"/>
      <c r="C105" s="1734" t="str">
        <f>IF('06_PresenLista'!L105&lt;&gt;"",'06_PresenLista'!L105,"")</f>
        <v/>
      </c>
      <c r="D105" s="1461" t="str">
        <f>'06_PresenLista'!Q105</f>
        <v/>
      </c>
      <c r="E105" s="1405"/>
      <c r="F105" s="1735" t="str">
        <f>IF('07_P1_Lectura'!F106&lt;&gt;"",'07_P1_Lectura'!F106,"")</f>
        <v/>
      </c>
      <c r="G105" s="1459" t="str">
        <f>'07_P1_Lectura'!R106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925"/>
      <c r="P105" s="153"/>
      <c r="Q105" s="1916"/>
      <c r="R105" s="132"/>
      <c r="S105" s="132"/>
      <c r="T105" s="132"/>
      <c r="U105" s="132"/>
      <c r="V105" s="595"/>
      <c r="W105" s="151"/>
      <c r="X105" s="1916"/>
      <c r="Y105" s="132"/>
      <c r="Z105" s="132"/>
      <c r="AA105" s="132"/>
      <c r="AB105" s="132"/>
      <c r="AC105" s="595"/>
      <c r="AD105" s="151"/>
      <c r="AE105" s="1916"/>
      <c r="AF105" s="132"/>
      <c r="AG105" s="132"/>
      <c r="AH105" s="132"/>
      <c r="AI105" s="132"/>
      <c r="AJ105" s="595"/>
      <c r="AK105" s="151"/>
      <c r="AL105" s="1916"/>
      <c r="AM105" s="132"/>
      <c r="AN105" s="132"/>
      <c r="AO105" s="132"/>
      <c r="AP105" s="132"/>
      <c r="AQ105" s="595"/>
      <c r="AR105" s="151"/>
      <c r="AS105" s="1916"/>
      <c r="AT105" s="132"/>
      <c r="AU105" s="132"/>
      <c r="AV105" s="132"/>
      <c r="AW105" s="132"/>
      <c r="AX105" s="595"/>
      <c r="AY105" s="151"/>
      <c r="AZ105" s="270" t="str">
        <f t="shared" si="26"/>
        <v/>
      </c>
      <c r="BA105" s="271" t="str">
        <f t="shared" si="27"/>
        <v/>
      </c>
      <c r="BB105" s="271" t="str">
        <f t="shared" si="28"/>
        <v/>
      </c>
      <c r="BC105" s="271" t="str">
        <f t="shared" si="29"/>
        <v/>
      </c>
      <c r="BD105" s="272" t="str">
        <f t="shared" si="30"/>
        <v/>
      </c>
      <c r="BE105" s="15" t="str">
        <f t="shared" si="31"/>
        <v/>
      </c>
      <c r="BG105" s="270" t="str">
        <f t="shared" si="20"/>
        <v/>
      </c>
      <c r="BH105" s="271" t="str">
        <f t="shared" si="21"/>
        <v/>
      </c>
      <c r="BI105" s="273" t="str">
        <f t="shared" si="22"/>
        <v/>
      </c>
      <c r="BJ105" s="15" t="str">
        <f t="shared" si="23"/>
        <v/>
      </c>
      <c r="BL105" s="67" t="str">
        <f t="shared" si="38"/>
        <v/>
      </c>
      <c r="BM105" s="67" t="str">
        <f>IF($O105&lt;&gt;"",0,IF(BJ105&lt;&gt;"",ROUND(BJ105*'02_Criterios'!$F$16,4),IF(BE105&lt;&gt;"",ROUND(BE105*'02_Criterios'!$F$16,4),"")))</f>
        <v/>
      </c>
      <c r="BO105" s="1741" t="str">
        <f>IF('13_P1_Alega'!P105&lt;&gt;"",'13_P1_Alega'!P105,"")</f>
        <v/>
      </c>
      <c r="BP105" s="1741" t="str">
        <f>IF('13_P1_Alega'!Q105&lt;&gt;"",'13_P1_Alega'!Q105,"")</f>
        <v/>
      </c>
      <c r="BQ105" s="1741" t="str">
        <f>IF('13_P1_Alega'!R105&lt;&gt;"",'13_P1_Alega'!R105,"")</f>
        <v/>
      </c>
      <c r="BS105" s="1440" t="str">
        <f t="shared" si="39"/>
        <v/>
      </c>
      <c r="BT105" s="1440" t="str">
        <f t="shared" si="32"/>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1404" t="str">
        <f>CONCATENATE('01_Carga'!$M$5,"_",$I106)</f>
        <v>FI__89</v>
      </c>
      <c r="B106" s="1405"/>
      <c r="C106" s="1734" t="str">
        <f>IF('06_PresenLista'!L106&lt;&gt;"",'06_PresenLista'!L106,"")</f>
        <v/>
      </c>
      <c r="D106" s="1461" t="str">
        <f>'06_PresenLista'!Q106</f>
        <v/>
      </c>
      <c r="E106" s="1405"/>
      <c r="F106" s="1735" t="str">
        <f>IF('07_P1_Lectura'!F107&lt;&gt;"",'07_P1_Lectura'!F107,"")</f>
        <v/>
      </c>
      <c r="G106" s="1459" t="str">
        <f>'07_P1_Lectura'!R107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925"/>
      <c r="P106" s="153"/>
      <c r="Q106" s="1916"/>
      <c r="R106" s="132"/>
      <c r="S106" s="132"/>
      <c r="T106" s="132"/>
      <c r="U106" s="132"/>
      <c r="V106" s="595"/>
      <c r="W106" s="151"/>
      <c r="X106" s="1916"/>
      <c r="Y106" s="132"/>
      <c r="Z106" s="132"/>
      <c r="AA106" s="132"/>
      <c r="AB106" s="132"/>
      <c r="AC106" s="595"/>
      <c r="AD106" s="151"/>
      <c r="AE106" s="1916"/>
      <c r="AF106" s="132"/>
      <c r="AG106" s="132"/>
      <c r="AH106" s="132"/>
      <c r="AI106" s="132"/>
      <c r="AJ106" s="595"/>
      <c r="AK106" s="151"/>
      <c r="AL106" s="1916"/>
      <c r="AM106" s="132"/>
      <c r="AN106" s="132"/>
      <c r="AO106" s="132"/>
      <c r="AP106" s="132"/>
      <c r="AQ106" s="595"/>
      <c r="AR106" s="151"/>
      <c r="AS106" s="1916"/>
      <c r="AT106" s="132"/>
      <c r="AU106" s="132"/>
      <c r="AV106" s="132"/>
      <c r="AW106" s="132"/>
      <c r="AX106" s="595"/>
      <c r="AY106" s="151"/>
      <c r="AZ106" s="270" t="str">
        <f t="shared" si="26"/>
        <v/>
      </c>
      <c r="BA106" s="271" t="str">
        <f t="shared" si="27"/>
        <v/>
      </c>
      <c r="BB106" s="271" t="str">
        <f t="shared" si="28"/>
        <v/>
      </c>
      <c r="BC106" s="271" t="str">
        <f t="shared" si="29"/>
        <v/>
      </c>
      <c r="BD106" s="272" t="str">
        <f t="shared" si="30"/>
        <v/>
      </c>
      <c r="BE106" s="15" t="str">
        <f t="shared" si="31"/>
        <v/>
      </c>
      <c r="BG106" s="270" t="str">
        <f t="shared" si="20"/>
        <v/>
      </c>
      <c r="BH106" s="271" t="str">
        <f t="shared" si="21"/>
        <v/>
      </c>
      <c r="BI106" s="273" t="str">
        <f t="shared" si="22"/>
        <v/>
      </c>
      <c r="BJ106" s="15" t="str">
        <f t="shared" si="23"/>
        <v/>
      </c>
      <c r="BL106" s="67" t="str">
        <f t="shared" si="38"/>
        <v/>
      </c>
      <c r="BM106" s="67" t="str">
        <f>IF($O106&lt;&gt;"",0,IF(BJ106&lt;&gt;"",ROUND(BJ106*'02_Criterios'!$F$16,4),IF(BE106&lt;&gt;"",ROUND(BE106*'02_Criterios'!$F$16,4),"")))</f>
        <v/>
      </c>
      <c r="BO106" s="1741" t="str">
        <f>IF('13_P1_Alega'!P106&lt;&gt;"",'13_P1_Alega'!P106,"")</f>
        <v/>
      </c>
      <c r="BP106" s="1741" t="str">
        <f>IF('13_P1_Alega'!Q106&lt;&gt;"",'13_P1_Alega'!Q106,"")</f>
        <v/>
      </c>
      <c r="BQ106" s="1741" t="str">
        <f>IF('13_P1_Alega'!R106&lt;&gt;"",'13_P1_Alega'!R106,"")</f>
        <v/>
      </c>
      <c r="BS106" s="1440" t="str">
        <f t="shared" si="39"/>
        <v/>
      </c>
      <c r="BT106" s="1440" t="str">
        <f t="shared" si="32"/>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1404" t="str">
        <f>CONCATENATE('01_Carga'!$M$5,"_",$I107)</f>
        <v>FI__90</v>
      </c>
      <c r="B107" s="1405"/>
      <c r="C107" s="1734" t="str">
        <f>IF('06_PresenLista'!L107&lt;&gt;"",'06_PresenLista'!L107,"")</f>
        <v/>
      </c>
      <c r="D107" s="1461" t="str">
        <f>'06_PresenLista'!Q107</f>
        <v/>
      </c>
      <c r="E107" s="1405"/>
      <c r="F107" s="1735" t="str">
        <f>IF('07_P1_Lectura'!F108&lt;&gt;"",'07_P1_Lectura'!F108,"")</f>
        <v/>
      </c>
      <c r="G107" s="1459" t="str">
        <f>'07_P1_Lectura'!R108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925"/>
      <c r="P107" s="153"/>
      <c r="Q107" s="1916"/>
      <c r="R107" s="132"/>
      <c r="S107" s="132"/>
      <c r="T107" s="132"/>
      <c r="U107" s="132"/>
      <c r="V107" s="595"/>
      <c r="W107" s="151"/>
      <c r="X107" s="1916"/>
      <c r="Y107" s="132"/>
      <c r="Z107" s="132"/>
      <c r="AA107" s="132"/>
      <c r="AB107" s="132"/>
      <c r="AC107" s="595"/>
      <c r="AD107" s="151"/>
      <c r="AE107" s="1916"/>
      <c r="AF107" s="132"/>
      <c r="AG107" s="132"/>
      <c r="AH107" s="132"/>
      <c r="AI107" s="132"/>
      <c r="AJ107" s="595"/>
      <c r="AK107" s="151"/>
      <c r="AL107" s="1916"/>
      <c r="AM107" s="132"/>
      <c r="AN107" s="132"/>
      <c r="AO107" s="132"/>
      <c r="AP107" s="132"/>
      <c r="AQ107" s="595"/>
      <c r="AR107" s="151"/>
      <c r="AS107" s="1916"/>
      <c r="AT107" s="132"/>
      <c r="AU107" s="132"/>
      <c r="AV107" s="132"/>
      <c r="AW107" s="132"/>
      <c r="AX107" s="595"/>
      <c r="AY107" s="151"/>
      <c r="AZ107" s="270" t="str">
        <f t="shared" si="26"/>
        <v/>
      </c>
      <c r="BA107" s="271" t="str">
        <f t="shared" si="27"/>
        <v/>
      </c>
      <c r="BB107" s="271" t="str">
        <f t="shared" si="28"/>
        <v/>
      </c>
      <c r="BC107" s="271" t="str">
        <f t="shared" si="29"/>
        <v/>
      </c>
      <c r="BD107" s="272" t="str">
        <f t="shared" si="30"/>
        <v/>
      </c>
      <c r="BE107" s="15" t="str">
        <f t="shared" si="31"/>
        <v/>
      </c>
      <c r="BG107" s="270" t="str">
        <f t="shared" si="20"/>
        <v/>
      </c>
      <c r="BH107" s="271" t="str">
        <f t="shared" si="21"/>
        <v/>
      </c>
      <c r="BI107" s="273" t="str">
        <f t="shared" si="22"/>
        <v/>
      </c>
      <c r="BJ107" s="15" t="str">
        <f t="shared" si="23"/>
        <v/>
      </c>
      <c r="BL107" s="67" t="str">
        <f t="shared" si="38"/>
        <v/>
      </c>
      <c r="BM107" s="67" t="str">
        <f>IF($O107&lt;&gt;"",0,IF(BJ107&lt;&gt;"",ROUND(BJ107*'02_Criterios'!$F$16,4),IF(BE107&lt;&gt;"",ROUND(BE107*'02_Criterios'!$F$16,4),"")))</f>
        <v/>
      </c>
      <c r="BO107" s="1741" t="str">
        <f>IF('13_P1_Alega'!P107&lt;&gt;"",'13_P1_Alega'!P107,"")</f>
        <v/>
      </c>
      <c r="BP107" s="1741" t="str">
        <f>IF('13_P1_Alega'!Q107&lt;&gt;"",'13_P1_Alega'!Q107,"")</f>
        <v/>
      </c>
      <c r="BQ107" s="1741" t="str">
        <f>IF('13_P1_Alega'!R107&lt;&gt;"",'13_P1_Alega'!R107,"")</f>
        <v/>
      </c>
      <c r="BS107" s="1440" t="str">
        <f t="shared" si="39"/>
        <v/>
      </c>
      <c r="BT107" s="1440" t="str">
        <f t="shared" si="32"/>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1404" t="str">
        <f>CONCATENATE('01_Carga'!$M$5,"_",$I108)</f>
        <v>FI__91</v>
      </c>
      <c r="B108" s="1405"/>
      <c r="C108" s="1734" t="str">
        <f>IF('06_PresenLista'!L108&lt;&gt;"",'06_PresenLista'!L108,"")</f>
        <v/>
      </c>
      <c r="D108" s="1461" t="str">
        <f>'06_PresenLista'!Q108</f>
        <v/>
      </c>
      <c r="E108" s="1405"/>
      <c r="F108" s="1735" t="str">
        <f>IF('07_P1_Lectura'!F109&lt;&gt;"",'07_P1_Lectura'!F109,"")</f>
        <v/>
      </c>
      <c r="G108" s="1459" t="str">
        <f>'07_P1_Lectura'!R109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925"/>
      <c r="P108" s="153"/>
      <c r="Q108" s="1916"/>
      <c r="R108" s="132"/>
      <c r="S108" s="132"/>
      <c r="T108" s="132"/>
      <c r="U108" s="132"/>
      <c r="V108" s="595"/>
      <c r="W108" s="151"/>
      <c r="X108" s="1916"/>
      <c r="Y108" s="132"/>
      <c r="Z108" s="132"/>
      <c r="AA108" s="132"/>
      <c r="AB108" s="132"/>
      <c r="AC108" s="595"/>
      <c r="AD108" s="151"/>
      <c r="AE108" s="1916"/>
      <c r="AF108" s="132"/>
      <c r="AG108" s="132"/>
      <c r="AH108" s="132"/>
      <c r="AI108" s="132"/>
      <c r="AJ108" s="595"/>
      <c r="AK108" s="151"/>
      <c r="AL108" s="1916"/>
      <c r="AM108" s="132"/>
      <c r="AN108" s="132"/>
      <c r="AO108" s="132"/>
      <c r="AP108" s="132"/>
      <c r="AQ108" s="595"/>
      <c r="AR108" s="151"/>
      <c r="AS108" s="1916"/>
      <c r="AT108" s="132"/>
      <c r="AU108" s="132"/>
      <c r="AV108" s="132"/>
      <c r="AW108" s="132"/>
      <c r="AX108" s="595"/>
      <c r="AY108" s="151"/>
      <c r="AZ108" s="270" t="str">
        <f t="shared" si="26"/>
        <v/>
      </c>
      <c r="BA108" s="271" t="str">
        <f t="shared" si="27"/>
        <v/>
      </c>
      <c r="BB108" s="271" t="str">
        <f t="shared" si="28"/>
        <v/>
      </c>
      <c r="BC108" s="271" t="str">
        <f t="shared" si="29"/>
        <v/>
      </c>
      <c r="BD108" s="272" t="str">
        <f t="shared" si="30"/>
        <v/>
      </c>
      <c r="BE108" s="15" t="str">
        <f t="shared" si="31"/>
        <v/>
      </c>
      <c r="BG108" s="270" t="str">
        <f t="shared" si="20"/>
        <v/>
      </c>
      <c r="BH108" s="271" t="str">
        <f t="shared" si="21"/>
        <v/>
      </c>
      <c r="BI108" s="273" t="str">
        <f t="shared" si="22"/>
        <v/>
      </c>
      <c r="BJ108" s="15" t="str">
        <f t="shared" si="23"/>
        <v/>
      </c>
      <c r="BL108" s="67" t="str">
        <f t="shared" si="38"/>
        <v/>
      </c>
      <c r="BM108" s="67" t="str">
        <f>IF($O108&lt;&gt;"",0,IF(BJ108&lt;&gt;"",ROUND(BJ108*'02_Criterios'!$F$16,4),IF(BE108&lt;&gt;"",ROUND(BE108*'02_Criterios'!$F$16,4),"")))</f>
        <v/>
      </c>
      <c r="BO108" s="1741" t="str">
        <f>IF('13_P1_Alega'!P108&lt;&gt;"",'13_P1_Alega'!P108,"")</f>
        <v/>
      </c>
      <c r="BP108" s="1741" t="str">
        <f>IF('13_P1_Alega'!Q108&lt;&gt;"",'13_P1_Alega'!Q108,"")</f>
        <v/>
      </c>
      <c r="BQ108" s="1741" t="str">
        <f>IF('13_P1_Alega'!R108&lt;&gt;"",'13_P1_Alega'!R108,"")</f>
        <v/>
      </c>
      <c r="BS108" s="1440" t="str">
        <f t="shared" si="39"/>
        <v/>
      </c>
      <c r="BT108" s="1440" t="str">
        <f t="shared" si="32"/>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1404" t="str">
        <f>CONCATENATE('01_Carga'!$M$5,"_",$I109)</f>
        <v>FI__92</v>
      </c>
      <c r="B109" s="1405"/>
      <c r="C109" s="1734" t="str">
        <f>IF('06_PresenLista'!L109&lt;&gt;"",'06_PresenLista'!L109,"")</f>
        <v/>
      </c>
      <c r="D109" s="1461" t="str">
        <f>'06_PresenLista'!Q109</f>
        <v/>
      </c>
      <c r="E109" s="1405"/>
      <c r="F109" s="1735" t="str">
        <f>IF('07_P1_Lectura'!F110&lt;&gt;"",'07_P1_Lectura'!F110,"")</f>
        <v/>
      </c>
      <c r="G109" s="1459" t="str">
        <f>'07_P1_Lectura'!R110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925"/>
      <c r="P109" s="153"/>
      <c r="Q109" s="1916"/>
      <c r="R109" s="132"/>
      <c r="S109" s="132"/>
      <c r="T109" s="132"/>
      <c r="U109" s="132"/>
      <c r="V109" s="595"/>
      <c r="W109" s="151"/>
      <c r="X109" s="1916"/>
      <c r="Y109" s="132"/>
      <c r="Z109" s="132"/>
      <c r="AA109" s="132"/>
      <c r="AB109" s="132"/>
      <c r="AC109" s="595"/>
      <c r="AD109" s="151"/>
      <c r="AE109" s="1916"/>
      <c r="AF109" s="132"/>
      <c r="AG109" s="132"/>
      <c r="AH109" s="132"/>
      <c r="AI109" s="132"/>
      <c r="AJ109" s="595"/>
      <c r="AK109" s="151"/>
      <c r="AL109" s="1916"/>
      <c r="AM109" s="132"/>
      <c r="AN109" s="132"/>
      <c r="AO109" s="132"/>
      <c r="AP109" s="132"/>
      <c r="AQ109" s="595"/>
      <c r="AR109" s="151"/>
      <c r="AS109" s="1916"/>
      <c r="AT109" s="132"/>
      <c r="AU109" s="132"/>
      <c r="AV109" s="132"/>
      <c r="AW109" s="132"/>
      <c r="AX109" s="595"/>
      <c r="AY109" s="151"/>
      <c r="AZ109" s="270" t="str">
        <f t="shared" si="26"/>
        <v/>
      </c>
      <c r="BA109" s="271" t="str">
        <f t="shared" si="27"/>
        <v/>
      </c>
      <c r="BB109" s="271" t="str">
        <f t="shared" si="28"/>
        <v/>
      </c>
      <c r="BC109" s="271" t="str">
        <f t="shared" si="29"/>
        <v/>
      </c>
      <c r="BD109" s="272" t="str">
        <f t="shared" si="30"/>
        <v/>
      </c>
      <c r="BE109" s="15" t="str">
        <f t="shared" si="31"/>
        <v/>
      </c>
      <c r="BG109" s="270" t="str">
        <f t="shared" si="20"/>
        <v/>
      </c>
      <c r="BH109" s="271" t="str">
        <f t="shared" si="21"/>
        <v/>
      </c>
      <c r="BI109" s="273" t="str">
        <f t="shared" si="22"/>
        <v/>
      </c>
      <c r="BJ109" s="15" t="str">
        <f t="shared" si="23"/>
        <v/>
      </c>
      <c r="BL109" s="67" t="str">
        <f t="shared" si="38"/>
        <v/>
      </c>
      <c r="BM109" s="67" t="str">
        <f>IF($O109&lt;&gt;"",0,IF(BJ109&lt;&gt;"",ROUND(BJ109*'02_Criterios'!$F$16,4),IF(BE109&lt;&gt;"",ROUND(BE109*'02_Criterios'!$F$16,4),"")))</f>
        <v/>
      </c>
      <c r="BO109" s="1741" t="str">
        <f>IF('13_P1_Alega'!P109&lt;&gt;"",'13_P1_Alega'!P109,"")</f>
        <v/>
      </c>
      <c r="BP109" s="1741" t="str">
        <f>IF('13_P1_Alega'!Q109&lt;&gt;"",'13_P1_Alega'!Q109,"")</f>
        <v/>
      </c>
      <c r="BQ109" s="1741" t="str">
        <f>IF('13_P1_Alega'!R109&lt;&gt;"",'13_P1_Alega'!R109,"")</f>
        <v/>
      </c>
      <c r="BS109" s="1440" t="str">
        <f t="shared" si="39"/>
        <v/>
      </c>
      <c r="BT109" s="1440" t="str">
        <f t="shared" si="32"/>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1404" t="str">
        <f>CONCATENATE('01_Carga'!$M$5,"_",$I110)</f>
        <v>FI__93</v>
      </c>
      <c r="B110" s="1405"/>
      <c r="C110" s="1734" t="str">
        <f>IF('06_PresenLista'!L110&lt;&gt;"",'06_PresenLista'!L110,"")</f>
        <v/>
      </c>
      <c r="D110" s="1461" t="str">
        <f>'06_PresenLista'!Q110</f>
        <v/>
      </c>
      <c r="E110" s="1405"/>
      <c r="F110" s="1735" t="str">
        <f>IF('07_P1_Lectura'!F111&lt;&gt;"",'07_P1_Lectura'!F111,"")</f>
        <v/>
      </c>
      <c r="G110" s="1459" t="str">
        <f>'07_P1_Lectura'!R111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925"/>
      <c r="P110" s="153"/>
      <c r="Q110" s="1916"/>
      <c r="R110" s="132"/>
      <c r="S110" s="132"/>
      <c r="T110" s="132"/>
      <c r="U110" s="132"/>
      <c r="V110" s="595"/>
      <c r="W110" s="151"/>
      <c r="X110" s="1916"/>
      <c r="Y110" s="132"/>
      <c r="Z110" s="132"/>
      <c r="AA110" s="132"/>
      <c r="AB110" s="132"/>
      <c r="AC110" s="595"/>
      <c r="AD110" s="151"/>
      <c r="AE110" s="1916"/>
      <c r="AF110" s="132"/>
      <c r="AG110" s="132"/>
      <c r="AH110" s="132"/>
      <c r="AI110" s="132"/>
      <c r="AJ110" s="595"/>
      <c r="AK110" s="151"/>
      <c r="AL110" s="1916"/>
      <c r="AM110" s="132"/>
      <c r="AN110" s="132"/>
      <c r="AO110" s="132"/>
      <c r="AP110" s="132"/>
      <c r="AQ110" s="595"/>
      <c r="AR110" s="151"/>
      <c r="AS110" s="1916"/>
      <c r="AT110" s="132"/>
      <c r="AU110" s="132"/>
      <c r="AV110" s="132"/>
      <c r="AW110" s="132"/>
      <c r="AX110" s="595"/>
      <c r="AY110" s="151"/>
      <c r="AZ110" s="270" t="str">
        <f t="shared" si="26"/>
        <v/>
      </c>
      <c r="BA110" s="271" t="str">
        <f t="shared" si="27"/>
        <v/>
      </c>
      <c r="BB110" s="271" t="str">
        <f t="shared" si="28"/>
        <v/>
      </c>
      <c r="BC110" s="271" t="str">
        <f t="shared" si="29"/>
        <v/>
      </c>
      <c r="BD110" s="272" t="str">
        <f t="shared" si="30"/>
        <v/>
      </c>
      <c r="BE110" s="15" t="str">
        <f t="shared" si="31"/>
        <v/>
      </c>
      <c r="BG110" s="270" t="str">
        <f t="shared" si="20"/>
        <v/>
      </c>
      <c r="BH110" s="271" t="str">
        <f t="shared" si="21"/>
        <v/>
      </c>
      <c r="BI110" s="273" t="str">
        <f t="shared" si="22"/>
        <v/>
      </c>
      <c r="BJ110" s="15" t="str">
        <f t="shared" si="23"/>
        <v/>
      </c>
      <c r="BL110" s="67" t="str">
        <f t="shared" si="38"/>
        <v/>
      </c>
      <c r="BM110" s="67" t="str">
        <f>IF($O110&lt;&gt;"",0,IF(BJ110&lt;&gt;"",ROUND(BJ110*'02_Criterios'!$F$16,4),IF(BE110&lt;&gt;"",ROUND(BE110*'02_Criterios'!$F$16,4),"")))</f>
        <v/>
      </c>
      <c r="BO110" s="1741" t="str">
        <f>IF('13_P1_Alega'!P110&lt;&gt;"",'13_P1_Alega'!P110,"")</f>
        <v/>
      </c>
      <c r="BP110" s="1741" t="str">
        <f>IF('13_P1_Alega'!Q110&lt;&gt;"",'13_P1_Alega'!Q110,"")</f>
        <v/>
      </c>
      <c r="BQ110" s="1741" t="str">
        <f>IF('13_P1_Alega'!R110&lt;&gt;"",'13_P1_Alega'!R110,"")</f>
        <v/>
      </c>
      <c r="BS110" s="1440" t="str">
        <f t="shared" si="39"/>
        <v/>
      </c>
      <c r="BT110" s="1440" t="str">
        <f t="shared" si="32"/>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1404" t="str">
        <f>CONCATENATE('01_Carga'!$M$5,"_",$I111)</f>
        <v>FI__94</v>
      </c>
      <c r="B111" s="1405"/>
      <c r="C111" s="1734" t="str">
        <f>IF('06_PresenLista'!L111&lt;&gt;"",'06_PresenLista'!L111,"")</f>
        <v/>
      </c>
      <c r="D111" s="1461" t="str">
        <f>'06_PresenLista'!Q111</f>
        <v/>
      </c>
      <c r="E111" s="1405"/>
      <c r="F111" s="1735" t="str">
        <f>IF('07_P1_Lectura'!F112&lt;&gt;"",'07_P1_Lectura'!F112,"")</f>
        <v/>
      </c>
      <c r="G111" s="1459" t="str">
        <f>'07_P1_Lectura'!R112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925"/>
      <c r="P111" s="153"/>
      <c r="Q111" s="1916"/>
      <c r="R111" s="132"/>
      <c r="S111" s="132"/>
      <c r="T111" s="132"/>
      <c r="U111" s="132"/>
      <c r="V111" s="595"/>
      <c r="W111" s="151"/>
      <c r="X111" s="1916"/>
      <c r="Y111" s="132"/>
      <c r="Z111" s="132"/>
      <c r="AA111" s="132"/>
      <c r="AB111" s="132"/>
      <c r="AC111" s="595"/>
      <c r="AD111" s="151"/>
      <c r="AE111" s="1916"/>
      <c r="AF111" s="132"/>
      <c r="AG111" s="132"/>
      <c r="AH111" s="132"/>
      <c r="AI111" s="132"/>
      <c r="AJ111" s="595"/>
      <c r="AK111" s="151"/>
      <c r="AL111" s="1916"/>
      <c r="AM111" s="132"/>
      <c r="AN111" s="132"/>
      <c r="AO111" s="132"/>
      <c r="AP111" s="132"/>
      <c r="AQ111" s="595"/>
      <c r="AR111" s="151"/>
      <c r="AS111" s="1916"/>
      <c r="AT111" s="132"/>
      <c r="AU111" s="132"/>
      <c r="AV111" s="132"/>
      <c r="AW111" s="132"/>
      <c r="AX111" s="595"/>
      <c r="AY111" s="151"/>
      <c r="AZ111" s="270" t="str">
        <f t="shared" si="26"/>
        <v/>
      </c>
      <c r="BA111" s="271" t="str">
        <f t="shared" si="27"/>
        <v/>
      </c>
      <c r="BB111" s="271" t="str">
        <f t="shared" si="28"/>
        <v/>
      </c>
      <c r="BC111" s="271" t="str">
        <f t="shared" si="29"/>
        <v/>
      </c>
      <c r="BD111" s="272" t="str">
        <f t="shared" si="30"/>
        <v/>
      </c>
      <c r="BE111" s="15" t="str">
        <f t="shared" si="31"/>
        <v/>
      </c>
      <c r="BG111" s="270" t="str">
        <f t="shared" si="20"/>
        <v/>
      </c>
      <c r="BH111" s="271" t="str">
        <f t="shared" si="21"/>
        <v/>
      </c>
      <c r="BI111" s="273" t="str">
        <f t="shared" si="22"/>
        <v/>
      </c>
      <c r="BJ111" s="15" t="str">
        <f t="shared" si="23"/>
        <v/>
      </c>
      <c r="BL111" s="67" t="str">
        <f t="shared" si="38"/>
        <v/>
      </c>
      <c r="BM111" s="67" t="str">
        <f>IF($O111&lt;&gt;"",0,IF(BJ111&lt;&gt;"",ROUND(BJ111*'02_Criterios'!$F$16,4),IF(BE111&lt;&gt;"",ROUND(BE111*'02_Criterios'!$F$16,4),"")))</f>
        <v/>
      </c>
      <c r="BO111" s="1741" t="str">
        <f>IF('13_P1_Alega'!P111&lt;&gt;"",'13_P1_Alega'!P111,"")</f>
        <v/>
      </c>
      <c r="BP111" s="1741" t="str">
        <f>IF('13_P1_Alega'!Q111&lt;&gt;"",'13_P1_Alega'!Q111,"")</f>
        <v/>
      </c>
      <c r="BQ111" s="1741" t="str">
        <f>IF('13_P1_Alega'!R111&lt;&gt;"",'13_P1_Alega'!R111,"")</f>
        <v/>
      </c>
      <c r="BS111" s="1440" t="str">
        <f t="shared" si="39"/>
        <v/>
      </c>
      <c r="BT111" s="1440" t="str">
        <f t="shared" si="32"/>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1404" t="str">
        <f>CONCATENATE('01_Carga'!$M$5,"_",$I112)</f>
        <v>FI__95</v>
      </c>
      <c r="B112" s="1405"/>
      <c r="C112" s="1734" t="str">
        <f>IF('06_PresenLista'!L112&lt;&gt;"",'06_PresenLista'!L112,"")</f>
        <v/>
      </c>
      <c r="D112" s="1461" t="str">
        <f>'06_PresenLista'!Q112</f>
        <v/>
      </c>
      <c r="E112" s="1405"/>
      <c r="F112" s="1735" t="str">
        <f>IF('07_P1_Lectura'!F113&lt;&gt;"",'07_P1_Lectura'!F113,"")</f>
        <v/>
      </c>
      <c r="G112" s="1459" t="str">
        <f>'07_P1_Lectura'!R113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925"/>
      <c r="P112" s="153"/>
      <c r="Q112" s="1916"/>
      <c r="R112" s="132"/>
      <c r="S112" s="132"/>
      <c r="T112" s="132"/>
      <c r="U112" s="132"/>
      <c r="V112" s="595"/>
      <c r="W112" s="151"/>
      <c r="X112" s="1916"/>
      <c r="Y112" s="132"/>
      <c r="Z112" s="132"/>
      <c r="AA112" s="132"/>
      <c r="AB112" s="132"/>
      <c r="AC112" s="595"/>
      <c r="AD112" s="151"/>
      <c r="AE112" s="1916"/>
      <c r="AF112" s="132"/>
      <c r="AG112" s="132"/>
      <c r="AH112" s="132"/>
      <c r="AI112" s="132"/>
      <c r="AJ112" s="595"/>
      <c r="AK112" s="151"/>
      <c r="AL112" s="1916"/>
      <c r="AM112" s="132"/>
      <c r="AN112" s="132"/>
      <c r="AO112" s="132"/>
      <c r="AP112" s="132"/>
      <c r="AQ112" s="595"/>
      <c r="AR112" s="151"/>
      <c r="AS112" s="1916"/>
      <c r="AT112" s="132"/>
      <c r="AU112" s="132"/>
      <c r="AV112" s="132"/>
      <c r="AW112" s="132"/>
      <c r="AX112" s="595"/>
      <c r="AY112" s="151"/>
      <c r="AZ112" s="270" t="str">
        <f t="shared" si="26"/>
        <v/>
      </c>
      <c r="BA112" s="271" t="str">
        <f t="shared" si="27"/>
        <v/>
      </c>
      <c r="BB112" s="271" t="str">
        <f t="shared" si="28"/>
        <v/>
      </c>
      <c r="BC112" s="271" t="str">
        <f t="shared" si="29"/>
        <v/>
      </c>
      <c r="BD112" s="272" t="str">
        <f t="shared" si="30"/>
        <v/>
      </c>
      <c r="BE112" s="15" t="str">
        <f t="shared" si="31"/>
        <v/>
      </c>
      <c r="BG112" s="270" t="str">
        <f t="shared" si="20"/>
        <v/>
      </c>
      <c r="BH112" s="271" t="str">
        <f t="shared" si="21"/>
        <v/>
      </c>
      <c r="BI112" s="273" t="str">
        <f t="shared" si="22"/>
        <v/>
      </c>
      <c r="BJ112" s="15" t="str">
        <f t="shared" si="23"/>
        <v/>
      </c>
      <c r="BL112" s="67" t="str">
        <f t="shared" si="38"/>
        <v/>
      </c>
      <c r="BM112" s="67" t="str">
        <f>IF($O112&lt;&gt;"",0,IF(BJ112&lt;&gt;"",ROUND(BJ112*'02_Criterios'!$F$16,4),IF(BE112&lt;&gt;"",ROUND(BE112*'02_Criterios'!$F$16,4),"")))</f>
        <v/>
      </c>
      <c r="BO112" s="1741" t="str">
        <f>IF('13_P1_Alega'!P112&lt;&gt;"",'13_P1_Alega'!P112,"")</f>
        <v/>
      </c>
      <c r="BP112" s="1741" t="str">
        <f>IF('13_P1_Alega'!Q112&lt;&gt;"",'13_P1_Alega'!Q112,"")</f>
        <v/>
      </c>
      <c r="BQ112" s="1741" t="str">
        <f>IF('13_P1_Alega'!R112&lt;&gt;"",'13_P1_Alega'!R112,"")</f>
        <v/>
      </c>
      <c r="BS112" s="1440" t="str">
        <f t="shared" si="39"/>
        <v/>
      </c>
      <c r="BT112" s="1440" t="str">
        <f t="shared" si="32"/>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1404" t="str">
        <f>CONCATENATE('01_Carga'!$M$5,"_",$I113)</f>
        <v>FI__96</v>
      </c>
      <c r="B113" s="1405"/>
      <c r="C113" s="1734" t="str">
        <f>IF('06_PresenLista'!L113&lt;&gt;"",'06_PresenLista'!L113,"")</f>
        <v/>
      </c>
      <c r="D113" s="1461" t="str">
        <f>'06_PresenLista'!Q113</f>
        <v/>
      </c>
      <c r="E113" s="1405"/>
      <c r="F113" s="1735" t="str">
        <f>IF('07_P1_Lectura'!F114&lt;&gt;"",'07_P1_Lectura'!F114,"")</f>
        <v/>
      </c>
      <c r="G113" s="1459" t="str">
        <f>'07_P1_Lectura'!R114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925"/>
      <c r="P113" s="153"/>
      <c r="Q113" s="1916"/>
      <c r="R113" s="132"/>
      <c r="S113" s="132"/>
      <c r="T113" s="132"/>
      <c r="U113" s="132"/>
      <c r="V113" s="595"/>
      <c r="W113" s="151"/>
      <c r="X113" s="1916"/>
      <c r="Y113" s="132"/>
      <c r="Z113" s="132"/>
      <c r="AA113" s="132"/>
      <c r="AB113" s="132"/>
      <c r="AC113" s="595"/>
      <c r="AD113" s="151"/>
      <c r="AE113" s="1916"/>
      <c r="AF113" s="132"/>
      <c r="AG113" s="132"/>
      <c r="AH113" s="132"/>
      <c r="AI113" s="132"/>
      <c r="AJ113" s="595"/>
      <c r="AK113" s="151"/>
      <c r="AL113" s="1916"/>
      <c r="AM113" s="132"/>
      <c r="AN113" s="132"/>
      <c r="AO113" s="132"/>
      <c r="AP113" s="132"/>
      <c r="AQ113" s="595"/>
      <c r="AR113" s="151"/>
      <c r="AS113" s="1916"/>
      <c r="AT113" s="132"/>
      <c r="AU113" s="132"/>
      <c r="AV113" s="132"/>
      <c r="AW113" s="132"/>
      <c r="AX113" s="595"/>
      <c r="AY113" s="151"/>
      <c r="AZ113" s="270" t="str">
        <f t="shared" si="26"/>
        <v/>
      </c>
      <c r="BA113" s="271" t="str">
        <f t="shared" si="27"/>
        <v/>
      </c>
      <c r="BB113" s="271" t="str">
        <f t="shared" si="28"/>
        <v/>
      </c>
      <c r="BC113" s="271" t="str">
        <f t="shared" si="29"/>
        <v/>
      </c>
      <c r="BD113" s="272" t="str">
        <f t="shared" si="30"/>
        <v/>
      </c>
      <c r="BE113" s="15" t="str">
        <f t="shared" si="31"/>
        <v/>
      </c>
      <c r="BG113" s="270" t="str">
        <f t="shared" si="20"/>
        <v/>
      </c>
      <c r="BH113" s="271" t="str">
        <f t="shared" si="21"/>
        <v/>
      </c>
      <c r="BI113" s="273" t="str">
        <f t="shared" si="22"/>
        <v/>
      </c>
      <c r="BJ113" s="15" t="str">
        <f t="shared" si="23"/>
        <v/>
      </c>
      <c r="BL113" s="67" t="str">
        <f t="shared" si="38"/>
        <v/>
      </c>
      <c r="BM113" s="67" t="str">
        <f>IF($O113&lt;&gt;"",0,IF(BJ113&lt;&gt;"",ROUND(BJ113*'02_Criterios'!$F$16,4),IF(BE113&lt;&gt;"",ROUND(BE113*'02_Criterios'!$F$16,4),"")))</f>
        <v/>
      </c>
      <c r="BO113" s="1741" t="str">
        <f>IF('13_P1_Alega'!P113&lt;&gt;"",'13_P1_Alega'!P113,"")</f>
        <v/>
      </c>
      <c r="BP113" s="1741" t="str">
        <f>IF('13_P1_Alega'!Q113&lt;&gt;"",'13_P1_Alega'!Q113,"")</f>
        <v/>
      </c>
      <c r="BQ113" s="1741" t="str">
        <f>IF('13_P1_Alega'!R113&lt;&gt;"",'13_P1_Alega'!R113,"")</f>
        <v/>
      </c>
      <c r="BS113" s="1440" t="str">
        <f t="shared" si="39"/>
        <v/>
      </c>
      <c r="BT113" s="1440" t="str">
        <f t="shared" si="32"/>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1404" t="str">
        <f>CONCATENATE('01_Carga'!$M$5,"_",$I114)</f>
        <v>FI__97</v>
      </c>
      <c r="B114" s="1405"/>
      <c r="C114" s="1734" t="str">
        <f>IF('06_PresenLista'!L114&lt;&gt;"",'06_PresenLista'!L114,"")</f>
        <v/>
      </c>
      <c r="D114" s="1461" t="str">
        <f>'06_PresenLista'!Q114</f>
        <v/>
      </c>
      <c r="E114" s="1405"/>
      <c r="F114" s="1735" t="str">
        <f>IF('07_P1_Lectura'!F115&lt;&gt;"",'07_P1_Lectura'!F115,"")</f>
        <v/>
      </c>
      <c r="G114" s="1459" t="str">
        <f>'07_P1_Lectura'!R115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925"/>
      <c r="P114" s="153"/>
      <c r="Q114" s="1916"/>
      <c r="R114" s="132"/>
      <c r="S114" s="132"/>
      <c r="T114" s="132"/>
      <c r="U114" s="132"/>
      <c r="V114" s="595"/>
      <c r="W114" s="151"/>
      <c r="X114" s="1916"/>
      <c r="Y114" s="132"/>
      <c r="Z114" s="132"/>
      <c r="AA114" s="132"/>
      <c r="AB114" s="132"/>
      <c r="AC114" s="595"/>
      <c r="AD114" s="151"/>
      <c r="AE114" s="1916"/>
      <c r="AF114" s="132"/>
      <c r="AG114" s="132"/>
      <c r="AH114" s="132"/>
      <c r="AI114" s="132"/>
      <c r="AJ114" s="595"/>
      <c r="AK114" s="151"/>
      <c r="AL114" s="1916"/>
      <c r="AM114" s="132"/>
      <c r="AN114" s="132"/>
      <c r="AO114" s="132"/>
      <c r="AP114" s="132"/>
      <c r="AQ114" s="595"/>
      <c r="AR114" s="151"/>
      <c r="AS114" s="1916"/>
      <c r="AT114" s="132"/>
      <c r="AU114" s="132"/>
      <c r="AV114" s="132"/>
      <c r="AW114" s="132"/>
      <c r="AX114" s="595"/>
      <c r="AY114" s="151"/>
      <c r="AZ114" s="270" t="str">
        <f t="shared" si="26"/>
        <v/>
      </c>
      <c r="BA114" s="271" t="str">
        <f t="shared" si="27"/>
        <v/>
      </c>
      <c r="BB114" s="271" t="str">
        <f t="shared" si="28"/>
        <v/>
      </c>
      <c r="BC114" s="271" t="str">
        <f t="shared" si="29"/>
        <v/>
      </c>
      <c r="BD114" s="272" t="str">
        <f t="shared" si="30"/>
        <v/>
      </c>
      <c r="BE114" s="15" t="str">
        <f t="shared" si="31"/>
        <v/>
      </c>
      <c r="BG114" s="270" t="str">
        <f t="shared" si="20"/>
        <v/>
      </c>
      <c r="BH114" s="271" t="str">
        <f t="shared" si="21"/>
        <v/>
      </c>
      <c r="BI114" s="273" t="str">
        <f t="shared" si="22"/>
        <v/>
      </c>
      <c r="BJ114" s="15" t="str">
        <f t="shared" si="23"/>
        <v/>
      </c>
      <c r="BL114" s="67" t="str">
        <f t="shared" si="38"/>
        <v/>
      </c>
      <c r="BM114" s="67" t="str">
        <f>IF($O114&lt;&gt;"",0,IF(BJ114&lt;&gt;"",ROUND(BJ114*'02_Criterios'!$F$16,4),IF(BE114&lt;&gt;"",ROUND(BE114*'02_Criterios'!$F$16,4),"")))</f>
        <v/>
      </c>
      <c r="BO114" s="1741" t="str">
        <f>IF('13_P1_Alega'!P114&lt;&gt;"",'13_P1_Alega'!P114,"")</f>
        <v/>
      </c>
      <c r="BP114" s="1741" t="str">
        <f>IF('13_P1_Alega'!Q114&lt;&gt;"",'13_P1_Alega'!Q114,"")</f>
        <v/>
      </c>
      <c r="BQ114" s="1741" t="str">
        <f>IF('13_P1_Alega'!R114&lt;&gt;"",'13_P1_Alega'!R114,"")</f>
        <v/>
      </c>
      <c r="BS114" s="1440" t="str">
        <f t="shared" si="39"/>
        <v/>
      </c>
      <c r="BT114" s="1440" t="str">
        <f t="shared" si="32"/>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1404" t="str">
        <f>CONCATENATE('01_Carga'!$M$5,"_",$I115)</f>
        <v>FI__98</v>
      </c>
      <c r="B115" s="1405"/>
      <c r="C115" s="1734" t="str">
        <f>IF('06_PresenLista'!L115&lt;&gt;"",'06_PresenLista'!L115,"")</f>
        <v/>
      </c>
      <c r="D115" s="1461" t="str">
        <f>'06_PresenLista'!Q115</f>
        <v/>
      </c>
      <c r="E115" s="1405"/>
      <c r="F115" s="1735" t="str">
        <f>IF('07_P1_Lectura'!F116&lt;&gt;"",'07_P1_Lectura'!F116,"")</f>
        <v/>
      </c>
      <c r="G115" s="1459" t="str">
        <f>'07_P1_Lectura'!R116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925"/>
      <c r="P115" s="153"/>
      <c r="Q115" s="1916"/>
      <c r="R115" s="132"/>
      <c r="S115" s="132"/>
      <c r="T115" s="132"/>
      <c r="U115" s="132"/>
      <c r="V115" s="595"/>
      <c r="W115" s="151"/>
      <c r="X115" s="1916"/>
      <c r="Y115" s="132"/>
      <c r="Z115" s="132"/>
      <c r="AA115" s="132"/>
      <c r="AB115" s="132"/>
      <c r="AC115" s="595"/>
      <c r="AD115" s="151"/>
      <c r="AE115" s="1916"/>
      <c r="AF115" s="132"/>
      <c r="AG115" s="132"/>
      <c r="AH115" s="132"/>
      <c r="AI115" s="132"/>
      <c r="AJ115" s="595"/>
      <c r="AK115" s="151"/>
      <c r="AL115" s="1916"/>
      <c r="AM115" s="132"/>
      <c r="AN115" s="132"/>
      <c r="AO115" s="132"/>
      <c r="AP115" s="132"/>
      <c r="AQ115" s="595"/>
      <c r="AR115" s="151"/>
      <c r="AS115" s="1916"/>
      <c r="AT115" s="132"/>
      <c r="AU115" s="132"/>
      <c r="AV115" s="132"/>
      <c r="AW115" s="132"/>
      <c r="AX115" s="595"/>
      <c r="AY115" s="151"/>
      <c r="AZ115" s="270" t="str">
        <f t="shared" si="26"/>
        <v/>
      </c>
      <c r="BA115" s="271" t="str">
        <f t="shared" si="27"/>
        <v/>
      </c>
      <c r="BB115" s="271" t="str">
        <f t="shared" si="28"/>
        <v/>
      </c>
      <c r="BC115" s="271" t="str">
        <f t="shared" si="29"/>
        <v/>
      </c>
      <c r="BD115" s="272" t="str">
        <f t="shared" si="30"/>
        <v/>
      </c>
      <c r="BE115" s="15" t="str">
        <f t="shared" si="31"/>
        <v/>
      </c>
      <c r="BG115" s="270" t="str">
        <f t="shared" si="20"/>
        <v/>
      </c>
      <c r="BH115" s="271" t="str">
        <f t="shared" si="21"/>
        <v/>
      </c>
      <c r="BI115" s="273" t="str">
        <f t="shared" si="22"/>
        <v/>
      </c>
      <c r="BJ115" s="15" t="str">
        <f t="shared" si="23"/>
        <v/>
      </c>
      <c r="BL115" s="67" t="str">
        <f t="shared" si="38"/>
        <v/>
      </c>
      <c r="BM115" s="67" t="str">
        <f>IF($O115&lt;&gt;"",0,IF(BJ115&lt;&gt;"",ROUND(BJ115*'02_Criterios'!$F$16,4),IF(BE115&lt;&gt;"",ROUND(BE115*'02_Criterios'!$F$16,4),"")))</f>
        <v/>
      </c>
      <c r="BO115" s="1741" t="str">
        <f>IF('13_P1_Alega'!P115&lt;&gt;"",'13_P1_Alega'!P115,"")</f>
        <v/>
      </c>
      <c r="BP115" s="1741" t="str">
        <f>IF('13_P1_Alega'!Q115&lt;&gt;"",'13_P1_Alega'!Q115,"")</f>
        <v/>
      </c>
      <c r="BQ115" s="1741" t="str">
        <f>IF('13_P1_Alega'!R115&lt;&gt;"",'13_P1_Alega'!R115,"")</f>
        <v/>
      </c>
      <c r="BS115" s="1440" t="str">
        <f t="shared" si="39"/>
        <v/>
      </c>
      <c r="BT115" s="1440" t="str">
        <f t="shared" si="32"/>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1404" t="str">
        <f>CONCATENATE('01_Carga'!$M$5,"_",$I116)</f>
        <v>FI__99</v>
      </c>
      <c r="B116" s="1405"/>
      <c r="C116" s="1734" t="str">
        <f>IF('06_PresenLista'!L116&lt;&gt;"",'06_PresenLista'!L116,"")</f>
        <v/>
      </c>
      <c r="D116" s="1461" t="str">
        <f>'06_PresenLista'!Q116</f>
        <v/>
      </c>
      <c r="E116" s="1405"/>
      <c r="F116" s="1735" t="str">
        <f>IF('07_P1_Lectura'!F117&lt;&gt;"",'07_P1_Lectura'!F117,"")</f>
        <v/>
      </c>
      <c r="G116" s="1459" t="str">
        <f>'07_P1_Lectura'!R117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925"/>
      <c r="P116" s="153"/>
      <c r="Q116" s="1916"/>
      <c r="R116" s="132"/>
      <c r="S116" s="132"/>
      <c r="T116" s="132"/>
      <c r="U116" s="132"/>
      <c r="V116" s="595"/>
      <c r="W116" s="151"/>
      <c r="X116" s="1916"/>
      <c r="Y116" s="132"/>
      <c r="Z116" s="132"/>
      <c r="AA116" s="132"/>
      <c r="AB116" s="132"/>
      <c r="AC116" s="595"/>
      <c r="AD116" s="151"/>
      <c r="AE116" s="1916"/>
      <c r="AF116" s="132"/>
      <c r="AG116" s="132"/>
      <c r="AH116" s="132"/>
      <c r="AI116" s="132"/>
      <c r="AJ116" s="595"/>
      <c r="AK116" s="151"/>
      <c r="AL116" s="1916"/>
      <c r="AM116" s="132"/>
      <c r="AN116" s="132"/>
      <c r="AO116" s="132"/>
      <c r="AP116" s="132"/>
      <c r="AQ116" s="595"/>
      <c r="AR116" s="151"/>
      <c r="AS116" s="1916"/>
      <c r="AT116" s="132"/>
      <c r="AU116" s="132"/>
      <c r="AV116" s="132"/>
      <c r="AW116" s="132"/>
      <c r="AX116" s="595"/>
      <c r="AY116" s="151"/>
      <c r="AZ116" s="270" t="str">
        <f t="shared" si="26"/>
        <v/>
      </c>
      <c r="BA116" s="271" t="str">
        <f t="shared" si="27"/>
        <v/>
      </c>
      <c r="BB116" s="271" t="str">
        <f t="shared" si="28"/>
        <v/>
      </c>
      <c r="BC116" s="271" t="str">
        <f t="shared" si="29"/>
        <v/>
      </c>
      <c r="BD116" s="272" t="str">
        <f t="shared" si="30"/>
        <v/>
      </c>
      <c r="BE116" s="15" t="str">
        <f t="shared" si="31"/>
        <v/>
      </c>
      <c r="BG116" s="270" t="str">
        <f t="shared" si="20"/>
        <v/>
      </c>
      <c r="BH116" s="271" t="str">
        <f t="shared" si="21"/>
        <v/>
      </c>
      <c r="BI116" s="273" t="str">
        <f t="shared" si="22"/>
        <v/>
      </c>
      <c r="BJ116" s="15" t="str">
        <f t="shared" si="23"/>
        <v/>
      </c>
      <c r="BL116" s="67" t="str">
        <f t="shared" si="38"/>
        <v/>
      </c>
      <c r="BM116" s="67" t="str">
        <f>IF($O116&lt;&gt;"",0,IF(BJ116&lt;&gt;"",ROUND(BJ116*'02_Criterios'!$F$16,4),IF(BE116&lt;&gt;"",ROUND(BE116*'02_Criterios'!$F$16,4),"")))</f>
        <v/>
      </c>
      <c r="BO116" s="1741" t="str">
        <f>IF('13_P1_Alega'!P116&lt;&gt;"",'13_P1_Alega'!P116,"")</f>
        <v/>
      </c>
      <c r="BP116" s="1741" t="str">
        <f>IF('13_P1_Alega'!Q116&lt;&gt;"",'13_P1_Alega'!Q116,"")</f>
        <v/>
      </c>
      <c r="BQ116" s="1741" t="str">
        <f>IF('13_P1_Alega'!R116&lt;&gt;"",'13_P1_Alega'!R116,"")</f>
        <v/>
      </c>
      <c r="BS116" s="1440" t="str">
        <f t="shared" si="39"/>
        <v/>
      </c>
      <c r="BT116" s="1440" t="str">
        <f t="shared" si="32"/>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1404" t="str">
        <f>CONCATENATE('01_Carga'!$M$5,"_",$I117)</f>
        <v>FI__100</v>
      </c>
      <c r="B117" s="1405"/>
      <c r="C117" s="1734" t="str">
        <f>IF('06_PresenLista'!L117&lt;&gt;"",'06_PresenLista'!L117,"")</f>
        <v/>
      </c>
      <c r="D117" s="1461" t="str">
        <f>'06_PresenLista'!Q117</f>
        <v/>
      </c>
      <c r="E117" s="1405"/>
      <c r="F117" s="1735" t="str">
        <f>IF('07_P1_Lectura'!F118&lt;&gt;"",'07_P1_Lectura'!F118,"")</f>
        <v/>
      </c>
      <c r="G117" s="1459" t="str">
        <f>'07_P1_Lectura'!R118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925"/>
      <c r="P117" s="153"/>
      <c r="Q117" s="1916"/>
      <c r="R117" s="132"/>
      <c r="S117" s="132"/>
      <c r="T117" s="132"/>
      <c r="U117" s="132"/>
      <c r="V117" s="595"/>
      <c r="W117" s="151"/>
      <c r="X117" s="1916"/>
      <c r="Y117" s="132"/>
      <c r="Z117" s="132"/>
      <c r="AA117" s="132"/>
      <c r="AB117" s="132"/>
      <c r="AC117" s="595"/>
      <c r="AD117" s="151"/>
      <c r="AE117" s="1916"/>
      <c r="AF117" s="132"/>
      <c r="AG117" s="132"/>
      <c r="AH117" s="132"/>
      <c r="AI117" s="132"/>
      <c r="AJ117" s="595"/>
      <c r="AK117" s="151"/>
      <c r="AL117" s="1916"/>
      <c r="AM117" s="132"/>
      <c r="AN117" s="132"/>
      <c r="AO117" s="132"/>
      <c r="AP117" s="132"/>
      <c r="AQ117" s="595"/>
      <c r="AR117" s="151"/>
      <c r="AS117" s="1916"/>
      <c r="AT117" s="132"/>
      <c r="AU117" s="132"/>
      <c r="AV117" s="132"/>
      <c r="AW117" s="132"/>
      <c r="AX117" s="595"/>
      <c r="AY117" s="151"/>
      <c r="AZ117" s="270" t="str">
        <f t="shared" si="26"/>
        <v/>
      </c>
      <c r="BA117" s="271" t="str">
        <f t="shared" si="27"/>
        <v/>
      </c>
      <c r="BB117" s="271" t="str">
        <f t="shared" si="28"/>
        <v/>
      </c>
      <c r="BC117" s="271" t="str">
        <f t="shared" si="29"/>
        <v/>
      </c>
      <c r="BD117" s="272" t="str">
        <f t="shared" si="30"/>
        <v/>
      </c>
      <c r="BE117" s="15" t="str">
        <f t="shared" si="31"/>
        <v/>
      </c>
      <c r="BG117" s="270" t="str">
        <f t="shared" si="20"/>
        <v/>
      </c>
      <c r="BH117" s="271" t="str">
        <f t="shared" si="21"/>
        <v/>
      </c>
      <c r="BI117" s="273" t="str">
        <f t="shared" si="22"/>
        <v/>
      </c>
      <c r="BJ117" s="15" t="str">
        <f t="shared" si="23"/>
        <v/>
      </c>
      <c r="BL117" s="67" t="str">
        <f t="shared" si="38"/>
        <v/>
      </c>
      <c r="BM117" s="67" t="str">
        <f>IF($O117&lt;&gt;"",0,IF(BJ117&lt;&gt;"",ROUND(BJ117*'02_Criterios'!$F$16,4),IF(BE117&lt;&gt;"",ROUND(BE117*'02_Criterios'!$F$16,4),"")))</f>
        <v/>
      </c>
      <c r="BO117" s="1741" t="str">
        <f>IF('13_P1_Alega'!P117&lt;&gt;"",'13_P1_Alega'!P117,"")</f>
        <v/>
      </c>
      <c r="BP117" s="1741" t="str">
        <f>IF('13_P1_Alega'!Q117&lt;&gt;"",'13_P1_Alega'!Q117,"")</f>
        <v/>
      </c>
      <c r="BQ117" s="1741" t="str">
        <f>IF('13_P1_Alega'!R117&lt;&gt;"",'13_P1_Alega'!R117,"")</f>
        <v/>
      </c>
      <c r="BS117" s="1440" t="str">
        <f t="shared" si="39"/>
        <v/>
      </c>
      <c r="BT117" s="1440" t="str">
        <f t="shared" si="32"/>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1404" t="str">
        <f>CONCATENATE('01_Carga'!$M$5,"_",$I118)</f>
        <v>FI__101</v>
      </c>
      <c r="B118" s="1405"/>
      <c r="C118" s="1734" t="str">
        <f>IF('06_PresenLista'!L118&lt;&gt;"",'06_PresenLista'!L118,"")</f>
        <v/>
      </c>
      <c r="D118" s="1461" t="str">
        <f>'06_PresenLista'!Q118</f>
        <v/>
      </c>
      <c r="E118" s="1405"/>
      <c r="F118" s="1735" t="str">
        <f>IF('07_P1_Lectura'!F119&lt;&gt;"",'07_P1_Lectura'!F119,"")</f>
        <v/>
      </c>
      <c r="G118" s="1459" t="str">
        <f>'07_P1_Lectura'!R119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925"/>
      <c r="P118" s="153"/>
      <c r="Q118" s="1916"/>
      <c r="R118" s="132"/>
      <c r="S118" s="132"/>
      <c r="T118" s="132"/>
      <c r="U118" s="132"/>
      <c r="V118" s="595"/>
      <c r="W118" s="151"/>
      <c r="X118" s="1916"/>
      <c r="Y118" s="132"/>
      <c r="Z118" s="132"/>
      <c r="AA118" s="132"/>
      <c r="AB118" s="132"/>
      <c r="AC118" s="595"/>
      <c r="AD118" s="151"/>
      <c r="AE118" s="1916"/>
      <c r="AF118" s="132"/>
      <c r="AG118" s="132"/>
      <c r="AH118" s="132"/>
      <c r="AI118" s="132"/>
      <c r="AJ118" s="595"/>
      <c r="AK118" s="151"/>
      <c r="AL118" s="1916"/>
      <c r="AM118" s="132"/>
      <c r="AN118" s="132"/>
      <c r="AO118" s="132"/>
      <c r="AP118" s="132"/>
      <c r="AQ118" s="595"/>
      <c r="AR118" s="151"/>
      <c r="AS118" s="1916"/>
      <c r="AT118" s="132"/>
      <c r="AU118" s="132"/>
      <c r="AV118" s="132"/>
      <c r="AW118" s="132"/>
      <c r="AX118" s="595"/>
      <c r="AY118" s="151"/>
      <c r="AZ118" s="270" t="str">
        <f t="shared" si="26"/>
        <v/>
      </c>
      <c r="BA118" s="271" t="str">
        <f t="shared" si="27"/>
        <v/>
      </c>
      <c r="BB118" s="271" t="str">
        <f t="shared" si="28"/>
        <v/>
      </c>
      <c r="BC118" s="271" t="str">
        <f t="shared" si="29"/>
        <v/>
      </c>
      <c r="BD118" s="272" t="str">
        <f t="shared" si="30"/>
        <v/>
      </c>
      <c r="BE118" s="15" t="str">
        <f t="shared" si="31"/>
        <v/>
      </c>
      <c r="BG118" s="270" t="str">
        <f t="shared" si="20"/>
        <v/>
      </c>
      <c r="BH118" s="271" t="str">
        <f t="shared" si="21"/>
        <v/>
      </c>
      <c r="BI118" s="273" t="str">
        <f t="shared" si="22"/>
        <v/>
      </c>
      <c r="BJ118" s="15" t="str">
        <f t="shared" si="23"/>
        <v/>
      </c>
      <c r="BL118" s="67" t="str">
        <f t="shared" si="38"/>
        <v/>
      </c>
      <c r="BM118" s="67" t="str">
        <f>IF($O118&lt;&gt;"",0,IF(BJ118&lt;&gt;"",ROUND(BJ118*'02_Criterios'!$F$16,4),IF(BE118&lt;&gt;"",ROUND(BE118*'02_Criterios'!$F$16,4),"")))</f>
        <v/>
      </c>
      <c r="BO118" s="1741" t="str">
        <f>IF('13_P1_Alega'!P118&lt;&gt;"",'13_P1_Alega'!P118,"")</f>
        <v/>
      </c>
      <c r="BP118" s="1741" t="str">
        <f>IF('13_P1_Alega'!Q118&lt;&gt;"",'13_P1_Alega'!Q118,"")</f>
        <v/>
      </c>
      <c r="BQ118" s="1741" t="str">
        <f>IF('13_P1_Alega'!R118&lt;&gt;"",'13_P1_Alega'!R118,"")</f>
        <v/>
      </c>
      <c r="BS118" s="1440" t="str">
        <f t="shared" si="39"/>
        <v/>
      </c>
      <c r="BT118" s="1440" t="str">
        <f t="shared" si="32"/>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1404" t="str">
        <f>CONCATENATE('01_Carga'!$M$5,"_",$I119)</f>
        <v>FI__102</v>
      </c>
      <c r="B119" s="1405"/>
      <c r="C119" s="1734" t="str">
        <f>IF('06_PresenLista'!L119&lt;&gt;"",'06_PresenLista'!L119,"")</f>
        <v/>
      </c>
      <c r="D119" s="1461" t="str">
        <f>'06_PresenLista'!Q119</f>
        <v/>
      </c>
      <c r="E119" s="1405"/>
      <c r="F119" s="1735" t="str">
        <f>IF('07_P1_Lectura'!F120&lt;&gt;"",'07_P1_Lectura'!F120,"")</f>
        <v/>
      </c>
      <c r="G119" s="1459" t="str">
        <f>'07_P1_Lectura'!R120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925"/>
      <c r="P119" s="153"/>
      <c r="Q119" s="1916"/>
      <c r="R119" s="132"/>
      <c r="S119" s="132"/>
      <c r="T119" s="132"/>
      <c r="U119" s="132"/>
      <c r="V119" s="595"/>
      <c r="W119" s="151"/>
      <c r="X119" s="1916"/>
      <c r="Y119" s="132"/>
      <c r="Z119" s="132"/>
      <c r="AA119" s="132"/>
      <c r="AB119" s="132"/>
      <c r="AC119" s="595"/>
      <c r="AD119" s="151"/>
      <c r="AE119" s="1916"/>
      <c r="AF119" s="132"/>
      <c r="AG119" s="132"/>
      <c r="AH119" s="132"/>
      <c r="AI119" s="132"/>
      <c r="AJ119" s="595"/>
      <c r="AK119" s="151"/>
      <c r="AL119" s="1916"/>
      <c r="AM119" s="132"/>
      <c r="AN119" s="132"/>
      <c r="AO119" s="132"/>
      <c r="AP119" s="132"/>
      <c r="AQ119" s="595"/>
      <c r="AR119" s="151"/>
      <c r="AS119" s="1916"/>
      <c r="AT119" s="132"/>
      <c r="AU119" s="132"/>
      <c r="AV119" s="132"/>
      <c r="AW119" s="132"/>
      <c r="AX119" s="595"/>
      <c r="AY119" s="151"/>
      <c r="AZ119" s="270" t="str">
        <f t="shared" si="26"/>
        <v/>
      </c>
      <c r="BA119" s="271" t="str">
        <f t="shared" si="27"/>
        <v/>
      </c>
      <c r="BB119" s="271" t="str">
        <f t="shared" si="28"/>
        <v/>
      </c>
      <c r="BC119" s="271" t="str">
        <f t="shared" si="29"/>
        <v/>
      </c>
      <c r="BD119" s="272" t="str">
        <f t="shared" si="30"/>
        <v/>
      </c>
      <c r="BE119" s="15" t="str">
        <f t="shared" si="31"/>
        <v/>
      </c>
      <c r="BG119" s="270" t="str">
        <f t="shared" si="20"/>
        <v/>
      </c>
      <c r="BH119" s="271" t="str">
        <f t="shared" si="21"/>
        <v/>
      </c>
      <c r="BI119" s="273" t="str">
        <f t="shared" si="22"/>
        <v/>
      </c>
      <c r="BJ119" s="15" t="str">
        <f t="shared" si="23"/>
        <v/>
      </c>
      <c r="BL119" s="67" t="str">
        <f t="shared" si="38"/>
        <v/>
      </c>
      <c r="BM119" s="67" t="str">
        <f>IF($O119&lt;&gt;"",0,IF(BJ119&lt;&gt;"",ROUND(BJ119*'02_Criterios'!$F$16,4),IF(BE119&lt;&gt;"",ROUND(BE119*'02_Criterios'!$F$16,4),"")))</f>
        <v/>
      </c>
      <c r="BO119" s="1741" t="str">
        <f>IF('13_P1_Alega'!P119&lt;&gt;"",'13_P1_Alega'!P119,"")</f>
        <v/>
      </c>
      <c r="BP119" s="1741" t="str">
        <f>IF('13_P1_Alega'!Q119&lt;&gt;"",'13_P1_Alega'!Q119,"")</f>
        <v/>
      </c>
      <c r="BQ119" s="1741" t="str">
        <f>IF('13_P1_Alega'!R119&lt;&gt;"",'13_P1_Alega'!R119,"")</f>
        <v/>
      </c>
      <c r="BS119" s="1440" t="str">
        <f t="shared" si="39"/>
        <v/>
      </c>
      <c r="BT119" s="1440" t="str">
        <f t="shared" si="32"/>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1404" t="str">
        <f>CONCATENATE('01_Carga'!$M$5,"_",$I120)</f>
        <v>FI__103</v>
      </c>
      <c r="B120" s="1405"/>
      <c r="C120" s="1734" t="str">
        <f>IF('06_PresenLista'!L120&lt;&gt;"",'06_PresenLista'!L120,"")</f>
        <v/>
      </c>
      <c r="D120" s="1461" t="str">
        <f>'06_PresenLista'!Q120</f>
        <v/>
      </c>
      <c r="E120" s="1405"/>
      <c r="F120" s="1735" t="str">
        <f>IF('07_P1_Lectura'!F121&lt;&gt;"",'07_P1_Lectura'!F121,"")</f>
        <v/>
      </c>
      <c r="G120" s="1459" t="str">
        <f>'07_P1_Lectura'!R121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925"/>
      <c r="P120" s="153"/>
      <c r="Q120" s="1916"/>
      <c r="R120" s="132"/>
      <c r="S120" s="132"/>
      <c r="T120" s="132"/>
      <c r="U120" s="132"/>
      <c r="V120" s="595"/>
      <c r="W120" s="151"/>
      <c r="X120" s="1916"/>
      <c r="Y120" s="132"/>
      <c r="Z120" s="132"/>
      <c r="AA120" s="132"/>
      <c r="AB120" s="132"/>
      <c r="AC120" s="595"/>
      <c r="AD120" s="151"/>
      <c r="AE120" s="1916"/>
      <c r="AF120" s="132"/>
      <c r="AG120" s="132"/>
      <c r="AH120" s="132"/>
      <c r="AI120" s="132"/>
      <c r="AJ120" s="595"/>
      <c r="AK120" s="151"/>
      <c r="AL120" s="1916"/>
      <c r="AM120" s="132"/>
      <c r="AN120" s="132"/>
      <c r="AO120" s="132"/>
      <c r="AP120" s="132"/>
      <c r="AQ120" s="595"/>
      <c r="AR120" s="151"/>
      <c r="AS120" s="1916"/>
      <c r="AT120" s="132"/>
      <c r="AU120" s="132"/>
      <c r="AV120" s="132"/>
      <c r="AW120" s="132"/>
      <c r="AX120" s="595"/>
      <c r="AY120" s="151"/>
      <c r="AZ120" s="270" t="str">
        <f t="shared" si="26"/>
        <v/>
      </c>
      <c r="BA120" s="271" t="str">
        <f t="shared" si="27"/>
        <v/>
      </c>
      <c r="BB120" s="271" t="str">
        <f t="shared" si="28"/>
        <v/>
      </c>
      <c r="BC120" s="271" t="str">
        <f t="shared" si="29"/>
        <v/>
      </c>
      <c r="BD120" s="272" t="str">
        <f t="shared" si="30"/>
        <v/>
      </c>
      <c r="BE120" s="15" t="str">
        <f t="shared" si="31"/>
        <v/>
      </c>
      <c r="BG120" s="270" t="str">
        <f t="shared" si="20"/>
        <v/>
      </c>
      <c r="BH120" s="271" t="str">
        <f t="shared" si="21"/>
        <v/>
      </c>
      <c r="BI120" s="273" t="str">
        <f t="shared" si="22"/>
        <v/>
      </c>
      <c r="BJ120" s="15" t="str">
        <f t="shared" si="23"/>
        <v/>
      </c>
      <c r="BL120" s="67" t="str">
        <f t="shared" si="38"/>
        <v/>
      </c>
      <c r="BM120" s="67" t="str">
        <f>IF($O120&lt;&gt;"",0,IF(BJ120&lt;&gt;"",ROUND(BJ120*'02_Criterios'!$F$16,4),IF(BE120&lt;&gt;"",ROUND(BE120*'02_Criterios'!$F$16,4),"")))</f>
        <v/>
      </c>
      <c r="BO120" s="1741" t="str">
        <f>IF('13_P1_Alega'!P120&lt;&gt;"",'13_P1_Alega'!P120,"")</f>
        <v/>
      </c>
      <c r="BP120" s="1741" t="str">
        <f>IF('13_P1_Alega'!Q120&lt;&gt;"",'13_P1_Alega'!Q120,"")</f>
        <v/>
      </c>
      <c r="BQ120" s="1741" t="str">
        <f>IF('13_P1_Alega'!R120&lt;&gt;"",'13_P1_Alega'!R120,"")</f>
        <v/>
      </c>
      <c r="BS120" s="1440" t="str">
        <f t="shared" si="39"/>
        <v/>
      </c>
      <c r="BT120" s="1440" t="str">
        <f t="shared" si="32"/>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1404" t="str">
        <f>CONCATENATE('01_Carga'!$M$5,"_",$I121)</f>
        <v>FI__104</v>
      </c>
      <c r="B121" s="1405"/>
      <c r="C121" s="1734" t="str">
        <f>IF('06_PresenLista'!L121&lt;&gt;"",'06_PresenLista'!L121,"")</f>
        <v/>
      </c>
      <c r="D121" s="1461" t="str">
        <f>'06_PresenLista'!Q121</f>
        <v/>
      </c>
      <c r="E121" s="1405"/>
      <c r="F121" s="1735" t="str">
        <f>IF('07_P1_Lectura'!F122&lt;&gt;"",'07_P1_Lectura'!F122,"")</f>
        <v/>
      </c>
      <c r="G121" s="1459" t="str">
        <f>'07_P1_Lectura'!R122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925"/>
      <c r="P121" s="153"/>
      <c r="Q121" s="1916"/>
      <c r="R121" s="132"/>
      <c r="S121" s="132"/>
      <c r="T121" s="132"/>
      <c r="U121" s="132"/>
      <c r="V121" s="595"/>
      <c r="W121" s="151"/>
      <c r="X121" s="1916"/>
      <c r="Y121" s="132"/>
      <c r="Z121" s="132"/>
      <c r="AA121" s="132"/>
      <c r="AB121" s="132"/>
      <c r="AC121" s="595"/>
      <c r="AD121" s="151"/>
      <c r="AE121" s="1916"/>
      <c r="AF121" s="132"/>
      <c r="AG121" s="132"/>
      <c r="AH121" s="132"/>
      <c r="AI121" s="132"/>
      <c r="AJ121" s="595"/>
      <c r="AK121" s="151"/>
      <c r="AL121" s="1916"/>
      <c r="AM121" s="132"/>
      <c r="AN121" s="132"/>
      <c r="AO121" s="132"/>
      <c r="AP121" s="132"/>
      <c r="AQ121" s="595"/>
      <c r="AR121" s="151"/>
      <c r="AS121" s="1916"/>
      <c r="AT121" s="132"/>
      <c r="AU121" s="132"/>
      <c r="AV121" s="132"/>
      <c r="AW121" s="132"/>
      <c r="AX121" s="595"/>
      <c r="AY121" s="151"/>
      <c r="AZ121" s="270" t="str">
        <f t="shared" si="26"/>
        <v/>
      </c>
      <c r="BA121" s="271" t="str">
        <f t="shared" si="27"/>
        <v/>
      </c>
      <c r="BB121" s="271" t="str">
        <f t="shared" si="28"/>
        <v/>
      </c>
      <c r="BC121" s="271" t="str">
        <f t="shared" si="29"/>
        <v/>
      </c>
      <c r="BD121" s="272" t="str">
        <f t="shared" si="30"/>
        <v/>
      </c>
      <c r="BE121" s="15" t="str">
        <f t="shared" si="31"/>
        <v/>
      </c>
      <c r="BG121" s="270" t="str">
        <f t="shared" si="20"/>
        <v/>
      </c>
      <c r="BH121" s="271" t="str">
        <f t="shared" si="21"/>
        <v/>
      </c>
      <c r="BI121" s="273" t="str">
        <f t="shared" si="22"/>
        <v/>
      </c>
      <c r="BJ121" s="15" t="str">
        <f t="shared" si="23"/>
        <v/>
      </c>
      <c r="BL121" s="67" t="str">
        <f t="shared" si="38"/>
        <v/>
      </c>
      <c r="BM121" s="67" t="str">
        <f>IF($O121&lt;&gt;"",0,IF(BJ121&lt;&gt;"",ROUND(BJ121*'02_Criterios'!$F$16,4),IF(BE121&lt;&gt;"",ROUND(BE121*'02_Criterios'!$F$16,4),"")))</f>
        <v/>
      </c>
      <c r="BO121" s="1741" t="str">
        <f>IF('13_P1_Alega'!P121&lt;&gt;"",'13_P1_Alega'!P121,"")</f>
        <v/>
      </c>
      <c r="BP121" s="1741" t="str">
        <f>IF('13_P1_Alega'!Q121&lt;&gt;"",'13_P1_Alega'!Q121,"")</f>
        <v/>
      </c>
      <c r="BQ121" s="1741" t="str">
        <f>IF('13_P1_Alega'!R121&lt;&gt;"",'13_P1_Alega'!R121,"")</f>
        <v/>
      </c>
      <c r="BS121" s="1440" t="str">
        <f t="shared" si="39"/>
        <v/>
      </c>
      <c r="BT121" s="1440" t="str">
        <f t="shared" si="32"/>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1404" t="str">
        <f>CONCATENATE('01_Carga'!$M$5,"_",$I122)</f>
        <v>FI__105</v>
      </c>
      <c r="B122" s="1405"/>
      <c r="C122" s="1734" t="str">
        <f>IF('06_PresenLista'!L122&lt;&gt;"",'06_PresenLista'!L122,"")</f>
        <v/>
      </c>
      <c r="D122" s="1461" t="str">
        <f>'06_PresenLista'!Q122</f>
        <v/>
      </c>
      <c r="E122" s="1405"/>
      <c r="F122" s="1735" t="str">
        <f>IF('07_P1_Lectura'!F123&lt;&gt;"",'07_P1_Lectura'!F123,"")</f>
        <v/>
      </c>
      <c r="G122" s="1459" t="str">
        <f>'07_P1_Lectura'!R123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925"/>
      <c r="P122" s="153"/>
      <c r="Q122" s="1916"/>
      <c r="R122" s="132"/>
      <c r="S122" s="132"/>
      <c r="T122" s="132"/>
      <c r="U122" s="132"/>
      <c r="V122" s="595"/>
      <c r="W122" s="151"/>
      <c r="X122" s="1916"/>
      <c r="Y122" s="132"/>
      <c r="Z122" s="132"/>
      <c r="AA122" s="132"/>
      <c r="AB122" s="132"/>
      <c r="AC122" s="595"/>
      <c r="AD122" s="151"/>
      <c r="AE122" s="1916"/>
      <c r="AF122" s="132"/>
      <c r="AG122" s="132"/>
      <c r="AH122" s="132"/>
      <c r="AI122" s="132"/>
      <c r="AJ122" s="595"/>
      <c r="AK122" s="151"/>
      <c r="AL122" s="1916"/>
      <c r="AM122" s="132"/>
      <c r="AN122" s="132"/>
      <c r="AO122" s="132"/>
      <c r="AP122" s="132"/>
      <c r="AQ122" s="595"/>
      <c r="AR122" s="151"/>
      <c r="AS122" s="1916"/>
      <c r="AT122" s="132"/>
      <c r="AU122" s="132"/>
      <c r="AV122" s="132"/>
      <c r="AW122" s="132"/>
      <c r="AX122" s="595"/>
      <c r="AY122" s="151"/>
      <c r="AZ122" s="270" t="str">
        <f t="shared" si="26"/>
        <v/>
      </c>
      <c r="BA122" s="271" t="str">
        <f t="shared" si="27"/>
        <v/>
      </c>
      <c r="BB122" s="271" t="str">
        <f t="shared" si="28"/>
        <v/>
      </c>
      <c r="BC122" s="271" t="str">
        <f t="shared" si="29"/>
        <v/>
      </c>
      <c r="BD122" s="272" t="str">
        <f t="shared" si="30"/>
        <v/>
      </c>
      <c r="BE122" s="15" t="str">
        <f t="shared" si="31"/>
        <v/>
      </c>
      <c r="BG122" s="270" t="str">
        <f t="shared" si="20"/>
        <v/>
      </c>
      <c r="BH122" s="271" t="str">
        <f t="shared" si="21"/>
        <v/>
      </c>
      <c r="BI122" s="273" t="str">
        <f t="shared" si="22"/>
        <v/>
      </c>
      <c r="BJ122" s="15" t="str">
        <f t="shared" si="23"/>
        <v/>
      </c>
      <c r="BL122" s="67" t="str">
        <f t="shared" si="38"/>
        <v/>
      </c>
      <c r="BM122" s="67" t="str">
        <f>IF($O122&lt;&gt;"",0,IF(BJ122&lt;&gt;"",ROUND(BJ122*'02_Criterios'!$F$16,4),IF(BE122&lt;&gt;"",ROUND(BE122*'02_Criterios'!$F$16,4),"")))</f>
        <v/>
      </c>
      <c r="BO122" s="1741" t="str">
        <f>IF('13_P1_Alega'!P122&lt;&gt;"",'13_P1_Alega'!P122,"")</f>
        <v/>
      </c>
      <c r="BP122" s="1741" t="str">
        <f>IF('13_P1_Alega'!Q122&lt;&gt;"",'13_P1_Alega'!Q122,"")</f>
        <v/>
      </c>
      <c r="BQ122" s="1741" t="str">
        <f>IF('13_P1_Alega'!R122&lt;&gt;"",'13_P1_Alega'!R122,"")</f>
        <v/>
      </c>
      <c r="BS122" s="1440" t="str">
        <f t="shared" si="39"/>
        <v/>
      </c>
      <c r="BT122" s="1440" t="str">
        <f t="shared" si="32"/>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1404" t="str">
        <f>CONCATENATE('01_Carga'!$M$5,"_",$I123)</f>
        <v>FI__106</v>
      </c>
      <c r="B123" s="1405"/>
      <c r="C123" s="1734" t="str">
        <f>IF('06_PresenLista'!L123&lt;&gt;"",'06_PresenLista'!L123,"")</f>
        <v/>
      </c>
      <c r="D123" s="1461" t="str">
        <f>'06_PresenLista'!Q123</f>
        <v/>
      </c>
      <c r="E123" s="1405"/>
      <c r="F123" s="1735" t="str">
        <f>IF('07_P1_Lectura'!F124&lt;&gt;"",'07_P1_Lectura'!F124,"")</f>
        <v/>
      </c>
      <c r="G123" s="1459" t="str">
        <f>'07_P1_Lectura'!R124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925"/>
      <c r="P123" s="153"/>
      <c r="Q123" s="1916"/>
      <c r="R123" s="132"/>
      <c r="S123" s="132"/>
      <c r="T123" s="132"/>
      <c r="U123" s="132"/>
      <c r="V123" s="595"/>
      <c r="W123" s="151"/>
      <c r="X123" s="1916"/>
      <c r="Y123" s="132"/>
      <c r="Z123" s="132"/>
      <c r="AA123" s="132"/>
      <c r="AB123" s="132"/>
      <c r="AC123" s="595"/>
      <c r="AD123" s="151"/>
      <c r="AE123" s="1916"/>
      <c r="AF123" s="132"/>
      <c r="AG123" s="132"/>
      <c r="AH123" s="132"/>
      <c r="AI123" s="132"/>
      <c r="AJ123" s="595"/>
      <c r="AK123" s="151"/>
      <c r="AL123" s="1916"/>
      <c r="AM123" s="132"/>
      <c r="AN123" s="132"/>
      <c r="AO123" s="132"/>
      <c r="AP123" s="132"/>
      <c r="AQ123" s="595"/>
      <c r="AR123" s="151"/>
      <c r="AS123" s="1916"/>
      <c r="AT123" s="132"/>
      <c r="AU123" s="132"/>
      <c r="AV123" s="132"/>
      <c r="AW123" s="132"/>
      <c r="AX123" s="595"/>
      <c r="AY123" s="151"/>
      <c r="AZ123" s="270" t="str">
        <f t="shared" si="26"/>
        <v/>
      </c>
      <c r="BA123" s="271" t="str">
        <f t="shared" si="27"/>
        <v/>
      </c>
      <c r="BB123" s="271" t="str">
        <f t="shared" si="28"/>
        <v/>
      </c>
      <c r="BC123" s="271" t="str">
        <f t="shared" si="29"/>
        <v/>
      </c>
      <c r="BD123" s="272" t="str">
        <f t="shared" si="30"/>
        <v/>
      </c>
      <c r="BE123" s="15" t="str">
        <f t="shared" si="31"/>
        <v/>
      </c>
      <c r="BG123" s="270" t="str">
        <f t="shared" si="20"/>
        <v/>
      </c>
      <c r="BH123" s="271" t="str">
        <f t="shared" si="21"/>
        <v/>
      </c>
      <c r="BI123" s="273" t="str">
        <f t="shared" si="22"/>
        <v/>
      </c>
      <c r="BJ123" s="15" t="str">
        <f t="shared" si="23"/>
        <v/>
      </c>
      <c r="BL123" s="67" t="str">
        <f t="shared" si="38"/>
        <v/>
      </c>
      <c r="BM123" s="67" t="str">
        <f>IF($O123&lt;&gt;"",0,IF(BJ123&lt;&gt;"",ROUND(BJ123*'02_Criterios'!$F$16,4),IF(BE123&lt;&gt;"",ROUND(BE123*'02_Criterios'!$F$16,4),"")))</f>
        <v/>
      </c>
      <c r="BO123" s="1741" t="str">
        <f>IF('13_P1_Alega'!P123&lt;&gt;"",'13_P1_Alega'!P123,"")</f>
        <v/>
      </c>
      <c r="BP123" s="1741" t="str">
        <f>IF('13_P1_Alega'!Q123&lt;&gt;"",'13_P1_Alega'!Q123,"")</f>
        <v/>
      </c>
      <c r="BQ123" s="1741" t="str">
        <f>IF('13_P1_Alega'!R123&lt;&gt;"",'13_P1_Alega'!R123,"")</f>
        <v/>
      </c>
      <c r="BS123" s="1440" t="str">
        <f t="shared" si="39"/>
        <v/>
      </c>
      <c r="BT123" s="1440" t="str">
        <f t="shared" si="32"/>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1404" t="str">
        <f>CONCATENATE('01_Carga'!$M$5,"_",$I124)</f>
        <v>FI__107</v>
      </c>
      <c r="B124" s="1405"/>
      <c r="C124" s="1734" t="str">
        <f>IF('06_PresenLista'!L124&lt;&gt;"",'06_PresenLista'!L124,"")</f>
        <v/>
      </c>
      <c r="D124" s="1461" t="str">
        <f>'06_PresenLista'!Q124</f>
        <v/>
      </c>
      <c r="E124" s="1405"/>
      <c r="F124" s="1735" t="str">
        <f>IF('07_P1_Lectura'!F125&lt;&gt;"",'07_P1_Lectura'!F125,"")</f>
        <v/>
      </c>
      <c r="G124" s="1459" t="str">
        <f>'07_P1_Lectura'!R125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925"/>
      <c r="P124" s="153"/>
      <c r="Q124" s="1916"/>
      <c r="R124" s="132"/>
      <c r="S124" s="132"/>
      <c r="T124" s="132"/>
      <c r="U124" s="132"/>
      <c r="V124" s="595"/>
      <c r="W124" s="151"/>
      <c r="X124" s="1916"/>
      <c r="Y124" s="132"/>
      <c r="Z124" s="132"/>
      <c r="AA124" s="132"/>
      <c r="AB124" s="132"/>
      <c r="AC124" s="595"/>
      <c r="AD124" s="151"/>
      <c r="AE124" s="1916"/>
      <c r="AF124" s="132"/>
      <c r="AG124" s="132"/>
      <c r="AH124" s="132"/>
      <c r="AI124" s="132"/>
      <c r="AJ124" s="595"/>
      <c r="AK124" s="151"/>
      <c r="AL124" s="1916"/>
      <c r="AM124" s="132"/>
      <c r="AN124" s="132"/>
      <c r="AO124" s="132"/>
      <c r="AP124" s="132"/>
      <c r="AQ124" s="595"/>
      <c r="AR124" s="151"/>
      <c r="AS124" s="1916"/>
      <c r="AT124" s="132"/>
      <c r="AU124" s="132"/>
      <c r="AV124" s="132"/>
      <c r="AW124" s="132"/>
      <c r="AX124" s="595"/>
      <c r="AY124" s="151"/>
      <c r="AZ124" s="270" t="str">
        <f t="shared" si="26"/>
        <v/>
      </c>
      <c r="BA124" s="271" t="str">
        <f t="shared" si="27"/>
        <v/>
      </c>
      <c r="BB124" s="271" t="str">
        <f t="shared" si="28"/>
        <v/>
      </c>
      <c r="BC124" s="271" t="str">
        <f t="shared" si="29"/>
        <v/>
      </c>
      <c r="BD124" s="272" t="str">
        <f t="shared" si="30"/>
        <v/>
      </c>
      <c r="BE124" s="15" t="str">
        <f t="shared" si="31"/>
        <v/>
      </c>
      <c r="BG124" s="270" t="str">
        <f t="shared" si="20"/>
        <v/>
      </c>
      <c r="BH124" s="271" t="str">
        <f t="shared" si="21"/>
        <v/>
      </c>
      <c r="BI124" s="273" t="str">
        <f t="shared" si="22"/>
        <v/>
      </c>
      <c r="BJ124" s="15" t="str">
        <f t="shared" si="23"/>
        <v/>
      </c>
      <c r="BL124" s="67" t="str">
        <f t="shared" si="38"/>
        <v/>
      </c>
      <c r="BM124" s="67" t="str">
        <f>IF($O124&lt;&gt;"",0,IF(BJ124&lt;&gt;"",ROUND(BJ124*'02_Criterios'!$F$16,4),IF(BE124&lt;&gt;"",ROUND(BE124*'02_Criterios'!$F$16,4),"")))</f>
        <v/>
      </c>
      <c r="BO124" s="1741" t="str">
        <f>IF('13_P1_Alega'!P124&lt;&gt;"",'13_P1_Alega'!P124,"")</f>
        <v/>
      </c>
      <c r="BP124" s="1741" t="str">
        <f>IF('13_P1_Alega'!Q124&lt;&gt;"",'13_P1_Alega'!Q124,"")</f>
        <v/>
      </c>
      <c r="BQ124" s="1741" t="str">
        <f>IF('13_P1_Alega'!R124&lt;&gt;"",'13_P1_Alega'!R124,"")</f>
        <v/>
      </c>
      <c r="BS124" s="1440" t="str">
        <f t="shared" si="39"/>
        <v/>
      </c>
      <c r="BT124" s="1440" t="str">
        <f t="shared" si="32"/>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1404" t="str">
        <f>CONCATENATE('01_Carga'!$M$5,"_",$I125)</f>
        <v>FI__108</v>
      </c>
      <c r="B125" s="1405"/>
      <c r="C125" s="1734" t="str">
        <f>IF('06_PresenLista'!L125&lt;&gt;"",'06_PresenLista'!L125,"")</f>
        <v/>
      </c>
      <c r="D125" s="1461" t="str">
        <f>'06_PresenLista'!Q125</f>
        <v/>
      </c>
      <c r="E125" s="1405"/>
      <c r="F125" s="1735" t="str">
        <f>IF('07_P1_Lectura'!F126&lt;&gt;"",'07_P1_Lectura'!F126,"")</f>
        <v/>
      </c>
      <c r="G125" s="1459" t="str">
        <f>'07_P1_Lectura'!R126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925"/>
      <c r="P125" s="153"/>
      <c r="Q125" s="1916"/>
      <c r="R125" s="132"/>
      <c r="S125" s="132"/>
      <c r="T125" s="132"/>
      <c r="U125" s="132"/>
      <c r="V125" s="595"/>
      <c r="W125" s="151"/>
      <c r="X125" s="1916"/>
      <c r="Y125" s="132"/>
      <c r="Z125" s="132"/>
      <c r="AA125" s="132"/>
      <c r="AB125" s="132"/>
      <c r="AC125" s="595"/>
      <c r="AD125" s="151"/>
      <c r="AE125" s="1916"/>
      <c r="AF125" s="132"/>
      <c r="AG125" s="132"/>
      <c r="AH125" s="132"/>
      <c r="AI125" s="132"/>
      <c r="AJ125" s="595"/>
      <c r="AK125" s="151"/>
      <c r="AL125" s="1916"/>
      <c r="AM125" s="132"/>
      <c r="AN125" s="132"/>
      <c r="AO125" s="132"/>
      <c r="AP125" s="132"/>
      <c r="AQ125" s="595"/>
      <c r="AR125" s="151"/>
      <c r="AS125" s="1916"/>
      <c r="AT125" s="132"/>
      <c r="AU125" s="132"/>
      <c r="AV125" s="132"/>
      <c r="AW125" s="132"/>
      <c r="AX125" s="595"/>
      <c r="AY125" s="151"/>
      <c r="AZ125" s="270" t="str">
        <f t="shared" si="26"/>
        <v/>
      </c>
      <c r="BA125" s="271" t="str">
        <f t="shared" si="27"/>
        <v/>
      </c>
      <c r="BB125" s="271" t="str">
        <f t="shared" si="28"/>
        <v/>
      </c>
      <c r="BC125" s="271" t="str">
        <f t="shared" si="29"/>
        <v/>
      </c>
      <c r="BD125" s="272" t="str">
        <f t="shared" si="30"/>
        <v/>
      </c>
      <c r="BE125" s="15" t="str">
        <f t="shared" si="31"/>
        <v/>
      </c>
      <c r="BG125" s="270" t="str">
        <f t="shared" si="20"/>
        <v/>
      </c>
      <c r="BH125" s="271" t="str">
        <f t="shared" si="21"/>
        <v/>
      </c>
      <c r="BI125" s="273" t="str">
        <f t="shared" si="22"/>
        <v/>
      </c>
      <c r="BJ125" s="15" t="str">
        <f t="shared" si="23"/>
        <v/>
      </c>
      <c r="BL125" s="67" t="str">
        <f t="shared" si="38"/>
        <v/>
      </c>
      <c r="BM125" s="67" t="str">
        <f>IF($O125&lt;&gt;"",0,IF(BJ125&lt;&gt;"",ROUND(BJ125*'02_Criterios'!$F$16,4),IF(BE125&lt;&gt;"",ROUND(BE125*'02_Criterios'!$F$16,4),"")))</f>
        <v/>
      </c>
      <c r="BO125" s="1741" t="str">
        <f>IF('13_P1_Alega'!P125&lt;&gt;"",'13_P1_Alega'!P125,"")</f>
        <v/>
      </c>
      <c r="BP125" s="1741" t="str">
        <f>IF('13_P1_Alega'!Q125&lt;&gt;"",'13_P1_Alega'!Q125,"")</f>
        <v/>
      </c>
      <c r="BQ125" s="1741" t="str">
        <f>IF('13_P1_Alega'!R125&lt;&gt;"",'13_P1_Alega'!R125,"")</f>
        <v/>
      </c>
      <c r="BS125" s="1440" t="str">
        <f t="shared" si="39"/>
        <v/>
      </c>
      <c r="BT125" s="1440" t="str">
        <f t="shared" si="32"/>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1404" t="str">
        <f>CONCATENATE('01_Carga'!$M$5,"_",$I126)</f>
        <v>FI__109</v>
      </c>
      <c r="B126" s="1405"/>
      <c r="C126" s="1734" t="str">
        <f>IF('06_PresenLista'!L126&lt;&gt;"",'06_PresenLista'!L126,"")</f>
        <v/>
      </c>
      <c r="D126" s="1461" t="str">
        <f>'06_PresenLista'!Q126</f>
        <v/>
      </c>
      <c r="E126" s="1405"/>
      <c r="F126" s="1735" t="str">
        <f>IF('07_P1_Lectura'!F127&lt;&gt;"",'07_P1_Lectura'!F127,"")</f>
        <v/>
      </c>
      <c r="G126" s="1459" t="str">
        <f>'07_P1_Lectura'!R127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925"/>
      <c r="P126" s="153"/>
      <c r="Q126" s="1916"/>
      <c r="R126" s="132"/>
      <c r="S126" s="132"/>
      <c r="T126" s="132"/>
      <c r="U126" s="132"/>
      <c r="V126" s="595"/>
      <c r="W126" s="151"/>
      <c r="X126" s="1916"/>
      <c r="Y126" s="132"/>
      <c r="Z126" s="132"/>
      <c r="AA126" s="132"/>
      <c r="AB126" s="132"/>
      <c r="AC126" s="595"/>
      <c r="AD126" s="151"/>
      <c r="AE126" s="1916"/>
      <c r="AF126" s="132"/>
      <c r="AG126" s="132"/>
      <c r="AH126" s="132"/>
      <c r="AI126" s="132"/>
      <c r="AJ126" s="595"/>
      <c r="AK126" s="151"/>
      <c r="AL126" s="1916"/>
      <c r="AM126" s="132"/>
      <c r="AN126" s="132"/>
      <c r="AO126" s="132"/>
      <c r="AP126" s="132"/>
      <c r="AQ126" s="595"/>
      <c r="AR126" s="151"/>
      <c r="AS126" s="1916"/>
      <c r="AT126" s="132"/>
      <c r="AU126" s="132"/>
      <c r="AV126" s="132"/>
      <c r="AW126" s="132"/>
      <c r="AX126" s="595"/>
      <c r="AY126" s="151"/>
      <c r="AZ126" s="270" t="str">
        <f t="shared" si="26"/>
        <v/>
      </c>
      <c r="BA126" s="271" t="str">
        <f t="shared" si="27"/>
        <v/>
      </c>
      <c r="BB126" s="271" t="str">
        <f t="shared" si="28"/>
        <v/>
      </c>
      <c r="BC126" s="271" t="str">
        <f t="shared" si="29"/>
        <v/>
      </c>
      <c r="BD126" s="272" t="str">
        <f t="shared" si="30"/>
        <v/>
      </c>
      <c r="BE126" s="15" t="str">
        <f t="shared" si="31"/>
        <v/>
      </c>
      <c r="BG126" s="270" t="str">
        <f t="shared" si="20"/>
        <v/>
      </c>
      <c r="BH126" s="271" t="str">
        <f t="shared" si="21"/>
        <v/>
      </c>
      <c r="BI126" s="273" t="str">
        <f t="shared" si="22"/>
        <v/>
      </c>
      <c r="BJ126" s="15" t="str">
        <f t="shared" si="23"/>
        <v/>
      </c>
      <c r="BL126" s="67" t="str">
        <f t="shared" si="38"/>
        <v/>
      </c>
      <c r="BM126" s="67" t="str">
        <f>IF($O126&lt;&gt;"",0,IF(BJ126&lt;&gt;"",ROUND(BJ126*'02_Criterios'!$F$16,4),IF(BE126&lt;&gt;"",ROUND(BE126*'02_Criterios'!$F$16,4),"")))</f>
        <v/>
      </c>
      <c r="BO126" s="1741" t="str">
        <f>IF('13_P1_Alega'!P126&lt;&gt;"",'13_P1_Alega'!P126,"")</f>
        <v/>
      </c>
      <c r="BP126" s="1741" t="str">
        <f>IF('13_P1_Alega'!Q126&lt;&gt;"",'13_P1_Alega'!Q126,"")</f>
        <v/>
      </c>
      <c r="BQ126" s="1741" t="str">
        <f>IF('13_P1_Alega'!R126&lt;&gt;"",'13_P1_Alega'!R126,"")</f>
        <v/>
      </c>
      <c r="BS126" s="1440" t="str">
        <f t="shared" si="39"/>
        <v/>
      </c>
      <c r="BT126" s="1440" t="str">
        <f t="shared" si="32"/>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1404" t="str">
        <f>CONCATENATE('01_Carga'!$M$5,"_",$I127)</f>
        <v>FI__110</v>
      </c>
      <c r="B127" s="1405"/>
      <c r="C127" s="1734" t="str">
        <f>IF('06_PresenLista'!L127&lt;&gt;"",'06_PresenLista'!L127,"")</f>
        <v/>
      </c>
      <c r="D127" s="1461" t="str">
        <f>'06_PresenLista'!Q127</f>
        <v/>
      </c>
      <c r="E127" s="1405"/>
      <c r="F127" s="1735" t="str">
        <f>IF('07_P1_Lectura'!F128&lt;&gt;"",'07_P1_Lectura'!F128,"")</f>
        <v/>
      </c>
      <c r="G127" s="1459" t="str">
        <f>'07_P1_Lectura'!R128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925"/>
      <c r="P127" s="153"/>
      <c r="Q127" s="1916"/>
      <c r="R127" s="132"/>
      <c r="S127" s="132"/>
      <c r="T127" s="132"/>
      <c r="U127" s="132"/>
      <c r="V127" s="595"/>
      <c r="W127" s="151"/>
      <c r="X127" s="1916"/>
      <c r="Y127" s="132"/>
      <c r="Z127" s="132"/>
      <c r="AA127" s="132"/>
      <c r="AB127" s="132"/>
      <c r="AC127" s="595"/>
      <c r="AD127" s="151"/>
      <c r="AE127" s="1916"/>
      <c r="AF127" s="132"/>
      <c r="AG127" s="132"/>
      <c r="AH127" s="132"/>
      <c r="AI127" s="132"/>
      <c r="AJ127" s="595"/>
      <c r="AK127" s="151"/>
      <c r="AL127" s="1916"/>
      <c r="AM127" s="132"/>
      <c r="AN127" s="132"/>
      <c r="AO127" s="132"/>
      <c r="AP127" s="132"/>
      <c r="AQ127" s="595"/>
      <c r="AR127" s="151"/>
      <c r="AS127" s="1916"/>
      <c r="AT127" s="132"/>
      <c r="AU127" s="132"/>
      <c r="AV127" s="132"/>
      <c r="AW127" s="132"/>
      <c r="AX127" s="595"/>
      <c r="AY127" s="151"/>
      <c r="AZ127" s="270" t="str">
        <f t="shared" si="26"/>
        <v/>
      </c>
      <c r="BA127" s="271" t="str">
        <f t="shared" si="27"/>
        <v/>
      </c>
      <c r="BB127" s="271" t="str">
        <f t="shared" si="28"/>
        <v/>
      </c>
      <c r="BC127" s="271" t="str">
        <f t="shared" si="29"/>
        <v/>
      </c>
      <c r="BD127" s="272" t="str">
        <f t="shared" si="30"/>
        <v/>
      </c>
      <c r="BE127" s="15" t="str">
        <f t="shared" si="31"/>
        <v/>
      </c>
      <c r="BG127" s="270" t="str">
        <f t="shared" si="20"/>
        <v/>
      </c>
      <c r="BH127" s="271" t="str">
        <f t="shared" si="21"/>
        <v/>
      </c>
      <c r="BI127" s="273" t="str">
        <f t="shared" si="22"/>
        <v/>
      </c>
      <c r="BJ127" s="15" t="str">
        <f t="shared" si="23"/>
        <v/>
      </c>
      <c r="BL127" s="67" t="str">
        <f t="shared" si="38"/>
        <v/>
      </c>
      <c r="BM127" s="67" t="str">
        <f>IF($O127&lt;&gt;"",0,IF(BJ127&lt;&gt;"",ROUND(BJ127*'02_Criterios'!$F$16,4),IF(BE127&lt;&gt;"",ROUND(BE127*'02_Criterios'!$F$16,4),"")))</f>
        <v/>
      </c>
      <c r="BO127" s="1741" t="str">
        <f>IF('13_P1_Alega'!P127&lt;&gt;"",'13_P1_Alega'!P127,"")</f>
        <v/>
      </c>
      <c r="BP127" s="1741" t="str">
        <f>IF('13_P1_Alega'!Q127&lt;&gt;"",'13_P1_Alega'!Q127,"")</f>
        <v/>
      </c>
      <c r="BQ127" s="1741" t="str">
        <f>IF('13_P1_Alega'!R127&lt;&gt;"",'13_P1_Alega'!R127,"")</f>
        <v/>
      </c>
      <c r="BS127" s="1440" t="str">
        <f t="shared" si="39"/>
        <v/>
      </c>
      <c r="BT127" s="1440" t="str">
        <f t="shared" si="32"/>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1404" t="str">
        <f>CONCATENATE('01_Carga'!$M$5,"_",$I128)</f>
        <v>FI__111</v>
      </c>
      <c r="B128" s="1405"/>
      <c r="C128" s="1734" t="str">
        <f>IF('06_PresenLista'!L128&lt;&gt;"",'06_PresenLista'!L128,"")</f>
        <v/>
      </c>
      <c r="D128" s="1461" t="str">
        <f>'06_PresenLista'!Q128</f>
        <v/>
      </c>
      <c r="E128" s="1405"/>
      <c r="F128" s="1735" t="str">
        <f>IF('07_P1_Lectura'!F129&lt;&gt;"",'07_P1_Lectura'!F129,"")</f>
        <v/>
      </c>
      <c r="G128" s="1459" t="str">
        <f>'07_P1_Lectura'!R129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925"/>
      <c r="P128" s="153"/>
      <c r="Q128" s="1916"/>
      <c r="R128" s="132"/>
      <c r="S128" s="132"/>
      <c r="T128" s="132"/>
      <c r="U128" s="132"/>
      <c r="V128" s="595"/>
      <c r="W128" s="151"/>
      <c r="X128" s="1916"/>
      <c r="Y128" s="132"/>
      <c r="Z128" s="132"/>
      <c r="AA128" s="132"/>
      <c r="AB128" s="132"/>
      <c r="AC128" s="595"/>
      <c r="AD128" s="151"/>
      <c r="AE128" s="1916"/>
      <c r="AF128" s="132"/>
      <c r="AG128" s="132"/>
      <c r="AH128" s="132"/>
      <c r="AI128" s="132"/>
      <c r="AJ128" s="595"/>
      <c r="AK128" s="151"/>
      <c r="AL128" s="1916"/>
      <c r="AM128" s="132"/>
      <c r="AN128" s="132"/>
      <c r="AO128" s="132"/>
      <c r="AP128" s="132"/>
      <c r="AQ128" s="595"/>
      <c r="AR128" s="151"/>
      <c r="AS128" s="1916"/>
      <c r="AT128" s="132"/>
      <c r="AU128" s="132"/>
      <c r="AV128" s="132"/>
      <c r="AW128" s="132"/>
      <c r="AX128" s="595"/>
      <c r="AY128" s="151"/>
      <c r="AZ128" s="270" t="str">
        <f t="shared" si="26"/>
        <v/>
      </c>
      <c r="BA128" s="271" t="str">
        <f t="shared" si="27"/>
        <v/>
      </c>
      <c r="BB128" s="271" t="str">
        <f t="shared" si="28"/>
        <v/>
      </c>
      <c r="BC128" s="271" t="str">
        <f t="shared" si="29"/>
        <v/>
      </c>
      <c r="BD128" s="272" t="str">
        <f t="shared" si="30"/>
        <v/>
      </c>
      <c r="BE128" s="15" t="str">
        <f t="shared" si="31"/>
        <v/>
      </c>
      <c r="BG128" s="270" t="str">
        <f t="shared" si="20"/>
        <v/>
      </c>
      <c r="BH128" s="271" t="str">
        <f t="shared" si="21"/>
        <v/>
      </c>
      <c r="BI128" s="273" t="str">
        <f t="shared" si="22"/>
        <v/>
      </c>
      <c r="BJ128" s="15" t="str">
        <f t="shared" si="23"/>
        <v/>
      </c>
      <c r="BL128" s="67" t="str">
        <f t="shared" si="38"/>
        <v/>
      </c>
      <c r="BM128" s="67" t="str">
        <f>IF($O128&lt;&gt;"",0,IF(BJ128&lt;&gt;"",ROUND(BJ128*'02_Criterios'!$F$16,4),IF(BE128&lt;&gt;"",ROUND(BE128*'02_Criterios'!$F$16,4),"")))</f>
        <v/>
      </c>
      <c r="BO128" s="1741" t="str">
        <f>IF('13_P1_Alega'!P128&lt;&gt;"",'13_P1_Alega'!P128,"")</f>
        <v/>
      </c>
      <c r="BP128" s="1741" t="str">
        <f>IF('13_P1_Alega'!Q128&lt;&gt;"",'13_P1_Alega'!Q128,"")</f>
        <v/>
      </c>
      <c r="BQ128" s="1741" t="str">
        <f>IF('13_P1_Alega'!R128&lt;&gt;"",'13_P1_Alega'!R128,"")</f>
        <v/>
      </c>
      <c r="BS128" s="1440" t="str">
        <f t="shared" si="39"/>
        <v/>
      </c>
      <c r="BT128" s="1440" t="str">
        <f t="shared" si="32"/>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1404" t="str">
        <f>CONCATENATE('01_Carga'!$M$5,"_",$I129)</f>
        <v>FI__112</v>
      </c>
      <c r="B129" s="1405"/>
      <c r="C129" s="1734" t="str">
        <f>IF('06_PresenLista'!L129&lt;&gt;"",'06_PresenLista'!L129,"")</f>
        <v/>
      </c>
      <c r="D129" s="1461" t="str">
        <f>'06_PresenLista'!Q129</f>
        <v/>
      </c>
      <c r="E129" s="1405"/>
      <c r="F129" s="1735" t="str">
        <f>IF('07_P1_Lectura'!F130&lt;&gt;"",'07_P1_Lectura'!F130,"")</f>
        <v/>
      </c>
      <c r="G129" s="1459" t="str">
        <f>'07_P1_Lectura'!R130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925"/>
      <c r="P129" s="153"/>
      <c r="Q129" s="1916"/>
      <c r="R129" s="132"/>
      <c r="S129" s="132"/>
      <c r="T129" s="132"/>
      <c r="U129" s="132"/>
      <c r="V129" s="595"/>
      <c r="W129" s="151"/>
      <c r="X129" s="1916"/>
      <c r="Y129" s="132"/>
      <c r="Z129" s="132"/>
      <c r="AA129" s="132"/>
      <c r="AB129" s="132"/>
      <c r="AC129" s="595"/>
      <c r="AD129" s="151"/>
      <c r="AE129" s="1916"/>
      <c r="AF129" s="132"/>
      <c r="AG129" s="132"/>
      <c r="AH129" s="132"/>
      <c r="AI129" s="132"/>
      <c r="AJ129" s="595"/>
      <c r="AK129" s="151"/>
      <c r="AL129" s="1916"/>
      <c r="AM129" s="132"/>
      <c r="AN129" s="132"/>
      <c r="AO129" s="132"/>
      <c r="AP129" s="132"/>
      <c r="AQ129" s="595"/>
      <c r="AR129" s="151"/>
      <c r="AS129" s="1916"/>
      <c r="AT129" s="132"/>
      <c r="AU129" s="132"/>
      <c r="AV129" s="132"/>
      <c r="AW129" s="132"/>
      <c r="AX129" s="595"/>
      <c r="AY129" s="151"/>
      <c r="AZ129" s="270" t="str">
        <f t="shared" si="26"/>
        <v/>
      </c>
      <c r="BA129" s="271" t="str">
        <f t="shared" si="27"/>
        <v/>
      </c>
      <c r="BB129" s="271" t="str">
        <f t="shared" si="28"/>
        <v/>
      </c>
      <c r="BC129" s="271" t="str">
        <f t="shared" si="29"/>
        <v/>
      </c>
      <c r="BD129" s="272" t="str">
        <f t="shared" si="30"/>
        <v/>
      </c>
      <c r="BE129" s="15" t="str">
        <f t="shared" si="31"/>
        <v/>
      </c>
      <c r="BG129" s="270" t="str">
        <f t="shared" si="20"/>
        <v/>
      </c>
      <c r="BH129" s="271" t="str">
        <f t="shared" si="21"/>
        <v/>
      </c>
      <c r="BI129" s="273" t="str">
        <f t="shared" si="22"/>
        <v/>
      </c>
      <c r="BJ129" s="15" t="str">
        <f t="shared" si="23"/>
        <v/>
      </c>
      <c r="BL129" s="67" t="str">
        <f t="shared" si="38"/>
        <v/>
      </c>
      <c r="BM129" s="67" t="str">
        <f>IF($O129&lt;&gt;"",0,IF(BJ129&lt;&gt;"",ROUND(BJ129*'02_Criterios'!$F$16,4),IF(BE129&lt;&gt;"",ROUND(BE129*'02_Criterios'!$F$16,4),"")))</f>
        <v/>
      </c>
      <c r="BO129" s="1741" t="str">
        <f>IF('13_P1_Alega'!P129&lt;&gt;"",'13_P1_Alega'!P129,"")</f>
        <v/>
      </c>
      <c r="BP129" s="1741" t="str">
        <f>IF('13_P1_Alega'!Q129&lt;&gt;"",'13_P1_Alega'!Q129,"")</f>
        <v/>
      </c>
      <c r="BQ129" s="1741" t="str">
        <f>IF('13_P1_Alega'!R129&lt;&gt;"",'13_P1_Alega'!R129,"")</f>
        <v/>
      </c>
      <c r="BS129" s="1440" t="str">
        <f t="shared" si="39"/>
        <v/>
      </c>
      <c r="BT129" s="1440" t="str">
        <f t="shared" si="32"/>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1404" t="str">
        <f>CONCATENATE('01_Carga'!$M$5,"_",$I130)</f>
        <v>FI__113</v>
      </c>
      <c r="B130" s="1405"/>
      <c r="C130" s="1734" t="str">
        <f>IF('06_PresenLista'!L130&lt;&gt;"",'06_PresenLista'!L130,"")</f>
        <v/>
      </c>
      <c r="D130" s="1461" t="str">
        <f>'06_PresenLista'!Q130</f>
        <v/>
      </c>
      <c r="E130" s="1405"/>
      <c r="F130" s="1735" t="str">
        <f>IF('07_P1_Lectura'!F131&lt;&gt;"",'07_P1_Lectura'!F131,"")</f>
        <v/>
      </c>
      <c r="G130" s="1459" t="str">
        <f>'07_P1_Lectura'!R131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925"/>
      <c r="P130" s="153"/>
      <c r="Q130" s="1916"/>
      <c r="R130" s="132"/>
      <c r="S130" s="132"/>
      <c r="T130" s="132"/>
      <c r="U130" s="132"/>
      <c r="V130" s="595"/>
      <c r="W130" s="151"/>
      <c r="X130" s="1916"/>
      <c r="Y130" s="132"/>
      <c r="Z130" s="132"/>
      <c r="AA130" s="132"/>
      <c r="AB130" s="132"/>
      <c r="AC130" s="595"/>
      <c r="AD130" s="151"/>
      <c r="AE130" s="1916"/>
      <c r="AF130" s="132"/>
      <c r="AG130" s="132"/>
      <c r="AH130" s="132"/>
      <c r="AI130" s="132"/>
      <c r="AJ130" s="595"/>
      <c r="AK130" s="151"/>
      <c r="AL130" s="1916"/>
      <c r="AM130" s="132"/>
      <c r="AN130" s="132"/>
      <c r="AO130" s="132"/>
      <c r="AP130" s="132"/>
      <c r="AQ130" s="595"/>
      <c r="AR130" s="151"/>
      <c r="AS130" s="1916"/>
      <c r="AT130" s="132"/>
      <c r="AU130" s="132"/>
      <c r="AV130" s="132"/>
      <c r="AW130" s="132"/>
      <c r="AX130" s="595"/>
      <c r="AY130" s="151"/>
      <c r="AZ130" s="270" t="str">
        <f t="shared" si="26"/>
        <v/>
      </c>
      <c r="BA130" s="271" t="str">
        <f t="shared" si="27"/>
        <v/>
      </c>
      <c r="BB130" s="271" t="str">
        <f t="shared" si="28"/>
        <v/>
      </c>
      <c r="BC130" s="271" t="str">
        <f t="shared" si="29"/>
        <v/>
      </c>
      <c r="BD130" s="272" t="str">
        <f t="shared" si="30"/>
        <v/>
      </c>
      <c r="BE130" s="15" t="str">
        <f t="shared" si="31"/>
        <v/>
      </c>
      <c r="BG130" s="270" t="str">
        <f t="shared" si="20"/>
        <v/>
      </c>
      <c r="BH130" s="271" t="str">
        <f t="shared" si="21"/>
        <v/>
      </c>
      <c r="BI130" s="273" t="str">
        <f t="shared" si="22"/>
        <v/>
      </c>
      <c r="BJ130" s="15" t="str">
        <f t="shared" si="23"/>
        <v/>
      </c>
      <c r="BL130" s="67" t="str">
        <f t="shared" si="38"/>
        <v/>
      </c>
      <c r="BM130" s="67" t="str">
        <f>IF($O130&lt;&gt;"",0,IF(BJ130&lt;&gt;"",ROUND(BJ130*'02_Criterios'!$F$16,4),IF(BE130&lt;&gt;"",ROUND(BE130*'02_Criterios'!$F$16,4),"")))</f>
        <v/>
      </c>
      <c r="BO130" s="1741" t="str">
        <f>IF('13_P1_Alega'!P130&lt;&gt;"",'13_P1_Alega'!P130,"")</f>
        <v/>
      </c>
      <c r="BP130" s="1741" t="str">
        <f>IF('13_P1_Alega'!Q130&lt;&gt;"",'13_P1_Alega'!Q130,"")</f>
        <v/>
      </c>
      <c r="BQ130" s="1741" t="str">
        <f>IF('13_P1_Alega'!R130&lt;&gt;"",'13_P1_Alega'!R130,"")</f>
        <v/>
      </c>
      <c r="BS130" s="1440" t="str">
        <f t="shared" si="39"/>
        <v/>
      </c>
      <c r="BT130" s="1440" t="str">
        <f t="shared" si="32"/>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1404" t="str">
        <f>CONCATENATE('01_Carga'!$M$5,"_",$I131)</f>
        <v>FI__114</v>
      </c>
      <c r="B131" s="1405"/>
      <c r="C131" s="1734" t="str">
        <f>IF('06_PresenLista'!L131&lt;&gt;"",'06_PresenLista'!L131,"")</f>
        <v/>
      </c>
      <c r="D131" s="1461" t="str">
        <f>'06_PresenLista'!Q131</f>
        <v/>
      </c>
      <c r="E131" s="1405"/>
      <c r="F131" s="1735" t="str">
        <f>IF('07_P1_Lectura'!F132&lt;&gt;"",'07_P1_Lectura'!F132,"")</f>
        <v/>
      </c>
      <c r="G131" s="1459" t="str">
        <f>'07_P1_Lectura'!R132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925"/>
      <c r="P131" s="153"/>
      <c r="Q131" s="1916"/>
      <c r="R131" s="132"/>
      <c r="S131" s="132"/>
      <c r="T131" s="132"/>
      <c r="U131" s="132"/>
      <c r="V131" s="595"/>
      <c r="W131" s="151"/>
      <c r="X131" s="1916"/>
      <c r="Y131" s="132"/>
      <c r="Z131" s="132"/>
      <c r="AA131" s="132"/>
      <c r="AB131" s="132"/>
      <c r="AC131" s="595"/>
      <c r="AD131" s="151"/>
      <c r="AE131" s="1916"/>
      <c r="AF131" s="132"/>
      <c r="AG131" s="132"/>
      <c r="AH131" s="132"/>
      <c r="AI131" s="132"/>
      <c r="AJ131" s="595"/>
      <c r="AK131" s="151"/>
      <c r="AL131" s="1916"/>
      <c r="AM131" s="132"/>
      <c r="AN131" s="132"/>
      <c r="AO131" s="132"/>
      <c r="AP131" s="132"/>
      <c r="AQ131" s="595"/>
      <c r="AR131" s="151"/>
      <c r="AS131" s="1916"/>
      <c r="AT131" s="132"/>
      <c r="AU131" s="132"/>
      <c r="AV131" s="132"/>
      <c r="AW131" s="132"/>
      <c r="AX131" s="595"/>
      <c r="AY131" s="151"/>
      <c r="AZ131" s="270" t="str">
        <f t="shared" si="26"/>
        <v/>
      </c>
      <c r="BA131" s="271" t="str">
        <f t="shared" si="27"/>
        <v/>
      </c>
      <c r="BB131" s="271" t="str">
        <f t="shared" si="28"/>
        <v/>
      </c>
      <c r="BC131" s="271" t="str">
        <f t="shared" si="29"/>
        <v/>
      </c>
      <c r="BD131" s="272" t="str">
        <f t="shared" si="30"/>
        <v/>
      </c>
      <c r="BE131" s="15" t="str">
        <f t="shared" si="31"/>
        <v/>
      </c>
      <c r="BG131" s="270" t="str">
        <f t="shared" si="20"/>
        <v/>
      </c>
      <c r="BH131" s="271" t="str">
        <f t="shared" si="21"/>
        <v/>
      </c>
      <c r="BI131" s="273" t="str">
        <f t="shared" si="22"/>
        <v/>
      </c>
      <c r="BJ131" s="15" t="str">
        <f t="shared" si="23"/>
        <v/>
      </c>
      <c r="BL131" s="67" t="str">
        <f t="shared" si="38"/>
        <v/>
      </c>
      <c r="BM131" s="67" t="str">
        <f>IF($O131&lt;&gt;"",0,IF(BJ131&lt;&gt;"",ROUND(BJ131*'02_Criterios'!$F$16,4),IF(BE131&lt;&gt;"",ROUND(BE131*'02_Criterios'!$F$16,4),"")))</f>
        <v/>
      </c>
      <c r="BO131" s="1741" t="str">
        <f>IF('13_P1_Alega'!P131&lt;&gt;"",'13_P1_Alega'!P131,"")</f>
        <v/>
      </c>
      <c r="BP131" s="1741" t="str">
        <f>IF('13_P1_Alega'!Q131&lt;&gt;"",'13_P1_Alega'!Q131,"")</f>
        <v/>
      </c>
      <c r="BQ131" s="1741" t="str">
        <f>IF('13_P1_Alega'!R131&lt;&gt;"",'13_P1_Alega'!R131,"")</f>
        <v/>
      </c>
      <c r="BS131" s="1440" t="str">
        <f t="shared" si="39"/>
        <v/>
      </c>
      <c r="BT131" s="1440" t="str">
        <f t="shared" si="32"/>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1404" t="str">
        <f>CONCATENATE('01_Carga'!$M$5,"_",$I132)</f>
        <v>FI__115</v>
      </c>
      <c r="B132" s="1405"/>
      <c r="C132" s="1734" t="str">
        <f>IF('06_PresenLista'!L132&lt;&gt;"",'06_PresenLista'!L132,"")</f>
        <v/>
      </c>
      <c r="D132" s="1461" t="str">
        <f>'06_PresenLista'!Q132</f>
        <v/>
      </c>
      <c r="E132" s="1405"/>
      <c r="F132" s="1735" t="str">
        <f>IF('07_P1_Lectura'!F133&lt;&gt;"",'07_P1_Lectura'!F133,"")</f>
        <v/>
      </c>
      <c r="G132" s="1459" t="str">
        <f>'07_P1_Lectura'!R133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925"/>
      <c r="P132" s="153"/>
      <c r="Q132" s="1916"/>
      <c r="R132" s="132"/>
      <c r="S132" s="132"/>
      <c r="T132" s="132"/>
      <c r="U132" s="132"/>
      <c r="V132" s="595"/>
      <c r="W132" s="151"/>
      <c r="X132" s="1916"/>
      <c r="Y132" s="132"/>
      <c r="Z132" s="132"/>
      <c r="AA132" s="132"/>
      <c r="AB132" s="132"/>
      <c r="AC132" s="595"/>
      <c r="AD132" s="151"/>
      <c r="AE132" s="1916"/>
      <c r="AF132" s="132"/>
      <c r="AG132" s="132"/>
      <c r="AH132" s="132"/>
      <c r="AI132" s="132"/>
      <c r="AJ132" s="595"/>
      <c r="AK132" s="151"/>
      <c r="AL132" s="1916"/>
      <c r="AM132" s="132"/>
      <c r="AN132" s="132"/>
      <c r="AO132" s="132"/>
      <c r="AP132" s="132"/>
      <c r="AQ132" s="595"/>
      <c r="AR132" s="151"/>
      <c r="AS132" s="1916"/>
      <c r="AT132" s="132"/>
      <c r="AU132" s="132"/>
      <c r="AV132" s="132"/>
      <c r="AW132" s="132"/>
      <c r="AX132" s="595"/>
      <c r="AY132" s="151"/>
      <c r="AZ132" s="270" t="str">
        <f t="shared" si="26"/>
        <v/>
      </c>
      <c r="BA132" s="271" t="str">
        <f t="shared" si="27"/>
        <v/>
      </c>
      <c r="BB132" s="271" t="str">
        <f t="shared" si="28"/>
        <v/>
      </c>
      <c r="BC132" s="271" t="str">
        <f t="shared" si="29"/>
        <v/>
      </c>
      <c r="BD132" s="272" t="str">
        <f t="shared" si="30"/>
        <v/>
      </c>
      <c r="BE132" s="15" t="str">
        <f t="shared" si="31"/>
        <v/>
      </c>
      <c r="BG132" s="270" t="str">
        <f t="shared" si="20"/>
        <v/>
      </c>
      <c r="BH132" s="271" t="str">
        <f t="shared" si="21"/>
        <v/>
      </c>
      <c r="BI132" s="273" t="str">
        <f t="shared" si="22"/>
        <v/>
      </c>
      <c r="BJ132" s="15" t="str">
        <f t="shared" si="23"/>
        <v/>
      </c>
      <c r="BL132" s="67" t="str">
        <f t="shared" si="38"/>
        <v/>
      </c>
      <c r="BM132" s="67" t="str">
        <f>IF($O132&lt;&gt;"",0,IF(BJ132&lt;&gt;"",ROUND(BJ132*'02_Criterios'!$F$16,4),IF(BE132&lt;&gt;"",ROUND(BE132*'02_Criterios'!$F$16,4),"")))</f>
        <v/>
      </c>
      <c r="BO132" s="1741" t="str">
        <f>IF('13_P1_Alega'!P132&lt;&gt;"",'13_P1_Alega'!P132,"")</f>
        <v/>
      </c>
      <c r="BP132" s="1741" t="str">
        <f>IF('13_P1_Alega'!Q132&lt;&gt;"",'13_P1_Alega'!Q132,"")</f>
        <v/>
      </c>
      <c r="BQ132" s="1741" t="str">
        <f>IF('13_P1_Alega'!R132&lt;&gt;"",'13_P1_Alega'!R132,"")</f>
        <v/>
      </c>
      <c r="BS132" s="1440" t="str">
        <f t="shared" si="39"/>
        <v/>
      </c>
      <c r="BT132" s="1440" t="str">
        <f t="shared" si="32"/>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1404" t="str">
        <f>CONCATENATE('01_Carga'!$M$5,"_",$I133)</f>
        <v>FI__116</v>
      </c>
      <c r="B133" s="1405"/>
      <c r="C133" s="1734" t="str">
        <f>IF('06_PresenLista'!L133&lt;&gt;"",'06_PresenLista'!L133,"")</f>
        <v/>
      </c>
      <c r="D133" s="1461" t="str">
        <f>'06_PresenLista'!Q133</f>
        <v/>
      </c>
      <c r="E133" s="1405"/>
      <c r="F133" s="1735" t="str">
        <f>IF('07_P1_Lectura'!F134&lt;&gt;"",'07_P1_Lectura'!F134,"")</f>
        <v/>
      </c>
      <c r="G133" s="1459" t="str">
        <f>'07_P1_Lectura'!R134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925"/>
      <c r="P133" s="153"/>
      <c r="Q133" s="1916"/>
      <c r="R133" s="132"/>
      <c r="S133" s="132"/>
      <c r="T133" s="132"/>
      <c r="U133" s="132"/>
      <c r="V133" s="595"/>
      <c r="W133" s="151"/>
      <c r="X133" s="1916"/>
      <c r="Y133" s="132"/>
      <c r="Z133" s="132"/>
      <c r="AA133" s="132"/>
      <c r="AB133" s="132"/>
      <c r="AC133" s="595"/>
      <c r="AD133" s="151"/>
      <c r="AE133" s="1916"/>
      <c r="AF133" s="132"/>
      <c r="AG133" s="132"/>
      <c r="AH133" s="132"/>
      <c r="AI133" s="132"/>
      <c r="AJ133" s="595"/>
      <c r="AK133" s="151"/>
      <c r="AL133" s="1916"/>
      <c r="AM133" s="132"/>
      <c r="AN133" s="132"/>
      <c r="AO133" s="132"/>
      <c r="AP133" s="132"/>
      <c r="AQ133" s="595"/>
      <c r="AR133" s="151"/>
      <c r="AS133" s="1916"/>
      <c r="AT133" s="132"/>
      <c r="AU133" s="132"/>
      <c r="AV133" s="132"/>
      <c r="AW133" s="132"/>
      <c r="AX133" s="595"/>
      <c r="AY133" s="151"/>
      <c r="AZ133" s="270" t="str">
        <f t="shared" si="26"/>
        <v/>
      </c>
      <c r="BA133" s="271" t="str">
        <f t="shared" si="27"/>
        <v/>
      </c>
      <c r="BB133" s="271" t="str">
        <f t="shared" si="28"/>
        <v/>
      </c>
      <c r="BC133" s="271" t="str">
        <f t="shared" si="29"/>
        <v/>
      </c>
      <c r="BD133" s="272" t="str">
        <f t="shared" si="30"/>
        <v/>
      </c>
      <c r="BE133" s="15" t="str">
        <f t="shared" si="31"/>
        <v/>
      </c>
      <c r="BG133" s="270" t="str">
        <f t="shared" si="20"/>
        <v/>
      </c>
      <c r="BH133" s="271" t="str">
        <f t="shared" si="21"/>
        <v/>
      </c>
      <c r="BI133" s="273" t="str">
        <f t="shared" si="22"/>
        <v/>
      </c>
      <c r="BJ133" s="15" t="str">
        <f t="shared" si="23"/>
        <v/>
      </c>
      <c r="BL133" s="67" t="str">
        <f t="shared" si="38"/>
        <v/>
      </c>
      <c r="BM133" s="67" t="str">
        <f>IF($O133&lt;&gt;"",0,IF(BJ133&lt;&gt;"",ROUND(BJ133*'02_Criterios'!$F$16,4),IF(BE133&lt;&gt;"",ROUND(BE133*'02_Criterios'!$F$16,4),"")))</f>
        <v/>
      </c>
      <c r="BO133" s="1741" t="str">
        <f>IF('13_P1_Alega'!P133&lt;&gt;"",'13_P1_Alega'!P133,"")</f>
        <v/>
      </c>
      <c r="BP133" s="1741" t="str">
        <f>IF('13_P1_Alega'!Q133&lt;&gt;"",'13_P1_Alega'!Q133,"")</f>
        <v/>
      </c>
      <c r="BQ133" s="1741" t="str">
        <f>IF('13_P1_Alega'!R133&lt;&gt;"",'13_P1_Alega'!R133,"")</f>
        <v/>
      </c>
      <c r="BS133" s="1440" t="str">
        <f t="shared" si="39"/>
        <v/>
      </c>
      <c r="BT133" s="1440" t="str">
        <f t="shared" si="32"/>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1404" t="str">
        <f>CONCATENATE('01_Carga'!$M$5,"_",$I134)</f>
        <v>FI__117</v>
      </c>
      <c r="B134" s="1405"/>
      <c r="C134" s="1734" t="str">
        <f>IF('06_PresenLista'!L134&lt;&gt;"",'06_PresenLista'!L134,"")</f>
        <v/>
      </c>
      <c r="D134" s="1461" t="str">
        <f>'06_PresenLista'!Q134</f>
        <v/>
      </c>
      <c r="E134" s="1405"/>
      <c r="F134" s="1735" t="str">
        <f>IF('07_P1_Lectura'!F135&lt;&gt;"",'07_P1_Lectura'!F135,"")</f>
        <v/>
      </c>
      <c r="G134" s="1459" t="str">
        <f>'07_P1_Lectura'!R135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925"/>
      <c r="P134" s="153"/>
      <c r="Q134" s="1916"/>
      <c r="R134" s="132"/>
      <c r="S134" s="132"/>
      <c r="T134" s="132"/>
      <c r="U134" s="132"/>
      <c r="V134" s="595"/>
      <c r="W134" s="151"/>
      <c r="X134" s="1916"/>
      <c r="Y134" s="132"/>
      <c r="Z134" s="132"/>
      <c r="AA134" s="132"/>
      <c r="AB134" s="132"/>
      <c r="AC134" s="595"/>
      <c r="AD134" s="151"/>
      <c r="AE134" s="1916"/>
      <c r="AF134" s="132"/>
      <c r="AG134" s="132"/>
      <c r="AH134" s="132"/>
      <c r="AI134" s="132"/>
      <c r="AJ134" s="595"/>
      <c r="AK134" s="151"/>
      <c r="AL134" s="1916"/>
      <c r="AM134" s="132"/>
      <c r="AN134" s="132"/>
      <c r="AO134" s="132"/>
      <c r="AP134" s="132"/>
      <c r="AQ134" s="595"/>
      <c r="AR134" s="151"/>
      <c r="AS134" s="1916"/>
      <c r="AT134" s="132"/>
      <c r="AU134" s="132"/>
      <c r="AV134" s="132"/>
      <c r="AW134" s="132"/>
      <c r="AX134" s="595"/>
      <c r="AY134" s="151"/>
      <c r="AZ134" s="270" t="str">
        <f t="shared" si="26"/>
        <v/>
      </c>
      <c r="BA134" s="271" t="str">
        <f t="shared" si="27"/>
        <v/>
      </c>
      <c r="BB134" s="271" t="str">
        <f t="shared" si="28"/>
        <v/>
      </c>
      <c r="BC134" s="271" t="str">
        <f t="shared" si="29"/>
        <v/>
      </c>
      <c r="BD134" s="272" t="str">
        <f t="shared" si="30"/>
        <v/>
      </c>
      <c r="BE134" s="15" t="str">
        <f t="shared" si="31"/>
        <v/>
      </c>
      <c r="BG134" s="270" t="str">
        <f t="shared" si="20"/>
        <v/>
      </c>
      <c r="BH134" s="271" t="str">
        <f t="shared" si="21"/>
        <v/>
      </c>
      <c r="BI134" s="273" t="str">
        <f t="shared" si="22"/>
        <v/>
      </c>
      <c r="BJ134" s="15" t="str">
        <f t="shared" si="23"/>
        <v/>
      </c>
      <c r="BL134" s="67" t="str">
        <f t="shared" si="38"/>
        <v/>
      </c>
      <c r="BM134" s="67" t="str">
        <f>IF($O134&lt;&gt;"",0,IF(BJ134&lt;&gt;"",ROUND(BJ134*'02_Criterios'!$F$16,4),IF(BE134&lt;&gt;"",ROUND(BE134*'02_Criterios'!$F$16,4),"")))</f>
        <v/>
      </c>
      <c r="BO134" s="1741" t="str">
        <f>IF('13_P1_Alega'!P134&lt;&gt;"",'13_P1_Alega'!P134,"")</f>
        <v/>
      </c>
      <c r="BP134" s="1741" t="str">
        <f>IF('13_P1_Alega'!Q134&lt;&gt;"",'13_P1_Alega'!Q134,"")</f>
        <v/>
      </c>
      <c r="BQ134" s="1741" t="str">
        <f>IF('13_P1_Alega'!R134&lt;&gt;"",'13_P1_Alega'!R134,"")</f>
        <v/>
      </c>
      <c r="BS134" s="1440" t="str">
        <f t="shared" si="39"/>
        <v/>
      </c>
      <c r="BT134" s="1440" t="str">
        <f t="shared" si="32"/>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1404" t="str">
        <f>CONCATENATE('01_Carga'!$M$5,"_",$I135)</f>
        <v>FI__118</v>
      </c>
      <c r="B135" s="1405"/>
      <c r="C135" s="1734" t="str">
        <f>IF('06_PresenLista'!L135&lt;&gt;"",'06_PresenLista'!L135,"")</f>
        <v/>
      </c>
      <c r="D135" s="1461" t="str">
        <f>'06_PresenLista'!Q135</f>
        <v/>
      </c>
      <c r="E135" s="1405"/>
      <c r="F135" s="1735" t="str">
        <f>IF('07_P1_Lectura'!F136&lt;&gt;"",'07_P1_Lectura'!F136,"")</f>
        <v/>
      </c>
      <c r="G135" s="1459" t="str">
        <f>'07_P1_Lectura'!R136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925"/>
      <c r="P135" s="153"/>
      <c r="Q135" s="1916"/>
      <c r="R135" s="132"/>
      <c r="S135" s="132"/>
      <c r="T135" s="132"/>
      <c r="U135" s="132"/>
      <c r="V135" s="595"/>
      <c r="W135" s="151"/>
      <c r="X135" s="1916"/>
      <c r="Y135" s="132"/>
      <c r="Z135" s="132"/>
      <c r="AA135" s="132"/>
      <c r="AB135" s="132"/>
      <c r="AC135" s="595"/>
      <c r="AD135" s="151"/>
      <c r="AE135" s="1916"/>
      <c r="AF135" s="132"/>
      <c r="AG135" s="132"/>
      <c r="AH135" s="132"/>
      <c r="AI135" s="132"/>
      <c r="AJ135" s="595"/>
      <c r="AK135" s="151"/>
      <c r="AL135" s="1916"/>
      <c r="AM135" s="132"/>
      <c r="AN135" s="132"/>
      <c r="AO135" s="132"/>
      <c r="AP135" s="132"/>
      <c r="AQ135" s="595"/>
      <c r="AR135" s="151"/>
      <c r="AS135" s="1916"/>
      <c r="AT135" s="132"/>
      <c r="AU135" s="132"/>
      <c r="AV135" s="132"/>
      <c r="AW135" s="132"/>
      <c r="AX135" s="595"/>
      <c r="AY135" s="151"/>
      <c r="AZ135" s="270" t="str">
        <f t="shared" si="26"/>
        <v/>
      </c>
      <c r="BA135" s="271" t="str">
        <f t="shared" si="27"/>
        <v/>
      </c>
      <c r="BB135" s="271" t="str">
        <f t="shared" si="28"/>
        <v/>
      </c>
      <c r="BC135" s="271" t="str">
        <f t="shared" si="29"/>
        <v/>
      </c>
      <c r="BD135" s="272" t="str">
        <f t="shared" si="30"/>
        <v/>
      </c>
      <c r="BE135" s="15" t="str">
        <f t="shared" si="31"/>
        <v/>
      </c>
      <c r="BG135" s="270" t="str">
        <f t="shared" si="20"/>
        <v/>
      </c>
      <c r="BH135" s="271" t="str">
        <f t="shared" si="21"/>
        <v/>
      </c>
      <c r="BI135" s="273" t="str">
        <f t="shared" si="22"/>
        <v/>
      </c>
      <c r="BJ135" s="15" t="str">
        <f t="shared" si="23"/>
        <v/>
      </c>
      <c r="BL135" s="67" t="str">
        <f t="shared" si="38"/>
        <v/>
      </c>
      <c r="BM135" s="67" t="str">
        <f>IF($O135&lt;&gt;"",0,IF(BJ135&lt;&gt;"",ROUND(BJ135*'02_Criterios'!$F$16,4),IF(BE135&lt;&gt;"",ROUND(BE135*'02_Criterios'!$F$16,4),"")))</f>
        <v/>
      </c>
      <c r="BO135" s="1741" t="str">
        <f>IF('13_P1_Alega'!P135&lt;&gt;"",'13_P1_Alega'!P135,"")</f>
        <v/>
      </c>
      <c r="BP135" s="1741" t="str">
        <f>IF('13_P1_Alega'!Q135&lt;&gt;"",'13_P1_Alega'!Q135,"")</f>
        <v/>
      </c>
      <c r="BQ135" s="1741" t="str">
        <f>IF('13_P1_Alega'!R135&lt;&gt;"",'13_P1_Alega'!R135,"")</f>
        <v/>
      </c>
      <c r="BS135" s="1440" t="str">
        <f t="shared" si="39"/>
        <v/>
      </c>
      <c r="BT135" s="1440" t="str">
        <f t="shared" si="32"/>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1404" t="str">
        <f>CONCATENATE('01_Carga'!$M$5,"_",$I136)</f>
        <v>FI__119</v>
      </c>
      <c r="B136" s="1405"/>
      <c r="C136" s="1734" t="str">
        <f>IF('06_PresenLista'!L136&lt;&gt;"",'06_PresenLista'!L136,"")</f>
        <v/>
      </c>
      <c r="D136" s="1461" t="str">
        <f>'06_PresenLista'!Q136</f>
        <v/>
      </c>
      <c r="E136" s="1405"/>
      <c r="F136" s="1735" t="str">
        <f>IF('07_P1_Lectura'!F137&lt;&gt;"",'07_P1_Lectura'!F137,"")</f>
        <v/>
      </c>
      <c r="G136" s="1459" t="str">
        <f>'07_P1_Lectura'!R137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925"/>
      <c r="P136" s="153"/>
      <c r="Q136" s="1916"/>
      <c r="R136" s="132"/>
      <c r="S136" s="132"/>
      <c r="T136" s="132"/>
      <c r="U136" s="132"/>
      <c r="V136" s="595"/>
      <c r="W136" s="151"/>
      <c r="X136" s="1916"/>
      <c r="Y136" s="132"/>
      <c r="Z136" s="132"/>
      <c r="AA136" s="132"/>
      <c r="AB136" s="132"/>
      <c r="AC136" s="595"/>
      <c r="AD136" s="151"/>
      <c r="AE136" s="1916"/>
      <c r="AF136" s="132"/>
      <c r="AG136" s="132"/>
      <c r="AH136" s="132"/>
      <c r="AI136" s="132"/>
      <c r="AJ136" s="595"/>
      <c r="AK136" s="151"/>
      <c r="AL136" s="1916"/>
      <c r="AM136" s="132"/>
      <c r="AN136" s="132"/>
      <c r="AO136" s="132"/>
      <c r="AP136" s="132"/>
      <c r="AQ136" s="595"/>
      <c r="AR136" s="151"/>
      <c r="AS136" s="1916"/>
      <c r="AT136" s="132"/>
      <c r="AU136" s="132"/>
      <c r="AV136" s="132"/>
      <c r="AW136" s="132"/>
      <c r="AX136" s="595"/>
      <c r="AY136" s="151"/>
      <c r="AZ136" s="270" t="str">
        <f t="shared" si="26"/>
        <v/>
      </c>
      <c r="BA136" s="271" t="str">
        <f t="shared" si="27"/>
        <v/>
      </c>
      <c r="BB136" s="271" t="str">
        <f t="shared" si="28"/>
        <v/>
      </c>
      <c r="BC136" s="271" t="str">
        <f t="shared" si="29"/>
        <v/>
      </c>
      <c r="BD136" s="272" t="str">
        <f t="shared" si="30"/>
        <v/>
      </c>
      <c r="BE136" s="15" t="str">
        <f t="shared" si="31"/>
        <v/>
      </c>
      <c r="BG136" s="270" t="str">
        <f t="shared" si="20"/>
        <v/>
      </c>
      <c r="BH136" s="271" t="str">
        <f t="shared" si="21"/>
        <v/>
      </c>
      <c r="BI136" s="273" t="str">
        <f t="shared" si="22"/>
        <v/>
      </c>
      <c r="BJ136" s="15" t="str">
        <f t="shared" si="23"/>
        <v/>
      </c>
      <c r="BL136" s="67" t="str">
        <f t="shared" si="38"/>
        <v/>
      </c>
      <c r="BM136" s="67" t="str">
        <f>IF($O136&lt;&gt;"",0,IF(BJ136&lt;&gt;"",ROUND(BJ136*'02_Criterios'!$F$16,4),IF(BE136&lt;&gt;"",ROUND(BE136*'02_Criterios'!$F$16,4),"")))</f>
        <v/>
      </c>
      <c r="BO136" s="1741" t="str">
        <f>IF('13_P1_Alega'!P136&lt;&gt;"",'13_P1_Alega'!P136,"")</f>
        <v/>
      </c>
      <c r="BP136" s="1741" t="str">
        <f>IF('13_P1_Alega'!Q136&lt;&gt;"",'13_P1_Alega'!Q136,"")</f>
        <v/>
      </c>
      <c r="BQ136" s="1741" t="str">
        <f>IF('13_P1_Alega'!R136&lt;&gt;"",'13_P1_Alega'!R136,"")</f>
        <v/>
      </c>
      <c r="BS136" s="1440" t="str">
        <f t="shared" si="39"/>
        <v/>
      </c>
      <c r="BT136" s="1440" t="str">
        <f t="shared" si="32"/>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1404" t="str">
        <f>CONCATENATE('01_Carga'!$M$5,"_",$I137)</f>
        <v>FI__120</v>
      </c>
      <c r="B137" s="1405"/>
      <c r="C137" s="1734" t="str">
        <f>IF('06_PresenLista'!L137&lt;&gt;"",'06_PresenLista'!L137,"")</f>
        <v/>
      </c>
      <c r="D137" s="1461" t="str">
        <f>'06_PresenLista'!Q137</f>
        <v/>
      </c>
      <c r="E137" s="1405"/>
      <c r="F137" s="1735" t="str">
        <f>IF('07_P1_Lectura'!F138&lt;&gt;"",'07_P1_Lectura'!F138,"")</f>
        <v/>
      </c>
      <c r="G137" s="1459" t="str">
        <f>'07_P1_Lectura'!R138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925"/>
      <c r="P137" s="153"/>
      <c r="Q137" s="1916"/>
      <c r="R137" s="132"/>
      <c r="S137" s="132"/>
      <c r="T137" s="132"/>
      <c r="U137" s="132"/>
      <c r="V137" s="595"/>
      <c r="W137" s="151"/>
      <c r="X137" s="1916"/>
      <c r="Y137" s="132"/>
      <c r="Z137" s="132"/>
      <c r="AA137" s="132"/>
      <c r="AB137" s="132"/>
      <c r="AC137" s="595"/>
      <c r="AD137" s="151"/>
      <c r="AE137" s="1916"/>
      <c r="AF137" s="132"/>
      <c r="AG137" s="132"/>
      <c r="AH137" s="132"/>
      <c r="AI137" s="132"/>
      <c r="AJ137" s="595"/>
      <c r="AK137" s="151"/>
      <c r="AL137" s="1916"/>
      <c r="AM137" s="132"/>
      <c r="AN137" s="132"/>
      <c r="AO137" s="132"/>
      <c r="AP137" s="132"/>
      <c r="AQ137" s="595"/>
      <c r="AR137" s="151"/>
      <c r="AS137" s="1916"/>
      <c r="AT137" s="132"/>
      <c r="AU137" s="132"/>
      <c r="AV137" s="132"/>
      <c r="AW137" s="132"/>
      <c r="AX137" s="595"/>
      <c r="AY137" s="151"/>
      <c r="AZ137" s="270" t="str">
        <f t="shared" si="26"/>
        <v/>
      </c>
      <c r="BA137" s="271" t="str">
        <f t="shared" si="27"/>
        <v/>
      </c>
      <c r="BB137" s="271" t="str">
        <f t="shared" si="28"/>
        <v/>
      </c>
      <c r="BC137" s="271" t="str">
        <f t="shared" si="29"/>
        <v/>
      </c>
      <c r="BD137" s="272" t="str">
        <f t="shared" si="30"/>
        <v/>
      </c>
      <c r="BE137" s="15" t="str">
        <f t="shared" si="31"/>
        <v/>
      </c>
      <c r="BG137" s="270" t="str">
        <f t="shared" si="20"/>
        <v/>
      </c>
      <c r="BH137" s="271" t="str">
        <f t="shared" si="21"/>
        <v/>
      </c>
      <c r="BI137" s="273" t="str">
        <f t="shared" si="22"/>
        <v/>
      </c>
      <c r="BJ137" s="15" t="str">
        <f t="shared" si="23"/>
        <v/>
      </c>
      <c r="BL137" s="67" t="str">
        <f t="shared" si="38"/>
        <v/>
      </c>
      <c r="BM137" s="67" t="str">
        <f>IF($O137&lt;&gt;"",0,IF(BJ137&lt;&gt;"",ROUND(BJ137*'02_Criterios'!$F$16,4),IF(BE137&lt;&gt;"",ROUND(BE137*'02_Criterios'!$F$16,4),"")))</f>
        <v/>
      </c>
      <c r="BO137" s="1741" t="str">
        <f>IF('13_P1_Alega'!P137&lt;&gt;"",'13_P1_Alega'!P137,"")</f>
        <v/>
      </c>
      <c r="BP137" s="1741" t="str">
        <f>IF('13_P1_Alega'!Q137&lt;&gt;"",'13_P1_Alega'!Q137,"")</f>
        <v/>
      </c>
      <c r="BQ137" s="1741" t="str">
        <f>IF('13_P1_Alega'!R137&lt;&gt;"",'13_P1_Alega'!R137,"")</f>
        <v/>
      </c>
      <c r="BS137" s="1440" t="str">
        <f t="shared" si="39"/>
        <v/>
      </c>
      <c r="BT137" s="1440" t="str">
        <f t="shared" si="32"/>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1404" t="str">
        <f>CONCATENATE('01_Carga'!$M$5,"_",$I138)</f>
        <v>FI__121</v>
      </c>
      <c r="B138" s="1405"/>
      <c r="C138" s="1734" t="str">
        <f>IF('06_PresenLista'!L138&lt;&gt;"",'06_PresenLista'!L138,"")</f>
        <v/>
      </c>
      <c r="D138" s="1461" t="str">
        <f>'06_PresenLista'!Q138</f>
        <v/>
      </c>
      <c r="E138" s="1405"/>
      <c r="F138" s="1735" t="str">
        <f>IF('07_P1_Lectura'!F139&lt;&gt;"",'07_P1_Lectura'!F139,"")</f>
        <v/>
      </c>
      <c r="G138" s="1459" t="str">
        <f>'07_P1_Lectura'!R139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925"/>
      <c r="P138" s="153"/>
      <c r="Q138" s="1916"/>
      <c r="R138" s="132"/>
      <c r="S138" s="132"/>
      <c r="T138" s="132"/>
      <c r="U138" s="132"/>
      <c r="V138" s="595"/>
      <c r="W138" s="151"/>
      <c r="X138" s="1916"/>
      <c r="Y138" s="132"/>
      <c r="Z138" s="132"/>
      <c r="AA138" s="132"/>
      <c r="AB138" s="132"/>
      <c r="AC138" s="595"/>
      <c r="AD138" s="151"/>
      <c r="AE138" s="1916"/>
      <c r="AF138" s="132"/>
      <c r="AG138" s="132"/>
      <c r="AH138" s="132"/>
      <c r="AI138" s="132"/>
      <c r="AJ138" s="595"/>
      <c r="AK138" s="151"/>
      <c r="AL138" s="1916"/>
      <c r="AM138" s="132"/>
      <c r="AN138" s="132"/>
      <c r="AO138" s="132"/>
      <c r="AP138" s="132"/>
      <c r="AQ138" s="595"/>
      <c r="AR138" s="151"/>
      <c r="AS138" s="1916"/>
      <c r="AT138" s="132"/>
      <c r="AU138" s="132"/>
      <c r="AV138" s="132"/>
      <c r="AW138" s="132"/>
      <c r="AX138" s="595"/>
      <c r="AY138" s="151"/>
      <c r="AZ138" s="270" t="str">
        <f t="shared" si="26"/>
        <v/>
      </c>
      <c r="BA138" s="271" t="str">
        <f t="shared" si="27"/>
        <v/>
      </c>
      <c r="BB138" s="271" t="str">
        <f t="shared" si="28"/>
        <v/>
      </c>
      <c r="BC138" s="271" t="str">
        <f t="shared" si="29"/>
        <v/>
      </c>
      <c r="BD138" s="272" t="str">
        <f t="shared" si="30"/>
        <v/>
      </c>
      <c r="BE138" s="15" t="str">
        <f t="shared" si="31"/>
        <v/>
      </c>
      <c r="BG138" s="270" t="str">
        <f t="shared" si="20"/>
        <v/>
      </c>
      <c r="BH138" s="271" t="str">
        <f t="shared" si="21"/>
        <v/>
      </c>
      <c r="BI138" s="273" t="str">
        <f t="shared" si="22"/>
        <v/>
      </c>
      <c r="BJ138" s="15" t="str">
        <f t="shared" si="23"/>
        <v/>
      </c>
      <c r="BL138" s="67" t="str">
        <f t="shared" si="38"/>
        <v/>
      </c>
      <c r="BM138" s="67" t="str">
        <f>IF($O138&lt;&gt;"",0,IF(BJ138&lt;&gt;"",ROUND(BJ138*'02_Criterios'!$F$16,4),IF(BE138&lt;&gt;"",ROUND(BE138*'02_Criterios'!$F$16,4),"")))</f>
        <v/>
      </c>
      <c r="BO138" s="1741" t="str">
        <f>IF('13_P1_Alega'!P138&lt;&gt;"",'13_P1_Alega'!P138,"")</f>
        <v/>
      </c>
      <c r="BP138" s="1741" t="str">
        <f>IF('13_P1_Alega'!Q138&lt;&gt;"",'13_P1_Alega'!Q138,"")</f>
        <v/>
      </c>
      <c r="BQ138" s="1741" t="str">
        <f>IF('13_P1_Alega'!R138&lt;&gt;"",'13_P1_Alega'!R138,"")</f>
        <v/>
      </c>
      <c r="BS138" s="1440" t="str">
        <f t="shared" si="39"/>
        <v/>
      </c>
      <c r="BT138" s="1440" t="str">
        <f t="shared" si="32"/>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1404" t="str">
        <f>CONCATENATE('01_Carga'!$M$5,"_",$I139)</f>
        <v>FI__122</v>
      </c>
      <c r="B139" s="1405"/>
      <c r="C139" s="1734" t="str">
        <f>IF('06_PresenLista'!L139&lt;&gt;"",'06_PresenLista'!L139,"")</f>
        <v/>
      </c>
      <c r="D139" s="1461" t="str">
        <f>'06_PresenLista'!Q139</f>
        <v/>
      </c>
      <c r="E139" s="1405"/>
      <c r="F139" s="1735" t="str">
        <f>IF('07_P1_Lectura'!F140&lt;&gt;"",'07_P1_Lectura'!F140,"")</f>
        <v/>
      </c>
      <c r="G139" s="1459" t="str">
        <f>'07_P1_Lectura'!R140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925"/>
      <c r="P139" s="153"/>
      <c r="Q139" s="1916"/>
      <c r="R139" s="132"/>
      <c r="S139" s="132"/>
      <c r="T139" s="132"/>
      <c r="U139" s="132"/>
      <c r="V139" s="595"/>
      <c r="W139" s="151"/>
      <c r="X139" s="1916"/>
      <c r="Y139" s="132"/>
      <c r="Z139" s="132"/>
      <c r="AA139" s="132"/>
      <c r="AB139" s="132"/>
      <c r="AC139" s="595"/>
      <c r="AD139" s="151"/>
      <c r="AE139" s="1916"/>
      <c r="AF139" s="132"/>
      <c r="AG139" s="132"/>
      <c r="AH139" s="132"/>
      <c r="AI139" s="132"/>
      <c r="AJ139" s="595"/>
      <c r="AK139" s="151"/>
      <c r="AL139" s="1916"/>
      <c r="AM139" s="132"/>
      <c r="AN139" s="132"/>
      <c r="AO139" s="132"/>
      <c r="AP139" s="132"/>
      <c r="AQ139" s="595"/>
      <c r="AR139" s="151"/>
      <c r="AS139" s="1916"/>
      <c r="AT139" s="132"/>
      <c r="AU139" s="132"/>
      <c r="AV139" s="132"/>
      <c r="AW139" s="132"/>
      <c r="AX139" s="595"/>
      <c r="AY139" s="151"/>
      <c r="AZ139" s="270" t="str">
        <f t="shared" si="26"/>
        <v/>
      </c>
      <c r="BA139" s="271" t="str">
        <f t="shared" si="27"/>
        <v/>
      </c>
      <c r="BB139" s="271" t="str">
        <f t="shared" si="28"/>
        <v/>
      </c>
      <c r="BC139" s="271" t="str">
        <f t="shared" si="29"/>
        <v/>
      </c>
      <c r="BD139" s="272" t="str">
        <f t="shared" si="30"/>
        <v/>
      </c>
      <c r="BE139" s="15" t="str">
        <f t="shared" si="31"/>
        <v/>
      </c>
      <c r="BG139" s="270" t="str">
        <f t="shared" si="20"/>
        <v/>
      </c>
      <c r="BH139" s="271" t="str">
        <f t="shared" si="21"/>
        <v/>
      </c>
      <c r="BI139" s="273" t="str">
        <f t="shared" si="22"/>
        <v/>
      </c>
      <c r="BJ139" s="15" t="str">
        <f t="shared" si="23"/>
        <v/>
      </c>
      <c r="BL139" s="67" t="str">
        <f t="shared" si="38"/>
        <v/>
      </c>
      <c r="BM139" s="67" t="str">
        <f>IF($O139&lt;&gt;"",0,IF(BJ139&lt;&gt;"",ROUND(BJ139*'02_Criterios'!$F$16,4),IF(BE139&lt;&gt;"",ROUND(BE139*'02_Criterios'!$F$16,4),"")))</f>
        <v/>
      </c>
      <c r="BO139" s="1741" t="str">
        <f>IF('13_P1_Alega'!P139&lt;&gt;"",'13_P1_Alega'!P139,"")</f>
        <v/>
      </c>
      <c r="BP139" s="1741" t="str">
        <f>IF('13_P1_Alega'!Q139&lt;&gt;"",'13_P1_Alega'!Q139,"")</f>
        <v/>
      </c>
      <c r="BQ139" s="1741" t="str">
        <f>IF('13_P1_Alega'!R139&lt;&gt;"",'13_P1_Alega'!R139,"")</f>
        <v/>
      </c>
      <c r="BS139" s="1440" t="str">
        <f t="shared" si="39"/>
        <v/>
      </c>
      <c r="BT139" s="1440" t="str">
        <f t="shared" si="32"/>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1404" t="str">
        <f>CONCATENATE('01_Carga'!$M$5,"_",$I140)</f>
        <v>FI__123</v>
      </c>
      <c r="B140" s="1405"/>
      <c r="C140" s="1734" t="str">
        <f>IF('06_PresenLista'!L140&lt;&gt;"",'06_PresenLista'!L140,"")</f>
        <v/>
      </c>
      <c r="D140" s="1461" t="str">
        <f>'06_PresenLista'!Q140</f>
        <v/>
      </c>
      <c r="E140" s="1405"/>
      <c r="F140" s="1735" t="str">
        <f>IF('07_P1_Lectura'!F141&lt;&gt;"",'07_P1_Lectura'!F141,"")</f>
        <v/>
      </c>
      <c r="G140" s="1459" t="str">
        <f>'07_P1_Lectura'!R141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925"/>
      <c r="P140" s="153"/>
      <c r="Q140" s="1916"/>
      <c r="R140" s="132"/>
      <c r="S140" s="132"/>
      <c r="T140" s="132"/>
      <c r="U140" s="132"/>
      <c r="V140" s="595"/>
      <c r="W140" s="151"/>
      <c r="X140" s="1916"/>
      <c r="Y140" s="132"/>
      <c r="Z140" s="132"/>
      <c r="AA140" s="132"/>
      <c r="AB140" s="132"/>
      <c r="AC140" s="595"/>
      <c r="AD140" s="151"/>
      <c r="AE140" s="1916"/>
      <c r="AF140" s="132"/>
      <c r="AG140" s="132"/>
      <c r="AH140" s="132"/>
      <c r="AI140" s="132"/>
      <c r="AJ140" s="595"/>
      <c r="AK140" s="151"/>
      <c r="AL140" s="1916"/>
      <c r="AM140" s="132"/>
      <c r="AN140" s="132"/>
      <c r="AO140" s="132"/>
      <c r="AP140" s="132"/>
      <c r="AQ140" s="595"/>
      <c r="AR140" s="151"/>
      <c r="AS140" s="1916"/>
      <c r="AT140" s="132"/>
      <c r="AU140" s="132"/>
      <c r="AV140" s="132"/>
      <c r="AW140" s="132"/>
      <c r="AX140" s="595"/>
      <c r="AY140" s="151"/>
      <c r="AZ140" s="270" t="str">
        <f t="shared" si="26"/>
        <v/>
      </c>
      <c r="BA140" s="271" t="str">
        <f t="shared" si="27"/>
        <v/>
      </c>
      <c r="BB140" s="271" t="str">
        <f t="shared" si="28"/>
        <v/>
      </c>
      <c r="BC140" s="271" t="str">
        <f t="shared" si="29"/>
        <v/>
      </c>
      <c r="BD140" s="272" t="str">
        <f t="shared" si="30"/>
        <v/>
      </c>
      <c r="BE140" s="15" t="str">
        <f t="shared" si="31"/>
        <v/>
      </c>
      <c r="BG140" s="270" t="str">
        <f t="shared" si="20"/>
        <v/>
      </c>
      <c r="BH140" s="271" t="str">
        <f t="shared" si="21"/>
        <v/>
      </c>
      <c r="BI140" s="273" t="str">
        <f t="shared" si="22"/>
        <v/>
      </c>
      <c r="BJ140" s="15" t="str">
        <f t="shared" si="23"/>
        <v/>
      </c>
      <c r="BL140" s="67" t="str">
        <f t="shared" si="38"/>
        <v/>
      </c>
      <c r="BM140" s="67" t="str">
        <f>IF($O140&lt;&gt;"",0,IF(BJ140&lt;&gt;"",ROUND(BJ140*'02_Criterios'!$F$16,4),IF(BE140&lt;&gt;"",ROUND(BE140*'02_Criterios'!$F$16,4),"")))</f>
        <v/>
      </c>
      <c r="BO140" s="1741" t="str">
        <f>IF('13_P1_Alega'!P140&lt;&gt;"",'13_P1_Alega'!P140,"")</f>
        <v/>
      </c>
      <c r="BP140" s="1741" t="str">
        <f>IF('13_P1_Alega'!Q140&lt;&gt;"",'13_P1_Alega'!Q140,"")</f>
        <v/>
      </c>
      <c r="BQ140" s="1741" t="str">
        <f>IF('13_P1_Alega'!R140&lt;&gt;"",'13_P1_Alega'!R140,"")</f>
        <v/>
      </c>
      <c r="BS140" s="1440" t="str">
        <f t="shared" si="39"/>
        <v/>
      </c>
      <c r="BT140" s="1440" t="str">
        <f t="shared" si="32"/>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1404" t="str">
        <f>CONCATENATE('01_Carga'!$M$5,"_",$I141)</f>
        <v>FI__124</v>
      </c>
      <c r="B141" s="1405"/>
      <c r="C141" s="1734" t="str">
        <f>IF('06_PresenLista'!L141&lt;&gt;"",'06_PresenLista'!L141,"")</f>
        <v/>
      </c>
      <c r="D141" s="1461" t="str">
        <f>'06_PresenLista'!Q141</f>
        <v/>
      </c>
      <c r="E141" s="1405"/>
      <c r="F141" s="1735" t="str">
        <f>IF('07_P1_Lectura'!F142&lt;&gt;"",'07_P1_Lectura'!F142,"")</f>
        <v/>
      </c>
      <c r="G141" s="1459" t="str">
        <f>'07_P1_Lectura'!R142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925"/>
      <c r="P141" s="153"/>
      <c r="Q141" s="1916"/>
      <c r="R141" s="132"/>
      <c r="S141" s="132"/>
      <c r="T141" s="132"/>
      <c r="U141" s="132"/>
      <c r="V141" s="595"/>
      <c r="W141" s="151"/>
      <c r="X141" s="1916"/>
      <c r="Y141" s="132"/>
      <c r="Z141" s="132"/>
      <c r="AA141" s="132"/>
      <c r="AB141" s="132"/>
      <c r="AC141" s="595"/>
      <c r="AD141" s="151"/>
      <c r="AE141" s="1916"/>
      <c r="AF141" s="132"/>
      <c r="AG141" s="132"/>
      <c r="AH141" s="132"/>
      <c r="AI141" s="132"/>
      <c r="AJ141" s="595"/>
      <c r="AK141" s="151"/>
      <c r="AL141" s="1916"/>
      <c r="AM141" s="132"/>
      <c r="AN141" s="132"/>
      <c r="AO141" s="132"/>
      <c r="AP141" s="132"/>
      <c r="AQ141" s="595"/>
      <c r="AR141" s="151"/>
      <c r="AS141" s="1916"/>
      <c r="AT141" s="132"/>
      <c r="AU141" s="132"/>
      <c r="AV141" s="132"/>
      <c r="AW141" s="132"/>
      <c r="AX141" s="595"/>
      <c r="AY141" s="151"/>
      <c r="AZ141" s="270" t="str">
        <f t="shared" si="26"/>
        <v/>
      </c>
      <c r="BA141" s="271" t="str">
        <f t="shared" si="27"/>
        <v/>
      </c>
      <c r="BB141" s="271" t="str">
        <f t="shared" si="28"/>
        <v/>
      </c>
      <c r="BC141" s="271" t="str">
        <f t="shared" si="29"/>
        <v/>
      </c>
      <c r="BD141" s="272" t="str">
        <f t="shared" si="30"/>
        <v/>
      </c>
      <c r="BE141" s="15" t="str">
        <f t="shared" si="31"/>
        <v/>
      </c>
      <c r="BG141" s="270" t="str">
        <f t="shared" si="20"/>
        <v/>
      </c>
      <c r="BH141" s="271" t="str">
        <f t="shared" si="21"/>
        <v/>
      </c>
      <c r="BI141" s="273" t="str">
        <f t="shared" si="22"/>
        <v/>
      </c>
      <c r="BJ141" s="15" t="str">
        <f t="shared" si="23"/>
        <v/>
      </c>
      <c r="BL141" s="67" t="str">
        <f t="shared" si="38"/>
        <v/>
      </c>
      <c r="BM141" s="67" t="str">
        <f>IF($O141&lt;&gt;"",0,IF(BJ141&lt;&gt;"",ROUND(BJ141*'02_Criterios'!$F$16,4),IF(BE141&lt;&gt;"",ROUND(BE141*'02_Criterios'!$F$16,4),"")))</f>
        <v/>
      </c>
      <c r="BO141" s="1741" t="str">
        <f>IF('13_P1_Alega'!P141&lt;&gt;"",'13_P1_Alega'!P141,"")</f>
        <v/>
      </c>
      <c r="BP141" s="1741" t="str">
        <f>IF('13_P1_Alega'!Q141&lt;&gt;"",'13_P1_Alega'!Q141,"")</f>
        <v/>
      </c>
      <c r="BQ141" s="1741" t="str">
        <f>IF('13_P1_Alega'!R141&lt;&gt;"",'13_P1_Alega'!R141,"")</f>
        <v/>
      </c>
      <c r="BS141" s="1440" t="str">
        <f t="shared" si="39"/>
        <v/>
      </c>
      <c r="BT141" s="1440" t="str">
        <f t="shared" si="32"/>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1404" t="str">
        <f>CONCATENATE('01_Carga'!$M$5,"_",$I142)</f>
        <v>FI__125</v>
      </c>
      <c r="B142" s="1405"/>
      <c r="C142" s="1734" t="str">
        <f>IF('06_PresenLista'!L142&lt;&gt;"",'06_PresenLista'!L142,"")</f>
        <v/>
      </c>
      <c r="D142" s="1461" t="str">
        <f>'06_PresenLista'!Q142</f>
        <v/>
      </c>
      <c r="E142" s="1405"/>
      <c r="F142" s="1735" t="str">
        <f>IF('07_P1_Lectura'!F143&lt;&gt;"",'07_P1_Lectura'!F143,"")</f>
        <v/>
      </c>
      <c r="G142" s="1459" t="str">
        <f>'07_P1_Lectura'!R143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925"/>
      <c r="P142" s="153"/>
      <c r="Q142" s="1916"/>
      <c r="R142" s="132"/>
      <c r="S142" s="132"/>
      <c r="T142" s="132"/>
      <c r="U142" s="132"/>
      <c r="V142" s="595"/>
      <c r="W142" s="151"/>
      <c r="X142" s="1916"/>
      <c r="Y142" s="132"/>
      <c r="Z142" s="132"/>
      <c r="AA142" s="132"/>
      <c r="AB142" s="132"/>
      <c r="AC142" s="595"/>
      <c r="AD142" s="151"/>
      <c r="AE142" s="1916"/>
      <c r="AF142" s="132"/>
      <c r="AG142" s="132"/>
      <c r="AH142" s="132"/>
      <c r="AI142" s="132"/>
      <c r="AJ142" s="595"/>
      <c r="AK142" s="151"/>
      <c r="AL142" s="1916"/>
      <c r="AM142" s="132"/>
      <c r="AN142" s="132"/>
      <c r="AO142" s="132"/>
      <c r="AP142" s="132"/>
      <c r="AQ142" s="595"/>
      <c r="AR142" s="151"/>
      <c r="AS142" s="1916"/>
      <c r="AT142" s="132"/>
      <c r="AU142" s="132"/>
      <c r="AV142" s="132"/>
      <c r="AW142" s="132"/>
      <c r="AX142" s="595"/>
      <c r="AY142" s="151"/>
      <c r="AZ142" s="270" t="str">
        <f t="shared" si="26"/>
        <v/>
      </c>
      <c r="BA142" s="271" t="str">
        <f t="shared" si="27"/>
        <v/>
      </c>
      <c r="BB142" s="271" t="str">
        <f t="shared" si="28"/>
        <v/>
      </c>
      <c r="BC142" s="271" t="str">
        <f t="shared" si="29"/>
        <v/>
      </c>
      <c r="BD142" s="272" t="str">
        <f t="shared" si="30"/>
        <v/>
      </c>
      <c r="BE142" s="15" t="str">
        <f t="shared" si="31"/>
        <v/>
      </c>
      <c r="BG142" s="270" t="str">
        <f t="shared" si="20"/>
        <v/>
      </c>
      <c r="BH142" s="271" t="str">
        <f t="shared" si="21"/>
        <v/>
      </c>
      <c r="BI142" s="273" t="str">
        <f t="shared" si="22"/>
        <v/>
      </c>
      <c r="BJ142" s="15" t="str">
        <f t="shared" si="23"/>
        <v/>
      </c>
      <c r="BL142" s="67" t="str">
        <f t="shared" si="38"/>
        <v/>
      </c>
      <c r="BM142" s="67" t="str">
        <f>IF($O142&lt;&gt;"",0,IF(BJ142&lt;&gt;"",ROUND(BJ142*'02_Criterios'!$F$16,4),IF(BE142&lt;&gt;"",ROUND(BE142*'02_Criterios'!$F$16,4),"")))</f>
        <v/>
      </c>
      <c r="BO142" s="1741" t="str">
        <f>IF('13_P1_Alega'!P142&lt;&gt;"",'13_P1_Alega'!P142,"")</f>
        <v/>
      </c>
      <c r="BP142" s="1741" t="str">
        <f>IF('13_P1_Alega'!Q142&lt;&gt;"",'13_P1_Alega'!Q142,"")</f>
        <v/>
      </c>
      <c r="BQ142" s="1741" t="str">
        <f>IF('13_P1_Alega'!R142&lt;&gt;"",'13_P1_Alega'!R142,"")</f>
        <v/>
      </c>
      <c r="BS142" s="1440" t="str">
        <f t="shared" si="39"/>
        <v/>
      </c>
      <c r="BT142" s="1440" t="str">
        <f t="shared" si="32"/>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1404" t="str">
        <f>CONCATENATE('01_Carga'!$M$5,"_",$I143)</f>
        <v>FI__126</v>
      </c>
      <c r="B143" s="1405"/>
      <c r="C143" s="1734" t="str">
        <f>IF('06_PresenLista'!L143&lt;&gt;"",'06_PresenLista'!L143,"")</f>
        <v/>
      </c>
      <c r="D143" s="1461" t="str">
        <f>'06_PresenLista'!Q143</f>
        <v/>
      </c>
      <c r="E143" s="1405"/>
      <c r="F143" s="1735" t="str">
        <f>IF('07_P1_Lectura'!F144&lt;&gt;"",'07_P1_Lectura'!F144,"")</f>
        <v/>
      </c>
      <c r="G143" s="1459" t="str">
        <f>'07_P1_Lectura'!R144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925"/>
      <c r="P143" s="153"/>
      <c r="Q143" s="1916"/>
      <c r="R143" s="132"/>
      <c r="S143" s="132"/>
      <c r="T143" s="132"/>
      <c r="U143" s="132"/>
      <c r="V143" s="595"/>
      <c r="W143" s="151"/>
      <c r="X143" s="1916"/>
      <c r="Y143" s="132"/>
      <c r="Z143" s="132"/>
      <c r="AA143" s="132"/>
      <c r="AB143" s="132"/>
      <c r="AC143" s="595"/>
      <c r="AD143" s="151"/>
      <c r="AE143" s="1916"/>
      <c r="AF143" s="132"/>
      <c r="AG143" s="132"/>
      <c r="AH143" s="132"/>
      <c r="AI143" s="132"/>
      <c r="AJ143" s="595"/>
      <c r="AK143" s="151"/>
      <c r="AL143" s="1916"/>
      <c r="AM143" s="132"/>
      <c r="AN143" s="132"/>
      <c r="AO143" s="132"/>
      <c r="AP143" s="132"/>
      <c r="AQ143" s="595"/>
      <c r="AR143" s="151"/>
      <c r="AS143" s="1916"/>
      <c r="AT143" s="132"/>
      <c r="AU143" s="132"/>
      <c r="AV143" s="132"/>
      <c r="AW143" s="132"/>
      <c r="AX143" s="595"/>
      <c r="AY143" s="151"/>
      <c r="AZ143" s="270" t="str">
        <f t="shared" si="26"/>
        <v/>
      </c>
      <c r="BA143" s="271" t="str">
        <f t="shared" si="27"/>
        <v/>
      </c>
      <c r="BB143" s="271" t="str">
        <f t="shared" si="28"/>
        <v/>
      </c>
      <c r="BC143" s="271" t="str">
        <f t="shared" si="29"/>
        <v/>
      </c>
      <c r="BD143" s="272" t="str">
        <f t="shared" si="30"/>
        <v/>
      </c>
      <c r="BE143" s="15" t="str">
        <f t="shared" si="31"/>
        <v/>
      </c>
      <c r="BG143" s="270" t="str">
        <f t="shared" si="20"/>
        <v/>
      </c>
      <c r="BH143" s="271" t="str">
        <f t="shared" si="21"/>
        <v/>
      </c>
      <c r="BI143" s="273" t="str">
        <f t="shared" si="22"/>
        <v/>
      </c>
      <c r="BJ143" s="15" t="str">
        <f t="shared" si="23"/>
        <v/>
      </c>
      <c r="BL143" s="67" t="str">
        <f t="shared" si="38"/>
        <v/>
      </c>
      <c r="BM143" s="67" t="str">
        <f>IF($O143&lt;&gt;"",0,IF(BJ143&lt;&gt;"",ROUND(BJ143*'02_Criterios'!$F$16,4),IF(BE143&lt;&gt;"",ROUND(BE143*'02_Criterios'!$F$16,4),"")))</f>
        <v/>
      </c>
      <c r="BO143" s="1741" t="str">
        <f>IF('13_P1_Alega'!P143&lt;&gt;"",'13_P1_Alega'!P143,"")</f>
        <v/>
      </c>
      <c r="BP143" s="1741" t="str">
        <f>IF('13_P1_Alega'!Q143&lt;&gt;"",'13_P1_Alega'!Q143,"")</f>
        <v/>
      </c>
      <c r="BQ143" s="1741" t="str">
        <f>IF('13_P1_Alega'!R143&lt;&gt;"",'13_P1_Alega'!R143,"")</f>
        <v/>
      </c>
      <c r="BS143" s="1440" t="str">
        <f t="shared" si="39"/>
        <v/>
      </c>
      <c r="BT143" s="1440" t="str">
        <f t="shared" si="32"/>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1404" t="str">
        <f>CONCATENATE('01_Carga'!$M$5,"_",$I144)</f>
        <v>FI__127</v>
      </c>
      <c r="B144" s="1405"/>
      <c r="C144" s="1734" t="str">
        <f>IF('06_PresenLista'!L144&lt;&gt;"",'06_PresenLista'!L144,"")</f>
        <v/>
      </c>
      <c r="D144" s="1461" t="str">
        <f>'06_PresenLista'!Q144</f>
        <v/>
      </c>
      <c r="E144" s="1405"/>
      <c r="F144" s="1735" t="str">
        <f>IF('07_P1_Lectura'!F145&lt;&gt;"",'07_P1_Lectura'!F145,"")</f>
        <v/>
      </c>
      <c r="G144" s="1459" t="str">
        <f>'07_P1_Lectura'!R145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925"/>
      <c r="P144" s="153"/>
      <c r="Q144" s="1916"/>
      <c r="R144" s="132"/>
      <c r="S144" s="132"/>
      <c r="T144" s="132"/>
      <c r="U144" s="132"/>
      <c r="V144" s="595"/>
      <c r="W144" s="151"/>
      <c r="X144" s="1916"/>
      <c r="Y144" s="132"/>
      <c r="Z144" s="132"/>
      <c r="AA144" s="132"/>
      <c r="AB144" s="132"/>
      <c r="AC144" s="595"/>
      <c r="AD144" s="151"/>
      <c r="AE144" s="1916"/>
      <c r="AF144" s="132"/>
      <c r="AG144" s="132"/>
      <c r="AH144" s="132"/>
      <c r="AI144" s="132"/>
      <c r="AJ144" s="595"/>
      <c r="AK144" s="151"/>
      <c r="AL144" s="1916"/>
      <c r="AM144" s="132"/>
      <c r="AN144" s="132"/>
      <c r="AO144" s="132"/>
      <c r="AP144" s="132"/>
      <c r="AQ144" s="595"/>
      <c r="AR144" s="151"/>
      <c r="AS144" s="1916"/>
      <c r="AT144" s="132"/>
      <c r="AU144" s="132"/>
      <c r="AV144" s="132"/>
      <c r="AW144" s="132"/>
      <c r="AX144" s="595"/>
      <c r="AY144" s="151"/>
      <c r="AZ144" s="270" t="str">
        <f t="shared" si="26"/>
        <v/>
      </c>
      <c r="BA144" s="271" t="str">
        <f t="shared" si="27"/>
        <v/>
      </c>
      <c r="BB144" s="271" t="str">
        <f t="shared" si="28"/>
        <v/>
      </c>
      <c r="BC144" s="271" t="str">
        <f t="shared" si="29"/>
        <v/>
      </c>
      <c r="BD144" s="272" t="str">
        <f t="shared" si="30"/>
        <v/>
      </c>
      <c r="BE144" s="15" t="str">
        <f t="shared" si="31"/>
        <v/>
      </c>
      <c r="BG144" s="270" t="str">
        <f t="shared" si="20"/>
        <v/>
      </c>
      <c r="BH144" s="271" t="str">
        <f t="shared" si="21"/>
        <v/>
      </c>
      <c r="BI144" s="273" t="str">
        <f t="shared" si="22"/>
        <v/>
      </c>
      <c r="BJ144" s="15" t="str">
        <f t="shared" si="23"/>
        <v/>
      </c>
      <c r="BL144" s="67" t="str">
        <f t="shared" si="38"/>
        <v/>
      </c>
      <c r="BM144" s="67" t="str">
        <f>IF($O144&lt;&gt;"",0,IF(BJ144&lt;&gt;"",ROUND(BJ144*'02_Criterios'!$F$16,4),IF(BE144&lt;&gt;"",ROUND(BE144*'02_Criterios'!$F$16,4),"")))</f>
        <v/>
      </c>
      <c r="BO144" s="1741" t="str">
        <f>IF('13_P1_Alega'!P144&lt;&gt;"",'13_P1_Alega'!P144,"")</f>
        <v/>
      </c>
      <c r="BP144" s="1741" t="str">
        <f>IF('13_P1_Alega'!Q144&lt;&gt;"",'13_P1_Alega'!Q144,"")</f>
        <v/>
      </c>
      <c r="BQ144" s="1741" t="str">
        <f>IF('13_P1_Alega'!R144&lt;&gt;"",'13_P1_Alega'!R144,"")</f>
        <v/>
      </c>
      <c r="BS144" s="1440" t="str">
        <f t="shared" si="39"/>
        <v/>
      </c>
      <c r="BT144" s="1440" t="str">
        <f t="shared" si="32"/>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1404" t="str">
        <f>CONCATENATE('01_Carga'!$M$5,"_",$I145)</f>
        <v>FI__128</v>
      </c>
      <c r="B145" s="1405"/>
      <c r="C145" s="1734" t="str">
        <f>IF('06_PresenLista'!L145&lt;&gt;"",'06_PresenLista'!L145,"")</f>
        <v/>
      </c>
      <c r="D145" s="1461" t="str">
        <f>'06_PresenLista'!Q145</f>
        <v/>
      </c>
      <c r="E145" s="1405"/>
      <c r="F145" s="1735" t="str">
        <f>IF('07_P1_Lectura'!F146&lt;&gt;"",'07_P1_Lectura'!F146,"")</f>
        <v/>
      </c>
      <c r="G145" s="1459" t="str">
        <f>'07_P1_Lectura'!R146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925"/>
      <c r="P145" s="153"/>
      <c r="Q145" s="1916"/>
      <c r="R145" s="132"/>
      <c r="S145" s="132"/>
      <c r="T145" s="132"/>
      <c r="U145" s="132"/>
      <c r="V145" s="595"/>
      <c r="W145" s="151"/>
      <c r="X145" s="1916"/>
      <c r="Y145" s="132"/>
      <c r="Z145" s="132"/>
      <c r="AA145" s="132"/>
      <c r="AB145" s="132"/>
      <c r="AC145" s="595"/>
      <c r="AD145" s="151"/>
      <c r="AE145" s="1916"/>
      <c r="AF145" s="132"/>
      <c r="AG145" s="132"/>
      <c r="AH145" s="132"/>
      <c r="AI145" s="132"/>
      <c r="AJ145" s="595"/>
      <c r="AK145" s="151"/>
      <c r="AL145" s="1916"/>
      <c r="AM145" s="132"/>
      <c r="AN145" s="132"/>
      <c r="AO145" s="132"/>
      <c r="AP145" s="132"/>
      <c r="AQ145" s="595"/>
      <c r="AR145" s="151"/>
      <c r="AS145" s="1916"/>
      <c r="AT145" s="132"/>
      <c r="AU145" s="132"/>
      <c r="AV145" s="132"/>
      <c r="AW145" s="132"/>
      <c r="AX145" s="595"/>
      <c r="AY145" s="151"/>
      <c r="AZ145" s="270" t="str">
        <f t="shared" si="26"/>
        <v/>
      </c>
      <c r="BA145" s="271" t="str">
        <f t="shared" si="27"/>
        <v/>
      </c>
      <c r="BB145" s="271" t="str">
        <f t="shared" si="28"/>
        <v/>
      </c>
      <c r="BC145" s="271" t="str">
        <f t="shared" si="29"/>
        <v/>
      </c>
      <c r="BD145" s="272" t="str">
        <f t="shared" si="30"/>
        <v/>
      </c>
      <c r="BE145" s="15" t="str">
        <f t="shared" si="31"/>
        <v/>
      </c>
      <c r="BG145" s="270" t="str">
        <f t="shared" si="20"/>
        <v/>
      </c>
      <c r="BH145" s="271" t="str">
        <f t="shared" si="21"/>
        <v/>
      </c>
      <c r="BI145" s="273" t="str">
        <f t="shared" si="22"/>
        <v/>
      </c>
      <c r="BJ145" s="15" t="str">
        <f t="shared" si="23"/>
        <v/>
      </c>
      <c r="BL145" s="67" t="str">
        <f t="shared" si="38"/>
        <v/>
      </c>
      <c r="BM145" s="67" t="str">
        <f>IF($O145&lt;&gt;"",0,IF(BJ145&lt;&gt;"",ROUND(BJ145*'02_Criterios'!$F$16,4),IF(BE145&lt;&gt;"",ROUND(BE145*'02_Criterios'!$F$16,4),"")))</f>
        <v/>
      </c>
      <c r="BO145" s="1741" t="str">
        <f>IF('13_P1_Alega'!P145&lt;&gt;"",'13_P1_Alega'!P145,"")</f>
        <v/>
      </c>
      <c r="BP145" s="1741" t="str">
        <f>IF('13_P1_Alega'!Q145&lt;&gt;"",'13_P1_Alega'!Q145,"")</f>
        <v/>
      </c>
      <c r="BQ145" s="1741" t="str">
        <f>IF('13_P1_Alega'!R145&lt;&gt;"",'13_P1_Alega'!R145,"")</f>
        <v/>
      </c>
      <c r="BS145" s="1440" t="str">
        <f t="shared" si="39"/>
        <v/>
      </c>
      <c r="BT145" s="1440" t="str">
        <f t="shared" si="32"/>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1404" t="str">
        <f>CONCATENATE('01_Carga'!$M$5,"_",$I146)</f>
        <v>FI__129</v>
      </c>
      <c r="B146" s="1405"/>
      <c r="C146" s="1734" t="str">
        <f>IF('06_PresenLista'!L146&lt;&gt;"",'06_PresenLista'!L146,"")</f>
        <v/>
      </c>
      <c r="D146" s="1461" t="str">
        <f>'06_PresenLista'!Q146</f>
        <v/>
      </c>
      <c r="E146" s="1405"/>
      <c r="F146" s="1735" t="str">
        <f>IF('07_P1_Lectura'!F147&lt;&gt;"",'07_P1_Lectura'!F147,"")</f>
        <v/>
      </c>
      <c r="G146" s="1459" t="str">
        <f>'07_P1_Lectura'!R147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925"/>
      <c r="P146" s="153"/>
      <c r="Q146" s="1916"/>
      <c r="R146" s="132"/>
      <c r="S146" s="132"/>
      <c r="T146" s="132"/>
      <c r="U146" s="132"/>
      <c r="V146" s="595"/>
      <c r="W146" s="151"/>
      <c r="X146" s="1916"/>
      <c r="Y146" s="132"/>
      <c r="Z146" s="132"/>
      <c r="AA146" s="132"/>
      <c r="AB146" s="132"/>
      <c r="AC146" s="595"/>
      <c r="AD146" s="151"/>
      <c r="AE146" s="1916"/>
      <c r="AF146" s="132"/>
      <c r="AG146" s="132"/>
      <c r="AH146" s="132"/>
      <c r="AI146" s="132"/>
      <c r="AJ146" s="595"/>
      <c r="AK146" s="151"/>
      <c r="AL146" s="1916"/>
      <c r="AM146" s="132"/>
      <c r="AN146" s="132"/>
      <c r="AO146" s="132"/>
      <c r="AP146" s="132"/>
      <c r="AQ146" s="595"/>
      <c r="AR146" s="151"/>
      <c r="AS146" s="1916"/>
      <c r="AT146" s="132"/>
      <c r="AU146" s="132"/>
      <c r="AV146" s="132"/>
      <c r="AW146" s="132"/>
      <c r="AX146" s="595"/>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8"/>
        <v/>
      </c>
      <c r="BM146" s="67" t="str">
        <f>IF($O146&lt;&gt;"",0,IF(BJ146&lt;&gt;"",ROUND(BJ146*'02_Criterios'!$F$16,4),IF(BE146&lt;&gt;"",ROUND(BE146*'02_Criterios'!$F$16,4),"")))</f>
        <v/>
      </c>
      <c r="BO146" s="1741" t="str">
        <f>IF('13_P1_Alega'!P146&lt;&gt;"",'13_P1_Alega'!P146,"")</f>
        <v/>
      </c>
      <c r="BP146" s="1741" t="str">
        <f>IF('13_P1_Alega'!Q146&lt;&gt;"",'13_P1_Alega'!Q146,"")</f>
        <v/>
      </c>
      <c r="BQ146" s="1741" t="str">
        <f>IF('13_P1_Alega'!R146&lt;&gt;"",'13_P1_Alega'!R146,"")</f>
        <v/>
      </c>
      <c r="BS146" s="1440" t="str">
        <f t="shared" si="39"/>
        <v/>
      </c>
      <c r="BT146" s="1440" t="str">
        <f t="shared" si="32"/>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1404" t="str">
        <f>CONCATENATE('01_Carga'!$M$5,"_",$I147)</f>
        <v>FI__130</v>
      </c>
      <c r="B147" s="1405"/>
      <c r="C147" s="1734" t="str">
        <f>IF('06_PresenLista'!L147&lt;&gt;"",'06_PresenLista'!L147,"")</f>
        <v/>
      </c>
      <c r="D147" s="1461" t="str">
        <f>'06_PresenLista'!Q147</f>
        <v/>
      </c>
      <c r="E147" s="1405"/>
      <c r="F147" s="1735" t="str">
        <f>IF('07_P1_Lectura'!F148&lt;&gt;"",'07_P1_Lectura'!F148,"")</f>
        <v/>
      </c>
      <c r="G147" s="1459" t="str">
        <f>'07_P1_Lectura'!R148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925"/>
      <c r="P147" s="153"/>
      <c r="Q147" s="1916"/>
      <c r="R147" s="132"/>
      <c r="S147" s="132"/>
      <c r="T147" s="132"/>
      <c r="U147" s="132"/>
      <c r="V147" s="595"/>
      <c r="W147" s="151"/>
      <c r="X147" s="1916"/>
      <c r="Y147" s="132"/>
      <c r="Z147" s="132"/>
      <c r="AA147" s="132"/>
      <c r="AB147" s="132"/>
      <c r="AC147" s="595"/>
      <c r="AD147" s="151"/>
      <c r="AE147" s="1916"/>
      <c r="AF147" s="132"/>
      <c r="AG147" s="132"/>
      <c r="AH147" s="132"/>
      <c r="AI147" s="132"/>
      <c r="AJ147" s="595"/>
      <c r="AK147" s="151"/>
      <c r="AL147" s="1916"/>
      <c r="AM147" s="132"/>
      <c r="AN147" s="132"/>
      <c r="AO147" s="132"/>
      <c r="AP147" s="132"/>
      <c r="AQ147" s="595"/>
      <c r="AR147" s="151"/>
      <c r="AS147" s="1916"/>
      <c r="AT147" s="132"/>
      <c r="AU147" s="132"/>
      <c r="AV147" s="132"/>
      <c r="AW147" s="132"/>
      <c r="AX147" s="595"/>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si="38"/>
        <v/>
      </c>
      <c r="BM147" s="67" t="str">
        <f>IF($O147&lt;&gt;"",0,IF(BJ147&lt;&gt;"",ROUND(BJ147*'02_Criterios'!$F$16,4),IF(BE147&lt;&gt;"",ROUND(BE147*'02_Criterios'!$F$16,4),"")))</f>
        <v/>
      </c>
      <c r="BO147" s="1741" t="str">
        <f>IF('13_P1_Alega'!P147&lt;&gt;"",'13_P1_Alega'!P147,"")</f>
        <v/>
      </c>
      <c r="BP147" s="1741" t="str">
        <f>IF('13_P1_Alega'!Q147&lt;&gt;"",'13_P1_Alega'!Q147,"")</f>
        <v/>
      </c>
      <c r="BQ147" s="1741" t="str">
        <f>IF('13_P1_Alega'!R147&lt;&gt;"",'13_P1_Alega'!R147,"")</f>
        <v/>
      </c>
      <c r="BS147" s="1440" t="str">
        <f t="shared" si="39"/>
        <v/>
      </c>
      <c r="BT147" s="1440" t="str">
        <f t="shared" ref="BT147:BT177" si="51">IF(AND(O147&lt;&gt;"",COUNT(Q147:AX147)&gt;0),1,"")</f>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1404" t="str">
        <f>CONCATENATE('01_Carga'!$M$5,"_",$I148)</f>
        <v>FI__131</v>
      </c>
      <c r="B148" s="1405"/>
      <c r="C148" s="1734" t="str">
        <f>IF('06_PresenLista'!L148&lt;&gt;"",'06_PresenLista'!L148,"")</f>
        <v/>
      </c>
      <c r="D148" s="1461" t="str">
        <f>'06_PresenLista'!Q148</f>
        <v/>
      </c>
      <c r="E148" s="1405"/>
      <c r="F148" s="1735" t="str">
        <f>IF('07_P1_Lectura'!F149&lt;&gt;"",'07_P1_Lectura'!F149,"")</f>
        <v/>
      </c>
      <c r="G148" s="1459" t="str">
        <f>'07_P1_Lectura'!R149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925"/>
      <c r="P148" s="153"/>
      <c r="Q148" s="1916"/>
      <c r="R148" s="132"/>
      <c r="S148" s="132"/>
      <c r="T148" s="132"/>
      <c r="U148" s="132"/>
      <c r="V148" s="595"/>
      <c r="W148" s="151"/>
      <c r="X148" s="1916"/>
      <c r="Y148" s="132"/>
      <c r="Z148" s="132"/>
      <c r="AA148" s="132"/>
      <c r="AB148" s="132"/>
      <c r="AC148" s="595"/>
      <c r="AD148" s="151"/>
      <c r="AE148" s="1916"/>
      <c r="AF148" s="132"/>
      <c r="AG148" s="132"/>
      <c r="AH148" s="132"/>
      <c r="AI148" s="132"/>
      <c r="AJ148" s="595"/>
      <c r="AK148" s="151"/>
      <c r="AL148" s="1916"/>
      <c r="AM148" s="132"/>
      <c r="AN148" s="132"/>
      <c r="AO148" s="132"/>
      <c r="AP148" s="132"/>
      <c r="AQ148" s="595"/>
      <c r="AR148" s="151"/>
      <c r="AS148" s="1916"/>
      <c r="AT148" s="132"/>
      <c r="AU148" s="132"/>
      <c r="AV148" s="132"/>
      <c r="AW148" s="132"/>
      <c r="AX148" s="595"/>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38"/>
        <v/>
      </c>
      <c r="BM148" s="67" t="str">
        <f>IF($O148&lt;&gt;"",0,IF(BJ148&lt;&gt;"",ROUND(BJ148*'02_Criterios'!$F$16,4),IF(BE148&lt;&gt;"",ROUND(BE148*'02_Criterios'!$F$16,4),"")))</f>
        <v/>
      </c>
      <c r="BO148" s="1741" t="str">
        <f>IF('13_P1_Alega'!P148&lt;&gt;"",'13_P1_Alega'!P148,"")</f>
        <v/>
      </c>
      <c r="BP148" s="1741" t="str">
        <f>IF('13_P1_Alega'!Q148&lt;&gt;"",'13_P1_Alega'!Q148,"")</f>
        <v/>
      </c>
      <c r="BQ148" s="1741" t="str">
        <f>IF('13_P1_Alega'!R148&lt;&gt;"",'13_P1_Alega'!R148,"")</f>
        <v/>
      </c>
      <c r="BS148" s="1440" t="str">
        <f t="shared" si="39"/>
        <v/>
      </c>
      <c r="BT148" s="1440" t="str">
        <f t="shared" si="51"/>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1404" t="str">
        <f>CONCATENATE('01_Carga'!$M$5,"_",$I149)</f>
        <v>FI__132</v>
      </c>
      <c r="B149" s="1405"/>
      <c r="C149" s="1734" t="str">
        <f>IF('06_PresenLista'!L149&lt;&gt;"",'06_PresenLista'!L149,"")</f>
        <v/>
      </c>
      <c r="D149" s="1461" t="str">
        <f>'06_PresenLista'!Q149</f>
        <v/>
      </c>
      <c r="E149" s="1405"/>
      <c r="F149" s="1735" t="str">
        <f>IF('07_P1_Lectura'!F150&lt;&gt;"",'07_P1_Lectura'!F150,"")</f>
        <v/>
      </c>
      <c r="G149" s="1459" t="str">
        <f>'07_P1_Lectura'!R150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925"/>
      <c r="P149" s="153"/>
      <c r="Q149" s="1916"/>
      <c r="R149" s="132"/>
      <c r="S149" s="132"/>
      <c r="T149" s="132"/>
      <c r="U149" s="132"/>
      <c r="V149" s="595"/>
      <c r="W149" s="151"/>
      <c r="X149" s="1916"/>
      <c r="Y149" s="132"/>
      <c r="Z149" s="132"/>
      <c r="AA149" s="132"/>
      <c r="AB149" s="132"/>
      <c r="AC149" s="595"/>
      <c r="AD149" s="151"/>
      <c r="AE149" s="1916"/>
      <c r="AF149" s="132"/>
      <c r="AG149" s="132"/>
      <c r="AH149" s="132"/>
      <c r="AI149" s="132"/>
      <c r="AJ149" s="595"/>
      <c r="AK149" s="151"/>
      <c r="AL149" s="1916"/>
      <c r="AM149" s="132"/>
      <c r="AN149" s="132"/>
      <c r="AO149" s="132"/>
      <c r="AP149" s="132"/>
      <c r="AQ149" s="595"/>
      <c r="AR149" s="151"/>
      <c r="AS149" s="1916"/>
      <c r="AT149" s="132"/>
      <c r="AU149" s="132"/>
      <c r="AV149" s="132"/>
      <c r="AW149" s="132"/>
      <c r="AX149" s="595"/>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38"/>
        <v/>
      </c>
      <c r="BM149" s="67" t="str">
        <f>IF($O149&lt;&gt;"",0,IF(BJ149&lt;&gt;"",ROUND(BJ149*'02_Criterios'!$F$16,4),IF(BE149&lt;&gt;"",ROUND(BE149*'02_Criterios'!$F$16,4),"")))</f>
        <v/>
      </c>
      <c r="BO149" s="1741" t="str">
        <f>IF('13_P1_Alega'!P149&lt;&gt;"",'13_P1_Alega'!P149,"")</f>
        <v/>
      </c>
      <c r="BP149" s="1741" t="str">
        <f>IF('13_P1_Alega'!Q149&lt;&gt;"",'13_P1_Alega'!Q149,"")</f>
        <v/>
      </c>
      <c r="BQ149" s="1741" t="str">
        <f>IF('13_P1_Alega'!R149&lt;&gt;"",'13_P1_Alega'!R149,"")</f>
        <v/>
      </c>
      <c r="BS149" s="1440" t="str">
        <f t="shared" si="39"/>
        <v/>
      </c>
      <c r="BT149" s="1440" t="str">
        <f t="shared" si="51"/>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1404" t="str">
        <f>CONCATENATE('01_Carga'!$M$5,"_",$I150)</f>
        <v>FI__133</v>
      </c>
      <c r="B150" s="1405"/>
      <c r="C150" s="1734" t="str">
        <f>IF('06_PresenLista'!L150&lt;&gt;"",'06_PresenLista'!L150,"")</f>
        <v/>
      </c>
      <c r="D150" s="1461" t="str">
        <f>'06_PresenLista'!Q150</f>
        <v/>
      </c>
      <c r="E150" s="1405"/>
      <c r="F150" s="1735" t="str">
        <f>IF('07_P1_Lectura'!F151&lt;&gt;"",'07_P1_Lectura'!F151,"")</f>
        <v/>
      </c>
      <c r="G150" s="1459" t="str">
        <f>'07_P1_Lectura'!R151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925"/>
      <c r="P150" s="153"/>
      <c r="Q150" s="1916"/>
      <c r="R150" s="132"/>
      <c r="S150" s="132"/>
      <c r="T150" s="132"/>
      <c r="U150" s="132"/>
      <c r="V150" s="595"/>
      <c r="W150" s="151"/>
      <c r="X150" s="1916"/>
      <c r="Y150" s="132"/>
      <c r="Z150" s="132"/>
      <c r="AA150" s="132"/>
      <c r="AB150" s="132"/>
      <c r="AC150" s="595"/>
      <c r="AD150" s="151"/>
      <c r="AE150" s="1916"/>
      <c r="AF150" s="132"/>
      <c r="AG150" s="132"/>
      <c r="AH150" s="132"/>
      <c r="AI150" s="132"/>
      <c r="AJ150" s="595"/>
      <c r="AK150" s="151"/>
      <c r="AL150" s="1916"/>
      <c r="AM150" s="132"/>
      <c r="AN150" s="132"/>
      <c r="AO150" s="132"/>
      <c r="AP150" s="132"/>
      <c r="AQ150" s="595"/>
      <c r="AR150" s="151"/>
      <c r="AS150" s="1916"/>
      <c r="AT150" s="132"/>
      <c r="AU150" s="132"/>
      <c r="AV150" s="132"/>
      <c r="AW150" s="132"/>
      <c r="AX150" s="595"/>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38"/>
        <v/>
      </c>
      <c r="BM150" s="67" t="str">
        <f>IF($O150&lt;&gt;"",0,IF(BJ150&lt;&gt;"",ROUND(BJ150*'02_Criterios'!$F$16,4),IF(BE150&lt;&gt;"",ROUND(BE150*'02_Criterios'!$F$16,4),"")))</f>
        <v/>
      </c>
      <c r="BO150" s="1741" t="str">
        <f>IF('13_P1_Alega'!P150&lt;&gt;"",'13_P1_Alega'!P150,"")</f>
        <v/>
      </c>
      <c r="BP150" s="1741" t="str">
        <f>IF('13_P1_Alega'!Q150&lt;&gt;"",'13_P1_Alega'!Q150,"")</f>
        <v/>
      </c>
      <c r="BQ150" s="1741" t="str">
        <f>IF('13_P1_Alega'!R150&lt;&gt;"",'13_P1_Alega'!R150,"")</f>
        <v/>
      </c>
      <c r="BS150" s="1440" t="str">
        <f t="shared" si="39"/>
        <v/>
      </c>
      <c r="BT150" s="1440" t="str">
        <f t="shared" si="51"/>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1404" t="str">
        <f>CONCATENATE('01_Carga'!$M$5,"_",$I151)</f>
        <v>FI__134</v>
      </c>
      <c r="B151" s="1405"/>
      <c r="C151" s="1734" t="str">
        <f>IF('06_PresenLista'!L151&lt;&gt;"",'06_PresenLista'!L151,"")</f>
        <v/>
      </c>
      <c r="D151" s="1461" t="str">
        <f>'06_PresenLista'!Q151</f>
        <v/>
      </c>
      <c r="E151" s="1405"/>
      <c r="F151" s="1735" t="str">
        <f>IF('07_P1_Lectura'!F152&lt;&gt;"",'07_P1_Lectura'!F152,"")</f>
        <v/>
      </c>
      <c r="G151" s="1459" t="str">
        <f>'07_P1_Lectura'!R152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925"/>
      <c r="P151" s="153"/>
      <c r="Q151" s="1916"/>
      <c r="R151" s="132"/>
      <c r="S151" s="132"/>
      <c r="T151" s="132"/>
      <c r="U151" s="132"/>
      <c r="V151" s="595"/>
      <c r="W151" s="151"/>
      <c r="X151" s="1916"/>
      <c r="Y151" s="132"/>
      <c r="Z151" s="132"/>
      <c r="AA151" s="132"/>
      <c r="AB151" s="132"/>
      <c r="AC151" s="595"/>
      <c r="AD151" s="151"/>
      <c r="AE151" s="1916"/>
      <c r="AF151" s="132"/>
      <c r="AG151" s="132"/>
      <c r="AH151" s="132"/>
      <c r="AI151" s="132"/>
      <c r="AJ151" s="595"/>
      <c r="AK151" s="151"/>
      <c r="AL151" s="1916"/>
      <c r="AM151" s="132"/>
      <c r="AN151" s="132"/>
      <c r="AO151" s="132"/>
      <c r="AP151" s="132"/>
      <c r="AQ151" s="595"/>
      <c r="AR151" s="151"/>
      <c r="AS151" s="1916"/>
      <c r="AT151" s="132"/>
      <c r="AU151" s="132"/>
      <c r="AV151" s="132"/>
      <c r="AW151" s="132"/>
      <c r="AX151" s="595"/>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38"/>
        <v/>
      </c>
      <c r="BM151" s="67" t="str">
        <f>IF($O151&lt;&gt;"",0,IF(BJ151&lt;&gt;"",ROUND(BJ151*'02_Criterios'!$F$16,4),IF(BE151&lt;&gt;"",ROUND(BE151*'02_Criterios'!$F$16,4),"")))</f>
        <v/>
      </c>
      <c r="BO151" s="1741" t="str">
        <f>IF('13_P1_Alega'!P151&lt;&gt;"",'13_P1_Alega'!P151,"")</f>
        <v/>
      </c>
      <c r="BP151" s="1741" t="str">
        <f>IF('13_P1_Alega'!Q151&lt;&gt;"",'13_P1_Alega'!Q151,"")</f>
        <v/>
      </c>
      <c r="BQ151" s="1741" t="str">
        <f>IF('13_P1_Alega'!R151&lt;&gt;"",'13_P1_Alega'!R151,"")</f>
        <v/>
      </c>
      <c r="BS151" s="1440" t="str">
        <f t="shared" si="39"/>
        <v/>
      </c>
      <c r="BT151" s="1440" t="str">
        <f t="shared" si="51"/>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1404" t="str">
        <f>CONCATENATE('01_Carga'!$M$5,"_",$I152)</f>
        <v>FI__135</v>
      </c>
      <c r="B152" s="1405"/>
      <c r="C152" s="1734" t="str">
        <f>IF('06_PresenLista'!L152&lt;&gt;"",'06_PresenLista'!L152,"")</f>
        <v/>
      </c>
      <c r="D152" s="1461" t="str">
        <f>'06_PresenLista'!Q152</f>
        <v/>
      </c>
      <c r="E152" s="1405"/>
      <c r="F152" s="1735" t="str">
        <f>IF('07_P1_Lectura'!F153&lt;&gt;"",'07_P1_Lectura'!F153,"")</f>
        <v/>
      </c>
      <c r="G152" s="1459" t="str">
        <f>'07_P1_Lectura'!R153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925"/>
      <c r="P152" s="153"/>
      <c r="Q152" s="1916"/>
      <c r="R152" s="132"/>
      <c r="S152" s="132"/>
      <c r="T152" s="132"/>
      <c r="U152" s="132"/>
      <c r="V152" s="595"/>
      <c r="W152" s="151"/>
      <c r="X152" s="1916"/>
      <c r="Y152" s="132"/>
      <c r="Z152" s="132"/>
      <c r="AA152" s="132"/>
      <c r="AB152" s="132"/>
      <c r="AC152" s="595"/>
      <c r="AD152" s="151"/>
      <c r="AE152" s="1916"/>
      <c r="AF152" s="132"/>
      <c r="AG152" s="132"/>
      <c r="AH152" s="132"/>
      <c r="AI152" s="132"/>
      <c r="AJ152" s="595"/>
      <c r="AK152" s="151"/>
      <c r="AL152" s="1916"/>
      <c r="AM152" s="132"/>
      <c r="AN152" s="132"/>
      <c r="AO152" s="132"/>
      <c r="AP152" s="132"/>
      <c r="AQ152" s="595"/>
      <c r="AR152" s="151"/>
      <c r="AS152" s="1916"/>
      <c r="AT152" s="132"/>
      <c r="AU152" s="132"/>
      <c r="AV152" s="132"/>
      <c r="AW152" s="132"/>
      <c r="AX152" s="595"/>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38"/>
        <v/>
      </c>
      <c r="BM152" s="67" t="str">
        <f>IF($O152&lt;&gt;"",0,IF(BJ152&lt;&gt;"",ROUND(BJ152*'02_Criterios'!$F$16,4),IF(BE152&lt;&gt;"",ROUND(BE152*'02_Criterios'!$F$16,4),"")))</f>
        <v/>
      </c>
      <c r="BO152" s="1741" t="str">
        <f>IF('13_P1_Alega'!P152&lt;&gt;"",'13_P1_Alega'!P152,"")</f>
        <v/>
      </c>
      <c r="BP152" s="1741" t="str">
        <f>IF('13_P1_Alega'!Q152&lt;&gt;"",'13_P1_Alega'!Q152,"")</f>
        <v/>
      </c>
      <c r="BQ152" s="1741" t="str">
        <f>IF('13_P1_Alega'!R152&lt;&gt;"",'13_P1_Alega'!R152,"")</f>
        <v/>
      </c>
      <c r="BS152" s="1440" t="str">
        <f t="shared" si="39"/>
        <v/>
      </c>
      <c r="BT152" s="1440" t="str">
        <f t="shared" si="51"/>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1404" t="str">
        <f>CONCATENATE('01_Carga'!$M$5,"_",$I153)</f>
        <v>FI__136</v>
      </c>
      <c r="B153" s="1405"/>
      <c r="C153" s="1734" t="str">
        <f>IF('06_PresenLista'!L153&lt;&gt;"",'06_PresenLista'!L153,"")</f>
        <v/>
      </c>
      <c r="D153" s="1461" t="str">
        <f>'06_PresenLista'!Q153</f>
        <v/>
      </c>
      <c r="E153" s="1405"/>
      <c r="F153" s="1735" t="str">
        <f>IF('07_P1_Lectura'!F154&lt;&gt;"",'07_P1_Lectura'!F154,"")</f>
        <v/>
      </c>
      <c r="G153" s="1459" t="str">
        <f>'07_P1_Lectura'!R154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925"/>
      <c r="P153" s="153"/>
      <c r="Q153" s="1916"/>
      <c r="R153" s="132"/>
      <c r="S153" s="132"/>
      <c r="T153" s="132"/>
      <c r="U153" s="132"/>
      <c r="V153" s="595"/>
      <c r="W153" s="151"/>
      <c r="X153" s="1916"/>
      <c r="Y153" s="132"/>
      <c r="Z153" s="132"/>
      <c r="AA153" s="132"/>
      <c r="AB153" s="132"/>
      <c r="AC153" s="595"/>
      <c r="AD153" s="151"/>
      <c r="AE153" s="1916"/>
      <c r="AF153" s="132"/>
      <c r="AG153" s="132"/>
      <c r="AH153" s="132"/>
      <c r="AI153" s="132"/>
      <c r="AJ153" s="595"/>
      <c r="AK153" s="151"/>
      <c r="AL153" s="1916"/>
      <c r="AM153" s="132"/>
      <c r="AN153" s="132"/>
      <c r="AO153" s="132"/>
      <c r="AP153" s="132"/>
      <c r="AQ153" s="595"/>
      <c r="AR153" s="151"/>
      <c r="AS153" s="1916"/>
      <c r="AT153" s="132"/>
      <c r="AU153" s="132"/>
      <c r="AV153" s="132"/>
      <c r="AW153" s="132"/>
      <c r="AX153" s="595"/>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38"/>
        <v/>
      </c>
      <c r="BM153" s="67" t="str">
        <f>IF($O153&lt;&gt;"",0,IF(BJ153&lt;&gt;"",ROUND(BJ153*'02_Criterios'!$F$16,4),IF(BE153&lt;&gt;"",ROUND(BE153*'02_Criterios'!$F$16,4),"")))</f>
        <v/>
      </c>
      <c r="BO153" s="1741" t="str">
        <f>IF('13_P1_Alega'!P153&lt;&gt;"",'13_P1_Alega'!P153,"")</f>
        <v/>
      </c>
      <c r="BP153" s="1741" t="str">
        <f>IF('13_P1_Alega'!Q153&lt;&gt;"",'13_P1_Alega'!Q153,"")</f>
        <v/>
      </c>
      <c r="BQ153" s="1741" t="str">
        <f>IF('13_P1_Alega'!R153&lt;&gt;"",'13_P1_Alega'!R153,"")</f>
        <v/>
      </c>
      <c r="BS153" s="1440" t="str">
        <f t="shared" si="39"/>
        <v/>
      </c>
      <c r="BT153" s="1440" t="str">
        <f t="shared" si="51"/>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1404" t="str">
        <f>CONCATENATE('01_Carga'!$M$5,"_",$I154)</f>
        <v>FI__137</v>
      </c>
      <c r="B154" s="1405"/>
      <c r="C154" s="1734" t="str">
        <f>IF('06_PresenLista'!L154&lt;&gt;"",'06_PresenLista'!L154,"")</f>
        <v/>
      </c>
      <c r="D154" s="1461" t="str">
        <f>'06_PresenLista'!Q154</f>
        <v/>
      </c>
      <c r="E154" s="1405"/>
      <c r="F154" s="1735" t="str">
        <f>IF('07_P1_Lectura'!F155&lt;&gt;"",'07_P1_Lectura'!F155,"")</f>
        <v/>
      </c>
      <c r="G154" s="1459" t="str">
        <f>'07_P1_Lectura'!R155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925"/>
      <c r="P154" s="153"/>
      <c r="Q154" s="1916"/>
      <c r="R154" s="132"/>
      <c r="S154" s="132"/>
      <c r="T154" s="132"/>
      <c r="U154" s="132"/>
      <c r="V154" s="595"/>
      <c r="W154" s="151"/>
      <c r="X154" s="1916"/>
      <c r="Y154" s="132"/>
      <c r="Z154" s="132"/>
      <c r="AA154" s="132"/>
      <c r="AB154" s="132"/>
      <c r="AC154" s="595"/>
      <c r="AD154" s="151"/>
      <c r="AE154" s="1916"/>
      <c r="AF154" s="132"/>
      <c r="AG154" s="132"/>
      <c r="AH154" s="132"/>
      <c r="AI154" s="132"/>
      <c r="AJ154" s="595"/>
      <c r="AK154" s="151"/>
      <c r="AL154" s="1916"/>
      <c r="AM154" s="132"/>
      <c r="AN154" s="132"/>
      <c r="AO154" s="132"/>
      <c r="AP154" s="132"/>
      <c r="AQ154" s="595"/>
      <c r="AR154" s="151"/>
      <c r="AS154" s="1916"/>
      <c r="AT154" s="132"/>
      <c r="AU154" s="132"/>
      <c r="AV154" s="132"/>
      <c r="AW154" s="132"/>
      <c r="AX154" s="595"/>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38"/>
        <v/>
      </c>
      <c r="BM154" s="67" t="str">
        <f>IF($O154&lt;&gt;"",0,IF(BJ154&lt;&gt;"",ROUND(BJ154*'02_Criterios'!$F$16,4),IF(BE154&lt;&gt;"",ROUND(BE154*'02_Criterios'!$F$16,4),"")))</f>
        <v/>
      </c>
      <c r="BO154" s="1741" t="str">
        <f>IF('13_P1_Alega'!P154&lt;&gt;"",'13_P1_Alega'!P154,"")</f>
        <v/>
      </c>
      <c r="BP154" s="1741" t="str">
        <f>IF('13_P1_Alega'!Q154&lt;&gt;"",'13_P1_Alega'!Q154,"")</f>
        <v/>
      </c>
      <c r="BQ154" s="1741" t="str">
        <f>IF('13_P1_Alega'!R154&lt;&gt;"",'13_P1_Alega'!R154,"")</f>
        <v/>
      </c>
      <c r="BS154" s="1440" t="str">
        <f t="shared" si="39"/>
        <v/>
      </c>
      <c r="BT154" s="1440" t="str">
        <f t="shared" si="51"/>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1404" t="str">
        <f>CONCATENATE('01_Carga'!$M$5,"_",$I155)</f>
        <v>FI__138</v>
      </c>
      <c r="B155" s="1405"/>
      <c r="C155" s="1734" t="str">
        <f>IF('06_PresenLista'!L155&lt;&gt;"",'06_PresenLista'!L155,"")</f>
        <v/>
      </c>
      <c r="D155" s="1461" t="str">
        <f>'06_PresenLista'!Q155</f>
        <v/>
      </c>
      <c r="E155" s="1405"/>
      <c r="F155" s="1735" t="str">
        <f>IF('07_P1_Lectura'!F156&lt;&gt;"",'07_P1_Lectura'!F156,"")</f>
        <v/>
      </c>
      <c r="G155" s="1459" t="str">
        <f>'07_P1_Lectura'!R156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925"/>
      <c r="P155" s="153"/>
      <c r="Q155" s="1916"/>
      <c r="R155" s="132"/>
      <c r="S155" s="132"/>
      <c r="T155" s="132"/>
      <c r="U155" s="132"/>
      <c r="V155" s="595"/>
      <c r="W155" s="151"/>
      <c r="X155" s="1916"/>
      <c r="Y155" s="132"/>
      <c r="Z155" s="132"/>
      <c r="AA155" s="132"/>
      <c r="AB155" s="132"/>
      <c r="AC155" s="595"/>
      <c r="AD155" s="151"/>
      <c r="AE155" s="1916"/>
      <c r="AF155" s="132"/>
      <c r="AG155" s="132"/>
      <c r="AH155" s="132"/>
      <c r="AI155" s="132"/>
      <c r="AJ155" s="595"/>
      <c r="AK155" s="151"/>
      <c r="AL155" s="1916"/>
      <c r="AM155" s="132"/>
      <c r="AN155" s="132"/>
      <c r="AO155" s="132"/>
      <c r="AP155" s="132"/>
      <c r="AQ155" s="595"/>
      <c r="AR155" s="151"/>
      <c r="AS155" s="1916"/>
      <c r="AT155" s="132"/>
      <c r="AU155" s="132"/>
      <c r="AV155" s="132"/>
      <c r="AW155" s="132"/>
      <c r="AX155" s="595"/>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38"/>
        <v/>
      </c>
      <c r="BM155" s="67" t="str">
        <f>IF($O155&lt;&gt;"",0,IF(BJ155&lt;&gt;"",ROUND(BJ155*'02_Criterios'!$F$16,4),IF(BE155&lt;&gt;"",ROUND(BE155*'02_Criterios'!$F$16,4),"")))</f>
        <v/>
      </c>
      <c r="BO155" s="1741" t="str">
        <f>IF('13_P1_Alega'!P155&lt;&gt;"",'13_P1_Alega'!P155,"")</f>
        <v/>
      </c>
      <c r="BP155" s="1741" t="str">
        <f>IF('13_P1_Alega'!Q155&lt;&gt;"",'13_P1_Alega'!Q155,"")</f>
        <v/>
      </c>
      <c r="BQ155" s="1741" t="str">
        <f>IF('13_P1_Alega'!R155&lt;&gt;"",'13_P1_Alega'!R155,"")</f>
        <v/>
      </c>
      <c r="BS155" s="1440" t="str">
        <f t="shared" si="39"/>
        <v/>
      </c>
      <c r="BT155" s="1440" t="str">
        <f t="shared" si="51"/>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1404" t="str">
        <f>CONCATENATE('01_Carga'!$M$5,"_",$I156)</f>
        <v>FI__139</v>
      </c>
      <c r="B156" s="1405"/>
      <c r="C156" s="1734" t="str">
        <f>IF('06_PresenLista'!L156&lt;&gt;"",'06_PresenLista'!L156,"")</f>
        <v/>
      </c>
      <c r="D156" s="1461" t="str">
        <f>'06_PresenLista'!Q156</f>
        <v/>
      </c>
      <c r="E156" s="1405"/>
      <c r="F156" s="1735" t="str">
        <f>IF('07_P1_Lectura'!F157&lt;&gt;"",'07_P1_Lectura'!F157,"")</f>
        <v/>
      </c>
      <c r="G156" s="1459" t="str">
        <f>'07_P1_Lectura'!R157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925"/>
      <c r="P156" s="153"/>
      <c r="Q156" s="1916"/>
      <c r="R156" s="132"/>
      <c r="S156" s="132"/>
      <c r="T156" s="132"/>
      <c r="U156" s="132"/>
      <c r="V156" s="595"/>
      <c r="W156" s="151"/>
      <c r="X156" s="1916"/>
      <c r="Y156" s="132"/>
      <c r="Z156" s="132"/>
      <c r="AA156" s="132"/>
      <c r="AB156" s="132"/>
      <c r="AC156" s="595"/>
      <c r="AD156" s="151"/>
      <c r="AE156" s="1916"/>
      <c r="AF156" s="132"/>
      <c r="AG156" s="132"/>
      <c r="AH156" s="132"/>
      <c r="AI156" s="132"/>
      <c r="AJ156" s="595"/>
      <c r="AK156" s="151"/>
      <c r="AL156" s="1916"/>
      <c r="AM156" s="132"/>
      <c r="AN156" s="132"/>
      <c r="AO156" s="132"/>
      <c r="AP156" s="132"/>
      <c r="AQ156" s="595"/>
      <c r="AR156" s="151"/>
      <c r="AS156" s="1916"/>
      <c r="AT156" s="132"/>
      <c r="AU156" s="132"/>
      <c r="AV156" s="132"/>
      <c r="AW156" s="132"/>
      <c r="AX156" s="595"/>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38"/>
        <v/>
      </c>
      <c r="BM156" s="67" t="str">
        <f>IF($O156&lt;&gt;"",0,IF(BJ156&lt;&gt;"",ROUND(BJ156*'02_Criterios'!$F$16,4),IF(BE156&lt;&gt;"",ROUND(BE156*'02_Criterios'!$F$16,4),"")))</f>
        <v/>
      </c>
      <c r="BO156" s="1741" t="str">
        <f>IF('13_P1_Alega'!P156&lt;&gt;"",'13_P1_Alega'!P156,"")</f>
        <v/>
      </c>
      <c r="BP156" s="1741" t="str">
        <f>IF('13_P1_Alega'!Q156&lt;&gt;"",'13_P1_Alega'!Q156,"")</f>
        <v/>
      </c>
      <c r="BQ156" s="1741" t="str">
        <f>IF('13_P1_Alega'!R156&lt;&gt;"",'13_P1_Alega'!R156,"")</f>
        <v/>
      </c>
      <c r="BS156" s="1440" t="str">
        <f t="shared" si="39"/>
        <v/>
      </c>
      <c r="BT156" s="1440" t="str">
        <f t="shared" si="51"/>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1404" t="str">
        <f>CONCATENATE('01_Carga'!$M$5,"_",$I157)</f>
        <v>FI__140</v>
      </c>
      <c r="B157" s="1405"/>
      <c r="C157" s="1734" t="str">
        <f>IF('06_PresenLista'!L157&lt;&gt;"",'06_PresenLista'!L157,"")</f>
        <v/>
      </c>
      <c r="D157" s="1461" t="str">
        <f>'06_PresenLista'!Q157</f>
        <v/>
      </c>
      <c r="E157" s="1405"/>
      <c r="F157" s="1735" t="str">
        <f>IF('07_P1_Lectura'!F158&lt;&gt;"",'07_P1_Lectura'!F158,"")</f>
        <v/>
      </c>
      <c r="G157" s="1459" t="str">
        <f>'07_P1_Lectura'!R158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925"/>
      <c r="P157" s="153"/>
      <c r="Q157" s="1916"/>
      <c r="R157" s="132"/>
      <c r="S157" s="132"/>
      <c r="T157" s="132"/>
      <c r="U157" s="132"/>
      <c r="V157" s="595"/>
      <c r="W157" s="151"/>
      <c r="X157" s="1916"/>
      <c r="Y157" s="132"/>
      <c r="Z157" s="132"/>
      <c r="AA157" s="132"/>
      <c r="AB157" s="132"/>
      <c r="AC157" s="595"/>
      <c r="AD157" s="151"/>
      <c r="AE157" s="1916"/>
      <c r="AF157" s="132"/>
      <c r="AG157" s="132"/>
      <c r="AH157" s="132"/>
      <c r="AI157" s="132"/>
      <c r="AJ157" s="595"/>
      <c r="AK157" s="151"/>
      <c r="AL157" s="1916"/>
      <c r="AM157" s="132"/>
      <c r="AN157" s="132"/>
      <c r="AO157" s="132"/>
      <c r="AP157" s="132"/>
      <c r="AQ157" s="595"/>
      <c r="AR157" s="151"/>
      <c r="AS157" s="1916"/>
      <c r="AT157" s="132"/>
      <c r="AU157" s="132"/>
      <c r="AV157" s="132"/>
      <c r="AW157" s="132"/>
      <c r="AX157" s="595"/>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38"/>
        <v/>
      </c>
      <c r="BM157" s="67" t="str">
        <f>IF($O157&lt;&gt;"",0,IF(BJ157&lt;&gt;"",ROUND(BJ157*'02_Criterios'!$F$16,4),IF(BE157&lt;&gt;"",ROUND(BE157*'02_Criterios'!$F$16,4),"")))</f>
        <v/>
      </c>
      <c r="BO157" s="1741" t="str">
        <f>IF('13_P1_Alega'!P157&lt;&gt;"",'13_P1_Alega'!P157,"")</f>
        <v/>
      </c>
      <c r="BP157" s="1741" t="str">
        <f>IF('13_P1_Alega'!Q157&lt;&gt;"",'13_P1_Alega'!Q157,"")</f>
        <v/>
      </c>
      <c r="BQ157" s="1741" t="str">
        <f>IF('13_P1_Alega'!R157&lt;&gt;"",'13_P1_Alega'!R157,"")</f>
        <v/>
      </c>
      <c r="BS157" s="1440" t="str">
        <f t="shared" si="39"/>
        <v/>
      </c>
      <c r="BT157" s="1440" t="str">
        <f t="shared" si="51"/>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1404" t="str">
        <f>CONCATENATE('01_Carga'!$M$5,"_",$I158)</f>
        <v>FI__141</v>
      </c>
      <c r="B158" s="1405"/>
      <c r="C158" s="1734" t="str">
        <f>IF('06_PresenLista'!L158&lt;&gt;"",'06_PresenLista'!L158,"")</f>
        <v/>
      </c>
      <c r="D158" s="1461" t="str">
        <f>'06_PresenLista'!Q158</f>
        <v/>
      </c>
      <c r="E158" s="1405"/>
      <c r="F158" s="1735" t="str">
        <f>IF('07_P1_Lectura'!F159&lt;&gt;"",'07_P1_Lectura'!F159,"")</f>
        <v/>
      </c>
      <c r="G158" s="1459" t="str">
        <f>'07_P1_Lectura'!R159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925"/>
      <c r="P158" s="153"/>
      <c r="Q158" s="1916"/>
      <c r="R158" s="132"/>
      <c r="S158" s="132"/>
      <c r="T158" s="132"/>
      <c r="U158" s="132"/>
      <c r="V158" s="595"/>
      <c r="W158" s="151"/>
      <c r="X158" s="1916"/>
      <c r="Y158" s="132"/>
      <c r="Z158" s="132"/>
      <c r="AA158" s="132"/>
      <c r="AB158" s="132"/>
      <c r="AC158" s="595"/>
      <c r="AD158" s="151"/>
      <c r="AE158" s="1916"/>
      <c r="AF158" s="132"/>
      <c r="AG158" s="132"/>
      <c r="AH158" s="132"/>
      <c r="AI158" s="132"/>
      <c r="AJ158" s="595"/>
      <c r="AK158" s="151"/>
      <c r="AL158" s="1916"/>
      <c r="AM158" s="132"/>
      <c r="AN158" s="132"/>
      <c r="AO158" s="132"/>
      <c r="AP158" s="132"/>
      <c r="AQ158" s="595"/>
      <c r="AR158" s="151"/>
      <c r="AS158" s="1916"/>
      <c r="AT158" s="132"/>
      <c r="AU158" s="132"/>
      <c r="AV158" s="132"/>
      <c r="AW158" s="132"/>
      <c r="AX158" s="595"/>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38"/>
        <v/>
      </c>
      <c r="BM158" s="67" t="str">
        <f>IF($O158&lt;&gt;"",0,IF(BJ158&lt;&gt;"",ROUND(BJ158*'02_Criterios'!$F$16,4),IF(BE158&lt;&gt;"",ROUND(BE158*'02_Criterios'!$F$16,4),"")))</f>
        <v/>
      </c>
      <c r="BO158" s="1741" t="str">
        <f>IF('13_P1_Alega'!P158&lt;&gt;"",'13_P1_Alega'!P158,"")</f>
        <v/>
      </c>
      <c r="BP158" s="1741" t="str">
        <f>IF('13_P1_Alega'!Q158&lt;&gt;"",'13_P1_Alega'!Q158,"")</f>
        <v/>
      </c>
      <c r="BQ158" s="1741" t="str">
        <f>IF('13_P1_Alega'!R158&lt;&gt;"",'13_P1_Alega'!R158,"")</f>
        <v/>
      </c>
      <c r="BS158" s="1440" t="str">
        <f t="shared" si="39"/>
        <v/>
      </c>
      <c r="BT158" s="1440" t="str">
        <f t="shared" si="51"/>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1404" t="str">
        <f>CONCATENATE('01_Carga'!$M$5,"_",$I159)</f>
        <v>FI__142</v>
      </c>
      <c r="B159" s="1405"/>
      <c r="C159" s="1734" t="str">
        <f>IF('06_PresenLista'!L159&lt;&gt;"",'06_PresenLista'!L159,"")</f>
        <v/>
      </c>
      <c r="D159" s="1461" t="str">
        <f>'06_PresenLista'!Q159</f>
        <v/>
      </c>
      <c r="E159" s="1405"/>
      <c r="F159" s="1735" t="str">
        <f>IF('07_P1_Lectura'!F160&lt;&gt;"",'07_P1_Lectura'!F160,"")</f>
        <v/>
      </c>
      <c r="G159" s="1459" t="str">
        <f>'07_P1_Lectura'!R160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925"/>
      <c r="P159" s="153"/>
      <c r="Q159" s="1916"/>
      <c r="R159" s="132"/>
      <c r="S159" s="132"/>
      <c r="T159" s="132"/>
      <c r="U159" s="132"/>
      <c r="V159" s="595"/>
      <c r="W159" s="151"/>
      <c r="X159" s="1916"/>
      <c r="Y159" s="132"/>
      <c r="Z159" s="132"/>
      <c r="AA159" s="132"/>
      <c r="AB159" s="132"/>
      <c r="AC159" s="595"/>
      <c r="AD159" s="151"/>
      <c r="AE159" s="1916"/>
      <c r="AF159" s="132"/>
      <c r="AG159" s="132"/>
      <c r="AH159" s="132"/>
      <c r="AI159" s="132"/>
      <c r="AJ159" s="595"/>
      <c r="AK159" s="151"/>
      <c r="AL159" s="1916"/>
      <c r="AM159" s="132"/>
      <c r="AN159" s="132"/>
      <c r="AO159" s="132"/>
      <c r="AP159" s="132"/>
      <c r="AQ159" s="595"/>
      <c r="AR159" s="151"/>
      <c r="AS159" s="1916"/>
      <c r="AT159" s="132"/>
      <c r="AU159" s="132"/>
      <c r="AV159" s="132"/>
      <c r="AW159" s="132"/>
      <c r="AX159" s="595"/>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38"/>
        <v/>
      </c>
      <c r="BM159" s="67" t="str">
        <f>IF($O159&lt;&gt;"",0,IF(BJ159&lt;&gt;"",ROUND(BJ159*'02_Criterios'!$F$16,4),IF(BE159&lt;&gt;"",ROUND(BE159*'02_Criterios'!$F$16,4),"")))</f>
        <v/>
      </c>
      <c r="BO159" s="1741" t="str">
        <f>IF('13_P1_Alega'!P159&lt;&gt;"",'13_P1_Alega'!P159,"")</f>
        <v/>
      </c>
      <c r="BP159" s="1741" t="str">
        <f>IF('13_P1_Alega'!Q159&lt;&gt;"",'13_P1_Alega'!Q159,"")</f>
        <v/>
      </c>
      <c r="BQ159" s="1741" t="str">
        <f>IF('13_P1_Alega'!R159&lt;&gt;"",'13_P1_Alega'!R159,"")</f>
        <v/>
      </c>
      <c r="BS159" s="1440" t="str">
        <f t="shared" si="39"/>
        <v/>
      </c>
      <c r="BT159" s="1440" t="str">
        <f t="shared" si="51"/>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1404" t="str">
        <f>CONCATENATE('01_Carga'!$M$5,"_",$I160)</f>
        <v>FI__143</v>
      </c>
      <c r="B160" s="1405"/>
      <c r="C160" s="1734" t="str">
        <f>IF('06_PresenLista'!L160&lt;&gt;"",'06_PresenLista'!L160,"")</f>
        <v/>
      </c>
      <c r="D160" s="1461" t="str">
        <f>'06_PresenLista'!Q160</f>
        <v/>
      </c>
      <c r="E160" s="1405"/>
      <c r="F160" s="1735" t="str">
        <f>IF('07_P1_Lectura'!F161&lt;&gt;"",'07_P1_Lectura'!F161,"")</f>
        <v/>
      </c>
      <c r="G160" s="1459" t="str">
        <f>'07_P1_Lectura'!R161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925"/>
      <c r="P160" s="153"/>
      <c r="Q160" s="1916"/>
      <c r="R160" s="132"/>
      <c r="S160" s="132"/>
      <c r="T160" s="132"/>
      <c r="U160" s="132"/>
      <c r="V160" s="595"/>
      <c r="W160" s="151"/>
      <c r="X160" s="1916"/>
      <c r="Y160" s="132"/>
      <c r="Z160" s="132"/>
      <c r="AA160" s="132"/>
      <c r="AB160" s="132"/>
      <c r="AC160" s="595"/>
      <c r="AD160" s="151"/>
      <c r="AE160" s="1916"/>
      <c r="AF160" s="132"/>
      <c r="AG160" s="132"/>
      <c r="AH160" s="132"/>
      <c r="AI160" s="132"/>
      <c r="AJ160" s="595"/>
      <c r="AK160" s="151"/>
      <c r="AL160" s="1916"/>
      <c r="AM160" s="132"/>
      <c r="AN160" s="132"/>
      <c r="AO160" s="132"/>
      <c r="AP160" s="132"/>
      <c r="AQ160" s="595"/>
      <c r="AR160" s="151"/>
      <c r="AS160" s="1916"/>
      <c r="AT160" s="132"/>
      <c r="AU160" s="132"/>
      <c r="AV160" s="132"/>
      <c r="AW160" s="132"/>
      <c r="AX160" s="595"/>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38"/>
        <v/>
      </c>
      <c r="BM160" s="67" t="str">
        <f>IF($O160&lt;&gt;"",0,IF(BJ160&lt;&gt;"",ROUND(BJ160*'02_Criterios'!$F$16,4),IF(BE160&lt;&gt;"",ROUND(BE160*'02_Criterios'!$F$16,4),"")))</f>
        <v/>
      </c>
      <c r="BO160" s="1741" t="str">
        <f>IF('13_P1_Alega'!P160&lt;&gt;"",'13_P1_Alega'!P160,"")</f>
        <v/>
      </c>
      <c r="BP160" s="1741" t="str">
        <f>IF('13_P1_Alega'!Q160&lt;&gt;"",'13_P1_Alega'!Q160,"")</f>
        <v/>
      </c>
      <c r="BQ160" s="1741" t="str">
        <f>IF('13_P1_Alega'!R160&lt;&gt;"",'13_P1_Alega'!R160,"")</f>
        <v/>
      </c>
      <c r="BS160" s="1440" t="str">
        <f t="shared" si="39"/>
        <v/>
      </c>
      <c r="BT160" s="1440" t="str">
        <f t="shared" si="51"/>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1404" t="str">
        <f>CONCATENATE('01_Carga'!$M$5,"_",$I161)</f>
        <v>FI__144</v>
      </c>
      <c r="B161" s="1405"/>
      <c r="C161" s="1734" t="str">
        <f>IF('06_PresenLista'!L161&lt;&gt;"",'06_PresenLista'!L161,"")</f>
        <v/>
      </c>
      <c r="D161" s="1461" t="str">
        <f>'06_PresenLista'!Q161</f>
        <v/>
      </c>
      <c r="E161" s="1405"/>
      <c r="F161" s="1735" t="str">
        <f>IF('07_P1_Lectura'!F162&lt;&gt;"",'07_P1_Lectura'!F162,"")</f>
        <v/>
      </c>
      <c r="G161" s="1459" t="str">
        <f>'07_P1_Lectura'!R162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925"/>
      <c r="P161" s="153"/>
      <c r="Q161" s="1916"/>
      <c r="R161" s="132"/>
      <c r="S161" s="132"/>
      <c r="T161" s="132"/>
      <c r="U161" s="132"/>
      <c r="V161" s="595"/>
      <c r="W161" s="151"/>
      <c r="X161" s="1916"/>
      <c r="Y161" s="132"/>
      <c r="Z161" s="132"/>
      <c r="AA161" s="132"/>
      <c r="AB161" s="132"/>
      <c r="AC161" s="595"/>
      <c r="AD161" s="151"/>
      <c r="AE161" s="1916"/>
      <c r="AF161" s="132"/>
      <c r="AG161" s="132"/>
      <c r="AH161" s="132"/>
      <c r="AI161" s="132"/>
      <c r="AJ161" s="595"/>
      <c r="AK161" s="151"/>
      <c r="AL161" s="1916"/>
      <c r="AM161" s="132"/>
      <c r="AN161" s="132"/>
      <c r="AO161" s="132"/>
      <c r="AP161" s="132"/>
      <c r="AQ161" s="595"/>
      <c r="AR161" s="151"/>
      <c r="AS161" s="1916"/>
      <c r="AT161" s="132"/>
      <c r="AU161" s="132"/>
      <c r="AV161" s="132"/>
      <c r="AW161" s="132"/>
      <c r="AX161" s="595"/>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38"/>
        <v/>
      </c>
      <c r="BM161" s="67" t="str">
        <f>IF($O161&lt;&gt;"",0,IF(BJ161&lt;&gt;"",ROUND(BJ161*'02_Criterios'!$F$16,4),IF(BE161&lt;&gt;"",ROUND(BE161*'02_Criterios'!$F$16,4),"")))</f>
        <v/>
      </c>
      <c r="BO161" s="1741" t="str">
        <f>IF('13_P1_Alega'!P161&lt;&gt;"",'13_P1_Alega'!P161,"")</f>
        <v/>
      </c>
      <c r="BP161" s="1741" t="str">
        <f>IF('13_P1_Alega'!Q161&lt;&gt;"",'13_P1_Alega'!Q161,"")</f>
        <v/>
      </c>
      <c r="BQ161" s="1741" t="str">
        <f>IF('13_P1_Alega'!R161&lt;&gt;"",'13_P1_Alega'!R161,"")</f>
        <v/>
      </c>
      <c r="BS161" s="1440" t="str">
        <f t="shared" si="39"/>
        <v/>
      </c>
      <c r="BT161" s="1440" t="str">
        <f t="shared" si="51"/>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1404" t="str">
        <f>CONCATENATE('01_Carga'!$M$5,"_",$I162)</f>
        <v>FI__145</v>
      </c>
      <c r="B162" s="1405"/>
      <c r="C162" s="1734" t="str">
        <f>IF('06_PresenLista'!L162&lt;&gt;"",'06_PresenLista'!L162,"")</f>
        <v/>
      </c>
      <c r="D162" s="1461" t="str">
        <f>'06_PresenLista'!Q162</f>
        <v/>
      </c>
      <c r="E162" s="1405"/>
      <c r="F162" s="1735" t="str">
        <f>IF('07_P1_Lectura'!F163&lt;&gt;"",'07_P1_Lectura'!F163,"")</f>
        <v/>
      </c>
      <c r="G162" s="1459" t="str">
        <f>'07_P1_Lectura'!R163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925"/>
      <c r="P162" s="153"/>
      <c r="Q162" s="1916"/>
      <c r="R162" s="132"/>
      <c r="S162" s="132"/>
      <c r="T162" s="132"/>
      <c r="U162" s="132"/>
      <c r="V162" s="595"/>
      <c r="W162" s="151"/>
      <c r="X162" s="1916"/>
      <c r="Y162" s="132"/>
      <c r="Z162" s="132"/>
      <c r="AA162" s="132"/>
      <c r="AB162" s="132"/>
      <c r="AC162" s="595"/>
      <c r="AD162" s="151"/>
      <c r="AE162" s="1916"/>
      <c r="AF162" s="132"/>
      <c r="AG162" s="132"/>
      <c r="AH162" s="132"/>
      <c r="AI162" s="132"/>
      <c r="AJ162" s="595"/>
      <c r="AK162" s="151"/>
      <c r="AL162" s="1916"/>
      <c r="AM162" s="132"/>
      <c r="AN162" s="132"/>
      <c r="AO162" s="132"/>
      <c r="AP162" s="132"/>
      <c r="AQ162" s="595"/>
      <c r="AR162" s="151"/>
      <c r="AS162" s="1916"/>
      <c r="AT162" s="132"/>
      <c r="AU162" s="132"/>
      <c r="AV162" s="132"/>
      <c r="AW162" s="132"/>
      <c r="AX162" s="595"/>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38"/>
        <v/>
      </c>
      <c r="BM162" s="67" t="str">
        <f>IF($O162&lt;&gt;"",0,IF(BJ162&lt;&gt;"",ROUND(BJ162*'02_Criterios'!$F$16,4),IF(BE162&lt;&gt;"",ROUND(BE162*'02_Criterios'!$F$16,4),"")))</f>
        <v/>
      </c>
      <c r="BO162" s="1741" t="str">
        <f>IF('13_P1_Alega'!P162&lt;&gt;"",'13_P1_Alega'!P162,"")</f>
        <v/>
      </c>
      <c r="BP162" s="1741" t="str">
        <f>IF('13_P1_Alega'!Q162&lt;&gt;"",'13_P1_Alega'!Q162,"")</f>
        <v/>
      </c>
      <c r="BQ162" s="1741" t="str">
        <f>IF('13_P1_Alega'!R162&lt;&gt;"",'13_P1_Alega'!R162,"")</f>
        <v/>
      </c>
      <c r="BS162" s="1440" t="str">
        <f t="shared" si="39"/>
        <v/>
      </c>
      <c r="BT162" s="1440" t="str">
        <f t="shared" si="51"/>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1404" t="str">
        <f>CONCATENATE('01_Carga'!$M$5,"_",$I163)</f>
        <v>FI__146</v>
      </c>
      <c r="B163" s="1405"/>
      <c r="C163" s="1734" t="str">
        <f>IF('06_PresenLista'!L163&lt;&gt;"",'06_PresenLista'!L163,"")</f>
        <v/>
      </c>
      <c r="D163" s="1461" t="str">
        <f>'06_PresenLista'!Q163</f>
        <v/>
      </c>
      <c r="E163" s="1405"/>
      <c r="F163" s="1735" t="str">
        <f>IF('07_P1_Lectura'!F164&lt;&gt;"",'07_P1_Lectura'!F164,"")</f>
        <v/>
      </c>
      <c r="G163" s="1459" t="str">
        <f>'07_P1_Lectura'!R164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925"/>
      <c r="P163" s="153"/>
      <c r="Q163" s="1916"/>
      <c r="R163" s="132"/>
      <c r="S163" s="132"/>
      <c r="T163" s="132"/>
      <c r="U163" s="132"/>
      <c r="V163" s="595"/>
      <c r="W163" s="151"/>
      <c r="X163" s="1916"/>
      <c r="Y163" s="132"/>
      <c r="Z163" s="132"/>
      <c r="AA163" s="132"/>
      <c r="AB163" s="132"/>
      <c r="AC163" s="595"/>
      <c r="AD163" s="151"/>
      <c r="AE163" s="1916"/>
      <c r="AF163" s="132"/>
      <c r="AG163" s="132"/>
      <c r="AH163" s="132"/>
      <c r="AI163" s="132"/>
      <c r="AJ163" s="595"/>
      <c r="AK163" s="151"/>
      <c r="AL163" s="1916"/>
      <c r="AM163" s="132"/>
      <c r="AN163" s="132"/>
      <c r="AO163" s="132"/>
      <c r="AP163" s="132"/>
      <c r="AQ163" s="595"/>
      <c r="AR163" s="151"/>
      <c r="AS163" s="1916"/>
      <c r="AT163" s="132"/>
      <c r="AU163" s="132"/>
      <c r="AV163" s="132"/>
      <c r="AW163" s="132"/>
      <c r="AX163" s="595"/>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ref="BL163:BL176" si="57">IF($O163&lt;&gt;"",0,IF(BJ163&lt;&gt;"",BJ163,BE163))</f>
        <v/>
      </c>
      <c r="BM163" s="67" t="str">
        <f>IF($O163&lt;&gt;"",0,IF(BJ163&lt;&gt;"",ROUND(BJ163*'02_Criterios'!$F$16,4),IF(BE163&lt;&gt;"",ROUND(BE163*'02_Criterios'!$F$16,4),"")))</f>
        <v/>
      </c>
      <c r="BO163" s="1741" t="str">
        <f>IF('13_P1_Alega'!P163&lt;&gt;"",'13_P1_Alega'!P163,"")</f>
        <v/>
      </c>
      <c r="BP163" s="1741" t="str">
        <f>IF('13_P1_Alega'!Q163&lt;&gt;"",'13_P1_Alega'!Q163,"")</f>
        <v/>
      </c>
      <c r="BQ163" s="1741" t="str">
        <f>IF('13_P1_Alega'!R163&lt;&gt;"",'13_P1_Alega'!R163,"")</f>
        <v/>
      </c>
      <c r="BS163" s="1440" t="str">
        <f t="shared" si="39"/>
        <v/>
      </c>
      <c r="BT163" s="1440" t="str">
        <f t="shared" si="51"/>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1404" t="str">
        <f>CONCATENATE('01_Carga'!$M$5,"_",$I164)</f>
        <v>FI__147</v>
      </c>
      <c r="B164" s="1405"/>
      <c r="C164" s="1734" t="str">
        <f>IF('06_PresenLista'!L164&lt;&gt;"",'06_PresenLista'!L164,"")</f>
        <v/>
      </c>
      <c r="D164" s="1461" t="str">
        <f>'06_PresenLista'!Q164</f>
        <v/>
      </c>
      <c r="E164" s="1405"/>
      <c r="F164" s="1735" t="str">
        <f>IF('07_P1_Lectura'!F165&lt;&gt;"",'07_P1_Lectura'!F165,"")</f>
        <v/>
      </c>
      <c r="G164" s="1459" t="str">
        <f>'07_P1_Lectura'!R165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925"/>
      <c r="P164" s="153"/>
      <c r="Q164" s="1916"/>
      <c r="R164" s="132"/>
      <c r="S164" s="132"/>
      <c r="T164" s="132"/>
      <c r="U164" s="132"/>
      <c r="V164" s="595"/>
      <c r="W164" s="151"/>
      <c r="X164" s="1916"/>
      <c r="Y164" s="132"/>
      <c r="Z164" s="132"/>
      <c r="AA164" s="132"/>
      <c r="AB164" s="132"/>
      <c r="AC164" s="595"/>
      <c r="AD164" s="151"/>
      <c r="AE164" s="1916"/>
      <c r="AF164" s="132"/>
      <c r="AG164" s="132"/>
      <c r="AH164" s="132"/>
      <c r="AI164" s="132"/>
      <c r="AJ164" s="595"/>
      <c r="AK164" s="151"/>
      <c r="AL164" s="1916"/>
      <c r="AM164" s="132"/>
      <c r="AN164" s="132"/>
      <c r="AO164" s="132"/>
      <c r="AP164" s="132"/>
      <c r="AQ164" s="595"/>
      <c r="AR164" s="151"/>
      <c r="AS164" s="1916"/>
      <c r="AT164" s="132"/>
      <c r="AU164" s="132"/>
      <c r="AV164" s="132"/>
      <c r="AW164" s="132"/>
      <c r="AX164" s="595"/>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7"/>
        <v/>
      </c>
      <c r="BM164" s="67" t="str">
        <f>IF($O164&lt;&gt;"",0,IF(BJ164&lt;&gt;"",ROUND(BJ164*'02_Criterios'!$F$16,4),IF(BE164&lt;&gt;"",ROUND(BE164*'02_Criterios'!$F$16,4),"")))</f>
        <v/>
      </c>
      <c r="BO164" s="1741" t="str">
        <f>IF('13_P1_Alega'!P164&lt;&gt;"",'13_P1_Alega'!P164,"")</f>
        <v/>
      </c>
      <c r="BP164" s="1741" t="str">
        <f>IF('13_P1_Alega'!Q164&lt;&gt;"",'13_P1_Alega'!Q164,"")</f>
        <v/>
      </c>
      <c r="BQ164" s="1741" t="str">
        <f>IF('13_P1_Alega'!R164&lt;&gt;"",'13_P1_Alega'!R164,"")</f>
        <v/>
      </c>
      <c r="BS164" s="1440" t="str">
        <f t="shared" si="39"/>
        <v/>
      </c>
      <c r="BT164" s="1440" t="str">
        <f t="shared" si="51"/>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1404" t="str">
        <f>CONCATENATE('01_Carga'!$M$5,"_",$I165)</f>
        <v>FI__148</v>
      </c>
      <c r="B165" s="1405"/>
      <c r="C165" s="1734" t="str">
        <f>IF('06_PresenLista'!L165&lt;&gt;"",'06_PresenLista'!L165,"")</f>
        <v/>
      </c>
      <c r="D165" s="1461" t="str">
        <f>'06_PresenLista'!Q165</f>
        <v/>
      </c>
      <c r="E165" s="1405"/>
      <c r="F165" s="1735" t="str">
        <f>IF('07_P1_Lectura'!F166&lt;&gt;"",'07_P1_Lectura'!F166,"")</f>
        <v/>
      </c>
      <c r="G165" s="1459" t="str">
        <f>'07_P1_Lectura'!R166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925"/>
      <c r="P165" s="153"/>
      <c r="Q165" s="1916"/>
      <c r="R165" s="132"/>
      <c r="S165" s="132"/>
      <c r="T165" s="132"/>
      <c r="U165" s="132"/>
      <c r="V165" s="595"/>
      <c r="W165" s="151"/>
      <c r="X165" s="1916"/>
      <c r="Y165" s="132"/>
      <c r="Z165" s="132"/>
      <c r="AA165" s="132"/>
      <c r="AB165" s="132"/>
      <c r="AC165" s="595"/>
      <c r="AD165" s="151"/>
      <c r="AE165" s="1916"/>
      <c r="AF165" s="132"/>
      <c r="AG165" s="132"/>
      <c r="AH165" s="132"/>
      <c r="AI165" s="132"/>
      <c r="AJ165" s="595"/>
      <c r="AK165" s="151"/>
      <c r="AL165" s="1916"/>
      <c r="AM165" s="132"/>
      <c r="AN165" s="132"/>
      <c r="AO165" s="132"/>
      <c r="AP165" s="132"/>
      <c r="AQ165" s="595"/>
      <c r="AR165" s="151"/>
      <c r="AS165" s="1916"/>
      <c r="AT165" s="132"/>
      <c r="AU165" s="132"/>
      <c r="AV165" s="132"/>
      <c r="AW165" s="132"/>
      <c r="AX165" s="595"/>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7"/>
        <v/>
      </c>
      <c r="BM165" s="67" t="str">
        <f>IF($O165&lt;&gt;"",0,IF(BJ165&lt;&gt;"",ROUND(BJ165*'02_Criterios'!$F$16,4),IF(BE165&lt;&gt;"",ROUND(BE165*'02_Criterios'!$F$16,4),"")))</f>
        <v/>
      </c>
      <c r="BO165" s="1741" t="str">
        <f>IF('13_P1_Alega'!P165&lt;&gt;"",'13_P1_Alega'!P165,"")</f>
        <v/>
      </c>
      <c r="BP165" s="1741" t="str">
        <f>IF('13_P1_Alega'!Q165&lt;&gt;"",'13_P1_Alega'!Q165,"")</f>
        <v/>
      </c>
      <c r="BQ165" s="1741" t="str">
        <f>IF('13_P1_Alega'!R165&lt;&gt;"",'13_P1_Alega'!R165,"")</f>
        <v/>
      </c>
      <c r="BS165" s="1440" t="str">
        <f t="shared" si="39"/>
        <v/>
      </c>
      <c r="BT165" s="1440" t="str">
        <f t="shared" si="51"/>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1404" t="str">
        <f>CONCATENATE('01_Carga'!$M$5,"_",$I166)</f>
        <v>FI__149</v>
      </c>
      <c r="B166" s="1405"/>
      <c r="C166" s="1734" t="str">
        <f>IF('06_PresenLista'!L166&lt;&gt;"",'06_PresenLista'!L166,"")</f>
        <v/>
      </c>
      <c r="D166" s="1461" t="str">
        <f>'06_PresenLista'!Q166</f>
        <v/>
      </c>
      <c r="E166" s="1405"/>
      <c r="F166" s="1735" t="str">
        <f>IF('07_P1_Lectura'!F167&lt;&gt;"",'07_P1_Lectura'!F167,"")</f>
        <v/>
      </c>
      <c r="G166" s="1459" t="str">
        <f>'07_P1_Lectura'!R167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925"/>
      <c r="P166" s="153"/>
      <c r="Q166" s="1916"/>
      <c r="R166" s="132"/>
      <c r="S166" s="132"/>
      <c r="T166" s="132"/>
      <c r="U166" s="132"/>
      <c r="V166" s="595"/>
      <c r="W166" s="151"/>
      <c r="X166" s="1916"/>
      <c r="Y166" s="132"/>
      <c r="Z166" s="132"/>
      <c r="AA166" s="132"/>
      <c r="AB166" s="132"/>
      <c r="AC166" s="595"/>
      <c r="AD166" s="151"/>
      <c r="AE166" s="1916"/>
      <c r="AF166" s="132"/>
      <c r="AG166" s="132"/>
      <c r="AH166" s="132"/>
      <c r="AI166" s="132"/>
      <c r="AJ166" s="595"/>
      <c r="AK166" s="151"/>
      <c r="AL166" s="1916"/>
      <c r="AM166" s="132"/>
      <c r="AN166" s="132"/>
      <c r="AO166" s="132"/>
      <c r="AP166" s="132"/>
      <c r="AQ166" s="595"/>
      <c r="AR166" s="151"/>
      <c r="AS166" s="1916"/>
      <c r="AT166" s="132"/>
      <c r="AU166" s="132"/>
      <c r="AV166" s="132"/>
      <c r="AW166" s="132"/>
      <c r="AX166" s="595"/>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7"/>
        <v/>
      </c>
      <c r="BM166" s="67" t="str">
        <f>IF($O166&lt;&gt;"",0,IF(BJ166&lt;&gt;"",ROUND(BJ166*'02_Criterios'!$F$16,4),IF(BE166&lt;&gt;"",ROUND(BE166*'02_Criterios'!$F$16,4),"")))</f>
        <v/>
      </c>
      <c r="BO166" s="1741" t="str">
        <f>IF('13_P1_Alega'!P166&lt;&gt;"",'13_P1_Alega'!P166,"")</f>
        <v/>
      </c>
      <c r="BP166" s="1741" t="str">
        <f>IF('13_P1_Alega'!Q166&lt;&gt;"",'13_P1_Alega'!Q166,"")</f>
        <v/>
      </c>
      <c r="BQ166" s="1741" t="str">
        <f>IF('13_P1_Alega'!R166&lt;&gt;"",'13_P1_Alega'!R166,"")</f>
        <v/>
      </c>
      <c r="BS166" s="1440" t="str">
        <f t="shared" si="39"/>
        <v/>
      </c>
      <c r="BT166" s="1440" t="str">
        <f t="shared" si="51"/>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1404" t="str">
        <f>CONCATENATE('01_Carga'!$M$5,"_",$I167)</f>
        <v>FI__150</v>
      </c>
      <c r="B167" s="1405"/>
      <c r="C167" s="1734" t="str">
        <f>IF('06_PresenLista'!L167&lt;&gt;"",'06_PresenLista'!L167,"")</f>
        <v/>
      </c>
      <c r="D167" s="1461" t="str">
        <f>'06_PresenLista'!Q167</f>
        <v/>
      </c>
      <c r="E167" s="1405"/>
      <c r="F167" s="1735" t="str">
        <f>IF('07_P1_Lectura'!F168&lt;&gt;"",'07_P1_Lectura'!F168,"")</f>
        <v/>
      </c>
      <c r="G167" s="1459" t="str">
        <f>'07_P1_Lectura'!R168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925"/>
      <c r="P167" s="153"/>
      <c r="Q167" s="1916"/>
      <c r="R167" s="132"/>
      <c r="S167" s="132"/>
      <c r="T167" s="132"/>
      <c r="U167" s="132"/>
      <c r="V167" s="595"/>
      <c r="W167" s="151"/>
      <c r="X167" s="1916"/>
      <c r="Y167" s="132"/>
      <c r="Z167" s="132"/>
      <c r="AA167" s="132"/>
      <c r="AB167" s="132"/>
      <c r="AC167" s="595"/>
      <c r="AD167" s="151"/>
      <c r="AE167" s="1916"/>
      <c r="AF167" s="132"/>
      <c r="AG167" s="132"/>
      <c r="AH167" s="132"/>
      <c r="AI167" s="132"/>
      <c r="AJ167" s="595"/>
      <c r="AK167" s="151"/>
      <c r="AL167" s="1916"/>
      <c r="AM167" s="132"/>
      <c r="AN167" s="132"/>
      <c r="AO167" s="132"/>
      <c r="AP167" s="132"/>
      <c r="AQ167" s="595"/>
      <c r="AR167" s="151"/>
      <c r="AS167" s="1916"/>
      <c r="AT167" s="132"/>
      <c r="AU167" s="132"/>
      <c r="AV167" s="132"/>
      <c r="AW167" s="132"/>
      <c r="AX167" s="595"/>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7"/>
        <v/>
      </c>
      <c r="BM167" s="67" t="str">
        <f>IF($O167&lt;&gt;"",0,IF(BJ167&lt;&gt;"",ROUND(BJ167*'02_Criterios'!$F$16,4),IF(BE167&lt;&gt;"",ROUND(BE167*'02_Criterios'!$F$16,4),"")))</f>
        <v/>
      </c>
      <c r="BO167" s="1741" t="str">
        <f>IF('13_P1_Alega'!P167&lt;&gt;"",'13_P1_Alega'!P167,"")</f>
        <v/>
      </c>
      <c r="BP167" s="1741" t="str">
        <f>IF('13_P1_Alega'!Q167&lt;&gt;"",'13_P1_Alega'!Q167,"")</f>
        <v/>
      </c>
      <c r="BQ167" s="1741" t="str">
        <f>IF('13_P1_Alega'!R167&lt;&gt;"",'13_P1_Alega'!R167,"")</f>
        <v/>
      </c>
      <c r="BS167" s="1440" t="str">
        <f t="shared" ref="BS167:BS177" si="58">IF(AND(C167="NO",OR(O167&lt;&gt;"",COUNT(Q167:AX167)&gt;0)),1,"")</f>
        <v/>
      </c>
      <c r="BT167" s="1440" t="str">
        <f t="shared" si="51"/>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1404" t="str">
        <f>CONCATENATE('01_Carga'!$M$5,"_",$I168)</f>
        <v>FI__151</v>
      </c>
      <c r="B168" s="1405"/>
      <c r="C168" s="1734" t="str">
        <f>IF('06_PresenLista'!L168&lt;&gt;"",'06_PresenLista'!L168,"")</f>
        <v/>
      </c>
      <c r="D168" s="1461" t="str">
        <f>'06_PresenLista'!Q168</f>
        <v/>
      </c>
      <c r="E168" s="1405"/>
      <c r="F168" s="1735" t="str">
        <f>IF('07_P1_Lectura'!F169&lt;&gt;"",'07_P1_Lectura'!F169,"")</f>
        <v/>
      </c>
      <c r="G168" s="1459" t="str">
        <f>'07_P1_Lectura'!R169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925"/>
      <c r="P168" s="153"/>
      <c r="Q168" s="1916"/>
      <c r="R168" s="132"/>
      <c r="S168" s="132"/>
      <c r="T168" s="132"/>
      <c r="U168" s="132"/>
      <c r="V168" s="595"/>
      <c r="W168" s="151"/>
      <c r="X168" s="1916"/>
      <c r="Y168" s="132"/>
      <c r="Z168" s="132"/>
      <c r="AA168" s="132"/>
      <c r="AB168" s="132"/>
      <c r="AC168" s="595"/>
      <c r="AD168" s="151"/>
      <c r="AE168" s="1916"/>
      <c r="AF168" s="132"/>
      <c r="AG168" s="132"/>
      <c r="AH168" s="132"/>
      <c r="AI168" s="132"/>
      <c r="AJ168" s="595"/>
      <c r="AK168" s="151"/>
      <c r="AL168" s="1916"/>
      <c r="AM168" s="132"/>
      <c r="AN168" s="132"/>
      <c r="AO168" s="132"/>
      <c r="AP168" s="132"/>
      <c r="AQ168" s="595"/>
      <c r="AR168" s="151"/>
      <c r="AS168" s="1916"/>
      <c r="AT168" s="132"/>
      <c r="AU168" s="132"/>
      <c r="AV168" s="132"/>
      <c r="AW168" s="132"/>
      <c r="AX168" s="595"/>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7"/>
        <v/>
      </c>
      <c r="BM168" s="67" t="str">
        <f>IF($O168&lt;&gt;"",0,IF(BJ168&lt;&gt;"",ROUND(BJ168*'02_Criterios'!$F$16,4),IF(BE168&lt;&gt;"",ROUND(BE168*'02_Criterios'!$F$16,4),"")))</f>
        <v/>
      </c>
      <c r="BO168" s="1741" t="str">
        <f>IF('13_P1_Alega'!P168&lt;&gt;"",'13_P1_Alega'!P168,"")</f>
        <v/>
      </c>
      <c r="BP168" s="1741" t="str">
        <f>IF('13_P1_Alega'!Q168&lt;&gt;"",'13_P1_Alega'!Q168,"")</f>
        <v/>
      </c>
      <c r="BQ168" s="1741" t="str">
        <f>IF('13_P1_Alega'!R168&lt;&gt;"",'13_P1_Alega'!R168,"")</f>
        <v/>
      </c>
      <c r="BS168" s="1440" t="str">
        <f t="shared" si="58"/>
        <v/>
      </c>
      <c r="BT168" s="1440" t="str">
        <f t="shared" si="51"/>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1404" t="str">
        <f>CONCATENATE('01_Carga'!$M$5,"_",$I169)</f>
        <v>FI__152</v>
      </c>
      <c r="B169" s="1405"/>
      <c r="C169" s="1734" t="str">
        <f>IF('06_PresenLista'!L169&lt;&gt;"",'06_PresenLista'!L169,"")</f>
        <v/>
      </c>
      <c r="D169" s="1461" t="str">
        <f>'06_PresenLista'!Q169</f>
        <v/>
      </c>
      <c r="E169" s="1405"/>
      <c r="F169" s="1735" t="str">
        <f>IF('07_P1_Lectura'!F170&lt;&gt;"",'07_P1_Lectura'!F170,"")</f>
        <v/>
      </c>
      <c r="G169" s="1459" t="str">
        <f>'07_P1_Lectura'!R170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925"/>
      <c r="P169" s="153"/>
      <c r="Q169" s="1916"/>
      <c r="R169" s="132"/>
      <c r="S169" s="132"/>
      <c r="T169" s="132"/>
      <c r="U169" s="132"/>
      <c r="V169" s="595"/>
      <c r="W169" s="151"/>
      <c r="X169" s="1916"/>
      <c r="Y169" s="132"/>
      <c r="Z169" s="132"/>
      <c r="AA169" s="132"/>
      <c r="AB169" s="132"/>
      <c r="AC169" s="595"/>
      <c r="AD169" s="151"/>
      <c r="AE169" s="1916"/>
      <c r="AF169" s="132"/>
      <c r="AG169" s="132"/>
      <c r="AH169" s="132"/>
      <c r="AI169" s="132"/>
      <c r="AJ169" s="595"/>
      <c r="AK169" s="151"/>
      <c r="AL169" s="1916"/>
      <c r="AM169" s="132"/>
      <c r="AN169" s="132"/>
      <c r="AO169" s="132"/>
      <c r="AP169" s="132"/>
      <c r="AQ169" s="595"/>
      <c r="AR169" s="151"/>
      <c r="AS169" s="1916"/>
      <c r="AT169" s="132"/>
      <c r="AU169" s="132"/>
      <c r="AV169" s="132"/>
      <c r="AW169" s="132"/>
      <c r="AX169" s="595"/>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7"/>
        <v/>
      </c>
      <c r="BM169" s="67" t="str">
        <f>IF($O169&lt;&gt;"",0,IF(BJ169&lt;&gt;"",ROUND(BJ169*'02_Criterios'!$F$16,4),IF(BE169&lt;&gt;"",ROUND(BE169*'02_Criterios'!$F$16,4),"")))</f>
        <v/>
      </c>
      <c r="BO169" s="1741" t="str">
        <f>IF('13_P1_Alega'!P169&lt;&gt;"",'13_P1_Alega'!P169,"")</f>
        <v/>
      </c>
      <c r="BP169" s="1741" t="str">
        <f>IF('13_P1_Alega'!Q169&lt;&gt;"",'13_P1_Alega'!Q169,"")</f>
        <v/>
      </c>
      <c r="BQ169" s="1741" t="str">
        <f>IF('13_P1_Alega'!R169&lt;&gt;"",'13_P1_Alega'!R169,"")</f>
        <v/>
      </c>
      <c r="BS169" s="1440" t="str">
        <f t="shared" si="58"/>
        <v/>
      </c>
      <c r="BT169" s="1440" t="str">
        <f t="shared" si="51"/>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1404" t="str">
        <f>CONCATENATE('01_Carga'!$M$5,"_",$I170)</f>
        <v>FI__153</v>
      </c>
      <c r="B170" s="1405"/>
      <c r="C170" s="1734" t="str">
        <f>IF('06_PresenLista'!L170&lt;&gt;"",'06_PresenLista'!L170,"")</f>
        <v/>
      </c>
      <c r="D170" s="1461" t="str">
        <f>'06_PresenLista'!Q170</f>
        <v/>
      </c>
      <c r="E170" s="1405"/>
      <c r="F170" s="1735" t="str">
        <f>IF('07_P1_Lectura'!F171&lt;&gt;"",'07_P1_Lectura'!F171,"")</f>
        <v/>
      </c>
      <c r="G170" s="1459" t="str">
        <f>'07_P1_Lectura'!R171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925"/>
      <c r="P170" s="153"/>
      <c r="Q170" s="1916"/>
      <c r="R170" s="132"/>
      <c r="S170" s="132"/>
      <c r="T170" s="132"/>
      <c r="U170" s="132"/>
      <c r="V170" s="595"/>
      <c r="W170" s="151"/>
      <c r="X170" s="1916"/>
      <c r="Y170" s="132"/>
      <c r="Z170" s="132"/>
      <c r="AA170" s="132"/>
      <c r="AB170" s="132"/>
      <c r="AC170" s="595"/>
      <c r="AD170" s="151"/>
      <c r="AE170" s="1916"/>
      <c r="AF170" s="132"/>
      <c r="AG170" s="132"/>
      <c r="AH170" s="132"/>
      <c r="AI170" s="132"/>
      <c r="AJ170" s="595"/>
      <c r="AK170" s="151"/>
      <c r="AL170" s="1916"/>
      <c r="AM170" s="132"/>
      <c r="AN170" s="132"/>
      <c r="AO170" s="132"/>
      <c r="AP170" s="132"/>
      <c r="AQ170" s="595"/>
      <c r="AR170" s="151"/>
      <c r="AS170" s="1916"/>
      <c r="AT170" s="132"/>
      <c r="AU170" s="132"/>
      <c r="AV170" s="132"/>
      <c r="AW170" s="132"/>
      <c r="AX170" s="595"/>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7"/>
        <v/>
      </c>
      <c r="BM170" s="67" t="str">
        <f>IF($O170&lt;&gt;"",0,IF(BJ170&lt;&gt;"",ROUND(BJ170*'02_Criterios'!$F$16,4),IF(BE170&lt;&gt;"",ROUND(BE170*'02_Criterios'!$F$16,4),"")))</f>
        <v/>
      </c>
      <c r="BO170" s="1741" t="str">
        <f>IF('13_P1_Alega'!P170&lt;&gt;"",'13_P1_Alega'!P170,"")</f>
        <v/>
      </c>
      <c r="BP170" s="1741" t="str">
        <f>IF('13_P1_Alega'!Q170&lt;&gt;"",'13_P1_Alega'!Q170,"")</f>
        <v/>
      </c>
      <c r="BQ170" s="1741" t="str">
        <f>IF('13_P1_Alega'!R170&lt;&gt;"",'13_P1_Alega'!R170,"")</f>
        <v/>
      </c>
      <c r="BS170" s="1440" t="str">
        <f t="shared" si="58"/>
        <v/>
      </c>
      <c r="BT170" s="1440" t="str">
        <f t="shared" si="51"/>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1404" t="str">
        <f>CONCATENATE('01_Carga'!$M$5,"_",$I171)</f>
        <v>FI__154</v>
      </c>
      <c r="B171" s="1405"/>
      <c r="C171" s="1734" t="str">
        <f>IF('06_PresenLista'!L171&lt;&gt;"",'06_PresenLista'!L171,"")</f>
        <v/>
      </c>
      <c r="D171" s="1461" t="str">
        <f>'06_PresenLista'!Q171</f>
        <v/>
      </c>
      <c r="E171" s="1405"/>
      <c r="F171" s="1735" t="str">
        <f>IF('07_P1_Lectura'!F172&lt;&gt;"",'07_P1_Lectura'!F172,"")</f>
        <v/>
      </c>
      <c r="G171" s="1459" t="str">
        <f>'07_P1_Lectura'!R172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925"/>
      <c r="P171" s="153"/>
      <c r="Q171" s="1916"/>
      <c r="R171" s="132"/>
      <c r="S171" s="132"/>
      <c r="T171" s="132"/>
      <c r="U171" s="132"/>
      <c r="V171" s="595"/>
      <c r="W171" s="151"/>
      <c r="X171" s="1916"/>
      <c r="Y171" s="132"/>
      <c r="Z171" s="132"/>
      <c r="AA171" s="132"/>
      <c r="AB171" s="132"/>
      <c r="AC171" s="595"/>
      <c r="AD171" s="151"/>
      <c r="AE171" s="1916"/>
      <c r="AF171" s="132"/>
      <c r="AG171" s="132"/>
      <c r="AH171" s="132"/>
      <c r="AI171" s="132"/>
      <c r="AJ171" s="595"/>
      <c r="AK171" s="151"/>
      <c r="AL171" s="1916"/>
      <c r="AM171" s="132"/>
      <c r="AN171" s="132"/>
      <c r="AO171" s="132"/>
      <c r="AP171" s="132"/>
      <c r="AQ171" s="595"/>
      <c r="AR171" s="151"/>
      <c r="AS171" s="1916"/>
      <c r="AT171" s="132"/>
      <c r="AU171" s="132"/>
      <c r="AV171" s="132"/>
      <c r="AW171" s="132"/>
      <c r="AX171" s="595"/>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7"/>
        <v/>
      </c>
      <c r="BM171" s="67" t="str">
        <f>IF($O171&lt;&gt;"",0,IF(BJ171&lt;&gt;"",ROUND(BJ171*'02_Criterios'!$F$16,4),IF(BE171&lt;&gt;"",ROUND(BE171*'02_Criterios'!$F$16,4),"")))</f>
        <v/>
      </c>
      <c r="BO171" s="1741" t="str">
        <f>IF('13_P1_Alega'!P171&lt;&gt;"",'13_P1_Alega'!P171,"")</f>
        <v/>
      </c>
      <c r="BP171" s="1741" t="str">
        <f>IF('13_P1_Alega'!Q171&lt;&gt;"",'13_P1_Alega'!Q171,"")</f>
        <v/>
      </c>
      <c r="BQ171" s="1741" t="str">
        <f>IF('13_P1_Alega'!R171&lt;&gt;"",'13_P1_Alega'!R171,"")</f>
        <v/>
      </c>
      <c r="BS171" s="1440" t="str">
        <f t="shared" si="58"/>
        <v/>
      </c>
      <c r="BT171" s="1440" t="str">
        <f t="shared" si="51"/>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1404" t="str">
        <f>CONCATENATE('01_Carga'!$M$5,"_",$I172)</f>
        <v>FI__155</v>
      </c>
      <c r="B172" s="1405"/>
      <c r="C172" s="1734" t="str">
        <f>IF('06_PresenLista'!L172&lt;&gt;"",'06_PresenLista'!L172,"")</f>
        <v/>
      </c>
      <c r="D172" s="1461" t="str">
        <f>'06_PresenLista'!Q172</f>
        <v/>
      </c>
      <c r="E172" s="1405"/>
      <c r="F172" s="1735" t="str">
        <f>IF('07_P1_Lectura'!F173&lt;&gt;"",'07_P1_Lectura'!F173,"")</f>
        <v/>
      </c>
      <c r="G172" s="1459" t="str">
        <f>'07_P1_Lectura'!R173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925"/>
      <c r="P172" s="153"/>
      <c r="Q172" s="1916"/>
      <c r="R172" s="132"/>
      <c r="S172" s="132"/>
      <c r="T172" s="132"/>
      <c r="U172" s="132"/>
      <c r="V172" s="595"/>
      <c r="W172" s="151"/>
      <c r="X172" s="1916"/>
      <c r="Y172" s="132"/>
      <c r="Z172" s="132"/>
      <c r="AA172" s="132"/>
      <c r="AB172" s="132"/>
      <c r="AC172" s="595"/>
      <c r="AD172" s="151"/>
      <c r="AE172" s="1916"/>
      <c r="AF172" s="132"/>
      <c r="AG172" s="132"/>
      <c r="AH172" s="132"/>
      <c r="AI172" s="132"/>
      <c r="AJ172" s="595"/>
      <c r="AK172" s="151"/>
      <c r="AL172" s="1916"/>
      <c r="AM172" s="132"/>
      <c r="AN172" s="132"/>
      <c r="AO172" s="132"/>
      <c r="AP172" s="132"/>
      <c r="AQ172" s="595"/>
      <c r="AR172" s="151"/>
      <c r="AS172" s="1916"/>
      <c r="AT172" s="132"/>
      <c r="AU172" s="132"/>
      <c r="AV172" s="132"/>
      <c r="AW172" s="132"/>
      <c r="AX172" s="595"/>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7"/>
        <v/>
      </c>
      <c r="BM172" s="67" t="str">
        <f>IF($O172&lt;&gt;"",0,IF(BJ172&lt;&gt;"",ROUND(BJ172*'02_Criterios'!$F$16,4),IF(BE172&lt;&gt;"",ROUND(BE172*'02_Criterios'!$F$16,4),"")))</f>
        <v/>
      </c>
      <c r="BO172" s="1741" t="str">
        <f>IF('13_P1_Alega'!P172&lt;&gt;"",'13_P1_Alega'!P172,"")</f>
        <v/>
      </c>
      <c r="BP172" s="1741" t="str">
        <f>IF('13_P1_Alega'!Q172&lt;&gt;"",'13_P1_Alega'!Q172,"")</f>
        <v/>
      </c>
      <c r="BQ172" s="1741" t="str">
        <f>IF('13_P1_Alega'!R172&lt;&gt;"",'13_P1_Alega'!R172,"")</f>
        <v/>
      </c>
      <c r="BS172" s="1440" t="str">
        <f t="shared" si="58"/>
        <v/>
      </c>
      <c r="BT172" s="1440" t="str">
        <f t="shared" si="51"/>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1404" t="str">
        <f>CONCATENATE('01_Carga'!$M$5,"_",$I173)</f>
        <v>FI__156</v>
      </c>
      <c r="B173" s="1405"/>
      <c r="C173" s="1734" t="str">
        <f>IF('06_PresenLista'!L173&lt;&gt;"",'06_PresenLista'!L173,"")</f>
        <v/>
      </c>
      <c r="D173" s="1461" t="str">
        <f>'06_PresenLista'!Q173</f>
        <v/>
      </c>
      <c r="E173" s="1405"/>
      <c r="F173" s="1735" t="str">
        <f>IF('07_P1_Lectura'!F174&lt;&gt;"",'07_P1_Lectura'!F174,"")</f>
        <v/>
      </c>
      <c r="G173" s="1459" t="str">
        <f>'07_P1_Lectura'!R174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925"/>
      <c r="P173" s="153"/>
      <c r="Q173" s="1916"/>
      <c r="R173" s="132"/>
      <c r="S173" s="132"/>
      <c r="T173" s="132"/>
      <c r="U173" s="132"/>
      <c r="V173" s="595"/>
      <c r="W173" s="151"/>
      <c r="X173" s="1916"/>
      <c r="Y173" s="132"/>
      <c r="Z173" s="132"/>
      <c r="AA173" s="132"/>
      <c r="AB173" s="132"/>
      <c r="AC173" s="595"/>
      <c r="AD173" s="151"/>
      <c r="AE173" s="1916"/>
      <c r="AF173" s="132"/>
      <c r="AG173" s="132"/>
      <c r="AH173" s="132"/>
      <c r="AI173" s="132"/>
      <c r="AJ173" s="595"/>
      <c r="AK173" s="151"/>
      <c r="AL173" s="1916"/>
      <c r="AM173" s="132"/>
      <c r="AN173" s="132"/>
      <c r="AO173" s="132"/>
      <c r="AP173" s="132"/>
      <c r="AQ173" s="595"/>
      <c r="AR173" s="151"/>
      <c r="AS173" s="1916"/>
      <c r="AT173" s="132"/>
      <c r="AU173" s="132"/>
      <c r="AV173" s="132"/>
      <c r="AW173" s="132"/>
      <c r="AX173" s="595"/>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7"/>
        <v/>
      </c>
      <c r="BM173" s="67" t="str">
        <f>IF($O173&lt;&gt;"",0,IF(BJ173&lt;&gt;"",ROUND(BJ173*'02_Criterios'!$F$16,4),IF(BE173&lt;&gt;"",ROUND(BE173*'02_Criterios'!$F$16,4),"")))</f>
        <v/>
      </c>
      <c r="BO173" s="1741" t="str">
        <f>IF('13_P1_Alega'!P173&lt;&gt;"",'13_P1_Alega'!P173,"")</f>
        <v/>
      </c>
      <c r="BP173" s="1741" t="str">
        <f>IF('13_P1_Alega'!Q173&lt;&gt;"",'13_P1_Alega'!Q173,"")</f>
        <v/>
      </c>
      <c r="BQ173" s="1741" t="str">
        <f>IF('13_P1_Alega'!R173&lt;&gt;"",'13_P1_Alega'!R173,"")</f>
        <v/>
      </c>
      <c r="BS173" s="1440" t="str">
        <f t="shared" si="58"/>
        <v/>
      </c>
      <c r="BT173" s="1440" t="str">
        <f t="shared" si="51"/>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1404" t="str">
        <f>CONCATENATE('01_Carga'!$M$5,"_",$I174)</f>
        <v>FI__157</v>
      </c>
      <c r="B174" s="1405"/>
      <c r="C174" s="1734" t="str">
        <f>IF('06_PresenLista'!L174&lt;&gt;"",'06_PresenLista'!L174,"")</f>
        <v/>
      </c>
      <c r="D174" s="1461" t="str">
        <f>'06_PresenLista'!Q174</f>
        <v/>
      </c>
      <c r="E174" s="1405"/>
      <c r="F174" s="1735" t="str">
        <f>IF('07_P1_Lectura'!F175&lt;&gt;"",'07_P1_Lectura'!F175,"")</f>
        <v/>
      </c>
      <c r="G174" s="1459" t="str">
        <f>'07_P1_Lectura'!R175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925"/>
      <c r="P174" s="153"/>
      <c r="Q174" s="1916"/>
      <c r="R174" s="132"/>
      <c r="S174" s="132"/>
      <c r="T174" s="132"/>
      <c r="U174" s="132"/>
      <c r="V174" s="595"/>
      <c r="W174" s="151"/>
      <c r="X174" s="1916"/>
      <c r="Y174" s="132"/>
      <c r="Z174" s="132"/>
      <c r="AA174" s="132"/>
      <c r="AB174" s="132"/>
      <c r="AC174" s="595"/>
      <c r="AD174" s="151"/>
      <c r="AE174" s="1916"/>
      <c r="AF174" s="132"/>
      <c r="AG174" s="132"/>
      <c r="AH174" s="132"/>
      <c r="AI174" s="132"/>
      <c r="AJ174" s="595"/>
      <c r="AK174" s="151"/>
      <c r="AL174" s="1916"/>
      <c r="AM174" s="132"/>
      <c r="AN174" s="132"/>
      <c r="AO174" s="132"/>
      <c r="AP174" s="132"/>
      <c r="AQ174" s="595"/>
      <c r="AR174" s="151"/>
      <c r="AS174" s="1916"/>
      <c r="AT174" s="132"/>
      <c r="AU174" s="132"/>
      <c r="AV174" s="132"/>
      <c r="AW174" s="132"/>
      <c r="AX174" s="595"/>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7"/>
        <v/>
      </c>
      <c r="BM174" s="67" t="str">
        <f>IF($O174&lt;&gt;"",0,IF(BJ174&lt;&gt;"",ROUND(BJ174*'02_Criterios'!$F$16,4),IF(BE174&lt;&gt;"",ROUND(BE174*'02_Criterios'!$F$16,4),"")))</f>
        <v/>
      </c>
      <c r="BO174" s="1741" t="str">
        <f>IF('13_P1_Alega'!P174&lt;&gt;"",'13_P1_Alega'!P174,"")</f>
        <v/>
      </c>
      <c r="BP174" s="1741" t="str">
        <f>IF('13_P1_Alega'!Q174&lt;&gt;"",'13_P1_Alega'!Q174,"")</f>
        <v/>
      </c>
      <c r="BQ174" s="1741" t="str">
        <f>IF('13_P1_Alega'!R174&lt;&gt;"",'13_P1_Alega'!R174,"")</f>
        <v/>
      </c>
      <c r="BS174" s="1440" t="str">
        <f t="shared" si="58"/>
        <v/>
      </c>
      <c r="BT174" s="1440" t="str">
        <f t="shared" si="51"/>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1404" t="str">
        <f>CONCATENATE('01_Carga'!$M$5,"_",$I175)</f>
        <v>FI__158</v>
      </c>
      <c r="B175" s="1405"/>
      <c r="C175" s="1734" t="str">
        <f>IF('06_PresenLista'!L175&lt;&gt;"",'06_PresenLista'!L175,"")</f>
        <v/>
      </c>
      <c r="D175" s="1461" t="str">
        <f>'06_PresenLista'!Q175</f>
        <v/>
      </c>
      <c r="E175" s="1405"/>
      <c r="F175" s="1735" t="str">
        <f>IF('07_P1_Lectura'!F176&lt;&gt;"",'07_P1_Lectura'!F176,"")</f>
        <v/>
      </c>
      <c r="G175" s="1459" t="str">
        <f>'07_P1_Lectura'!R176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925"/>
      <c r="P175" s="153"/>
      <c r="Q175" s="1916"/>
      <c r="R175" s="132"/>
      <c r="S175" s="132"/>
      <c r="T175" s="132"/>
      <c r="U175" s="132"/>
      <c r="V175" s="595"/>
      <c r="W175" s="151"/>
      <c r="X175" s="1916"/>
      <c r="Y175" s="132"/>
      <c r="Z175" s="132"/>
      <c r="AA175" s="132"/>
      <c r="AB175" s="132"/>
      <c r="AC175" s="595"/>
      <c r="AD175" s="151"/>
      <c r="AE175" s="1916"/>
      <c r="AF175" s="132"/>
      <c r="AG175" s="132"/>
      <c r="AH175" s="132"/>
      <c r="AI175" s="132"/>
      <c r="AJ175" s="595"/>
      <c r="AK175" s="151"/>
      <c r="AL175" s="1916"/>
      <c r="AM175" s="132"/>
      <c r="AN175" s="132"/>
      <c r="AO175" s="132"/>
      <c r="AP175" s="132"/>
      <c r="AQ175" s="595"/>
      <c r="AR175" s="151"/>
      <c r="AS175" s="1916"/>
      <c r="AT175" s="132"/>
      <c r="AU175" s="132"/>
      <c r="AV175" s="132"/>
      <c r="AW175" s="132"/>
      <c r="AX175" s="595"/>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7"/>
        <v/>
      </c>
      <c r="BM175" s="67" t="str">
        <f>IF($O175&lt;&gt;"",0,IF(BJ175&lt;&gt;"",ROUND(BJ175*'02_Criterios'!$F$16,4),IF(BE175&lt;&gt;"",ROUND(BE175*'02_Criterios'!$F$16,4),"")))</f>
        <v/>
      </c>
      <c r="BO175" s="1741" t="str">
        <f>IF('13_P1_Alega'!P175&lt;&gt;"",'13_P1_Alega'!P175,"")</f>
        <v/>
      </c>
      <c r="BP175" s="1741" t="str">
        <f>IF('13_P1_Alega'!Q175&lt;&gt;"",'13_P1_Alega'!Q175,"")</f>
        <v/>
      </c>
      <c r="BQ175" s="1741" t="str">
        <f>IF('13_P1_Alega'!R175&lt;&gt;"",'13_P1_Alega'!R175,"")</f>
        <v/>
      </c>
      <c r="BS175" s="1440" t="str">
        <f t="shared" si="58"/>
        <v/>
      </c>
      <c r="BT175" s="1440" t="str">
        <f t="shared" si="51"/>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1404" t="str">
        <f>CONCATENATE('01_Carga'!$M$5,"_",$I176)</f>
        <v>FI__159</v>
      </c>
      <c r="B176" s="1405"/>
      <c r="C176" s="1734" t="str">
        <f>IF('06_PresenLista'!L176&lt;&gt;"",'06_PresenLista'!L176,"")</f>
        <v/>
      </c>
      <c r="D176" s="1461" t="str">
        <f>'06_PresenLista'!Q176</f>
        <v/>
      </c>
      <c r="E176" s="1405"/>
      <c r="F176" s="1735" t="str">
        <f>IF('07_P1_Lectura'!F177&lt;&gt;"",'07_P1_Lectura'!F177,"")</f>
        <v/>
      </c>
      <c r="G176" s="1459" t="str">
        <f>'07_P1_Lectura'!R177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925"/>
      <c r="P176" s="153"/>
      <c r="Q176" s="1916"/>
      <c r="R176" s="132"/>
      <c r="S176" s="132"/>
      <c r="T176" s="132"/>
      <c r="U176" s="132"/>
      <c r="V176" s="595"/>
      <c r="W176" s="151"/>
      <c r="X176" s="1916"/>
      <c r="Y176" s="132"/>
      <c r="Z176" s="132"/>
      <c r="AA176" s="132"/>
      <c r="AB176" s="132"/>
      <c r="AC176" s="595"/>
      <c r="AD176" s="151"/>
      <c r="AE176" s="1916"/>
      <c r="AF176" s="132"/>
      <c r="AG176" s="132"/>
      <c r="AH176" s="132"/>
      <c r="AI176" s="132"/>
      <c r="AJ176" s="595"/>
      <c r="AK176" s="151"/>
      <c r="AL176" s="1916"/>
      <c r="AM176" s="132"/>
      <c r="AN176" s="132"/>
      <c r="AO176" s="132"/>
      <c r="AP176" s="132"/>
      <c r="AQ176" s="595"/>
      <c r="AR176" s="151"/>
      <c r="AS176" s="1916"/>
      <c r="AT176" s="132"/>
      <c r="AU176" s="132"/>
      <c r="AV176" s="132"/>
      <c r="AW176" s="132"/>
      <c r="AX176" s="595"/>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7"/>
        <v/>
      </c>
      <c r="BM176" s="67" t="str">
        <f>IF($O176&lt;&gt;"",0,IF(BJ176&lt;&gt;"",ROUND(BJ176*'02_Criterios'!$F$16,4),IF(BE176&lt;&gt;"",ROUND(BE176*'02_Criterios'!$F$16,4),"")))</f>
        <v/>
      </c>
      <c r="BO176" s="1741" t="str">
        <f>IF('13_P1_Alega'!P176&lt;&gt;"",'13_P1_Alega'!P176,"")</f>
        <v/>
      </c>
      <c r="BP176" s="1741" t="str">
        <f>IF('13_P1_Alega'!Q176&lt;&gt;"",'13_P1_Alega'!Q176,"")</f>
        <v/>
      </c>
      <c r="BQ176" s="1741" t="str">
        <f>IF('13_P1_Alega'!R176&lt;&gt;"",'13_P1_Alega'!R176,"")</f>
        <v/>
      </c>
      <c r="BS176" s="1440" t="str">
        <f t="shared" si="58"/>
        <v/>
      </c>
      <c r="BT176" s="1440" t="str">
        <f t="shared" si="51"/>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1404" t="str">
        <f>CONCATENATE('01_Carga'!$M$5,"_",$I177)</f>
        <v>FI__160</v>
      </c>
      <c r="B177" s="1405"/>
      <c r="C177" s="1734" t="str">
        <f>IF('06_PresenLista'!L177&lt;&gt;"",'06_PresenLista'!L177,"")</f>
        <v/>
      </c>
      <c r="D177" s="1461" t="str">
        <f>'06_PresenLista'!Q177</f>
        <v/>
      </c>
      <c r="E177" s="1405"/>
      <c r="F177" s="1735" t="str">
        <f>IF('07_P1_Lectura'!F178&lt;&gt;"",'07_P1_Lectura'!F178,"")</f>
        <v/>
      </c>
      <c r="G177" s="1459" t="str">
        <f>'07_P1_Lectura'!R178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925"/>
      <c r="P177" s="153"/>
      <c r="Q177" s="1916"/>
      <c r="R177" s="132"/>
      <c r="S177" s="132"/>
      <c r="T177" s="132"/>
      <c r="U177" s="132"/>
      <c r="V177" s="595"/>
      <c r="W177" s="151"/>
      <c r="X177" s="1916"/>
      <c r="Y177" s="132"/>
      <c r="Z177" s="132"/>
      <c r="AA177" s="132"/>
      <c r="AB177" s="132"/>
      <c r="AC177" s="595"/>
      <c r="AD177" s="151"/>
      <c r="AE177" s="1916"/>
      <c r="AF177" s="132"/>
      <c r="AG177" s="132"/>
      <c r="AH177" s="132"/>
      <c r="AI177" s="132"/>
      <c r="AJ177" s="595"/>
      <c r="AK177" s="151"/>
      <c r="AL177" s="1916"/>
      <c r="AM177" s="132"/>
      <c r="AN177" s="132"/>
      <c r="AO177" s="132"/>
      <c r="AP177" s="132"/>
      <c r="AQ177" s="595"/>
      <c r="AR177" s="151"/>
      <c r="AS177" s="1916"/>
      <c r="AT177" s="132"/>
      <c r="AU177" s="132"/>
      <c r="AV177" s="132"/>
      <c r="AW177" s="132"/>
      <c r="AX177" s="595"/>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IF($O177&lt;&gt;"",0,IF(BJ177&lt;&gt;"",BJ177,BE177))</f>
        <v/>
      </c>
      <c r="BM177" s="67" t="str">
        <f>IF($O177&lt;&gt;"",0,IF(BJ177&lt;&gt;"",ROUND(BJ177*'02_Criterios'!$F$16,4),IF(BE177&lt;&gt;"",ROUND(BE177*'02_Criterios'!$F$16,4),"")))</f>
        <v/>
      </c>
      <c r="BO177" s="1741" t="str">
        <f>IF('13_P1_Alega'!P177&lt;&gt;"",'13_P1_Alega'!P177,"")</f>
        <v/>
      </c>
      <c r="BP177" s="1741" t="str">
        <f>IF('13_P1_Alega'!Q177&lt;&gt;"",'13_P1_Alega'!Q177,"")</f>
        <v/>
      </c>
      <c r="BQ177" s="1741" t="str">
        <f>IF('13_P1_Alega'!R177&lt;&gt;"",'13_P1_Alega'!R177,"")</f>
        <v/>
      </c>
      <c r="BS177" s="1440" t="str">
        <f t="shared" si="58"/>
        <v/>
      </c>
      <c r="BT177" s="1440" t="str">
        <f t="shared" si="51"/>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421"/>
      <c r="B178" s="1421"/>
      <c r="C178" s="1470"/>
      <c r="D178" s="1420"/>
      <c r="E178" s="1610"/>
      <c r="F178" s="1463"/>
      <c r="G178" s="1737"/>
      <c r="H178" s="1738"/>
      <c r="I178" s="1207"/>
      <c r="J178" s="1372" t="str">
        <f>CONCATENATE(SUBTOTAL(2,$F$18:$F$167),"
",IF(SUBTOTAL(2,$F$168:$F$177)=0,"",SUBTOTAL(2,$F$168:$F$177)),"
","Ac:")</f>
        <v>0
Ac:</v>
      </c>
      <c r="K178" s="2067"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67"/>
      <c r="M178" s="1371"/>
      <c r="O178" s="51"/>
      <c r="Q178" s="2079"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BURGOS  a  sábado, 18 de junio de 2016</v>
      </c>
      <c r="R178" s="2079"/>
      <c r="S178" s="2079"/>
      <c r="T178" s="2079"/>
      <c r="U178" s="2079"/>
      <c r="V178" s="2079"/>
      <c r="W178" s="2079"/>
      <c r="X178" s="2079"/>
      <c r="Y178" s="2079"/>
      <c r="Z178" s="2079"/>
      <c r="AA178" s="2079"/>
      <c r="AB178" s="2079"/>
      <c r="AC178" s="2079"/>
      <c r="AD178" s="2079"/>
      <c r="AE178" s="2079"/>
      <c r="AF178" s="2079"/>
      <c r="AG178" s="2079"/>
      <c r="AH178" s="2079"/>
      <c r="AI178" s="2079"/>
      <c r="AJ178" s="2079"/>
      <c r="AK178" s="2079"/>
      <c r="AL178" s="2079"/>
      <c r="AM178" s="2079"/>
      <c r="AN178" s="2079"/>
      <c r="AO178" s="2079"/>
      <c r="AP178" s="2079"/>
      <c r="AQ178" s="2079"/>
      <c r="AR178" s="2079"/>
      <c r="AS178" s="2079"/>
      <c r="AT178" s="2079"/>
      <c r="AU178" s="2079"/>
      <c r="AV178" s="2079"/>
      <c r="AW178" s="2079"/>
      <c r="AX178" s="2079"/>
      <c r="AZ178" s="2079" t="str">
        <f>$Q$178</f>
        <v>Se levanta la sesión a las 14:00 horas, firmando la presente acta todos los miembros reunidos,
de todo lo cual, como Secretario/a certifico, en  BURGOS  a  sábado, 18 de junio de 2016</v>
      </c>
      <c r="BA178" s="2079"/>
      <c r="BB178" s="2079"/>
      <c r="BC178" s="2079"/>
      <c r="BD178" s="2079"/>
      <c r="BE178" s="2079"/>
      <c r="BF178" s="2079"/>
      <c r="BG178" s="2079"/>
      <c r="BH178" s="2079"/>
      <c r="BI178" s="2079"/>
      <c r="BJ178" s="2079"/>
      <c r="BK178" s="2079"/>
      <c r="BL178" s="2079"/>
      <c r="BM178" s="2079"/>
      <c r="BN178" s="2079"/>
      <c r="BO178" s="2079"/>
      <c r="BP178" s="2079"/>
      <c r="BQ178" s="2079"/>
      <c r="BR178" s="20"/>
      <c r="BS178" s="1389"/>
      <c r="BT178" s="1389"/>
      <c r="BU178" s="1431"/>
      <c r="BV178" s="1431"/>
      <c r="BW178" s="1391"/>
      <c r="BX178" s="1391"/>
      <c r="BY178" s="1391"/>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421"/>
      <c r="B179" s="1421"/>
      <c r="C179" s="1470"/>
      <c r="D179" s="1420"/>
      <c r="E179" s="1610"/>
      <c r="F179" s="1463"/>
      <c r="G179" s="1737"/>
      <c r="H179" s="1738"/>
      <c r="I179" s="1207"/>
      <c r="J179" s="1372" t="s">
        <v>629</v>
      </c>
      <c r="K179" s="2067" t="s">
        <v>630</v>
      </c>
      <c r="L179" s="2067"/>
      <c r="M179" s="1371"/>
      <c r="N179" s="243"/>
      <c r="O179" s="51"/>
      <c r="P179" s="51"/>
      <c r="Q179" s="2018" t="str">
        <f>CONCATENATE("Fdo: El ",$Q$13,"
",$Q$14)</f>
        <v xml:space="preserve">Fdo: El Presidente
</v>
      </c>
      <c r="R179" s="2018"/>
      <c r="S179" s="2018"/>
      <c r="T179" s="2018"/>
      <c r="U179" s="2018"/>
      <c r="V179" s="2018"/>
      <c r="W179" s="1373"/>
      <c r="X179" s="2018" t="str">
        <f>CONCATENATE("Fdo: El ",$X$13,"
",$X$14)</f>
        <v xml:space="preserve">Fdo: El Vocal 1
</v>
      </c>
      <c r="Y179" s="2018"/>
      <c r="Z179" s="2018"/>
      <c r="AA179" s="2018"/>
      <c r="AB179" s="2018"/>
      <c r="AC179" s="2018"/>
      <c r="AD179" s="1373"/>
      <c r="AE179" s="2018" t="str">
        <f>CONCATENATE("Fdo: El ",$AE$13,"
",$AE$14)</f>
        <v xml:space="preserve">Fdo: El Vocal 2
</v>
      </c>
      <c r="AF179" s="2018"/>
      <c r="AG179" s="2018"/>
      <c r="AH179" s="2018"/>
      <c r="AI179" s="2018"/>
      <c r="AJ179" s="2018"/>
      <c r="AK179" s="1373"/>
      <c r="AL179" s="2018" t="str">
        <f>CONCATENATE("Fdo: El ",$AL$13,"
",$AL$14)</f>
        <v xml:space="preserve">Fdo: El Vocal 3
</v>
      </c>
      <c r="AM179" s="2018"/>
      <c r="AN179" s="2018"/>
      <c r="AO179" s="2018"/>
      <c r="AP179" s="2018"/>
      <c r="AQ179" s="2018"/>
      <c r="AR179" s="1373"/>
      <c r="AS179" s="2018" t="str">
        <f>CONCATENATE("Fdo: El ",$AS$13,"
",$AS$14)</f>
        <v xml:space="preserve">Fdo: El Vocal 4
</v>
      </c>
      <c r="AT179" s="2018"/>
      <c r="AU179" s="2018"/>
      <c r="AV179" s="2018"/>
      <c r="AW179" s="2018"/>
      <c r="AX179" s="2018"/>
      <c r="AY179" s="51"/>
      <c r="AZ179" s="2018" t="str">
        <f>$Q$179</f>
        <v xml:space="preserve">Fdo: El Presidente
</v>
      </c>
      <c r="BA179" s="2018"/>
      <c r="BB179" s="2018"/>
      <c r="BC179" s="2018"/>
      <c r="BD179" s="2018" t="str">
        <f>$X$179</f>
        <v xml:space="preserve">Fdo: El Vocal 1
</v>
      </c>
      <c r="BE179" s="2018"/>
      <c r="BF179" s="2018"/>
      <c r="BG179" s="2018"/>
      <c r="BH179" s="2018" t="str">
        <f>$AE$179</f>
        <v xml:space="preserve">Fdo: El Vocal 2
</v>
      </c>
      <c r="BI179" s="2018"/>
      <c r="BJ179" s="2018"/>
      <c r="BK179" s="1374"/>
      <c r="BL179" s="2018" t="str">
        <f>$AL$179</f>
        <v xml:space="preserve">Fdo: El Vocal 3
</v>
      </c>
      <c r="BM179" s="2018"/>
      <c r="BN179" s="1374"/>
      <c r="BO179" s="2018" t="str">
        <f>$AS$179</f>
        <v xml:space="preserve">Fdo: El Vocal 4
</v>
      </c>
      <c r="BP179" s="2018"/>
      <c r="BQ179" s="2018"/>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421"/>
      <c r="B180" s="1421"/>
      <c r="C180" s="1420"/>
      <c r="D180" s="1420"/>
      <c r="E180" s="1421"/>
      <c r="F180" s="1422"/>
      <c r="G180" s="1423"/>
      <c r="H180" s="1424"/>
      <c r="I180" s="1425"/>
      <c r="J180" s="1426"/>
      <c r="K180" s="1427"/>
      <c r="L180" s="1427"/>
      <c r="M180" s="1427"/>
      <c r="N180" s="1428"/>
      <c r="O180" s="1428"/>
      <c r="P180" s="1429"/>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430"/>
      <c r="BA180" s="1429"/>
      <c r="BB180" s="1430"/>
      <c r="BC180" s="1430"/>
      <c r="BD180" s="1430"/>
      <c r="BE180" s="1430"/>
      <c r="BF180" s="1431"/>
      <c r="BG180" s="1431"/>
      <c r="BH180" s="1431"/>
      <c r="BI180" s="1431"/>
      <c r="BJ180" s="1430"/>
      <c r="BK180" s="1432"/>
      <c r="BL180" s="1433"/>
      <c r="BM180" s="1433"/>
      <c r="BN180" s="1388"/>
      <c r="BO180" s="1430"/>
      <c r="BP180" s="1431"/>
      <c r="BQ180" s="1431"/>
      <c r="BR180" s="1388"/>
      <c r="BS180" s="1387"/>
      <c r="BT180" s="1387"/>
      <c r="BU180" s="1391"/>
      <c r="BV180" s="1391"/>
      <c r="BW180" s="1391"/>
      <c r="BX180" s="1391"/>
      <c r="BY180" s="1391"/>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s="20" customFormat="1" x14ac:dyDescent="0.2">
      <c r="A181" s="1462"/>
      <c r="B181" s="1421"/>
      <c r="C181" s="1388"/>
      <c r="D181" s="1434"/>
      <c r="E181" s="1435"/>
      <c r="F181" s="1436"/>
      <c r="G181" s="1423"/>
      <c r="H181" s="1424"/>
      <c r="I181" s="1437"/>
      <c r="J181" s="1766"/>
      <c r="K181" s="1389"/>
      <c r="L181" s="1388"/>
      <c r="M181" s="1388"/>
      <c r="N181" s="1434"/>
      <c r="O181" s="1429"/>
      <c r="P181" s="1429"/>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388"/>
      <c r="BS181" s="1389"/>
      <c r="BT181" s="1389"/>
      <c r="BU181" s="1431"/>
      <c r="BV181" s="1431"/>
      <c r="BW181" s="1431"/>
      <c r="BX181" s="1431"/>
      <c r="BY181" s="1431"/>
      <c r="BZ181" s="1388"/>
      <c r="CA181" s="1388"/>
      <c r="CB181" s="1388"/>
      <c r="CC181" s="1388"/>
      <c r="CD181" s="1388"/>
      <c r="CE181" s="1388"/>
      <c r="CF181" s="1388"/>
      <c r="CG181" s="1388"/>
      <c r="CH181" s="1388"/>
      <c r="CI181" s="1388"/>
      <c r="CJ181" s="1388"/>
      <c r="CK181" s="1388"/>
      <c r="CL181" s="1388"/>
      <c r="CM181" s="1388"/>
      <c r="CN181" s="1388"/>
      <c r="CO181" s="1388"/>
      <c r="CP181" s="1388"/>
      <c r="CQ181" s="1388"/>
      <c r="CR181" s="1388"/>
      <c r="CS181" s="1388"/>
      <c r="CT181" s="1388"/>
      <c r="CU181" s="1388"/>
      <c r="CV181" s="1388"/>
      <c r="CW181" s="1388"/>
      <c r="CX181" s="1388"/>
      <c r="CY181" s="1388"/>
      <c r="CZ181" s="1388"/>
    </row>
    <row r="182" spans="1:104" s="20" customFormat="1" x14ac:dyDescent="0.2">
      <c r="A182" s="1462"/>
      <c r="B182" s="1421"/>
      <c r="C182" s="1388"/>
      <c r="D182" s="1434"/>
      <c r="E182" s="1435"/>
      <c r="F182" s="1436"/>
      <c r="G182" s="1423"/>
      <c r="H182" s="1424"/>
      <c r="I182" s="1437"/>
      <c r="J182" s="1766"/>
      <c r="K182" s="1389"/>
      <c r="L182" s="1388"/>
      <c r="M182" s="1388"/>
      <c r="N182" s="1434"/>
      <c r="O182" s="1429"/>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388"/>
      <c r="BS182" s="1389"/>
      <c r="BT182" s="1389"/>
      <c r="BU182" s="1431"/>
      <c r="BV182" s="1431"/>
      <c r="BW182" s="1431"/>
      <c r="BX182" s="1431"/>
      <c r="BY182" s="1431"/>
      <c r="BZ182" s="1388"/>
      <c r="CA182" s="1388"/>
      <c r="CB182" s="1388"/>
      <c r="CC182" s="1388"/>
      <c r="CD182" s="1388"/>
      <c r="CE182" s="1388"/>
      <c r="CF182" s="1388"/>
      <c r="CG182" s="1388"/>
      <c r="CH182" s="1388"/>
      <c r="CI182" s="1388"/>
      <c r="CJ182" s="1388"/>
      <c r="CK182" s="1388"/>
      <c r="CL182" s="1388"/>
      <c r="CM182" s="1388"/>
      <c r="CN182" s="1388"/>
      <c r="CO182" s="1388"/>
      <c r="CP182" s="1388"/>
      <c r="CQ182" s="1388"/>
      <c r="CR182" s="1388"/>
      <c r="CS182" s="1388"/>
      <c r="CT182" s="1388"/>
      <c r="CU182" s="1388"/>
      <c r="CV182" s="1388"/>
      <c r="CW182" s="1388"/>
      <c r="CX182" s="1388"/>
      <c r="CY182" s="1388"/>
      <c r="CZ182" s="1388"/>
    </row>
    <row r="183" spans="1:104" s="20" customFormat="1" x14ac:dyDescent="0.2">
      <c r="A183" s="1462"/>
      <c r="B183" s="1435"/>
      <c r="C183" s="1388"/>
      <c r="D183" s="1434"/>
      <c r="E183" s="1435"/>
      <c r="F183" s="1436"/>
      <c r="G183" s="1423"/>
      <c r="H183" s="1439"/>
      <c r="I183" s="1437"/>
      <c r="J183" s="1766"/>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9"/>
      <c r="BT183" s="1389"/>
      <c r="BU183" s="1431"/>
      <c r="BV183" s="1431"/>
      <c r="BW183" s="1431"/>
      <c r="BX183" s="1431"/>
      <c r="BY183" s="1431"/>
      <c r="BZ183" s="1388"/>
      <c r="CA183" s="1388"/>
      <c r="CB183" s="1388"/>
      <c r="CC183" s="1388"/>
      <c r="CD183" s="1388"/>
      <c r="CE183" s="1388"/>
      <c r="CF183" s="1388"/>
      <c r="CG183" s="1388"/>
      <c r="CH183" s="1388"/>
      <c r="CI183" s="1388"/>
      <c r="CJ183" s="1388"/>
      <c r="CK183" s="1388"/>
      <c r="CL183" s="1388"/>
      <c r="CM183" s="1388"/>
      <c r="CN183" s="1388"/>
      <c r="CO183" s="1388"/>
      <c r="CP183" s="1388"/>
      <c r="CQ183" s="1388"/>
      <c r="CR183" s="1388"/>
      <c r="CS183" s="1388"/>
      <c r="CT183" s="1388"/>
      <c r="CU183" s="1388"/>
      <c r="CV183" s="1388"/>
      <c r="CW183" s="1388"/>
      <c r="CX183" s="1388"/>
      <c r="CY183" s="1388"/>
      <c r="CZ183" s="1388"/>
    </row>
    <row r="184" spans="1:104" s="20" customFormat="1" x14ac:dyDescent="0.2">
      <c r="A184" s="1462"/>
      <c r="B184" s="1435"/>
      <c r="C184" s="1388"/>
      <c r="D184" s="1434"/>
      <c r="E184" s="1435"/>
      <c r="F184" s="1436"/>
      <c r="G184" s="1423"/>
      <c r="H184" s="1439"/>
      <c r="I184" s="1437"/>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9"/>
      <c r="BT184" s="1389"/>
      <c r="BU184" s="1431"/>
      <c r="BV184" s="1431"/>
      <c r="BW184" s="1431"/>
      <c r="BX184" s="1431"/>
      <c r="BY184" s="1431"/>
      <c r="BZ184" s="1388"/>
      <c r="CA184" s="1388"/>
      <c r="CB184" s="1388"/>
      <c r="CC184" s="1388"/>
      <c r="CD184" s="1388"/>
      <c r="CE184" s="1388"/>
      <c r="CF184" s="1388"/>
      <c r="CG184" s="1388"/>
      <c r="CH184" s="1388"/>
      <c r="CI184" s="1388"/>
      <c r="CJ184" s="1388"/>
      <c r="CK184" s="1388"/>
      <c r="CL184" s="1388"/>
      <c r="CM184" s="1388"/>
      <c r="CN184" s="1388"/>
      <c r="CO184" s="1388"/>
      <c r="CP184" s="1388"/>
      <c r="CQ184" s="1388"/>
      <c r="CR184" s="1388"/>
      <c r="CS184" s="1388"/>
      <c r="CT184" s="1388"/>
      <c r="CU184" s="1388"/>
      <c r="CV184" s="1388"/>
      <c r="CW184" s="1388"/>
      <c r="CX184" s="1388"/>
      <c r="CY184" s="1388"/>
      <c r="CZ184" s="1388"/>
    </row>
    <row r="185" spans="1:104" s="20" customFormat="1" x14ac:dyDescent="0.2">
      <c r="A185" s="1462"/>
      <c r="B185" s="1435"/>
      <c r="C185" s="1388"/>
      <c r="D185" s="1434"/>
      <c r="E185" s="1435"/>
      <c r="F185" s="1436"/>
      <c r="G185" s="1423"/>
      <c r="H185" s="1439"/>
      <c r="I185" s="1437"/>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9"/>
      <c r="BT185" s="1389"/>
      <c r="BU185" s="1431"/>
      <c r="BV185" s="1431"/>
      <c r="BW185" s="1431"/>
      <c r="BX185" s="1431"/>
      <c r="BY185" s="1431"/>
      <c r="BZ185" s="1388"/>
      <c r="CA185" s="1388"/>
      <c r="CB185" s="1388"/>
      <c r="CC185" s="1388"/>
      <c r="CD185" s="1388"/>
      <c r="CE185" s="1388"/>
      <c r="CF185" s="1388"/>
      <c r="CG185" s="1388"/>
      <c r="CH185" s="1388"/>
      <c r="CI185" s="1388"/>
      <c r="CJ185" s="1388"/>
      <c r="CK185" s="1388"/>
      <c r="CL185" s="1388"/>
      <c r="CM185" s="1388"/>
      <c r="CN185" s="1388"/>
      <c r="CO185" s="1388"/>
      <c r="CP185" s="1388"/>
      <c r="CQ185" s="1388"/>
      <c r="CR185" s="1388"/>
      <c r="CS185" s="1388"/>
      <c r="CT185" s="1388"/>
      <c r="CU185" s="1388"/>
      <c r="CV185" s="1388"/>
      <c r="CW185" s="1388"/>
      <c r="CX185" s="1388"/>
      <c r="CY185" s="1388"/>
      <c r="CZ185" s="1388"/>
    </row>
    <row r="186" spans="1:104" s="20" customFormat="1" x14ac:dyDescent="0.2">
      <c r="A186" s="1462"/>
      <c r="B186" s="1435"/>
      <c r="C186" s="1388"/>
      <c r="D186" s="1434"/>
      <c r="E186" s="1435"/>
      <c r="F186" s="1436"/>
      <c r="G186" s="1423"/>
      <c r="H186" s="1439"/>
      <c r="I186" s="143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1462"/>
      <c r="B187" s="1435"/>
      <c r="C187" s="1388"/>
      <c r="D187" s="1434"/>
      <c r="E187" s="1435"/>
      <c r="F187" s="1436"/>
      <c r="G187" s="1423"/>
      <c r="H187" s="1439"/>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1462"/>
      <c r="B188" s="1435"/>
      <c r="C188" s="1388"/>
      <c r="D188" s="1434"/>
      <c r="E188" s="1435"/>
      <c r="F188" s="1436"/>
      <c r="G188" s="1423"/>
      <c r="H188" s="1439"/>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1462"/>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1462"/>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1462"/>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1462"/>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1462"/>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1462"/>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1462"/>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1462"/>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1462"/>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1462"/>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1462"/>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1462"/>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436"/>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436"/>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436"/>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436"/>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436"/>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436"/>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436"/>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436"/>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436"/>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436"/>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43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43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43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43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43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43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8"/>
      <c r="G397" s="1379"/>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8"/>
      <c r="G398" s="1379"/>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8"/>
      <c r="G399" s="1379"/>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8"/>
      <c r="G400" s="1379"/>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8"/>
      <c r="G401" s="1379"/>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8"/>
      <c r="G402" s="1379"/>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8"/>
      <c r="G403" s="1379"/>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8"/>
      <c r="G404" s="1379"/>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8"/>
      <c r="G405" s="1379"/>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9"/>
      <c r="G595" s="1378"/>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9"/>
      <c r="G596" s="1378"/>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9"/>
      <c r="G597" s="1378"/>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9"/>
      <c r="G598" s="1378"/>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9"/>
      <c r="G599" s="1378"/>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9"/>
      <c r="G600" s="1378"/>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9"/>
      <c r="G601" s="1378"/>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9"/>
      <c r="G602" s="1378"/>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9"/>
      <c r="G603" s="1378"/>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142"/>
      <c r="G649" s="1380"/>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142"/>
      <c r="G650" s="1380"/>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142"/>
      <c r="G651" s="1380"/>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142"/>
      <c r="G652" s="1380"/>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142"/>
      <c r="G653" s="1380"/>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142"/>
      <c r="G654" s="1380"/>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142"/>
      <c r="G655" s="1380"/>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142"/>
      <c r="G656" s="1380"/>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142"/>
      <c r="G657" s="1380"/>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300"/>
      <c r="G661" s="1376"/>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300"/>
      <c r="G662" s="1376"/>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300"/>
      <c r="G663" s="1376"/>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300"/>
      <c r="G664" s="1376"/>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300"/>
      <c r="G665" s="1376"/>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300"/>
      <c r="G666" s="1376"/>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300"/>
      <c r="G667" s="1376"/>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300"/>
      <c r="G668" s="1376"/>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300"/>
      <c r="G669" s="1376"/>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1"/>
      <c r="BP669" s="51"/>
      <c r="BQ669" s="51"/>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1"/>
      <c r="BP670" s="51"/>
      <c r="BQ670" s="51"/>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1"/>
      <c r="BP671" s="51"/>
      <c r="BQ671" s="51"/>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1"/>
      <c r="BP672" s="51"/>
      <c r="BQ672" s="51"/>
      <c r="BS672" s="171"/>
      <c r="BT672" s="171"/>
      <c r="BU672" s="291"/>
      <c r="BV672" s="291"/>
      <c r="BW672" s="291"/>
      <c r="BX672" s="291"/>
      <c r="BY672" s="291"/>
    </row>
    <row r="673" spans="1:77"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1"/>
      <c r="BP673" s="51"/>
      <c r="BQ673" s="51"/>
      <c r="BS673" s="171"/>
      <c r="BT673" s="171"/>
      <c r="BU673" s="291"/>
      <c r="BV673" s="291"/>
      <c r="BW673" s="291"/>
      <c r="BX673" s="291"/>
      <c r="BY673" s="291"/>
    </row>
    <row r="674" spans="1:77"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1"/>
      <c r="BP674" s="51"/>
      <c r="BQ674" s="51"/>
      <c r="BS674" s="171"/>
      <c r="BT674" s="171"/>
      <c r="BU674" s="291"/>
      <c r="BV674" s="291"/>
      <c r="BW674" s="291"/>
      <c r="BX674" s="291"/>
      <c r="BY674" s="291"/>
    </row>
    <row r="675" spans="1:77"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1"/>
      <c r="BP675" s="51"/>
      <c r="BQ675" s="51"/>
      <c r="BS675" s="171"/>
      <c r="BT675" s="171"/>
      <c r="BU675" s="291"/>
      <c r="BV675" s="291"/>
      <c r="BW675" s="291"/>
      <c r="BX675" s="291"/>
      <c r="BY675" s="291"/>
    </row>
    <row r="676" spans="1:77"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1"/>
      <c r="BP676" s="51"/>
      <c r="BQ676" s="51"/>
      <c r="BS676" s="171"/>
      <c r="BT676" s="171"/>
      <c r="BU676" s="291"/>
      <c r="BV676" s="291"/>
      <c r="BW676" s="291"/>
      <c r="BX676" s="291"/>
      <c r="BY676" s="291"/>
    </row>
    <row r="677" spans="1:77"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1"/>
      <c r="BP677" s="51"/>
      <c r="BQ677" s="51"/>
      <c r="BS677" s="171"/>
      <c r="BT677" s="171"/>
      <c r="BU677" s="291"/>
      <c r="BV677" s="291"/>
      <c r="BW677" s="291"/>
      <c r="BX677" s="291"/>
      <c r="BY677" s="291"/>
    </row>
    <row r="678" spans="1:77"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1"/>
      <c r="BP678" s="51"/>
      <c r="BQ678" s="51"/>
      <c r="BS678" s="171"/>
      <c r="BT678" s="171"/>
      <c r="BU678" s="291"/>
      <c r="BV678" s="291"/>
      <c r="BW678" s="291"/>
      <c r="BX678" s="291"/>
      <c r="BY678" s="291"/>
    </row>
    <row r="679" spans="1:77"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1"/>
      <c r="BP679" s="51"/>
      <c r="BQ679" s="51"/>
      <c r="BS679" s="171"/>
      <c r="BT679" s="171"/>
      <c r="BU679" s="291"/>
      <c r="BV679" s="291"/>
      <c r="BW679" s="291"/>
      <c r="BX679" s="291"/>
      <c r="BY679" s="291"/>
    </row>
    <row r="680" spans="1:77"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1"/>
      <c r="BP680" s="51"/>
      <c r="BQ680" s="51"/>
      <c r="BS680" s="171"/>
      <c r="BT680" s="171"/>
      <c r="BU680" s="291"/>
      <c r="BV680" s="291"/>
      <c r="BW680" s="291"/>
      <c r="BX680" s="291"/>
      <c r="BY680" s="291"/>
    </row>
    <row r="681" spans="1:77" s="20" customFormat="1" x14ac:dyDescent="0.2">
      <c r="A681" s="295"/>
      <c r="B681" s="238"/>
      <c r="D681" s="243"/>
      <c r="E681" s="238"/>
      <c r="F681" s="300"/>
      <c r="G681" s="1376"/>
      <c r="H681" s="874"/>
      <c r="I681" s="1199"/>
      <c r="K681" s="171"/>
      <c r="N681" s="243"/>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G681" s="291"/>
      <c r="BH681" s="291"/>
      <c r="BI681" s="291"/>
      <c r="BJ681" s="51"/>
      <c r="BL681" s="294"/>
      <c r="BM681" s="294"/>
      <c r="BO681" s="51"/>
      <c r="BP681" s="51"/>
      <c r="BQ681" s="51"/>
      <c r="BS681" s="171"/>
      <c r="BT681" s="171"/>
      <c r="BU681" s="291"/>
      <c r="BV681" s="291"/>
      <c r="BW681" s="291"/>
      <c r="BX681" s="291"/>
      <c r="BY681" s="291"/>
    </row>
    <row r="682" spans="1:77" s="20" customFormat="1" x14ac:dyDescent="0.2">
      <c r="A682" s="295"/>
      <c r="B682" s="238"/>
      <c r="D682" s="243"/>
      <c r="E682" s="238"/>
      <c r="F682" s="300"/>
      <c r="G682" s="1376"/>
      <c r="H682" s="874"/>
      <c r="I682" s="1199"/>
      <c r="K682" s="171"/>
      <c r="N682" s="243"/>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G682" s="291"/>
      <c r="BH682" s="291"/>
      <c r="BI682" s="291"/>
      <c r="BJ682" s="51"/>
      <c r="BL682" s="294"/>
      <c r="BM682" s="294"/>
      <c r="BO682" s="51"/>
      <c r="BP682" s="51"/>
      <c r="BQ682" s="51"/>
      <c r="BS682" s="171"/>
      <c r="BT682" s="171"/>
      <c r="BU682" s="291"/>
      <c r="BV682" s="291"/>
      <c r="BW682" s="291"/>
      <c r="BX682" s="291"/>
      <c r="BY682" s="291"/>
    </row>
    <row r="683" spans="1:77" s="20" customFormat="1" x14ac:dyDescent="0.2">
      <c r="A683" s="295"/>
      <c r="B683" s="238"/>
      <c r="D683" s="243"/>
      <c r="E683" s="238"/>
      <c r="F683" s="300"/>
      <c r="G683" s="1376"/>
      <c r="H683" s="874"/>
      <c r="I683" s="1199"/>
      <c r="K683" s="171"/>
      <c r="N683" s="243"/>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G683" s="291"/>
      <c r="BH683" s="291"/>
      <c r="BI683" s="291"/>
      <c r="BJ683" s="51"/>
      <c r="BL683" s="294"/>
      <c r="BM683" s="294"/>
      <c r="BO683" s="51"/>
      <c r="BP683" s="51"/>
      <c r="BQ683" s="51"/>
      <c r="BS683" s="171"/>
      <c r="BT683" s="171"/>
      <c r="BU683" s="291"/>
      <c r="BV683" s="291"/>
      <c r="BW683" s="291"/>
      <c r="BX683" s="291"/>
      <c r="BY683" s="291"/>
    </row>
    <row r="684" spans="1:77" s="20" customFormat="1" x14ac:dyDescent="0.2">
      <c r="A684" s="295"/>
      <c r="B684" s="238"/>
      <c r="D684" s="243"/>
      <c r="E684" s="238"/>
      <c r="F684" s="300"/>
      <c r="G684" s="1376"/>
      <c r="H684" s="874"/>
      <c r="I684" s="1199"/>
      <c r="K684" s="171"/>
      <c r="N684" s="243"/>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G684" s="291"/>
      <c r="BH684" s="291"/>
      <c r="BI684" s="291"/>
      <c r="BJ684" s="51"/>
      <c r="BL684" s="294"/>
      <c r="BM684" s="294"/>
      <c r="BO684" s="51"/>
      <c r="BP684" s="51"/>
      <c r="BQ684" s="51"/>
      <c r="BS684" s="171"/>
      <c r="BT684" s="171"/>
      <c r="BU684" s="291"/>
      <c r="BV684" s="291"/>
      <c r="BW684" s="291"/>
      <c r="BX684" s="291"/>
      <c r="BY684" s="291"/>
    </row>
    <row r="685" spans="1:77" s="20" customFormat="1" x14ac:dyDescent="0.2">
      <c r="A685" s="295"/>
      <c r="B685" s="238"/>
      <c r="D685" s="243"/>
      <c r="E685" s="238"/>
      <c r="F685" s="300"/>
      <c r="G685" s="1376"/>
      <c r="H685" s="874"/>
      <c r="I685" s="1199"/>
      <c r="K685" s="171"/>
      <c r="N685" s="243"/>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G685" s="291"/>
      <c r="BH685" s="291"/>
      <c r="BI685" s="291"/>
      <c r="BJ685" s="51"/>
      <c r="BL685" s="294"/>
      <c r="BM685" s="294"/>
      <c r="BO685" s="51"/>
      <c r="BP685" s="51"/>
      <c r="BQ685" s="51"/>
      <c r="BS685" s="171"/>
      <c r="BT685" s="171"/>
      <c r="BU685" s="291"/>
      <c r="BV685" s="291"/>
      <c r="BW685" s="291"/>
      <c r="BX685" s="291"/>
      <c r="BY685" s="291"/>
    </row>
    <row r="686" spans="1:77" s="20" customFormat="1" x14ac:dyDescent="0.2">
      <c r="A686" s="295"/>
      <c r="B686" s="238"/>
      <c r="D686" s="243"/>
      <c r="E686" s="238"/>
      <c r="F686" s="300"/>
      <c r="G686" s="1376"/>
      <c r="H686" s="874"/>
      <c r="I686" s="1199"/>
      <c r="K686" s="171"/>
      <c r="N686" s="243"/>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G686" s="291"/>
      <c r="BH686" s="291"/>
      <c r="BI686" s="291"/>
      <c r="BJ686" s="51"/>
      <c r="BL686" s="294"/>
      <c r="BM686" s="294"/>
      <c r="BO686" s="51"/>
      <c r="BP686" s="51"/>
      <c r="BQ686" s="51"/>
      <c r="BS686" s="171"/>
      <c r="BT686" s="171"/>
      <c r="BU686" s="291"/>
      <c r="BV686" s="291"/>
      <c r="BW686" s="291"/>
      <c r="BX686" s="291"/>
      <c r="BY686" s="291"/>
    </row>
    <row r="687" spans="1:77" s="20" customFormat="1" x14ac:dyDescent="0.2">
      <c r="A687" s="295"/>
      <c r="B687" s="238"/>
      <c r="D687" s="243"/>
      <c r="E687" s="238"/>
      <c r="F687" s="300"/>
      <c r="G687" s="1376"/>
      <c r="H687" s="874"/>
      <c r="I687" s="1199"/>
      <c r="K687" s="171"/>
      <c r="N687" s="243"/>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G687" s="291"/>
      <c r="BH687" s="291"/>
      <c r="BI687" s="291"/>
      <c r="BJ687" s="51"/>
      <c r="BL687" s="294"/>
      <c r="BM687" s="294"/>
      <c r="BO687" s="51"/>
      <c r="BP687" s="51"/>
      <c r="BQ687" s="51"/>
      <c r="BS687" s="171"/>
      <c r="BT687" s="171"/>
      <c r="BU687" s="291"/>
      <c r="BV687" s="291"/>
      <c r="BW687" s="291"/>
      <c r="BX687" s="291"/>
      <c r="BY687" s="291"/>
    </row>
    <row r="688" spans="1:77" s="20" customFormat="1" x14ac:dyDescent="0.2">
      <c r="A688" s="295"/>
      <c r="B688" s="238"/>
      <c r="D688" s="243"/>
      <c r="E688" s="238"/>
      <c r="F688" s="300"/>
      <c r="G688" s="1376"/>
      <c r="H688" s="874"/>
      <c r="I688" s="1199"/>
      <c r="K688" s="171"/>
      <c r="N688" s="243"/>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G688" s="291"/>
      <c r="BH688" s="291"/>
      <c r="BI688" s="291"/>
      <c r="BJ688" s="51"/>
      <c r="BL688" s="294"/>
      <c r="BM688" s="294"/>
      <c r="BO688" s="51"/>
      <c r="BP688" s="51"/>
      <c r="BQ688" s="51"/>
      <c r="BS688" s="171"/>
      <c r="BT688" s="171"/>
      <c r="BU688" s="291"/>
      <c r="BV688" s="291"/>
      <c r="BW688" s="291"/>
      <c r="BX688" s="291"/>
      <c r="BY688" s="291"/>
    </row>
    <row r="689" spans="1:77" s="20" customFormat="1" x14ac:dyDescent="0.2">
      <c r="A689" s="295"/>
      <c r="B689" s="238"/>
      <c r="D689" s="243"/>
      <c r="E689" s="238"/>
      <c r="F689" s="300"/>
      <c r="G689" s="1376"/>
      <c r="H689" s="874"/>
      <c r="I689" s="1199"/>
      <c r="K689" s="171"/>
      <c r="N689" s="243"/>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G689" s="291"/>
      <c r="BH689" s="291"/>
      <c r="BI689" s="291"/>
      <c r="BJ689" s="51"/>
      <c r="BL689" s="294"/>
      <c r="BM689" s="294"/>
      <c r="BO689" s="51"/>
      <c r="BP689" s="51"/>
      <c r="BQ689" s="51"/>
      <c r="BS689" s="171"/>
      <c r="BT689" s="171"/>
      <c r="BU689" s="291"/>
      <c r="BV689" s="291"/>
      <c r="BW689" s="291"/>
      <c r="BX689" s="291"/>
      <c r="BY689" s="291"/>
    </row>
    <row r="690" spans="1:77" s="20" customFormat="1" x14ac:dyDescent="0.2">
      <c r="A690" s="295"/>
      <c r="B690" s="238"/>
      <c r="D690" s="243"/>
      <c r="E690" s="238"/>
      <c r="F690" s="300"/>
      <c r="G690" s="1376"/>
      <c r="H690" s="874"/>
      <c r="I690" s="1199"/>
      <c r="K690" s="171"/>
      <c r="N690" s="243"/>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G690" s="291"/>
      <c r="BH690" s="291"/>
      <c r="BI690" s="291"/>
      <c r="BJ690" s="51"/>
      <c r="BL690" s="294"/>
      <c r="BM690" s="294"/>
      <c r="BO690" s="51"/>
      <c r="BP690" s="51"/>
      <c r="BQ690" s="51"/>
      <c r="BS690" s="171"/>
      <c r="BT690" s="171"/>
      <c r="BU690" s="291"/>
      <c r="BV690" s="291"/>
      <c r="BW690" s="291"/>
      <c r="BX690" s="291"/>
      <c r="BY690" s="291"/>
    </row>
    <row r="691" spans="1:77" s="20" customFormat="1" x14ac:dyDescent="0.2">
      <c r="A691" s="295"/>
      <c r="B691" s="238"/>
      <c r="D691" s="243"/>
      <c r="E691" s="238"/>
      <c r="F691" s="300"/>
      <c r="G691" s="1376"/>
      <c r="H691" s="874"/>
      <c r="I691" s="1199"/>
      <c r="K691" s="171"/>
      <c r="N691" s="243"/>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G691" s="291"/>
      <c r="BH691" s="291"/>
      <c r="BI691" s="291"/>
      <c r="BJ691" s="51"/>
      <c r="BL691" s="294"/>
      <c r="BM691" s="294"/>
      <c r="BO691" s="51"/>
      <c r="BP691" s="51"/>
      <c r="BQ691" s="51"/>
      <c r="BS691" s="171"/>
      <c r="BT691" s="171"/>
      <c r="BU691" s="291"/>
      <c r="BV691" s="291"/>
      <c r="BW691" s="291"/>
      <c r="BX691" s="291"/>
      <c r="BY691" s="291"/>
    </row>
    <row r="692" spans="1:77" s="20" customFormat="1" x14ac:dyDescent="0.2">
      <c r="A692" s="295"/>
      <c r="B692" s="238"/>
      <c r="D692" s="243"/>
      <c r="E692" s="238"/>
      <c r="F692" s="300"/>
      <c r="G692" s="1376"/>
      <c r="H692" s="874"/>
      <c r="I692" s="1199"/>
      <c r="K692" s="171"/>
      <c r="N692" s="243"/>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G692" s="291"/>
      <c r="BH692" s="291"/>
      <c r="BI692" s="291"/>
      <c r="BJ692" s="51"/>
      <c r="BL692" s="294"/>
      <c r="BM692" s="294"/>
      <c r="BO692" s="51"/>
      <c r="BP692" s="51"/>
      <c r="BQ692" s="51"/>
      <c r="BS692" s="171"/>
      <c r="BT692" s="171"/>
      <c r="BU692" s="291"/>
      <c r="BV692" s="291"/>
      <c r="BW692" s="291"/>
      <c r="BX692" s="291"/>
      <c r="BY692" s="291"/>
    </row>
    <row r="693" spans="1:77" s="20" customFormat="1" x14ac:dyDescent="0.2">
      <c r="A693" s="295"/>
      <c r="B693" s="238"/>
      <c r="D693" s="243"/>
      <c r="E693" s="238"/>
      <c r="F693" s="300"/>
      <c r="G693" s="1376"/>
      <c r="H693" s="874"/>
      <c r="I693" s="1199"/>
      <c r="K693" s="171"/>
      <c r="N693" s="243"/>
      <c r="O693" s="51"/>
      <c r="P693" s="51"/>
      <c r="Q693" s="53"/>
      <c r="R693" s="53"/>
      <c r="S693" s="53"/>
      <c r="T693" s="53"/>
      <c r="U693" s="53"/>
      <c r="V693" s="53"/>
      <c r="W693" s="51"/>
      <c r="X693" s="53"/>
      <c r="Y693" s="53"/>
      <c r="Z693" s="53"/>
      <c r="AA693" s="53"/>
      <c r="AB693" s="53"/>
      <c r="AC693" s="53"/>
      <c r="AD693" s="51"/>
      <c r="AE693" s="53"/>
      <c r="AF693" s="53"/>
      <c r="AG693" s="53"/>
      <c r="AH693" s="53"/>
      <c r="AI693" s="53"/>
      <c r="AJ693" s="53"/>
      <c r="AK693" s="51"/>
      <c r="AL693" s="53"/>
      <c r="AM693" s="53"/>
      <c r="AN693" s="53"/>
      <c r="AO693" s="53"/>
      <c r="AP693" s="53"/>
      <c r="AQ693" s="53"/>
      <c r="AR693" s="51"/>
      <c r="AS693" s="53"/>
      <c r="AT693" s="53"/>
      <c r="AU693" s="53"/>
      <c r="AV693" s="53"/>
      <c r="AW693" s="53"/>
      <c r="AX693" s="53"/>
      <c r="AY693" s="51"/>
      <c r="AZ693" s="53"/>
      <c r="BA693" s="53"/>
      <c r="BB693" s="53"/>
      <c r="BC693" s="53"/>
      <c r="BD693" s="53"/>
      <c r="BE693" s="53"/>
      <c r="BG693" s="275"/>
      <c r="BH693" s="275"/>
      <c r="BI693" s="275"/>
      <c r="BJ693" s="53"/>
      <c r="BL693" s="276"/>
      <c r="BM693" s="276"/>
      <c r="BO693" s="53"/>
      <c r="BP693" s="53"/>
      <c r="BQ693" s="53"/>
      <c r="BS693" s="171"/>
      <c r="BT693" s="171"/>
      <c r="BU693" s="291"/>
      <c r="BV693" s="291"/>
      <c r="BW693" s="291"/>
      <c r="BX693" s="291"/>
      <c r="BY693" s="291"/>
    </row>
    <row r="694" spans="1:77" s="20" customFormat="1" x14ac:dyDescent="0.2">
      <c r="A694" s="295"/>
      <c r="B694" s="238"/>
      <c r="D694" s="243"/>
      <c r="E694" s="238"/>
      <c r="F694" s="300"/>
      <c r="G694" s="1376"/>
      <c r="H694" s="874"/>
      <c r="I694" s="1199"/>
      <c r="K694" s="171"/>
      <c r="N694" s="243"/>
      <c r="O694" s="51"/>
      <c r="P694" s="51"/>
      <c r="Q694" s="53"/>
      <c r="R694" s="53"/>
      <c r="S694" s="53"/>
      <c r="T694" s="53"/>
      <c r="U694" s="53"/>
      <c r="V694" s="53"/>
      <c r="W694" s="51"/>
      <c r="X694" s="53"/>
      <c r="Y694" s="53"/>
      <c r="Z694" s="53"/>
      <c r="AA694" s="53"/>
      <c r="AB694" s="53"/>
      <c r="AC694" s="53"/>
      <c r="AD694" s="51"/>
      <c r="AE694" s="53"/>
      <c r="AF694" s="53"/>
      <c r="AG694" s="53"/>
      <c r="AH694" s="53"/>
      <c r="AI694" s="53"/>
      <c r="AJ694" s="53"/>
      <c r="AK694" s="51"/>
      <c r="AL694" s="53"/>
      <c r="AM694" s="53"/>
      <c r="AN694" s="53"/>
      <c r="AO694" s="53"/>
      <c r="AP694" s="53"/>
      <c r="AQ694" s="53"/>
      <c r="AR694" s="51"/>
      <c r="AS694" s="53"/>
      <c r="AT694" s="53"/>
      <c r="AU694" s="53"/>
      <c r="AV694" s="53"/>
      <c r="AW694" s="53"/>
      <c r="AX694" s="53"/>
      <c r="AY694" s="51"/>
      <c r="AZ694" s="53"/>
      <c r="BA694" s="53"/>
      <c r="BB694" s="53"/>
      <c r="BC694" s="53"/>
      <c r="BD694" s="53"/>
      <c r="BE694" s="53"/>
      <c r="BG694" s="275"/>
      <c r="BH694" s="275"/>
      <c r="BI694" s="275"/>
      <c r="BJ694" s="53"/>
      <c r="BL694" s="276"/>
      <c r="BM694" s="276"/>
      <c r="BO694" s="53"/>
      <c r="BP694" s="53"/>
      <c r="BQ694" s="53"/>
      <c r="BS694" s="171"/>
      <c r="BT694" s="171"/>
      <c r="BU694" s="291"/>
      <c r="BV694" s="291"/>
      <c r="BW694" s="291"/>
      <c r="BX694" s="291"/>
      <c r="BY694" s="291"/>
    </row>
    <row r="695" spans="1:77" s="20" customFormat="1" x14ac:dyDescent="0.2">
      <c r="A695" s="295"/>
      <c r="B695" s="238"/>
      <c r="D695" s="243"/>
      <c r="E695" s="238"/>
      <c r="F695" s="300"/>
      <c r="G695" s="1376"/>
      <c r="H695" s="874"/>
      <c r="I695" s="1199"/>
      <c r="K695" s="171"/>
      <c r="N695" s="243"/>
      <c r="O695" s="51"/>
      <c r="P695" s="51"/>
      <c r="Q695" s="53"/>
      <c r="R695" s="53"/>
      <c r="S695" s="53"/>
      <c r="T695" s="53"/>
      <c r="U695" s="53"/>
      <c r="V695" s="53"/>
      <c r="W695" s="51"/>
      <c r="X695" s="53"/>
      <c r="Y695" s="53"/>
      <c r="Z695" s="53"/>
      <c r="AA695" s="53"/>
      <c r="AB695" s="53"/>
      <c r="AC695" s="53"/>
      <c r="AD695" s="51"/>
      <c r="AE695" s="53"/>
      <c r="AF695" s="53"/>
      <c r="AG695" s="53"/>
      <c r="AH695" s="53"/>
      <c r="AI695" s="53"/>
      <c r="AJ695" s="53"/>
      <c r="AK695" s="51"/>
      <c r="AL695" s="53"/>
      <c r="AM695" s="53"/>
      <c r="AN695" s="53"/>
      <c r="AO695" s="53"/>
      <c r="AP695" s="53"/>
      <c r="AQ695" s="53"/>
      <c r="AR695" s="51"/>
      <c r="AS695" s="53"/>
      <c r="AT695" s="53"/>
      <c r="AU695" s="53"/>
      <c r="AV695" s="53"/>
      <c r="AW695" s="53"/>
      <c r="AX695" s="53"/>
      <c r="AY695" s="51"/>
      <c r="AZ695" s="53"/>
      <c r="BA695" s="53"/>
      <c r="BB695" s="53"/>
      <c r="BC695" s="53"/>
      <c r="BD695" s="53"/>
      <c r="BE695" s="53"/>
      <c r="BG695" s="275"/>
      <c r="BH695" s="275"/>
      <c r="BI695" s="275"/>
      <c r="BJ695" s="53"/>
      <c r="BL695" s="276"/>
      <c r="BM695" s="276"/>
      <c r="BO695" s="53"/>
      <c r="BP695" s="53"/>
      <c r="BQ695" s="53"/>
      <c r="BS695" s="171"/>
      <c r="BT695" s="171"/>
      <c r="BU695" s="291"/>
      <c r="BV695" s="291"/>
      <c r="BW695" s="291"/>
      <c r="BX695" s="291"/>
      <c r="BY695" s="291"/>
    </row>
    <row r="696" spans="1:77" s="20" customFormat="1" x14ac:dyDescent="0.2">
      <c r="A696" s="295"/>
      <c r="B696" s="238"/>
      <c r="D696" s="243"/>
      <c r="E696" s="238"/>
      <c r="F696" s="300"/>
      <c r="G696" s="1376"/>
      <c r="H696" s="874"/>
      <c r="I696" s="1199"/>
      <c r="K696" s="171"/>
      <c r="N696" s="243"/>
      <c r="O696" s="51"/>
      <c r="P696" s="51"/>
      <c r="Q696" s="53"/>
      <c r="R696" s="53"/>
      <c r="S696" s="53"/>
      <c r="T696" s="53"/>
      <c r="U696" s="53"/>
      <c r="V696" s="53"/>
      <c r="W696" s="51"/>
      <c r="X696" s="53"/>
      <c r="Y696" s="53"/>
      <c r="Z696" s="53"/>
      <c r="AA696" s="53"/>
      <c r="AB696" s="53"/>
      <c r="AC696" s="53"/>
      <c r="AD696" s="51"/>
      <c r="AE696" s="53"/>
      <c r="AF696" s="53"/>
      <c r="AG696" s="53"/>
      <c r="AH696" s="53"/>
      <c r="AI696" s="53"/>
      <c r="AJ696" s="53"/>
      <c r="AK696" s="51"/>
      <c r="AL696" s="53"/>
      <c r="AM696" s="53"/>
      <c r="AN696" s="53"/>
      <c r="AO696" s="53"/>
      <c r="AP696" s="53"/>
      <c r="AQ696" s="53"/>
      <c r="AR696" s="51"/>
      <c r="AS696" s="53"/>
      <c r="AT696" s="53"/>
      <c r="AU696" s="53"/>
      <c r="AV696" s="53"/>
      <c r="AW696" s="53"/>
      <c r="AX696" s="53"/>
      <c r="AY696" s="51"/>
      <c r="AZ696" s="53"/>
      <c r="BA696" s="53"/>
      <c r="BB696" s="53"/>
      <c r="BC696" s="53"/>
      <c r="BD696" s="53"/>
      <c r="BE696" s="53"/>
      <c r="BG696" s="275"/>
      <c r="BH696" s="275"/>
      <c r="BI696" s="275"/>
      <c r="BJ696" s="53"/>
      <c r="BL696" s="276"/>
      <c r="BM696" s="276"/>
      <c r="BO696" s="53"/>
      <c r="BP696" s="53"/>
      <c r="BQ696" s="53"/>
      <c r="BS696" s="171"/>
      <c r="BT696" s="171"/>
      <c r="BU696" s="291"/>
      <c r="BV696" s="291"/>
      <c r="BW696" s="291"/>
      <c r="BX696" s="291"/>
      <c r="BY696" s="291"/>
    </row>
    <row r="697" spans="1:77" s="20" customFormat="1" x14ac:dyDescent="0.2">
      <c r="A697" s="295"/>
      <c r="B697" s="238"/>
      <c r="D697" s="243"/>
      <c r="E697" s="238"/>
      <c r="F697" s="300"/>
      <c r="G697" s="1376"/>
      <c r="H697" s="874"/>
      <c r="I697" s="1199"/>
      <c r="K697" s="171"/>
      <c r="N697" s="243"/>
      <c r="O697" s="51"/>
      <c r="P697" s="51"/>
      <c r="Q697" s="53"/>
      <c r="R697" s="53"/>
      <c r="S697" s="53"/>
      <c r="T697" s="53"/>
      <c r="U697" s="53"/>
      <c r="V697" s="53"/>
      <c r="W697" s="51"/>
      <c r="X697" s="53"/>
      <c r="Y697" s="53"/>
      <c r="Z697" s="53"/>
      <c r="AA697" s="53"/>
      <c r="AB697" s="53"/>
      <c r="AC697" s="53"/>
      <c r="AD697" s="51"/>
      <c r="AE697" s="53"/>
      <c r="AF697" s="53"/>
      <c r="AG697" s="53"/>
      <c r="AH697" s="53"/>
      <c r="AI697" s="53"/>
      <c r="AJ697" s="53"/>
      <c r="AK697" s="51"/>
      <c r="AL697" s="53"/>
      <c r="AM697" s="53"/>
      <c r="AN697" s="53"/>
      <c r="AO697" s="53"/>
      <c r="AP697" s="53"/>
      <c r="AQ697" s="53"/>
      <c r="AR697" s="51"/>
      <c r="AS697" s="53"/>
      <c r="AT697" s="53"/>
      <c r="AU697" s="53"/>
      <c r="AV697" s="53"/>
      <c r="AW697" s="53"/>
      <c r="AX697" s="53"/>
      <c r="AY697" s="51"/>
      <c r="AZ697" s="53"/>
      <c r="BA697" s="53"/>
      <c r="BB697" s="53"/>
      <c r="BC697" s="53"/>
      <c r="BD697" s="53"/>
      <c r="BE697" s="53"/>
      <c r="BG697" s="275"/>
      <c r="BH697" s="275"/>
      <c r="BI697" s="275"/>
      <c r="BJ697" s="53"/>
      <c r="BL697" s="276"/>
      <c r="BM697" s="276"/>
      <c r="BO697" s="53"/>
      <c r="BP697" s="53"/>
      <c r="BQ697" s="53"/>
      <c r="BR697" s="54"/>
      <c r="BS697" s="171"/>
      <c r="BT697" s="171"/>
      <c r="BU697" s="291"/>
      <c r="BV697" s="291"/>
      <c r="BW697" s="291"/>
      <c r="BX697" s="291"/>
      <c r="BY697" s="291"/>
    </row>
    <row r="698" spans="1:77" x14ac:dyDescent="0.2">
      <c r="B698" s="238"/>
      <c r="E698" s="238"/>
      <c r="H698" s="874"/>
      <c r="O698" s="51"/>
    </row>
    <row r="699" spans="1:77" x14ac:dyDescent="0.2">
      <c r="B699" s="238"/>
      <c r="E699" s="238"/>
      <c r="H699" s="874"/>
      <c r="O699" s="51"/>
    </row>
    <row r="700" spans="1:77" x14ac:dyDescent="0.2">
      <c r="O700" s="51"/>
    </row>
    <row r="701" spans="1:77" x14ac:dyDescent="0.2">
      <c r="O701" s="51"/>
    </row>
    <row r="702" spans="1:77" x14ac:dyDescent="0.2">
      <c r="O702" s="51"/>
    </row>
    <row r="703" spans="1:77" x14ac:dyDescent="0.2">
      <c r="O703" s="51"/>
    </row>
    <row r="704" spans="1:77" x14ac:dyDescent="0.2">
      <c r="O704" s="51"/>
    </row>
    <row r="705" spans="15:15" x14ac:dyDescent="0.2">
      <c r="O705" s="51"/>
    </row>
    <row r="706" spans="15:15" x14ac:dyDescent="0.2">
      <c r="O706" s="51"/>
    </row>
    <row r="707" spans="15:15" x14ac:dyDescent="0.2">
      <c r="O707" s="51"/>
    </row>
    <row r="708" spans="15:15" x14ac:dyDescent="0.2">
      <c r="O708" s="51"/>
    </row>
    <row r="709" spans="15:15" x14ac:dyDescent="0.2">
      <c r="O709" s="51"/>
    </row>
    <row r="710" spans="15:15" x14ac:dyDescent="0.2">
      <c r="O710" s="51"/>
    </row>
    <row r="711" spans="15:15" x14ac:dyDescent="0.2">
      <c r="O711" s="51"/>
    </row>
    <row r="712" spans="15:15" x14ac:dyDescent="0.2">
      <c r="O712" s="51"/>
    </row>
    <row r="713" spans="15:15" x14ac:dyDescent="0.2">
      <c r="O713" s="51"/>
    </row>
    <row r="714" spans="15:15" x14ac:dyDescent="0.2">
      <c r="O714" s="51"/>
    </row>
    <row r="715" spans="15:15" x14ac:dyDescent="0.2">
      <c r="O715" s="51"/>
    </row>
    <row r="716" spans="15:15" x14ac:dyDescent="0.2">
      <c r="O716" s="51"/>
    </row>
    <row r="717" spans="15:15" x14ac:dyDescent="0.2">
      <c r="O717" s="51"/>
    </row>
    <row r="718" spans="15:15" x14ac:dyDescent="0.2">
      <c r="O718" s="51"/>
    </row>
    <row r="719" spans="15:15" x14ac:dyDescent="0.2">
      <c r="O719" s="51"/>
    </row>
    <row r="720" spans="15:15" x14ac:dyDescent="0.2">
      <c r="O720" s="51"/>
    </row>
    <row r="721" spans="15:15" x14ac:dyDescent="0.2">
      <c r="O721" s="51"/>
    </row>
    <row r="722" spans="15:15" x14ac:dyDescent="0.2">
      <c r="O722" s="51"/>
    </row>
    <row r="723" spans="15:15" x14ac:dyDescent="0.2">
      <c r="O723" s="51"/>
    </row>
    <row r="724" spans="15:15" x14ac:dyDescent="0.2">
      <c r="O724" s="51"/>
    </row>
    <row r="725" spans="15:15" x14ac:dyDescent="0.2">
      <c r="O725" s="51"/>
    </row>
  </sheetData>
  <sheetProtection password="CAA3" sheet="1" objects="1" scenarios="1" selectLockedCells="1" autoFilter="0"/>
  <autoFilter ref="C17:O177"/>
  <mergeCells count="44">
    <mergeCell ref="BL179:BM179"/>
    <mergeCell ref="BO179:BQ179"/>
    <mergeCell ref="Q178:AX178"/>
    <mergeCell ref="AZ178:BQ178"/>
    <mergeCell ref="Q179:V179"/>
    <mergeCell ref="X179:AC179"/>
    <mergeCell ref="AE179:AJ179"/>
    <mergeCell ref="AZ179:BC179"/>
    <mergeCell ref="BD179:BG179"/>
    <mergeCell ref="BH179:BJ179"/>
    <mergeCell ref="AL179:AQ179"/>
    <mergeCell ref="AS179:AX179"/>
    <mergeCell ref="Q2:AX2"/>
    <mergeCell ref="X14:AC14"/>
    <mergeCell ref="AL14:AQ14"/>
    <mergeCell ref="AZ2:BQ2"/>
    <mergeCell ref="AZ14:BE14"/>
    <mergeCell ref="AZ13:BJ13"/>
    <mergeCell ref="AS13:AX13"/>
    <mergeCell ref="AE14:AJ14"/>
    <mergeCell ref="BU13:BZ14"/>
    <mergeCell ref="X13:AC13"/>
    <mergeCell ref="AS14:AX14"/>
    <mergeCell ref="AL13:AQ13"/>
    <mergeCell ref="BO13:BQ14"/>
    <mergeCell ref="BG14:BJ14"/>
    <mergeCell ref="BL13:BM14"/>
    <mergeCell ref="AE13:AJ13"/>
    <mergeCell ref="K179:L179"/>
    <mergeCell ref="AL15:AQ15"/>
    <mergeCell ref="AS15:AX15"/>
    <mergeCell ref="K178:L178"/>
    <mergeCell ref="X15:AC15"/>
    <mergeCell ref="AE15:AJ15"/>
    <mergeCell ref="Q15:V15"/>
    <mergeCell ref="J7:L7"/>
    <mergeCell ref="J13:L13"/>
    <mergeCell ref="Q13:V13"/>
    <mergeCell ref="J8:L10"/>
    <mergeCell ref="C12:D14"/>
    <mergeCell ref="F12:F14"/>
    <mergeCell ref="Q6:V12"/>
    <mergeCell ref="Q14:V14"/>
    <mergeCell ref="L5:L6"/>
  </mergeCells>
  <phoneticPr fontId="3" type="noConversion"/>
  <conditionalFormatting sqref="F5">
    <cfRule type="cellIs" dxfId="304" priority="117" stopIfTrue="1" operator="lessThanOrEqual">
      <formula>F4</formula>
    </cfRule>
  </conditionalFormatting>
  <conditionalFormatting sqref="F3">
    <cfRule type="expression" dxfId="303" priority="118" stopIfTrue="1">
      <formula>$C4="NO"</formula>
    </cfRule>
  </conditionalFormatting>
  <conditionalFormatting sqref="N168:N176 J18:M176 J177:N177">
    <cfRule type="expression" dxfId="302" priority="120" stopIfTrue="1">
      <formula>$C18="NO"</formula>
    </cfRule>
  </conditionalFormatting>
  <conditionalFormatting sqref="F18:F177">
    <cfRule type="expression" dxfId="301" priority="113" stopIfTrue="1">
      <formula>$C18="NO"</formula>
    </cfRule>
  </conditionalFormatting>
  <conditionalFormatting sqref="BL18:BM177">
    <cfRule type="cellIs" dxfId="300" priority="122" stopIfTrue="1" operator="equal">
      <formula>"NP"</formula>
    </cfRule>
  </conditionalFormatting>
  <conditionalFormatting sqref="BJ18:BJ177">
    <cfRule type="cellIs" dxfId="299" priority="123" stopIfTrue="1" operator="equal">
      <formula>#REF!</formula>
    </cfRule>
  </conditionalFormatting>
  <conditionalFormatting sqref="C18:C177">
    <cfRule type="expression" dxfId="298" priority="124" stopIfTrue="1">
      <formula>OR(C18="NO",C18="NP")</formula>
    </cfRule>
  </conditionalFormatting>
  <conditionalFormatting sqref="J7:L10">
    <cfRule type="expression" dxfId="297" priority="125" stopIfTrue="1">
      <formula>OR($BS$17&gt;0,$BT$17&gt;0,$BZ$15&gt;0)</formula>
    </cfRule>
  </conditionalFormatting>
  <conditionalFormatting sqref="R18:V177">
    <cfRule type="expression" dxfId="296" priority="126" stopIfTrue="1">
      <formula>AND(R18&lt;&gt;"",OR($BS18&lt;&gt;"",$BT18&lt;&gt;"",$BU18&lt;&gt;""))</formula>
    </cfRule>
  </conditionalFormatting>
  <conditionalFormatting sqref="Q18:Q177">
    <cfRule type="expression" dxfId="295" priority="127" stopIfTrue="1">
      <formula>$BU18&lt;&gt;""</formula>
    </cfRule>
  </conditionalFormatting>
  <conditionalFormatting sqref="X18:X177">
    <cfRule type="expression" dxfId="294" priority="128" stopIfTrue="1">
      <formula>$BV18&lt;&gt;""</formula>
    </cfRule>
  </conditionalFormatting>
  <conditionalFormatting sqref="AE18:AE177">
    <cfRule type="expression" dxfId="293" priority="129" stopIfTrue="1">
      <formula>$BW18&lt;&gt;""</formula>
    </cfRule>
  </conditionalFormatting>
  <conditionalFormatting sqref="AL18:AL177">
    <cfRule type="expression" dxfId="292" priority="130" stopIfTrue="1">
      <formula>$BX18&lt;&gt;""</formula>
    </cfRule>
  </conditionalFormatting>
  <conditionalFormatting sqref="AS18:AS177">
    <cfRule type="expression" dxfId="291" priority="131" stopIfTrue="1">
      <formula>$BY18&lt;&gt;""</formula>
    </cfRule>
  </conditionalFormatting>
  <conditionalFormatting sqref="Y18:AC177">
    <cfRule type="expression" dxfId="290" priority="132" stopIfTrue="1">
      <formula>AND(Y18&lt;&gt;"",OR($BS18&lt;&gt;"",$BT18&lt;&gt;"",$BV18&lt;&gt;""))</formula>
    </cfRule>
  </conditionalFormatting>
  <conditionalFormatting sqref="AF18:AJ177">
    <cfRule type="expression" dxfId="289" priority="133" stopIfTrue="1">
      <formula>AND(AF18&lt;&gt;"",OR($BS18&lt;&gt;"",$BT18&lt;&gt;"",$BW18&lt;&gt;""))</formula>
    </cfRule>
  </conditionalFormatting>
  <conditionalFormatting sqref="AM18:AQ177">
    <cfRule type="expression" dxfId="288" priority="134" stopIfTrue="1">
      <formula>AND(AM18&lt;&gt;"",OR($BS18&lt;&gt;"",$BT18&lt;&gt;"",$BX18&lt;&gt;""))</formula>
    </cfRule>
  </conditionalFormatting>
  <conditionalFormatting sqref="AT18:AX177">
    <cfRule type="expression" dxfId="287" priority="135" stopIfTrue="1">
      <formula>AND(AT18&lt;&gt;"",OR($BS18&lt;&gt;"",$BT18&lt;&gt;"",$BY18&lt;&gt;""))</formula>
    </cfRule>
  </conditionalFormatting>
  <conditionalFormatting sqref="O18:O177">
    <cfRule type="expression" dxfId="286" priority="136" stopIfTrue="1">
      <formula>AND(O18&lt;&gt;"",OR($C18="NO",$BT18&lt;&gt;""))</formula>
    </cfRule>
  </conditionalFormatting>
  <conditionalFormatting sqref="H15 H18:H177">
    <cfRule type="cellIs" dxfId="285" priority="137" stopIfTrue="1" operator="equal">
      <formula>"..."</formula>
    </cfRule>
  </conditionalFormatting>
  <conditionalFormatting sqref="AZ18:AZ177">
    <cfRule type="cellIs" dxfId="284" priority="138" stopIfTrue="1" operator="notBetween">
      <formula>0</formula>
      <formula>10</formula>
    </cfRule>
    <cfRule type="expression" dxfId="283" priority="139" stopIfTrue="1">
      <formula>OR(AND(AZ18=BG18,BA18&lt;&gt;BG18,BB18&lt;&gt;BG18,BC18&lt;&gt;BG18,BD18&lt;&gt;BG18),AND(AZ18=BH18,BA18&lt;&gt;BH18,BB18&lt;&gt;BH18,BC18&lt;&gt;BH18,BD18&lt;&gt;BH18))</formula>
    </cfRule>
  </conditionalFormatting>
  <conditionalFormatting sqref="BA18:BA177">
    <cfRule type="cellIs" dxfId="282" priority="140" stopIfTrue="1" operator="notBetween">
      <formula>0</formula>
      <formula>10</formula>
    </cfRule>
    <cfRule type="expression" dxfId="281" priority="141" stopIfTrue="1">
      <formula>OR(AND(BA18=BG18,BB18&lt;&gt;BG18,BC18&lt;&gt;BG18,BD18&lt;&gt;BG18),AND(BA18=BH18,BB18&lt;&gt;BH18,BC18&lt;&gt;BH18,BD18&lt;&gt;BH18))</formula>
    </cfRule>
  </conditionalFormatting>
  <conditionalFormatting sqref="BB18:BB177">
    <cfRule type="cellIs" dxfId="280" priority="142" stopIfTrue="1" operator="notBetween">
      <formula>0</formula>
      <formula>10</formula>
    </cfRule>
    <cfRule type="expression" dxfId="279" priority="143" stopIfTrue="1">
      <formula>OR(AND(BB18=BG18,BC18&lt;&gt;BG18,BD18&lt;&gt;BG18),AND(BB18=BH18,BC18&lt;&gt;BH18,BD18&lt;&gt;BH18))</formula>
    </cfRule>
  </conditionalFormatting>
  <conditionalFormatting sqref="BC18:BC177">
    <cfRule type="cellIs" dxfId="278" priority="144" stopIfTrue="1" operator="notBetween">
      <formula>0</formula>
      <formula>10</formula>
    </cfRule>
    <cfRule type="expression" dxfId="277" priority="145" stopIfTrue="1">
      <formula>OR(AND(BC18=BG18,BD18&lt;&gt;BG18),AND(BC18=BH18,BD18&lt;&gt;BH18))</formula>
    </cfRule>
  </conditionalFormatting>
  <conditionalFormatting sqref="BD18:BD177">
    <cfRule type="cellIs" dxfId="276" priority="146" stopIfTrue="1" operator="notBetween">
      <formula>0</formula>
      <formula>10</formula>
    </cfRule>
    <cfRule type="expression" dxfId="275" priority="147" stopIfTrue="1">
      <formula>OR(BD18=$BG18,BD18=$BH18)</formula>
    </cfRule>
  </conditionalFormatting>
  <conditionalFormatting sqref="BE18:BE177">
    <cfRule type="cellIs" dxfId="274" priority="148" stopIfTrue="1" operator="notBetween">
      <formula>0</formula>
      <formula>10</formula>
    </cfRule>
    <cfRule type="expression" dxfId="273" priority="149" stopIfTrue="1">
      <formula>(BG18-BH18)&gt;=3</formula>
    </cfRule>
  </conditionalFormatting>
  <conditionalFormatting sqref="H10">
    <cfRule type="expression" dxfId="272" priority="150" stopIfTrue="1">
      <formula>COUNTIF($H$18:$H$177,"...")&lt;&gt;0</formula>
    </cfRule>
  </conditionalFormatting>
  <conditionalFormatting sqref="G15">
    <cfRule type="expression" dxfId="271" priority="112" stopIfTrue="1">
      <formula>G14&lt;&gt;0</formula>
    </cfRule>
  </conditionalFormatting>
  <conditionalFormatting sqref="C3">
    <cfRule type="expression" dxfId="270" priority="111" stopIfTrue="1">
      <formula>G15&lt;&gt;""</formula>
    </cfRule>
  </conditionalFormatting>
  <dataValidations count="6">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promptTitle="Seleccionar de la lista." prompt=" " sqref="F3">
      <formula1>FECHAS_OPOS</formula1>
    </dataValidation>
    <dataValidation type="list" allowBlank="1" showInputMessage="1" showErrorMessage="1" sqref="O18:O177">
      <formula1>"NL"</formula1>
    </dataValidation>
    <dataValidation type="list" allowBlank="1" showInputMessage="1" showErrorMessage="1" sqref="Q18:Q177 AE18:AE177 X18:X177 AL18:AL177 AS18:AS177">
      <formula1>"nv"</formula1>
    </dataValidation>
    <dataValidation type="decimal" allowBlank="1" showInputMessage="1" showErrorMessage="1" errorTitle="Validación de datos" error="Introducir una nota entre 0 y 10_x000a_(2 decimales)" sqref="AF18:AJ177 Y18:AC177 AM18:AQ177 AT18:AX177 R18:V177">
      <formula1>0</formula1>
      <formula2>10</formula2>
    </dataValidation>
  </dataValidations>
  <printOptions horizontalCentered="1"/>
  <pageMargins left="0.27559055118110237" right="0.27559055118110237" top="0.98425196850393704" bottom="0.59055118110236227" header="0.27559055118110237" footer="0.27559055118110237"/>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&amp;R&amp;8&amp;A  /  Página &amp;P de &amp;N</oddFooter>
  </headerFooter>
  <colBreaks count="1" manualBreakCount="1">
    <brk id="51" min="1" max="244" man="1"/>
  </colBreaks>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0099"/>
  </sheetPr>
  <dimension ref="A1:CZ734"/>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7.7109375" style="275" customWidth="1"/>
    <col min="62" max="62" width="8.7109375" style="53" customWidth="1"/>
    <col min="63" max="63" width="1.7109375" style="20" customWidth="1"/>
    <col min="64" max="65" width="10.7109375" style="276" customWidth="1"/>
    <col min="66" max="66" width="1.7109375" style="20" customWidth="1"/>
    <col min="67" max="69" width="8.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372"/>
      <c r="B1" s="1381"/>
      <c r="C1" s="1381"/>
      <c r="D1" s="1381"/>
      <c r="E1" s="1382"/>
      <c r="F1" s="1383"/>
      <c r="G1" s="1384"/>
      <c r="H1" s="1385"/>
      <c r="I1" s="1386"/>
      <c r="J1" s="1351"/>
      <c r="K1" s="1387"/>
      <c r="L1" s="1351"/>
      <c r="M1" s="1388"/>
      <c r="N1" s="1434"/>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90"/>
      <c r="BE1" s="1390"/>
      <c r="BF1" s="1388"/>
      <c r="BG1" s="1391"/>
      <c r="BH1" s="1391"/>
      <c r="BI1" s="1391"/>
      <c r="BJ1" s="1390"/>
      <c r="BK1" s="1388"/>
      <c r="BL1" s="1392"/>
      <c r="BM1" s="1392"/>
      <c r="BN1" s="1388"/>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377"/>
      <c r="B2" s="1395"/>
      <c r="C2" s="383" t="s">
        <v>584</v>
      </c>
      <c r="D2" s="1406" t="s">
        <v>104</v>
      </c>
      <c r="E2" s="1406"/>
      <c r="F2" s="1406"/>
      <c r="G2" s="1407"/>
      <c r="H2" s="1408"/>
      <c r="I2" s="1194"/>
      <c r="J2" s="135"/>
      <c r="K2" s="61" t="s">
        <v>612</v>
      </c>
      <c r="L2" s="138" t="str">
        <f>'01_Carga'!$G$4</f>
        <v>INGLÉS  (FI)</v>
      </c>
      <c r="M2" s="138"/>
      <c r="N2" s="138"/>
      <c r="O2" s="198"/>
      <c r="P2" s="1151"/>
      <c r="Q2" s="2024" t="s">
        <v>1994</v>
      </c>
      <c r="R2" s="2024"/>
      <c r="S2" s="2024"/>
      <c r="T2" s="2024"/>
      <c r="U2" s="2024"/>
      <c r="V2" s="2024"/>
      <c r="W2" s="2024"/>
      <c r="X2" s="2024"/>
      <c r="Y2" s="2024"/>
      <c r="Z2" s="2024"/>
      <c r="AA2" s="2024"/>
      <c r="AB2" s="2024"/>
      <c r="AC2" s="2024"/>
      <c r="AD2" s="2024"/>
      <c r="AE2" s="2024"/>
      <c r="AF2" s="2024"/>
      <c r="AG2" s="2024"/>
      <c r="AH2" s="2024"/>
      <c r="AI2" s="2024"/>
      <c r="AJ2" s="2024"/>
      <c r="AK2" s="2024"/>
      <c r="AL2" s="2024"/>
      <c r="AM2" s="2024"/>
      <c r="AN2" s="2024"/>
      <c r="AO2" s="2024"/>
      <c r="AP2" s="2024"/>
      <c r="AQ2" s="2024"/>
      <c r="AR2" s="2024"/>
      <c r="AS2" s="2024"/>
      <c r="AT2" s="2024"/>
      <c r="AU2" s="2024"/>
      <c r="AV2" s="2024"/>
      <c r="AW2" s="2024"/>
      <c r="AX2" s="2024"/>
      <c r="AY2" s="163"/>
      <c r="AZ2" s="2024" t="s">
        <v>1995</v>
      </c>
      <c r="BA2" s="2024"/>
      <c r="BB2" s="2024"/>
      <c r="BC2" s="2024"/>
      <c r="BD2" s="2024"/>
      <c r="BE2" s="2024"/>
      <c r="BF2" s="2024"/>
      <c r="BG2" s="2024"/>
      <c r="BH2" s="2024"/>
      <c r="BI2" s="2024"/>
      <c r="BJ2" s="2024"/>
      <c r="BK2" s="2024"/>
      <c r="BL2" s="2024"/>
      <c r="BM2" s="2024"/>
      <c r="BN2" s="2024"/>
      <c r="BO2" s="2024"/>
      <c r="BP2" s="2024"/>
      <c r="BQ2" s="2024"/>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371"/>
      <c r="B3" s="1396"/>
      <c r="C3" s="1743" t="str">
        <f>IF(G15&lt;&gt;"","ii","")</f>
        <v/>
      </c>
      <c r="D3" s="1409" t="s">
        <v>189</v>
      </c>
      <c r="E3" s="1410"/>
      <c r="F3" s="706">
        <v>42539</v>
      </c>
      <c r="G3" s="1748"/>
      <c r="H3" s="1412"/>
      <c r="I3" s="1196"/>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8"/>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351"/>
      <c r="CB3" s="1351"/>
      <c r="CC3" s="1351"/>
      <c r="CD3" s="1351"/>
      <c r="CE3" s="1351"/>
      <c r="CF3" s="1351"/>
      <c r="CG3" s="1351"/>
      <c r="CH3" s="1351"/>
      <c r="CI3" s="1351"/>
      <c r="CJ3" s="1351"/>
      <c r="CK3" s="1351"/>
      <c r="CL3" s="1351"/>
      <c r="CM3" s="1351"/>
      <c r="CN3" s="1351"/>
      <c r="CO3" s="1351"/>
      <c r="CP3" s="1351"/>
      <c r="CQ3" s="1351"/>
      <c r="CR3" s="1351"/>
      <c r="CS3" s="1351"/>
      <c r="CT3" s="1351"/>
      <c r="CU3" s="1351"/>
      <c r="CV3" s="1351"/>
      <c r="CW3" s="1351"/>
      <c r="CX3" s="1351"/>
      <c r="CY3" s="1351"/>
      <c r="CZ3" s="1351"/>
    </row>
    <row r="4" spans="1:104" ht="18" customHeight="1" x14ac:dyDescent="0.2">
      <c r="A4" s="379"/>
      <c r="B4" s="1398"/>
      <c r="C4" s="1495"/>
      <c r="D4" s="1409" t="s">
        <v>187</v>
      </c>
      <c r="E4" s="1410"/>
      <c r="F4" s="707">
        <v>0.375</v>
      </c>
      <c r="G4" s="1748"/>
      <c r="H4" s="1385"/>
      <c r="I4" s="1196"/>
      <c r="J4" s="274"/>
      <c r="K4" s="142" t="s">
        <v>496</v>
      </c>
      <c r="L4" s="196" t="str">
        <f>'01_Carga'!$G$6</f>
        <v>BURGOS</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8"/>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379"/>
      <c r="B5" s="1398"/>
      <c r="C5" s="1383"/>
      <c r="D5" s="1409" t="s">
        <v>188</v>
      </c>
      <c r="E5" s="1410"/>
      <c r="F5" s="707">
        <v>0.58333333333333337</v>
      </c>
      <c r="G5" s="1748"/>
      <c r="H5" s="1385"/>
      <c r="I5" s="1196"/>
      <c r="J5" s="274"/>
      <c r="K5" s="145" t="s">
        <v>184</v>
      </c>
      <c r="L5" s="2054"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379"/>
      <c r="B6" s="1398"/>
      <c r="C6" s="1383"/>
      <c r="D6" s="1413"/>
      <c r="E6" s="1414"/>
      <c r="F6" s="1383"/>
      <c r="G6" s="1384"/>
      <c r="H6" s="1385"/>
      <c r="I6" s="1196"/>
      <c r="J6" s="274"/>
      <c r="K6" s="461"/>
      <c r="L6" s="2054"/>
      <c r="M6" s="295"/>
      <c r="N6" s="238"/>
      <c r="Q6" s="2054" t="str">
        <f>'02_Criterios'!$H$36</f>
        <v>El ejercicio será valorado de 0 a 10 puntos. Se ha establecido un peso específico para cada criterio, por lo que se calculará la MEDIA PONDERADA de las puntuaciones asignadas a cada uno.</v>
      </c>
      <c r="R6" s="2054"/>
      <c r="S6" s="2054"/>
      <c r="T6" s="2054"/>
      <c r="U6" s="2054"/>
      <c r="V6" s="2054"/>
      <c r="W6" s="1881"/>
      <c r="X6" s="213"/>
      <c r="Y6" s="472">
        <f>IF('02_Criterios'!$F$30="","",'02_Criterios'!$F$30)</f>
        <v>0.1</v>
      </c>
      <c r="Z6" s="464" t="str">
        <f>IF(AA6&lt;&gt;"","1.","")</f>
        <v>1.</v>
      </c>
      <c r="AA6" s="465" t="str">
        <f>IF('02_Criterios'!$H$30&lt;&gt;"",'02_Criterios'!$H$30,"")</f>
        <v>Expone lo fundamental sin redundancia de ideas.</v>
      </c>
      <c r="AB6" s="51"/>
      <c r="AC6" s="141"/>
      <c r="AD6" s="282"/>
      <c r="AE6" s="282"/>
      <c r="AF6" s="51"/>
      <c r="AG6" s="282"/>
      <c r="AH6" s="282"/>
      <c r="AI6" s="282"/>
      <c r="AJ6" s="282"/>
      <c r="AK6" s="282"/>
      <c r="AL6" s="282"/>
      <c r="AM6" s="282"/>
      <c r="AN6" s="282"/>
      <c r="AO6" s="282"/>
      <c r="AP6" s="282"/>
      <c r="AQ6" s="282"/>
      <c r="AR6" s="282"/>
      <c r="AZ6" s="1600" t="s">
        <v>632</v>
      </c>
      <c r="BC6" s="283"/>
      <c r="BD6" s="283"/>
      <c r="BE6" s="283"/>
      <c r="BF6" s="282"/>
      <c r="BG6" s="283"/>
      <c r="BH6" s="283"/>
      <c r="BI6" s="283"/>
      <c r="BJ6" s="283"/>
      <c r="BK6" s="282"/>
      <c r="BL6" s="283"/>
      <c r="BM6" s="283"/>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379"/>
      <c r="B7" s="1398"/>
      <c r="C7" s="710"/>
      <c r="D7" s="1848" t="s">
        <v>2</v>
      </c>
      <c r="E7" s="895"/>
      <c r="F7" s="896">
        <f>SUM(N(FREQUENCY(F18:F177,F18:F177)&gt;0))</f>
        <v>0</v>
      </c>
      <c r="G7" s="1384"/>
      <c r="H7" s="1385"/>
      <c r="I7" s="1196"/>
      <c r="J7" s="2055" t="str">
        <f>IF($BS$17&gt;0,$BS$13,IF($BT$17&gt;0,$BT$13,IF($BZ$15&gt;0,$BU$12,"LECTURA DE LA PRUEBA 1B")))</f>
        <v>LECTURA DE LA PRUEBA 1B</v>
      </c>
      <c r="K7" s="2055"/>
      <c r="L7" s="2055"/>
      <c r="M7" s="462"/>
      <c r="N7" s="462"/>
      <c r="Q7" s="2054"/>
      <c r="R7" s="2054"/>
      <c r="S7" s="2054"/>
      <c r="T7" s="2054"/>
      <c r="U7" s="2054"/>
      <c r="V7" s="2054"/>
      <c r="W7" s="1881"/>
      <c r="X7" s="213"/>
      <c r="Y7" s="472">
        <f>IF('02_Criterios'!$F$31="","",'02_Criterios'!$F$31)</f>
        <v>0.25</v>
      </c>
      <c r="Z7" s="464" t="str">
        <f>IF(AA7&lt;&gt;"","2.","")</f>
        <v>2.</v>
      </c>
      <c r="AA7" s="465" t="str">
        <f>IF('02_Criterios'!$H$31&lt;&gt;"",'02_Criterios'!$H$31,"")</f>
        <v>Conocimiento científico, profundo y actualizado del tema.</v>
      </c>
      <c r="AB7" s="51"/>
      <c r="AC7" s="282"/>
      <c r="AE7" s="51"/>
      <c r="AF7" s="51"/>
      <c r="AG7" s="51"/>
      <c r="AH7" s="51"/>
      <c r="AI7" s="51"/>
      <c r="AJ7" s="51"/>
      <c r="AL7" s="51"/>
      <c r="AM7" s="51"/>
      <c r="AN7" s="51"/>
      <c r="AO7" s="51"/>
      <c r="AP7" s="51"/>
      <c r="AQ7" s="51"/>
      <c r="AT7" s="285"/>
      <c r="AU7" s="285"/>
      <c r="AV7" s="285"/>
      <c r="AW7" s="285"/>
      <c r="AX7" s="285"/>
      <c r="AZ7" s="1600" t="s">
        <v>291</v>
      </c>
      <c r="BC7" s="283"/>
      <c r="BD7" s="283"/>
      <c r="BE7" s="283"/>
      <c r="BF7" s="282"/>
      <c r="BG7" s="283"/>
      <c r="BH7" s="283"/>
      <c r="BI7" s="283"/>
      <c r="BJ7" s="283"/>
      <c r="BK7" s="282"/>
      <c r="BL7" s="283"/>
      <c r="BM7" s="283"/>
      <c r="BN7" s="282"/>
      <c r="BO7" s="283"/>
      <c r="BP7" s="283"/>
      <c r="BQ7" s="283"/>
      <c r="BR7" s="148"/>
      <c r="BS7" s="1448"/>
      <c r="BT7" s="1448"/>
      <c r="BU7" s="1448"/>
      <c r="BV7" s="1448"/>
      <c r="BW7" s="1448"/>
      <c r="BX7" s="1448"/>
      <c r="BY7" s="1448"/>
      <c r="BZ7" s="1445"/>
      <c r="CA7" s="1351"/>
      <c r="CB7" s="1351"/>
      <c r="CC7" s="1351"/>
      <c r="CD7" s="1351"/>
      <c r="CE7" s="1351"/>
      <c r="CF7" s="1351"/>
      <c r="CG7" s="1351"/>
      <c r="CH7" s="1351"/>
      <c r="CI7" s="1351"/>
      <c r="CJ7" s="1351"/>
      <c r="CK7" s="1351"/>
      <c r="CL7" s="1351"/>
      <c r="CM7" s="1351"/>
      <c r="CN7" s="1351"/>
      <c r="CO7" s="1351"/>
      <c r="CP7" s="1351"/>
      <c r="CQ7" s="1351"/>
      <c r="CR7" s="1351"/>
      <c r="CS7" s="1351"/>
      <c r="CT7" s="1351"/>
      <c r="CU7" s="1351"/>
      <c r="CV7" s="1351"/>
      <c r="CW7" s="1351"/>
      <c r="CX7" s="1351"/>
      <c r="CY7" s="1351"/>
      <c r="CZ7" s="1351"/>
    </row>
    <row r="8" spans="1:104" ht="12.75" customHeight="1" x14ac:dyDescent="0.2">
      <c r="A8" s="379"/>
      <c r="B8" s="1398"/>
      <c r="C8" s="892"/>
      <c r="D8" s="899" t="s">
        <v>274</v>
      </c>
      <c r="E8" s="900"/>
      <c r="F8" s="894">
        <f>COUNTIF(C18:C177,"SÍ")</f>
        <v>0</v>
      </c>
      <c r="G8" s="1384"/>
      <c r="H8" s="1385"/>
      <c r="I8" s="1196"/>
      <c r="J8" s="2055" t="str">
        <f>IF($BS$17&gt;0,$BS$14,IF($BT$17&gt;0,$BT$14,IF($BZ$15&gt;0,$BU$13,"DESARROLLO 
POR ESCRITO DE UN TEMA")))</f>
        <v>DESARROLLO 
POR ESCRITO DE UN TEMA</v>
      </c>
      <c r="K8" s="2055"/>
      <c r="L8" s="2055"/>
      <c r="M8" s="463"/>
      <c r="N8" s="463"/>
      <c r="Q8" s="2054"/>
      <c r="R8" s="2054"/>
      <c r="S8" s="2054"/>
      <c r="T8" s="2054"/>
      <c r="U8" s="2054"/>
      <c r="V8" s="2054"/>
      <c r="W8" s="1881"/>
      <c r="X8" s="213"/>
      <c r="Y8" s="472">
        <f>IF('02_Criterios'!$F$32="","",'02_Criterios'!$F$32)</f>
        <v>0.25</v>
      </c>
      <c r="Z8" s="464" t="str">
        <f>IF(AA8&lt;&gt;"","3.","")</f>
        <v>3.</v>
      </c>
      <c r="AA8" s="465" t="str">
        <f>IF('02_Criterios'!$H$32&lt;&gt;"",'02_Criterios'!$H$32,"")</f>
        <v>Estructura y desarrollo del tema; originalidad en el planteamiento.</v>
      </c>
      <c r="AB8" s="51"/>
      <c r="AC8" s="51"/>
      <c r="AE8" s="51"/>
      <c r="AF8" s="51"/>
      <c r="AG8" s="51"/>
      <c r="AH8" s="51"/>
      <c r="AI8" s="51"/>
      <c r="AJ8" s="51"/>
      <c r="AL8" s="51"/>
      <c r="AM8" s="51"/>
      <c r="AN8" s="51"/>
      <c r="AO8" s="51"/>
      <c r="AP8" s="51"/>
      <c r="AQ8" s="51"/>
      <c r="AS8" s="285"/>
      <c r="AT8" s="285"/>
      <c r="AU8" s="285"/>
      <c r="AV8" s="285"/>
      <c r="AW8" s="285"/>
      <c r="AX8" s="285"/>
      <c r="AZ8" s="1600" t="s">
        <v>582</v>
      </c>
      <c r="BC8" s="283"/>
      <c r="BD8" s="283"/>
      <c r="BE8" s="283"/>
      <c r="BF8" s="282"/>
      <c r="BG8" s="283"/>
      <c r="BH8" s="283"/>
      <c r="BI8" s="283"/>
      <c r="BJ8" s="283"/>
      <c r="BK8" s="282"/>
      <c r="BL8" s="283"/>
      <c r="BM8" s="283"/>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379"/>
      <c r="B9" s="1398"/>
      <c r="C9" s="1280" t="s">
        <v>558</v>
      </c>
      <c r="D9" s="1282" t="s">
        <v>275</v>
      </c>
      <c r="E9" s="1283"/>
      <c r="F9" s="1284">
        <f>COUNT(BL18:BL177)</f>
        <v>0</v>
      </c>
      <c r="G9" s="1384"/>
      <c r="H9" s="1385"/>
      <c r="I9" s="1287"/>
      <c r="J9" s="2055"/>
      <c r="K9" s="2055"/>
      <c r="L9" s="2055"/>
      <c r="M9" s="149"/>
      <c r="N9" s="663"/>
      <c r="Q9" s="2054"/>
      <c r="R9" s="2054"/>
      <c r="S9" s="2054"/>
      <c r="T9" s="2054"/>
      <c r="U9" s="2054"/>
      <c r="V9" s="2054"/>
      <c r="W9" s="1881"/>
      <c r="X9" s="213"/>
      <c r="Y9" s="472">
        <f>IF('02_Criterios'!$F$33="","",'02_Criterios'!$F$33)</f>
        <v>0.2</v>
      </c>
      <c r="Z9" s="464" t="str">
        <f>IF(AA9&lt;&gt;"","4.","")</f>
        <v>4.</v>
      </c>
      <c r="AA9" s="465" t="str">
        <f>IF('02_Criterios'!$H$33&lt;&gt;"",'02_Criterios'!$H$33,"")</f>
        <v>Expresión oral.</v>
      </c>
      <c r="AB9" s="51"/>
      <c r="AC9" s="51"/>
      <c r="AE9" s="51"/>
      <c r="AF9" s="51"/>
      <c r="AG9" s="51"/>
      <c r="AH9" s="51"/>
      <c r="AI9" s="51"/>
      <c r="AJ9" s="51"/>
      <c r="AL9" s="51"/>
      <c r="AM9" s="51"/>
      <c r="AN9" s="51"/>
      <c r="AO9" s="51"/>
      <c r="AP9" s="51"/>
      <c r="AQ9" s="51"/>
      <c r="AS9" s="285"/>
      <c r="AT9" s="285"/>
      <c r="AU9" s="285"/>
      <c r="AV9" s="285"/>
      <c r="AW9" s="285"/>
      <c r="AX9" s="285"/>
      <c r="AZ9" s="1600" t="s">
        <v>633</v>
      </c>
      <c r="BC9" s="283"/>
      <c r="BD9" s="283"/>
      <c r="BE9" s="283"/>
      <c r="BF9" s="282"/>
      <c r="BG9" s="283"/>
      <c r="BH9" s="283"/>
      <c r="BI9" s="283"/>
      <c r="BJ9" s="283"/>
      <c r="BK9" s="282"/>
      <c r="BL9" s="283"/>
      <c r="BM9" s="283"/>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379"/>
      <c r="B10" s="1398"/>
      <c r="C10" s="1281" t="s">
        <v>559</v>
      </c>
      <c r="D10" s="1285" t="s">
        <v>276</v>
      </c>
      <c r="E10" s="1286"/>
      <c r="F10" s="715">
        <f>F8-F9</f>
        <v>0</v>
      </c>
      <c r="G10" s="1384"/>
      <c r="H10" s="1415" t="s">
        <v>308</v>
      </c>
      <c r="I10" s="1288"/>
      <c r="J10" s="2055"/>
      <c r="K10" s="2055"/>
      <c r="L10" s="2055"/>
      <c r="M10" s="307"/>
      <c r="N10" s="664"/>
      <c r="Q10" s="2054"/>
      <c r="R10" s="2054"/>
      <c r="S10" s="2054"/>
      <c r="T10" s="2054"/>
      <c r="U10" s="2054"/>
      <c r="V10" s="2054"/>
      <c r="W10" s="1881"/>
      <c r="X10" s="213"/>
      <c r="Y10" s="472">
        <f>IF('02_Criterios'!$F$34="","",'02_Criterios'!$F$34)</f>
        <v>0.2</v>
      </c>
      <c r="Z10" s="464" t="str">
        <f>IF(AA10&lt;&gt;"","5.","")</f>
        <v>5.</v>
      </c>
      <c r="AA10" s="465" t="str">
        <f>IF('02_Criterios'!$H$34&lt;&gt;"",'02_Criterios'!$H$34,"")</f>
        <v>Destreza lingüística.</v>
      </c>
      <c r="AB10" s="51"/>
      <c r="AC10" s="51"/>
      <c r="AE10" s="51"/>
      <c r="AF10" s="51"/>
      <c r="AG10" s="51"/>
      <c r="AH10" s="51"/>
      <c r="AI10" s="51"/>
      <c r="AJ10" s="51"/>
      <c r="AL10" s="51"/>
      <c r="AM10" s="51"/>
      <c r="AN10" s="51"/>
      <c r="AO10" s="51"/>
      <c r="AP10" s="51"/>
      <c r="AQ10" s="51"/>
      <c r="AS10" s="285"/>
      <c r="AT10" s="285"/>
      <c r="AU10" s="285"/>
      <c r="AV10" s="285"/>
      <c r="AW10" s="285"/>
      <c r="AX10" s="285"/>
      <c r="AZ10" s="1600" t="s">
        <v>223</v>
      </c>
      <c r="BC10" s="286"/>
      <c r="BD10" s="286"/>
      <c r="BE10" s="286"/>
      <c r="BF10" s="1919"/>
      <c r="BG10" s="286"/>
      <c r="BH10" s="286"/>
      <c r="BI10" s="286"/>
      <c r="BJ10" s="286"/>
      <c r="BK10" s="1919"/>
      <c r="BL10" s="286"/>
      <c r="BM10" s="286"/>
      <c r="BN10" s="1919"/>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459"/>
      <c r="B11" s="1398"/>
      <c r="C11" s="1462"/>
      <c r="D11" s="1464"/>
      <c r="E11" s="1435"/>
      <c r="F11" s="1465"/>
      <c r="G11" s="1416"/>
      <c r="H11" s="1385"/>
      <c r="I11" s="1196"/>
      <c r="J11" s="466"/>
      <c r="K11" s="466"/>
      <c r="L11" s="466"/>
      <c r="M11" s="307"/>
      <c r="N11" s="307"/>
      <c r="Q11" s="2054"/>
      <c r="R11" s="2054"/>
      <c r="S11" s="2054"/>
      <c r="T11" s="2054"/>
      <c r="U11" s="2054"/>
      <c r="V11" s="2054"/>
      <c r="W11" s="1881"/>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9"/>
      <c r="BG11" s="286"/>
      <c r="BH11" s="286"/>
      <c r="BI11" s="286"/>
      <c r="BJ11" s="286"/>
      <c r="BK11" s="1919"/>
      <c r="BL11" s="286"/>
      <c r="BM11" s="286"/>
      <c r="BN11" s="1919"/>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379"/>
      <c r="B12" s="1398"/>
      <c r="C12" s="2038" t="s">
        <v>41</v>
      </c>
      <c r="D12" s="2047"/>
      <c r="E12" s="1594"/>
      <c r="F12" s="2050" t="s">
        <v>180</v>
      </c>
      <c r="G12" s="1416"/>
      <c r="H12" s="1385"/>
      <c r="I12" s="1197"/>
      <c r="J12" s="466"/>
      <c r="K12" s="466"/>
      <c r="L12" s="466"/>
      <c r="M12" s="307"/>
      <c r="N12" s="664"/>
      <c r="Q12" s="2054"/>
      <c r="R12" s="2054"/>
      <c r="S12" s="2054"/>
      <c r="T12" s="2054"/>
      <c r="U12" s="2054"/>
      <c r="V12" s="2054"/>
      <c r="W12" s="1881"/>
      <c r="X12" s="213"/>
      <c r="AD12" s="1917"/>
      <c r="AE12" s="287"/>
      <c r="AF12" s="287"/>
      <c r="AG12" s="287"/>
      <c r="AH12" s="287"/>
      <c r="AI12" s="287"/>
      <c r="AJ12" s="287"/>
      <c r="AK12" s="1917"/>
      <c r="AL12" s="287"/>
      <c r="AM12" s="287"/>
      <c r="AN12" s="287"/>
      <c r="AO12" s="287"/>
      <c r="AP12" s="287"/>
      <c r="AQ12" s="287"/>
      <c r="AR12" s="1917"/>
      <c r="AS12" s="287"/>
      <c r="AT12" s="287"/>
      <c r="AU12" s="287"/>
      <c r="AV12" s="287"/>
      <c r="AW12" s="287"/>
      <c r="AX12" s="287"/>
      <c r="BA12" s="216"/>
      <c r="BF12" s="295"/>
      <c r="BK12" s="295"/>
      <c r="BN12" s="1920"/>
      <c r="BO12" s="288"/>
      <c r="BP12" s="288"/>
      <c r="BQ12" s="288"/>
      <c r="BS12" s="1794"/>
      <c r="BT12" s="1794"/>
      <c r="BU12" s="1786" t="s">
        <v>317</v>
      </c>
      <c r="BV12" s="1786"/>
      <c r="BW12" s="1786"/>
      <c r="BX12" s="1786"/>
      <c r="BY12" s="1786"/>
      <c r="BZ12" s="1787"/>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380"/>
      <c r="B13" s="1400"/>
      <c r="C13" s="2048"/>
      <c r="D13" s="2049"/>
      <c r="E13" s="1467"/>
      <c r="F13" s="2062"/>
      <c r="G13" s="1416"/>
      <c r="H13" s="1417"/>
      <c r="I13" s="1197"/>
      <c r="J13" s="2064" t="s">
        <v>141</v>
      </c>
      <c r="K13" s="2064"/>
      <c r="L13" s="2064"/>
      <c r="M13" s="307"/>
      <c r="N13" s="664"/>
      <c r="O13" s="289"/>
      <c r="P13" s="153"/>
      <c r="Q13" s="2065" t="str">
        <f>IF(AND(SECRETARIO&lt;&gt;"",PRESIDENTE=SECRETARIO),"Presidente y Secretario","Presidente")</f>
        <v>Presidente</v>
      </c>
      <c r="R13" s="2065"/>
      <c r="S13" s="2065"/>
      <c r="T13" s="2065"/>
      <c r="U13" s="2065"/>
      <c r="V13" s="2065"/>
      <c r="W13" s="1883"/>
      <c r="X13" s="2065" t="str">
        <f>IF(AND(SECRETARIO&lt;&gt;"",VOCAL_1=SECRETARIO),"Vocal 1 (Secretario)","Vocal 1")</f>
        <v>Vocal 1</v>
      </c>
      <c r="Y13" s="2065"/>
      <c r="Z13" s="2065"/>
      <c r="AA13" s="2065"/>
      <c r="AB13" s="2065"/>
      <c r="AC13" s="2065"/>
      <c r="AD13" s="1883"/>
      <c r="AE13" s="2065" t="str">
        <f>IF(AND(SECRETARIO&lt;&gt;"",VOCAL_2=SECRETARIO),"Vocal 2 (Secretario)","Vocal 2")</f>
        <v>Vocal 2</v>
      </c>
      <c r="AF13" s="2065"/>
      <c r="AG13" s="2065"/>
      <c r="AH13" s="2065"/>
      <c r="AI13" s="2065"/>
      <c r="AJ13" s="2065"/>
      <c r="AK13" s="1883"/>
      <c r="AL13" s="2065" t="str">
        <f>IF(AND(SECRETARIO&lt;&gt;"",VOCAL_3=SECRETARIO),"Vocal 3 (Secretario)","Vocal 3")</f>
        <v>Vocal 3</v>
      </c>
      <c r="AM13" s="2065"/>
      <c r="AN13" s="2065"/>
      <c r="AO13" s="2065"/>
      <c r="AP13" s="2065"/>
      <c r="AQ13" s="2065"/>
      <c r="AR13" s="1883"/>
      <c r="AS13" s="2065" t="str">
        <f>IF(AND(SECRETARIO&lt;&gt;"",VOCAL_4=SECRETARIO),"Vocal 4 (Secretario)","Vocal 4")</f>
        <v>Vocal 4</v>
      </c>
      <c r="AT13" s="2065"/>
      <c r="AU13" s="2065"/>
      <c r="AV13" s="2065"/>
      <c r="AW13" s="2065"/>
      <c r="AX13" s="2065"/>
      <c r="AY13" s="150"/>
      <c r="AZ13" s="2078" t="s">
        <v>105</v>
      </c>
      <c r="BA13" s="2078"/>
      <c r="BB13" s="2078"/>
      <c r="BC13" s="2078"/>
      <c r="BD13" s="2078"/>
      <c r="BE13" s="2078"/>
      <c r="BF13" s="2078"/>
      <c r="BG13" s="2078"/>
      <c r="BH13" s="2078"/>
      <c r="BI13" s="2078"/>
      <c r="BJ13" s="2078"/>
      <c r="BK13" s="1917"/>
      <c r="BL13" s="2075" t="s">
        <v>622</v>
      </c>
      <c r="BM13" s="2075"/>
      <c r="BN13" s="1882"/>
      <c r="BO13" s="2072" t="s">
        <v>295</v>
      </c>
      <c r="BP13" s="2072"/>
      <c r="BQ13" s="2072"/>
      <c r="BS13" s="1785" t="str">
        <f>IF(BS17&gt;0,"¡ATENCIÓN!","")</f>
        <v/>
      </c>
      <c r="BT13" s="1785" t="str">
        <f>IF(BT17&gt;0,"¡ATENCIÓN!","")</f>
        <v/>
      </c>
      <c r="BU13" s="2071" t="s">
        <v>318</v>
      </c>
      <c r="BV13" s="2071"/>
      <c r="BW13" s="2071"/>
      <c r="BX13" s="2071"/>
      <c r="BY13" s="2071"/>
      <c r="BZ13" s="2071"/>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380"/>
      <c r="B14" s="1400"/>
      <c r="C14" s="2048"/>
      <c r="D14" s="2049"/>
      <c r="E14" s="1467"/>
      <c r="F14" s="2062"/>
      <c r="G14" s="1471">
        <f>'07_P1_Lectura'!$Q$18</f>
        <v>0</v>
      </c>
      <c r="H14" s="1417"/>
      <c r="I14" s="1198"/>
      <c r="J14" s="308"/>
      <c r="K14" s="439" t="s">
        <v>358</v>
      </c>
      <c r="L14" s="467">
        <f>SUBTOTAL(4,$F$18:$F$177)</f>
        <v>0</v>
      </c>
      <c r="M14" s="127"/>
      <c r="N14" s="374"/>
      <c r="O14" s="289"/>
      <c r="P14" s="153"/>
      <c r="Q14" s="2066" t="str">
        <f>PRESIDENTE</f>
        <v/>
      </c>
      <c r="R14" s="2066"/>
      <c r="S14" s="2066"/>
      <c r="T14" s="2066"/>
      <c r="U14" s="2066"/>
      <c r="V14" s="2066"/>
      <c r="W14" s="1884"/>
      <c r="X14" s="2066" t="str">
        <f>VOCAL_1</f>
        <v/>
      </c>
      <c r="Y14" s="2066"/>
      <c r="Z14" s="2066"/>
      <c r="AA14" s="2066"/>
      <c r="AB14" s="2066"/>
      <c r="AC14" s="2066"/>
      <c r="AD14" s="1884"/>
      <c r="AE14" s="2066" t="str">
        <f>VOCAL_2</f>
        <v/>
      </c>
      <c r="AF14" s="2066"/>
      <c r="AG14" s="2066"/>
      <c r="AH14" s="2066"/>
      <c r="AI14" s="2066"/>
      <c r="AJ14" s="2066"/>
      <c r="AK14" s="1884"/>
      <c r="AL14" s="2066" t="str">
        <f>VOCAL_3</f>
        <v/>
      </c>
      <c r="AM14" s="2066"/>
      <c r="AN14" s="2066"/>
      <c r="AO14" s="2066"/>
      <c r="AP14" s="2066"/>
      <c r="AQ14" s="2066"/>
      <c r="AR14" s="1884"/>
      <c r="AS14" s="2066" t="str">
        <f>VOCAL_4</f>
        <v/>
      </c>
      <c r="AT14" s="2066"/>
      <c r="AU14" s="2066"/>
      <c r="AV14" s="2066"/>
      <c r="AW14" s="2066"/>
      <c r="AX14" s="2066"/>
      <c r="AY14" s="290"/>
      <c r="AZ14" s="2077" t="s">
        <v>143</v>
      </c>
      <c r="BA14" s="2077"/>
      <c r="BB14" s="2077"/>
      <c r="BC14" s="2077"/>
      <c r="BD14" s="2077"/>
      <c r="BE14" s="2077"/>
      <c r="BF14" s="156"/>
      <c r="BG14" s="2074" t="s">
        <v>144</v>
      </c>
      <c r="BH14" s="2074"/>
      <c r="BI14" s="2074"/>
      <c r="BJ14" s="2074"/>
      <c r="BK14" s="471"/>
      <c r="BL14" s="2076"/>
      <c r="BM14" s="2076"/>
      <c r="BN14" s="315"/>
      <c r="BO14" s="2073"/>
      <c r="BP14" s="2073"/>
      <c r="BQ14" s="2073"/>
      <c r="BS14" s="1785" t="str">
        <f>IF(BS17&gt;0,"No califique a este aspirante: 
NO se presentó a la Prueba 1.","")</f>
        <v/>
      </c>
      <c r="BT14" s="1785" t="str">
        <f>IF(BT17&gt;0,"Si el aspirante no se presentó a la Lectura NO debe calificarlo","")</f>
        <v/>
      </c>
      <c r="BU14" s="2071"/>
      <c r="BV14" s="2071"/>
      <c r="BW14" s="2071"/>
      <c r="BX14" s="2071"/>
      <c r="BY14" s="2071"/>
      <c r="BZ14" s="2071"/>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381"/>
      <c r="B15" s="1402"/>
      <c r="C15" s="391" t="s">
        <v>471</v>
      </c>
      <c r="D15" s="393"/>
      <c r="E15" s="1468"/>
      <c r="F15" s="386" t="s">
        <v>471</v>
      </c>
      <c r="G15" s="1458" t="str">
        <f>IF('07_P1_Lectura'!$Q$18&gt;'07_P1_Lectura'!$Q$2,"▼","")</f>
        <v/>
      </c>
      <c r="H15" s="1418"/>
      <c r="I15" s="1199"/>
      <c r="J15" s="35" t="s">
        <v>167</v>
      </c>
      <c r="K15" s="36" t="s">
        <v>175</v>
      </c>
      <c r="L15" s="100" t="s">
        <v>156</v>
      </c>
      <c r="M15" s="103" t="s">
        <v>100</v>
      </c>
      <c r="N15" s="179"/>
      <c r="O15" s="37" t="s">
        <v>6</v>
      </c>
      <c r="P15" s="163"/>
      <c r="Q15" s="2068" t="s">
        <v>161</v>
      </c>
      <c r="R15" s="2069"/>
      <c r="S15" s="2069"/>
      <c r="T15" s="2069"/>
      <c r="U15" s="2069"/>
      <c r="V15" s="2070"/>
      <c r="W15" s="291"/>
      <c r="X15" s="2068" t="s">
        <v>161</v>
      </c>
      <c r="Y15" s="2069"/>
      <c r="Z15" s="2069"/>
      <c r="AA15" s="2069"/>
      <c r="AB15" s="2069"/>
      <c r="AC15" s="2070"/>
      <c r="AD15" s="291"/>
      <c r="AE15" s="2068" t="s">
        <v>161</v>
      </c>
      <c r="AF15" s="2069"/>
      <c r="AG15" s="2069"/>
      <c r="AH15" s="2069"/>
      <c r="AI15" s="2069"/>
      <c r="AJ15" s="2070"/>
      <c r="AK15" s="291"/>
      <c r="AL15" s="2068" t="s">
        <v>161</v>
      </c>
      <c r="AM15" s="2069"/>
      <c r="AN15" s="2069"/>
      <c r="AO15" s="2069"/>
      <c r="AP15" s="2069"/>
      <c r="AQ15" s="2070"/>
      <c r="AR15" s="291"/>
      <c r="AS15" s="2068" t="s">
        <v>161</v>
      </c>
      <c r="AT15" s="2069"/>
      <c r="AU15" s="2069"/>
      <c r="AV15" s="2069"/>
      <c r="AW15" s="2069"/>
      <c r="AX15" s="2070"/>
      <c r="AY15" s="291"/>
      <c r="AZ15" s="39" t="s">
        <v>177</v>
      </c>
      <c r="BA15" s="40" t="s">
        <v>177</v>
      </c>
      <c r="BB15" s="40" t="s">
        <v>177</v>
      </c>
      <c r="BC15" s="40" t="s">
        <v>177</v>
      </c>
      <c r="BD15" s="40" t="s">
        <v>177</v>
      </c>
      <c r="BE15" s="66" t="s">
        <v>176</v>
      </c>
      <c r="BF15" s="162"/>
      <c r="BG15" s="41"/>
      <c r="BH15" s="42"/>
      <c r="BI15" s="42" t="s">
        <v>142</v>
      </c>
      <c r="BJ15" s="66" t="s">
        <v>176</v>
      </c>
      <c r="BK15" s="162"/>
      <c r="BL15" s="41" t="s">
        <v>588</v>
      </c>
      <c r="BM15" s="104" t="s">
        <v>588</v>
      </c>
      <c r="BN15" s="162"/>
      <c r="BO15" s="778" t="s">
        <v>177</v>
      </c>
      <c r="BP15" s="778" t="s">
        <v>3</v>
      </c>
      <c r="BQ15" s="778" t="s">
        <v>177</v>
      </c>
      <c r="BS15" s="1788" t="s">
        <v>323</v>
      </c>
      <c r="BT15" s="1788" t="s">
        <v>6</v>
      </c>
      <c r="BU15" s="1789">
        <f>SUM(BU18:BU177)</f>
        <v>0</v>
      </c>
      <c r="BV15" s="1789">
        <f>SUM(BV18:BV177)</f>
        <v>0</v>
      </c>
      <c r="BW15" s="1789">
        <f>SUM(BW18:BW177)</f>
        <v>0</v>
      </c>
      <c r="BX15" s="1789">
        <f>SUM(BX18:BX177)</f>
        <v>0</v>
      </c>
      <c r="BY15" s="1789">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381"/>
      <c r="B16" s="1402"/>
      <c r="C16" s="600"/>
      <c r="D16" s="601"/>
      <c r="E16" s="1402"/>
      <c r="F16" s="602"/>
      <c r="G16" s="1325"/>
      <c r="H16" s="1419">
        <f>COUNTA('02_Criterios'!$H$30:$H$34)</f>
        <v>5</v>
      </c>
      <c r="I16" s="1289"/>
      <c r="J16" s="105"/>
      <c r="K16" s="106"/>
      <c r="L16" s="106"/>
      <c r="M16" s="107"/>
      <c r="N16" s="107"/>
      <c r="O16" s="618"/>
      <c r="P16" s="109"/>
      <c r="Q16" s="110"/>
      <c r="R16" s="603">
        <f>IF($Y$6="","",$Y$6*10)</f>
        <v>1</v>
      </c>
      <c r="S16" s="603">
        <f>IF($Y$7="","",$Y$7*10)</f>
        <v>2.5</v>
      </c>
      <c r="T16" s="603">
        <f>IF($Y$8="","",$Y$8*10)</f>
        <v>2.5</v>
      </c>
      <c r="U16" s="603">
        <f>IF($Y$9="","",$Y$9*10)</f>
        <v>2</v>
      </c>
      <c r="V16" s="604">
        <f>IF($Y$10="","",$Y$10*10)</f>
        <v>2</v>
      </c>
      <c r="W16" s="108"/>
      <c r="X16" s="110"/>
      <c r="Y16" s="603">
        <f>IF($Y$6="","",$Y$6*10)</f>
        <v>1</v>
      </c>
      <c r="Z16" s="603">
        <f>IF($Y$7="","",$Y$7*10)</f>
        <v>2.5</v>
      </c>
      <c r="AA16" s="603">
        <f>IF($Y$8="","",$Y$8*10)</f>
        <v>2.5</v>
      </c>
      <c r="AB16" s="603">
        <f>IF($Y$9="","",$Y$9*10)</f>
        <v>2</v>
      </c>
      <c r="AC16" s="604">
        <f>IF($Y$10="","",$Y$10*10)</f>
        <v>2</v>
      </c>
      <c r="AD16" s="108"/>
      <c r="AE16" s="110"/>
      <c r="AF16" s="603">
        <f>IF($Y$6="","",$Y$6*10)</f>
        <v>1</v>
      </c>
      <c r="AG16" s="603">
        <f>IF($Y$7="","",$Y$7*10)</f>
        <v>2.5</v>
      </c>
      <c r="AH16" s="603">
        <f>IF($Y$8="","",$Y$8*10)</f>
        <v>2.5</v>
      </c>
      <c r="AI16" s="603">
        <f>IF($Y$9="","",$Y$9*10)</f>
        <v>2</v>
      </c>
      <c r="AJ16" s="604">
        <f>IF($Y$10="","",$Y$10*10)</f>
        <v>2</v>
      </c>
      <c r="AK16" s="108"/>
      <c r="AL16" s="110"/>
      <c r="AM16" s="603">
        <f>IF($Y$6="","",$Y$6*10)</f>
        <v>1</v>
      </c>
      <c r="AN16" s="603">
        <f>IF($Y$7="","",$Y$7*10)</f>
        <v>2.5</v>
      </c>
      <c r="AO16" s="603">
        <f>IF($Y$8="","",$Y$8*10)</f>
        <v>2.5</v>
      </c>
      <c r="AP16" s="603">
        <f>IF($Y$9="","",$Y$9*10)</f>
        <v>2</v>
      </c>
      <c r="AQ16" s="604">
        <f>IF($Y$10="","",$Y$10*10)</f>
        <v>2</v>
      </c>
      <c r="AR16" s="108"/>
      <c r="AS16" s="110"/>
      <c r="AT16" s="603">
        <f>IF($Y$6="","",$Y$6*10)</f>
        <v>1</v>
      </c>
      <c r="AU16" s="603">
        <f>IF($Y$7="","",$Y$7*10)</f>
        <v>2.5</v>
      </c>
      <c r="AV16" s="603">
        <f>IF($Y$8="","",$Y$8*10)</f>
        <v>2.5</v>
      </c>
      <c r="AW16" s="603">
        <f>IF($Y$9="","",$Y$9*10)</f>
        <v>2</v>
      </c>
      <c r="AX16" s="604">
        <f>IF($Y$10="","",$Y$10*10)</f>
        <v>2</v>
      </c>
      <c r="AY16" s="108"/>
      <c r="AZ16" s="605"/>
      <c r="BA16" s="606"/>
      <c r="BB16" s="606"/>
      <c r="BC16" s="606"/>
      <c r="BD16" s="607" t="s">
        <v>83</v>
      </c>
      <c r="BE16" s="608" t="str">
        <f>'02_Criterios'!$F$36</f>
        <v>Media Ponderada</v>
      </c>
      <c r="BF16" s="111"/>
      <c r="BG16" s="105"/>
      <c r="BH16" s="108"/>
      <c r="BI16" s="108"/>
      <c r="BJ16" s="609"/>
      <c r="BK16" s="111"/>
      <c r="BL16" s="610"/>
      <c r="BM16" s="633"/>
      <c r="BN16" s="111"/>
      <c r="BO16" s="779"/>
      <c r="BP16" s="780"/>
      <c r="BQ16" s="779"/>
      <c r="BS16" s="1790"/>
      <c r="BT16" s="1790"/>
      <c r="BU16" s="1791"/>
      <c r="BV16" s="1791"/>
      <c r="BW16" s="1791"/>
      <c r="BX16" s="1791"/>
      <c r="BY16" s="1791"/>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381"/>
      <c r="B17" s="1403"/>
      <c r="C17" s="303"/>
      <c r="D17" s="304"/>
      <c r="E17" s="1403"/>
      <c r="F17" s="385"/>
      <c r="G17" s="1377"/>
      <c r="H17" s="1419"/>
      <c r="I17" s="1201" t="s">
        <v>19</v>
      </c>
      <c r="J17" s="1885" t="s">
        <v>166</v>
      </c>
      <c r="K17" s="1886"/>
      <c r="L17" s="1887"/>
      <c r="M17" s="1888"/>
      <c r="N17" s="179"/>
      <c r="O17" s="1889"/>
      <c r="P17" s="153"/>
      <c r="Q17" s="1885" t="s">
        <v>162</v>
      </c>
      <c r="R17" s="1890">
        <f>IF($H$16&gt;=1,1,"")</f>
        <v>1</v>
      </c>
      <c r="S17" s="1890">
        <f>IF($H$16&gt;=2,2,"")</f>
        <v>2</v>
      </c>
      <c r="T17" s="1890">
        <f>IF($H$16&gt;=3,3,"")</f>
        <v>3</v>
      </c>
      <c r="U17" s="1890">
        <f>IF($H$16&gt;=4,4,"")</f>
        <v>4</v>
      </c>
      <c r="V17" s="1891">
        <f>IF($H$16&gt;=5,5,"")</f>
        <v>5</v>
      </c>
      <c r="W17" s="264"/>
      <c r="X17" s="1885" t="s">
        <v>162</v>
      </c>
      <c r="Y17" s="1890">
        <f>IF($H$16&gt;=1,1,"")</f>
        <v>1</v>
      </c>
      <c r="Z17" s="1890">
        <f>IF($H$16&gt;=2,2,"")</f>
        <v>2</v>
      </c>
      <c r="AA17" s="1890">
        <f>IF($H$16&gt;=3,3,"")</f>
        <v>3</v>
      </c>
      <c r="AB17" s="1890">
        <f>IF($H$16&gt;=4,4,"")</f>
        <v>4</v>
      </c>
      <c r="AC17" s="1891">
        <f>IF($H$16&gt;=5,5,"")</f>
        <v>5</v>
      </c>
      <c r="AD17" s="291"/>
      <c r="AE17" s="1885" t="s">
        <v>162</v>
      </c>
      <c r="AF17" s="1890">
        <f>IF($H$16&gt;=1,1,"")</f>
        <v>1</v>
      </c>
      <c r="AG17" s="1890">
        <f>IF($H$16&gt;=2,2,"")</f>
        <v>2</v>
      </c>
      <c r="AH17" s="1890">
        <f>IF($H$16&gt;=3,3,"")</f>
        <v>3</v>
      </c>
      <c r="AI17" s="1890">
        <f>IF($H$16&gt;=4,4,"")</f>
        <v>4</v>
      </c>
      <c r="AJ17" s="1891">
        <f>IF($H$16&gt;=5,5,"")</f>
        <v>5</v>
      </c>
      <c r="AK17" s="291"/>
      <c r="AL17" s="1885" t="s">
        <v>162</v>
      </c>
      <c r="AM17" s="1890">
        <f>IF($H$16&gt;=1,1,"")</f>
        <v>1</v>
      </c>
      <c r="AN17" s="1890">
        <f>IF($H$16&gt;=2,2,"")</f>
        <v>2</v>
      </c>
      <c r="AO17" s="1890">
        <f>IF($H$16&gt;=3,3,"")</f>
        <v>3</v>
      </c>
      <c r="AP17" s="1890">
        <f>IF($H$16&gt;=4,4,"")</f>
        <v>4</v>
      </c>
      <c r="AQ17" s="1891">
        <f>IF($H$16&gt;=5,5,"")</f>
        <v>5</v>
      </c>
      <c r="AR17" s="291"/>
      <c r="AS17" s="1885" t="s">
        <v>162</v>
      </c>
      <c r="AT17" s="1890">
        <f>IF($H$16&gt;=1,1,"")</f>
        <v>1</v>
      </c>
      <c r="AU17" s="1890">
        <f>IF($H$16&gt;=2,2,"")</f>
        <v>2</v>
      </c>
      <c r="AV17" s="1890">
        <f>IF($H$16&gt;=3,3,"")</f>
        <v>3</v>
      </c>
      <c r="AW17" s="1890">
        <f>IF($H$16&gt;=4,4,"")</f>
        <v>4</v>
      </c>
      <c r="AX17" s="1891">
        <f>IF($H$16&gt;=5,5,"")</f>
        <v>5</v>
      </c>
      <c r="AY17" s="264"/>
      <c r="AZ17" s="1892" t="s">
        <v>168</v>
      </c>
      <c r="BA17" s="1893" t="s">
        <v>169</v>
      </c>
      <c r="BB17" s="1893" t="s">
        <v>170</v>
      </c>
      <c r="BC17" s="1893" t="s">
        <v>171</v>
      </c>
      <c r="BD17" s="1893" t="s">
        <v>172</v>
      </c>
      <c r="BE17" s="1894" t="s">
        <v>107</v>
      </c>
      <c r="BG17" s="1895" t="s">
        <v>165</v>
      </c>
      <c r="BH17" s="1896" t="s">
        <v>164</v>
      </c>
      <c r="BI17" s="1896" t="s">
        <v>8</v>
      </c>
      <c r="BJ17" s="1894" t="s">
        <v>178</v>
      </c>
      <c r="BL17" s="1897" t="s">
        <v>589</v>
      </c>
      <c r="BM17" s="1898" t="str">
        <f>CONCATENATE('02_Criterios'!$F$17*10," puntos")</f>
        <v>6 puntos</v>
      </c>
      <c r="BO17" s="1899" t="s">
        <v>102</v>
      </c>
      <c r="BP17" s="1900" t="s">
        <v>181</v>
      </c>
      <c r="BQ17" s="1899" t="s">
        <v>103</v>
      </c>
      <c r="BS17" s="1792">
        <f>SUM(BS18:BS177)</f>
        <v>0</v>
      </c>
      <c r="BT17" s="1792">
        <f>SUM(BT18:BT177)</f>
        <v>0</v>
      </c>
      <c r="BU17" s="1793" t="s">
        <v>497</v>
      </c>
      <c r="BV17" s="1793" t="s">
        <v>169</v>
      </c>
      <c r="BW17" s="1793" t="s">
        <v>170</v>
      </c>
      <c r="BX17" s="1793" t="s">
        <v>171</v>
      </c>
      <c r="BY17" s="1793"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369" t="str">
        <f>CONCATENATE('01_Carga'!$M$5,"_",$I18)</f>
        <v>FI__1</v>
      </c>
      <c r="B18" s="1405"/>
      <c r="C18" s="1734" t="str">
        <f>IF('06_PresenLista'!L18&lt;&gt;"",'06_PresenLista'!L18,"")</f>
        <v/>
      </c>
      <c r="D18" s="1461" t="str">
        <f>'06_PresenLista'!Q18</f>
        <v/>
      </c>
      <c r="E18" s="1405"/>
      <c r="F18" s="1735" t="str">
        <f>IF('09_P1_Pract'!F18&lt;&gt;"",'09_P1_Pract'!F18,"")</f>
        <v/>
      </c>
      <c r="G18" s="1459" t="str">
        <f>'07_P1_Lectura'!R19</f>
        <v/>
      </c>
      <c r="H18" s="1736" t="str">
        <f>IF(C18="SÍ",IF(AND(O18&lt;&gt;"",$BT18=""),"√",IF($C18="SÍ",IF(COUNTA($Q18:$AX18)&gt;0,IF((COUNT($AZ18:$BD18)+COUNTIF($AZ18:$BD18,"nv"))=5,"√","..."),"►"))),"")</f>
        <v/>
      </c>
      <c r="I18" s="1202">
        <v>1</v>
      </c>
      <c r="J18" s="1901" t="str">
        <f>IF(ISERROR(VLOOKUP($A18,Aspirantes!$A:$H,Aspirantes!$E$1,FALSE)),"",VLOOKUP($A18,Aspirantes!$A:$H,Aspirantes!$E$1,FALSE))</f>
        <v/>
      </c>
      <c r="K18" s="1902" t="str">
        <f>IF(ISERROR(VLOOKUP($A18,Aspirantes!$A:$H,Aspirantes!$F$1,FALSE)),"",VLOOKUP($A18,Aspirantes!$A:$H,Aspirantes!$F$1,FALSE))</f>
        <v/>
      </c>
      <c r="L18" s="1903" t="str">
        <f>IF(ISERROR(VLOOKUP($A18,Aspirantes!$A:$H,Aspirantes!$G$1,FALSE)),"",VLOOKUP($A18,Aspirantes!$A:$H,Aspirantes!$G$1,FALSE))</f>
        <v/>
      </c>
      <c r="M18" s="1904" t="str">
        <f>IF(ISERROR(VLOOKUP($A18,Aspirantes!$A:$H,Aspirantes!$H$1,FALSE)),"",VLOOKUP($A18,Aspirantes!$A:$H,Aspirantes!$H$1,FALSE))</f>
        <v/>
      </c>
      <c r="N18" s="152"/>
      <c r="O18" s="1921" t="str">
        <f>IF('09_P1_Pract'!O18&lt;&gt;"",'09_P1_Pract'!O18,"")</f>
        <v/>
      </c>
      <c r="P18" s="153"/>
      <c r="Q18" s="1906"/>
      <c r="R18" s="1907"/>
      <c r="S18" s="1907"/>
      <c r="T18" s="1907"/>
      <c r="U18" s="1907"/>
      <c r="V18" s="1908"/>
      <c r="W18" s="151"/>
      <c r="X18" s="1906"/>
      <c r="Y18" s="1907"/>
      <c r="Z18" s="1907"/>
      <c r="AA18" s="1907"/>
      <c r="AB18" s="1907"/>
      <c r="AC18" s="1908"/>
      <c r="AD18" s="151"/>
      <c r="AE18" s="1906"/>
      <c r="AF18" s="1907"/>
      <c r="AG18" s="1907"/>
      <c r="AH18" s="1907"/>
      <c r="AI18" s="1907"/>
      <c r="AJ18" s="1908"/>
      <c r="AK18" s="151"/>
      <c r="AL18" s="1906"/>
      <c r="AM18" s="1907"/>
      <c r="AN18" s="1907"/>
      <c r="AO18" s="1907"/>
      <c r="AP18" s="1907"/>
      <c r="AQ18" s="1908"/>
      <c r="AR18" s="151"/>
      <c r="AS18" s="1906"/>
      <c r="AT18" s="1907"/>
      <c r="AU18" s="1907"/>
      <c r="AV18" s="1907"/>
      <c r="AW18" s="1907"/>
      <c r="AX18" s="1908"/>
      <c r="AY18" s="151"/>
      <c r="AZ18" s="1909" t="str">
        <f>IF($C18="SÍ",IF($O18&lt;&gt;"","---",IF($Q18&lt;&gt;"",$Q18,IF(COUNT($R18:$V18)&gt;0,IF(COUNT($R18:$V18)&lt;&gt;$H$16,"… ?",IF($BE$16="Promedio",AVERAGE($R18:$V18),SUMPRODUCT($R18:$V18,R$16:V$16)/SUM(R$16:V$16))),""))),"")</f>
        <v/>
      </c>
      <c r="BA18" s="1910" t="str">
        <f>IF($C18="SÍ",IF($O18&lt;&gt;"","---",IF($X18&lt;&gt;"",$X18,IF(COUNT($Y18:$AC18)&gt;0,IF(COUNT($Y18:$AC18)&lt;&gt;$H$16,"… ?",IF($BE$16="Promedio",AVERAGE($Y18:$AC18),SUMPRODUCT($Y18:$AC18,Y$16:AC$16)/SUM(Y$16:AC$16))),""))),"")</f>
        <v/>
      </c>
      <c r="BB18" s="1910" t="str">
        <f>IF($C18="SÍ",IF($O18&lt;&gt;"","---",IF($AE18&lt;&gt;"",$AE18,IF(COUNT($AF18:$AJ18)&gt;0,IF(COUNT($AF18:$AJ18)&lt;&gt;$H$16,"… ?",IF($BE$16="Promedio",AVERAGE($AF18:$AJ18),SUMPRODUCT($AF18:$AJ18,AF$16:AJ$16)/SUM(AF$16:AJ$16))),""))),"")</f>
        <v/>
      </c>
      <c r="BC18" s="1910" t="str">
        <f>IF($C18="SÍ",IF($O18&lt;&gt;"","---",IF($AL18&lt;&gt;"",$AL18,IF(COUNT($AM18:$AQ18)&gt;0,IF(COUNT($AM18:$AQ18)&lt;&gt;$H$16,"… ?",IF($BE$16="Promedio",AVERAGE($AM18:$AQ18),SUMPRODUCT($AM18:$AQ18,AM$16:AQ$16)/SUM(AM$16:AQ$16))),""))),"")</f>
        <v/>
      </c>
      <c r="BD18" s="1911" t="str">
        <f>IF($C18="SÍ",IF($O18&lt;&gt;"","---",IF($AS18&lt;&gt;"",$AS18,IF(COUNT($AT18:$AX18)&gt;0,IF(COUNT($AT18:$AX18)&lt;&gt;$H$16,"… ?",IF($BE$16="Promedio",AVERAGE($AT18:$AX18),SUMPRODUCT($AT18:$AX18,AT$16:AX$16)/SUM(AT$16:AX$16))),""))),"")</f>
        <v/>
      </c>
      <c r="BE18" s="1912" t="str">
        <f>IF($C18="SÍ",IF($O18&lt;&gt;"","---",IF(COUNTA($Q18:$AX18)&gt;0,IF((COUNT($AZ18:$BD18)+COUNTIF($AZ18:$BD18,"nv"))=5,IF(ISERROR(AVERAGE(AZ18,BA18,BB18,BC18,BD18)),"",AVERAGE(AZ18,BA18,BB18,BC18,BD18)),""),"")),"")</f>
        <v/>
      </c>
      <c r="BG18" s="1909" t="str">
        <f t="shared" ref="BG18:BG81" si="0">IF(BE18&lt;&gt;"",IF((MAX(AZ18:BD18)-MIN(AZ18:BD18))&gt;=3,MAX(AZ18:BD18),""),"")</f>
        <v/>
      </c>
      <c r="BH18" s="1910" t="str">
        <f t="shared" ref="BH18:BH81" si="1">IF(BE18&lt;&gt;"",IF((MAX(AZ18:BD18)-MIN(AZ18:BD18))&gt;=3,MIN(AZ18:BD18),""),"")</f>
        <v/>
      </c>
      <c r="BI18" s="1913" t="str">
        <f t="shared" ref="BI18:BI81" si="2">IF(ISERROR(BG18-BH18),"",BG18-BH18)</f>
        <v/>
      </c>
      <c r="BJ18" s="1912" t="str">
        <f t="shared" ref="BJ18:BJ81" si="3">IF(BE18&lt;&gt;"",IF((MAX(AZ18:BD18)-MIN(AZ18:BD18))&gt;=3,((SUM(AZ18:BD18)-BG18-BH18)/(COUNT(AZ18:BD18)-2)),""),"")</f>
        <v/>
      </c>
      <c r="BL18" s="1914" t="str">
        <f>IF($O18&lt;&gt;"",0,IF(BJ18&lt;&gt;"",ROUND(BJ18,4),IF(BE18&lt;&gt;"",ROUND(BE18,4),"")))</f>
        <v/>
      </c>
      <c r="BM18" s="1914" t="str">
        <f>IF($O18&lt;&gt;"",0,IF(BJ18&lt;&gt;"",ROUND(BJ18*'02_Criterios'!$F$17,4),IF(BE18&lt;&gt;"",ROUND(BE18*'02_Criterios'!$F$17,4),"")))</f>
        <v/>
      </c>
      <c r="BO18" s="1915" t="str">
        <f>IF('13_P1_Alega'!V18&lt;&gt;"",'13_P1_Alega'!V18,"")</f>
        <v/>
      </c>
      <c r="BP18" s="1915" t="str">
        <f>IF('13_P1_Alega'!W18&lt;&gt;"",'13_P1_Alega'!W18,"")</f>
        <v/>
      </c>
      <c r="BQ18" s="1915" t="str">
        <f>IF('13_P1_Alega'!X18&lt;&gt;"",'13_P1_Alega'!X18,"")</f>
        <v/>
      </c>
      <c r="BS18" s="1440" t="str">
        <f t="shared" ref="BS18:BS37" si="4">IF(AND(C18="NO",OR(O18&lt;&gt;"",COUNT(Q18:AX18)&gt;0)),1,"")</f>
        <v/>
      </c>
      <c r="BT18" s="1440" t="str">
        <f>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369" t="str">
        <f>CONCATENATE('01_Carga'!$M$5,"_",$I19)</f>
        <v>FI__2</v>
      </c>
      <c r="B19" s="1405"/>
      <c r="C19" s="1734" t="str">
        <f>IF('06_PresenLista'!L19&lt;&gt;"",'06_PresenLista'!L19,"")</f>
        <v/>
      </c>
      <c r="D19" s="1461" t="str">
        <f>'06_PresenLista'!Q19</f>
        <v/>
      </c>
      <c r="E19" s="1405"/>
      <c r="F19" s="1735" t="str">
        <f>IF('09_P1_Pract'!F19&lt;&gt;"",'09_P1_Pract'!F19,"")</f>
        <v/>
      </c>
      <c r="G19" s="1459" t="str">
        <f>'07_P1_Lectura'!R20</f>
        <v/>
      </c>
      <c r="H19" s="1736" t="str">
        <f t="shared" ref="H19:H82" si="5">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316" t="str">
        <f>IF('09_P1_Pract'!O19&lt;&gt;"",'09_P1_Pract'!O19,"")</f>
        <v/>
      </c>
      <c r="P19" s="153"/>
      <c r="Q19" s="1916"/>
      <c r="R19" s="132"/>
      <c r="S19" s="132"/>
      <c r="T19" s="132"/>
      <c r="U19" s="132"/>
      <c r="V19" s="1749"/>
      <c r="W19" s="151"/>
      <c r="X19" s="1916"/>
      <c r="Y19" s="132"/>
      <c r="Z19" s="132"/>
      <c r="AA19" s="132"/>
      <c r="AB19" s="132"/>
      <c r="AC19" s="1749"/>
      <c r="AD19" s="151"/>
      <c r="AE19" s="1916"/>
      <c r="AF19" s="132"/>
      <c r="AG19" s="132"/>
      <c r="AH19" s="132"/>
      <c r="AI19" s="132"/>
      <c r="AJ19" s="1749"/>
      <c r="AK19" s="151"/>
      <c r="AL19" s="1916"/>
      <c r="AM19" s="132"/>
      <c r="AN19" s="132"/>
      <c r="AO19" s="132"/>
      <c r="AP19" s="132"/>
      <c r="AQ19" s="1749"/>
      <c r="AR19" s="151"/>
      <c r="AS19" s="1916"/>
      <c r="AT19" s="132"/>
      <c r="AU19" s="132"/>
      <c r="AV19" s="132"/>
      <c r="AW19" s="132"/>
      <c r="AX19" s="1749"/>
      <c r="AY19" s="151"/>
      <c r="AZ19" s="270" t="str">
        <f t="shared" ref="AZ19:AZ82" si="6">IF($C19="SÍ",IF($O19&lt;&gt;"","---",IF($Q19&lt;&gt;"",$Q19,IF(COUNT($R19:$V19)&gt;0,IF(COUNT($R19:$V19)&lt;&gt;$H$16,"… ?",IF($BE$16="Promedio",AVERAGE($R19:$V19),SUMPRODUCT($R19:$V19,R$16:V$16)/SUM(R$16:V$16))),""))),"")</f>
        <v/>
      </c>
      <c r="BA19" s="271" t="str">
        <f t="shared" ref="BA19:BA82" si="7">IF($C19="SÍ",IF($O19&lt;&gt;"","---",IF($X19&lt;&gt;"",$X19,IF(COUNT($Y19:$AC19)&gt;0,IF(COUNT($Y19:$AC19)&lt;&gt;$H$16,"… ?",IF($BE$16="Promedio",AVERAGE($Y19:$AC19),SUMPRODUCT($Y19:$AC19,Y$16:AC$16)/SUM(Y$16:AC$16))),""))),"")</f>
        <v/>
      </c>
      <c r="BB19" s="271" t="str">
        <f t="shared" ref="BB19:BB82" si="8">IF($C19="SÍ",IF($O19&lt;&gt;"","---",IF($AE19&lt;&gt;"",$AE19,IF(COUNT($AF19:$AJ19)&gt;0,IF(COUNT($AF19:$AJ19)&lt;&gt;$H$16,"… ?",IF($BE$16="Promedio",AVERAGE($AF19:$AJ19),SUMPRODUCT($AF19:$AJ19,AF$16:AJ$16)/SUM(AF$16:AJ$16))),""))),"")</f>
        <v/>
      </c>
      <c r="BC19" s="271" t="str">
        <f t="shared" ref="BC19:BC82" si="9">IF($C19="SÍ",IF($O19&lt;&gt;"","---",IF($AL19&lt;&gt;"",$AL19,IF(COUNT($AM19:$AQ19)&gt;0,IF(COUNT($AM19:$AQ19)&lt;&gt;$H$16,"… ?",IF($BE$16="Promedio",AVERAGE($AM19:$AQ19),SUMPRODUCT($AM19:$AQ19,AM$16:AQ$16)/SUM(AM$16:AQ$16))),""))),"")</f>
        <v/>
      </c>
      <c r="BD19" s="272" t="str">
        <f t="shared" ref="BD19:BD82" si="10">IF($C19="SÍ",IF($O19&lt;&gt;"","---",IF($AS19&lt;&gt;"",$AS19,IF(COUNT($AT19:$AX19)&gt;0,IF(COUNT($AT19:$AX19)&lt;&gt;$H$16,"… ?",IF($BE$16="Promedio",AVERAGE($AT19:$AX19),SUMPRODUCT($AT19:$AX19,AT$16:AX$16)/SUM(AT$16:AX$16))),""))),"")</f>
        <v/>
      </c>
      <c r="BE19" s="15" t="str">
        <f t="shared" ref="BE19:BE82" si="11">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2">IF($O19&lt;&gt;"",0,IF(BJ19&lt;&gt;"",ROUND(BJ19,4),IF(BE19&lt;&gt;"",ROUND(BE19,4),"")))</f>
        <v/>
      </c>
      <c r="BM19" s="67" t="str">
        <f>IF($O19&lt;&gt;"",0,IF(BJ19&lt;&gt;"",ROUND(BJ19*'02_Criterios'!$F$17,4),IF(BE19&lt;&gt;"",ROUND(BE19*'02_Criterios'!$F$17,4),"")))</f>
        <v/>
      </c>
      <c r="BO19" s="1741" t="str">
        <f>IF('13_P1_Alega'!V19&lt;&gt;"",'13_P1_Alega'!V19,"")</f>
        <v/>
      </c>
      <c r="BP19" s="1741" t="str">
        <f>IF('13_P1_Alega'!W19&lt;&gt;"",'13_P1_Alega'!W19,"")</f>
        <v/>
      </c>
      <c r="BQ19" s="1741" t="str">
        <f>IF('13_P1_Alega'!X19&lt;&gt;"",'13_P1_Alega'!X19,"")</f>
        <v/>
      </c>
      <c r="BS19" s="1440" t="str">
        <f t="shared" si="4"/>
        <v/>
      </c>
      <c r="BT19" s="1440" t="str">
        <f t="shared" ref="BT19:BT82" si="13">IF(AND(O19&lt;&gt;"",COUNT(Q19:AX19)&gt;0),1,"")</f>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369" t="str">
        <f>CONCATENATE('01_Carga'!$M$5,"_",$I20)</f>
        <v>FI__3</v>
      </c>
      <c r="B20" s="1405"/>
      <c r="C20" s="1734" t="str">
        <f>IF('06_PresenLista'!L20&lt;&gt;"",'06_PresenLista'!L20,"")</f>
        <v/>
      </c>
      <c r="D20" s="1461" t="str">
        <f>'06_PresenLista'!Q20</f>
        <v/>
      </c>
      <c r="E20" s="1405"/>
      <c r="F20" s="1735" t="str">
        <f>IF('09_P1_Pract'!F20&lt;&gt;"",'09_P1_Pract'!F20,"")</f>
        <v/>
      </c>
      <c r="G20" s="1459" t="str">
        <f>'07_P1_Lectura'!R21</f>
        <v/>
      </c>
      <c r="H20" s="1736" t="str">
        <f t="shared" si="5"/>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316" t="str">
        <f>IF('09_P1_Pract'!O20&lt;&gt;"",'09_P1_Pract'!O20,"")</f>
        <v/>
      </c>
      <c r="P20" s="153"/>
      <c r="Q20" s="1916"/>
      <c r="R20" s="132"/>
      <c r="S20" s="132"/>
      <c r="T20" s="132"/>
      <c r="U20" s="132"/>
      <c r="V20" s="1749"/>
      <c r="W20" s="151"/>
      <c r="X20" s="1916"/>
      <c r="Y20" s="132"/>
      <c r="Z20" s="132"/>
      <c r="AA20" s="132"/>
      <c r="AB20" s="132"/>
      <c r="AC20" s="1749"/>
      <c r="AD20" s="151"/>
      <c r="AE20" s="1916"/>
      <c r="AF20" s="132"/>
      <c r="AG20" s="132"/>
      <c r="AH20" s="132"/>
      <c r="AI20" s="132"/>
      <c r="AJ20" s="1749"/>
      <c r="AK20" s="151"/>
      <c r="AL20" s="1916"/>
      <c r="AM20" s="132"/>
      <c r="AN20" s="132"/>
      <c r="AO20" s="132"/>
      <c r="AP20" s="132"/>
      <c r="AQ20" s="1749"/>
      <c r="AR20" s="151"/>
      <c r="AS20" s="1916"/>
      <c r="AT20" s="132"/>
      <c r="AU20" s="132"/>
      <c r="AV20" s="132"/>
      <c r="AW20" s="132"/>
      <c r="AX20" s="1749"/>
      <c r="AY20" s="151"/>
      <c r="AZ20" s="270" t="str">
        <f t="shared" si="6"/>
        <v/>
      </c>
      <c r="BA20" s="271" t="str">
        <f t="shared" si="7"/>
        <v/>
      </c>
      <c r="BB20" s="271" t="str">
        <f t="shared" si="8"/>
        <v/>
      </c>
      <c r="BC20" s="271" t="str">
        <f t="shared" si="9"/>
        <v/>
      </c>
      <c r="BD20" s="272" t="str">
        <f t="shared" si="10"/>
        <v/>
      </c>
      <c r="BE20" s="15" t="str">
        <f t="shared" si="11"/>
        <v/>
      </c>
      <c r="BG20" s="270" t="str">
        <f t="shared" si="0"/>
        <v/>
      </c>
      <c r="BH20" s="271" t="str">
        <f t="shared" si="1"/>
        <v/>
      </c>
      <c r="BI20" s="273" t="str">
        <f t="shared" si="2"/>
        <v/>
      </c>
      <c r="BJ20" s="15" t="str">
        <f t="shared" si="3"/>
        <v/>
      </c>
      <c r="BL20" s="67" t="str">
        <f t="shared" si="12"/>
        <v/>
      </c>
      <c r="BM20" s="67" t="str">
        <f>IF($O20&lt;&gt;"",0,IF(BJ20&lt;&gt;"",ROUND(BJ20*'02_Criterios'!$F$17,4),IF(BE20&lt;&gt;"",ROUND(BE20*'02_Criterios'!$F$17,4),"")))</f>
        <v/>
      </c>
      <c r="BO20" s="1741" t="str">
        <f>IF('13_P1_Alega'!V20&lt;&gt;"",'13_P1_Alega'!V20,"")</f>
        <v/>
      </c>
      <c r="BP20" s="1741" t="str">
        <f>IF('13_P1_Alega'!W20&lt;&gt;"",'13_P1_Alega'!W20,"")</f>
        <v/>
      </c>
      <c r="BQ20" s="1741" t="str">
        <f>IF('13_P1_Alega'!X20&lt;&gt;"",'13_P1_Alega'!X20,"")</f>
        <v/>
      </c>
      <c r="BS20" s="1440" t="str">
        <f t="shared" si="4"/>
        <v/>
      </c>
      <c r="BT20" s="1440" t="str">
        <f t="shared" si="13"/>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369" t="str">
        <f>CONCATENATE('01_Carga'!$M$5,"_",$I21)</f>
        <v>FI__4</v>
      </c>
      <c r="B21" s="1405"/>
      <c r="C21" s="1734" t="str">
        <f>IF('06_PresenLista'!L21&lt;&gt;"",'06_PresenLista'!L21,"")</f>
        <v/>
      </c>
      <c r="D21" s="1461" t="str">
        <f>'06_PresenLista'!Q21</f>
        <v/>
      </c>
      <c r="E21" s="1405"/>
      <c r="F21" s="1735" t="str">
        <f>IF('09_P1_Pract'!F21&lt;&gt;"",'09_P1_Pract'!F21,"")</f>
        <v/>
      </c>
      <c r="G21" s="1459" t="str">
        <f>'07_P1_Lectura'!R22</f>
        <v/>
      </c>
      <c r="H21" s="1736" t="str">
        <f t="shared" si="5"/>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316" t="str">
        <f>IF('09_P1_Pract'!O21&lt;&gt;"",'09_P1_Pract'!O21,"")</f>
        <v/>
      </c>
      <c r="P21" s="153"/>
      <c r="Q21" s="1916"/>
      <c r="R21" s="132"/>
      <c r="S21" s="132"/>
      <c r="T21" s="132"/>
      <c r="U21" s="132"/>
      <c r="V21" s="1749"/>
      <c r="W21" s="151"/>
      <c r="X21" s="1916"/>
      <c r="Y21" s="132"/>
      <c r="Z21" s="132"/>
      <c r="AA21" s="132"/>
      <c r="AB21" s="132"/>
      <c r="AC21" s="1749"/>
      <c r="AD21" s="151"/>
      <c r="AE21" s="1916"/>
      <c r="AF21" s="132"/>
      <c r="AG21" s="132"/>
      <c r="AH21" s="132"/>
      <c r="AI21" s="132"/>
      <c r="AJ21" s="1749"/>
      <c r="AK21" s="151"/>
      <c r="AL21" s="1916"/>
      <c r="AM21" s="132"/>
      <c r="AN21" s="132"/>
      <c r="AO21" s="132"/>
      <c r="AP21" s="132"/>
      <c r="AQ21" s="1749"/>
      <c r="AR21" s="151"/>
      <c r="AS21" s="1916"/>
      <c r="AT21" s="132"/>
      <c r="AU21" s="132"/>
      <c r="AV21" s="132"/>
      <c r="AW21" s="132"/>
      <c r="AX21" s="1749"/>
      <c r="AY21" s="151"/>
      <c r="AZ21" s="270" t="str">
        <f t="shared" si="6"/>
        <v/>
      </c>
      <c r="BA21" s="271" t="str">
        <f t="shared" si="7"/>
        <v/>
      </c>
      <c r="BB21" s="271" t="str">
        <f t="shared" si="8"/>
        <v/>
      </c>
      <c r="BC21" s="271" t="str">
        <f t="shared" si="9"/>
        <v/>
      </c>
      <c r="BD21" s="272" t="str">
        <f t="shared" si="10"/>
        <v/>
      </c>
      <c r="BE21" s="15" t="str">
        <f t="shared" si="11"/>
        <v/>
      </c>
      <c r="BG21" s="270" t="str">
        <f t="shared" si="0"/>
        <v/>
      </c>
      <c r="BH21" s="271" t="str">
        <f t="shared" si="1"/>
        <v/>
      </c>
      <c r="BI21" s="273" t="str">
        <f t="shared" si="2"/>
        <v/>
      </c>
      <c r="BJ21" s="15" t="str">
        <f t="shared" si="3"/>
        <v/>
      </c>
      <c r="BL21" s="67" t="str">
        <f t="shared" si="12"/>
        <v/>
      </c>
      <c r="BM21" s="67" t="str">
        <f>IF($O21&lt;&gt;"",0,IF(BJ21&lt;&gt;"",ROUND(BJ21*'02_Criterios'!$F$17,4),IF(BE21&lt;&gt;"",ROUND(BE21*'02_Criterios'!$F$17,4),"")))</f>
        <v/>
      </c>
      <c r="BO21" s="1741" t="str">
        <f>IF('13_P1_Alega'!V21&lt;&gt;"",'13_P1_Alega'!V21,"")</f>
        <v/>
      </c>
      <c r="BP21" s="1741" t="str">
        <f>IF('13_P1_Alega'!W21&lt;&gt;"",'13_P1_Alega'!W21,"")</f>
        <v/>
      </c>
      <c r="BQ21" s="1741" t="str">
        <f>IF('13_P1_Alega'!X21&lt;&gt;"",'13_P1_Alega'!X21,"")</f>
        <v/>
      </c>
      <c r="BS21" s="1440" t="str">
        <f t="shared" si="4"/>
        <v/>
      </c>
      <c r="BT21" s="1440" t="str">
        <f t="shared" si="13"/>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369" t="str">
        <f>CONCATENATE('01_Carga'!$M$5,"_",$I22)</f>
        <v>FI__5</v>
      </c>
      <c r="B22" s="1405"/>
      <c r="C22" s="1734" t="str">
        <f>IF('06_PresenLista'!L22&lt;&gt;"",'06_PresenLista'!L22,"")</f>
        <v/>
      </c>
      <c r="D22" s="1461" t="str">
        <f>'06_PresenLista'!Q22</f>
        <v/>
      </c>
      <c r="E22" s="1405"/>
      <c r="F22" s="1735" t="str">
        <f>IF('09_P1_Pract'!F22&lt;&gt;"",'09_P1_Pract'!F22,"")</f>
        <v/>
      </c>
      <c r="G22" s="1459" t="str">
        <f>'07_P1_Lectura'!R23</f>
        <v/>
      </c>
      <c r="H22" s="1736" t="str">
        <f t="shared" si="5"/>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316" t="str">
        <f>IF('09_P1_Pract'!O22&lt;&gt;"",'09_P1_Pract'!O22,"")</f>
        <v/>
      </c>
      <c r="P22" s="153"/>
      <c r="Q22" s="1916"/>
      <c r="R22" s="132"/>
      <c r="S22" s="132"/>
      <c r="T22" s="132"/>
      <c r="U22" s="132"/>
      <c r="V22" s="1749"/>
      <c r="W22" s="151"/>
      <c r="X22" s="1916"/>
      <c r="Y22" s="132"/>
      <c r="Z22" s="132"/>
      <c r="AA22" s="132"/>
      <c r="AB22" s="132"/>
      <c r="AC22" s="1749"/>
      <c r="AD22" s="151"/>
      <c r="AE22" s="1916"/>
      <c r="AF22" s="132"/>
      <c r="AG22" s="132"/>
      <c r="AH22" s="132"/>
      <c r="AI22" s="132"/>
      <c r="AJ22" s="1749"/>
      <c r="AK22" s="151"/>
      <c r="AL22" s="1916"/>
      <c r="AM22" s="132"/>
      <c r="AN22" s="132"/>
      <c r="AO22" s="132"/>
      <c r="AP22" s="132"/>
      <c r="AQ22" s="1749"/>
      <c r="AR22" s="151"/>
      <c r="AS22" s="1916"/>
      <c r="AT22" s="132"/>
      <c r="AU22" s="132"/>
      <c r="AV22" s="132"/>
      <c r="AW22" s="132"/>
      <c r="AX22" s="1749"/>
      <c r="AY22" s="151"/>
      <c r="AZ22" s="270" t="str">
        <f t="shared" si="6"/>
        <v/>
      </c>
      <c r="BA22" s="271" t="str">
        <f t="shared" si="7"/>
        <v/>
      </c>
      <c r="BB22" s="271" t="str">
        <f t="shared" si="8"/>
        <v/>
      </c>
      <c r="BC22" s="271" t="str">
        <f t="shared" si="9"/>
        <v/>
      </c>
      <c r="BD22" s="272" t="str">
        <f t="shared" si="10"/>
        <v/>
      </c>
      <c r="BE22" s="15" t="str">
        <f t="shared" si="11"/>
        <v/>
      </c>
      <c r="BG22" s="270" t="str">
        <f t="shared" si="0"/>
        <v/>
      </c>
      <c r="BH22" s="271" t="str">
        <f t="shared" si="1"/>
        <v/>
      </c>
      <c r="BI22" s="273" t="str">
        <f t="shared" si="2"/>
        <v/>
      </c>
      <c r="BJ22" s="15" t="str">
        <f t="shared" si="3"/>
        <v/>
      </c>
      <c r="BL22" s="67" t="str">
        <f t="shared" si="12"/>
        <v/>
      </c>
      <c r="BM22" s="67" t="str">
        <f>IF($O22&lt;&gt;"",0,IF(BJ22&lt;&gt;"",ROUND(BJ22*'02_Criterios'!$F$17,4),IF(BE22&lt;&gt;"",ROUND(BE22*'02_Criterios'!$F$17,4),"")))</f>
        <v/>
      </c>
      <c r="BO22" s="1741" t="str">
        <f>IF('13_P1_Alega'!V22&lt;&gt;"",'13_P1_Alega'!V22,"")</f>
        <v/>
      </c>
      <c r="BP22" s="1741" t="str">
        <f>IF('13_P1_Alega'!W22&lt;&gt;"",'13_P1_Alega'!W22,"")</f>
        <v/>
      </c>
      <c r="BQ22" s="1741" t="str">
        <f>IF('13_P1_Alega'!X22&lt;&gt;"",'13_P1_Alega'!X22,"")</f>
        <v/>
      </c>
      <c r="BS22" s="1440" t="str">
        <f t="shared" si="4"/>
        <v/>
      </c>
      <c r="BT22" s="1440" t="str">
        <f t="shared" si="13"/>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369" t="str">
        <f>CONCATENATE('01_Carga'!$M$5,"_",$I23)</f>
        <v>FI__6</v>
      </c>
      <c r="B23" s="1405"/>
      <c r="C23" s="1734" t="str">
        <f>IF('06_PresenLista'!L23&lt;&gt;"",'06_PresenLista'!L23,"")</f>
        <v/>
      </c>
      <c r="D23" s="1461" t="str">
        <f>'06_PresenLista'!Q23</f>
        <v/>
      </c>
      <c r="E23" s="1405"/>
      <c r="F23" s="1735" t="str">
        <f>IF('09_P1_Pract'!F23&lt;&gt;"",'09_P1_Pract'!F23,"")</f>
        <v/>
      </c>
      <c r="G23" s="1459" t="str">
        <f>'07_P1_Lectura'!R24</f>
        <v/>
      </c>
      <c r="H23" s="1736" t="str">
        <f t="shared" si="5"/>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316" t="str">
        <f>IF('09_P1_Pract'!O23&lt;&gt;"",'09_P1_Pract'!O23,"")</f>
        <v/>
      </c>
      <c r="P23" s="153"/>
      <c r="Q23" s="1916"/>
      <c r="R23" s="132"/>
      <c r="S23" s="132"/>
      <c r="T23" s="132"/>
      <c r="U23" s="132"/>
      <c r="V23" s="1749"/>
      <c r="W23" s="151"/>
      <c r="X23" s="1916"/>
      <c r="Y23" s="132"/>
      <c r="Z23" s="132"/>
      <c r="AA23" s="132"/>
      <c r="AB23" s="132"/>
      <c r="AC23" s="1749"/>
      <c r="AD23" s="151"/>
      <c r="AE23" s="1916"/>
      <c r="AF23" s="132"/>
      <c r="AG23" s="132"/>
      <c r="AH23" s="132"/>
      <c r="AI23" s="132"/>
      <c r="AJ23" s="1749"/>
      <c r="AK23" s="151"/>
      <c r="AL23" s="1916"/>
      <c r="AM23" s="132"/>
      <c r="AN23" s="132"/>
      <c r="AO23" s="132"/>
      <c r="AP23" s="132"/>
      <c r="AQ23" s="1749"/>
      <c r="AR23" s="151"/>
      <c r="AS23" s="1916"/>
      <c r="AT23" s="132"/>
      <c r="AU23" s="132"/>
      <c r="AV23" s="132"/>
      <c r="AW23" s="132"/>
      <c r="AX23" s="1749"/>
      <c r="AY23" s="151"/>
      <c r="AZ23" s="270" t="str">
        <f t="shared" si="6"/>
        <v/>
      </c>
      <c r="BA23" s="271" t="str">
        <f t="shared" si="7"/>
        <v/>
      </c>
      <c r="BB23" s="271" t="str">
        <f t="shared" si="8"/>
        <v/>
      </c>
      <c r="BC23" s="271" t="str">
        <f t="shared" si="9"/>
        <v/>
      </c>
      <c r="BD23" s="272" t="str">
        <f t="shared" si="10"/>
        <v/>
      </c>
      <c r="BE23" s="15" t="str">
        <f t="shared" si="11"/>
        <v/>
      </c>
      <c r="BG23" s="270" t="str">
        <f t="shared" si="0"/>
        <v/>
      </c>
      <c r="BH23" s="271" t="str">
        <f t="shared" si="1"/>
        <v/>
      </c>
      <c r="BI23" s="273" t="str">
        <f t="shared" si="2"/>
        <v/>
      </c>
      <c r="BJ23" s="15" t="str">
        <f t="shared" si="3"/>
        <v/>
      </c>
      <c r="BL23" s="67" t="str">
        <f t="shared" si="12"/>
        <v/>
      </c>
      <c r="BM23" s="67" t="str">
        <f>IF($O23&lt;&gt;"",0,IF(BJ23&lt;&gt;"",ROUND(BJ23*'02_Criterios'!$F$17,4),IF(BE23&lt;&gt;"",ROUND(BE23*'02_Criterios'!$F$17,4),"")))</f>
        <v/>
      </c>
      <c r="BO23" s="1741" t="str">
        <f>IF('13_P1_Alega'!V23&lt;&gt;"",'13_P1_Alega'!V23,"")</f>
        <v/>
      </c>
      <c r="BP23" s="1741" t="str">
        <f>IF('13_P1_Alega'!W23&lt;&gt;"",'13_P1_Alega'!W23,"")</f>
        <v/>
      </c>
      <c r="BQ23" s="1741" t="str">
        <f>IF('13_P1_Alega'!X23&lt;&gt;"",'13_P1_Alega'!X23,"")</f>
        <v/>
      </c>
      <c r="BS23" s="1440" t="str">
        <f t="shared" si="4"/>
        <v/>
      </c>
      <c r="BT23" s="1440" t="str">
        <f t="shared" si="13"/>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369" t="str">
        <f>CONCATENATE('01_Carga'!$M$5,"_",$I24)</f>
        <v>FI__7</v>
      </c>
      <c r="B24" s="1405"/>
      <c r="C24" s="1734" t="str">
        <f>IF('06_PresenLista'!L24&lt;&gt;"",'06_PresenLista'!L24,"")</f>
        <v/>
      </c>
      <c r="D24" s="1461" t="str">
        <f>'06_PresenLista'!Q24</f>
        <v/>
      </c>
      <c r="E24" s="1405"/>
      <c r="F24" s="1735" t="str">
        <f>IF('09_P1_Pract'!F24&lt;&gt;"",'09_P1_Pract'!F24,"")</f>
        <v/>
      </c>
      <c r="G24" s="1459" t="str">
        <f>'07_P1_Lectura'!R25</f>
        <v/>
      </c>
      <c r="H24" s="1736" t="str">
        <f t="shared" si="5"/>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316" t="str">
        <f>IF('09_P1_Pract'!O24&lt;&gt;"",'09_P1_Pract'!O24,"")</f>
        <v/>
      </c>
      <c r="P24" s="153"/>
      <c r="Q24" s="1916"/>
      <c r="R24" s="132"/>
      <c r="S24" s="132"/>
      <c r="T24" s="132"/>
      <c r="U24" s="132"/>
      <c r="V24" s="1749"/>
      <c r="W24" s="151"/>
      <c r="X24" s="1916"/>
      <c r="Y24" s="132"/>
      <c r="Z24" s="132"/>
      <c r="AA24" s="132"/>
      <c r="AB24" s="132"/>
      <c r="AC24" s="1749"/>
      <c r="AD24" s="151"/>
      <c r="AE24" s="1916"/>
      <c r="AF24" s="132"/>
      <c r="AG24" s="132"/>
      <c r="AH24" s="132"/>
      <c r="AI24" s="132"/>
      <c r="AJ24" s="1749"/>
      <c r="AK24" s="151"/>
      <c r="AL24" s="1916"/>
      <c r="AM24" s="132"/>
      <c r="AN24" s="132"/>
      <c r="AO24" s="132"/>
      <c r="AP24" s="132"/>
      <c r="AQ24" s="1749"/>
      <c r="AR24" s="151"/>
      <c r="AS24" s="1916"/>
      <c r="AT24" s="132"/>
      <c r="AU24" s="132"/>
      <c r="AV24" s="132"/>
      <c r="AW24" s="132"/>
      <c r="AX24" s="1749"/>
      <c r="AY24" s="151"/>
      <c r="AZ24" s="270" t="str">
        <f t="shared" si="6"/>
        <v/>
      </c>
      <c r="BA24" s="271" t="str">
        <f t="shared" si="7"/>
        <v/>
      </c>
      <c r="BB24" s="271" t="str">
        <f t="shared" si="8"/>
        <v/>
      </c>
      <c r="BC24" s="271" t="str">
        <f t="shared" si="9"/>
        <v/>
      </c>
      <c r="BD24" s="272" t="str">
        <f t="shared" si="10"/>
        <v/>
      </c>
      <c r="BE24" s="15" t="str">
        <f t="shared" si="11"/>
        <v/>
      </c>
      <c r="BG24" s="270" t="str">
        <f t="shared" si="0"/>
        <v/>
      </c>
      <c r="BH24" s="271" t="str">
        <f t="shared" si="1"/>
        <v/>
      </c>
      <c r="BI24" s="273" t="str">
        <f t="shared" si="2"/>
        <v/>
      </c>
      <c r="BJ24" s="15" t="str">
        <f t="shared" si="3"/>
        <v/>
      </c>
      <c r="BL24" s="67" t="str">
        <f t="shared" si="12"/>
        <v/>
      </c>
      <c r="BM24" s="67" t="str">
        <f>IF($O24&lt;&gt;"",0,IF(BJ24&lt;&gt;"",ROUND(BJ24*'02_Criterios'!$F$17,4),IF(BE24&lt;&gt;"",ROUND(BE24*'02_Criterios'!$F$17,4),"")))</f>
        <v/>
      </c>
      <c r="BO24" s="1741" t="str">
        <f>IF('13_P1_Alega'!V24&lt;&gt;"",'13_P1_Alega'!V24,"")</f>
        <v/>
      </c>
      <c r="BP24" s="1741" t="str">
        <f>IF('13_P1_Alega'!W24&lt;&gt;"",'13_P1_Alega'!W24,"")</f>
        <v/>
      </c>
      <c r="BQ24" s="1741" t="str">
        <f>IF('13_P1_Alega'!X24&lt;&gt;"",'13_P1_Alega'!X24,"")</f>
        <v/>
      </c>
      <c r="BS24" s="1440" t="str">
        <f t="shared" si="4"/>
        <v/>
      </c>
      <c r="BT24" s="1440" t="str">
        <f t="shared" si="13"/>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369" t="str">
        <f>CONCATENATE('01_Carga'!$M$5,"_",$I25)</f>
        <v>FI__8</v>
      </c>
      <c r="B25" s="1405"/>
      <c r="C25" s="1734" t="str">
        <f>IF('06_PresenLista'!L25&lt;&gt;"",'06_PresenLista'!L25,"")</f>
        <v/>
      </c>
      <c r="D25" s="1461" t="str">
        <f>'06_PresenLista'!Q25</f>
        <v/>
      </c>
      <c r="E25" s="1405"/>
      <c r="F25" s="1735" t="str">
        <f>IF('09_P1_Pract'!F25&lt;&gt;"",'09_P1_Pract'!F25,"")</f>
        <v/>
      </c>
      <c r="G25" s="1459" t="str">
        <f>'07_P1_Lectura'!R26</f>
        <v/>
      </c>
      <c r="H25" s="1736" t="str">
        <f t="shared" si="5"/>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316" t="str">
        <f>IF('09_P1_Pract'!O25&lt;&gt;"",'09_P1_Pract'!O25,"")</f>
        <v/>
      </c>
      <c r="P25" s="153"/>
      <c r="Q25" s="1916"/>
      <c r="R25" s="132"/>
      <c r="S25" s="132"/>
      <c r="T25" s="132"/>
      <c r="U25" s="132"/>
      <c r="V25" s="1749"/>
      <c r="W25" s="151"/>
      <c r="X25" s="1916"/>
      <c r="Y25" s="132"/>
      <c r="Z25" s="132"/>
      <c r="AA25" s="132"/>
      <c r="AB25" s="132"/>
      <c r="AC25" s="1749"/>
      <c r="AD25" s="151"/>
      <c r="AE25" s="1916"/>
      <c r="AF25" s="132"/>
      <c r="AG25" s="132"/>
      <c r="AH25" s="132"/>
      <c r="AI25" s="132"/>
      <c r="AJ25" s="1749"/>
      <c r="AK25" s="151"/>
      <c r="AL25" s="1916"/>
      <c r="AM25" s="132"/>
      <c r="AN25" s="132"/>
      <c r="AO25" s="132"/>
      <c r="AP25" s="132"/>
      <c r="AQ25" s="1749"/>
      <c r="AR25" s="151"/>
      <c r="AS25" s="1916"/>
      <c r="AT25" s="132"/>
      <c r="AU25" s="132"/>
      <c r="AV25" s="132"/>
      <c r="AW25" s="132"/>
      <c r="AX25" s="1749"/>
      <c r="AY25" s="151"/>
      <c r="AZ25" s="270" t="str">
        <f t="shared" si="6"/>
        <v/>
      </c>
      <c r="BA25" s="271" t="str">
        <f t="shared" si="7"/>
        <v/>
      </c>
      <c r="BB25" s="271" t="str">
        <f t="shared" si="8"/>
        <v/>
      </c>
      <c r="BC25" s="271" t="str">
        <f t="shared" si="9"/>
        <v/>
      </c>
      <c r="BD25" s="272" t="str">
        <f t="shared" si="10"/>
        <v/>
      </c>
      <c r="BE25" s="15" t="str">
        <f t="shared" si="11"/>
        <v/>
      </c>
      <c r="BG25" s="270" t="str">
        <f t="shared" si="0"/>
        <v/>
      </c>
      <c r="BH25" s="271" t="str">
        <f t="shared" si="1"/>
        <v/>
      </c>
      <c r="BI25" s="273" t="str">
        <f t="shared" si="2"/>
        <v/>
      </c>
      <c r="BJ25" s="15" t="str">
        <f t="shared" si="3"/>
        <v/>
      </c>
      <c r="BL25" s="67" t="str">
        <f t="shared" si="12"/>
        <v/>
      </c>
      <c r="BM25" s="67" t="str">
        <f>IF($O25&lt;&gt;"",0,IF(BJ25&lt;&gt;"",ROUND(BJ25*'02_Criterios'!$F$17,4),IF(BE25&lt;&gt;"",ROUND(BE25*'02_Criterios'!$F$17,4),"")))</f>
        <v/>
      </c>
      <c r="BO25" s="1741" t="str">
        <f>IF('13_P1_Alega'!V25&lt;&gt;"",'13_P1_Alega'!V25,"")</f>
        <v/>
      </c>
      <c r="BP25" s="1741" t="str">
        <f>IF('13_P1_Alega'!W25&lt;&gt;"",'13_P1_Alega'!W25,"")</f>
        <v/>
      </c>
      <c r="BQ25" s="1741" t="str">
        <f>IF('13_P1_Alega'!X25&lt;&gt;"",'13_P1_Alega'!X25,"")</f>
        <v/>
      </c>
      <c r="BS25" s="1440" t="str">
        <f t="shared" si="4"/>
        <v/>
      </c>
      <c r="BT25" s="1440" t="str">
        <f t="shared" si="13"/>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369" t="str">
        <f>CONCATENATE('01_Carga'!$M$5,"_",$I26)</f>
        <v>FI__9</v>
      </c>
      <c r="B26" s="1405"/>
      <c r="C26" s="1734" t="str">
        <f>IF('06_PresenLista'!L26&lt;&gt;"",'06_PresenLista'!L26,"")</f>
        <v/>
      </c>
      <c r="D26" s="1461" t="str">
        <f>'06_PresenLista'!Q26</f>
        <v/>
      </c>
      <c r="E26" s="1405"/>
      <c r="F26" s="1735" t="str">
        <f>IF('09_P1_Pract'!F26&lt;&gt;"",'09_P1_Pract'!F26,"")</f>
        <v/>
      </c>
      <c r="G26" s="1459" t="str">
        <f>'07_P1_Lectura'!R27</f>
        <v/>
      </c>
      <c r="H26" s="1736" t="str">
        <f t="shared" si="5"/>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316" t="str">
        <f>IF('09_P1_Pract'!O26&lt;&gt;"",'09_P1_Pract'!O26,"")</f>
        <v/>
      </c>
      <c r="P26" s="153"/>
      <c r="Q26" s="1916"/>
      <c r="R26" s="132"/>
      <c r="S26" s="132"/>
      <c r="T26" s="132"/>
      <c r="U26" s="132"/>
      <c r="V26" s="1749"/>
      <c r="W26" s="151"/>
      <c r="X26" s="1916"/>
      <c r="Y26" s="132"/>
      <c r="Z26" s="132"/>
      <c r="AA26" s="132"/>
      <c r="AB26" s="132"/>
      <c r="AC26" s="1749"/>
      <c r="AD26" s="151"/>
      <c r="AE26" s="1916"/>
      <c r="AF26" s="132"/>
      <c r="AG26" s="132"/>
      <c r="AH26" s="132"/>
      <c r="AI26" s="132"/>
      <c r="AJ26" s="1749"/>
      <c r="AK26" s="151"/>
      <c r="AL26" s="1916"/>
      <c r="AM26" s="132"/>
      <c r="AN26" s="132"/>
      <c r="AO26" s="132"/>
      <c r="AP26" s="132"/>
      <c r="AQ26" s="1749"/>
      <c r="AR26" s="151"/>
      <c r="AS26" s="1916"/>
      <c r="AT26" s="132"/>
      <c r="AU26" s="132"/>
      <c r="AV26" s="132"/>
      <c r="AW26" s="132"/>
      <c r="AX26" s="1749"/>
      <c r="AY26" s="151"/>
      <c r="AZ26" s="270" t="str">
        <f t="shared" si="6"/>
        <v/>
      </c>
      <c r="BA26" s="271" t="str">
        <f t="shared" si="7"/>
        <v/>
      </c>
      <c r="BB26" s="271" t="str">
        <f t="shared" si="8"/>
        <v/>
      </c>
      <c r="BC26" s="271" t="str">
        <f t="shared" si="9"/>
        <v/>
      </c>
      <c r="BD26" s="272" t="str">
        <f t="shared" si="10"/>
        <v/>
      </c>
      <c r="BE26" s="15" t="str">
        <f t="shared" si="11"/>
        <v/>
      </c>
      <c r="BG26" s="270" t="str">
        <f t="shared" si="0"/>
        <v/>
      </c>
      <c r="BH26" s="271" t="str">
        <f t="shared" si="1"/>
        <v/>
      </c>
      <c r="BI26" s="273" t="str">
        <f t="shared" si="2"/>
        <v/>
      </c>
      <c r="BJ26" s="15" t="str">
        <f t="shared" si="3"/>
        <v/>
      </c>
      <c r="BL26" s="67" t="str">
        <f t="shared" si="12"/>
        <v/>
      </c>
      <c r="BM26" s="67" t="str">
        <f>IF($O26&lt;&gt;"",0,IF(BJ26&lt;&gt;"",ROUND(BJ26*'02_Criterios'!$F$17,4),IF(BE26&lt;&gt;"",ROUND(BE26*'02_Criterios'!$F$17,4),"")))</f>
        <v/>
      </c>
      <c r="BO26" s="1741" t="str">
        <f>IF('13_P1_Alega'!V26&lt;&gt;"",'13_P1_Alega'!V26,"")</f>
        <v/>
      </c>
      <c r="BP26" s="1741" t="str">
        <f>IF('13_P1_Alega'!W26&lt;&gt;"",'13_P1_Alega'!W26,"")</f>
        <v/>
      </c>
      <c r="BQ26" s="1741" t="str">
        <f>IF('13_P1_Alega'!X26&lt;&gt;"",'13_P1_Alega'!X26,"")</f>
        <v/>
      </c>
      <c r="BS26" s="1440" t="str">
        <f t="shared" si="4"/>
        <v/>
      </c>
      <c r="BT26" s="1440" t="str">
        <f t="shared" si="13"/>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369" t="str">
        <f>CONCATENATE('01_Carga'!$M$5,"_",$I27)</f>
        <v>FI__10</v>
      </c>
      <c r="B27" s="1405"/>
      <c r="C27" s="1734" t="str">
        <f>IF('06_PresenLista'!L27&lt;&gt;"",'06_PresenLista'!L27,"")</f>
        <v/>
      </c>
      <c r="D27" s="1461" t="str">
        <f>'06_PresenLista'!Q27</f>
        <v/>
      </c>
      <c r="E27" s="1405"/>
      <c r="F27" s="1735" t="str">
        <f>IF('09_P1_Pract'!F27&lt;&gt;"",'09_P1_Pract'!F27,"")</f>
        <v/>
      </c>
      <c r="G27" s="1459" t="str">
        <f>'07_P1_Lectura'!R28</f>
        <v/>
      </c>
      <c r="H27" s="1736" t="str">
        <f t="shared" si="5"/>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316" t="str">
        <f>IF('09_P1_Pract'!O27&lt;&gt;"",'09_P1_Pract'!O27,"")</f>
        <v/>
      </c>
      <c r="P27" s="153"/>
      <c r="Q27" s="1916"/>
      <c r="R27" s="132"/>
      <c r="S27" s="132"/>
      <c r="T27" s="132"/>
      <c r="U27" s="132"/>
      <c r="V27" s="1749"/>
      <c r="W27" s="151"/>
      <c r="X27" s="1916"/>
      <c r="Y27" s="132"/>
      <c r="Z27" s="132"/>
      <c r="AA27" s="132"/>
      <c r="AB27" s="132"/>
      <c r="AC27" s="1749"/>
      <c r="AD27" s="151"/>
      <c r="AE27" s="1916"/>
      <c r="AF27" s="132"/>
      <c r="AG27" s="132"/>
      <c r="AH27" s="132"/>
      <c r="AI27" s="132"/>
      <c r="AJ27" s="1749"/>
      <c r="AK27" s="151"/>
      <c r="AL27" s="1916"/>
      <c r="AM27" s="132"/>
      <c r="AN27" s="132"/>
      <c r="AO27" s="132"/>
      <c r="AP27" s="132"/>
      <c r="AQ27" s="1749"/>
      <c r="AR27" s="151"/>
      <c r="AS27" s="1916"/>
      <c r="AT27" s="132"/>
      <c r="AU27" s="132"/>
      <c r="AV27" s="132"/>
      <c r="AW27" s="132"/>
      <c r="AX27" s="1749"/>
      <c r="AY27" s="151"/>
      <c r="AZ27" s="270" t="str">
        <f t="shared" si="6"/>
        <v/>
      </c>
      <c r="BA27" s="271" t="str">
        <f t="shared" si="7"/>
        <v/>
      </c>
      <c r="BB27" s="271" t="str">
        <f t="shared" si="8"/>
        <v/>
      </c>
      <c r="BC27" s="271" t="str">
        <f t="shared" si="9"/>
        <v/>
      </c>
      <c r="BD27" s="272" t="str">
        <f t="shared" si="10"/>
        <v/>
      </c>
      <c r="BE27" s="15" t="str">
        <f t="shared" si="11"/>
        <v/>
      </c>
      <c r="BG27" s="270" t="str">
        <f t="shared" si="0"/>
        <v/>
      </c>
      <c r="BH27" s="271" t="str">
        <f t="shared" si="1"/>
        <v/>
      </c>
      <c r="BI27" s="273" t="str">
        <f t="shared" si="2"/>
        <v/>
      </c>
      <c r="BJ27" s="15" t="str">
        <f t="shared" si="3"/>
        <v/>
      </c>
      <c r="BL27" s="67" t="str">
        <f t="shared" si="12"/>
        <v/>
      </c>
      <c r="BM27" s="67" t="str">
        <f>IF($O27&lt;&gt;"",0,IF(BJ27&lt;&gt;"",ROUND(BJ27*'02_Criterios'!$F$17,4),IF(BE27&lt;&gt;"",ROUND(BE27*'02_Criterios'!$F$17,4),"")))</f>
        <v/>
      </c>
      <c r="BO27" s="1741" t="str">
        <f>IF('13_P1_Alega'!V27&lt;&gt;"",'13_P1_Alega'!V27,"")</f>
        <v/>
      </c>
      <c r="BP27" s="1741" t="str">
        <f>IF('13_P1_Alega'!W27&lt;&gt;"",'13_P1_Alega'!W27,"")</f>
        <v/>
      </c>
      <c r="BQ27" s="1741" t="str">
        <f>IF('13_P1_Alega'!X27&lt;&gt;"",'13_P1_Alega'!X27,"")</f>
        <v/>
      </c>
      <c r="BS27" s="1440" t="str">
        <f t="shared" si="4"/>
        <v/>
      </c>
      <c r="BT27" s="1440" t="str">
        <f t="shared" si="13"/>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369" t="str">
        <f>CONCATENATE('01_Carga'!$M$5,"_",$I28)</f>
        <v>FI__11</v>
      </c>
      <c r="B28" s="1405"/>
      <c r="C28" s="1734" t="str">
        <f>IF('06_PresenLista'!L28&lt;&gt;"",'06_PresenLista'!L28,"")</f>
        <v/>
      </c>
      <c r="D28" s="1461" t="str">
        <f>'06_PresenLista'!Q28</f>
        <v/>
      </c>
      <c r="E28" s="1405"/>
      <c r="F28" s="1735" t="str">
        <f>IF('09_P1_Pract'!F28&lt;&gt;"",'09_P1_Pract'!F28,"")</f>
        <v/>
      </c>
      <c r="G28" s="1459" t="str">
        <f>'07_P1_Lectura'!R29</f>
        <v/>
      </c>
      <c r="H28" s="1736" t="str">
        <f t="shared" si="5"/>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316" t="str">
        <f>IF('09_P1_Pract'!O28&lt;&gt;"",'09_P1_Pract'!O28,"")</f>
        <v/>
      </c>
      <c r="P28" s="153"/>
      <c r="Q28" s="1916"/>
      <c r="R28" s="132"/>
      <c r="S28" s="132"/>
      <c r="T28" s="132"/>
      <c r="U28" s="132"/>
      <c r="V28" s="1749"/>
      <c r="W28" s="151"/>
      <c r="X28" s="1916"/>
      <c r="Y28" s="132"/>
      <c r="Z28" s="132"/>
      <c r="AA28" s="132"/>
      <c r="AB28" s="132"/>
      <c r="AC28" s="1749"/>
      <c r="AD28" s="151"/>
      <c r="AE28" s="1916"/>
      <c r="AF28" s="132"/>
      <c r="AG28" s="132"/>
      <c r="AH28" s="132"/>
      <c r="AI28" s="132"/>
      <c r="AJ28" s="1749"/>
      <c r="AK28" s="151"/>
      <c r="AL28" s="1916"/>
      <c r="AM28" s="132"/>
      <c r="AN28" s="132"/>
      <c r="AO28" s="132"/>
      <c r="AP28" s="132"/>
      <c r="AQ28" s="1749"/>
      <c r="AR28" s="151"/>
      <c r="AS28" s="1916"/>
      <c r="AT28" s="132"/>
      <c r="AU28" s="132"/>
      <c r="AV28" s="132"/>
      <c r="AW28" s="132"/>
      <c r="AX28" s="1749"/>
      <c r="AY28" s="151"/>
      <c r="AZ28" s="270" t="str">
        <f t="shared" si="6"/>
        <v/>
      </c>
      <c r="BA28" s="271" t="str">
        <f t="shared" si="7"/>
        <v/>
      </c>
      <c r="BB28" s="271" t="str">
        <f t="shared" si="8"/>
        <v/>
      </c>
      <c r="BC28" s="271" t="str">
        <f t="shared" si="9"/>
        <v/>
      </c>
      <c r="BD28" s="272" t="str">
        <f t="shared" si="10"/>
        <v/>
      </c>
      <c r="BE28" s="15" t="str">
        <f t="shared" si="11"/>
        <v/>
      </c>
      <c r="BG28" s="270" t="str">
        <f t="shared" si="0"/>
        <v/>
      </c>
      <c r="BH28" s="271" t="str">
        <f t="shared" si="1"/>
        <v/>
      </c>
      <c r="BI28" s="273" t="str">
        <f t="shared" si="2"/>
        <v/>
      </c>
      <c r="BJ28" s="15" t="str">
        <f t="shared" si="3"/>
        <v/>
      </c>
      <c r="BL28" s="67" t="str">
        <f t="shared" si="12"/>
        <v/>
      </c>
      <c r="BM28" s="67" t="str">
        <f>IF($O28&lt;&gt;"",0,IF(BJ28&lt;&gt;"",ROUND(BJ28*'02_Criterios'!$F$17,4),IF(BE28&lt;&gt;"",ROUND(BE28*'02_Criterios'!$F$17,4),"")))</f>
        <v/>
      </c>
      <c r="BO28" s="1741" t="str">
        <f>IF('13_P1_Alega'!V28&lt;&gt;"",'13_P1_Alega'!V28,"")</f>
        <v/>
      </c>
      <c r="BP28" s="1741" t="str">
        <f>IF('13_P1_Alega'!W28&lt;&gt;"",'13_P1_Alega'!W28,"")</f>
        <v/>
      </c>
      <c r="BQ28" s="1741" t="str">
        <f>IF('13_P1_Alega'!X28&lt;&gt;"",'13_P1_Alega'!X28,"")</f>
        <v/>
      </c>
      <c r="BS28" s="1440" t="str">
        <f t="shared" si="4"/>
        <v/>
      </c>
      <c r="BT28" s="1440" t="str">
        <f t="shared" si="13"/>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369" t="str">
        <f>CONCATENATE('01_Carga'!$M$5,"_",$I29)</f>
        <v>FI__12</v>
      </c>
      <c r="B29" s="1405"/>
      <c r="C29" s="1734" t="str">
        <f>IF('06_PresenLista'!L29&lt;&gt;"",'06_PresenLista'!L29,"")</f>
        <v/>
      </c>
      <c r="D29" s="1461" t="str">
        <f>'06_PresenLista'!Q29</f>
        <v/>
      </c>
      <c r="E29" s="1405"/>
      <c r="F29" s="1735" t="str">
        <f>IF('09_P1_Pract'!F29&lt;&gt;"",'09_P1_Pract'!F29,"")</f>
        <v/>
      </c>
      <c r="G29" s="1459" t="str">
        <f>'07_P1_Lectura'!R30</f>
        <v/>
      </c>
      <c r="H29" s="1736" t="str">
        <f t="shared" si="5"/>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316" t="str">
        <f>IF('09_P1_Pract'!O29&lt;&gt;"",'09_P1_Pract'!O29,"")</f>
        <v/>
      </c>
      <c r="P29" s="153"/>
      <c r="Q29" s="1916"/>
      <c r="R29" s="132"/>
      <c r="S29" s="132"/>
      <c r="T29" s="132"/>
      <c r="U29" s="132"/>
      <c r="V29" s="1749"/>
      <c r="W29" s="151"/>
      <c r="X29" s="1916"/>
      <c r="Y29" s="132"/>
      <c r="Z29" s="132"/>
      <c r="AA29" s="132"/>
      <c r="AB29" s="132"/>
      <c r="AC29" s="1749"/>
      <c r="AD29" s="151"/>
      <c r="AE29" s="1916"/>
      <c r="AF29" s="132"/>
      <c r="AG29" s="132"/>
      <c r="AH29" s="132"/>
      <c r="AI29" s="132"/>
      <c r="AJ29" s="1749"/>
      <c r="AK29" s="151"/>
      <c r="AL29" s="1916"/>
      <c r="AM29" s="132"/>
      <c r="AN29" s="132"/>
      <c r="AO29" s="132"/>
      <c r="AP29" s="132"/>
      <c r="AQ29" s="1749"/>
      <c r="AR29" s="151"/>
      <c r="AS29" s="1916"/>
      <c r="AT29" s="132"/>
      <c r="AU29" s="132"/>
      <c r="AV29" s="132"/>
      <c r="AW29" s="132"/>
      <c r="AX29" s="1749"/>
      <c r="AY29" s="151"/>
      <c r="AZ29" s="270" t="str">
        <f t="shared" si="6"/>
        <v/>
      </c>
      <c r="BA29" s="271" t="str">
        <f t="shared" si="7"/>
        <v/>
      </c>
      <c r="BB29" s="271" t="str">
        <f t="shared" si="8"/>
        <v/>
      </c>
      <c r="BC29" s="271" t="str">
        <f t="shared" si="9"/>
        <v/>
      </c>
      <c r="BD29" s="272" t="str">
        <f t="shared" si="10"/>
        <v/>
      </c>
      <c r="BE29" s="15" t="str">
        <f t="shared" si="11"/>
        <v/>
      </c>
      <c r="BG29" s="270" t="str">
        <f t="shared" si="0"/>
        <v/>
      </c>
      <c r="BH29" s="271" t="str">
        <f t="shared" si="1"/>
        <v/>
      </c>
      <c r="BI29" s="273" t="str">
        <f t="shared" si="2"/>
        <v/>
      </c>
      <c r="BJ29" s="15" t="str">
        <f t="shared" si="3"/>
        <v/>
      </c>
      <c r="BL29" s="67" t="str">
        <f t="shared" si="12"/>
        <v/>
      </c>
      <c r="BM29" s="67" t="str">
        <f>IF($O29&lt;&gt;"",0,IF(BJ29&lt;&gt;"",ROUND(BJ29*'02_Criterios'!$F$17,4),IF(BE29&lt;&gt;"",ROUND(BE29*'02_Criterios'!$F$17,4),"")))</f>
        <v/>
      </c>
      <c r="BO29" s="1741" t="str">
        <f>IF('13_P1_Alega'!V29&lt;&gt;"",'13_P1_Alega'!V29,"")</f>
        <v/>
      </c>
      <c r="BP29" s="1741" t="str">
        <f>IF('13_P1_Alega'!W29&lt;&gt;"",'13_P1_Alega'!W29,"")</f>
        <v/>
      </c>
      <c r="BQ29" s="1741" t="str">
        <f>IF('13_P1_Alega'!X29&lt;&gt;"",'13_P1_Alega'!X29,"")</f>
        <v/>
      </c>
      <c r="BS29" s="1440" t="str">
        <f t="shared" si="4"/>
        <v/>
      </c>
      <c r="BT29" s="1440" t="str">
        <f t="shared" si="13"/>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369" t="str">
        <f>CONCATENATE('01_Carga'!$M$5,"_",$I30)</f>
        <v>FI__13</v>
      </c>
      <c r="B30" s="1405"/>
      <c r="C30" s="1734" t="str">
        <f>IF('06_PresenLista'!L30&lt;&gt;"",'06_PresenLista'!L30,"")</f>
        <v/>
      </c>
      <c r="D30" s="1461" t="str">
        <f>'06_PresenLista'!Q30</f>
        <v/>
      </c>
      <c r="E30" s="1405"/>
      <c r="F30" s="1735" t="str">
        <f>IF('09_P1_Pract'!F30&lt;&gt;"",'09_P1_Pract'!F30,"")</f>
        <v/>
      </c>
      <c r="G30" s="1459" t="str">
        <f>'07_P1_Lectura'!R31</f>
        <v/>
      </c>
      <c r="H30" s="1736" t="str">
        <f t="shared" si="5"/>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316" t="str">
        <f>IF('09_P1_Pract'!O30&lt;&gt;"",'09_P1_Pract'!O30,"")</f>
        <v/>
      </c>
      <c r="P30" s="153"/>
      <c r="Q30" s="1916"/>
      <c r="R30" s="132"/>
      <c r="S30" s="132"/>
      <c r="T30" s="132"/>
      <c r="U30" s="132"/>
      <c r="V30" s="1749"/>
      <c r="W30" s="151"/>
      <c r="X30" s="1916"/>
      <c r="Y30" s="132"/>
      <c r="Z30" s="132"/>
      <c r="AA30" s="132"/>
      <c r="AB30" s="132"/>
      <c r="AC30" s="1749"/>
      <c r="AD30" s="151"/>
      <c r="AE30" s="1916"/>
      <c r="AF30" s="132"/>
      <c r="AG30" s="132"/>
      <c r="AH30" s="132"/>
      <c r="AI30" s="132"/>
      <c r="AJ30" s="1749"/>
      <c r="AK30" s="151"/>
      <c r="AL30" s="1916"/>
      <c r="AM30" s="132"/>
      <c r="AN30" s="132"/>
      <c r="AO30" s="132"/>
      <c r="AP30" s="132"/>
      <c r="AQ30" s="1749"/>
      <c r="AR30" s="151"/>
      <c r="AS30" s="1916"/>
      <c r="AT30" s="132"/>
      <c r="AU30" s="132"/>
      <c r="AV30" s="132"/>
      <c r="AW30" s="132"/>
      <c r="AX30" s="1749"/>
      <c r="AY30" s="151"/>
      <c r="AZ30" s="270" t="str">
        <f t="shared" si="6"/>
        <v/>
      </c>
      <c r="BA30" s="271" t="str">
        <f t="shared" si="7"/>
        <v/>
      </c>
      <c r="BB30" s="271" t="str">
        <f t="shared" si="8"/>
        <v/>
      </c>
      <c r="BC30" s="271" t="str">
        <f t="shared" si="9"/>
        <v/>
      </c>
      <c r="BD30" s="272" t="str">
        <f t="shared" si="10"/>
        <v/>
      </c>
      <c r="BE30" s="15" t="str">
        <f t="shared" si="11"/>
        <v/>
      </c>
      <c r="BG30" s="270" t="str">
        <f t="shared" si="0"/>
        <v/>
      </c>
      <c r="BH30" s="271" t="str">
        <f t="shared" si="1"/>
        <v/>
      </c>
      <c r="BI30" s="273" t="str">
        <f t="shared" si="2"/>
        <v/>
      </c>
      <c r="BJ30" s="15" t="str">
        <f t="shared" si="3"/>
        <v/>
      </c>
      <c r="BL30" s="67" t="str">
        <f t="shared" si="12"/>
        <v/>
      </c>
      <c r="BM30" s="67" t="str">
        <f>IF($O30&lt;&gt;"",0,IF(BJ30&lt;&gt;"",ROUND(BJ30*'02_Criterios'!$F$17,4),IF(BE30&lt;&gt;"",ROUND(BE30*'02_Criterios'!$F$17,4),"")))</f>
        <v/>
      </c>
      <c r="BO30" s="1741" t="str">
        <f>IF('13_P1_Alega'!V30&lt;&gt;"",'13_P1_Alega'!V30,"")</f>
        <v/>
      </c>
      <c r="BP30" s="1741" t="str">
        <f>IF('13_P1_Alega'!W30&lt;&gt;"",'13_P1_Alega'!W30,"")</f>
        <v/>
      </c>
      <c r="BQ30" s="1741" t="str">
        <f>IF('13_P1_Alega'!X30&lt;&gt;"",'13_P1_Alega'!X30,"")</f>
        <v/>
      </c>
      <c r="BS30" s="1440" t="str">
        <f t="shared" si="4"/>
        <v/>
      </c>
      <c r="BT30" s="1440" t="str">
        <f t="shared" si="13"/>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369" t="str">
        <f>CONCATENATE('01_Carga'!$M$5,"_",$I31)</f>
        <v>FI__14</v>
      </c>
      <c r="B31" s="1405"/>
      <c r="C31" s="1734" t="str">
        <f>IF('06_PresenLista'!L31&lt;&gt;"",'06_PresenLista'!L31,"")</f>
        <v/>
      </c>
      <c r="D31" s="1461" t="str">
        <f>'06_PresenLista'!Q31</f>
        <v/>
      </c>
      <c r="E31" s="1405"/>
      <c r="F31" s="1735" t="str">
        <f>IF('09_P1_Pract'!F31&lt;&gt;"",'09_P1_Pract'!F31,"")</f>
        <v/>
      </c>
      <c r="G31" s="1459" t="str">
        <f>'07_P1_Lectura'!R32</f>
        <v/>
      </c>
      <c r="H31" s="1736" t="str">
        <f t="shared" si="5"/>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316" t="str">
        <f>IF('09_P1_Pract'!O31&lt;&gt;"",'09_P1_Pract'!O31,"")</f>
        <v/>
      </c>
      <c r="P31" s="153"/>
      <c r="Q31" s="1916"/>
      <c r="R31" s="132"/>
      <c r="S31" s="132"/>
      <c r="T31" s="132"/>
      <c r="U31" s="132"/>
      <c r="V31" s="1749"/>
      <c r="W31" s="151"/>
      <c r="X31" s="1916"/>
      <c r="Y31" s="132"/>
      <c r="Z31" s="132"/>
      <c r="AA31" s="132"/>
      <c r="AB31" s="132"/>
      <c r="AC31" s="1749"/>
      <c r="AD31" s="151"/>
      <c r="AE31" s="1916"/>
      <c r="AF31" s="132"/>
      <c r="AG31" s="132"/>
      <c r="AH31" s="132"/>
      <c r="AI31" s="132"/>
      <c r="AJ31" s="1749"/>
      <c r="AK31" s="151"/>
      <c r="AL31" s="1916"/>
      <c r="AM31" s="132"/>
      <c r="AN31" s="132"/>
      <c r="AO31" s="132"/>
      <c r="AP31" s="132"/>
      <c r="AQ31" s="1749"/>
      <c r="AR31" s="151"/>
      <c r="AS31" s="1916"/>
      <c r="AT31" s="132"/>
      <c r="AU31" s="132"/>
      <c r="AV31" s="132"/>
      <c r="AW31" s="132"/>
      <c r="AX31" s="1749"/>
      <c r="AY31" s="151"/>
      <c r="AZ31" s="270" t="str">
        <f t="shared" si="6"/>
        <v/>
      </c>
      <c r="BA31" s="271" t="str">
        <f t="shared" si="7"/>
        <v/>
      </c>
      <c r="BB31" s="271" t="str">
        <f t="shared" si="8"/>
        <v/>
      </c>
      <c r="BC31" s="271" t="str">
        <f t="shared" si="9"/>
        <v/>
      </c>
      <c r="BD31" s="272" t="str">
        <f t="shared" si="10"/>
        <v/>
      </c>
      <c r="BE31" s="15" t="str">
        <f t="shared" si="11"/>
        <v/>
      </c>
      <c r="BG31" s="270" t="str">
        <f t="shared" si="0"/>
        <v/>
      </c>
      <c r="BH31" s="271" t="str">
        <f t="shared" si="1"/>
        <v/>
      </c>
      <c r="BI31" s="273" t="str">
        <f t="shared" si="2"/>
        <v/>
      </c>
      <c r="BJ31" s="15" t="str">
        <f t="shared" si="3"/>
        <v/>
      </c>
      <c r="BL31" s="67" t="str">
        <f t="shared" si="12"/>
        <v/>
      </c>
      <c r="BM31" s="67" t="str">
        <f>IF($O31&lt;&gt;"",0,IF(BJ31&lt;&gt;"",ROUND(BJ31*'02_Criterios'!$F$17,4),IF(BE31&lt;&gt;"",ROUND(BE31*'02_Criterios'!$F$17,4),"")))</f>
        <v/>
      </c>
      <c r="BO31" s="1741" t="str">
        <f>IF('13_P1_Alega'!V31&lt;&gt;"",'13_P1_Alega'!V31,"")</f>
        <v/>
      </c>
      <c r="BP31" s="1741" t="str">
        <f>IF('13_P1_Alega'!W31&lt;&gt;"",'13_P1_Alega'!W31,"")</f>
        <v/>
      </c>
      <c r="BQ31" s="1741" t="str">
        <f>IF('13_P1_Alega'!X31&lt;&gt;"",'13_P1_Alega'!X31,"")</f>
        <v/>
      </c>
      <c r="BS31" s="1440" t="str">
        <f t="shared" si="4"/>
        <v/>
      </c>
      <c r="BT31" s="1440" t="str">
        <f t="shared" si="13"/>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369" t="str">
        <f>CONCATENATE('01_Carga'!$M$5,"_",$I32)</f>
        <v>FI__15</v>
      </c>
      <c r="B32" s="1405"/>
      <c r="C32" s="1734" t="str">
        <f>IF('06_PresenLista'!L32&lt;&gt;"",'06_PresenLista'!L32,"")</f>
        <v/>
      </c>
      <c r="D32" s="1461" t="str">
        <f>'06_PresenLista'!Q32</f>
        <v/>
      </c>
      <c r="E32" s="1405"/>
      <c r="F32" s="1735" t="str">
        <f>IF('09_P1_Pract'!F32&lt;&gt;"",'09_P1_Pract'!F32,"")</f>
        <v/>
      </c>
      <c r="G32" s="1459" t="str">
        <f>'07_P1_Lectura'!R33</f>
        <v/>
      </c>
      <c r="H32" s="1736" t="str">
        <f t="shared" si="5"/>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316" t="str">
        <f>IF('09_P1_Pract'!O32&lt;&gt;"",'09_P1_Pract'!O32,"")</f>
        <v/>
      </c>
      <c r="P32" s="153"/>
      <c r="Q32" s="1916"/>
      <c r="R32" s="132"/>
      <c r="S32" s="132"/>
      <c r="T32" s="132"/>
      <c r="U32" s="132"/>
      <c r="V32" s="1749"/>
      <c r="W32" s="151"/>
      <c r="X32" s="1916"/>
      <c r="Y32" s="132"/>
      <c r="Z32" s="132"/>
      <c r="AA32" s="132"/>
      <c r="AB32" s="132"/>
      <c r="AC32" s="1749"/>
      <c r="AD32" s="151"/>
      <c r="AE32" s="1916"/>
      <c r="AF32" s="132"/>
      <c r="AG32" s="132"/>
      <c r="AH32" s="132"/>
      <c r="AI32" s="132"/>
      <c r="AJ32" s="1749"/>
      <c r="AK32" s="151"/>
      <c r="AL32" s="1916"/>
      <c r="AM32" s="132"/>
      <c r="AN32" s="132"/>
      <c r="AO32" s="132"/>
      <c r="AP32" s="132"/>
      <c r="AQ32" s="1749"/>
      <c r="AR32" s="151"/>
      <c r="AS32" s="1916"/>
      <c r="AT32" s="132"/>
      <c r="AU32" s="132"/>
      <c r="AV32" s="132"/>
      <c r="AW32" s="132"/>
      <c r="AX32" s="1749"/>
      <c r="AY32" s="151"/>
      <c r="AZ32" s="270" t="str">
        <f t="shared" si="6"/>
        <v/>
      </c>
      <c r="BA32" s="271" t="str">
        <f t="shared" si="7"/>
        <v/>
      </c>
      <c r="BB32" s="271" t="str">
        <f t="shared" si="8"/>
        <v/>
      </c>
      <c r="BC32" s="271" t="str">
        <f t="shared" si="9"/>
        <v/>
      </c>
      <c r="BD32" s="272" t="str">
        <f t="shared" si="10"/>
        <v/>
      </c>
      <c r="BE32" s="15" t="str">
        <f t="shared" si="11"/>
        <v/>
      </c>
      <c r="BG32" s="270" t="str">
        <f t="shared" si="0"/>
        <v/>
      </c>
      <c r="BH32" s="271" t="str">
        <f t="shared" si="1"/>
        <v/>
      </c>
      <c r="BI32" s="273" t="str">
        <f t="shared" si="2"/>
        <v/>
      </c>
      <c r="BJ32" s="15" t="str">
        <f t="shared" si="3"/>
        <v/>
      </c>
      <c r="BL32" s="67" t="str">
        <f t="shared" si="12"/>
        <v/>
      </c>
      <c r="BM32" s="67" t="str">
        <f>IF($O32&lt;&gt;"",0,IF(BJ32&lt;&gt;"",ROUND(BJ32*'02_Criterios'!$F$17,4),IF(BE32&lt;&gt;"",ROUND(BE32*'02_Criterios'!$F$17,4),"")))</f>
        <v/>
      </c>
      <c r="BO32" s="1741" t="str">
        <f>IF('13_P1_Alega'!V32&lt;&gt;"",'13_P1_Alega'!V32,"")</f>
        <v/>
      </c>
      <c r="BP32" s="1741" t="str">
        <f>IF('13_P1_Alega'!W32&lt;&gt;"",'13_P1_Alega'!W32,"")</f>
        <v/>
      </c>
      <c r="BQ32" s="1741" t="str">
        <f>IF('13_P1_Alega'!X32&lt;&gt;"",'13_P1_Alega'!X32,"")</f>
        <v/>
      </c>
      <c r="BS32" s="1440" t="str">
        <f t="shared" si="4"/>
        <v/>
      </c>
      <c r="BT32" s="1440" t="str">
        <f t="shared" si="13"/>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369" t="str">
        <f>CONCATENATE('01_Carga'!$M$5,"_",$I33)</f>
        <v>FI__16</v>
      </c>
      <c r="B33" s="1405"/>
      <c r="C33" s="1734" t="str">
        <f>IF('06_PresenLista'!L33&lt;&gt;"",'06_PresenLista'!L33,"")</f>
        <v/>
      </c>
      <c r="D33" s="1461" t="str">
        <f>'06_PresenLista'!Q33</f>
        <v/>
      </c>
      <c r="E33" s="1405"/>
      <c r="F33" s="1735" t="str">
        <f>IF('09_P1_Pract'!F33&lt;&gt;"",'09_P1_Pract'!F33,"")</f>
        <v/>
      </c>
      <c r="G33" s="1459" t="str">
        <f>'07_P1_Lectura'!R34</f>
        <v/>
      </c>
      <c r="H33" s="1736" t="str">
        <f t="shared" si="5"/>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316" t="str">
        <f>IF('09_P1_Pract'!O33&lt;&gt;"",'09_P1_Pract'!O33,"")</f>
        <v/>
      </c>
      <c r="P33" s="153"/>
      <c r="Q33" s="1916"/>
      <c r="R33" s="132"/>
      <c r="S33" s="132"/>
      <c r="T33" s="132"/>
      <c r="U33" s="132"/>
      <c r="V33" s="1749"/>
      <c r="W33" s="151"/>
      <c r="X33" s="1916"/>
      <c r="Y33" s="132"/>
      <c r="Z33" s="132"/>
      <c r="AA33" s="132"/>
      <c r="AB33" s="132"/>
      <c r="AC33" s="1749"/>
      <c r="AD33" s="151"/>
      <c r="AE33" s="1916"/>
      <c r="AF33" s="132"/>
      <c r="AG33" s="132"/>
      <c r="AH33" s="132"/>
      <c r="AI33" s="132"/>
      <c r="AJ33" s="1749"/>
      <c r="AK33" s="151"/>
      <c r="AL33" s="1916"/>
      <c r="AM33" s="132"/>
      <c r="AN33" s="132"/>
      <c r="AO33" s="132"/>
      <c r="AP33" s="132"/>
      <c r="AQ33" s="1749"/>
      <c r="AR33" s="151"/>
      <c r="AS33" s="1916"/>
      <c r="AT33" s="132"/>
      <c r="AU33" s="132"/>
      <c r="AV33" s="132"/>
      <c r="AW33" s="132"/>
      <c r="AX33" s="1749"/>
      <c r="AY33" s="151"/>
      <c r="AZ33" s="270" t="str">
        <f t="shared" si="6"/>
        <v/>
      </c>
      <c r="BA33" s="271" t="str">
        <f t="shared" si="7"/>
        <v/>
      </c>
      <c r="BB33" s="271" t="str">
        <f t="shared" si="8"/>
        <v/>
      </c>
      <c r="BC33" s="271" t="str">
        <f t="shared" si="9"/>
        <v/>
      </c>
      <c r="BD33" s="272" t="str">
        <f t="shared" si="10"/>
        <v/>
      </c>
      <c r="BE33" s="15" t="str">
        <f t="shared" si="11"/>
        <v/>
      </c>
      <c r="BG33" s="270" t="str">
        <f t="shared" si="0"/>
        <v/>
      </c>
      <c r="BH33" s="271" t="str">
        <f t="shared" si="1"/>
        <v/>
      </c>
      <c r="BI33" s="273" t="str">
        <f t="shared" si="2"/>
        <v/>
      </c>
      <c r="BJ33" s="15" t="str">
        <f t="shared" si="3"/>
        <v/>
      </c>
      <c r="BL33" s="67" t="str">
        <f t="shared" si="12"/>
        <v/>
      </c>
      <c r="BM33" s="67" t="str">
        <f>IF($O33&lt;&gt;"",0,IF(BJ33&lt;&gt;"",ROUND(BJ33*'02_Criterios'!$F$17,4),IF(BE33&lt;&gt;"",ROUND(BE33*'02_Criterios'!$F$17,4),"")))</f>
        <v/>
      </c>
      <c r="BO33" s="1741" t="str">
        <f>IF('13_P1_Alega'!V33&lt;&gt;"",'13_P1_Alega'!V33,"")</f>
        <v/>
      </c>
      <c r="BP33" s="1741" t="str">
        <f>IF('13_P1_Alega'!W33&lt;&gt;"",'13_P1_Alega'!W33,"")</f>
        <v/>
      </c>
      <c r="BQ33" s="1741" t="str">
        <f>IF('13_P1_Alega'!X33&lt;&gt;"",'13_P1_Alega'!X33,"")</f>
        <v/>
      </c>
      <c r="BS33" s="1440" t="str">
        <f t="shared" si="4"/>
        <v/>
      </c>
      <c r="BT33" s="1440" t="str">
        <f t="shared" si="13"/>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369" t="str">
        <f>CONCATENATE('01_Carga'!$M$5,"_",$I34)</f>
        <v>FI__17</v>
      </c>
      <c r="B34" s="1405"/>
      <c r="C34" s="1734" t="str">
        <f>IF('06_PresenLista'!L34&lt;&gt;"",'06_PresenLista'!L34,"")</f>
        <v/>
      </c>
      <c r="D34" s="1461" t="str">
        <f>'06_PresenLista'!Q34</f>
        <v/>
      </c>
      <c r="E34" s="1405"/>
      <c r="F34" s="1735" t="str">
        <f>IF('09_P1_Pract'!F34&lt;&gt;"",'09_P1_Pract'!F34,"")</f>
        <v/>
      </c>
      <c r="G34" s="1459" t="str">
        <f>'07_P1_Lectura'!R35</f>
        <v/>
      </c>
      <c r="H34" s="1736" t="str">
        <f t="shared" si="5"/>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316" t="str">
        <f>IF('09_P1_Pract'!O34&lt;&gt;"",'09_P1_Pract'!O34,"")</f>
        <v/>
      </c>
      <c r="P34" s="153"/>
      <c r="Q34" s="1916"/>
      <c r="R34" s="132"/>
      <c r="S34" s="132"/>
      <c r="T34" s="132"/>
      <c r="U34" s="132"/>
      <c r="V34" s="1749"/>
      <c r="W34" s="151"/>
      <c r="X34" s="1916"/>
      <c r="Y34" s="132"/>
      <c r="Z34" s="132"/>
      <c r="AA34" s="132"/>
      <c r="AB34" s="132"/>
      <c r="AC34" s="1749"/>
      <c r="AD34" s="151"/>
      <c r="AE34" s="1916"/>
      <c r="AF34" s="132"/>
      <c r="AG34" s="132"/>
      <c r="AH34" s="132"/>
      <c r="AI34" s="132"/>
      <c r="AJ34" s="1749"/>
      <c r="AK34" s="151"/>
      <c r="AL34" s="1916"/>
      <c r="AM34" s="132"/>
      <c r="AN34" s="132"/>
      <c r="AO34" s="132"/>
      <c r="AP34" s="132"/>
      <c r="AQ34" s="1749"/>
      <c r="AR34" s="151"/>
      <c r="AS34" s="1916"/>
      <c r="AT34" s="132"/>
      <c r="AU34" s="132"/>
      <c r="AV34" s="132"/>
      <c r="AW34" s="132"/>
      <c r="AX34" s="1749"/>
      <c r="AY34" s="151"/>
      <c r="AZ34" s="270" t="str">
        <f t="shared" si="6"/>
        <v/>
      </c>
      <c r="BA34" s="271" t="str">
        <f t="shared" si="7"/>
        <v/>
      </c>
      <c r="BB34" s="271" t="str">
        <f t="shared" si="8"/>
        <v/>
      </c>
      <c r="BC34" s="271" t="str">
        <f t="shared" si="9"/>
        <v/>
      </c>
      <c r="BD34" s="272" t="str">
        <f t="shared" si="10"/>
        <v/>
      </c>
      <c r="BE34" s="15" t="str">
        <f t="shared" si="11"/>
        <v/>
      </c>
      <c r="BG34" s="270" t="str">
        <f t="shared" si="0"/>
        <v/>
      </c>
      <c r="BH34" s="271" t="str">
        <f t="shared" si="1"/>
        <v/>
      </c>
      <c r="BI34" s="273" t="str">
        <f t="shared" si="2"/>
        <v/>
      </c>
      <c r="BJ34" s="15" t="str">
        <f t="shared" si="3"/>
        <v/>
      </c>
      <c r="BL34" s="67" t="str">
        <f t="shared" si="12"/>
        <v/>
      </c>
      <c r="BM34" s="67" t="str">
        <f>IF($O34&lt;&gt;"",0,IF(BJ34&lt;&gt;"",ROUND(BJ34*'02_Criterios'!$F$17,4),IF(BE34&lt;&gt;"",ROUND(BE34*'02_Criterios'!$F$17,4),"")))</f>
        <v/>
      </c>
      <c r="BO34" s="1741" t="str">
        <f>IF('13_P1_Alega'!V34&lt;&gt;"",'13_P1_Alega'!V34,"")</f>
        <v/>
      </c>
      <c r="BP34" s="1741" t="str">
        <f>IF('13_P1_Alega'!W34&lt;&gt;"",'13_P1_Alega'!W34,"")</f>
        <v/>
      </c>
      <c r="BQ34" s="1741" t="str">
        <f>IF('13_P1_Alega'!X34&lt;&gt;"",'13_P1_Alega'!X34,"")</f>
        <v/>
      </c>
      <c r="BS34" s="1440" t="str">
        <f t="shared" si="4"/>
        <v/>
      </c>
      <c r="BT34" s="1440" t="str">
        <f t="shared" si="13"/>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369" t="str">
        <f>CONCATENATE('01_Carga'!$M$5,"_",$I35)</f>
        <v>FI__18</v>
      </c>
      <c r="B35" s="1405"/>
      <c r="C35" s="1734" t="str">
        <f>IF('06_PresenLista'!L35&lt;&gt;"",'06_PresenLista'!L35,"")</f>
        <v/>
      </c>
      <c r="D35" s="1461" t="str">
        <f>'06_PresenLista'!Q35</f>
        <v/>
      </c>
      <c r="E35" s="1405"/>
      <c r="F35" s="1735" t="str">
        <f>IF('09_P1_Pract'!F35&lt;&gt;"",'09_P1_Pract'!F35,"")</f>
        <v/>
      </c>
      <c r="G35" s="1459" t="str">
        <f>'07_P1_Lectura'!R36</f>
        <v/>
      </c>
      <c r="H35" s="1736" t="str">
        <f t="shared" si="5"/>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316" t="str">
        <f>IF('09_P1_Pract'!O35&lt;&gt;"",'09_P1_Pract'!O35,"")</f>
        <v/>
      </c>
      <c r="P35" s="153"/>
      <c r="Q35" s="1916"/>
      <c r="R35" s="132"/>
      <c r="S35" s="132"/>
      <c r="T35" s="132"/>
      <c r="U35" s="132"/>
      <c r="V35" s="1749"/>
      <c r="W35" s="151"/>
      <c r="X35" s="1916"/>
      <c r="Y35" s="132"/>
      <c r="Z35" s="132"/>
      <c r="AA35" s="132"/>
      <c r="AB35" s="132"/>
      <c r="AC35" s="1749"/>
      <c r="AD35" s="151"/>
      <c r="AE35" s="1916"/>
      <c r="AF35" s="132"/>
      <c r="AG35" s="132"/>
      <c r="AH35" s="132"/>
      <c r="AI35" s="132"/>
      <c r="AJ35" s="1749"/>
      <c r="AK35" s="151"/>
      <c r="AL35" s="1916"/>
      <c r="AM35" s="132"/>
      <c r="AN35" s="132"/>
      <c r="AO35" s="132"/>
      <c r="AP35" s="132"/>
      <c r="AQ35" s="1749"/>
      <c r="AR35" s="151"/>
      <c r="AS35" s="1916"/>
      <c r="AT35" s="132"/>
      <c r="AU35" s="132"/>
      <c r="AV35" s="132"/>
      <c r="AW35" s="132"/>
      <c r="AX35" s="1749"/>
      <c r="AY35" s="151"/>
      <c r="AZ35" s="270" t="str">
        <f t="shared" si="6"/>
        <v/>
      </c>
      <c r="BA35" s="271" t="str">
        <f t="shared" si="7"/>
        <v/>
      </c>
      <c r="BB35" s="271" t="str">
        <f t="shared" si="8"/>
        <v/>
      </c>
      <c r="BC35" s="271" t="str">
        <f t="shared" si="9"/>
        <v/>
      </c>
      <c r="BD35" s="272" t="str">
        <f t="shared" si="10"/>
        <v/>
      </c>
      <c r="BE35" s="15" t="str">
        <f t="shared" si="11"/>
        <v/>
      </c>
      <c r="BG35" s="270" t="str">
        <f t="shared" si="0"/>
        <v/>
      </c>
      <c r="BH35" s="271" t="str">
        <f t="shared" si="1"/>
        <v/>
      </c>
      <c r="BI35" s="273" t="str">
        <f t="shared" si="2"/>
        <v/>
      </c>
      <c r="BJ35" s="15" t="str">
        <f t="shared" si="3"/>
        <v/>
      </c>
      <c r="BL35" s="67" t="str">
        <f t="shared" si="12"/>
        <v/>
      </c>
      <c r="BM35" s="67" t="str">
        <f>IF($O35&lt;&gt;"",0,IF(BJ35&lt;&gt;"",ROUND(BJ35*'02_Criterios'!$F$17,4),IF(BE35&lt;&gt;"",ROUND(BE35*'02_Criterios'!$F$17,4),"")))</f>
        <v/>
      </c>
      <c r="BO35" s="1741" t="str">
        <f>IF('13_P1_Alega'!V35&lt;&gt;"",'13_P1_Alega'!V35,"")</f>
        <v/>
      </c>
      <c r="BP35" s="1741" t="str">
        <f>IF('13_P1_Alega'!W35&lt;&gt;"",'13_P1_Alega'!W35,"")</f>
        <v/>
      </c>
      <c r="BQ35" s="1741" t="str">
        <f>IF('13_P1_Alega'!X35&lt;&gt;"",'13_P1_Alega'!X35,"")</f>
        <v/>
      </c>
      <c r="BS35" s="1440" t="str">
        <f t="shared" si="4"/>
        <v/>
      </c>
      <c r="BT35" s="1440" t="str">
        <f t="shared" si="13"/>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369" t="str">
        <f>CONCATENATE('01_Carga'!$M$5,"_",$I36)</f>
        <v>FI__19</v>
      </c>
      <c r="B36" s="1405"/>
      <c r="C36" s="1734" t="str">
        <f>IF('06_PresenLista'!L36&lt;&gt;"",'06_PresenLista'!L36,"")</f>
        <v/>
      </c>
      <c r="D36" s="1461" t="str">
        <f>'06_PresenLista'!Q36</f>
        <v/>
      </c>
      <c r="E36" s="1405"/>
      <c r="F36" s="1735" t="str">
        <f>IF('09_P1_Pract'!F36&lt;&gt;"",'09_P1_Pract'!F36,"")</f>
        <v/>
      </c>
      <c r="G36" s="1459" t="str">
        <f>'07_P1_Lectura'!R37</f>
        <v/>
      </c>
      <c r="H36" s="1736" t="str">
        <f t="shared" si="5"/>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316" t="str">
        <f>IF('09_P1_Pract'!O36&lt;&gt;"",'09_P1_Pract'!O36,"")</f>
        <v/>
      </c>
      <c r="P36" s="153"/>
      <c r="Q36" s="1916"/>
      <c r="R36" s="132"/>
      <c r="S36" s="132"/>
      <c r="T36" s="132"/>
      <c r="U36" s="132"/>
      <c r="V36" s="1749"/>
      <c r="W36" s="151"/>
      <c r="X36" s="1916"/>
      <c r="Y36" s="132"/>
      <c r="Z36" s="132"/>
      <c r="AA36" s="132"/>
      <c r="AB36" s="132"/>
      <c r="AC36" s="1749"/>
      <c r="AD36" s="151"/>
      <c r="AE36" s="1916"/>
      <c r="AF36" s="132"/>
      <c r="AG36" s="132"/>
      <c r="AH36" s="132"/>
      <c r="AI36" s="132"/>
      <c r="AJ36" s="1749"/>
      <c r="AK36" s="151"/>
      <c r="AL36" s="1916"/>
      <c r="AM36" s="132"/>
      <c r="AN36" s="132"/>
      <c r="AO36" s="132"/>
      <c r="AP36" s="132"/>
      <c r="AQ36" s="1749"/>
      <c r="AR36" s="151"/>
      <c r="AS36" s="1916"/>
      <c r="AT36" s="132"/>
      <c r="AU36" s="132"/>
      <c r="AV36" s="132"/>
      <c r="AW36" s="132"/>
      <c r="AX36" s="1749"/>
      <c r="AY36" s="151"/>
      <c r="AZ36" s="270" t="str">
        <f t="shared" si="6"/>
        <v/>
      </c>
      <c r="BA36" s="271" t="str">
        <f t="shared" si="7"/>
        <v/>
      </c>
      <c r="BB36" s="271" t="str">
        <f t="shared" si="8"/>
        <v/>
      </c>
      <c r="BC36" s="271" t="str">
        <f t="shared" si="9"/>
        <v/>
      </c>
      <c r="BD36" s="272" t="str">
        <f t="shared" si="10"/>
        <v/>
      </c>
      <c r="BE36" s="15" t="str">
        <f t="shared" si="11"/>
        <v/>
      </c>
      <c r="BG36" s="270" t="str">
        <f t="shared" si="0"/>
        <v/>
      </c>
      <c r="BH36" s="271" t="str">
        <f t="shared" si="1"/>
        <v/>
      </c>
      <c r="BI36" s="273" t="str">
        <f t="shared" si="2"/>
        <v/>
      </c>
      <c r="BJ36" s="15" t="str">
        <f t="shared" si="3"/>
        <v/>
      </c>
      <c r="BL36" s="67" t="str">
        <f t="shared" si="12"/>
        <v/>
      </c>
      <c r="BM36" s="67" t="str">
        <f>IF($O36&lt;&gt;"",0,IF(BJ36&lt;&gt;"",ROUND(BJ36*'02_Criterios'!$F$17,4),IF(BE36&lt;&gt;"",ROUND(BE36*'02_Criterios'!$F$17,4),"")))</f>
        <v/>
      </c>
      <c r="BO36" s="1741" t="str">
        <f>IF('13_P1_Alega'!V36&lt;&gt;"",'13_P1_Alega'!V36,"")</f>
        <v/>
      </c>
      <c r="BP36" s="1741" t="str">
        <f>IF('13_P1_Alega'!W36&lt;&gt;"",'13_P1_Alega'!W36,"")</f>
        <v/>
      </c>
      <c r="BQ36" s="1741" t="str">
        <f>IF('13_P1_Alega'!X36&lt;&gt;"",'13_P1_Alega'!X36,"")</f>
        <v/>
      </c>
      <c r="BS36" s="1440" t="str">
        <f t="shared" si="4"/>
        <v/>
      </c>
      <c r="BT36" s="1440" t="str">
        <f t="shared" si="13"/>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369" t="str">
        <f>CONCATENATE('01_Carga'!$M$5,"_",$I37)</f>
        <v>FI__20</v>
      </c>
      <c r="B37" s="1405"/>
      <c r="C37" s="1734" t="str">
        <f>IF('06_PresenLista'!L37&lt;&gt;"",'06_PresenLista'!L37,"")</f>
        <v/>
      </c>
      <c r="D37" s="1461" t="str">
        <f>'06_PresenLista'!Q37</f>
        <v/>
      </c>
      <c r="E37" s="1405"/>
      <c r="F37" s="1735" t="str">
        <f>IF('09_P1_Pract'!F37&lt;&gt;"",'09_P1_Pract'!F37,"")</f>
        <v/>
      </c>
      <c r="G37" s="1459" t="str">
        <f>'07_P1_Lectura'!R38</f>
        <v/>
      </c>
      <c r="H37" s="1736" t="str">
        <f t="shared" si="5"/>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316" t="str">
        <f>IF('09_P1_Pract'!O37&lt;&gt;"",'09_P1_Pract'!O37,"")</f>
        <v/>
      </c>
      <c r="P37" s="153"/>
      <c r="Q37" s="1916"/>
      <c r="R37" s="132"/>
      <c r="S37" s="132"/>
      <c r="T37" s="132"/>
      <c r="U37" s="132"/>
      <c r="V37" s="1749"/>
      <c r="W37" s="151"/>
      <c r="X37" s="1916"/>
      <c r="Y37" s="132"/>
      <c r="Z37" s="132"/>
      <c r="AA37" s="132"/>
      <c r="AB37" s="132"/>
      <c r="AC37" s="1749"/>
      <c r="AD37" s="151"/>
      <c r="AE37" s="1916"/>
      <c r="AF37" s="132"/>
      <c r="AG37" s="132"/>
      <c r="AH37" s="132"/>
      <c r="AI37" s="132"/>
      <c r="AJ37" s="1749"/>
      <c r="AK37" s="151"/>
      <c r="AL37" s="1916"/>
      <c r="AM37" s="132"/>
      <c r="AN37" s="132"/>
      <c r="AO37" s="132"/>
      <c r="AP37" s="132"/>
      <c r="AQ37" s="1749"/>
      <c r="AR37" s="151"/>
      <c r="AS37" s="1916"/>
      <c r="AT37" s="132"/>
      <c r="AU37" s="132"/>
      <c r="AV37" s="132"/>
      <c r="AW37" s="132"/>
      <c r="AX37" s="1749"/>
      <c r="AY37" s="151"/>
      <c r="AZ37" s="270" t="str">
        <f t="shared" si="6"/>
        <v/>
      </c>
      <c r="BA37" s="271" t="str">
        <f t="shared" si="7"/>
        <v/>
      </c>
      <c r="BB37" s="271" t="str">
        <f t="shared" si="8"/>
        <v/>
      </c>
      <c r="BC37" s="271" t="str">
        <f t="shared" si="9"/>
        <v/>
      </c>
      <c r="BD37" s="272" t="str">
        <f t="shared" si="10"/>
        <v/>
      </c>
      <c r="BE37" s="15" t="str">
        <f t="shared" si="11"/>
        <v/>
      </c>
      <c r="BG37" s="270" t="str">
        <f t="shared" si="0"/>
        <v/>
      </c>
      <c r="BH37" s="271" t="str">
        <f t="shared" si="1"/>
        <v/>
      </c>
      <c r="BI37" s="273" t="str">
        <f t="shared" si="2"/>
        <v/>
      </c>
      <c r="BJ37" s="15" t="str">
        <f t="shared" si="3"/>
        <v/>
      </c>
      <c r="BL37" s="67" t="str">
        <f t="shared" si="12"/>
        <v/>
      </c>
      <c r="BM37" s="67" t="str">
        <f>IF($O37&lt;&gt;"",0,IF(BJ37&lt;&gt;"",ROUND(BJ37*'02_Criterios'!$F$17,4),IF(BE37&lt;&gt;"",ROUND(BE37*'02_Criterios'!$F$17,4),"")))</f>
        <v/>
      </c>
      <c r="BO37" s="1741" t="str">
        <f>IF('13_P1_Alega'!V37&lt;&gt;"",'13_P1_Alega'!V37,"")</f>
        <v/>
      </c>
      <c r="BP37" s="1741" t="str">
        <f>IF('13_P1_Alega'!W37&lt;&gt;"",'13_P1_Alega'!W37,"")</f>
        <v/>
      </c>
      <c r="BQ37" s="1741" t="str">
        <f>IF('13_P1_Alega'!X37&lt;&gt;"",'13_P1_Alega'!X37,"")</f>
        <v/>
      </c>
      <c r="BS37" s="1440" t="str">
        <f t="shared" si="4"/>
        <v/>
      </c>
      <c r="BT37" s="1440" t="str">
        <f t="shared" si="13"/>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369" t="str">
        <f>CONCATENATE('01_Carga'!$M$5,"_",$I38)</f>
        <v>FI__21</v>
      </c>
      <c r="B38" s="1405"/>
      <c r="C38" s="1734" t="str">
        <f>IF('06_PresenLista'!L38&lt;&gt;"",'06_PresenLista'!L38,"")</f>
        <v/>
      </c>
      <c r="D38" s="1461" t="str">
        <f>'06_PresenLista'!Q38</f>
        <v/>
      </c>
      <c r="E38" s="1405"/>
      <c r="F38" s="1735" t="str">
        <f>IF('09_P1_Pract'!F38&lt;&gt;"",'09_P1_Pract'!F38,"")</f>
        <v/>
      </c>
      <c r="G38" s="1459" t="str">
        <f>'07_P1_Lectura'!R39</f>
        <v/>
      </c>
      <c r="H38" s="1736" t="str">
        <f t="shared" si="5"/>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316" t="str">
        <f>IF('09_P1_Pract'!O38&lt;&gt;"",'09_P1_Pract'!O38,"")</f>
        <v/>
      </c>
      <c r="P38" s="153"/>
      <c r="Q38" s="1916"/>
      <c r="R38" s="132"/>
      <c r="S38" s="132"/>
      <c r="T38" s="132"/>
      <c r="U38" s="132"/>
      <c r="V38" s="1749"/>
      <c r="W38" s="151"/>
      <c r="X38" s="1916"/>
      <c r="Y38" s="132"/>
      <c r="Z38" s="132"/>
      <c r="AA38" s="132"/>
      <c r="AB38" s="132"/>
      <c r="AC38" s="1749"/>
      <c r="AD38" s="151"/>
      <c r="AE38" s="1916"/>
      <c r="AF38" s="132"/>
      <c r="AG38" s="132"/>
      <c r="AH38" s="132"/>
      <c r="AI38" s="132"/>
      <c r="AJ38" s="1749"/>
      <c r="AK38" s="151"/>
      <c r="AL38" s="1916"/>
      <c r="AM38" s="132"/>
      <c r="AN38" s="132"/>
      <c r="AO38" s="132"/>
      <c r="AP38" s="132"/>
      <c r="AQ38" s="1749"/>
      <c r="AR38" s="151"/>
      <c r="AS38" s="1916"/>
      <c r="AT38" s="132"/>
      <c r="AU38" s="132"/>
      <c r="AV38" s="132"/>
      <c r="AW38" s="132"/>
      <c r="AX38" s="1749"/>
      <c r="AY38" s="151"/>
      <c r="AZ38" s="270" t="str">
        <f t="shared" si="6"/>
        <v/>
      </c>
      <c r="BA38" s="271" t="str">
        <f t="shared" si="7"/>
        <v/>
      </c>
      <c r="BB38" s="271" t="str">
        <f t="shared" si="8"/>
        <v/>
      </c>
      <c r="BC38" s="271" t="str">
        <f t="shared" si="9"/>
        <v/>
      </c>
      <c r="BD38" s="272" t="str">
        <f t="shared" si="10"/>
        <v/>
      </c>
      <c r="BE38" s="15" t="str">
        <f t="shared" si="11"/>
        <v/>
      </c>
      <c r="BG38" s="270" t="str">
        <f t="shared" si="0"/>
        <v/>
      </c>
      <c r="BH38" s="271" t="str">
        <f t="shared" si="1"/>
        <v/>
      </c>
      <c r="BI38" s="273" t="str">
        <f t="shared" si="2"/>
        <v/>
      </c>
      <c r="BJ38" s="15" t="str">
        <f t="shared" si="3"/>
        <v/>
      </c>
      <c r="BL38" s="67" t="str">
        <f t="shared" si="12"/>
        <v/>
      </c>
      <c r="BM38" s="67" t="str">
        <f>IF($O38&lt;&gt;"",0,IF(BJ38&lt;&gt;"",ROUND(BJ38*'02_Criterios'!$F$17,4),IF(BE38&lt;&gt;"",ROUND(BE38*'02_Criterios'!$F$17,4),"")))</f>
        <v/>
      </c>
      <c r="BO38" s="1741" t="str">
        <f>IF('13_P1_Alega'!V38&lt;&gt;"",'13_P1_Alega'!V38,"")</f>
        <v/>
      </c>
      <c r="BP38" s="1741" t="str">
        <f>IF('13_P1_Alega'!W38&lt;&gt;"",'13_P1_Alega'!W38,"")</f>
        <v/>
      </c>
      <c r="BQ38" s="1741" t="str">
        <f>IF('13_P1_Alega'!X38&lt;&gt;"",'13_P1_Alega'!X38,"")</f>
        <v/>
      </c>
      <c r="BS38" s="1440" t="str">
        <f>IF(AND(C38="NO",OR(O38&lt;&gt;"",COUNT(Q38:AX38)&gt;0)),1,"")</f>
        <v/>
      </c>
      <c r="BT38" s="1440" t="str">
        <f t="shared" si="13"/>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369" t="str">
        <f>CONCATENATE('01_Carga'!$M$5,"_",$I39)</f>
        <v>FI__22</v>
      </c>
      <c r="B39" s="1405"/>
      <c r="C39" s="1734" t="str">
        <f>IF('06_PresenLista'!L39&lt;&gt;"",'06_PresenLista'!L39,"")</f>
        <v/>
      </c>
      <c r="D39" s="1461" t="str">
        <f>'06_PresenLista'!Q39</f>
        <v/>
      </c>
      <c r="E39" s="1405"/>
      <c r="F39" s="1735" t="str">
        <f>IF('09_P1_Pract'!F39&lt;&gt;"",'09_P1_Pract'!F39,"")</f>
        <v/>
      </c>
      <c r="G39" s="1459" t="str">
        <f>'07_P1_Lectura'!R40</f>
        <v/>
      </c>
      <c r="H39" s="1736" t="str">
        <f t="shared" si="5"/>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316" t="str">
        <f>IF('09_P1_Pract'!O39&lt;&gt;"",'09_P1_Pract'!O39,"")</f>
        <v/>
      </c>
      <c r="P39" s="153"/>
      <c r="Q39" s="1916"/>
      <c r="R39" s="132"/>
      <c r="S39" s="132"/>
      <c r="T39" s="132"/>
      <c r="U39" s="132"/>
      <c r="V39" s="1749"/>
      <c r="W39" s="151"/>
      <c r="X39" s="1916"/>
      <c r="Y39" s="132"/>
      <c r="Z39" s="132"/>
      <c r="AA39" s="132"/>
      <c r="AB39" s="132"/>
      <c r="AC39" s="1749"/>
      <c r="AD39" s="151"/>
      <c r="AE39" s="1916"/>
      <c r="AF39" s="132"/>
      <c r="AG39" s="132"/>
      <c r="AH39" s="132"/>
      <c r="AI39" s="132"/>
      <c r="AJ39" s="1749"/>
      <c r="AK39" s="151"/>
      <c r="AL39" s="1916"/>
      <c r="AM39" s="132"/>
      <c r="AN39" s="132"/>
      <c r="AO39" s="132"/>
      <c r="AP39" s="132"/>
      <c r="AQ39" s="1749"/>
      <c r="AR39" s="151"/>
      <c r="AS39" s="1916"/>
      <c r="AT39" s="132"/>
      <c r="AU39" s="132"/>
      <c r="AV39" s="132"/>
      <c r="AW39" s="132"/>
      <c r="AX39" s="1749"/>
      <c r="AY39" s="151"/>
      <c r="AZ39" s="270" t="str">
        <f t="shared" si="6"/>
        <v/>
      </c>
      <c r="BA39" s="271" t="str">
        <f t="shared" si="7"/>
        <v/>
      </c>
      <c r="BB39" s="271" t="str">
        <f t="shared" si="8"/>
        <v/>
      </c>
      <c r="BC39" s="271" t="str">
        <f t="shared" si="9"/>
        <v/>
      </c>
      <c r="BD39" s="272" t="str">
        <f t="shared" si="10"/>
        <v/>
      </c>
      <c r="BE39" s="15" t="str">
        <f t="shared" si="11"/>
        <v/>
      </c>
      <c r="BG39" s="270" t="str">
        <f t="shared" si="0"/>
        <v/>
      </c>
      <c r="BH39" s="271" t="str">
        <f t="shared" si="1"/>
        <v/>
      </c>
      <c r="BI39" s="273" t="str">
        <f t="shared" si="2"/>
        <v/>
      </c>
      <c r="BJ39" s="15" t="str">
        <f t="shared" si="3"/>
        <v/>
      </c>
      <c r="BL39" s="67" t="str">
        <f t="shared" si="12"/>
        <v/>
      </c>
      <c r="BM39" s="67" t="str">
        <f>IF($O39&lt;&gt;"",0,IF(BJ39&lt;&gt;"",ROUND(BJ39*'02_Criterios'!$F$17,4),IF(BE39&lt;&gt;"",ROUND(BE39*'02_Criterios'!$F$17,4),"")))</f>
        <v/>
      </c>
      <c r="BO39" s="1741" t="str">
        <f>IF('13_P1_Alega'!V39&lt;&gt;"",'13_P1_Alega'!V39,"")</f>
        <v/>
      </c>
      <c r="BP39" s="1741" t="str">
        <f>IF('13_P1_Alega'!W39&lt;&gt;"",'13_P1_Alega'!W39,"")</f>
        <v/>
      </c>
      <c r="BQ39" s="1741" t="str">
        <f>IF('13_P1_Alega'!X39&lt;&gt;"",'13_P1_Alega'!X39,"")</f>
        <v/>
      </c>
      <c r="BS39" s="1440" t="str">
        <f t="shared" ref="BS39:BS102" si="19">IF(AND(C39="NO",OR(O39&lt;&gt;"",COUNT(Q39:AX39)&gt;0)),1,"")</f>
        <v/>
      </c>
      <c r="BT39" s="1440" t="str">
        <f t="shared" si="13"/>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369" t="str">
        <f>CONCATENATE('01_Carga'!$M$5,"_",$I40)</f>
        <v>FI__23</v>
      </c>
      <c r="B40" s="1405"/>
      <c r="C40" s="1734" t="str">
        <f>IF('06_PresenLista'!L40&lt;&gt;"",'06_PresenLista'!L40,"")</f>
        <v/>
      </c>
      <c r="D40" s="1461" t="str">
        <f>'06_PresenLista'!Q40</f>
        <v/>
      </c>
      <c r="E40" s="1405"/>
      <c r="F40" s="1735" t="str">
        <f>IF('09_P1_Pract'!F40&lt;&gt;"",'09_P1_Pract'!F40,"")</f>
        <v/>
      </c>
      <c r="G40" s="1459" t="str">
        <f>'07_P1_Lectura'!R41</f>
        <v/>
      </c>
      <c r="H40" s="1736" t="str">
        <f t="shared" si="5"/>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316" t="str">
        <f>IF('09_P1_Pract'!O40&lt;&gt;"",'09_P1_Pract'!O40,"")</f>
        <v/>
      </c>
      <c r="P40" s="153"/>
      <c r="Q40" s="1916"/>
      <c r="R40" s="132"/>
      <c r="S40" s="132"/>
      <c r="T40" s="132"/>
      <c r="U40" s="132"/>
      <c r="V40" s="1749"/>
      <c r="W40" s="151"/>
      <c r="X40" s="1916"/>
      <c r="Y40" s="132"/>
      <c r="Z40" s="132"/>
      <c r="AA40" s="132"/>
      <c r="AB40" s="132"/>
      <c r="AC40" s="1749"/>
      <c r="AD40" s="151"/>
      <c r="AE40" s="1916"/>
      <c r="AF40" s="132"/>
      <c r="AG40" s="132"/>
      <c r="AH40" s="132"/>
      <c r="AI40" s="132"/>
      <c r="AJ40" s="1749"/>
      <c r="AK40" s="151"/>
      <c r="AL40" s="1916"/>
      <c r="AM40" s="132"/>
      <c r="AN40" s="132"/>
      <c r="AO40" s="132"/>
      <c r="AP40" s="132"/>
      <c r="AQ40" s="1749"/>
      <c r="AR40" s="151"/>
      <c r="AS40" s="1916"/>
      <c r="AT40" s="132"/>
      <c r="AU40" s="132"/>
      <c r="AV40" s="132"/>
      <c r="AW40" s="132"/>
      <c r="AX40" s="1749"/>
      <c r="AY40" s="151"/>
      <c r="AZ40" s="270" t="str">
        <f t="shared" si="6"/>
        <v/>
      </c>
      <c r="BA40" s="271" t="str">
        <f t="shared" si="7"/>
        <v/>
      </c>
      <c r="BB40" s="271" t="str">
        <f t="shared" si="8"/>
        <v/>
      </c>
      <c r="BC40" s="271" t="str">
        <f t="shared" si="9"/>
        <v/>
      </c>
      <c r="BD40" s="272" t="str">
        <f t="shared" si="10"/>
        <v/>
      </c>
      <c r="BE40" s="15" t="str">
        <f t="shared" si="11"/>
        <v/>
      </c>
      <c r="BG40" s="270" t="str">
        <f t="shared" si="0"/>
        <v/>
      </c>
      <c r="BH40" s="271" t="str">
        <f t="shared" si="1"/>
        <v/>
      </c>
      <c r="BI40" s="273" t="str">
        <f t="shared" si="2"/>
        <v/>
      </c>
      <c r="BJ40" s="15" t="str">
        <f t="shared" si="3"/>
        <v/>
      </c>
      <c r="BL40" s="67" t="str">
        <f t="shared" si="12"/>
        <v/>
      </c>
      <c r="BM40" s="67" t="str">
        <f>IF($O40&lt;&gt;"",0,IF(BJ40&lt;&gt;"",ROUND(BJ40*'02_Criterios'!$F$17,4),IF(BE40&lt;&gt;"",ROUND(BE40*'02_Criterios'!$F$17,4),"")))</f>
        <v/>
      </c>
      <c r="BO40" s="1741" t="str">
        <f>IF('13_P1_Alega'!V40&lt;&gt;"",'13_P1_Alega'!V40,"")</f>
        <v/>
      </c>
      <c r="BP40" s="1741" t="str">
        <f>IF('13_P1_Alega'!W40&lt;&gt;"",'13_P1_Alega'!W40,"")</f>
        <v/>
      </c>
      <c r="BQ40" s="1741" t="str">
        <f>IF('13_P1_Alega'!X40&lt;&gt;"",'13_P1_Alega'!X40,"")</f>
        <v/>
      </c>
      <c r="BS40" s="1440" t="str">
        <f t="shared" si="19"/>
        <v/>
      </c>
      <c r="BT40" s="1440" t="str">
        <f t="shared" si="13"/>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369" t="str">
        <f>CONCATENATE('01_Carga'!$M$5,"_",$I41)</f>
        <v>FI__24</v>
      </c>
      <c r="B41" s="1405"/>
      <c r="C41" s="1734" t="str">
        <f>IF('06_PresenLista'!L41&lt;&gt;"",'06_PresenLista'!L41,"")</f>
        <v/>
      </c>
      <c r="D41" s="1461" t="str">
        <f>'06_PresenLista'!Q41</f>
        <v/>
      </c>
      <c r="E41" s="1405"/>
      <c r="F41" s="1735" t="str">
        <f>IF('09_P1_Pract'!F41&lt;&gt;"",'09_P1_Pract'!F41,"")</f>
        <v/>
      </c>
      <c r="G41" s="1459" t="str">
        <f>'07_P1_Lectura'!R42</f>
        <v/>
      </c>
      <c r="H41" s="1736" t="str">
        <f t="shared" si="5"/>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316" t="str">
        <f>IF('09_P1_Pract'!O41&lt;&gt;"",'09_P1_Pract'!O41,"")</f>
        <v/>
      </c>
      <c r="P41" s="153"/>
      <c r="Q41" s="1916"/>
      <c r="R41" s="132"/>
      <c r="S41" s="132"/>
      <c r="T41" s="132"/>
      <c r="U41" s="132"/>
      <c r="V41" s="1749"/>
      <c r="W41" s="151"/>
      <c r="X41" s="1916"/>
      <c r="Y41" s="132"/>
      <c r="Z41" s="132"/>
      <c r="AA41" s="132"/>
      <c r="AB41" s="132"/>
      <c r="AC41" s="1749"/>
      <c r="AD41" s="151"/>
      <c r="AE41" s="1916"/>
      <c r="AF41" s="132"/>
      <c r="AG41" s="132"/>
      <c r="AH41" s="132"/>
      <c r="AI41" s="132"/>
      <c r="AJ41" s="1749"/>
      <c r="AK41" s="151"/>
      <c r="AL41" s="1916"/>
      <c r="AM41" s="132"/>
      <c r="AN41" s="132"/>
      <c r="AO41" s="132"/>
      <c r="AP41" s="132"/>
      <c r="AQ41" s="1749"/>
      <c r="AR41" s="151"/>
      <c r="AS41" s="1916"/>
      <c r="AT41" s="132"/>
      <c r="AU41" s="132"/>
      <c r="AV41" s="132"/>
      <c r="AW41" s="132"/>
      <c r="AX41" s="1749"/>
      <c r="AY41" s="151"/>
      <c r="AZ41" s="270" t="str">
        <f t="shared" si="6"/>
        <v/>
      </c>
      <c r="BA41" s="271" t="str">
        <f t="shared" si="7"/>
        <v/>
      </c>
      <c r="BB41" s="271" t="str">
        <f t="shared" si="8"/>
        <v/>
      </c>
      <c r="BC41" s="271" t="str">
        <f t="shared" si="9"/>
        <v/>
      </c>
      <c r="BD41" s="272" t="str">
        <f t="shared" si="10"/>
        <v/>
      </c>
      <c r="BE41" s="15" t="str">
        <f t="shared" si="11"/>
        <v/>
      </c>
      <c r="BG41" s="270" t="str">
        <f t="shared" si="0"/>
        <v/>
      </c>
      <c r="BH41" s="271" t="str">
        <f t="shared" si="1"/>
        <v/>
      </c>
      <c r="BI41" s="273" t="str">
        <f t="shared" si="2"/>
        <v/>
      </c>
      <c r="BJ41" s="15" t="str">
        <f t="shared" si="3"/>
        <v/>
      </c>
      <c r="BL41" s="67" t="str">
        <f t="shared" si="12"/>
        <v/>
      </c>
      <c r="BM41" s="67" t="str">
        <f>IF($O41&lt;&gt;"",0,IF(BJ41&lt;&gt;"",ROUND(BJ41*'02_Criterios'!$F$17,4),IF(BE41&lt;&gt;"",ROUND(BE41*'02_Criterios'!$F$17,4),"")))</f>
        <v/>
      </c>
      <c r="BO41" s="1741" t="str">
        <f>IF('13_P1_Alega'!V41&lt;&gt;"",'13_P1_Alega'!V41,"")</f>
        <v/>
      </c>
      <c r="BP41" s="1741" t="str">
        <f>IF('13_P1_Alega'!W41&lt;&gt;"",'13_P1_Alega'!W41,"")</f>
        <v/>
      </c>
      <c r="BQ41" s="1741" t="str">
        <f>IF('13_P1_Alega'!X41&lt;&gt;"",'13_P1_Alega'!X41,"")</f>
        <v/>
      </c>
      <c r="BS41" s="1440" t="str">
        <f t="shared" si="19"/>
        <v/>
      </c>
      <c r="BT41" s="1440" t="str">
        <f t="shared" si="13"/>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369" t="str">
        <f>CONCATENATE('01_Carga'!$M$5,"_",$I42)</f>
        <v>FI__25</v>
      </c>
      <c r="B42" s="1405"/>
      <c r="C42" s="1734" t="str">
        <f>IF('06_PresenLista'!L42&lt;&gt;"",'06_PresenLista'!L42,"")</f>
        <v/>
      </c>
      <c r="D42" s="1461" t="str">
        <f>'06_PresenLista'!Q42</f>
        <v/>
      </c>
      <c r="E42" s="1405"/>
      <c r="F42" s="1735" t="str">
        <f>IF('09_P1_Pract'!F42&lt;&gt;"",'09_P1_Pract'!F42,"")</f>
        <v/>
      </c>
      <c r="G42" s="1459" t="str">
        <f>'07_P1_Lectura'!R43</f>
        <v/>
      </c>
      <c r="H42" s="1736" t="str">
        <f t="shared" si="5"/>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316" t="str">
        <f>IF('09_P1_Pract'!O42&lt;&gt;"",'09_P1_Pract'!O42,"")</f>
        <v/>
      </c>
      <c r="P42" s="153"/>
      <c r="Q42" s="1916"/>
      <c r="R42" s="132"/>
      <c r="S42" s="132"/>
      <c r="T42" s="132"/>
      <c r="U42" s="132"/>
      <c r="V42" s="1749"/>
      <c r="W42" s="151"/>
      <c r="X42" s="1916"/>
      <c r="Y42" s="132"/>
      <c r="Z42" s="132"/>
      <c r="AA42" s="132"/>
      <c r="AB42" s="132"/>
      <c r="AC42" s="1749"/>
      <c r="AD42" s="151"/>
      <c r="AE42" s="1916"/>
      <c r="AF42" s="132"/>
      <c r="AG42" s="132"/>
      <c r="AH42" s="132"/>
      <c r="AI42" s="132"/>
      <c r="AJ42" s="1749"/>
      <c r="AK42" s="151"/>
      <c r="AL42" s="1916"/>
      <c r="AM42" s="132"/>
      <c r="AN42" s="132"/>
      <c r="AO42" s="132"/>
      <c r="AP42" s="132"/>
      <c r="AQ42" s="1749"/>
      <c r="AR42" s="151"/>
      <c r="AS42" s="1916"/>
      <c r="AT42" s="132"/>
      <c r="AU42" s="132"/>
      <c r="AV42" s="132"/>
      <c r="AW42" s="132"/>
      <c r="AX42" s="1749"/>
      <c r="AY42" s="151"/>
      <c r="AZ42" s="270" t="str">
        <f t="shared" si="6"/>
        <v/>
      </c>
      <c r="BA42" s="271" t="str">
        <f t="shared" si="7"/>
        <v/>
      </c>
      <c r="BB42" s="271" t="str">
        <f t="shared" si="8"/>
        <v/>
      </c>
      <c r="BC42" s="271" t="str">
        <f t="shared" si="9"/>
        <v/>
      </c>
      <c r="BD42" s="272" t="str">
        <f t="shared" si="10"/>
        <v/>
      </c>
      <c r="BE42" s="15" t="str">
        <f t="shared" si="11"/>
        <v/>
      </c>
      <c r="BG42" s="270" t="str">
        <f t="shared" si="0"/>
        <v/>
      </c>
      <c r="BH42" s="271" t="str">
        <f t="shared" si="1"/>
        <v/>
      </c>
      <c r="BI42" s="273" t="str">
        <f t="shared" si="2"/>
        <v/>
      </c>
      <c r="BJ42" s="15" t="str">
        <f t="shared" si="3"/>
        <v/>
      </c>
      <c r="BL42" s="67" t="str">
        <f t="shared" si="12"/>
        <v/>
      </c>
      <c r="BM42" s="67" t="str">
        <f>IF($O42&lt;&gt;"",0,IF(BJ42&lt;&gt;"",ROUND(BJ42*'02_Criterios'!$F$17,4),IF(BE42&lt;&gt;"",ROUND(BE42*'02_Criterios'!$F$17,4),"")))</f>
        <v/>
      </c>
      <c r="BO42" s="1741" t="str">
        <f>IF('13_P1_Alega'!V42&lt;&gt;"",'13_P1_Alega'!V42,"")</f>
        <v/>
      </c>
      <c r="BP42" s="1741" t="str">
        <f>IF('13_P1_Alega'!W42&lt;&gt;"",'13_P1_Alega'!W42,"")</f>
        <v/>
      </c>
      <c r="BQ42" s="1741" t="str">
        <f>IF('13_P1_Alega'!X42&lt;&gt;"",'13_P1_Alega'!X42,"")</f>
        <v/>
      </c>
      <c r="BS42" s="1440" t="str">
        <f t="shared" si="19"/>
        <v/>
      </c>
      <c r="BT42" s="1440" t="str">
        <f t="shared" si="13"/>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369" t="str">
        <f>CONCATENATE('01_Carga'!$M$5,"_",$I43)</f>
        <v>FI__26</v>
      </c>
      <c r="B43" s="1405"/>
      <c r="C43" s="1734" t="str">
        <f>IF('06_PresenLista'!L43&lt;&gt;"",'06_PresenLista'!L43,"")</f>
        <v/>
      </c>
      <c r="D43" s="1461" t="str">
        <f>'06_PresenLista'!Q43</f>
        <v/>
      </c>
      <c r="E43" s="1405"/>
      <c r="F43" s="1735" t="str">
        <f>IF('09_P1_Pract'!F43&lt;&gt;"",'09_P1_Pract'!F43,"")</f>
        <v/>
      </c>
      <c r="G43" s="1459" t="str">
        <f>'07_P1_Lectura'!R44</f>
        <v/>
      </c>
      <c r="H43" s="1736" t="str">
        <f t="shared" si="5"/>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316" t="str">
        <f>IF('09_P1_Pract'!O43&lt;&gt;"",'09_P1_Pract'!O43,"")</f>
        <v/>
      </c>
      <c r="P43" s="153"/>
      <c r="Q43" s="1916"/>
      <c r="R43" s="132"/>
      <c r="S43" s="132"/>
      <c r="T43" s="132"/>
      <c r="U43" s="132"/>
      <c r="V43" s="1749"/>
      <c r="W43" s="151"/>
      <c r="X43" s="1916"/>
      <c r="Y43" s="132"/>
      <c r="Z43" s="132"/>
      <c r="AA43" s="132"/>
      <c r="AB43" s="132"/>
      <c r="AC43" s="1749"/>
      <c r="AD43" s="151"/>
      <c r="AE43" s="1916"/>
      <c r="AF43" s="132"/>
      <c r="AG43" s="132"/>
      <c r="AH43" s="132"/>
      <c r="AI43" s="132"/>
      <c r="AJ43" s="1749"/>
      <c r="AK43" s="151"/>
      <c r="AL43" s="1916"/>
      <c r="AM43" s="132"/>
      <c r="AN43" s="132"/>
      <c r="AO43" s="132"/>
      <c r="AP43" s="132"/>
      <c r="AQ43" s="1749"/>
      <c r="AR43" s="151"/>
      <c r="AS43" s="1916"/>
      <c r="AT43" s="132"/>
      <c r="AU43" s="132"/>
      <c r="AV43" s="132"/>
      <c r="AW43" s="132"/>
      <c r="AX43" s="1749"/>
      <c r="AY43" s="151"/>
      <c r="AZ43" s="270" t="str">
        <f t="shared" si="6"/>
        <v/>
      </c>
      <c r="BA43" s="271" t="str">
        <f t="shared" si="7"/>
        <v/>
      </c>
      <c r="BB43" s="271" t="str">
        <f t="shared" si="8"/>
        <v/>
      </c>
      <c r="BC43" s="271" t="str">
        <f t="shared" si="9"/>
        <v/>
      </c>
      <c r="BD43" s="272" t="str">
        <f t="shared" si="10"/>
        <v/>
      </c>
      <c r="BE43" s="15" t="str">
        <f t="shared" si="11"/>
        <v/>
      </c>
      <c r="BG43" s="270" t="str">
        <f t="shared" si="0"/>
        <v/>
      </c>
      <c r="BH43" s="271" t="str">
        <f t="shared" si="1"/>
        <v/>
      </c>
      <c r="BI43" s="273" t="str">
        <f t="shared" si="2"/>
        <v/>
      </c>
      <c r="BJ43" s="15" t="str">
        <f t="shared" si="3"/>
        <v/>
      </c>
      <c r="BL43" s="67" t="str">
        <f t="shared" si="12"/>
        <v/>
      </c>
      <c r="BM43" s="67" t="str">
        <f>IF($O43&lt;&gt;"",0,IF(BJ43&lt;&gt;"",ROUND(BJ43*'02_Criterios'!$F$17,4),IF(BE43&lt;&gt;"",ROUND(BE43*'02_Criterios'!$F$17,4),"")))</f>
        <v/>
      </c>
      <c r="BO43" s="1741" t="str">
        <f>IF('13_P1_Alega'!V43&lt;&gt;"",'13_P1_Alega'!V43,"")</f>
        <v/>
      </c>
      <c r="BP43" s="1741" t="str">
        <f>IF('13_P1_Alega'!W43&lt;&gt;"",'13_P1_Alega'!W43,"")</f>
        <v/>
      </c>
      <c r="BQ43" s="1741" t="str">
        <f>IF('13_P1_Alega'!X43&lt;&gt;"",'13_P1_Alega'!X43,"")</f>
        <v/>
      </c>
      <c r="BS43" s="1440" t="str">
        <f t="shared" si="19"/>
        <v/>
      </c>
      <c r="BT43" s="1440" t="str">
        <f t="shared" si="13"/>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369" t="str">
        <f>CONCATENATE('01_Carga'!$M$5,"_",$I44)</f>
        <v>FI__27</v>
      </c>
      <c r="B44" s="1405"/>
      <c r="C44" s="1734" t="str">
        <f>IF('06_PresenLista'!L44&lt;&gt;"",'06_PresenLista'!L44,"")</f>
        <v/>
      </c>
      <c r="D44" s="1461" t="str">
        <f>'06_PresenLista'!Q44</f>
        <v/>
      </c>
      <c r="E44" s="1405"/>
      <c r="F44" s="1735" t="str">
        <f>IF('09_P1_Pract'!F44&lt;&gt;"",'09_P1_Pract'!F44,"")</f>
        <v/>
      </c>
      <c r="G44" s="1459" t="str">
        <f>'07_P1_Lectura'!R45</f>
        <v/>
      </c>
      <c r="H44" s="1736" t="str">
        <f t="shared" si="5"/>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316" t="str">
        <f>IF('09_P1_Pract'!O44&lt;&gt;"",'09_P1_Pract'!O44,"")</f>
        <v/>
      </c>
      <c r="P44" s="153"/>
      <c r="Q44" s="1916"/>
      <c r="R44" s="132"/>
      <c r="S44" s="132"/>
      <c r="T44" s="132"/>
      <c r="U44" s="132"/>
      <c r="V44" s="1749"/>
      <c r="W44" s="151"/>
      <c r="X44" s="1916"/>
      <c r="Y44" s="132"/>
      <c r="Z44" s="132"/>
      <c r="AA44" s="132"/>
      <c r="AB44" s="132"/>
      <c r="AC44" s="1749"/>
      <c r="AD44" s="151"/>
      <c r="AE44" s="1916"/>
      <c r="AF44" s="132"/>
      <c r="AG44" s="132"/>
      <c r="AH44" s="132"/>
      <c r="AI44" s="132"/>
      <c r="AJ44" s="1749"/>
      <c r="AK44" s="151"/>
      <c r="AL44" s="1916"/>
      <c r="AM44" s="132"/>
      <c r="AN44" s="132"/>
      <c r="AO44" s="132"/>
      <c r="AP44" s="132"/>
      <c r="AQ44" s="1749"/>
      <c r="AR44" s="151"/>
      <c r="AS44" s="1916"/>
      <c r="AT44" s="132"/>
      <c r="AU44" s="132"/>
      <c r="AV44" s="132"/>
      <c r="AW44" s="132"/>
      <c r="AX44" s="1749"/>
      <c r="AY44" s="151"/>
      <c r="AZ44" s="270" t="str">
        <f t="shared" si="6"/>
        <v/>
      </c>
      <c r="BA44" s="271" t="str">
        <f t="shared" si="7"/>
        <v/>
      </c>
      <c r="BB44" s="271" t="str">
        <f t="shared" si="8"/>
        <v/>
      </c>
      <c r="BC44" s="271" t="str">
        <f t="shared" si="9"/>
        <v/>
      </c>
      <c r="BD44" s="272" t="str">
        <f t="shared" si="10"/>
        <v/>
      </c>
      <c r="BE44" s="15" t="str">
        <f t="shared" si="11"/>
        <v/>
      </c>
      <c r="BG44" s="270" t="str">
        <f t="shared" si="0"/>
        <v/>
      </c>
      <c r="BH44" s="271" t="str">
        <f t="shared" si="1"/>
        <v/>
      </c>
      <c r="BI44" s="273" t="str">
        <f t="shared" si="2"/>
        <v/>
      </c>
      <c r="BJ44" s="15" t="str">
        <f t="shared" si="3"/>
        <v/>
      </c>
      <c r="BL44" s="67" t="str">
        <f t="shared" si="12"/>
        <v/>
      </c>
      <c r="BM44" s="67" t="str">
        <f>IF($O44&lt;&gt;"",0,IF(BJ44&lt;&gt;"",ROUND(BJ44*'02_Criterios'!$F$17,4),IF(BE44&lt;&gt;"",ROUND(BE44*'02_Criterios'!$F$17,4),"")))</f>
        <v/>
      </c>
      <c r="BO44" s="1741" t="str">
        <f>IF('13_P1_Alega'!V44&lt;&gt;"",'13_P1_Alega'!V44,"")</f>
        <v/>
      </c>
      <c r="BP44" s="1741" t="str">
        <f>IF('13_P1_Alega'!W44&lt;&gt;"",'13_P1_Alega'!W44,"")</f>
        <v/>
      </c>
      <c r="BQ44" s="1741" t="str">
        <f>IF('13_P1_Alega'!X44&lt;&gt;"",'13_P1_Alega'!X44,"")</f>
        <v/>
      </c>
      <c r="BS44" s="1440" t="str">
        <f t="shared" si="19"/>
        <v/>
      </c>
      <c r="BT44" s="1440" t="str">
        <f t="shared" si="13"/>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369" t="str">
        <f>CONCATENATE('01_Carga'!$M$5,"_",$I45)</f>
        <v>FI__28</v>
      </c>
      <c r="B45" s="1405"/>
      <c r="C45" s="1734" t="str">
        <f>IF('06_PresenLista'!L45&lt;&gt;"",'06_PresenLista'!L45,"")</f>
        <v/>
      </c>
      <c r="D45" s="1461" t="str">
        <f>'06_PresenLista'!Q45</f>
        <v/>
      </c>
      <c r="E45" s="1405"/>
      <c r="F45" s="1735" t="str">
        <f>IF('09_P1_Pract'!F45&lt;&gt;"",'09_P1_Pract'!F45,"")</f>
        <v/>
      </c>
      <c r="G45" s="1459" t="str">
        <f>'07_P1_Lectura'!R46</f>
        <v/>
      </c>
      <c r="H45" s="1736" t="str">
        <f t="shared" si="5"/>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316" t="str">
        <f>IF('09_P1_Pract'!O45&lt;&gt;"",'09_P1_Pract'!O45,"")</f>
        <v/>
      </c>
      <c r="P45" s="153"/>
      <c r="Q45" s="1916"/>
      <c r="R45" s="132"/>
      <c r="S45" s="132"/>
      <c r="T45" s="132"/>
      <c r="U45" s="132"/>
      <c r="V45" s="1749"/>
      <c r="W45" s="151"/>
      <c r="X45" s="1916"/>
      <c r="Y45" s="132"/>
      <c r="Z45" s="132"/>
      <c r="AA45" s="132"/>
      <c r="AB45" s="132"/>
      <c r="AC45" s="1749"/>
      <c r="AD45" s="151"/>
      <c r="AE45" s="1916"/>
      <c r="AF45" s="132"/>
      <c r="AG45" s="132"/>
      <c r="AH45" s="132"/>
      <c r="AI45" s="132"/>
      <c r="AJ45" s="1749"/>
      <c r="AK45" s="151"/>
      <c r="AL45" s="1916"/>
      <c r="AM45" s="132"/>
      <c r="AN45" s="132"/>
      <c r="AO45" s="132"/>
      <c r="AP45" s="132"/>
      <c r="AQ45" s="1749"/>
      <c r="AR45" s="151"/>
      <c r="AS45" s="1916"/>
      <c r="AT45" s="132"/>
      <c r="AU45" s="132"/>
      <c r="AV45" s="132"/>
      <c r="AW45" s="132"/>
      <c r="AX45" s="1749"/>
      <c r="AY45" s="151"/>
      <c r="AZ45" s="270" t="str">
        <f t="shared" si="6"/>
        <v/>
      </c>
      <c r="BA45" s="271" t="str">
        <f t="shared" si="7"/>
        <v/>
      </c>
      <c r="BB45" s="271" t="str">
        <f t="shared" si="8"/>
        <v/>
      </c>
      <c r="BC45" s="271" t="str">
        <f t="shared" si="9"/>
        <v/>
      </c>
      <c r="BD45" s="272" t="str">
        <f t="shared" si="10"/>
        <v/>
      </c>
      <c r="BE45" s="15" t="str">
        <f t="shared" si="11"/>
        <v/>
      </c>
      <c r="BG45" s="270" t="str">
        <f t="shared" si="0"/>
        <v/>
      </c>
      <c r="BH45" s="271" t="str">
        <f t="shared" si="1"/>
        <v/>
      </c>
      <c r="BI45" s="273" t="str">
        <f t="shared" si="2"/>
        <v/>
      </c>
      <c r="BJ45" s="15" t="str">
        <f t="shared" si="3"/>
        <v/>
      </c>
      <c r="BL45" s="67" t="str">
        <f t="shared" si="12"/>
        <v/>
      </c>
      <c r="BM45" s="67" t="str">
        <f>IF($O45&lt;&gt;"",0,IF(BJ45&lt;&gt;"",ROUND(BJ45*'02_Criterios'!$F$17,4),IF(BE45&lt;&gt;"",ROUND(BE45*'02_Criterios'!$F$17,4),"")))</f>
        <v/>
      </c>
      <c r="BO45" s="1741" t="str">
        <f>IF('13_P1_Alega'!V45&lt;&gt;"",'13_P1_Alega'!V45,"")</f>
        <v/>
      </c>
      <c r="BP45" s="1741" t="str">
        <f>IF('13_P1_Alega'!W45&lt;&gt;"",'13_P1_Alega'!W45,"")</f>
        <v/>
      </c>
      <c r="BQ45" s="1741" t="str">
        <f>IF('13_P1_Alega'!X45&lt;&gt;"",'13_P1_Alega'!X45,"")</f>
        <v/>
      </c>
      <c r="BS45" s="1440" t="str">
        <f t="shared" si="19"/>
        <v/>
      </c>
      <c r="BT45" s="1440" t="str">
        <f t="shared" si="13"/>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369" t="str">
        <f>CONCATENATE('01_Carga'!$M$5,"_",$I46)</f>
        <v>FI__29</v>
      </c>
      <c r="B46" s="1405"/>
      <c r="C46" s="1734" t="str">
        <f>IF('06_PresenLista'!L46&lt;&gt;"",'06_PresenLista'!L46,"")</f>
        <v/>
      </c>
      <c r="D46" s="1461" t="str">
        <f>'06_PresenLista'!Q46</f>
        <v/>
      </c>
      <c r="E46" s="1405"/>
      <c r="F46" s="1735" t="str">
        <f>IF('09_P1_Pract'!F46&lt;&gt;"",'09_P1_Pract'!F46,"")</f>
        <v/>
      </c>
      <c r="G46" s="1459" t="str">
        <f>'07_P1_Lectura'!R47</f>
        <v/>
      </c>
      <c r="H46" s="1736" t="str">
        <f t="shared" si="5"/>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316" t="str">
        <f>IF('09_P1_Pract'!O46&lt;&gt;"",'09_P1_Pract'!O46,"")</f>
        <v/>
      </c>
      <c r="P46" s="153"/>
      <c r="Q46" s="1916"/>
      <c r="R46" s="132"/>
      <c r="S46" s="132"/>
      <c r="T46" s="132"/>
      <c r="U46" s="132"/>
      <c r="V46" s="1749"/>
      <c r="W46" s="151"/>
      <c r="X46" s="1916"/>
      <c r="Y46" s="132"/>
      <c r="Z46" s="132"/>
      <c r="AA46" s="132"/>
      <c r="AB46" s="132"/>
      <c r="AC46" s="1749"/>
      <c r="AD46" s="151"/>
      <c r="AE46" s="1916"/>
      <c r="AF46" s="132"/>
      <c r="AG46" s="132"/>
      <c r="AH46" s="132"/>
      <c r="AI46" s="132"/>
      <c r="AJ46" s="1749"/>
      <c r="AK46" s="151"/>
      <c r="AL46" s="1916"/>
      <c r="AM46" s="132"/>
      <c r="AN46" s="132"/>
      <c r="AO46" s="132"/>
      <c r="AP46" s="132"/>
      <c r="AQ46" s="1749"/>
      <c r="AR46" s="151"/>
      <c r="AS46" s="1916"/>
      <c r="AT46" s="132"/>
      <c r="AU46" s="132"/>
      <c r="AV46" s="132"/>
      <c r="AW46" s="132"/>
      <c r="AX46" s="1749"/>
      <c r="AY46" s="151"/>
      <c r="AZ46" s="270" t="str">
        <f t="shared" si="6"/>
        <v/>
      </c>
      <c r="BA46" s="271" t="str">
        <f t="shared" si="7"/>
        <v/>
      </c>
      <c r="BB46" s="271" t="str">
        <f t="shared" si="8"/>
        <v/>
      </c>
      <c r="BC46" s="271" t="str">
        <f t="shared" si="9"/>
        <v/>
      </c>
      <c r="BD46" s="272" t="str">
        <f t="shared" si="10"/>
        <v/>
      </c>
      <c r="BE46" s="15" t="str">
        <f t="shared" si="11"/>
        <v/>
      </c>
      <c r="BG46" s="270" t="str">
        <f t="shared" si="0"/>
        <v/>
      </c>
      <c r="BH46" s="271" t="str">
        <f t="shared" si="1"/>
        <v/>
      </c>
      <c r="BI46" s="273" t="str">
        <f t="shared" si="2"/>
        <v/>
      </c>
      <c r="BJ46" s="15" t="str">
        <f t="shared" si="3"/>
        <v/>
      </c>
      <c r="BL46" s="67" t="str">
        <f t="shared" si="12"/>
        <v/>
      </c>
      <c r="BM46" s="67" t="str">
        <f>IF($O46&lt;&gt;"",0,IF(BJ46&lt;&gt;"",ROUND(BJ46*'02_Criterios'!$F$17,4),IF(BE46&lt;&gt;"",ROUND(BE46*'02_Criterios'!$F$17,4),"")))</f>
        <v/>
      </c>
      <c r="BO46" s="1741" t="str">
        <f>IF('13_P1_Alega'!V46&lt;&gt;"",'13_P1_Alega'!V46,"")</f>
        <v/>
      </c>
      <c r="BP46" s="1741" t="str">
        <f>IF('13_P1_Alega'!W46&lt;&gt;"",'13_P1_Alega'!W46,"")</f>
        <v/>
      </c>
      <c r="BQ46" s="1741" t="str">
        <f>IF('13_P1_Alega'!X46&lt;&gt;"",'13_P1_Alega'!X46,"")</f>
        <v/>
      </c>
      <c r="BS46" s="1440" t="str">
        <f t="shared" si="19"/>
        <v/>
      </c>
      <c r="BT46" s="1440" t="str">
        <f t="shared" si="13"/>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369" t="str">
        <f>CONCATENATE('01_Carga'!$M$5,"_",$I47)</f>
        <v>FI__30</v>
      </c>
      <c r="B47" s="1405"/>
      <c r="C47" s="1734" t="str">
        <f>IF('06_PresenLista'!L47&lt;&gt;"",'06_PresenLista'!L47,"")</f>
        <v/>
      </c>
      <c r="D47" s="1461" t="str">
        <f>'06_PresenLista'!Q47</f>
        <v/>
      </c>
      <c r="E47" s="1405"/>
      <c r="F47" s="1735" t="str">
        <f>IF('09_P1_Pract'!F47&lt;&gt;"",'09_P1_Pract'!F47,"")</f>
        <v/>
      </c>
      <c r="G47" s="1459" t="str">
        <f>'07_P1_Lectura'!R48</f>
        <v/>
      </c>
      <c r="H47" s="1736" t="str">
        <f t="shared" si="5"/>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316" t="str">
        <f>IF('09_P1_Pract'!O47&lt;&gt;"",'09_P1_Pract'!O47,"")</f>
        <v/>
      </c>
      <c r="P47" s="153"/>
      <c r="Q47" s="1916"/>
      <c r="R47" s="132"/>
      <c r="S47" s="132"/>
      <c r="T47" s="132"/>
      <c r="U47" s="132"/>
      <c r="V47" s="1749"/>
      <c r="W47" s="151"/>
      <c r="X47" s="1916"/>
      <c r="Y47" s="132"/>
      <c r="Z47" s="132"/>
      <c r="AA47" s="132"/>
      <c r="AB47" s="132"/>
      <c r="AC47" s="1749"/>
      <c r="AD47" s="151"/>
      <c r="AE47" s="1916"/>
      <c r="AF47" s="132"/>
      <c r="AG47" s="132"/>
      <c r="AH47" s="132"/>
      <c r="AI47" s="132"/>
      <c r="AJ47" s="1749"/>
      <c r="AK47" s="151"/>
      <c r="AL47" s="1916"/>
      <c r="AM47" s="132"/>
      <c r="AN47" s="132"/>
      <c r="AO47" s="132"/>
      <c r="AP47" s="132"/>
      <c r="AQ47" s="1749"/>
      <c r="AR47" s="151"/>
      <c r="AS47" s="1916"/>
      <c r="AT47" s="132"/>
      <c r="AU47" s="132"/>
      <c r="AV47" s="132"/>
      <c r="AW47" s="132"/>
      <c r="AX47" s="1749"/>
      <c r="AY47" s="151"/>
      <c r="AZ47" s="270" t="str">
        <f t="shared" si="6"/>
        <v/>
      </c>
      <c r="BA47" s="271" t="str">
        <f t="shared" si="7"/>
        <v/>
      </c>
      <c r="BB47" s="271" t="str">
        <f t="shared" si="8"/>
        <v/>
      </c>
      <c r="BC47" s="271" t="str">
        <f t="shared" si="9"/>
        <v/>
      </c>
      <c r="BD47" s="272" t="str">
        <f t="shared" si="10"/>
        <v/>
      </c>
      <c r="BE47" s="15" t="str">
        <f t="shared" si="11"/>
        <v/>
      </c>
      <c r="BG47" s="270" t="str">
        <f t="shared" si="0"/>
        <v/>
      </c>
      <c r="BH47" s="271" t="str">
        <f t="shared" si="1"/>
        <v/>
      </c>
      <c r="BI47" s="273" t="str">
        <f t="shared" si="2"/>
        <v/>
      </c>
      <c r="BJ47" s="15" t="str">
        <f t="shared" si="3"/>
        <v/>
      </c>
      <c r="BL47" s="67" t="str">
        <f t="shared" si="12"/>
        <v/>
      </c>
      <c r="BM47" s="67" t="str">
        <f>IF($O47&lt;&gt;"",0,IF(BJ47&lt;&gt;"",ROUND(BJ47*'02_Criterios'!$F$17,4),IF(BE47&lt;&gt;"",ROUND(BE47*'02_Criterios'!$F$17,4),"")))</f>
        <v/>
      </c>
      <c r="BO47" s="1741" t="str">
        <f>IF('13_P1_Alega'!V47&lt;&gt;"",'13_P1_Alega'!V47,"")</f>
        <v/>
      </c>
      <c r="BP47" s="1741" t="str">
        <f>IF('13_P1_Alega'!W47&lt;&gt;"",'13_P1_Alega'!W47,"")</f>
        <v/>
      </c>
      <c r="BQ47" s="1741" t="str">
        <f>IF('13_P1_Alega'!X47&lt;&gt;"",'13_P1_Alega'!X47,"")</f>
        <v/>
      </c>
      <c r="BS47" s="1440" t="str">
        <f t="shared" si="19"/>
        <v/>
      </c>
      <c r="BT47" s="1440" t="str">
        <f t="shared" si="13"/>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369" t="str">
        <f>CONCATENATE('01_Carga'!$M$5,"_",$I48)</f>
        <v>FI__31</v>
      </c>
      <c r="B48" s="1405"/>
      <c r="C48" s="1734" t="str">
        <f>IF('06_PresenLista'!L48&lt;&gt;"",'06_PresenLista'!L48,"")</f>
        <v/>
      </c>
      <c r="D48" s="1461" t="str">
        <f>'06_PresenLista'!Q48</f>
        <v/>
      </c>
      <c r="E48" s="1405"/>
      <c r="F48" s="1735" t="str">
        <f>IF('09_P1_Pract'!F48&lt;&gt;"",'09_P1_Pract'!F48,"")</f>
        <v/>
      </c>
      <c r="G48" s="1459" t="str">
        <f>'07_P1_Lectura'!R49</f>
        <v/>
      </c>
      <c r="H48" s="1736" t="str">
        <f t="shared" si="5"/>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316" t="str">
        <f>IF('09_P1_Pract'!O48&lt;&gt;"",'09_P1_Pract'!O48,"")</f>
        <v/>
      </c>
      <c r="P48" s="153"/>
      <c r="Q48" s="1916"/>
      <c r="R48" s="132"/>
      <c r="S48" s="132"/>
      <c r="T48" s="132"/>
      <c r="U48" s="132"/>
      <c r="V48" s="1749"/>
      <c r="W48" s="151"/>
      <c r="X48" s="1916"/>
      <c r="Y48" s="132"/>
      <c r="Z48" s="132"/>
      <c r="AA48" s="132"/>
      <c r="AB48" s="132"/>
      <c r="AC48" s="1749"/>
      <c r="AD48" s="151"/>
      <c r="AE48" s="1916"/>
      <c r="AF48" s="132"/>
      <c r="AG48" s="132"/>
      <c r="AH48" s="132"/>
      <c r="AI48" s="132"/>
      <c r="AJ48" s="1749"/>
      <c r="AK48" s="151"/>
      <c r="AL48" s="1916"/>
      <c r="AM48" s="132"/>
      <c r="AN48" s="132"/>
      <c r="AO48" s="132"/>
      <c r="AP48" s="132"/>
      <c r="AQ48" s="1749"/>
      <c r="AR48" s="151"/>
      <c r="AS48" s="1916"/>
      <c r="AT48" s="132"/>
      <c r="AU48" s="132"/>
      <c r="AV48" s="132"/>
      <c r="AW48" s="132"/>
      <c r="AX48" s="1749"/>
      <c r="AY48" s="151"/>
      <c r="AZ48" s="270" t="str">
        <f t="shared" si="6"/>
        <v/>
      </c>
      <c r="BA48" s="271" t="str">
        <f t="shared" si="7"/>
        <v/>
      </c>
      <c r="BB48" s="271" t="str">
        <f t="shared" si="8"/>
        <v/>
      </c>
      <c r="BC48" s="271" t="str">
        <f t="shared" si="9"/>
        <v/>
      </c>
      <c r="BD48" s="272" t="str">
        <f t="shared" si="10"/>
        <v/>
      </c>
      <c r="BE48" s="15" t="str">
        <f t="shared" si="11"/>
        <v/>
      </c>
      <c r="BG48" s="270" t="str">
        <f t="shared" si="0"/>
        <v/>
      </c>
      <c r="BH48" s="271" t="str">
        <f t="shared" si="1"/>
        <v/>
      </c>
      <c r="BI48" s="273" t="str">
        <f t="shared" si="2"/>
        <v/>
      </c>
      <c r="BJ48" s="15" t="str">
        <f t="shared" si="3"/>
        <v/>
      </c>
      <c r="BL48" s="67" t="str">
        <f t="shared" si="12"/>
        <v/>
      </c>
      <c r="BM48" s="67" t="str">
        <f>IF($O48&lt;&gt;"",0,IF(BJ48&lt;&gt;"",ROUND(BJ48*'02_Criterios'!$F$17,4),IF(BE48&lt;&gt;"",ROUND(BE48*'02_Criterios'!$F$17,4),"")))</f>
        <v/>
      </c>
      <c r="BO48" s="1741" t="str">
        <f>IF('13_P1_Alega'!V48&lt;&gt;"",'13_P1_Alega'!V48,"")</f>
        <v/>
      </c>
      <c r="BP48" s="1741" t="str">
        <f>IF('13_P1_Alega'!W48&lt;&gt;"",'13_P1_Alega'!W48,"")</f>
        <v/>
      </c>
      <c r="BQ48" s="1741" t="str">
        <f>IF('13_P1_Alega'!X48&lt;&gt;"",'13_P1_Alega'!X48,"")</f>
        <v/>
      </c>
      <c r="BS48" s="1440" t="str">
        <f t="shared" si="19"/>
        <v/>
      </c>
      <c r="BT48" s="1440" t="str">
        <f t="shared" si="13"/>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369" t="str">
        <f>CONCATENATE('01_Carga'!$M$5,"_",$I49)</f>
        <v>FI__32</v>
      </c>
      <c r="B49" s="1405"/>
      <c r="C49" s="1734" t="str">
        <f>IF('06_PresenLista'!L49&lt;&gt;"",'06_PresenLista'!L49,"")</f>
        <v/>
      </c>
      <c r="D49" s="1461" t="str">
        <f>'06_PresenLista'!Q49</f>
        <v/>
      </c>
      <c r="E49" s="1405"/>
      <c r="F49" s="1735" t="str">
        <f>IF('09_P1_Pract'!F49&lt;&gt;"",'09_P1_Pract'!F49,"")</f>
        <v/>
      </c>
      <c r="G49" s="1459" t="str">
        <f>'07_P1_Lectura'!R50</f>
        <v/>
      </c>
      <c r="H49" s="1736" t="str">
        <f t="shared" si="5"/>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316" t="str">
        <f>IF('09_P1_Pract'!O49&lt;&gt;"",'09_P1_Pract'!O49,"")</f>
        <v/>
      </c>
      <c r="P49" s="153"/>
      <c r="Q49" s="1916"/>
      <c r="R49" s="132"/>
      <c r="S49" s="132"/>
      <c r="T49" s="132"/>
      <c r="U49" s="132"/>
      <c r="V49" s="1749"/>
      <c r="W49" s="151"/>
      <c r="X49" s="1916"/>
      <c r="Y49" s="132"/>
      <c r="Z49" s="132"/>
      <c r="AA49" s="132"/>
      <c r="AB49" s="132"/>
      <c r="AC49" s="1749"/>
      <c r="AD49" s="151"/>
      <c r="AE49" s="1916"/>
      <c r="AF49" s="132"/>
      <c r="AG49" s="132"/>
      <c r="AH49" s="132"/>
      <c r="AI49" s="132"/>
      <c r="AJ49" s="1749"/>
      <c r="AK49" s="151"/>
      <c r="AL49" s="1916"/>
      <c r="AM49" s="132"/>
      <c r="AN49" s="132"/>
      <c r="AO49" s="132"/>
      <c r="AP49" s="132"/>
      <c r="AQ49" s="1749"/>
      <c r="AR49" s="151"/>
      <c r="AS49" s="1916"/>
      <c r="AT49" s="132"/>
      <c r="AU49" s="132"/>
      <c r="AV49" s="132"/>
      <c r="AW49" s="132"/>
      <c r="AX49" s="1749"/>
      <c r="AY49" s="151"/>
      <c r="AZ49" s="270" t="str">
        <f t="shared" si="6"/>
        <v/>
      </c>
      <c r="BA49" s="271" t="str">
        <f t="shared" si="7"/>
        <v/>
      </c>
      <c r="BB49" s="271" t="str">
        <f t="shared" si="8"/>
        <v/>
      </c>
      <c r="BC49" s="271" t="str">
        <f t="shared" si="9"/>
        <v/>
      </c>
      <c r="BD49" s="272" t="str">
        <f t="shared" si="10"/>
        <v/>
      </c>
      <c r="BE49" s="15" t="str">
        <f t="shared" si="11"/>
        <v/>
      </c>
      <c r="BG49" s="270" t="str">
        <f t="shared" si="0"/>
        <v/>
      </c>
      <c r="BH49" s="271" t="str">
        <f t="shared" si="1"/>
        <v/>
      </c>
      <c r="BI49" s="273" t="str">
        <f t="shared" si="2"/>
        <v/>
      </c>
      <c r="BJ49" s="15" t="str">
        <f t="shared" si="3"/>
        <v/>
      </c>
      <c r="BL49" s="67" t="str">
        <f t="shared" si="12"/>
        <v/>
      </c>
      <c r="BM49" s="67" t="str">
        <f>IF($O49&lt;&gt;"",0,IF(BJ49&lt;&gt;"",ROUND(BJ49*'02_Criterios'!$F$17,4),IF(BE49&lt;&gt;"",ROUND(BE49*'02_Criterios'!$F$17,4),"")))</f>
        <v/>
      </c>
      <c r="BO49" s="1741" t="str">
        <f>IF('13_P1_Alega'!V49&lt;&gt;"",'13_P1_Alega'!V49,"")</f>
        <v/>
      </c>
      <c r="BP49" s="1741" t="str">
        <f>IF('13_P1_Alega'!W49&lt;&gt;"",'13_P1_Alega'!W49,"")</f>
        <v/>
      </c>
      <c r="BQ49" s="1741" t="str">
        <f>IF('13_P1_Alega'!X49&lt;&gt;"",'13_P1_Alega'!X49,"")</f>
        <v/>
      </c>
      <c r="BS49" s="1440" t="str">
        <f t="shared" si="19"/>
        <v/>
      </c>
      <c r="BT49" s="1440" t="str">
        <f t="shared" si="13"/>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369" t="str">
        <f>CONCATENATE('01_Carga'!$M$5,"_",$I50)</f>
        <v>FI__33</v>
      </c>
      <c r="B50" s="1405"/>
      <c r="C50" s="1734" t="str">
        <f>IF('06_PresenLista'!L50&lt;&gt;"",'06_PresenLista'!L50,"")</f>
        <v/>
      </c>
      <c r="D50" s="1461" t="str">
        <f>'06_PresenLista'!Q50</f>
        <v/>
      </c>
      <c r="E50" s="1405"/>
      <c r="F50" s="1735" t="str">
        <f>IF('09_P1_Pract'!F50&lt;&gt;"",'09_P1_Pract'!F50,"")</f>
        <v/>
      </c>
      <c r="G50" s="1459" t="str">
        <f>'07_P1_Lectura'!R51</f>
        <v/>
      </c>
      <c r="H50" s="1736" t="str">
        <f t="shared" si="5"/>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316" t="str">
        <f>IF('09_P1_Pract'!O50&lt;&gt;"",'09_P1_Pract'!O50,"")</f>
        <v/>
      </c>
      <c r="P50" s="153"/>
      <c r="Q50" s="1916"/>
      <c r="R50" s="132"/>
      <c r="S50" s="132"/>
      <c r="T50" s="132"/>
      <c r="U50" s="132"/>
      <c r="V50" s="1749"/>
      <c r="W50" s="151"/>
      <c r="X50" s="1916"/>
      <c r="Y50" s="132"/>
      <c r="Z50" s="132"/>
      <c r="AA50" s="132"/>
      <c r="AB50" s="132"/>
      <c r="AC50" s="1749"/>
      <c r="AD50" s="151"/>
      <c r="AE50" s="1916"/>
      <c r="AF50" s="132"/>
      <c r="AG50" s="132"/>
      <c r="AH50" s="132"/>
      <c r="AI50" s="132"/>
      <c r="AJ50" s="1749"/>
      <c r="AK50" s="151"/>
      <c r="AL50" s="1916"/>
      <c r="AM50" s="132"/>
      <c r="AN50" s="132"/>
      <c r="AO50" s="132"/>
      <c r="AP50" s="132"/>
      <c r="AQ50" s="1749"/>
      <c r="AR50" s="151"/>
      <c r="AS50" s="1916"/>
      <c r="AT50" s="132"/>
      <c r="AU50" s="132"/>
      <c r="AV50" s="132"/>
      <c r="AW50" s="132"/>
      <c r="AX50" s="1749"/>
      <c r="AY50" s="151"/>
      <c r="AZ50" s="270" t="str">
        <f t="shared" si="6"/>
        <v/>
      </c>
      <c r="BA50" s="271" t="str">
        <f t="shared" si="7"/>
        <v/>
      </c>
      <c r="BB50" s="271" t="str">
        <f t="shared" si="8"/>
        <v/>
      </c>
      <c r="BC50" s="271" t="str">
        <f t="shared" si="9"/>
        <v/>
      </c>
      <c r="BD50" s="272" t="str">
        <f t="shared" si="10"/>
        <v/>
      </c>
      <c r="BE50" s="15" t="str">
        <f t="shared" si="11"/>
        <v/>
      </c>
      <c r="BG50" s="270" t="str">
        <f t="shared" si="0"/>
        <v/>
      </c>
      <c r="BH50" s="271" t="str">
        <f t="shared" si="1"/>
        <v/>
      </c>
      <c r="BI50" s="273" t="str">
        <f t="shared" si="2"/>
        <v/>
      </c>
      <c r="BJ50" s="15" t="str">
        <f t="shared" si="3"/>
        <v/>
      </c>
      <c r="BL50" s="67" t="str">
        <f t="shared" si="12"/>
        <v/>
      </c>
      <c r="BM50" s="67" t="str">
        <f>IF($O50&lt;&gt;"",0,IF(BJ50&lt;&gt;"",ROUND(BJ50*'02_Criterios'!$F$17,4),IF(BE50&lt;&gt;"",ROUND(BE50*'02_Criterios'!$F$17,4),"")))</f>
        <v/>
      </c>
      <c r="BO50" s="1741" t="str">
        <f>IF('13_P1_Alega'!V50&lt;&gt;"",'13_P1_Alega'!V50,"")</f>
        <v/>
      </c>
      <c r="BP50" s="1741" t="str">
        <f>IF('13_P1_Alega'!W50&lt;&gt;"",'13_P1_Alega'!W50,"")</f>
        <v/>
      </c>
      <c r="BQ50" s="1741" t="str">
        <f>IF('13_P1_Alega'!X50&lt;&gt;"",'13_P1_Alega'!X50,"")</f>
        <v/>
      </c>
      <c r="BS50" s="1440" t="str">
        <f t="shared" si="19"/>
        <v/>
      </c>
      <c r="BT50" s="1440" t="str">
        <f t="shared" si="13"/>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369" t="str">
        <f>CONCATENATE('01_Carga'!$M$5,"_",$I51)</f>
        <v>FI__34</v>
      </c>
      <c r="B51" s="1405"/>
      <c r="C51" s="1734" t="str">
        <f>IF('06_PresenLista'!L51&lt;&gt;"",'06_PresenLista'!L51,"")</f>
        <v/>
      </c>
      <c r="D51" s="1461" t="str">
        <f>'06_PresenLista'!Q51</f>
        <v/>
      </c>
      <c r="E51" s="1405"/>
      <c r="F51" s="1735" t="str">
        <f>IF('09_P1_Pract'!F51&lt;&gt;"",'09_P1_Pract'!F51,"")</f>
        <v/>
      </c>
      <c r="G51" s="1459" t="str">
        <f>'07_P1_Lectura'!R52</f>
        <v/>
      </c>
      <c r="H51" s="1736" t="str">
        <f t="shared" si="5"/>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316" t="str">
        <f>IF('09_P1_Pract'!O51&lt;&gt;"",'09_P1_Pract'!O51,"")</f>
        <v/>
      </c>
      <c r="P51" s="153"/>
      <c r="Q51" s="1916"/>
      <c r="R51" s="132"/>
      <c r="S51" s="132"/>
      <c r="T51" s="132"/>
      <c r="U51" s="132"/>
      <c r="V51" s="1749"/>
      <c r="W51" s="151"/>
      <c r="X51" s="1916"/>
      <c r="Y51" s="132"/>
      <c r="Z51" s="132"/>
      <c r="AA51" s="132"/>
      <c r="AB51" s="132"/>
      <c r="AC51" s="1749"/>
      <c r="AD51" s="151"/>
      <c r="AE51" s="1916"/>
      <c r="AF51" s="132"/>
      <c r="AG51" s="132"/>
      <c r="AH51" s="132"/>
      <c r="AI51" s="132"/>
      <c r="AJ51" s="1749"/>
      <c r="AK51" s="151"/>
      <c r="AL51" s="1916"/>
      <c r="AM51" s="132"/>
      <c r="AN51" s="132"/>
      <c r="AO51" s="132"/>
      <c r="AP51" s="132"/>
      <c r="AQ51" s="1749"/>
      <c r="AR51" s="151"/>
      <c r="AS51" s="1916"/>
      <c r="AT51" s="132"/>
      <c r="AU51" s="132"/>
      <c r="AV51" s="132"/>
      <c r="AW51" s="132"/>
      <c r="AX51" s="1749"/>
      <c r="AY51" s="151"/>
      <c r="AZ51" s="270" t="str">
        <f t="shared" si="6"/>
        <v/>
      </c>
      <c r="BA51" s="271" t="str">
        <f t="shared" si="7"/>
        <v/>
      </c>
      <c r="BB51" s="271" t="str">
        <f t="shared" si="8"/>
        <v/>
      </c>
      <c r="BC51" s="271" t="str">
        <f t="shared" si="9"/>
        <v/>
      </c>
      <c r="BD51" s="272" t="str">
        <f t="shared" si="10"/>
        <v/>
      </c>
      <c r="BE51" s="15" t="str">
        <f t="shared" si="11"/>
        <v/>
      </c>
      <c r="BG51" s="270" t="str">
        <f t="shared" si="0"/>
        <v/>
      </c>
      <c r="BH51" s="271" t="str">
        <f t="shared" si="1"/>
        <v/>
      </c>
      <c r="BI51" s="273" t="str">
        <f t="shared" si="2"/>
        <v/>
      </c>
      <c r="BJ51" s="15" t="str">
        <f t="shared" si="3"/>
        <v/>
      </c>
      <c r="BL51" s="67" t="str">
        <f t="shared" si="12"/>
        <v/>
      </c>
      <c r="BM51" s="67" t="str">
        <f>IF($O51&lt;&gt;"",0,IF(BJ51&lt;&gt;"",ROUND(BJ51*'02_Criterios'!$F$17,4),IF(BE51&lt;&gt;"",ROUND(BE51*'02_Criterios'!$F$17,4),"")))</f>
        <v/>
      </c>
      <c r="BO51" s="1741" t="str">
        <f>IF('13_P1_Alega'!V51&lt;&gt;"",'13_P1_Alega'!V51,"")</f>
        <v/>
      </c>
      <c r="BP51" s="1741" t="str">
        <f>IF('13_P1_Alega'!W51&lt;&gt;"",'13_P1_Alega'!W51,"")</f>
        <v/>
      </c>
      <c r="BQ51" s="1741" t="str">
        <f>IF('13_P1_Alega'!X51&lt;&gt;"",'13_P1_Alega'!X51,"")</f>
        <v/>
      </c>
      <c r="BS51" s="1440" t="str">
        <f t="shared" si="19"/>
        <v/>
      </c>
      <c r="BT51" s="1440" t="str">
        <f t="shared" si="13"/>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369" t="str">
        <f>CONCATENATE('01_Carga'!$M$5,"_",$I52)</f>
        <v>FI__35</v>
      </c>
      <c r="B52" s="1405"/>
      <c r="C52" s="1734" t="str">
        <f>IF('06_PresenLista'!L52&lt;&gt;"",'06_PresenLista'!L52,"")</f>
        <v/>
      </c>
      <c r="D52" s="1461" t="str">
        <f>'06_PresenLista'!Q52</f>
        <v/>
      </c>
      <c r="E52" s="1405"/>
      <c r="F52" s="1735" t="str">
        <f>IF('09_P1_Pract'!F52&lt;&gt;"",'09_P1_Pract'!F52,"")</f>
        <v/>
      </c>
      <c r="G52" s="1459" t="str">
        <f>'07_P1_Lectura'!R53</f>
        <v/>
      </c>
      <c r="H52" s="1736" t="str">
        <f t="shared" si="5"/>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316" t="str">
        <f>IF('09_P1_Pract'!O52&lt;&gt;"",'09_P1_Pract'!O52,"")</f>
        <v/>
      </c>
      <c r="P52" s="153"/>
      <c r="Q52" s="1916"/>
      <c r="R52" s="132"/>
      <c r="S52" s="132"/>
      <c r="T52" s="132"/>
      <c r="U52" s="132"/>
      <c r="V52" s="1749"/>
      <c r="W52" s="151"/>
      <c r="X52" s="1916"/>
      <c r="Y52" s="132"/>
      <c r="Z52" s="132"/>
      <c r="AA52" s="132"/>
      <c r="AB52" s="132"/>
      <c r="AC52" s="1749"/>
      <c r="AD52" s="151"/>
      <c r="AE52" s="1916"/>
      <c r="AF52" s="132"/>
      <c r="AG52" s="132"/>
      <c r="AH52" s="132"/>
      <c r="AI52" s="132"/>
      <c r="AJ52" s="1749"/>
      <c r="AK52" s="151"/>
      <c r="AL52" s="1916"/>
      <c r="AM52" s="132"/>
      <c r="AN52" s="132"/>
      <c r="AO52" s="132"/>
      <c r="AP52" s="132"/>
      <c r="AQ52" s="1749"/>
      <c r="AR52" s="151"/>
      <c r="AS52" s="1916"/>
      <c r="AT52" s="132"/>
      <c r="AU52" s="132"/>
      <c r="AV52" s="132"/>
      <c r="AW52" s="132"/>
      <c r="AX52" s="1749"/>
      <c r="AY52" s="151"/>
      <c r="AZ52" s="270" t="str">
        <f t="shared" si="6"/>
        <v/>
      </c>
      <c r="BA52" s="271" t="str">
        <f t="shared" si="7"/>
        <v/>
      </c>
      <c r="BB52" s="271" t="str">
        <f t="shared" si="8"/>
        <v/>
      </c>
      <c r="BC52" s="271" t="str">
        <f t="shared" si="9"/>
        <v/>
      </c>
      <c r="BD52" s="272" t="str">
        <f t="shared" si="10"/>
        <v/>
      </c>
      <c r="BE52" s="15" t="str">
        <f t="shared" si="11"/>
        <v/>
      </c>
      <c r="BG52" s="270" t="str">
        <f t="shared" si="0"/>
        <v/>
      </c>
      <c r="BH52" s="271" t="str">
        <f t="shared" si="1"/>
        <v/>
      </c>
      <c r="BI52" s="273" t="str">
        <f t="shared" si="2"/>
        <v/>
      </c>
      <c r="BJ52" s="15" t="str">
        <f t="shared" si="3"/>
        <v/>
      </c>
      <c r="BL52" s="67" t="str">
        <f t="shared" si="12"/>
        <v/>
      </c>
      <c r="BM52" s="67" t="str">
        <f>IF($O52&lt;&gt;"",0,IF(BJ52&lt;&gt;"",ROUND(BJ52*'02_Criterios'!$F$17,4),IF(BE52&lt;&gt;"",ROUND(BE52*'02_Criterios'!$F$17,4),"")))</f>
        <v/>
      </c>
      <c r="BO52" s="1741" t="str">
        <f>IF('13_P1_Alega'!V52&lt;&gt;"",'13_P1_Alega'!V52,"")</f>
        <v/>
      </c>
      <c r="BP52" s="1741" t="str">
        <f>IF('13_P1_Alega'!W52&lt;&gt;"",'13_P1_Alega'!W52,"")</f>
        <v/>
      </c>
      <c r="BQ52" s="1741" t="str">
        <f>IF('13_P1_Alega'!X52&lt;&gt;"",'13_P1_Alega'!X52,"")</f>
        <v/>
      </c>
      <c r="BS52" s="1440" t="str">
        <f t="shared" si="19"/>
        <v/>
      </c>
      <c r="BT52" s="1440" t="str">
        <f t="shared" si="13"/>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369" t="str">
        <f>CONCATENATE('01_Carga'!$M$5,"_",$I53)</f>
        <v>FI__36</v>
      </c>
      <c r="B53" s="1405"/>
      <c r="C53" s="1734" t="str">
        <f>IF('06_PresenLista'!L53&lt;&gt;"",'06_PresenLista'!L53,"")</f>
        <v/>
      </c>
      <c r="D53" s="1461" t="str">
        <f>'06_PresenLista'!Q53</f>
        <v/>
      </c>
      <c r="E53" s="1405"/>
      <c r="F53" s="1735" t="str">
        <f>IF('09_P1_Pract'!F53&lt;&gt;"",'09_P1_Pract'!F53,"")</f>
        <v/>
      </c>
      <c r="G53" s="1459" t="str">
        <f>'07_P1_Lectura'!R54</f>
        <v/>
      </c>
      <c r="H53" s="1736" t="str">
        <f t="shared" si="5"/>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316" t="str">
        <f>IF('09_P1_Pract'!O53&lt;&gt;"",'09_P1_Pract'!O53,"")</f>
        <v/>
      </c>
      <c r="P53" s="153"/>
      <c r="Q53" s="1916"/>
      <c r="R53" s="132"/>
      <c r="S53" s="132"/>
      <c r="T53" s="132"/>
      <c r="U53" s="132"/>
      <c r="V53" s="1749"/>
      <c r="W53" s="151"/>
      <c r="X53" s="1916"/>
      <c r="Y53" s="132"/>
      <c r="Z53" s="132"/>
      <c r="AA53" s="132"/>
      <c r="AB53" s="132"/>
      <c r="AC53" s="1749"/>
      <c r="AD53" s="151"/>
      <c r="AE53" s="1916"/>
      <c r="AF53" s="132"/>
      <c r="AG53" s="132"/>
      <c r="AH53" s="132"/>
      <c r="AI53" s="132"/>
      <c r="AJ53" s="1749"/>
      <c r="AK53" s="151"/>
      <c r="AL53" s="1916"/>
      <c r="AM53" s="132"/>
      <c r="AN53" s="132"/>
      <c r="AO53" s="132"/>
      <c r="AP53" s="132"/>
      <c r="AQ53" s="1749"/>
      <c r="AR53" s="151"/>
      <c r="AS53" s="1916"/>
      <c r="AT53" s="132"/>
      <c r="AU53" s="132"/>
      <c r="AV53" s="132"/>
      <c r="AW53" s="132"/>
      <c r="AX53" s="1749"/>
      <c r="AY53" s="151"/>
      <c r="AZ53" s="270" t="str">
        <f t="shared" si="6"/>
        <v/>
      </c>
      <c r="BA53" s="271" t="str">
        <f t="shared" si="7"/>
        <v/>
      </c>
      <c r="BB53" s="271" t="str">
        <f t="shared" si="8"/>
        <v/>
      </c>
      <c r="BC53" s="271" t="str">
        <f t="shared" si="9"/>
        <v/>
      </c>
      <c r="BD53" s="272" t="str">
        <f t="shared" si="10"/>
        <v/>
      </c>
      <c r="BE53" s="15" t="str">
        <f t="shared" si="11"/>
        <v/>
      </c>
      <c r="BG53" s="270" t="str">
        <f t="shared" si="0"/>
        <v/>
      </c>
      <c r="BH53" s="271" t="str">
        <f t="shared" si="1"/>
        <v/>
      </c>
      <c r="BI53" s="273" t="str">
        <f t="shared" si="2"/>
        <v/>
      </c>
      <c r="BJ53" s="15" t="str">
        <f t="shared" si="3"/>
        <v/>
      </c>
      <c r="BL53" s="67" t="str">
        <f t="shared" si="12"/>
        <v/>
      </c>
      <c r="BM53" s="67" t="str">
        <f>IF($O53&lt;&gt;"",0,IF(BJ53&lt;&gt;"",ROUND(BJ53*'02_Criterios'!$F$17,4),IF(BE53&lt;&gt;"",ROUND(BE53*'02_Criterios'!$F$17,4),"")))</f>
        <v/>
      </c>
      <c r="BO53" s="1741" t="str">
        <f>IF('13_P1_Alega'!V53&lt;&gt;"",'13_P1_Alega'!V53,"")</f>
        <v/>
      </c>
      <c r="BP53" s="1741" t="str">
        <f>IF('13_P1_Alega'!W53&lt;&gt;"",'13_P1_Alega'!W53,"")</f>
        <v/>
      </c>
      <c r="BQ53" s="1741" t="str">
        <f>IF('13_P1_Alega'!X53&lt;&gt;"",'13_P1_Alega'!X53,"")</f>
        <v/>
      </c>
      <c r="BS53" s="1440" t="str">
        <f t="shared" si="19"/>
        <v/>
      </c>
      <c r="BT53" s="1440" t="str">
        <f t="shared" si="13"/>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369" t="str">
        <f>CONCATENATE('01_Carga'!$M$5,"_",$I54)</f>
        <v>FI__37</v>
      </c>
      <c r="B54" s="1405"/>
      <c r="C54" s="1734" t="str">
        <f>IF('06_PresenLista'!L54&lt;&gt;"",'06_PresenLista'!L54,"")</f>
        <v/>
      </c>
      <c r="D54" s="1461" t="str">
        <f>'06_PresenLista'!Q54</f>
        <v/>
      </c>
      <c r="E54" s="1405"/>
      <c r="F54" s="1735" t="str">
        <f>IF('09_P1_Pract'!F54&lt;&gt;"",'09_P1_Pract'!F54,"")</f>
        <v/>
      </c>
      <c r="G54" s="1459" t="str">
        <f>'07_P1_Lectura'!R55</f>
        <v/>
      </c>
      <c r="H54" s="1736" t="str">
        <f t="shared" si="5"/>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316" t="str">
        <f>IF('09_P1_Pract'!O54&lt;&gt;"",'09_P1_Pract'!O54,"")</f>
        <v/>
      </c>
      <c r="P54" s="153"/>
      <c r="Q54" s="1916"/>
      <c r="R54" s="132"/>
      <c r="S54" s="132"/>
      <c r="T54" s="132"/>
      <c r="U54" s="132"/>
      <c r="V54" s="1749"/>
      <c r="W54" s="151"/>
      <c r="X54" s="1916"/>
      <c r="Y54" s="132"/>
      <c r="Z54" s="132"/>
      <c r="AA54" s="132"/>
      <c r="AB54" s="132"/>
      <c r="AC54" s="1749"/>
      <c r="AD54" s="151"/>
      <c r="AE54" s="1916"/>
      <c r="AF54" s="132"/>
      <c r="AG54" s="132"/>
      <c r="AH54" s="132"/>
      <c r="AI54" s="132"/>
      <c r="AJ54" s="1749"/>
      <c r="AK54" s="151"/>
      <c r="AL54" s="1916"/>
      <c r="AM54" s="132"/>
      <c r="AN54" s="132"/>
      <c r="AO54" s="132"/>
      <c r="AP54" s="132"/>
      <c r="AQ54" s="1749"/>
      <c r="AR54" s="151"/>
      <c r="AS54" s="1916"/>
      <c r="AT54" s="132"/>
      <c r="AU54" s="132"/>
      <c r="AV54" s="132"/>
      <c r="AW54" s="132"/>
      <c r="AX54" s="1749"/>
      <c r="AY54" s="151"/>
      <c r="AZ54" s="270" t="str">
        <f t="shared" si="6"/>
        <v/>
      </c>
      <c r="BA54" s="271" t="str">
        <f t="shared" si="7"/>
        <v/>
      </c>
      <c r="BB54" s="271" t="str">
        <f t="shared" si="8"/>
        <v/>
      </c>
      <c r="BC54" s="271" t="str">
        <f t="shared" si="9"/>
        <v/>
      </c>
      <c r="BD54" s="272" t="str">
        <f t="shared" si="10"/>
        <v/>
      </c>
      <c r="BE54" s="15" t="str">
        <f t="shared" si="11"/>
        <v/>
      </c>
      <c r="BG54" s="270" t="str">
        <f t="shared" si="0"/>
        <v/>
      </c>
      <c r="BH54" s="271" t="str">
        <f t="shared" si="1"/>
        <v/>
      </c>
      <c r="BI54" s="273" t="str">
        <f t="shared" si="2"/>
        <v/>
      </c>
      <c r="BJ54" s="15" t="str">
        <f t="shared" si="3"/>
        <v/>
      </c>
      <c r="BL54" s="67" t="str">
        <f t="shared" si="12"/>
        <v/>
      </c>
      <c r="BM54" s="67" t="str">
        <f>IF($O54&lt;&gt;"",0,IF(BJ54&lt;&gt;"",ROUND(BJ54*'02_Criterios'!$F$17,4),IF(BE54&lt;&gt;"",ROUND(BE54*'02_Criterios'!$F$17,4),"")))</f>
        <v/>
      </c>
      <c r="BO54" s="1741" t="str">
        <f>IF('13_P1_Alega'!V54&lt;&gt;"",'13_P1_Alega'!V54,"")</f>
        <v/>
      </c>
      <c r="BP54" s="1741" t="str">
        <f>IF('13_P1_Alega'!W54&lt;&gt;"",'13_P1_Alega'!W54,"")</f>
        <v/>
      </c>
      <c r="BQ54" s="1741" t="str">
        <f>IF('13_P1_Alega'!X54&lt;&gt;"",'13_P1_Alega'!X54,"")</f>
        <v/>
      </c>
      <c r="BS54" s="1440" t="str">
        <f t="shared" si="19"/>
        <v/>
      </c>
      <c r="BT54" s="1440" t="str">
        <f t="shared" si="13"/>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369" t="str">
        <f>CONCATENATE('01_Carga'!$M$5,"_",$I55)</f>
        <v>FI__38</v>
      </c>
      <c r="B55" s="1405"/>
      <c r="C55" s="1734" t="str">
        <f>IF('06_PresenLista'!L55&lt;&gt;"",'06_PresenLista'!L55,"")</f>
        <v/>
      </c>
      <c r="D55" s="1461" t="str">
        <f>'06_PresenLista'!Q55</f>
        <v/>
      </c>
      <c r="E55" s="1405"/>
      <c r="F55" s="1735" t="str">
        <f>IF('09_P1_Pract'!F55&lt;&gt;"",'09_P1_Pract'!F55,"")</f>
        <v/>
      </c>
      <c r="G55" s="1459" t="str">
        <f>'07_P1_Lectura'!R56</f>
        <v/>
      </c>
      <c r="H55" s="1736" t="str">
        <f t="shared" si="5"/>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316" t="str">
        <f>IF('09_P1_Pract'!O55&lt;&gt;"",'09_P1_Pract'!O55,"")</f>
        <v/>
      </c>
      <c r="P55" s="153"/>
      <c r="Q55" s="1916"/>
      <c r="R55" s="132"/>
      <c r="S55" s="132"/>
      <c r="T55" s="132"/>
      <c r="U55" s="132"/>
      <c r="V55" s="1749"/>
      <c r="W55" s="151"/>
      <c r="X55" s="1916"/>
      <c r="Y55" s="132"/>
      <c r="Z55" s="132"/>
      <c r="AA55" s="132"/>
      <c r="AB55" s="132"/>
      <c r="AC55" s="1749"/>
      <c r="AD55" s="151"/>
      <c r="AE55" s="1916"/>
      <c r="AF55" s="132"/>
      <c r="AG55" s="132"/>
      <c r="AH55" s="132"/>
      <c r="AI55" s="132"/>
      <c r="AJ55" s="1749"/>
      <c r="AK55" s="151"/>
      <c r="AL55" s="1916"/>
      <c r="AM55" s="132"/>
      <c r="AN55" s="132"/>
      <c r="AO55" s="132"/>
      <c r="AP55" s="132"/>
      <c r="AQ55" s="1749"/>
      <c r="AR55" s="151"/>
      <c r="AS55" s="1916"/>
      <c r="AT55" s="132"/>
      <c r="AU55" s="132"/>
      <c r="AV55" s="132"/>
      <c r="AW55" s="132"/>
      <c r="AX55" s="1749"/>
      <c r="AY55" s="151"/>
      <c r="AZ55" s="270" t="str">
        <f t="shared" si="6"/>
        <v/>
      </c>
      <c r="BA55" s="271" t="str">
        <f t="shared" si="7"/>
        <v/>
      </c>
      <c r="BB55" s="271" t="str">
        <f t="shared" si="8"/>
        <v/>
      </c>
      <c r="BC55" s="271" t="str">
        <f t="shared" si="9"/>
        <v/>
      </c>
      <c r="BD55" s="272" t="str">
        <f t="shared" si="10"/>
        <v/>
      </c>
      <c r="BE55" s="15" t="str">
        <f t="shared" si="11"/>
        <v/>
      </c>
      <c r="BG55" s="270" t="str">
        <f t="shared" si="0"/>
        <v/>
      </c>
      <c r="BH55" s="271" t="str">
        <f t="shared" si="1"/>
        <v/>
      </c>
      <c r="BI55" s="273" t="str">
        <f t="shared" si="2"/>
        <v/>
      </c>
      <c r="BJ55" s="15" t="str">
        <f t="shared" si="3"/>
        <v/>
      </c>
      <c r="BL55" s="67" t="str">
        <f t="shared" si="12"/>
        <v/>
      </c>
      <c r="BM55" s="67" t="str">
        <f>IF($O55&lt;&gt;"",0,IF(BJ55&lt;&gt;"",ROUND(BJ55*'02_Criterios'!$F$17,4),IF(BE55&lt;&gt;"",ROUND(BE55*'02_Criterios'!$F$17,4),"")))</f>
        <v/>
      </c>
      <c r="BO55" s="1741" t="str">
        <f>IF('13_P1_Alega'!V55&lt;&gt;"",'13_P1_Alega'!V55,"")</f>
        <v/>
      </c>
      <c r="BP55" s="1741" t="str">
        <f>IF('13_P1_Alega'!W55&lt;&gt;"",'13_P1_Alega'!W55,"")</f>
        <v/>
      </c>
      <c r="BQ55" s="1741" t="str">
        <f>IF('13_P1_Alega'!X55&lt;&gt;"",'13_P1_Alega'!X55,"")</f>
        <v/>
      </c>
      <c r="BS55" s="1440" t="str">
        <f t="shared" si="19"/>
        <v/>
      </c>
      <c r="BT55" s="1440" t="str">
        <f t="shared" si="13"/>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369" t="str">
        <f>CONCATENATE('01_Carga'!$M$5,"_",$I56)</f>
        <v>FI__39</v>
      </c>
      <c r="B56" s="1405"/>
      <c r="C56" s="1734" t="str">
        <f>IF('06_PresenLista'!L56&lt;&gt;"",'06_PresenLista'!L56,"")</f>
        <v/>
      </c>
      <c r="D56" s="1461" t="str">
        <f>'06_PresenLista'!Q56</f>
        <v/>
      </c>
      <c r="E56" s="1405"/>
      <c r="F56" s="1735" t="str">
        <f>IF('09_P1_Pract'!F56&lt;&gt;"",'09_P1_Pract'!F56,"")</f>
        <v/>
      </c>
      <c r="G56" s="1459" t="str">
        <f>'07_P1_Lectura'!R57</f>
        <v/>
      </c>
      <c r="H56" s="1736" t="str">
        <f t="shared" si="5"/>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316" t="str">
        <f>IF('09_P1_Pract'!O56&lt;&gt;"",'09_P1_Pract'!O56,"")</f>
        <v/>
      </c>
      <c r="P56" s="153"/>
      <c r="Q56" s="1916"/>
      <c r="R56" s="132"/>
      <c r="S56" s="132"/>
      <c r="T56" s="132"/>
      <c r="U56" s="132"/>
      <c r="V56" s="1749"/>
      <c r="W56" s="151"/>
      <c r="X56" s="1916"/>
      <c r="Y56" s="132"/>
      <c r="Z56" s="132"/>
      <c r="AA56" s="132"/>
      <c r="AB56" s="132"/>
      <c r="AC56" s="1749"/>
      <c r="AD56" s="151"/>
      <c r="AE56" s="1916"/>
      <c r="AF56" s="132"/>
      <c r="AG56" s="132"/>
      <c r="AH56" s="132"/>
      <c r="AI56" s="132"/>
      <c r="AJ56" s="1749"/>
      <c r="AK56" s="151"/>
      <c r="AL56" s="1916"/>
      <c r="AM56" s="132"/>
      <c r="AN56" s="132"/>
      <c r="AO56" s="132"/>
      <c r="AP56" s="132"/>
      <c r="AQ56" s="1749"/>
      <c r="AR56" s="151"/>
      <c r="AS56" s="1916"/>
      <c r="AT56" s="132"/>
      <c r="AU56" s="132"/>
      <c r="AV56" s="132"/>
      <c r="AW56" s="132"/>
      <c r="AX56" s="1749"/>
      <c r="AY56" s="151"/>
      <c r="AZ56" s="270" t="str">
        <f t="shared" si="6"/>
        <v/>
      </c>
      <c r="BA56" s="271" t="str">
        <f t="shared" si="7"/>
        <v/>
      </c>
      <c r="BB56" s="271" t="str">
        <f t="shared" si="8"/>
        <v/>
      </c>
      <c r="BC56" s="271" t="str">
        <f t="shared" si="9"/>
        <v/>
      </c>
      <c r="BD56" s="272" t="str">
        <f t="shared" si="10"/>
        <v/>
      </c>
      <c r="BE56" s="15" t="str">
        <f t="shared" si="11"/>
        <v/>
      </c>
      <c r="BG56" s="270" t="str">
        <f t="shared" si="0"/>
        <v/>
      </c>
      <c r="BH56" s="271" t="str">
        <f t="shared" si="1"/>
        <v/>
      </c>
      <c r="BI56" s="273" t="str">
        <f t="shared" si="2"/>
        <v/>
      </c>
      <c r="BJ56" s="15" t="str">
        <f t="shared" si="3"/>
        <v/>
      </c>
      <c r="BL56" s="67" t="str">
        <f t="shared" si="12"/>
        <v/>
      </c>
      <c r="BM56" s="67" t="str">
        <f>IF($O56&lt;&gt;"",0,IF(BJ56&lt;&gt;"",ROUND(BJ56*'02_Criterios'!$F$17,4),IF(BE56&lt;&gt;"",ROUND(BE56*'02_Criterios'!$F$17,4),"")))</f>
        <v/>
      </c>
      <c r="BO56" s="1741" t="str">
        <f>IF('13_P1_Alega'!V56&lt;&gt;"",'13_P1_Alega'!V56,"")</f>
        <v/>
      </c>
      <c r="BP56" s="1741" t="str">
        <f>IF('13_P1_Alega'!W56&lt;&gt;"",'13_P1_Alega'!W56,"")</f>
        <v/>
      </c>
      <c r="BQ56" s="1741" t="str">
        <f>IF('13_P1_Alega'!X56&lt;&gt;"",'13_P1_Alega'!X56,"")</f>
        <v/>
      </c>
      <c r="BS56" s="1440" t="str">
        <f t="shared" si="19"/>
        <v/>
      </c>
      <c r="BT56" s="1440" t="str">
        <f t="shared" si="13"/>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369" t="str">
        <f>CONCATENATE('01_Carga'!$M$5,"_",$I57)</f>
        <v>FI__40</v>
      </c>
      <c r="B57" s="1405"/>
      <c r="C57" s="1734" t="str">
        <f>IF('06_PresenLista'!L57&lt;&gt;"",'06_PresenLista'!L57,"")</f>
        <v/>
      </c>
      <c r="D57" s="1461" t="str">
        <f>'06_PresenLista'!Q57</f>
        <v/>
      </c>
      <c r="E57" s="1405"/>
      <c r="F57" s="1735" t="str">
        <f>IF('09_P1_Pract'!F57&lt;&gt;"",'09_P1_Pract'!F57,"")</f>
        <v/>
      </c>
      <c r="G57" s="1459" t="str">
        <f>'07_P1_Lectura'!R58</f>
        <v/>
      </c>
      <c r="H57" s="1736" t="str">
        <f t="shared" si="5"/>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316" t="str">
        <f>IF('09_P1_Pract'!O57&lt;&gt;"",'09_P1_Pract'!O57,"")</f>
        <v/>
      </c>
      <c r="P57" s="153"/>
      <c r="Q57" s="1916"/>
      <c r="R57" s="132"/>
      <c r="S57" s="132"/>
      <c r="T57" s="132"/>
      <c r="U57" s="132"/>
      <c r="V57" s="1749"/>
      <c r="W57" s="151"/>
      <c r="X57" s="1916"/>
      <c r="Y57" s="132"/>
      <c r="Z57" s="132"/>
      <c r="AA57" s="132"/>
      <c r="AB57" s="132"/>
      <c r="AC57" s="1749"/>
      <c r="AD57" s="151"/>
      <c r="AE57" s="1916"/>
      <c r="AF57" s="132"/>
      <c r="AG57" s="132"/>
      <c r="AH57" s="132"/>
      <c r="AI57" s="132"/>
      <c r="AJ57" s="1749"/>
      <c r="AK57" s="151"/>
      <c r="AL57" s="1916"/>
      <c r="AM57" s="132"/>
      <c r="AN57" s="132"/>
      <c r="AO57" s="132"/>
      <c r="AP57" s="132"/>
      <c r="AQ57" s="1749"/>
      <c r="AR57" s="151"/>
      <c r="AS57" s="1916"/>
      <c r="AT57" s="132"/>
      <c r="AU57" s="132"/>
      <c r="AV57" s="132"/>
      <c r="AW57" s="132"/>
      <c r="AX57" s="1749"/>
      <c r="AY57" s="151"/>
      <c r="AZ57" s="270" t="str">
        <f t="shared" si="6"/>
        <v/>
      </c>
      <c r="BA57" s="271" t="str">
        <f t="shared" si="7"/>
        <v/>
      </c>
      <c r="BB57" s="271" t="str">
        <f t="shared" si="8"/>
        <v/>
      </c>
      <c r="BC57" s="271" t="str">
        <f t="shared" si="9"/>
        <v/>
      </c>
      <c r="BD57" s="272" t="str">
        <f t="shared" si="10"/>
        <v/>
      </c>
      <c r="BE57" s="15" t="str">
        <f t="shared" si="11"/>
        <v/>
      </c>
      <c r="BG57" s="270" t="str">
        <f t="shared" si="0"/>
        <v/>
      </c>
      <c r="BH57" s="271" t="str">
        <f t="shared" si="1"/>
        <v/>
      </c>
      <c r="BI57" s="273" t="str">
        <f t="shared" si="2"/>
        <v/>
      </c>
      <c r="BJ57" s="15" t="str">
        <f t="shared" si="3"/>
        <v/>
      </c>
      <c r="BL57" s="67" t="str">
        <f t="shared" si="12"/>
        <v/>
      </c>
      <c r="BM57" s="67" t="str">
        <f>IF($O57&lt;&gt;"",0,IF(BJ57&lt;&gt;"",ROUND(BJ57*'02_Criterios'!$F$17,4),IF(BE57&lt;&gt;"",ROUND(BE57*'02_Criterios'!$F$17,4),"")))</f>
        <v/>
      </c>
      <c r="BO57" s="1741" t="str">
        <f>IF('13_P1_Alega'!V57&lt;&gt;"",'13_P1_Alega'!V57,"")</f>
        <v/>
      </c>
      <c r="BP57" s="1741" t="str">
        <f>IF('13_P1_Alega'!W57&lt;&gt;"",'13_P1_Alega'!W57,"")</f>
        <v/>
      </c>
      <c r="BQ57" s="1741" t="str">
        <f>IF('13_P1_Alega'!X57&lt;&gt;"",'13_P1_Alega'!X57,"")</f>
        <v/>
      </c>
      <c r="BS57" s="1440" t="str">
        <f t="shared" si="19"/>
        <v/>
      </c>
      <c r="BT57" s="1440" t="str">
        <f t="shared" si="13"/>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369" t="str">
        <f>CONCATENATE('01_Carga'!$M$5,"_",$I58)</f>
        <v>FI__41</v>
      </c>
      <c r="B58" s="1405"/>
      <c r="C58" s="1734" t="str">
        <f>IF('06_PresenLista'!L58&lt;&gt;"",'06_PresenLista'!L58,"")</f>
        <v/>
      </c>
      <c r="D58" s="1461" t="str">
        <f>'06_PresenLista'!Q58</f>
        <v/>
      </c>
      <c r="E58" s="1405"/>
      <c r="F58" s="1735" t="str">
        <f>IF('09_P1_Pract'!F58&lt;&gt;"",'09_P1_Pract'!F58,"")</f>
        <v/>
      </c>
      <c r="G58" s="1459" t="str">
        <f>'07_P1_Lectura'!R59</f>
        <v/>
      </c>
      <c r="H58" s="1736" t="str">
        <f t="shared" si="5"/>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316" t="str">
        <f>IF('09_P1_Pract'!O58&lt;&gt;"",'09_P1_Pract'!O58,"")</f>
        <v/>
      </c>
      <c r="P58" s="153"/>
      <c r="Q58" s="1916"/>
      <c r="R58" s="132"/>
      <c r="S58" s="132"/>
      <c r="T58" s="132"/>
      <c r="U58" s="132"/>
      <c r="V58" s="1749"/>
      <c r="W58" s="151"/>
      <c r="X58" s="1916"/>
      <c r="Y58" s="132"/>
      <c r="Z58" s="132"/>
      <c r="AA58" s="132"/>
      <c r="AB58" s="132"/>
      <c r="AC58" s="1749"/>
      <c r="AD58" s="151"/>
      <c r="AE58" s="1916"/>
      <c r="AF58" s="132"/>
      <c r="AG58" s="132"/>
      <c r="AH58" s="132"/>
      <c r="AI58" s="132"/>
      <c r="AJ58" s="1749"/>
      <c r="AK58" s="151"/>
      <c r="AL58" s="1916"/>
      <c r="AM58" s="132"/>
      <c r="AN58" s="132"/>
      <c r="AO58" s="132"/>
      <c r="AP58" s="132"/>
      <c r="AQ58" s="1749"/>
      <c r="AR58" s="151"/>
      <c r="AS58" s="1916"/>
      <c r="AT58" s="132"/>
      <c r="AU58" s="132"/>
      <c r="AV58" s="132"/>
      <c r="AW58" s="132"/>
      <c r="AX58" s="1749"/>
      <c r="AY58" s="151"/>
      <c r="AZ58" s="270" t="str">
        <f t="shared" si="6"/>
        <v/>
      </c>
      <c r="BA58" s="271" t="str">
        <f t="shared" si="7"/>
        <v/>
      </c>
      <c r="BB58" s="271" t="str">
        <f t="shared" si="8"/>
        <v/>
      </c>
      <c r="BC58" s="271" t="str">
        <f t="shared" si="9"/>
        <v/>
      </c>
      <c r="BD58" s="272" t="str">
        <f t="shared" si="10"/>
        <v/>
      </c>
      <c r="BE58" s="15" t="str">
        <f t="shared" si="11"/>
        <v/>
      </c>
      <c r="BG58" s="270" t="str">
        <f t="shared" si="0"/>
        <v/>
      </c>
      <c r="BH58" s="271" t="str">
        <f t="shared" si="1"/>
        <v/>
      </c>
      <c r="BI58" s="273" t="str">
        <f t="shared" si="2"/>
        <v/>
      </c>
      <c r="BJ58" s="15" t="str">
        <f t="shared" si="3"/>
        <v/>
      </c>
      <c r="BL58" s="67" t="str">
        <f t="shared" si="12"/>
        <v/>
      </c>
      <c r="BM58" s="67" t="str">
        <f>IF($O58&lt;&gt;"",0,IF(BJ58&lt;&gt;"",ROUND(BJ58*'02_Criterios'!$F$17,4),IF(BE58&lt;&gt;"",ROUND(BE58*'02_Criterios'!$F$17,4),"")))</f>
        <v/>
      </c>
      <c r="BO58" s="1741" t="str">
        <f>IF('13_P1_Alega'!V58&lt;&gt;"",'13_P1_Alega'!V58,"")</f>
        <v/>
      </c>
      <c r="BP58" s="1741" t="str">
        <f>IF('13_P1_Alega'!W58&lt;&gt;"",'13_P1_Alega'!W58,"")</f>
        <v/>
      </c>
      <c r="BQ58" s="1741" t="str">
        <f>IF('13_P1_Alega'!X58&lt;&gt;"",'13_P1_Alega'!X58,"")</f>
        <v/>
      </c>
      <c r="BS58" s="1440" t="str">
        <f t="shared" si="19"/>
        <v/>
      </c>
      <c r="BT58" s="1440" t="str">
        <f t="shared" si="13"/>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369" t="str">
        <f>CONCATENATE('01_Carga'!$M$5,"_",$I59)</f>
        <v>FI__42</v>
      </c>
      <c r="B59" s="1405"/>
      <c r="C59" s="1734" t="str">
        <f>IF('06_PresenLista'!L59&lt;&gt;"",'06_PresenLista'!L59,"")</f>
        <v/>
      </c>
      <c r="D59" s="1461" t="str">
        <f>'06_PresenLista'!Q59</f>
        <v/>
      </c>
      <c r="E59" s="1405"/>
      <c r="F59" s="1735" t="str">
        <f>IF('09_P1_Pract'!F59&lt;&gt;"",'09_P1_Pract'!F59,"")</f>
        <v/>
      </c>
      <c r="G59" s="1459" t="str">
        <f>'07_P1_Lectura'!R60</f>
        <v/>
      </c>
      <c r="H59" s="1736" t="str">
        <f t="shared" si="5"/>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316" t="str">
        <f>IF('09_P1_Pract'!O59&lt;&gt;"",'09_P1_Pract'!O59,"")</f>
        <v/>
      </c>
      <c r="P59" s="153"/>
      <c r="Q59" s="1916"/>
      <c r="R59" s="132"/>
      <c r="S59" s="132"/>
      <c r="T59" s="132"/>
      <c r="U59" s="132"/>
      <c r="V59" s="1749"/>
      <c r="W59" s="151"/>
      <c r="X59" s="1916"/>
      <c r="Y59" s="132"/>
      <c r="Z59" s="132"/>
      <c r="AA59" s="132"/>
      <c r="AB59" s="132"/>
      <c r="AC59" s="1749"/>
      <c r="AD59" s="151"/>
      <c r="AE59" s="1916"/>
      <c r="AF59" s="132"/>
      <c r="AG59" s="132"/>
      <c r="AH59" s="132"/>
      <c r="AI59" s="132"/>
      <c r="AJ59" s="1749"/>
      <c r="AK59" s="151"/>
      <c r="AL59" s="1916"/>
      <c r="AM59" s="132"/>
      <c r="AN59" s="132"/>
      <c r="AO59" s="132"/>
      <c r="AP59" s="132"/>
      <c r="AQ59" s="1749"/>
      <c r="AR59" s="151"/>
      <c r="AS59" s="1916"/>
      <c r="AT59" s="132"/>
      <c r="AU59" s="132"/>
      <c r="AV59" s="132"/>
      <c r="AW59" s="132"/>
      <c r="AX59" s="1749"/>
      <c r="AY59" s="151"/>
      <c r="AZ59" s="270" t="str">
        <f t="shared" si="6"/>
        <v/>
      </c>
      <c r="BA59" s="271" t="str">
        <f t="shared" si="7"/>
        <v/>
      </c>
      <c r="BB59" s="271" t="str">
        <f t="shared" si="8"/>
        <v/>
      </c>
      <c r="BC59" s="271" t="str">
        <f t="shared" si="9"/>
        <v/>
      </c>
      <c r="BD59" s="272" t="str">
        <f t="shared" si="10"/>
        <v/>
      </c>
      <c r="BE59" s="15" t="str">
        <f t="shared" si="11"/>
        <v/>
      </c>
      <c r="BG59" s="270" t="str">
        <f t="shared" si="0"/>
        <v/>
      </c>
      <c r="BH59" s="271" t="str">
        <f t="shared" si="1"/>
        <v/>
      </c>
      <c r="BI59" s="273" t="str">
        <f t="shared" si="2"/>
        <v/>
      </c>
      <c r="BJ59" s="15" t="str">
        <f t="shared" si="3"/>
        <v/>
      </c>
      <c r="BL59" s="67" t="str">
        <f t="shared" si="12"/>
        <v/>
      </c>
      <c r="BM59" s="67" t="str">
        <f>IF($O59&lt;&gt;"",0,IF(BJ59&lt;&gt;"",ROUND(BJ59*'02_Criterios'!$F$17,4),IF(BE59&lt;&gt;"",ROUND(BE59*'02_Criterios'!$F$17,4),"")))</f>
        <v/>
      </c>
      <c r="BO59" s="1741" t="str">
        <f>IF('13_P1_Alega'!V59&lt;&gt;"",'13_P1_Alega'!V59,"")</f>
        <v/>
      </c>
      <c r="BP59" s="1741" t="str">
        <f>IF('13_P1_Alega'!W59&lt;&gt;"",'13_P1_Alega'!W59,"")</f>
        <v/>
      </c>
      <c r="BQ59" s="1741" t="str">
        <f>IF('13_P1_Alega'!X59&lt;&gt;"",'13_P1_Alega'!X59,"")</f>
        <v/>
      </c>
      <c r="BS59" s="1440" t="str">
        <f t="shared" si="19"/>
        <v/>
      </c>
      <c r="BT59" s="1440" t="str">
        <f t="shared" si="13"/>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369" t="str">
        <f>CONCATENATE('01_Carga'!$M$5,"_",$I60)</f>
        <v>FI__43</v>
      </c>
      <c r="B60" s="1405"/>
      <c r="C60" s="1734" t="str">
        <f>IF('06_PresenLista'!L60&lt;&gt;"",'06_PresenLista'!L60,"")</f>
        <v/>
      </c>
      <c r="D60" s="1461" t="str">
        <f>'06_PresenLista'!Q60</f>
        <v/>
      </c>
      <c r="E60" s="1405"/>
      <c r="F60" s="1735" t="str">
        <f>IF('09_P1_Pract'!F60&lt;&gt;"",'09_P1_Pract'!F60,"")</f>
        <v/>
      </c>
      <c r="G60" s="1459" t="str">
        <f>'07_P1_Lectura'!R61</f>
        <v/>
      </c>
      <c r="H60" s="1736" t="str">
        <f t="shared" si="5"/>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316" t="str">
        <f>IF('09_P1_Pract'!O60&lt;&gt;"",'09_P1_Pract'!O60,"")</f>
        <v/>
      </c>
      <c r="P60" s="153"/>
      <c r="Q60" s="1916"/>
      <c r="R60" s="132"/>
      <c r="S60" s="132"/>
      <c r="T60" s="132"/>
      <c r="U60" s="132"/>
      <c r="V60" s="1749"/>
      <c r="W60" s="151"/>
      <c r="X60" s="1916"/>
      <c r="Y60" s="132"/>
      <c r="Z60" s="132"/>
      <c r="AA60" s="132"/>
      <c r="AB60" s="132"/>
      <c r="AC60" s="1749"/>
      <c r="AD60" s="151"/>
      <c r="AE60" s="1916"/>
      <c r="AF60" s="132"/>
      <c r="AG60" s="132"/>
      <c r="AH60" s="132"/>
      <c r="AI60" s="132"/>
      <c r="AJ60" s="1749"/>
      <c r="AK60" s="151"/>
      <c r="AL60" s="1916"/>
      <c r="AM60" s="132"/>
      <c r="AN60" s="132"/>
      <c r="AO60" s="132"/>
      <c r="AP60" s="132"/>
      <c r="AQ60" s="1749"/>
      <c r="AR60" s="151"/>
      <c r="AS60" s="1916"/>
      <c r="AT60" s="132"/>
      <c r="AU60" s="132"/>
      <c r="AV60" s="132"/>
      <c r="AW60" s="132"/>
      <c r="AX60" s="1749"/>
      <c r="AY60" s="151"/>
      <c r="AZ60" s="270" t="str">
        <f t="shared" si="6"/>
        <v/>
      </c>
      <c r="BA60" s="271" t="str">
        <f t="shared" si="7"/>
        <v/>
      </c>
      <c r="BB60" s="271" t="str">
        <f t="shared" si="8"/>
        <v/>
      </c>
      <c r="BC60" s="271" t="str">
        <f t="shared" si="9"/>
        <v/>
      </c>
      <c r="BD60" s="272" t="str">
        <f t="shared" si="10"/>
        <v/>
      </c>
      <c r="BE60" s="15" t="str">
        <f t="shared" si="11"/>
        <v/>
      </c>
      <c r="BG60" s="270" t="str">
        <f t="shared" si="0"/>
        <v/>
      </c>
      <c r="BH60" s="271" t="str">
        <f t="shared" si="1"/>
        <v/>
      </c>
      <c r="BI60" s="273" t="str">
        <f t="shared" si="2"/>
        <v/>
      </c>
      <c r="BJ60" s="15" t="str">
        <f t="shared" si="3"/>
        <v/>
      </c>
      <c r="BL60" s="67" t="str">
        <f t="shared" si="12"/>
        <v/>
      </c>
      <c r="BM60" s="67" t="str">
        <f>IF($O60&lt;&gt;"",0,IF(BJ60&lt;&gt;"",ROUND(BJ60*'02_Criterios'!$F$17,4),IF(BE60&lt;&gt;"",ROUND(BE60*'02_Criterios'!$F$17,4),"")))</f>
        <v/>
      </c>
      <c r="BO60" s="1741" t="str">
        <f>IF('13_P1_Alega'!V60&lt;&gt;"",'13_P1_Alega'!V60,"")</f>
        <v/>
      </c>
      <c r="BP60" s="1741" t="str">
        <f>IF('13_P1_Alega'!W60&lt;&gt;"",'13_P1_Alega'!W60,"")</f>
        <v/>
      </c>
      <c r="BQ60" s="1741" t="str">
        <f>IF('13_P1_Alega'!X60&lt;&gt;"",'13_P1_Alega'!X60,"")</f>
        <v/>
      </c>
      <c r="BS60" s="1440" t="str">
        <f t="shared" si="19"/>
        <v/>
      </c>
      <c r="BT60" s="1440" t="str">
        <f t="shared" si="13"/>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369" t="str">
        <f>CONCATENATE('01_Carga'!$M$5,"_",$I61)</f>
        <v>FI__44</v>
      </c>
      <c r="B61" s="1405"/>
      <c r="C61" s="1734" t="str">
        <f>IF('06_PresenLista'!L61&lt;&gt;"",'06_PresenLista'!L61,"")</f>
        <v/>
      </c>
      <c r="D61" s="1461" t="str">
        <f>'06_PresenLista'!Q61</f>
        <v/>
      </c>
      <c r="E61" s="1405"/>
      <c r="F61" s="1735" t="str">
        <f>IF('09_P1_Pract'!F61&lt;&gt;"",'09_P1_Pract'!F61,"")</f>
        <v/>
      </c>
      <c r="G61" s="1459" t="str">
        <f>'07_P1_Lectura'!R62</f>
        <v/>
      </c>
      <c r="H61" s="1736" t="str">
        <f t="shared" si="5"/>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316" t="str">
        <f>IF('09_P1_Pract'!O61&lt;&gt;"",'09_P1_Pract'!O61,"")</f>
        <v/>
      </c>
      <c r="P61" s="153"/>
      <c r="Q61" s="1916"/>
      <c r="R61" s="132"/>
      <c r="S61" s="132"/>
      <c r="T61" s="132"/>
      <c r="U61" s="132"/>
      <c r="V61" s="1749"/>
      <c r="W61" s="151"/>
      <c r="X61" s="1916"/>
      <c r="Y61" s="132"/>
      <c r="Z61" s="132"/>
      <c r="AA61" s="132"/>
      <c r="AB61" s="132"/>
      <c r="AC61" s="1749"/>
      <c r="AD61" s="151"/>
      <c r="AE61" s="1916"/>
      <c r="AF61" s="132"/>
      <c r="AG61" s="132"/>
      <c r="AH61" s="132"/>
      <c r="AI61" s="132"/>
      <c r="AJ61" s="1749"/>
      <c r="AK61" s="151"/>
      <c r="AL61" s="1916"/>
      <c r="AM61" s="132"/>
      <c r="AN61" s="132"/>
      <c r="AO61" s="132"/>
      <c r="AP61" s="132"/>
      <c r="AQ61" s="1749"/>
      <c r="AR61" s="151"/>
      <c r="AS61" s="1916"/>
      <c r="AT61" s="132"/>
      <c r="AU61" s="132"/>
      <c r="AV61" s="132"/>
      <c r="AW61" s="132"/>
      <c r="AX61" s="1749"/>
      <c r="AY61" s="151"/>
      <c r="AZ61" s="270" t="str">
        <f t="shared" si="6"/>
        <v/>
      </c>
      <c r="BA61" s="271" t="str">
        <f t="shared" si="7"/>
        <v/>
      </c>
      <c r="BB61" s="271" t="str">
        <f t="shared" si="8"/>
        <v/>
      </c>
      <c r="BC61" s="271" t="str">
        <f t="shared" si="9"/>
        <v/>
      </c>
      <c r="BD61" s="272" t="str">
        <f t="shared" si="10"/>
        <v/>
      </c>
      <c r="BE61" s="15" t="str">
        <f t="shared" si="11"/>
        <v/>
      </c>
      <c r="BG61" s="270" t="str">
        <f t="shared" si="0"/>
        <v/>
      </c>
      <c r="BH61" s="271" t="str">
        <f t="shared" si="1"/>
        <v/>
      </c>
      <c r="BI61" s="273" t="str">
        <f t="shared" si="2"/>
        <v/>
      </c>
      <c r="BJ61" s="15" t="str">
        <f t="shared" si="3"/>
        <v/>
      </c>
      <c r="BL61" s="67" t="str">
        <f t="shared" si="12"/>
        <v/>
      </c>
      <c r="BM61" s="67" t="str">
        <f>IF($O61&lt;&gt;"",0,IF(BJ61&lt;&gt;"",ROUND(BJ61*'02_Criterios'!$F$17,4),IF(BE61&lt;&gt;"",ROUND(BE61*'02_Criterios'!$F$17,4),"")))</f>
        <v/>
      </c>
      <c r="BO61" s="1741" t="str">
        <f>IF('13_P1_Alega'!V61&lt;&gt;"",'13_P1_Alega'!V61,"")</f>
        <v/>
      </c>
      <c r="BP61" s="1741" t="str">
        <f>IF('13_P1_Alega'!W61&lt;&gt;"",'13_P1_Alega'!W61,"")</f>
        <v/>
      </c>
      <c r="BQ61" s="1741" t="str">
        <f>IF('13_P1_Alega'!X61&lt;&gt;"",'13_P1_Alega'!X61,"")</f>
        <v/>
      </c>
      <c r="BS61" s="1440" t="str">
        <f t="shared" si="19"/>
        <v/>
      </c>
      <c r="BT61" s="1440" t="str">
        <f t="shared" si="13"/>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369" t="str">
        <f>CONCATENATE('01_Carga'!$M$5,"_",$I62)</f>
        <v>FI__45</v>
      </c>
      <c r="B62" s="1405"/>
      <c r="C62" s="1734" t="str">
        <f>IF('06_PresenLista'!L62&lt;&gt;"",'06_PresenLista'!L62,"")</f>
        <v/>
      </c>
      <c r="D62" s="1461" t="str">
        <f>'06_PresenLista'!Q62</f>
        <v/>
      </c>
      <c r="E62" s="1405"/>
      <c r="F62" s="1735" t="str">
        <f>IF('09_P1_Pract'!F62&lt;&gt;"",'09_P1_Pract'!F62,"")</f>
        <v/>
      </c>
      <c r="G62" s="1459" t="str">
        <f>'07_P1_Lectura'!R63</f>
        <v/>
      </c>
      <c r="H62" s="1736" t="str">
        <f t="shared" si="5"/>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316" t="str">
        <f>IF('09_P1_Pract'!O62&lt;&gt;"",'09_P1_Pract'!O62,"")</f>
        <v/>
      </c>
      <c r="P62" s="153"/>
      <c r="Q62" s="1916"/>
      <c r="R62" s="132"/>
      <c r="S62" s="132"/>
      <c r="T62" s="132"/>
      <c r="U62" s="132"/>
      <c r="V62" s="1749"/>
      <c r="W62" s="151"/>
      <c r="X62" s="1916"/>
      <c r="Y62" s="132"/>
      <c r="Z62" s="132"/>
      <c r="AA62" s="132"/>
      <c r="AB62" s="132"/>
      <c r="AC62" s="1749"/>
      <c r="AD62" s="151"/>
      <c r="AE62" s="1916"/>
      <c r="AF62" s="132"/>
      <c r="AG62" s="132"/>
      <c r="AH62" s="132"/>
      <c r="AI62" s="132"/>
      <c r="AJ62" s="1749"/>
      <c r="AK62" s="151"/>
      <c r="AL62" s="1916"/>
      <c r="AM62" s="132"/>
      <c r="AN62" s="132"/>
      <c r="AO62" s="132"/>
      <c r="AP62" s="132"/>
      <c r="AQ62" s="1749"/>
      <c r="AR62" s="151"/>
      <c r="AS62" s="1916"/>
      <c r="AT62" s="132"/>
      <c r="AU62" s="132"/>
      <c r="AV62" s="132"/>
      <c r="AW62" s="132"/>
      <c r="AX62" s="1749"/>
      <c r="AY62" s="151"/>
      <c r="AZ62" s="270" t="str">
        <f t="shared" si="6"/>
        <v/>
      </c>
      <c r="BA62" s="271" t="str">
        <f t="shared" si="7"/>
        <v/>
      </c>
      <c r="BB62" s="271" t="str">
        <f t="shared" si="8"/>
        <v/>
      </c>
      <c r="BC62" s="271" t="str">
        <f t="shared" si="9"/>
        <v/>
      </c>
      <c r="BD62" s="272" t="str">
        <f t="shared" si="10"/>
        <v/>
      </c>
      <c r="BE62" s="15" t="str">
        <f t="shared" si="11"/>
        <v/>
      </c>
      <c r="BG62" s="270" t="str">
        <f t="shared" si="0"/>
        <v/>
      </c>
      <c r="BH62" s="271" t="str">
        <f t="shared" si="1"/>
        <v/>
      </c>
      <c r="BI62" s="273" t="str">
        <f t="shared" si="2"/>
        <v/>
      </c>
      <c r="BJ62" s="15" t="str">
        <f t="shared" si="3"/>
        <v/>
      </c>
      <c r="BL62" s="67" t="str">
        <f t="shared" si="12"/>
        <v/>
      </c>
      <c r="BM62" s="67" t="str">
        <f>IF($O62&lt;&gt;"",0,IF(BJ62&lt;&gt;"",ROUND(BJ62*'02_Criterios'!$F$17,4),IF(BE62&lt;&gt;"",ROUND(BE62*'02_Criterios'!$F$17,4),"")))</f>
        <v/>
      </c>
      <c r="BO62" s="1741" t="str">
        <f>IF('13_P1_Alega'!V62&lt;&gt;"",'13_P1_Alega'!V62,"")</f>
        <v/>
      </c>
      <c r="BP62" s="1741" t="str">
        <f>IF('13_P1_Alega'!W62&lt;&gt;"",'13_P1_Alega'!W62,"")</f>
        <v/>
      </c>
      <c r="BQ62" s="1741" t="str">
        <f>IF('13_P1_Alega'!X62&lt;&gt;"",'13_P1_Alega'!X62,"")</f>
        <v/>
      </c>
      <c r="BS62" s="1440" t="str">
        <f t="shared" si="19"/>
        <v/>
      </c>
      <c r="BT62" s="1440" t="str">
        <f t="shared" si="13"/>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369" t="str">
        <f>CONCATENATE('01_Carga'!$M$5,"_",$I63)</f>
        <v>FI__46</v>
      </c>
      <c r="B63" s="1405"/>
      <c r="C63" s="1734" t="str">
        <f>IF('06_PresenLista'!L63&lt;&gt;"",'06_PresenLista'!L63,"")</f>
        <v/>
      </c>
      <c r="D63" s="1461" t="str">
        <f>'06_PresenLista'!Q63</f>
        <v/>
      </c>
      <c r="E63" s="1405"/>
      <c r="F63" s="1735" t="str">
        <f>IF('09_P1_Pract'!F63&lt;&gt;"",'09_P1_Pract'!F63,"")</f>
        <v/>
      </c>
      <c r="G63" s="1459" t="str">
        <f>'07_P1_Lectura'!R64</f>
        <v/>
      </c>
      <c r="H63" s="1736" t="str">
        <f t="shared" si="5"/>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316" t="str">
        <f>IF('09_P1_Pract'!O63&lt;&gt;"",'09_P1_Pract'!O63,"")</f>
        <v/>
      </c>
      <c r="P63" s="153"/>
      <c r="Q63" s="1916"/>
      <c r="R63" s="132"/>
      <c r="S63" s="132"/>
      <c r="T63" s="132"/>
      <c r="U63" s="132"/>
      <c r="V63" s="1749"/>
      <c r="W63" s="151"/>
      <c r="X63" s="1916"/>
      <c r="Y63" s="132"/>
      <c r="Z63" s="132"/>
      <c r="AA63" s="132"/>
      <c r="AB63" s="132"/>
      <c r="AC63" s="1749"/>
      <c r="AD63" s="151"/>
      <c r="AE63" s="1916"/>
      <c r="AF63" s="132"/>
      <c r="AG63" s="132"/>
      <c r="AH63" s="132"/>
      <c r="AI63" s="132"/>
      <c r="AJ63" s="1749"/>
      <c r="AK63" s="151"/>
      <c r="AL63" s="1916"/>
      <c r="AM63" s="132"/>
      <c r="AN63" s="132"/>
      <c r="AO63" s="132"/>
      <c r="AP63" s="132"/>
      <c r="AQ63" s="1749"/>
      <c r="AR63" s="151"/>
      <c r="AS63" s="1916"/>
      <c r="AT63" s="132"/>
      <c r="AU63" s="132"/>
      <c r="AV63" s="132"/>
      <c r="AW63" s="132"/>
      <c r="AX63" s="1749"/>
      <c r="AY63" s="151"/>
      <c r="AZ63" s="270" t="str">
        <f t="shared" si="6"/>
        <v/>
      </c>
      <c r="BA63" s="271" t="str">
        <f t="shared" si="7"/>
        <v/>
      </c>
      <c r="BB63" s="271" t="str">
        <f t="shared" si="8"/>
        <v/>
      </c>
      <c r="BC63" s="271" t="str">
        <f t="shared" si="9"/>
        <v/>
      </c>
      <c r="BD63" s="272" t="str">
        <f t="shared" si="10"/>
        <v/>
      </c>
      <c r="BE63" s="15" t="str">
        <f t="shared" si="11"/>
        <v/>
      </c>
      <c r="BG63" s="270" t="str">
        <f t="shared" si="0"/>
        <v/>
      </c>
      <c r="BH63" s="271" t="str">
        <f t="shared" si="1"/>
        <v/>
      </c>
      <c r="BI63" s="273" t="str">
        <f t="shared" si="2"/>
        <v/>
      </c>
      <c r="BJ63" s="15" t="str">
        <f t="shared" si="3"/>
        <v/>
      </c>
      <c r="BL63" s="67" t="str">
        <f t="shared" si="12"/>
        <v/>
      </c>
      <c r="BM63" s="67" t="str">
        <f>IF($O63&lt;&gt;"",0,IF(BJ63&lt;&gt;"",ROUND(BJ63*'02_Criterios'!$F$17,4),IF(BE63&lt;&gt;"",ROUND(BE63*'02_Criterios'!$F$17,4),"")))</f>
        <v/>
      </c>
      <c r="BO63" s="1741" t="str">
        <f>IF('13_P1_Alega'!V63&lt;&gt;"",'13_P1_Alega'!V63,"")</f>
        <v/>
      </c>
      <c r="BP63" s="1741" t="str">
        <f>IF('13_P1_Alega'!W63&lt;&gt;"",'13_P1_Alega'!W63,"")</f>
        <v/>
      </c>
      <c r="BQ63" s="1741" t="str">
        <f>IF('13_P1_Alega'!X63&lt;&gt;"",'13_P1_Alega'!X63,"")</f>
        <v/>
      </c>
      <c r="BS63" s="1440" t="str">
        <f t="shared" si="19"/>
        <v/>
      </c>
      <c r="BT63" s="1440" t="str">
        <f t="shared" si="13"/>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369" t="str">
        <f>CONCATENATE('01_Carga'!$M$5,"_",$I64)</f>
        <v>FI__47</v>
      </c>
      <c r="B64" s="1405"/>
      <c r="C64" s="1734" t="str">
        <f>IF('06_PresenLista'!L64&lt;&gt;"",'06_PresenLista'!L64,"")</f>
        <v/>
      </c>
      <c r="D64" s="1461" t="str">
        <f>'06_PresenLista'!Q64</f>
        <v/>
      </c>
      <c r="E64" s="1405"/>
      <c r="F64" s="1735" t="str">
        <f>IF('09_P1_Pract'!F64&lt;&gt;"",'09_P1_Pract'!F64,"")</f>
        <v/>
      </c>
      <c r="G64" s="1459" t="str">
        <f>'07_P1_Lectura'!R65</f>
        <v/>
      </c>
      <c r="H64" s="1736" t="str">
        <f t="shared" si="5"/>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316" t="str">
        <f>IF('09_P1_Pract'!O64&lt;&gt;"",'09_P1_Pract'!O64,"")</f>
        <v/>
      </c>
      <c r="P64" s="153"/>
      <c r="Q64" s="1916"/>
      <c r="R64" s="132"/>
      <c r="S64" s="132"/>
      <c r="T64" s="132"/>
      <c r="U64" s="132"/>
      <c r="V64" s="1749"/>
      <c r="W64" s="151"/>
      <c r="X64" s="1916"/>
      <c r="Y64" s="132"/>
      <c r="Z64" s="132"/>
      <c r="AA64" s="132"/>
      <c r="AB64" s="132"/>
      <c r="AC64" s="1749"/>
      <c r="AD64" s="151"/>
      <c r="AE64" s="1916"/>
      <c r="AF64" s="132"/>
      <c r="AG64" s="132"/>
      <c r="AH64" s="132"/>
      <c r="AI64" s="132"/>
      <c r="AJ64" s="1749"/>
      <c r="AK64" s="151"/>
      <c r="AL64" s="1916"/>
      <c r="AM64" s="132"/>
      <c r="AN64" s="132"/>
      <c r="AO64" s="132"/>
      <c r="AP64" s="132"/>
      <c r="AQ64" s="1749"/>
      <c r="AR64" s="151"/>
      <c r="AS64" s="1916"/>
      <c r="AT64" s="132"/>
      <c r="AU64" s="132"/>
      <c r="AV64" s="132"/>
      <c r="AW64" s="132"/>
      <c r="AX64" s="1749"/>
      <c r="AY64" s="151"/>
      <c r="AZ64" s="270" t="str">
        <f t="shared" si="6"/>
        <v/>
      </c>
      <c r="BA64" s="271" t="str">
        <f t="shared" si="7"/>
        <v/>
      </c>
      <c r="BB64" s="271" t="str">
        <f t="shared" si="8"/>
        <v/>
      </c>
      <c r="BC64" s="271" t="str">
        <f t="shared" si="9"/>
        <v/>
      </c>
      <c r="BD64" s="272" t="str">
        <f t="shared" si="10"/>
        <v/>
      </c>
      <c r="BE64" s="15" t="str">
        <f t="shared" si="11"/>
        <v/>
      </c>
      <c r="BG64" s="270" t="str">
        <f t="shared" si="0"/>
        <v/>
      </c>
      <c r="BH64" s="271" t="str">
        <f t="shared" si="1"/>
        <v/>
      </c>
      <c r="BI64" s="273" t="str">
        <f t="shared" si="2"/>
        <v/>
      </c>
      <c r="BJ64" s="15" t="str">
        <f t="shared" si="3"/>
        <v/>
      </c>
      <c r="BL64" s="67" t="str">
        <f t="shared" si="12"/>
        <v/>
      </c>
      <c r="BM64" s="67" t="str">
        <f>IF($O64&lt;&gt;"",0,IF(BJ64&lt;&gt;"",ROUND(BJ64*'02_Criterios'!$F$17,4),IF(BE64&lt;&gt;"",ROUND(BE64*'02_Criterios'!$F$17,4),"")))</f>
        <v/>
      </c>
      <c r="BO64" s="1741" t="str">
        <f>IF('13_P1_Alega'!V64&lt;&gt;"",'13_P1_Alega'!V64,"")</f>
        <v/>
      </c>
      <c r="BP64" s="1741" t="str">
        <f>IF('13_P1_Alega'!W64&lt;&gt;"",'13_P1_Alega'!W64,"")</f>
        <v/>
      </c>
      <c r="BQ64" s="1741" t="str">
        <f>IF('13_P1_Alega'!X64&lt;&gt;"",'13_P1_Alega'!X64,"")</f>
        <v/>
      </c>
      <c r="BS64" s="1440" t="str">
        <f t="shared" si="19"/>
        <v/>
      </c>
      <c r="BT64" s="1440" t="str">
        <f t="shared" si="13"/>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369" t="str">
        <f>CONCATENATE('01_Carga'!$M$5,"_",$I65)</f>
        <v>FI__48</v>
      </c>
      <c r="B65" s="1405"/>
      <c r="C65" s="1734" t="str">
        <f>IF('06_PresenLista'!L65&lt;&gt;"",'06_PresenLista'!L65,"")</f>
        <v/>
      </c>
      <c r="D65" s="1461" t="str">
        <f>'06_PresenLista'!Q65</f>
        <v/>
      </c>
      <c r="E65" s="1405"/>
      <c r="F65" s="1735" t="str">
        <f>IF('09_P1_Pract'!F65&lt;&gt;"",'09_P1_Pract'!F65,"")</f>
        <v/>
      </c>
      <c r="G65" s="1459" t="str">
        <f>'07_P1_Lectura'!R66</f>
        <v/>
      </c>
      <c r="H65" s="1736" t="str">
        <f t="shared" si="5"/>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316" t="str">
        <f>IF('09_P1_Pract'!O65&lt;&gt;"",'09_P1_Pract'!O65,"")</f>
        <v/>
      </c>
      <c r="P65" s="153"/>
      <c r="Q65" s="1916"/>
      <c r="R65" s="132"/>
      <c r="S65" s="132"/>
      <c r="T65" s="132"/>
      <c r="U65" s="132"/>
      <c r="V65" s="1749"/>
      <c r="W65" s="151"/>
      <c r="X65" s="1916"/>
      <c r="Y65" s="132"/>
      <c r="Z65" s="132"/>
      <c r="AA65" s="132"/>
      <c r="AB65" s="132"/>
      <c r="AC65" s="1749"/>
      <c r="AD65" s="151"/>
      <c r="AE65" s="1916"/>
      <c r="AF65" s="132"/>
      <c r="AG65" s="132"/>
      <c r="AH65" s="132"/>
      <c r="AI65" s="132"/>
      <c r="AJ65" s="1749"/>
      <c r="AK65" s="151"/>
      <c r="AL65" s="1916"/>
      <c r="AM65" s="132"/>
      <c r="AN65" s="132"/>
      <c r="AO65" s="132"/>
      <c r="AP65" s="132"/>
      <c r="AQ65" s="1749"/>
      <c r="AR65" s="151"/>
      <c r="AS65" s="1916"/>
      <c r="AT65" s="132"/>
      <c r="AU65" s="132"/>
      <c r="AV65" s="132"/>
      <c r="AW65" s="132"/>
      <c r="AX65" s="1749"/>
      <c r="AY65" s="151"/>
      <c r="AZ65" s="270" t="str">
        <f t="shared" si="6"/>
        <v/>
      </c>
      <c r="BA65" s="271" t="str">
        <f t="shared" si="7"/>
        <v/>
      </c>
      <c r="BB65" s="271" t="str">
        <f t="shared" si="8"/>
        <v/>
      </c>
      <c r="BC65" s="271" t="str">
        <f t="shared" si="9"/>
        <v/>
      </c>
      <c r="BD65" s="272" t="str">
        <f t="shared" si="10"/>
        <v/>
      </c>
      <c r="BE65" s="15" t="str">
        <f t="shared" si="11"/>
        <v/>
      </c>
      <c r="BG65" s="270" t="str">
        <f t="shared" si="0"/>
        <v/>
      </c>
      <c r="BH65" s="271" t="str">
        <f t="shared" si="1"/>
        <v/>
      </c>
      <c r="BI65" s="273" t="str">
        <f t="shared" si="2"/>
        <v/>
      </c>
      <c r="BJ65" s="15" t="str">
        <f t="shared" si="3"/>
        <v/>
      </c>
      <c r="BL65" s="67" t="str">
        <f t="shared" si="12"/>
        <v/>
      </c>
      <c r="BM65" s="67" t="str">
        <f>IF($O65&lt;&gt;"",0,IF(BJ65&lt;&gt;"",ROUND(BJ65*'02_Criterios'!$F$17,4),IF(BE65&lt;&gt;"",ROUND(BE65*'02_Criterios'!$F$17,4),"")))</f>
        <v/>
      </c>
      <c r="BO65" s="1741" t="str">
        <f>IF('13_P1_Alega'!V65&lt;&gt;"",'13_P1_Alega'!V65,"")</f>
        <v/>
      </c>
      <c r="BP65" s="1741" t="str">
        <f>IF('13_P1_Alega'!W65&lt;&gt;"",'13_P1_Alega'!W65,"")</f>
        <v/>
      </c>
      <c r="BQ65" s="1741" t="str">
        <f>IF('13_P1_Alega'!X65&lt;&gt;"",'13_P1_Alega'!X65,"")</f>
        <v/>
      </c>
      <c r="BS65" s="1440" t="str">
        <f t="shared" si="19"/>
        <v/>
      </c>
      <c r="BT65" s="1440" t="str">
        <f t="shared" si="13"/>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369" t="str">
        <f>CONCATENATE('01_Carga'!$M$5,"_",$I66)</f>
        <v>FI__49</v>
      </c>
      <c r="B66" s="1405"/>
      <c r="C66" s="1734" t="str">
        <f>IF('06_PresenLista'!L66&lt;&gt;"",'06_PresenLista'!L66,"")</f>
        <v/>
      </c>
      <c r="D66" s="1461" t="str">
        <f>'06_PresenLista'!Q66</f>
        <v/>
      </c>
      <c r="E66" s="1405"/>
      <c r="F66" s="1735" t="str">
        <f>IF('09_P1_Pract'!F66&lt;&gt;"",'09_P1_Pract'!F66,"")</f>
        <v/>
      </c>
      <c r="G66" s="1459" t="str">
        <f>'07_P1_Lectura'!R67</f>
        <v/>
      </c>
      <c r="H66" s="1736" t="str">
        <f t="shared" si="5"/>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316" t="str">
        <f>IF('09_P1_Pract'!O66&lt;&gt;"",'09_P1_Pract'!O66,"")</f>
        <v/>
      </c>
      <c r="P66" s="153"/>
      <c r="Q66" s="1916"/>
      <c r="R66" s="132"/>
      <c r="S66" s="132"/>
      <c r="T66" s="132"/>
      <c r="U66" s="132"/>
      <c r="V66" s="1749"/>
      <c r="W66" s="151"/>
      <c r="X66" s="1916"/>
      <c r="Y66" s="132"/>
      <c r="Z66" s="132"/>
      <c r="AA66" s="132"/>
      <c r="AB66" s="132"/>
      <c r="AC66" s="1749"/>
      <c r="AD66" s="151"/>
      <c r="AE66" s="1916"/>
      <c r="AF66" s="132"/>
      <c r="AG66" s="132"/>
      <c r="AH66" s="132"/>
      <c r="AI66" s="132"/>
      <c r="AJ66" s="1749"/>
      <c r="AK66" s="151"/>
      <c r="AL66" s="1916"/>
      <c r="AM66" s="132"/>
      <c r="AN66" s="132"/>
      <c r="AO66" s="132"/>
      <c r="AP66" s="132"/>
      <c r="AQ66" s="1749"/>
      <c r="AR66" s="151"/>
      <c r="AS66" s="1916"/>
      <c r="AT66" s="132"/>
      <c r="AU66" s="132"/>
      <c r="AV66" s="132"/>
      <c r="AW66" s="132"/>
      <c r="AX66" s="1749"/>
      <c r="AY66" s="151"/>
      <c r="AZ66" s="270" t="str">
        <f t="shared" si="6"/>
        <v/>
      </c>
      <c r="BA66" s="271" t="str">
        <f t="shared" si="7"/>
        <v/>
      </c>
      <c r="BB66" s="271" t="str">
        <f t="shared" si="8"/>
        <v/>
      </c>
      <c r="BC66" s="271" t="str">
        <f t="shared" si="9"/>
        <v/>
      </c>
      <c r="BD66" s="272" t="str">
        <f t="shared" si="10"/>
        <v/>
      </c>
      <c r="BE66" s="15" t="str">
        <f t="shared" si="11"/>
        <v/>
      </c>
      <c r="BG66" s="270" t="str">
        <f t="shared" si="0"/>
        <v/>
      </c>
      <c r="BH66" s="271" t="str">
        <f t="shared" si="1"/>
        <v/>
      </c>
      <c r="BI66" s="273" t="str">
        <f t="shared" si="2"/>
        <v/>
      </c>
      <c r="BJ66" s="15" t="str">
        <f t="shared" si="3"/>
        <v/>
      </c>
      <c r="BL66" s="67" t="str">
        <f t="shared" si="12"/>
        <v/>
      </c>
      <c r="BM66" s="67" t="str">
        <f>IF($O66&lt;&gt;"",0,IF(BJ66&lt;&gt;"",ROUND(BJ66*'02_Criterios'!$F$17,4),IF(BE66&lt;&gt;"",ROUND(BE66*'02_Criterios'!$F$17,4),"")))</f>
        <v/>
      </c>
      <c r="BO66" s="1741" t="str">
        <f>IF('13_P1_Alega'!V66&lt;&gt;"",'13_P1_Alega'!V66,"")</f>
        <v/>
      </c>
      <c r="BP66" s="1741" t="str">
        <f>IF('13_P1_Alega'!W66&lt;&gt;"",'13_P1_Alega'!W66,"")</f>
        <v/>
      </c>
      <c r="BQ66" s="1741" t="str">
        <f>IF('13_P1_Alega'!X66&lt;&gt;"",'13_P1_Alega'!X66,"")</f>
        <v/>
      </c>
      <c r="BS66" s="1440" t="str">
        <f t="shared" si="19"/>
        <v/>
      </c>
      <c r="BT66" s="1440" t="str">
        <f t="shared" si="13"/>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369" t="str">
        <f>CONCATENATE('01_Carga'!$M$5,"_",$I67)</f>
        <v>FI__50</v>
      </c>
      <c r="B67" s="1405"/>
      <c r="C67" s="1734" t="str">
        <f>IF('06_PresenLista'!L67&lt;&gt;"",'06_PresenLista'!L67,"")</f>
        <v/>
      </c>
      <c r="D67" s="1461" t="str">
        <f>'06_PresenLista'!Q67</f>
        <v/>
      </c>
      <c r="E67" s="1405"/>
      <c r="F67" s="1735" t="str">
        <f>IF('09_P1_Pract'!F67&lt;&gt;"",'09_P1_Pract'!F67,"")</f>
        <v/>
      </c>
      <c r="G67" s="1459" t="str">
        <f>'07_P1_Lectura'!R68</f>
        <v/>
      </c>
      <c r="H67" s="1736" t="str">
        <f t="shared" si="5"/>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316" t="str">
        <f>IF('09_P1_Pract'!O67&lt;&gt;"",'09_P1_Pract'!O67,"")</f>
        <v/>
      </c>
      <c r="P67" s="153"/>
      <c r="Q67" s="1916"/>
      <c r="R67" s="132"/>
      <c r="S67" s="132"/>
      <c r="T67" s="132"/>
      <c r="U67" s="132"/>
      <c r="V67" s="1749"/>
      <c r="W67" s="151"/>
      <c r="X67" s="1916"/>
      <c r="Y67" s="132"/>
      <c r="Z67" s="132"/>
      <c r="AA67" s="132"/>
      <c r="AB67" s="132"/>
      <c r="AC67" s="1749"/>
      <c r="AD67" s="151"/>
      <c r="AE67" s="1916"/>
      <c r="AF67" s="132"/>
      <c r="AG67" s="132"/>
      <c r="AH67" s="132"/>
      <c r="AI67" s="132"/>
      <c r="AJ67" s="1749"/>
      <c r="AK67" s="151"/>
      <c r="AL67" s="1916"/>
      <c r="AM67" s="132"/>
      <c r="AN67" s="132"/>
      <c r="AO67" s="132"/>
      <c r="AP67" s="132"/>
      <c r="AQ67" s="1749"/>
      <c r="AR67" s="151"/>
      <c r="AS67" s="1916"/>
      <c r="AT67" s="132"/>
      <c r="AU67" s="132"/>
      <c r="AV67" s="132"/>
      <c r="AW67" s="132"/>
      <c r="AX67" s="1749"/>
      <c r="AY67" s="151"/>
      <c r="AZ67" s="270" t="str">
        <f t="shared" si="6"/>
        <v/>
      </c>
      <c r="BA67" s="271" t="str">
        <f t="shared" si="7"/>
        <v/>
      </c>
      <c r="BB67" s="271" t="str">
        <f t="shared" si="8"/>
        <v/>
      </c>
      <c r="BC67" s="271" t="str">
        <f t="shared" si="9"/>
        <v/>
      </c>
      <c r="BD67" s="272" t="str">
        <f t="shared" si="10"/>
        <v/>
      </c>
      <c r="BE67" s="15" t="str">
        <f t="shared" si="11"/>
        <v/>
      </c>
      <c r="BG67" s="270" t="str">
        <f t="shared" si="0"/>
        <v/>
      </c>
      <c r="BH67" s="271" t="str">
        <f t="shared" si="1"/>
        <v/>
      </c>
      <c r="BI67" s="273" t="str">
        <f t="shared" si="2"/>
        <v/>
      </c>
      <c r="BJ67" s="15" t="str">
        <f t="shared" si="3"/>
        <v/>
      </c>
      <c r="BL67" s="67" t="str">
        <f t="shared" si="12"/>
        <v/>
      </c>
      <c r="BM67" s="67" t="str">
        <f>IF($O67&lt;&gt;"",0,IF(BJ67&lt;&gt;"",ROUND(BJ67*'02_Criterios'!$F$17,4),IF(BE67&lt;&gt;"",ROUND(BE67*'02_Criterios'!$F$17,4),"")))</f>
        <v/>
      </c>
      <c r="BO67" s="1741" t="str">
        <f>IF('13_P1_Alega'!V67&lt;&gt;"",'13_P1_Alega'!V67,"")</f>
        <v/>
      </c>
      <c r="BP67" s="1741" t="str">
        <f>IF('13_P1_Alega'!W67&lt;&gt;"",'13_P1_Alega'!W67,"")</f>
        <v/>
      </c>
      <c r="BQ67" s="1741" t="str">
        <f>IF('13_P1_Alega'!X67&lt;&gt;"",'13_P1_Alega'!X67,"")</f>
        <v/>
      </c>
      <c r="BS67" s="1440" t="str">
        <f t="shared" si="19"/>
        <v/>
      </c>
      <c r="BT67" s="1440" t="str">
        <f t="shared" si="13"/>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369" t="str">
        <f>CONCATENATE('01_Carga'!$M$5,"_",$I68)</f>
        <v>FI__51</v>
      </c>
      <c r="B68" s="1405"/>
      <c r="C68" s="1734" t="str">
        <f>IF('06_PresenLista'!L68&lt;&gt;"",'06_PresenLista'!L68,"")</f>
        <v/>
      </c>
      <c r="D68" s="1461" t="str">
        <f>'06_PresenLista'!Q68</f>
        <v/>
      </c>
      <c r="E68" s="1405"/>
      <c r="F68" s="1735" t="str">
        <f>IF('09_P1_Pract'!F68&lt;&gt;"",'09_P1_Pract'!F68,"")</f>
        <v/>
      </c>
      <c r="G68" s="1459" t="str">
        <f>'07_P1_Lectura'!R69</f>
        <v/>
      </c>
      <c r="H68" s="1736" t="str">
        <f t="shared" si="5"/>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316" t="str">
        <f>IF('09_P1_Pract'!O68&lt;&gt;"",'09_P1_Pract'!O68,"")</f>
        <v/>
      </c>
      <c r="P68" s="153"/>
      <c r="Q68" s="1916"/>
      <c r="R68" s="132"/>
      <c r="S68" s="132"/>
      <c r="T68" s="132"/>
      <c r="U68" s="132"/>
      <c r="V68" s="1749"/>
      <c r="W68" s="151"/>
      <c r="X68" s="1916"/>
      <c r="Y68" s="132"/>
      <c r="Z68" s="132"/>
      <c r="AA68" s="132"/>
      <c r="AB68" s="132"/>
      <c r="AC68" s="1749"/>
      <c r="AD68" s="151"/>
      <c r="AE68" s="1916"/>
      <c r="AF68" s="132"/>
      <c r="AG68" s="132"/>
      <c r="AH68" s="132"/>
      <c r="AI68" s="132"/>
      <c r="AJ68" s="1749"/>
      <c r="AK68" s="151"/>
      <c r="AL68" s="1916"/>
      <c r="AM68" s="132"/>
      <c r="AN68" s="132"/>
      <c r="AO68" s="132"/>
      <c r="AP68" s="132"/>
      <c r="AQ68" s="1749"/>
      <c r="AR68" s="151"/>
      <c r="AS68" s="1916"/>
      <c r="AT68" s="132"/>
      <c r="AU68" s="132"/>
      <c r="AV68" s="132"/>
      <c r="AW68" s="132"/>
      <c r="AX68" s="1749"/>
      <c r="AY68" s="151"/>
      <c r="AZ68" s="270" t="str">
        <f t="shared" si="6"/>
        <v/>
      </c>
      <c r="BA68" s="271" t="str">
        <f t="shared" si="7"/>
        <v/>
      </c>
      <c r="BB68" s="271" t="str">
        <f t="shared" si="8"/>
        <v/>
      </c>
      <c r="BC68" s="271" t="str">
        <f t="shared" si="9"/>
        <v/>
      </c>
      <c r="BD68" s="272" t="str">
        <f t="shared" si="10"/>
        <v/>
      </c>
      <c r="BE68" s="15" t="str">
        <f t="shared" si="11"/>
        <v/>
      </c>
      <c r="BG68" s="270" t="str">
        <f t="shared" si="0"/>
        <v/>
      </c>
      <c r="BH68" s="271" t="str">
        <f t="shared" si="1"/>
        <v/>
      </c>
      <c r="BI68" s="273" t="str">
        <f t="shared" si="2"/>
        <v/>
      </c>
      <c r="BJ68" s="15" t="str">
        <f t="shared" si="3"/>
        <v/>
      </c>
      <c r="BL68" s="67" t="str">
        <f t="shared" si="12"/>
        <v/>
      </c>
      <c r="BM68" s="67" t="str">
        <f>IF($O68&lt;&gt;"",0,IF(BJ68&lt;&gt;"",ROUND(BJ68*'02_Criterios'!$F$17,4),IF(BE68&lt;&gt;"",ROUND(BE68*'02_Criterios'!$F$17,4),"")))</f>
        <v/>
      </c>
      <c r="BO68" s="1741" t="str">
        <f>IF('13_P1_Alega'!V68&lt;&gt;"",'13_P1_Alega'!V68,"")</f>
        <v/>
      </c>
      <c r="BP68" s="1741" t="str">
        <f>IF('13_P1_Alega'!W68&lt;&gt;"",'13_P1_Alega'!W68,"")</f>
        <v/>
      </c>
      <c r="BQ68" s="1741" t="str">
        <f>IF('13_P1_Alega'!X68&lt;&gt;"",'13_P1_Alega'!X68,"")</f>
        <v/>
      </c>
      <c r="BS68" s="1440" t="str">
        <f t="shared" si="19"/>
        <v/>
      </c>
      <c r="BT68" s="1440" t="str">
        <f t="shared" si="13"/>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369" t="str">
        <f>CONCATENATE('01_Carga'!$M$5,"_",$I69)</f>
        <v>FI__52</v>
      </c>
      <c r="B69" s="1405"/>
      <c r="C69" s="1734" t="str">
        <f>IF('06_PresenLista'!L69&lt;&gt;"",'06_PresenLista'!L69,"")</f>
        <v/>
      </c>
      <c r="D69" s="1461" t="str">
        <f>'06_PresenLista'!Q69</f>
        <v/>
      </c>
      <c r="E69" s="1405"/>
      <c r="F69" s="1735" t="str">
        <f>IF('09_P1_Pract'!F69&lt;&gt;"",'09_P1_Pract'!F69,"")</f>
        <v/>
      </c>
      <c r="G69" s="1459" t="str">
        <f>'07_P1_Lectura'!R70</f>
        <v/>
      </c>
      <c r="H69" s="1736" t="str">
        <f t="shared" si="5"/>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316" t="str">
        <f>IF('09_P1_Pract'!O69&lt;&gt;"",'09_P1_Pract'!O69,"")</f>
        <v/>
      </c>
      <c r="P69" s="153"/>
      <c r="Q69" s="1916"/>
      <c r="R69" s="132"/>
      <c r="S69" s="132"/>
      <c r="T69" s="132"/>
      <c r="U69" s="132"/>
      <c r="V69" s="1749"/>
      <c r="W69" s="151"/>
      <c r="X69" s="1916"/>
      <c r="Y69" s="132"/>
      <c r="Z69" s="132"/>
      <c r="AA69" s="132"/>
      <c r="AB69" s="132"/>
      <c r="AC69" s="1749"/>
      <c r="AD69" s="151"/>
      <c r="AE69" s="1916"/>
      <c r="AF69" s="132"/>
      <c r="AG69" s="132"/>
      <c r="AH69" s="132"/>
      <c r="AI69" s="132"/>
      <c r="AJ69" s="1749"/>
      <c r="AK69" s="151"/>
      <c r="AL69" s="1916"/>
      <c r="AM69" s="132"/>
      <c r="AN69" s="132"/>
      <c r="AO69" s="132"/>
      <c r="AP69" s="132"/>
      <c r="AQ69" s="1749"/>
      <c r="AR69" s="151"/>
      <c r="AS69" s="1916"/>
      <c r="AT69" s="132"/>
      <c r="AU69" s="132"/>
      <c r="AV69" s="132"/>
      <c r="AW69" s="132"/>
      <c r="AX69" s="1749"/>
      <c r="AY69" s="151"/>
      <c r="AZ69" s="270" t="str">
        <f t="shared" si="6"/>
        <v/>
      </c>
      <c r="BA69" s="271" t="str">
        <f t="shared" si="7"/>
        <v/>
      </c>
      <c r="BB69" s="271" t="str">
        <f t="shared" si="8"/>
        <v/>
      </c>
      <c r="BC69" s="271" t="str">
        <f t="shared" si="9"/>
        <v/>
      </c>
      <c r="BD69" s="272" t="str">
        <f t="shared" si="10"/>
        <v/>
      </c>
      <c r="BE69" s="15" t="str">
        <f t="shared" si="11"/>
        <v/>
      </c>
      <c r="BG69" s="270" t="str">
        <f t="shared" si="0"/>
        <v/>
      </c>
      <c r="BH69" s="271" t="str">
        <f t="shared" si="1"/>
        <v/>
      </c>
      <c r="BI69" s="273" t="str">
        <f t="shared" si="2"/>
        <v/>
      </c>
      <c r="BJ69" s="15" t="str">
        <f t="shared" si="3"/>
        <v/>
      </c>
      <c r="BL69" s="67" t="str">
        <f t="shared" si="12"/>
        <v/>
      </c>
      <c r="BM69" s="67" t="str">
        <f>IF($O69&lt;&gt;"",0,IF(BJ69&lt;&gt;"",ROUND(BJ69*'02_Criterios'!$F$17,4),IF(BE69&lt;&gt;"",ROUND(BE69*'02_Criterios'!$F$17,4),"")))</f>
        <v/>
      </c>
      <c r="BO69" s="1741" t="str">
        <f>IF('13_P1_Alega'!V69&lt;&gt;"",'13_P1_Alega'!V69,"")</f>
        <v/>
      </c>
      <c r="BP69" s="1741" t="str">
        <f>IF('13_P1_Alega'!W69&lt;&gt;"",'13_P1_Alega'!W69,"")</f>
        <v/>
      </c>
      <c r="BQ69" s="1741" t="str">
        <f>IF('13_P1_Alega'!X69&lt;&gt;"",'13_P1_Alega'!X69,"")</f>
        <v/>
      </c>
      <c r="BS69" s="1440" t="str">
        <f t="shared" si="19"/>
        <v/>
      </c>
      <c r="BT69" s="1440" t="str">
        <f t="shared" si="13"/>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369" t="str">
        <f>CONCATENATE('01_Carga'!$M$5,"_",$I70)</f>
        <v>FI__53</v>
      </c>
      <c r="B70" s="1405"/>
      <c r="C70" s="1734" t="str">
        <f>IF('06_PresenLista'!L70&lt;&gt;"",'06_PresenLista'!L70,"")</f>
        <v/>
      </c>
      <c r="D70" s="1461" t="str">
        <f>'06_PresenLista'!Q70</f>
        <v/>
      </c>
      <c r="E70" s="1405"/>
      <c r="F70" s="1735" t="str">
        <f>IF('09_P1_Pract'!F70&lt;&gt;"",'09_P1_Pract'!F70,"")</f>
        <v/>
      </c>
      <c r="G70" s="1459" t="str">
        <f>'07_P1_Lectura'!R71</f>
        <v/>
      </c>
      <c r="H70" s="1736" t="str">
        <f t="shared" si="5"/>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316" t="str">
        <f>IF('09_P1_Pract'!O70&lt;&gt;"",'09_P1_Pract'!O70,"")</f>
        <v/>
      </c>
      <c r="P70" s="153"/>
      <c r="Q70" s="1916"/>
      <c r="R70" s="132"/>
      <c r="S70" s="132"/>
      <c r="T70" s="132"/>
      <c r="U70" s="132"/>
      <c r="V70" s="1749"/>
      <c r="W70" s="151"/>
      <c r="X70" s="1916"/>
      <c r="Y70" s="132"/>
      <c r="Z70" s="132"/>
      <c r="AA70" s="132"/>
      <c r="AB70" s="132"/>
      <c r="AC70" s="1749"/>
      <c r="AD70" s="151"/>
      <c r="AE70" s="1916"/>
      <c r="AF70" s="132"/>
      <c r="AG70" s="132"/>
      <c r="AH70" s="132"/>
      <c r="AI70" s="132"/>
      <c r="AJ70" s="1749"/>
      <c r="AK70" s="151"/>
      <c r="AL70" s="1916"/>
      <c r="AM70" s="132"/>
      <c r="AN70" s="132"/>
      <c r="AO70" s="132"/>
      <c r="AP70" s="132"/>
      <c r="AQ70" s="1749"/>
      <c r="AR70" s="151"/>
      <c r="AS70" s="1916"/>
      <c r="AT70" s="132"/>
      <c r="AU70" s="132"/>
      <c r="AV70" s="132"/>
      <c r="AW70" s="132"/>
      <c r="AX70" s="1749"/>
      <c r="AY70" s="151"/>
      <c r="AZ70" s="270" t="str">
        <f t="shared" si="6"/>
        <v/>
      </c>
      <c r="BA70" s="271" t="str">
        <f t="shared" si="7"/>
        <v/>
      </c>
      <c r="BB70" s="271" t="str">
        <f t="shared" si="8"/>
        <v/>
      </c>
      <c r="BC70" s="271" t="str">
        <f t="shared" si="9"/>
        <v/>
      </c>
      <c r="BD70" s="272" t="str">
        <f t="shared" si="10"/>
        <v/>
      </c>
      <c r="BE70" s="15" t="str">
        <f t="shared" si="11"/>
        <v/>
      </c>
      <c r="BG70" s="270" t="str">
        <f t="shared" si="0"/>
        <v/>
      </c>
      <c r="BH70" s="271" t="str">
        <f t="shared" si="1"/>
        <v/>
      </c>
      <c r="BI70" s="273" t="str">
        <f t="shared" si="2"/>
        <v/>
      </c>
      <c r="BJ70" s="15" t="str">
        <f t="shared" si="3"/>
        <v/>
      </c>
      <c r="BL70" s="67" t="str">
        <f t="shared" si="12"/>
        <v/>
      </c>
      <c r="BM70" s="67" t="str">
        <f>IF($O70&lt;&gt;"",0,IF(BJ70&lt;&gt;"",ROUND(BJ70*'02_Criterios'!$F$17,4),IF(BE70&lt;&gt;"",ROUND(BE70*'02_Criterios'!$F$17,4),"")))</f>
        <v/>
      </c>
      <c r="BO70" s="1741" t="str">
        <f>IF('13_P1_Alega'!V70&lt;&gt;"",'13_P1_Alega'!V70,"")</f>
        <v/>
      </c>
      <c r="BP70" s="1741" t="str">
        <f>IF('13_P1_Alega'!W70&lt;&gt;"",'13_P1_Alega'!W70,"")</f>
        <v/>
      </c>
      <c r="BQ70" s="1741" t="str">
        <f>IF('13_P1_Alega'!X70&lt;&gt;"",'13_P1_Alega'!X70,"")</f>
        <v/>
      </c>
      <c r="BS70" s="1440" t="str">
        <f t="shared" si="19"/>
        <v/>
      </c>
      <c r="BT70" s="1440" t="str">
        <f t="shared" si="13"/>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369" t="str">
        <f>CONCATENATE('01_Carga'!$M$5,"_",$I71)</f>
        <v>FI__54</v>
      </c>
      <c r="B71" s="1405"/>
      <c r="C71" s="1734" t="str">
        <f>IF('06_PresenLista'!L71&lt;&gt;"",'06_PresenLista'!L71,"")</f>
        <v/>
      </c>
      <c r="D71" s="1461" t="str">
        <f>'06_PresenLista'!Q71</f>
        <v/>
      </c>
      <c r="E71" s="1405"/>
      <c r="F71" s="1735" t="str">
        <f>IF('09_P1_Pract'!F71&lt;&gt;"",'09_P1_Pract'!F71,"")</f>
        <v/>
      </c>
      <c r="G71" s="1459" t="str">
        <f>'07_P1_Lectura'!R72</f>
        <v/>
      </c>
      <c r="H71" s="1736" t="str">
        <f t="shared" si="5"/>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316" t="str">
        <f>IF('09_P1_Pract'!O71&lt;&gt;"",'09_P1_Pract'!O71,"")</f>
        <v/>
      </c>
      <c r="P71" s="153"/>
      <c r="Q71" s="1916"/>
      <c r="R71" s="132"/>
      <c r="S71" s="132"/>
      <c r="T71" s="132"/>
      <c r="U71" s="132"/>
      <c r="V71" s="1749"/>
      <c r="W71" s="151"/>
      <c r="X71" s="1916"/>
      <c r="Y71" s="132"/>
      <c r="Z71" s="132"/>
      <c r="AA71" s="132"/>
      <c r="AB71" s="132"/>
      <c r="AC71" s="1749"/>
      <c r="AD71" s="151"/>
      <c r="AE71" s="1916"/>
      <c r="AF71" s="132"/>
      <c r="AG71" s="132"/>
      <c r="AH71" s="132"/>
      <c r="AI71" s="132"/>
      <c r="AJ71" s="1749"/>
      <c r="AK71" s="151"/>
      <c r="AL71" s="1916"/>
      <c r="AM71" s="132"/>
      <c r="AN71" s="132"/>
      <c r="AO71" s="132"/>
      <c r="AP71" s="132"/>
      <c r="AQ71" s="1749"/>
      <c r="AR71" s="151"/>
      <c r="AS71" s="1916"/>
      <c r="AT71" s="132"/>
      <c r="AU71" s="132"/>
      <c r="AV71" s="132"/>
      <c r="AW71" s="132"/>
      <c r="AX71" s="1749"/>
      <c r="AY71" s="151"/>
      <c r="AZ71" s="270" t="str">
        <f t="shared" si="6"/>
        <v/>
      </c>
      <c r="BA71" s="271" t="str">
        <f t="shared" si="7"/>
        <v/>
      </c>
      <c r="BB71" s="271" t="str">
        <f t="shared" si="8"/>
        <v/>
      </c>
      <c r="BC71" s="271" t="str">
        <f t="shared" si="9"/>
        <v/>
      </c>
      <c r="BD71" s="272" t="str">
        <f t="shared" si="10"/>
        <v/>
      </c>
      <c r="BE71" s="15" t="str">
        <f t="shared" si="11"/>
        <v/>
      </c>
      <c r="BG71" s="270" t="str">
        <f t="shared" si="0"/>
        <v/>
      </c>
      <c r="BH71" s="271" t="str">
        <f t="shared" si="1"/>
        <v/>
      </c>
      <c r="BI71" s="273" t="str">
        <f t="shared" si="2"/>
        <v/>
      </c>
      <c r="BJ71" s="15" t="str">
        <f t="shared" si="3"/>
        <v/>
      </c>
      <c r="BL71" s="67" t="str">
        <f t="shared" si="12"/>
        <v/>
      </c>
      <c r="BM71" s="67" t="str">
        <f>IF($O71&lt;&gt;"",0,IF(BJ71&lt;&gt;"",ROUND(BJ71*'02_Criterios'!$F$17,4),IF(BE71&lt;&gt;"",ROUND(BE71*'02_Criterios'!$F$17,4),"")))</f>
        <v/>
      </c>
      <c r="BO71" s="1741" t="str">
        <f>IF('13_P1_Alega'!V71&lt;&gt;"",'13_P1_Alega'!V71,"")</f>
        <v/>
      </c>
      <c r="BP71" s="1741" t="str">
        <f>IF('13_P1_Alega'!W71&lt;&gt;"",'13_P1_Alega'!W71,"")</f>
        <v/>
      </c>
      <c r="BQ71" s="1741" t="str">
        <f>IF('13_P1_Alega'!X71&lt;&gt;"",'13_P1_Alega'!X71,"")</f>
        <v/>
      </c>
      <c r="BS71" s="1440" t="str">
        <f t="shared" si="19"/>
        <v/>
      </c>
      <c r="BT71" s="1440" t="str">
        <f t="shared" si="13"/>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369" t="str">
        <f>CONCATENATE('01_Carga'!$M$5,"_",$I72)</f>
        <v>FI__55</v>
      </c>
      <c r="B72" s="1405"/>
      <c r="C72" s="1734" t="str">
        <f>IF('06_PresenLista'!L72&lt;&gt;"",'06_PresenLista'!L72,"")</f>
        <v/>
      </c>
      <c r="D72" s="1461" t="str">
        <f>'06_PresenLista'!Q72</f>
        <v/>
      </c>
      <c r="E72" s="1405"/>
      <c r="F72" s="1735" t="str">
        <f>IF('09_P1_Pract'!F72&lt;&gt;"",'09_P1_Pract'!F72,"")</f>
        <v/>
      </c>
      <c r="G72" s="1459" t="str">
        <f>'07_P1_Lectura'!R73</f>
        <v/>
      </c>
      <c r="H72" s="1736" t="str">
        <f t="shared" si="5"/>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316" t="str">
        <f>IF('09_P1_Pract'!O72&lt;&gt;"",'09_P1_Pract'!O72,"")</f>
        <v/>
      </c>
      <c r="P72" s="153"/>
      <c r="Q72" s="1916"/>
      <c r="R72" s="132"/>
      <c r="S72" s="132"/>
      <c r="T72" s="132"/>
      <c r="U72" s="132"/>
      <c r="V72" s="1749"/>
      <c r="W72" s="151"/>
      <c r="X72" s="1916"/>
      <c r="Y72" s="132"/>
      <c r="Z72" s="132"/>
      <c r="AA72" s="132"/>
      <c r="AB72" s="132"/>
      <c r="AC72" s="1749"/>
      <c r="AD72" s="151"/>
      <c r="AE72" s="1916"/>
      <c r="AF72" s="132"/>
      <c r="AG72" s="132"/>
      <c r="AH72" s="132"/>
      <c r="AI72" s="132"/>
      <c r="AJ72" s="1749"/>
      <c r="AK72" s="151"/>
      <c r="AL72" s="1916"/>
      <c r="AM72" s="132"/>
      <c r="AN72" s="132"/>
      <c r="AO72" s="132"/>
      <c r="AP72" s="132"/>
      <c r="AQ72" s="1749"/>
      <c r="AR72" s="151"/>
      <c r="AS72" s="1916"/>
      <c r="AT72" s="132"/>
      <c r="AU72" s="132"/>
      <c r="AV72" s="132"/>
      <c r="AW72" s="132"/>
      <c r="AX72" s="1749"/>
      <c r="AY72" s="151"/>
      <c r="AZ72" s="270" t="str">
        <f t="shared" si="6"/>
        <v/>
      </c>
      <c r="BA72" s="271" t="str">
        <f t="shared" si="7"/>
        <v/>
      </c>
      <c r="BB72" s="271" t="str">
        <f t="shared" si="8"/>
        <v/>
      </c>
      <c r="BC72" s="271" t="str">
        <f t="shared" si="9"/>
        <v/>
      </c>
      <c r="BD72" s="272" t="str">
        <f t="shared" si="10"/>
        <v/>
      </c>
      <c r="BE72" s="15" t="str">
        <f t="shared" si="11"/>
        <v/>
      </c>
      <c r="BG72" s="270" t="str">
        <f t="shared" si="0"/>
        <v/>
      </c>
      <c r="BH72" s="271" t="str">
        <f t="shared" si="1"/>
        <v/>
      </c>
      <c r="BI72" s="273" t="str">
        <f t="shared" si="2"/>
        <v/>
      </c>
      <c r="BJ72" s="15" t="str">
        <f t="shared" si="3"/>
        <v/>
      </c>
      <c r="BL72" s="67" t="str">
        <f t="shared" si="12"/>
        <v/>
      </c>
      <c r="BM72" s="67" t="str">
        <f>IF($O72&lt;&gt;"",0,IF(BJ72&lt;&gt;"",ROUND(BJ72*'02_Criterios'!$F$17,4),IF(BE72&lt;&gt;"",ROUND(BE72*'02_Criterios'!$F$17,4),"")))</f>
        <v/>
      </c>
      <c r="BO72" s="1741" t="str">
        <f>IF('13_P1_Alega'!V72&lt;&gt;"",'13_P1_Alega'!V72,"")</f>
        <v/>
      </c>
      <c r="BP72" s="1741" t="str">
        <f>IF('13_P1_Alega'!W72&lt;&gt;"",'13_P1_Alega'!W72,"")</f>
        <v/>
      </c>
      <c r="BQ72" s="1741" t="str">
        <f>IF('13_P1_Alega'!X72&lt;&gt;"",'13_P1_Alega'!X72,"")</f>
        <v/>
      </c>
      <c r="BS72" s="1440" t="str">
        <f t="shared" si="19"/>
        <v/>
      </c>
      <c r="BT72" s="1440" t="str">
        <f t="shared" si="13"/>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369" t="str">
        <f>CONCATENATE('01_Carga'!$M$5,"_",$I73)</f>
        <v>FI__56</v>
      </c>
      <c r="B73" s="1405"/>
      <c r="C73" s="1734" t="str">
        <f>IF('06_PresenLista'!L73&lt;&gt;"",'06_PresenLista'!L73,"")</f>
        <v/>
      </c>
      <c r="D73" s="1461" t="str">
        <f>'06_PresenLista'!Q73</f>
        <v/>
      </c>
      <c r="E73" s="1405"/>
      <c r="F73" s="1735" t="str">
        <f>IF('09_P1_Pract'!F73&lt;&gt;"",'09_P1_Pract'!F73,"")</f>
        <v/>
      </c>
      <c r="G73" s="1459" t="str">
        <f>'07_P1_Lectura'!R74</f>
        <v/>
      </c>
      <c r="H73" s="1736" t="str">
        <f t="shared" si="5"/>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316" t="str">
        <f>IF('09_P1_Pract'!O73&lt;&gt;"",'09_P1_Pract'!O73,"")</f>
        <v/>
      </c>
      <c r="P73" s="153"/>
      <c r="Q73" s="1916"/>
      <c r="R73" s="132"/>
      <c r="S73" s="132"/>
      <c r="T73" s="132"/>
      <c r="U73" s="132"/>
      <c r="V73" s="1749"/>
      <c r="W73" s="151"/>
      <c r="X73" s="1916"/>
      <c r="Y73" s="132"/>
      <c r="Z73" s="132"/>
      <c r="AA73" s="132"/>
      <c r="AB73" s="132"/>
      <c r="AC73" s="1749"/>
      <c r="AD73" s="151"/>
      <c r="AE73" s="1916"/>
      <c r="AF73" s="132"/>
      <c r="AG73" s="132"/>
      <c r="AH73" s="132"/>
      <c r="AI73" s="132"/>
      <c r="AJ73" s="1749"/>
      <c r="AK73" s="151"/>
      <c r="AL73" s="1916"/>
      <c r="AM73" s="132"/>
      <c r="AN73" s="132"/>
      <c r="AO73" s="132"/>
      <c r="AP73" s="132"/>
      <c r="AQ73" s="1749"/>
      <c r="AR73" s="151"/>
      <c r="AS73" s="1916"/>
      <c r="AT73" s="132"/>
      <c r="AU73" s="132"/>
      <c r="AV73" s="132"/>
      <c r="AW73" s="132"/>
      <c r="AX73" s="1749"/>
      <c r="AY73" s="151"/>
      <c r="AZ73" s="270" t="str">
        <f t="shared" si="6"/>
        <v/>
      </c>
      <c r="BA73" s="271" t="str">
        <f t="shared" si="7"/>
        <v/>
      </c>
      <c r="BB73" s="271" t="str">
        <f t="shared" si="8"/>
        <v/>
      </c>
      <c r="BC73" s="271" t="str">
        <f t="shared" si="9"/>
        <v/>
      </c>
      <c r="BD73" s="272" t="str">
        <f t="shared" si="10"/>
        <v/>
      </c>
      <c r="BE73" s="15" t="str">
        <f t="shared" si="11"/>
        <v/>
      </c>
      <c r="BG73" s="270" t="str">
        <f t="shared" si="0"/>
        <v/>
      </c>
      <c r="BH73" s="271" t="str">
        <f t="shared" si="1"/>
        <v/>
      </c>
      <c r="BI73" s="273" t="str">
        <f t="shared" si="2"/>
        <v/>
      </c>
      <c r="BJ73" s="15" t="str">
        <f t="shared" si="3"/>
        <v/>
      </c>
      <c r="BL73" s="67" t="str">
        <f t="shared" si="12"/>
        <v/>
      </c>
      <c r="BM73" s="67" t="str">
        <f>IF($O73&lt;&gt;"",0,IF(BJ73&lt;&gt;"",ROUND(BJ73*'02_Criterios'!$F$17,4),IF(BE73&lt;&gt;"",ROUND(BE73*'02_Criterios'!$F$17,4),"")))</f>
        <v/>
      </c>
      <c r="BO73" s="1741" t="str">
        <f>IF('13_P1_Alega'!V73&lt;&gt;"",'13_P1_Alega'!V73,"")</f>
        <v/>
      </c>
      <c r="BP73" s="1741" t="str">
        <f>IF('13_P1_Alega'!W73&lt;&gt;"",'13_P1_Alega'!W73,"")</f>
        <v/>
      </c>
      <c r="BQ73" s="1741" t="str">
        <f>IF('13_P1_Alega'!X73&lt;&gt;"",'13_P1_Alega'!X73,"")</f>
        <v/>
      </c>
      <c r="BS73" s="1440" t="str">
        <f t="shared" si="19"/>
        <v/>
      </c>
      <c r="BT73" s="1440" t="str">
        <f t="shared" si="13"/>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369" t="str">
        <f>CONCATENATE('01_Carga'!$M$5,"_",$I74)</f>
        <v>FI__57</v>
      </c>
      <c r="B74" s="1405"/>
      <c r="C74" s="1734" t="str">
        <f>IF('06_PresenLista'!L74&lt;&gt;"",'06_PresenLista'!L74,"")</f>
        <v/>
      </c>
      <c r="D74" s="1461" t="str">
        <f>'06_PresenLista'!Q74</f>
        <v/>
      </c>
      <c r="E74" s="1405"/>
      <c r="F74" s="1735" t="str">
        <f>IF('09_P1_Pract'!F74&lt;&gt;"",'09_P1_Pract'!F74,"")</f>
        <v/>
      </c>
      <c r="G74" s="1459" t="str">
        <f>'07_P1_Lectura'!R75</f>
        <v/>
      </c>
      <c r="H74" s="1736" t="str">
        <f t="shared" si="5"/>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316" t="str">
        <f>IF('09_P1_Pract'!O74&lt;&gt;"",'09_P1_Pract'!O74,"")</f>
        <v/>
      </c>
      <c r="P74" s="153"/>
      <c r="Q74" s="1916"/>
      <c r="R74" s="132"/>
      <c r="S74" s="132"/>
      <c r="T74" s="132"/>
      <c r="U74" s="132"/>
      <c r="V74" s="1749"/>
      <c r="W74" s="151"/>
      <c r="X74" s="1916"/>
      <c r="Y74" s="132"/>
      <c r="Z74" s="132"/>
      <c r="AA74" s="132"/>
      <c r="AB74" s="132"/>
      <c r="AC74" s="1749"/>
      <c r="AD74" s="151"/>
      <c r="AE74" s="1916"/>
      <c r="AF74" s="132"/>
      <c r="AG74" s="132"/>
      <c r="AH74" s="132"/>
      <c r="AI74" s="132"/>
      <c r="AJ74" s="1749"/>
      <c r="AK74" s="151"/>
      <c r="AL74" s="1916"/>
      <c r="AM74" s="132"/>
      <c r="AN74" s="132"/>
      <c r="AO74" s="132"/>
      <c r="AP74" s="132"/>
      <c r="AQ74" s="1749"/>
      <c r="AR74" s="151"/>
      <c r="AS74" s="1916"/>
      <c r="AT74" s="132"/>
      <c r="AU74" s="132"/>
      <c r="AV74" s="132"/>
      <c r="AW74" s="132"/>
      <c r="AX74" s="1749"/>
      <c r="AY74" s="151"/>
      <c r="AZ74" s="270" t="str">
        <f t="shared" si="6"/>
        <v/>
      </c>
      <c r="BA74" s="271" t="str">
        <f t="shared" si="7"/>
        <v/>
      </c>
      <c r="BB74" s="271" t="str">
        <f t="shared" si="8"/>
        <v/>
      </c>
      <c r="BC74" s="271" t="str">
        <f t="shared" si="9"/>
        <v/>
      </c>
      <c r="BD74" s="272" t="str">
        <f t="shared" si="10"/>
        <v/>
      </c>
      <c r="BE74" s="15" t="str">
        <f t="shared" si="11"/>
        <v/>
      </c>
      <c r="BG74" s="270" t="str">
        <f t="shared" si="0"/>
        <v/>
      </c>
      <c r="BH74" s="271" t="str">
        <f t="shared" si="1"/>
        <v/>
      </c>
      <c r="BI74" s="273" t="str">
        <f t="shared" si="2"/>
        <v/>
      </c>
      <c r="BJ74" s="15" t="str">
        <f t="shared" si="3"/>
        <v/>
      </c>
      <c r="BL74" s="67" t="str">
        <f t="shared" si="12"/>
        <v/>
      </c>
      <c r="BM74" s="67" t="str">
        <f>IF($O74&lt;&gt;"",0,IF(BJ74&lt;&gt;"",ROUND(BJ74*'02_Criterios'!$F$17,4),IF(BE74&lt;&gt;"",ROUND(BE74*'02_Criterios'!$F$17,4),"")))</f>
        <v/>
      </c>
      <c r="BO74" s="1741" t="str">
        <f>IF('13_P1_Alega'!V74&lt;&gt;"",'13_P1_Alega'!V74,"")</f>
        <v/>
      </c>
      <c r="BP74" s="1741" t="str">
        <f>IF('13_P1_Alega'!W74&lt;&gt;"",'13_P1_Alega'!W74,"")</f>
        <v/>
      </c>
      <c r="BQ74" s="1741" t="str">
        <f>IF('13_P1_Alega'!X74&lt;&gt;"",'13_P1_Alega'!X74,"")</f>
        <v/>
      </c>
      <c r="BS74" s="1440" t="str">
        <f t="shared" si="19"/>
        <v/>
      </c>
      <c r="BT74" s="1440" t="str">
        <f t="shared" si="13"/>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369" t="str">
        <f>CONCATENATE('01_Carga'!$M$5,"_",$I75)</f>
        <v>FI__58</v>
      </c>
      <c r="B75" s="1405"/>
      <c r="C75" s="1734" t="str">
        <f>IF('06_PresenLista'!L75&lt;&gt;"",'06_PresenLista'!L75,"")</f>
        <v/>
      </c>
      <c r="D75" s="1461" t="str">
        <f>'06_PresenLista'!Q75</f>
        <v/>
      </c>
      <c r="E75" s="1405"/>
      <c r="F75" s="1735" t="str">
        <f>IF('09_P1_Pract'!F75&lt;&gt;"",'09_P1_Pract'!F75,"")</f>
        <v/>
      </c>
      <c r="G75" s="1459" t="str">
        <f>'07_P1_Lectura'!R76</f>
        <v/>
      </c>
      <c r="H75" s="1736" t="str">
        <f t="shared" si="5"/>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316" t="str">
        <f>IF('09_P1_Pract'!O75&lt;&gt;"",'09_P1_Pract'!O75,"")</f>
        <v/>
      </c>
      <c r="P75" s="153"/>
      <c r="Q75" s="1916"/>
      <c r="R75" s="132"/>
      <c r="S75" s="132"/>
      <c r="T75" s="132"/>
      <c r="U75" s="132"/>
      <c r="V75" s="1749"/>
      <c r="W75" s="151"/>
      <c r="X75" s="1916"/>
      <c r="Y75" s="132"/>
      <c r="Z75" s="132"/>
      <c r="AA75" s="132"/>
      <c r="AB75" s="132"/>
      <c r="AC75" s="1749"/>
      <c r="AD75" s="151"/>
      <c r="AE75" s="1916"/>
      <c r="AF75" s="132"/>
      <c r="AG75" s="132"/>
      <c r="AH75" s="132"/>
      <c r="AI75" s="132"/>
      <c r="AJ75" s="1749"/>
      <c r="AK75" s="151"/>
      <c r="AL75" s="1916"/>
      <c r="AM75" s="132"/>
      <c r="AN75" s="132"/>
      <c r="AO75" s="132"/>
      <c r="AP75" s="132"/>
      <c r="AQ75" s="1749"/>
      <c r="AR75" s="151"/>
      <c r="AS75" s="1916"/>
      <c r="AT75" s="132"/>
      <c r="AU75" s="132"/>
      <c r="AV75" s="132"/>
      <c r="AW75" s="132"/>
      <c r="AX75" s="1749"/>
      <c r="AY75" s="151"/>
      <c r="AZ75" s="270" t="str">
        <f t="shared" si="6"/>
        <v/>
      </c>
      <c r="BA75" s="271" t="str">
        <f t="shared" si="7"/>
        <v/>
      </c>
      <c r="BB75" s="271" t="str">
        <f t="shared" si="8"/>
        <v/>
      </c>
      <c r="BC75" s="271" t="str">
        <f t="shared" si="9"/>
        <v/>
      </c>
      <c r="BD75" s="272" t="str">
        <f t="shared" si="10"/>
        <v/>
      </c>
      <c r="BE75" s="15" t="str">
        <f t="shared" si="11"/>
        <v/>
      </c>
      <c r="BG75" s="270" t="str">
        <f t="shared" si="0"/>
        <v/>
      </c>
      <c r="BH75" s="271" t="str">
        <f t="shared" si="1"/>
        <v/>
      </c>
      <c r="BI75" s="273" t="str">
        <f t="shared" si="2"/>
        <v/>
      </c>
      <c r="BJ75" s="15" t="str">
        <f t="shared" si="3"/>
        <v/>
      </c>
      <c r="BL75" s="67" t="str">
        <f t="shared" si="12"/>
        <v/>
      </c>
      <c r="BM75" s="67" t="str">
        <f>IF($O75&lt;&gt;"",0,IF(BJ75&lt;&gt;"",ROUND(BJ75*'02_Criterios'!$F$17,4),IF(BE75&lt;&gt;"",ROUND(BE75*'02_Criterios'!$F$17,4),"")))</f>
        <v/>
      </c>
      <c r="BO75" s="1741" t="str">
        <f>IF('13_P1_Alega'!V75&lt;&gt;"",'13_P1_Alega'!V75,"")</f>
        <v/>
      </c>
      <c r="BP75" s="1741" t="str">
        <f>IF('13_P1_Alega'!W75&lt;&gt;"",'13_P1_Alega'!W75,"")</f>
        <v/>
      </c>
      <c r="BQ75" s="1741" t="str">
        <f>IF('13_P1_Alega'!X75&lt;&gt;"",'13_P1_Alega'!X75,"")</f>
        <v/>
      </c>
      <c r="BS75" s="1440" t="str">
        <f t="shared" si="19"/>
        <v/>
      </c>
      <c r="BT75" s="1440" t="str">
        <f t="shared" si="13"/>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369" t="str">
        <f>CONCATENATE('01_Carga'!$M$5,"_",$I76)</f>
        <v>FI__59</v>
      </c>
      <c r="B76" s="1405"/>
      <c r="C76" s="1734" t="str">
        <f>IF('06_PresenLista'!L76&lt;&gt;"",'06_PresenLista'!L76,"")</f>
        <v/>
      </c>
      <c r="D76" s="1461" t="str">
        <f>'06_PresenLista'!Q76</f>
        <v/>
      </c>
      <c r="E76" s="1405"/>
      <c r="F76" s="1735" t="str">
        <f>IF('09_P1_Pract'!F76&lt;&gt;"",'09_P1_Pract'!F76,"")</f>
        <v/>
      </c>
      <c r="G76" s="1459" t="str">
        <f>'07_P1_Lectura'!R77</f>
        <v/>
      </c>
      <c r="H76" s="1736" t="str">
        <f t="shared" si="5"/>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316" t="str">
        <f>IF('09_P1_Pract'!O76&lt;&gt;"",'09_P1_Pract'!O76,"")</f>
        <v/>
      </c>
      <c r="P76" s="153"/>
      <c r="Q76" s="1916"/>
      <c r="R76" s="132"/>
      <c r="S76" s="132"/>
      <c r="T76" s="132"/>
      <c r="U76" s="132"/>
      <c r="V76" s="1749"/>
      <c r="W76" s="151"/>
      <c r="X76" s="1916"/>
      <c r="Y76" s="132"/>
      <c r="Z76" s="132"/>
      <c r="AA76" s="132"/>
      <c r="AB76" s="132"/>
      <c r="AC76" s="1749"/>
      <c r="AD76" s="151"/>
      <c r="AE76" s="1916"/>
      <c r="AF76" s="132"/>
      <c r="AG76" s="132"/>
      <c r="AH76" s="132"/>
      <c r="AI76" s="132"/>
      <c r="AJ76" s="1749"/>
      <c r="AK76" s="151"/>
      <c r="AL76" s="1916"/>
      <c r="AM76" s="132"/>
      <c r="AN76" s="132"/>
      <c r="AO76" s="132"/>
      <c r="AP76" s="132"/>
      <c r="AQ76" s="1749"/>
      <c r="AR76" s="151"/>
      <c r="AS76" s="1916"/>
      <c r="AT76" s="132"/>
      <c r="AU76" s="132"/>
      <c r="AV76" s="132"/>
      <c r="AW76" s="132"/>
      <c r="AX76" s="1749"/>
      <c r="AY76" s="151"/>
      <c r="AZ76" s="270" t="str">
        <f t="shared" si="6"/>
        <v/>
      </c>
      <c r="BA76" s="271" t="str">
        <f t="shared" si="7"/>
        <v/>
      </c>
      <c r="BB76" s="271" t="str">
        <f t="shared" si="8"/>
        <v/>
      </c>
      <c r="BC76" s="271" t="str">
        <f t="shared" si="9"/>
        <v/>
      </c>
      <c r="BD76" s="272" t="str">
        <f t="shared" si="10"/>
        <v/>
      </c>
      <c r="BE76" s="15" t="str">
        <f t="shared" si="11"/>
        <v/>
      </c>
      <c r="BG76" s="270" t="str">
        <f t="shared" si="0"/>
        <v/>
      </c>
      <c r="BH76" s="271" t="str">
        <f t="shared" si="1"/>
        <v/>
      </c>
      <c r="BI76" s="273" t="str">
        <f t="shared" si="2"/>
        <v/>
      </c>
      <c r="BJ76" s="15" t="str">
        <f t="shared" si="3"/>
        <v/>
      </c>
      <c r="BL76" s="67" t="str">
        <f t="shared" si="12"/>
        <v/>
      </c>
      <c r="BM76" s="67" t="str">
        <f>IF($O76&lt;&gt;"",0,IF(BJ76&lt;&gt;"",ROUND(BJ76*'02_Criterios'!$F$17,4),IF(BE76&lt;&gt;"",ROUND(BE76*'02_Criterios'!$F$17,4),"")))</f>
        <v/>
      </c>
      <c r="BO76" s="1741" t="str">
        <f>IF('13_P1_Alega'!V76&lt;&gt;"",'13_P1_Alega'!V76,"")</f>
        <v/>
      </c>
      <c r="BP76" s="1741" t="str">
        <f>IF('13_P1_Alega'!W76&lt;&gt;"",'13_P1_Alega'!W76,"")</f>
        <v/>
      </c>
      <c r="BQ76" s="1741" t="str">
        <f>IF('13_P1_Alega'!X76&lt;&gt;"",'13_P1_Alega'!X76,"")</f>
        <v/>
      </c>
      <c r="BS76" s="1440" t="str">
        <f t="shared" si="19"/>
        <v/>
      </c>
      <c r="BT76" s="1440" t="str">
        <f t="shared" si="13"/>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369" t="str">
        <f>CONCATENATE('01_Carga'!$M$5,"_",$I77)</f>
        <v>FI__60</v>
      </c>
      <c r="B77" s="1405"/>
      <c r="C77" s="1734" t="str">
        <f>IF('06_PresenLista'!L77&lt;&gt;"",'06_PresenLista'!L77,"")</f>
        <v/>
      </c>
      <c r="D77" s="1461" t="str">
        <f>'06_PresenLista'!Q77</f>
        <v/>
      </c>
      <c r="E77" s="1405"/>
      <c r="F77" s="1735" t="str">
        <f>IF('09_P1_Pract'!F77&lt;&gt;"",'09_P1_Pract'!F77,"")</f>
        <v/>
      </c>
      <c r="G77" s="1459" t="str">
        <f>'07_P1_Lectura'!R78</f>
        <v/>
      </c>
      <c r="H77" s="1736" t="str">
        <f t="shared" si="5"/>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316" t="str">
        <f>IF('09_P1_Pract'!O77&lt;&gt;"",'09_P1_Pract'!O77,"")</f>
        <v/>
      </c>
      <c r="P77" s="153"/>
      <c r="Q77" s="1916"/>
      <c r="R77" s="132"/>
      <c r="S77" s="132"/>
      <c r="T77" s="132"/>
      <c r="U77" s="132"/>
      <c r="V77" s="1749"/>
      <c r="W77" s="151"/>
      <c r="X77" s="1916"/>
      <c r="Y77" s="132"/>
      <c r="Z77" s="132"/>
      <c r="AA77" s="132"/>
      <c r="AB77" s="132"/>
      <c r="AC77" s="1749"/>
      <c r="AD77" s="151"/>
      <c r="AE77" s="1916"/>
      <c r="AF77" s="132"/>
      <c r="AG77" s="132"/>
      <c r="AH77" s="132"/>
      <c r="AI77" s="132"/>
      <c r="AJ77" s="1749"/>
      <c r="AK77" s="151"/>
      <c r="AL77" s="1916"/>
      <c r="AM77" s="132"/>
      <c r="AN77" s="132"/>
      <c r="AO77" s="132"/>
      <c r="AP77" s="132"/>
      <c r="AQ77" s="1749"/>
      <c r="AR77" s="151"/>
      <c r="AS77" s="1916"/>
      <c r="AT77" s="132"/>
      <c r="AU77" s="132"/>
      <c r="AV77" s="132"/>
      <c r="AW77" s="132"/>
      <c r="AX77" s="1749"/>
      <c r="AY77" s="151"/>
      <c r="AZ77" s="270" t="str">
        <f t="shared" si="6"/>
        <v/>
      </c>
      <c r="BA77" s="271" t="str">
        <f t="shared" si="7"/>
        <v/>
      </c>
      <c r="BB77" s="271" t="str">
        <f t="shared" si="8"/>
        <v/>
      </c>
      <c r="BC77" s="271" t="str">
        <f t="shared" si="9"/>
        <v/>
      </c>
      <c r="BD77" s="272" t="str">
        <f t="shared" si="10"/>
        <v/>
      </c>
      <c r="BE77" s="15" t="str">
        <f t="shared" si="11"/>
        <v/>
      </c>
      <c r="BG77" s="270" t="str">
        <f t="shared" si="0"/>
        <v/>
      </c>
      <c r="BH77" s="271" t="str">
        <f t="shared" si="1"/>
        <v/>
      </c>
      <c r="BI77" s="273" t="str">
        <f t="shared" si="2"/>
        <v/>
      </c>
      <c r="BJ77" s="15" t="str">
        <f t="shared" si="3"/>
        <v/>
      </c>
      <c r="BL77" s="67" t="str">
        <f t="shared" si="12"/>
        <v/>
      </c>
      <c r="BM77" s="67" t="str">
        <f>IF($O77&lt;&gt;"",0,IF(BJ77&lt;&gt;"",ROUND(BJ77*'02_Criterios'!$F$17,4),IF(BE77&lt;&gt;"",ROUND(BE77*'02_Criterios'!$F$17,4),"")))</f>
        <v/>
      </c>
      <c r="BO77" s="1741" t="str">
        <f>IF('13_P1_Alega'!V77&lt;&gt;"",'13_P1_Alega'!V77,"")</f>
        <v/>
      </c>
      <c r="BP77" s="1741" t="str">
        <f>IF('13_P1_Alega'!W77&lt;&gt;"",'13_P1_Alega'!W77,"")</f>
        <v/>
      </c>
      <c r="BQ77" s="1741" t="str">
        <f>IF('13_P1_Alega'!X77&lt;&gt;"",'13_P1_Alega'!X77,"")</f>
        <v/>
      </c>
      <c r="BS77" s="1440" t="str">
        <f t="shared" si="19"/>
        <v/>
      </c>
      <c r="BT77" s="1440" t="str">
        <f t="shared" si="13"/>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369" t="str">
        <f>CONCATENATE('01_Carga'!$M$5,"_",$I78)</f>
        <v>FI__61</v>
      </c>
      <c r="B78" s="1405"/>
      <c r="C78" s="1734" t="str">
        <f>IF('06_PresenLista'!L78&lt;&gt;"",'06_PresenLista'!L78,"")</f>
        <v/>
      </c>
      <c r="D78" s="1461" t="str">
        <f>'06_PresenLista'!Q78</f>
        <v/>
      </c>
      <c r="E78" s="1405"/>
      <c r="F78" s="1735" t="str">
        <f>IF('09_P1_Pract'!F78&lt;&gt;"",'09_P1_Pract'!F78,"")</f>
        <v/>
      </c>
      <c r="G78" s="1459" t="str">
        <f>'07_P1_Lectura'!R79</f>
        <v/>
      </c>
      <c r="H78" s="1736" t="str">
        <f t="shared" si="5"/>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316" t="str">
        <f>IF('09_P1_Pract'!O78&lt;&gt;"",'09_P1_Pract'!O78,"")</f>
        <v/>
      </c>
      <c r="P78" s="153"/>
      <c r="Q78" s="1916"/>
      <c r="R78" s="132"/>
      <c r="S78" s="132"/>
      <c r="T78" s="132"/>
      <c r="U78" s="132"/>
      <c r="V78" s="1749"/>
      <c r="W78" s="151"/>
      <c r="X78" s="1916"/>
      <c r="Y78" s="132"/>
      <c r="Z78" s="132"/>
      <c r="AA78" s="132"/>
      <c r="AB78" s="132"/>
      <c r="AC78" s="1749"/>
      <c r="AD78" s="151"/>
      <c r="AE78" s="1916"/>
      <c r="AF78" s="132"/>
      <c r="AG78" s="132"/>
      <c r="AH78" s="132"/>
      <c r="AI78" s="132"/>
      <c r="AJ78" s="1749"/>
      <c r="AK78" s="151"/>
      <c r="AL78" s="1916"/>
      <c r="AM78" s="132"/>
      <c r="AN78" s="132"/>
      <c r="AO78" s="132"/>
      <c r="AP78" s="132"/>
      <c r="AQ78" s="1749"/>
      <c r="AR78" s="151"/>
      <c r="AS78" s="1916"/>
      <c r="AT78" s="132"/>
      <c r="AU78" s="132"/>
      <c r="AV78" s="132"/>
      <c r="AW78" s="132"/>
      <c r="AX78" s="1749"/>
      <c r="AY78" s="151"/>
      <c r="AZ78" s="270" t="str">
        <f t="shared" si="6"/>
        <v/>
      </c>
      <c r="BA78" s="271" t="str">
        <f t="shared" si="7"/>
        <v/>
      </c>
      <c r="BB78" s="271" t="str">
        <f t="shared" si="8"/>
        <v/>
      </c>
      <c r="BC78" s="271" t="str">
        <f t="shared" si="9"/>
        <v/>
      </c>
      <c r="BD78" s="272" t="str">
        <f t="shared" si="10"/>
        <v/>
      </c>
      <c r="BE78" s="15" t="str">
        <f t="shared" si="11"/>
        <v/>
      </c>
      <c r="BG78" s="270" t="str">
        <f t="shared" si="0"/>
        <v/>
      </c>
      <c r="BH78" s="271" t="str">
        <f t="shared" si="1"/>
        <v/>
      </c>
      <c r="BI78" s="273" t="str">
        <f t="shared" si="2"/>
        <v/>
      </c>
      <c r="BJ78" s="15" t="str">
        <f t="shared" si="3"/>
        <v/>
      </c>
      <c r="BL78" s="67" t="str">
        <f t="shared" si="12"/>
        <v/>
      </c>
      <c r="BM78" s="67" t="str">
        <f>IF($O78&lt;&gt;"",0,IF(BJ78&lt;&gt;"",ROUND(BJ78*'02_Criterios'!$F$17,4),IF(BE78&lt;&gt;"",ROUND(BE78*'02_Criterios'!$F$17,4),"")))</f>
        <v/>
      </c>
      <c r="BO78" s="1741" t="str">
        <f>IF('13_P1_Alega'!V78&lt;&gt;"",'13_P1_Alega'!V78,"")</f>
        <v/>
      </c>
      <c r="BP78" s="1741" t="str">
        <f>IF('13_P1_Alega'!W78&lt;&gt;"",'13_P1_Alega'!W78,"")</f>
        <v/>
      </c>
      <c r="BQ78" s="1741" t="str">
        <f>IF('13_P1_Alega'!X78&lt;&gt;"",'13_P1_Alega'!X78,"")</f>
        <v/>
      </c>
      <c r="BS78" s="1440" t="str">
        <f t="shared" si="19"/>
        <v/>
      </c>
      <c r="BT78" s="1440" t="str">
        <f t="shared" si="13"/>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369" t="str">
        <f>CONCATENATE('01_Carga'!$M$5,"_",$I79)</f>
        <v>FI__62</v>
      </c>
      <c r="B79" s="1405"/>
      <c r="C79" s="1734" t="str">
        <f>IF('06_PresenLista'!L79&lt;&gt;"",'06_PresenLista'!L79,"")</f>
        <v/>
      </c>
      <c r="D79" s="1461" t="str">
        <f>'06_PresenLista'!Q79</f>
        <v/>
      </c>
      <c r="E79" s="1405"/>
      <c r="F79" s="1735" t="str">
        <f>IF('09_P1_Pract'!F79&lt;&gt;"",'09_P1_Pract'!F79,"")</f>
        <v/>
      </c>
      <c r="G79" s="1459" t="str">
        <f>'07_P1_Lectura'!R80</f>
        <v/>
      </c>
      <c r="H79" s="1736" t="str">
        <f t="shared" si="5"/>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316" t="str">
        <f>IF('09_P1_Pract'!O79&lt;&gt;"",'09_P1_Pract'!O79,"")</f>
        <v/>
      </c>
      <c r="P79" s="153"/>
      <c r="Q79" s="1916"/>
      <c r="R79" s="132"/>
      <c r="S79" s="132"/>
      <c r="T79" s="132"/>
      <c r="U79" s="132"/>
      <c r="V79" s="1749"/>
      <c r="W79" s="151"/>
      <c r="X79" s="1916"/>
      <c r="Y79" s="132"/>
      <c r="Z79" s="132"/>
      <c r="AA79" s="132"/>
      <c r="AB79" s="132"/>
      <c r="AC79" s="1749"/>
      <c r="AD79" s="151"/>
      <c r="AE79" s="1916"/>
      <c r="AF79" s="132"/>
      <c r="AG79" s="132"/>
      <c r="AH79" s="132"/>
      <c r="AI79" s="132"/>
      <c r="AJ79" s="1749"/>
      <c r="AK79" s="151"/>
      <c r="AL79" s="1916"/>
      <c r="AM79" s="132"/>
      <c r="AN79" s="132"/>
      <c r="AO79" s="132"/>
      <c r="AP79" s="132"/>
      <c r="AQ79" s="1749"/>
      <c r="AR79" s="151"/>
      <c r="AS79" s="1916"/>
      <c r="AT79" s="132"/>
      <c r="AU79" s="132"/>
      <c r="AV79" s="132"/>
      <c r="AW79" s="132"/>
      <c r="AX79" s="1749"/>
      <c r="AY79" s="151"/>
      <c r="AZ79" s="270" t="str">
        <f t="shared" si="6"/>
        <v/>
      </c>
      <c r="BA79" s="271" t="str">
        <f t="shared" si="7"/>
        <v/>
      </c>
      <c r="BB79" s="271" t="str">
        <f t="shared" si="8"/>
        <v/>
      </c>
      <c r="BC79" s="271" t="str">
        <f t="shared" si="9"/>
        <v/>
      </c>
      <c r="BD79" s="272" t="str">
        <f t="shared" si="10"/>
        <v/>
      </c>
      <c r="BE79" s="15" t="str">
        <f t="shared" si="11"/>
        <v/>
      </c>
      <c r="BG79" s="270" t="str">
        <f t="shared" si="0"/>
        <v/>
      </c>
      <c r="BH79" s="271" t="str">
        <f t="shared" si="1"/>
        <v/>
      </c>
      <c r="BI79" s="273" t="str">
        <f t="shared" si="2"/>
        <v/>
      </c>
      <c r="BJ79" s="15" t="str">
        <f t="shared" si="3"/>
        <v/>
      </c>
      <c r="BL79" s="67" t="str">
        <f t="shared" si="12"/>
        <v/>
      </c>
      <c r="BM79" s="67" t="str">
        <f>IF($O79&lt;&gt;"",0,IF(BJ79&lt;&gt;"",ROUND(BJ79*'02_Criterios'!$F$17,4),IF(BE79&lt;&gt;"",ROUND(BE79*'02_Criterios'!$F$17,4),"")))</f>
        <v/>
      </c>
      <c r="BO79" s="1741" t="str">
        <f>IF('13_P1_Alega'!V79&lt;&gt;"",'13_P1_Alega'!V79,"")</f>
        <v/>
      </c>
      <c r="BP79" s="1741" t="str">
        <f>IF('13_P1_Alega'!W79&lt;&gt;"",'13_P1_Alega'!W79,"")</f>
        <v/>
      </c>
      <c r="BQ79" s="1741" t="str">
        <f>IF('13_P1_Alega'!X79&lt;&gt;"",'13_P1_Alega'!X79,"")</f>
        <v/>
      </c>
      <c r="BS79" s="1440" t="str">
        <f t="shared" si="19"/>
        <v/>
      </c>
      <c r="BT79" s="1440" t="str">
        <f t="shared" si="13"/>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369" t="str">
        <f>CONCATENATE('01_Carga'!$M$5,"_",$I80)</f>
        <v>FI__63</v>
      </c>
      <c r="B80" s="1405"/>
      <c r="C80" s="1734" t="str">
        <f>IF('06_PresenLista'!L80&lt;&gt;"",'06_PresenLista'!L80,"")</f>
        <v/>
      </c>
      <c r="D80" s="1461" t="str">
        <f>'06_PresenLista'!Q80</f>
        <v/>
      </c>
      <c r="E80" s="1405"/>
      <c r="F80" s="1735" t="str">
        <f>IF('09_P1_Pract'!F80&lt;&gt;"",'09_P1_Pract'!F80,"")</f>
        <v/>
      </c>
      <c r="G80" s="1459" t="str">
        <f>'07_P1_Lectura'!R81</f>
        <v/>
      </c>
      <c r="H80" s="1736" t="str">
        <f t="shared" si="5"/>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316" t="str">
        <f>IF('09_P1_Pract'!O80&lt;&gt;"",'09_P1_Pract'!O80,"")</f>
        <v/>
      </c>
      <c r="P80" s="153"/>
      <c r="Q80" s="1916"/>
      <c r="R80" s="132"/>
      <c r="S80" s="132"/>
      <c r="T80" s="132"/>
      <c r="U80" s="132"/>
      <c r="V80" s="1749"/>
      <c r="W80" s="151"/>
      <c r="X80" s="1916"/>
      <c r="Y80" s="132"/>
      <c r="Z80" s="132"/>
      <c r="AA80" s="132"/>
      <c r="AB80" s="132"/>
      <c r="AC80" s="1749"/>
      <c r="AD80" s="151"/>
      <c r="AE80" s="1916"/>
      <c r="AF80" s="132"/>
      <c r="AG80" s="132"/>
      <c r="AH80" s="132"/>
      <c r="AI80" s="132"/>
      <c r="AJ80" s="1749"/>
      <c r="AK80" s="151"/>
      <c r="AL80" s="1916"/>
      <c r="AM80" s="132"/>
      <c r="AN80" s="132"/>
      <c r="AO80" s="132"/>
      <c r="AP80" s="132"/>
      <c r="AQ80" s="1749"/>
      <c r="AR80" s="151"/>
      <c r="AS80" s="1916"/>
      <c r="AT80" s="132"/>
      <c r="AU80" s="132"/>
      <c r="AV80" s="132"/>
      <c r="AW80" s="132"/>
      <c r="AX80" s="1749"/>
      <c r="AY80" s="151"/>
      <c r="AZ80" s="270" t="str">
        <f t="shared" si="6"/>
        <v/>
      </c>
      <c r="BA80" s="271" t="str">
        <f t="shared" si="7"/>
        <v/>
      </c>
      <c r="BB80" s="271" t="str">
        <f t="shared" si="8"/>
        <v/>
      </c>
      <c r="BC80" s="271" t="str">
        <f t="shared" si="9"/>
        <v/>
      </c>
      <c r="BD80" s="272" t="str">
        <f t="shared" si="10"/>
        <v/>
      </c>
      <c r="BE80" s="15" t="str">
        <f t="shared" si="11"/>
        <v/>
      </c>
      <c r="BG80" s="270" t="str">
        <f t="shared" si="0"/>
        <v/>
      </c>
      <c r="BH80" s="271" t="str">
        <f t="shared" si="1"/>
        <v/>
      </c>
      <c r="BI80" s="273" t="str">
        <f t="shared" si="2"/>
        <v/>
      </c>
      <c r="BJ80" s="15" t="str">
        <f t="shared" si="3"/>
        <v/>
      </c>
      <c r="BL80" s="67" t="str">
        <f t="shared" si="12"/>
        <v/>
      </c>
      <c r="BM80" s="67" t="str">
        <f>IF($O80&lt;&gt;"",0,IF(BJ80&lt;&gt;"",ROUND(BJ80*'02_Criterios'!$F$17,4),IF(BE80&lt;&gt;"",ROUND(BE80*'02_Criterios'!$F$17,4),"")))</f>
        <v/>
      </c>
      <c r="BO80" s="1741" t="str">
        <f>IF('13_P1_Alega'!V80&lt;&gt;"",'13_P1_Alega'!V80,"")</f>
        <v/>
      </c>
      <c r="BP80" s="1741" t="str">
        <f>IF('13_P1_Alega'!W80&lt;&gt;"",'13_P1_Alega'!W80,"")</f>
        <v/>
      </c>
      <c r="BQ80" s="1741" t="str">
        <f>IF('13_P1_Alega'!X80&lt;&gt;"",'13_P1_Alega'!X80,"")</f>
        <v/>
      </c>
      <c r="BS80" s="1440" t="str">
        <f t="shared" si="19"/>
        <v/>
      </c>
      <c r="BT80" s="1440" t="str">
        <f t="shared" si="13"/>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369" t="str">
        <f>CONCATENATE('01_Carga'!$M$5,"_",$I81)</f>
        <v>FI__64</v>
      </c>
      <c r="B81" s="1405"/>
      <c r="C81" s="1734" t="str">
        <f>IF('06_PresenLista'!L81&lt;&gt;"",'06_PresenLista'!L81,"")</f>
        <v/>
      </c>
      <c r="D81" s="1461" t="str">
        <f>'06_PresenLista'!Q81</f>
        <v/>
      </c>
      <c r="E81" s="1405"/>
      <c r="F81" s="1735" t="str">
        <f>IF('09_P1_Pract'!F81&lt;&gt;"",'09_P1_Pract'!F81,"")</f>
        <v/>
      </c>
      <c r="G81" s="1459" t="str">
        <f>'07_P1_Lectura'!R82</f>
        <v/>
      </c>
      <c r="H81" s="1736" t="str">
        <f t="shared" si="5"/>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316" t="str">
        <f>IF('09_P1_Pract'!O81&lt;&gt;"",'09_P1_Pract'!O81,"")</f>
        <v/>
      </c>
      <c r="P81" s="153"/>
      <c r="Q81" s="1916"/>
      <c r="R81" s="132"/>
      <c r="S81" s="132"/>
      <c r="T81" s="132"/>
      <c r="U81" s="132"/>
      <c r="V81" s="1749"/>
      <c r="W81" s="151"/>
      <c r="X81" s="1916"/>
      <c r="Y81" s="132"/>
      <c r="Z81" s="132"/>
      <c r="AA81" s="132"/>
      <c r="AB81" s="132"/>
      <c r="AC81" s="1749"/>
      <c r="AD81" s="151"/>
      <c r="AE81" s="1916"/>
      <c r="AF81" s="132"/>
      <c r="AG81" s="132"/>
      <c r="AH81" s="132"/>
      <c r="AI81" s="132"/>
      <c r="AJ81" s="1749"/>
      <c r="AK81" s="151"/>
      <c r="AL81" s="1916"/>
      <c r="AM81" s="132"/>
      <c r="AN81" s="132"/>
      <c r="AO81" s="132"/>
      <c r="AP81" s="132"/>
      <c r="AQ81" s="1749"/>
      <c r="AR81" s="151"/>
      <c r="AS81" s="1916"/>
      <c r="AT81" s="132"/>
      <c r="AU81" s="132"/>
      <c r="AV81" s="132"/>
      <c r="AW81" s="132"/>
      <c r="AX81" s="1749"/>
      <c r="AY81" s="151"/>
      <c r="AZ81" s="270" t="str">
        <f t="shared" si="6"/>
        <v/>
      </c>
      <c r="BA81" s="271" t="str">
        <f t="shared" si="7"/>
        <v/>
      </c>
      <c r="BB81" s="271" t="str">
        <f t="shared" si="8"/>
        <v/>
      </c>
      <c r="BC81" s="271" t="str">
        <f t="shared" si="9"/>
        <v/>
      </c>
      <c r="BD81" s="272" t="str">
        <f t="shared" si="10"/>
        <v/>
      </c>
      <c r="BE81" s="15" t="str">
        <f t="shared" si="11"/>
        <v/>
      </c>
      <c r="BG81" s="270" t="str">
        <f t="shared" si="0"/>
        <v/>
      </c>
      <c r="BH81" s="271" t="str">
        <f t="shared" si="1"/>
        <v/>
      </c>
      <c r="BI81" s="273" t="str">
        <f t="shared" si="2"/>
        <v/>
      </c>
      <c r="BJ81" s="15" t="str">
        <f t="shared" si="3"/>
        <v/>
      </c>
      <c r="BL81" s="67" t="str">
        <f t="shared" si="12"/>
        <v/>
      </c>
      <c r="BM81" s="67" t="str">
        <f>IF($O81&lt;&gt;"",0,IF(BJ81&lt;&gt;"",ROUND(BJ81*'02_Criterios'!$F$17,4),IF(BE81&lt;&gt;"",ROUND(BE81*'02_Criterios'!$F$17,4),"")))</f>
        <v/>
      </c>
      <c r="BO81" s="1741" t="str">
        <f>IF('13_P1_Alega'!V81&lt;&gt;"",'13_P1_Alega'!V81,"")</f>
        <v/>
      </c>
      <c r="BP81" s="1741" t="str">
        <f>IF('13_P1_Alega'!W81&lt;&gt;"",'13_P1_Alega'!W81,"")</f>
        <v/>
      </c>
      <c r="BQ81" s="1741" t="str">
        <f>IF('13_P1_Alega'!X81&lt;&gt;"",'13_P1_Alega'!X81,"")</f>
        <v/>
      </c>
      <c r="BS81" s="1440" t="str">
        <f t="shared" si="19"/>
        <v/>
      </c>
      <c r="BT81" s="1440" t="str">
        <f t="shared" si="13"/>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369" t="str">
        <f>CONCATENATE('01_Carga'!$M$5,"_",$I82)</f>
        <v>FI__65</v>
      </c>
      <c r="B82" s="1405"/>
      <c r="C82" s="1734" t="str">
        <f>IF('06_PresenLista'!L82&lt;&gt;"",'06_PresenLista'!L82,"")</f>
        <v/>
      </c>
      <c r="D82" s="1461" t="str">
        <f>'06_PresenLista'!Q82</f>
        <v/>
      </c>
      <c r="E82" s="1405"/>
      <c r="F82" s="1735" t="str">
        <f>IF('09_P1_Pract'!F82&lt;&gt;"",'09_P1_Pract'!F82,"")</f>
        <v/>
      </c>
      <c r="G82" s="1459" t="str">
        <f>'07_P1_Lectura'!R83</f>
        <v/>
      </c>
      <c r="H82" s="1736" t="str">
        <f t="shared" si="5"/>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316" t="str">
        <f>IF('09_P1_Pract'!O82&lt;&gt;"",'09_P1_Pract'!O82,"")</f>
        <v/>
      </c>
      <c r="P82" s="153"/>
      <c r="Q82" s="1916"/>
      <c r="R82" s="132"/>
      <c r="S82" s="132"/>
      <c r="T82" s="132"/>
      <c r="U82" s="132"/>
      <c r="V82" s="1749"/>
      <c r="W82" s="151"/>
      <c r="X82" s="1916"/>
      <c r="Y82" s="132"/>
      <c r="Z82" s="132"/>
      <c r="AA82" s="132"/>
      <c r="AB82" s="132"/>
      <c r="AC82" s="1749"/>
      <c r="AD82" s="151"/>
      <c r="AE82" s="1916"/>
      <c r="AF82" s="132"/>
      <c r="AG82" s="132"/>
      <c r="AH82" s="132"/>
      <c r="AI82" s="132"/>
      <c r="AJ82" s="1749"/>
      <c r="AK82" s="151"/>
      <c r="AL82" s="1916"/>
      <c r="AM82" s="132"/>
      <c r="AN82" s="132"/>
      <c r="AO82" s="132"/>
      <c r="AP82" s="132"/>
      <c r="AQ82" s="1749"/>
      <c r="AR82" s="151"/>
      <c r="AS82" s="1916"/>
      <c r="AT82" s="132"/>
      <c r="AU82" s="132"/>
      <c r="AV82" s="132"/>
      <c r="AW82" s="132"/>
      <c r="AX82" s="1749"/>
      <c r="AY82" s="151"/>
      <c r="AZ82" s="270" t="str">
        <f t="shared" si="6"/>
        <v/>
      </c>
      <c r="BA82" s="271" t="str">
        <f t="shared" si="7"/>
        <v/>
      </c>
      <c r="BB82" s="271" t="str">
        <f t="shared" si="8"/>
        <v/>
      </c>
      <c r="BC82" s="271" t="str">
        <f t="shared" si="9"/>
        <v/>
      </c>
      <c r="BD82" s="272" t="str">
        <f t="shared" si="10"/>
        <v/>
      </c>
      <c r="BE82" s="15" t="str">
        <f t="shared" si="11"/>
        <v/>
      </c>
      <c r="BG82" s="270" t="str">
        <f t="shared" ref="BG82:BG145" si="20">IF(BE82&lt;&gt;"",IF((MAX(AZ82:BD82)-MIN(AZ82:BD82))&gt;=3,MAX(AZ82:BD82),""),"")</f>
        <v/>
      </c>
      <c r="BH82" s="271" t="str">
        <f t="shared" ref="BH82:BH145" si="21">IF(BE82&lt;&gt;"",IF((MAX(AZ82:BD82)-MIN(AZ82:BD82))&gt;=3,MIN(AZ82:BD82),""),"")</f>
        <v/>
      </c>
      <c r="BI82" s="273" t="str">
        <f t="shared" ref="BI82:BI145" si="22">IF(ISERROR(BG82-BH82),"",BG82-BH82)</f>
        <v/>
      </c>
      <c r="BJ82" s="15" t="str">
        <f t="shared" ref="BJ82:BJ145" si="23">IF(BE82&lt;&gt;"",IF((MAX(AZ82:BD82)-MIN(AZ82:BD82))&gt;=3,((SUM(AZ82:BD82)-BG82-BH82)/(COUNT(AZ82:BD82)-2)),""),"")</f>
        <v/>
      </c>
      <c r="BL82" s="67" t="str">
        <f t="shared" si="12"/>
        <v/>
      </c>
      <c r="BM82" s="67" t="str">
        <f>IF($O82&lt;&gt;"",0,IF(BJ82&lt;&gt;"",ROUND(BJ82*'02_Criterios'!$F$17,4),IF(BE82&lt;&gt;"",ROUND(BE82*'02_Criterios'!$F$17,4),"")))</f>
        <v/>
      </c>
      <c r="BO82" s="1741" t="str">
        <f>IF('13_P1_Alega'!V82&lt;&gt;"",'13_P1_Alega'!V82,"")</f>
        <v/>
      </c>
      <c r="BP82" s="1741" t="str">
        <f>IF('13_P1_Alega'!W82&lt;&gt;"",'13_P1_Alega'!W82,"")</f>
        <v/>
      </c>
      <c r="BQ82" s="1741" t="str">
        <f>IF('13_P1_Alega'!X82&lt;&gt;"",'13_P1_Alega'!X82,"")</f>
        <v/>
      </c>
      <c r="BS82" s="1440" t="str">
        <f t="shared" si="19"/>
        <v/>
      </c>
      <c r="BT82" s="1440" t="str">
        <f t="shared" si="13"/>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369" t="str">
        <f>CONCATENATE('01_Carga'!$M$5,"_",$I83)</f>
        <v>FI__66</v>
      </c>
      <c r="B83" s="1405"/>
      <c r="C83" s="1734" t="str">
        <f>IF('06_PresenLista'!L83&lt;&gt;"",'06_PresenLista'!L83,"")</f>
        <v/>
      </c>
      <c r="D83" s="1461" t="str">
        <f>'06_PresenLista'!Q83</f>
        <v/>
      </c>
      <c r="E83" s="1405"/>
      <c r="F83" s="1735" t="str">
        <f>IF('09_P1_Pract'!F83&lt;&gt;"",'09_P1_Pract'!F83,"")</f>
        <v/>
      </c>
      <c r="G83" s="1459" t="str">
        <f>'07_P1_Lectura'!R84</f>
        <v/>
      </c>
      <c r="H83" s="1736" t="str">
        <f t="shared" ref="H83:H146" si="24">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316" t="str">
        <f>IF('09_P1_Pract'!O83&lt;&gt;"",'09_P1_Pract'!O83,"")</f>
        <v/>
      </c>
      <c r="P83" s="153"/>
      <c r="Q83" s="1916"/>
      <c r="R83" s="132"/>
      <c r="S83" s="132"/>
      <c r="T83" s="132"/>
      <c r="U83" s="132"/>
      <c r="V83" s="1749"/>
      <c r="W83" s="151"/>
      <c r="X83" s="1916"/>
      <c r="Y83" s="132"/>
      <c r="Z83" s="132"/>
      <c r="AA83" s="132"/>
      <c r="AB83" s="132"/>
      <c r="AC83" s="1749"/>
      <c r="AD83" s="151"/>
      <c r="AE83" s="1916"/>
      <c r="AF83" s="132"/>
      <c r="AG83" s="132"/>
      <c r="AH83" s="132"/>
      <c r="AI83" s="132"/>
      <c r="AJ83" s="1749"/>
      <c r="AK83" s="151"/>
      <c r="AL83" s="1916"/>
      <c r="AM83" s="132"/>
      <c r="AN83" s="132"/>
      <c r="AO83" s="132"/>
      <c r="AP83" s="132"/>
      <c r="AQ83" s="1749"/>
      <c r="AR83" s="151"/>
      <c r="AS83" s="1916"/>
      <c r="AT83" s="132"/>
      <c r="AU83" s="132"/>
      <c r="AV83" s="132"/>
      <c r="AW83" s="132"/>
      <c r="AX83" s="1749"/>
      <c r="AY83" s="151"/>
      <c r="AZ83" s="270" t="str">
        <f t="shared" ref="AZ83:AZ146" si="25">IF($C83="SÍ",IF($O83&lt;&gt;"","---",IF($Q83&lt;&gt;"",$Q83,IF(COUNT($R83:$V83)&gt;0,IF(COUNT($R83:$V83)&lt;&gt;$H$16,"… ?",IF($BE$16="Promedio",AVERAGE($R83:$V83),SUMPRODUCT($R83:$V83,R$16:V$16)/SUM(R$16:V$16))),""))),"")</f>
        <v/>
      </c>
      <c r="BA83" s="271" t="str">
        <f t="shared" ref="BA83:BA146" si="26">IF($C83="SÍ",IF($O83&lt;&gt;"","---",IF($X83&lt;&gt;"",$X83,IF(COUNT($Y83:$AC83)&gt;0,IF(COUNT($Y83:$AC83)&lt;&gt;$H$16,"… ?",IF($BE$16="Promedio",AVERAGE($Y83:$AC83),SUMPRODUCT($Y83:$AC83,Y$16:AC$16)/SUM(Y$16:AC$16))),""))),"")</f>
        <v/>
      </c>
      <c r="BB83" s="271" t="str">
        <f t="shared" ref="BB83:BB146" si="27">IF($C83="SÍ",IF($O83&lt;&gt;"","---",IF($AE83&lt;&gt;"",$AE83,IF(COUNT($AF83:$AJ83)&gt;0,IF(COUNT($AF83:$AJ83)&lt;&gt;$H$16,"… ?",IF($BE$16="Promedio",AVERAGE($AF83:$AJ83),SUMPRODUCT($AF83:$AJ83,AF$16:AJ$16)/SUM(AF$16:AJ$16))),""))),"")</f>
        <v/>
      </c>
      <c r="BC83" s="271" t="str">
        <f t="shared" ref="BC83:BC146" si="28">IF($C83="SÍ",IF($O83&lt;&gt;"","---",IF($AL83&lt;&gt;"",$AL83,IF(COUNT($AM83:$AQ83)&gt;0,IF(COUNT($AM83:$AQ83)&lt;&gt;$H$16,"… ?",IF($BE$16="Promedio",AVERAGE($AM83:$AQ83),SUMPRODUCT($AM83:$AQ83,AM$16:AQ$16)/SUM(AM$16:AQ$16))),""))),"")</f>
        <v/>
      </c>
      <c r="BD83" s="272" t="str">
        <f t="shared" ref="BD83:BD146" si="29">IF($C83="SÍ",IF($O83&lt;&gt;"","---",IF($AS83&lt;&gt;"",$AS83,IF(COUNT($AT83:$AX83)&gt;0,IF(COUNT($AT83:$AX83)&lt;&gt;$H$16,"… ?",IF($BE$16="Promedio",AVERAGE($AT83:$AX83),SUMPRODUCT($AT83:$AX83,AT$16:AX$16)/SUM(AT$16:AX$16))),""))),"")</f>
        <v/>
      </c>
      <c r="BE83" s="15" t="str">
        <f t="shared" ref="BE83:BE146" si="30">IF($C83="SÍ",IF($O83&lt;&gt;"","---",IF(COUNTA($Q83:$AX83)&gt;0,IF((COUNT($AZ83:$BD83)+COUNTIF($AZ83:$BD83,"nv"))=5,IF(ISERROR(AVERAGE(AZ83,BA83,BB83,BC83,BD83)),"",AVERAGE(AZ83,BA83,BB83,BC83,BD83)),""),"")),"")</f>
        <v/>
      </c>
      <c r="BG83" s="270" t="str">
        <f t="shared" si="20"/>
        <v/>
      </c>
      <c r="BH83" s="271" t="str">
        <f t="shared" si="21"/>
        <v/>
      </c>
      <c r="BI83" s="273" t="str">
        <f t="shared" si="22"/>
        <v/>
      </c>
      <c r="BJ83" s="15" t="str">
        <f t="shared" si="23"/>
        <v/>
      </c>
      <c r="BL83" s="67" t="str">
        <f t="shared" ref="BL83:BL146" si="31">IF($O83&lt;&gt;"",0,IF(BJ83&lt;&gt;"",ROUND(BJ83,4),IF(BE83&lt;&gt;"",ROUND(BE83,4),"")))</f>
        <v/>
      </c>
      <c r="BM83" s="67" t="str">
        <f>IF($O83&lt;&gt;"",0,IF(BJ83&lt;&gt;"",ROUND(BJ83*'02_Criterios'!$F$17,4),IF(BE83&lt;&gt;"",ROUND(BE83*'02_Criterios'!$F$17,4),"")))</f>
        <v/>
      </c>
      <c r="BO83" s="1741" t="str">
        <f>IF('13_P1_Alega'!V83&lt;&gt;"",'13_P1_Alega'!V83,"")</f>
        <v/>
      </c>
      <c r="BP83" s="1741" t="str">
        <f>IF('13_P1_Alega'!W83&lt;&gt;"",'13_P1_Alega'!W83,"")</f>
        <v/>
      </c>
      <c r="BQ83" s="1741" t="str">
        <f>IF('13_P1_Alega'!X83&lt;&gt;"",'13_P1_Alega'!X83,"")</f>
        <v/>
      </c>
      <c r="BS83" s="1440" t="str">
        <f t="shared" si="19"/>
        <v/>
      </c>
      <c r="BT83" s="1440" t="str">
        <f t="shared" ref="BT83:BT146" si="32">IF(AND(O83&lt;&gt;"",COUNT(Q83:AX83)&gt;0),1,"")</f>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369" t="str">
        <f>CONCATENATE('01_Carga'!$M$5,"_",$I84)</f>
        <v>FI__67</v>
      </c>
      <c r="B84" s="1405"/>
      <c r="C84" s="1734" t="str">
        <f>IF('06_PresenLista'!L84&lt;&gt;"",'06_PresenLista'!L84,"")</f>
        <v/>
      </c>
      <c r="D84" s="1461" t="str">
        <f>'06_PresenLista'!Q84</f>
        <v/>
      </c>
      <c r="E84" s="1405"/>
      <c r="F84" s="1735" t="str">
        <f>IF('09_P1_Pract'!F84&lt;&gt;"",'09_P1_Pract'!F84,"")</f>
        <v/>
      </c>
      <c r="G84" s="1459" t="str">
        <f>'07_P1_Lectura'!R85</f>
        <v/>
      </c>
      <c r="H84" s="1736" t="str">
        <f t="shared" si="24"/>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316" t="str">
        <f>IF('09_P1_Pract'!O84&lt;&gt;"",'09_P1_Pract'!O84,"")</f>
        <v/>
      </c>
      <c r="P84" s="153"/>
      <c r="Q84" s="1916"/>
      <c r="R84" s="132"/>
      <c r="S84" s="132"/>
      <c r="T84" s="132"/>
      <c r="U84" s="132"/>
      <c r="V84" s="1749"/>
      <c r="W84" s="151"/>
      <c r="X84" s="1916"/>
      <c r="Y84" s="132"/>
      <c r="Z84" s="132"/>
      <c r="AA84" s="132"/>
      <c r="AB84" s="132"/>
      <c r="AC84" s="1749"/>
      <c r="AD84" s="151"/>
      <c r="AE84" s="1916"/>
      <c r="AF84" s="132"/>
      <c r="AG84" s="132"/>
      <c r="AH84" s="132"/>
      <c r="AI84" s="132"/>
      <c r="AJ84" s="1749"/>
      <c r="AK84" s="151"/>
      <c r="AL84" s="1916"/>
      <c r="AM84" s="132"/>
      <c r="AN84" s="132"/>
      <c r="AO84" s="132"/>
      <c r="AP84" s="132"/>
      <c r="AQ84" s="1749"/>
      <c r="AR84" s="151"/>
      <c r="AS84" s="1916"/>
      <c r="AT84" s="132"/>
      <c r="AU84" s="132"/>
      <c r="AV84" s="132"/>
      <c r="AW84" s="132"/>
      <c r="AX84" s="1749"/>
      <c r="AY84" s="151"/>
      <c r="AZ84" s="270" t="str">
        <f t="shared" si="25"/>
        <v/>
      </c>
      <c r="BA84" s="271" t="str">
        <f t="shared" si="26"/>
        <v/>
      </c>
      <c r="BB84" s="271" t="str">
        <f t="shared" si="27"/>
        <v/>
      </c>
      <c r="BC84" s="271" t="str">
        <f t="shared" si="28"/>
        <v/>
      </c>
      <c r="BD84" s="272" t="str">
        <f t="shared" si="29"/>
        <v/>
      </c>
      <c r="BE84" s="15" t="str">
        <f t="shared" si="30"/>
        <v/>
      </c>
      <c r="BG84" s="270" t="str">
        <f t="shared" si="20"/>
        <v/>
      </c>
      <c r="BH84" s="271" t="str">
        <f t="shared" si="21"/>
        <v/>
      </c>
      <c r="BI84" s="273" t="str">
        <f t="shared" si="22"/>
        <v/>
      </c>
      <c r="BJ84" s="15" t="str">
        <f t="shared" si="23"/>
        <v/>
      </c>
      <c r="BL84" s="67" t="str">
        <f t="shared" si="31"/>
        <v/>
      </c>
      <c r="BM84" s="67" t="str">
        <f>IF($O84&lt;&gt;"",0,IF(BJ84&lt;&gt;"",ROUND(BJ84*'02_Criterios'!$F$17,4),IF(BE84&lt;&gt;"",ROUND(BE84*'02_Criterios'!$F$17,4),"")))</f>
        <v/>
      </c>
      <c r="BO84" s="1741" t="str">
        <f>IF('13_P1_Alega'!V84&lt;&gt;"",'13_P1_Alega'!V84,"")</f>
        <v/>
      </c>
      <c r="BP84" s="1741" t="str">
        <f>IF('13_P1_Alega'!W84&lt;&gt;"",'13_P1_Alega'!W84,"")</f>
        <v/>
      </c>
      <c r="BQ84" s="1741" t="str">
        <f>IF('13_P1_Alega'!X84&lt;&gt;"",'13_P1_Alega'!X84,"")</f>
        <v/>
      </c>
      <c r="BS84" s="1440" t="str">
        <f t="shared" si="19"/>
        <v/>
      </c>
      <c r="BT84" s="1440" t="str">
        <f t="shared" si="32"/>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369" t="str">
        <f>CONCATENATE('01_Carga'!$M$5,"_",$I85)</f>
        <v>FI__68</v>
      </c>
      <c r="B85" s="1405"/>
      <c r="C85" s="1734" t="str">
        <f>IF('06_PresenLista'!L85&lt;&gt;"",'06_PresenLista'!L85,"")</f>
        <v/>
      </c>
      <c r="D85" s="1461" t="str">
        <f>'06_PresenLista'!Q85</f>
        <v/>
      </c>
      <c r="E85" s="1405"/>
      <c r="F85" s="1735" t="str">
        <f>IF('09_P1_Pract'!F85&lt;&gt;"",'09_P1_Pract'!F85,"")</f>
        <v/>
      </c>
      <c r="G85" s="1459" t="str">
        <f>'07_P1_Lectura'!R86</f>
        <v/>
      </c>
      <c r="H85" s="1736" t="str">
        <f t="shared" si="24"/>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316" t="str">
        <f>IF('09_P1_Pract'!O85&lt;&gt;"",'09_P1_Pract'!O85,"")</f>
        <v/>
      </c>
      <c r="P85" s="153"/>
      <c r="Q85" s="1916"/>
      <c r="R85" s="132"/>
      <c r="S85" s="132"/>
      <c r="T85" s="132"/>
      <c r="U85" s="132"/>
      <c r="V85" s="1749"/>
      <c r="W85" s="151"/>
      <c r="X85" s="1916"/>
      <c r="Y85" s="132"/>
      <c r="Z85" s="132"/>
      <c r="AA85" s="132"/>
      <c r="AB85" s="132"/>
      <c r="AC85" s="1749"/>
      <c r="AD85" s="151"/>
      <c r="AE85" s="1916"/>
      <c r="AF85" s="132"/>
      <c r="AG85" s="132"/>
      <c r="AH85" s="132"/>
      <c r="AI85" s="132"/>
      <c r="AJ85" s="1749"/>
      <c r="AK85" s="151"/>
      <c r="AL85" s="1916"/>
      <c r="AM85" s="132"/>
      <c r="AN85" s="132"/>
      <c r="AO85" s="132"/>
      <c r="AP85" s="132"/>
      <c r="AQ85" s="1749"/>
      <c r="AR85" s="151"/>
      <c r="AS85" s="1916"/>
      <c r="AT85" s="132"/>
      <c r="AU85" s="132"/>
      <c r="AV85" s="132"/>
      <c r="AW85" s="132"/>
      <c r="AX85" s="1749"/>
      <c r="AY85" s="151"/>
      <c r="AZ85" s="270" t="str">
        <f t="shared" si="25"/>
        <v/>
      </c>
      <c r="BA85" s="271" t="str">
        <f t="shared" si="26"/>
        <v/>
      </c>
      <c r="BB85" s="271" t="str">
        <f t="shared" si="27"/>
        <v/>
      </c>
      <c r="BC85" s="271" t="str">
        <f t="shared" si="28"/>
        <v/>
      </c>
      <c r="BD85" s="272" t="str">
        <f t="shared" si="29"/>
        <v/>
      </c>
      <c r="BE85" s="15" t="str">
        <f t="shared" si="30"/>
        <v/>
      </c>
      <c r="BG85" s="270" t="str">
        <f t="shared" si="20"/>
        <v/>
      </c>
      <c r="BH85" s="271" t="str">
        <f t="shared" si="21"/>
        <v/>
      </c>
      <c r="BI85" s="273" t="str">
        <f t="shared" si="22"/>
        <v/>
      </c>
      <c r="BJ85" s="15" t="str">
        <f t="shared" si="23"/>
        <v/>
      </c>
      <c r="BL85" s="67" t="str">
        <f t="shared" si="31"/>
        <v/>
      </c>
      <c r="BM85" s="67" t="str">
        <f>IF($O85&lt;&gt;"",0,IF(BJ85&lt;&gt;"",ROUND(BJ85*'02_Criterios'!$F$17,4),IF(BE85&lt;&gt;"",ROUND(BE85*'02_Criterios'!$F$17,4),"")))</f>
        <v/>
      </c>
      <c r="BO85" s="1741" t="str">
        <f>IF('13_P1_Alega'!V85&lt;&gt;"",'13_P1_Alega'!V85,"")</f>
        <v/>
      </c>
      <c r="BP85" s="1741" t="str">
        <f>IF('13_P1_Alega'!W85&lt;&gt;"",'13_P1_Alega'!W85,"")</f>
        <v/>
      </c>
      <c r="BQ85" s="1741" t="str">
        <f>IF('13_P1_Alega'!X85&lt;&gt;"",'13_P1_Alega'!X85,"")</f>
        <v/>
      </c>
      <c r="BS85" s="1440" t="str">
        <f t="shared" si="19"/>
        <v/>
      </c>
      <c r="BT85" s="1440" t="str">
        <f t="shared" si="32"/>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369" t="str">
        <f>CONCATENATE('01_Carga'!$M$5,"_",$I86)</f>
        <v>FI__69</v>
      </c>
      <c r="B86" s="1405"/>
      <c r="C86" s="1734" t="str">
        <f>IF('06_PresenLista'!L86&lt;&gt;"",'06_PresenLista'!L86,"")</f>
        <v/>
      </c>
      <c r="D86" s="1461" t="str">
        <f>'06_PresenLista'!Q86</f>
        <v/>
      </c>
      <c r="E86" s="1405"/>
      <c r="F86" s="1735" t="str">
        <f>IF('09_P1_Pract'!F86&lt;&gt;"",'09_P1_Pract'!F86,"")</f>
        <v/>
      </c>
      <c r="G86" s="1459" t="str">
        <f>'07_P1_Lectura'!R87</f>
        <v/>
      </c>
      <c r="H86" s="1736" t="str">
        <f t="shared" si="24"/>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316" t="str">
        <f>IF('09_P1_Pract'!O86&lt;&gt;"",'09_P1_Pract'!O86,"")</f>
        <v/>
      </c>
      <c r="P86" s="153"/>
      <c r="Q86" s="1916"/>
      <c r="R86" s="132"/>
      <c r="S86" s="132"/>
      <c r="T86" s="132"/>
      <c r="U86" s="132"/>
      <c r="V86" s="1749"/>
      <c r="W86" s="151"/>
      <c r="X86" s="1916"/>
      <c r="Y86" s="132"/>
      <c r="Z86" s="132"/>
      <c r="AA86" s="132"/>
      <c r="AB86" s="132"/>
      <c r="AC86" s="1749"/>
      <c r="AD86" s="151"/>
      <c r="AE86" s="1916"/>
      <c r="AF86" s="132"/>
      <c r="AG86" s="132"/>
      <c r="AH86" s="132"/>
      <c r="AI86" s="132"/>
      <c r="AJ86" s="1749"/>
      <c r="AK86" s="151"/>
      <c r="AL86" s="1916"/>
      <c r="AM86" s="132"/>
      <c r="AN86" s="132"/>
      <c r="AO86" s="132"/>
      <c r="AP86" s="132"/>
      <c r="AQ86" s="1749"/>
      <c r="AR86" s="151"/>
      <c r="AS86" s="1916"/>
      <c r="AT86" s="132"/>
      <c r="AU86" s="132"/>
      <c r="AV86" s="132"/>
      <c r="AW86" s="132"/>
      <c r="AX86" s="1749"/>
      <c r="AY86" s="151"/>
      <c r="AZ86" s="270" t="str">
        <f t="shared" si="25"/>
        <v/>
      </c>
      <c r="BA86" s="271" t="str">
        <f t="shared" si="26"/>
        <v/>
      </c>
      <c r="BB86" s="271" t="str">
        <f t="shared" si="27"/>
        <v/>
      </c>
      <c r="BC86" s="271" t="str">
        <f t="shared" si="28"/>
        <v/>
      </c>
      <c r="BD86" s="272" t="str">
        <f t="shared" si="29"/>
        <v/>
      </c>
      <c r="BE86" s="15" t="str">
        <f t="shared" si="30"/>
        <v/>
      </c>
      <c r="BG86" s="270" t="str">
        <f t="shared" si="20"/>
        <v/>
      </c>
      <c r="BH86" s="271" t="str">
        <f t="shared" si="21"/>
        <v/>
      </c>
      <c r="BI86" s="273" t="str">
        <f t="shared" si="22"/>
        <v/>
      </c>
      <c r="BJ86" s="15" t="str">
        <f t="shared" si="23"/>
        <v/>
      </c>
      <c r="BL86" s="67" t="str">
        <f t="shared" si="31"/>
        <v/>
      </c>
      <c r="BM86" s="67" t="str">
        <f>IF($O86&lt;&gt;"",0,IF(BJ86&lt;&gt;"",ROUND(BJ86*'02_Criterios'!$F$17,4),IF(BE86&lt;&gt;"",ROUND(BE86*'02_Criterios'!$F$17,4),"")))</f>
        <v/>
      </c>
      <c r="BO86" s="1741" t="str">
        <f>IF('13_P1_Alega'!V86&lt;&gt;"",'13_P1_Alega'!V86,"")</f>
        <v/>
      </c>
      <c r="BP86" s="1741" t="str">
        <f>IF('13_P1_Alega'!W86&lt;&gt;"",'13_P1_Alega'!W86,"")</f>
        <v/>
      </c>
      <c r="BQ86" s="1741" t="str">
        <f>IF('13_P1_Alega'!X86&lt;&gt;"",'13_P1_Alega'!X86,"")</f>
        <v/>
      </c>
      <c r="BS86" s="1440" t="str">
        <f t="shared" si="19"/>
        <v/>
      </c>
      <c r="BT86" s="1440" t="str">
        <f t="shared" si="32"/>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369" t="str">
        <f>CONCATENATE('01_Carga'!$M$5,"_",$I87)</f>
        <v>FI__70</v>
      </c>
      <c r="B87" s="1405"/>
      <c r="C87" s="1734" t="str">
        <f>IF('06_PresenLista'!L87&lt;&gt;"",'06_PresenLista'!L87,"")</f>
        <v/>
      </c>
      <c r="D87" s="1461" t="str">
        <f>'06_PresenLista'!Q87</f>
        <v/>
      </c>
      <c r="E87" s="1405"/>
      <c r="F87" s="1735" t="str">
        <f>IF('09_P1_Pract'!F87&lt;&gt;"",'09_P1_Pract'!F87,"")</f>
        <v/>
      </c>
      <c r="G87" s="1459" t="str">
        <f>'07_P1_Lectura'!R88</f>
        <v/>
      </c>
      <c r="H87" s="1736" t="str">
        <f t="shared" si="24"/>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316" t="str">
        <f>IF('09_P1_Pract'!O87&lt;&gt;"",'09_P1_Pract'!O87,"")</f>
        <v/>
      </c>
      <c r="P87" s="153"/>
      <c r="Q87" s="1916"/>
      <c r="R87" s="132"/>
      <c r="S87" s="132"/>
      <c r="T87" s="132"/>
      <c r="U87" s="132"/>
      <c r="V87" s="1749"/>
      <c r="W87" s="151"/>
      <c r="X87" s="1916"/>
      <c r="Y87" s="132"/>
      <c r="Z87" s="132"/>
      <c r="AA87" s="132"/>
      <c r="AB87" s="132"/>
      <c r="AC87" s="1749"/>
      <c r="AD87" s="151"/>
      <c r="AE87" s="1916"/>
      <c r="AF87" s="132"/>
      <c r="AG87" s="132"/>
      <c r="AH87" s="132"/>
      <c r="AI87" s="132"/>
      <c r="AJ87" s="1749"/>
      <c r="AK87" s="151"/>
      <c r="AL87" s="1916"/>
      <c r="AM87" s="132"/>
      <c r="AN87" s="132"/>
      <c r="AO87" s="132"/>
      <c r="AP87" s="132"/>
      <c r="AQ87" s="1749"/>
      <c r="AR87" s="151"/>
      <c r="AS87" s="1916"/>
      <c r="AT87" s="132"/>
      <c r="AU87" s="132"/>
      <c r="AV87" s="132"/>
      <c r="AW87" s="132"/>
      <c r="AX87" s="1749"/>
      <c r="AY87" s="151"/>
      <c r="AZ87" s="270" t="str">
        <f t="shared" si="25"/>
        <v/>
      </c>
      <c r="BA87" s="271" t="str">
        <f t="shared" si="26"/>
        <v/>
      </c>
      <c r="BB87" s="271" t="str">
        <f t="shared" si="27"/>
        <v/>
      </c>
      <c r="BC87" s="271" t="str">
        <f t="shared" si="28"/>
        <v/>
      </c>
      <c r="BD87" s="272" t="str">
        <f t="shared" si="29"/>
        <v/>
      </c>
      <c r="BE87" s="15" t="str">
        <f t="shared" si="30"/>
        <v/>
      </c>
      <c r="BG87" s="270" t="str">
        <f t="shared" si="20"/>
        <v/>
      </c>
      <c r="BH87" s="271" t="str">
        <f t="shared" si="21"/>
        <v/>
      </c>
      <c r="BI87" s="273" t="str">
        <f t="shared" si="22"/>
        <v/>
      </c>
      <c r="BJ87" s="15" t="str">
        <f t="shared" si="23"/>
        <v/>
      </c>
      <c r="BL87" s="67" t="str">
        <f t="shared" si="31"/>
        <v/>
      </c>
      <c r="BM87" s="67" t="str">
        <f>IF($O87&lt;&gt;"",0,IF(BJ87&lt;&gt;"",ROUND(BJ87*'02_Criterios'!$F$17,4),IF(BE87&lt;&gt;"",ROUND(BE87*'02_Criterios'!$F$17,4),"")))</f>
        <v/>
      </c>
      <c r="BO87" s="1741" t="str">
        <f>IF('13_P1_Alega'!V87&lt;&gt;"",'13_P1_Alega'!V87,"")</f>
        <v/>
      </c>
      <c r="BP87" s="1741" t="str">
        <f>IF('13_P1_Alega'!W87&lt;&gt;"",'13_P1_Alega'!W87,"")</f>
        <v/>
      </c>
      <c r="BQ87" s="1741" t="str">
        <f>IF('13_P1_Alega'!X87&lt;&gt;"",'13_P1_Alega'!X87,"")</f>
        <v/>
      </c>
      <c r="BS87" s="1440" t="str">
        <f t="shared" si="19"/>
        <v/>
      </c>
      <c r="BT87" s="1440" t="str">
        <f t="shared" si="32"/>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369" t="str">
        <f>CONCATENATE('01_Carga'!$M$5,"_",$I88)</f>
        <v>FI__71</v>
      </c>
      <c r="B88" s="1405"/>
      <c r="C88" s="1734" t="str">
        <f>IF('06_PresenLista'!L88&lt;&gt;"",'06_PresenLista'!L88,"")</f>
        <v/>
      </c>
      <c r="D88" s="1461" t="str">
        <f>'06_PresenLista'!Q88</f>
        <v/>
      </c>
      <c r="E88" s="1405"/>
      <c r="F88" s="1735" t="str">
        <f>IF('09_P1_Pract'!F88&lt;&gt;"",'09_P1_Pract'!F88,"")</f>
        <v/>
      </c>
      <c r="G88" s="1459" t="str">
        <f>'07_P1_Lectura'!R89</f>
        <v/>
      </c>
      <c r="H88" s="1736" t="str">
        <f t="shared" si="24"/>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316" t="str">
        <f>IF('09_P1_Pract'!O88&lt;&gt;"",'09_P1_Pract'!O88,"")</f>
        <v/>
      </c>
      <c r="P88" s="153"/>
      <c r="Q88" s="1916"/>
      <c r="R88" s="132"/>
      <c r="S88" s="132"/>
      <c r="T88" s="132"/>
      <c r="U88" s="132"/>
      <c r="V88" s="1749"/>
      <c r="W88" s="151"/>
      <c r="X88" s="1916"/>
      <c r="Y88" s="132"/>
      <c r="Z88" s="132"/>
      <c r="AA88" s="132"/>
      <c r="AB88" s="132"/>
      <c r="AC88" s="1749"/>
      <c r="AD88" s="151"/>
      <c r="AE88" s="1916"/>
      <c r="AF88" s="132"/>
      <c r="AG88" s="132"/>
      <c r="AH88" s="132"/>
      <c r="AI88" s="132"/>
      <c r="AJ88" s="1749"/>
      <c r="AK88" s="151"/>
      <c r="AL88" s="1916"/>
      <c r="AM88" s="132"/>
      <c r="AN88" s="132"/>
      <c r="AO88" s="132"/>
      <c r="AP88" s="132"/>
      <c r="AQ88" s="1749"/>
      <c r="AR88" s="151"/>
      <c r="AS88" s="1916"/>
      <c r="AT88" s="132"/>
      <c r="AU88" s="132"/>
      <c r="AV88" s="132"/>
      <c r="AW88" s="132"/>
      <c r="AX88" s="1749"/>
      <c r="AY88" s="151"/>
      <c r="AZ88" s="270" t="str">
        <f t="shared" si="25"/>
        <v/>
      </c>
      <c r="BA88" s="271" t="str">
        <f t="shared" si="26"/>
        <v/>
      </c>
      <c r="BB88" s="271" t="str">
        <f t="shared" si="27"/>
        <v/>
      </c>
      <c r="BC88" s="271" t="str">
        <f t="shared" si="28"/>
        <v/>
      </c>
      <c r="BD88" s="272" t="str">
        <f t="shared" si="29"/>
        <v/>
      </c>
      <c r="BE88" s="15" t="str">
        <f t="shared" si="30"/>
        <v/>
      </c>
      <c r="BG88" s="270" t="str">
        <f t="shared" si="20"/>
        <v/>
      </c>
      <c r="BH88" s="271" t="str">
        <f t="shared" si="21"/>
        <v/>
      </c>
      <c r="BI88" s="273" t="str">
        <f t="shared" si="22"/>
        <v/>
      </c>
      <c r="BJ88" s="15" t="str">
        <f t="shared" si="23"/>
        <v/>
      </c>
      <c r="BL88" s="67" t="str">
        <f t="shared" si="31"/>
        <v/>
      </c>
      <c r="BM88" s="67" t="str">
        <f>IF($O88&lt;&gt;"",0,IF(BJ88&lt;&gt;"",ROUND(BJ88*'02_Criterios'!$F$17,4),IF(BE88&lt;&gt;"",ROUND(BE88*'02_Criterios'!$F$17,4),"")))</f>
        <v/>
      </c>
      <c r="BO88" s="1741" t="str">
        <f>IF('13_P1_Alega'!V88&lt;&gt;"",'13_P1_Alega'!V88,"")</f>
        <v/>
      </c>
      <c r="BP88" s="1741" t="str">
        <f>IF('13_P1_Alega'!W88&lt;&gt;"",'13_P1_Alega'!W88,"")</f>
        <v/>
      </c>
      <c r="BQ88" s="1741" t="str">
        <f>IF('13_P1_Alega'!X88&lt;&gt;"",'13_P1_Alega'!X88,"")</f>
        <v/>
      </c>
      <c r="BS88" s="1440" t="str">
        <f t="shared" si="19"/>
        <v/>
      </c>
      <c r="BT88" s="1440" t="str">
        <f t="shared" si="32"/>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369" t="str">
        <f>CONCATENATE('01_Carga'!$M$5,"_",$I89)</f>
        <v>FI__72</v>
      </c>
      <c r="B89" s="1405"/>
      <c r="C89" s="1734" t="str">
        <f>IF('06_PresenLista'!L89&lt;&gt;"",'06_PresenLista'!L89,"")</f>
        <v/>
      </c>
      <c r="D89" s="1461" t="str">
        <f>'06_PresenLista'!Q89</f>
        <v/>
      </c>
      <c r="E89" s="1405"/>
      <c r="F89" s="1735" t="str">
        <f>IF('09_P1_Pract'!F89&lt;&gt;"",'09_P1_Pract'!F89,"")</f>
        <v/>
      </c>
      <c r="G89" s="1459" t="str">
        <f>'07_P1_Lectura'!R90</f>
        <v/>
      </c>
      <c r="H89" s="1736" t="str">
        <f t="shared" si="24"/>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316" t="str">
        <f>IF('09_P1_Pract'!O89&lt;&gt;"",'09_P1_Pract'!O89,"")</f>
        <v/>
      </c>
      <c r="P89" s="153"/>
      <c r="Q89" s="1916"/>
      <c r="R89" s="132"/>
      <c r="S89" s="132"/>
      <c r="T89" s="132"/>
      <c r="U89" s="132"/>
      <c r="V89" s="1749"/>
      <c r="W89" s="151"/>
      <c r="X89" s="1916"/>
      <c r="Y89" s="132"/>
      <c r="Z89" s="132"/>
      <c r="AA89" s="132"/>
      <c r="AB89" s="132"/>
      <c r="AC89" s="1749"/>
      <c r="AD89" s="151"/>
      <c r="AE89" s="1916"/>
      <c r="AF89" s="132"/>
      <c r="AG89" s="132"/>
      <c r="AH89" s="132"/>
      <c r="AI89" s="132"/>
      <c r="AJ89" s="1749"/>
      <c r="AK89" s="151"/>
      <c r="AL89" s="1916"/>
      <c r="AM89" s="132"/>
      <c r="AN89" s="132"/>
      <c r="AO89" s="132"/>
      <c r="AP89" s="132"/>
      <c r="AQ89" s="1749"/>
      <c r="AR89" s="151"/>
      <c r="AS89" s="1916"/>
      <c r="AT89" s="132"/>
      <c r="AU89" s="132"/>
      <c r="AV89" s="132"/>
      <c r="AW89" s="132"/>
      <c r="AX89" s="1749"/>
      <c r="AY89" s="151"/>
      <c r="AZ89" s="270" t="str">
        <f t="shared" si="25"/>
        <v/>
      </c>
      <c r="BA89" s="271" t="str">
        <f t="shared" si="26"/>
        <v/>
      </c>
      <c r="BB89" s="271" t="str">
        <f t="shared" si="27"/>
        <v/>
      </c>
      <c r="BC89" s="271" t="str">
        <f t="shared" si="28"/>
        <v/>
      </c>
      <c r="BD89" s="272" t="str">
        <f t="shared" si="29"/>
        <v/>
      </c>
      <c r="BE89" s="15" t="str">
        <f t="shared" si="30"/>
        <v/>
      </c>
      <c r="BG89" s="270" t="str">
        <f t="shared" si="20"/>
        <v/>
      </c>
      <c r="BH89" s="271" t="str">
        <f t="shared" si="21"/>
        <v/>
      </c>
      <c r="BI89" s="273" t="str">
        <f t="shared" si="22"/>
        <v/>
      </c>
      <c r="BJ89" s="15" t="str">
        <f t="shared" si="23"/>
        <v/>
      </c>
      <c r="BL89" s="67" t="str">
        <f t="shared" si="31"/>
        <v/>
      </c>
      <c r="BM89" s="67" t="str">
        <f>IF($O89&lt;&gt;"",0,IF(BJ89&lt;&gt;"",ROUND(BJ89*'02_Criterios'!$F$17,4),IF(BE89&lt;&gt;"",ROUND(BE89*'02_Criterios'!$F$17,4),"")))</f>
        <v/>
      </c>
      <c r="BO89" s="1741" t="str">
        <f>IF('13_P1_Alega'!V89&lt;&gt;"",'13_P1_Alega'!V89,"")</f>
        <v/>
      </c>
      <c r="BP89" s="1741" t="str">
        <f>IF('13_P1_Alega'!W89&lt;&gt;"",'13_P1_Alega'!W89,"")</f>
        <v/>
      </c>
      <c r="BQ89" s="1741" t="str">
        <f>IF('13_P1_Alega'!X89&lt;&gt;"",'13_P1_Alega'!X89,"")</f>
        <v/>
      </c>
      <c r="BS89" s="1440" t="str">
        <f t="shared" si="19"/>
        <v/>
      </c>
      <c r="BT89" s="1440" t="str">
        <f t="shared" si="32"/>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369" t="str">
        <f>CONCATENATE('01_Carga'!$M$5,"_",$I90)</f>
        <v>FI__73</v>
      </c>
      <c r="B90" s="1405"/>
      <c r="C90" s="1734" t="str">
        <f>IF('06_PresenLista'!L90&lt;&gt;"",'06_PresenLista'!L90,"")</f>
        <v/>
      </c>
      <c r="D90" s="1461" t="str">
        <f>'06_PresenLista'!Q90</f>
        <v/>
      </c>
      <c r="E90" s="1405"/>
      <c r="F90" s="1735" t="str">
        <f>IF('09_P1_Pract'!F90&lt;&gt;"",'09_P1_Pract'!F90,"")</f>
        <v/>
      </c>
      <c r="G90" s="1459" t="str">
        <f>'07_P1_Lectura'!R91</f>
        <v/>
      </c>
      <c r="H90" s="1736" t="str">
        <f t="shared" si="24"/>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316" t="str">
        <f>IF('09_P1_Pract'!O90&lt;&gt;"",'09_P1_Pract'!O90,"")</f>
        <v/>
      </c>
      <c r="P90" s="153"/>
      <c r="Q90" s="1916"/>
      <c r="R90" s="132"/>
      <c r="S90" s="132"/>
      <c r="T90" s="132"/>
      <c r="U90" s="132"/>
      <c r="V90" s="1749"/>
      <c r="W90" s="151"/>
      <c r="X90" s="1916"/>
      <c r="Y90" s="132"/>
      <c r="Z90" s="132"/>
      <c r="AA90" s="132"/>
      <c r="AB90" s="132"/>
      <c r="AC90" s="1749"/>
      <c r="AD90" s="151"/>
      <c r="AE90" s="1916"/>
      <c r="AF90" s="132"/>
      <c r="AG90" s="132"/>
      <c r="AH90" s="132"/>
      <c r="AI90" s="132"/>
      <c r="AJ90" s="1749"/>
      <c r="AK90" s="151"/>
      <c r="AL90" s="1916"/>
      <c r="AM90" s="132"/>
      <c r="AN90" s="132"/>
      <c r="AO90" s="132"/>
      <c r="AP90" s="132"/>
      <c r="AQ90" s="1749"/>
      <c r="AR90" s="151"/>
      <c r="AS90" s="1916"/>
      <c r="AT90" s="132"/>
      <c r="AU90" s="132"/>
      <c r="AV90" s="132"/>
      <c r="AW90" s="132"/>
      <c r="AX90" s="1749"/>
      <c r="AY90" s="151"/>
      <c r="AZ90" s="270" t="str">
        <f t="shared" si="25"/>
        <v/>
      </c>
      <c r="BA90" s="271" t="str">
        <f t="shared" si="26"/>
        <v/>
      </c>
      <c r="BB90" s="271" t="str">
        <f t="shared" si="27"/>
        <v/>
      </c>
      <c r="BC90" s="271" t="str">
        <f t="shared" si="28"/>
        <v/>
      </c>
      <c r="BD90" s="272" t="str">
        <f t="shared" si="29"/>
        <v/>
      </c>
      <c r="BE90" s="15" t="str">
        <f t="shared" si="30"/>
        <v/>
      </c>
      <c r="BG90" s="270" t="str">
        <f t="shared" si="20"/>
        <v/>
      </c>
      <c r="BH90" s="271" t="str">
        <f t="shared" si="21"/>
        <v/>
      </c>
      <c r="BI90" s="273" t="str">
        <f t="shared" si="22"/>
        <v/>
      </c>
      <c r="BJ90" s="15" t="str">
        <f t="shared" si="23"/>
        <v/>
      </c>
      <c r="BL90" s="67" t="str">
        <f t="shared" si="31"/>
        <v/>
      </c>
      <c r="BM90" s="67" t="str">
        <f>IF($O90&lt;&gt;"",0,IF(BJ90&lt;&gt;"",ROUND(BJ90*'02_Criterios'!$F$17,4),IF(BE90&lt;&gt;"",ROUND(BE90*'02_Criterios'!$F$17,4),"")))</f>
        <v/>
      </c>
      <c r="BO90" s="1741" t="str">
        <f>IF('13_P1_Alega'!V90&lt;&gt;"",'13_P1_Alega'!V90,"")</f>
        <v/>
      </c>
      <c r="BP90" s="1741" t="str">
        <f>IF('13_P1_Alega'!W90&lt;&gt;"",'13_P1_Alega'!W90,"")</f>
        <v/>
      </c>
      <c r="BQ90" s="1741" t="str">
        <f>IF('13_P1_Alega'!X90&lt;&gt;"",'13_P1_Alega'!X90,"")</f>
        <v/>
      </c>
      <c r="BS90" s="1440" t="str">
        <f t="shared" si="19"/>
        <v/>
      </c>
      <c r="BT90" s="1440" t="str">
        <f t="shared" si="32"/>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369" t="str">
        <f>CONCATENATE('01_Carga'!$M$5,"_",$I91)</f>
        <v>FI__74</v>
      </c>
      <c r="B91" s="1405"/>
      <c r="C91" s="1734" t="str">
        <f>IF('06_PresenLista'!L91&lt;&gt;"",'06_PresenLista'!L91,"")</f>
        <v/>
      </c>
      <c r="D91" s="1461" t="str">
        <f>'06_PresenLista'!Q91</f>
        <v/>
      </c>
      <c r="E91" s="1405"/>
      <c r="F91" s="1735" t="str">
        <f>IF('09_P1_Pract'!F91&lt;&gt;"",'09_P1_Pract'!F91,"")</f>
        <v/>
      </c>
      <c r="G91" s="1459" t="str">
        <f>'07_P1_Lectura'!R92</f>
        <v/>
      </c>
      <c r="H91" s="1736" t="str">
        <f t="shared" si="24"/>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316" t="str">
        <f>IF('09_P1_Pract'!O91&lt;&gt;"",'09_P1_Pract'!O91,"")</f>
        <v/>
      </c>
      <c r="P91" s="153"/>
      <c r="Q91" s="1916"/>
      <c r="R91" s="132"/>
      <c r="S91" s="132"/>
      <c r="T91" s="132"/>
      <c r="U91" s="132"/>
      <c r="V91" s="1749"/>
      <c r="W91" s="151"/>
      <c r="X91" s="1916"/>
      <c r="Y91" s="132"/>
      <c r="Z91" s="132"/>
      <c r="AA91" s="132"/>
      <c r="AB91" s="132"/>
      <c r="AC91" s="1749"/>
      <c r="AD91" s="151"/>
      <c r="AE91" s="1916"/>
      <c r="AF91" s="132"/>
      <c r="AG91" s="132"/>
      <c r="AH91" s="132"/>
      <c r="AI91" s="132"/>
      <c r="AJ91" s="1749"/>
      <c r="AK91" s="151"/>
      <c r="AL91" s="1916"/>
      <c r="AM91" s="132"/>
      <c r="AN91" s="132"/>
      <c r="AO91" s="132"/>
      <c r="AP91" s="132"/>
      <c r="AQ91" s="1749"/>
      <c r="AR91" s="151"/>
      <c r="AS91" s="1916"/>
      <c r="AT91" s="132"/>
      <c r="AU91" s="132"/>
      <c r="AV91" s="132"/>
      <c r="AW91" s="132"/>
      <c r="AX91" s="1749"/>
      <c r="AY91" s="151"/>
      <c r="AZ91" s="270" t="str">
        <f t="shared" si="25"/>
        <v/>
      </c>
      <c r="BA91" s="271" t="str">
        <f t="shared" si="26"/>
        <v/>
      </c>
      <c r="BB91" s="271" t="str">
        <f t="shared" si="27"/>
        <v/>
      </c>
      <c r="BC91" s="271" t="str">
        <f t="shared" si="28"/>
        <v/>
      </c>
      <c r="BD91" s="272" t="str">
        <f t="shared" si="29"/>
        <v/>
      </c>
      <c r="BE91" s="15" t="str">
        <f t="shared" si="30"/>
        <v/>
      </c>
      <c r="BG91" s="270" t="str">
        <f t="shared" si="20"/>
        <v/>
      </c>
      <c r="BH91" s="271" t="str">
        <f t="shared" si="21"/>
        <v/>
      </c>
      <c r="BI91" s="273" t="str">
        <f t="shared" si="22"/>
        <v/>
      </c>
      <c r="BJ91" s="15" t="str">
        <f t="shared" si="23"/>
        <v/>
      </c>
      <c r="BL91" s="67" t="str">
        <f t="shared" si="31"/>
        <v/>
      </c>
      <c r="BM91" s="67" t="str">
        <f>IF($O91&lt;&gt;"",0,IF(BJ91&lt;&gt;"",ROUND(BJ91*'02_Criterios'!$F$17,4),IF(BE91&lt;&gt;"",ROUND(BE91*'02_Criterios'!$F$17,4),"")))</f>
        <v/>
      </c>
      <c r="BO91" s="1741" t="str">
        <f>IF('13_P1_Alega'!V91&lt;&gt;"",'13_P1_Alega'!V91,"")</f>
        <v/>
      </c>
      <c r="BP91" s="1741" t="str">
        <f>IF('13_P1_Alega'!W91&lt;&gt;"",'13_P1_Alega'!W91,"")</f>
        <v/>
      </c>
      <c r="BQ91" s="1741" t="str">
        <f>IF('13_P1_Alega'!X91&lt;&gt;"",'13_P1_Alega'!X91,"")</f>
        <v/>
      </c>
      <c r="BS91" s="1440" t="str">
        <f t="shared" si="19"/>
        <v/>
      </c>
      <c r="BT91" s="1440" t="str">
        <f t="shared" si="32"/>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369" t="str">
        <f>CONCATENATE('01_Carga'!$M$5,"_",$I92)</f>
        <v>FI__75</v>
      </c>
      <c r="B92" s="1405"/>
      <c r="C92" s="1734" t="str">
        <f>IF('06_PresenLista'!L92&lt;&gt;"",'06_PresenLista'!L92,"")</f>
        <v/>
      </c>
      <c r="D92" s="1461" t="str">
        <f>'06_PresenLista'!Q92</f>
        <v/>
      </c>
      <c r="E92" s="1405"/>
      <c r="F92" s="1735" t="str">
        <f>IF('09_P1_Pract'!F92&lt;&gt;"",'09_P1_Pract'!F92,"")</f>
        <v/>
      </c>
      <c r="G92" s="1459" t="str">
        <f>'07_P1_Lectura'!R93</f>
        <v/>
      </c>
      <c r="H92" s="1736" t="str">
        <f t="shared" si="24"/>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316" t="str">
        <f>IF('09_P1_Pract'!O92&lt;&gt;"",'09_P1_Pract'!O92,"")</f>
        <v/>
      </c>
      <c r="P92" s="153"/>
      <c r="Q92" s="1916"/>
      <c r="R92" s="132"/>
      <c r="S92" s="132"/>
      <c r="T92" s="132"/>
      <c r="U92" s="132"/>
      <c r="V92" s="1749"/>
      <c r="W92" s="151"/>
      <c r="X92" s="1916"/>
      <c r="Y92" s="132"/>
      <c r="Z92" s="132"/>
      <c r="AA92" s="132"/>
      <c r="AB92" s="132"/>
      <c r="AC92" s="1749"/>
      <c r="AD92" s="151"/>
      <c r="AE92" s="1916"/>
      <c r="AF92" s="132"/>
      <c r="AG92" s="132"/>
      <c r="AH92" s="132"/>
      <c r="AI92" s="132"/>
      <c r="AJ92" s="1749"/>
      <c r="AK92" s="151"/>
      <c r="AL92" s="1916"/>
      <c r="AM92" s="132"/>
      <c r="AN92" s="132"/>
      <c r="AO92" s="132"/>
      <c r="AP92" s="132"/>
      <c r="AQ92" s="1749"/>
      <c r="AR92" s="151"/>
      <c r="AS92" s="1916"/>
      <c r="AT92" s="132"/>
      <c r="AU92" s="132"/>
      <c r="AV92" s="132"/>
      <c r="AW92" s="132"/>
      <c r="AX92" s="1749"/>
      <c r="AY92" s="151"/>
      <c r="AZ92" s="270" t="str">
        <f t="shared" si="25"/>
        <v/>
      </c>
      <c r="BA92" s="271" t="str">
        <f t="shared" si="26"/>
        <v/>
      </c>
      <c r="BB92" s="271" t="str">
        <f t="shared" si="27"/>
        <v/>
      </c>
      <c r="BC92" s="271" t="str">
        <f t="shared" si="28"/>
        <v/>
      </c>
      <c r="BD92" s="272" t="str">
        <f t="shared" si="29"/>
        <v/>
      </c>
      <c r="BE92" s="15" t="str">
        <f t="shared" si="30"/>
        <v/>
      </c>
      <c r="BG92" s="270" t="str">
        <f t="shared" si="20"/>
        <v/>
      </c>
      <c r="BH92" s="271" t="str">
        <f t="shared" si="21"/>
        <v/>
      </c>
      <c r="BI92" s="273" t="str">
        <f t="shared" si="22"/>
        <v/>
      </c>
      <c r="BJ92" s="15" t="str">
        <f t="shared" si="23"/>
        <v/>
      </c>
      <c r="BL92" s="67" t="str">
        <f t="shared" si="31"/>
        <v/>
      </c>
      <c r="BM92" s="67" t="str">
        <f>IF($O92&lt;&gt;"",0,IF(BJ92&lt;&gt;"",ROUND(BJ92*'02_Criterios'!$F$17,4),IF(BE92&lt;&gt;"",ROUND(BE92*'02_Criterios'!$F$17,4),"")))</f>
        <v/>
      </c>
      <c r="BO92" s="1741" t="str">
        <f>IF('13_P1_Alega'!V92&lt;&gt;"",'13_P1_Alega'!V92,"")</f>
        <v/>
      </c>
      <c r="BP92" s="1741" t="str">
        <f>IF('13_P1_Alega'!W92&lt;&gt;"",'13_P1_Alega'!W92,"")</f>
        <v/>
      </c>
      <c r="BQ92" s="1741" t="str">
        <f>IF('13_P1_Alega'!X92&lt;&gt;"",'13_P1_Alega'!X92,"")</f>
        <v/>
      </c>
      <c r="BS92" s="1440" t="str">
        <f t="shared" si="19"/>
        <v/>
      </c>
      <c r="BT92" s="1440" t="str">
        <f t="shared" si="32"/>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369" t="str">
        <f>CONCATENATE('01_Carga'!$M$5,"_",$I93)</f>
        <v>FI__76</v>
      </c>
      <c r="B93" s="1405"/>
      <c r="C93" s="1734" t="str">
        <f>IF('06_PresenLista'!L93&lt;&gt;"",'06_PresenLista'!L93,"")</f>
        <v/>
      </c>
      <c r="D93" s="1461" t="str">
        <f>'06_PresenLista'!Q93</f>
        <v/>
      </c>
      <c r="E93" s="1405"/>
      <c r="F93" s="1735" t="str">
        <f>IF('09_P1_Pract'!F93&lt;&gt;"",'09_P1_Pract'!F93,"")</f>
        <v/>
      </c>
      <c r="G93" s="1459" t="str">
        <f>'07_P1_Lectura'!R94</f>
        <v/>
      </c>
      <c r="H93" s="1736" t="str">
        <f t="shared" si="24"/>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316" t="str">
        <f>IF('09_P1_Pract'!O93&lt;&gt;"",'09_P1_Pract'!O93,"")</f>
        <v/>
      </c>
      <c r="P93" s="153"/>
      <c r="Q93" s="1916"/>
      <c r="R93" s="132"/>
      <c r="S93" s="132"/>
      <c r="T93" s="132"/>
      <c r="U93" s="132"/>
      <c r="V93" s="1749"/>
      <c r="W93" s="151"/>
      <c r="X93" s="1916"/>
      <c r="Y93" s="132"/>
      <c r="Z93" s="132"/>
      <c r="AA93" s="132"/>
      <c r="AB93" s="132"/>
      <c r="AC93" s="1749"/>
      <c r="AD93" s="151"/>
      <c r="AE93" s="1916"/>
      <c r="AF93" s="132"/>
      <c r="AG93" s="132"/>
      <c r="AH93" s="132"/>
      <c r="AI93" s="132"/>
      <c r="AJ93" s="1749"/>
      <c r="AK93" s="151"/>
      <c r="AL93" s="1916"/>
      <c r="AM93" s="132"/>
      <c r="AN93" s="132"/>
      <c r="AO93" s="132"/>
      <c r="AP93" s="132"/>
      <c r="AQ93" s="1749"/>
      <c r="AR93" s="151"/>
      <c r="AS93" s="1916"/>
      <c r="AT93" s="132"/>
      <c r="AU93" s="132"/>
      <c r="AV93" s="132"/>
      <c r="AW93" s="132"/>
      <c r="AX93" s="1749"/>
      <c r="AY93" s="151"/>
      <c r="AZ93" s="270" t="str">
        <f t="shared" si="25"/>
        <v/>
      </c>
      <c r="BA93" s="271" t="str">
        <f t="shared" si="26"/>
        <v/>
      </c>
      <c r="BB93" s="271" t="str">
        <f t="shared" si="27"/>
        <v/>
      </c>
      <c r="BC93" s="271" t="str">
        <f t="shared" si="28"/>
        <v/>
      </c>
      <c r="BD93" s="272" t="str">
        <f t="shared" si="29"/>
        <v/>
      </c>
      <c r="BE93" s="15" t="str">
        <f t="shared" si="30"/>
        <v/>
      </c>
      <c r="BG93" s="270" t="str">
        <f t="shared" si="20"/>
        <v/>
      </c>
      <c r="BH93" s="271" t="str">
        <f t="shared" si="21"/>
        <v/>
      </c>
      <c r="BI93" s="273" t="str">
        <f t="shared" si="22"/>
        <v/>
      </c>
      <c r="BJ93" s="15" t="str">
        <f t="shared" si="23"/>
        <v/>
      </c>
      <c r="BL93" s="67" t="str">
        <f t="shared" si="31"/>
        <v/>
      </c>
      <c r="BM93" s="67" t="str">
        <f>IF($O93&lt;&gt;"",0,IF(BJ93&lt;&gt;"",ROUND(BJ93*'02_Criterios'!$F$17,4),IF(BE93&lt;&gt;"",ROUND(BE93*'02_Criterios'!$F$17,4),"")))</f>
        <v/>
      </c>
      <c r="BO93" s="1741" t="str">
        <f>IF('13_P1_Alega'!V93&lt;&gt;"",'13_P1_Alega'!V93,"")</f>
        <v/>
      </c>
      <c r="BP93" s="1741" t="str">
        <f>IF('13_P1_Alega'!W93&lt;&gt;"",'13_P1_Alega'!W93,"")</f>
        <v/>
      </c>
      <c r="BQ93" s="1741" t="str">
        <f>IF('13_P1_Alega'!X93&lt;&gt;"",'13_P1_Alega'!X93,"")</f>
        <v/>
      </c>
      <c r="BS93" s="1440" t="str">
        <f t="shared" si="19"/>
        <v/>
      </c>
      <c r="BT93" s="1440" t="str">
        <f t="shared" si="32"/>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369" t="str">
        <f>CONCATENATE('01_Carga'!$M$5,"_",$I94)</f>
        <v>FI__77</v>
      </c>
      <c r="B94" s="1405"/>
      <c r="C94" s="1734" t="str">
        <f>IF('06_PresenLista'!L94&lt;&gt;"",'06_PresenLista'!L94,"")</f>
        <v/>
      </c>
      <c r="D94" s="1461" t="str">
        <f>'06_PresenLista'!Q94</f>
        <v/>
      </c>
      <c r="E94" s="1405"/>
      <c r="F94" s="1735" t="str">
        <f>IF('09_P1_Pract'!F94&lt;&gt;"",'09_P1_Pract'!F94,"")</f>
        <v/>
      </c>
      <c r="G94" s="1459" t="str">
        <f>'07_P1_Lectura'!R95</f>
        <v/>
      </c>
      <c r="H94" s="1736" t="str">
        <f t="shared" si="24"/>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316" t="str">
        <f>IF('09_P1_Pract'!O94&lt;&gt;"",'09_P1_Pract'!O94,"")</f>
        <v/>
      </c>
      <c r="P94" s="153"/>
      <c r="Q94" s="1916"/>
      <c r="R94" s="132"/>
      <c r="S94" s="132"/>
      <c r="T94" s="132"/>
      <c r="U94" s="132"/>
      <c r="V94" s="1749"/>
      <c r="W94" s="151"/>
      <c r="X94" s="1916"/>
      <c r="Y94" s="132"/>
      <c r="Z94" s="132"/>
      <c r="AA94" s="132"/>
      <c r="AB94" s="132"/>
      <c r="AC94" s="1749"/>
      <c r="AD94" s="151"/>
      <c r="AE94" s="1916"/>
      <c r="AF94" s="132"/>
      <c r="AG94" s="132"/>
      <c r="AH94" s="132"/>
      <c r="AI94" s="132"/>
      <c r="AJ94" s="1749"/>
      <c r="AK94" s="151"/>
      <c r="AL94" s="1916"/>
      <c r="AM94" s="132"/>
      <c r="AN94" s="132"/>
      <c r="AO94" s="132"/>
      <c r="AP94" s="132"/>
      <c r="AQ94" s="1749"/>
      <c r="AR94" s="151"/>
      <c r="AS94" s="1916"/>
      <c r="AT94" s="132"/>
      <c r="AU94" s="132"/>
      <c r="AV94" s="132"/>
      <c r="AW94" s="132"/>
      <c r="AX94" s="1749"/>
      <c r="AY94" s="151"/>
      <c r="AZ94" s="270" t="str">
        <f t="shared" si="25"/>
        <v/>
      </c>
      <c r="BA94" s="271" t="str">
        <f t="shared" si="26"/>
        <v/>
      </c>
      <c r="BB94" s="271" t="str">
        <f t="shared" si="27"/>
        <v/>
      </c>
      <c r="BC94" s="271" t="str">
        <f t="shared" si="28"/>
        <v/>
      </c>
      <c r="BD94" s="272" t="str">
        <f t="shared" si="29"/>
        <v/>
      </c>
      <c r="BE94" s="15" t="str">
        <f t="shared" si="30"/>
        <v/>
      </c>
      <c r="BG94" s="270" t="str">
        <f t="shared" si="20"/>
        <v/>
      </c>
      <c r="BH94" s="271" t="str">
        <f t="shared" si="21"/>
        <v/>
      </c>
      <c r="BI94" s="273" t="str">
        <f t="shared" si="22"/>
        <v/>
      </c>
      <c r="BJ94" s="15" t="str">
        <f t="shared" si="23"/>
        <v/>
      </c>
      <c r="BL94" s="67" t="str">
        <f t="shared" si="31"/>
        <v/>
      </c>
      <c r="BM94" s="67" t="str">
        <f>IF($O94&lt;&gt;"",0,IF(BJ94&lt;&gt;"",ROUND(BJ94*'02_Criterios'!$F$17,4),IF(BE94&lt;&gt;"",ROUND(BE94*'02_Criterios'!$F$17,4),"")))</f>
        <v/>
      </c>
      <c r="BO94" s="1741" t="str">
        <f>IF('13_P1_Alega'!V94&lt;&gt;"",'13_P1_Alega'!V94,"")</f>
        <v/>
      </c>
      <c r="BP94" s="1741" t="str">
        <f>IF('13_P1_Alega'!W94&lt;&gt;"",'13_P1_Alega'!W94,"")</f>
        <v/>
      </c>
      <c r="BQ94" s="1741" t="str">
        <f>IF('13_P1_Alega'!X94&lt;&gt;"",'13_P1_Alega'!X94,"")</f>
        <v/>
      </c>
      <c r="BS94" s="1440" t="str">
        <f t="shared" si="19"/>
        <v/>
      </c>
      <c r="BT94" s="1440" t="str">
        <f t="shared" si="32"/>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369" t="str">
        <f>CONCATENATE('01_Carga'!$M$5,"_",$I95)</f>
        <v>FI__78</v>
      </c>
      <c r="B95" s="1405"/>
      <c r="C95" s="1734" t="str">
        <f>IF('06_PresenLista'!L95&lt;&gt;"",'06_PresenLista'!L95,"")</f>
        <v/>
      </c>
      <c r="D95" s="1461" t="str">
        <f>'06_PresenLista'!Q95</f>
        <v/>
      </c>
      <c r="E95" s="1405"/>
      <c r="F95" s="1735" t="str">
        <f>IF('09_P1_Pract'!F95&lt;&gt;"",'09_P1_Pract'!F95,"")</f>
        <v/>
      </c>
      <c r="G95" s="1459" t="str">
        <f>'07_P1_Lectura'!R96</f>
        <v/>
      </c>
      <c r="H95" s="1736" t="str">
        <f t="shared" si="24"/>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316" t="str">
        <f>IF('09_P1_Pract'!O95&lt;&gt;"",'09_P1_Pract'!O95,"")</f>
        <v/>
      </c>
      <c r="P95" s="153"/>
      <c r="Q95" s="1916"/>
      <c r="R95" s="132"/>
      <c r="S95" s="132"/>
      <c r="T95" s="132"/>
      <c r="U95" s="132"/>
      <c r="V95" s="1749"/>
      <c r="W95" s="151"/>
      <c r="X95" s="1916"/>
      <c r="Y95" s="132"/>
      <c r="Z95" s="132"/>
      <c r="AA95" s="132"/>
      <c r="AB95" s="132"/>
      <c r="AC95" s="1749"/>
      <c r="AD95" s="151"/>
      <c r="AE95" s="1916"/>
      <c r="AF95" s="132"/>
      <c r="AG95" s="132"/>
      <c r="AH95" s="132"/>
      <c r="AI95" s="132"/>
      <c r="AJ95" s="1749"/>
      <c r="AK95" s="151"/>
      <c r="AL95" s="1916"/>
      <c r="AM95" s="132"/>
      <c r="AN95" s="132"/>
      <c r="AO95" s="132"/>
      <c r="AP95" s="132"/>
      <c r="AQ95" s="1749"/>
      <c r="AR95" s="151"/>
      <c r="AS95" s="1916"/>
      <c r="AT95" s="132"/>
      <c r="AU95" s="132"/>
      <c r="AV95" s="132"/>
      <c r="AW95" s="132"/>
      <c r="AX95" s="1749"/>
      <c r="AY95" s="151"/>
      <c r="AZ95" s="270" t="str">
        <f t="shared" si="25"/>
        <v/>
      </c>
      <c r="BA95" s="271" t="str">
        <f t="shared" si="26"/>
        <v/>
      </c>
      <c r="BB95" s="271" t="str">
        <f t="shared" si="27"/>
        <v/>
      </c>
      <c r="BC95" s="271" t="str">
        <f t="shared" si="28"/>
        <v/>
      </c>
      <c r="BD95" s="272" t="str">
        <f t="shared" si="29"/>
        <v/>
      </c>
      <c r="BE95" s="15" t="str">
        <f t="shared" si="30"/>
        <v/>
      </c>
      <c r="BG95" s="270" t="str">
        <f t="shared" si="20"/>
        <v/>
      </c>
      <c r="BH95" s="271" t="str">
        <f t="shared" si="21"/>
        <v/>
      </c>
      <c r="BI95" s="273" t="str">
        <f t="shared" si="22"/>
        <v/>
      </c>
      <c r="BJ95" s="15" t="str">
        <f t="shared" si="23"/>
        <v/>
      </c>
      <c r="BL95" s="67" t="str">
        <f t="shared" si="31"/>
        <v/>
      </c>
      <c r="BM95" s="67" t="str">
        <f>IF($O95&lt;&gt;"",0,IF(BJ95&lt;&gt;"",ROUND(BJ95*'02_Criterios'!$F$17,4),IF(BE95&lt;&gt;"",ROUND(BE95*'02_Criterios'!$F$17,4),"")))</f>
        <v/>
      </c>
      <c r="BO95" s="1741" t="str">
        <f>IF('13_P1_Alega'!V95&lt;&gt;"",'13_P1_Alega'!V95,"")</f>
        <v/>
      </c>
      <c r="BP95" s="1741" t="str">
        <f>IF('13_P1_Alega'!W95&lt;&gt;"",'13_P1_Alega'!W95,"")</f>
        <v/>
      </c>
      <c r="BQ95" s="1741" t="str">
        <f>IF('13_P1_Alega'!X95&lt;&gt;"",'13_P1_Alega'!X95,"")</f>
        <v/>
      </c>
      <c r="BS95" s="1440" t="str">
        <f t="shared" si="19"/>
        <v/>
      </c>
      <c r="BT95" s="1440" t="str">
        <f t="shared" si="32"/>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369" t="str">
        <f>CONCATENATE('01_Carga'!$M$5,"_",$I96)</f>
        <v>FI__79</v>
      </c>
      <c r="B96" s="1405"/>
      <c r="C96" s="1734" t="str">
        <f>IF('06_PresenLista'!L96&lt;&gt;"",'06_PresenLista'!L96,"")</f>
        <v/>
      </c>
      <c r="D96" s="1461" t="str">
        <f>'06_PresenLista'!Q96</f>
        <v/>
      </c>
      <c r="E96" s="1405"/>
      <c r="F96" s="1735" t="str">
        <f>IF('09_P1_Pract'!F96&lt;&gt;"",'09_P1_Pract'!F96,"")</f>
        <v/>
      </c>
      <c r="G96" s="1459" t="str">
        <f>'07_P1_Lectura'!R97</f>
        <v/>
      </c>
      <c r="H96" s="1736" t="str">
        <f t="shared" si="24"/>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316" t="str">
        <f>IF('09_P1_Pract'!O96&lt;&gt;"",'09_P1_Pract'!O96,"")</f>
        <v/>
      </c>
      <c r="P96" s="153"/>
      <c r="Q96" s="1916"/>
      <c r="R96" s="132"/>
      <c r="S96" s="132"/>
      <c r="T96" s="132"/>
      <c r="U96" s="132"/>
      <c r="V96" s="1749"/>
      <c r="W96" s="151"/>
      <c r="X96" s="1916"/>
      <c r="Y96" s="132"/>
      <c r="Z96" s="132"/>
      <c r="AA96" s="132"/>
      <c r="AB96" s="132"/>
      <c r="AC96" s="1749"/>
      <c r="AD96" s="151"/>
      <c r="AE96" s="1916"/>
      <c r="AF96" s="132"/>
      <c r="AG96" s="132"/>
      <c r="AH96" s="132"/>
      <c r="AI96" s="132"/>
      <c r="AJ96" s="1749"/>
      <c r="AK96" s="151"/>
      <c r="AL96" s="1916"/>
      <c r="AM96" s="132"/>
      <c r="AN96" s="132"/>
      <c r="AO96" s="132"/>
      <c r="AP96" s="132"/>
      <c r="AQ96" s="1749"/>
      <c r="AR96" s="151"/>
      <c r="AS96" s="1916"/>
      <c r="AT96" s="132"/>
      <c r="AU96" s="132"/>
      <c r="AV96" s="132"/>
      <c r="AW96" s="132"/>
      <c r="AX96" s="1749"/>
      <c r="AY96" s="151"/>
      <c r="AZ96" s="270" t="str">
        <f t="shared" si="25"/>
        <v/>
      </c>
      <c r="BA96" s="271" t="str">
        <f t="shared" si="26"/>
        <v/>
      </c>
      <c r="BB96" s="271" t="str">
        <f t="shared" si="27"/>
        <v/>
      </c>
      <c r="BC96" s="271" t="str">
        <f t="shared" si="28"/>
        <v/>
      </c>
      <c r="BD96" s="272" t="str">
        <f t="shared" si="29"/>
        <v/>
      </c>
      <c r="BE96" s="15" t="str">
        <f t="shared" si="30"/>
        <v/>
      </c>
      <c r="BG96" s="270" t="str">
        <f t="shared" si="20"/>
        <v/>
      </c>
      <c r="BH96" s="271" t="str">
        <f t="shared" si="21"/>
        <v/>
      </c>
      <c r="BI96" s="273" t="str">
        <f t="shared" si="22"/>
        <v/>
      </c>
      <c r="BJ96" s="15" t="str">
        <f t="shared" si="23"/>
        <v/>
      </c>
      <c r="BL96" s="67" t="str">
        <f t="shared" si="31"/>
        <v/>
      </c>
      <c r="BM96" s="67" t="str">
        <f>IF($O96&lt;&gt;"",0,IF(BJ96&lt;&gt;"",ROUND(BJ96*'02_Criterios'!$F$17,4),IF(BE96&lt;&gt;"",ROUND(BE96*'02_Criterios'!$F$17,4),"")))</f>
        <v/>
      </c>
      <c r="BO96" s="1741" t="str">
        <f>IF('13_P1_Alega'!V96&lt;&gt;"",'13_P1_Alega'!V96,"")</f>
        <v/>
      </c>
      <c r="BP96" s="1741" t="str">
        <f>IF('13_P1_Alega'!W96&lt;&gt;"",'13_P1_Alega'!W96,"")</f>
        <v/>
      </c>
      <c r="BQ96" s="1741" t="str">
        <f>IF('13_P1_Alega'!X96&lt;&gt;"",'13_P1_Alega'!X96,"")</f>
        <v/>
      </c>
      <c r="BS96" s="1440" t="str">
        <f t="shared" si="19"/>
        <v/>
      </c>
      <c r="BT96" s="1440" t="str">
        <f t="shared" si="32"/>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369" t="str">
        <f>CONCATENATE('01_Carga'!$M$5,"_",$I97)</f>
        <v>FI__80</v>
      </c>
      <c r="B97" s="1405"/>
      <c r="C97" s="1734" t="str">
        <f>IF('06_PresenLista'!L97&lt;&gt;"",'06_PresenLista'!L97,"")</f>
        <v/>
      </c>
      <c r="D97" s="1461" t="str">
        <f>'06_PresenLista'!Q97</f>
        <v/>
      </c>
      <c r="E97" s="1405"/>
      <c r="F97" s="1735" t="str">
        <f>IF('09_P1_Pract'!F97&lt;&gt;"",'09_P1_Pract'!F97,"")</f>
        <v/>
      </c>
      <c r="G97" s="1459" t="str">
        <f>'07_P1_Lectura'!R98</f>
        <v/>
      </c>
      <c r="H97" s="1736" t="str">
        <f t="shared" si="24"/>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316" t="str">
        <f>IF('09_P1_Pract'!O97&lt;&gt;"",'09_P1_Pract'!O97,"")</f>
        <v/>
      </c>
      <c r="P97" s="153"/>
      <c r="Q97" s="1916"/>
      <c r="R97" s="132"/>
      <c r="S97" s="132"/>
      <c r="T97" s="132"/>
      <c r="U97" s="132"/>
      <c r="V97" s="1749"/>
      <c r="W97" s="151"/>
      <c r="X97" s="1916"/>
      <c r="Y97" s="132"/>
      <c r="Z97" s="132"/>
      <c r="AA97" s="132"/>
      <c r="AB97" s="132"/>
      <c r="AC97" s="1749"/>
      <c r="AD97" s="151"/>
      <c r="AE97" s="1916"/>
      <c r="AF97" s="132"/>
      <c r="AG97" s="132"/>
      <c r="AH97" s="132"/>
      <c r="AI97" s="132"/>
      <c r="AJ97" s="1749"/>
      <c r="AK97" s="151"/>
      <c r="AL97" s="1916"/>
      <c r="AM97" s="132"/>
      <c r="AN97" s="132"/>
      <c r="AO97" s="132"/>
      <c r="AP97" s="132"/>
      <c r="AQ97" s="1749"/>
      <c r="AR97" s="151"/>
      <c r="AS97" s="1916"/>
      <c r="AT97" s="132"/>
      <c r="AU97" s="132"/>
      <c r="AV97" s="132"/>
      <c r="AW97" s="132"/>
      <c r="AX97" s="1749"/>
      <c r="AY97" s="151"/>
      <c r="AZ97" s="270" t="str">
        <f t="shared" si="25"/>
        <v/>
      </c>
      <c r="BA97" s="271" t="str">
        <f t="shared" si="26"/>
        <v/>
      </c>
      <c r="BB97" s="271" t="str">
        <f t="shared" si="27"/>
        <v/>
      </c>
      <c r="BC97" s="271" t="str">
        <f t="shared" si="28"/>
        <v/>
      </c>
      <c r="BD97" s="272" t="str">
        <f t="shared" si="29"/>
        <v/>
      </c>
      <c r="BE97" s="15" t="str">
        <f t="shared" si="30"/>
        <v/>
      </c>
      <c r="BG97" s="270" t="str">
        <f t="shared" si="20"/>
        <v/>
      </c>
      <c r="BH97" s="271" t="str">
        <f t="shared" si="21"/>
        <v/>
      </c>
      <c r="BI97" s="273" t="str">
        <f t="shared" si="22"/>
        <v/>
      </c>
      <c r="BJ97" s="15" t="str">
        <f t="shared" si="23"/>
        <v/>
      </c>
      <c r="BL97" s="67" t="str">
        <f t="shared" si="31"/>
        <v/>
      </c>
      <c r="BM97" s="67" t="str">
        <f>IF($O97&lt;&gt;"",0,IF(BJ97&lt;&gt;"",ROUND(BJ97*'02_Criterios'!$F$17,4),IF(BE97&lt;&gt;"",ROUND(BE97*'02_Criterios'!$F$17,4),"")))</f>
        <v/>
      </c>
      <c r="BO97" s="1741" t="str">
        <f>IF('13_P1_Alega'!V97&lt;&gt;"",'13_P1_Alega'!V97,"")</f>
        <v/>
      </c>
      <c r="BP97" s="1741" t="str">
        <f>IF('13_P1_Alega'!W97&lt;&gt;"",'13_P1_Alega'!W97,"")</f>
        <v/>
      </c>
      <c r="BQ97" s="1741" t="str">
        <f>IF('13_P1_Alega'!X97&lt;&gt;"",'13_P1_Alega'!X97,"")</f>
        <v/>
      </c>
      <c r="BS97" s="1440" t="str">
        <f t="shared" si="19"/>
        <v/>
      </c>
      <c r="BT97" s="1440" t="str">
        <f t="shared" si="32"/>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369" t="str">
        <f>CONCATENATE('01_Carga'!$M$5,"_",$I98)</f>
        <v>FI__81</v>
      </c>
      <c r="B98" s="1405"/>
      <c r="C98" s="1734" t="str">
        <f>IF('06_PresenLista'!L98&lt;&gt;"",'06_PresenLista'!L98,"")</f>
        <v/>
      </c>
      <c r="D98" s="1461" t="str">
        <f>'06_PresenLista'!Q98</f>
        <v/>
      </c>
      <c r="E98" s="1405"/>
      <c r="F98" s="1735" t="str">
        <f>IF('09_P1_Pract'!F98&lt;&gt;"",'09_P1_Pract'!F98,"")</f>
        <v/>
      </c>
      <c r="G98" s="1459" t="str">
        <f>'07_P1_Lectura'!R99</f>
        <v/>
      </c>
      <c r="H98" s="1736" t="str">
        <f t="shared" si="24"/>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316" t="str">
        <f>IF('09_P1_Pract'!O98&lt;&gt;"",'09_P1_Pract'!O98,"")</f>
        <v/>
      </c>
      <c r="P98" s="153"/>
      <c r="Q98" s="1916"/>
      <c r="R98" s="132"/>
      <c r="S98" s="132"/>
      <c r="T98" s="132"/>
      <c r="U98" s="132"/>
      <c r="V98" s="1749"/>
      <c r="W98" s="151"/>
      <c r="X98" s="1916"/>
      <c r="Y98" s="132"/>
      <c r="Z98" s="132"/>
      <c r="AA98" s="132"/>
      <c r="AB98" s="132"/>
      <c r="AC98" s="1749"/>
      <c r="AD98" s="151"/>
      <c r="AE98" s="1916"/>
      <c r="AF98" s="132"/>
      <c r="AG98" s="132"/>
      <c r="AH98" s="132"/>
      <c r="AI98" s="132"/>
      <c r="AJ98" s="1749"/>
      <c r="AK98" s="151"/>
      <c r="AL98" s="1916"/>
      <c r="AM98" s="132"/>
      <c r="AN98" s="132"/>
      <c r="AO98" s="132"/>
      <c r="AP98" s="132"/>
      <c r="AQ98" s="1749"/>
      <c r="AR98" s="151"/>
      <c r="AS98" s="1916"/>
      <c r="AT98" s="132"/>
      <c r="AU98" s="132"/>
      <c r="AV98" s="132"/>
      <c r="AW98" s="132"/>
      <c r="AX98" s="1749"/>
      <c r="AY98" s="151"/>
      <c r="AZ98" s="270" t="str">
        <f t="shared" si="25"/>
        <v/>
      </c>
      <c r="BA98" s="271" t="str">
        <f t="shared" si="26"/>
        <v/>
      </c>
      <c r="BB98" s="271" t="str">
        <f t="shared" si="27"/>
        <v/>
      </c>
      <c r="BC98" s="271" t="str">
        <f t="shared" si="28"/>
        <v/>
      </c>
      <c r="BD98" s="272" t="str">
        <f t="shared" si="29"/>
        <v/>
      </c>
      <c r="BE98" s="15" t="str">
        <f t="shared" si="30"/>
        <v/>
      </c>
      <c r="BG98" s="270" t="str">
        <f t="shared" si="20"/>
        <v/>
      </c>
      <c r="BH98" s="271" t="str">
        <f t="shared" si="21"/>
        <v/>
      </c>
      <c r="BI98" s="273" t="str">
        <f t="shared" si="22"/>
        <v/>
      </c>
      <c r="BJ98" s="15" t="str">
        <f t="shared" si="23"/>
        <v/>
      </c>
      <c r="BL98" s="67" t="str">
        <f t="shared" si="31"/>
        <v/>
      </c>
      <c r="BM98" s="67" t="str">
        <f>IF($O98&lt;&gt;"",0,IF(BJ98&lt;&gt;"",ROUND(BJ98*'02_Criterios'!$F$17,4),IF(BE98&lt;&gt;"",ROUND(BE98*'02_Criterios'!$F$17,4),"")))</f>
        <v/>
      </c>
      <c r="BO98" s="1741" t="str">
        <f>IF('13_P1_Alega'!V98&lt;&gt;"",'13_P1_Alega'!V98,"")</f>
        <v/>
      </c>
      <c r="BP98" s="1741" t="str">
        <f>IF('13_P1_Alega'!W98&lt;&gt;"",'13_P1_Alega'!W98,"")</f>
        <v/>
      </c>
      <c r="BQ98" s="1741" t="str">
        <f>IF('13_P1_Alega'!X98&lt;&gt;"",'13_P1_Alega'!X98,"")</f>
        <v/>
      </c>
      <c r="BS98" s="1440" t="str">
        <f t="shared" si="19"/>
        <v/>
      </c>
      <c r="BT98" s="1440" t="str">
        <f t="shared" si="32"/>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369" t="str">
        <f>CONCATENATE('01_Carga'!$M$5,"_",$I99)</f>
        <v>FI__82</v>
      </c>
      <c r="B99" s="1405"/>
      <c r="C99" s="1734" t="str">
        <f>IF('06_PresenLista'!L99&lt;&gt;"",'06_PresenLista'!L99,"")</f>
        <v/>
      </c>
      <c r="D99" s="1461" t="str">
        <f>'06_PresenLista'!Q99</f>
        <v/>
      </c>
      <c r="E99" s="1405"/>
      <c r="F99" s="1735" t="str">
        <f>IF('09_P1_Pract'!F99&lt;&gt;"",'09_P1_Pract'!F99,"")</f>
        <v/>
      </c>
      <c r="G99" s="1459" t="str">
        <f>'07_P1_Lectura'!R100</f>
        <v/>
      </c>
      <c r="H99" s="1736" t="str">
        <f t="shared" si="24"/>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316" t="str">
        <f>IF('09_P1_Pract'!O99&lt;&gt;"",'09_P1_Pract'!O99,"")</f>
        <v/>
      </c>
      <c r="P99" s="153"/>
      <c r="Q99" s="1916"/>
      <c r="R99" s="132"/>
      <c r="S99" s="132"/>
      <c r="T99" s="132"/>
      <c r="U99" s="132"/>
      <c r="V99" s="1749"/>
      <c r="W99" s="151"/>
      <c r="X99" s="1916"/>
      <c r="Y99" s="132"/>
      <c r="Z99" s="132"/>
      <c r="AA99" s="132"/>
      <c r="AB99" s="132"/>
      <c r="AC99" s="1749"/>
      <c r="AD99" s="151"/>
      <c r="AE99" s="1916"/>
      <c r="AF99" s="132"/>
      <c r="AG99" s="132"/>
      <c r="AH99" s="132"/>
      <c r="AI99" s="132"/>
      <c r="AJ99" s="1749"/>
      <c r="AK99" s="151"/>
      <c r="AL99" s="1916"/>
      <c r="AM99" s="132"/>
      <c r="AN99" s="132"/>
      <c r="AO99" s="132"/>
      <c r="AP99" s="132"/>
      <c r="AQ99" s="1749"/>
      <c r="AR99" s="151"/>
      <c r="AS99" s="1916"/>
      <c r="AT99" s="132"/>
      <c r="AU99" s="132"/>
      <c r="AV99" s="132"/>
      <c r="AW99" s="132"/>
      <c r="AX99" s="1749"/>
      <c r="AY99" s="151"/>
      <c r="AZ99" s="270" t="str">
        <f t="shared" si="25"/>
        <v/>
      </c>
      <c r="BA99" s="271" t="str">
        <f t="shared" si="26"/>
        <v/>
      </c>
      <c r="BB99" s="271" t="str">
        <f t="shared" si="27"/>
        <v/>
      </c>
      <c r="BC99" s="271" t="str">
        <f t="shared" si="28"/>
        <v/>
      </c>
      <c r="BD99" s="272" t="str">
        <f t="shared" si="29"/>
        <v/>
      </c>
      <c r="BE99" s="15" t="str">
        <f t="shared" si="30"/>
        <v/>
      </c>
      <c r="BG99" s="270" t="str">
        <f t="shared" si="20"/>
        <v/>
      </c>
      <c r="BH99" s="271" t="str">
        <f t="shared" si="21"/>
        <v/>
      </c>
      <c r="BI99" s="273" t="str">
        <f t="shared" si="22"/>
        <v/>
      </c>
      <c r="BJ99" s="15" t="str">
        <f t="shared" si="23"/>
        <v/>
      </c>
      <c r="BL99" s="67" t="str">
        <f t="shared" si="31"/>
        <v/>
      </c>
      <c r="BM99" s="67" t="str">
        <f>IF($O99&lt;&gt;"",0,IF(BJ99&lt;&gt;"",ROUND(BJ99*'02_Criterios'!$F$17,4),IF(BE99&lt;&gt;"",ROUND(BE99*'02_Criterios'!$F$17,4),"")))</f>
        <v/>
      </c>
      <c r="BO99" s="1741" t="str">
        <f>IF('13_P1_Alega'!V99&lt;&gt;"",'13_P1_Alega'!V99,"")</f>
        <v/>
      </c>
      <c r="BP99" s="1741" t="str">
        <f>IF('13_P1_Alega'!W99&lt;&gt;"",'13_P1_Alega'!W99,"")</f>
        <v/>
      </c>
      <c r="BQ99" s="1741" t="str">
        <f>IF('13_P1_Alega'!X99&lt;&gt;"",'13_P1_Alega'!X99,"")</f>
        <v/>
      </c>
      <c r="BS99" s="1440" t="str">
        <f t="shared" si="19"/>
        <v/>
      </c>
      <c r="BT99" s="1440" t="str">
        <f t="shared" si="32"/>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369" t="str">
        <f>CONCATENATE('01_Carga'!$M$5,"_",$I100)</f>
        <v>FI__83</v>
      </c>
      <c r="B100" s="1405"/>
      <c r="C100" s="1734" t="str">
        <f>IF('06_PresenLista'!L100&lt;&gt;"",'06_PresenLista'!L100,"")</f>
        <v/>
      </c>
      <c r="D100" s="1461" t="str">
        <f>'06_PresenLista'!Q100</f>
        <v/>
      </c>
      <c r="E100" s="1405"/>
      <c r="F100" s="1735" t="str">
        <f>IF('09_P1_Pract'!F100&lt;&gt;"",'09_P1_Pract'!F100,"")</f>
        <v/>
      </c>
      <c r="G100" s="1459" t="str">
        <f>'07_P1_Lectura'!R101</f>
        <v/>
      </c>
      <c r="H100" s="1736" t="str">
        <f t="shared" si="24"/>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316" t="str">
        <f>IF('09_P1_Pract'!O100&lt;&gt;"",'09_P1_Pract'!O100,"")</f>
        <v/>
      </c>
      <c r="P100" s="153"/>
      <c r="Q100" s="1916"/>
      <c r="R100" s="132"/>
      <c r="S100" s="132"/>
      <c r="T100" s="132"/>
      <c r="U100" s="132"/>
      <c r="V100" s="1749"/>
      <c r="W100" s="151"/>
      <c r="X100" s="1916"/>
      <c r="Y100" s="132"/>
      <c r="Z100" s="132"/>
      <c r="AA100" s="132"/>
      <c r="AB100" s="132"/>
      <c r="AC100" s="1749"/>
      <c r="AD100" s="151"/>
      <c r="AE100" s="1916"/>
      <c r="AF100" s="132"/>
      <c r="AG100" s="132"/>
      <c r="AH100" s="132"/>
      <c r="AI100" s="132"/>
      <c r="AJ100" s="1749"/>
      <c r="AK100" s="151"/>
      <c r="AL100" s="1916"/>
      <c r="AM100" s="132"/>
      <c r="AN100" s="132"/>
      <c r="AO100" s="132"/>
      <c r="AP100" s="132"/>
      <c r="AQ100" s="1749"/>
      <c r="AR100" s="151"/>
      <c r="AS100" s="1916"/>
      <c r="AT100" s="132"/>
      <c r="AU100" s="132"/>
      <c r="AV100" s="132"/>
      <c r="AW100" s="132"/>
      <c r="AX100" s="1749"/>
      <c r="AY100" s="151"/>
      <c r="AZ100" s="270" t="str">
        <f t="shared" si="25"/>
        <v/>
      </c>
      <c r="BA100" s="271" t="str">
        <f t="shared" si="26"/>
        <v/>
      </c>
      <c r="BB100" s="271" t="str">
        <f t="shared" si="27"/>
        <v/>
      </c>
      <c r="BC100" s="271" t="str">
        <f t="shared" si="28"/>
        <v/>
      </c>
      <c r="BD100" s="272" t="str">
        <f t="shared" si="29"/>
        <v/>
      </c>
      <c r="BE100" s="15" t="str">
        <f t="shared" si="30"/>
        <v/>
      </c>
      <c r="BG100" s="270" t="str">
        <f t="shared" si="20"/>
        <v/>
      </c>
      <c r="BH100" s="271" t="str">
        <f t="shared" si="21"/>
        <v/>
      </c>
      <c r="BI100" s="273" t="str">
        <f t="shared" si="22"/>
        <v/>
      </c>
      <c r="BJ100" s="15" t="str">
        <f t="shared" si="23"/>
        <v/>
      </c>
      <c r="BL100" s="67" t="str">
        <f t="shared" si="31"/>
        <v/>
      </c>
      <c r="BM100" s="67" t="str">
        <f>IF($O100&lt;&gt;"",0,IF(BJ100&lt;&gt;"",ROUND(BJ100*'02_Criterios'!$F$17,4),IF(BE100&lt;&gt;"",ROUND(BE100*'02_Criterios'!$F$17,4),"")))</f>
        <v/>
      </c>
      <c r="BO100" s="1741" t="str">
        <f>IF('13_P1_Alega'!V100&lt;&gt;"",'13_P1_Alega'!V100,"")</f>
        <v/>
      </c>
      <c r="BP100" s="1741" t="str">
        <f>IF('13_P1_Alega'!W100&lt;&gt;"",'13_P1_Alega'!W100,"")</f>
        <v/>
      </c>
      <c r="BQ100" s="1741" t="str">
        <f>IF('13_P1_Alega'!X100&lt;&gt;"",'13_P1_Alega'!X100,"")</f>
        <v/>
      </c>
      <c r="BS100" s="1440" t="str">
        <f t="shared" si="19"/>
        <v/>
      </c>
      <c r="BT100" s="1440" t="str">
        <f t="shared" si="32"/>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369" t="str">
        <f>CONCATENATE('01_Carga'!$M$5,"_",$I101)</f>
        <v>FI__84</v>
      </c>
      <c r="B101" s="1405"/>
      <c r="C101" s="1734" t="str">
        <f>IF('06_PresenLista'!L101&lt;&gt;"",'06_PresenLista'!L101,"")</f>
        <v/>
      </c>
      <c r="D101" s="1461" t="str">
        <f>'06_PresenLista'!Q101</f>
        <v/>
      </c>
      <c r="E101" s="1405"/>
      <c r="F101" s="1735" t="str">
        <f>IF('09_P1_Pract'!F101&lt;&gt;"",'09_P1_Pract'!F101,"")</f>
        <v/>
      </c>
      <c r="G101" s="1459" t="str">
        <f>'07_P1_Lectura'!R102</f>
        <v/>
      </c>
      <c r="H101" s="1736" t="str">
        <f t="shared" si="24"/>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316" t="str">
        <f>IF('09_P1_Pract'!O101&lt;&gt;"",'09_P1_Pract'!O101,"")</f>
        <v/>
      </c>
      <c r="P101" s="153"/>
      <c r="Q101" s="1916"/>
      <c r="R101" s="132"/>
      <c r="S101" s="132"/>
      <c r="T101" s="132"/>
      <c r="U101" s="132"/>
      <c r="V101" s="1749"/>
      <c r="W101" s="151"/>
      <c r="X101" s="1916"/>
      <c r="Y101" s="132"/>
      <c r="Z101" s="132"/>
      <c r="AA101" s="132"/>
      <c r="AB101" s="132"/>
      <c r="AC101" s="1749"/>
      <c r="AD101" s="151"/>
      <c r="AE101" s="1916"/>
      <c r="AF101" s="132"/>
      <c r="AG101" s="132"/>
      <c r="AH101" s="132"/>
      <c r="AI101" s="132"/>
      <c r="AJ101" s="1749"/>
      <c r="AK101" s="151"/>
      <c r="AL101" s="1916"/>
      <c r="AM101" s="132"/>
      <c r="AN101" s="132"/>
      <c r="AO101" s="132"/>
      <c r="AP101" s="132"/>
      <c r="AQ101" s="1749"/>
      <c r="AR101" s="151"/>
      <c r="AS101" s="1916"/>
      <c r="AT101" s="132"/>
      <c r="AU101" s="132"/>
      <c r="AV101" s="132"/>
      <c r="AW101" s="132"/>
      <c r="AX101" s="1749"/>
      <c r="AY101" s="151"/>
      <c r="AZ101" s="270" t="str">
        <f t="shared" si="25"/>
        <v/>
      </c>
      <c r="BA101" s="271" t="str">
        <f t="shared" si="26"/>
        <v/>
      </c>
      <c r="BB101" s="271" t="str">
        <f t="shared" si="27"/>
        <v/>
      </c>
      <c r="BC101" s="271" t="str">
        <f t="shared" si="28"/>
        <v/>
      </c>
      <c r="BD101" s="272" t="str">
        <f t="shared" si="29"/>
        <v/>
      </c>
      <c r="BE101" s="15" t="str">
        <f t="shared" si="30"/>
        <v/>
      </c>
      <c r="BG101" s="270" t="str">
        <f t="shared" si="20"/>
        <v/>
      </c>
      <c r="BH101" s="271" t="str">
        <f t="shared" si="21"/>
        <v/>
      </c>
      <c r="BI101" s="273" t="str">
        <f t="shared" si="22"/>
        <v/>
      </c>
      <c r="BJ101" s="15" t="str">
        <f t="shared" si="23"/>
        <v/>
      </c>
      <c r="BL101" s="67" t="str">
        <f t="shared" si="31"/>
        <v/>
      </c>
      <c r="BM101" s="67" t="str">
        <f>IF($O101&lt;&gt;"",0,IF(BJ101&lt;&gt;"",ROUND(BJ101*'02_Criterios'!$F$17,4),IF(BE101&lt;&gt;"",ROUND(BE101*'02_Criterios'!$F$17,4),"")))</f>
        <v/>
      </c>
      <c r="BO101" s="1741" t="str">
        <f>IF('13_P1_Alega'!V101&lt;&gt;"",'13_P1_Alega'!V101,"")</f>
        <v/>
      </c>
      <c r="BP101" s="1741" t="str">
        <f>IF('13_P1_Alega'!W101&lt;&gt;"",'13_P1_Alega'!W101,"")</f>
        <v/>
      </c>
      <c r="BQ101" s="1741" t="str">
        <f>IF('13_P1_Alega'!X101&lt;&gt;"",'13_P1_Alega'!X101,"")</f>
        <v/>
      </c>
      <c r="BS101" s="1440" t="str">
        <f t="shared" si="19"/>
        <v/>
      </c>
      <c r="BT101" s="1440" t="str">
        <f t="shared" si="32"/>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369" t="str">
        <f>CONCATENATE('01_Carga'!$M$5,"_",$I102)</f>
        <v>FI__85</v>
      </c>
      <c r="B102" s="1405"/>
      <c r="C102" s="1734" t="str">
        <f>IF('06_PresenLista'!L102&lt;&gt;"",'06_PresenLista'!L102,"")</f>
        <v/>
      </c>
      <c r="D102" s="1461" t="str">
        <f>'06_PresenLista'!Q102</f>
        <v/>
      </c>
      <c r="E102" s="1405"/>
      <c r="F102" s="1735" t="str">
        <f>IF('09_P1_Pract'!F102&lt;&gt;"",'09_P1_Pract'!F102,"")</f>
        <v/>
      </c>
      <c r="G102" s="1459" t="str">
        <f>'07_P1_Lectura'!R103</f>
        <v/>
      </c>
      <c r="H102" s="1736" t="str">
        <f t="shared" si="24"/>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316" t="str">
        <f>IF('09_P1_Pract'!O102&lt;&gt;"",'09_P1_Pract'!O102,"")</f>
        <v/>
      </c>
      <c r="P102" s="153"/>
      <c r="Q102" s="1916"/>
      <c r="R102" s="132"/>
      <c r="S102" s="132"/>
      <c r="T102" s="132"/>
      <c r="U102" s="132"/>
      <c r="V102" s="1749"/>
      <c r="W102" s="151"/>
      <c r="X102" s="1916"/>
      <c r="Y102" s="132"/>
      <c r="Z102" s="132"/>
      <c r="AA102" s="132"/>
      <c r="AB102" s="132"/>
      <c r="AC102" s="1749"/>
      <c r="AD102" s="151"/>
      <c r="AE102" s="1916"/>
      <c r="AF102" s="132"/>
      <c r="AG102" s="132"/>
      <c r="AH102" s="132"/>
      <c r="AI102" s="132"/>
      <c r="AJ102" s="1749"/>
      <c r="AK102" s="151"/>
      <c r="AL102" s="1916"/>
      <c r="AM102" s="132"/>
      <c r="AN102" s="132"/>
      <c r="AO102" s="132"/>
      <c r="AP102" s="132"/>
      <c r="AQ102" s="1749"/>
      <c r="AR102" s="151"/>
      <c r="AS102" s="1916"/>
      <c r="AT102" s="132"/>
      <c r="AU102" s="132"/>
      <c r="AV102" s="132"/>
      <c r="AW102" s="132"/>
      <c r="AX102" s="1749"/>
      <c r="AY102" s="151"/>
      <c r="AZ102" s="270" t="str">
        <f t="shared" si="25"/>
        <v/>
      </c>
      <c r="BA102" s="271" t="str">
        <f t="shared" si="26"/>
        <v/>
      </c>
      <c r="BB102" s="271" t="str">
        <f t="shared" si="27"/>
        <v/>
      </c>
      <c r="BC102" s="271" t="str">
        <f t="shared" si="28"/>
        <v/>
      </c>
      <c r="BD102" s="272" t="str">
        <f t="shared" si="29"/>
        <v/>
      </c>
      <c r="BE102" s="15" t="str">
        <f t="shared" si="30"/>
        <v/>
      </c>
      <c r="BG102" s="270" t="str">
        <f t="shared" si="20"/>
        <v/>
      </c>
      <c r="BH102" s="271" t="str">
        <f t="shared" si="21"/>
        <v/>
      </c>
      <c r="BI102" s="273" t="str">
        <f t="shared" si="22"/>
        <v/>
      </c>
      <c r="BJ102" s="15" t="str">
        <f t="shared" si="23"/>
        <v/>
      </c>
      <c r="BL102" s="67" t="str">
        <f t="shared" si="31"/>
        <v/>
      </c>
      <c r="BM102" s="67" t="str">
        <f>IF($O102&lt;&gt;"",0,IF(BJ102&lt;&gt;"",ROUND(BJ102*'02_Criterios'!$F$17,4),IF(BE102&lt;&gt;"",ROUND(BE102*'02_Criterios'!$F$17,4),"")))</f>
        <v/>
      </c>
      <c r="BO102" s="1741" t="str">
        <f>IF('13_P1_Alega'!V102&lt;&gt;"",'13_P1_Alega'!V102,"")</f>
        <v/>
      </c>
      <c r="BP102" s="1741" t="str">
        <f>IF('13_P1_Alega'!W102&lt;&gt;"",'13_P1_Alega'!W102,"")</f>
        <v/>
      </c>
      <c r="BQ102" s="1741" t="str">
        <f>IF('13_P1_Alega'!X102&lt;&gt;"",'13_P1_Alega'!X102,"")</f>
        <v/>
      </c>
      <c r="BS102" s="1440" t="str">
        <f t="shared" si="19"/>
        <v/>
      </c>
      <c r="BT102" s="1440" t="str">
        <f t="shared" si="32"/>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369" t="str">
        <f>CONCATENATE('01_Carga'!$M$5,"_",$I103)</f>
        <v>FI__86</v>
      </c>
      <c r="B103" s="1405"/>
      <c r="C103" s="1734" t="str">
        <f>IF('06_PresenLista'!L103&lt;&gt;"",'06_PresenLista'!L103,"")</f>
        <v/>
      </c>
      <c r="D103" s="1461" t="str">
        <f>'06_PresenLista'!Q103</f>
        <v/>
      </c>
      <c r="E103" s="1405"/>
      <c r="F103" s="1735" t="str">
        <f>IF('09_P1_Pract'!F103&lt;&gt;"",'09_P1_Pract'!F103,"")</f>
        <v/>
      </c>
      <c r="G103" s="1459" t="str">
        <f>'07_P1_Lectura'!R104</f>
        <v/>
      </c>
      <c r="H103" s="1736" t="str">
        <f t="shared" si="24"/>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316" t="str">
        <f>IF('09_P1_Pract'!O103&lt;&gt;"",'09_P1_Pract'!O103,"")</f>
        <v/>
      </c>
      <c r="P103" s="153"/>
      <c r="Q103" s="1916"/>
      <c r="R103" s="132"/>
      <c r="S103" s="132"/>
      <c r="T103" s="132"/>
      <c r="U103" s="132"/>
      <c r="V103" s="1749"/>
      <c r="W103" s="151"/>
      <c r="X103" s="1916"/>
      <c r="Y103" s="132"/>
      <c r="Z103" s="132"/>
      <c r="AA103" s="132"/>
      <c r="AB103" s="132"/>
      <c r="AC103" s="1749"/>
      <c r="AD103" s="151"/>
      <c r="AE103" s="1916"/>
      <c r="AF103" s="132"/>
      <c r="AG103" s="132"/>
      <c r="AH103" s="132"/>
      <c r="AI103" s="132"/>
      <c r="AJ103" s="1749"/>
      <c r="AK103" s="151"/>
      <c r="AL103" s="1916"/>
      <c r="AM103" s="132"/>
      <c r="AN103" s="132"/>
      <c r="AO103" s="132"/>
      <c r="AP103" s="132"/>
      <c r="AQ103" s="1749"/>
      <c r="AR103" s="151"/>
      <c r="AS103" s="1916"/>
      <c r="AT103" s="132"/>
      <c r="AU103" s="132"/>
      <c r="AV103" s="132"/>
      <c r="AW103" s="132"/>
      <c r="AX103" s="1749"/>
      <c r="AY103" s="151"/>
      <c r="AZ103" s="270" t="str">
        <f t="shared" si="25"/>
        <v/>
      </c>
      <c r="BA103" s="271" t="str">
        <f t="shared" si="26"/>
        <v/>
      </c>
      <c r="BB103" s="271" t="str">
        <f t="shared" si="27"/>
        <v/>
      </c>
      <c r="BC103" s="271" t="str">
        <f t="shared" si="28"/>
        <v/>
      </c>
      <c r="BD103" s="272" t="str">
        <f t="shared" si="29"/>
        <v/>
      </c>
      <c r="BE103" s="15" t="str">
        <f t="shared" si="30"/>
        <v/>
      </c>
      <c r="BG103" s="270" t="str">
        <f t="shared" si="20"/>
        <v/>
      </c>
      <c r="BH103" s="271" t="str">
        <f t="shared" si="21"/>
        <v/>
      </c>
      <c r="BI103" s="273" t="str">
        <f t="shared" si="22"/>
        <v/>
      </c>
      <c r="BJ103" s="15" t="str">
        <f t="shared" si="23"/>
        <v/>
      </c>
      <c r="BL103" s="67" t="str">
        <f t="shared" si="31"/>
        <v/>
      </c>
      <c r="BM103" s="67" t="str">
        <f>IF($O103&lt;&gt;"",0,IF(BJ103&lt;&gt;"",ROUND(BJ103*'02_Criterios'!$F$17,4),IF(BE103&lt;&gt;"",ROUND(BE103*'02_Criterios'!$F$17,4),"")))</f>
        <v/>
      </c>
      <c r="BO103" s="1741" t="str">
        <f>IF('13_P1_Alega'!V103&lt;&gt;"",'13_P1_Alega'!V103,"")</f>
        <v/>
      </c>
      <c r="BP103" s="1741" t="str">
        <f>IF('13_P1_Alega'!W103&lt;&gt;"",'13_P1_Alega'!W103,"")</f>
        <v/>
      </c>
      <c r="BQ103" s="1741" t="str">
        <f>IF('13_P1_Alega'!X103&lt;&gt;"",'13_P1_Alega'!X103,"")</f>
        <v/>
      </c>
      <c r="BS103" s="1440" t="str">
        <f t="shared" ref="BS103:BS166" si="38">IF(AND(C103="NO",OR(O103&lt;&gt;"",COUNT(Q103:AX103)&gt;0)),1,"")</f>
        <v/>
      </c>
      <c r="BT103" s="1440" t="str">
        <f t="shared" si="32"/>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369" t="str">
        <f>CONCATENATE('01_Carga'!$M$5,"_",$I104)</f>
        <v>FI__87</v>
      </c>
      <c r="B104" s="1405"/>
      <c r="C104" s="1734" t="str">
        <f>IF('06_PresenLista'!L104&lt;&gt;"",'06_PresenLista'!L104,"")</f>
        <v/>
      </c>
      <c r="D104" s="1461" t="str">
        <f>'06_PresenLista'!Q104</f>
        <v/>
      </c>
      <c r="E104" s="1405"/>
      <c r="F104" s="1735" t="str">
        <f>IF('09_P1_Pract'!F104&lt;&gt;"",'09_P1_Pract'!F104,"")</f>
        <v/>
      </c>
      <c r="G104" s="1459" t="str">
        <f>'07_P1_Lectura'!R105</f>
        <v/>
      </c>
      <c r="H104" s="1736" t="str">
        <f t="shared" si="24"/>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316" t="str">
        <f>IF('09_P1_Pract'!O104&lt;&gt;"",'09_P1_Pract'!O104,"")</f>
        <v/>
      </c>
      <c r="P104" s="153"/>
      <c r="Q104" s="1916"/>
      <c r="R104" s="132"/>
      <c r="S104" s="132"/>
      <c r="T104" s="132"/>
      <c r="U104" s="132"/>
      <c r="V104" s="1749"/>
      <c r="W104" s="151"/>
      <c r="X104" s="1916"/>
      <c r="Y104" s="132"/>
      <c r="Z104" s="132"/>
      <c r="AA104" s="132"/>
      <c r="AB104" s="132"/>
      <c r="AC104" s="1749"/>
      <c r="AD104" s="151"/>
      <c r="AE104" s="1916"/>
      <c r="AF104" s="132"/>
      <c r="AG104" s="132"/>
      <c r="AH104" s="132"/>
      <c r="AI104" s="132"/>
      <c r="AJ104" s="1749"/>
      <c r="AK104" s="151"/>
      <c r="AL104" s="1916"/>
      <c r="AM104" s="132"/>
      <c r="AN104" s="132"/>
      <c r="AO104" s="132"/>
      <c r="AP104" s="132"/>
      <c r="AQ104" s="1749"/>
      <c r="AR104" s="151"/>
      <c r="AS104" s="1916"/>
      <c r="AT104" s="132"/>
      <c r="AU104" s="132"/>
      <c r="AV104" s="132"/>
      <c r="AW104" s="132"/>
      <c r="AX104" s="1749"/>
      <c r="AY104" s="151"/>
      <c r="AZ104" s="270" t="str">
        <f t="shared" si="25"/>
        <v/>
      </c>
      <c r="BA104" s="271" t="str">
        <f t="shared" si="26"/>
        <v/>
      </c>
      <c r="BB104" s="271" t="str">
        <f t="shared" si="27"/>
        <v/>
      </c>
      <c r="BC104" s="271" t="str">
        <f t="shared" si="28"/>
        <v/>
      </c>
      <c r="BD104" s="272" t="str">
        <f t="shared" si="29"/>
        <v/>
      </c>
      <c r="BE104" s="15" t="str">
        <f t="shared" si="30"/>
        <v/>
      </c>
      <c r="BG104" s="270" t="str">
        <f t="shared" si="20"/>
        <v/>
      </c>
      <c r="BH104" s="271" t="str">
        <f t="shared" si="21"/>
        <v/>
      </c>
      <c r="BI104" s="273" t="str">
        <f t="shared" si="22"/>
        <v/>
      </c>
      <c r="BJ104" s="15" t="str">
        <f t="shared" si="23"/>
        <v/>
      </c>
      <c r="BL104" s="67" t="str">
        <f t="shared" si="31"/>
        <v/>
      </c>
      <c r="BM104" s="67" t="str">
        <f>IF($O104&lt;&gt;"",0,IF(BJ104&lt;&gt;"",ROUND(BJ104*'02_Criterios'!$F$17,4),IF(BE104&lt;&gt;"",ROUND(BE104*'02_Criterios'!$F$17,4),"")))</f>
        <v/>
      </c>
      <c r="BO104" s="1741" t="str">
        <f>IF('13_P1_Alega'!V104&lt;&gt;"",'13_P1_Alega'!V104,"")</f>
        <v/>
      </c>
      <c r="BP104" s="1741" t="str">
        <f>IF('13_P1_Alega'!W104&lt;&gt;"",'13_P1_Alega'!W104,"")</f>
        <v/>
      </c>
      <c r="BQ104" s="1741" t="str">
        <f>IF('13_P1_Alega'!X104&lt;&gt;"",'13_P1_Alega'!X104,"")</f>
        <v/>
      </c>
      <c r="BS104" s="1440" t="str">
        <f t="shared" si="38"/>
        <v/>
      </c>
      <c r="BT104" s="1440" t="str">
        <f t="shared" si="32"/>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369" t="str">
        <f>CONCATENATE('01_Carga'!$M$5,"_",$I105)</f>
        <v>FI__88</v>
      </c>
      <c r="B105" s="1405"/>
      <c r="C105" s="1734" t="str">
        <f>IF('06_PresenLista'!L105&lt;&gt;"",'06_PresenLista'!L105,"")</f>
        <v/>
      </c>
      <c r="D105" s="1461" t="str">
        <f>'06_PresenLista'!Q105</f>
        <v/>
      </c>
      <c r="E105" s="1405"/>
      <c r="F105" s="1735" t="str">
        <f>IF('09_P1_Pract'!F105&lt;&gt;"",'09_P1_Pract'!F105,"")</f>
        <v/>
      </c>
      <c r="G105" s="1459" t="str">
        <f>'07_P1_Lectura'!R106</f>
        <v/>
      </c>
      <c r="H105" s="1736" t="str">
        <f t="shared" si="24"/>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316" t="str">
        <f>IF('09_P1_Pract'!O105&lt;&gt;"",'09_P1_Pract'!O105,"")</f>
        <v/>
      </c>
      <c r="P105" s="153"/>
      <c r="Q105" s="1916"/>
      <c r="R105" s="132"/>
      <c r="S105" s="132"/>
      <c r="T105" s="132"/>
      <c r="U105" s="132"/>
      <c r="V105" s="1749"/>
      <c r="W105" s="151"/>
      <c r="X105" s="1916"/>
      <c r="Y105" s="132"/>
      <c r="Z105" s="132"/>
      <c r="AA105" s="132"/>
      <c r="AB105" s="132"/>
      <c r="AC105" s="1749"/>
      <c r="AD105" s="151"/>
      <c r="AE105" s="1916"/>
      <c r="AF105" s="132"/>
      <c r="AG105" s="132"/>
      <c r="AH105" s="132"/>
      <c r="AI105" s="132"/>
      <c r="AJ105" s="1749"/>
      <c r="AK105" s="151"/>
      <c r="AL105" s="1916"/>
      <c r="AM105" s="132"/>
      <c r="AN105" s="132"/>
      <c r="AO105" s="132"/>
      <c r="AP105" s="132"/>
      <c r="AQ105" s="1749"/>
      <c r="AR105" s="151"/>
      <c r="AS105" s="1916"/>
      <c r="AT105" s="132"/>
      <c r="AU105" s="132"/>
      <c r="AV105" s="132"/>
      <c r="AW105" s="132"/>
      <c r="AX105" s="1749"/>
      <c r="AY105" s="151"/>
      <c r="AZ105" s="270" t="str">
        <f t="shared" si="25"/>
        <v/>
      </c>
      <c r="BA105" s="271" t="str">
        <f t="shared" si="26"/>
        <v/>
      </c>
      <c r="BB105" s="271" t="str">
        <f t="shared" si="27"/>
        <v/>
      </c>
      <c r="BC105" s="271" t="str">
        <f t="shared" si="28"/>
        <v/>
      </c>
      <c r="BD105" s="272" t="str">
        <f t="shared" si="29"/>
        <v/>
      </c>
      <c r="BE105" s="15" t="str">
        <f t="shared" si="30"/>
        <v/>
      </c>
      <c r="BG105" s="270" t="str">
        <f t="shared" si="20"/>
        <v/>
      </c>
      <c r="BH105" s="271" t="str">
        <f t="shared" si="21"/>
        <v/>
      </c>
      <c r="BI105" s="273" t="str">
        <f t="shared" si="22"/>
        <v/>
      </c>
      <c r="BJ105" s="15" t="str">
        <f t="shared" si="23"/>
        <v/>
      </c>
      <c r="BL105" s="67" t="str">
        <f t="shared" si="31"/>
        <v/>
      </c>
      <c r="BM105" s="67" t="str">
        <f>IF($O105&lt;&gt;"",0,IF(BJ105&lt;&gt;"",ROUND(BJ105*'02_Criterios'!$F$17,4),IF(BE105&lt;&gt;"",ROUND(BE105*'02_Criterios'!$F$17,4),"")))</f>
        <v/>
      </c>
      <c r="BO105" s="1741" t="str">
        <f>IF('13_P1_Alega'!V105&lt;&gt;"",'13_P1_Alega'!V105,"")</f>
        <v/>
      </c>
      <c r="BP105" s="1741" t="str">
        <f>IF('13_P1_Alega'!W105&lt;&gt;"",'13_P1_Alega'!W105,"")</f>
        <v/>
      </c>
      <c r="BQ105" s="1741" t="str">
        <f>IF('13_P1_Alega'!X105&lt;&gt;"",'13_P1_Alega'!X105,"")</f>
        <v/>
      </c>
      <c r="BS105" s="1440" t="str">
        <f t="shared" si="38"/>
        <v/>
      </c>
      <c r="BT105" s="1440" t="str">
        <f t="shared" si="32"/>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369" t="str">
        <f>CONCATENATE('01_Carga'!$M$5,"_",$I106)</f>
        <v>FI__89</v>
      </c>
      <c r="B106" s="1405"/>
      <c r="C106" s="1734" t="str">
        <f>IF('06_PresenLista'!L106&lt;&gt;"",'06_PresenLista'!L106,"")</f>
        <v/>
      </c>
      <c r="D106" s="1461" t="str">
        <f>'06_PresenLista'!Q106</f>
        <v/>
      </c>
      <c r="E106" s="1405"/>
      <c r="F106" s="1735" t="str">
        <f>IF('09_P1_Pract'!F106&lt;&gt;"",'09_P1_Pract'!F106,"")</f>
        <v/>
      </c>
      <c r="G106" s="1459" t="str">
        <f>'07_P1_Lectura'!R107</f>
        <v/>
      </c>
      <c r="H106" s="1736" t="str">
        <f t="shared" si="24"/>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316" t="str">
        <f>IF('09_P1_Pract'!O106&lt;&gt;"",'09_P1_Pract'!O106,"")</f>
        <v/>
      </c>
      <c r="P106" s="153"/>
      <c r="Q106" s="1916"/>
      <c r="R106" s="132"/>
      <c r="S106" s="132"/>
      <c r="T106" s="132"/>
      <c r="U106" s="132"/>
      <c r="V106" s="1749"/>
      <c r="W106" s="151"/>
      <c r="X106" s="1916"/>
      <c r="Y106" s="132"/>
      <c r="Z106" s="132"/>
      <c r="AA106" s="132"/>
      <c r="AB106" s="132"/>
      <c r="AC106" s="1749"/>
      <c r="AD106" s="151"/>
      <c r="AE106" s="1916"/>
      <c r="AF106" s="132"/>
      <c r="AG106" s="132"/>
      <c r="AH106" s="132"/>
      <c r="AI106" s="132"/>
      <c r="AJ106" s="1749"/>
      <c r="AK106" s="151"/>
      <c r="AL106" s="1916"/>
      <c r="AM106" s="132"/>
      <c r="AN106" s="132"/>
      <c r="AO106" s="132"/>
      <c r="AP106" s="132"/>
      <c r="AQ106" s="1749"/>
      <c r="AR106" s="151"/>
      <c r="AS106" s="1916"/>
      <c r="AT106" s="132"/>
      <c r="AU106" s="132"/>
      <c r="AV106" s="132"/>
      <c r="AW106" s="132"/>
      <c r="AX106" s="1749"/>
      <c r="AY106" s="151"/>
      <c r="AZ106" s="270" t="str">
        <f t="shared" si="25"/>
        <v/>
      </c>
      <c r="BA106" s="271" t="str">
        <f t="shared" si="26"/>
        <v/>
      </c>
      <c r="BB106" s="271" t="str">
        <f t="shared" si="27"/>
        <v/>
      </c>
      <c r="BC106" s="271" t="str">
        <f t="shared" si="28"/>
        <v/>
      </c>
      <c r="BD106" s="272" t="str">
        <f t="shared" si="29"/>
        <v/>
      </c>
      <c r="BE106" s="15" t="str">
        <f t="shared" si="30"/>
        <v/>
      </c>
      <c r="BG106" s="270" t="str">
        <f t="shared" si="20"/>
        <v/>
      </c>
      <c r="BH106" s="271" t="str">
        <f t="shared" si="21"/>
        <v/>
      </c>
      <c r="BI106" s="273" t="str">
        <f t="shared" si="22"/>
        <v/>
      </c>
      <c r="BJ106" s="15" t="str">
        <f t="shared" si="23"/>
        <v/>
      </c>
      <c r="BL106" s="67" t="str">
        <f t="shared" si="31"/>
        <v/>
      </c>
      <c r="BM106" s="67" t="str">
        <f>IF($O106&lt;&gt;"",0,IF(BJ106&lt;&gt;"",ROUND(BJ106*'02_Criterios'!$F$17,4),IF(BE106&lt;&gt;"",ROUND(BE106*'02_Criterios'!$F$17,4),"")))</f>
        <v/>
      </c>
      <c r="BO106" s="1741" t="str">
        <f>IF('13_P1_Alega'!V106&lt;&gt;"",'13_P1_Alega'!V106,"")</f>
        <v/>
      </c>
      <c r="BP106" s="1741" t="str">
        <f>IF('13_P1_Alega'!W106&lt;&gt;"",'13_P1_Alega'!W106,"")</f>
        <v/>
      </c>
      <c r="BQ106" s="1741" t="str">
        <f>IF('13_P1_Alega'!X106&lt;&gt;"",'13_P1_Alega'!X106,"")</f>
        <v/>
      </c>
      <c r="BS106" s="1440" t="str">
        <f t="shared" si="38"/>
        <v/>
      </c>
      <c r="BT106" s="1440" t="str">
        <f t="shared" si="32"/>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369" t="str">
        <f>CONCATENATE('01_Carga'!$M$5,"_",$I107)</f>
        <v>FI__90</v>
      </c>
      <c r="B107" s="1405"/>
      <c r="C107" s="1734" t="str">
        <f>IF('06_PresenLista'!L107&lt;&gt;"",'06_PresenLista'!L107,"")</f>
        <v/>
      </c>
      <c r="D107" s="1461" t="str">
        <f>'06_PresenLista'!Q107</f>
        <v/>
      </c>
      <c r="E107" s="1405"/>
      <c r="F107" s="1735" t="str">
        <f>IF('09_P1_Pract'!F107&lt;&gt;"",'09_P1_Pract'!F107,"")</f>
        <v/>
      </c>
      <c r="G107" s="1459" t="str">
        <f>'07_P1_Lectura'!R108</f>
        <v/>
      </c>
      <c r="H107" s="1736" t="str">
        <f t="shared" si="24"/>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316" t="str">
        <f>IF('09_P1_Pract'!O107&lt;&gt;"",'09_P1_Pract'!O107,"")</f>
        <v/>
      </c>
      <c r="P107" s="153"/>
      <c r="Q107" s="1916"/>
      <c r="R107" s="132"/>
      <c r="S107" s="132"/>
      <c r="T107" s="132"/>
      <c r="U107" s="132"/>
      <c r="V107" s="1749"/>
      <c r="W107" s="151"/>
      <c r="X107" s="1916"/>
      <c r="Y107" s="132"/>
      <c r="Z107" s="132"/>
      <c r="AA107" s="132"/>
      <c r="AB107" s="132"/>
      <c r="AC107" s="1749"/>
      <c r="AD107" s="151"/>
      <c r="AE107" s="1916"/>
      <c r="AF107" s="132"/>
      <c r="AG107" s="132"/>
      <c r="AH107" s="132"/>
      <c r="AI107" s="132"/>
      <c r="AJ107" s="1749"/>
      <c r="AK107" s="151"/>
      <c r="AL107" s="1916"/>
      <c r="AM107" s="132"/>
      <c r="AN107" s="132"/>
      <c r="AO107" s="132"/>
      <c r="AP107" s="132"/>
      <c r="AQ107" s="1749"/>
      <c r="AR107" s="151"/>
      <c r="AS107" s="1916"/>
      <c r="AT107" s="132"/>
      <c r="AU107" s="132"/>
      <c r="AV107" s="132"/>
      <c r="AW107" s="132"/>
      <c r="AX107" s="1749"/>
      <c r="AY107" s="151"/>
      <c r="AZ107" s="270" t="str">
        <f t="shared" si="25"/>
        <v/>
      </c>
      <c r="BA107" s="271" t="str">
        <f t="shared" si="26"/>
        <v/>
      </c>
      <c r="BB107" s="271" t="str">
        <f t="shared" si="27"/>
        <v/>
      </c>
      <c r="BC107" s="271" t="str">
        <f t="shared" si="28"/>
        <v/>
      </c>
      <c r="BD107" s="272" t="str">
        <f t="shared" si="29"/>
        <v/>
      </c>
      <c r="BE107" s="15" t="str">
        <f t="shared" si="30"/>
        <v/>
      </c>
      <c r="BG107" s="270" t="str">
        <f t="shared" si="20"/>
        <v/>
      </c>
      <c r="BH107" s="271" t="str">
        <f t="shared" si="21"/>
        <v/>
      </c>
      <c r="BI107" s="273" t="str">
        <f t="shared" si="22"/>
        <v/>
      </c>
      <c r="BJ107" s="15" t="str">
        <f t="shared" si="23"/>
        <v/>
      </c>
      <c r="BL107" s="67" t="str">
        <f t="shared" si="31"/>
        <v/>
      </c>
      <c r="BM107" s="67" t="str">
        <f>IF($O107&lt;&gt;"",0,IF(BJ107&lt;&gt;"",ROUND(BJ107*'02_Criterios'!$F$17,4),IF(BE107&lt;&gt;"",ROUND(BE107*'02_Criterios'!$F$17,4),"")))</f>
        <v/>
      </c>
      <c r="BO107" s="1741" t="str">
        <f>IF('13_P1_Alega'!V107&lt;&gt;"",'13_P1_Alega'!V107,"")</f>
        <v/>
      </c>
      <c r="BP107" s="1741" t="str">
        <f>IF('13_P1_Alega'!W107&lt;&gt;"",'13_P1_Alega'!W107,"")</f>
        <v/>
      </c>
      <c r="BQ107" s="1741" t="str">
        <f>IF('13_P1_Alega'!X107&lt;&gt;"",'13_P1_Alega'!X107,"")</f>
        <v/>
      </c>
      <c r="BS107" s="1440" t="str">
        <f t="shared" si="38"/>
        <v/>
      </c>
      <c r="BT107" s="1440" t="str">
        <f t="shared" si="32"/>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369" t="str">
        <f>CONCATENATE('01_Carga'!$M$5,"_",$I108)</f>
        <v>FI__91</v>
      </c>
      <c r="B108" s="1405"/>
      <c r="C108" s="1734" t="str">
        <f>IF('06_PresenLista'!L108&lt;&gt;"",'06_PresenLista'!L108,"")</f>
        <v/>
      </c>
      <c r="D108" s="1461" t="str">
        <f>'06_PresenLista'!Q108</f>
        <v/>
      </c>
      <c r="E108" s="1405"/>
      <c r="F108" s="1735" t="str">
        <f>IF('09_P1_Pract'!F108&lt;&gt;"",'09_P1_Pract'!F108,"")</f>
        <v/>
      </c>
      <c r="G108" s="1459" t="str">
        <f>'07_P1_Lectura'!R109</f>
        <v/>
      </c>
      <c r="H108" s="1736" t="str">
        <f t="shared" si="24"/>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316" t="str">
        <f>IF('09_P1_Pract'!O108&lt;&gt;"",'09_P1_Pract'!O108,"")</f>
        <v/>
      </c>
      <c r="P108" s="153"/>
      <c r="Q108" s="1916"/>
      <c r="R108" s="132"/>
      <c r="S108" s="132"/>
      <c r="T108" s="132"/>
      <c r="U108" s="132"/>
      <c r="V108" s="1749"/>
      <c r="W108" s="151"/>
      <c r="X108" s="1916"/>
      <c r="Y108" s="132"/>
      <c r="Z108" s="132"/>
      <c r="AA108" s="132"/>
      <c r="AB108" s="132"/>
      <c r="AC108" s="1749"/>
      <c r="AD108" s="151"/>
      <c r="AE108" s="1916"/>
      <c r="AF108" s="132"/>
      <c r="AG108" s="132"/>
      <c r="AH108" s="132"/>
      <c r="AI108" s="132"/>
      <c r="AJ108" s="1749"/>
      <c r="AK108" s="151"/>
      <c r="AL108" s="1916"/>
      <c r="AM108" s="132"/>
      <c r="AN108" s="132"/>
      <c r="AO108" s="132"/>
      <c r="AP108" s="132"/>
      <c r="AQ108" s="1749"/>
      <c r="AR108" s="151"/>
      <c r="AS108" s="1916"/>
      <c r="AT108" s="132"/>
      <c r="AU108" s="132"/>
      <c r="AV108" s="132"/>
      <c r="AW108" s="132"/>
      <c r="AX108" s="1749"/>
      <c r="AY108" s="151"/>
      <c r="AZ108" s="270" t="str">
        <f t="shared" si="25"/>
        <v/>
      </c>
      <c r="BA108" s="271" t="str">
        <f t="shared" si="26"/>
        <v/>
      </c>
      <c r="BB108" s="271" t="str">
        <f t="shared" si="27"/>
        <v/>
      </c>
      <c r="BC108" s="271" t="str">
        <f t="shared" si="28"/>
        <v/>
      </c>
      <c r="BD108" s="272" t="str">
        <f t="shared" si="29"/>
        <v/>
      </c>
      <c r="BE108" s="15" t="str">
        <f t="shared" si="30"/>
        <v/>
      </c>
      <c r="BG108" s="270" t="str">
        <f t="shared" si="20"/>
        <v/>
      </c>
      <c r="BH108" s="271" t="str">
        <f t="shared" si="21"/>
        <v/>
      </c>
      <c r="BI108" s="273" t="str">
        <f t="shared" si="22"/>
        <v/>
      </c>
      <c r="BJ108" s="15" t="str">
        <f t="shared" si="23"/>
        <v/>
      </c>
      <c r="BL108" s="67" t="str">
        <f t="shared" si="31"/>
        <v/>
      </c>
      <c r="BM108" s="67" t="str">
        <f>IF($O108&lt;&gt;"",0,IF(BJ108&lt;&gt;"",ROUND(BJ108*'02_Criterios'!$F$17,4),IF(BE108&lt;&gt;"",ROUND(BE108*'02_Criterios'!$F$17,4),"")))</f>
        <v/>
      </c>
      <c r="BO108" s="1741" t="str">
        <f>IF('13_P1_Alega'!V108&lt;&gt;"",'13_P1_Alega'!V108,"")</f>
        <v/>
      </c>
      <c r="BP108" s="1741" t="str">
        <f>IF('13_P1_Alega'!W108&lt;&gt;"",'13_P1_Alega'!W108,"")</f>
        <v/>
      </c>
      <c r="BQ108" s="1741" t="str">
        <f>IF('13_P1_Alega'!X108&lt;&gt;"",'13_P1_Alega'!X108,"")</f>
        <v/>
      </c>
      <c r="BS108" s="1440" t="str">
        <f t="shared" si="38"/>
        <v/>
      </c>
      <c r="BT108" s="1440" t="str">
        <f t="shared" si="32"/>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369" t="str">
        <f>CONCATENATE('01_Carga'!$M$5,"_",$I109)</f>
        <v>FI__92</v>
      </c>
      <c r="B109" s="1405"/>
      <c r="C109" s="1734" t="str">
        <f>IF('06_PresenLista'!L109&lt;&gt;"",'06_PresenLista'!L109,"")</f>
        <v/>
      </c>
      <c r="D109" s="1461" t="str">
        <f>'06_PresenLista'!Q109</f>
        <v/>
      </c>
      <c r="E109" s="1405"/>
      <c r="F109" s="1735" t="str">
        <f>IF('09_P1_Pract'!F109&lt;&gt;"",'09_P1_Pract'!F109,"")</f>
        <v/>
      </c>
      <c r="G109" s="1459" t="str">
        <f>'07_P1_Lectura'!R110</f>
        <v/>
      </c>
      <c r="H109" s="1736" t="str">
        <f t="shared" si="24"/>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316" t="str">
        <f>IF('09_P1_Pract'!O109&lt;&gt;"",'09_P1_Pract'!O109,"")</f>
        <v/>
      </c>
      <c r="P109" s="153"/>
      <c r="Q109" s="1916"/>
      <c r="R109" s="132"/>
      <c r="S109" s="132"/>
      <c r="T109" s="132"/>
      <c r="U109" s="132"/>
      <c r="V109" s="1749"/>
      <c r="W109" s="151"/>
      <c r="X109" s="1916"/>
      <c r="Y109" s="132"/>
      <c r="Z109" s="132"/>
      <c r="AA109" s="132"/>
      <c r="AB109" s="132"/>
      <c r="AC109" s="1749"/>
      <c r="AD109" s="151"/>
      <c r="AE109" s="1916"/>
      <c r="AF109" s="132"/>
      <c r="AG109" s="132"/>
      <c r="AH109" s="132"/>
      <c r="AI109" s="132"/>
      <c r="AJ109" s="1749"/>
      <c r="AK109" s="151"/>
      <c r="AL109" s="1916"/>
      <c r="AM109" s="132"/>
      <c r="AN109" s="132"/>
      <c r="AO109" s="132"/>
      <c r="AP109" s="132"/>
      <c r="AQ109" s="1749"/>
      <c r="AR109" s="151"/>
      <c r="AS109" s="1916"/>
      <c r="AT109" s="132"/>
      <c r="AU109" s="132"/>
      <c r="AV109" s="132"/>
      <c r="AW109" s="132"/>
      <c r="AX109" s="1749"/>
      <c r="AY109" s="151"/>
      <c r="AZ109" s="270" t="str">
        <f t="shared" si="25"/>
        <v/>
      </c>
      <c r="BA109" s="271" t="str">
        <f t="shared" si="26"/>
        <v/>
      </c>
      <c r="BB109" s="271" t="str">
        <f t="shared" si="27"/>
        <v/>
      </c>
      <c r="BC109" s="271" t="str">
        <f t="shared" si="28"/>
        <v/>
      </c>
      <c r="BD109" s="272" t="str">
        <f t="shared" si="29"/>
        <v/>
      </c>
      <c r="BE109" s="15" t="str">
        <f t="shared" si="30"/>
        <v/>
      </c>
      <c r="BG109" s="270" t="str">
        <f t="shared" si="20"/>
        <v/>
      </c>
      <c r="BH109" s="271" t="str">
        <f t="shared" si="21"/>
        <v/>
      </c>
      <c r="BI109" s="273" t="str">
        <f t="shared" si="22"/>
        <v/>
      </c>
      <c r="BJ109" s="15" t="str">
        <f t="shared" si="23"/>
        <v/>
      </c>
      <c r="BL109" s="67" t="str">
        <f t="shared" si="31"/>
        <v/>
      </c>
      <c r="BM109" s="67" t="str">
        <f>IF($O109&lt;&gt;"",0,IF(BJ109&lt;&gt;"",ROUND(BJ109*'02_Criterios'!$F$17,4),IF(BE109&lt;&gt;"",ROUND(BE109*'02_Criterios'!$F$17,4),"")))</f>
        <v/>
      </c>
      <c r="BO109" s="1741" t="str">
        <f>IF('13_P1_Alega'!V109&lt;&gt;"",'13_P1_Alega'!V109,"")</f>
        <v/>
      </c>
      <c r="BP109" s="1741" t="str">
        <f>IF('13_P1_Alega'!W109&lt;&gt;"",'13_P1_Alega'!W109,"")</f>
        <v/>
      </c>
      <c r="BQ109" s="1741" t="str">
        <f>IF('13_P1_Alega'!X109&lt;&gt;"",'13_P1_Alega'!X109,"")</f>
        <v/>
      </c>
      <c r="BS109" s="1440" t="str">
        <f t="shared" si="38"/>
        <v/>
      </c>
      <c r="BT109" s="1440" t="str">
        <f t="shared" si="32"/>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369" t="str">
        <f>CONCATENATE('01_Carga'!$M$5,"_",$I110)</f>
        <v>FI__93</v>
      </c>
      <c r="B110" s="1405"/>
      <c r="C110" s="1734" t="str">
        <f>IF('06_PresenLista'!L110&lt;&gt;"",'06_PresenLista'!L110,"")</f>
        <v/>
      </c>
      <c r="D110" s="1461" t="str">
        <f>'06_PresenLista'!Q110</f>
        <v/>
      </c>
      <c r="E110" s="1405"/>
      <c r="F110" s="1735" t="str">
        <f>IF('09_P1_Pract'!F110&lt;&gt;"",'09_P1_Pract'!F110,"")</f>
        <v/>
      </c>
      <c r="G110" s="1459" t="str">
        <f>'07_P1_Lectura'!R111</f>
        <v/>
      </c>
      <c r="H110" s="1736" t="str">
        <f t="shared" si="24"/>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316" t="str">
        <f>IF('09_P1_Pract'!O110&lt;&gt;"",'09_P1_Pract'!O110,"")</f>
        <v/>
      </c>
      <c r="P110" s="153"/>
      <c r="Q110" s="1916"/>
      <c r="R110" s="132"/>
      <c r="S110" s="132"/>
      <c r="T110" s="132"/>
      <c r="U110" s="132"/>
      <c r="V110" s="1749"/>
      <c r="W110" s="151"/>
      <c r="X110" s="1916"/>
      <c r="Y110" s="132"/>
      <c r="Z110" s="132"/>
      <c r="AA110" s="132"/>
      <c r="AB110" s="132"/>
      <c r="AC110" s="1749"/>
      <c r="AD110" s="151"/>
      <c r="AE110" s="1916"/>
      <c r="AF110" s="132"/>
      <c r="AG110" s="132"/>
      <c r="AH110" s="132"/>
      <c r="AI110" s="132"/>
      <c r="AJ110" s="1749"/>
      <c r="AK110" s="151"/>
      <c r="AL110" s="1916"/>
      <c r="AM110" s="132"/>
      <c r="AN110" s="132"/>
      <c r="AO110" s="132"/>
      <c r="AP110" s="132"/>
      <c r="AQ110" s="1749"/>
      <c r="AR110" s="151"/>
      <c r="AS110" s="1916"/>
      <c r="AT110" s="132"/>
      <c r="AU110" s="132"/>
      <c r="AV110" s="132"/>
      <c r="AW110" s="132"/>
      <c r="AX110" s="1749"/>
      <c r="AY110" s="151"/>
      <c r="AZ110" s="270" t="str">
        <f t="shared" si="25"/>
        <v/>
      </c>
      <c r="BA110" s="271" t="str">
        <f t="shared" si="26"/>
        <v/>
      </c>
      <c r="BB110" s="271" t="str">
        <f t="shared" si="27"/>
        <v/>
      </c>
      <c r="BC110" s="271" t="str">
        <f t="shared" si="28"/>
        <v/>
      </c>
      <c r="BD110" s="272" t="str">
        <f t="shared" si="29"/>
        <v/>
      </c>
      <c r="BE110" s="15" t="str">
        <f t="shared" si="30"/>
        <v/>
      </c>
      <c r="BG110" s="270" t="str">
        <f t="shared" si="20"/>
        <v/>
      </c>
      <c r="BH110" s="271" t="str">
        <f t="shared" si="21"/>
        <v/>
      </c>
      <c r="BI110" s="273" t="str">
        <f t="shared" si="22"/>
        <v/>
      </c>
      <c r="BJ110" s="15" t="str">
        <f t="shared" si="23"/>
        <v/>
      </c>
      <c r="BL110" s="67" t="str">
        <f t="shared" si="31"/>
        <v/>
      </c>
      <c r="BM110" s="67" t="str">
        <f>IF($O110&lt;&gt;"",0,IF(BJ110&lt;&gt;"",ROUND(BJ110*'02_Criterios'!$F$17,4),IF(BE110&lt;&gt;"",ROUND(BE110*'02_Criterios'!$F$17,4),"")))</f>
        <v/>
      </c>
      <c r="BO110" s="1741" t="str">
        <f>IF('13_P1_Alega'!V110&lt;&gt;"",'13_P1_Alega'!V110,"")</f>
        <v/>
      </c>
      <c r="BP110" s="1741" t="str">
        <f>IF('13_P1_Alega'!W110&lt;&gt;"",'13_P1_Alega'!W110,"")</f>
        <v/>
      </c>
      <c r="BQ110" s="1741" t="str">
        <f>IF('13_P1_Alega'!X110&lt;&gt;"",'13_P1_Alega'!X110,"")</f>
        <v/>
      </c>
      <c r="BS110" s="1440" t="str">
        <f t="shared" si="38"/>
        <v/>
      </c>
      <c r="BT110" s="1440" t="str">
        <f t="shared" si="32"/>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369" t="str">
        <f>CONCATENATE('01_Carga'!$M$5,"_",$I111)</f>
        <v>FI__94</v>
      </c>
      <c r="B111" s="1405"/>
      <c r="C111" s="1734" t="str">
        <f>IF('06_PresenLista'!L111&lt;&gt;"",'06_PresenLista'!L111,"")</f>
        <v/>
      </c>
      <c r="D111" s="1461" t="str">
        <f>'06_PresenLista'!Q111</f>
        <v/>
      </c>
      <c r="E111" s="1405"/>
      <c r="F111" s="1735" t="str">
        <f>IF('09_P1_Pract'!F111&lt;&gt;"",'09_P1_Pract'!F111,"")</f>
        <v/>
      </c>
      <c r="G111" s="1459" t="str">
        <f>'07_P1_Lectura'!R112</f>
        <v/>
      </c>
      <c r="H111" s="1736" t="str">
        <f t="shared" si="24"/>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316" t="str">
        <f>IF('09_P1_Pract'!O111&lt;&gt;"",'09_P1_Pract'!O111,"")</f>
        <v/>
      </c>
      <c r="P111" s="153"/>
      <c r="Q111" s="1916"/>
      <c r="R111" s="132"/>
      <c r="S111" s="132"/>
      <c r="T111" s="132"/>
      <c r="U111" s="132"/>
      <c r="V111" s="1749"/>
      <c r="W111" s="151"/>
      <c r="X111" s="1916"/>
      <c r="Y111" s="132"/>
      <c r="Z111" s="132"/>
      <c r="AA111" s="132"/>
      <c r="AB111" s="132"/>
      <c r="AC111" s="1749"/>
      <c r="AD111" s="151"/>
      <c r="AE111" s="1916"/>
      <c r="AF111" s="132"/>
      <c r="AG111" s="132"/>
      <c r="AH111" s="132"/>
      <c r="AI111" s="132"/>
      <c r="AJ111" s="1749"/>
      <c r="AK111" s="151"/>
      <c r="AL111" s="1916"/>
      <c r="AM111" s="132"/>
      <c r="AN111" s="132"/>
      <c r="AO111" s="132"/>
      <c r="AP111" s="132"/>
      <c r="AQ111" s="1749"/>
      <c r="AR111" s="151"/>
      <c r="AS111" s="1916"/>
      <c r="AT111" s="132"/>
      <c r="AU111" s="132"/>
      <c r="AV111" s="132"/>
      <c r="AW111" s="132"/>
      <c r="AX111" s="1749"/>
      <c r="AY111" s="151"/>
      <c r="AZ111" s="270" t="str">
        <f t="shared" si="25"/>
        <v/>
      </c>
      <c r="BA111" s="271" t="str">
        <f t="shared" si="26"/>
        <v/>
      </c>
      <c r="BB111" s="271" t="str">
        <f t="shared" si="27"/>
        <v/>
      </c>
      <c r="BC111" s="271" t="str">
        <f t="shared" si="28"/>
        <v/>
      </c>
      <c r="BD111" s="272" t="str">
        <f t="shared" si="29"/>
        <v/>
      </c>
      <c r="BE111" s="15" t="str">
        <f t="shared" si="30"/>
        <v/>
      </c>
      <c r="BG111" s="270" t="str">
        <f t="shared" si="20"/>
        <v/>
      </c>
      <c r="BH111" s="271" t="str">
        <f t="shared" si="21"/>
        <v/>
      </c>
      <c r="BI111" s="273" t="str">
        <f t="shared" si="22"/>
        <v/>
      </c>
      <c r="BJ111" s="15" t="str">
        <f t="shared" si="23"/>
        <v/>
      </c>
      <c r="BL111" s="67" t="str">
        <f t="shared" si="31"/>
        <v/>
      </c>
      <c r="BM111" s="67" t="str">
        <f>IF($O111&lt;&gt;"",0,IF(BJ111&lt;&gt;"",ROUND(BJ111*'02_Criterios'!$F$17,4),IF(BE111&lt;&gt;"",ROUND(BE111*'02_Criterios'!$F$17,4),"")))</f>
        <v/>
      </c>
      <c r="BO111" s="1741" t="str">
        <f>IF('13_P1_Alega'!V111&lt;&gt;"",'13_P1_Alega'!V111,"")</f>
        <v/>
      </c>
      <c r="BP111" s="1741" t="str">
        <f>IF('13_P1_Alega'!W111&lt;&gt;"",'13_P1_Alega'!W111,"")</f>
        <v/>
      </c>
      <c r="BQ111" s="1741" t="str">
        <f>IF('13_P1_Alega'!X111&lt;&gt;"",'13_P1_Alega'!X111,"")</f>
        <v/>
      </c>
      <c r="BS111" s="1440" t="str">
        <f t="shared" si="38"/>
        <v/>
      </c>
      <c r="BT111" s="1440" t="str">
        <f t="shared" si="32"/>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369" t="str">
        <f>CONCATENATE('01_Carga'!$M$5,"_",$I112)</f>
        <v>FI__95</v>
      </c>
      <c r="B112" s="1405"/>
      <c r="C112" s="1734" t="str">
        <f>IF('06_PresenLista'!L112&lt;&gt;"",'06_PresenLista'!L112,"")</f>
        <v/>
      </c>
      <c r="D112" s="1461" t="str">
        <f>'06_PresenLista'!Q112</f>
        <v/>
      </c>
      <c r="E112" s="1405"/>
      <c r="F112" s="1735" t="str">
        <f>IF('09_P1_Pract'!F112&lt;&gt;"",'09_P1_Pract'!F112,"")</f>
        <v/>
      </c>
      <c r="G112" s="1459" t="str">
        <f>'07_P1_Lectura'!R113</f>
        <v/>
      </c>
      <c r="H112" s="1736" t="str">
        <f t="shared" si="24"/>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316" t="str">
        <f>IF('09_P1_Pract'!O112&lt;&gt;"",'09_P1_Pract'!O112,"")</f>
        <v/>
      </c>
      <c r="P112" s="153"/>
      <c r="Q112" s="1916"/>
      <c r="R112" s="132"/>
      <c r="S112" s="132"/>
      <c r="T112" s="132"/>
      <c r="U112" s="132"/>
      <c r="V112" s="1749"/>
      <c r="W112" s="151"/>
      <c r="X112" s="1916"/>
      <c r="Y112" s="132"/>
      <c r="Z112" s="132"/>
      <c r="AA112" s="132"/>
      <c r="AB112" s="132"/>
      <c r="AC112" s="1749"/>
      <c r="AD112" s="151"/>
      <c r="AE112" s="1916"/>
      <c r="AF112" s="132"/>
      <c r="AG112" s="132"/>
      <c r="AH112" s="132"/>
      <c r="AI112" s="132"/>
      <c r="AJ112" s="1749"/>
      <c r="AK112" s="151"/>
      <c r="AL112" s="1916"/>
      <c r="AM112" s="132"/>
      <c r="AN112" s="132"/>
      <c r="AO112" s="132"/>
      <c r="AP112" s="132"/>
      <c r="AQ112" s="1749"/>
      <c r="AR112" s="151"/>
      <c r="AS112" s="1916"/>
      <c r="AT112" s="132"/>
      <c r="AU112" s="132"/>
      <c r="AV112" s="132"/>
      <c r="AW112" s="132"/>
      <c r="AX112" s="1749"/>
      <c r="AY112" s="151"/>
      <c r="AZ112" s="270" t="str">
        <f t="shared" si="25"/>
        <v/>
      </c>
      <c r="BA112" s="271" t="str">
        <f t="shared" si="26"/>
        <v/>
      </c>
      <c r="BB112" s="271" t="str">
        <f t="shared" si="27"/>
        <v/>
      </c>
      <c r="BC112" s="271" t="str">
        <f t="shared" si="28"/>
        <v/>
      </c>
      <c r="BD112" s="272" t="str">
        <f t="shared" si="29"/>
        <v/>
      </c>
      <c r="BE112" s="15" t="str">
        <f t="shared" si="30"/>
        <v/>
      </c>
      <c r="BG112" s="270" t="str">
        <f t="shared" si="20"/>
        <v/>
      </c>
      <c r="BH112" s="271" t="str">
        <f t="shared" si="21"/>
        <v/>
      </c>
      <c r="BI112" s="273" t="str">
        <f t="shared" si="22"/>
        <v/>
      </c>
      <c r="BJ112" s="15" t="str">
        <f t="shared" si="23"/>
        <v/>
      </c>
      <c r="BL112" s="67" t="str">
        <f t="shared" si="31"/>
        <v/>
      </c>
      <c r="BM112" s="67" t="str">
        <f>IF($O112&lt;&gt;"",0,IF(BJ112&lt;&gt;"",ROUND(BJ112*'02_Criterios'!$F$17,4),IF(BE112&lt;&gt;"",ROUND(BE112*'02_Criterios'!$F$17,4),"")))</f>
        <v/>
      </c>
      <c r="BO112" s="1741" t="str">
        <f>IF('13_P1_Alega'!V112&lt;&gt;"",'13_P1_Alega'!V112,"")</f>
        <v/>
      </c>
      <c r="BP112" s="1741" t="str">
        <f>IF('13_P1_Alega'!W112&lt;&gt;"",'13_P1_Alega'!W112,"")</f>
        <v/>
      </c>
      <c r="BQ112" s="1741" t="str">
        <f>IF('13_P1_Alega'!X112&lt;&gt;"",'13_P1_Alega'!X112,"")</f>
        <v/>
      </c>
      <c r="BS112" s="1440" t="str">
        <f t="shared" si="38"/>
        <v/>
      </c>
      <c r="BT112" s="1440" t="str">
        <f t="shared" si="32"/>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369" t="str">
        <f>CONCATENATE('01_Carga'!$M$5,"_",$I113)</f>
        <v>FI__96</v>
      </c>
      <c r="B113" s="1405"/>
      <c r="C113" s="1734" t="str">
        <f>IF('06_PresenLista'!L113&lt;&gt;"",'06_PresenLista'!L113,"")</f>
        <v/>
      </c>
      <c r="D113" s="1461" t="str">
        <f>'06_PresenLista'!Q113</f>
        <v/>
      </c>
      <c r="E113" s="1405"/>
      <c r="F113" s="1735" t="str">
        <f>IF('09_P1_Pract'!F113&lt;&gt;"",'09_P1_Pract'!F113,"")</f>
        <v/>
      </c>
      <c r="G113" s="1459" t="str">
        <f>'07_P1_Lectura'!R114</f>
        <v/>
      </c>
      <c r="H113" s="1736" t="str">
        <f t="shared" si="24"/>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316" t="str">
        <f>IF('09_P1_Pract'!O113&lt;&gt;"",'09_P1_Pract'!O113,"")</f>
        <v/>
      </c>
      <c r="P113" s="153"/>
      <c r="Q113" s="1916"/>
      <c r="R113" s="132"/>
      <c r="S113" s="132"/>
      <c r="T113" s="132"/>
      <c r="U113" s="132"/>
      <c r="V113" s="1749"/>
      <c r="W113" s="151"/>
      <c r="X113" s="1916"/>
      <c r="Y113" s="132"/>
      <c r="Z113" s="132"/>
      <c r="AA113" s="132"/>
      <c r="AB113" s="132"/>
      <c r="AC113" s="1749"/>
      <c r="AD113" s="151"/>
      <c r="AE113" s="1916"/>
      <c r="AF113" s="132"/>
      <c r="AG113" s="132"/>
      <c r="AH113" s="132"/>
      <c r="AI113" s="132"/>
      <c r="AJ113" s="1749"/>
      <c r="AK113" s="151"/>
      <c r="AL113" s="1916"/>
      <c r="AM113" s="132"/>
      <c r="AN113" s="132"/>
      <c r="AO113" s="132"/>
      <c r="AP113" s="132"/>
      <c r="AQ113" s="1749"/>
      <c r="AR113" s="151"/>
      <c r="AS113" s="1916"/>
      <c r="AT113" s="132"/>
      <c r="AU113" s="132"/>
      <c r="AV113" s="132"/>
      <c r="AW113" s="132"/>
      <c r="AX113" s="1749"/>
      <c r="AY113" s="151"/>
      <c r="AZ113" s="270" t="str">
        <f t="shared" si="25"/>
        <v/>
      </c>
      <c r="BA113" s="271" t="str">
        <f t="shared" si="26"/>
        <v/>
      </c>
      <c r="BB113" s="271" t="str">
        <f t="shared" si="27"/>
        <v/>
      </c>
      <c r="BC113" s="271" t="str">
        <f t="shared" si="28"/>
        <v/>
      </c>
      <c r="BD113" s="272" t="str">
        <f t="shared" si="29"/>
        <v/>
      </c>
      <c r="BE113" s="15" t="str">
        <f t="shared" si="30"/>
        <v/>
      </c>
      <c r="BG113" s="270" t="str">
        <f t="shared" si="20"/>
        <v/>
      </c>
      <c r="BH113" s="271" t="str">
        <f t="shared" si="21"/>
        <v/>
      </c>
      <c r="BI113" s="273" t="str">
        <f t="shared" si="22"/>
        <v/>
      </c>
      <c r="BJ113" s="15" t="str">
        <f t="shared" si="23"/>
        <v/>
      </c>
      <c r="BL113" s="67" t="str">
        <f t="shared" si="31"/>
        <v/>
      </c>
      <c r="BM113" s="67" t="str">
        <f>IF($O113&lt;&gt;"",0,IF(BJ113&lt;&gt;"",ROUND(BJ113*'02_Criterios'!$F$17,4),IF(BE113&lt;&gt;"",ROUND(BE113*'02_Criterios'!$F$17,4),"")))</f>
        <v/>
      </c>
      <c r="BO113" s="1741" t="str">
        <f>IF('13_P1_Alega'!V113&lt;&gt;"",'13_P1_Alega'!V113,"")</f>
        <v/>
      </c>
      <c r="BP113" s="1741" t="str">
        <f>IF('13_P1_Alega'!W113&lt;&gt;"",'13_P1_Alega'!W113,"")</f>
        <v/>
      </c>
      <c r="BQ113" s="1741" t="str">
        <f>IF('13_P1_Alega'!X113&lt;&gt;"",'13_P1_Alega'!X113,"")</f>
        <v/>
      </c>
      <c r="BS113" s="1440" t="str">
        <f t="shared" si="38"/>
        <v/>
      </c>
      <c r="BT113" s="1440" t="str">
        <f t="shared" si="32"/>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369" t="str">
        <f>CONCATENATE('01_Carga'!$M$5,"_",$I114)</f>
        <v>FI__97</v>
      </c>
      <c r="B114" s="1405"/>
      <c r="C114" s="1734" t="str">
        <f>IF('06_PresenLista'!L114&lt;&gt;"",'06_PresenLista'!L114,"")</f>
        <v/>
      </c>
      <c r="D114" s="1461" t="str">
        <f>'06_PresenLista'!Q114</f>
        <v/>
      </c>
      <c r="E114" s="1405"/>
      <c r="F114" s="1735" t="str">
        <f>IF('09_P1_Pract'!F114&lt;&gt;"",'09_P1_Pract'!F114,"")</f>
        <v/>
      </c>
      <c r="G114" s="1459" t="str">
        <f>'07_P1_Lectura'!R115</f>
        <v/>
      </c>
      <c r="H114" s="1736" t="str">
        <f t="shared" si="24"/>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316" t="str">
        <f>IF('09_P1_Pract'!O114&lt;&gt;"",'09_P1_Pract'!O114,"")</f>
        <v/>
      </c>
      <c r="P114" s="153"/>
      <c r="Q114" s="1916"/>
      <c r="R114" s="132"/>
      <c r="S114" s="132"/>
      <c r="T114" s="132"/>
      <c r="U114" s="132"/>
      <c r="V114" s="1749"/>
      <c r="W114" s="151"/>
      <c r="X114" s="1916"/>
      <c r="Y114" s="132"/>
      <c r="Z114" s="132"/>
      <c r="AA114" s="132"/>
      <c r="AB114" s="132"/>
      <c r="AC114" s="1749"/>
      <c r="AD114" s="151"/>
      <c r="AE114" s="1916"/>
      <c r="AF114" s="132"/>
      <c r="AG114" s="132"/>
      <c r="AH114" s="132"/>
      <c r="AI114" s="132"/>
      <c r="AJ114" s="1749"/>
      <c r="AK114" s="151"/>
      <c r="AL114" s="1916"/>
      <c r="AM114" s="132"/>
      <c r="AN114" s="132"/>
      <c r="AO114" s="132"/>
      <c r="AP114" s="132"/>
      <c r="AQ114" s="1749"/>
      <c r="AR114" s="151"/>
      <c r="AS114" s="1916"/>
      <c r="AT114" s="132"/>
      <c r="AU114" s="132"/>
      <c r="AV114" s="132"/>
      <c r="AW114" s="132"/>
      <c r="AX114" s="1749"/>
      <c r="AY114" s="151"/>
      <c r="AZ114" s="270" t="str">
        <f t="shared" si="25"/>
        <v/>
      </c>
      <c r="BA114" s="271" t="str">
        <f t="shared" si="26"/>
        <v/>
      </c>
      <c r="BB114" s="271" t="str">
        <f t="shared" si="27"/>
        <v/>
      </c>
      <c r="BC114" s="271" t="str">
        <f t="shared" si="28"/>
        <v/>
      </c>
      <c r="BD114" s="272" t="str">
        <f t="shared" si="29"/>
        <v/>
      </c>
      <c r="BE114" s="15" t="str">
        <f t="shared" si="30"/>
        <v/>
      </c>
      <c r="BG114" s="270" t="str">
        <f t="shared" si="20"/>
        <v/>
      </c>
      <c r="BH114" s="271" t="str">
        <f t="shared" si="21"/>
        <v/>
      </c>
      <c r="BI114" s="273" t="str">
        <f t="shared" si="22"/>
        <v/>
      </c>
      <c r="BJ114" s="15" t="str">
        <f t="shared" si="23"/>
        <v/>
      </c>
      <c r="BL114" s="67" t="str">
        <f t="shared" si="31"/>
        <v/>
      </c>
      <c r="BM114" s="67" t="str">
        <f>IF($O114&lt;&gt;"",0,IF(BJ114&lt;&gt;"",ROUND(BJ114*'02_Criterios'!$F$17,4),IF(BE114&lt;&gt;"",ROUND(BE114*'02_Criterios'!$F$17,4),"")))</f>
        <v/>
      </c>
      <c r="BO114" s="1741" t="str">
        <f>IF('13_P1_Alega'!V114&lt;&gt;"",'13_P1_Alega'!V114,"")</f>
        <v/>
      </c>
      <c r="BP114" s="1741" t="str">
        <f>IF('13_P1_Alega'!W114&lt;&gt;"",'13_P1_Alega'!W114,"")</f>
        <v/>
      </c>
      <c r="BQ114" s="1741" t="str">
        <f>IF('13_P1_Alega'!X114&lt;&gt;"",'13_P1_Alega'!X114,"")</f>
        <v/>
      </c>
      <c r="BS114" s="1440" t="str">
        <f t="shared" si="38"/>
        <v/>
      </c>
      <c r="BT114" s="1440" t="str">
        <f t="shared" si="32"/>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369" t="str">
        <f>CONCATENATE('01_Carga'!$M$5,"_",$I115)</f>
        <v>FI__98</v>
      </c>
      <c r="B115" s="1405"/>
      <c r="C115" s="1734" t="str">
        <f>IF('06_PresenLista'!L115&lt;&gt;"",'06_PresenLista'!L115,"")</f>
        <v/>
      </c>
      <c r="D115" s="1461" t="str">
        <f>'06_PresenLista'!Q115</f>
        <v/>
      </c>
      <c r="E115" s="1405"/>
      <c r="F115" s="1735" t="str">
        <f>IF('09_P1_Pract'!F115&lt;&gt;"",'09_P1_Pract'!F115,"")</f>
        <v/>
      </c>
      <c r="G115" s="1459" t="str">
        <f>'07_P1_Lectura'!R116</f>
        <v/>
      </c>
      <c r="H115" s="1736" t="str">
        <f t="shared" si="24"/>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316" t="str">
        <f>IF('09_P1_Pract'!O115&lt;&gt;"",'09_P1_Pract'!O115,"")</f>
        <v/>
      </c>
      <c r="P115" s="153"/>
      <c r="Q115" s="1916"/>
      <c r="R115" s="132"/>
      <c r="S115" s="132"/>
      <c r="T115" s="132"/>
      <c r="U115" s="132"/>
      <c r="V115" s="1749"/>
      <c r="W115" s="151"/>
      <c r="X115" s="1916"/>
      <c r="Y115" s="132"/>
      <c r="Z115" s="132"/>
      <c r="AA115" s="132"/>
      <c r="AB115" s="132"/>
      <c r="AC115" s="1749"/>
      <c r="AD115" s="151"/>
      <c r="AE115" s="1916"/>
      <c r="AF115" s="132"/>
      <c r="AG115" s="132"/>
      <c r="AH115" s="132"/>
      <c r="AI115" s="132"/>
      <c r="AJ115" s="1749"/>
      <c r="AK115" s="151"/>
      <c r="AL115" s="1916"/>
      <c r="AM115" s="132"/>
      <c r="AN115" s="132"/>
      <c r="AO115" s="132"/>
      <c r="AP115" s="132"/>
      <c r="AQ115" s="1749"/>
      <c r="AR115" s="151"/>
      <c r="AS115" s="1916"/>
      <c r="AT115" s="132"/>
      <c r="AU115" s="132"/>
      <c r="AV115" s="132"/>
      <c r="AW115" s="132"/>
      <c r="AX115" s="1749"/>
      <c r="AY115" s="151"/>
      <c r="AZ115" s="270" t="str">
        <f t="shared" si="25"/>
        <v/>
      </c>
      <c r="BA115" s="271" t="str">
        <f t="shared" si="26"/>
        <v/>
      </c>
      <c r="BB115" s="271" t="str">
        <f t="shared" si="27"/>
        <v/>
      </c>
      <c r="BC115" s="271" t="str">
        <f t="shared" si="28"/>
        <v/>
      </c>
      <c r="BD115" s="272" t="str">
        <f t="shared" si="29"/>
        <v/>
      </c>
      <c r="BE115" s="15" t="str">
        <f t="shared" si="30"/>
        <v/>
      </c>
      <c r="BG115" s="270" t="str">
        <f t="shared" si="20"/>
        <v/>
      </c>
      <c r="BH115" s="271" t="str">
        <f t="shared" si="21"/>
        <v/>
      </c>
      <c r="BI115" s="273" t="str">
        <f t="shared" si="22"/>
        <v/>
      </c>
      <c r="BJ115" s="15" t="str">
        <f t="shared" si="23"/>
        <v/>
      </c>
      <c r="BL115" s="67" t="str">
        <f t="shared" si="31"/>
        <v/>
      </c>
      <c r="BM115" s="67" t="str">
        <f>IF($O115&lt;&gt;"",0,IF(BJ115&lt;&gt;"",ROUND(BJ115*'02_Criterios'!$F$17,4),IF(BE115&lt;&gt;"",ROUND(BE115*'02_Criterios'!$F$17,4),"")))</f>
        <v/>
      </c>
      <c r="BO115" s="1741" t="str">
        <f>IF('13_P1_Alega'!V115&lt;&gt;"",'13_P1_Alega'!V115,"")</f>
        <v/>
      </c>
      <c r="BP115" s="1741" t="str">
        <f>IF('13_P1_Alega'!W115&lt;&gt;"",'13_P1_Alega'!W115,"")</f>
        <v/>
      </c>
      <c r="BQ115" s="1741" t="str">
        <f>IF('13_P1_Alega'!X115&lt;&gt;"",'13_P1_Alega'!X115,"")</f>
        <v/>
      </c>
      <c r="BS115" s="1440" t="str">
        <f t="shared" si="38"/>
        <v/>
      </c>
      <c r="BT115" s="1440" t="str">
        <f t="shared" si="32"/>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369" t="str">
        <f>CONCATENATE('01_Carga'!$M$5,"_",$I116)</f>
        <v>FI__99</v>
      </c>
      <c r="B116" s="1405"/>
      <c r="C116" s="1734" t="str">
        <f>IF('06_PresenLista'!L116&lt;&gt;"",'06_PresenLista'!L116,"")</f>
        <v/>
      </c>
      <c r="D116" s="1461" t="str">
        <f>'06_PresenLista'!Q116</f>
        <v/>
      </c>
      <c r="E116" s="1405"/>
      <c r="F116" s="1735" t="str">
        <f>IF('09_P1_Pract'!F116&lt;&gt;"",'09_P1_Pract'!F116,"")</f>
        <v/>
      </c>
      <c r="G116" s="1459" t="str">
        <f>'07_P1_Lectura'!R117</f>
        <v/>
      </c>
      <c r="H116" s="1736" t="str">
        <f t="shared" si="24"/>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316" t="str">
        <f>IF('09_P1_Pract'!O116&lt;&gt;"",'09_P1_Pract'!O116,"")</f>
        <v/>
      </c>
      <c r="P116" s="153"/>
      <c r="Q116" s="1916"/>
      <c r="R116" s="132"/>
      <c r="S116" s="132"/>
      <c r="T116" s="132"/>
      <c r="U116" s="132"/>
      <c r="V116" s="1749"/>
      <c r="W116" s="151"/>
      <c r="X116" s="1916"/>
      <c r="Y116" s="132"/>
      <c r="Z116" s="132"/>
      <c r="AA116" s="132"/>
      <c r="AB116" s="132"/>
      <c r="AC116" s="1749"/>
      <c r="AD116" s="151"/>
      <c r="AE116" s="1916"/>
      <c r="AF116" s="132"/>
      <c r="AG116" s="132"/>
      <c r="AH116" s="132"/>
      <c r="AI116" s="132"/>
      <c r="AJ116" s="1749"/>
      <c r="AK116" s="151"/>
      <c r="AL116" s="1916"/>
      <c r="AM116" s="132"/>
      <c r="AN116" s="132"/>
      <c r="AO116" s="132"/>
      <c r="AP116" s="132"/>
      <c r="AQ116" s="1749"/>
      <c r="AR116" s="151"/>
      <c r="AS116" s="1916"/>
      <c r="AT116" s="132"/>
      <c r="AU116" s="132"/>
      <c r="AV116" s="132"/>
      <c r="AW116" s="132"/>
      <c r="AX116" s="1749"/>
      <c r="AY116" s="151"/>
      <c r="AZ116" s="270" t="str">
        <f t="shared" si="25"/>
        <v/>
      </c>
      <c r="BA116" s="271" t="str">
        <f t="shared" si="26"/>
        <v/>
      </c>
      <c r="BB116" s="271" t="str">
        <f t="shared" si="27"/>
        <v/>
      </c>
      <c r="BC116" s="271" t="str">
        <f t="shared" si="28"/>
        <v/>
      </c>
      <c r="BD116" s="272" t="str">
        <f t="shared" si="29"/>
        <v/>
      </c>
      <c r="BE116" s="15" t="str">
        <f t="shared" si="30"/>
        <v/>
      </c>
      <c r="BG116" s="270" t="str">
        <f t="shared" si="20"/>
        <v/>
      </c>
      <c r="BH116" s="271" t="str">
        <f t="shared" si="21"/>
        <v/>
      </c>
      <c r="BI116" s="273" t="str">
        <f t="shared" si="22"/>
        <v/>
      </c>
      <c r="BJ116" s="15" t="str">
        <f t="shared" si="23"/>
        <v/>
      </c>
      <c r="BL116" s="67" t="str">
        <f t="shared" si="31"/>
        <v/>
      </c>
      <c r="BM116" s="67" t="str">
        <f>IF($O116&lt;&gt;"",0,IF(BJ116&lt;&gt;"",ROUND(BJ116*'02_Criterios'!$F$17,4),IF(BE116&lt;&gt;"",ROUND(BE116*'02_Criterios'!$F$17,4),"")))</f>
        <v/>
      </c>
      <c r="BO116" s="1741" t="str">
        <f>IF('13_P1_Alega'!V116&lt;&gt;"",'13_P1_Alega'!V116,"")</f>
        <v/>
      </c>
      <c r="BP116" s="1741" t="str">
        <f>IF('13_P1_Alega'!W116&lt;&gt;"",'13_P1_Alega'!W116,"")</f>
        <v/>
      </c>
      <c r="BQ116" s="1741" t="str">
        <f>IF('13_P1_Alega'!X116&lt;&gt;"",'13_P1_Alega'!X116,"")</f>
        <v/>
      </c>
      <c r="BS116" s="1440" t="str">
        <f t="shared" si="38"/>
        <v/>
      </c>
      <c r="BT116" s="1440" t="str">
        <f t="shared" si="32"/>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369" t="str">
        <f>CONCATENATE('01_Carga'!$M$5,"_",$I117)</f>
        <v>FI__100</v>
      </c>
      <c r="B117" s="1405"/>
      <c r="C117" s="1734" t="str">
        <f>IF('06_PresenLista'!L117&lt;&gt;"",'06_PresenLista'!L117,"")</f>
        <v/>
      </c>
      <c r="D117" s="1461" t="str">
        <f>'06_PresenLista'!Q117</f>
        <v/>
      </c>
      <c r="E117" s="1405"/>
      <c r="F117" s="1735" t="str">
        <f>IF('09_P1_Pract'!F117&lt;&gt;"",'09_P1_Pract'!F117,"")</f>
        <v/>
      </c>
      <c r="G117" s="1459" t="str">
        <f>'07_P1_Lectura'!R118</f>
        <v/>
      </c>
      <c r="H117" s="1736" t="str">
        <f t="shared" si="24"/>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316" t="str">
        <f>IF('09_P1_Pract'!O117&lt;&gt;"",'09_P1_Pract'!O117,"")</f>
        <v/>
      </c>
      <c r="P117" s="153"/>
      <c r="Q117" s="1916"/>
      <c r="R117" s="132"/>
      <c r="S117" s="132"/>
      <c r="T117" s="132"/>
      <c r="U117" s="132"/>
      <c r="V117" s="1749"/>
      <c r="W117" s="151"/>
      <c r="X117" s="1916"/>
      <c r="Y117" s="132"/>
      <c r="Z117" s="132"/>
      <c r="AA117" s="132"/>
      <c r="AB117" s="132"/>
      <c r="AC117" s="1749"/>
      <c r="AD117" s="151"/>
      <c r="AE117" s="1916"/>
      <c r="AF117" s="132"/>
      <c r="AG117" s="132"/>
      <c r="AH117" s="132"/>
      <c r="AI117" s="132"/>
      <c r="AJ117" s="1749"/>
      <c r="AK117" s="151"/>
      <c r="AL117" s="1916"/>
      <c r="AM117" s="132"/>
      <c r="AN117" s="132"/>
      <c r="AO117" s="132"/>
      <c r="AP117" s="132"/>
      <c r="AQ117" s="1749"/>
      <c r="AR117" s="151"/>
      <c r="AS117" s="1916"/>
      <c r="AT117" s="132"/>
      <c r="AU117" s="132"/>
      <c r="AV117" s="132"/>
      <c r="AW117" s="132"/>
      <c r="AX117" s="1749"/>
      <c r="AY117" s="151"/>
      <c r="AZ117" s="270" t="str">
        <f t="shared" si="25"/>
        <v/>
      </c>
      <c r="BA117" s="271" t="str">
        <f t="shared" si="26"/>
        <v/>
      </c>
      <c r="BB117" s="271" t="str">
        <f t="shared" si="27"/>
        <v/>
      </c>
      <c r="BC117" s="271" t="str">
        <f t="shared" si="28"/>
        <v/>
      </c>
      <c r="BD117" s="272" t="str">
        <f t="shared" si="29"/>
        <v/>
      </c>
      <c r="BE117" s="15" t="str">
        <f t="shared" si="30"/>
        <v/>
      </c>
      <c r="BG117" s="270" t="str">
        <f t="shared" si="20"/>
        <v/>
      </c>
      <c r="BH117" s="271" t="str">
        <f t="shared" si="21"/>
        <v/>
      </c>
      <c r="BI117" s="273" t="str">
        <f t="shared" si="22"/>
        <v/>
      </c>
      <c r="BJ117" s="15" t="str">
        <f t="shared" si="23"/>
        <v/>
      </c>
      <c r="BL117" s="67" t="str">
        <f t="shared" si="31"/>
        <v/>
      </c>
      <c r="BM117" s="67" t="str">
        <f>IF($O117&lt;&gt;"",0,IF(BJ117&lt;&gt;"",ROUND(BJ117*'02_Criterios'!$F$17,4),IF(BE117&lt;&gt;"",ROUND(BE117*'02_Criterios'!$F$17,4),"")))</f>
        <v/>
      </c>
      <c r="BO117" s="1741" t="str">
        <f>IF('13_P1_Alega'!V117&lt;&gt;"",'13_P1_Alega'!V117,"")</f>
        <v/>
      </c>
      <c r="BP117" s="1741" t="str">
        <f>IF('13_P1_Alega'!W117&lt;&gt;"",'13_P1_Alega'!W117,"")</f>
        <v/>
      </c>
      <c r="BQ117" s="1741" t="str">
        <f>IF('13_P1_Alega'!X117&lt;&gt;"",'13_P1_Alega'!X117,"")</f>
        <v/>
      </c>
      <c r="BS117" s="1440" t="str">
        <f t="shared" si="38"/>
        <v/>
      </c>
      <c r="BT117" s="1440" t="str">
        <f t="shared" si="32"/>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369" t="str">
        <f>CONCATENATE('01_Carga'!$M$5,"_",$I118)</f>
        <v>FI__101</v>
      </c>
      <c r="B118" s="1405"/>
      <c r="C118" s="1734" t="str">
        <f>IF('06_PresenLista'!L118&lt;&gt;"",'06_PresenLista'!L118,"")</f>
        <v/>
      </c>
      <c r="D118" s="1461" t="str">
        <f>'06_PresenLista'!Q118</f>
        <v/>
      </c>
      <c r="E118" s="1405"/>
      <c r="F118" s="1735" t="str">
        <f>IF('09_P1_Pract'!F118&lt;&gt;"",'09_P1_Pract'!F118,"")</f>
        <v/>
      </c>
      <c r="G118" s="1459" t="str">
        <f>'07_P1_Lectura'!R119</f>
        <v/>
      </c>
      <c r="H118" s="1736" t="str">
        <f t="shared" si="24"/>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316" t="str">
        <f>IF('09_P1_Pract'!O118&lt;&gt;"",'09_P1_Pract'!O118,"")</f>
        <v/>
      </c>
      <c r="P118" s="153"/>
      <c r="Q118" s="1916"/>
      <c r="R118" s="132"/>
      <c r="S118" s="132"/>
      <c r="T118" s="132"/>
      <c r="U118" s="132"/>
      <c r="V118" s="1749"/>
      <c r="W118" s="151"/>
      <c r="X118" s="1916"/>
      <c r="Y118" s="132"/>
      <c r="Z118" s="132"/>
      <c r="AA118" s="132"/>
      <c r="AB118" s="132"/>
      <c r="AC118" s="1749"/>
      <c r="AD118" s="151"/>
      <c r="AE118" s="1916"/>
      <c r="AF118" s="132"/>
      <c r="AG118" s="132"/>
      <c r="AH118" s="132"/>
      <c r="AI118" s="132"/>
      <c r="AJ118" s="1749"/>
      <c r="AK118" s="151"/>
      <c r="AL118" s="1916"/>
      <c r="AM118" s="132"/>
      <c r="AN118" s="132"/>
      <c r="AO118" s="132"/>
      <c r="AP118" s="132"/>
      <c r="AQ118" s="1749"/>
      <c r="AR118" s="151"/>
      <c r="AS118" s="1916"/>
      <c r="AT118" s="132"/>
      <c r="AU118" s="132"/>
      <c r="AV118" s="132"/>
      <c r="AW118" s="132"/>
      <c r="AX118" s="1749"/>
      <c r="AY118" s="151"/>
      <c r="AZ118" s="270" t="str">
        <f t="shared" si="25"/>
        <v/>
      </c>
      <c r="BA118" s="271" t="str">
        <f t="shared" si="26"/>
        <v/>
      </c>
      <c r="BB118" s="271" t="str">
        <f t="shared" si="27"/>
        <v/>
      </c>
      <c r="BC118" s="271" t="str">
        <f t="shared" si="28"/>
        <v/>
      </c>
      <c r="BD118" s="272" t="str">
        <f t="shared" si="29"/>
        <v/>
      </c>
      <c r="BE118" s="15" t="str">
        <f t="shared" si="30"/>
        <v/>
      </c>
      <c r="BG118" s="270" t="str">
        <f t="shared" si="20"/>
        <v/>
      </c>
      <c r="BH118" s="271" t="str">
        <f t="shared" si="21"/>
        <v/>
      </c>
      <c r="BI118" s="273" t="str">
        <f t="shared" si="22"/>
        <v/>
      </c>
      <c r="BJ118" s="15" t="str">
        <f t="shared" si="23"/>
        <v/>
      </c>
      <c r="BL118" s="67" t="str">
        <f t="shared" si="31"/>
        <v/>
      </c>
      <c r="BM118" s="67" t="str">
        <f>IF($O118&lt;&gt;"",0,IF(BJ118&lt;&gt;"",ROUND(BJ118*'02_Criterios'!$F$17,4),IF(BE118&lt;&gt;"",ROUND(BE118*'02_Criterios'!$F$17,4),"")))</f>
        <v/>
      </c>
      <c r="BO118" s="1741" t="str">
        <f>IF('13_P1_Alega'!V118&lt;&gt;"",'13_P1_Alega'!V118,"")</f>
        <v/>
      </c>
      <c r="BP118" s="1741" t="str">
        <f>IF('13_P1_Alega'!W118&lt;&gt;"",'13_P1_Alega'!W118,"")</f>
        <v/>
      </c>
      <c r="BQ118" s="1741" t="str">
        <f>IF('13_P1_Alega'!X118&lt;&gt;"",'13_P1_Alega'!X118,"")</f>
        <v/>
      </c>
      <c r="BS118" s="1440" t="str">
        <f t="shared" si="38"/>
        <v/>
      </c>
      <c r="BT118" s="1440" t="str">
        <f t="shared" si="32"/>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369" t="str">
        <f>CONCATENATE('01_Carga'!$M$5,"_",$I119)</f>
        <v>FI__102</v>
      </c>
      <c r="B119" s="1405"/>
      <c r="C119" s="1734" t="str">
        <f>IF('06_PresenLista'!L119&lt;&gt;"",'06_PresenLista'!L119,"")</f>
        <v/>
      </c>
      <c r="D119" s="1461" t="str">
        <f>'06_PresenLista'!Q119</f>
        <v/>
      </c>
      <c r="E119" s="1405"/>
      <c r="F119" s="1735" t="str">
        <f>IF('09_P1_Pract'!F119&lt;&gt;"",'09_P1_Pract'!F119,"")</f>
        <v/>
      </c>
      <c r="G119" s="1459" t="str">
        <f>'07_P1_Lectura'!R120</f>
        <v/>
      </c>
      <c r="H119" s="1736" t="str">
        <f t="shared" si="24"/>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316" t="str">
        <f>IF('09_P1_Pract'!O119&lt;&gt;"",'09_P1_Pract'!O119,"")</f>
        <v/>
      </c>
      <c r="P119" s="153"/>
      <c r="Q119" s="1916"/>
      <c r="R119" s="132"/>
      <c r="S119" s="132"/>
      <c r="T119" s="132"/>
      <c r="U119" s="132"/>
      <c r="V119" s="1749"/>
      <c r="W119" s="151"/>
      <c r="X119" s="1916"/>
      <c r="Y119" s="132"/>
      <c r="Z119" s="132"/>
      <c r="AA119" s="132"/>
      <c r="AB119" s="132"/>
      <c r="AC119" s="1749"/>
      <c r="AD119" s="151"/>
      <c r="AE119" s="1916"/>
      <c r="AF119" s="132"/>
      <c r="AG119" s="132"/>
      <c r="AH119" s="132"/>
      <c r="AI119" s="132"/>
      <c r="AJ119" s="1749"/>
      <c r="AK119" s="151"/>
      <c r="AL119" s="1916"/>
      <c r="AM119" s="132"/>
      <c r="AN119" s="132"/>
      <c r="AO119" s="132"/>
      <c r="AP119" s="132"/>
      <c r="AQ119" s="1749"/>
      <c r="AR119" s="151"/>
      <c r="AS119" s="1916"/>
      <c r="AT119" s="132"/>
      <c r="AU119" s="132"/>
      <c r="AV119" s="132"/>
      <c r="AW119" s="132"/>
      <c r="AX119" s="1749"/>
      <c r="AY119" s="151"/>
      <c r="AZ119" s="270" t="str">
        <f t="shared" si="25"/>
        <v/>
      </c>
      <c r="BA119" s="271" t="str">
        <f t="shared" si="26"/>
        <v/>
      </c>
      <c r="BB119" s="271" t="str">
        <f t="shared" si="27"/>
        <v/>
      </c>
      <c r="BC119" s="271" t="str">
        <f t="shared" si="28"/>
        <v/>
      </c>
      <c r="BD119" s="272" t="str">
        <f t="shared" si="29"/>
        <v/>
      </c>
      <c r="BE119" s="15" t="str">
        <f t="shared" si="30"/>
        <v/>
      </c>
      <c r="BG119" s="270" t="str">
        <f t="shared" si="20"/>
        <v/>
      </c>
      <c r="BH119" s="271" t="str">
        <f t="shared" si="21"/>
        <v/>
      </c>
      <c r="BI119" s="273" t="str">
        <f t="shared" si="22"/>
        <v/>
      </c>
      <c r="BJ119" s="15" t="str">
        <f t="shared" si="23"/>
        <v/>
      </c>
      <c r="BL119" s="67" t="str">
        <f t="shared" si="31"/>
        <v/>
      </c>
      <c r="BM119" s="67" t="str">
        <f>IF($O119&lt;&gt;"",0,IF(BJ119&lt;&gt;"",ROUND(BJ119*'02_Criterios'!$F$17,4),IF(BE119&lt;&gt;"",ROUND(BE119*'02_Criterios'!$F$17,4),"")))</f>
        <v/>
      </c>
      <c r="BO119" s="1741" t="str">
        <f>IF('13_P1_Alega'!V119&lt;&gt;"",'13_P1_Alega'!V119,"")</f>
        <v/>
      </c>
      <c r="BP119" s="1741" t="str">
        <f>IF('13_P1_Alega'!W119&lt;&gt;"",'13_P1_Alega'!W119,"")</f>
        <v/>
      </c>
      <c r="BQ119" s="1741" t="str">
        <f>IF('13_P1_Alega'!X119&lt;&gt;"",'13_P1_Alega'!X119,"")</f>
        <v/>
      </c>
      <c r="BS119" s="1440" t="str">
        <f t="shared" si="38"/>
        <v/>
      </c>
      <c r="BT119" s="1440" t="str">
        <f t="shared" si="32"/>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369" t="str">
        <f>CONCATENATE('01_Carga'!$M$5,"_",$I120)</f>
        <v>FI__103</v>
      </c>
      <c r="B120" s="1405"/>
      <c r="C120" s="1734" t="str">
        <f>IF('06_PresenLista'!L120&lt;&gt;"",'06_PresenLista'!L120,"")</f>
        <v/>
      </c>
      <c r="D120" s="1461" t="str">
        <f>'06_PresenLista'!Q120</f>
        <v/>
      </c>
      <c r="E120" s="1405"/>
      <c r="F120" s="1735" t="str">
        <f>IF('09_P1_Pract'!F120&lt;&gt;"",'09_P1_Pract'!F120,"")</f>
        <v/>
      </c>
      <c r="G120" s="1459" t="str">
        <f>'07_P1_Lectura'!R121</f>
        <v/>
      </c>
      <c r="H120" s="1736" t="str">
        <f t="shared" si="24"/>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316" t="str">
        <f>IF('09_P1_Pract'!O120&lt;&gt;"",'09_P1_Pract'!O120,"")</f>
        <v/>
      </c>
      <c r="P120" s="153"/>
      <c r="Q120" s="1916"/>
      <c r="R120" s="132"/>
      <c r="S120" s="132"/>
      <c r="T120" s="132"/>
      <c r="U120" s="132"/>
      <c r="V120" s="1749"/>
      <c r="W120" s="151"/>
      <c r="X120" s="1916"/>
      <c r="Y120" s="132"/>
      <c r="Z120" s="132"/>
      <c r="AA120" s="132"/>
      <c r="AB120" s="132"/>
      <c r="AC120" s="1749"/>
      <c r="AD120" s="151"/>
      <c r="AE120" s="1916"/>
      <c r="AF120" s="132"/>
      <c r="AG120" s="132"/>
      <c r="AH120" s="132"/>
      <c r="AI120" s="132"/>
      <c r="AJ120" s="1749"/>
      <c r="AK120" s="151"/>
      <c r="AL120" s="1916"/>
      <c r="AM120" s="132"/>
      <c r="AN120" s="132"/>
      <c r="AO120" s="132"/>
      <c r="AP120" s="132"/>
      <c r="AQ120" s="1749"/>
      <c r="AR120" s="151"/>
      <c r="AS120" s="1916"/>
      <c r="AT120" s="132"/>
      <c r="AU120" s="132"/>
      <c r="AV120" s="132"/>
      <c r="AW120" s="132"/>
      <c r="AX120" s="1749"/>
      <c r="AY120" s="151"/>
      <c r="AZ120" s="270" t="str">
        <f t="shared" si="25"/>
        <v/>
      </c>
      <c r="BA120" s="271" t="str">
        <f t="shared" si="26"/>
        <v/>
      </c>
      <c r="BB120" s="271" t="str">
        <f t="shared" si="27"/>
        <v/>
      </c>
      <c r="BC120" s="271" t="str">
        <f t="shared" si="28"/>
        <v/>
      </c>
      <c r="BD120" s="272" t="str">
        <f t="shared" si="29"/>
        <v/>
      </c>
      <c r="BE120" s="15" t="str">
        <f t="shared" si="30"/>
        <v/>
      </c>
      <c r="BG120" s="270" t="str">
        <f t="shared" si="20"/>
        <v/>
      </c>
      <c r="BH120" s="271" t="str">
        <f t="shared" si="21"/>
        <v/>
      </c>
      <c r="BI120" s="273" t="str">
        <f t="shared" si="22"/>
        <v/>
      </c>
      <c r="BJ120" s="15" t="str">
        <f t="shared" si="23"/>
        <v/>
      </c>
      <c r="BL120" s="67" t="str">
        <f t="shared" si="31"/>
        <v/>
      </c>
      <c r="BM120" s="67" t="str">
        <f>IF($O120&lt;&gt;"",0,IF(BJ120&lt;&gt;"",ROUND(BJ120*'02_Criterios'!$F$17,4),IF(BE120&lt;&gt;"",ROUND(BE120*'02_Criterios'!$F$17,4),"")))</f>
        <v/>
      </c>
      <c r="BO120" s="1741" t="str">
        <f>IF('13_P1_Alega'!V120&lt;&gt;"",'13_P1_Alega'!V120,"")</f>
        <v/>
      </c>
      <c r="BP120" s="1741" t="str">
        <f>IF('13_P1_Alega'!W120&lt;&gt;"",'13_P1_Alega'!W120,"")</f>
        <v/>
      </c>
      <c r="BQ120" s="1741" t="str">
        <f>IF('13_P1_Alega'!X120&lt;&gt;"",'13_P1_Alega'!X120,"")</f>
        <v/>
      </c>
      <c r="BS120" s="1440" t="str">
        <f t="shared" si="38"/>
        <v/>
      </c>
      <c r="BT120" s="1440" t="str">
        <f t="shared" si="32"/>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369" t="str">
        <f>CONCATENATE('01_Carga'!$M$5,"_",$I121)</f>
        <v>FI__104</v>
      </c>
      <c r="B121" s="1405"/>
      <c r="C121" s="1734" t="str">
        <f>IF('06_PresenLista'!L121&lt;&gt;"",'06_PresenLista'!L121,"")</f>
        <v/>
      </c>
      <c r="D121" s="1461" t="str">
        <f>'06_PresenLista'!Q121</f>
        <v/>
      </c>
      <c r="E121" s="1405"/>
      <c r="F121" s="1735" t="str">
        <f>IF('09_P1_Pract'!F121&lt;&gt;"",'09_P1_Pract'!F121,"")</f>
        <v/>
      </c>
      <c r="G121" s="1459" t="str">
        <f>'07_P1_Lectura'!R122</f>
        <v/>
      </c>
      <c r="H121" s="1736" t="str">
        <f t="shared" si="24"/>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316" t="str">
        <f>IF('09_P1_Pract'!O121&lt;&gt;"",'09_P1_Pract'!O121,"")</f>
        <v/>
      </c>
      <c r="P121" s="153"/>
      <c r="Q121" s="1916"/>
      <c r="R121" s="132"/>
      <c r="S121" s="132"/>
      <c r="T121" s="132"/>
      <c r="U121" s="132"/>
      <c r="V121" s="1749"/>
      <c r="W121" s="151"/>
      <c r="X121" s="1916"/>
      <c r="Y121" s="132"/>
      <c r="Z121" s="132"/>
      <c r="AA121" s="132"/>
      <c r="AB121" s="132"/>
      <c r="AC121" s="1749"/>
      <c r="AD121" s="151"/>
      <c r="AE121" s="1916"/>
      <c r="AF121" s="132"/>
      <c r="AG121" s="132"/>
      <c r="AH121" s="132"/>
      <c r="AI121" s="132"/>
      <c r="AJ121" s="1749"/>
      <c r="AK121" s="151"/>
      <c r="AL121" s="1916"/>
      <c r="AM121" s="132"/>
      <c r="AN121" s="132"/>
      <c r="AO121" s="132"/>
      <c r="AP121" s="132"/>
      <c r="AQ121" s="1749"/>
      <c r="AR121" s="151"/>
      <c r="AS121" s="1916"/>
      <c r="AT121" s="132"/>
      <c r="AU121" s="132"/>
      <c r="AV121" s="132"/>
      <c r="AW121" s="132"/>
      <c r="AX121" s="1749"/>
      <c r="AY121" s="151"/>
      <c r="AZ121" s="270" t="str">
        <f t="shared" si="25"/>
        <v/>
      </c>
      <c r="BA121" s="271" t="str">
        <f t="shared" si="26"/>
        <v/>
      </c>
      <c r="BB121" s="271" t="str">
        <f t="shared" si="27"/>
        <v/>
      </c>
      <c r="BC121" s="271" t="str">
        <f t="shared" si="28"/>
        <v/>
      </c>
      <c r="BD121" s="272" t="str">
        <f t="shared" si="29"/>
        <v/>
      </c>
      <c r="BE121" s="15" t="str">
        <f t="shared" si="30"/>
        <v/>
      </c>
      <c r="BG121" s="270" t="str">
        <f t="shared" si="20"/>
        <v/>
      </c>
      <c r="BH121" s="271" t="str">
        <f t="shared" si="21"/>
        <v/>
      </c>
      <c r="BI121" s="273" t="str">
        <f t="shared" si="22"/>
        <v/>
      </c>
      <c r="BJ121" s="15" t="str">
        <f t="shared" si="23"/>
        <v/>
      </c>
      <c r="BL121" s="67" t="str">
        <f t="shared" si="31"/>
        <v/>
      </c>
      <c r="BM121" s="67" t="str">
        <f>IF($O121&lt;&gt;"",0,IF(BJ121&lt;&gt;"",ROUND(BJ121*'02_Criterios'!$F$17,4),IF(BE121&lt;&gt;"",ROUND(BE121*'02_Criterios'!$F$17,4),"")))</f>
        <v/>
      </c>
      <c r="BO121" s="1741" t="str">
        <f>IF('13_P1_Alega'!V121&lt;&gt;"",'13_P1_Alega'!V121,"")</f>
        <v/>
      </c>
      <c r="BP121" s="1741" t="str">
        <f>IF('13_P1_Alega'!W121&lt;&gt;"",'13_P1_Alega'!W121,"")</f>
        <v/>
      </c>
      <c r="BQ121" s="1741" t="str">
        <f>IF('13_P1_Alega'!X121&lt;&gt;"",'13_P1_Alega'!X121,"")</f>
        <v/>
      </c>
      <c r="BS121" s="1440" t="str">
        <f t="shared" si="38"/>
        <v/>
      </c>
      <c r="BT121" s="1440" t="str">
        <f t="shared" si="32"/>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369" t="str">
        <f>CONCATENATE('01_Carga'!$M$5,"_",$I122)</f>
        <v>FI__105</v>
      </c>
      <c r="B122" s="1405"/>
      <c r="C122" s="1734" t="str">
        <f>IF('06_PresenLista'!L122&lt;&gt;"",'06_PresenLista'!L122,"")</f>
        <v/>
      </c>
      <c r="D122" s="1461" t="str">
        <f>'06_PresenLista'!Q122</f>
        <v/>
      </c>
      <c r="E122" s="1405"/>
      <c r="F122" s="1735" t="str">
        <f>IF('09_P1_Pract'!F122&lt;&gt;"",'09_P1_Pract'!F122,"")</f>
        <v/>
      </c>
      <c r="G122" s="1459" t="str">
        <f>'07_P1_Lectura'!R123</f>
        <v/>
      </c>
      <c r="H122" s="1736" t="str">
        <f t="shared" si="24"/>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316" t="str">
        <f>IF('09_P1_Pract'!O122&lt;&gt;"",'09_P1_Pract'!O122,"")</f>
        <v/>
      </c>
      <c r="P122" s="153"/>
      <c r="Q122" s="1916"/>
      <c r="R122" s="132"/>
      <c r="S122" s="132"/>
      <c r="T122" s="132"/>
      <c r="U122" s="132"/>
      <c r="V122" s="1749"/>
      <c r="W122" s="151"/>
      <c r="X122" s="1916"/>
      <c r="Y122" s="132"/>
      <c r="Z122" s="132"/>
      <c r="AA122" s="132"/>
      <c r="AB122" s="132"/>
      <c r="AC122" s="1749"/>
      <c r="AD122" s="151"/>
      <c r="AE122" s="1916"/>
      <c r="AF122" s="132"/>
      <c r="AG122" s="132"/>
      <c r="AH122" s="132"/>
      <c r="AI122" s="132"/>
      <c r="AJ122" s="1749"/>
      <c r="AK122" s="151"/>
      <c r="AL122" s="1916"/>
      <c r="AM122" s="132"/>
      <c r="AN122" s="132"/>
      <c r="AO122" s="132"/>
      <c r="AP122" s="132"/>
      <c r="AQ122" s="1749"/>
      <c r="AR122" s="151"/>
      <c r="AS122" s="1916"/>
      <c r="AT122" s="132"/>
      <c r="AU122" s="132"/>
      <c r="AV122" s="132"/>
      <c r="AW122" s="132"/>
      <c r="AX122" s="1749"/>
      <c r="AY122" s="151"/>
      <c r="AZ122" s="270" t="str">
        <f t="shared" si="25"/>
        <v/>
      </c>
      <c r="BA122" s="271" t="str">
        <f t="shared" si="26"/>
        <v/>
      </c>
      <c r="BB122" s="271" t="str">
        <f t="shared" si="27"/>
        <v/>
      </c>
      <c r="BC122" s="271" t="str">
        <f t="shared" si="28"/>
        <v/>
      </c>
      <c r="BD122" s="272" t="str">
        <f t="shared" si="29"/>
        <v/>
      </c>
      <c r="BE122" s="15" t="str">
        <f t="shared" si="30"/>
        <v/>
      </c>
      <c r="BG122" s="270" t="str">
        <f t="shared" si="20"/>
        <v/>
      </c>
      <c r="BH122" s="271" t="str">
        <f t="shared" si="21"/>
        <v/>
      </c>
      <c r="BI122" s="273" t="str">
        <f t="shared" si="22"/>
        <v/>
      </c>
      <c r="BJ122" s="15" t="str">
        <f t="shared" si="23"/>
        <v/>
      </c>
      <c r="BL122" s="67" t="str">
        <f t="shared" si="31"/>
        <v/>
      </c>
      <c r="BM122" s="67" t="str">
        <f>IF($O122&lt;&gt;"",0,IF(BJ122&lt;&gt;"",ROUND(BJ122*'02_Criterios'!$F$17,4),IF(BE122&lt;&gt;"",ROUND(BE122*'02_Criterios'!$F$17,4),"")))</f>
        <v/>
      </c>
      <c r="BO122" s="1741" t="str">
        <f>IF('13_P1_Alega'!V122&lt;&gt;"",'13_P1_Alega'!V122,"")</f>
        <v/>
      </c>
      <c r="BP122" s="1741" t="str">
        <f>IF('13_P1_Alega'!W122&lt;&gt;"",'13_P1_Alega'!W122,"")</f>
        <v/>
      </c>
      <c r="BQ122" s="1741" t="str">
        <f>IF('13_P1_Alega'!X122&lt;&gt;"",'13_P1_Alega'!X122,"")</f>
        <v/>
      </c>
      <c r="BS122" s="1440" t="str">
        <f t="shared" si="38"/>
        <v/>
      </c>
      <c r="BT122" s="1440" t="str">
        <f t="shared" si="32"/>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369" t="str">
        <f>CONCATENATE('01_Carga'!$M$5,"_",$I123)</f>
        <v>FI__106</v>
      </c>
      <c r="B123" s="1405"/>
      <c r="C123" s="1734" t="str">
        <f>IF('06_PresenLista'!L123&lt;&gt;"",'06_PresenLista'!L123,"")</f>
        <v/>
      </c>
      <c r="D123" s="1461" t="str">
        <f>'06_PresenLista'!Q123</f>
        <v/>
      </c>
      <c r="E123" s="1405"/>
      <c r="F123" s="1735" t="str">
        <f>IF('09_P1_Pract'!F123&lt;&gt;"",'09_P1_Pract'!F123,"")</f>
        <v/>
      </c>
      <c r="G123" s="1459" t="str">
        <f>'07_P1_Lectura'!R124</f>
        <v/>
      </c>
      <c r="H123" s="1736" t="str">
        <f t="shared" si="24"/>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316" t="str">
        <f>IF('09_P1_Pract'!O123&lt;&gt;"",'09_P1_Pract'!O123,"")</f>
        <v/>
      </c>
      <c r="P123" s="153"/>
      <c r="Q123" s="1916"/>
      <c r="R123" s="132"/>
      <c r="S123" s="132"/>
      <c r="T123" s="132"/>
      <c r="U123" s="132"/>
      <c r="V123" s="1749"/>
      <c r="W123" s="151"/>
      <c r="X123" s="1916"/>
      <c r="Y123" s="132"/>
      <c r="Z123" s="132"/>
      <c r="AA123" s="132"/>
      <c r="AB123" s="132"/>
      <c r="AC123" s="1749"/>
      <c r="AD123" s="151"/>
      <c r="AE123" s="1916"/>
      <c r="AF123" s="132"/>
      <c r="AG123" s="132"/>
      <c r="AH123" s="132"/>
      <c r="AI123" s="132"/>
      <c r="AJ123" s="1749"/>
      <c r="AK123" s="151"/>
      <c r="AL123" s="1916"/>
      <c r="AM123" s="132"/>
      <c r="AN123" s="132"/>
      <c r="AO123" s="132"/>
      <c r="AP123" s="132"/>
      <c r="AQ123" s="1749"/>
      <c r="AR123" s="151"/>
      <c r="AS123" s="1916"/>
      <c r="AT123" s="132"/>
      <c r="AU123" s="132"/>
      <c r="AV123" s="132"/>
      <c r="AW123" s="132"/>
      <c r="AX123" s="1749"/>
      <c r="AY123" s="151"/>
      <c r="AZ123" s="270" t="str">
        <f t="shared" si="25"/>
        <v/>
      </c>
      <c r="BA123" s="271" t="str">
        <f t="shared" si="26"/>
        <v/>
      </c>
      <c r="BB123" s="271" t="str">
        <f t="shared" si="27"/>
        <v/>
      </c>
      <c r="BC123" s="271" t="str">
        <f t="shared" si="28"/>
        <v/>
      </c>
      <c r="BD123" s="272" t="str">
        <f t="shared" si="29"/>
        <v/>
      </c>
      <c r="BE123" s="15" t="str">
        <f t="shared" si="30"/>
        <v/>
      </c>
      <c r="BG123" s="270" t="str">
        <f t="shared" si="20"/>
        <v/>
      </c>
      <c r="BH123" s="271" t="str">
        <f t="shared" si="21"/>
        <v/>
      </c>
      <c r="BI123" s="273" t="str">
        <f t="shared" si="22"/>
        <v/>
      </c>
      <c r="BJ123" s="15" t="str">
        <f t="shared" si="23"/>
        <v/>
      </c>
      <c r="BL123" s="67" t="str">
        <f t="shared" si="31"/>
        <v/>
      </c>
      <c r="BM123" s="67" t="str">
        <f>IF($O123&lt;&gt;"",0,IF(BJ123&lt;&gt;"",ROUND(BJ123*'02_Criterios'!$F$17,4),IF(BE123&lt;&gt;"",ROUND(BE123*'02_Criterios'!$F$17,4),"")))</f>
        <v/>
      </c>
      <c r="BO123" s="1741" t="str">
        <f>IF('13_P1_Alega'!V123&lt;&gt;"",'13_P1_Alega'!V123,"")</f>
        <v/>
      </c>
      <c r="BP123" s="1741" t="str">
        <f>IF('13_P1_Alega'!W123&lt;&gt;"",'13_P1_Alega'!W123,"")</f>
        <v/>
      </c>
      <c r="BQ123" s="1741" t="str">
        <f>IF('13_P1_Alega'!X123&lt;&gt;"",'13_P1_Alega'!X123,"")</f>
        <v/>
      </c>
      <c r="BS123" s="1440" t="str">
        <f t="shared" si="38"/>
        <v/>
      </c>
      <c r="BT123" s="1440" t="str">
        <f t="shared" si="32"/>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369" t="str">
        <f>CONCATENATE('01_Carga'!$M$5,"_",$I124)</f>
        <v>FI__107</v>
      </c>
      <c r="B124" s="1405"/>
      <c r="C124" s="1734" t="str">
        <f>IF('06_PresenLista'!L124&lt;&gt;"",'06_PresenLista'!L124,"")</f>
        <v/>
      </c>
      <c r="D124" s="1461" t="str">
        <f>'06_PresenLista'!Q124</f>
        <v/>
      </c>
      <c r="E124" s="1405"/>
      <c r="F124" s="1735" t="str">
        <f>IF('09_P1_Pract'!F124&lt;&gt;"",'09_P1_Pract'!F124,"")</f>
        <v/>
      </c>
      <c r="G124" s="1459" t="str">
        <f>'07_P1_Lectura'!R125</f>
        <v/>
      </c>
      <c r="H124" s="1736" t="str">
        <f t="shared" si="24"/>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316" t="str">
        <f>IF('09_P1_Pract'!O124&lt;&gt;"",'09_P1_Pract'!O124,"")</f>
        <v/>
      </c>
      <c r="P124" s="153"/>
      <c r="Q124" s="1916"/>
      <c r="R124" s="132"/>
      <c r="S124" s="132"/>
      <c r="T124" s="132"/>
      <c r="U124" s="132"/>
      <c r="V124" s="1749"/>
      <c r="W124" s="151"/>
      <c r="X124" s="1916"/>
      <c r="Y124" s="132"/>
      <c r="Z124" s="132"/>
      <c r="AA124" s="132"/>
      <c r="AB124" s="132"/>
      <c r="AC124" s="1749"/>
      <c r="AD124" s="151"/>
      <c r="AE124" s="1916"/>
      <c r="AF124" s="132"/>
      <c r="AG124" s="132"/>
      <c r="AH124" s="132"/>
      <c r="AI124" s="132"/>
      <c r="AJ124" s="1749"/>
      <c r="AK124" s="151"/>
      <c r="AL124" s="1916"/>
      <c r="AM124" s="132"/>
      <c r="AN124" s="132"/>
      <c r="AO124" s="132"/>
      <c r="AP124" s="132"/>
      <c r="AQ124" s="1749"/>
      <c r="AR124" s="151"/>
      <c r="AS124" s="1916"/>
      <c r="AT124" s="132"/>
      <c r="AU124" s="132"/>
      <c r="AV124" s="132"/>
      <c r="AW124" s="132"/>
      <c r="AX124" s="1749"/>
      <c r="AY124" s="151"/>
      <c r="AZ124" s="270" t="str">
        <f t="shared" si="25"/>
        <v/>
      </c>
      <c r="BA124" s="271" t="str">
        <f t="shared" si="26"/>
        <v/>
      </c>
      <c r="BB124" s="271" t="str">
        <f t="shared" si="27"/>
        <v/>
      </c>
      <c r="BC124" s="271" t="str">
        <f t="shared" si="28"/>
        <v/>
      </c>
      <c r="BD124" s="272" t="str">
        <f t="shared" si="29"/>
        <v/>
      </c>
      <c r="BE124" s="15" t="str">
        <f t="shared" si="30"/>
        <v/>
      </c>
      <c r="BG124" s="270" t="str">
        <f t="shared" si="20"/>
        <v/>
      </c>
      <c r="BH124" s="271" t="str">
        <f t="shared" si="21"/>
        <v/>
      </c>
      <c r="BI124" s="273" t="str">
        <f t="shared" si="22"/>
        <v/>
      </c>
      <c r="BJ124" s="15" t="str">
        <f t="shared" si="23"/>
        <v/>
      </c>
      <c r="BL124" s="67" t="str">
        <f t="shared" si="31"/>
        <v/>
      </c>
      <c r="BM124" s="67" t="str">
        <f>IF($O124&lt;&gt;"",0,IF(BJ124&lt;&gt;"",ROUND(BJ124*'02_Criterios'!$F$17,4),IF(BE124&lt;&gt;"",ROUND(BE124*'02_Criterios'!$F$17,4),"")))</f>
        <v/>
      </c>
      <c r="BO124" s="1741" t="str">
        <f>IF('13_P1_Alega'!V124&lt;&gt;"",'13_P1_Alega'!V124,"")</f>
        <v/>
      </c>
      <c r="BP124" s="1741" t="str">
        <f>IF('13_P1_Alega'!W124&lt;&gt;"",'13_P1_Alega'!W124,"")</f>
        <v/>
      </c>
      <c r="BQ124" s="1741" t="str">
        <f>IF('13_P1_Alega'!X124&lt;&gt;"",'13_P1_Alega'!X124,"")</f>
        <v/>
      </c>
      <c r="BS124" s="1440" t="str">
        <f t="shared" si="38"/>
        <v/>
      </c>
      <c r="BT124" s="1440" t="str">
        <f t="shared" si="32"/>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369" t="str">
        <f>CONCATENATE('01_Carga'!$M$5,"_",$I125)</f>
        <v>FI__108</v>
      </c>
      <c r="B125" s="1405"/>
      <c r="C125" s="1734" t="str">
        <f>IF('06_PresenLista'!L125&lt;&gt;"",'06_PresenLista'!L125,"")</f>
        <v/>
      </c>
      <c r="D125" s="1461" t="str">
        <f>'06_PresenLista'!Q125</f>
        <v/>
      </c>
      <c r="E125" s="1405"/>
      <c r="F125" s="1735" t="str">
        <f>IF('09_P1_Pract'!F125&lt;&gt;"",'09_P1_Pract'!F125,"")</f>
        <v/>
      </c>
      <c r="G125" s="1459" t="str">
        <f>'07_P1_Lectura'!R126</f>
        <v/>
      </c>
      <c r="H125" s="1736" t="str">
        <f t="shared" si="24"/>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316" t="str">
        <f>IF('09_P1_Pract'!O125&lt;&gt;"",'09_P1_Pract'!O125,"")</f>
        <v/>
      </c>
      <c r="P125" s="153"/>
      <c r="Q125" s="1916"/>
      <c r="R125" s="132"/>
      <c r="S125" s="132"/>
      <c r="T125" s="132"/>
      <c r="U125" s="132"/>
      <c r="V125" s="1749"/>
      <c r="W125" s="151"/>
      <c r="X125" s="1916"/>
      <c r="Y125" s="132"/>
      <c r="Z125" s="132"/>
      <c r="AA125" s="132"/>
      <c r="AB125" s="132"/>
      <c r="AC125" s="1749"/>
      <c r="AD125" s="151"/>
      <c r="AE125" s="1916"/>
      <c r="AF125" s="132"/>
      <c r="AG125" s="132"/>
      <c r="AH125" s="132"/>
      <c r="AI125" s="132"/>
      <c r="AJ125" s="1749"/>
      <c r="AK125" s="151"/>
      <c r="AL125" s="1916"/>
      <c r="AM125" s="132"/>
      <c r="AN125" s="132"/>
      <c r="AO125" s="132"/>
      <c r="AP125" s="132"/>
      <c r="AQ125" s="1749"/>
      <c r="AR125" s="151"/>
      <c r="AS125" s="1916"/>
      <c r="AT125" s="132"/>
      <c r="AU125" s="132"/>
      <c r="AV125" s="132"/>
      <c r="AW125" s="132"/>
      <c r="AX125" s="1749"/>
      <c r="AY125" s="151"/>
      <c r="AZ125" s="270" t="str">
        <f t="shared" si="25"/>
        <v/>
      </c>
      <c r="BA125" s="271" t="str">
        <f t="shared" si="26"/>
        <v/>
      </c>
      <c r="BB125" s="271" t="str">
        <f t="shared" si="27"/>
        <v/>
      </c>
      <c r="BC125" s="271" t="str">
        <f t="shared" si="28"/>
        <v/>
      </c>
      <c r="BD125" s="272" t="str">
        <f t="shared" si="29"/>
        <v/>
      </c>
      <c r="BE125" s="15" t="str">
        <f t="shared" si="30"/>
        <v/>
      </c>
      <c r="BG125" s="270" t="str">
        <f t="shared" si="20"/>
        <v/>
      </c>
      <c r="BH125" s="271" t="str">
        <f t="shared" si="21"/>
        <v/>
      </c>
      <c r="BI125" s="273" t="str">
        <f t="shared" si="22"/>
        <v/>
      </c>
      <c r="BJ125" s="15" t="str">
        <f t="shared" si="23"/>
        <v/>
      </c>
      <c r="BL125" s="67" t="str">
        <f t="shared" si="31"/>
        <v/>
      </c>
      <c r="BM125" s="67" t="str">
        <f>IF($O125&lt;&gt;"",0,IF(BJ125&lt;&gt;"",ROUND(BJ125*'02_Criterios'!$F$17,4),IF(BE125&lt;&gt;"",ROUND(BE125*'02_Criterios'!$F$17,4),"")))</f>
        <v/>
      </c>
      <c r="BO125" s="1741" t="str">
        <f>IF('13_P1_Alega'!V125&lt;&gt;"",'13_P1_Alega'!V125,"")</f>
        <v/>
      </c>
      <c r="BP125" s="1741" t="str">
        <f>IF('13_P1_Alega'!W125&lt;&gt;"",'13_P1_Alega'!W125,"")</f>
        <v/>
      </c>
      <c r="BQ125" s="1741" t="str">
        <f>IF('13_P1_Alega'!X125&lt;&gt;"",'13_P1_Alega'!X125,"")</f>
        <v/>
      </c>
      <c r="BS125" s="1440" t="str">
        <f t="shared" si="38"/>
        <v/>
      </c>
      <c r="BT125" s="1440" t="str">
        <f t="shared" si="32"/>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369" t="str">
        <f>CONCATENATE('01_Carga'!$M$5,"_",$I126)</f>
        <v>FI__109</v>
      </c>
      <c r="B126" s="1405"/>
      <c r="C126" s="1734" t="str">
        <f>IF('06_PresenLista'!L126&lt;&gt;"",'06_PresenLista'!L126,"")</f>
        <v/>
      </c>
      <c r="D126" s="1461" t="str">
        <f>'06_PresenLista'!Q126</f>
        <v/>
      </c>
      <c r="E126" s="1405"/>
      <c r="F126" s="1735" t="str">
        <f>IF('09_P1_Pract'!F126&lt;&gt;"",'09_P1_Pract'!F126,"")</f>
        <v/>
      </c>
      <c r="G126" s="1459" t="str">
        <f>'07_P1_Lectura'!R127</f>
        <v/>
      </c>
      <c r="H126" s="1736" t="str">
        <f t="shared" si="24"/>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316" t="str">
        <f>IF('09_P1_Pract'!O126&lt;&gt;"",'09_P1_Pract'!O126,"")</f>
        <v/>
      </c>
      <c r="P126" s="153"/>
      <c r="Q126" s="1916"/>
      <c r="R126" s="132"/>
      <c r="S126" s="132"/>
      <c r="T126" s="132"/>
      <c r="U126" s="132"/>
      <c r="V126" s="1749"/>
      <c r="W126" s="151"/>
      <c r="X126" s="1916"/>
      <c r="Y126" s="132"/>
      <c r="Z126" s="132"/>
      <c r="AA126" s="132"/>
      <c r="AB126" s="132"/>
      <c r="AC126" s="1749"/>
      <c r="AD126" s="151"/>
      <c r="AE126" s="1916"/>
      <c r="AF126" s="132"/>
      <c r="AG126" s="132"/>
      <c r="AH126" s="132"/>
      <c r="AI126" s="132"/>
      <c r="AJ126" s="1749"/>
      <c r="AK126" s="151"/>
      <c r="AL126" s="1916"/>
      <c r="AM126" s="132"/>
      <c r="AN126" s="132"/>
      <c r="AO126" s="132"/>
      <c r="AP126" s="132"/>
      <c r="AQ126" s="1749"/>
      <c r="AR126" s="151"/>
      <c r="AS126" s="1916"/>
      <c r="AT126" s="132"/>
      <c r="AU126" s="132"/>
      <c r="AV126" s="132"/>
      <c r="AW126" s="132"/>
      <c r="AX126" s="1749"/>
      <c r="AY126" s="151"/>
      <c r="AZ126" s="270" t="str">
        <f t="shared" si="25"/>
        <v/>
      </c>
      <c r="BA126" s="271" t="str">
        <f t="shared" si="26"/>
        <v/>
      </c>
      <c r="BB126" s="271" t="str">
        <f t="shared" si="27"/>
        <v/>
      </c>
      <c r="BC126" s="271" t="str">
        <f t="shared" si="28"/>
        <v/>
      </c>
      <c r="BD126" s="272" t="str">
        <f t="shared" si="29"/>
        <v/>
      </c>
      <c r="BE126" s="15" t="str">
        <f t="shared" si="30"/>
        <v/>
      </c>
      <c r="BG126" s="270" t="str">
        <f t="shared" si="20"/>
        <v/>
      </c>
      <c r="BH126" s="271" t="str">
        <f t="shared" si="21"/>
        <v/>
      </c>
      <c r="BI126" s="273" t="str">
        <f t="shared" si="22"/>
        <v/>
      </c>
      <c r="BJ126" s="15" t="str">
        <f t="shared" si="23"/>
        <v/>
      </c>
      <c r="BL126" s="67" t="str">
        <f t="shared" si="31"/>
        <v/>
      </c>
      <c r="BM126" s="67" t="str">
        <f>IF($O126&lt;&gt;"",0,IF(BJ126&lt;&gt;"",ROUND(BJ126*'02_Criterios'!$F$17,4),IF(BE126&lt;&gt;"",ROUND(BE126*'02_Criterios'!$F$17,4),"")))</f>
        <v/>
      </c>
      <c r="BO126" s="1741" t="str">
        <f>IF('13_P1_Alega'!V126&lt;&gt;"",'13_P1_Alega'!V126,"")</f>
        <v/>
      </c>
      <c r="BP126" s="1741" t="str">
        <f>IF('13_P1_Alega'!W126&lt;&gt;"",'13_P1_Alega'!W126,"")</f>
        <v/>
      </c>
      <c r="BQ126" s="1741" t="str">
        <f>IF('13_P1_Alega'!X126&lt;&gt;"",'13_P1_Alega'!X126,"")</f>
        <v/>
      </c>
      <c r="BS126" s="1440" t="str">
        <f t="shared" si="38"/>
        <v/>
      </c>
      <c r="BT126" s="1440" t="str">
        <f t="shared" si="32"/>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369" t="str">
        <f>CONCATENATE('01_Carga'!$M$5,"_",$I127)</f>
        <v>FI__110</v>
      </c>
      <c r="B127" s="1405"/>
      <c r="C127" s="1734" t="str">
        <f>IF('06_PresenLista'!L127&lt;&gt;"",'06_PresenLista'!L127,"")</f>
        <v/>
      </c>
      <c r="D127" s="1461" t="str">
        <f>'06_PresenLista'!Q127</f>
        <v/>
      </c>
      <c r="E127" s="1405"/>
      <c r="F127" s="1735" t="str">
        <f>IF('09_P1_Pract'!F127&lt;&gt;"",'09_P1_Pract'!F127,"")</f>
        <v/>
      </c>
      <c r="G127" s="1459" t="str">
        <f>'07_P1_Lectura'!R128</f>
        <v/>
      </c>
      <c r="H127" s="1736" t="str">
        <f t="shared" si="24"/>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316" t="str">
        <f>IF('09_P1_Pract'!O127&lt;&gt;"",'09_P1_Pract'!O127,"")</f>
        <v/>
      </c>
      <c r="P127" s="153"/>
      <c r="Q127" s="1916"/>
      <c r="R127" s="132"/>
      <c r="S127" s="132"/>
      <c r="T127" s="132"/>
      <c r="U127" s="132"/>
      <c r="V127" s="1749"/>
      <c r="W127" s="151"/>
      <c r="X127" s="1916"/>
      <c r="Y127" s="132"/>
      <c r="Z127" s="132"/>
      <c r="AA127" s="132"/>
      <c r="AB127" s="132"/>
      <c r="AC127" s="1749"/>
      <c r="AD127" s="151"/>
      <c r="AE127" s="1916"/>
      <c r="AF127" s="132"/>
      <c r="AG127" s="132"/>
      <c r="AH127" s="132"/>
      <c r="AI127" s="132"/>
      <c r="AJ127" s="1749"/>
      <c r="AK127" s="151"/>
      <c r="AL127" s="1916"/>
      <c r="AM127" s="132"/>
      <c r="AN127" s="132"/>
      <c r="AO127" s="132"/>
      <c r="AP127" s="132"/>
      <c r="AQ127" s="1749"/>
      <c r="AR127" s="151"/>
      <c r="AS127" s="1916"/>
      <c r="AT127" s="132"/>
      <c r="AU127" s="132"/>
      <c r="AV127" s="132"/>
      <c r="AW127" s="132"/>
      <c r="AX127" s="1749"/>
      <c r="AY127" s="151"/>
      <c r="AZ127" s="270" t="str">
        <f t="shared" si="25"/>
        <v/>
      </c>
      <c r="BA127" s="271" t="str">
        <f t="shared" si="26"/>
        <v/>
      </c>
      <c r="BB127" s="271" t="str">
        <f t="shared" si="27"/>
        <v/>
      </c>
      <c r="BC127" s="271" t="str">
        <f t="shared" si="28"/>
        <v/>
      </c>
      <c r="BD127" s="272" t="str">
        <f t="shared" si="29"/>
        <v/>
      </c>
      <c r="BE127" s="15" t="str">
        <f t="shared" si="30"/>
        <v/>
      </c>
      <c r="BG127" s="270" t="str">
        <f t="shared" si="20"/>
        <v/>
      </c>
      <c r="BH127" s="271" t="str">
        <f t="shared" si="21"/>
        <v/>
      </c>
      <c r="BI127" s="273" t="str">
        <f t="shared" si="22"/>
        <v/>
      </c>
      <c r="BJ127" s="15" t="str">
        <f t="shared" si="23"/>
        <v/>
      </c>
      <c r="BL127" s="67" t="str">
        <f t="shared" si="31"/>
        <v/>
      </c>
      <c r="BM127" s="67" t="str">
        <f>IF($O127&lt;&gt;"",0,IF(BJ127&lt;&gt;"",ROUND(BJ127*'02_Criterios'!$F$17,4),IF(BE127&lt;&gt;"",ROUND(BE127*'02_Criterios'!$F$17,4),"")))</f>
        <v/>
      </c>
      <c r="BO127" s="1741" t="str">
        <f>IF('13_P1_Alega'!V127&lt;&gt;"",'13_P1_Alega'!V127,"")</f>
        <v/>
      </c>
      <c r="BP127" s="1741" t="str">
        <f>IF('13_P1_Alega'!W127&lt;&gt;"",'13_P1_Alega'!W127,"")</f>
        <v/>
      </c>
      <c r="BQ127" s="1741" t="str">
        <f>IF('13_P1_Alega'!X127&lt;&gt;"",'13_P1_Alega'!X127,"")</f>
        <v/>
      </c>
      <c r="BS127" s="1440" t="str">
        <f t="shared" si="38"/>
        <v/>
      </c>
      <c r="BT127" s="1440" t="str">
        <f t="shared" si="32"/>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369" t="str">
        <f>CONCATENATE('01_Carga'!$M$5,"_",$I128)</f>
        <v>FI__111</v>
      </c>
      <c r="B128" s="1405"/>
      <c r="C128" s="1734" t="str">
        <f>IF('06_PresenLista'!L128&lt;&gt;"",'06_PresenLista'!L128,"")</f>
        <v/>
      </c>
      <c r="D128" s="1461" t="str">
        <f>'06_PresenLista'!Q128</f>
        <v/>
      </c>
      <c r="E128" s="1405"/>
      <c r="F128" s="1735" t="str">
        <f>IF('09_P1_Pract'!F128&lt;&gt;"",'09_P1_Pract'!F128,"")</f>
        <v/>
      </c>
      <c r="G128" s="1459" t="str">
        <f>'07_P1_Lectura'!R129</f>
        <v/>
      </c>
      <c r="H128" s="1736" t="str">
        <f t="shared" si="24"/>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316" t="str">
        <f>IF('09_P1_Pract'!O128&lt;&gt;"",'09_P1_Pract'!O128,"")</f>
        <v/>
      </c>
      <c r="P128" s="153"/>
      <c r="Q128" s="1916"/>
      <c r="R128" s="132"/>
      <c r="S128" s="132"/>
      <c r="T128" s="132"/>
      <c r="U128" s="132"/>
      <c r="V128" s="1749"/>
      <c r="W128" s="151"/>
      <c r="X128" s="1916"/>
      <c r="Y128" s="132"/>
      <c r="Z128" s="132"/>
      <c r="AA128" s="132"/>
      <c r="AB128" s="132"/>
      <c r="AC128" s="1749"/>
      <c r="AD128" s="151"/>
      <c r="AE128" s="1916"/>
      <c r="AF128" s="132"/>
      <c r="AG128" s="132"/>
      <c r="AH128" s="132"/>
      <c r="AI128" s="132"/>
      <c r="AJ128" s="1749"/>
      <c r="AK128" s="151"/>
      <c r="AL128" s="1916"/>
      <c r="AM128" s="132"/>
      <c r="AN128" s="132"/>
      <c r="AO128" s="132"/>
      <c r="AP128" s="132"/>
      <c r="AQ128" s="1749"/>
      <c r="AR128" s="151"/>
      <c r="AS128" s="1916"/>
      <c r="AT128" s="132"/>
      <c r="AU128" s="132"/>
      <c r="AV128" s="132"/>
      <c r="AW128" s="132"/>
      <c r="AX128" s="1749"/>
      <c r="AY128" s="151"/>
      <c r="AZ128" s="270" t="str">
        <f t="shared" si="25"/>
        <v/>
      </c>
      <c r="BA128" s="271" t="str">
        <f t="shared" si="26"/>
        <v/>
      </c>
      <c r="BB128" s="271" t="str">
        <f t="shared" si="27"/>
        <v/>
      </c>
      <c r="BC128" s="271" t="str">
        <f t="shared" si="28"/>
        <v/>
      </c>
      <c r="BD128" s="272" t="str">
        <f t="shared" si="29"/>
        <v/>
      </c>
      <c r="BE128" s="15" t="str">
        <f t="shared" si="30"/>
        <v/>
      </c>
      <c r="BG128" s="270" t="str">
        <f t="shared" si="20"/>
        <v/>
      </c>
      <c r="BH128" s="271" t="str">
        <f t="shared" si="21"/>
        <v/>
      </c>
      <c r="BI128" s="273" t="str">
        <f t="shared" si="22"/>
        <v/>
      </c>
      <c r="BJ128" s="15" t="str">
        <f t="shared" si="23"/>
        <v/>
      </c>
      <c r="BL128" s="67" t="str">
        <f t="shared" si="31"/>
        <v/>
      </c>
      <c r="BM128" s="67" t="str">
        <f>IF($O128&lt;&gt;"",0,IF(BJ128&lt;&gt;"",ROUND(BJ128*'02_Criterios'!$F$17,4),IF(BE128&lt;&gt;"",ROUND(BE128*'02_Criterios'!$F$17,4),"")))</f>
        <v/>
      </c>
      <c r="BO128" s="1741" t="str">
        <f>IF('13_P1_Alega'!V128&lt;&gt;"",'13_P1_Alega'!V128,"")</f>
        <v/>
      </c>
      <c r="BP128" s="1741" t="str">
        <f>IF('13_P1_Alega'!W128&lt;&gt;"",'13_P1_Alega'!W128,"")</f>
        <v/>
      </c>
      <c r="BQ128" s="1741" t="str">
        <f>IF('13_P1_Alega'!X128&lt;&gt;"",'13_P1_Alega'!X128,"")</f>
        <v/>
      </c>
      <c r="BS128" s="1440" t="str">
        <f t="shared" si="38"/>
        <v/>
      </c>
      <c r="BT128" s="1440" t="str">
        <f t="shared" si="32"/>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369" t="str">
        <f>CONCATENATE('01_Carga'!$M$5,"_",$I129)</f>
        <v>FI__112</v>
      </c>
      <c r="B129" s="1405"/>
      <c r="C129" s="1734" t="str">
        <f>IF('06_PresenLista'!L129&lt;&gt;"",'06_PresenLista'!L129,"")</f>
        <v/>
      </c>
      <c r="D129" s="1461" t="str">
        <f>'06_PresenLista'!Q129</f>
        <v/>
      </c>
      <c r="E129" s="1405"/>
      <c r="F129" s="1735" t="str">
        <f>IF('09_P1_Pract'!F129&lt;&gt;"",'09_P1_Pract'!F129,"")</f>
        <v/>
      </c>
      <c r="G129" s="1459" t="str">
        <f>'07_P1_Lectura'!R130</f>
        <v/>
      </c>
      <c r="H129" s="1736" t="str">
        <f t="shared" si="24"/>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316" t="str">
        <f>IF('09_P1_Pract'!O129&lt;&gt;"",'09_P1_Pract'!O129,"")</f>
        <v/>
      </c>
      <c r="P129" s="153"/>
      <c r="Q129" s="1916"/>
      <c r="R129" s="132"/>
      <c r="S129" s="132"/>
      <c r="T129" s="132"/>
      <c r="U129" s="132"/>
      <c r="V129" s="1749"/>
      <c r="W129" s="151"/>
      <c r="X129" s="1916"/>
      <c r="Y129" s="132"/>
      <c r="Z129" s="132"/>
      <c r="AA129" s="132"/>
      <c r="AB129" s="132"/>
      <c r="AC129" s="1749"/>
      <c r="AD129" s="151"/>
      <c r="AE129" s="1916"/>
      <c r="AF129" s="132"/>
      <c r="AG129" s="132"/>
      <c r="AH129" s="132"/>
      <c r="AI129" s="132"/>
      <c r="AJ129" s="1749"/>
      <c r="AK129" s="151"/>
      <c r="AL129" s="1916"/>
      <c r="AM129" s="132"/>
      <c r="AN129" s="132"/>
      <c r="AO129" s="132"/>
      <c r="AP129" s="132"/>
      <c r="AQ129" s="1749"/>
      <c r="AR129" s="151"/>
      <c r="AS129" s="1916"/>
      <c r="AT129" s="132"/>
      <c r="AU129" s="132"/>
      <c r="AV129" s="132"/>
      <c r="AW129" s="132"/>
      <c r="AX129" s="1749"/>
      <c r="AY129" s="151"/>
      <c r="AZ129" s="270" t="str">
        <f t="shared" si="25"/>
        <v/>
      </c>
      <c r="BA129" s="271" t="str">
        <f t="shared" si="26"/>
        <v/>
      </c>
      <c r="BB129" s="271" t="str">
        <f t="shared" si="27"/>
        <v/>
      </c>
      <c r="BC129" s="271" t="str">
        <f t="shared" si="28"/>
        <v/>
      </c>
      <c r="BD129" s="272" t="str">
        <f t="shared" si="29"/>
        <v/>
      </c>
      <c r="BE129" s="15" t="str">
        <f t="shared" si="30"/>
        <v/>
      </c>
      <c r="BG129" s="270" t="str">
        <f t="shared" si="20"/>
        <v/>
      </c>
      <c r="BH129" s="271" t="str">
        <f t="shared" si="21"/>
        <v/>
      </c>
      <c r="BI129" s="273" t="str">
        <f t="shared" si="22"/>
        <v/>
      </c>
      <c r="BJ129" s="15" t="str">
        <f t="shared" si="23"/>
        <v/>
      </c>
      <c r="BL129" s="67" t="str">
        <f t="shared" si="31"/>
        <v/>
      </c>
      <c r="BM129" s="67" t="str">
        <f>IF($O129&lt;&gt;"",0,IF(BJ129&lt;&gt;"",ROUND(BJ129*'02_Criterios'!$F$17,4),IF(BE129&lt;&gt;"",ROUND(BE129*'02_Criterios'!$F$17,4),"")))</f>
        <v/>
      </c>
      <c r="BO129" s="1741" t="str">
        <f>IF('13_P1_Alega'!V129&lt;&gt;"",'13_P1_Alega'!V129,"")</f>
        <v/>
      </c>
      <c r="BP129" s="1741" t="str">
        <f>IF('13_P1_Alega'!W129&lt;&gt;"",'13_P1_Alega'!W129,"")</f>
        <v/>
      </c>
      <c r="BQ129" s="1741" t="str">
        <f>IF('13_P1_Alega'!X129&lt;&gt;"",'13_P1_Alega'!X129,"")</f>
        <v/>
      </c>
      <c r="BS129" s="1440" t="str">
        <f t="shared" si="38"/>
        <v/>
      </c>
      <c r="BT129" s="1440" t="str">
        <f t="shared" si="32"/>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369" t="str">
        <f>CONCATENATE('01_Carga'!$M$5,"_",$I130)</f>
        <v>FI__113</v>
      </c>
      <c r="B130" s="1405"/>
      <c r="C130" s="1734" t="str">
        <f>IF('06_PresenLista'!L130&lt;&gt;"",'06_PresenLista'!L130,"")</f>
        <v/>
      </c>
      <c r="D130" s="1461" t="str">
        <f>'06_PresenLista'!Q130</f>
        <v/>
      </c>
      <c r="E130" s="1405"/>
      <c r="F130" s="1735" t="str">
        <f>IF('09_P1_Pract'!F130&lt;&gt;"",'09_P1_Pract'!F130,"")</f>
        <v/>
      </c>
      <c r="G130" s="1459" t="str">
        <f>'07_P1_Lectura'!R131</f>
        <v/>
      </c>
      <c r="H130" s="1736" t="str">
        <f t="shared" si="24"/>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316" t="str">
        <f>IF('09_P1_Pract'!O130&lt;&gt;"",'09_P1_Pract'!O130,"")</f>
        <v/>
      </c>
      <c r="P130" s="153"/>
      <c r="Q130" s="1916"/>
      <c r="R130" s="132"/>
      <c r="S130" s="132"/>
      <c r="T130" s="132"/>
      <c r="U130" s="132"/>
      <c r="V130" s="1749"/>
      <c r="W130" s="151"/>
      <c r="X130" s="1916"/>
      <c r="Y130" s="132"/>
      <c r="Z130" s="132"/>
      <c r="AA130" s="132"/>
      <c r="AB130" s="132"/>
      <c r="AC130" s="1749"/>
      <c r="AD130" s="151"/>
      <c r="AE130" s="1916"/>
      <c r="AF130" s="132"/>
      <c r="AG130" s="132"/>
      <c r="AH130" s="132"/>
      <c r="AI130" s="132"/>
      <c r="AJ130" s="1749"/>
      <c r="AK130" s="151"/>
      <c r="AL130" s="1916"/>
      <c r="AM130" s="132"/>
      <c r="AN130" s="132"/>
      <c r="AO130" s="132"/>
      <c r="AP130" s="132"/>
      <c r="AQ130" s="1749"/>
      <c r="AR130" s="151"/>
      <c r="AS130" s="1916"/>
      <c r="AT130" s="132"/>
      <c r="AU130" s="132"/>
      <c r="AV130" s="132"/>
      <c r="AW130" s="132"/>
      <c r="AX130" s="1749"/>
      <c r="AY130" s="151"/>
      <c r="AZ130" s="270" t="str">
        <f t="shared" si="25"/>
        <v/>
      </c>
      <c r="BA130" s="271" t="str">
        <f t="shared" si="26"/>
        <v/>
      </c>
      <c r="BB130" s="271" t="str">
        <f t="shared" si="27"/>
        <v/>
      </c>
      <c r="BC130" s="271" t="str">
        <f t="shared" si="28"/>
        <v/>
      </c>
      <c r="BD130" s="272" t="str">
        <f t="shared" si="29"/>
        <v/>
      </c>
      <c r="BE130" s="15" t="str">
        <f t="shared" si="30"/>
        <v/>
      </c>
      <c r="BG130" s="270" t="str">
        <f t="shared" si="20"/>
        <v/>
      </c>
      <c r="BH130" s="271" t="str">
        <f t="shared" si="21"/>
        <v/>
      </c>
      <c r="BI130" s="273" t="str">
        <f t="shared" si="22"/>
        <v/>
      </c>
      <c r="BJ130" s="15" t="str">
        <f t="shared" si="23"/>
        <v/>
      </c>
      <c r="BL130" s="67" t="str">
        <f t="shared" si="31"/>
        <v/>
      </c>
      <c r="BM130" s="67" t="str">
        <f>IF($O130&lt;&gt;"",0,IF(BJ130&lt;&gt;"",ROUND(BJ130*'02_Criterios'!$F$17,4),IF(BE130&lt;&gt;"",ROUND(BE130*'02_Criterios'!$F$17,4),"")))</f>
        <v/>
      </c>
      <c r="BO130" s="1741" t="str">
        <f>IF('13_P1_Alega'!V130&lt;&gt;"",'13_P1_Alega'!V130,"")</f>
        <v/>
      </c>
      <c r="BP130" s="1741" t="str">
        <f>IF('13_P1_Alega'!W130&lt;&gt;"",'13_P1_Alega'!W130,"")</f>
        <v/>
      </c>
      <c r="BQ130" s="1741" t="str">
        <f>IF('13_P1_Alega'!X130&lt;&gt;"",'13_P1_Alega'!X130,"")</f>
        <v/>
      </c>
      <c r="BS130" s="1440" t="str">
        <f t="shared" si="38"/>
        <v/>
      </c>
      <c r="BT130" s="1440" t="str">
        <f t="shared" si="32"/>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369" t="str">
        <f>CONCATENATE('01_Carga'!$M$5,"_",$I131)</f>
        <v>FI__114</v>
      </c>
      <c r="B131" s="1405"/>
      <c r="C131" s="1734" t="str">
        <f>IF('06_PresenLista'!L131&lt;&gt;"",'06_PresenLista'!L131,"")</f>
        <v/>
      </c>
      <c r="D131" s="1461" t="str">
        <f>'06_PresenLista'!Q131</f>
        <v/>
      </c>
      <c r="E131" s="1405"/>
      <c r="F131" s="1735" t="str">
        <f>IF('09_P1_Pract'!F131&lt;&gt;"",'09_P1_Pract'!F131,"")</f>
        <v/>
      </c>
      <c r="G131" s="1459" t="str">
        <f>'07_P1_Lectura'!R132</f>
        <v/>
      </c>
      <c r="H131" s="1736" t="str">
        <f t="shared" si="24"/>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316" t="str">
        <f>IF('09_P1_Pract'!O131&lt;&gt;"",'09_P1_Pract'!O131,"")</f>
        <v/>
      </c>
      <c r="P131" s="153"/>
      <c r="Q131" s="1916"/>
      <c r="R131" s="132"/>
      <c r="S131" s="132"/>
      <c r="T131" s="132"/>
      <c r="U131" s="132"/>
      <c r="V131" s="1749"/>
      <c r="W131" s="151"/>
      <c r="X131" s="1916"/>
      <c r="Y131" s="132"/>
      <c r="Z131" s="132"/>
      <c r="AA131" s="132"/>
      <c r="AB131" s="132"/>
      <c r="AC131" s="1749"/>
      <c r="AD131" s="151"/>
      <c r="AE131" s="1916"/>
      <c r="AF131" s="132"/>
      <c r="AG131" s="132"/>
      <c r="AH131" s="132"/>
      <c r="AI131" s="132"/>
      <c r="AJ131" s="1749"/>
      <c r="AK131" s="151"/>
      <c r="AL131" s="1916"/>
      <c r="AM131" s="132"/>
      <c r="AN131" s="132"/>
      <c r="AO131" s="132"/>
      <c r="AP131" s="132"/>
      <c r="AQ131" s="1749"/>
      <c r="AR131" s="151"/>
      <c r="AS131" s="1916"/>
      <c r="AT131" s="132"/>
      <c r="AU131" s="132"/>
      <c r="AV131" s="132"/>
      <c r="AW131" s="132"/>
      <c r="AX131" s="1749"/>
      <c r="AY131" s="151"/>
      <c r="AZ131" s="270" t="str">
        <f t="shared" si="25"/>
        <v/>
      </c>
      <c r="BA131" s="271" t="str">
        <f t="shared" si="26"/>
        <v/>
      </c>
      <c r="BB131" s="271" t="str">
        <f t="shared" si="27"/>
        <v/>
      </c>
      <c r="BC131" s="271" t="str">
        <f t="shared" si="28"/>
        <v/>
      </c>
      <c r="BD131" s="272" t="str">
        <f t="shared" si="29"/>
        <v/>
      </c>
      <c r="BE131" s="15" t="str">
        <f t="shared" si="30"/>
        <v/>
      </c>
      <c r="BG131" s="270" t="str">
        <f t="shared" si="20"/>
        <v/>
      </c>
      <c r="BH131" s="271" t="str">
        <f t="shared" si="21"/>
        <v/>
      </c>
      <c r="BI131" s="273" t="str">
        <f t="shared" si="22"/>
        <v/>
      </c>
      <c r="BJ131" s="15" t="str">
        <f t="shared" si="23"/>
        <v/>
      </c>
      <c r="BL131" s="67" t="str">
        <f t="shared" si="31"/>
        <v/>
      </c>
      <c r="BM131" s="67" t="str">
        <f>IF($O131&lt;&gt;"",0,IF(BJ131&lt;&gt;"",ROUND(BJ131*'02_Criterios'!$F$17,4),IF(BE131&lt;&gt;"",ROUND(BE131*'02_Criterios'!$F$17,4),"")))</f>
        <v/>
      </c>
      <c r="BO131" s="1741" t="str">
        <f>IF('13_P1_Alega'!V131&lt;&gt;"",'13_P1_Alega'!V131,"")</f>
        <v/>
      </c>
      <c r="BP131" s="1741" t="str">
        <f>IF('13_P1_Alega'!W131&lt;&gt;"",'13_P1_Alega'!W131,"")</f>
        <v/>
      </c>
      <c r="BQ131" s="1741" t="str">
        <f>IF('13_P1_Alega'!X131&lt;&gt;"",'13_P1_Alega'!X131,"")</f>
        <v/>
      </c>
      <c r="BS131" s="1440" t="str">
        <f t="shared" si="38"/>
        <v/>
      </c>
      <c r="BT131" s="1440" t="str">
        <f t="shared" si="32"/>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369" t="str">
        <f>CONCATENATE('01_Carga'!$M$5,"_",$I132)</f>
        <v>FI__115</v>
      </c>
      <c r="B132" s="1405"/>
      <c r="C132" s="1734" t="str">
        <f>IF('06_PresenLista'!L132&lt;&gt;"",'06_PresenLista'!L132,"")</f>
        <v/>
      </c>
      <c r="D132" s="1461" t="str">
        <f>'06_PresenLista'!Q132</f>
        <v/>
      </c>
      <c r="E132" s="1405"/>
      <c r="F132" s="1735" t="str">
        <f>IF('09_P1_Pract'!F132&lt;&gt;"",'09_P1_Pract'!F132,"")</f>
        <v/>
      </c>
      <c r="G132" s="1459" t="str">
        <f>'07_P1_Lectura'!R133</f>
        <v/>
      </c>
      <c r="H132" s="1736" t="str">
        <f t="shared" si="24"/>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316" t="str">
        <f>IF('09_P1_Pract'!O132&lt;&gt;"",'09_P1_Pract'!O132,"")</f>
        <v/>
      </c>
      <c r="P132" s="153"/>
      <c r="Q132" s="1916"/>
      <c r="R132" s="132"/>
      <c r="S132" s="132"/>
      <c r="T132" s="132"/>
      <c r="U132" s="132"/>
      <c r="V132" s="1749"/>
      <c r="W132" s="151"/>
      <c r="X132" s="1916"/>
      <c r="Y132" s="132"/>
      <c r="Z132" s="132"/>
      <c r="AA132" s="132"/>
      <c r="AB132" s="132"/>
      <c r="AC132" s="1749"/>
      <c r="AD132" s="151"/>
      <c r="AE132" s="1916"/>
      <c r="AF132" s="132"/>
      <c r="AG132" s="132"/>
      <c r="AH132" s="132"/>
      <c r="AI132" s="132"/>
      <c r="AJ132" s="1749"/>
      <c r="AK132" s="151"/>
      <c r="AL132" s="1916"/>
      <c r="AM132" s="132"/>
      <c r="AN132" s="132"/>
      <c r="AO132" s="132"/>
      <c r="AP132" s="132"/>
      <c r="AQ132" s="1749"/>
      <c r="AR132" s="151"/>
      <c r="AS132" s="1916"/>
      <c r="AT132" s="132"/>
      <c r="AU132" s="132"/>
      <c r="AV132" s="132"/>
      <c r="AW132" s="132"/>
      <c r="AX132" s="1749"/>
      <c r="AY132" s="151"/>
      <c r="AZ132" s="270" t="str">
        <f t="shared" si="25"/>
        <v/>
      </c>
      <c r="BA132" s="271" t="str">
        <f t="shared" si="26"/>
        <v/>
      </c>
      <c r="BB132" s="271" t="str">
        <f t="shared" si="27"/>
        <v/>
      </c>
      <c r="BC132" s="271" t="str">
        <f t="shared" si="28"/>
        <v/>
      </c>
      <c r="BD132" s="272" t="str">
        <f t="shared" si="29"/>
        <v/>
      </c>
      <c r="BE132" s="15" t="str">
        <f t="shared" si="30"/>
        <v/>
      </c>
      <c r="BG132" s="270" t="str">
        <f t="shared" si="20"/>
        <v/>
      </c>
      <c r="BH132" s="271" t="str">
        <f t="shared" si="21"/>
        <v/>
      </c>
      <c r="BI132" s="273" t="str">
        <f t="shared" si="22"/>
        <v/>
      </c>
      <c r="BJ132" s="15" t="str">
        <f t="shared" si="23"/>
        <v/>
      </c>
      <c r="BL132" s="67" t="str">
        <f t="shared" si="31"/>
        <v/>
      </c>
      <c r="BM132" s="67" t="str">
        <f>IF($O132&lt;&gt;"",0,IF(BJ132&lt;&gt;"",ROUND(BJ132*'02_Criterios'!$F$17,4),IF(BE132&lt;&gt;"",ROUND(BE132*'02_Criterios'!$F$17,4),"")))</f>
        <v/>
      </c>
      <c r="BO132" s="1741" t="str">
        <f>IF('13_P1_Alega'!V132&lt;&gt;"",'13_P1_Alega'!V132,"")</f>
        <v/>
      </c>
      <c r="BP132" s="1741" t="str">
        <f>IF('13_P1_Alega'!W132&lt;&gt;"",'13_P1_Alega'!W132,"")</f>
        <v/>
      </c>
      <c r="BQ132" s="1741" t="str">
        <f>IF('13_P1_Alega'!X132&lt;&gt;"",'13_P1_Alega'!X132,"")</f>
        <v/>
      </c>
      <c r="BS132" s="1440" t="str">
        <f t="shared" si="38"/>
        <v/>
      </c>
      <c r="BT132" s="1440" t="str">
        <f t="shared" si="32"/>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369" t="str">
        <f>CONCATENATE('01_Carga'!$M$5,"_",$I133)</f>
        <v>FI__116</v>
      </c>
      <c r="B133" s="1405"/>
      <c r="C133" s="1734" t="str">
        <f>IF('06_PresenLista'!L133&lt;&gt;"",'06_PresenLista'!L133,"")</f>
        <v/>
      </c>
      <c r="D133" s="1461" t="str">
        <f>'06_PresenLista'!Q133</f>
        <v/>
      </c>
      <c r="E133" s="1405"/>
      <c r="F133" s="1735" t="str">
        <f>IF('09_P1_Pract'!F133&lt;&gt;"",'09_P1_Pract'!F133,"")</f>
        <v/>
      </c>
      <c r="G133" s="1459" t="str">
        <f>'07_P1_Lectura'!R134</f>
        <v/>
      </c>
      <c r="H133" s="1736" t="str">
        <f t="shared" si="24"/>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316" t="str">
        <f>IF('09_P1_Pract'!O133&lt;&gt;"",'09_P1_Pract'!O133,"")</f>
        <v/>
      </c>
      <c r="P133" s="153"/>
      <c r="Q133" s="1916"/>
      <c r="R133" s="132"/>
      <c r="S133" s="132"/>
      <c r="T133" s="132"/>
      <c r="U133" s="132"/>
      <c r="V133" s="1749"/>
      <c r="W133" s="151"/>
      <c r="X133" s="1916"/>
      <c r="Y133" s="132"/>
      <c r="Z133" s="132"/>
      <c r="AA133" s="132"/>
      <c r="AB133" s="132"/>
      <c r="AC133" s="1749"/>
      <c r="AD133" s="151"/>
      <c r="AE133" s="1916"/>
      <c r="AF133" s="132"/>
      <c r="AG133" s="132"/>
      <c r="AH133" s="132"/>
      <c r="AI133" s="132"/>
      <c r="AJ133" s="1749"/>
      <c r="AK133" s="151"/>
      <c r="AL133" s="1916"/>
      <c r="AM133" s="132"/>
      <c r="AN133" s="132"/>
      <c r="AO133" s="132"/>
      <c r="AP133" s="132"/>
      <c r="AQ133" s="1749"/>
      <c r="AR133" s="151"/>
      <c r="AS133" s="1916"/>
      <c r="AT133" s="132"/>
      <c r="AU133" s="132"/>
      <c r="AV133" s="132"/>
      <c r="AW133" s="132"/>
      <c r="AX133" s="1749"/>
      <c r="AY133" s="151"/>
      <c r="AZ133" s="270" t="str">
        <f t="shared" si="25"/>
        <v/>
      </c>
      <c r="BA133" s="271" t="str">
        <f t="shared" si="26"/>
        <v/>
      </c>
      <c r="BB133" s="271" t="str">
        <f t="shared" si="27"/>
        <v/>
      </c>
      <c r="BC133" s="271" t="str">
        <f t="shared" si="28"/>
        <v/>
      </c>
      <c r="BD133" s="272" t="str">
        <f t="shared" si="29"/>
        <v/>
      </c>
      <c r="BE133" s="15" t="str">
        <f t="shared" si="30"/>
        <v/>
      </c>
      <c r="BG133" s="270" t="str">
        <f t="shared" si="20"/>
        <v/>
      </c>
      <c r="BH133" s="271" t="str">
        <f t="shared" si="21"/>
        <v/>
      </c>
      <c r="BI133" s="273" t="str">
        <f t="shared" si="22"/>
        <v/>
      </c>
      <c r="BJ133" s="15" t="str">
        <f t="shared" si="23"/>
        <v/>
      </c>
      <c r="BL133" s="67" t="str">
        <f t="shared" si="31"/>
        <v/>
      </c>
      <c r="BM133" s="67" t="str">
        <f>IF($O133&lt;&gt;"",0,IF(BJ133&lt;&gt;"",ROUND(BJ133*'02_Criterios'!$F$17,4),IF(BE133&lt;&gt;"",ROUND(BE133*'02_Criterios'!$F$17,4),"")))</f>
        <v/>
      </c>
      <c r="BO133" s="1741" t="str">
        <f>IF('13_P1_Alega'!V133&lt;&gt;"",'13_P1_Alega'!V133,"")</f>
        <v/>
      </c>
      <c r="BP133" s="1741" t="str">
        <f>IF('13_P1_Alega'!W133&lt;&gt;"",'13_P1_Alega'!W133,"")</f>
        <v/>
      </c>
      <c r="BQ133" s="1741" t="str">
        <f>IF('13_P1_Alega'!X133&lt;&gt;"",'13_P1_Alega'!X133,"")</f>
        <v/>
      </c>
      <c r="BS133" s="1440" t="str">
        <f t="shared" si="38"/>
        <v/>
      </c>
      <c r="BT133" s="1440" t="str">
        <f t="shared" si="32"/>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369" t="str">
        <f>CONCATENATE('01_Carga'!$M$5,"_",$I134)</f>
        <v>FI__117</v>
      </c>
      <c r="B134" s="1405"/>
      <c r="C134" s="1734" t="str">
        <f>IF('06_PresenLista'!L134&lt;&gt;"",'06_PresenLista'!L134,"")</f>
        <v/>
      </c>
      <c r="D134" s="1461" t="str">
        <f>'06_PresenLista'!Q134</f>
        <v/>
      </c>
      <c r="E134" s="1405"/>
      <c r="F134" s="1735" t="str">
        <f>IF('09_P1_Pract'!F134&lt;&gt;"",'09_P1_Pract'!F134,"")</f>
        <v/>
      </c>
      <c r="G134" s="1459" t="str">
        <f>'07_P1_Lectura'!R135</f>
        <v/>
      </c>
      <c r="H134" s="1736" t="str">
        <f t="shared" si="24"/>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316" t="str">
        <f>IF('09_P1_Pract'!O134&lt;&gt;"",'09_P1_Pract'!O134,"")</f>
        <v/>
      </c>
      <c r="P134" s="153"/>
      <c r="Q134" s="1916"/>
      <c r="R134" s="132"/>
      <c r="S134" s="132"/>
      <c r="T134" s="132"/>
      <c r="U134" s="132"/>
      <c r="V134" s="1749"/>
      <c r="W134" s="151"/>
      <c r="X134" s="1916"/>
      <c r="Y134" s="132"/>
      <c r="Z134" s="132"/>
      <c r="AA134" s="132"/>
      <c r="AB134" s="132"/>
      <c r="AC134" s="1749"/>
      <c r="AD134" s="151"/>
      <c r="AE134" s="1916"/>
      <c r="AF134" s="132"/>
      <c r="AG134" s="132"/>
      <c r="AH134" s="132"/>
      <c r="AI134" s="132"/>
      <c r="AJ134" s="1749"/>
      <c r="AK134" s="151"/>
      <c r="AL134" s="1916"/>
      <c r="AM134" s="132"/>
      <c r="AN134" s="132"/>
      <c r="AO134" s="132"/>
      <c r="AP134" s="132"/>
      <c r="AQ134" s="1749"/>
      <c r="AR134" s="151"/>
      <c r="AS134" s="1916"/>
      <c r="AT134" s="132"/>
      <c r="AU134" s="132"/>
      <c r="AV134" s="132"/>
      <c r="AW134" s="132"/>
      <c r="AX134" s="1749"/>
      <c r="AY134" s="151"/>
      <c r="AZ134" s="270" t="str">
        <f t="shared" si="25"/>
        <v/>
      </c>
      <c r="BA134" s="271" t="str">
        <f t="shared" si="26"/>
        <v/>
      </c>
      <c r="BB134" s="271" t="str">
        <f t="shared" si="27"/>
        <v/>
      </c>
      <c r="BC134" s="271" t="str">
        <f t="shared" si="28"/>
        <v/>
      </c>
      <c r="BD134" s="272" t="str">
        <f t="shared" si="29"/>
        <v/>
      </c>
      <c r="BE134" s="15" t="str">
        <f t="shared" si="30"/>
        <v/>
      </c>
      <c r="BG134" s="270" t="str">
        <f t="shared" si="20"/>
        <v/>
      </c>
      <c r="BH134" s="271" t="str">
        <f t="shared" si="21"/>
        <v/>
      </c>
      <c r="BI134" s="273" t="str">
        <f t="shared" si="22"/>
        <v/>
      </c>
      <c r="BJ134" s="15" t="str">
        <f t="shared" si="23"/>
        <v/>
      </c>
      <c r="BL134" s="67" t="str">
        <f t="shared" si="31"/>
        <v/>
      </c>
      <c r="BM134" s="67" t="str">
        <f>IF($O134&lt;&gt;"",0,IF(BJ134&lt;&gt;"",ROUND(BJ134*'02_Criterios'!$F$17,4),IF(BE134&lt;&gt;"",ROUND(BE134*'02_Criterios'!$F$17,4),"")))</f>
        <v/>
      </c>
      <c r="BO134" s="1741" t="str">
        <f>IF('13_P1_Alega'!V134&lt;&gt;"",'13_P1_Alega'!V134,"")</f>
        <v/>
      </c>
      <c r="BP134" s="1741" t="str">
        <f>IF('13_P1_Alega'!W134&lt;&gt;"",'13_P1_Alega'!W134,"")</f>
        <v/>
      </c>
      <c r="BQ134" s="1741" t="str">
        <f>IF('13_P1_Alega'!X134&lt;&gt;"",'13_P1_Alega'!X134,"")</f>
        <v/>
      </c>
      <c r="BS134" s="1440" t="str">
        <f t="shared" si="38"/>
        <v/>
      </c>
      <c r="BT134" s="1440" t="str">
        <f t="shared" si="32"/>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369" t="str">
        <f>CONCATENATE('01_Carga'!$M$5,"_",$I135)</f>
        <v>FI__118</v>
      </c>
      <c r="B135" s="1405"/>
      <c r="C135" s="1734" t="str">
        <f>IF('06_PresenLista'!L135&lt;&gt;"",'06_PresenLista'!L135,"")</f>
        <v/>
      </c>
      <c r="D135" s="1461" t="str">
        <f>'06_PresenLista'!Q135</f>
        <v/>
      </c>
      <c r="E135" s="1405"/>
      <c r="F135" s="1735" t="str">
        <f>IF('09_P1_Pract'!F135&lt;&gt;"",'09_P1_Pract'!F135,"")</f>
        <v/>
      </c>
      <c r="G135" s="1459" t="str">
        <f>'07_P1_Lectura'!R136</f>
        <v/>
      </c>
      <c r="H135" s="1736" t="str">
        <f t="shared" si="24"/>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316" t="str">
        <f>IF('09_P1_Pract'!O135&lt;&gt;"",'09_P1_Pract'!O135,"")</f>
        <v/>
      </c>
      <c r="P135" s="153"/>
      <c r="Q135" s="1916"/>
      <c r="R135" s="132"/>
      <c r="S135" s="132"/>
      <c r="T135" s="132"/>
      <c r="U135" s="132"/>
      <c r="V135" s="1749"/>
      <c r="W135" s="151"/>
      <c r="X135" s="1916"/>
      <c r="Y135" s="132"/>
      <c r="Z135" s="132"/>
      <c r="AA135" s="132"/>
      <c r="AB135" s="132"/>
      <c r="AC135" s="1749"/>
      <c r="AD135" s="151"/>
      <c r="AE135" s="1916"/>
      <c r="AF135" s="132"/>
      <c r="AG135" s="132"/>
      <c r="AH135" s="132"/>
      <c r="AI135" s="132"/>
      <c r="AJ135" s="1749"/>
      <c r="AK135" s="151"/>
      <c r="AL135" s="1916"/>
      <c r="AM135" s="132"/>
      <c r="AN135" s="132"/>
      <c r="AO135" s="132"/>
      <c r="AP135" s="132"/>
      <c r="AQ135" s="1749"/>
      <c r="AR135" s="151"/>
      <c r="AS135" s="1916"/>
      <c r="AT135" s="132"/>
      <c r="AU135" s="132"/>
      <c r="AV135" s="132"/>
      <c r="AW135" s="132"/>
      <c r="AX135" s="1749"/>
      <c r="AY135" s="151"/>
      <c r="AZ135" s="270" t="str">
        <f t="shared" si="25"/>
        <v/>
      </c>
      <c r="BA135" s="271" t="str">
        <f t="shared" si="26"/>
        <v/>
      </c>
      <c r="BB135" s="271" t="str">
        <f t="shared" si="27"/>
        <v/>
      </c>
      <c r="BC135" s="271" t="str">
        <f t="shared" si="28"/>
        <v/>
      </c>
      <c r="BD135" s="272" t="str">
        <f t="shared" si="29"/>
        <v/>
      </c>
      <c r="BE135" s="15" t="str">
        <f t="shared" si="30"/>
        <v/>
      </c>
      <c r="BG135" s="270" t="str">
        <f t="shared" si="20"/>
        <v/>
      </c>
      <c r="BH135" s="271" t="str">
        <f t="shared" si="21"/>
        <v/>
      </c>
      <c r="BI135" s="273" t="str">
        <f t="shared" si="22"/>
        <v/>
      </c>
      <c r="BJ135" s="15" t="str">
        <f t="shared" si="23"/>
        <v/>
      </c>
      <c r="BL135" s="67" t="str">
        <f t="shared" si="31"/>
        <v/>
      </c>
      <c r="BM135" s="67" t="str">
        <f>IF($O135&lt;&gt;"",0,IF(BJ135&lt;&gt;"",ROUND(BJ135*'02_Criterios'!$F$17,4),IF(BE135&lt;&gt;"",ROUND(BE135*'02_Criterios'!$F$17,4),"")))</f>
        <v/>
      </c>
      <c r="BO135" s="1741" t="str">
        <f>IF('13_P1_Alega'!V135&lt;&gt;"",'13_P1_Alega'!V135,"")</f>
        <v/>
      </c>
      <c r="BP135" s="1741" t="str">
        <f>IF('13_P1_Alega'!W135&lt;&gt;"",'13_P1_Alega'!W135,"")</f>
        <v/>
      </c>
      <c r="BQ135" s="1741" t="str">
        <f>IF('13_P1_Alega'!X135&lt;&gt;"",'13_P1_Alega'!X135,"")</f>
        <v/>
      </c>
      <c r="BS135" s="1440" t="str">
        <f t="shared" si="38"/>
        <v/>
      </c>
      <c r="BT135" s="1440" t="str">
        <f t="shared" si="32"/>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369" t="str">
        <f>CONCATENATE('01_Carga'!$M$5,"_",$I136)</f>
        <v>FI__119</v>
      </c>
      <c r="B136" s="1405"/>
      <c r="C136" s="1734" t="str">
        <f>IF('06_PresenLista'!L136&lt;&gt;"",'06_PresenLista'!L136,"")</f>
        <v/>
      </c>
      <c r="D136" s="1461" t="str">
        <f>'06_PresenLista'!Q136</f>
        <v/>
      </c>
      <c r="E136" s="1405"/>
      <c r="F136" s="1735" t="str">
        <f>IF('09_P1_Pract'!F136&lt;&gt;"",'09_P1_Pract'!F136,"")</f>
        <v/>
      </c>
      <c r="G136" s="1459" t="str">
        <f>'07_P1_Lectura'!R137</f>
        <v/>
      </c>
      <c r="H136" s="1736" t="str">
        <f t="shared" si="24"/>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316" t="str">
        <f>IF('09_P1_Pract'!O136&lt;&gt;"",'09_P1_Pract'!O136,"")</f>
        <v/>
      </c>
      <c r="P136" s="153"/>
      <c r="Q136" s="1916"/>
      <c r="R136" s="132"/>
      <c r="S136" s="132"/>
      <c r="T136" s="132"/>
      <c r="U136" s="132"/>
      <c r="V136" s="1749"/>
      <c r="W136" s="151"/>
      <c r="X136" s="1916"/>
      <c r="Y136" s="132"/>
      <c r="Z136" s="132"/>
      <c r="AA136" s="132"/>
      <c r="AB136" s="132"/>
      <c r="AC136" s="1749"/>
      <c r="AD136" s="151"/>
      <c r="AE136" s="1916"/>
      <c r="AF136" s="132"/>
      <c r="AG136" s="132"/>
      <c r="AH136" s="132"/>
      <c r="AI136" s="132"/>
      <c r="AJ136" s="1749"/>
      <c r="AK136" s="151"/>
      <c r="AL136" s="1916"/>
      <c r="AM136" s="132"/>
      <c r="AN136" s="132"/>
      <c r="AO136" s="132"/>
      <c r="AP136" s="132"/>
      <c r="AQ136" s="1749"/>
      <c r="AR136" s="151"/>
      <c r="AS136" s="1916"/>
      <c r="AT136" s="132"/>
      <c r="AU136" s="132"/>
      <c r="AV136" s="132"/>
      <c r="AW136" s="132"/>
      <c r="AX136" s="1749"/>
      <c r="AY136" s="151"/>
      <c r="AZ136" s="270" t="str">
        <f t="shared" si="25"/>
        <v/>
      </c>
      <c r="BA136" s="271" t="str">
        <f t="shared" si="26"/>
        <v/>
      </c>
      <c r="BB136" s="271" t="str">
        <f t="shared" si="27"/>
        <v/>
      </c>
      <c r="BC136" s="271" t="str">
        <f t="shared" si="28"/>
        <v/>
      </c>
      <c r="BD136" s="272" t="str">
        <f t="shared" si="29"/>
        <v/>
      </c>
      <c r="BE136" s="15" t="str">
        <f t="shared" si="30"/>
        <v/>
      </c>
      <c r="BG136" s="270" t="str">
        <f t="shared" si="20"/>
        <v/>
      </c>
      <c r="BH136" s="271" t="str">
        <f t="shared" si="21"/>
        <v/>
      </c>
      <c r="BI136" s="273" t="str">
        <f t="shared" si="22"/>
        <v/>
      </c>
      <c r="BJ136" s="15" t="str">
        <f t="shared" si="23"/>
        <v/>
      </c>
      <c r="BL136" s="67" t="str">
        <f t="shared" si="31"/>
        <v/>
      </c>
      <c r="BM136" s="67" t="str">
        <f>IF($O136&lt;&gt;"",0,IF(BJ136&lt;&gt;"",ROUND(BJ136*'02_Criterios'!$F$17,4),IF(BE136&lt;&gt;"",ROUND(BE136*'02_Criterios'!$F$17,4),"")))</f>
        <v/>
      </c>
      <c r="BO136" s="1741" t="str">
        <f>IF('13_P1_Alega'!V136&lt;&gt;"",'13_P1_Alega'!V136,"")</f>
        <v/>
      </c>
      <c r="BP136" s="1741" t="str">
        <f>IF('13_P1_Alega'!W136&lt;&gt;"",'13_P1_Alega'!W136,"")</f>
        <v/>
      </c>
      <c r="BQ136" s="1741" t="str">
        <f>IF('13_P1_Alega'!X136&lt;&gt;"",'13_P1_Alega'!X136,"")</f>
        <v/>
      </c>
      <c r="BS136" s="1440" t="str">
        <f t="shared" si="38"/>
        <v/>
      </c>
      <c r="BT136" s="1440" t="str">
        <f t="shared" si="32"/>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369" t="str">
        <f>CONCATENATE('01_Carga'!$M$5,"_",$I137)</f>
        <v>FI__120</v>
      </c>
      <c r="B137" s="1405"/>
      <c r="C137" s="1734" t="str">
        <f>IF('06_PresenLista'!L137&lt;&gt;"",'06_PresenLista'!L137,"")</f>
        <v/>
      </c>
      <c r="D137" s="1461" t="str">
        <f>'06_PresenLista'!Q137</f>
        <v/>
      </c>
      <c r="E137" s="1405"/>
      <c r="F137" s="1735" t="str">
        <f>IF('09_P1_Pract'!F137&lt;&gt;"",'09_P1_Pract'!F137,"")</f>
        <v/>
      </c>
      <c r="G137" s="1459" t="str">
        <f>'07_P1_Lectura'!R138</f>
        <v/>
      </c>
      <c r="H137" s="1736" t="str">
        <f t="shared" si="24"/>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316" t="str">
        <f>IF('09_P1_Pract'!O137&lt;&gt;"",'09_P1_Pract'!O137,"")</f>
        <v/>
      </c>
      <c r="P137" s="153"/>
      <c r="Q137" s="1916"/>
      <c r="R137" s="132"/>
      <c r="S137" s="132"/>
      <c r="T137" s="132"/>
      <c r="U137" s="132"/>
      <c r="V137" s="1749"/>
      <c r="W137" s="151"/>
      <c r="X137" s="1916"/>
      <c r="Y137" s="132"/>
      <c r="Z137" s="132"/>
      <c r="AA137" s="132"/>
      <c r="AB137" s="132"/>
      <c r="AC137" s="1749"/>
      <c r="AD137" s="151"/>
      <c r="AE137" s="1916"/>
      <c r="AF137" s="132"/>
      <c r="AG137" s="132"/>
      <c r="AH137" s="132"/>
      <c r="AI137" s="132"/>
      <c r="AJ137" s="1749"/>
      <c r="AK137" s="151"/>
      <c r="AL137" s="1916"/>
      <c r="AM137" s="132"/>
      <c r="AN137" s="132"/>
      <c r="AO137" s="132"/>
      <c r="AP137" s="132"/>
      <c r="AQ137" s="1749"/>
      <c r="AR137" s="151"/>
      <c r="AS137" s="1916"/>
      <c r="AT137" s="132"/>
      <c r="AU137" s="132"/>
      <c r="AV137" s="132"/>
      <c r="AW137" s="132"/>
      <c r="AX137" s="1749"/>
      <c r="AY137" s="151"/>
      <c r="AZ137" s="270" t="str">
        <f t="shared" si="25"/>
        <v/>
      </c>
      <c r="BA137" s="271" t="str">
        <f t="shared" si="26"/>
        <v/>
      </c>
      <c r="BB137" s="271" t="str">
        <f t="shared" si="27"/>
        <v/>
      </c>
      <c r="BC137" s="271" t="str">
        <f t="shared" si="28"/>
        <v/>
      </c>
      <c r="BD137" s="272" t="str">
        <f t="shared" si="29"/>
        <v/>
      </c>
      <c r="BE137" s="15" t="str">
        <f t="shared" si="30"/>
        <v/>
      </c>
      <c r="BG137" s="270" t="str">
        <f t="shared" si="20"/>
        <v/>
      </c>
      <c r="BH137" s="271" t="str">
        <f t="shared" si="21"/>
        <v/>
      </c>
      <c r="BI137" s="273" t="str">
        <f t="shared" si="22"/>
        <v/>
      </c>
      <c r="BJ137" s="15" t="str">
        <f t="shared" si="23"/>
        <v/>
      </c>
      <c r="BL137" s="67" t="str">
        <f t="shared" si="31"/>
        <v/>
      </c>
      <c r="BM137" s="67" t="str">
        <f>IF($O137&lt;&gt;"",0,IF(BJ137&lt;&gt;"",ROUND(BJ137*'02_Criterios'!$F$17,4),IF(BE137&lt;&gt;"",ROUND(BE137*'02_Criterios'!$F$17,4),"")))</f>
        <v/>
      </c>
      <c r="BO137" s="1741" t="str">
        <f>IF('13_P1_Alega'!V137&lt;&gt;"",'13_P1_Alega'!V137,"")</f>
        <v/>
      </c>
      <c r="BP137" s="1741" t="str">
        <f>IF('13_P1_Alega'!W137&lt;&gt;"",'13_P1_Alega'!W137,"")</f>
        <v/>
      </c>
      <c r="BQ137" s="1741" t="str">
        <f>IF('13_P1_Alega'!X137&lt;&gt;"",'13_P1_Alega'!X137,"")</f>
        <v/>
      </c>
      <c r="BS137" s="1440" t="str">
        <f t="shared" si="38"/>
        <v/>
      </c>
      <c r="BT137" s="1440" t="str">
        <f t="shared" si="32"/>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369" t="str">
        <f>CONCATENATE('01_Carga'!$M$5,"_",$I138)</f>
        <v>FI__121</v>
      </c>
      <c r="B138" s="1405"/>
      <c r="C138" s="1734" t="str">
        <f>IF('06_PresenLista'!L138&lt;&gt;"",'06_PresenLista'!L138,"")</f>
        <v/>
      </c>
      <c r="D138" s="1461" t="str">
        <f>'06_PresenLista'!Q138</f>
        <v/>
      </c>
      <c r="E138" s="1405"/>
      <c r="F138" s="1735" t="str">
        <f>IF('09_P1_Pract'!F138&lt;&gt;"",'09_P1_Pract'!F138,"")</f>
        <v/>
      </c>
      <c r="G138" s="1459" t="str">
        <f>'07_P1_Lectura'!R139</f>
        <v/>
      </c>
      <c r="H138" s="1736" t="str">
        <f t="shared" si="24"/>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316" t="str">
        <f>IF('09_P1_Pract'!O138&lt;&gt;"",'09_P1_Pract'!O138,"")</f>
        <v/>
      </c>
      <c r="P138" s="153"/>
      <c r="Q138" s="1916"/>
      <c r="R138" s="132"/>
      <c r="S138" s="132"/>
      <c r="T138" s="132"/>
      <c r="U138" s="132"/>
      <c r="V138" s="1749"/>
      <c r="W138" s="151"/>
      <c r="X138" s="1916"/>
      <c r="Y138" s="132"/>
      <c r="Z138" s="132"/>
      <c r="AA138" s="132"/>
      <c r="AB138" s="132"/>
      <c r="AC138" s="1749"/>
      <c r="AD138" s="151"/>
      <c r="AE138" s="1916"/>
      <c r="AF138" s="132"/>
      <c r="AG138" s="132"/>
      <c r="AH138" s="132"/>
      <c r="AI138" s="132"/>
      <c r="AJ138" s="1749"/>
      <c r="AK138" s="151"/>
      <c r="AL138" s="1916"/>
      <c r="AM138" s="132"/>
      <c r="AN138" s="132"/>
      <c r="AO138" s="132"/>
      <c r="AP138" s="132"/>
      <c r="AQ138" s="1749"/>
      <c r="AR138" s="151"/>
      <c r="AS138" s="1916"/>
      <c r="AT138" s="132"/>
      <c r="AU138" s="132"/>
      <c r="AV138" s="132"/>
      <c r="AW138" s="132"/>
      <c r="AX138" s="1749"/>
      <c r="AY138" s="151"/>
      <c r="AZ138" s="270" t="str">
        <f t="shared" si="25"/>
        <v/>
      </c>
      <c r="BA138" s="271" t="str">
        <f t="shared" si="26"/>
        <v/>
      </c>
      <c r="BB138" s="271" t="str">
        <f t="shared" si="27"/>
        <v/>
      </c>
      <c r="BC138" s="271" t="str">
        <f t="shared" si="28"/>
        <v/>
      </c>
      <c r="BD138" s="272" t="str">
        <f t="shared" si="29"/>
        <v/>
      </c>
      <c r="BE138" s="15" t="str">
        <f t="shared" si="30"/>
        <v/>
      </c>
      <c r="BG138" s="270" t="str">
        <f t="shared" si="20"/>
        <v/>
      </c>
      <c r="BH138" s="271" t="str">
        <f t="shared" si="21"/>
        <v/>
      </c>
      <c r="BI138" s="273" t="str">
        <f t="shared" si="22"/>
        <v/>
      </c>
      <c r="BJ138" s="15" t="str">
        <f t="shared" si="23"/>
        <v/>
      </c>
      <c r="BL138" s="67" t="str">
        <f t="shared" si="31"/>
        <v/>
      </c>
      <c r="BM138" s="67" t="str">
        <f>IF($O138&lt;&gt;"",0,IF(BJ138&lt;&gt;"",ROUND(BJ138*'02_Criterios'!$F$17,4),IF(BE138&lt;&gt;"",ROUND(BE138*'02_Criterios'!$F$17,4),"")))</f>
        <v/>
      </c>
      <c r="BO138" s="1741" t="str">
        <f>IF('13_P1_Alega'!V138&lt;&gt;"",'13_P1_Alega'!V138,"")</f>
        <v/>
      </c>
      <c r="BP138" s="1741" t="str">
        <f>IF('13_P1_Alega'!W138&lt;&gt;"",'13_P1_Alega'!W138,"")</f>
        <v/>
      </c>
      <c r="BQ138" s="1741" t="str">
        <f>IF('13_P1_Alega'!X138&lt;&gt;"",'13_P1_Alega'!X138,"")</f>
        <v/>
      </c>
      <c r="BS138" s="1440" t="str">
        <f t="shared" si="38"/>
        <v/>
      </c>
      <c r="BT138" s="1440" t="str">
        <f t="shared" si="32"/>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369" t="str">
        <f>CONCATENATE('01_Carga'!$M$5,"_",$I139)</f>
        <v>FI__122</v>
      </c>
      <c r="B139" s="1405"/>
      <c r="C139" s="1734" t="str">
        <f>IF('06_PresenLista'!L139&lt;&gt;"",'06_PresenLista'!L139,"")</f>
        <v/>
      </c>
      <c r="D139" s="1461" t="str">
        <f>'06_PresenLista'!Q139</f>
        <v/>
      </c>
      <c r="E139" s="1405"/>
      <c r="F139" s="1735" t="str">
        <f>IF('09_P1_Pract'!F139&lt;&gt;"",'09_P1_Pract'!F139,"")</f>
        <v/>
      </c>
      <c r="G139" s="1459" t="str">
        <f>'07_P1_Lectura'!R140</f>
        <v/>
      </c>
      <c r="H139" s="1736" t="str">
        <f t="shared" si="24"/>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316" t="str">
        <f>IF('09_P1_Pract'!O139&lt;&gt;"",'09_P1_Pract'!O139,"")</f>
        <v/>
      </c>
      <c r="P139" s="153"/>
      <c r="Q139" s="1916"/>
      <c r="R139" s="132"/>
      <c r="S139" s="132"/>
      <c r="T139" s="132"/>
      <c r="U139" s="132"/>
      <c r="V139" s="1749"/>
      <c r="W139" s="151"/>
      <c r="X139" s="1916"/>
      <c r="Y139" s="132"/>
      <c r="Z139" s="132"/>
      <c r="AA139" s="132"/>
      <c r="AB139" s="132"/>
      <c r="AC139" s="1749"/>
      <c r="AD139" s="151"/>
      <c r="AE139" s="1916"/>
      <c r="AF139" s="132"/>
      <c r="AG139" s="132"/>
      <c r="AH139" s="132"/>
      <c r="AI139" s="132"/>
      <c r="AJ139" s="1749"/>
      <c r="AK139" s="151"/>
      <c r="AL139" s="1916"/>
      <c r="AM139" s="132"/>
      <c r="AN139" s="132"/>
      <c r="AO139" s="132"/>
      <c r="AP139" s="132"/>
      <c r="AQ139" s="1749"/>
      <c r="AR139" s="151"/>
      <c r="AS139" s="1916"/>
      <c r="AT139" s="132"/>
      <c r="AU139" s="132"/>
      <c r="AV139" s="132"/>
      <c r="AW139" s="132"/>
      <c r="AX139" s="1749"/>
      <c r="AY139" s="151"/>
      <c r="AZ139" s="270" t="str">
        <f t="shared" si="25"/>
        <v/>
      </c>
      <c r="BA139" s="271" t="str">
        <f t="shared" si="26"/>
        <v/>
      </c>
      <c r="BB139" s="271" t="str">
        <f t="shared" si="27"/>
        <v/>
      </c>
      <c r="BC139" s="271" t="str">
        <f t="shared" si="28"/>
        <v/>
      </c>
      <c r="BD139" s="272" t="str">
        <f t="shared" si="29"/>
        <v/>
      </c>
      <c r="BE139" s="15" t="str">
        <f t="shared" si="30"/>
        <v/>
      </c>
      <c r="BG139" s="270" t="str">
        <f t="shared" si="20"/>
        <v/>
      </c>
      <c r="BH139" s="271" t="str">
        <f t="shared" si="21"/>
        <v/>
      </c>
      <c r="BI139" s="273" t="str">
        <f t="shared" si="22"/>
        <v/>
      </c>
      <c r="BJ139" s="15" t="str">
        <f t="shared" si="23"/>
        <v/>
      </c>
      <c r="BL139" s="67" t="str">
        <f t="shared" si="31"/>
        <v/>
      </c>
      <c r="BM139" s="67" t="str">
        <f>IF($O139&lt;&gt;"",0,IF(BJ139&lt;&gt;"",ROUND(BJ139*'02_Criterios'!$F$17,4),IF(BE139&lt;&gt;"",ROUND(BE139*'02_Criterios'!$F$17,4),"")))</f>
        <v/>
      </c>
      <c r="BO139" s="1741" t="str">
        <f>IF('13_P1_Alega'!V139&lt;&gt;"",'13_P1_Alega'!V139,"")</f>
        <v/>
      </c>
      <c r="BP139" s="1741" t="str">
        <f>IF('13_P1_Alega'!W139&lt;&gt;"",'13_P1_Alega'!W139,"")</f>
        <v/>
      </c>
      <c r="BQ139" s="1741" t="str">
        <f>IF('13_P1_Alega'!X139&lt;&gt;"",'13_P1_Alega'!X139,"")</f>
        <v/>
      </c>
      <c r="BS139" s="1440" t="str">
        <f t="shared" si="38"/>
        <v/>
      </c>
      <c r="BT139" s="1440" t="str">
        <f t="shared" si="32"/>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369" t="str">
        <f>CONCATENATE('01_Carga'!$M$5,"_",$I140)</f>
        <v>FI__123</v>
      </c>
      <c r="B140" s="1405"/>
      <c r="C140" s="1734" t="str">
        <f>IF('06_PresenLista'!L140&lt;&gt;"",'06_PresenLista'!L140,"")</f>
        <v/>
      </c>
      <c r="D140" s="1461" t="str">
        <f>'06_PresenLista'!Q140</f>
        <v/>
      </c>
      <c r="E140" s="1405"/>
      <c r="F140" s="1735" t="str">
        <f>IF('09_P1_Pract'!F140&lt;&gt;"",'09_P1_Pract'!F140,"")</f>
        <v/>
      </c>
      <c r="G140" s="1459" t="str">
        <f>'07_P1_Lectura'!R141</f>
        <v/>
      </c>
      <c r="H140" s="1736" t="str">
        <f t="shared" si="24"/>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316" t="str">
        <f>IF('09_P1_Pract'!O140&lt;&gt;"",'09_P1_Pract'!O140,"")</f>
        <v/>
      </c>
      <c r="P140" s="153"/>
      <c r="Q140" s="1916"/>
      <c r="R140" s="132"/>
      <c r="S140" s="132"/>
      <c r="T140" s="132"/>
      <c r="U140" s="132"/>
      <c r="V140" s="1749"/>
      <c r="W140" s="151"/>
      <c r="X140" s="1916"/>
      <c r="Y140" s="132"/>
      <c r="Z140" s="132"/>
      <c r="AA140" s="132"/>
      <c r="AB140" s="132"/>
      <c r="AC140" s="1749"/>
      <c r="AD140" s="151"/>
      <c r="AE140" s="1916"/>
      <c r="AF140" s="132"/>
      <c r="AG140" s="132"/>
      <c r="AH140" s="132"/>
      <c r="AI140" s="132"/>
      <c r="AJ140" s="1749"/>
      <c r="AK140" s="151"/>
      <c r="AL140" s="1916"/>
      <c r="AM140" s="132"/>
      <c r="AN140" s="132"/>
      <c r="AO140" s="132"/>
      <c r="AP140" s="132"/>
      <c r="AQ140" s="1749"/>
      <c r="AR140" s="151"/>
      <c r="AS140" s="1916"/>
      <c r="AT140" s="132"/>
      <c r="AU140" s="132"/>
      <c r="AV140" s="132"/>
      <c r="AW140" s="132"/>
      <c r="AX140" s="1749"/>
      <c r="AY140" s="151"/>
      <c r="AZ140" s="270" t="str">
        <f t="shared" si="25"/>
        <v/>
      </c>
      <c r="BA140" s="271" t="str">
        <f t="shared" si="26"/>
        <v/>
      </c>
      <c r="BB140" s="271" t="str">
        <f t="shared" si="27"/>
        <v/>
      </c>
      <c r="BC140" s="271" t="str">
        <f t="shared" si="28"/>
        <v/>
      </c>
      <c r="BD140" s="272" t="str">
        <f t="shared" si="29"/>
        <v/>
      </c>
      <c r="BE140" s="15" t="str">
        <f t="shared" si="30"/>
        <v/>
      </c>
      <c r="BG140" s="270" t="str">
        <f t="shared" si="20"/>
        <v/>
      </c>
      <c r="BH140" s="271" t="str">
        <f t="shared" si="21"/>
        <v/>
      </c>
      <c r="BI140" s="273" t="str">
        <f t="shared" si="22"/>
        <v/>
      </c>
      <c r="BJ140" s="15" t="str">
        <f t="shared" si="23"/>
        <v/>
      </c>
      <c r="BL140" s="67" t="str">
        <f t="shared" si="31"/>
        <v/>
      </c>
      <c r="BM140" s="67" t="str">
        <f>IF($O140&lt;&gt;"",0,IF(BJ140&lt;&gt;"",ROUND(BJ140*'02_Criterios'!$F$17,4),IF(BE140&lt;&gt;"",ROUND(BE140*'02_Criterios'!$F$17,4),"")))</f>
        <v/>
      </c>
      <c r="BO140" s="1741" t="str">
        <f>IF('13_P1_Alega'!V140&lt;&gt;"",'13_P1_Alega'!V140,"")</f>
        <v/>
      </c>
      <c r="BP140" s="1741" t="str">
        <f>IF('13_P1_Alega'!W140&lt;&gt;"",'13_P1_Alega'!W140,"")</f>
        <v/>
      </c>
      <c r="BQ140" s="1741" t="str">
        <f>IF('13_P1_Alega'!X140&lt;&gt;"",'13_P1_Alega'!X140,"")</f>
        <v/>
      </c>
      <c r="BS140" s="1440" t="str">
        <f t="shared" si="38"/>
        <v/>
      </c>
      <c r="BT140" s="1440" t="str">
        <f t="shared" si="32"/>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369" t="str">
        <f>CONCATENATE('01_Carga'!$M$5,"_",$I141)</f>
        <v>FI__124</v>
      </c>
      <c r="B141" s="1405"/>
      <c r="C141" s="1734" t="str">
        <f>IF('06_PresenLista'!L141&lt;&gt;"",'06_PresenLista'!L141,"")</f>
        <v/>
      </c>
      <c r="D141" s="1461" t="str">
        <f>'06_PresenLista'!Q141</f>
        <v/>
      </c>
      <c r="E141" s="1405"/>
      <c r="F141" s="1735" t="str">
        <f>IF('09_P1_Pract'!F141&lt;&gt;"",'09_P1_Pract'!F141,"")</f>
        <v/>
      </c>
      <c r="G141" s="1459" t="str">
        <f>'07_P1_Lectura'!R142</f>
        <v/>
      </c>
      <c r="H141" s="1736" t="str">
        <f t="shared" si="24"/>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316" t="str">
        <f>IF('09_P1_Pract'!O141&lt;&gt;"",'09_P1_Pract'!O141,"")</f>
        <v/>
      </c>
      <c r="P141" s="153"/>
      <c r="Q141" s="1916"/>
      <c r="R141" s="132"/>
      <c r="S141" s="132"/>
      <c r="T141" s="132"/>
      <c r="U141" s="132"/>
      <c r="V141" s="1749"/>
      <c r="W141" s="151"/>
      <c r="X141" s="1916"/>
      <c r="Y141" s="132"/>
      <c r="Z141" s="132"/>
      <c r="AA141" s="132"/>
      <c r="AB141" s="132"/>
      <c r="AC141" s="1749"/>
      <c r="AD141" s="151"/>
      <c r="AE141" s="1916"/>
      <c r="AF141" s="132"/>
      <c r="AG141" s="132"/>
      <c r="AH141" s="132"/>
      <c r="AI141" s="132"/>
      <c r="AJ141" s="1749"/>
      <c r="AK141" s="151"/>
      <c r="AL141" s="1916"/>
      <c r="AM141" s="132"/>
      <c r="AN141" s="132"/>
      <c r="AO141" s="132"/>
      <c r="AP141" s="132"/>
      <c r="AQ141" s="1749"/>
      <c r="AR141" s="151"/>
      <c r="AS141" s="1916"/>
      <c r="AT141" s="132"/>
      <c r="AU141" s="132"/>
      <c r="AV141" s="132"/>
      <c r="AW141" s="132"/>
      <c r="AX141" s="1749"/>
      <c r="AY141" s="151"/>
      <c r="AZ141" s="270" t="str">
        <f t="shared" si="25"/>
        <v/>
      </c>
      <c r="BA141" s="271" t="str">
        <f t="shared" si="26"/>
        <v/>
      </c>
      <c r="BB141" s="271" t="str">
        <f t="shared" si="27"/>
        <v/>
      </c>
      <c r="BC141" s="271" t="str">
        <f t="shared" si="28"/>
        <v/>
      </c>
      <c r="BD141" s="272" t="str">
        <f t="shared" si="29"/>
        <v/>
      </c>
      <c r="BE141" s="15" t="str">
        <f t="shared" si="30"/>
        <v/>
      </c>
      <c r="BG141" s="270" t="str">
        <f t="shared" si="20"/>
        <v/>
      </c>
      <c r="BH141" s="271" t="str">
        <f t="shared" si="21"/>
        <v/>
      </c>
      <c r="BI141" s="273" t="str">
        <f t="shared" si="22"/>
        <v/>
      </c>
      <c r="BJ141" s="15" t="str">
        <f t="shared" si="23"/>
        <v/>
      </c>
      <c r="BL141" s="67" t="str">
        <f t="shared" si="31"/>
        <v/>
      </c>
      <c r="BM141" s="67" t="str">
        <f>IF($O141&lt;&gt;"",0,IF(BJ141&lt;&gt;"",ROUND(BJ141*'02_Criterios'!$F$17,4),IF(BE141&lt;&gt;"",ROUND(BE141*'02_Criterios'!$F$17,4),"")))</f>
        <v/>
      </c>
      <c r="BO141" s="1741" t="str">
        <f>IF('13_P1_Alega'!V141&lt;&gt;"",'13_P1_Alega'!V141,"")</f>
        <v/>
      </c>
      <c r="BP141" s="1741" t="str">
        <f>IF('13_P1_Alega'!W141&lt;&gt;"",'13_P1_Alega'!W141,"")</f>
        <v/>
      </c>
      <c r="BQ141" s="1741" t="str">
        <f>IF('13_P1_Alega'!X141&lt;&gt;"",'13_P1_Alega'!X141,"")</f>
        <v/>
      </c>
      <c r="BS141" s="1440" t="str">
        <f t="shared" si="38"/>
        <v/>
      </c>
      <c r="BT141" s="1440" t="str">
        <f t="shared" si="32"/>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369" t="str">
        <f>CONCATENATE('01_Carga'!$M$5,"_",$I142)</f>
        <v>FI__125</v>
      </c>
      <c r="B142" s="1405"/>
      <c r="C142" s="1734" t="str">
        <f>IF('06_PresenLista'!L142&lt;&gt;"",'06_PresenLista'!L142,"")</f>
        <v/>
      </c>
      <c r="D142" s="1461" t="str">
        <f>'06_PresenLista'!Q142</f>
        <v/>
      </c>
      <c r="E142" s="1405"/>
      <c r="F142" s="1735" t="str">
        <f>IF('09_P1_Pract'!F142&lt;&gt;"",'09_P1_Pract'!F142,"")</f>
        <v/>
      </c>
      <c r="G142" s="1459" t="str">
        <f>'07_P1_Lectura'!R143</f>
        <v/>
      </c>
      <c r="H142" s="1736" t="str">
        <f t="shared" si="24"/>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316" t="str">
        <f>IF('09_P1_Pract'!O142&lt;&gt;"",'09_P1_Pract'!O142,"")</f>
        <v/>
      </c>
      <c r="P142" s="153"/>
      <c r="Q142" s="1916"/>
      <c r="R142" s="132"/>
      <c r="S142" s="132"/>
      <c r="T142" s="132"/>
      <c r="U142" s="132"/>
      <c r="V142" s="1749"/>
      <c r="W142" s="151"/>
      <c r="X142" s="1916"/>
      <c r="Y142" s="132"/>
      <c r="Z142" s="132"/>
      <c r="AA142" s="132"/>
      <c r="AB142" s="132"/>
      <c r="AC142" s="1749"/>
      <c r="AD142" s="151"/>
      <c r="AE142" s="1916"/>
      <c r="AF142" s="132"/>
      <c r="AG142" s="132"/>
      <c r="AH142" s="132"/>
      <c r="AI142" s="132"/>
      <c r="AJ142" s="1749"/>
      <c r="AK142" s="151"/>
      <c r="AL142" s="1916"/>
      <c r="AM142" s="132"/>
      <c r="AN142" s="132"/>
      <c r="AO142" s="132"/>
      <c r="AP142" s="132"/>
      <c r="AQ142" s="1749"/>
      <c r="AR142" s="151"/>
      <c r="AS142" s="1916"/>
      <c r="AT142" s="132"/>
      <c r="AU142" s="132"/>
      <c r="AV142" s="132"/>
      <c r="AW142" s="132"/>
      <c r="AX142" s="1749"/>
      <c r="AY142" s="151"/>
      <c r="AZ142" s="270" t="str">
        <f t="shared" si="25"/>
        <v/>
      </c>
      <c r="BA142" s="271" t="str">
        <f t="shared" si="26"/>
        <v/>
      </c>
      <c r="BB142" s="271" t="str">
        <f t="shared" si="27"/>
        <v/>
      </c>
      <c r="BC142" s="271" t="str">
        <f t="shared" si="28"/>
        <v/>
      </c>
      <c r="BD142" s="272" t="str">
        <f t="shared" si="29"/>
        <v/>
      </c>
      <c r="BE142" s="15" t="str">
        <f t="shared" si="30"/>
        <v/>
      </c>
      <c r="BG142" s="270" t="str">
        <f t="shared" si="20"/>
        <v/>
      </c>
      <c r="BH142" s="271" t="str">
        <f t="shared" si="21"/>
        <v/>
      </c>
      <c r="BI142" s="273" t="str">
        <f t="shared" si="22"/>
        <v/>
      </c>
      <c r="BJ142" s="15" t="str">
        <f t="shared" si="23"/>
        <v/>
      </c>
      <c r="BL142" s="67" t="str">
        <f t="shared" si="31"/>
        <v/>
      </c>
      <c r="BM142" s="67" t="str">
        <f>IF($O142&lt;&gt;"",0,IF(BJ142&lt;&gt;"",ROUND(BJ142*'02_Criterios'!$F$17,4),IF(BE142&lt;&gt;"",ROUND(BE142*'02_Criterios'!$F$17,4),"")))</f>
        <v/>
      </c>
      <c r="BO142" s="1741" t="str">
        <f>IF('13_P1_Alega'!V142&lt;&gt;"",'13_P1_Alega'!V142,"")</f>
        <v/>
      </c>
      <c r="BP142" s="1741" t="str">
        <f>IF('13_P1_Alega'!W142&lt;&gt;"",'13_P1_Alega'!W142,"")</f>
        <v/>
      </c>
      <c r="BQ142" s="1741" t="str">
        <f>IF('13_P1_Alega'!X142&lt;&gt;"",'13_P1_Alega'!X142,"")</f>
        <v/>
      </c>
      <c r="BS142" s="1440" t="str">
        <f t="shared" si="38"/>
        <v/>
      </c>
      <c r="BT142" s="1440" t="str">
        <f t="shared" si="32"/>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369" t="str">
        <f>CONCATENATE('01_Carga'!$M$5,"_",$I143)</f>
        <v>FI__126</v>
      </c>
      <c r="B143" s="1405"/>
      <c r="C143" s="1734" t="str">
        <f>IF('06_PresenLista'!L143&lt;&gt;"",'06_PresenLista'!L143,"")</f>
        <v/>
      </c>
      <c r="D143" s="1461" t="str">
        <f>'06_PresenLista'!Q143</f>
        <v/>
      </c>
      <c r="E143" s="1405"/>
      <c r="F143" s="1735" t="str">
        <f>IF('09_P1_Pract'!F143&lt;&gt;"",'09_P1_Pract'!F143,"")</f>
        <v/>
      </c>
      <c r="G143" s="1459" t="str">
        <f>'07_P1_Lectura'!R144</f>
        <v/>
      </c>
      <c r="H143" s="1736" t="str">
        <f t="shared" si="24"/>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316" t="str">
        <f>IF('09_P1_Pract'!O143&lt;&gt;"",'09_P1_Pract'!O143,"")</f>
        <v/>
      </c>
      <c r="P143" s="153"/>
      <c r="Q143" s="1916"/>
      <c r="R143" s="132"/>
      <c r="S143" s="132"/>
      <c r="T143" s="132"/>
      <c r="U143" s="132"/>
      <c r="V143" s="1749"/>
      <c r="W143" s="151"/>
      <c r="X143" s="1916"/>
      <c r="Y143" s="132"/>
      <c r="Z143" s="132"/>
      <c r="AA143" s="132"/>
      <c r="AB143" s="132"/>
      <c r="AC143" s="1749"/>
      <c r="AD143" s="151"/>
      <c r="AE143" s="1916"/>
      <c r="AF143" s="132"/>
      <c r="AG143" s="132"/>
      <c r="AH143" s="132"/>
      <c r="AI143" s="132"/>
      <c r="AJ143" s="1749"/>
      <c r="AK143" s="151"/>
      <c r="AL143" s="1916"/>
      <c r="AM143" s="132"/>
      <c r="AN143" s="132"/>
      <c r="AO143" s="132"/>
      <c r="AP143" s="132"/>
      <c r="AQ143" s="1749"/>
      <c r="AR143" s="151"/>
      <c r="AS143" s="1916"/>
      <c r="AT143" s="132"/>
      <c r="AU143" s="132"/>
      <c r="AV143" s="132"/>
      <c r="AW143" s="132"/>
      <c r="AX143" s="1749"/>
      <c r="AY143" s="151"/>
      <c r="AZ143" s="270" t="str">
        <f t="shared" si="25"/>
        <v/>
      </c>
      <c r="BA143" s="271" t="str">
        <f t="shared" si="26"/>
        <v/>
      </c>
      <c r="BB143" s="271" t="str">
        <f t="shared" si="27"/>
        <v/>
      </c>
      <c r="BC143" s="271" t="str">
        <f t="shared" si="28"/>
        <v/>
      </c>
      <c r="BD143" s="272" t="str">
        <f t="shared" si="29"/>
        <v/>
      </c>
      <c r="BE143" s="15" t="str">
        <f t="shared" si="30"/>
        <v/>
      </c>
      <c r="BG143" s="270" t="str">
        <f t="shared" si="20"/>
        <v/>
      </c>
      <c r="BH143" s="271" t="str">
        <f t="shared" si="21"/>
        <v/>
      </c>
      <c r="BI143" s="273" t="str">
        <f t="shared" si="22"/>
        <v/>
      </c>
      <c r="BJ143" s="15" t="str">
        <f t="shared" si="23"/>
        <v/>
      </c>
      <c r="BL143" s="67" t="str">
        <f t="shared" si="31"/>
        <v/>
      </c>
      <c r="BM143" s="67" t="str">
        <f>IF($O143&lt;&gt;"",0,IF(BJ143&lt;&gt;"",ROUND(BJ143*'02_Criterios'!$F$17,4),IF(BE143&lt;&gt;"",ROUND(BE143*'02_Criterios'!$F$17,4),"")))</f>
        <v/>
      </c>
      <c r="BO143" s="1741" t="str">
        <f>IF('13_P1_Alega'!V143&lt;&gt;"",'13_P1_Alega'!V143,"")</f>
        <v/>
      </c>
      <c r="BP143" s="1741" t="str">
        <f>IF('13_P1_Alega'!W143&lt;&gt;"",'13_P1_Alega'!W143,"")</f>
        <v/>
      </c>
      <c r="BQ143" s="1741" t="str">
        <f>IF('13_P1_Alega'!X143&lt;&gt;"",'13_P1_Alega'!X143,"")</f>
        <v/>
      </c>
      <c r="BS143" s="1440" t="str">
        <f t="shared" si="38"/>
        <v/>
      </c>
      <c r="BT143" s="1440" t="str">
        <f t="shared" si="32"/>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369" t="str">
        <f>CONCATENATE('01_Carga'!$M$5,"_",$I144)</f>
        <v>FI__127</v>
      </c>
      <c r="B144" s="1405"/>
      <c r="C144" s="1734" t="str">
        <f>IF('06_PresenLista'!L144&lt;&gt;"",'06_PresenLista'!L144,"")</f>
        <v/>
      </c>
      <c r="D144" s="1461" t="str">
        <f>'06_PresenLista'!Q144</f>
        <v/>
      </c>
      <c r="E144" s="1405"/>
      <c r="F144" s="1735" t="str">
        <f>IF('09_P1_Pract'!F144&lt;&gt;"",'09_P1_Pract'!F144,"")</f>
        <v/>
      </c>
      <c r="G144" s="1459" t="str">
        <f>'07_P1_Lectura'!R145</f>
        <v/>
      </c>
      <c r="H144" s="1736" t="str">
        <f t="shared" si="24"/>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316" t="str">
        <f>IF('09_P1_Pract'!O144&lt;&gt;"",'09_P1_Pract'!O144,"")</f>
        <v/>
      </c>
      <c r="P144" s="153"/>
      <c r="Q144" s="1916"/>
      <c r="R144" s="132"/>
      <c r="S144" s="132"/>
      <c r="T144" s="132"/>
      <c r="U144" s="132"/>
      <c r="V144" s="1749"/>
      <c r="W144" s="151"/>
      <c r="X144" s="1916"/>
      <c r="Y144" s="132"/>
      <c r="Z144" s="132"/>
      <c r="AA144" s="132"/>
      <c r="AB144" s="132"/>
      <c r="AC144" s="1749"/>
      <c r="AD144" s="151"/>
      <c r="AE144" s="1916"/>
      <c r="AF144" s="132"/>
      <c r="AG144" s="132"/>
      <c r="AH144" s="132"/>
      <c r="AI144" s="132"/>
      <c r="AJ144" s="1749"/>
      <c r="AK144" s="151"/>
      <c r="AL144" s="1916"/>
      <c r="AM144" s="132"/>
      <c r="AN144" s="132"/>
      <c r="AO144" s="132"/>
      <c r="AP144" s="132"/>
      <c r="AQ144" s="1749"/>
      <c r="AR144" s="151"/>
      <c r="AS144" s="1916"/>
      <c r="AT144" s="132"/>
      <c r="AU144" s="132"/>
      <c r="AV144" s="132"/>
      <c r="AW144" s="132"/>
      <c r="AX144" s="1749"/>
      <c r="AY144" s="151"/>
      <c r="AZ144" s="270" t="str">
        <f t="shared" si="25"/>
        <v/>
      </c>
      <c r="BA144" s="271" t="str">
        <f t="shared" si="26"/>
        <v/>
      </c>
      <c r="BB144" s="271" t="str">
        <f t="shared" si="27"/>
        <v/>
      </c>
      <c r="BC144" s="271" t="str">
        <f t="shared" si="28"/>
        <v/>
      </c>
      <c r="BD144" s="272" t="str">
        <f t="shared" si="29"/>
        <v/>
      </c>
      <c r="BE144" s="15" t="str">
        <f t="shared" si="30"/>
        <v/>
      </c>
      <c r="BG144" s="270" t="str">
        <f t="shared" si="20"/>
        <v/>
      </c>
      <c r="BH144" s="271" t="str">
        <f t="shared" si="21"/>
        <v/>
      </c>
      <c r="BI144" s="273" t="str">
        <f t="shared" si="22"/>
        <v/>
      </c>
      <c r="BJ144" s="15" t="str">
        <f t="shared" si="23"/>
        <v/>
      </c>
      <c r="BL144" s="67" t="str">
        <f t="shared" si="31"/>
        <v/>
      </c>
      <c r="BM144" s="67" t="str">
        <f>IF($O144&lt;&gt;"",0,IF(BJ144&lt;&gt;"",ROUND(BJ144*'02_Criterios'!$F$17,4),IF(BE144&lt;&gt;"",ROUND(BE144*'02_Criterios'!$F$17,4),"")))</f>
        <v/>
      </c>
      <c r="BO144" s="1741" t="str">
        <f>IF('13_P1_Alega'!V144&lt;&gt;"",'13_P1_Alega'!V144,"")</f>
        <v/>
      </c>
      <c r="BP144" s="1741" t="str">
        <f>IF('13_P1_Alega'!W144&lt;&gt;"",'13_P1_Alega'!W144,"")</f>
        <v/>
      </c>
      <c r="BQ144" s="1741" t="str">
        <f>IF('13_P1_Alega'!X144&lt;&gt;"",'13_P1_Alega'!X144,"")</f>
        <v/>
      </c>
      <c r="BS144" s="1440" t="str">
        <f t="shared" si="38"/>
        <v/>
      </c>
      <c r="BT144" s="1440" t="str">
        <f t="shared" si="32"/>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369" t="str">
        <f>CONCATENATE('01_Carga'!$M$5,"_",$I145)</f>
        <v>FI__128</v>
      </c>
      <c r="B145" s="1405"/>
      <c r="C145" s="1734" t="str">
        <f>IF('06_PresenLista'!L145&lt;&gt;"",'06_PresenLista'!L145,"")</f>
        <v/>
      </c>
      <c r="D145" s="1461" t="str">
        <f>'06_PresenLista'!Q145</f>
        <v/>
      </c>
      <c r="E145" s="1405"/>
      <c r="F145" s="1735" t="str">
        <f>IF('09_P1_Pract'!F145&lt;&gt;"",'09_P1_Pract'!F145,"")</f>
        <v/>
      </c>
      <c r="G145" s="1459" t="str">
        <f>'07_P1_Lectura'!R146</f>
        <v/>
      </c>
      <c r="H145" s="1736" t="str">
        <f t="shared" si="24"/>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316" t="str">
        <f>IF('09_P1_Pract'!O145&lt;&gt;"",'09_P1_Pract'!O145,"")</f>
        <v/>
      </c>
      <c r="P145" s="153"/>
      <c r="Q145" s="1916"/>
      <c r="R145" s="132"/>
      <c r="S145" s="132"/>
      <c r="T145" s="132"/>
      <c r="U145" s="132"/>
      <c r="V145" s="1749"/>
      <c r="W145" s="151"/>
      <c r="X145" s="1916"/>
      <c r="Y145" s="132"/>
      <c r="Z145" s="132"/>
      <c r="AA145" s="132"/>
      <c r="AB145" s="132"/>
      <c r="AC145" s="1749"/>
      <c r="AD145" s="151"/>
      <c r="AE145" s="1916"/>
      <c r="AF145" s="132"/>
      <c r="AG145" s="132"/>
      <c r="AH145" s="132"/>
      <c r="AI145" s="132"/>
      <c r="AJ145" s="1749"/>
      <c r="AK145" s="151"/>
      <c r="AL145" s="1916"/>
      <c r="AM145" s="132"/>
      <c r="AN145" s="132"/>
      <c r="AO145" s="132"/>
      <c r="AP145" s="132"/>
      <c r="AQ145" s="1749"/>
      <c r="AR145" s="151"/>
      <c r="AS145" s="1916"/>
      <c r="AT145" s="132"/>
      <c r="AU145" s="132"/>
      <c r="AV145" s="132"/>
      <c r="AW145" s="132"/>
      <c r="AX145" s="1749"/>
      <c r="AY145" s="151"/>
      <c r="AZ145" s="270" t="str">
        <f t="shared" si="25"/>
        <v/>
      </c>
      <c r="BA145" s="271" t="str">
        <f t="shared" si="26"/>
        <v/>
      </c>
      <c r="BB145" s="271" t="str">
        <f t="shared" si="27"/>
        <v/>
      </c>
      <c r="BC145" s="271" t="str">
        <f t="shared" si="28"/>
        <v/>
      </c>
      <c r="BD145" s="272" t="str">
        <f t="shared" si="29"/>
        <v/>
      </c>
      <c r="BE145" s="15" t="str">
        <f t="shared" si="30"/>
        <v/>
      </c>
      <c r="BG145" s="270" t="str">
        <f t="shared" si="20"/>
        <v/>
      </c>
      <c r="BH145" s="271" t="str">
        <f t="shared" si="21"/>
        <v/>
      </c>
      <c r="BI145" s="273" t="str">
        <f t="shared" si="22"/>
        <v/>
      </c>
      <c r="BJ145" s="15" t="str">
        <f t="shared" si="23"/>
        <v/>
      </c>
      <c r="BL145" s="67" t="str">
        <f t="shared" si="31"/>
        <v/>
      </c>
      <c r="BM145" s="67" t="str">
        <f>IF($O145&lt;&gt;"",0,IF(BJ145&lt;&gt;"",ROUND(BJ145*'02_Criterios'!$F$17,4),IF(BE145&lt;&gt;"",ROUND(BE145*'02_Criterios'!$F$17,4),"")))</f>
        <v/>
      </c>
      <c r="BO145" s="1741" t="str">
        <f>IF('13_P1_Alega'!V145&lt;&gt;"",'13_P1_Alega'!V145,"")</f>
        <v/>
      </c>
      <c r="BP145" s="1741" t="str">
        <f>IF('13_P1_Alega'!W145&lt;&gt;"",'13_P1_Alega'!W145,"")</f>
        <v/>
      </c>
      <c r="BQ145" s="1741" t="str">
        <f>IF('13_P1_Alega'!X145&lt;&gt;"",'13_P1_Alega'!X145,"")</f>
        <v/>
      </c>
      <c r="BS145" s="1440" t="str">
        <f t="shared" si="38"/>
        <v/>
      </c>
      <c r="BT145" s="1440" t="str">
        <f t="shared" si="32"/>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369" t="str">
        <f>CONCATENATE('01_Carga'!$M$5,"_",$I146)</f>
        <v>FI__129</v>
      </c>
      <c r="B146" s="1405"/>
      <c r="C146" s="1734" t="str">
        <f>IF('06_PresenLista'!L146&lt;&gt;"",'06_PresenLista'!L146,"")</f>
        <v/>
      </c>
      <c r="D146" s="1461" t="str">
        <f>'06_PresenLista'!Q146</f>
        <v/>
      </c>
      <c r="E146" s="1405"/>
      <c r="F146" s="1735" t="str">
        <f>IF('09_P1_Pract'!F146&lt;&gt;"",'09_P1_Pract'!F146,"")</f>
        <v/>
      </c>
      <c r="G146" s="1459" t="str">
        <f>'07_P1_Lectura'!R147</f>
        <v/>
      </c>
      <c r="H146" s="1736" t="str">
        <f t="shared" si="24"/>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316" t="str">
        <f>IF('09_P1_Pract'!O146&lt;&gt;"",'09_P1_Pract'!O146,"")</f>
        <v/>
      </c>
      <c r="P146" s="153"/>
      <c r="Q146" s="1916"/>
      <c r="R146" s="132"/>
      <c r="S146" s="132"/>
      <c r="T146" s="132"/>
      <c r="U146" s="132"/>
      <c r="V146" s="1749"/>
      <c r="W146" s="151"/>
      <c r="X146" s="1916"/>
      <c r="Y146" s="132"/>
      <c r="Z146" s="132"/>
      <c r="AA146" s="132"/>
      <c r="AB146" s="132"/>
      <c r="AC146" s="1749"/>
      <c r="AD146" s="151"/>
      <c r="AE146" s="1916"/>
      <c r="AF146" s="132"/>
      <c r="AG146" s="132"/>
      <c r="AH146" s="132"/>
      <c r="AI146" s="132"/>
      <c r="AJ146" s="1749"/>
      <c r="AK146" s="151"/>
      <c r="AL146" s="1916"/>
      <c r="AM146" s="132"/>
      <c r="AN146" s="132"/>
      <c r="AO146" s="132"/>
      <c r="AP146" s="132"/>
      <c r="AQ146" s="1749"/>
      <c r="AR146" s="151"/>
      <c r="AS146" s="1916"/>
      <c r="AT146" s="132"/>
      <c r="AU146" s="132"/>
      <c r="AV146" s="132"/>
      <c r="AW146" s="132"/>
      <c r="AX146" s="1749"/>
      <c r="AY146" s="151"/>
      <c r="AZ146" s="270" t="str">
        <f t="shared" si="25"/>
        <v/>
      </c>
      <c r="BA146" s="271" t="str">
        <f t="shared" si="26"/>
        <v/>
      </c>
      <c r="BB146" s="271" t="str">
        <f t="shared" si="27"/>
        <v/>
      </c>
      <c r="BC146" s="271" t="str">
        <f t="shared" si="28"/>
        <v/>
      </c>
      <c r="BD146" s="272" t="str">
        <f t="shared" si="29"/>
        <v/>
      </c>
      <c r="BE146" s="15" t="str">
        <f t="shared" si="30"/>
        <v/>
      </c>
      <c r="BG146" s="270" t="str">
        <f t="shared" ref="BG146:BG177" si="39">IF(BE146&lt;&gt;"",IF((MAX(AZ146:BD146)-MIN(AZ146:BD146))&gt;=3,MAX(AZ146:BD146),""),"")</f>
        <v/>
      </c>
      <c r="BH146" s="271" t="str">
        <f t="shared" ref="BH146:BH177" si="40">IF(BE146&lt;&gt;"",IF((MAX(AZ146:BD146)-MIN(AZ146:BD146))&gt;=3,MIN(AZ146:BD146),""),"")</f>
        <v/>
      </c>
      <c r="BI146" s="273" t="str">
        <f t="shared" ref="BI146:BI177" si="41">IF(ISERROR(BG146-BH146),"",BG146-BH146)</f>
        <v/>
      </c>
      <c r="BJ146" s="15" t="str">
        <f t="shared" ref="BJ146:BJ177" si="42">IF(BE146&lt;&gt;"",IF((MAX(AZ146:BD146)-MIN(AZ146:BD146))&gt;=3,((SUM(AZ146:BD146)-BG146-BH146)/(COUNT(AZ146:BD146)-2)),""),"")</f>
        <v/>
      </c>
      <c r="BL146" s="67" t="str">
        <f t="shared" si="31"/>
        <v/>
      </c>
      <c r="BM146" s="67" t="str">
        <f>IF($O146&lt;&gt;"",0,IF(BJ146&lt;&gt;"",ROUND(BJ146*'02_Criterios'!$F$17,4),IF(BE146&lt;&gt;"",ROUND(BE146*'02_Criterios'!$F$17,4),"")))</f>
        <v/>
      </c>
      <c r="BO146" s="1741" t="str">
        <f>IF('13_P1_Alega'!V146&lt;&gt;"",'13_P1_Alega'!V146,"")</f>
        <v/>
      </c>
      <c r="BP146" s="1741" t="str">
        <f>IF('13_P1_Alega'!W146&lt;&gt;"",'13_P1_Alega'!W146,"")</f>
        <v/>
      </c>
      <c r="BQ146" s="1741" t="str">
        <f>IF('13_P1_Alega'!X146&lt;&gt;"",'13_P1_Alega'!X146,"")</f>
        <v/>
      </c>
      <c r="BS146" s="1440" t="str">
        <f t="shared" si="38"/>
        <v/>
      </c>
      <c r="BT146" s="1440" t="str">
        <f t="shared" si="32"/>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369" t="str">
        <f>CONCATENATE('01_Carga'!$M$5,"_",$I147)</f>
        <v>FI__130</v>
      </c>
      <c r="B147" s="1405"/>
      <c r="C147" s="1734" t="str">
        <f>IF('06_PresenLista'!L147&lt;&gt;"",'06_PresenLista'!L147,"")</f>
        <v/>
      </c>
      <c r="D147" s="1461" t="str">
        <f>'06_PresenLista'!Q147</f>
        <v/>
      </c>
      <c r="E147" s="1405"/>
      <c r="F147" s="1735" t="str">
        <f>IF('09_P1_Pract'!F147&lt;&gt;"",'09_P1_Pract'!F147,"")</f>
        <v/>
      </c>
      <c r="G147" s="1459" t="str">
        <f>'07_P1_Lectura'!R148</f>
        <v/>
      </c>
      <c r="H147" s="1736" t="str">
        <f t="shared" ref="H147:H177" si="43">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316" t="str">
        <f>IF('09_P1_Pract'!O147&lt;&gt;"",'09_P1_Pract'!O147,"")</f>
        <v/>
      </c>
      <c r="P147" s="153"/>
      <c r="Q147" s="1916"/>
      <c r="R147" s="132"/>
      <c r="S147" s="132"/>
      <c r="T147" s="132"/>
      <c r="U147" s="132"/>
      <c r="V147" s="1749"/>
      <c r="W147" s="151"/>
      <c r="X147" s="1916"/>
      <c r="Y147" s="132"/>
      <c r="Z147" s="132"/>
      <c r="AA147" s="132"/>
      <c r="AB147" s="132"/>
      <c r="AC147" s="1749"/>
      <c r="AD147" s="151"/>
      <c r="AE147" s="1916"/>
      <c r="AF147" s="132"/>
      <c r="AG147" s="132"/>
      <c r="AH147" s="132"/>
      <c r="AI147" s="132"/>
      <c r="AJ147" s="1749"/>
      <c r="AK147" s="151"/>
      <c r="AL147" s="1916"/>
      <c r="AM147" s="132"/>
      <c r="AN147" s="132"/>
      <c r="AO147" s="132"/>
      <c r="AP147" s="132"/>
      <c r="AQ147" s="1749"/>
      <c r="AR147" s="151"/>
      <c r="AS147" s="1916"/>
      <c r="AT147" s="132"/>
      <c r="AU147" s="132"/>
      <c r="AV147" s="132"/>
      <c r="AW147" s="132"/>
      <c r="AX147" s="1749"/>
      <c r="AY147" s="151"/>
      <c r="AZ147" s="270" t="str">
        <f t="shared" ref="AZ147:AZ177" si="44">IF($C147="SÍ",IF($O147&lt;&gt;"","---",IF($Q147&lt;&gt;"",$Q147,IF(COUNT($R147:$V147)&gt;0,IF(COUNT($R147:$V147)&lt;&gt;$H$16,"… ?",IF($BE$16="Promedio",AVERAGE($R147:$V147),SUMPRODUCT($R147:$V147,R$16:V$16)/SUM(R$16:V$16))),""))),"")</f>
        <v/>
      </c>
      <c r="BA147" s="271" t="str">
        <f t="shared" ref="BA147:BA177" si="45">IF($C147="SÍ",IF($O147&lt;&gt;"","---",IF($X147&lt;&gt;"",$X147,IF(COUNT($Y147:$AC147)&gt;0,IF(COUNT($Y147:$AC147)&lt;&gt;$H$16,"… ?",IF($BE$16="Promedio",AVERAGE($Y147:$AC147),SUMPRODUCT($Y147:$AC147,Y$16:AC$16)/SUM(Y$16:AC$16))),""))),"")</f>
        <v/>
      </c>
      <c r="BB147" s="271" t="str">
        <f t="shared" ref="BB147:BB177" si="46">IF($C147="SÍ",IF($O147&lt;&gt;"","---",IF($AE147&lt;&gt;"",$AE147,IF(COUNT($AF147:$AJ147)&gt;0,IF(COUNT($AF147:$AJ147)&lt;&gt;$H$16,"… ?",IF($BE$16="Promedio",AVERAGE($AF147:$AJ147),SUMPRODUCT($AF147:$AJ147,AF$16:AJ$16)/SUM(AF$16:AJ$16))),""))),"")</f>
        <v/>
      </c>
      <c r="BC147" s="271" t="str">
        <f t="shared" ref="BC147:BC177" si="47">IF($C147="SÍ",IF($O147&lt;&gt;"","---",IF($AL147&lt;&gt;"",$AL147,IF(COUNT($AM147:$AQ147)&gt;0,IF(COUNT($AM147:$AQ147)&lt;&gt;$H$16,"… ?",IF($BE$16="Promedio",AVERAGE($AM147:$AQ147),SUMPRODUCT($AM147:$AQ147,AM$16:AQ$16)/SUM(AM$16:AQ$16))),""))),"")</f>
        <v/>
      </c>
      <c r="BD147" s="272" t="str">
        <f t="shared" ref="BD147:BD177" si="48">IF($C147="SÍ",IF($O147&lt;&gt;"","---",IF($AS147&lt;&gt;"",$AS147,IF(COUNT($AT147:$AX147)&gt;0,IF(COUNT($AT147:$AX147)&lt;&gt;$H$16,"… ?",IF($BE$16="Promedio",AVERAGE($AT147:$AX147),SUMPRODUCT($AT147:$AX147,AT$16:AX$16)/SUM(AT$16:AX$16))),""))),"")</f>
        <v/>
      </c>
      <c r="BE147" s="15" t="str">
        <f t="shared" ref="BE147:BE177" si="49">IF($C147="SÍ",IF($O147&lt;&gt;"","---",IF(COUNTA($Q147:$AX147)&gt;0,IF((COUNT($AZ147:$BD147)+COUNTIF($AZ147:$BD147,"nv"))=5,IF(ISERROR(AVERAGE(AZ147,BA147,BB147,BC147,BD147)),"",AVERAGE(AZ147,BA147,BB147,BC147,BD147)),""),"")),"")</f>
        <v/>
      </c>
      <c r="BG147" s="270" t="str">
        <f t="shared" si="39"/>
        <v/>
      </c>
      <c r="BH147" s="271" t="str">
        <f t="shared" si="40"/>
        <v/>
      </c>
      <c r="BI147" s="273" t="str">
        <f t="shared" si="41"/>
        <v/>
      </c>
      <c r="BJ147" s="15" t="str">
        <f t="shared" si="42"/>
        <v/>
      </c>
      <c r="BL147" s="67" t="str">
        <f t="shared" ref="BL147:BL177" si="50">IF($O147&lt;&gt;"",0,IF(BJ147&lt;&gt;"",ROUND(BJ147,4),IF(BE147&lt;&gt;"",ROUND(BE147,4),"")))</f>
        <v/>
      </c>
      <c r="BM147" s="67" t="str">
        <f>IF($O147&lt;&gt;"",0,IF(BJ147&lt;&gt;"",ROUND(BJ147*'02_Criterios'!$F$17,4),IF(BE147&lt;&gt;"",ROUND(BE147*'02_Criterios'!$F$17,4),"")))</f>
        <v/>
      </c>
      <c r="BO147" s="1741" t="str">
        <f>IF('13_P1_Alega'!V147&lt;&gt;"",'13_P1_Alega'!V147,"")</f>
        <v/>
      </c>
      <c r="BP147" s="1741" t="str">
        <f>IF('13_P1_Alega'!W147&lt;&gt;"",'13_P1_Alega'!W147,"")</f>
        <v/>
      </c>
      <c r="BQ147" s="1741" t="str">
        <f>IF('13_P1_Alega'!X147&lt;&gt;"",'13_P1_Alega'!X147,"")</f>
        <v/>
      </c>
      <c r="BS147" s="1440" t="str">
        <f t="shared" si="38"/>
        <v/>
      </c>
      <c r="BT147" s="1440" t="str">
        <f t="shared" ref="BT147:BT177" si="51">IF(AND(O147&lt;&gt;"",COUNT(Q147:AX147)&gt;0),1,"")</f>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369" t="str">
        <f>CONCATENATE('01_Carga'!$M$5,"_",$I148)</f>
        <v>FI__131</v>
      </c>
      <c r="B148" s="1405"/>
      <c r="C148" s="1734" t="str">
        <f>IF('06_PresenLista'!L148&lt;&gt;"",'06_PresenLista'!L148,"")</f>
        <v/>
      </c>
      <c r="D148" s="1461" t="str">
        <f>'06_PresenLista'!Q148</f>
        <v/>
      </c>
      <c r="E148" s="1405"/>
      <c r="F148" s="1735" t="str">
        <f>IF('09_P1_Pract'!F148&lt;&gt;"",'09_P1_Pract'!F148,"")</f>
        <v/>
      </c>
      <c r="G148" s="1459" t="str">
        <f>'07_P1_Lectura'!R149</f>
        <v/>
      </c>
      <c r="H148" s="1736" t="str">
        <f t="shared" si="43"/>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316" t="str">
        <f>IF('09_P1_Pract'!O148&lt;&gt;"",'09_P1_Pract'!O148,"")</f>
        <v/>
      </c>
      <c r="P148" s="153"/>
      <c r="Q148" s="1916"/>
      <c r="R148" s="132"/>
      <c r="S148" s="132"/>
      <c r="T148" s="132"/>
      <c r="U148" s="132"/>
      <c r="V148" s="1749"/>
      <c r="W148" s="151"/>
      <c r="X148" s="1916"/>
      <c r="Y148" s="132"/>
      <c r="Z148" s="132"/>
      <c r="AA148" s="132"/>
      <c r="AB148" s="132"/>
      <c r="AC148" s="1749"/>
      <c r="AD148" s="151"/>
      <c r="AE148" s="1916"/>
      <c r="AF148" s="132"/>
      <c r="AG148" s="132"/>
      <c r="AH148" s="132"/>
      <c r="AI148" s="132"/>
      <c r="AJ148" s="1749"/>
      <c r="AK148" s="151"/>
      <c r="AL148" s="1916"/>
      <c r="AM148" s="132"/>
      <c r="AN148" s="132"/>
      <c r="AO148" s="132"/>
      <c r="AP148" s="132"/>
      <c r="AQ148" s="1749"/>
      <c r="AR148" s="151"/>
      <c r="AS148" s="1916"/>
      <c r="AT148" s="132"/>
      <c r="AU148" s="132"/>
      <c r="AV148" s="132"/>
      <c r="AW148" s="132"/>
      <c r="AX148" s="1749"/>
      <c r="AY148" s="151"/>
      <c r="AZ148" s="270" t="str">
        <f t="shared" si="44"/>
        <v/>
      </c>
      <c r="BA148" s="271" t="str">
        <f t="shared" si="45"/>
        <v/>
      </c>
      <c r="BB148" s="271" t="str">
        <f t="shared" si="46"/>
        <v/>
      </c>
      <c r="BC148" s="271" t="str">
        <f t="shared" si="47"/>
        <v/>
      </c>
      <c r="BD148" s="272" t="str">
        <f t="shared" si="48"/>
        <v/>
      </c>
      <c r="BE148" s="15" t="str">
        <f t="shared" si="49"/>
        <v/>
      </c>
      <c r="BG148" s="270" t="str">
        <f t="shared" si="39"/>
        <v/>
      </c>
      <c r="BH148" s="271" t="str">
        <f t="shared" si="40"/>
        <v/>
      </c>
      <c r="BI148" s="273" t="str">
        <f t="shared" si="41"/>
        <v/>
      </c>
      <c r="BJ148" s="15" t="str">
        <f t="shared" si="42"/>
        <v/>
      </c>
      <c r="BL148" s="67" t="str">
        <f t="shared" si="50"/>
        <v/>
      </c>
      <c r="BM148" s="67" t="str">
        <f>IF($O148&lt;&gt;"",0,IF(BJ148&lt;&gt;"",ROUND(BJ148*'02_Criterios'!$F$17,4),IF(BE148&lt;&gt;"",ROUND(BE148*'02_Criterios'!$F$17,4),"")))</f>
        <v/>
      </c>
      <c r="BO148" s="1741" t="str">
        <f>IF('13_P1_Alega'!V148&lt;&gt;"",'13_P1_Alega'!V148,"")</f>
        <v/>
      </c>
      <c r="BP148" s="1741" t="str">
        <f>IF('13_P1_Alega'!W148&lt;&gt;"",'13_P1_Alega'!W148,"")</f>
        <v/>
      </c>
      <c r="BQ148" s="1741" t="str">
        <f>IF('13_P1_Alega'!X148&lt;&gt;"",'13_P1_Alega'!X148,"")</f>
        <v/>
      </c>
      <c r="BS148" s="1440" t="str">
        <f t="shared" si="38"/>
        <v/>
      </c>
      <c r="BT148" s="1440" t="str">
        <f t="shared" si="51"/>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369" t="str">
        <f>CONCATENATE('01_Carga'!$M$5,"_",$I149)</f>
        <v>FI__132</v>
      </c>
      <c r="B149" s="1405"/>
      <c r="C149" s="1734" t="str">
        <f>IF('06_PresenLista'!L149&lt;&gt;"",'06_PresenLista'!L149,"")</f>
        <v/>
      </c>
      <c r="D149" s="1461" t="str">
        <f>'06_PresenLista'!Q149</f>
        <v/>
      </c>
      <c r="E149" s="1405"/>
      <c r="F149" s="1735" t="str">
        <f>IF('09_P1_Pract'!F149&lt;&gt;"",'09_P1_Pract'!F149,"")</f>
        <v/>
      </c>
      <c r="G149" s="1459" t="str">
        <f>'07_P1_Lectura'!R150</f>
        <v/>
      </c>
      <c r="H149" s="1736" t="str">
        <f t="shared" si="43"/>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316" t="str">
        <f>IF('09_P1_Pract'!O149&lt;&gt;"",'09_P1_Pract'!O149,"")</f>
        <v/>
      </c>
      <c r="P149" s="153"/>
      <c r="Q149" s="1916"/>
      <c r="R149" s="132"/>
      <c r="S149" s="132"/>
      <c r="T149" s="132"/>
      <c r="U149" s="132"/>
      <c r="V149" s="1749"/>
      <c r="W149" s="151"/>
      <c r="X149" s="1916"/>
      <c r="Y149" s="132"/>
      <c r="Z149" s="132"/>
      <c r="AA149" s="132"/>
      <c r="AB149" s="132"/>
      <c r="AC149" s="1749"/>
      <c r="AD149" s="151"/>
      <c r="AE149" s="1916"/>
      <c r="AF149" s="132"/>
      <c r="AG149" s="132"/>
      <c r="AH149" s="132"/>
      <c r="AI149" s="132"/>
      <c r="AJ149" s="1749"/>
      <c r="AK149" s="151"/>
      <c r="AL149" s="1916"/>
      <c r="AM149" s="132"/>
      <c r="AN149" s="132"/>
      <c r="AO149" s="132"/>
      <c r="AP149" s="132"/>
      <c r="AQ149" s="1749"/>
      <c r="AR149" s="151"/>
      <c r="AS149" s="1916"/>
      <c r="AT149" s="132"/>
      <c r="AU149" s="132"/>
      <c r="AV149" s="132"/>
      <c r="AW149" s="132"/>
      <c r="AX149" s="1749"/>
      <c r="AY149" s="151"/>
      <c r="AZ149" s="270" t="str">
        <f t="shared" si="44"/>
        <v/>
      </c>
      <c r="BA149" s="271" t="str">
        <f t="shared" si="45"/>
        <v/>
      </c>
      <c r="BB149" s="271" t="str">
        <f t="shared" si="46"/>
        <v/>
      </c>
      <c r="BC149" s="271" t="str">
        <f t="shared" si="47"/>
        <v/>
      </c>
      <c r="BD149" s="272" t="str">
        <f t="shared" si="48"/>
        <v/>
      </c>
      <c r="BE149" s="15" t="str">
        <f t="shared" si="49"/>
        <v/>
      </c>
      <c r="BG149" s="270" t="str">
        <f t="shared" si="39"/>
        <v/>
      </c>
      <c r="BH149" s="271" t="str">
        <f t="shared" si="40"/>
        <v/>
      </c>
      <c r="BI149" s="273" t="str">
        <f t="shared" si="41"/>
        <v/>
      </c>
      <c r="BJ149" s="15" t="str">
        <f t="shared" si="42"/>
        <v/>
      </c>
      <c r="BL149" s="67" t="str">
        <f t="shared" si="50"/>
        <v/>
      </c>
      <c r="BM149" s="67" t="str">
        <f>IF($O149&lt;&gt;"",0,IF(BJ149&lt;&gt;"",ROUND(BJ149*'02_Criterios'!$F$17,4),IF(BE149&lt;&gt;"",ROUND(BE149*'02_Criterios'!$F$17,4),"")))</f>
        <v/>
      </c>
      <c r="BO149" s="1741" t="str">
        <f>IF('13_P1_Alega'!V149&lt;&gt;"",'13_P1_Alega'!V149,"")</f>
        <v/>
      </c>
      <c r="BP149" s="1741" t="str">
        <f>IF('13_P1_Alega'!W149&lt;&gt;"",'13_P1_Alega'!W149,"")</f>
        <v/>
      </c>
      <c r="BQ149" s="1741" t="str">
        <f>IF('13_P1_Alega'!X149&lt;&gt;"",'13_P1_Alega'!X149,"")</f>
        <v/>
      </c>
      <c r="BS149" s="1440" t="str">
        <f t="shared" si="38"/>
        <v/>
      </c>
      <c r="BT149" s="1440" t="str">
        <f t="shared" si="51"/>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369" t="str">
        <f>CONCATENATE('01_Carga'!$M$5,"_",$I150)</f>
        <v>FI__133</v>
      </c>
      <c r="B150" s="1405"/>
      <c r="C150" s="1734" t="str">
        <f>IF('06_PresenLista'!L150&lt;&gt;"",'06_PresenLista'!L150,"")</f>
        <v/>
      </c>
      <c r="D150" s="1461" t="str">
        <f>'06_PresenLista'!Q150</f>
        <v/>
      </c>
      <c r="E150" s="1405"/>
      <c r="F150" s="1735" t="str">
        <f>IF('09_P1_Pract'!F150&lt;&gt;"",'09_P1_Pract'!F150,"")</f>
        <v/>
      </c>
      <c r="G150" s="1459" t="str">
        <f>'07_P1_Lectura'!R151</f>
        <v/>
      </c>
      <c r="H150" s="1736" t="str">
        <f t="shared" si="43"/>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316" t="str">
        <f>IF('09_P1_Pract'!O150&lt;&gt;"",'09_P1_Pract'!O150,"")</f>
        <v/>
      </c>
      <c r="P150" s="153"/>
      <c r="Q150" s="1916"/>
      <c r="R150" s="132"/>
      <c r="S150" s="132"/>
      <c r="T150" s="132"/>
      <c r="U150" s="132"/>
      <c r="V150" s="1749"/>
      <c r="W150" s="151"/>
      <c r="X150" s="1916"/>
      <c r="Y150" s="132"/>
      <c r="Z150" s="132"/>
      <c r="AA150" s="132"/>
      <c r="AB150" s="132"/>
      <c r="AC150" s="1749"/>
      <c r="AD150" s="151"/>
      <c r="AE150" s="1916"/>
      <c r="AF150" s="132"/>
      <c r="AG150" s="132"/>
      <c r="AH150" s="132"/>
      <c r="AI150" s="132"/>
      <c r="AJ150" s="1749"/>
      <c r="AK150" s="151"/>
      <c r="AL150" s="1916"/>
      <c r="AM150" s="132"/>
      <c r="AN150" s="132"/>
      <c r="AO150" s="132"/>
      <c r="AP150" s="132"/>
      <c r="AQ150" s="1749"/>
      <c r="AR150" s="151"/>
      <c r="AS150" s="1916"/>
      <c r="AT150" s="132"/>
      <c r="AU150" s="132"/>
      <c r="AV150" s="132"/>
      <c r="AW150" s="132"/>
      <c r="AX150" s="1749"/>
      <c r="AY150" s="151"/>
      <c r="AZ150" s="270" t="str">
        <f t="shared" si="44"/>
        <v/>
      </c>
      <c r="BA150" s="271" t="str">
        <f t="shared" si="45"/>
        <v/>
      </c>
      <c r="BB150" s="271" t="str">
        <f t="shared" si="46"/>
        <v/>
      </c>
      <c r="BC150" s="271" t="str">
        <f t="shared" si="47"/>
        <v/>
      </c>
      <c r="BD150" s="272" t="str">
        <f t="shared" si="48"/>
        <v/>
      </c>
      <c r="BE150" s="15" t="str">
        <f t="shared" si="49"/>
        <v/>
      </c>
      <c r="BG150" s="270" t="str">
        <f t="shared" si="39"/>
        <v/>
      </c>
      <c r="BH150" s="271" t="str">
        <f t="shared" si="40"/>
        <v/>
      </c>
      <c r="BI150" s="273" t="str">
        <f t="shared" si="41"/>
        <v/>
      </c>
      <c r="BJ150" s="15" t="str">
        <f t="shared" si="42"/>
        <v/>
      </c>
      <c r="BL150" s="67" t="str">
        <f t="shared" si="50"/>
        <v/>
      </c>
      <c r="BM150" s="67" t="str">
        <f>IF($O150&lt;&gt;"",0,IF(BJ150&lt;&gt;"",ROUND(BJ150*'02_Criterios'!$F$17,4),IF(BE150&lt;&gt;"",ROUND(BE150*'02_Criterios'!$F$17,4),"")))</f>
        <v/>
      </c>
      <c r="BO150" s="1741" t="str">
        <f>IF('13_P1_Alega'!V150&lt;&gt;"",'13_P1_Alega'!V150,"")</f>
        <v/>
      </c>
      <c r="BP150" s="1741" t="str">
        <f>IF('13_P1_Alega'!W150&lt;&gt;"",'13_P1_Alega'!W150,"")</f>
        <v/>
      </c>
      <c r="BQ150" s="1741" t="str">
        <f>IF('13_P1_Alega'!X150&lt;&gt;"",'13_P1_Alega'!X150,"")</f>
        <v/>
      </c>
      <c r="BS150" s="1440" t="str">
        <f t="shared" si="38"/>
        <v/>
      </c>
      <c r="BT150" s="1440" t="str">
        <f t="shared" si="51"/>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369" t="str">
        <f>CONCATENATE('01_Carga'!$M$5,"_",$I151)</f>
        <v>FI__134</v>
      </c>
      <c r="B151" s="1405"/>
      <c r="C151" s="1734" t="str">
        <f>IF('06_PresenLista'!L151&lt;&gt;"",'06_PresenLista'!L151,"")</f>
        <v/>
      </c>
      <c r="D151" s="1461" t="str">
        <f>'06_PresenLista'!Q151</f>
        <v/>
      </c>
      <c r="E151" s="1405"/>
      <c r="F151" s="1735" t="str">
        <f>IF('09_P1_Pract'!F151&lt;&gt;"",'09_P1_Pract'!F151,"")</f>
        <v/>
      </c>
      <c r="G151" s="1459" t="str">
        <f>'07_P1_Lectura'!R152</f>
        <v/>
      </c>
      <c r="H151" s="1736" t="str">
        <f t="shared" si="43"/>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316" t="str">
        <f>IF('09_P1_Pract'!O151&lt;&gt;"",'09_P1_Pract'!O151,"")</f>
        <v/>
      </c>
      <c r="P151" s="153"/>
      <c r="Q151" s="1916"/>
      <c r="R151" s="132"/>
      <c r="S151" s="132"/>
      <c r="T151" s="132"/>
      <c r="U151" s="132"/>
      <c r="V151" s="1749"/>
      <c r="W151" s="151"/>
      <c r="X151" s="1916"/>
      <c r="Y151" s="132"/>
      <c r="Z151" s="132"/>
      <c r="AA151" s="132"/>
      <c r="AB151" s="132"/>
      <c r="AC151" s="1749"/>
      <c r="AD151" s="151"/>
      <c r="AE151" s="1916"/>
      <c r="AF151" s="132"/>
      <c r="AG151" s="132"/>
      <c r="AH151" s="132"/>
      <c r="AI151" s="132"/>
      <c r="AJ151" s="1749"/>
      <c r="AK151" s="151"/>
      <c r="AL151" s="1916"/>
      <c r="AM151" s="132"/>
      <c r="AN151" s="132"/>
      <c r="AO151" s="132"/>
      <c r="AP151" s="132"/>
      <c r="AQ151" s="1749"/>
      <c r="AR151" s="151"/>
      <c r="AS151" s="1916"/>
      <c r="AT151" s="132"/>
      <c r="AU151" s="132"/>
      <c r="AV151" s="132"/>
      <c r="AW151" s="132"/>
      <c r="AX151" s="1749"/>
      <c r="AY151" s="151"/>
      <c r="AZ151" s="270" t="str">
        <f t="shared" si="44"/>
        <v/>
      </c>
      <c r="BA151" s="271" t="str">
        <f t="shared" si="45"/>
        <v/>
      </c>
      <c r="BB151" s="271" t="str">
        <f t="shared" si="46"/>
        <v/>
      </c>
      <c r="BC151" s="271" t="str">
        <f t="shared" si="47"/>
        <v/>
      </c>
      <c r="BD151" s="272" t="str">
        <f t="shared" si="48"/>
        <v/>
      </c>
      <c r="BE151" s="15" t="str">
        <f t="shared" si="49"/>
        <v/>
      </c>
      <c r="BG151" s="270" t="str">
        <f t="shared" si="39"/>
        <v/>
      </c>
      <c r="BH151" s="271" t="str">
        <f t="shared" si="40"/>
        <v/>
      </c>
      <c r="BI151" s="273" t="str">
        <f t="shared" si="41"/>
        <v/>
      </c>
      <c r="BJ151" s="15" t="str">
        <f t="shared" si="42"/>
        <v/>
      </c>
      <c r="BL151" s="67" t="str">
        <f t="shared" si="50"/>
        <v/>
      </c>
      <c r="BM151" s="67" t="str">
        <f>IF($O151&lt;&gt;"",0,IF(BJ151&lt;&gt;"",ROUND(BJ151*'02_Criterios'!$F$17,4),IF(BE151&lt;&gt;"",ROUND(BE151*'02_Criterios'!$F$17,4),"")))</f>
        <v/>
      </c>
      <c r="BO151" s="1741" t="str">
        <f>IF('13_P1_Alega'!V151&lt;&gt;"",'13_P1_Alega'!V151,"")</f>
        <v/>
      </c>
      <c r="BP151" s="1741" t="str">
        <f>IF('13_P1_Alega'!W151&lt;&gt;"",'13_P1_Alega'!W151,"")</f>
        <v/>
      </c>
      <c r="BQ151" s="1741" t="str">
        <f>IF('13_P1_Alega'!X151&lt;&gt;"",'13_P1_Alega'!X151,"")</f>
        <v/>
      </c>
      <c r="BS151" s="1440" t="str">
        <f t="shared" si="38"/>
        <v/>
      </c>
      <c r="BT151" s="1440" t="str">
        <f t="shared" si="51"/>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369" t="str">
        <f>CONCATENATE('01_Carga'!$M$5,"_",$I152)</f>
        <v>FI__135</v>
      </c>
      <c r="B152" s="1405"/>
      <c r="C152" s="1734" t="str">
        <f>IF('06_PresenLista'!L152&lt;&gt;"",'06_PresenLista'!L152,"")</f>
        <v/>
      </c>
      <c r="D152" s="1461" t="str">
        <f>'06_PresenLista'!Q152</f>
        <v/>
      </c>
      <c r="E152" s="1405"/>
      <c r="F152" s="1735" t="str">
        <f>IF('09_P1_Pract'!F152&lt;&gt;"",'09_P1_Pract'!F152,"")</f>
        <v/>
      </c>
      <c r="G152" s="1459" t="str">
        <f>'07_P1_Lectura'!R153</f>
        <v/>
      </c>
      <c r="H152" s="1736" t="str">
        <f t="shared" si="43"/>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316" t="str">
        <f>IF('09_P1_Pract'!O152&lt;&gt;"",'09_P1_Pract'!O152,"")</f>
        <v/>
      </c>
      <c r="P152" s="153"/>
      <c r="Q152" s="1916"/>
      <c r="R152" s="132"/>
      <c r="S152" s="132"/>
      <c r="T152" s="132"/>
      <c r="U152" s="132"/>
      <c r="V152" s="1749"/>
      <c r="W152" s="151"/>
      <c r="X152" s="1916"/>
      <c r="Y152" s="132"/>
      <c r="Z152" s="132"/>
      <c r="AA152" s="132"/>
      <c r="AB152" s="132"/>
      <c r="AC152" s="1749"/>
      <c r="AD152" s="151"/>
      <c r="AE152" s="1916"/>
      <c r="AF152" s="132"/>
      <c r="AG152" s="132"/>
      <c r="AH152" s="132"/>
      <c r="AI152" s="132"/>
      <c r="AJ152" s="1749"/>
      <c r="AK152" s="151"/>
      <c r="AL152" s="1916"/>
      <c r="AM152" s="132"/>
      <c r="AN152" s="132"/>
      <c r="AO152" s="132"/>
      <c r="AP152" s="132"/>
      <c r="AQ152" s="1749"/>
      <c r="AR152" s="151"/>
      <c r="AS152" s="1916"/>
      <c r="AT152" s="132"/>
      <c r="AU152" s="132"/>
      <c r="AV152" s="132"/>
      <c r="AW152" s="132"/>
      <c r="AX152" s="1749"/>
      <c r="AY152" s="151"/>
      <c r="AZ152" s="270" t="str">
        <f t="shared" si="44"/>
        <v/>
      </c>
      <c r="BA152" s="271" t="str">
        <f t="shared" si="45"/>
        <v/>
      </c>
      <c r="BB152" s="271" t="str">
        <f t="shared" si="46"/>
        <v/>
      </c>
      <c r="BC152" s="271" t="str">
        <f t="shared" si="47"/>
        <v/>
      </c>
      <c r="BD152" s="272" t="str">
        <f t="shared" si="48"/>
        <v/>
      </c>
      <c r="BE152" s="15" t="str">
        <f t="shared" si="49"/>
        <v/>
      </c>
      <c r="BG152" s="270" t="str">
        <f t="shared" si="39"/>
        <v/>
      </c>
      <c r="BH152" s="271" t="str">
        <f t="shared" si="40"/>
        <v/>
      </c>
      <c r="BI152" s="273" t="str">
        <f t="shared" si="41"/>
        <v/>
      </c>
      <c r="BJ152" s="15" t="str">
        <f t="shared" si="42"/>
        <v/>
      </c>
      <c r="BL152" s="67" t="str">
        <f t="shared" si="50"/>
        <v/>
      </c>
      <c r="BM152" s="67" t="str">
        <f>IF($O152&lt;&gt;"",0,IF(BJ152&lt;&gt;"",ROUND(BJ152*'02_Criterios'!$F$17,4),IF(BE152&lt;&gt;"",ROUND(BE152*'02_Criterios'!$F$17,4),"")))</f>
        <v/>
      </c>
      <c r="BO152" s="1741" t="str">
        <f>IF('13_P1_Alega'!V152&lt;&gt;"",'13_P1_Alega'!V152,"")</f>
        <v/>
      </c>
      <c r="BP152" s="1741" t="str">
        <f>IF('13_P1_Alega'!W152&lt;&gt;"",'13_P1_Alega'!W152,"")</f>
        <v/>
      </c>
      <c r="BQ152" s="1741" t="str">
        <f>IF('13_P1_Alega'!X152&lt;&gt;"",'13_P1_Alega'!X152,"")</f>
        <v/>
      </c>
      <c r="BS152" s="1440" t="str">
        <f t="shared" si="38"/>
        <v/>
      </c>
      <c r="BT152" s="1440" t="str">
        <f t="shared" si="51"/>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369" t="str">
        <f>CONCATENATE('01_Carga'!$M$5,"_",$I153)</f>
        <v>FI__136</v>
      </c>
      <c r="B153" s="1405"/>
      <c r="C153" s="1734" t="str">
        <f>IF('06_PresenLista'!L153&lt;&gt;"",'06_PresenLista'!L153,"")</f>
        <v/>
      </c>
      <c r="D153" s="1461" t="str">
        <f>'06_PresenLista'!Q153</f>
        <v/>
      </c>
      <c r="E153" s="1405"/>
      <c r="F153" s="1735" t="str">
        <f>IF('09_P1_Pract'!F153&lt;&gt;"",'09_P1_Pract'!F153,"")</f>
        <v/>
      </c>
      <c r="G153" s="1459" t="str">
        <f>'07_P1_Lectura'!R154</f>
        <v/>
      </c>
      <c r="H153" s="1736" t="str">
        <f t="shared" si="43"/>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316" t="str">
        <f>IF('09_P1_Pract'!O153&lt;&gt;"",'09_P1_Pract'!O153,"")</f>
        <v/>
      </c>
      <c r="P153" s="153"/>
      <c r="Q153" s="1916"/>
      <c r="R153" s="132"/>
      <c r="S153" s="132"/>
      <c r="T153" s="132"/>
      <c r="U153" s="132"/>
      <c r="V153" s="1749"/>
      <c r="W153" s="151"/>
      <c r="X153" s="1916"/>
      <c r="Y153" s="132"/>
      <c r="Z153" s="132"/>
      <c r="AA153" s="132"/>
      <c r="AB153" s="132"/>
      <c r="AC153" s="1749"/>
      <c r="AD153" s="151"/>
      <c r="AE153" s="1916"/>
      <c r="AF153" s="132"/>
      <c r="AG153" s="132"/>
      <c r="AH153" s="132"/>
      <c r="AI153" s="132"/>
      <c r="AJ153" s="1749"/>
      <c r="AK153" s="151"/>
      <c r="AL153" s="1916"/>
      <c r="AM153" s="132"/>
      <c r="AN153" s="132"/>
      <c r="AO153" s="132"/>
      <c r="AP153" s="132"/>
      <c r="AQ153" s="1749"/>
      <c r="AR153" s="151"/>
      <c r="AS153" s="1916"/>
      <c r="AT153" s="132"/>
      <c r="AU153" s="132"/>
      <c r="AV153" s="132"/>
      <c r="AW153" s="132"/>
      <c r="AX153" s="1749"/>
      <c r="AY153" s="151"/>
      <c r="AZ153" s="270" t="str">
        <f t="shared" si="44"/>
        <v/>
      </c>
      <c r="BA153" s="271" t="str">
        <f t="shared" si="45"/>
        <v/>
      </c>
      <c r="BB153" s="271" t="str">
        <f t="shared" si="46"/>
        <v/>
      </c>
      <c r="BC153" s="271" t="str">
        <f t="shared" si="47"/>
        <v/>
      </c>
      <c r="BD153" s="272" t="str">
        <f t="shared" si="48"/>
        <v/>
      </c>
      <c r="BE153" s="15" t="str">
        <f t="shared" si="49"/>
        <v/>
      </c>
      <c r="BG153" s="270" t="str">
        <f t="shared" si="39"/>
        <v/>
      </c>
      <c r="BH153" s="271" t="str">
        <f t="shared" si="40"/>
        <v/>
      </c>
      <c r="BI153" s="273" t="str">
        <f t="shared" si="41"/>
        <v/>
      </c>
      <c r="BJ153" s="15" t="str">
        <f t="shared" si="42"/>
        <v/>
      </c>
      <c r="BL153" s="67" t="str">
        <f t="shared" si="50"/>
        <v/>
      </c>
      <c r="BM153" s="67" t="str">
        <f>IF($O153&lt;&gt;"",0,IF(BJ153&lt;&gt;"",ROUND(BJ153*'02_Criterios'!$F$17,4),IF(BE153&lt;&gt;"",ROUND(BE153*'02_Criterios'!$F$17,4),"")))</f>
        <v/>
      </c>
      <c r="BO153" s="1741" t="str">
        <f>IF('13_P1_Alega'!V153&lt;&gt;"",'13_P1_Alega'!V153,"")</f>
        <v/>
      </c>
      <c r="BP153" s="1741" t="str">
        <f>IF('13_P1_Alega'!W153&lt;&gt;"",'13_P1_Alega'!W153,"")</f>
        <v/>
      </c>
      <c r="BQ153" s="1741" t="str">
        <f>IF('13_P1_Alega'!X153&lt;&gt;"",'13_P1_Alega'!X153,"")</f>
        <v/>
      </c>
      <c r="BS153" s="1440" t="str">
        <f t="shared" si="38"/>
        <v/>
      </c>
      <c r="BT153" s="1440" t="str">
        <f t="shared" si="51"/>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369" t="str">
        <f>CONCATENATE('01_Carga'!$M$5,"_",$I154)</f>
        <v>FI__137</v>
      </c>
      <c r="B154" s="1405"/>
      <c r="C154" s="1734" t="str">
        <f>IF('06_PresenLista'!L154&lt;&gt;"",'06_PresenLista'!L154,"")</f>
        <v/>
      </c>
      <c r="D154" s="1461" t="str">
        <f>'06_PresenLista'!Q154</f>
        <v/>
      </c>
      <c r="E154" s="1405"/>
      <c r="F154" s="1735" t="str">
        <f>IF('09_P1_Pract'!F154&lt;&gt;"",'09_P1_Pract'!F154,"")</f>
        <v/>
      </c>
      <c r="G154" s="1459" t="str">
        <f>'07_P1_Lectura'!R155</f>
        <v/>
      </c>
      <c r="H154" s="1736" t="str">
        <f t="shared" si="43"/>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316" t="str">
        <f>IF('09_P1_Pract'!O154&lt;&gt;"",'09_P1_Pract'!O154,"")</f>
        <v/>
      </c>
      <c r="P154" s="153"/>
      <c r="Q154" s="1916"/>
      <c r="R154" s="132"/>
      <c r="S154" s="132"/>
      <c r="T154" s="132"/>
      <c r="U154" s="132"/>
      <c r="V154" s="1749"/>
      <c r="W154" s="151"/>
      <c r="X154" s="1916"/>
      <c r="Y154" s="132"/>
      <c r="Z154" s="132"/>
      <c r="AA154" s="132"/>
      <c r="AB154" s="132"/>
      <c r="AC154" s="1749"/>
      <c r="AD154" s="151"/>
      <c r="AE154" s="1916"/>
      <c r="AF154" s="132"/>
      <c r="AG154" s="132"/>
      <c r="AH154" s="132"/>
      <c r="AI154" s="132"/>
      <c r="AJ154" s="1749"/>
      <c r="AK154" s="151"/>
      <c r="AL154" s="1916"/>
      <c r="AM154" s="132"/>
      <c r="AN154" s="132"/>
      <c r="AO154" s="132"/>
      <c r="AP154" s="132"/>
      <c r="AQ154" s="1749"/>
      <c r="AR154" s="151"/>
      <c r="AS154" s="1916"/>
      <c r="AT154" s="132"/>
      <c r="AU154" s="132"/>
      <c r="AV154" s="132"/>
      <c r="AW154" s="132"/>
      <c r="AX154" s="1749"/>
      <c r="AY154" s="151"/>
      <c r="AZ154" s="270" t="str">
        <f t="shared" si="44"/>
        <v/>
      </c>
      <c r="BA154" s="271" t="str">
        <f t="shared" si="45"/>
        <v/>
      </c>
      <c r="BB154" s="271" t="str">
        <f t="shared" si="46"/>
        <v/>
      </c>
      <c r="BC154" s="271" t="str">
        <f t="shared" si="47"/>
        <v/>
      </c>
      <c r="BD154" s="272" t="str">
        <f t="shared" si="48"/>
        <v/>
      </c>
      <c r="BE154" s="15" t="str">
        <f t="shared" si="49"/>
        <v/>
      </c>
      <c r="BG154" s="270" t="str">
        <f t="shared" si="39"/>
        <v/>
      </c>
      <c r="BH154" s="271" t="str">
        <f t="shared" si="40"/>
        <v/>
      </c>
      <c r="BI154" s="273" t="str">
        <f t="shared" si="41"/>
        <v/>
      </c>
      <c r="BJ154" s="15" t="str">
        <f t="shared" si="42"/>
        <v/>
      </c>
      <c r="BL154" s="67" t="str">
        <f t="shared" si="50"/>
        <v/>
      </c>
      <c r="BM154" s="67" t="str">
        <f>IF($O154&lt;&gt;"",0,IF(BJ154&lt;&gt;"",ROUND(BJ154*'02_Criterios'!$F$17,4),IF(BE154&lt;&gt;"",ROUND(BE154*'02_Criterios'!$F$17,4),"")))</f>
        <v/>
      </c>
      <c r="BO154" s="1741" t="str">
        <f>IF('13_P1_Alega'!V154&lt;&gt;"",'13_P1_Alega'!V154,"")</f>
        <v/>
      </c>
      <c r="BP154" s="1741" t="str">
        <f>IF('13_P1_Alega'!W154&lt;&gt;"",'13_P1_Alega'!W154,"")</f>
        <v/>
      </c>
      <c r="BQ154" s="1741" t="str">
        <f>IF('13_P1_Alega'!X154&lt;&gt;"",'13_P1_Alega'!X154,"")</f>
        <v/>
      </c>
      <c r="BS154" s="1440" t="str">
        <f t="shared" si="38"/>
        <v/>
      </c>
      <c r="BT154" s="1440" t="str">
        <f t="shared" si="51"/>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369" t="str">
        <f>CONCATENATE('01_Carga'!$M$5,"_",$I155)</f>
        <v>FI__138</v>
      </c>
      <c r="B155" s="1405"/>
      <c r="C155" s="1734" t="str">
        <f>IF('06_PresenLista'!L155&lt;&gt;"",'06_PresenLista'!L155,"")</f>
        <v/>
      </c>
      <c r="D155" s="1461" t="str">
        <f>'06_PresenLista'!Q155</f>
        <v/>
      </c>
      <c r="E155" s="1405"/>
      <c r="F155" s="1735" t="str">
        <f>IF('09_P1_Pract'!F155&lt;&gt;"",'09_P1_Pract'!F155,"")</f>
        <v/>
      </c>
      <c r="G155" s="1459" t="str">
        <f>'07_P1_Lectura'!R156</f>
        <v/>
      </c>
      <c r="H155" s="1736" t="str">
        <f t="shared" si="43"/>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316" t="str">
        <f>IF('09_P1_Pract'!O155&lt;&gt;"",'09_P1_Pract'!O155,"")</f>
        <v/>
      </c>
      <c r="P155" s="153"/>
      <c r="Q155" s="1916"/>
      <c r="R155" s="132"/>
      <c r="S155" s="132"/>
      <c r="T155" s="132"/>
      <c r="U155" s="132"/>
      <c r="V155" s="1749"/>
      <c r="W155" s="151"/>
      <c r="X155" s="1916"/>
      <c r="Y155" s="132"/>
      <c r="Z155" s="132"/>
      <c r="AA155" s="132"/>
      <c r="AB155" s="132"/>
      <c r="AC155" s="1749"/>
      <c r="AD155" s="151"/>
      <c r="AE155" s="1916"/>
      <c r="AF155" s="132"/>
      <c r="AG155" s="132"/>
      <c r="AH155" s="132"/>
      <c r="AI155" s="132"/>
      <c r="AJ155" s="1749"/>
      <c r="AK155" s="151"/>
      <c r="AL155" s="1916"/>
      <c r="AM155" s="132"/>
      <c r="AN155" s="132"/>
      <c r="AO155" s="132"/>
      <c r="AP155" s="132"/>
      <c r="AQ155" s="1749"/>
      <c r="AR155" s="151"/>
      <c r="AS155" s="1916"/>
      <c r="AT155" s="132"/>
      <c r="AU155" s="132"/>
      <c r="AV155" s="132"/>
      <c r="AW155" s="132"/>
      <c r="AX155" s="1749"/>
      <c r="AY155" s="151"/>
      <c r="AZ155" s="270" t="str">
        <f t="shared" si="44"/>
        <v/>
      </c>
      <c r="BA155" s="271" t="str">
        <f t="shared" si="45"/>
        <v/>
      </c>
      <c r="BB155" s="271" t="str">
        <f t="shared" si="46"/>
        <v/>
      </c>
      <c r="BC155" s="271" t="str">
        <f t="shared" si="47"/>
        <v/>
      </c>
      <c r="BD155" s="272" t="str">
        <f t="shared" si="48"/>
        <v/>
      </c>
      <c r="BE155" s="15" t="str">
        <f t="shared" si="49"/>
        <v/>
      </c>
      <c r="BG155" s="270" t="str">
        <f t="shared" si="39"/>
        <v/>
      </c>
      <c r="BH155" s="271" t="str">
        <f t="shared" si="40"/>
        <v/>
      </c>
      <c r="BI155" s="273" t="str">
        <f t="shared" si="41"/>
        <v/>
      </c>
      <c r="BJ155" s="15" t="str">
        <f t="shared" si="42"/>
        <v/>
      </c>
      <c r="BL155" s="67" t="str">
        <f t="shared" si="50"/>
        <v/>
      </c>
      <c r="BM155" s="67" t="str">
        <f>IF($O155&lt;&gt;"",0,IF(BJ155&lt;&gt;"",ROUND(BJ155*'02_Criterios'!$F$17,4),IF(BE155&lt;&gt;"",ROUND(BE155*'02_Criterios'!$F$17,4),"")))</f>
        <v/>
      </c>
      <c r="BO155" s="1741" t="str">
        <f>IF('13_P1_Alega'!V155&lt;&gt;"",'13_P1_Alega'!V155,"")</f>
        <v/>
      </c>
      <c r="BP155" s="1741" t="str">
        <f>IF('13_P1_Alega'!W155&lt;&gt;"",'13_P1_Alega'!W155,"")</f>
        <v/>
      </c>
      <c r="BQ155" s="1741" t="str">
        <f>IF('13_P1_Alega'!X155&lt;&gt;"",'13_P1_Alega'!X155,"")</f>
        <v/>
      </c>
      <c r="BS155" s="1440" t="str">
        <f t="shared" si="38"/>
        <v/>
      </c>
      <c r="BT155" s="1440" t="str">
        <f t="shared" si="51"/>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369" t="str">
        <f>CONCATENATE('01_Carga'!$M$5,"_",$I156)</f>
        <v>FI__139</v>
      </c>
      <c r="B156" s="1405"/>
      <c r="C156" s="1734" t="str">
        <f>IF('06_PresenLista'!L156&lt;&gt;"",'06_PresenLista'!L156,"")</f>
        <v/>
      </c>
      <c r="D156" s="1461" t="str">
        <f>'06_PresenLista'!Q156</f>
        <v/>
      </c>
      <c r="E156" s="1405"/>
      <c r="F156" s="1735" t="str">
        <f>IF('09_P1_Pract'!F156&lt;&gt;"",'09_P1_Pract'!F156,"")</f>
        <v/>
      </c>
      <c r="G156" s="1459" t="str">
        <f>'07_P1_Lectura'!R157</f>
        <v/>
      </c>
      <c r="H156" s="1736" t="str">
        <f t="shared" si="43"/>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316" t="str">
        <f>IF('09_P1_Pract'!O156&lt;&gt;"",'09_P1_Pract'!O156,"")</f>
        <v/>
      </c>
      <c r="P156" s="153"/>
      <c r="Q156" s="1916"/>
      <c r="R156" s="132"/>
      <c r="S156" s="132"/>
      <c r="T156" s="132"/>
      <c r="U156" s="132"/>
      <c r="V156" s="1749"/>
      <c r="W156" s="151"/>
      <c r="X156" s="1916"/>
      <c r="Y156" s="132"/>
      <c r="Z156" s="132"/>
      <c r="AA156" s="132"/>
      <c r="AB156" s="132"/>
      <c r="AC156" s="1749"/>
      <c r="AD156" s="151"/>
      <c r="AE156" s="1916"/>
      <c r="AF156" s="132"/>
      <c r="AG156" s="132"/>
      <c r="AH156" s="132"/>
      <c r="AI156" s="132"/>
      <c r="AJ156" s="1749"/>
      <c r="AK156" s="151"/>
      <c r="AL156" s="1916"/>
      <c r="AM156" s="132"/>
      <c r="AN156" s="132"/>
      <c r="AO156" s="132"/>
      <c r="AP156" s="132"/>
      <c r="AQ156" s="1749"/>
      <c r="AR156" s="151"/>
      <c r="AS156" s="1916"/>
      <c r="AT156" s="132"/>
      <c r="AU156" s="132"/>
      <c r="AV156" s="132"/>
      <c r="AW156" s="132"/>
      <c r="AX156" s="1749"/>
      <c r="AY156" s="151"/>
      <c r="AZ156" s="270" t="str">
        <f t="shared" si="44"/>
        <v/>
      </c>
      <c r="BA156" s="271" t="str">
        <f t="shared" si="45"/>
        <v/>
      </c>
      <c r="BB156" s="271" t="str">
        <f t="shared" si="46"/>
        <v/>
      </c>
      <c r="BC156" s="271" t="str">
        <f t="shared" si="47"/>
        <v/>
      </c>
      <c r="BD156" s="272" t="str">
        <f t="shared" si="48"/>
        <v/>
      </c>
      <c r="BE156" s="15" t="str">
        <f t="shared" si="49"/>
        <v/>
      </c>
      <c r="BG156" s="270" t="str">
        <f t="shared" si="39"/>
        <v/>
      </c>
      <c r="BH156" s="271" t="str">
        <f t="shared" si="40"/>
        <v/>
      </c>
      <c r="BI156" s="273" t="str">
        <f t="shared" si="41"/>
        <v/>
      </c>
      <c r="BJ156" s="15" t="str">
        <f t="shared" si="42"/>
        <v/>
      </c>
      <c r="BL156" s="67" t="str">
        <f t="shared" si="50"/>
        <v/>
      </c>
      <c r="BM156" s="67" t="str">
        <f>IF($O156&lt;&gt;"",0,IF(BJ156&lt;&gt;"",ROUND(BJ156*'02_Criterios'!$F$17,4),IF(BE156&lt;&gt;"",ROUND(BE156*'02_Criterios'!$F$17,4),"")))</f>
        <v/>
      </c>
      <c r="BO156" s="1741" t="str">
        <f>IF('13_P1_Alega'!V156&lt;&gt;"",'13_P1_Alega'!V156,"")</f>
        <v/>
      </c>
      <c r="BP156" s="1741" t="str">
        <f>IF('13_P1_Alega'!W156&lt;&gt;"",'13_P1_Alega'!W156,"")</f>
        <v/>
      </c>
      <c r="BQ156" s="1741" t="str">
        <f>IF('13_P1_Alega'!X156&lt;&gt;"",'13_P1_Alega'!X156,"")</f>
        <v/>
      </c>
      <c r="BS156" s="1440" t="str">
        <f t="shared" si="38"/>
        <v/>
      </c>
      <c r="BT156" s="1440" t="str">
        <f t="shared" si="51"/>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369" t="str">
        <f>CONCATENATE('01_Carga'!$M$5,"_",$I157)</f>
        <v>FI__140</v>
      </c>
      <c r="B157" s="1405"/>
      <c r="C157" s="1734" t="str">
        <f>IF('06_PresenLista'!L157&lt;&gt;"",'06_PresenLista'!L157,"")</f>
        <v/>
      </c>
      <c r="D157" s="1461" t="str">
        <f>'06_PresenLista'!Q157</f>
        <v/>
      </c>
      <c r="E157" s="1405"/>
      <c r="F157" s="1735" t="str">
        <f>IF('09_P1_Pract'!F157&lt;&gt;"",'09_P1_Pract'!F157,"")</f>
        <v/>
      </c>
      <c r="G157" s="1459" t="str">
        <f>'07_P1_Lectura'!R158</f>
        <v/>
      </c>
      <c r="H157" s="1736" t="str">
        <f t="shared" si="43"/>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316" t="str">
        <f>IF('09_P1_Pract'!O157&lt;&gt;"",'09_P1_Pract'!O157,"")</f>
        <v/>
      </c>
      <c r="P157" s="153"/>
      <c r="Q157" s="1916"/>
      <c r="R157" s="132"/>
      <c r="S157" s="132"/>
      <c r="T157" s="132"/>
      <c r="U157" s="132"/>
      <c r="V157" s="1749"/>
      <c r="W157" s="151"/>
      <c r="X157" s="1916"/>
      <c r="Y157" s="132"/>
      <c r="Z157" s="132"/>
      <c r="AA157" s="132"/>
      <c r="AB157" s="132"/>
      <c r="AC157" s="1749"/>
      <c r="AD157" s="151"/>
      <c r="AE157" s="1916"/>
      <c r="AF157" s="132"/>
      <c r="AG157" s="132"/>
      <c r="AH157" s="132"/>
      <c r="AI157" s="132"/>
      <c r="AJ157" s="1749"/>
      <c r="AK157" s="151"/>
      <c r="AL157" s="1916"/>
      <c r="AM157" s="132"/>
      <c r="AN157" s="132"/>
      <c r="AO157" s="132"/>
      <c r="AP157" s="132"/>
      <c r="AQ157" s="1749"/>
      <c r="AR157" s="151"/>
      <c r="AS157" s="1916"/>
      <c r="AT157" s="132"/>
      <c r="AU157" s="132"/>
      <c r="AV157" s="132"/>
      <c r="AW157" s="132"/>
      <c r="AX157" s="1749"/>
      <c r="AY157" s="151"/>
      <c r="AZ157" s="270" t="str">
        <f t="shared" si="44"/>
        <v/>
      </c>
      <c r="BA157" s="271" t="str">
        <f t="shared" si="45"/>
        <v/>
      </c>
      <c r="BB157" s="271" t="str">
        <f t="shared" si="46"/>
        <v/>
      </c>
      <c r="BC157" s="271" t="str">
        <f t="shared" si="47"/>
        <v/>
      </c>
      <c r="BD157" s="272" t="str">
        <f t="shared" si="48"/>
        <v/>
      </c>
      <c r="BE157" s="15" t="str">
        <f t="shared" si="49"/>
        <v/>
      </c>
      <c r="BG157" s="270" t="str">
        <f t="shared" si="39"/>
        <v/>
      </c>
      <c r="BH157" s="271" t="str">
        <f t="shared" si="40"/>
        <v/>
      </c>
      <c r="BI157" s="273" t="str">
        <f t="shared" si="41"/>
        <v/>
      </c>
      <c r="BJ157" s="15" t="str">
        <f t="shared" si="42"/>
        <v/>
      </c>
      <c r="BL157" s="67" t="str">
        <f t="shared" si="50"/>
        <v/>
      </c>
      <c r="BM157" s="67" t="str">
        <f>IF($O157&lt;&gt;"",0,IF(BJ157&lt;&gt;"",ROUND(BJ157*'02_Criterios'!$F$17,4),IF(BE157&lt;&gt;"",ROUND(BE157*'02_Criterios'!$F$17,4),"")))</f>
        <v/>
      </c>
      <c r="BO157" s="1741" t="str">
        <f>IF('13_P1_Alega'!V157&lt;&gt;"",'13_P1_Alega'!V157,"")</f>
        <v/>
      </c>
      <c r="BP157" s="1741" t="str">
        <f>IF('13_P1_Alega'!W157&lt;&gt;"",'13_P1_Alega'!W157,"")</f>
        <v/>
      </c>
      <c r="BQ157" s="1741" t="str">
        <f>IF('13_P1_Alega'!X157&lt;&gt;"",'13_P1_Alega'!X157,"")</f>
        <v/>
      </c>
      <c r="BS157" s="1440" t="str">
        <f t="shared" si="38"/>
        <v/>
      </c>
      <c r="BT157" s="1440" t="str">
        <f t="shared" si="51"/>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369" t="str">
        <f>CONCATENATE('01_Carga'!$M$5,"_",$I158)</f>
        <v>FI__141</v>
      </c>
      <c r="B158" s="1405"/>
      <c r="C158" s="1734" t="str">
        <f>IF('06_PresenLista'!L158&lt;&gt;"",'06_PresenLista'!L158,"")</f>
        <v/>
      </c>
      <c r="D158" s="1461" t="str">
        <f>'06_PresenLista'!Q158</f>
        <v/>
      </c>
      <c r="E158" s="1405"/>
      <c r="F158" s="1735" t="str">
        <f>IF('09_P1_Pract'!F158&lt;&gt;"",'09_P1_Pract'!F158,"")</f>
        <v/>
      </c>
      <c r="G158" s="1459" t="str">
        <f>'07_P1_Lectura'!R159</f>
        <v/>
      </c>
      <c r="H158" s="1736" t="str">
        <f t="shared" si="43"/>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316" t="str">
        <f>IF('09_P1_Pract'!O158&lt;&gt;"",'09_P1_Pract'!O158,"")</f>
        <v/>
      </c>
      <c r="P158" s="153"/>
      <c r="Q158" s="1916"/>
      <c r="R158" s="132"/>
      <c r="S158" s="132"/>
      <c r="T158" s="132"/>
      <c r="U158" s="132"/>
      <c r="V158" s="1749"/>
      <c r="W158" s="151"/>
      <c r="X158" s="1916"/>
      <c r="Y158" s="132"/>
      <c r="Z158" s="132"/>
      <c r="AA158" s="132"/>
      <c r="AB158" s="132"/>
      <c r="AC158" s="1749"/>
      <c r="AD158" s="151"/>
      <c r="AE158" s="1916"/>
      <c r="AF158" s="132"/>
      <c r="AG158" s="132"/>
      <c r="AH158" s="132"/>
      <c r="AI158" s="132"/>
      <c r="AJ158" s="1749"/>
      <c r="AK158" s="151"/>
      <c r="AL158" s="1916"/>
      <c r="AM158" s="132"/>
      <c r="AN158" s="132"/>
      <c r="AO158" s="132"/>
      <c r="AP158" s="132"/>
      <c r="AQ158" s="1749"/>
      <c r="AR158" s="151"/>
      <c r="AS158" s="1916"/>
      <c r="AT158" s="132"/>
      <c r="AU158" s="132"/>
      <c r="AV158" s="132"/>
      <c r="AW158" s="132"/>
      <c r="AX158" s="1749"/>
      <c r="AY158" s="151"/>
      <c r="AZ158" s="270" t="str">
        <f t="shared" si="44"/>
        <v/>
      </c>
      <c r="BA158" s="271" t="str">
        <f t="shared" si="45"/>
        <v/>
      </c>
      <c r="BB158" s="271" t="str">
        <f t="shared" si="46"/>
        <v/>
      </c>
      <c r="BC158" s="271" t="str">
        <f t="shared" si="47"/>
        <v/>
      </c>
      <c r="BD158" s="272" t="str">
        <f t="shared" si="48"/>
        <v/>
      </c>
      <c r="BE158" s="15" t="str">
        <f t="shared" si="49"/>
        <v/>
      </c>
      <c r="BG158" s="270" t="str">
        <f t="shared" si="39"/>
        <v/>
      </c>
      <c r="BH158" s="271" t="str">
        <f t="shared" si="40"/>
        <v/>
      </c>
      <c r="BI158" s="273" t="str">
        <f t="shared" si="41"/>
        <v/>
      </c>
      <c r="BJ158" s="15" t="str">
        <f t="shared" si="42"/>
        <v/>
      </c>
      <c r="BL158" s="67" t="str">
        <f t="shared" si="50"/>
        <v/>
      </c>
      <c r="BM158" s="67" t="str">
        <f>IF($O158&lt;&gt;"",0,IF(BJ158&lt;&gt;"",ROUND(BJ158*'02_Criterios'!$F$17,4),IF(BE158&lt;&gt;"",ROUND(BE158*'02_Criterios'!$F$17,4),"")))</f>
        <v/>
      </c>
      <c r="BO158" s="1741" t="str">
        <f>IF('13_P1_Alega'!V158&lt;&gt;"",'13_P1_Alega'!V158,"")</f>
        <v/>
      </c>
      <c r="BP158" s="1741" t="str">
        <f>IF('13_P1_Alega'!W158&lt;&gt;"",'13_P1_Alega'!W158,"")</f>
        <v/>
      </c>
      <c r="BQ158" s="1741" t="str">
        <f>IF('13_P1_Alega'!X158&lt;&gt;"",'13_P1_Alega'!X158,"")</f>
        <v/>
      </c>
      <c r="BS158" s="1440" t="str">
        <f t="shared" si="38"/>
        <v/>
      </c>
      <c r="BT158" s="1440" t="str">
        <f t="shared" si="51"/>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369" t="str">
        <f>CONCATENATE('01_Carga'!$M$5,"_",$I159)</f>
        <v>FI__142</v>
      </c>
      <c r="B159" s="1405"/>
      <c r="C159" s="1734" t="str">
        <f>IF('06_PresenLista'!L159&lt;&gt;"",'06_PresenLista'!L159,"")</f>
        <v/>
      </c>
      <c r="D159" s="1461" t="str">
        <f>'06_PresenLista'!Q159</f>
        <v/>
      </c>
      <c r="E159" s="1405"/>
      <c r="F159" s="1735" t="str">
        <f>IF('09_P1_Pract'!F159&lt;&gt;"",'09_P1_Pract'!F159,"")</f>
        <v/>
      </c>
      <c r="G159" s="1459" t="str">
        <f>'07_P1_Lectura'!R160</f>
        <v/>
      </c>
      <c r="H159" s="1736" t="str">
        <f t="shared" si="43"/>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316" t="str">
        <f>IF('09_P1_Pract'!O159&lt;&gt;"",'09_P1_Pract'!O159,"")</f>
        <v/>
      </c>
      <c r="P159" s="153"/>
      <c r="Q159" s="1916"/>
      <c r="R159" s="132"/>
      <c r="S159" s="132"/>
      <c r="T159" s="132"/>
      <c r="U159" s="132"/>
      <c r="V159" s="1749"/>
      <c r="W159" s="151"/>
      <c r="X159" s="1916"/>
      <c r="Y159" s="132"/>
      <c r="Z159" s="132"/>
      <c r="AA159" s="132"/>
      <c r="AB159" s="132"/>
      <c r="AC159" s="1749"/>
      <c r="AD159" s="151"/>
      <c r="AE159" s="1916"/>
      <c r="AF159" s="132"/>
      <c r="AG159" s="132"/>
      <c r="AH159" s="132"/>
      <c r="AI159" s="132"/>
      <c r="AJ159" s="1749"/>
      <c r="AK159" s="151"/>
      <c r="AL159" s="1916"/>
      <c r="AM159" s="132"/>
      <c r="AN159" s="132"/>
      <c r="AO159" s="132"/>
      <c r="AP159" s="132"/>
      <c r="AQ159" s="1749"/>
      <c r="AR159" s="151"/>
      <c r="AS159" s="1916"/>
      <c r="AT159" s="132"/>
      <c r="AU159" s="132"/>
      <c r="AV159" s="132"/>
      <c r="AW159" s="132"/>
      <c r="AX159" s="1749"/>
      <c r="AY159" s="151"/>
      <c r="AZ159" s="270" t="str">
        <f t="shared" si="44"/>
        <v/>
      </c>
      <c r="BA159" s="271" t="str">
        <f t="shared" si="45"/>
        <v/>
      </c>
      <c r="BB159" s="271" t="str">
        <f t="shared" si="46"/>
        <v/>
      </c>
      <c r="BC159" s="271" t="str">
        <f t="shared" si="47"/>
        <v/>
      </c>
      <c r="BD159" s="272" t="str">
        <f t="shared" si="48"/>
        <v/>
      </c>
      <c r="BE159" s="15" t="str">
        <f t="shared" si="49"/>
        <v/>
      </c>
      <c r="BG159" s="270" t="str">
        <f t="shared" si="39"/>
        <v/>
      </c>
      <c r="BH159" s="271" t="str">
        <f t="shared" si="40"/>
        <v/>
      </c>
      <c r="BI159" s="273" t="str">
        <f t="shared" si="41"/>
        <v/>
      </c>
      <c r="BJ159" s="15" t="str">
        <f t="shared" si="42"/>
        <v/>
      </c>
      <c r="BL159" s="67" t="str">
        <f t="shared" si="50"/>
        <v/>
      </c>
      <c r="BM159" s="67" t="str">
        <f>IF($O159&lt;&gt;"",0,IF(BJ159&lt;&gt;"",ROUND(BJ159*'02_Criterios'!$F$17,4),IF(BE159&lt;&gt;"",ROUND(BE159*'02_Criterios'!$F$17,4),"")))</f>
        <v/>
      </c>
      <c r="BO159" s="1741" t="str">
        <f>IF('13_P1_Alega'!V159&lt;&gt;"",'13_P1_Alega'!V159,"")</f>
        <v/>
      </c>
      <c r="BP159" s="1741" t="str">
        <f>IF('13_P1_Alega'!W159&lt;&gt;"",'13_P1_Alega'!W159,"")</f>
        <v/>
      </c>
      <c r="BQ159" s="1741" t="str">
        <f>IF('13_P1_Alega'!X159&lt;&gt;"",'13_P1_Alega'!X159,"")</f>
        <v/>
      </c>
      <c r="BS159" s="1440" t="str">
        <f t="shared" si="38"/>
        <v/>
      </c>
      <c r="BT159" s="1440" t="str">
        <f t="shared" si="51"/>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369" t="str">
        <f>CONCATENATE('01_Carga'!$M$5,"_",$I160)</f>
        <v>FI__143</v>
      </c>
      <c r="B160" s="1405"/>
      <c r="C160" s="1734" t="str">
        <f>IF('06_PresenLista'!L160&lt;&gt;"",'06_PresenLista'!L160,"")</f>
        <v/>
      </c>
      <c r="D160" s="1461" t="str">
        <f>'06_PresenLista'!Q160</f>
        <v/>
      </c>
      <c r="E160" s="1405"/>
      <c r="F160" s="1735" t="str">
        <f>IF('09_P1_Pract'!F160&lt;&gt;"",'09_P1_Pract'!F160,"")</f>
        <v/>
      </c>
      <c r="G160" s="1459" t="str">
        <f>'07_P1_Lectura'!R161</f>
        <v/>
      </c>
      <c r="H160" s="1736" t="str">
        <f t="shared" si="43"/>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316" t="str">
        <f>IF('09_P1_Pract'!O160&lt;&gt;"",'09_P1_Pract'!O160,"")</f>
        <v/>
      </c>
      <c r="P160" s="153"/>
      <c r="Q160" s="1916"/>
      <c r="R160" s="132"/>
      <c r="S160" s="132"/>
      <c r="T160" s="132"/>
      <c r="U160" s="132"/>
      <c r="V160" s="1749"/>
      <c r="W160" s="151"/>
      <c r="X160" s="1916"/>
      <c r="Y160" s="132"/>
      <c r="Z160" s="132"/>
      <c r="AA160" s="132"/>
      <c r="AB160" s="132"/>
      <c r="AC160" s="1749"/>
      <c r="AD160" s="151"/>
      <c r="AE160" s="1916"/>
      <c r="AF160" s="132"/>
      <c r="AG160" s="132"/>
      <c r="AH160" s="132"/>
      <c r="AI160" s="132"/>
      <c r="AJ160" s="1749"/>
      <c r="AK160" s="151"/>
      <c r="AL160" s="1916"/>
      <c r="AM160" s="132"/>
      <c r="AN160" s="132"/>
      <c r="AO160" s="132"/>
      <c r="AP160" s="132"/>
      <c r="AQ160" s="1749"/>
      <c r="AR160" s="151"/>
      <c r="AS160" s="1916"/>
      <c r="AT160" s="132"/>
      <c r="AU160" s="132"/>
      <c r="AV160" s="132"/>
      <c r="AW160" s="132"/>
      <c r="AX160" s="1749"/>
      <c r="AY160" s="151"/>
      <c r="AZ160" s="270" t="str">
        <f t="shared" si="44"/>
        <v/>
      </c>
      <c r="BA160" s="271" t="str">
        <f t="shared" si="45"/>
        <v/>
      </c>
      <c r="BB160" s="271" t="str">
        <f t="shared" si="46"/>
        <v/>
      </c>
      <c r="BC160" s="271" t="str">
        <f t="shared" si="47"/>
        <v/>
      </c>
      <c r="BD160" s="272" t="str">
        <f t="shared" si="48"/>
        <v/>
      </c>
      <c r="BE160" s="15" t="str">
        <f t="shared" si="49"/>
        <v/>
      </c>
      <c r="BG160" s="270" t="str">
        <f t="shared" si="39"/>
        <v/>
      </c>
      <c r="BH160" s="271" t="str">
        <f t="shared" si="40"/>
        <v/>
      </c>
      <c r="BI160" s="273" t="str">
        <f t="shared" si="41"/>
        <v/>
      </c>
      <c r="BJ160" s="15" t="str">
        <f t="shared" si="42"/>
        <v/>
      </c>
      <c r="BL160" s="67" t="str">
        <f t="shared" si="50"/>
        <v/>
      </c>
      <c r="BM160" s="67" t="str">
        <f>IF($O160&lt;&gt;"",0,IF(BJ160&lt;&gt;"",ROUND(BJ160*'02_Criterios'!$F$17,4),IF(BE160&lt;&gt;"",ROUND(BE160*'02_Criterios'!$F$17,4),"")))</f>
        <v/>
      </c>
      <c r="BO160" s="1741" t="str">
        <f>IF('13_P1_Alega'!V160&lt;&gt;"",'13_P1_Alega'!V160,"")</f>
        <v/>
      </c>
      <c r="BP160" s="1741" t="str">
        <f>IF('13_P1_Alega'!W160&lt;&gt;"",'13_P1_Alega'!W160,"")</f>
        <v/>
      </c>
      <c r="BQ160" s="1741" t="str">
        <f>IF('13_P1_Alega'!X160&lt;&gt;"",'13_P1_Alega'!X160,"")</f>
        <v/>
      </c>
      <c r="BS160" s="1440" t="str">
        <f t="shared" si="38"/>
        <v/>
      </c>
      <c r="BT160" s="1440" t="str">
        <f t="shared" si="51"/>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369" t="str">
        <f>CONCATENATE('01_Carga'!$M$5,"_",$I161)</f>
        <v>FI__144</v>
      </c>
      <c r="B161" s="1405"/>
      <c r="C161" s="1734" t="str">
        <f>IF('06_PresenLista'!L161&lt;&gt;"",'06_PresenLista'!L161,"")</f>
        <v/>
      </c>
      <c r="D161" s="1461" t="str">
        <f>'06_PresenLista'!Q161</f>
        <v/>
      </c>
      <c r="E161" s="1405"/>
      <c r="F161" s="1735" t="str">
        <f>IF('09_P1_Pract'!F161&lt;&gt;"",'09_P1_Pract'!F161,"")</f>
        <v/>
      </c>
      <c r="G161" s="1459" t="str">
        <f>'07_P1_Lectura'!R162</f>
        <v/>
      </c>
      <c r="H161" s="1736" t="str">
        <f t="shared" si="43"/>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316" t="str">
        <f>IF('09_P1_Pract'!O161&lt;&gt;"",'09_P1_Pract'!O161,"")</f>
        <v/>
      </c>
      <c r="P161" s="153"/>
      <c r="Q161" s="1916"/>
      <c r="R161" s="132"/>
      <c r="S161" s="132"/>
      <c r="T161" s="132"/>
      <c r="U161" s="132"/>
      <c r="V161" s="1749"/>
      <c r="W161" s="151"/>
      <c r="X161" s="1916"/>
      <c r="Y161" s="132"/>
      <c r="Z161" s="132"/>
      <c r="AA161" s="132"/>
      <c r="AB161" s="132"/>
      <c r="AC161" s="1749"/>
      <c r="AD161" s="151"/>
      <c r="AE161" s="1916"/>
      <c r="AF161" s="132"/>
      <c r="AG161" s="132"/>
      <c r="AH161" s="132"/>
      <c r="AI161" s="132"/>
      <c r="AJ161" s="1749"/>
      <c r="AK161" s="151"/>
      <c r="AL161" s="1916"/>
      <c r="AM161" s="132"/>
      <c r="AN161" s="132"/>
      <c r="AO161" s="132"/>
      <c r="AP161" s="132"/>
      <c r="AQ161" s="1749"/>
      <c r="AR161" s="151"/>
      <c r="AS161" s="1916"/>
      <c r="AT161" s="132"/>
      <c r="AU161" s="132"/>
      <c r="AV161" s="132"/>
      <c r="AW161" s="132"/>
      <c r="AX161" s="1749"/>
      <c r="AY161" s="151"/>
      <c r="AZ161" s="270" t="str">
        <f t="shared" si="44"/>
        <v/>
      </c>
      <c r="BA161" s="271" t="str">
        <f t="shared" si="45"/>
        <v/>
      </c>
      <c r="BB161" s="271" t="str">
        <f t="shared" si="46"/>
        <v/>
      </c>
      <c r="BC161" s="271" t="str">
        <f t="shared" si="47"/>
        <v/>
      </c>
      <c r="BD161" s="272" t="str">
        <f t="shared" si="48"/>
        <v/>
      </c>
      <c r="BE161" s="15" t="str">
        <f t="shared" si="49"/>
        <v/>
      </c>
      <c r="BG161" s="270" t="str">
        <f t="shared" si="39"/>
        <v/>
      </c>
      <c r="BH161" s="271" t="str">
        <f t="shared" si="40"/>
        <v/>
      </c>
      <c r="BI161" s="273" t="str">
        <f t="shared" si="41"/>
        <v/>
      </c>
      <c r="BJ161" s="15" t="str">
        <f t="shared" si="42"/>
        <v/>
      </c>
      <c r="BL161" s="67" t="str">
        <f t="shared" si="50"/>
        <v/>
      </c>
      <c r="BM161" s="67" t="str">
        <f>IF($O161&lt;&gt;"",0,IF(BJ161&lt;&gt;"",ROUND(BJ161*'02_Criterios'!$F$17,4),IF(BE161&lt;&gt;"",ROUND(BE161*'02_Criterios'!$F$17,4),"")))</f>
        <v/>
      </c>
      <c r="BO161" s="1741" t="str">
        <f>IF('13_P1_Alega'!V161&lt;&gt;"",'13_P1_Alega'!V161,"")</f>
        <v/>
      </c>
      <c r="BP161" s="1741" t="str">
        <f>IF('13_P1_Alega'!W161&lt;&gt;"",'13_P1_Alega'!W161,"")</f>
        <v/>
      </c>
      <c r="BQ161" s="1741" t="str">
        <f>IF('13_P1_Alega'!X161&lt;&gt;"",'13_P1_Alega'!X161,"")</f>
        <v/>
      </c>
      <c r="BS161" s="1440" t="str">
        <f t="shared" si="38"/>
        <v/>
      </c>
      <c r="BT161" s="1440" t="str">
        <f t="shared" si="51"/>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369" t="str">
        <f>CONCATENATE('01_Carga'!$M$5,"_",$I162)</f>
        <v>FI__145</v>
      </c>
      <c r="B162" s="1405"/>
      <c r="C162" s="1734" t="str">
        <f>IF('06_PresenLista'!L162&lt;&gt;"",'06_PresenLista'!L162,"")</f>
        <v/>
      </c>
      <c r="D162" s="1461" t="str">
        <f>'06_PresenLista'!Q162</f>
        <v/>
      </c>
      <c r="E162" s="1405"/>
      <c r="F162" s="1735" t="str">
        <f>IF('09_P1_Pract'!F162&lt;&gt;"",'09_P1_Pract'!F162,"")</f>
        <v/>
      </c>
      <c r="G162" s="1459" t="str">
        <f>'07_P1_Lectura'!R163</f>
        <v/>
      </c>
      <c r="H162" s="1736" t="str">
        <f t="shared" si="43"/>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316" t="str">
        <f>IF('09_P1_Pract'!O162&lt;&gt;"",'09_P1_Pract'!O162,"")</f>
        <v/>
      </c>
      <c r="P162" s="153"/>
      <c r="Q162" s="1916"/>
      <c r="R162" s="132"/>
      <c r="S162" s="132"/>
      <c r="T162" s="132"/>
      <c r="U162" s="132"/>
      <c r="V162" s="1749"/>
      <c r="W162" s="151"/>
      <c r="X162" s="1916"/>
      <c r="Y162" s="132"/>
      <c r="Z162" s="132"/>
      <c r="AA162" s="132"/>
      <c r="AB162" s="132"/>
      <c r="AC162" s="1749"/>
      <c r="AD162" s="151"/>
      <c r="AE162" s="1916"/>
      <c r="AF162" s="132"/>
      <c r="AG162" s="132"/>
      <c r="AH162" s="132"/>
      <c r="AI162" s="132"/>
      <c r="AJ162" s="1749"/>
      <c r="AK162" s="151"/>
      <c r="AL162" s="1916"/>
      <c r="AM162" s="132"/>
      <c r="AN162" s="132"/>
      <c r="AO162" s="132"/>
      <c r="AP162" s="132"/>
      <c r="AQ162" s="1749"/>
      <c r="AR162" s="151"/>
      <c r="AS162" s="1916"/>
      <c r="AT162" s="132"/>
      <c r="AU162" s="132"/>
      <c r="AV162" s="132"/>
      <c r="AW162" s="132"/>
      <c r="AX162" s="1749"/>
      <c r="AY162" s="151"/>
      <c r="AZ162" s="270" t="str">
        <f t="shared" si="44"/>
        <v/>
      </c>
      <c r="BA162" s="271" t="str">
        <f t="shared" si="45"/>
        <v/>
      </c>
      <c r="BB162" s="271" t="str">
        <f t="shared" si="46"/>
        <v/>
      </c>
      <c r="BC162" s="271" t="str">
        <f t="shared" si="47"/>
        <v/>
      </c>
      <c r="BD162" s="272" t="str">
        <f t="shared" si="48"/>
        <v/>
      </c>
      <c r="BE162" s="15" t="str">
        <f t="shared" si="49"/>
        <v/>
      </c>
      <c r="BG162" s="270" t="str">
        <f t="shared" si="39"/>
        <v/>
      </c>
      <c r="BH162" s="271" t="str">
        <f t="shared" si="40"/>
        <v/>
      </c>
      <c r="BI162" s="273" t="str">
        <f t="shared" si="41"/>
        <v/>
      </c>
      <c r="BJ162" s="15" t="str">
        <f t="shared" si="42"/>
        <v/>
      </c>
      <c r="BL162" s="67" t="str">
        <f t="shared" si="50"/>
        <v/>
      </c>
      <c r="BM162" s="67" t="str">
        <f>IF($O162&lt;&gt;"",0,IF(BJ162&lt;&gt;"",ROUND(BJ162*'02_Criterios'!$F$17,4),IF(BE162&lt;&gt;"",ROUND(BE162*'02_Criterios'!$F$17,4),"")))</f>
        <v/>
      </c>
      <c r="BO162" s="1741" t="str">
        <f>IF('13_P1_Alega'!V162&lt;&gt;"",'13_P1_Alega'!V162,"")</f>
        <v/>
      </c>
      <c r="BP162" s="1741" t="str">
        <f>IF('13_P1_Alega'!W162&lt;&gt;"",'13_P1_Alega'!W162,"")</f>
        <v/>
      </c>
      <c r="BQ162" s="1741" t="str">
        <f>IF('13_P1_Alega'!X162&lt;&gt;"",'13_P1_Alega'!X162,"")</f>
        <v/>
      </c>
      <c r="BS162" s="1440" t="str">
        <f t="shared" si="38"/>
        <v/>
      </c>
      <c r="BT162" s="1440" t="str">
        <f t="shared" si="51"/>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369" t="str">
        <f>CONCATENATE('01_Carga'!$M$5,"_",$I163)</f>
        <v>FI__146</v>
      </c>
      <c r="B163" s="1405"/>
      <c r="C163" s="1734" t="str">
        <f>IF('06_PresenLista'!L163&lt;&gt;"",'06_PresenLista'!L163,"")</f>
        <v/>
      </c>
      <c r="D163" s="1461" t="str">
        <f>'06_PresenLista'!Q163</f>
        <v/>
      </c>
      <c r="E163" s="1405"/>
      <c r="F163" s="1735" t="str">
        <f>IF('09_P1_Pract'!F163&lt;&gt;"",'09_P1_Pract'!F163,"")</f>
        <v/>
      </c>
      <c r="G163" s="1459" t="str">
        <f>'07_P1_Lectura'!R164</f>
        <v/>
      </c>
      <c r="H163" s="1736" t="str">
        <f t="shared" si="43"/>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316" t="str">
        <f>IF('09_P1_Pract'!O163&lt;&gt;"",'09_P1_Pract'!O163,"")</f>
        <v/>
      </c>
      <c r="P163" s="153"/>
      <c r="Q163" s="1916"/>
      <c r="R163" s="132"/>
      <c r="S163" s="132"/>
      <c r="T163" s="132"/>
      <c r="U163" s="132"/>
      <c r="V163" s="1749"/>
      <c r="W163" s="151"/>
      <c r="X163" s="1916"/>
      <c r="Y163" s="132"/>
      <c r="Z163" s="132"/>
      <c r="AA163" s="132"/>
      <c r="AB163" s="132"/>
      <c r="AC163" s="1749"/>
      <c r="AD163" s="151"/>
      <c r="AE163" s="1916"/>
      <c r="AF163" s="132"/>
      <c r="AG163" s="132"/>
      <c r="AH163" s="132"/>
      <c r="AI163" s="132"/>
      <c r="AJ163" s="1749"/>
      <c r="AK163" s="151"/>
      <c r="AL163" s="1916"/>
      <c r="AM163" s="132"/>
      <c r="AN163" s="132"/>
      <c r="AO163" s="132"/>
      <c r="AP163" s="132"/>
      <c r="AQ163" s="1749"/>
      <c r="AR163" s="151"/>
      <c r="AS163" s="1916"/>
      <c r="AT163" s="132"/>
      <c r="AU163" s="132"/>
      <c r="AV163" s="132"/>
      <c r="AW163" s="132"/>
      <c r="AX163" s="1749"/>
      <c r="AY163" s="151"/>
      <c r="AZ163" s="270" t="str">
        <f t="shared" si="44"/>
        <v/>
      </c>
      <c r="BA163" s="271" t="str">
        <f t="shared" si="45"/>
        <v/>
      </c>
      <c r="BB163" s="271" t="str">
        <f t="shared" si="46"/>
        <v/>
      </c>
      <c r="BC163" s="271" t="str">
        <f t="shared" si="47"/>
        <v/>
      </c>
      <c r="BD163" s="272" t="str">
        <f t="shared" si="48"/>
        <v/>
      </c>
      <c r="BE163" s="15" t="str">
        <f t="shared" si="49"/>
        <v/>
      </c>
      <c r="BG163" s="270" t="str">
        <f t="shared" si="39"/>
        <v/>
      </c>
      <c r="BH163" s="271" t="str">
        <f t="shared" si="40"/>
        <v/>
      </c>
      <c r="BI163" s="273" t="str">
        <f t="shared" si="41"/>
        <v/>
      </c>
      <c r="BJ163" s="15" t="str">
        <f t="shared" si="42"/>
        <v/>
      </c>
      <c r="BL163" s="67" t="str">
        <f t="shared" si="50"/>
        <v/>
      </c>
      <c r="BM163" s="67" t="str">
        <f>IF($O163&lt;&gt;"",0,IF(BJ163&lt;&gt;"",ROUND(BJ163*'02_Criterios'!$F$17,4),IF(BE163&lt;&gt;"",ROUND(BE163*'02_Criterios'!$F$17,4),"")))</f>
        <v/>
      </c>
      <c r="BO163" s="1741" t="str">
        <f>IF('13_P1_Alega'!V163&lt;&gt;"",'13_P1_Alega'!V163,"")</f>
        <v/>
      </c>
      <c r="BP163" s="1741" t="str">
        <f>IF('13_P1_Alega'!W163&lt;&gt;"",'13_P1_Alega'!W163,"")</f>
        <v/>
      </c>
      <c r="BQ163" s="1741" t="str">
        <f>IF('13_P1_Alega'!X163&lt;&gt;"",'13_P1_Alega'!X163,"")</f>
        <v/>
      </c>
      <c r="BS163" s="1440" t="str">
        <f t="shared" si="38"/>
        <v/>
      </c>
      <c r="BT163" s="1440" t="str">
        <f t="shared" si="51"/>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369" t="str">
        <f>CONCATENATE('01_Carga'!$M$5,"_",$I164)</f>
        <v>FI__147</v>
      </c>
      <c r="B164" s="1405"/>
      <c r="C164" s="1734" t="str">
        <f>IF('06_PresenLista'!L164&lt;&gt;"",'06_PresenLista'!L164,"")</f>
        <v/>
      </c>
      <c r="D164" s="1461" t="str">
        <f>'06_PresenLista'!Q164</f>
        <v/>
      </c>
      <c r="E164" s="1405"/>
      <c r="F164" s="1735" t="str">
        <f>IF('09_P1_Pract'!F164&lt;&gt;"",'09_P1_Pract'!F164,"")</f>
        <v/>
      </c>
      <c r="G164" s="1459" t="str">
        <f>'07_P1_Lectura'!R165</f>
        <v/>
      </c>
      <c r="H164" s="1736" t="str">
        <f t="shared" si="43"/>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316" t="str">
        <f>IF('09_P1_Pract'!O164&lt;&gt;"",'09_P1_Pract'!O164,"")</f>
        <v/>
      </c>
      <c r="P164" s="153"/>
      <c r="Q164" s="1916"/>
      <c r="R164" s="132"/>
      <c r="S164" s="132"/>
      <c r="T164" s="132"/>
      <c r="U164" s="132"/>
      <c r="V164" s="1749"/>
      <c r="W164" s="151"/>
      <c r="X164" s="1916"/>
      <c r="Y164" s="132"/>
      <c r="Z164" s="132"/>
      <c r="AA164" s="132"/>
      <c r="AB164" s="132"/>
      <c r="AC164" s="1749"/>
      <c r="AD164" s="151"/>
      <c r="AE164" s="1916"/>
      <c r="AF164" s="132"/>
      <c r="AG164" s="132"/>
      <c r="AH164" s="132"/>
      <c r="AI164" s="132"/>
      <c r="AJ164" s="1749"/>
      <c r="AK164" s="151"/>
      <c r="AL164" s="1916"/>
      <c r="AM164" s="132"/>
      <c r="AN164" s="132"/>
      <c r="AO164" s="132"/>
      <c r="AP164" s="132"/>
      <c r="AQ164" s="1749"/>
      <c r="AR164" s="151"/>
      <c r="AS164" s="1916"/>
      <c r="AT164" s="132"/>
      <c r="AU164" s="132"/>
      <c r="AV164" s="132"/>
      <c r="AW164" s="132"/>
      <c r="AX164" s="1749"/>
      <c r="AY164" s="151"/>
      <c r="AZ164" s="270" t="str">
        <f t="shared" si="44"/>
        <v/>
      </c>
      <c r="BA164" s="271" t="str">
        <f t="shared" si="45"/>
        <v/>
      </c>
      <c r="BB164" s="271" t="str">
        <f t="shared" si="46"/>
        <v/>
      </c>
      <c r="BC164" s="271" t="str">
        <f t="shared" si="47"/>
        <v/>
      </c>
      <c r="BD164" s="272" t="str">
        <f t="shared" si="48"/>
        <v/>
      </c>
      <c r="BE164" s="15" t="str">
        <f t="shared" si="49"/>
        <v/>
      </c>
      <c r="BG164" s="270" t="str">
        <f t="shared" si="39"/>
        <v/>
      </c>
      <c r="BH164" s="271" t="str">
        <f t="shared" si="40"/>
        <v/>
      </c>
      <c r="BI164" s="273" t="str">
        <f t="shared" si="41"/>
        <v/>
      </c>
      <c r="BJ164" s="15" t="str">
        <f t="shared" si="42"/>
        <v/>
      </c>
      <c r="BL164" s="67" t="str">
        <f t="shared" si="50"/>
        <v/>
      </c>
      <c r="BM164" s="67" t="str">
        <f>IF($O164&lt;&gt;"",0,IF(BJ164&lt;&gt;"",ROUND(BJ164*'02_Criterios'!$F$17,4),IF(BE164&lt;&gt;"",ROUND(BE164*'02_Criterios'!$F$17,4),"")))</f>
        <v/>
      </c>
      <c r="BO164" s="1741" t="str">
        <f>IF('13_P1_Alega'!V164&lt;&gt;"",'13_P1_Alega'!V164,"")</f>
        <v/>
      </c>
      <c r="BP164" s="1741" t="str">
        <f>IF('13_P1_Alega'!W164&lt;&gt;"",'13_P1_Alega'!W164,"")</f>
        <v/>
      </c>
      <c r="BQ164" s="1741" t="str">
        <f>IF('13_P1_Alega'!X164&lt;&gt;"",'13_P1_Alega'!X164,"")</f>
        <v/>
      </c>
      <c r="BS164" s="1440" t="str">
        <f t="shared" si="38"/>
        <v/>
      </c>
      <c r="BT164" s="1440" t="str">
        <f t="shared" si="51"/>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369" t="str">
        <f>CONCATENATE('01_Carga'!$M$5,"_",$I165)</f>
        <v>FI__148</v>
      </c>
      <c r="B165" s="1405"/>
      <c r="C165" s="1734" t="str">
        <f>IF('06_PresenLista'!L165&lt;&gt;"",'06_PresenLista'!L165,"")</f>
        <v/>
      </c>
      <c r="D165" s="1461" t="str">
        <f>'06_PresenLista'!Q165</f>
        <v/>
      </c>
      <c r="E165" s="1405"/>
      <c r="F165" s="1735" t="str">
        <f>IF('09_P1_Pract'!F165&lt;&gt;"",'09_P1_Pract'!F165,"")</f>
        <v/>
      </c>
      <c r="G165" s="1459" t="str">
        <f>'07_P1_Lectura'!R166</f>
        <v/>
      </c>
      <c r="H165" s="1736" t="str">
        <f t="shared" si="43"/>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316" t="str">
        <f>IF('09_P1_Pract'!O165&lt;&gt;"",'09_P1_Pract'!O165,"")</f>
        <v/>
      </c>
      <c r="P165" s="153"/>
      <c r="Q165" s="1916"/>
      <c r="R165" s="132"/>
      <c r="S165" s="132"/>
      <c r="T165" s="132"/>
      <c r="U165" s="132"/>
      <c r="V165" s="1749"/>
      <c r="W165" s="151"/>
      <c r="X165" s="1916"/>
      <c r="Y165" s="132"/>
      <c r="Z165" s="132"/>
      <c r="AA165" s="132"/>
      <c r="AB165" s="132"/>
      <c r="AC165" s="1749"/>
      <c r="AD165" s="151"/>
      <c r="AE165" s="1916"/>
      <c r="AF165" s="132"/>
      <c r="AG165" s="132"/>
      <c r="AH165" s="132"/>
      <c r="AI165" s="132"/>
      <c r="AJ165" s="1749"/>
      <c r="AK165" s="151"/>
      <c r="AL165" s="1916"/>
      <c r="AM165" s="132"/>
      <c r="AN165" s="132"/>
      <c r="AO165" s="132"/>
      <c r="AP165" s="132"/>
      <c r="AQ165" s="1749"/>
      <c r="AR165" s="151"/>
      <c r="AS165" s="1916"/>
      <c r="AT165" s="132"/>
      <c r="AU165" s="132"/>
      <c r="AV165" s="132"/>
      <c r="AW165" s="132"/>
      <c r="AX165" s="1749"/>
      <c r="AY165" s="151"/>
      <c r="AZ165" s="270" t="str">
        <f t="shared" si="44"/>
        <v/>
      </c>
      <c r="BA165" s="271" t="str">
        <f t="shared" si="45"/>
        <v/>
      </c>
      <c r="BB165" s="271" t="str">
        <f t="shared" si="46"/>
        <v/>
      </c>
      <c r="BC165" s="271" t="str">
        <f t="shared" si="47"/>
        <v/>
      </c>
      <c r="BD165" s="272" t="str">
        <f t="shared" si="48"/>
        <v/>
      </c>
      <c r="BE165" s="15" t="str">
        <f t="shared" si="49"/>
        <v/>
      </c>
      <c r="BG165" s="270" t="str">
        <f t="shared" si="39"/>
        <v/>
      </c>
      <c r="BH165" s="271" t="str">
        <f t="shared" si="40"/>
        <v/>
      </c>
      <c r="BI165" s="273" t="str">
        <f t="shared" si="41"/>
        <v/>
      </c>
      <c r="BJ165" s="15" t="str">
        <f t="shared" si="42"/>
        <v/>
      </c>
      <c r="BL165" s="67" t="str">
        <f t="shared" si="50"/>
        <v/>
      </c>
      <c r="BM165" s="67" t="str">
        <f>IF($O165&lt;&gt;"",0,IF(BJ165&lt;&gt;"",ROUND(BJ165*'02_Criterios'!$F$17,4),IF(BE165&lt;&gt;"",ROUND(BE165*'02_Criterios'!$F$17,4),"")))</f>
        <v/>
      </c>
      <c r="BO165" s="1741" t="str">
        <f>IF('13_P1_Alega'!V165&lt;&gt;"",'13_P1_Alega'!V165,"")</f>
        <v/>
      </c>
      <c r="BP165" s="1741" t="str">
        <f>IF('13_P1_Alega'!W165&lt;&gt;"",'13_P1_Alega'!W165,"")</f>
        <v/>
      </c>
      <c r="BQ165" s="1741" t="str">
        <f>IF('13_P1_Alega'!X165&lt;&gt;"",'13_P1_Alega'!X165,"")</f>
        <v/>
      </c>
      <c r="BS165" s="1440" t="str">
        <f t="shared" si="38"/>
        <v/>
      </c>
      <c r="BT165" s="1440" t="str">
        <f t="shared" si="51"/>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369" t="str">
        <f>CONCATENATE('01_Carga'!$M$5,"_",$I166)</f>
        <v>FI__149</v>
      </c>
      <c r="B166" s="1405"/>
      <c r="C166" s="1734" t="str">
        <f>IF('06_PresenLista'!L166&lt;&gt;"",'06_PresenLista'!L166,"")</f>
        <v/>
      </c>
      <c r="D166" s="1461" t="str">
        <f>'06_PresenLista'!Q166</f>
        <v/>
      </c>
      <c r="E166" s="1405"/>
      <c r="F166" s="1735" t="str">
        <f>IF('09_P1_Pract'!F166&lt;&gt;"",'09_P1_Pract'!F166,"")</f>
        <v/>
      </c>
      <c r="G166" s="1459" t="str">
        <f>'07_P1_Lectura'!R167</f>
        <v/>
      </c>
      <c r="H166" s="1736" t="str">
        <f t="shared" si="43"/>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316" t="str">
        <f>IF('09_P1_Pract'!O166&lt;&gt;"",'09_P1_Pract'!O166,"")</f>
        <v/>
      </c>
      <c r="P166" s="153"/>
      <c r="Q166" s="1916"/>
      <c r="R166" s="132"/>
      <c r="S166" s="132"/>
      <c r="T166" s="132"/>
      <c r="U166" s="132"/>
      <c r="V166" s="1749"/>
      <c r="W166" s="151"/>
      <c r="X166" s="1916"/>
      <c r="Y166" s="132"/>
      <c r="Z166" s="132"/>
      <c r="AA166" s="132"/>
      <c r="AB166" s="132"/>
      <c r="AC166" s="1749"/>
      <c r="AD166" s="151"/>
      <c r="AE166" s="1916"/>
      <c r="AF166" s="132"/>
      <c r="AG166" s="132"/>
      <c r="AH166" s="132"/>
      <c r="AI166" s="132"/>
      <c r="AJ166" s="1749"/>
      <c r="AK166" s="151"/>
      <c r="AL166" s="1916"/>
      <c r="AM166" s="132"/>
      <c r="AN166" s="132"/>
      <c r="AO166" s="132"/>
      <c r="AP166" s="132"/>
      <c r="AQ166" s="1749"/>
      <c r="AR166" s="151"/>
      <c r="AS166" s="1916"/>
      <c r="AT166" s="132"/>
      <c r="AU166" s="132"/>
      <c r="AV166" s="132"/>
      <c r="AW166" s="132"/>
      <c r="AX166" s="1749"/>
      <c r="AY166" s="151"/>
      <c r="AZ166" s="270" t="str">
        <f t="shared" si="44"/>
        <v/>
      </c>
      <c r="BA166" s="271" t="str">
        <f t="shared" si="45"/>
        <v/>
      </c>
      <c r="BB166" s="271" t="str">
        <f t="shared" si="46"/>
        <v/>
      </c>
      <c r="BC166" s="271" t="str">
        <f t="shared" si="47"/>
        <v/>
      </c>
      <c r="BD166" s="272" t="str">
        <f t="shared" si="48"/>
        <v/>
      </c>
      <c r="BE166" s="15" t="str">
        <f t="shared" si="49"/>
        <v/>
      </c>
      <c r="BG166" s="270" t="str">
        <f t="shared" si="39"/>
        <v/>
      </c>
      <c r="BH166" s="271" t="str">
        <f t="shared" si="40"/>
        <v/>
      </c>
      <c r="BI166" s="273" t="str">
        <f t="shared" si="41"/>
        <v/>
      </c>
      <c r="BJ166" s="15" t="str">
        <f t="shared" si="42"/>
        <v/>
      </c>
      <c r="BL166" s="67" t="str">
        <f t="shared" si="50"/>
        <v/>
      </c>
      <c r="BM166" s="67" t="str">
        <f>IF($O166&lt;&gt;"",0,IF(BJ166&lt;&gt;"",ROUND(BJ166*'02_Criterios'!$F$17,4),IF(BE166&lt;&gt;"",ROUND(BE166*'02_Criterios'!$F$17,4),"")))</f>
        <v/>
      </c>
      <c r="BO166" s="1741" t="str">
        <f>IF('13_P1_Alega'!V166&lt;&gt;"",'13_P1_Alega'!V166,"")</f>
        <v/>
      </c>
      <c r="BP166" s="1741" t="str">
        <f>IF('13_P1_Alega'!W166&lt;&gt;"",'13_P1_Alega'!W166,"")</f>
        <v/>
      </c>
      <c r="BQ166" s="1741" t="str">
        <f>IF('13_P1_Alega'!X166&lt;&gt;"",'13_P1_Alega'!X166,"")</f>
        <v/>
      </c>
      <c r="BS166" s="1440" t="str">
        <f t="shared" si="38"/>
        <v/>
      </c>
      <c r="BT166" s="1440" t="str">
        <f t="shared" si="51"/>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369" t="str">
        <f>CONCATENATE('01_Carga'!$M$5,"_",$I167)</f>
        <v>FI__150</v>
      </c>
      <c r="B167" s="1405"/>
      <c r="C167" s="1734" t="str">
        <f>IF('06_PresenLista'!L167&lt;&gt;"",'06_PresenLista'!L167,"")</f>
        <v/>
      </c>
      <c r="D167" s="1461" t="str">
        <f>'06_PresenLista'!Q167</f>
        <v/>
      </c>
      <c r="E167" s="1405"/>
      <c r="F167" s="1735" t="str">
        <f>IF('09_P1_Pract'!F167&lt;&gt;"",'09_P1_Pract'!F167,"")</f>
        <v/>
      </c>
      <c r="G167" s="1459" t="str">
        <f>'07_P1_Lectura'!R168</f>
        <v/>
      </c>
      <c r="H167" s="1736" t="str">
        <f t="shared" si="43"/>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316" t="str">
        <f>IF('09_P1_Pract'!O167&lt;&gt;"",'09_P1_Pract'!O167,"")</f>
        <v/>
      </c>
      <c r="P167" s="153"/>
      <c r="Q167" s="1916"/>
      <c r="R167" s="132"/>
      <c r="S167" s="132"/>
      <c r="T167" s="132"/>
      <c r="U167" s="132"/>
      <c r="V167" s="1749"/>
      <c r="W167" s="151"/>
      <c r="X167" s="1916"/>
      <c r="Y167" s="132"/>
      <c r="Z167" s="132"/>
      <c r="AA167" s="132"/>
      <c r="AB167" s="132"/>
      <c r="AC167" s="1749"/>
      <c r="AD167" s="151"/>
      <c r="AE167" s="1916"/>
      <c r="AF167" s="132"/>
      <c r="AG167" s="132"/>
      <c r="AH167" s="132"/>
      <c r="AI167" s="132"/>
      <c r="AJ167" s="1749"/>
      <c r="AK167" s="151"/>
      <c r="AL167" s="1916"/>
      <c r="AM167" s="132"/>
      <c r="AN167" s="132"/>
      <c r="AO167" s="132"/>
      <c r="AP167" s="132"/>
      <c r="AQ167" s="1749"/>
      <c r="AR167" s="151"/>
      <c r="AS167" s="1916"/>
      <c r="AT167" s="132"/>
      <c r="AU167" s="132"/>
      <c r="AV167" s="132"/>
      <c r="AW167" s="132"/>
      <c r="AX167" s="1749"/>
      <c r="AY167" s="151"/>
      <c r="AZ167" s="270" t="str">
        <f t="shared" si="44"/>
        <v/>
      </c>
      <c r="BA167" s="271" t="str">
        <f t="shared" si="45"/>
        <v/>
      </c>
      <c r="BB167" s="271" t="str">
        <f t="shared" si="46"/>
        <v/>
      </c>
      <c r="BC167" s="271" t="str">
        <f t="shared" si="47"/>
        <v/>
      </c>
      <c r="BD167" s="272" t="str">
        <f t="shared" si="48"/>
        <v/>
      </c>
      <c r="BE167" s="15" t="str">
        <f t="shared" si="49"/>
        <v/>
      </c>
      <c r="BG167" s="270" t="str">
        <f t="shared" si="39"/>
        <v/>
      </c>
      <c r="BH167" s="271" t="str">
        <f t="shared" si="40"/>
        <v/>
      </c>
      <c r="BI167" s="273" t="str">
        <f t="shared" si="41"/>
        <v/>
      </c>
      <c r="BJ167" s="15" t="str">
        <f t="shared" si="42"/>
        <v/>
      </c>
      <c r="BL167" s="67" t="str">
        <f t="shared" si="50"/>
        <v/>
      </c>
      <c r="BM167" s="67" t="str">
        <f>IF($O167&lt;&gt;"",0,IF(BJ167&lt;&gt;"",ROUND(BJ167*'02_Criterios'!$F$17,4),IF(BE167&lt;&gt;"",ROUND(BE167*'02_Criterios'!$F$17,4),"")))</f>
        <v/>
      </c>
      <c r="BO167" s="1741" t="str">
        <f>IF('13_P1_Alega'!V167&lt;&gt;"",'13_P1_Alega'!V167,"")</f>
        <v/>
      </c>
      <c r="BP167" s="1741" t="str">
        <f>IF('13_P1_Alega'!W167&lt;&gt;"",'13_P1_Alega'!W167,"")</f>
        <v/>
      </c>
      <c r="BQ167" s="1741" t="str">
        <f>IF('13_P1_Alega'!X167&lt;&gt;"",'13_P1_Alega'!X167,"")</f>
        <v/>
      </c>
      <c r="BS167" s="1440" t="str">
        <f t="shared" ref="BS167:BS177" si="57">IF(AND(C167="NO",OR(O167&lt;&gt;"",COUNT(Q167:AX167)&gt;0)),1,"")</f>
        <v/>
      </c>
      <c r="BT167" s="1440" t="str">
        <f t="shared" si="51"/>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369" t="str">
        <f>CONCATENATE('01_Carga'!$M$5,"_",$I168)</f>
        <v>FI__151</v>
      </c>
      <c r="B168" s="1405"/>
      <c r="C168" s="1734" t="str">
        <f>IF('06_PresenLista'!L168&lt;&gt;"",'06_PresenLista'!L168,"")</f>
        <v/>
      </c>
      <c r="D168" s="1461" t="str">
        <f>'06_PresenLista'!Q168</f>
        <v/>
      </c>
      <c r="E168" s="1405"/>
      <c r="F168" s="1735" t="str">
        <f>IF('09_P1_Pract'!F168&lt;&gt;"",'09_P1_Pract'!F168,"")</f>
        <v/>
      </c>
      <c r="G168" s="1459" t="str">
        <f>'07_P1_Lectura'!R169</f>
        <v/>
      </c>
      <c r="H168" s="1736" t="str">
        <f t="shared" si="43"/>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316" t="str">
        <f>IF('09_P1_Pract'!O168&lt;&gt;"",'09_P1_Pract'!O168,"")</f>
        <v/>
      </c>
      <c r="P168" s="153"/>
      <c r="Q168" s="1916"/>
      <c r="R168" s="132"/>
      <c r="S168" s="132"/>
      <c r="T168" s="132"/>
      <c r="U168" s="132"/>
      <c r="V168" s="1749"/>
      <c r="W168" s="151"/>
      <c r="X168" s="1916"/>
      <c r="Y168" s="132"/>
      <c r="Z168" s="132"/>
      <c r="AA168" s="132"/>
      <c r="AB168" s="132"/>
      <c r="AC168" s="1749"/>
      <c r="AD168" s="151"/>
      <c r="AE168" s="1916"/>
      <c r="AF168" s="132"/>
      <c r="AG168" s="132"/>
      <c r="AH168" s="132"/>
      <c r="AI168" s="132"/>
      <c r="AJ168" s="1749"/>
      <c r="AK168" s="151"/>
      <c r="AL168" s="1916"/>
      <c r="AM168" s="132"/>
      <c r="AN168" s="132"/>
      <c r="AO168" s="132"/>
      <c r="AP168" s="132"/>
      <c r="AQ168" s="1749"/>
      <c r="AR168" s="151"/>
      <c r="AS168" s="1916"/>
      <c r="AT168" s="132"/>
      <c r="AU168" s="132"/>
      <c r="AV168" s="132"/>
      <c r="AW168" s="132"/>
      <c r="AX168" s="1749"/>
      <c r="AY168" s="151"/>
      <c r="AZ168" s="270" t="str">
        <f t="shared" si="44"/>
        <v/>
      </c>
      <c r="BA168" s="271" t="str">
        <f t="shared" si="45"/>
        <v/>
      </c>
      <c r="BB168" s="271" t="str">
        <f t="shared" si="46"/>
        <v/>
      </c>
      <c r="BC168" s="271" t="str">
        <f t="shared" si="47"/>
        <v/>
      </c>
      <c r="BD168" s="272" t="str">
        <f t="shared" si="48"/>
        <v/>
      </c>
      <c r="BE168" s="15" t="str">
        <f t="shared" si="49"/>
        <v/>
      </c>
      <c r="BG168" s="270" t="str">
        <f t="shared" si="39"/>
        <v/>
      </c>
      <c r="BH168" s="271" t="str">
        <f t="shared" si="40"/>
        <v/>
      </c>
      <c r="BI168" s="273" t="str">
        <f t="shared" si="41"/>
        <v/>
      </c>
      <c r="BJ168" s="15" t="str">
        <f t="shared" si="42"/>
        <v/>
      </c>
      <c r="BL168" s="67" t="str">
        <f t="shared" si="50"/>
        <v/>
      </c>
      <c r="BM168" s="67" t="str">
        <f>IF($O168&lt;&gt;"",0,IF(BJ168&lt;&gt;"",ROUND(BJ168*'02_Criterios'!$F$17,4),IF(BE168&lt;&gt;"",ROUND(BE168*'02_Criterios'!$F$17,4),"")))</f>
        <v/>
      </c>
      <c r="BO168" s="1741" t="str">
        <f>IF('13_P1_Alega'!V168&lt;&gt;"",'13_P1_Alega'!V168,"")</f>
        <v/>
      </c>
      <c r="BP168" s="1741" t="str">
        <f>IF('13_P1_Alega'!W168&lt;&gt;"",'13_P1_Alega'!W168,"")</f>
        <v/>
      </c>
      <c r="BQ168" s="1741" t="str">
        <f>IF('13_P1_Alega'!X168&lt;&gt;"",'13_P1_Alega'!X168,"")</f>
        <v/>
      </c>
      <c r="BS168" s="1440" t="str">
        <f t="shared" si="57"/>
        <v/>
      </c>
      <c r="BT168" s="1440" t="str">
        <f t="shared" si="51"/>
        <v/>
      </c>
      <c r="BU168" s="1441" t="str">
        <f t="shared" ref="BU168:BU177" si="58">IF(AND(Q168&lt;&gt;"",COUNT(R168:V168)&gt;0),1,"")</f>
        <v/>
      </c>
      <c r="BV168" s="1441" t="str">
        <f t="shared" ref="BV168:BV177" si="59">IF(AND(X168&lt;&gt;"",COUNT(Y168:AC168)&gt;0),1,"")</f>
        <v/>
      </c>
      <c r="BW168" s="1441" t="str">
        <f t="shared" ref="BW168:BW177" si="60">IF(AND(AE168&lt;&gt;"",COUNT(AF168:AJ168)&gt;0),1,"")</f>
        <v/>
      </c>
      <c r="BX168" s="1441" t="str">
        <f t="shared" ref="BX168:BX177" si="61">IF(AND(AL168&lt;&gt;"",COUNT(AM168:AQ168)&gt;0),1,"")</f>
        <v/>
      </c>
      <c r="BY168" s="1441" t="str">
        <f t="shared" ref="BY168:BY177" si="62">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369" t="str">
        <f>CONCATENATE('01_Carga'!$M$5,"_",$I169)</f>
        <v>FI__152</v>
      </c>
      <c r="B169" s="1405"/>
      <c r="C169" s="1734" t="str">
        <f>IF('06_PresenLista'!L169&lt;&gt;"",'06_PresenLista'!L169,"")</f>
        <v/>
      </c>
      <c r="D169" s="1461" t="str">
        <f>'06_PresenLista'!Q169</f>
        <v/>
      </c>
      <c r="E169" s="1405"/>
      <c r="F169" s="1735" t="str">
        <f>IF('09_P1_Pract'!F169&lt;&gt;"",'09_P1_Pract'!F169,"")</f>
        <v/>
      </c>
      <c r="G169" s="1459" t="str">
        <f>'07_P1_Lectura'!R170</f>
        <v/>
      </c>
      <c r="H169" s="1736" t="str">
        <f t="shared" si="43"/>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3">IF(K169&lt;&gt;"","*","")</f>
        <v/>
      </c>
      <c r="O169" s="316" t="str">
        <f>IF('09_P1_Pract'!O169&lt;&gt;"",'09_P1_Pract'!O169,"")</f>
        <v/>
      </c>
      <c r="P169" s="153"/>
      <c r="Q169" s="1916"/>
      <c r="R169" s="132"/>
      <c r="S169" s="132"/>
      <c r="T169" s="132"/>
      <c r="U169" s="132"/>
      <c r="V169" s="1749"/>
      <c r="W169" s="151"/>
      <c r="X169" s="1916"/>
      <c r="Y169" s="132"/>
      <c r="Z169" s="132"/>
      <c r="AA169" s="132"/>
      <c r="AB169" s="132"/>
      <c r="AC169" s="1749"/>
      <c r="AD169" s="151"/>
      <c r="AE169" s="1916"/>
      <c r="AF169" s="132"/>
      <c r="AG169" s="132"/>
      <c r="AH169" s="132"/>
      <c r="AI169" s="132"/>
      <c r="AJ169" s="1749"/>
      <c r="AK169" s="151"/>
      <c r="AL169" s="1916"/>
      <c r="AM169" s="132"/>
      <c r="AN169" s="132"/>
      <c r="AO169" s="132"/>
      <c r="AP169" s="132"/>
      <c r="AQ169" s="1749"/>
      <c r="AR169" s="151"/>
      <c r="AS169" s="1916"/>
      <c r="AT169" s="132"/>
      <c r="AU169" s="132"/>
      <c r="AV169" s="132"/>
      <c r="AW169" s="132"/>
      <c r="AX169" s="1749"/>
      <c r="AY169" s="151"/>
      <c r="AZ169" s="270" t="str">
        <f t="shared" si="44"/>
        <v/>
      </c>
      <c r="BA169" s="271" t="str">
        <f t="shared" si="45"/>
        <v/>
      </c>
      <c r="BB169" s="271" t="str">
        <f t="shared" si="46"/>
        <v/>
      </c>
      <c r="BC169" s="271" t="str">
        <f t="shared" si="47"/>
        <v/>
      </c>
      <c r="BD169" s="272" t="str">
        <f t="shared" si="48"/>
        <v/>
      </c>
      <c r="BE169" s="15" t="str">
        <f t="shared" si="49"/>
        <v/>
      </c>
      <c r="BG169" s="270" t="str">
        <f t="shared" si="39"/>
        <v/>
      </c>
      <c r="BH169" s="271" t="str">
        <f t="shared" si="40"/>
        <v/>
      </c>
      <c r="BI169" s="273" t="str">
        <f t="shared" si="41"/>
        <v/>
      </c>
      <c r="BJ169" s="15" t="str">
        <f t="shared" si="42"/>
        <v/>
      </c>
      <c r="BL169" s="67" t="str">
        <f t="shared" si="50"/>
        <v/>
      </c>
      <c r="BM169" s="67" t="str">
        <f>IF($O169&lt;&gt;"",0,IF(BJ169&lt;&gt;"",ROUND(BJ169*'02_Criterios'!$F$17,4),IF(BE169&lt;&gt;"",ROUND(BE169*'02_Criterios'!$F$17,4),"")))</f>
        <v/>
      </c>
      <c r="BO169" s="1741" t="str">
        <f>IF('13_P1_Alega'!V169&lt;&gt;"",'13_P1_Alega'!V169,"")</f>
        <v/>
      </c>
      <c r="BP169" s="1741" t="str">
        <f>IF('13_P1_Alega'!W169&lt;&gt;"",'13_P1_Alega'!W169,"")</f>
        <v/>
      </c>
      <c r="BQ169" s="1741" t="str">
        <f>IF('13_P1_Alega'!X169&lt;&gt;"",'13_P1_Alega'!X169,"")</f>
        <v/>
      </c>
      <c r="BS169" s="1440" t="str">
        <f t="shared" si="57"/>
        <v/>
      </c>
      <c r="BT169" s="1440" t="str">
        <f t="shared" si="51"/>
        <v/>
      </c>
      <c r="BU169" s="1441" t="str">
        <f t="shared" si="58"/>
        <v/>
      </c>
      <c r="BV169" s="1441" t="str">
        <f t="shared" si="59"/>
        <v/>
      </c>
      <c r="BW169" s="1441" t="str">
        <f t="shared" si="60"/>
        <v/>
      </c>
      <c r="BX169" s="1441" t="str">
        <f t="shared" si="61"/>
        <v/>
      </c>
      <c r="BY169" s="1441" t="str">
        <f t="shared" si="62"/>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369" t="str">
        <f>CONCATENATE('01_Carga'!$M$5,"_",$I170)</f>
        <v>FI__153</v>
      </c>
      <c r="B170" s="1405"/>
      <c r="C170" s="1734" t="str">
        <f>IF('06_PresenLista'!L170&lt;&gt;"",'06_PresenLista'!L170,"")</f>
        <v/>
      </c>
      <c r="D170" s="1461" t="str">
        <f>'06_PresenLista'!Q170</f>
        <v/>
      </c>
      <c r="E170" s="1405"/>
      <c r="F170" s="1735" t="str">
        <f>IF('09_P1_Pract'!F170&lt;&gt;"",'09_P1_Pract'!F170,"")</f>
        <v/>
      </c>
      <c r="G170" s="1459" t="str">
        <f>'07_P1_Lectura'!R171</f>
        <v/>
      </c>
      <c r="H170" s="1736" t="str">
        <f t="shared" si="43"/>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3"/>
        <v/>
      </c>
      <c r="O170" s="316" t="str">
        <f>IF('09_P1_Pract'!O170&lt;&gt;"",'09_P1_Pract'!O170,"")</f>
        <v/>
      </c>
      <c r="P170" s="153"/>
      <c r="Q170" s="1916"/>
      <c r="R170" s="132"/>
      <c r="S170" s="132"/>
      <c r="T170" s="132"/>
      <c r="U170" s="132"/>
      <c r="V170" s="1749"/>
      <c r="W170" s="151"/>
      <c r="X170" s="1916"/>
      <c r="Y170" s="132"/>
      <c r="Z170" s="132"/>
      <c r="AA170" s="132"/>
      <c r="AB170" s="132"/>
      <c r="AC170" s="1749"/>
      <c r="AD170" s="151"/>
      <c r="AE170" s="1916"/>
      <c r="AF170" s="132"/>
      <c r="AG170" s="132"/>
      <c r="AH170" s="132"/>
      <c r="AI170" s="132"/>
      <c r="AJ170" s="1749"/>
      <c r="AK170" s="151"/>
      <c r="AL170" s="1916"/>
      <c r="AM170" s="132"/>
      <c r="AN170" s="132"/>
      <c r="AO170" s="132"/>
      <c r="AP170" s="132"/>
      <c r="AQ170" s="1749"/>
      <c r="AR170" s="151"/>
      <c r="AS170" s="1916"/>
      <c r="AT170" s="132"/>
      <c r="AU170" s="132"/>
      <c r="AV170" s="132"/>
      <c r="AW170" s="132"/>
      <c r="AX170" s="1749"/>
      <c r="AY170" s="151"/>
      <c r="AZ170" s="270" t="str">
        <f t="shared" si="44"/>
        <v/>
      </c>
      <c r="BA170" s="271" t="str">
        <f t="shared" si="45"/>
        <v/>
      </c>
      <c r="BB170" s="271" t="str">
        <f t="shared" si="46"/>
        <v/>
      </c>
      <c r="BC170" s="271" t="str">
        <f t="shared" si="47"/>
        <v/>
      </c>
      <c r="BD170" s="272" t="str">
        <f t="shared" si="48"/>
        <v/>
      </c>
      <c r="BE170" s="15" t="str">
        <f t="shared" si="49"/>
        <v/>
      </c>
      <c r="BG170" s="270" t="str">
        <f t="shared" si="39"/>
        <v/>
      </c>
      <c r="BH170" s="271" t="str">
        <f t="shared" si="40"/>
        <v/>
      </c>
      <c r="BI170" s="273" t="str">
        <f t="shared" si="41"/>
        <v/>
      </c>
      <c r="BJ170" s="15" t="str">
        <f t="shared" si="42"/>
        <v/>
      </c>
      <c r="BL170" s="67" t="str">
        <f t="shared" si="50"/>
        <v/>
      </c>
      <c r="BM170" s="67" t="str">
        <f>IF($O170&lt;&gt;"",0,IF(BJ170&lt;&gt;"",ROUND(BJ170*'02_Criterios'!$F$17,4),IF(BE170&lt;&gt;"",ROUND(BE170*'02_Criterios'!$F$17,4),"")))</f>
        <v/>
      </c>
      <c r="BO170" s="1741" t="str">
        <f>IF('13_P1_Alega'!V170&lt;&gt;"",'13_P1_Alega'!V170,"")</f>
        <v/>
      </c>
      <c r="BP170" s="1741" t="str">
        <f>IF('13_P1_Alega'!W170&lt;&gt;"",'13_P1_Alega'!W170,"")</f>
        <v/>
      </c>
      <c r="BQ170" s="1741" t="str">
        <f>IF('13_P1_Alega'!X170&lt;&gt;"",'13_P1_Alega'!X170,"")</f>
        <v/>
      </c>
      <c r="BS170" s="1440" t="str">
        <f t="shared" si="57"/>
        <v/>
      </c>
      <c r="BT170" s="1440" t="str">
        <f t="shared" si="51"/>
        <v/>
      </c>
      <c r="BU170" s="1441" t="str">
        <f t="shared" si="58"/>
        <v/>
      </c>
      <c r="BV170" s="1441" t="str">
        <f t="shared" si="59"/>
        <v/>
      </c>
      <c r="BW170" s="1441" t="str">
        <f t="shared" si="60"/>
        <v/>
      </c>
      <c r="BX170" s="1441" t="str">
        <f t="shared" si="61"/>
        <v/>
      </c>
      <c r="BY170" s="1441" t="str">
        <f t="shared" si="62"/>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369" t="str">
        <f>CONCATENATE('01_Carga'!$M$5,"_",$I171)</f>
        <v>FI__154</v>
      </c>
      <c r="B171" s="1405"/>
      <c r="C171" s="1734" t="str">
        <f>IF('06_PresenLista'!L171&lt;&gt;"",'06_PresenLista'!L171,"")</f>
        <v/>
      </c>
      <c r="D171" s="1461" t="str">
        <f>'06_PresenLista'!Q171</f>
        <v/>
      </c>
      <c r="E171" s="1405"/>
      <c r="F171" s="1735" t="str">
        <f>IF('09_P1_Pract'!F171&lt;&gt;"",'09_P1_Pract'!F171,"")</f>
        <v/>
      </c>
      <c r="G171" s="1459" t="str">
        <f>'07_P1_Lectura'!R172</f>
        <v/>
      </c>
      <c r="H171" s="1736" t="str">
        <f t="shared" si="43"/>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3"/>
        <v/>
      </c>
      <c r="O171" s="316" t="str">
        <f>IF('09_P1_Pract'!O171&lt;&gt;"",'09_P1_Pract'!O171,"")</f>
        <v/>
      </c>
      <c r="P171" s="153"/>
      <c r="Q171" s="1916"/>
      <c r="R171" s="132"/>
      <c r="S171" s="132"/>
      <c r="T171" s="132"/>
      <c r="U171" s="132"/>
      <c r="V171" s="1749"/>
      <c r="W171" s="151"/>
      <c r="X171" s="1916"/>
      <c r="Y171" s="132"/>
      <c r="Z171" s="132"/>
      <c r="AA171" s="132"/>
      <c r="AB171" s="132"/>
      <c r="AC171" s="1749"/>
      <c r="AD171" s="151"/>
      <c r="AE171" s="1916"/>
      <c r="AF171" s="132"/>
      <c r="AG171" s="132"/>
      <c r="AH171" s="132"/>
      <c r="AI171" s="132"/>
      <c r="AJ171" s="1749"/>
      <c r="AK171" s="151"/>
      <c r="AL171" s="1916"/>
      <c r="AM171" s="132"/>
      <c r="AN171" s="132"/>
      <c r="AO171" s="132"/>
      <c r="AP171" s="132"/>
      <c r="AQ171" s="1749"/>
      <c r="AR171" s="151"/>
      <c r="AS171" s="1916"/>
      <c r="AT171" s="132"/>
      <c r="AU171" s="132"/>
      <c r="AV171" s="132"/>
      <c r="AW171" s="132"/>
      <c r="AX171" s="1749"/>
      <c r="AY171" s="151"/>
      <c r="AZ171" s="270" t="str">
        <f t="shared" si="44"/>
        <v/>
      </c>
      <c r="BA171" s="271" t="str">
        <f t="shared" si="45"/>
        <v/>
      </c>
      <c r="BB171" s="271" t="str">
        <f t="shared" si="46"/>
        <v/>
      </c>
      <c r="BC171" s="271" t="str">
        <f t="shared" si="47"/>
        <v/>
      </c>
      <c r="BD171" s="272" t="str">
        <f t="shared" si="48"/>
        <v/>
      </c>
      <c r="BE171" s="15" t="str">
        <f t="shared" si="49"/>
        <v/>
      </c>
      <c r="BG171" s="270" t="str">
        <f t="shared" si="39"/>
        <v/>
      </c>
      <c r="BH171" s="271" t="str">
        <f t="shared" si="40"/>
        <v/>
      </c>
      <c r="BI171" s="273" t="str">
        <f t="shared" si="41"/>
        <v/>
      </c>
      <c r="BJ171" s="15" t="str">
        <f t="shared" si="42"/>
        <v/>
      </c>
      <c r="BL171" s="67" t="str">
        <f t="shared" si="50"/>
        <v/>
      </c>
      <c r="BM171" s="67" t="str">
        <f>IF($O171&lt;&gt;"",0,IF(BJ171&lt;&gt;"",ROUND(BJ171*'02_Criterios'!$F$17,4),IF(BE171&lt;&gt;"",ROUND(BE171*'02_Criterios'!$F$17,4),"")))</f>
        <v/>
      </c>
      <c r="BO171" s="1741" t="str">
        <f>IF('13_P1_Alega'!V171&lt;&gt;"",'13_P1_Alega'!V171,"")</f>
        <v/>
      </c>
      <c r="BP171" s="1741" t="str">
        <f>IF('13_P1_Alega'!W171&lt;&gt;"",'13_P1_Alega'!W171,"")</f>
        <v/>
      </c>
      <c r="BQ171" s="1741" t="str">
        <f>IF('13_P1_Alega'!X171&lt;&gt;"",'13_P1_Alega'!X171,"")</f>
        <v/>
      </c>
      <c r="BS171" s="1440" t="str">
        <f t="shared" si="57"/>
        <v/>
      </c>
      <c r="BT171" s="1440" t="str">
        <f t="shared" si="51"/>
        <v/>
      </c>
      <c r="BU171" s="1441" t="str">
        <f t="shared" si="58"/>
        <v/>
      </c>
      <c r="BV171" s="1441" t="str">
        <f t="shared" si="59"/>
        <v/>
      </c>
      <c r="BW171" s="1441" t="str">
        <f t="shared" si="60"/>
        <v/>
      </c>
      <c r="BX171" s="1441" t="str">
        <f t="shared" si="61"/>
        <v/>
      </c>
      <c r="BY171" s="1441" t="str">
        <f t="shared" si="62"/>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369" t="str">
        <f>CONCATENATE('01_Carga'!$M$5,"_",$I172)</f>
        <v>FI__155</v>
      </c>
      <c r="B172" s="1405"/>
      <c r="C172" s="1734" t="str">
        <f>IF('06_PresenLista'!L172&lt;&gt;"",'06_PresenLista'!L172,"")</f>
        <v/>
      </c>
      <c r="D172" s="1461" t="str">
        <f>'06_PresenLista'!Q172</f>
        <v/>
      </c>
      <c r="E172" s="1405"/>
      <c r="F172" s="1735" t="str">
        <f>IF('09_P1_Pract'!F172&lt;&gt;"",'09_P1_Pract'!F172,"")</f>
        <v/>
      </c>
      <c r="G172" s="1459" t="str">
        <f>'07_P1_Lectura'!R173</f>
        <v/>
      </c>
      <c r="H172" s="1736" t="str">
        <f t="shared" si="43"/>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3"/>
        <v/>
      </c>
      <c r="O172" s="316" t="str">
        <f>IF('09_P1_Pract'!O172&lt;&gt;"",'09_P1_Pract'!O172,"")</f>
        <v/>
      </c>
      <c r="P172" s="153"/>
      <c r="Q172" s="1916"/>
      <c r="R172" s="132"/>
      <c r="S172" s="132"/>
      <c r="T172" s="132"/>
      <c r="U172" s="132"/>
      <c r="V172" s="1749"/>
      <c r="W172" s="151"/>
      <c r="X172" s="1916"/>
      <c r="Y172" s="132"/>
      <c r="Z172" s="132"/>
      <c r="AA172" s="132"/>
      <c r="AB172" s="132"/>
      <c r="AC172" s="1749"/>
      <c r="AD172" s="151"/>
      <c r="AE172" s="1916"/>
      <c r="AF172" s="132"/>
      <c r="AG172" s="132"/>
      <c r="AH172" s="132"/>
      <c r="AI172" s="132"/>
      <c r="AJ172" s="1749"/>
      <c r="AK172" s="151"/>
      <c r="AL172" s="1916"/>
      <c r="AM172" s="132"/>
      <c r="AN172" s="132"/>
      <c r="AO172" s="132"/>
      <c r="AP172" s="132"/>
      <c r="AQ172" s="1749"/>
      <c r="AR172" s="151"/>
      <c r="AS172" s="1916"/>
      <c r="AT172" s="132"/>
      <c r="AU172" s="132"/>
      <c r="AV172" s="132"/>
      <c r="AW172" s="132"/>
      <c r="AX172" s="1749"/>
      <c r="AY172" s="151"/>
      <c r="AZ172" s="270" t="str">
        <f t="shared" si="44"/>
        <v/>
      </c>
      <c r="BA172" s="271" t="str">
        <f t="shared" si="45"/>
        <v/>
      </c>
      <c r="BB172" s="271" t="str">
        <f t="shared" si="46"/>
        <v/>
      </c>
      <c r="BC172" s="271" t="str">
        <f t="shared" si="47"/>
        <v/>
      </c>
      <c r="BD172" s="272" t="str">
        <f t="shared" si="48"/>
        <v/>
      </c>
      <c r="BE172" s="15" t="str">
        <f t="shared" si="49"/>
        <v/>
      </c>
      <c r="BG172" s="270" t="str">
        <f t="shared" si="39"/>
        <v/>
      </c>
      <c r="BH172" s="271" t="str">
        <f t="shared" si="40"/>
        <v/>
      </c>
      <c r="BI172" s="273" t="str">
        <f t="shared" si="41"/>
        <v/>
      </c>
      <c r="BJ172" s="15" t="str">
        <f t="shared" si="42"/>
        <v/>
      </c>
      <c r="BL172" s="67" t="str">
        <f t="shared" si="50"/>
        <v/>
      </c>
      <c r="BM172" s="67" t="str">
        <f>IF($O172&lt;&gt;"",0,IF(BJ172&lt;&gt;"",ROUND(BJ172*'02_Criterios'!$F$17,4),IF(BE172&lt;&gt;"",ROUND(BE172*'02_Criterios'!$F$17,4),"")))</f>
        <v/>
      </c>
      <c r="BO172" s="1741" t="str">
        <f>IF('13_P1_Alega'!V172&lt;&gt;"",'13_P1_Alega'!V172,"")</f>
        <v/>
      </c>
      <c r="BP172" s="1741" t="str">
        <f>IF('13_P1_Alega'!W172&lt;&gt;"",'13_P1_Alega'!W172,"")</f>
        <v/>
      </c>
      <c r="BQ172" s="1741" t="str">
        <f>IF('13_P1_Alega'!X172&lt;&gt;"",'13_P1_Alega'!X172,"")</f>
        <v/>
      </c>
      <c r="BS172" s="1440" t="str">
        <f t="shared" si="57"/>
        <v/>
      </c>
      <c r="BT172" s="1440" t="str">
        <f t="shared" si="51"/>
        <v/>
      </c>
      <c r="BU172" s="1441" t="str">
        <f t="shared" si="58"/>
        <v/>
      </c>
      <c r="BV172" s="1441" t="str">
        <f t="shared" si="59"/>
        <v/>
      </c>
      <c r="BW172" s="1441" t="str">
        <f t="shared" si="60"/>
        <v/>
      </c>
      <c r="BX172" s="1441" t="str">
        <f t="shared" si="61"/>
        <v/>
      </c>
      <c r="BY172" s="1441" t="str">
        <f t="shared" si="62"/>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369" t="str">
        <f>CONCATENATE('01_Carga'!$M$5,"_",$I173)</f>
        <v>FI__156</v>
      </c>
      <c r="B173" s="1405"/>
      <c r="C173" s="1734" t="str">
        <f>IF('06_PresenLista'!L173&lt;&gt;"",'06_PresenLista'!L173,"")</f>
        <v/>
      </c>
      <c r="D173" s="1461" t="str">
        <f>'06_PresenLista'!Q173</f>
        <v/>
      </c>
      <c r="E173" s="1405"/>
      <c r="F173" s="1735" t="str">
        <f>IF('09_P1_Pract'!F173&lt;&gt;"",'09_P1_Pract'!F173,"")</f>
        <v/>
      </c>
      <c r="G173" s="1459" t="str">
        <f>'07_P1_Lectura'!R174</f>
        <v/>
      </c>
      <c r="H173" s="1736" t="str">
        <f t="shared" si="43"/>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3"/>
        <v/>
      </c>
      <c r="O173" s="316" t="str">
        <f>IF('09_P1_Pract'!O173&lt;&gt;"",'09_P1_Pract'!O173,"")</f>
        <v/>
      </c>
      <c r="P173" s="153"/>
      <c r="Q173" s="1916"/>
      <c r="R173" s="132"/>
      <c r="S173" s="132"/>
      <c r="T173" s="132"/>
      <c r="U173" s="132"/>
      <c r="V173" s="1749"/>
      <c r="W173" s="151"/>
      <c r="X173" s="1916"/>
      <c r="Y173" s="132"/>
      <c r="Z173" s="132"/>
      <c r="AA173" s="132"/>
      <c r="AB173" s="132"/>
      <c r="AC173" s="1749"/>
      <c r="AD173" s="151"/>
      <c r="AE173" s="1916"/>
      <c r="AF173" s="132"/>
      <c r="AG173" s="132"/>
      <c r="AH173" s="132"/>
      <c r="AI173" s="132"/>
      <c r="AJ173" s="1749"/>
      <c r="AK173" s="151"/>
      <c r="AL173" s="1916"/>
      <c r="AM173" s="132"/>
      <c r="AN173" s="132"/>
      <c r="AO173" s="132"/>
      <c r="AP173" s="132"/>
      <c r="AQ173" s="1749"/>
      <c r="AR173" s="151"/>
      <c r="AS173" s="1916"/>
      <c r="AT173" s="132"/>
      <c r="AU173" s="132"/>
      <c r="AV173" s="132"/>
      <c r="AW173" s="132"/>
      <c r="AX173" s="1749"/>
      <c r="AY173" s="151"/>
      <c r="AZ173" s="270" t="str">
        <f t="shared" si="44"/>
        <v/>
      </c>
      <c r="BA173" s="271" t="str">
        <f t="shared" si="45"/>
        <v/>
      </c>
      <c r="BB173" s="271" t="str">
        <f t="shared" si="46"/>
        <v/>
      </c>
      <c r="BC173" s="271" t="str">
        <f t="shared" si="47"/>
        <v/>
      </c>
      <c r="BD173" s="272" t="str">
        <f t="shared" si="48"/>
        <v/>
      </c>
      <c r="BE173" s="15" t="str">
        <f t="shared" si="49"/>
        <v/>
      </c>
      <c r="BG173" s="270" t="str">
        <f t="shared" si="39"/>
        <v/>
      </c>
      <c r="BH173" s="271" t="str">
        <f t="shared" si="40"/>
        <v/>
      </c>
      <c r="BI173" s="273" t="str">
        <f t="shared" si="41"/>
        <v/>
      </c>
      <c r="BJ173" s="15" t="str">
        <f t="shared" si="42"/>
        <v/>
      </c>
      <c r="BL173" s="67" t="str">
        <f t="shared" si="50"/>
        <v/>
      </c>
      <c r="BM173" s="67" t="str">
        <f>IF($O173&lt;&gt;"",0,IF(BJ173&lt;&gt;"",ROUND(BJ173*'02_Criterios'!$F$17,4),IF(BE173&lt;&gt;"",ROUND(BE173*'02_Criterios'!$F$17,4),"")))</f>
        <v/>
      </c>
      <c r="BO173" s="1741" t="str">
        <f>IF('13_P1_Alega'!V173&lt;&gt;"",'13_P1_Alega'!V173,"")</f>
        <v/>
      </c>
      <c r="BP173" s="1741" t="str">
        <f>IF('13_P1_Alega'!W173&lt;&gt;"",'13_P1_Alega'!W173,"")</f>
        <v/>
      </c>
      <c r="BQ173" s="1741" t="str">
        <f>IF('13_P1_Alega'!X173&lt;&gt;"",'13_P1_Alega'!X173,"")</f>
        <v/>
      </c>
      <c r="BS173" s="1440" t="str">
        <f t="shared" si="57"/>
        <v/>
      </c>
      <c r="BT173" s="1440" t="str">
        <f t="shared" si="51"/>
        <v/>
      </c>
      <c r="BU173" s="1441" t="str">
        <f t="shared" si="58"/>
        <v/>
      </c>
      <c r="BV173" s="1441" t="str">
        <f t="shared" si="59"/>
        <v/>
      </c>
      <c r="BW173" s="1441" t="str">
        <f t="shared" si="60"/>
        <v/>
      </c>
      <c r="BX173" s="1441" t="str">
        <f t="shared" si="61"/>
        <v/>
      </c>
      <c r="BY173" s="1441" t="str">
        <f t="shared" si="62"/>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369" t="str">
        <f>CONCATENATE('01_Carga'!$M$5,"_",$I174)</f>
        <v>FI__157</v>
      </c>
      <c r="B174" s="1405"/>
      <c r="C174" s="1734" t="str">
        <f>IF('06_PresenLista'!L174&lt;&gt;"",'06_PresenLista'!L174,"")</f>
        <v/>
      </c>
      <c r="D174" s="1461" t="str">
        <f>'06_PresenLista'!Q174</f>
        <v/>
      </c>
      <c r="E174" s="1405"/>
      <c r="F174" s="1735" t="str">
        <f>IF('09_P1_Pract'!F174&lt;&gt;"",'09_P1_Pract'!F174,"")</f>
        <v/>
      </c>
      <c r="G174" s="1459" t="str">
        <f>'07_P1_Lectura'!R175</f>
        <v/>
      </c>
      <c r="H174" s="1736" t="str">
        <f t="shared" si="43"/>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3"/>
        <v/>
      </c>
      <c r="O174" s="316" t="str">
        <f>IF('09_P1_Pract'!O174&lt;&gt;"",'09_P1_Pract'!O174,"")</f>
        <v/>
      </c>
      <c r="P174" s="153"/>
      <c r="Q174" s="1916"/>
      <c r="R174" s="132"/>
      <c r="S174" s="132"/>
      <c r="T174" s="132"/>
      <c r="U174" s="132"/>
      <c r="V174" s="1749"/>
      <c r="W174" s="151"/>
      <c r="X174" s="1916"/>
      <c r="Y174" s="132"/>
      <c r="Z174" s="132"/>
      <c r="AA174" s="132"/>
      <c r="AB174" s="132"/>
      <c r="AC174" s="1749"/>
      <c r="AD174" s="151"/>
      <c r="AE174" s="1916"/>
      <c r="AF174" s="132"/>
      <c r="AG174" s="132"/>
      <c r="AH174" s="132"/>
      <c r="AI174" s="132"/>
      <c r="AJ174" s="1749"/>
      <c r="AK174" s="151"/>
      <c r="AL174" s="1916"/>
      <c r="AM174" s="132"/>
      <c r="AN174" s="132"/>
      <c r="AO174" s="132"/>
      <c r="AP174" s="132"/>
      <c r="AQ174" s="1749"/>
      <c r="AR174" s="151"/>
      <c r="AS174" s="1916"/>
      <c r="AT174" s="132"/>
      <c r="AU174" s="132"/>
      <c r="AV174" s="132"/>
      <c r="AW174" s="132"/>
      <c r="AX174" s="1749"/>
      <c r="AY174" s="151"/>
      <c r="AZ174" s="270" t="str">
        <f t="shared" si="44"/>
        <v/>
      </c>
      <c r="BA174" s="271" t="str">
        <f t="shared" si="45"/>
        <v/>
      </c>
      <c r="BB174" s="271" t="str">
        <f t="shared" si="46"/>
        <v/>
      </c>
      <c r="BC174" s="271" t="str">
        <f t="shared" si="47"/>
        <v/>
      </c>
      <c r="BD174" s="272" t="str">
        <f t="shared" si="48"/>
        <v/>
      </c>
      <c r="BE174" s="15" t="str">
        <f t="shared" si="49"/>
        <v/>
      </c>
      <c r="BG174" s="270" t="str">
        <f t="shared" si="39"/>
        <v/>
      </c>
      <c r="BH174" s="271" t="str">
        <f t="shared" si="40"/>
        <v/>
      </c>
      <c r="BI174" s="273" t="str">
        <f t="shared" si="41"/>
        <v/>
      </c>
      <c r="BJ174" s="15" t="str">
        <f t="shared" si="42"/>
        <v/>
      </c>
      <c r="BL174" s="67" t="str">
        <f t="shared" si="50"/>
        <v/>
      </c>
      <c r="BM174" s="67" t="str">
        <f>IF($O174&lt;&gt;"",0,IF(BJ174&lt;&gt;"",ROUND(BJ174*'02_Criterios'!$F$17,4),IF(BE174&lt;&gt;"",ROUND(BE174*'02_Criterios'!$F$17,4),"")))</f>
        <v/>
      </c>
      <c r="BO174" s="1741" t="str">
        <f>IF('13_P1_Alega'!V174&lt;&gt;"",'13_P1_Alega'!V174,"")</f>
        <v/>
      </c>
      <c r="BP174" s="1741" t="str">
        <f>IF('13_P1_Alega'!W174&lt;&gt;"",'13_P1_Alega'!W174,"")</f>
        <v/>
      </c>
      <c r="BQ174" s="1741" t="str">
        <f>IF('13_P1_Alega'!X174&lt;&gt;"",'13_P1_Alega'!X174,"")</f>
        <v/>
      </c>
      <c r="BS174" s="1440" t="str">
        <f t="shared" si="57"/>
        <v/>
      </c>
      <c r="BT174" s="1440" t="str">
        <f t="shared" si="51"/>
        <v/>
      </c>
      <c r="BU174" s="1441" t="str">
        <f t="shared" si="58"/>
        <v/>
      </c>
      <c r="BV174" s="1441" t="str">
        <f t="shared" si="59"/>
        <v/>
      </c>
      <c r="BW174" s="1441" t="str">
        <f t="shared" si="60"/>
        <v/>
      </c>
      <c r="BX174" s="1441" t="str">
        <f t="shared" si="61"/>
        <v/>
      </c>
      <c r="BY174" s="1441" t="str">
        <f t="shared" si="62"/>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369" t="str">
        <f>CONCATENATE('01_Carga'!$M$5,"_",$I175)</f>
        <v>FI__158</v>
      </c>
      <c r="B175" s="1405"/>
      <c r="C175" s="1734" t="str">
        <f>IF('06_PresenLista'!L175&lt;&gt;"",'06_PresenLista'!L175,"")</f>
        <v/>
      </c>
      <c r="D175" s="1461" t="str">
        <f>'06_PresenLista'!Q175</f>
        <v/>
      </c>
      <c r="E175" s="1405"/>
      <c r="F175" s="1735" t="str">
        <f>IF('09_P1_Pract'!F175&lt;&gt;"",'09_P1_Pract'!F175,"")</f>
        <v/>
      </c>
      <c r="G175" s="1459" t="str">
        <f>'07_P1_Lectura'!R176</f>
        <v/>
      </c>
      <c r="H175" s="1736" t="str">
        <f t="shared" si="43"/>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3"/>
        <v/>
      </c>
      <c r="O175" s="316" t="str">
        <f>IF('09_P1_Pract'!O175&lt;&gt;"",'09_P1_Pract'!O175,"")</f>
        <v/>
      </c>
      <c r="P175" s="153"/>
      <c r="Q175" s="1916"/>
      <c r="R175" s="132"/>
      <c r="S175" s="132"/>
      <c r="T175" s="132"/>
      <c r="U175" s="132"/>
      <c r="V175" s="1749"/>
      <c r="W175" s="151"/>
      <c r="X175" s="1916"/>
      <c r="Y175" s="132"/>
      <c r="Z175" s="132"/>
      <c r="AA175" s="132"/>
      <c r="AB175" s="132"/>
      <c r="AC175" s="1749"/>
      <c r="AD175" s="151"/>
      <c r="AE175" s="1916"/>
      <c r="AF175" s="132"/>
      <c r="AG175" s="132"/>
      <c r="AH175" s="132"/>
      <c r="AI175" s="132"/>
      <c r="AJ175" s="1749"/>
      <c r="AK175" s="151"/>
      <c r="AL175" s="1916"/>
      <c r="AM175" s="132"/>
      <c r="AN175" s="132"/>
      <c r="AO175" s="132"/>
      <c r="AP175" s="132"/>
      <c r="AQ175" s="1749"/>
      <c r="AR175" s="151"/>
      <c r="AS175" s="1916"/>
      <c r="AT175" s="132"/>
      <c r="AU175" s="132"/>
      <c r="AV175" s="132"/>
      <c r="AW175" s="132"/>
      <c r="AX175" s="1749"/>
      <c r="AY175" s="151"/>
      <c r="AZ175" s="270" t="str">
        <f t="shared" si="44"/>
        <v/>
      </c>
      <c r="BA175" s="271" t="str">
        <f t="shared" si="45"/>
        <v/>
      </c>
      <c r="BB175" s="271" t="str">
        <f t="shared" si="46"/>
        <v/>
      </c>
      <c r="BC175" s="271" t="str">
        <f t="shared" si="47"/>
        <v/>
      </c>
      <c r="BD175" s="272" t="str">
        <f t="shared" si="48"/>
        <v/>
      </c>
      <c r="BE175" s="15" t="str">
        <f t="shared" si="49"/>
        <v/>
      </c>
      <c r="BG175" s="270" t="str">
        <f t="shared" si="39"/>
        <v/>
      </c>
      <c r="BH175" s="271" t="str">
        <f t="shared" si="40"/>
        <v/>
      </c>
      <c r="BI175" s="273" t="str">
        <f t="shared" si="41"/>
        <v/>
      </c>
      <c r="BJ175" s="15" t="str">
        <f t="shared" si="42"/>
        <v/>
      </c>
      <c r="BL175" s="67" t="str">
        <f t="shared" si="50"/>
        <v/>
      </c>
      <c r="BM175" s="67" t="str">
        <f>IF($O175&lt;&gt;"",0,IF(BJ175&lt;&gt;"",ROUND(BJ175*'02_Criterios'!$F$17,4),IF(BE175&lt;&gt;"",ROUND(BE175*'02_Criterios'!$F$17,4),"")))</f>
        <v/>
      </c>
      <c r="BO175" s="1741" t="str">
        <f>IF('13_P1_Alega'!V175&lt;&gt;"",'13_P1_Alega'!V175,"")</f>
        <v/>
      </c>
      <c r="BP175" s="1741" t="str">
        <f>IF('13_P1_Alega'!W175&lt;&gt;"",'13_P1_Alega'!W175,"")</f>
        <v/>
      </c>
      <c r="BQ175" s="1741" t="str">
        <f>IF('13_P1_Alega'!X175&lt;&gt;"",'13_P1_Alega'!X175,"")</f>
        <v/>
      </c>
      <c r="BS175" s="1440" t="str">
        <f t="shared" si="57"/>
        <v/>
      </c>
      <c r="BT175" s="1440" t="str">
        <f t="shared" si="51"/>
        <v/>
      </c>
      <c r="BU175" s="1441" t="str">
        <f t="shared" si="58"/>
        <v/>
      </c>
      <c r="BV175" s="1441" t="str">
        <f t="shared" si="59"/>
        <v/>
      </c>
      <c r="BW175" s="1441" t="str">
        <f t="shared" si="60"/>
        <v/>
      </c>
      <c r="BX175" s="1441" t="str">
        <f t="shared" si="61"/>
        <v/>
      </c>
      <c r="BY175" s="1441" t="str">
        <f t="shared" si="62"/>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369" t="str">
        <f>CONCATENATE('01_Carga'!$M$5,"_",$I176)</f>
        <v>FI__159</v>
      </c>
      <c r="B176" s="1405"/>
      <c r="C176" s="1734" t="str">
        <f>IF('06_PresenLista'!L176&lt;&gt;"",'06_PresenLista'!L176,"")</f>
        <v/>
      </c>
      <c r="D176" s="1461" t="str">
        <f>'06_PresenLista'!Q176</f>
        <v/>
      </c>
      <c r="E176" s="1405"/>
      <c r="F176" s="1735" t="str">
        <f>IF('09_P1_Pract'!F176&lt;&gt;"",'09_P1_Pract'!F176,"")</f>
        <v/>
      </c>
      <c r="G176" s="1459" t="str">
        <f>'07_P1_Lectura'!R177</f>
        <v/>
      </c>
      <c r="H176" s="1736" t="str">
        <f t="shared" si="43"/>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3"/>
        <v/>
      </c>
      <c r="O176" s="316" t="str">
        <f>IF('09_P1_Pract'!O176&lt;&gt;"",'09_P1_Pract'!O176,"")</f>
        <v/>
      </c>
      <c r="P176" s="153"/>
      <c r="Q176" s="1916"/>
      <c r="R176" s="132"/>
      <c r="S176" s="132"/>
      <c r="T176" s="132"/>
      <c r="U176" s="132"/>
      <c r="V176" s="1749"/>
      <c r="W176" s="151"/>
      <c r="X176" s="1916"/>
      <c r="Y176" s="132"/>
      <c r="Z176" s="132"/>
      <c r="AA176" s="132"/>
      <c r="AB176" s="132"/>
      <c r="AC176" s="1749"/>
      <c r="AD176" s="151"/>
      <c r="AE176" s="1916"/>
      <c r="AF176" s="132"/>
      <c r="AG176" s="132"/>
      <c r="AH176" s="132"/>
      <c r="AI176" s="132"/>
      <c r="AJ176" s="1749"/>
      <c r="AK176" s="151"/>
      <c r="AL176" s="1916"/>
      <c r="AM176" s="132"/>
      <c r="AN176" s="132"/>
      <c r="AO176" s="132"/>
      <c r="AP176" s="132"/>
      <c r="AQ176" s="1749"/>
      <c r="AR176" s="151"/>
      <c r="AS176" s="1916"/>
      <c r="AT176" s="132"/>
      <c r="AU176" s="132"/>
      <c r="AV176" s="132"/>
      <c r="AW176" s="132"/>
      <c r="AX176" s="1749"/>
      <c r="AY176" s="151"/>
      <c r="AZ176" s="270" t="str">
        <f t="shared" si="44"/>
        <v/>
      </c>
      <c r="BA176" s="271" t="str">
        <f t="shared" si="45"/>
        <v/>
      </c>
      <c r="BB176" s="271" t="str">
        <f t="shared" si="46"/>
        <v/>
      </c>
      <c r="BC176" s="271" t="str">
        <f t="shared" si="47"/>
        <v/>
      </c>
      <c r="BD176" s="272" t="str">
        <f t="shared" si="48"/>
        <v/>
      </c>
      <c r="BE176" s="15" t="str">
        <f t="shared" si="49"/>
        <v/>
      </c>
      <c r="BG176" s="270" t="str">
        <f t="shared" si="39"/>
        <v/>
      </c>
      <c r="BH176" s="271" t="str">
        <f t="shared" si="40"/>
        <v/>
      </c>
      <c r="BI176" s="273" t="str">
        <f t="shared" si="41"/>
        <v/>
      </c>
      <c r="BJ176" s="15" t="str">
        <f t="shared" si="42"/>
        <v/>
      </c>
      <c r="BL176" s="67" t="str">
        <f t="shared" si="50"/>
        <v/>
      </c>
      <c r="BM176" s="67" t="str">
        <f>IF($O176&lt;&gt;"",0,IF(BJ176&lt;&gt;"",ROUND(BJ176*'02_Criterios'!$F$17,4),IF(BE176&lt;&gt;"",ROUND(BE176*'02_Criterios'!$F$17,4),"")))</f>
        <v/>
      </c>
      <c r="BO176" s="1741" t="str">
        <f>IF('13_P1_Alega'!V176&lt;&gt;"",'13_P1_Alega'!V176,"")</f>
        <v/>
      </c>
      <c r="BP176" s="1741" t="str">
        <f>IF('13_P1_Alega'!W176&lt;&gt;"",'13_P1_Alega'!W176,"")</f>
        <v/>
      </c>
      <c r="BQ176" s="1741" t="str">
        <f>IF('13_P1_Alega'!X176&lt;&gt;"",'13_P1_Alega'!X176,"")</f>
        <v/>
      </c>
      <c r="BS176" s="1440" t="str">
        <f t="shared" si="57"/>
        <v/>
      </c>
      <c r="BT176" s="1440" t="str">
        <f t="shared" si="51"/>
        <v/>
      </c>
      <c r="BU176" s="1441" t="str">
        <f t="shared" si="58"/>
        <v/>
      </c>
      <c r="BV176" s="1441" t="str">
        <f t="shared" si="59"/>
        <v/>
      </c>
      <c r="BW176" s="1441" t="str">
        <f t="shared" si="60"/>
        <v/>
      </c>
      <c r="BX176" s="1441" t="str">
        <f t="shared" si="61"/>
        <v/>
      </c>
      <c r="BY176" s="1441" t="str">
        <f t="shared" si="62"/>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369" t="str">
        <f>CONCATENATE('01_Carga'!$M$5,"_",$I177)</f>
        <v>FI__160</v>
      </c>
      <c r="B177" s="1405"/>
      <c r="C177" s="1734" t="str">
        <f>IF('06_PresenLista'!L177&lt;&gt;"",'06_PresenLista'!L177,"")</f>
        <v/>
      </c>
      <c r="D177" s="1461" t="str">
        <f>'06_PresenLista'!Q177</f>
        <v/>
      </c>
      <c r="E177" s="1405"/>
      <c r="F177" s="1735" t="str">
        <f>IF('09_P1_Pract'!F177&lt;&gt;"",'09_P1_Pract'!F177,"")</f>
        <v/>
      </c>
      <c r="G177" s="1459" t="str">
        <f>'07_P1_Lectura'!R178</f>
        <v/>
      </c>
      <c r="H177" s="1736" t="str">
        <f t="shared" si="43"/>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3"/>
        <v/>
      </c>
      <c r="O177" s="316" t="str">
        <f>IF('09_P1_Pract'!O177&lt;&gt;"",'09_P1_Pract'!O177,"")</f>
        <v/>
      </c>
      <c r="P177" s="153"/>
      <c r="Q177" s="1916"/>
      <c r="R177" s="132"/>
      <c r="S177" s="132"/>
      <c r="T177" s="132"/>
      <c r="U177" s="132"/>
      <c r="V177" s="1749"/>
      <c r="W177" s="151"/>
      <c r="X177" s="1916"/>
      <c r="Y177" s="132"/>
      <c r="Z177" s="132"/>
      <c r="AA177" s="132"/>
      <c r="AB177" s="132"/>
      <c r="AC177" s="1749"/>
      <c r="AD177" s="151"/>
      <c r="AE177" s="1916"/>
      <c r="AF177" s="132"/>
      <c r="AG177" s="132"/>
      <c r="AH177" s="132"/>
      <c r="AI177" s="132"/>
      <c r="AJ177" s="1749"/>
      <c r="AK177" s="151"/>
      <c r="AL177" s="1916"/>
      <c r="AM177" s="132"/>
      <c r="AN177" s="132"/>
      <c r="AO177" s="132"/>
      <c r="AP177" s="132"/>
      <c r="AQ177" s="1749"/>
      <c r="AR177" s="151"/>
      <c r="AS177" s="1916"/>
      <c r="AT177" s="132"/>
      <c r="AU177" s="132"/>
      <c r="AV177" s="132"/>
      <c r="AW177" s="132"/>
      <c r="AX177" s="1749"/>
      <c r="AY177" s="151"/>
      <c r="AZ177" s="270" t="str">
        <f t="shared" si="44"/>
        <v/>
      </c>
      <c r="BA177" s="271" t="str">
        <f t="shared" si="45"/>
        <v/>
      </c>
      <c r="BB177" s="271" t="str">
        <f t="shared" si="46"/>
        <v/>
      </c>
      <c r="BC177" s="271" t="str">
        <f t="shared" si="47"/>
        <v/>
      </c>
      <c r="BD177" s="272" t="str">
        <f t="shared" si="48"/>
        <v/>
      </c>
      <c r="BE177" s="15" t="str">
        <f t="shared" si="49"/>
        <v/>
      </c>
      <c r="BG177" s="270" t="str">
        <f t="shared" si="39"/>
        <v/>
      </c>
      <c r="BH177" s="271" t="str">
        <f t="shared" si="40"/>
        <v/>
      </c>
      <c r="BI177" s="273" t="str">
        <f t="shared" si="41"/>
        <v/>
      </c>
      <c r="BJ177" s="15" t="str">
        <f t="shared" si="42"/>
        <v/>
      </c>
      <c r="BL177" s="67" t="str">
        <f t="shared" si="50"/>
        <v/>
      </c>
      <c r="BM177" s="67" t="str">
        <f>IF($O177&lt;&gt;"",0,IF(BJ177&lt;&gt;"",ROUND(BJ177*'02_Criterios'!$F$17,4),IF(BE177&lt;&gt;"",ROUND(BE177*'02_Criterios'!$F$17,4),"")))</f>
        <v/>
      </c>
      <c r="BO177" s="1741" t="str">
        <f>IF('13_P1_Alega'!V177&lt;&gt;"",'13_P1_Alega'!V177,"")</f>
        <v/>
      </c>
      <c r="BP177" s="1741" t="str">
        <f>IF('13_P1_Alega'!W177&lt;&gt;"",'13_P1_Alega'!W177,"")</f>
        <v/>
      </c>
      <c r="BQ177" s="1741" t="str">
        <f>IF('13_P1_Alega'!X177&lt;&gt;"",'13_P1_Alega'!X177,"")</f>
        <v/>
      </c>
      <c r="BS177" s="1440" t="str">
        <f t="shared" si="57"/>
        <v/>
      </c>
      <c r="BT177" s="1440" t="str">
        <f t="shared" si="51"/>
        <v/>
      </c>
      <c r="BU177" s="1441" t="str">
        <f t="shared" si="58"/>
        <v/>
      </c>
      <c r="BV177" s="1441" t="str">
        <f t="shared" si="59"/>
        <v/>
      </c>
      <c r="BW177" s="1441" t="str">
        <f t="shared" si="60"/>
        <v/>
      </c>
      <c r="BX177" s="1441" t="str">
        <f t="shared" si="61"/>
        <v/>
      </c>
      <c r="BY177" s="1441" t="str">
        <f t="shared" si="62"/>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59"/>
      <c r="B178" s="1421"/>
      <c r="C178" s="1470"/>
      <c r="D178" s="1429"/>
      <c r="E178" s="1610"/>
      <c r="F178" s="1463"/>
      <c r="G178" s="1737"/>
      <c r="H178" s="1738"/>
      <c r="I178" s="1207"/>
      <c r="J178" s="1372" t="str">
        <f>CONCATENATE(SUBTOTAL(2,$F$18:$F$167),"
",IF(SUBTOTAL(2,$F$168:$F$177)=0,"",SUBTOTAL(2,$F$168:$F$177)),"
","Ac:")</f>
        <v>0
Ac:</v>
      </c>
      <c r="K178" s="2067"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67"/>
      <c r="M178" s="1371"/>
      <c r="N178" s="171"/>
      <c r="O178" s="51"/>
      <c r="Q178" s="2079"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BURGOS  a  sábado, 18 de junio de 2016</v>
      </c>
      <c r="R178" s="2079"/>
      <c r="S178" s="2079"/>
      <c r="T178" s="2079"/>
      <c r="U178" s="2079"/>
      <c r="V178" s="2079"/>
      <c r="W178" s="2079"/>
      <c r="X178" s="2079"/>
      <c r="Y178" s="2079"/>
      <c r="Z178" s="2079"/>
      <c r="AA178" s="2079"/>
      <c r="AB178" s="2079"/>
      <c r="AC178" s="2079"/>
      <c r="AD178" s="2079"/>
      <c r="AE178" s="2079"/>
      <c r="AF178" s="2079"/>
      <c r="AG178" s="2079"/>
      <c r="AH178" s="2079"/>
      <c r="AI178" s="2079"/>
      <c r="AJ178" s="2079"/>
      <c r="AK178" s="2079"/>
      <c r="AL178" s="2079"/>
      <c r="AM178" s="2079"/>
      <c r="AN178" s="2079"/>
      <c r="AO178" s="2079"/>
      <c r="AP178" s="2079"/>
      <c r="AQ178" s="2079"/>
      <c r="AR178" s="2079"/>
      <c r="AS178" s="2079"/>
      <c r="AT178" s="2079"/>
      <c r="AU178" s="2079"/>
      <c r="AV178" s="2079"/>
      <c r="AW178" s="2079"/>
      <c r="AX178" s="2079"/>
      <c r="AZ178" s="2079" t="str">
        <f>$Q$178</f>
        <v>Se levanta la sesión a las 14:00 horas, firmando la presente acta todos los miembros reunidos,
de todo lo cual, como Secretario/a certifico, en  BURGOS  a  sábado, 18 de junio de 2016</v>
      </c>
      <c r="BA178" s="2079"/>
      <c r="BB178" s="2079"/>
      <c r="BC178" s="2079"/>
      <c r="BD178" s="2079"/>
      <c r="BE178" s="2079"/>
      <c r="BF178" s="2079"/>
      <c r="BG178" s="2079"/>
      <c r="BH178" s="2079"/>
      <c r="BI178" s="2079"/>
      <c r="BJ178" s="2079"/>
      <c r="BK178" s="2079"/>
      <c r="BL178" s="2079"/>
      <c r="BM178" s="2079"/>
      <c r="BN178" s="2079"/>
      <c r="BO178" s="2079"/>
      <c r="BP178" s="2079"/>
      <c r="BQ178" s="2079"/>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59"/>
      <c r="B179" s="1421"/>
      <c r="C179" s="1470"/>
      <c r="D179" s="1429"/>
      <c r="E179" s="1610"/>
      <c r="F179" s="1463"/>
      <c r="G179" s="1737"/>
      <c r="H179" s="1738"/>
      <c r="I179" s="1207"/>
      <c r="J179" s="1372" t="s">
        <v>629</v>
      </c>
      <c r="K179" s="2067" t="s">
        <v>630</v>
      </c>
      <c r="L179" s="2067"/>
      <c r="M179" s="1371"/>
      <c r="N179" s="171"/>
      <c r="O179" s="51"/>
      <c r="P179" s="51"/>
      <c r="Q179" s="2018" t="str">
        <f>CONCATENATE("Fdo: El ",$Q$13,"
",$Q$14)</f>
        <v xml:space="preserve">Fdo: El Presidente
</v>
      </c>
      <c r="R179" s="2018"/>
      <c r="S179" s="2018"/>
      <c r="T179" s="2018"/>
      <c r="U179" s="2018"/>
      <c r="V179" s="2018"/>
      <c r="W179" s="1373"/>
      <c r="X179" s="2018" t="str">
        <f>CONCATENATE("Fdo: El ",$X$13,"
",$X$14)</f>
        <v xml:space="preserve">Fdo: El Vocal 1
</v>
      </c>
      <c r="Y179" s="2018"/>
      <c r="Z179" s="2018"/>
      <c r="AA179" s="2018"/>
      <c r="AB179" s="2018"/>
      <c r="AC179" s="2018"/>
      <c r="AD179" s="1373"/>
      <c r="AE179" s="2018" t="str">
        <f>CONCATENATE("Fdo: El ",$AE$13,"
",$AE$14)</f>
        <v xml:space="preserve">Fdo: El Vocal 2
</v>
      </c>
      <c r="AF179" s="2018"/>
      <c r="AG179" s="2018"/>
      <c r="AH179" s="2018"/>
      <c r="AI179" s="2018"/>
      <c r="AJ179" s="2018"/>
      <c r="AK179" s="1373"/>
      <c r="AL179" s="2018" t="str">
        <f>CONCATENATE("Fdo: El ",$AL$13,"
",$AL$14)</f>
        <v xml:space="preserve">Fdo: El Vocal 3
</v>
      </c>
      <c r="AM179" s="2018"/>
      <c r="AN179" s="2018"/>
      <c r="AO179" s="2018"/>
      <c r="AP179" s="2018"/>
      <c r="AQ179" s="2018"/>
      <c r="AR179" s="1373"/>
      <c r="AS179" s="2018" t="str">
        <f>CONCATENATE("Fdo: El ",$AS$13,"
",$AS$14)</f>
        <v xml:space="preserve">Fdo: El Vocal 4
</v>
      </c>
      <c r="AT179" s="2018"/>
      <c r="AU179" s="2018"/>
      <c r="AV179" s="2018"/>
      <c r="AW179" s="2018"/>
      <c r="AX179" s="2018"/>
      <c r="AY179" s="51"/>
      <c r="AZ179" s="2018" t="str">
        <f>$Q$179</f>
        <v xml:space="preserve">Fdo: El Presidente
</v>
      </c>
      <c r="BA179" s="2018"/>
      <c r="BB179" s="2018"/>
      <c r="BC179" s="2018"/>
      <c r="BD179" s="2018" t="str">
        <f>$X$179</f>
        <v xml:space="preserve">Fdo: El Vocal 1
</v>
      </c>
      <c r="BE179" s="2018"/>
      <c r="BF179" s="2018"/>
      <c r="BG179" s="2018"/>
      <c r="BH179" s="2018" t="str">
        <f>$AE$179</f>
        <v xml:space="preserve">Fdo: El Vocal 2
</v>
      </c>
      <c r="BI179" s="2018"/>
      <c r="BJ179" s="2018"/>
      <c r="BK179" s="1374"/>
      <c r="BL179" s="2018" t="str">
        <f>$AL$179</f>
        <v xml:space="preserve">Fdo: El Vocal 3
</v>
      </c>
      <c r="BM179" s="2018"/>
      <c r="BN179" s="1374"/>
      <c r="BO179" s="2018" t="str">
        <f>$AS$179</f>
        <v xml:space="preserve">Fdo: El Vocal 4
</v>
      </c>
      <c r="BP179" s="2018"/>
      <c r="BQ179" s="2018"/>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370"/>
      <c r="B180" s="1421"/>
      <c r="C180" s="1420"/>
      <c r="D180" s="1420"/>
      <c r="E180" s="1421"/>
      <c r="F180" s="1422"/>
      <c r="G180" s="1423"/>
      <c r="H180" s="1424"/>
      <c r="I180" s="1597"/>
      <c r="J180" s="1427"/>
      <c r="K180" s="1427"/>
      <c r="L180" s="1427"/>
      <c r="M180" s="1427"/>
      <c r="N180" s="1428"/>
      <c r="O180" s="142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598"/>
      <c r="BA180" s="1429"/>
      <c r="BB180" s="1599"/>
      <c r="BC180" s="1599"/>
      <c r="BD180" s="1599"/>
      <c r="BE180" s="1429"/>
      <c r="BF180" s="1598"/>
      <c r="BG180" s="1431"/>
      <c r="BH180" s="1599"/>
      <c r="BI180" s="1431"/>
      <c r="BJ180" s="1599"/>
      <c r="BK180" s="1388"/>
      <c r="BL180" s="1438"/>
      <c r="BM180" s="1438"/>
      <c r="BN180" s="1388"/>
      <c r="BO180" s="1429"/>
      <c r="BP180" s="1429"/>
      <c r="BQ180" s="1429"/>
      <c r="BR180" s="1587"/>
      <c r="BS180" s="1747"/>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370"/>
      <c r="B181" s="1421"/>
      <c r="C181" s="1420"/>
      <c r="D181" s="1420"/>
      <c r="E181" s="1421"/>
      <c r="F181" s="1422"/>
      <c r="G181" s="1423"/>
      <c r="H181" s="1424"/>
      <c r="I181" s="1597"/>
      <c r="J181" s="1427"/>
      <c r="K181" s="1427"/>
      <c r="L181" s="1427"/>
      <c r="M181" s="1427"/>
      <c r="N181" s="1434"/>
      <c r="O181" s="1388"/>
      <c r="P181" s="1430"/>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388"/>
      <c r="BS181" s="1387"/>
      <c r="BT181" s="1387"/>
      <c r="BU181" s="1747"/>
      <c r="BV181" s="1747"/>
      <c r="BW181" s="1747"/>
      <c r="BX181" s="1747"/>
      <c r="BY181" s="1747"/>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ht="12.75" customHeight="1" x14ac:dyDescent="0.2">
      <c r="A182" s="159"/>
      <c r="B182" s="1435"/>
      <c r="C182" s="1388"/>
      <c r="D182" s="1434"/>
      <c r="E182" s="1435"/>
      <c r="F182" s="1436"/>
      <c r="G182" s="1423"/>
      <c r="H182" s="1424"/>
      <c r="I182" s="1597"/>
      <c r="J182" s="1388"/>
      <c r="K182" s="1389"/>
      <c r="L182" s="1388"/>
      <c r="M182" s="1388"/>
      <c r="N182" s="1434"/>
      <c r="O182" s="1388"/>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388"/>
      <c r="BS182" s="1387"/>
      <c r="BT182" s="1387"/>
      <c r="BU182" s="1747"/>
      <c r="BV182" s="1747"/>
      <c r="BW182" s="1747"/>
      <c r="BX182" s="1747"/>
      <c r="BY182" s="1747"/>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x14ac:dyDescent="0.2">
      <c r="A183" s="159"/>
      <c r="B183" s="1435"/>
      <c r="C183" s="1388"/>
      <c r="D183" s="1434"/>
      <c r="E183" s="1435"/>
      <c r="F183" s="1436"/>
      <c r="G183" s="1423"/>
      <c r="H183" s="1424"/>
      <c r="I183" s="1597"/>
      <c r="J183" s="1388"/>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7"/>
      <c r="BT183" s="1387"/>
      <c r="BU183" s="1747"/>
      <c r="BV183" s="1747"/>
      <c r="BW183" s="1747"/>
      <c r="BX183" s="1747"/>
      <c r="BY183" s="1747"/>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59"/>
      <c r="B184" s="1435"/>
      <c r="C184" s="1388"/>
      <c r="D184" s="1434"/>
      <c r="E184" s="1435"/>
      <c r="F184" s="1436"/>
      <c r="G184" s="1423"/>
      <c r="H184" s="1424"/>
      <c r="I184" s="1597"/>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7"/>
      <c r="BT184" s="1387"/>
      <c r="BU184" s="1747"/>
      <c r="BV184" s="1747"/>
      <c r="BW184" s="1747"/>
      <c r="BX184" s="1747"/>
      <c r="BY184" s="1747"/>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x14ac:dyDescent="0.2">
      <c r="A185" s="159"/>
      <c r="B185" s="1435"/>
      <c r="C185" s="1388"/>
      <c r="D185" s="1434"/>
      <c r="E185" s="1435"/>
      <c r="F185" s="1436"/>
      <c r="G185" s="1423"/>
      <c r="H185" s="1424"/>
      <c r="I185" s="1597"/>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7"/>
      <c r="BT185" s="1387"/>
      <c r="BU185" s="1747"/>
      <c r="BV185" s="1747"/>
      <c r="BW185" s="1747"/>
      <c r="BX185" s="1747"/>
      <c r="BY185" s="1747"/>
      <c r="BZ185" s="1351"/>
      <c r="CA185" s="1351"/>
      <c r="CB185" s="1351"/>
      <c r="CC185" s="1351"/>
      <c r="CD185" s="1351"/>
      <c r="CE185" s="1351"/>
      <c r="CF185" s="1351"/>
      <c r="CG185" s="1351"/>
      <c r="CH185" s="1351"/>
      <c r="CI185" s="1351"/>
      <c r="CJ185" s="1351"/>
      <c r="CK185" s="1351"/>
      <c r="CL185" s="1351"/>
      <c r="CM185" s="1351"/>
      <c r="CN185" s="1351"/>
      <c r="CO185" s="1351"/>
      <c r="CP185" s="1351"/>
      <c r="CQ185" s="1351"/>
      <c r="CR185" s="1351"/>
      <c r="CS185" s="1351"/>
      <c r="CT185" s="1351"/>
      <c r="CU185" s="1351"/>
      <c r="CV185" s="1351"/>
      <c r="CW185" s="1351"/>
      <c r="CX185" s="1351"/>
      <c r="CY185" s="1351"/>
      <c r="CZ185" s="1351"/>
    </row>
    <row r="186" spans="1:104" s="20" customFormat="1" x14ac:dyDescent="0.2">
      <c r="A186" s="159"/>
      <c r="B186" s="1435"/>
      <c r="C186" s="1388"/>
      <c r="D186" s="1434"/>
      <c r="E186" s="1435"/>
      <c r="F186" s="1436"/>
      <c r="G186" s="1423"/>
      <c r="H186" s="1424"/>
      <c r="I186" s="159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295"/>
      <c r="B187" s="1435"/>
      <c r="C187" s="1388"/>
      <c r="D187" s="1434"/>
      <c r="E187" s="1435"/>
      <c r="F187" s="1436"/>
      <c r="G187" s="1423"/>
      <c r="H187" s="1424"/>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295"/>
      <c r="B188" s="1435"/>
      <c r="C188" s="1388"/>
      <c r="D188" s="1434"/>
      <c r="E188" s="1435"/>
      <c r="F188" s="1436"/>
      <c r="G188" s="1423"/>
      <c r="H188" s="1424"/>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295"/>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295"/>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295"/>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295"/>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295"/>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295"/>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295"/>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295"/>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295"/>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295"/>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295"/>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295"/>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513"/>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514"/>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513"/>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514"/>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513"/>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514"/>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513"/>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514"/>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513"/>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514"/>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513"/>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59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7"/>
      <c r="G405" s="1378"/>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8"/>
      <c r="G603" s="1379"/>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299"/>
      <c r="G657" s="1378"/>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3"/>
      <c r="R668" s="53"/>
      <c r="S668" s="53"/>
      <c r="T668" s="53"/>
      <c r="U668" s="53"/>
      <c r="V668" s="53"/>
      <c r="W668" s="51"/>
      <c r="X668" s="53"/>
      <c r="Y668" s="53"/>
      <c r="Z668" s="53"/>
      <c r="AA668" s="53"/>
      <c r="AB668" s="53"/>
      <c r="AC668" s="53"/>
      <c r="AD668" s="51"/>
      <c r="AE668" s="53"/>
      <c r="AF668" s="53"/>
      <c r="AG668" s="53"/>
      <c r="AH668" s="53"/>
      <c r="AI668" s="53"/>
      <c r="AJ668" s="53"/>
      <c r="AK668" s="51"/>
      <c r="AL668" s="53"/>
      <c r="AM668" s="53"/>
      <c r="AN668" s="53"/>
      <c r="AO668" s="53"/>
      <c r="AP668" s="53"/>
      <c r="AQ668" s="53"/>
      <c r="AR668" s="51"/>
      <c r="AS668" s="53"/>
      <c r="AT668" s="53"/>
      <c r="AU668" s="53"/>
      <c r="AV668" s="53"/>
      <c r="AW668" s="53"/>
      <c r="AX668" s="53"/>
      <c r="AY668" s="51"/>
      <c r="AZ668" s="53"/>
      <c r="BA668" s="53"/>
      <c r="BB668" s="53"/>
      <c r="BC668" s="53"/>
      <c r="BD668" s="53"/>
      <c r="BE668" s="53"/>
      <c r="BG668" s="275"/>
      <c r="BH668" s="275"/>
      <c r="BI668" s="275"/>
      <c r="BJ668" s="53"/>
      <c r="BL668" s="276"/>
      <c r="BM668" s="276"/>
      <c r="BO668" s="53"/>
      <c r="BP668" s="53"/>
      <c r="BQ668" s="53"/>
      <c r="BS668" s="171"/>
      <c r="BT668" s="171"/>
      <c r="BU668" s="291"/>
      <c r="BV668" s="291"/>
      <c r="BW668" s="291"/>
      <c r="BX668" s="291"/>
      <c r="BY668" s="291"/>
    </row>
    <row r="669" spans="1:77" s="20" customFormat="1" x14ac:dyDescent="0.2">
      <c r="A669" s="295"/>
      <c r="B669" s="238"/>
      <c r="D669" s="243"/>
      <c r="E669" s="238"/>
      <c r="F669" s="142"/>
      <c r="G669" s="1380"/>
      <c r="H669" s="874"/>
      <c r="I669" s="1199"/>
      <c r="K669" s="171"/>
      <c r="N669" s="243"/>
      <c r="O669" s="51"/>
      <c r="P669" s="51"/>
      <c r="Q669" s="53"/>
      <c r="R669" s="53"/>
      <c r="S669" s="53"/>
      <c r="T669" s="53"/>
      <c r="U669" s="53"/>
      <c r="V669" s="53"/>
      <c r="W669" s="51"/>
      <c r="X669" s="53"/>
      <c r="Y669" s="53"/>
      <c r="Z669" s="53"/>
      <c r="AA669" s="53"/>
      <c r="AB669" s="53"/>
      <c r="AC669" s="53"/>
      <c r="AD669" s="51"/>
      <c r="AE669" s="53"/>
      <c r="AF669" s="53"/>
      <c r="AG669" s="53"/>
      <c r="AH669" s="53"/>
      <c r="AI669" s="53"/>
      <c r="AJ669" s="53"/>
      <c r="AK669" s="51"/>
      <c r="AL669" s="53"/>
      <c r="AM669" s="53"/>
      <c r="AN669" s="53"/>
      <c r="AO669" s="53"/>
      <c r="AP669" s="53"/>
      <c r="AQ669" s="53"/>
      <c r="AR669" s="51"/>
      <c r="AS669" s="53"/>
      <c r="AT669" s="53"/>
      <c r="AU669" s="53"/>
      <c r="AV669" s="53"/>
      <c r="AW669" s="53"/>
      <c r="AX669" s="53"/>
      <c r="AY669" s="51"/>
      <c r="AZ669" s="53"/>
      <c r="BA669" s="53"/>
      <c r="BB669" s="53"/>
      <c r="BC669" s="53"/>
      <c r="BD669" s="53"/>
      <c r="BE669" s="53"/>
      <c r="BG669" s="275"/>
      <c r="BH669" s="275"/>
      <c r="BI669" s="275"/>
      <c r="BJ669" s="53"/>
      <c r="BL669" s="276"/>
      <c r="BM669" s="276"/>
      <c r="BO669" s="53"/>
      <c r="BP669" s="53"/>
      <c r="BQ669" s="53"/>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3"/>
      <c r="R670" s="53"/>
      <c r="S670" s="53"/>
      <c r="T670" s="53"/>
      <c r="U670" s="53"/>
      <c r="V670" s="53"/>
      <c r="W670" s="51"/>
      <c r="X670" s="53"/>
      <c r="Y670" s="53"/>
      <c r="Z670" s="53"/>
      <c r="AA670" s="53"/>
      <c r="AB670" s="53"/>
      <c r="AC670" s="53"/>
      <c r="AD670" s="51"/>
      <c r="AE670" s="53"/>
      <c r="AF670" s="53"/>
      <c r="AG670" s="53"/>
      <c r="AH670" s="53"/>
      <c r="AI670" s="53"/>
      <c r="AJ670" s="53"/>
      <c r="AK670" s="51"/>
      <c r="AL670" s="53"/>
      <c r="AM670" s="53"/>
      <c r="AN670" s="53"/>
      <c r="AO670" s="53"/>
      <c r="AP670" s="53"/>
      <c r="AQ670" s="53"/>
      <c r="AR670" s="51"/>
      <c r="AS670" s="53"/>
      <c r="AT670" s="53"/>
      <c r="AU670" s="53"/>
      <c r="AV670" s="53"/>
      <c r="AW670" s="53"/>
      <c r="AX670" s="53"/>
      <c r="AY670" s="51"/>
      <c r="AZ670" s="53"/>
      <c r="BA670" s="53"/>
      <c r="BB670" s="53"/>
      <c r="BC670" s="53"/>
      <c r="BD670" s="53"/>
      <c r="BE670" s="53"/>
      <c r="BG670" s="275"/>
      <c r="BH670" s="275"/>
      <c r="BI670" s="275"/>
      <c r="BJ670" s="53"/>
      <c r="BL670" s="276"/>
      <c r="BM670" s="276"/>
      <c r="BO670" s="53"/>
      <c r="BP670" s="53"/>
      <c r="BQ670" s="53"/>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3"/>
      <c r="R671" s="53"/>
      <c r="S671" s="53"/>
      <c r="T671" s="53"/>
      <c r="U671" s="53"/>
      <c r="V671" s="53"/>
      <c r="W671" s="51"/>
      <c r="X671" s="53"/>
      <c r="Y671" s="53"/>
      <c r="Z671" s="53"/>
      <c r="AA671" s="53"/>
      <c r="AB671" s="53"/>
      <c r="AC671" s="53"/>
      <c r="AD671" s="51"/>
      <c r="AE671" s="53"/>
      <c r="AF671" s="53"/>
      <c r="AG671" s="53"/>
      <c r="AH671" s="53"/>
      <c r="AI671" s="53"/>
      <c r="AJ671" s="53"/>
      <c r="AK671" s="51"/>
      <c r="AL671" s="53"/>
      <c r="AM671" s="53"/>
      <c r="AN671" s="53"/>
      <c r="AO671" s="53"/>
      <c r="AP671" s="53"/>
      <c r="AQ671" s="53"/>
      <c r="AR671" s="51"/>
      <c r="AS671" s="53"/>
      <c r="AT671" s="53"/>
      <c r="AU671" s="53"/>
      <c r="AV671" s="53"/>
      <c r="AW671" s="53"/>
      <c r="AX671" s="53"/>
      <c r="AY671" s="51"/>
      <c r="AZ671" s="53"/>
      <c r="BA671" s="53"/>
      <c r="BB671" s="53"/>
      <c r="BC671" s="53"/>
      <c r="BD671" s="53"/>
      <c r="BE671" s="53"/>
      <c r="BG671" s="275"/>
      <c r="BH671" s="275"/>
      <c r="BI671" s="275"/>
      <c r="BJ671" s="53"/>
      <c r="BL671" s="276"/>
      <c r="BM671" s="276"/>
      <c r="BO671" s="53"/>
      <c r="BP671" s="53"/>
      <c r="BQ671" s="53"/>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3"/>
      <c r="R672" s="53"/>
      <c r="S672" s="53"/>
      <c r="T672" s="53"/>
      <c r="U672" s="53"/>
      <c r="V672" s="53"/>
      <c r="W672" s="51"/>
      <c r="X672" s="53"/>
      <c r="Y672" s="53"/>
      <c r="Z672" s="53"/>
      <c r="AA672" s="53"/>
      <c r="AB672" s="53"/>
      <c r="AC672" s="53"/>
      <c r="AD672" s="51"/>
      <c r="AE672" s="53"/>
      <c r="AF672" s="53"/>
      <c r="AG672" s="53"/>
      <c r="AH672" s="53"/>
      <c r="AI672" s="53"/>
      <c r="AJ672" s="53"/>
      <c r="AK672" s="51"/>
      <c r="AL672" s="53"/>
      <c r="AM672" s="53"/>
      <c r="AN672" s="53"/>
      <c r="AO672" s="53"/>
      <c r="AP672" s="53"/>
      <c r="AQ672" s="53"/>
      <c r="AR672" s="51"/>
      <c r="AS672" s="53"/>
      <c r="AT672" s="53"/>
      <c r="AU672" s="53"/>
      <c r="AV672" s="53"/>
      <c r="AW672" s="53"/>
      <c r="AX672" s="53"/>
      <c r="AY672" s="51"/>
      <c r="AZ672" s="53"/>
      <c r="BA672" s="53"/>
      <c r="BB672" s="53"/>
      <c r="BC672" s="53"/>
      <c r="BD672" s="53"/>
      <c r="BE672" s="53"/>
      <c r="BG672" s="275"/>
      <c r="BH672" s="275"/>
      <c r="BI672" s="275"/>
      <c r="BJ672" s="53"/>
      <c r="BL672" s="276"/>
      <c r="BM672" s="276"/>
      <c r="BO672" s="53"/>
      <c r="BP672" s="53"/>
      <c r="BQ672" s="53"/>
      <c r="BS672" s="171"/>
      <c r="BT672" s="171"/>
      <c r="BU672" s="291"/>
      <c r="BV672" s="291"/>
      <c r="BW672" s="291"/>
      <c r="BX672" s="291"/>
      <c r="BY672" s="291"/>
    </row>
    <row r="673" spans="1:78" x14ac:dyDescent="0.2">
      <c r="A673" s="295"/>
      <c r="B673" s="238"/>
      <c r="C673" s="20"/>
      <c r="D673" s="243"/>
      <c r="E673" s="238"/>
      <c r="H673" s="874"/>
      <c r="O673" s="51"/>
      <c r="BS673" s="171"/>
      <c r="BT673" s="171"/>
      <c r="BU673" s="291"/>
      <c r="BV673" s="291"/>
      <c r="BW673" s="291"/>
      <c r="BX673" s="291"/>
      <c r="BY673" s="291"/>
      <c r="BZ673" s="20"/>
    </row>
    <row r="674" spans="1:78" x14ac:dyDescent="0.2">
      <c r="A674" s="295"/>
      <c r="B674" s="238"/>
      <c r="C674" s="20"/>
      <c r="D674" s="243"/>
      <c r="E674" s="238"/>
      <c r="H674" s="874"/>
      <c r="O674" s="51"/>
      <c r="BS674" s="171"/>
      <c r="BT674" s="171"/>
      <c r="BU674" s="291"/>
      <c r="BV674" s="291"/>
      <c r="BW674" s="291"/>
      <c r="BX674" s="291"/>
      <c r="BY674" s="291"/>
      <c r="BZ674" s="20"/>
    </row>
    <row r="675" spans="1:78" x14ac:dyDescent="0.2">
      <c r="A675" s="295"/>
      <c r="B675" s="238"/>
      <c r="C675" s="20"/>
      <c r="D675" s="243"/>
      <c r="E675" s="238"/>
      <c r="H675" s="874"/>
      <c r="O675" s="51"/>
      <c r="BS675" s="171"/>
      <c r="BT675" s="171"/>
      <c r="BU675" s="291"/>
      <c r="BV675" s="291"/>
      <c r="BW675" s="291"/>
      <c r="BX675" s="291"/>
      <c r="BY675" s="291"/>
      <c r="BZ675" s="20"/>
    </row>
    <row r="676" spans="1:78" x14ac:dyDescent="0.2">
      <c r="A676" s="295"/>
      <c r="B676" s="238"/>
      <c r="C676" s="20"/>
      <c r="D676" s="243"/>
      <c r="E676" s="238"/>
      <c r="H676" s="874"/>
      <c r="O676" s="51"/>
      <c r="BS676" s="171"/>
      <c r="BT676" s="171"/>
      <c r="BU676" s="291"/>
      <c r="BV676" s="291"/>
      <c r="BW676" s="291"/>
      <c r="BX676" s="291"/>
      <c r="BY676" s="291"/>
      <c r="BZ676" s="20"/>
    </row>
    <row r="677" spans="1:78" x14ac:dyDescent="0.2">
      <c r="A677" s="295"/>
      <c r="B677" s="238"/>
      <c r="C677" s="20"/>
      <c r="D677" s="243"/>
      <c r="E677" s="238"/>
      <c r="H677" s="874"/>
      <c r="O677" s="51"/>
      <c r="BS677" s="171"/>
      <c r="BT677" s="171"/>
      <c r="BU677" s="291"/>
      <c r="BV677" s="291"/>
      <c r="BW677" s="291"/>
      <c r="BX677" s="291"/>
      <c r="BY677" s="291"/>
      <c r="BZ677" s="20"/>
    </row>
    <row r="678" spans="1:78" x14ac:dyDescent="0.2">
      <c r="A678" s="295"/>
      <c r="B678" s="238"/>
      <c r="C678" s="20"/>
      <c r="D678" s="243"/>
      <c r="E678" s="238"/>
      <c r="H678" s="874"/>
      <c r="O678" s="51"/>
      <c r="BS678" s="171"/>
      <c r="BT678" s="171"/>
      <c r="BU678" s="291"/>
      <c r="BV678" s="291"/>
      <c r="BW678" s="291"/>
      <c r="BX678" s="291"/>
      <c r="BY678" s="291"/>
      <c r="BZ678" s="20"/>
    </row>
    <row r="679" spans="1:78" x14ac:dyDescent="0.2">
      <c r="A679" s="295"/>
      <c r="B679" s="238"/>
      <c r="C679" s="20"/>
      <c r="D679" s="243"/>
      <c r="E679" s="238"/>
      <c r="H679" s="874"/>
      <c r="O679" s="51"/>
      <c r="BS679" s="171"/>
      <c r="BT679" s="171"/>
      <c r="BU679" s="291"/>
      <c r="BV679" s="291"/>
      <c r="BW679" s="291"/>
      <c r="BX679" s="291"/>
      <c r="BY679" s="291"/>
      <c r="BZ679" s="20"/>
    </row>
    <row r="680" spans="1:78" x14ac:dyDescent="0.2">
      <c r="A680" s="295"/>
      <c r="B680" s="238"/>
      <c r="C680" s="20"/>
      <c r="D680" s="243"/>
      <c r="E680" s="238"/>
      <c r="H680" s="874"/>
      <c r="O680" s="51"/>
      <c r="BS680" s="171"/>
      <c r="BT680" s="171"/>
      <c r="BU680" s="291"/>
      <c r="BV680" s="291"/>
      <c r="BW680" s="291"/>
      <c r="BX680" s="291"/>
      <c r="BY680" s="291"/>
      <c r="BZ680" s="20"/>
    </row>
    <row r="681" spans="1:78" x14ac:dyDescent="0.2">
      <c r="A681" s="295"/>
      <c r="B681" s="238"/>
      <c r="C681" s="20"/>
      <c r="D681" s="243"/>
      <c r="E681" s="238"/>
      <c r="H681" s="874"/>
      <c r="O681" s="51"/>
      <c r="BS681" s="171"/>
      <c r="BT681" s="171"/>
      <c r="BU681" s="291"/>
      <c r="BV681" s="291"/>
      <c r="BW681" s="291"/>
      <c r="BX681" s="291"/>
      <c r="BY681" s="291"/>
      <c r="BZ681" s="20"/>
    </row>
    <row r="682" spans="1:78" x14ac:dyDescent="0.2">
      <c r="A682" s="295"/>
      <c r="B682" s="238"/>
      <c r="C682" s="20"/>
      <c r="D682" s="243"/>
      <c r="E682" s="238"/>
      <c r="H682" s="874"/>
      <c r="O682" s="51"/>
      <c r="BS682" s="171"/>
      <c r="BT682" s="171"/>
      <c r="BU682" s="291"/>
      <c r="BV682" s="291"/>
      <c r="BW682" s="291"/>
      <c r="BX682" s="291"/>
      <c r="BY682" s="291"/>
      <c r="BZ682" s="20"/>
    </row>
    <row r="683" spans="1:78" x14ac:dyDescent="0.2">
      <c r="A683" s="295"/>
      <c r="B683" s="238"/>
      <c r="C683" s="20"/>
      <c r="D683" s="243"/>
      <c r="E683" s="238"/>
      <c r="H683" s="874"/>
      <c r="O683" s="51"/>
      <c r="BS683" s="171"/>
      <c r="BT683" s="171"/>
      <c r="BU683" s="291"/>
      <c r="BV683" s="291"/>
      <c r="BW683" s="291"/>
      <c r="BX683" s="291"/>
      <c r="BY683" s="291"/>
      <c r="BZ683" s="20"/>
    </row>
    <row r="684" spans="1:78" x14ac:dyDescent="0.2">
      <c r="A684" s="295"/>
      <c r="B684" s="238"/>
      <c r="C684" s="20"/>
      <c r="D684" s="243"/>
      <c r="E684" s="238"/>
      <c r="H684" s="874"/>
      <c r="O684" s="51"/>
      <c r="BS684" s="171"/>
      <c r="BT684" s="171"/>
      <c r="BU684" s="291"/>
      <c r="BV684" s="291"/>
      <c r="BW684" s="291"/>
      <c r="BX684" s="291"/>
      <c r="BY684" s="291"/>
      <c r="BZ684" s="20"/>
    </row>
    <row r="685" spans="1:78" x14ac:dyDescent="0.2">
      <c r="A685" s="295"/>
      <c r="B685" s="238"/>
      <c r="C685" s="20"/>
      <c r="D685" s="243"/>
      <c r="E685" s="238"/>
      <c r="H685" s="874"/>
      <c r="O685" s="51"/>
      <c r="BS685" s="171"/>
      <c r="BT685" s="171"/>
      <c r="BU685" s="291"/>
      <c r="BV685" s="291"/>
      <c r="BW685" s="291"/>
      <c r="BX685" s="291"/>
      <c r="BY685" s="291"/>
      <c r="BZ685" s="20"/>
    </row>
    <row r="686" spans="1:78" x14ac:dyDescent="0.2">
      <c r="A686" s="295"/>
      <c r="B686" s="238"/>
      <c r="C686" s="20"/>
      <c r="D686" s="243"/>
      <c r="E686" s="238"/>
      <c r="H686" s="874"/>
      <c r="O686" s="51"/>
      <c r="BS686" s="171"/>
      <c r="BT686" s="171"/>
      <c r="BU686" s="291"/>
      <c r="BV686" s="291"/>
      <c r="BW686" s="291"/>
      <c r="BX686" s="291"/>
      <c r="BY686" s="291"/>
      <c r="BZ686" s="20"/>
    </row>
    <row r="687" spans="1:78" x14ac:dyDescent="0.2">
      <c r="A687" s="295"/>
      <c r="B687" s="238"/>
      <c r="C687" s="20"/>
      <c r="D687" s="243"/>
      <c r="E687" s="238"/>
      <c r="H687" s="874"/>
      <c r="O687" s="51"/>
      <c r="BS687" s="171"/>
      <c r="BT687" s="171"/>
      <c r="BU687" s="291"/>
      <c r="BV687" s="291"/>
      <c r="BW687" s="291"/>
      <c r="BX687" s="291"/>
      <c r="BY687" s="291"/>
      <c r="BZ687" s="20"/>
    </row>
    <row r="688" spans="1:78" x14ac:dyDescent="0.2">
      <c r="A688" s="295"/>
      <c r="B688" s="238"/>
      <c r="C688" s="20"/>
      <c r="D688" s="243"/>
      <c r="E688" s="238"/>
      <c r="H688" s="874"/>
      <c r="O688" s="51"/>
      <c r="BS688" s="171"/>
      <c r="BT688" s="171"/>
      <c r="BU688" s="291"/>
      <c r="BV688" s="291"/>
      <c r="BW688" s="291"/>
      <c r="BX688" s="291"/>
      <c r="BY688" s="291"/>
      <c r="BZ688" s="20"/>
    </row>
    <row r="689" spans="1:78" x14ac:dyDescent="0.2">
      <c r="A689" s="295"/>
      <c r="B689" s="238"/>
      <c r="C689" s="20"/>
      <c r="D689" s="243"/>
      <c r="E689" s="238"/>
      <c r="H689" s="874"/>
      <c r="O689" s="51"/>
      <c r="BS689" s="171"/>
      <c r="BT689" s="171"/>
      <c r="BU689" s="291"/>
      <c r="BV689" s="291"/>
      <c r="BW689" s="291"/>
      <c r="BX689" s="291"/>
      <c r="BY689" s="291"/>
      <c r="BZ689" s="20"/>
    </row>
    <row r="690" spans="1:78" x14ac:dyDescent="0.2">
      <c r="A690" s="295"/>
      <c r="B690" s="238"/>
      <c r="C690" s="20"/>
      <c r="D690" s="243"/>
      <c r="E690" s="238"/>
      <c r="H690" s="874"/>
      <c r="O690" s="51"/>
      <c r="BS690" s="171"/>
      <c r="BT690" s="171"/>
      <c r="BU690" s="291"/>
      <c r="BV690" s="291"/>
      <c r="BW690" s="291"/>
      <c r="BX690" s="291"/>
      <c r="BY690" s="291"/>
      <c r="BZ690" s="20"/>
    </row>
    <row r="691" spans="1:78" x14ac:dyDescent="0.2">
      <c r="A691" s="295"/>
      <c r="B691" s="238"/>
      <c r="C691" s="20"/>
      <c r="D691" s="243"/>
      <c r="E691" s="238"/>
      <c r="H691" s="874"/>
      <c r="O691" s="51"/>
      <c r="BS691" s="171"/>
      <c r="BT691" s="171"/>
      <c r="BU691" s="291"/>
      <c r="BV691" s="291"/>
      <c r="BW691" s="291"/>
      <c r="BX691" s="291"/>
      <c r="BY691" s="291"/>
      <c r="BZ691" s="20"/>
    </row>
    <row r="692" spans="1:78" x14ac:dyDescent="0.2">
      <c r="A692" s="295"/>
      <c r="B692" s="238"/>
      <c r="C692" s="20"/>
      <c r="D692" s="243"/>
      <c r="E692" s="238"/>
      <c r="H692" s="874"/>
      <c r="O692" s="51"/>
      <c r="BS692" s="171"/>
      <c r="BT692" s="171"/>
      <c r="BU692" s="291"/>
      <c r="BV692" s="291"/>
      <c r="BW692" s="291"/>
      <c r="BX692" s="291"/>
      <c r="BY692" s="291"/>
      <c r="BZ692" s="20"/>
    </row>
    <row r="693" spans="1:78" x14ac:dyDescent="0.2">
      <c r="A693" s="295"/>
      <c r="B693" s="238"/>
      <c r="C693" s="20"/>
      <c r="D693" s="243"/>
      <c r="E693" s="238"/>
      <c r="H693" s="874"/>
      <c r="O693" s="51"/>
      <c r="BS693" s="171"/>
      <c r="BT693" s="171"/>
      <c r="BU693" s="291"/>
      <c r="BV693" s="291"/>
      <c r="BW693" s="291"/>
      <c r="BX693" s="291"/>
      <c r="BY693" s="291"/>
      <c r="BZ693" s="20"/>
    </row>
    <row r="694" spans="1:78" x14ac:dyDescent="0.2">
      <c r="A694" s="295"/>
      <c r="B694" s="238"/>
      <c r="C694" s="20"/>
      <c r="D694" s="243"/>
      <c r="E694" s="238"/>
      <c r="H694" s="874"/>
      <c r="O694" s="51"/>
      <c r="BS694" s="171"/>
      <c r="BT694" s="171"/>
      <c r="BU694" s="291"/>
      <c r="BV694" s="291"/>
      <c r="BW694" s="291"/>
      <c r="BX694" s="291"/>
      <c r="BY694" s="291"/>
      <c r="BZ694" s="20"/>
    </row>
    <row r="695" spans="1:78" x14ac:dyDescent="0.2">
      <c r="A695" s="295"/>
      <c r="B695" s="238"/>
      <c r="C695" s="20"/>
      <c r="D695" s="243"/>
      <c r="E695" s="238"/>
      <c r="H695" s="874"/>
      <c r="O695" s="51"/>
      <c r="BS695" s="171"/>
      <c r="BT695" s="171"/>
      <c r="BU695" s="291"/>
      <c r="BV695" s="291"/>
      <c r="BW695" s="291"/>
      <c r="BX695" s="291"/>
      <c r="BY695" s="291"/>
      <c r="BZ695" s="20"/>
    </row>
    <row r="696" spans="1:78" x14ac:dyDescent="0.2">
      <c r="A696" s="295"/>
      <c r="B696" s="238"/>
      <c r="C696" s="20"/>
      <c r="D696" s="243"/>
      <c r="E696" s="238"/>
      <c r="H696" s="874"/>
      <c r="O696" s="51"/>
      <c r="BS696" s="171"/>
      <c r="BT696" s="171"/>
      <c r="BU696" s="291"/>
      <c r="BV696" s="291"/>
      <c r="BW696" s="291"/>
      <c r="BX696" s="291"/>
      <c r="BY696" s="291"/>
      <c r="BZ696" s="20"/>
    </row>
    <row r="697" spans="1:78" x14ac:dyDescent="0.2">
      <c r="A697" s="295"/>
      <c r="B697" s="238"/>
      <c r="C697" s="20"/>
      <c r="D697" s="243"/>
      <c r="E697" s="238"/>
      <c r="H697" s="874"/>
      <c r="O697" s="51"/>
      <c r="BS697" s="171"/>
      <c r="BT697" s="171"/>
      <c r="BU697" s="291"/>
      <c r="BV697" s="291"/>
      <c r="BW697" s="291"/>
      <c r="BX697" s="291"/>
      <c r="BY697" s="291"/>
      <c r="BZ697" s="20"/>
    </row>
    <row r="698" spans="1:78" x14ac:dyDescent="0.2">
      <c r="A698" s="295"/>
      <c r="B698" s="238"/>
      <c r="C698" s="20"/>
      <c r="D698" s="243"/>
      <c r="E698" s="238"/>
      <c r="H698" s="874"/>
      <c r="O698" s="51"/>
      <c r="BS698" s="171"/>
      <c r="BT698" s="171"/>
      <c r="BU698" s="291"/>
      <c r="BV698" s="291"/>
      <c r="BW698" s="291"/>
      <c r="BX698" s="291"/>
      <c r="BY698" s="291"/>
      <c r="BZ698" s="20"/>
    </row>
    <row r="699" spans="1:78" x14ac:dyDescent="0.2">
      <c r="A699" s="295"/>
      <c r="B699" s="238"/>
      <c r="C699" s="20"/>
      <c r="D699" s="243"/>
      <c r="E699" s="238"/>
      <c r="H699" s="874"/>
      <c r="O699" s="51"/>
      <c r="BS699" s="171"/>
      <c r="BT699" s="171"/>
      <c r="BU699" s="291"/>
      <c r="BV699" s="291"/>
      <c r="BW699" s="291"/>
      <c r="BX699" s="291"/>
      <c r="BY699" s="291"/>
      <c r="BZ699" s="20"/>
    </row>
    <row r="700" spans="1:78" x14ac:dyDescent="0.2">
      <c r="A700" s="295"/>
      <c r="B700" s="238"/>
      <c r="C700" s="20"/>
      <c r="D700" s="243"/>
      <c r="E700" s="238"/>
      <c r="H700" s="874"/>
      <c r="O700" s="51"/>
      <c r="BS700" s="171"/>
      <c r="BT700" s="171"/>
      <c r="BU700" s="291"/>
      <c r="BV700" s="291"/>
      <c r="BW700" s="291"/>
      <c r="BX700" s="291"/>
      <c r="BY700" s="291"/>
      <c r="BZ700" s="20"/>
    </row>
    <row r="701" spans="1:78" x14ac:dyDescent="0.2">
      <c r="A701" s="295"/>
      <c r="B701" s="238"/>
      <c r="C701" s="20"/>
      <c r="D701" s="243"/>
      <c r="E701" s="238"/>
      <c r="H701" s="874"/>
      <c r="O701" s="51"/>
      <c r="BS701" s="171"/>
      <c r="BT701" s="171"/>
      <c r="BU701" s="291"/>
      <c r="BV701" s="291"/>
      <c r="BW701" s="291"/>
      <c r="BX701" s="291"/>
      <c r="BY701" s="291"/>
      <c r="BZ701" s="20"/>
    </row>
    <row r="702" spans="1:78" x14ac:dyDescent="0.2">
      <c r="A702" s="295"/>
      <c r="B702" s="238"/>
      <c r="C702" s="20"/>
      <c r="D702" s="243"/>
      <c r="E702" s="238"/>
      <c r="H702" s="874"/>
      <c r="O702" s="51"/>
      <c r="BS702" s="171"/>
      <c r="BT702" s="171"/>
      <c r="BU702" s="291"/>
      <c r="BV702" s="291"/>
      <c r="BW702" s="291"/>
      <c r="BX702" s="291"/>
      <c r="BY702" s="291"/>
      <c r="BZ702" s="20"/>
    </row>
    <row r="703" spans="1:78" x14ac:dyDescent="0.2">
      <c r="A703" s="295"/>
      <c r="B703" s="238"/>
      <c r="C703" s="20"/>
      <c r="D703" s="243"/>
      <c r="E703" s="238"/>
      <c r="H703" s="874"/>
      <c r="O703" s="51"/>
      <c r="BS703" s="171"/>
      <c r="BT703" s="171"/>
      <c r="BU703" s="291"/>
      <c r="BV703" s="291"/>
      <c r="BW703" s="291"/>
      <c r="BX703" s="291"/>
      <c r="BY703" s="291"/>
      <c r="BZ703" s="20"/>
    </row>
    <row r="704" spans="1:78" x14ac:dyDescent="0.2">
      <c r="A704" s="295"/>
      <c r="B704" s="238"/>
      <c r="C704" s="20"/>
      <c r="D704" s="243"/>
      <c r="E704" s="238"/>
      <c r="H704" s="874"/>
      <c r="O704" s="51"/>
      <c r="BS704" s="171"/>
      <c r="BT704" s="171"/>
      <c r="BU704" s="291"/>
      <c r="BV704" s="291"/>
      <c r="BW704" s="291"/>
      <c r="BX704" s="291"/>
      <c r="BY704" s="291"/>
      <c r="BZ704" s="20"/>
    </row>
    <row r="705" spans="1:78" x14ac:dyDescent="0.2">
      <c r="A705" s="295"/>
      <c r="B705" s="238"/>
      <c r="C705" s="20"/>
      <c r="D705" s="243"/>
      <c r="E705" s="238"/>
      <c r="H705" s="874"/>
      <c r="O705" s="51"/>
      <c r="BS705" s="171"/>
      <c r="BT705" s="171"/>
      <c r="BU705" s="291"/>
      <c r="BV705" s="291"/>
      <c r="BW705" s="291"/>
      <c r="BX705" s="291"/>
      <c r="BY705" s="291"/>
      <c r="BZ705" s="20"/>
    </row>
    <row r="706" spans="1:78" x14ac:dyDescent="0.2">
      <c r="A706" s="295"/>
      <c r="B706" s="238"/>
      <c r="C706" s="20"/>
      <c r="D706" s="243"/>
      <c r="E706" s="238"/>
      <c r="H706" s="874"/>
      <c r="O706" s="51"/>
      <c r="BS706" s="171"/>
      <c r="BT706" s="171"/>
      <c r="BU706" s="291"/>
      <c r="BV706" s="291"/>
      <c r="BW706" s="291"/>
      <c r="BX706" s="291"/>
      <c r="BY706" s="291"/>
      <c r="BZ706" s="20"/>
    </row>
    <row r="707" spans="1:78" x14ac:dyDescent="0.2">
      <c r="B707" s="238"/>
      <c r="E707" s="238"/>
      <c r="H707" s="874"/>
      <c r="O707" s="51"/>
    </row>
    <row r="708" spans="1:78" x14ac:dyDescent="0.2">
      <c r="B708" s="238"/>
      <c r="E708" s="238"/>
      <c r="H708" s="874"/>
      <c r="O708" s="51"/>
    </row>
    <row r="709" spans="1:78" x14ac:dyDescent="0.2">
      <c r="O709" s="51"/>
    </row>
    <row r="710" spans="1:78" x14ac:dyDescent="0.2">
      <c r="O710" s="51"/>
    </row>
    <row r="711" spans="1:78" x14ac:dyDescent="0.2">
      <c r="O711" s="51"/>
    </row>
    <row r="712" spans="1:78" x14ac:dyDescent="0.2">
      <c r="O712" s="51"/>
    </row>
    <row r="713" spans="1:78" x14ac:dyDescent="0.2">
      <c r="O713" s="51"/>
    </row>
    <row r="714" spans="1:78" x14ac:dyDescent="0.2">
      <c r="O714" s="51"/>
    </row>
    <row r="715" spans="1:78" x14ac:dyDescent="0.2">
      <c r="O715" s="51"/>
    </row>
    <row r="716" spans="1:78" x14ac:dyDescent="0.2">
      <c r="O716" s="51"/>
    </row>
    <row r="717" spans="1:78" x14ac:dyDescent="0.2">
      <c r="O717" s="51"/>
    </row>
    <row r="718" spans="1:78" x14ac:dyDescent="0.2">
      <c r="O718" s="51"/>
    </row>
    <row r="719" spans="1:78" x14ac:dyDescent="0.2">
      <c r="O719" s="51"/>
    </row>
    <row r="720" spans="1:78" x14ac:dyDescent="0.2">
      <c r="O720" s="51"/>
    </row>
    <row r="721" spans="15:15" x14ac:dyDescent="0.2">
      <c r="O721" s="51"/>
    </row>
    <row r="722" spans="15:15" x14ac:dyDescent="0.2">
      <c r="O722" s="51"/>
    </row>
    <row r="723" spans="15:15" x14ac:dyDescent="0.2">
      <c r="O723" s="51"/>
    </row>
    <row r="724" spans="15:15" x14ac:dyDescent="0.2">
      <c r="O724" s="51"/>
    </row>
    <row r="725" spans="15:15" x14ac:dyDescent="0.2">
      <c r="O725" s="51"/>
    </row>
    <row r="726" spans="15:15" x14ac:dyDescent="0.2">
      <c r="O726" s="51"/>
    </row>
    <row r="727" spans="15:15" x14ac:dyDescent="0.2">
      <c r="O727" s="51"/>
    </row>
    <row r="728" spans="15:15" x14ac:dyDescent="0.2">
      <c r="O728" s="51"/>
    </row>
    <row r="729" spans="15:15" x14ac:dyDescent="0.2">
      <c r="O729" s="51"/>
    </row>
    <row r="730" spans="15:15" x14ac:dyDescent="0.2">
      <c r="O730" s="51"/>
    </row>
    <row r="731" spans="15:15" x14ac:dyDescent="0.2">
      <c r="O731" s="51"/>
    </row>
    <row r="732" spans="15:15" x14ac:dyDescent="0.2">
      <c r="O732" s="51"/>
    </row>
    <row r="733" spans="15:15" x14ac:dyDescent="0.2">
      <c r="O733" s="51"/>
    </row>
    <row r="734" spans="15:15" x14ac:dyDescent="0.2">
      <c r="O734" s="51"/>
    </row>
  </sheetData>
  <sheetProtection password="CAA3" sheet="1" objects="1" scenarios="1" selectLockedCells="1" autoFilter="0"/>
  <autoFilter ref="C17:O177"/>
  <mergeCells count="44">
    <mergeCell ref="BU13:BZ14"/>
    <mergeCell ref="BO13:BQ14"/>
    <mergeCell ref="Q14:V14"/>
    <mergeCell ref="Q15:V15"/>
    <mergeCell ref="X15:AC15"/>
    <mergeCell ref="X13:AC13"/>
    <mergeCell ref="X14:AC14"/>
    <mergeCell ref="C12:D14"/>
    <mergeCell ref="F12:F14"/>
    <mergeCell ref="Q6:V12"/>
    <mergeCell ref="L5:L6"/>
    <mergeCell ref="J13:L13"/>
    <mergeCell ref="Q13:V13"/>
    <mergeCell ref="J7:L7"/>
    <mergeCell ref="J8:L10"/>
    <mergeCell ref="AZ2:BQ2"/>
    <mergeCell ref="AE15:AJ15"/>
    <mergeCell ref="AL15:AQ15"/>
    <mergeCell ref="AS15:AX15"/>
    <mergeCell ref="AE14:AJ14"/>
    <mergeCell ref="AS13:AX13"/>
    <mergeCell ref="Q2:AX2"/>
    <mergeCell ref="BL13:BM14"/>
    <mergeCell ref="AL13:AQ13"/>
    <mergeCell ref="AE13:AJ13"/>
    <mergeCell ref="AS14:AX14"/>
    <mergeCell ref="AZ13:BJ13"/>
    <mergeCell ref="AZ14:BE14"/>
    <mergeCell ref="BG14:BJ14"/>
    <mergeCell ref="AL14:AQ14"/>
    <mergeCell ref="Q178:AX178"/>
    <mergeCell ref="BL179:BM179"/>
    <mergeCell ref="BO179:BQ179"/>
    <mergeCell ref="AZ178:BQ178"/>
    <mergeCell ref="K179:L179"/>
    <mergeCell ref="Q179:V179"/>
    <mergeCell ref="X179:AC179"/>
    <mergeCell ref="AE179:AJ179"/>
    <mergeCell ref="AL179:AQ179"/>
    <mergeCell ref="AS179:AX179"/>
    <mergeCell ref="AZ179:BC179"/>
    <mergeCell ref="BD179:BG179"/>
    <mergeCell ref="BH179:BJ179"/>
    <mergeCell ref="K178:L178"/>
  </mergeCells>
  <phoneticPr fontId="3" type="noConversion"/>
  <conditionalFormatting sqref="F5">
    <cfRule type="cellIs" dxfId="269" priority="44" stopIfTrue="1" operator="lessThanOrEqual">
      <formula>F4</formula>
    </cfRule>
  </conditionalFormatting>
  <conditionalFormatting sqref="F3">
    <cfRule type="expression" dxfId="268" priority="45" stopIfTrue="1">
      <formula>$C4="NO"</formula>
    </cfRule>
  </conditionalFormatting>
  <conditionalFormatting sqref="N168:N176 J18:M176">
    <cfRule type="expression" dxfId="267" priority="47" stopIfTrue="1">
      <formula>$C18="NO"</formula>
    </cfRule>
  </conditionalFormatting>
  <conditionalFormatting sqref="BJ18:BJ176">
    <cfRule type="cellIs" dxfId="266" priority="49" stopIfTrue="1" operator="equal">
      <formula>#REF!</formula>
    </cfRule>
  </conditionalFormatting>
  <conditionalFormatting sqref="BL18:BM176">
    <cfRule type="cellIs" dxfId="265" priority="50" stopIfTrue="1" operator="equal">
      <formula>"NP"</formula>
    </cfRule>
  </conditionalFormatting>
  <conditionalFormatting sqref="C18:C176">
    <cfRule type="expression" dxfId="264" priority="51" stopIfTrue="1">
      <formula>OR(C18="NO",C18="NP")</formula>
    </cfRule>
  </conditionalFormatting>
  <conditionalFormatting sqref="S169:V176 R18:V168 R169:R177">
    <cfRule type="expression" dxfId="263" priority="52" stopIfTrue="1">
      <formula>AND(R18&lt;&gt;"",OR($BS18&lt;&gt;"",$BT18&lt;&gt;"",$BU18&lt;&gt;""))</formula>
    </cfRule>
  </conditionalFormatting>
  <conditionalFormatting sqref="Q18:Q176">
    <cfRule type="expression" dxfId="262" priority="53" stopIfTrue="1">
      <formula>$BU18&lt;&gt;""</formula>
    </cfRule>
  </conditionalFormatting>
  <conditionalFormatting sqref="X18:X176">
    <cfRule type="expression" dxfId="261" priority="54" stopIfTrue="1">
      <formula>$BV18&lt;&gt;""</formula>
    </cfRule>
  </conditionalFormatting>
  <conditionalFormatting sqref="AE18:AE176">
    <cfRule type="expression" dxfId="260" priority="55" stopIfTrue="1">
      <formula>$BW18&lt;&gt;""</formula>
    </cfRule>
  </conditionalFormatting>
  <conditionalFormatting sqref="AL18:AL176">
    <cfRule type="expression" dxfId="259" priority="56" stopIfTrue="1">
      <formula>$BX18&lt;&gt;""</formula>
    </cfRule>
  </conditionalFormatting>
  <conditionalFormatting sqref="AS18:AS176">
    <cfRule type="expression" dxfId="258" priority="57" stopIfTrue="1">
      <formula>$BY18&lt;&gt;""</formula>
    </cfRule>
  </conditionalFormatting>
  <conditionalFormatting sqref="Y18:AC176">
    <cfRule type="expression" dxfId="257" priority="58" stopIfTrue="1">
      <formula>AND(Y18&lt;&gt;"",OR($BS18&lt;&gt;"",$BT18&lt;&gt;"",$BV18&lt;&gt;""))</formula>
    </cfRule>
  </conditionalFormatting>
  <conditionalFormatting sqref="AF18:AJ176">
    <cfRule type="expression" dxfId="256" priority="59" stopIfTrue="1">
      <formula>AND(AF18&lt;&gt;"",OR($BS18&lt;&gt;"",$BT18&lt;&gt;"",$BW18&lt;&gt;""))</formula>
    </cfRule>
  </conditionalFormatting>
  <conditionalFormatting sqref="AM18:AQ176">
    <cfRule type="expression" dxfId="255" priority="60" stopIfTrue="1">
      <formula>AND(AM18&lt;&gt;"",OR($BS18&lt;&gt;"",$BT18&lt;&gt;"",$BX18&lt;&gt;""))</formula>
    </cfRule>
  </conditionalFormatting>
  <conditionalFormatting sqref="AT18:AX176">
    <cfRule type="expression" dxfId="254" priority="61" stopIfTrue="1">
      <formula>AND(AT18&lt;&gt;"",OR($BS18&lt;&gt;"",$BT18&lt;&gt;"",$BY18&lt;&gt;""))</formula>
    </cfRule>
  </conditionalFormatting>
  <conditionalFormatting sqref="J7:L10">
    <cfRule type="expression" dxfId="253" priority="62" stopIfTrue="1">
      <formula>OR($BS$17&gt;0,$BT$17&gt;0,$BZ$15&gt;0)</formula>
    </cfRule>
  </conditionalFormatting>
  <conditionalFormatting sqref="O18:O176">
    <cfRule type="expression" dxfId="252" priority="63" stopIfTrue="1">
      <formula>AND(O18&lt;&gt;"",OR($C18="NO",$BT18&lt;&gt;""))</formula>
    </cfRule>
  </conditionalFormatting>
  <conditionalFormatting sqref="H18:H176 H15">
    <cfRule type="cellIs" dxfId="251" priority="64" stopIfTrue="1" operator="equal">
      <formula>"..."</formula>
    </cfRule>
  </conditionalFormatting>
  <conditionalFormatting sqref="AZ18:AZ176">
    <cfRule type="cellIs" dxfId="250" priority="65" stopIfTrue="1" operator="notBetween">
      <formula>0</formula>
      <formula>10</formula>
    </cfRule>
    <cfRule type="expression" dxfId="249" priority="66" stopIfTrue="1">
      <formula>OR(AND(AZ18=BG18,BA18&lt;&gt;BG18,BB18&lt;&gt;BG18,BC18&lt;&gt;BG18,BD18&lt;&gt;BG18),AND(AZ18=BH18,BA18&lt;&gt;BH18,BB18&lt;&gt;BH18,BC18&lt;&gt;BH18,BD18&lt;&gt;BH18))</formula>
    </cfRule>
  </conditionalFormatting>
  <conditionalFormatting sqref="BA18:BA176">
    <cfRule type="cellIs" dxfId="248" priority="67" stopIfTrue="1" operator="notBetween">
      <formula>0</formula>
      <formula>10</formula>
    </cfRule>
    <cfRule type="expression" dxfId="247" priority="68" stopIfTrue="1">
      <formula>OR(AND(BA18=BG18,BB18&lt;&gt;BG18,BC18&lt;&gt;BG18,BD18&lt;&gt;BG18),AND(BA18=BH18,BB18&lt;&gt;BH18,BC18&lt;&gt;BH18,BD18&lt;&gt;BH18))</formula>
    </cfRule>
  </conditionalFormatting>
  <conditionalFormatting sqref="BB18:BB176">
    <cfRule type="cellIs" dxfId="246" priority="69" stopIfTrue="1" operator="notBetween">
      <formula>0</formula>
      <formula>10</formula>
    </cfRule>
    <cfRule type="expression" dxfId="245" priority="70" stopIfTrue="1">
      <formula>OR(AND(BB18=BG18,BC18&lt;&gt;BG18,BD18&lt;&gt;BG18),AND(BB18=BH18,BC18&lt;&gt;BH18,BD18&lt;&gt;BH18))</formula>
    </cfRule>
  </conditionalFormatting>
  <conditionalFormatting sqref="BC18:BC176">
    <cfRule type="cellIs" dxfId="244" priority="71" stopIfTrue="1" operator="notBetween">
      <formula>0</formula>
      <formula>10</formula>
    </cfRule>
    <cfRule type="expression" dxfId="243" priority="72" stopIfTrue="1">
      <formula>OR(AND(BC18=BG18,BD18&lt;&gt;BG18),AND(BC18=BH18,BD18&lt;&gt;BH18))</formula>
    </cfRule>
  </conditionalFormatting>
  <conditionalFormatting sqref="BD18:BD176">
    <cfRule type="cellIs" dxfId="242" priority="73" stopIfTrue="1" operator="notBetween">
      <formula>0</formula>
      <formula>10</formula>
    </cfRule>
    <cfRule type="expression" dxfId="241" priority="74" stopIfTrue="1">
      <formula>OR(BD18=$BG18,BD18=$BH18)</formula>
    </cfRule>
  </conditionalFormatting>
  <conditionalFormatting sqref="BE18:BE176">
    <cfRule type="cellIs" dxfId="240" priority="75" stopIfTrue="1" operator="notBetween">
      <formula>0</formula>
      <formula>10</formula>
    </cfRule>
    <cfRule type="expression" dxfId="239" priority="76" stopIfTrue="1">
      <formula>(BG18-BH18)&gt;=3</formula>
    </cfRule>
  </conditionalFormatting>
  <conditionalFormatting sqref="H10">
    <cfRule type="expression" dxfId="238" priority="77" stopIfTrue="1">
      <formula>COUNTIF($H$18:$H$177,"...")&lt;&gt;0</formula>
    </cfRule>
  </conditionalFormatting>
  <conditionalFormatting sqref="F18:F176">
    <cfRule type="expression" dxfId="237" priority="38" stopIfTrue="1">
      <formula>$C18="NO"</formula>
    </cfRule>
  </conditionalFormatting>
  <conditionalFormatting sqref="J177:N177">
    <cfRule type="expression" dxfId="236" priority="9" stopIfTrue="1">
      <formula>$C177="NO"</formula>
    </cfRule>
  </conditionalFormatting>
  <conditionalFormatting sqref="BJ177">
    <cfRule type="cellIs" dxfId="235" priority="10" stopIfTrue="1" operator="equal">
      <formula>#REF!</formula>
    </cfRule>
  </conditionalFormatting>
  <conditionalFormatting sqref="BL177:BM177">
    <cfRule type="cellIs" dxfId="234" priority="11" stopIfTrue="1" operator="equal">
      <formula>"NP"</formula>
    </cfRule>
  </conditionalFormatting>
  <conditionalFormatting sqref="C177">
    <cfRule type="expression" dxfId="233" priority="12" stopIfTrue="1">
      <formula>OR(C177="NO",C177="NP")</formula>
    </cfRule>
  </conditionalFormatting>
  <conditionalFormatting sqref="S177:V177">
    <cfRule type="expression" dxfId="232" priority="13" stopIfTrue="1">
      <formula>AND(S177&lt;&gt;"",OR($BS177&lt;&gt;"",$BT177&lt;&gt;"",$BU177&lt;&gt;""))</formula>
    </cfRule>
  </conditionalFormatting>
  <conditionalFormatting sqref="Q177">
    <cfRule type="expression" dxfId="231" priority="14" stopIfTrue="1">
      <formula>$BU177&lt;&gt;""</formula>
    </cfRule>
  </conditionalFormatting>
  <conditionalFormatting sqref="X177">
    <cfRule type="expression" dxfId="230" priority="15" stopIfTrue="1">
      <formula>$BV177&lt;&gt;""</formula>
    </cfRule>
  </conditionalFormatting>
  <conditionalFormatting sqref="AE177">
    <cfRule type="expression" dxfId="229" priority="16" stopIfTrue="1">
      <formula>$BW177&lt;&gt;""</formula>
    </cfRule>
  </conditionalFormatting>
  <conditionalFormatting sqref="AL177">
    <cfRule type="expression" dxfId="228" priority="17" stopIfTrue="1">
      <formula>$BX177&lt;&gt;""</formula>
    </cfRule>
  </conditionalFormatting>
  <conditionalFormatting sqref="AS177">
    <cfRule type="expression" dxfId="227" priority="18" stopIfTrue="1">
      <formula>$BY177&lt;&gt;""</formula>
    </cfRule>
  </conditionalFormatting>
  <conditionalFormatting sqref="Y177:AC177">
    <cfRule type="expression" dxfId="226" priority="19" stopIfTrue="1">
      <formula>AND(Y177&lt;&gt;"",OR($BS177&lt;&gt;"",$BT177&lt;&gt;"",$BV177&lt;&gt;""))</formula>
    </cfRule>
  </conditionalFormatting>
  <conditionalFormatting sqref="AF177:AJ177">
    <cfRule type="expression" dxfId="225" priority="20" stopIfTrue="1">
      <formula>AND(AF177&lt;&gt;"",OR($BS177&lt;&gt;"",$BT177&lt;&gt;"",$BW177&lt;&gt;""))</formula>
    </cfRule>
  </conditionalFormatting>
  <conditionalFormatting sqref="AM177:AQ177">
    <cfRule type="expression" dxfId="224" priority="21" stopIfTrue="1">
      <formula>AND(AM177&lt;&gt;"",OR($BS177&lt;&gt;"",$BT177&lt;&gt;"",$BX177&lt;&gt;""))</formula>
    </cfRule>
  </conditionalFormatting>
  <conditionalFormatting sqref="AT177:AX177">
    <cfRule type="expression" dxfId="223" priority="22" stopIfTrue="1">
      <formula>AND(AT177&lt;&gt;"",OR($BS177&lt;&gt;"",$BT177&lt;&gt;"",$BY177&lt;&gt;""))</formula>
    </cfRule>
  </conditionalFormatting>
  <conditionalFormatting sqref="O177">
    <cfRule type="expression" dxfId="222" priority="23" stopIfTrue="1">
      <formula>AND(O177&lt;&gt;"",OR($C177="NO",$BT177&lt;&gt;""))</formula>
    </cfRule>
  </conditionalFormatting>
  <conditionalFormatting sqref="H177">
    <cfRule type="cellIs" dxfId="221" priority="24" stopIfTrue="1" operator="equal">
      <formula>"..."</formula>
    </cfRule>
  </conditionalFormatting>
  <conditionalFormatting sqref="AZ177">
    <cfRule type="cellIs" dxfId="220" priority="25" stopIfTrue="1" operator="notBetween">
      <formula>0</formula>
      <formula>10</formula>
    </cfRule>
    <cfRule type="expression" dxfId="219" priority="26" stopIfTrue="1">
      <formula>OR(AND(AZ177=BG177,BA177&lt;&gt;BG177,BB177&lt;&gt;BG177,BC177&lt;&gt;BG177,BD177&lt;&gt;BG177),AND(AZ177=BH177,BA177&lt;&gt;BH177,BB177&lt;&gt;BH177,BC177&lt;&gt;BH177,BD177&lt;&gt;BH177))</formula>
    </cfRule>
  </conditionalFormatting>
  <conditionalFormatting sqref="BA177">
    <cfRule type="cellIs" dxfId="218" priority="27" stopIfTrue="1" operator="notBetween">
      <formula>0</formula>
      <formula>10</formula>
    </cfRule>
    <cfRule type="expression" dxfId="217" priority="28" stopIfTrue="1">
      <formula>OR(AND(BA177=BG177,BB177&lt;&gt;BG177,BC177&lt;&gt;BG177,BD177&lt;&gt;BG177),AND(BA177=BH177,BB177&lt;&gt;BH177,BC177&lt;&gt;BH177,BD177&lt;&gt;BH177))</formula>
    </cfRule>
  </conditionalFormatting>
  <conditionalFormatting sqref="BB177">
    <cfRule type="cellIs" dxfId="216" priority="29" stopIfTrue="1" operator="notBetween">
      <formula>0</formula>
      <formula>10</formula>
    </cfRule>
    <cfRule type="expression" dxfId="215" priority="30" stopIfTrue="1">
      <formula>OR(AND(BB177=BG177,BC177&lt;&gt;BG177,BD177&lt;&gt;BG177),AND(BB177=BH177,BC177&lt;&gt;BH177,BD177&lt;&gt;BH177))</formula>
    </cfRule>
  </conditionalFormatting>
  <conditionalFormatting sqref="BC177">
    <cfRule type="cellIs" dxfId="214" priority="31" stopIfTrue="1" operator="notBetween">
      <formula>0</formula>
      <formula>10</formula>
    </cfRule>
    <cfRule type="expression" dxfId="213" priority="32" stopIfTrue="1">
      <formula>OR(AND(BC177=BG177,BD177&lt;&gt;BG177),AND(BC177=BH177,BD177&lt;&gt;BH177))</formula>
    </cfRule>
  </conditionalFormatting>
  <conditionalFormatting sqref="BD177">
    <cfRule type="cellIs" dxfId="212" priority="33" stopIfTrue="1" operator="notBetween">
      <formula>0</formula>
      <formula>10</formula>
    </cfRule>
    <cfRule type="expression" dxfId="211" priority="34" stopIfTrue="1">
      <formula>OR(BD177=$BG177,BD177=$BH177)</formula>
    </cfRule>
  </conditionalFormatting>
  <conditionalFormatting sqref="BE177">
    <cfRule type="cellIs" dxfId="210" priority="35" stopIfTrue="1" operator="notBetween">
      <formula>0</formula>
      <formula>10</formula>
    </cfRule>
    <cfRule type="expression" dxfId="209" priority="36" stopIfTrue="1">
      <formula>(BG177-BH177)&gt;=3</formula>
    </cfRule>
  </conditionalFormatting>
  <conditionalFormatting sqref="F177">
    <cfRule type="expression" dxfId="208" priority="6" stopIfTrue="1">
      <formula>$C177="NO"</formula>
    </cfRule>
  </conditionalFormatting>
  <conditionalFormatting sqref="F178:F179">
    <cfRule type="cellIs" dxfId="207" priority="4" stopIfTrue="1" operator="equal">
      <formula>0</formula>
    </cfRule>
  </conditionalFormatting>
  <conditionalFormatting sqref="G16:G17">
    <cfRule type="expression" dxfId="206" priority="3" stopIfTrue="1">
      <formula>G16&lt;&gt;""</formula>
    </cfRule>
  </conditionalFormatting>
  <conditionalFormatting sqref="G15">
    <cfRule type="expression" dxfId="205" priority="2" stopIfTrue="1">
      <formula>G14&lt;&gt;0</formula>
    </cfRule>
  </conditionalFormatting>
  <conditionalFormatting sqref="C3">
    <cfRule type="expression" dxfId="204" priority="1" stopIfTrue="1">
      <formula>G15&lt;&gt;""</formula>
    </cfRule>
  </conditionalFormatting>
  <dataValidations count="5">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promptTitle="Seleccionar de la lista." prompt=" " sqref="F3">
      <formula1>FECHAS_OPOS</formula1>
    </dataValidation>
    <dataValidation type="list" allowBlank="1" showInputMessage="1" showErrorMessage="1" sqref="AL18:AL177 AE18:AE177 X18:X177 AS18:AS177 Q18:Q177">
      <formula1>"nv"</formula1>
    </dataValidation>
    <dataValidation type="decimal" allowBlank="1" showInputMessage="1" showErrorMessage="1" errorTitle="Validación de datos" error="Introducir una nota entre 0 y 10_x000a_(2 decimales)" sqref="AF18:AJ177 Y18:AC177 AM18:AQ177 AT18:AX177 R18:V177">
      <formula1>0</formula1>
      <formula2>10</formula2>
    </dataValidation>
  </dataValidations>
  <printOptions horizontalCentered="1"/>
  <pageMargins left="0.31496062992125984" right="0.31496062992125984"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rgb="FF00FFFF"/>
  </sheetPr>
  <dimension ref="A1:AK15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ht="5.0999999999999996" customHeight="1"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INGLÉS  (FI)</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81">
        <v>42539</v>
      </c>
      <c r="J4" s="2081"/>
      <c r="K4" s="2081"/>
      <c r="L4" s="1351"/>
      <c r="M4" s="1351"/>
      <c r="N4" s="1351"/>
      <c r="O4" s="1351"/>
      <c r="P4" s="1351"/>
      <c r="Q4" s="1351"/>
      <c r="R4" s="1351"/>
      <c r="S4" s="1351"/>
      <c r="T4" s="1351"/>
      <c r="U4" s="1351"/>
      <c r="V4" s="1351"/>
      <c r="W4" s="1351"/>
      <c r="X4" s="1351"/>
      <c r="Y4" s="1351"/>
      <c r="Z4" s="1351"/>
    </row>
    <row r="5" spans="1:26" ht="13.5" customHeight="1" x14ac:dyDescent="0.25">
      <c r="A5" s="1351"/>
      <c r="C5" s="142" t="s">
        <v>496</v>
      </c>
      <c r="D5" s="163" t="str">
        <f>'01_Carga'!$G$6</f>
        <v>BURGOS</v>
      </c>
      <c r="H5" s="583" t="s">
        <v>474</v>
      </c>
      <c r="I5" s="556">
        <v>0.375</v>
      </c>
      <c r="J5" s="2083" t="str">
        <f>IF(AND(I6&lt;&gt;"",I6&lt;=I5),"Compruebe la hora de Finalización","")</f>
        <v/>
      </c>
      <c r="K5" s="2083"/>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84"/>
      <c r="K6" s="2084"/>
      <c r="L6" s="1351"/>
      <c r="M6" s="1351"/>
      <c r="N6" s="1351"/>
      <c r="O6" s="1351"/>
      <c r="P6" s="1351"/>
      <c r="Q6" s="1351"/>
      <c r="R6" s="1351"/>
      <c r="S6" s="1351"/>
      <c r="T6" s="1351"/>
      <c r="U6" s="1351"/>
      <c r="V6" s="1351"/>
      <c r="W6" s="1351"/>
      <c r="X6" s="1351"/>
      <c r="Y6" s="1351"/>
      <c r="Z6" s="1351"/>
    </row>
    <row r="7" spans="1:26" x14ac:dyDescent="0.2">
      <c r="A7" s="1351"/>
      <c r="C7" s="501"/>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80" t="s">
        <v>472</v>
      </c>
      <c r="D10" s="2080"/>
      <c r="E10" s="2080"/>
      <c r="F10" s="2080"/>
      <c r="G10" s="2080"/>
      <c r="H10" s="2080"/>
      <c r="I10" s="2080"/>
      <c r="J10" s="2080"/>
      <c r="K10" s="55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82" t="s">
        <v>1978</v>
      </c>
      <c r="D13" s="2082"/>
      <c r="E13" s="2082"/>
      <c r="F13" s="2082"/>
      <c r="G13" s="2082"/>
      <c r="H13" s="2082"/>
      <c r="I13" s="2082"/>
      <c r="J13" s="2082"/>
      <c r="K13" s="56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e">
        <f>CONCATENATE("número de aspirantes: ",IF('23_Estadist'!#REF!&lt;&gt;"",'23_Estadist'!#REF!," ____"))</f>
        <v>#REF!</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32" t="s">
        <v>81</v>
      </c>
      <c r="D17" s="2032"/>
      <c r="E17" s="2032"/>
      <c r="F17" s="2032"/>
      <c r="G17" s="2032"/>
      <c r="H17" s="2032"/>
      <c r="I17" s="2032"/>
      <c r="J17" s="2032"/>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BURGOS,  a</v>
      </c>
      <c r="H20" s="2029">
        <f>IF($I$4&lt;&gt;"",$I$4,"_______________________________")</f>
        <v>42539</v>
      </c>
      <c r="I20" s="2029"/>
      <c r="J20" s="2029"/>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9" customFormat="1" x14ac:dyDescent="0.2">
      <c r="A22" s="1495"/>
      <c r="L22" s="1495"/>
      <c r="M22" s="1495"/>
      <c r="N22" s="1495"/>
      <c r="O22" s="1495"/>
      <c r="P22" s="1495"/>
      <c r="Q22" s="1495"/>
      <c r="R22" s="1495"/>
      <c r="S22" s="1495"/>
      <c r="T22" s="1495"/>
      <c r="U22" s="1495"/>
      <c r="V22" s="1495"/>
      <c r="W22" s="1495"/>
      <c r="X22" s="1495"/>
      <c r="Y22" s="1495"/>
      <c r="Z22" s="1495"/>
    </row>
    <row r="23" spans="1:37" s="529" customFormat="1" x14ac:dyDescent="0.2">
      <c r="A23" s="1495"/>
      <c r="L23" s="1495"/>
      <c r="M23" s="1495"/>
      <c r="N23" s="1495"/>
      <c r="O23" s="1495"/>
      <c r="P23" s="1495"/>
      <c r="Q23" s="1495"/>
      <c r="R23" s="1495"/>
      <c r="S23" s="1495"/>
      <c r="T23" s="1495"/>
      <c r="U23" s="1495"/>
      <c r="V23" s="1495"/>
      <c r="W23" s="1495"/>
      <c r="X23" s="1495"/>
      <c r="Y23" s="1495"/>
      <c r="Z23" s="1495"/>
    </row>
    <row r="24" spans="1:37" s="529" customFormat="1" x14ac:dyDescent="0.2">
      <c r="A24" s="1495"/>
      <c r="L24" s="1495"/>
      <c r="M24" s="1495"/>
      <c r="N24" s="1495"/>
      <c r="O24" s="1495"/>
      <c r="P24" s="1495"/>
      <c r="Q24" s="1495"/>
      <c r="R24" s="1495"/>
      <c r="S24" s="1495"/>
      <c r="T24" s="1495"/>
      <c r="U24" s="1495"/>
      <c r="V24" s="1495"/>
      <c r="W24" s="1495"/>
      <c r="X24" s="1495"/>
      <c r="Y24" s="1495"/>
      <c r="Z24" s="1495"/>
    </row>
    <row r="25" spans="1:37" s="532" customFormat="1" x14ac:dyDescent="0.2">
      <c r="A25" s="1393"/>
      <c r="C25" s="530"/>
      <c r="D25" s="192" t="str">
        <f>CONCATENATE("Fdo: EL ",IF(AND(SECRETARIO&lt;&gt;"",PRESIDENTE=SECRETARIO),"PRESIDENTE Y SECRETARIO","PRESIDENTE"))</f>
        <v>Fdo: EL PRESIDENTE</v>
      </c>
      <c r="E25" s="407"/>
      <c r="F25" s="407"/>
      <c r="G25" s="407"/>
      <c r="H25" s="407"/>
      <c r="I25" s="545"/>
      <c r="J25" s="410"/>
      <c r="K25" s="531"/>
      <c r="L25" s="1360"/>
      <c r="M25" s="1360"/>
      <c r="N25" s="1360"/>
      <c r="O25" s="1360"/>
      <c r="P25" s="1360"/>
      <c r="Q25" s="1361"/>
      <c r="R25" s="1393"/>
      <c r="S25" s="1360"/>
      <c r="T25" s="1360"/>
      <c r="U25" s="1360"/>
      <c r="V25" s="1360"/>
      <c r="W25" s="1360"/>
      <c r="X25" s="1361"/>
      <c r="Y25" s="1393"/>
      <c r="Z25" s="1393"/>
      <c r="AH25" s="531"/>
      <c r="AI25" s="531"/>
      <c r="AJ25" s="531"/>
      <c r="AK25" s="531"/>
    </row>
    <row r="26" spans="1:37" s="534" customFormat="1" ht="15" customHeight="1" x14ac:dyDescent="0.2">
      <c r="A26" s="1601"/>
      <c r="C26" s="2028" t="str">
        <f>PRESIDENTE</f>
        <v/>
      </c>
      <c r="D26" s="2028"/>
      <c r="E26" s="2028"/>
      <c r="F26" s="408"/>
      <c r="G26" s="408"/>
      <c r="H26" s="408"/>
      <c r="I26" s="409"/>
      <c r="K26" s="535"/>
      <c r="L26" s="1362"/>
      <c r="M26" s="1363"/>
      <c r="N26" s="1363"/>
      <c r="O26" s="1363"/>
      <c r="P26" s="1363"/>
      <c r="Q26" s="1364"/>
      <c r="R26" s="1601"/>
      <c r="S26" s="1363"/>
      <c r="T26" s="1363"/>
      <c r="U26" s="1363"/>
      <c r="V26" s="1363"/>
      <c r="W26" s="1363"/>
      <c r="X26" s="1364"/>
      <c r="Y26" s="1601"/>
      <c r="Z26" s="1601"/>
      <c r="AH26" s="329"/>
      <c r="AI26" s="329"/>
      <c r="AJ26" s="329"/>
      <c r="AK26" s="329"/>
    </row>
    <row r="27" spans="1:37" s="534" customFormat="1" x14ac:dyDescent="0.2">
      <c r="A27" s="1601"/>
      <c r="C27" s="2028"/>
      <c r="D27" s="2028"/>
      <c r="E27" s="2028"/>
      <c r="F27" s="408"/>
      <c r="G27" s="408"/>
      <c r="H27" s="408"/>
      <c r="I27" s="545"/>
      <c r="J27" s="408"/>
      <c r="K27" s="535"/>
      <c r="L27" s="1362"/>
      <c r="M27" s="1363"/>
      <c r="N27" s="1363"/>
      <c r="O27" s="1363"/>
      <c r="P27" s="1363"/>
      <c r="Q27" s="1365"/>
      <c r="R27" s="1363"/>
      <c r="S27" s="1363"/>
      <c r="T27" s="1363"/>
      <c r="U27" s="1363"/>
      <c r="V27" s="1363"/>
      <c r="W27" s="1363"/>
      <c r="X27" s="1365"/>
      <c r="Y27" s="1601"/>
      <c r="Z27" s="1601"/>
      <c r="AH27" s="329"/>
      <c r="AI27" s="329"/>
      <c r="AJ27" s="329"/>
      <c r="AK27" s="329"/>
    </row>
    <row r="28" spans="1:37" s="534" customFormat="1" x14ac:dyDescent="0.2">
      <c r="A28" s="1601"/>
      <c r="C28" s="536"/>
      <c r="D28" s="546"/>
      <c r="E28" s="546"/>
      <c r="F28" s="546"/>
      <c r="G28" s="546"/>
      <c r="H28" s="546"/>
      <c r="I28" s="545"/>
      <c r="J28" s="537"/>
      <c r="K28" s="536"/>
      <c r="L28" s="1602"/>
      <c r="M28" s="1601"/>
      <c r="N28" s="1601"/>
      <c r="O28" s="1601"/>
      <c r="P28" s="1601"/>
      <c r="Q28" s="1601"/>
      <c r="R28" s="1601"/>
      <c r="S28" s="1601"/>
      <c r="T28" s="1601"/>
      <c r="U28" s="1601"/>
      <c r="V28" s="1601"/>
      <c r="W28" s="1601"/>
      <c r="X28" s="1601"/>
      <c r="Y28" s="1601"/>
      <c r="Z28" s="1601"/>
    </row>
    <row r="29" spans="1:37" s="534" customFormat="1" x14ac:dyDescent="0.2">
      <c r="A29" s="1601"/>
      <c r="C29" s="536"/>
      <c r="D29" s="546"/>
      <c r="E29" s="546"/>
      <c r="F29" s="546"/>
      <c r="G29" s="546"/>
      <c r="H29" s="546"/>
      <c r="I29" s="546"/>
      <c r="J29" s="537"/>
      <c r="K29" s="536"/>
      <c r="L29" s="1602"/>
      <c r="M29" s="1601"/>
      <c r="N29" s="1601"/>
      <c r="O29" s="1601"/>
      <c r="P29" s="1601"/>
      <c r="Q29" s="1601"/>
      <c r="R29" s="1601"/>
      <c r="S29" s="1601"/>
      <c r="T29" s="1601"/>
      <c r="U29" s="1601"/>
      <c r="V29" s="1601"/>
      <c r="W29" s="1601"/>
      <c r="X29" s="1601"/>
      <c r="Y29" s="1601"/>
      <c r="Z29" s="1601"/>
    </row>
    <row r="30" spans="1:37" s="534" customFormat="1" x14ac:dyDescent="0.2">
      <c r="A30" s="1601"/>
      <c r="C30" s="536"/>
      <c r="D30" s="546"/>
      <c r="E30" s="546"/>
      <c r="F30" s="546"/>
      <c r="G30" s="546"/>
      <c r="H30" s="546"/>
      <c r="I30" s="546"/>
      <c r="J30" s="537"/>
      <c r="K30" s="536"/>
      <c r="L30" s="1602"/>
      <c r="M30" s="1601"/>
      <c r="N30" s="1601"/>
      <c r="O30" s="1601"/>
      <c r="P30" s="1601"/>
      <c r="Q30" s="1601"/>
      <c r="R30" s="1601"/>
      <c r="S30" s="1601"/>
      <c r="T30" s="1601"/>
      <c r="U30" s="1601"/>
      <c r="V30" s="1601"/>
      <c r="W30" s="1601"/>
      <c r="X30" s="1601"/>
      <c r="Y30" s="1601"/>
      <c r="Z30" s="1601"/>
    </row>
    <row r="31" spans="1:37" s="534" customFormat="1" x14ac:dyDescent="0.2">
      <c r="A31" s="1601"/>
      <c r="C31" s="536"/>
      <c r="D31" s="546"/>
      <c r="E31" s="546"/>
      <c r="F31" s="546"/>
      <c r="G31" s="546"/>
      <c r="H31" s="546"/>
      <c r="I31" s="546"/>
      <c r="J31" s="537"/>
      <c r="K31" s="536"/>
      <c r="L31" s="1602"/>
      <c r="M31" s="1601"/>
      <c r="N31" s="1601"/>
      <c r="O31" s="1601"/>
      <c r="P31" s="1601"/>
      <c r="Q31" s="1601"/>
      <c r="R31" s="1601"/>
      <c r="S31" s="1601"/>
      <c r="T31" s="1601"/>
      <c r="U31" s="1601"/>
      <c r="V31" s="1601"/>
      <c r="W31" s="1601"/>
      <c r="X31" s="1601"/>
      <c r="Y31" s="1601"/>
      <c r="Z31" s="1601"/>
    </row>
    <row r="32" spans="1:37" s="534" customFormat="1" x14ac:dyDescent="0.2">
      <c r="A32" s="1601"/>
      <c r="C32" s="536"/>
      <c r="D32" s="546"/>
      <c r="E32" s="546"/>
      <c r="F32" s="546"/>
      <c r="G32" s="546"/>
      <c r="H32" s="546"/>
      <c r="I32" s="546"/>
      <c r="J32" s="537"/>
      <c r="K32" s="536"/>
      <c r="L32" s="1602"/>
      <c r="M32" s="1601"/>
      <c r="N32" s="1601"/>
      <c r="O32" s="1601"/>
      <c r="P32" s="1601"/>
      <c r="Q32" s="1601"/>
      <c r="R32" s="1601"/>
      <c r="S32" s="1601"/>
      <c r="T32" s="1601"/>
      <c r="U32" s="1601"/>
      <c r="V32" s="1601"/>
      <c r="W32" s="1601"/>
      <c r="X32" s="1601"/>
      <c r="Y32" s="1601"/>
      <c r="Z32" s="1601"/>
    </row>
    <row r="33" spans="1:26" s="532" customFormat="1" x14ac:dyDescent="0.2">
      <c r="A33" s="1393"/>
      <c r="C33" s="534"/>
      <c r="D33" s="546"/>
      <c r="E33" s="407"/>
      <c r="F33" s="407"/>
      <c r="G33" s="407"/>
      <c r="H33" s="538"/>
      <c r="I33" s="546"/>
      <c r="J33" s="407"/>
      <c r="K33" s="533"/>
      <c r="L33" s="1603"/>
      <c r="M33" s="1393"/>
      <c r="N33" s="1393"/>
      <c r="O33" s="1393"/>
      <c r="P33" s="1393"/>
      <c r="Q33" s="1393"/>
      <c r="R33" s="1393"/>
      <c r="S33" s="1393"/>
      <c r="T33" s="1393"/>
      <c r="U33" s="1393"/>
      <c r="V33" s="1393"/>
      <c r="W33" s="1393"/>
      <c r="X33" s="1393"/>
      <c r="Y33" s="1393"/>
      <c r="Z33" s="1393"/>
    </row>
    <row r="34" spans="1:26" s="534" customFormat="1" x14ac:dyDescent="0.2">
      <c r="A34" s="1601"/>
      <c r="C34" s="532"/>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36"/>
      <c r="L34" s="1602"/>
      <c r="M34" s="1601"/>
      <c r="N34" s="1601"/>
      <c r="O34" s="1601"/>
      <c r="P34" s="1601"/>
      <c r="Q34" s="1601"/>
      <c r="R34" s="1601"/>
      <c r="S34" s="1601"/>
      <c r="T34" s="1601"/>
      <c r="U34" s="1601"/>
      <c r="V34" s="1601"/>
      <c r="W34" s="1601"/>
      <c r="X34" s="1601"/>
      <c r="Y34" s="1601"/>
      <c r="Z34" s="1601"/>
    </row>
    <row r="35" spans="1:26" s="534" customFormat="1" x14ac:dyDescent="0.2">
      <c r="A35" s="1601"/>
      <c r="C35" s="2028" t="str">
        <f>VOCAL_1</f>
        <v/>
      </c>
      <c r="D35" s="2028"/>
      <c r="E35" s="2028"/>
      <c r="F35" s="129"/>
      <c r="G35" s="129"/>
      <c r="H35" s="2028" t="str">
        <f>VOCAL_2</f>
        <v/>
      </c>
      <c r="I35" s="2028"/>
      <c r="J35" s="2028"/>
      <c r="L35" s="1601"/>
      <c r="M35" s="1601"/>
      <c r="N35" s="1601"/>
      <c r="O35" s="1601"/>
      <c r="P35" s="1601"/>
      <c r="Q35" s="1601"/>
      <c r="R35" s="1601"/>
      <c r="S35" s="1601"/>
      <c r="T35" s="1601"/>
      <c r="U35" s="1601"/>
      <c r="V35" s="1601"/>
      <c r="W35" s="1601"/>
      <c r="X35" s="1601"/>
      <c r="Y35" s="1601"/>
      <c r="Z35" s="1601"/>
    </row>
    <row r="36" spans="1:26" s="534" customFormat="1" x14ac:dyDescent="0.2">
      <c r="A36" s="1601"/>
      <c r="C36" s="2028"/>
      <c r="D36" s="2028"/>
      <c r="E36" s="2028"/>
      <c r="F36" s="546"/>
      <c r="G36" s="546"/>
      <c r="H36" s="2028"/>
      <c r="I36" s="2028"/>
      <c r="J36" s="2028"/>
      <c r="L36" s="1601"/>
      <c r="M36" s="1601"/>
      <c r="N36" s="1601"/>
      <c r="O36" s="1601"/>
      <c r="P36" s="1601"/>
      <c r="Q36" s="1601"/>
      <c r="R36" s="1601"/>
      <c r="S36" s="1601"/>
      <c r="T36" s="1601"/>
      <c r="U36" s="1601"/>
      <c r="V36" s="1601"/>
      <c r="W36" s="1601"/>
      <c r="X36" s="1601"/>
      <c r="Y36" s="1601"/>
      <c r="Z36" s="1601"/>
    </row>
    <row r="37" spans="1:26" s="534" customFormat="1" x14ac:dyDescent="0.2">
      <c r="A37" s="1601"/>
      <c r="D37" s="546"/>
      <c r="E37" s="546"/>
      <c r="F37" s="546"/>
      <c r="G37" s="546"/>
      <c r="H37" s="546"/>
      <c r="I37" s="546"/>
      <c r="J37" s="537"/>
      <c r="L37" s="1601"/>
      <c r="M37" s="1601"/>
      <c r="N37" s="1601"/>
      <c r="O37" s="1601"/>
      <c r="P37" s="1601"/>
      <c r="Q37" s="1601"/>
      <c r="R37" s="1601"/>
      <c r="S37" s="1601"/>
      <c r="T37" s="1601"/>
      <c r="U37" s="1601"/>
      <c r="V37" s="1601"/>
      <c r="W37" s="1601"/>
      <c r="X37" s="1601"/>
      <c r="Y37" s="1601"/>
      <c r="Z37" s="1601"/>
    </row>
    <row r="38" spans="1:26" s="534" customFormat="1" x14ac:dyDescent="0.2">
      <c r="A38" s="1601"/>
      <c r="D38" s="546"/>
      <c r="E38" s="546"/>
      <c r="F38" s="546"/>
      <c r="G38" s="546"/>
      <c r="H38" s="546"/>
      <c r="I38" s="546"/>
      <c r="J38" s="537"/>
      <c r="L38" s="1601"/>
      <c r="M38" s="1601"/>
      <c r="N38" s="1601"/>
      <c r="O38" s="1601"/>
      <c r="P38" s="1601"/>
      <c r="Q38" s="1601"/>
      <c r="R38" s="1601"/>
      <c r="S38" s="1601"/>
      <c r="T38" s="1601"/>
      <c r="U38" s="1601"/>
      <c r="V38" s="1601"/>
      <c r="W38" s="1601"/>
      <c r="X38" s="1601"/>
      <c r="Y38" s="1601"/>
      <c r="Z38" s="1601"/>
    </row>
    <row r="39" spans="1:26" s="534" customFormat="1" x14ac:dyDescent="0.2">
      <c r="A39" s="1601"/>
      <c r="D39" s="546"/>
      <c r="E39" s="546"/>
      <c r="F39" s="546"/>
      <c r="G39" s="546"/>
      <c r="H39" s="546"/>
      <c r="I39" s="546"/>
      <c r="J39" s="537"/>
      <c r="L39" s="1601"/>
      <c r="M39" s="1601"/>
      <c r="N39" s="1601"/>
      <c r="O39" s="1601"/>
      <c r="P39" s="1601"/>
      <c r="Q39" s="1601"/>
      <c r="R39" s="1601"/>
      <c r="S39" s="1601"/>
      <c r="T39" s="1601"/>
      <c r="U39" s="1601"/>
      <c r="V39" s="1601"/>
      <c r="W39" s="1601"/>
      <c r="X39" s="1601"/>
      <c r="Y39" s="1601"/>
      <c r="Z39" s="1601"/>
    </row>
    <row r="40" spans="1:26" s="534" customFormat="1" x14ac:dyDescent="0.2">
      <c r="A40" s="1601"/>
      <c r="D40" s="546"/>
      <c r="E40" s="546"/>
      <c r="F40" s="546"/>
      <c r="G40" s="546"/>
      <c r="H40" s="546"/>
      <c r="I40" s="546"/>
      <c r="J40" s="537"/>
      <c r="L40" s="1601"/>
      <c r="M40" s="1601"/>
      <c r="N40" s="1601"/>
      <c r="O40" s="1601"/>
      <c r="P40" s="1601"/>
      <c r="Q40" s="1601"/>
      <c r="R40" s="1601"/>
      <c r="S40" s="1601"/>
      <c r="T40" s="1601"/>
      <c r="U40" s="1601"/>
      <c r="V40" s="1601"/>
      <c r="W40" s="1601"/>
      <c r="X40" s="1601"/>
      <c r="Y40" s="1601"/>
      <c r="Z40" s="1601"/>
    </row>
    <row r="41" spans="1:26" s="534" customFormat="1" x14ac:dyDescent="0.2">
      <c r="A41" s="1601"/>
      <c r="D41" s="546"/>
      <c r="E41" s="546"/>
      <c r="F41" s="546"/>
      <c r="G41" s="546"/>
      <c r="H41" s="546"/>
      <c r="I41" s="546"/>
      <c r="J41" s="537"/>
      <c r="L41" s="1601"/>
      <c r="M41" s="1601"/>
      <c r="N41" s="1601"/>
      <c r="O41" s="1601"/>
      <c r="P41" s="1601"/>
      <c r="Q41" s="1601"/>
      <c r="R41" s="1601"/>
      <c r="S41" s="1601"/>
      <c r="T41" s="1601"/>
      <c r="U41" s="1601"/>
      <c r="V41" s="1601"/>
      <c r="W41" s="1601"/>
      <c r="X41" s="1601"/>
      <c r="Y41" s="1601"/>
      <c r="Z41" s="1601"/>
    </row>
    <row r="42" spans="1:26" s="534" customFormat="1" x14ac:dyDescent="0.2">
      <c r="A42" s="1601"/>
      <c r="D42" s="546"/>
      <c r="E42" s="546"/>
      <c r="F42" s="546"/>
      <c r="G42" s="546"/>
      <c r="H42" s="546"/>
      <c r="I42" s="546"/>
      <c r="J42" s="537"/>
      <c r="L42" s="1601"/>
      <c r="M42" s="1601"/>
      <c r="N42" s="1601"/>
      <c r="O42" s="1601"/>
      <c r="P42" s="1601"/>
      <c r="Q42" s="1601"/>
      <c r="R42" s="1601"/>
      <c r="S42" s="1601"/>
      <c r="T42" s="1601"/>
      <c r="U42" s="1601"/>
      <c r="V42" s="1601"/>
      <c r="W42" s="1601"/>
      <c r="X42" s="1601"/>
      <c r="Y42" s="1601"/>
      <c r="Z42" s="1601"/>
    </row>
    <row r="43" spans="1:26" s="532" customFormat="1" x14ac:dyDescent="0.2">
      <c r="A43" s="1393"/>
      <c r="C43" s="534"/>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410"/>
      <c r="L43" s="1393"/>
      <c r="M43" s="1393"/>
      <c r="N43" s="1393"/>
      <c r="O43" s="1393"/>
      <c r="P43" s="1393"/>
      <c r="Q43" s="1393"/>
      <c r="R43" s="1393"/>
      <c r="S43" s="1393"/>
      <c r="T43" s="1393"/>
      <c r="U43" s="1393"/>
      <c r="V43" s="1393"/>
      <c r="W43" s="1393"/>
      <c r="X43" s="1393"/>
      <c r="Y43" s="1393"/>
      <c r="Z43" s="1393"/>
    </row>
    <row r="44" spans="1:26" s="534" customFormat="1" x14ac:dyDescent="0.2">
      <c r="A44" s="1601"/>
      <c r="C44" s="2028" t="str">
        <f>VOCAL_3</f>
        <v/>
      </c>
      <c r="D44" s="2028"/>
      <c r="E44" s="2028"/>
      <c r="F44" s="546"/>
      <c r="G44" s="546"/>
      <c r="H44" s="2028" t="str">
        <f>VOCAL_4</f>
        <v/>
      </c>
      <c r="I44" s="2028"/>
      <c r="J44" s="2028"/>
      <c r="L44" s="1601"/>
      <c r="M44" s="1601"/>
      <c r="N44" s="1601"/>
      <c r="O44" s="1601"/>
      <c r="P44" s="1601"/>
      <c r="Q44" s="1601"/>
      <c r="R44" s="1601"/>
      <c r="S44" s="1601"/>
      <c r="T44" s="1601"/>
      <c r="U44" s="1601"/>
      <c r="V44" s="1601"/>
      <c r="W44" s="1601"/>
      <c r="X44" s="1601"/>
      <c r="Y44" s="1601"/>
      <c r="Z44" s="1601"/>
    </row>
    <row r="45" spans="1:26" s="534" customFormat="1" x14ac:dyDescent="0.2">
      <c r="A45" s="1601"/>
      <c r="C45" s="2028"/>
      <c r="D45" s="2028"/>
      <c r="E45" s="2028"/>
      <c r="H45" s="2028"/>
      <c r="I45" s="2028"/>
      <c r="J45" s="2028"/>
      <c r="L45" s="1601"/>
      <c r="M45" s="1601"/>
      <c r="N45" s="1601"/>
      <c r="O45" s="1601"/>
      <c r="P45" s="1601"/>
      <c r="Q45" s="1601"/>
      <c r="R45" s="1601"/>
      <c r="S45" s="1601"/>
      <c r="T45" s="1601"/>
      <c r="U45" s="1601"/>
      <c r="V45" s="1601"/>
      <c r="W45" s="1601"/>
      <c r="X45" s="1601"/>
      <c r="Y45" s="1601"/>
      <c r="Z45" s="1601"/>
    </row>
    <row r="46" spans="1:26" s="534" customFormat="1" x14ac:dyDescent="0.2">
      <c r="A46" s="1601"/>
      <c r="L46" s="1601"/>
      <c r="M46" s="1601"/>
      <c r="N46" s="1601"/>
      <c r="O46" s="1601"/>
      <c r="P46" s="1601"/>
      <c r="Q46" s="1601"/>
      <c r="R46" s="1601"/>
      <c r="S46" s="1601"/>
      <c r="T46" s="1601"/>
      <c r="U46" s="1601"/>
      <c r="V46" s="1601"/>
      <c r="W46" s="1601"/>
      <c r="X46" s="1601"/>
      <c r="Y46" s="1601"/>
      <c r="Z46" s="1601"/>
    </row>
    <row r="47" spans="1:26" s="534" customFormat="1" x14ac:dyDescent="0.2">
      <c r="A47" s="1601"/>
      <c r="L47" s="1601"/>
      <c r="M47" s="1601"/>
      <c r="N47" s="1601"/>
      <c r="O47" s="1601"/>
      <c r="P47" s="1601"/>
      <c r="Q47" s="1601"/>
      <c r="R47" s="1601"/>
      <c r="S47" s="1601"/>
      <c r="T47" s="1601"/>
      <c r="U47" s="1601"/>
      <c r="V47" s="1601"/>
      <c r="W47" s="1601"/>
      <c r="X47" s="1601"/>
      <c r="Y47" s="1601"/>
      <c r="Z47" s="1601"/>
    </row>
    <row r="48" spans="1:26" s="534" customFormat="1" x14ac:dyDescent="0.2">
      <c r="A48" s="1601"/>
      <c r="L48" s="1601"/>
      <c r="M48" s="1601"/>
      <c r="N48" s="1601"/>
      <c r="O48" s="1601"/>
      <c r="P48" s="1601"/>
      <c r="Q48" s="1601"/>
      <c r="R48" s="1601"/>
      <c r="S48" s="1601"/>
      <c r="T48" s="1601"/>
      <c r="U48" s="1601"/>
      <c r="V48" s="1601"/>
      <c r="W48" s="1601"/>
      <c r="X48" s="1601"/>
      <c r="Y48" s="1601"/>
      <c r="Z48" s="1601"/>
    </row>
    <row r="49" spans="1:26" s="534" customFormat="1" x14ac:dyDescent="0.2">
      <c r="A49" s="1601"/>
      <c r="B49" s="1601"/>
      <c r="C49" s="1601"/>
      <c r="D49" s="1601"/>
      <c r="E49" s="1601"/>
      <c r="F49" s="1601"/>
      <c r="G49" s="1601"/>
      <c r="H49" s="1601"/>
      <c r="I49" s="1601"/>
      <c r="J49" s="1601"/>
      <c r="K49" s="1601"/>
      <c r="L49" s="1601"/>
      <c r="M49" s="1601"/>
      <c r="N49" s="1601"/>
      <c r="O49" s="1601"/>
      <c r="P49" s="1601"/>
      <c r="Q49" s="1601"/>
      <c r="R49" s="1601"/>
      <c r="S49" s="1601"/>
      <c r="T49" s="1601"/>
      <c r="U49" s="1601"/>
      <c r="V49" s="1601"/>
      <c r="W49" s="1601"/>
      <c r="X49" s="1601"/>
      <c r="Y49" s="1601"/>
      <c r="Z49" s="1601"/>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sheetData>
  <sheetProtection password="CAA3" sheet="1" objects="1" scenarios="1" selectLockedCells="1"/>
  <mergeCells count="11">
    <mergeCell ref="C44:E45"/>
    <mergeCell ref="H44:J45"/>
    <mergeCell ref="C10:J10"/>
    <mergeCell ref="H20:J20"/>
    <mergeCell ref="I4:K4"/>
    <mergeCell ref="C13:J13"/>
    <mergeCell ref="C17:J17"/>
    <mergeCell ref="J5:K6"/>
    <mergeCell ref="C26:E27"/>
    <mergeCell ref="C35:E36"/>
    <mergeCell ref="H35:J36"/>
  </mergeCells>
  <phoneticPr fontId="3" type="noConversion"/>
  <conditionalFormatting sqref="I6">
    <cfRule type="cellIs" dxfId="203" priority="1" stopIfTrue="1" operator="lessThanOrEqual">
      <formula>$I$5</formula>
    </cfRule>
  </conditionalFormatting>
  <dataValidations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tabColor rgb="FF00FFFF"/>
  </sheetPr>
  <dimension ref="A1:BA697"/>
  <sheetViews>
    <sheetView showGridLines="0" defaultGridColor="0" colorId="22" zoomScaleNormal="100" zoomScaleSheetLayoutView="100" workbookViewId="0">
      <pane xSplit="12" ySplit="17" topLeftCell="O18" activePane="bottomRight" state="frozen"/>
      <selection activeCell="F244" sqref="F244"/>
      <selection pane="topRight" activeCell="F244" sqref="F244"/>
      <selection pane="bottomLeft" activeCell="F244" sqref="F244"/>
      <selection pane="bottomRight" activeCell="AS23" sqref="AS23"/>
    </sheetView>
  </sheetViews>
  <sheetFormatPr baseColWidth="10" defaultRowHeight="12.75" x14ac:dyDescent="0.2"/>
  <cols>
    <col min="1" max="1" width="8.7109375" style="10" hidden="1" customWidth="1"/>
    <col min="2" max="2" width="0.85546875" style="239" customWidth="1"/>
    <col min="3" max="3" width="3.7109375" style="54" customWidth="1"/>
    <col min="4" max="4" width="8.7109375" style="240" customWidth="1"/>
    <col min="5" max="5" width="0.85546875" style="239" customWidth="1"/>
    <col min="6" max="6" width="7.7109375" style="300" customWidth="1"/>
    <col min="7" max="7" width="2.85546875" style="1208" customWidth="1"/>
    <col min="8" max="8" width="4.28515625" style="10" customWidth="1"/>
    <col min="9" max="9" width="9.7109375" style="11" customWidth="1"/>
    <col min="10" max="10" width="40.7109375" style="10" customWidth="1"/>
    <col min="11" max="11" width="2.7109375" style="10" customWidth="1"/>
    <col min="12" max="12" width="2.28515625" style="53" customWidth="1"/>
    <col min="13" max="14" width="10.7109375" style="10" hidden="1" customWidth="1"/>
    <col min="15" max="16" width="10.7109375" style="10" customWidth="1"/>
    <col min="17" max="17" width="0.85546875" style="10" customWidth="1"/>
    <col min="18" max="18" width="10.7109375" style="10" customWidth="1"/>
    <col min="19" max="19" width="0.85546875" style="10" customWidth="1"/>
    <col min="20" max="20" width="3.7109375" style="54" customWidth="1"/>
    <col min="21" max="21" width="12.7109375" style="246" customWidth="1"/>
    <col min="22" max="22" width="4.7109375" style="10" customWidth="1"/>
    <col min="23" max="23" width="4.7109375" style="10" hidden="1" customWidth="1"/>
    <col min="24" max="25" width="10.7109375" style="10" hidden="1" customWidth="1"/>
    <col min="26" max="26" width="11.42578125" style="50"/>
    <col min="27" max="16384" width="11.42578125" style="10"/>
  </cols>
  <sheetData>
    <row r="1" spans="1:53" ht="3.95" hidden="1" customHeight="1" x14ac:dyDescent="0.2">
      <c r="B1" s="1414"/>
      <c r="C1" s="1351"/>
      <c r="D1" s="1413"/>
      <c r="E1" s="1414"/>
      <c r="F1" s="1383"/>
      <c r="G1" s="1386"/>
      <c r="H1" s="1351"/>
      <c r="I1" s="1387"/>
      <c r="J1" s="1351"/>
      <c r="K1" s="1351"/>
      <c r="L1" s="1390"/>
      <c r="M1" s="1351"/>
      <c r="N1" s="1351"/>
      <c r="O1" s="1351"/>
      <c r="P1" s="1351"/>
      <c r="Q1" s="1351"/>
      <c r="R1" s="1351"/>
      <c r="S1" s="1351"/>
      <c r="T1" s="1351"/>
      <c r="U1" s="1413"/>
      <c r="V1" s="1351"/>
      <c r="W1" s="1351"/>
      <c r="X1" s="1351"/>
      <c r="Y1" s="1351"/>
      <c r="Z1" s="1390"/>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c r="BA1" s="1351"/>
    </row>
    <row r="2" spans="1:53" ht="5.0999999999999996" customHeight="1" x14ac:dyDescent="0.2">
      <c r="A2" s="75"/>
      <c r="B2" s="1382"/>
      <c r="C2" s="1604"/>
      <c r="D2" s="1604"/>
      <c r="E2" s="1382"/>
      <c r="F2" s="1465"/>
      <c r="G2" s="1386"/>
      <c r="H2" s="1351"/>
      <c r="I2" s="1387"/>
      <c r="J2" s="1351"/>
      <c r="K2" s="1351"/>
      <c r="L2" s="1390"/>
      <c r="M2" s="1753"/>
      <c r="N2" s="1753"/>
      <c r="O2" s="1495"/>
      <c r="P2" s="1495"/>
      <c r="Q2" s="1351"/>
      <c r="R2" s="1351"/>
      <c r="S2" s="1351"/>
      <c r="T2" s="1351"/>
      <c r="U2" s="1605"/>
      <c r="V2" s="1351"/>
      <c r="W2" s="1388"/>
      <c r="X2" s="1351"/>
      <c r="Y2" s="1351"/>
      <c r="Z2" s="1390"/>
      <c r="AA2" s="1351"/>
      <c r="AB2" s="1351"/>
      <c r="AC2" s="1351"/>
      <c r="AD2" s="1351"/>
      <c r="AE2" s="1351"/>
      <c r="AF2" s="1351"/>
      <c r="AG2" s="1351"/>
      <c r="AH2" s="1351"/>
      <c r="AI2" s="1351"/>
      <c r="AJ2" s="1351"/>
      <c r="AK2" s="1351"/>
      <c r="AL2" s="1351"/>
      <c r="AM2" s="1351"/>
      <c r="AN2" s="1351"/>
      <c r="AO2" s="1351"/>
      <c r="AP2" s="1351"/>
      <c r="AQ2" s="1351"/>
      <c r="AR2" s="1351"/>
      <c r="AS2" s="1351"/>
      <c r="AT2" s="1351"/>
      <c r="AU2" s="1351"/>
      <c r="AV2" s="1351"/>
      <c r="AW2" s="1351"/>
      <c r="AX2" s="1351"/>
      <c r="AY2" s="1351"/>
      <c r="AZ2" s="1351"/>
      <c r="BA2" s="1351"/>
    </row>
    <row r="3" spans="1:53" s="27" customFormat="1" ht="15" customHeight="1" x14ac:dyDescent="0.25">
      <c r="A3" s="1443"/>
      <c r="B3" s="1395"/>
      <c r="C3" s="383" t="s">
        <v>584</v>
      </c>
      <c r="D3" s="1406" t="s">
        <v>104</v>
      </c>
      <c r="E3" s="1395"/>
      <c r="F3" s="1465"/>
      <c r="G3" s="1209"/>
      <c r="H3" s="473"/>
      <c r="I3" s="474" t="s">
        <v>612</v>
      </c>
      <c r="J3" s="475" t="str">
        <f>'01_Carga'!$G$4</f>
        <v>INGLÉS  (FI)</v>
      </c>
      <c r="K3" s="475"/>
      <c r="L3" s="26"/>
      <c r="M3" s="2088" t="s">
        <v>220</v>
      </c>
      <c r="N3" s="2088"/>
      <c r="O3" s="2088" t="s">
        <v>220</v>
      </c>
      <c r="P3" s="2088"/>
      <c r="Q3" s="97"/>
      <c r="R3" s="97"/>
      <c r="S3" s="97"/>
      <c r="T3" s="97"/>
      <c r="U3" s="89"/>
      <c r="V3" s="97"/>
      <c r="W3" s="1584"/>
      <c r="X3" s="1443"/>
      <c r="Y3" s="1443"/>
      <c r="Z3" s="1776"/>
      <c r="AA3" s="1443"/>
      <c r="AB3" s="1443"/>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c r="BA3" s="1443"/>
    </row>
    <row r="4" spans="1:53" ht="15" customHeight="1" x14ac:dyDescent="0.25">
      <c r="A4" s="1523"/>
      <c r="B4" s="1396"/>
      <c r="C4" s="1294" t="s">
        <v>303</v>
      </c>
      <c r="D4" s="1604"/>
      <c r="E4" s="1396"/>
      <c r="F4" s="1465"/>
      <c r="G4" s="1210"/>
      <c r="H4" s="97"/>
      <c r="I4" s="474" t="s">
        <v>613</v>
      </c>
      <c r="J4" s="475" t="str">
        <f>'01_Carga'!$L$5</f>
        <v/>
      </c>
      <c r="K4" s="475"/>
      <c r="L4" s="28"/>
      <c r="M4" s="2088"/>
      <c r="N4" s="2088"/>
      <c r="O4" s="2088"/>
      <c r="P4" s="2088"/>
      <c r="Q4" s="89"/>
      <c r="R4" s="89"/>
      <c r="S4" s="89"/>
      <c r="T4" s="89"/>
      <c r="U4" s="89"/>
      <c r="V4" s="89"/>
      <c r="W4" s="1605"/>
      <c r="X4" s="1351"/>
      <c r="Y4" s="1351"/>
      <c r="Z4" s="1390"/>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c r="BA4" s="1351"/>
    </row>
    <row r="5" spans="1:53" ht="18" customHeight="1" x14ac:dyDescent="0.2">
      <c r="A5" s="1524"/>
      <c r="B5" s="1398"/>
      <c r="C5" s="1495"/>
      <c r="D5" s="1604"/>
      <c r="E5" s="1398"/>
      <c r="F5" s="1465"/>
      <c r="G5" s="1211"/>
      <c r="H5" s="90"/>
      <c r="I5" s="29" t="s">
        <v>496</v>
      </c>
      <c r="J5" s="38" t="str">
        <f>'01_Carga'!$G$6</f>
        <v>BURGOS</v>
      </c>
      <c r="K5" s="38"/>
      <c r="L5" s="30"/>
      <c r="M5" s="2089"/>
      <c r="N5" s="2089"/>
      <c r="O5" s="2089"/>
      <c r="P5" s="2089"/>
      <c r="Q5" s="477"/>
      <c r="R5" s="478"/>
      <c r="S5" s="90"/>
      <c r="V5" s="90"/>
      <c r="W5" s="1653"/>
      <c r="X5" s="1351"/>
      <c r="Y5" s="1351"/>
      <c r="Z5" s="1390"/>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c r="BA5" s="1351"/>
    </row>
    <row r="6" spans="1:53" ht="12.75" customHeight="1" x14ac:dyDescent="0.2">
      <c r="A6" s="1524"/>
      <c r="B6" s="1406"/>
      <c r="C6" s="1406"/>
      <c r="D6" s="1406"/>
      <c r="E6" s="1406"/>
      <c r="F6" s="1465"/>
      <c r="G6" s="1211"/>
      <c r="H6" s="90"/>
      <c r="I6" s="31" t="s">
        <v>184</v>
      </c>
      <c r="J6" s="2090" t="str">
        <f>'01_Carga'!$G$7</f>
        <v/>
      </c>
      <c r="K6" s="2090"/>
      <c r="L6" s="30"/>
      <c r="M6" s="680">
        <f>'02_Criterios'!$K$16</f>
        <v>4</v>
      </c>
      <c r="N6" s="680">
        <f>'02_Criterios'!$K$17</f>
        <v>6</v>
      </c>
      <c r="O6" s="680">
        <f>'02_Criterios'!$K$16</f>
        <v>4</v>
      </c>
      <c r="P6" s="680">
        <f>'02_Criterios'!$K$17</f>
        <v>6</v>
      </c>
      <c r="Q6" s="477"/>
      <c r="R6" s="2088" t="s">
        <v>586</v>
      </c>
      <c r="S6" s="90"/>
      <c r="V6" s="90"/>
      <c r="W6" s="1653"/>
      <c r="X6" s="1351"/>
      <c r="Y6" s="1351"/>
      <c r="Z6" s="1390"/>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row>
    <row r="7" spans="1:53" ht="15" customHeight="1" x14ac:dyDescent="0.2">
      <c r="A7" s="1524"/>
      <c r="B7" s="1406"/>
      <c r="C7" s="1406"/>
      <c r="D7" s="1406"/>
      <c r="E7" s="1406"/>
      <c r="F7" s="1465"/>
      <c r="G7" s="1211"/>
      <c r="H7" s="90"/>
      <c r="I7" s="481"/>
      <c r="J7" s="2090"/>
      <c r="K7" s="2090"/>
      <c r="L7" s="30"/>
      <c r="M7" s="2092" t="s">
        <v>576</v>
      </c>
      <c r="N7" s="2092"/>
      <c r="O7" s="2092" t="s">
        <v>576</v>
      </c>
      <c r="P7" s="2092"/>
      <c r="Q7" s="90"/>
      <c r="R7" s="2088"/>
      <c r="S7" s="90"/>
      <c r="V7" s="90"/>
      <c r="W7" s="1653"/>
      <c r="X7" s="1351"/>
      <c r="Y7" s="1351"/>
      <c r="Z7" s="1390"/>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c r="BA7" s="1351"/>
    </row>
    <row r="8" spans="1:53" ht="15" customHeight="1" x14ac:dyDescent="0.2">
      <c r="A8" s="1524"/>
      <c r="B8" s="1406"/>
      <c r="C8" s="1406"/>
      <c r="D8" s="1406"/>
      <c r="E8" s="1406"/>
      <c r="F8" s="1465"/>
      <c r="G8" s="1211"/>
      <c r="H8" s="2091" t="s">
        <v>65</v>
      </c>
      <c r="I8" s="2091"/>
      <c r="J8" s="2091"/>
      <c r="K8" s="482"/>
      <c r="L8" s="30"/>
      <c r="M8" s="2088"/>
      <c r="N8" s="2088"/>
      <c r="O8" s="2088"/>
      <c r="P8" s="2088"/>
      <c r="Q8" s="90"/>
      <c r="R8" s="2088"/>
      <c r="S8" s="96"/>
      <c r="V8" s="96"/>
      <c r="W8" s="1583"/>
      <c r="X8" s="1351"/>
      <c r="Y8" s="1351"/>
      <c r="Z8" s="1390"/>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c r="BA8" s="1351"/>
    </row>
    <row r="9" spans="1:53" ht="15" customHeight="1" x14ac:dyDescent="0.2">
      <c r="A9" s="1524"/>
      <c r="B9" s="1406"/>
      <c r="C9" s="1406"/>
      <c r="D9" s="1406"/>
      <c r="E9" s="1406"/>
      <c r="F9" s="1465"/>
      <c r="G9" s="1211"/>
      <c r="H9" s="2091"/>
      <c r="I9" s="2091"/>
      <c r="J9" s="2091"/>
      <c r="K9" s="482"/>
      <c r="L9" s="30"/>
      <c r="M9" s="2089"/>
      <c r="N9" s="2089"/>
      <c r="O9" s="2089"/>
      <c r="P9" s="2089"/>
      <c r="Q9" s="90"/>
      <c r="R9" s="2089"/>
      <c r="S9" s="90"/>
      <c r="V9" s="1773"/>
      <c r="W9" s="1766" t="s">
        <v>644</v>
      </c>
      <c r="X9" s="1351"/>
      <c r="Y9" s="1351"/>
      <c r="Z9" s="1390"/>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c r="BA9" s="1351"/>
    </row>
    <row r="10" spans="1:53" ht="12.75" customHeight="1" x14ac:dyDescent="0.2">
      <c r="A10" s="1524"/>
      <c r="B10" s="1406"/>
      <c r="C10" s="1406"/>
      <c r="D10" s="1406"/>
      <c r="E10" s="1406"/>
      <c r="F10" s="1465"/>
      <c r="G10" s="1211"/>
      <c r="H10" s="2106" t="s">
        <v>23</v>
      </c>
      <c r="I10" s="2087" t="s">
        <v>24</v>
      </c>
      <c r="J10" s="2087"/>
      <c r="K10" s="483"/>
      <c r="L10" s="30"/>
      <c r="M10" s="677">
        <f>M6*0.25</f>
        <v>1</v>
      </c>
      <c r="N10" s="677">
        <f>N6*0.25</f>
        <v>1.5</v>
      </c>
      <c r="O10" s="677">
        <f>O6*0.25</f>
        <v>1</v>
      </c>
      <c r="P10" s="677">
        <f>P6*0.25</f>
        <v>1.5</v>
      </c>
      <c r="Q10" s="678"/>
      <c r="R10" s="679">
        <v>5</v>
      </c>
      <c r="S10" s="90"/>
      <c r="V10" s="90"/>
      <c r="W10" s="1653"/>
      <c r="X10" s="1351"/>
      <c r="Y10" s="1351"/>
      <c r="Z10" s="1390"/>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c r="BA10" s="1351"/>
    </row>
    <row r="11" spans="1:53" ht="12.75" customHeight="1" x14ac:dyDescent="0.2">
      <c r="A11" s="1524"/>
      <c r="B11" s="1398"/>
      <c r="C11" s="1393"/>
      <c r="D11" s="1413"/>
      <c r="E11" s="1398"/>
      <c r="F11" s="1465"/>
      <c r="G11" s="1211"/>
      <c r="H11" s="2106"/>
      <c r="I11" s="2087"/>
      <c r="J11" s="2087"/>
      <c r="K11" s="483"/>
      <c r="L11" s="30"/>
      <c r="M11" s="94" t="s">
        <v>221</v>
      </c>
      <c r="N11" s="94" t="s">
        <v>222</v>
      </c>
      <c r="O11" s="94" t="s">
        <v>221</v>
      </c>
      <c r="P11" s="94" t="s">
        <v>222</v>
      </c>
      <c r="Q11" s="478"/>
      <c r="R11" s="94" t="s">
        <v>94</v>
      </c>
      <c r="S11" s="90"/>
      <c r="T11" s="90"/>
      <c r="U11" s="479"/>
      <c r="V11" s="90"/>
      <c r="W11" s="1653"/>
      <c r="X11" s="1351"/>
      <c r="Y11" s="1351"/>
      <c r="Z11" s="1390"/>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c r="BA11" s="1351"/>
    </row>
    <row r="12" spans="1:53" ht="12.75" customHeight="1" x14ac:dyDescent="0.2">
      <c r="A12" s="1524"/>
      <c r="B12" s="1398"/>
      <c r="C12" s="1393"/>
      <c r="D12" s="1413"/>
      <c r="E12" s="1398"/>
      <c r="F12" s="1465"/>
      <c r="G12" s="1212"/>
      <c r="H12" s="2101" t="s">
        <v>26</v>
      </c>
      <c r="I12" s="2100" t="s">
        <v>25</v>
      </c>
      <c r="J12" s="2100"/>
      <c r="K12" s="485"/>
      <c r="L12" s="30"/>
      <c r="M12" s="2105" t="s">
        <v>577</v>
      </c>
      <c r="N12" s="2105"/>
      <c r="O12" s="90"/>
      <c r="P12" s="90"/>
      <c r="Q12" s="486"/>
      <c r="S12" s="90"/>
      <c r="T12" s="90"/>
      <c r="U12" s="479"/>
      <c r="V12" s="90"/>
      <c r="W12" s="1653"/>
      <c r="X12" s="1351"/>
      <c r="Y12" s="1351"/>
      <c r="Z12" s="1390"/>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row>
    <row r="13" spans="1:53" s="27" customFormat="1" ht="12.75" customHeight="1" x14ac:dyDescent="0.2">
      <c r="A13" s="1525"/>
      <c r="B13" s="1400"/>
      <c r="C13" s="2096" t="s">
        <v>593</v>
      </c>
      <c r="D13" s="2097"/>
      <c r="E13" s="1400"/>
      <c r="F13" s="1465"/>
      <c r="G13" s="1212"/>
      <c r="H13" s="2101"/>
      <c r="I13" s="2100"/>
      <c r="J13" s="2100"/>
      <c r="K13" s="485"/>
      <c r="L13" s="25"/>
      <c r="M13" s="2103">
        <f>M10+N10</f>
        <v>2.5</v>
      </c>
      <c r="N13" s="2104"/>
      <c r="O13" s="90"/>
      <c r="P13" s="90"/>
      <c r="Q13" s="487"/>
      <c r="R13" s="1300"/>
      <c r="S13" s="488"/>
      <c r="T13" s="488"/>
      <c r="U13" s="498"/>
      <c r="V13" s="488"/>
      <c r="W13" s="1655"/>
      <c r="X13" s="1443"/>
      <c r="Y13" s="1443"/>
      <c r="Z13" s="1776"/>
      <c r="AA13" s="1443"/>
      <c r="AB13" s="1443"/>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c r="BA13" s="1443"/>
    </row>
    <row r="14" spans="1:53" s="27" customFormat="1" ht="24" customHeight="1" x14ac:dyDescent="0.2">
      <c r="A14" s="1525"/>
      <c r="B14" s="1400"/>
      <c r="C14" s="2098"/>
      <c r="D14" s="2099"/>
      <c r="E14" s="1400"/>
      <c r="F14" s="2035" t="s">
        <v>643</v>
      </c>
      <c r="G14" s="1213"/>
      <c r="H14" s="557">
        <f>COUNTIF($C$18:$C$177,"SÍ")</f>
        <v>0</v>
      </c>
      <c r="I14" s="33" t="s">
        <v>284</v>
      </c>
      <c r="J14" s="558" t="s">
        <v>283</v>
      </c>
      <c r="K14" s="490"/>
      <c r="L14" s="25"/>
      <c r="M14" s="2102" t="s">
        <v>94</v>
      </c>
      <c r="N14" s="2102"/>
      <c r="O14" s="1795" t="s">
        <v>221</v>
      </c>
      <c r="P14" s="1795" t="s">
        <v>222</v>
      </c>
      <c r="Q14" s="1301"/>
      <c r="R14" s="1796" t="s">
        <v>279</v>
      </c>
      <c r="S14" s="488"/>
      <c r="T14" s="488"/>
      <c r="U14" s="489"/>
      <c r="V14" s="488"/>
      <c r="W14" s="1655"/>
      <c r="X14" s="1774" t="s">
        <v>488</v>
      </c>
      <c r="Y14" s="1774" t="s">
        <v>488</v>
      </c>
      <c r="Z14" s="1776"/>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row>
    <row r="15" spans="1:53" s="34" customFormat="1" ht="12.75" customHeight="1" x14ac:dyDescent="0.2">
      <c r="A15" s="1442"/>
      <c r="B15" s="1402"/>
      <c r="C15" s="391" t="s">
        <v>471</v>
      </c>
      <c r="D15" s="393"/>
      <c r="E15" s="1402"/>
      <c r="F15" s="2035"/>
      <c r="G15" s="1214"/>
      <c r="H15" s="35" t="s">
        <v>167</v>
      </c>
      <c r="I15" s="36" t="s">
        <v>175</v>
      </c>
      <c r="J15" s="100" t="s">
        <v>156</v>
      </c>
      <c r="K15" s="102" t="s">
        <v>100</v>
      </c>
      <c r="L15" s="38"/>
      <c r="M15" s="1129" t="s">
        <v>590</v>
      </c>
      <c r="N15" s="1129" t="s">
        <v>591</v>
      </c>
      <c r="O15" s="79" t="s">
        <v>590</v>
      </c>
      <c r="P15" s="79" t="s">
        <v>591</v>
      </c>
      <c r="Q15" s="69"/>
      <c r="R15" s="2093" t="s">
        <v>488</v>
      </c>
      <c r="S15" s="68"/>
      <c r="T15" s="2085" t="s">
        <v>7</v>
      </c>
      <c r="U15" s="2086"/>
      <c r="V15" s="68"/>
      <c r="W15" s="1656"/>
      <c r="X15" s="1129"/>
      <c r="Y15" s="1129"/>
      <c r="Z15" s="1777"/>
      <c r="AA15" s="1442"/>
      <c r="AB15" s="1442"/>
      <c r="AC15" s="1442"/>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c r="BA15" s="1442"/>
    </row>
    <row r="16" spans="1:53" s="34" customFormat="1" ht="12.75" hidden="1" customHeight="1" x14ac:dyDescent="0.2">
      <c r="A16" s="1442"/>
      <c r="B16" s="1402"/>
      <c r="C16" s="301"/>
      <c r="D16" s="302"/>
      <c r="E16" s="1402"/>
      <c r="F16" s="1630"/>
      <c r="G16" s="1214"/>
      <c r="H16" s="121"/>
      <c r="I16" s="122"/>
      <c r="J16" s="123"/>
      <c r="K16" s="124"/>
      <c r="L16" s="38"/>
      <c r="M16" s="1130"/>
      <c r="N16" s="1130"/>
      <c r="O16" s="125"/>
      <c r="P16" s="125"/>
      <c r="Q16" s="69"/>
      <c r="R16" s="2094"/>
      <c r="S16" s="68"/>
      <c r="T16" s="249"/>
      <c r="U16" s="247"/>
      <c r="V16" s="68"/>
      <c r="W16" s="1656"/>
      <c r="X16" s="1130"/>
      <c r="Y16" s="1130"/>
      <c r="Z16" s="1777"/>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c r="BA16" s="1442"/>
    </row>
    <row r="17" spans="1:53" s="34" customFormat="1" ht="12.75" customHeight="1" x14ac:dyDescent="0.2">
      <c r="A17" s="1442"/>
      <c r="B17" s="1403"/>
      <c r="C17" s="303"/>
      <c r="D17" s="304"/>
      <c r="E17" s="1403"/>
      <c r="F17" s="1849"/>
      <c r="G17" s="1215" t="s">
        <v>19</v>
      </c>
      <c r="H17" s="44" t="s">
        <v>166</v>
      </c>
      <c r="I17" s="45"/>
      <c r="J17" s="101"/>
      <c r="K17" s="46"/>
      <c r="L17" s="16"/>
      <c r="M17" s="1302" t="s">
        <v>94</v>
      </c>
      <c r="N17" s="1302" t="s">
        <v>94</v>
      </c>
      <c r="O17" s="80" t="s">
        <v>277</v>
      </c>
      <c r="P17" s="80" t="s">
        <v>278</v>
      </c>
      <c r="Q17" s="86"/>
      <c r="R17" s="2095"/>
      <c r="S17" s="17"/>
      <c r="T17" s="250"/>
      <c r="U17" s="248"/>
      <c r="V17" s="17"/>
      <c r="W17" s="1442"/>
      <c r="X17" s="1131" t="s">
        <v>563</v>
      </c>
      <c r="Y17" s="1131" t="s">
        <v>562</v>
      </c>
      <c r="Z17" s="1777"/>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c r="BA17" s="1442"/>
    </row>
    <row r="18" spans="1:53" s="18" customFormat="1" ht="18" customHeight="1" x14ac:dyDescent="0.2">
      <c r="A18" s="1527" t="str">
        <f>CONCATENATE('01_Carga'!$M$5,"_",$G18)</f>
        <v>FI__1</v>
      </c>
      <c r="B18" s="1405"/>
      <c r="C18" s="1460" t="str">
        <f>'06_PresenLista'!$C18</f>
        <v/>
      </c>
      <c r="D18" s="1461"/>
      <c r="E18" s="1405"/>
      <c r="F18" s="1726" t="str">
        <f>IF('07_P1_Lectura'!F19&lt;&gt;"",'07_P1_Lectura'!F19,"")</f>
        <v/>
      </c>
      <c r="G18" s="1216">
        <v>1</v>
      </c>
      <c r="H18" s="306" t="str">
        <f>IF(ISERROR(VLOOKUP($A18,Aspirantes!$A:$H,Aspirantes!$E$1,FALSE)),"",VLOOKUP($A18,Aspirantes!$A:$H,Aspirantes!$E$1,FALSE))</f>
        <v/>
      </c>
      <c r="I18" s="685" t="str">
        <f>IF(ISERROR(VLOOKUP($A18,Aspirantes!$A:$H,Aspirantes!$F$1,FALSE)),"",VLOOKUP($A18,Aspirantes!$A:$H,Aspirantes!$F$1,FALSE))</f>
        <v/>
      </c>
      <c r="J18" s="686" t="str">
        <f>IF(ISERROR(VLOOKUP($A18,Aspirantes!$A:$H,Aspirantes!$G$1,FALSE)),"",VLOOKUP($A18,Aspirantes!$A:$H,Aspirantes!$G$1,FALSE))</f>
        <v/>
      </c>
      <c r="K18" s="671" t="str">
        <f>IF(ISERROR(VLOOKUP($A18,Aspirantes!$A:$H,Aspirantes!$H$1,FALSE)),"",VLOOKUP($A18,Aspirantes!$A:$H,Aspirantes!$H$1,FALSE))</f>
        <v/>
      </c>
      <c r="L18" s="16"/>
      <c r="M18" s="67" t="str">
        <f>IF('06_PresenLista'!L18="NO","NP",IF('09_P1_Pract'!O18&lt;&gt;"","NL",'09_P1_Pract'!BL18))</f>
        <v/>
      </c>
      <c r="N18" s="67" t="str">
        <f>IF('06_PresenLista'!L18="NO","NP",IF('10_P1_Tema'!O18&lt;&gt;"","NL",'10_P1_Tema'!BL18))</f>
        <v/>
      </c>
      <c r="O18" s="81" t="str">
        <f>IF('06_PresenLista'!L18="NO","NP",IF('09_P1_Pract'!O18&lt;&gt;"","NL",'09_P1_Pract'!BM18))</f>
        <v/>
      </c>
      <c r="P18" s="81" t="str">
        <f>IF('06_PresenLista'!L18="NO","NP",IF('10_P1_Tema'!O18&lt;&gt;"","NL",'10_P1_Tema'!BM18))</f>
        <v/>
      </c>
      <c r="Q18" s="82"/>
      <c r="R18" s="675" t="str">
        <f t="shared" ref="R18:R32" si="0">IF(OR(O18="NP",P18="NP"),"---",IF(OR(O18="NL",P18="NL"),0,IF(AND(O18&lt;&gt;"",P18&lt;&gt;""),O18+P18,"")))</f>
        <v/>
      </c>
      <c r="S18" s="82"/>
      <c r="T18" s="750" t="str">
        <f>IF(R18&lt;&gt;"",IF(R18="---","NO",IF(AND(O18&lt;&gt;"",O18&lt;$O$10),"NO",IF(AND(P18&lt;&gt;"",P18&lt;$P$10),"NO",IF(R18&lt;$R$10,"NO","SÍ")))),"")</f>
        <v/>
      </c>
      <c r="U18" s="518" t="str">
        <f>IF(OR(O18="NP",P18="NP"),"No Presentado",IF(OR(O18="NL",P18="NL"),"P1 = No Lee",IF(AND(O18&lt;&gt;"",O18&lt;$O$10),CONCATENATE("Nota P1A &lt; ",$O$10),IF(AND(P18&lt;&gt;"",P18&lt;$P$10),CONCATENATE("Nota P1B &lt; ",$P$10),IF(R18&lt;$R$10,CONCATENATE("Nota P1 &lt; ",$R$10),"")))))</f>
        <v/>
      </c>
      <c r="V18" s="810" t="str">
        <f>IF('13_P1_Alega'!AG18&lt;&gt;"","Estim","")</f>
        <v/>
      </c>
      <c r="W18" s="1775"/>
      <c r="X18" s="933" t="str">
        <f t="shared" ref="X18:X81" si="1">IF(T18="NO",R18,"")</f>
        <v/>
      </c>
      <c r="Y18" s="675" t="str">
        <f t="shared" ref="Y18:Y81" si="2">IF(T18="SÍ",R18,"")</f>
        <v/>
      </c>
      <c r="Z18" s="1777"/>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row>
    <row r="19" spans="1:53" s="18" customFormat="1" ht="18" customHeight="1" x14ac:dyDescent="0.2">
      <c r="A19" s="1527" t="str">
        <f>CONCATENATE('01_Carga'!$M$5,"_",$G19)</f>
        <v>FI__2</v>
      </c>
      <c r="B19" s="1405"/>
      <c r="C19" s="1460" t="str">
        <f>'06_PresenLista'!$C19</f>
        <v/>
      </c>
      <c r="D19" s="1461"/>
      <c r="E19" s="1405"/>
      <c r="F19" s="1726" t="str">
        <f>IF('07_P1_Lectura'!F20&lt;&gt;"",'07_P1_Lectura'!F20,"")</f>
        <v/>
      </c>
      <c r="G19" s="1216">
        <v>2</v>
      </c>
      <c r="H19" s="269" t="str">
        <f>IF(ISERROR(VLOOKUP($A19,Aspirantes!$A:$H,Aspirantes!$E$1,FALSE)),"",VLOOKUP($A19,Aspirantes!$A:$H,Aspirantes!$E$1,FALSE))</f>
        <v/>
      </c>
      <c r="I19" s="687" t="str">
        <f>IF(ISERROR(VLOOKUP($A19,Aspirantes!$A:$H,Aspirantes!$F$1,FALSE)),"",VLOOKUP($A19,Aspirantes!$A:$H,Aspirantes!$F$1,FALSE))</f>
        <v/>
      </c>
      <c r="J19" s="688" t="str">
        <f>IF(ISERROR(VLOOKUP($A19,Aspirantes!$A:$H,Aspirantes!$G$1,FALSE)),"",VLOOKUP($A19,Aspirantes!$A:$H,Aspirantes!$G$1,FALSE))</f>
        <v/>
      </c>
      <c r="K19" s="674" t="str">
        <f>IF(ISERROR(VLOOKUP($A19,Aspirantes!$A:$H,Aspirantes!$H$1,FALSE)),"",VLOOKUP($A19,Aspirantes!$A:$H,Aspirantes!$H$1,FALSE))</f>
        <v/>
      </c>
      <c r="L19" s="16"/>
      <c r="M19" s="67" t="str">
        <f>IF('06_PresenLista'!L19="NO","NP",IF('09_P1_Pract'!O19&lt;&gt;"","NL",'09_P1_Pract'!BL19))</f>
        <v/>
      </c>
      <c r="N19" s="67" t="str">
        <f>IF('06_PresenLista'!L19="NO","NP",IF('10_P1_Tema'!O19&lt;&gt;"","NL",'10_P1_Tema'!BL19))</f>
        <v/>
      </c>
      <c r="O19" s="81" t="str">
        <f>IF('06_PresenLista'!L19="NO","NP",IF('09_P1_Pract'!O19&lt;&gt;"","NL",'09_P1_Pract'!BM19))</f>
        <v/>
      </c>
      <c r="P19" s="81" t="str">
        <f>IF('06_PresenLista'!L19="NO","NP",IF('10_P1_Tema'!O19&lt;&gt;"","NL",'10_P1_Tema'!BM19))</f>
        <v/>
      </c>
      <c r="Q19" s="82"/>
      <c r="R19" s="676" t="str">
        <f t="shared" si="0"/>
        <v/>
      </c>
      <c r="S19" s="82"/>
      <c r="T19" s="750" t="str">
        <f t="shared" ref="T19:T82" si="3">IF(R19&lt;&gt;"",IF(R19="---","NO",IF(AND(O19&lt;&gt;"",O19&lt;$O$10),"NO",IF(AND(P19&lt;&gt;"",P19&lt;$P$10),"NO",IF(R19&lt;$R$10,"NO","SÍ")))),"")</f>
        <v/>
      </c>
      <c r="U19" s="518" t="str">
        <f t="shared" ref="U19:U82" si="4">IF(OR(O19="NP",P19="NP"),"No Presentado",IF(OR(O19="NL",P19="NL"),"P1 = No Lee",IF(AND(O19&lt;&gt;"",O19&lt;$O$10),CONCATENATE("Nota P1A &lt; ",$O$10),IF(AND(P19&lt;&gt;"",P19&lt;$P$10),CONCATENATE("Nota P1B &lt; ",$P$10),IF(R19&lt;$R$10,CONCATENATE("Nota P1 &lt; ",$R$10),"")))))</f>
        <v/>
      </c>
      <c r="V19" s="810" t="str">
        <f>IF('13_P1_Alega'!AG19&lt;&gt;"","Estim","")</f>
        <v/>
      </c>
      <c r="W19" s="1775"/>
      <c r="X19" s="933" t="str">
        <f t="shared" si="1"/>
        <v/>
      </c>
      <c r="Y19" s="675" t="str">
        <f t="shared" si="2"/>
        <v/>
      </c>
      <c r="Z19" s="1777"/>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c r="BA19" s="1442"/>
    </row>
    <row r="20" spans="1:53" s="18" customFormat="1" ht="18" customHeight="1" x14ac:dyDescent="0.2">
      <c r="A20" s="1527" t="str">
        <f>CONCATENATE('01_Carga'!$M$5,"_",$G20)</f>
        <v>FI__3</v>
      </c>
      <c r="B20" s="1405"/>
      <c r="C20" s="1460" t="str">
        <f>'06_PresenLista'!$C20</f>
        <v/>
      </c>
      <c r="D20" s="1461"/>
      <c r="E20" s="1405"/>
      <c r="F20" s="1726" t="str">
        <f>IF('07_P1_Lectura'!F21&lt;&gt;"",'07_P1_Lectura'!F21,"")</f>
        <v/>
      </c>
      <c r="G20" s="1216">
        <v>3</v>
      </c>
      <c r="H20" s="269" t="str">
        <f>IF(ISERROR(VLOOKUP($A20,Aspirantes!$A:$H,Aspirantes!$E$1,FALSE)),"",VLOOKUP($A20,Aspirantes!$A:$H,Aspirantes!$E$1,FALSE))</f>
        <v/>
      </c>
      <c r="I20" s="687" t="str">
        <f>IF(ISERROR(VLOOKUP($A20,Aspirantes!$A:$H,Aspirantes!$F$1,FALSE)),"",VLOOKUP($A20,Aspirantes!$A:$H,Aspirantes!$F$1,FALSE))</f>
        <v/>
      </c>
      <c r="J20" s="688" t="str">
        <f>IF(ISERROR(VLOOKUP($A20,Aspirantes!$A:$H,Aspirantes!$G$1,FALSE)),"",VLOOKUP($A20,Aspirantes!$A:$H,Aspirantes!$G$1,FALSE))</f>
        <v/>
      </c>
      <c r="K20" s="674" t="str">
        <f>IF(ISERROR(VLOOKUP($A20,Aspirantes!$A:$H,Aspirantes!$H$1,FALSE)),"",VLOOKUP($A20,Aspirantes!$A:$H,Aspirantes!$H$1,FALSE))</f>
        <v/>
      </c>
      <c r="L20" s="16"/>
      <c r="M20" s="67" t="str">
        <f>IF('06_PresenLista'!L20="NO","NP",IF('09_P1_Pract'!O20&lt;&gt;"","NL",'09_P1_Pract'!BL20))</f>
        <v/>
      </c>
      <c r="N20" s="67" t="str">
        <f>IF('06_PresenLista'!L20="NO","NP",IF('10_P1_Tema'!O20&lt;&gt;"","NL",'10_P1_Tema'!BL20))</f>
        <v/>
      </c>
      <c r="O20" s="81" t="str">
        <f>IF('06_PresenLista'!L20="NO","NP",IF('09_P1_Pract'!O20&lt;&gt;"","NL",'09_P1_Pract'!BM20))</f>
        <v/>
      </c>
      <c r="P20" s="81" t="str">
        <f>IF('06_PresenLista'!L20="NO","NP",IF('10_P1_Tema'!O20&lt;&gt;"","NL",'10_P1_Tema'!BM20))</f>
        <v/>
      </c>
      <c r="Q20" s="82"/>
      <c r="R20" s="676" t="str">
        <f t="shared" si="0"/>
        <v/>
      </c>
      <c r="S20" s="82"/>
      <c r="T20" s="750" t="str">
        <f t="shared" si="3"/>
        <v/>
      </c>
      <c r="U20" s="518" t="str">
        <f t="shared" si="4"/>
        <v/>
      </c>
      <c r="V20" s="810" t="str">
        <f>IF('13_P1_Alega'!AG20&lt;&gt;"","Estim","")</f>
        <v/>
      </c>
      <c r="W20" s="1775"/>
      <c r="X20" s="933" t="str">
        <f t="shared" si="1"/>
        <v/>
      </c>
      <c r="Y20" s="675" t="str">
        <f t="shared" si="2"/>
        <v/>
      </c>
      <c r="Z20" s="1777"/>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row>
    <row r="21" spans="1:53" s="18" customFormat="1" ht="18" customHeight="1" x14ac:dyDescent="0.2">
      <c r="A21" s="73" t="str">
        <f>CONCATENATE('01_Carga'!$M$5,"_",$G21)</f>
        <v>FI__4</v>
      </c>
      <c r="B21" s="1405"/>
      <c r="C21" s="1460" t="str">
        <f>'06_PresenLista'!$C21</f>
        <v/>
      </c>
      <c r="D21" s="1461"/>
      <c r="E21" s="1405"/>
      <c r="F21" s="1726" t="str">
        <f>IF('07_P1_Lectura'!F22&lt;&gt;"",'07_P1_Lectura'!F22,"")</f>
        <v/>
      </c>
      <c r="G21" s="1216">
        <v>4</v>
      </c>
      <c r="H21" s="269" t="str">
        <f>IF(ISERROR(VLOOKUP($A21,Aspirantes!$A:$H,Aspirantes!$E$1,FALSE)),"",VLOOKUP($A21,Aspirantes!$A:$H,Aspirantes!$E$1,FALSE))</f>
        <v/>
      </c>
      <c r="I21" s="687" t="str">
        <f>IF(ISERROR(VLOOKUP($A21,Aspirantes!$A:$H,Aspirantes!$F$1,FALSE)),"",VLOOKUP($A21,Aspirantes!$A:$H,Aspirantes!$F$1,FALSE))</f>
        <v/>
      </c>
      <c r="J21" s="688" t="str">
        <f>IF(ISERROR(VLOOKUP($A21,Aspirantes!$A:$H,Aspirantes!$G$1,FALSE)),"",VLOOKUP($A21,Aspirantes!$A:$H,Aspirantes!$G$1,FALSE))</f>
        <v/>
      </c>
      <c r="K21" s="674" t="str">
        <f>IF(ISERROR(VLOOKUP($A21,Aspirantes!$A:$H,Aspirantes!$H$1,FALSE)),"",VLOOKUP($A21,Aspirantes!$A:$H,Aspirantes!$H$1,FALSE))</f>
        <v/>
      </c>
      <c r="L21" s="16"/>
      <c r="M21" s="67" t="str">
        <f>IF('06_PresenLista'!L21="NO","NP",IF('09_P1_Pract'!O21&lt;&gt;"","NL",'09_P1_Pract'!BL21))</f>
        <v/>
      </c>
      <c r="N21" s="67" t="str">
        <f>IF('06_PresenLista'!L21="NO","NP",IF('10_P1_Tema'!O21&lt;&gt;"","NL",'10_P1_Tema'!BL21))</f>
        <v/>
      </c>
      <c r="O21" s="81" t="str">
        <f>IF('06_PresenLista'!L21="NO","NP",IF('09_P1_Pract'!O21&lt;&gt;"","NL",'09_P1_Pract'!BM21))</f>
        <v/>
      </c>
      <c r="P21" s="81" t="str">
        <f>IF('06_PresenLista'!L21="NO","NP",IF('10_P1_Tema'!O21&lt;&gt;"","NL",'10_P1_Tema'!BM21))</f>
        <v/>
      </c>
      <c r="Q21" s="82"/>
      <c r="R21" s="676" t="str">
        <f t="shared" si="0"/>
        <v/>
      </c>
      <c r="S21" s="82"/>
      <c r="T21" s="750" t="str">
        <f t="shared" si="3"/>
        <v/>
      </c>
      <c r="U21" s="518" t="str">
        <f t="shared" si="4"/>
        <v/>
      </c>
      <c r="V21" s="810" t="str">
        <f>IF('13_P1_Alega'!AG21&lt;&gt;"","Estim","")</f>
        <v/>
      </c>
      <c r="W21" s="1775"/>
      <c r="X21" s="933" t="str">
        <f t="shared" si="1"/>
        <v/>
      </c>
      <c r="Y21" s="675" t="str">
        <f t="shared" si="2"/>
        <v/>
      </c>
      <c r="Z21" s="1777"/>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c r="BA21" s="1442"/>
    </row>
    <row r="22" spans="1:53" s="18" customFormat="1" ht="18" customHeight="1" x14ac:dyDescent="0.2">
      <c r="A22" s="73" t="str">
        <f>CONCATENATE('01_Carga'!$M$5,"_",$G22)</f>
        <v>FI__5</v>
      </c>
      <c r="B22" s="1405"/>
      <c r="C22" s="1460" t="str">
        <f>'06_PresenLista'!$C22</f>
        <v/>
      </c>
      <c r="D22" s="1461"/>
      <c r="E22" s="1405"/>
      <c r="F22" s="1726" t="str">
        <f>IF('07_P1_Lectura'!F23&lt;&gt;"",'07_P1_Lectura'!F23,"")</f>
        <v/>
      </c>
      <c r="G22" s="1216">
        <v>5</v>
      </c>
      <c r="H22" s="269" t="str">
        <f>IF(ISERROR(VLOOKUP($A22,Aspirantes!$A:$H,Aspirantes!$E$1,FALSE)),"",VLOOKUP($A22,Aspirantes!$A:$H,Aspirantes!$E$1,FALSE))</f>
        <v/>
      </c>
      <c r="I22" s="687" t="str">
        <f>IF(ISERROR(VLOOKUP($A22,Aspirantes!$A:$H,Aspirantes!$F$1,FALSE)),"",VLOOKUP($A22,Aspirantes!$A:$H,Aspirantes!$F$1,FALSE))</f>
        <v/>
      </c>
      <c r="J22" s="688" t="str">
        <f>IF(ISERROR(VLOOKUP($A22,Aspirantes!$A:$H,Aspirantes!$G$1,FALSE)),"",VLOOKUP($A22,Aspirantes!$A:$H,Aspirantes!$G$1,FALSE))</f>
        <v/>
      </c>
      <c r="K22" s="674" t="str">
        <f>IF(ISERROR(VLOOKUP($A22,Aspirantes!$A:$H,Aspirantes!$H$1,FALSE)),"",VLOOKUP($A22,Aspirantes!$A:$H,Aspirantes!$H$1,FALSE))</f>
        <v/>
      </c>
      <c r="L22" s="16"/>
      <c r="M22" s="67" t="str">
        <f>IF('06_PresenLista'!L22="NO","NP",IF('09_P1_Pract'!O22&lt;&gt;"","NL",'09_P1_Pract'!BL22))</f>
        <v/>
      </c>
      <c r="N22" s="67" t="str">
        <f>IF('06_PresenLista'!L22="NO","NP",IF('10_P1_Tema'!O22&lt;&gt;"","NL",'10_P1_Tema'!BL22))</f>
        <v/>
      </c>
      <c r="O22" s="81" t="str">
        <f>IF('06_PresenLista'!L22="NO","NP",IF('09_P1_Pract'!O22&lt;&gt;"","NL",'09_P1_Pract'!BM22))</f>
        <v/>
      </c>
      <c r="P22" s="81" t="str">
        <f>IF('06_PresenLista'!L22="NO","NP",IF('10_P1_Tema'!O22&lt;&gt;"","NL",'10_P1_Tema'!BM22))</f>
        <v/>
      </c>
      <c r="Q22" s="82"/>
      <c r="R22" s="676" t="str">
        <f t="shared" si="0"/>
        <v/>
      </c>
      <c r="S22" s="82"/>
      <c r="T22" s="750" t="str">
        <f t="shared" si="3"/>
        <v/>
      </c>
      <c r="U22" s="518" t="str">
        <f t="shared" si="4"/>
        <v/>
      </c>
      <c r="V22" s="810" t="str">
        <f>IF('13_P1_Alega'!AG22&lt;&gt;"","Estim","")</f>
        <v/>
      </c>
      <c r="W22" s="1775"/>
      <c r="X22" s="933" t="str">
        <f t="shared" si="1"/>
        <v/>
      </c>
      <c r="Y22" s="675" t="str">
        <f t="shared" si="2"/>
        <v/>
      </c>
      <c r="Z22" s="1777"/>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c r="BA22" s="1442"/>
    </row>
    <row r="23" spans="1:53" s="18" customFormat="1" ht="18" customHeight="1" x14ac:dyDescent="0.2">
      <c r="A23" s="73" t="str">
        <f>CONCATENATE('01_Carga'!$M$5,"_",$G23)</f>
        <v>FI__6</v>
      </c>
      <c r="B23" s="1405"/>
      <c r="C23" s="1460" t="str">
        <f>'06_PresenLista'!$C23</f>
        <v/>
      </c>
      <c r="D23" s="1461"/>
      <c r="E23" s="1405"/>
      <c r="F23" s="1726" t="str">
        <f>IF('07_P1_Lectura'!F24&lt;&gt;"",'07_P1_Lectura'!F24,"")</f>
        <v/>
      </c>
      <c r="G23" s="1216">
        <v>6</v>
      </c>
      <c r="H23" s="269" t="str">
        <f>IF(ISERROR(VLOOKUP($A23,Aspirantes!$A:$H,Aspirantes!$E$1,FALSE)),"",VLOOKUP($A23,Aspirantes!$A:$H,Aspirantes!$E$1,FALSE))</f>
        <v/>
      </c>
      <c r="I23" s="687" t="str">
        <f>IF(ISERROR(VLOOKUP($A23,Aspirantes!$A:$H,Aspirantes!$F$1,FALSE)),"",VLOOKUP($A23,Aspirantes!$A:$H,Aspirantes!$F$1,FALSE))</f>
        <v/>
      </c>
      <c r="J23" s="688" t="str">
        <f>IF(ISERROR(VLOOKUP($A23,Aspirantes!$A:$H,Aspirantes!$G$1,FALSE)),"",VLOOKUP($A23,Aspirantes!$A:$H,Aspirantes!$G$1,FALSE))</f>
        <v/>
      </c>
      <c r="K23" s="674" t="str">
        <f>IF(ISERROR(VLOOKUP($A23,Aspirantes!$A:$H,Aspirantes!$H$1,FALSE)),"",VLOOKUP($A23,Aspirantes!$A:$H,Aspirantes!$H$1,FALSE))</f>
        <v/>
      </c>
      <c r="L23" s="16"/>
      <c r="M23" s="67" t="str">
        <f>IF('06_PresenLista'!L23="NO","NP",IF('09_P1_Pract'!O23&lt;&gt;"","NL",'09_P1_Pract'!BL23))</f>
        <v/>
      </c>
      <c r="N23" s="67" t="str">
        <f>IF('06_PresenLista'!L23="NO","NP",IF('10_P1_Tema'!O23&lt;&gt;"","NL",'10_P1_Tema'!BL23))</f>
        <v/>
      </c>
      <c r="O23" s="81" t="str">
        <f>IF('06_PresenLista'!L23="NO","NP",IF('09_P1_Pract'!O23&lt;&gt;"","NL",'09_P1_Pract'!BM23))</f>
        <v/>
      </c>
      <c r="P23" s="81" t="str">
        <f>IF('06_PresenLista'!L23="NO","NP",IF('10_P1_Tema'!O23&lt;&gt;"","NL",'10_P1_Tema'!BM23))</f>
        <v/>
      </c>
      <c r="Q23" s="82"/>
      <c r="R23" s="676" t="str">
        <f t="shared" si="0"/>
        <v/>
      </c>
      <c r="S23" s="82"/>
      <c r="T23" s="750" t="str">
        <f t="shared" si="3"/>
        <v/>
      </c>
      <c r="U23" s="518" t="str">
        <f t="shared" si="4"/>
        <v/>
      </c>
      <c r="V23" s="810" t="str">
        <f>IF('13_P1_Alega'!AG23&lt;&gt;"","Estim","")</f>
        <v/>
      </c>
      <c r="W23" s="1775"/>
      <c r="X23" s="933" t="str">
        <f t="shared" si="1"/>
        <v/>
      </c>
      <c r="Y23" s="675" t="str">
        <f t="shared" si="2"/>
        <v/>
      </c>
      <c r="Z23" s="1777"/>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c r="BA23" s="1442"/>
    </row>
    <row r="24" spans="1:53" s="18" customFormat="1" ht="18" customHeight="1" x14ac:dyDescent="0.2">
      <c r="A24" s="73" t="str">
        <f>CONCATENATE('01_Carga'!$M$5,"_",$G24)</f>
        <v>FI__7</v>
      </c>
      <c r="B24" s="1405"/>
      <c r="C24" s="1460" t="str">
        <f>'06_PresenLista'!$C24</f>
        <v/>
      </c>
      <c r="D24" s="1461"/>
      <c r="E24" s="1405"/>
      <c r="F24" s="1726" t="str">
        <f>IF('07_P1_Lectura'!F25&lt;&gt;"",'07_P1_Lectura'!F25,"")</f>
        <v/>
      </c>
      <c r="G24" s="1216">
        <v>7</v>
      </c>
      <c r="H24" s="269" t="str">
        <f>IF(ISERROR(VLOOKUP($A24,Aspirantes!$A:$H,Aspirantes!$E$1,FALSE)),"",VLOOKUP($A24,Aspirantes!$A:$H,Aspirantes!$E$1,FALSE))</f>
        <v/>
      </c>
      <c r="I24" s="687" t="str">
        <f>IF(ISERROR(VLOOKUP($A24,Aspirantes!$A:$H,Aspirantes!$F$1,FALSE)),"",VLOOKUP($A24,Aspirantes!$A:$H,Aspirantes!$F$1,FALSE))</f>
        <v/>
      </c>
      <c r="J24" s="688" t="str">
        <f>IF(ISERROR(VLOOKUP($A24,Aspirantes!$A:$H,Aspirantes!$G$1,FALSE)),"",VLOOKUP($A24,Aspirantes!$A:$H,Aspirantes!$G$1,FALSE))</f>
        <v/>
      </c>
      <c r="K24" s="674" t="str">
        <f>IF(ISERROR(VLOOKUP($A24,Aspirantes!$A:$H,Aspirantes!$H$1,FALSE)),"",VLOOKUP($A24,Aspirantes!$A:$H,Aspirantes!$H$1,FALSE))</f>
        <v/>
      </c>
      <c r="L24" s="16"/>
      <c r="M24" s="67" t="str">
        <f>IF('06_PresenLista'!L24="NO","NP",IF('09_P1_Pract'!O24&lt;&gt;"","NL",'09_P1_Pract'!BL24))</f>
        <v/>
      </c>
      <c r="N24" s="67" t="str">
        <f>IF('06_PresenLista'!L24="NO","NP",IF('10_P1_Tema'!O24&lt;&gt;"","NL",'10_P1_Tema'!BL24))</f>
        <v/>
      </c>
      <c r="O24" s="81" t="str">
        <f>IF('06_PresenLista'!L24="NO","NP",IF('09_P1_Pract'!O24&lt;&gt;"","NL",'09_P1_Pract'!BM24))</f>
        <v/>
      </c>
      <c r="P24" s="81" t="str">
        <f>IF('06_PresenLista'!L24="NO","NP",IF('10_P1_Tema'!O24&lt;&gt;"","NL",'10_P1_Tema'!BM24))</f>
        <v/>
      </c>
      <c r="Q24" s="82"/>
      <c r="R24" s="676" t="str">
        <f t="shared" si="0"/>
        <v/>
      </c>
      <c r="S24" s="82"/>
      <c r="T24" s="750" t="str">
        <f t="shared" si="3"/>
        <v/>
      </c>
      <c r="U24" s="518" t="str">
        <f t="shared" si="4"/>
        <v/>
      </c>
      <c r="V24" s="810" t="str">
        <f>IF('13_P1_Alega'!AG24&lt;&gt;"","Estim","")</f>
        <v/>
      </c>
      <c r="W24" s="1775"/>
      <c r="X24" s="933" t="str">
        <f t="shared" si="1"/>
        <v/>
      </c>
      <c r="Y24" s="675" t="str">
        <f t="shared" si="2"/>
        <v/>
      </c>
      <c r="Z24" s="1777"/>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c r="BA24" s="1442"/>
    </row>
    <row r="25" spans="1:53" s="18" customFormat="1" ht="18" customHeight="1" x14ac:dyDescent="0.2">
      <c r="A25" s="73" t="str">
        <f>CONCATENATE('01_Carga'!$M$5,"_",$G25)</f>
        <v>FI__8</v>
      </c>
      <c r="B25" s="1405"/>
      <c r="C25" s="1460" t="str">
        <f>'06_PresenLista'!$C25</f>
        <v/>
      </c>
      <c r="D25" s="1461"/>
      <c r="E25" s="1405"/>
      <c r="F25" s="1726" t="str">
        <f>IF('07_P1_Lectura'!F26&lt;&gt;"",'07_P1_Lectura'!F26,"")</f>
        <v/>
      </c>
      <c r="G25" s="1216">
        <v>8</v>
      </c>
      <c r="H25" s="269" t="str">
        <f>IF(ISERROR(VLOOKUP($A25,Aspirantes!$A:$H,Aspirantes!$E$1,FALSE)),"",VLOOKUP($A25,Aspirantes!$A:$H,Aspirantes!$E$1,FALSE))</f>
        <v/>
      </c>
      <c r="I25" s="687" t="str">
        <f>IF(ISERROR(VLOOKUP($A25,Aspirantes!$A:$H,Aspirantes!$F$1,FALSE)),"",VLOOKUP($A25,Aspirantes!$A:$H,Aspirantes!$F$1,FALSE))</f>
        <v/>
      </c>
      <c r="J25" s="688" t="str">
        <f>IF(ISERROR(VLOOKUP($A25,Aspirantes!$A:$H,Aspirantes!$G$1,FALSE)),"",VLOOKUP($A25,Aspirantes!$A:$H,Aspirantes!$G$1,FALSE))</f>
        <v/>
      </c>
      <c r="K25" s="674" t="str">
        <f>IF(ISERROR(VLOOKUP($A25,Aspirantes!$A:$H,Aspirantes!$H$1,FALSE)),"",VLOOKUP($A25,Aspirantes!$A:$H,Aspirantes!$H$1,FALSE))</f>
        <v/>
      </c>
      <c r="L25" s="16"/>
      <c r="M25" s="67" t="str">
        <f>IF('06_PresenLista'!L25="NO","NP",IF('09_P1_Pract'!O25&lt;&gt;"","NL",'09_P1_Pract'!BL25))</f>
        <v/>
      </c>
      <c r="N25" s="67" t="str">
        <f>IF('06_PresenLista'!L25="NO","NP",IF('10_P1_Tema'!O25&lt;&gt;"","NL",'10_P1_Tema'!BL25))</f>
        <v/>
      </c>
      <c r="O25" s="81" t="str">
        <f>IF('06_PresenLista'!L25="NO","NP",IF('09_P1_Pract'!O25&lt;&gt;"","NL",'09_P1_Pract'!BM25))</f>
        <v/>
      </c>
      <c r="P25" s="81" t="str">
        <f>IF('06_PresenLista'!L25="NO","NP",IF('10_P1_Tema'!O25&lt;&gt;"","NL",'10_P1_Tema'!BM25))</f>
        <v/>
      </c>
      <c r="Q25" s="82"/>
      <c r="R25" s="676" t="str">
        <f t="shared" si="0"/>
        <v/>
      </c>
      <c r="S25" s="82"/>
      <c r="T25" s="750" t="str">
        <f t="shared" si="3"/>
        <v/>
      </c>
      <c r="U25" s="518" t="str">
        <f t="shared" si="4"/>
        <v/>
      </c>
      <c r="V25" s="810" t="str">
        <f>IF('13_P1_Alega'!AG25&lt;&gt;"","Estim","")</f>
        <v/>
      </c>
      <c r="W25" s="1775"/>
      <c r="X25" s="933" t="str">
        <f t="shared" si="1"/>
        <v/>
      </c>
      <c r="Y25" s="675" t="str">
        <f t="shared" si="2"/>
        <v/>
      </c>
      <c r="Z25" s="1777"/>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c r="BA25" s="1442"/>
    </row>
    <row r="26" spans="1:53" s="18" customFormat="1" ht="18" customHeight="1" x14ac:dyDescent="0.2">
      <c r="A26" s="73" t="str">
        <f>CONCATENATE('01_Carga'!$M$5,"_",$G26)</f>
        <v>FI__9</v>
      </c>
      <c r="B26" s="1405"/>
      <c r="C26" s="1460" t="str">
        <f>'06_PresenLista'!$C26</f>
        <v/>
      </c>
      <c r="D26" s="1461"/>
      <c r="E26" s="1405"/>
      <c r="F26" s="1726" t="str">
        <f>IF('07_P1_Lectura'!F27&lt;&gt;"",'07_P1_Lectura'!F27,"")</f>
        <v/>
      </c>
      <c r="G26" s="1216">
        <v>9</v>
      </c>
      <c r="H26" s="269" t="str">
        <f>IF(ISERROR(VLOOKUP($A26,Aspirantes!$A:$H,Aspirantes!$E$1,FALSE)),"",VLOOKUP($A26,Aspirantes!$A:$H,Aspirantes!$E$1,FALSE))</f>
        <v/>
      </c>
      <c r="I26" s="687" t="str">
        <f>IF(ISERROR(VLOOKUP($A26,Aspirantes!$A:$H,Aspirantes!$F$1,FALSE)),"",VLOOKUP($A26,Aspirantes!$A:$H,Aspirantes!$F$1,FALSE))</f>
        <v/>
      </c>
      <c r="J26" s="688" t="str">
        <f>IF(ISERROR(VLOOKUP($A26,Aspirantes!$A:$H,Aspirantes!$G$1,FALSE)),"",VLOOKUP($A26,Aspirantes!$A:$H,Aspirantes!$G$1,FALSE))</f>
        <v/>
      </c>
      <c r="K26" s="674" t="str">
        <f>IF(ISERROR(VLOOKUP($A26,Aspirantes!$A:$H,Aspirantes!$H$1,FALSE)),"",VLOOKUP($A26,Aspirantes!$A:$H,Aspirantes!$H$1,FALSE))</f>
        <v/>
      </c>
      <c r="L26" s="16"/>
      <c r="M26" s="67" t="str">
        <f>IF('06_PresenLista'!L26="NO","NP",IF('09_P1_Pract'!O26&lt;&gt;"","NL",'09_P1_Pract'!BL26))</f>
        <v/>
      </c>
      <c r="N26" s="67" t="str">
        <f>IF('06_PresenLista'!L26="NO","NP",IF('10_P1_Tema'!O26&lt;&gt;"","NL",'10_P1_Tema'!BL26))</f>
        <v/>
      </c>
      <c r="O26" s="81" t="str">
        <f>IF('06_PresenLista'!L26="NO","NP",IF('09_P1_Pract'!O26&lt;&gt;"","NL",'09_P1_Pract'!BM26))</f>
        <v/>
      </c>
      <c r="P26" s="81" t="str">
        <f>IF('06_PresenLista'!L26="NO","NP",IF('10_P1_Tema'!O26&lt;&gt;"","NL",'10_P1_Tema'!BM26))</f>
        <v/>
      </c>
      <c r="Q26" s="82"/>
      <c r="R26" s="676" t="str">
        <f t="shared" si="0"/>
        <v/>
      </c>
      <c r="S26" s="82"/>
      <c r="T26" s="750" t="str">
        <f t="shared" si="3"/>
        <v/>
      </c>
      <c r="U26" s="518" t="str">
        <f t="shared" si="4"/>
        <v/>
      </c>
      <c r="V26" s="810" t="str">
        <f>IF('13_P1_Alega'!AG26&lt;&gt;"","Estim","")</f>
        <v/>
      </c>
      <c r="W26" s="1775"/>
      <c r="X26" s="933" t="str">
        <f t="shared" si="1"/>
        <v/>
      </c>
      <c r="Y26" s="675" t="str">
        <f t="shared" si="2"/>
        <v/>
      </c>
      <c r="Z26" s="1777"/>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c r="BA26" s="1442"/>
    </row>
    <row r="27" spans="1:53" s="18" customFormat="1" ht="18" customHeight="1" x14ac:dyDescent="0.2">
      <c r="A27" s="73" t="str">
        <f>CONCATENATE('01_Carga'!$M$5,"_",$G27)</f>
        <v>FI__10</v>
      </c>
      <c r="B27" s="1405"/>
      <c r="C27" s="1460" t="str">
        <f>'06_PresenLista'!$C27</f>
        <v/>
      </c>
      <c r="D27" s="1461"/>
      <c r="E27" s="1405"/>
      <c r="F27" s="1726" t="str">
        <f>IF('07_P1_Lectura'!F28&lt;&gt;"",'07_P1_Lectura'!F28,"")</f>
        <v/>
      </c>
      <c r="G27" s="1216">
        <v>10</v>
      </c>
      <c r="H27" s="269" t="str">
        <f>IF(ISERROR(VLOOKUP($A27,Aspirantes!$A:$H,Aspirantes!$E$1,FALSE)),"",VLOOKUP($A27,Aspirantes!$A:$H,Aspirantes!$E$1,FALSE))</f>
        <v/>
      </c>
      <c r="I27" s="687" t="str">
        <f>IF(ISERROR(VLOOKUP($A27,Aspirantes!$A:$H,Aspirantes!$F$1,FALSE)),"",VLOOKUP($A27,Aspirantes!$A:$H,Aspirantes!$F$1,FALSE))</f>
        <v/>
      </c>
      <c r="J27" s="688" t="str">
        <f>IF(ISERROR(VLOOKUP($A27,Aspirantes!$A:$H,Aspirantes!$G$1,FALSE)),"",VLOOKUP($A27,Aspirantes!$A:$H,Aspirantes!$G$1,FALSE))</f>
        <v/>
      </c>
      <c r="K27" s="674" t="str">
        <f>IF(ISERROR(VLOOKUP($A27,Aspirantes!$A:$H,Aspirantes!$H$1,FALSE)),"",VLOOKUP($A27,Aspirantes!$A:$H,Aspirantes!$H$1,FALSE))</f>
        <v/>
      </c>
      <c r="L27" s="16"/>
      <c r="M27" s="67" t="str">
        <f>IF('06_PresenLista'!L27="NO","NP",IF('09_P1_Pract'!O27&lt;&gt;"","NL",'09_P1_Pract'!BL27))</f>
        <v/>
      </c>
      <c r="N27" s="67" t="str">
        <f>IF('06_PresenLista'!L27="NO","NP",IF('10_P1_Tema'!O27&lt;&gt;"","NL",'10_P1_Tema'!BL27))</f>
        <v/>
      </c>
      <c r="O27" s="81" t="str">
        <f>IF('06_PresenLista'!L27="NO","NP",IF('09_P1_Pract'!O27&lt;&gt;"","NL",'09_P1_Pract'!BM27))</f>
        <v/>
      </c>
      <c r="P27" s="81" t="str">
        <f>IF('06_PresenLista'!L27="NO","NP",IF('10_P1_Tema'!O27&lt;&gt;"","NL",'10_P1_Tema'!BM27))</f>
        <v/>
      </c>
      <c r="Q27" s="82"/>
      <c r="R27" s="676" t="str">
        <f t="shared" si="0"/>
        <v/>
      </c>
      <c r="S27" s="82"/>
      <c r="T27" s="750" t="str">
        <f t="shared" si="3"/>
        <v/>
      </c>
      <c r="U27" s="518" t="str">
        <f t="shared" si="4"/>
        <v/>
      </c>
      <c r="V27" s="810" t="str">
        <f>IF('13_P1_Alega'!AG27&lt;&gt;"","Estim","")</f>
        <v/>
      </c>
      <c r="W27" s="1775"/>
      <c r="X27" s="933" t="str">
        <f t="shared" si="1"/>
        <v/>
      </c>
      <c r="Y27" s="675" t="str">
        <f t="shared" si="2"/>
        <v/>
      </c>
      <c r="Z27" s="1777"/>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c r="BA27" s="1442"/>
    </row>
    <row r="28" spans="1:53" s="18" customFormat="1" ht="18" customHeight="1" x14ac:dyDescent="0.2">
      <c r="A28" s="73" t="str">
        <f>CONCATENATE('01_Carga'!$M$5,"_",$G28)</f>
        <v>FI__11</v>
      </c>
      <c r="B28" s="1405"/>
      <c r="C28" s="1460" t="str">
        <f>'06_PresenLista'!$C28</f>
        <v/>
      </c>
      <c r="D28" s="1461"/>
      <c r="E28" s="1405"/>
      <c r="F28" s="1726" t="str">
        <f>IF('07_P1_Lectura'!F29&lt;&gt;"",'07_P1_Lectura'!F29,"")</f>
        <v/>
      </c>
      <c r="G28" s="1216">
        <v>11</v>
      </c>
      <c r="H28" s="269" t="str">
        <f>IF(ISERROR(VLOOKUP($A28,Aspirantes!$A:$H,Aspirantes!$E$1,FALSE)),"",VLOOKUP($A28,Aspirantes!$A:$H,Aspirantes!$E$1,FALSE))</f>
        <v/>
      </c>
      <c r="I28" s="687" t="str">
        <f>IF(ISERROR(VLOOKUP($A28,Aspirantes!$A:$H,Aspirantes!$F$1,FALSE)),"",VLOOKUP($A28,Aspirantes!$A:$H,Aspirantes!$F$1,FALSE))</f>
        <v/>
      </c>
      <c r="J28" s="688" t="str">
        <f>IF(ISERROR(VLOOKUP($A28,Aspirantes!$A:$H,Aspirantes!$G$1,FALSE)),"",VLOOKUP($A28,Aspirantes!$A:$H,Aspirantes!$G$1,FALSE))</f>
        <v/>
      </c>
      <c r="K28" s="674" t="str">
        <f>IF(ISERROR(VLOOKUP($A28,Aspirantes!$A:$H,Aspirantes!$H$1,FALSE)),"",VLOOKUP($A28,Aspirantes!$A:$H,Aspirantes!$H$1,FALSE))</f>
        <v/>
      </c>
      <c r="L28" s="16"/>
      <c r="M28" s="67" t="str">
        <f>IF('06_PresenLista'!L28="NO","NP",IF('09_P1_Pract'!O28&lt;&gt;"","NL",'09_P1_Pract'!BL28))</f>
        <v/>
      </c>
      <c r="N28" s="67" t="str">
        <f>IF('06_PresenLista'!L28="NO","NP",IF('10_P1_Tema'!O28&lt;&gt;"","NL",'10_P1_Tema'!BL28))</f>
        <v/>
      </c>
      <c r="O28" s="81" t="str">
        <f>IF('06_PresenLista'!L28="NO","NP",IF('09_P1_Pract'!O28&lt;&gt;"","NL",'09_P1_Pract'!BM28))</f>
        <v/>
      </c>
      <c r="P28" s="81" t="str">
        <f>IF('06_PresenLista'!L28="NO","NP",IF('10_P1_Tema'!O28&lt;&gt;"","NL",'10_P1_Tema'!BM28))</f>
        <v/>
      </c>
      <c r="Q28" s="82"/>
      <c r="R28" s="676" t="str">
        <f t="shared" si="0"/>
        <v/>
      </c>
      <c r="S28" s="82"/>
      <c r="T28" s="750" t="str">
        <f t="shared" si="3"/>
        <v/>
      </c>
      <c r="U28" s="518" t="str">
        <f t="shared" si="4"/>
        <v/>
      </c>
      <c r="V28" s="810" t="str">
        <f>IF('13_P1_Alega'!AG28&lt;&gt;"","Estim","")</f>
        <v/>
      </c>
      <c r="W28" s="1775"/>
      <c r="X28" s="933" t="str">
        <f t="shared" si="1"/>
        <v/>
      </c>
      <c r="Y28" s="675" t="str">
        <f t="shared" si="2"/>
        <v/>
      </c>
      <c r="Z28" s="1777"/>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c r="BA28" s="1442"/>
    </row>
    <row r="29" spans="1:53" s="18" customFormat="1" ht="18" customHeight="1" x14ac:dyDescent="0.2">
      <c r="A29" s="73" t="str">
        <f>CONCATENATE('01_Carga'!$M$5,"_",$G29)</f>
        <v>FI__12</v>
      </c>
      <c r="B29" s="1405"/>
      <c r="C29" s="1460" t="str">
        <f>'06_PresenLista'!$C29</f>
        <v/>
      </c>
      <c r="D29" s="1461"/>
      <c r="E29" s="1405"/>
      <c r="F29" s="1726" t="str">
        <f>IF('07_P1_Lectura'!F30&lt;&gt;"",'07_P1_Lectura'!F30,"")</f>
        <v/>
      </c>
      <c r="G29" s="1216">
        <v>12</v>
      </c>
      <c r="H29" s="269" t="str">
        <f>IF(ISERROR(VLOOKUP($A29,Aspirantes!$A:$H,Aspirantes!$E$1,FALSE)),"",VLOOKUP($A29,Aspirantes!$A:$H,Aspirantes!$E$1,FALSE))</f>
        <v/>
      </c>
      <c r="I29" s="687" t="str">
        <f>IF(ISERROR(VLOOKUP($A29,Aspirantes!$A:$H,Aspirantes!$F$1,FALSE)),"",VLOOKUP($A29,Aspirantes!$A:$H,Aspirantes!$F$1,FALSE))</f>
        <v/>
      </c>
      <c r="J29" s="688" t="str">
        <f>IF(ISERROR(VLOOKUP($A29,Aspirantes!$A:$H,Aspirantes!$G$1,FALSE)),"",VLOOKUP($A29,Aspirantes!$A:$H,Aspirantes!$G$1,FALSE))</f>
        <v/>
      </c>
      <c r="K29" s="674" t="str">
        <f>IF(ISERROR(VLOOKUP($A29,Aspirantes!$A:$H,Aspirantes!$H$1,FALSE)),"",VLOOKUP($A29,Aspirantes!$A:$H,Aspirantes!$H$1,FALSE))</f>
        <v/>
      </c>
      <c r="L29" s="16"/>
      <c r="M29" s="67" t="str">
        <f>IF('06_PresenLista'!L29="NO","NP",IF('09_P1_Pract'!O29&lt;&gt;"","NL",'09_P1_Pract'!BL29))</f>
        <v/>
      </c>
      <c r="N29" s="67" t="str">
        <f>IF('06_PresenLista'!L29="NO","NP",IF('10_P1_Tema'!O29&lt;&gt;"","NL",'10_P1_Tema'!BL29))</f>
        <v/>
      </c>
      <c r="O29" s="81" t="str">
        <f>IF('06_PresenLista'!L29="NO","NP",IF('09_P1_Pract'!O29&lt;&gt;"","NL",'09_P1_Pract'!BM29))</f>
        <v/>
      </c>
      <c r="P29" s="81" t="str">
        <f>IF('06_PresenLista'!L29="NO","NP",IF('10_P1_Tema'!O29&lt;&gt;"","NL",'10_P1_Tema'!BM29))</f>
        <v/>
      </c>
      <c r="Q29" s="82"/>
      <c r="R29" s="676" t="str">
        <f t="shared" si="0"/>
        <v/>
      </c>
      <c r="S29" s="82"/>
      <c r="T29" s="750" t="str">
        <f t="shared" si="3"/>
        <v/>
      </c>
      <c r="U29" s="518" t="str">
        <f t="shared" si="4"/>
        <v/>
      </c>
      <c r="V29" s="810" t="str">
        <f>IF('13_P1_Alega'!AG29&lt;&gt;"","Estim","")</f>
        <v/>
      </c>
      <c r="W29" s="1775"/>
      <c r="X29" s="933" t="str">
        <f t="shared" si="1"/>
        <v/>
      </c>
      <c r="Y29" s="675" t="str">
        <f t="shared" si="2"/>
        <v/>
      </c>
      <c r="Z29" s="1777"/>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c r="BA29" s="1442"/>
    </row>
    <row r="30" spans="1:53" s="18" customFormat="1" ht="18" customHeight="1" x14ac:dyDescent="0.2">
      <c r="A30" s="73" t="str">
        <f>CONCATENATE('01_Carga'!$M$5,"_",$G30)</f>
        <v>FI__13</v>
      </c>
      <c r="B30" s="1405"/>
      <c r="C30" s="1460" t="str">
        <f>'06_PresenLista'!$C30</f>
        <v/>
      </c>
      <c r="D30" s="1461"/>
      <c r="E30" s="1405"/>
      <c r="F30" s="1726" t="str">
        <f>IF('07_P1_Lectura'!F31&lt;&gt;"",'07_P1_Lectura'!F31,"")</f>
        <v/>
      </c>
      <c r="G30" s="1216">
        <v>13</v>
      </c>
      <c r="H30" s="269" t="str">
        <f>IF(ISERROR(VLOOKUP($A30,Aspirantes!$A:$H,Aspirantes!$E$1,FALSE)),"",VLOOKUP($A30,Aspirantes!$A:$H,Aspirantes!$E$1,FALSE))</f>
        <v/>
      </c>
      <c r="I30" s="687" t="str">
        <f>IF(ISERROR(VLOOKUP($A30,Aspirantes!$A:$H,Aspirantes!$F$1,FALSE)),"",VLOOKUP($A30,Aspirantes!$A:$H,Aspirantes!$F$1,FALSE))</f>
        <v/>
      </c>
      <c r="J30" s="688" t="str">
        <f>IF(ISERROR(VLOOKUP($A30,Aspirantes!$A:$H,Aspirantes!$G$1,FALSE)),"",VLOOKUP($A30,Aspirantes!$A:$H,Aspirantes!$G$1,FALSE))</f>
        <v/>
      </c>
      <c r="K30" s="674" t="str">
        <f>IF(ISERROR(VLOOKUP($A30,Aspirantes!$A:$H,Aspirantes!$H$1,FALSE)),"",VLOOKUP($A30,Aspirantes!$A:$H,Aspirantes!$H$1,FALSE))</f>
        <v/>
      </c>
      <c r="L30" s="16"/>
      <c r="M30" s="67" t="str">
        <f>IF('06_PresenLista'!L30="NO","NP",IF('09_P1_Pract'!O30&lt;&gt;"","NL",'09_P1_Pract'!BL30))</f>
        <v/>
      </c>
      <c r="N30" s="67" t="str">
        <f>IF('06_PresenLista'!L30="NO","NP",IF('10_P1_Tema'!O30&lt;&gt;"","NL",'10_P1_Tema'!BL30))</f>
        <v/>
      </c>
      <c r="O30" s="81" t="str">
        <f>IF('06_PresenLista'!L30="NO","NP",IF('09_P1_Pract'!O30&lt;&gt;"","NL",'09_P1_Pract'!BM30))</f>
        <v/>
      </c>
      <c r="P30" s="81" t="str">
        <f>IF('06_PresenLista'!L30="NO","NP",IF('10_P1_Tema'!O30&lt;&gt;"","NL",'10_P1_Tema'!BM30))</f>
        <v/>
      </c>
      <c r="Q30" s="82"/>
      <c r="R30" s="676" t="str">
        <f t="shared" si="0"/>
        <v/>
      </c>
      <c r="S30" s="82"/>
      <c r="T30" s="750" t="str">
        <f t="shared" si="3"/>
        <v/>
      </c>
      <c r="U30" s="518" t="str">
        <f t="shared" si="4"/>
        <v/>
      </c>
      <c r="V30" s="810" t="str">
        <f>IF('13_P1_Alega'!AG30&lt;&gt;"","Estim","")</f>
        <v/>
      </c>
      <c r="W30" s="1775"/>
      <c r="X30" s="933" t="str">
        <f t="shared" si="1"/>
        <v/>
      </c>
      <c r="Y30" s="675" t="str">
        <f t="shared" si="2"/>
        <v/>
      </c>
      <c r="Z30" s="1777"/>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c r="BA30" s="1442"/>
    </row>
    <row r="31" spans="1:53" s="18" customFormat="1" ht="18" customHeight="1" x14ac:dyDescent="0.2">
      <c r="A31" s="73" t="str">
        <f>CONCATENATE('01_Carga'!$M$5,"_",$G31)</f>
        <v>FI__14</v>
      </c>
      <c r="B31" s="1405"/>
      <c r="C31" s="1460" t="str">
        <f>'06_PresenLista'!$C31</f>
        <v/>
      </c>
      <c r="D31" s="1461"/>
      <c r="E31" s="1405"/>
      <c r="F31" s="1726" t="str">
        <f>IF('07_P1_Lectura'!F32&lt;&gt;"",'07_P1_Lectura'!F32,"")</f>
        <v/>
      </c>
      <c r="G31" s="1216">
        <v>14</v>
      </c>
      <c r="H31" s="269" t="str">
        <f>IF(ISERROR(VLOOKUP($A31,Aspirantes!$A:$H,Aspirantes!$E$1,FALSE)),"",VLOOKUP($A31,Aspirantes!$A:$H,Aspirantes!$E$1,FALSE))</f>
        <v/>
      </c>
      <c r="I31" s="687" t="str">
        <f>IF(ISERROR(VLOOKUP($A31,Aspirantes!$A:$H,Aspirantes!$F$1,FALSE)),"",VLOOKUP($A31,Aspirantes!$A:$H,Aspirantes!$F$1,FALSE))</f>
        <v/>
      </c>
      <c r="J31" s="688" t="str">
        <f>IF(ISERROR(VLOOKUP($A31,Aspirantes!$A:$H,Aspirantes!$G$1,FALSE)),"",VLOOKUP($A31,Aspirantes!$A:$H,Aspirantes!$G$1,FALSE))</f>
        <v/>
      </c>
      <c r="K31" s="674" t="str">
        <f>IF(ISERROR(VLOOKUP($A31,Aspirantes!$A:$H,Aspirantes!$H$1,FALSE)),"",VLOOKUP($A31,Aspirantes!$A:$H,Aspirantes!$H$1,FALSE))</f>
        <v/>
      </c>
      <c r="L31" s="16"/>
      <c r="M31" s="67" t="str">
        <f>IF('06_PresenLista'!L31="NO","NP",IF('09_P1_Pract'!O31&lt;&gt;"","NL",'09_P1_Pract'!BL31))</f>
        <v/>
      </c>
      <c r="N31" s="67" t="str">
        <f>IF('06_PresenLista'!L31="NO","NP",IF('10_P1_Tema'!O31&lt;&gt;"","NL",'10_P1_Tema'!BL31))</f>
        <v/>
      </c>
      <c r="O31" s="81" t="str">
        <f>IF('06_PresenLista'!L31="NO","NP",IF('09_P1_Pract'!O31&lt;&gt;"","NL",'09_P1_Pract'!BM31))</f>
        <v/>
      </c>
      <c r="P31" s="81" t="str">
        <f>IF('06_PresenLista'!L31="NO","NP",IF('10_P1_Tema'!O31&lt;&gt;"","NL",'10_P1_Tema'!BM31))</f>
        <v/>
      </c>
      <c r="Q31" s="82"/>
      <c r="R31" s="676" t="str">
        <f t="shared" si="0"/>
        <v/>
      </c>
      <c r="S31" s="82"/>
      <c r="T31" s="750" t="str">
        <f t="shared" si="3"/>
        <v/>
      </c>
      <c r="U31" s="518" t="str">
        <f t="shared" si="4"/>
        <v/>
      </c>
      <c r="V31" s="810" t="str">
        <f>IF('13_P1_Alega'!AG31&lt;&gt;"","Estim","")</f>
        <v/>
      </c>
      <c r="W31" s="1775"/>
      <c r="X31" s="933" t="str">
        <f t="shared" si="1"/>
        <v/>
      </c>
      <c r="Y31" s="675" t="str">
        <f t="shared" si="2"/>
        <v/>
      </c>
      <c r="Z31" s="1777"/>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row>
    <row r="32" spans="1:53" s="18" customFormat="1" ht="18" customHeight="1" x14ac:dyDescent="0.2">
      <c r="A32" s="73" t="str">
        <f>CONCATENATE('01_Carga'!$M$5,"_",$G32)</f>
        <v>FI__15</v>
      </c>
      <c r="B32" s="1405"/>
      <c r="C32" s="1460" t="str">
        <f>'06_PresenLista'!$C32</f>
        <v/>
      </c>
      <c r="D32" s="1461"/>
      <c r="E32" s="1405"/>
      <c r="F32" s="1726" t="str">
        <f>IF('07_P1_Lectura'!F33&lt;&gt;"",'07_P1_Lectura'!F33,"")</f>
        <v/>
      </c>
      <c r="G32" s="1216">
        <v>15</v>
      </c>
      <c r="H32" s="269" t="str">
        <f>IF(ISERROR(VLOOKUP($A32,Aspirantes!$A:$H,Aspirantes!$E$1,FALSE)),"",VLOOKUP($A32,Aspirantes!$A:$H,Aspirantes!$E$1,FALSE))</f>
        <v/>
      </c>
      <c r="I32" s="687" t="str">
        <f>IF(ISERROR(VLOOKUP($A32,Aspirantes!$A:$H,Aspirantes!$F$1,FALSE)),"",VLOOKUP($A32,Aspirantes!$A:$H,Aspirantes!$F$1,FALSE))</f>
        <v/>
      </c>
      <c r="J32" s="688" t="str">
        <f>IF(ISERROR(VLOOKUP($A32,Aspirantes!$A:$H,Aspirantes!$G$1,FALSE)),"",VLOOKUP($A32,Aspirantes!$A:$H,Aspirantes!$G$1,FALSE))</f>
        <v/>
      </c>
      <c r="K32" s="674" t="str">
        <f>IF(ISERROR(VLOOKUP($A32,Aspirantes!$A:$H,Aspirantes!$H$1,FALSE)),"",VLOOKUP($A32,Aspirantes!$A:$H,Aspirantes!$H$1,FALSE))</f>
        <v/>
      </c>
      <c r="L32" s="16"/>
      <c r="M32" s="67" t="str">
        <f>IF('06_PresenLista'!L32="NO","NP",IF('09_P1_Pract'!O32&lt;&gt;"","NL",'09_P1_Pract'!BL32))</f>
        <v/>
      </c>
      <c r="N32" s="67" t="str">
        <f>IF('06_PresenLista'!L32="NO","NP",IF('10_P1_Tema'!O32&lt;&gt;"","NL",'10_P1_Tema'!BL32))</f>
        <v/>
      </c>
      <c r="O32" s="81" t="str">
        <f>IF('06_PresenLista'!L32="NO","NP",IF('09_P1_Pract'!O32&lt;&gt;"","NL",'09_P1_Pract'!BM32))</f>
        <v/>
      </c>
      <c r="P32" s="81" t="str">
        <f>IF('06_PresenLista'!L32="NO","NP",IF('10_P1_Tema'!O32&lt;&gt;"","NL",'10_P1_Tema'!BM32))</f>
        <v/>
      </c>
      <c r="Q32" s="82"/>
      <c r="R32" s="676" t="str">
        <f t="shared" si="0"/>
        <v/>
      </c>
      <c r="S32" s="82"/>
      <c r="T32" s="750" t="str">
        <f t="shared" si="3"/>
        <v/>
      </c>
      <c r="U32" s="518" t="str">
        <f t="shared" si="4"/>
        <v/>
      </c>
      <c r="V32" s="810" t="str">
        <f>IF('13_P1_Alega'!AG32&lt;&gt;"","Estim","")</f>
        <v/>
      </c>
      <c r="W32" s="1775"/>
      <c r="X32" s="933" t="str">
        <f t="shared" si="1"/>
        <v/>
      </c>
      <c r="Y32" s="675" t="str">
        <f t="shared" si="2"/>
        <v/>
      </c>
      <c r="Z32" s="1777"/>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c r="BA32" s="1442"/>
    </row>
    <row r="33" spans="1:53" s="18" customFormat="1" ht="18" customHeight="1" x14ac:dyDescent="0.2">
      <c r="A33" s="73" t="str">
        <f>CONCATENATE('01_Carga'!$M$5,"_",$G33)</f>
        <v>FI__16</v>
      </c>
      <c r="B33" s="1405"/>
      <c r="C33" s="1460" t="str">
        <f>'06_PresenLista'!$C33</f>
        <v/>
      </c>
      <c r="D33" s="1461"/>
      <c r="E33" s="1405"/>
      <c r="F33" s="1726" t="str">
        <f>IF('07_P1_Lectura'!F34&lt;&gt;"",'07_P1_Lectura'!F34,"")</f>
        <v/>
      </c>
      <c r="G33" s="1216">
        <v>16</v>
      </c>
      <c r="H33" s="269" t="str">
        <f>IF(ISERROR(VLOOKUP($A33,Aspirantes!$A:$H,Aspirantes!$E$1,FALSE)),"",VLOOKUP($A33,Aspirantes!$A:$H,Aspirantes!$E$1,FALSE))</f>
        <v/>
      </c>
      <c r="I33" s="687" t="str">
        <f>IF(ISERROR(VLOOKUP($A33,Aspirantes!$A:$H,Aspirantes!$F$1,FALSE)),"",VLOOKUP($A33,Aspirantes!$A:$H,Aspirantes!$F$1,FALSE))</f>
        <v/>
      </c>
      <c r="J33" s="688" t="str">
        <f>IF(ISERROR(VLOOKUP($A33,Aspirantes!$A:$H,Aspirantes!$G$1,FALSE)),"",VLOOKUP($A33,Aspirantes!$A:$H,Aspirantes!$G$1,FALSE))</f>
        <v/>
      </c>
      <c r="K33" s="674" t="str">
        <f>IF(ISERROR(VLOOKUP($A33,Aspirantes!$A:$H,Aspirantes!$H$1,FALSE)),"",VLOOKUP($A33,Aspirantes!$A:$H,Aspirantes!$H$1,FALSE))</f>
        <v/>
      </c>
      <c r="L33" s="16"/>
      <c r="M33" s="67" t="str">
        <f>IF('06_PresenLista'!L33="NO","NP",IF('09_P1_Pract'!O33&lt;&gt;"","NL",'09_P1_Pract'!BL33))</f>
        <v/>
      </c>
      <c r="N33" s="67" t="str">
        <f>IF('06_PresenLista'!L33="NO","NP",IF('10_P1_Tema'!O33&lt;&gt;"","NL",'10_P1_Tema'!BL33))</f>
        <v/>
      </c>
      <c r="O33" s="81" t="str">
        <f>IF('06_PresenLista'!L33="NO","NP",IF('09_P1_Pract'!O33&lt;&gt;"","NL",'09_P1_Pract'!BM33))</f>
        <v/>
      </c>
      <c r="P33" s="81" t="str">
        <f>IF('06_PresenLista'!L33="NO","NP",IF('10_P1_Tema'!O33&lt;&gt;"","NL",'10_P1_Tema'!BM33))</f>
        <v/>
      </c>
      <c r="Q33" s="82"/>
      <c r="R33" s="676" t="str">
        <f t="shared" ref="R33:R96" si="5">IF(OR(O33="NP",P33="NP"),"---",IF(OR(O33="NL",P33="NL"),0,IF(AND(O33&lt;&gt;"",P33&lt;&gt;""),O33+P33,"")))</f>
        <v/>
      </c>
      <c r="S33" s="82"/>
      <c r="T33" s="750" t="str">
        <f t="shared" si="3"/>
        <v/>
      </c>
      <c r="U33" s="518" t="str">
        <f t="shared" si="4"/>
        <v/>
      </c>
      <c r="V33" s="810" t="str">
        <f>IF('13_P1_Alega'!AG33&lt;&gt;"","Estim","")</f>
        <v/>
      </c>
      <c r="W33" s="1775"/>
      <c r="X33" s="933" t="str">
        <f t="shared" si="1"/>
        <v/>
      </c>
      <c r="Y33" s="675" t="str">
        <f t="shared" si="2"/>
        <v/>
      </c>
      <c r="Z33" s="1777"/>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c r="BA33" s="1442"/>
    </row>
    <row r="34" spans="1:53" s="18" customFormat="1" ht="18" customHeight="1" x14ac:dyDescent="0.2">
      <c r="A34" s="73" t="str">
        <f>CONCATENATE('01_Carga'!$M$5,"_",$G34)</f>
        <v>FI__17</v>
      </c>
      <c r="B34" s="1405"/>
      <c r="C34" s="1460" t="str">
        <f>'06_PresenLista'!$C34</f>
        <v/>
      </c>
      <c r="D34" s="1461"/>
      <c r="E34" s="1405"/>
      <c r="F34" s="1726" t="str">
        <f>IF('07_P1_Lectura'!F35&lt;&gt;"",'07_P1_Lectura'!F35,"")</f>
        <v/>
      </c>
      <c r="G34" s="1216">
        <v>17</v>
      </c>
      <c r="H34" s="269" t="str">
        <f>IF(ISERROR(VLOOKUP($A34,Aspirantes!$A:$H,Aspirantes!$E$1,FALSE)),"",VLOOKUP($A34,Aspirantes!$A:$H,Aspirantes!$E$1,FALSE))</f>
        <v/>
      </c>
      <c r="I34" s="687" t="str">
        <f>IF(ISERROR(VLOOKUP($A34,Aspirantes!$A:$H,Aspirantes!$F$1,FALSE)),"",VLOOKUP($A34,Aspirantes!$A:$H,Aspirantes!$F$1,FALSE))</f>
        <v/>
      </c>
      <c r="J34" s="688" t="str">
        <f>IF(ISERROR(VLOOKUP($A34,Aspirantes!$A:$H,Aspirantes!$G$1,FALSE)),"",VLOOKUP($A34,Aspirantes!$A:$H,Aspirantes!$G$1,FALSE))</f>
        <v/>
      </c>
      <c r="K34" s="674" t="str">
        <f>IF(ISERROR(VLOOKUP($A34,Aspirantes!$A:$H,Aspirantes!$H$1,FALSE)),"",VLOOKUP($A34,Aspirantes!$A:$H,Aspirantes!$H$1,FALSE))</f>
        <v/>
      </c>
      <c r="L34" s="16"/>
      <c r="M34" s="67" t="str">
        <f>IF('06_PresenLista'!L34="NO","NP",IF('09_P1_Pract'!O34&lt;&gt;"","NL",'09_P1_Pract'!BL34))</f>
        <v/>
      </c>
      <c r="N34" s="67" t="str">
        <f>IF('06_PresenLista'!L34="NO","NP",IF('10_P1_Tema'!O34&lt;&gt;"","NL",'10_P1_Tema'!BL34))</f>
        <v/>
      </c>
      <c r="O34" s="81" t="str">
        <f>IF('06_PresenLista'!L34="NO","NP",IF('09_P1_Pract'!O34&lt;&gt;"","NL",'09_P1_Pract'!BM34))</f>
        <v/>
      </c>
      <c r="P34" s="81" t="str">
        <f>IF('06_PresenLista'!L34="NO","NP",IF('10_P1_Tema'!O34&lt;&gt;"","NL",'10_P1_Tema'!BM34))</f>
        <v/>
      </c>
      <c r="Q34" s="82"/>
      <c r="R34" s="676" t="str">
        <f t="shared" si="5"/>
        <v/>
      </c>
      <c r="S34" s="82"/>
      <c r="T34" s="750" t="str">
        <f t="shared" si="3"/>
        <v/>
      </c>
      <c r="U34" s="518" t="str">
        <f t="shared" si="4"/>
        <v/>
      </c>
      <c r="V34" s="810" t="str">
        <f>IF('13_P1_Alega'!AG34&lt;&gt;"","Estim","")</f>
        <v/>
      </c>
      <c r="W34" s="1775"/>
      <c r="X34" s="933" t="str">
        <f t="shared" si="1"/>
        <v/>
      </c>
      <c r="Y34" s="675" t="str">
        <f t="shared" si="2"/>
        <v/>
      </c>
      <c r="Z34" s="1777"/>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c r="BA34" s="1442"/>
    </row>
    <row r="35" spans="1:53" s="18" customFormat="1" ht="18" customHeight="1" x14ac:dyDescent="0.2">
      <c r="A35" s="73" t="str">
        <f>CONCATENATE('01_Carga'!$M$5,"_",$G35)</f>
        <v>FI__18</v>
      </c>
      <c r="B35" s="1405"/>
      <c r="C35" s="1460" t="str">
        <f>'06_PresenLista'!$C35</f>
        <v/>
      </c>
      <c r="D35" s="1461"/>
      <c r="E35" s="1405"/>
      <c r="F35" s="1726" t="str">
        <f>IF('07_P1_Lectura'!F36&lt;&gt;"",'07_P1_Lectura'!F36,"")</f>
        <v/>
      </c>
      <c r="G35" s="1216">
        <v>18</v>
      </c>
      <c r="H35" s="269" t="str">
        <f>IF(ISERROR(VLOOKUP($A35,Aspirantes!$A:$H,Aspirantes!$E$1,FALSE)),"",VLOOKUP($A35,Aspirantes!$A:$H,Aspirantes!$E$1,FALSE))</f>
        <v/>
      </c>
      <c r="I35" s="687" t="str">
        <f>IF(ISERROR(VLOOKUP($A35,Aspirantes!$A:$H,Aspirantes!$F$1,FALSE)),"",VLOOKUP($A35,Aspirantes!$A:$H,Aspirantes!$F$1,FALSE))</f>
        <v/>
      </c>
      <c r="J35" s="688" t="str">
        <f>IF(ISERROR(VLOOKUP($A35,Aspirantes!$A:$H,Aspirantes!$G$1,FALSE)),"",VLOOKUP($A35,Aspirantes!$A:$H,Aspirantes!$G$1,FALSE))</f>
        <v/>
      </c>
      <c r="K35" s="674" t="str">
        <f>IF(ISERROR(VLOOKUP($A35,Aspirantes!$A:$H,Aspirantes!$H$1,FALSE)),"",VLOOKUP($A35,Aspirantes!$A:$H,Aspirantes!$H$1,FALSE))</f>
        <v/>
      </c>
      <c r="L35" s="16"/>
      <c r="M35" s="67" t="str">
        <f>IF('06_PresenLista'!L35="NO","NP",IF('09_P1_Pract'!O35&lt;&gt;"","NL",'09_P1_Pract'!BL35))</f>
        <v/>
      </c>
      <c r="N35" s="67" t="str">
        <f>IF('06_PresenLista'!L35="NO","NP",IF('10_P1_Tema'!O35&lt;&gt;"","NL",'10_P1_Tema'!BL35))</f>
        <v/>
      </c>
      <c r="O35" s="81" t="str">
        <f>IF('06_PresenLista'!L35="NO","NP",IF('09_P1_Pract'!O35&lt;&gt;"","NL",'09_P1_Pract'!BM35))</f>
        <v/>
      </c>
      <c r="P35" s="81" t="str">
        <f>IF('06_PresenLista'!L35="NO","NP",IF('10_P1_Tema'!O35&lt;&gt;"","NL",'10_P1_Tema'!BM35))</f>
        <v/>
      </c>
      <c r="Q35" s="82"/>
      <c r="R35" s="676" t="str">
        <f t="shared" si="5"/>
        <v/>
      </c>
      <c r="S35" s="82"/>
      <c r="T35" s="750" t="str">
        <f t="shared" si="3"/>
        <v/>
      </c>
      <c r="U35" s="518" t="str">
        <f t="shared" si="4"/>
        <v/>
      </c>
      <c r="V35" s="810" t="str">
        <f>IF('13_P1_Alega'!AG35&lt;&gt;"","Estim","")</f>
        <v/>
      </c>
      <c r="W35" s="1775"/>
      <c r="X35" s="933" t="str">
        <f t="shared" si="1"/>
        <v/>
      </c>
      <c r="Y35" s="675" t="str">
        <f t="shared" si="2"/>
        <v/>
      </c>
      <c r="Z35" s="1777"/>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c r="BA35" s="1442"/>
    </row>
    <row r="36" spans="1:53" s="18" customFormat="1" ht="18" customHeight="1" x14ac:dyDescent="0.2">
      <c r="A36" s="73" t="str">
        <f>CONCATENATE('01_Carga'!$M$5,"_",$G36)</f>
        <v>FI__19</v>
      </c>
      <c r="B36" s="1405"/>
      <c r="C36" s="1460" t="str">
        <f>'06_PresenLista'!$C36</f>
        <v/>
      </c>
      <c r="D36" s="1461"/>
      <c r="E36" s="1405"/>
      <c r="F36" s="1726" t="str">
        <f>IF('07_P1_Lectura'!F37&lt;&gt;"",'07_P1_Lectura'!F37,"")</f>
        <v/>
      </c>
      <c r="G36" s="1216">
        <v>19</v>
      </c>
      <c r="H36" s="269" t="str">
        <f>IF(ISERROR(VLOOKUP($A36,Aspirantes!$A:$H,Aspirantes!$E$1,FALSE)),"",VLOOKUP($A36,Aspirantes!$A:$H,Aspirantes!$E$1,FALSE))</f>
        <v/>
      </c>
      <c r="I36" s="687" t="str">
        <f>IF(ISERROR(VLOOKUP($A36,Aspirantes!$A:$H,Aspirantes!$F$1,FALSE)),"",VLOOKUP($A36,Aspirantes!$A:$H,Aspirantes!$F$1,FALSE))</f>
        <v/>
      </c>
      <c r="J36" s="688" t="str">
        <f>IF(ISERROR(VLOOKUP($A36,Aspirantes!$A:$H,Aspirantes!$G$1,FALSE)),"",VLOOKUP($A36,Aspirantes!$A:$H,Aspirantes!$G$1,FALSE))</f>
        <v/>
      </c>
      <c r="K36" s="674" t="str">
        <f>IF(ISERROR(VLOOKUP($A36,Aspirantes!$A:$H,Aspirantes!$H$1,FALSE)),"",VLOOKUP($A36,Aspirantes!$A:$H,Aspirantes!$H$1,FALSE))</f>
        <v/>
      </c>
      <c r="L36" s="16"/>
      <c r="M36" s="67" t="str">
        <f>IF('06_PresenLista'!L36="NO","NP",IF('09_P1_Pract'!O36&lt;&gt;"","NL",'09_P1_Pract'!BL36))</f>
        <v/>
      </c>
      <c r="N36" s="67" t="str">
        <f>IF('06_PresenLista'!L36="NO","NP",IF('10_P1_Tema'!O36&lt;&gt;"","NL",'10_P1_Tema'!BL36))</f>
        <v/>
      </c>
      <c r="O36" s="81" t="str">
        <f>IF('06_PresenLista'!L36="NO","NP",IF('09_P1_Pract'!O36&lt;&gt;"","NL",'09_P1_Pract'!BM36))</f>
        <v/>
      </c>
      <c r="P36" s="81" t="str">
        <f>IF('06_PresenLista'!L36="NO","NP",IF('10_P1_Tema'!O36&lt;&gt;"","NL",'10_P1_Tema'!BM36))</f>
        <v/>
      </c>
      <c r="Q36" s="82"/>
      <c r="R36" s="676" t="str">
        <f t="shared" si="5"/>
        <v/>
      </c>
      <c r="S36" s="82"/>
      <c r="T36" s="750" t="str">
        <f t="shared" si="3"/>
        <v/>
      </c>
      <c r="U36" s="518" t="str">
        <f t="shared" si="4"/>
        <v/>
      </c>
      <c r="V36" s="810" t="str">
        <f>IF('13_P1_Alega'!AG36&lt;&gt;"","Estim","")</f>
        <v/>
      </c>
      <c r="W36" s="1775"/>
      <c r="X36" s="933" t="str">
        <f t="shared" si="1"/>
        <v/>
      </c>
      <c r="Y36" s="675" t="str">
        <f t="shared" si="2"/>
        <v/>
      </c>
      <c r="Z36" s="1777"/>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c r="BA36" s="1442"/>
    </row>
    <row r="37" spans="1:53" s="18" customFormat="1" ht="18" customHeight="1" x14ac:dyDescent="0.2">
      <c r="A37" s="73" t="str">
        <f>CONCATENATE('01_Carga'!$M$5,"_",$G37)</f>
        <v>FI__20</v>
      </c>
      <c r="B37" s="1405"/>
      <c r="C37" s="1460" t="str">
        <f>'06_PresenLista'!$C37</f>
        <v/>
      </c>
      <c r="D37" s="1461"/>
      <c r="E37" s="1405"/>
      <c r="F37" s="1726" t="str">
        <f>IF('07_P1_Lectura'!F38&lt;&gt;"",'07_P1_Lectura'!F38,"")</f>
        <v/>
      </c>
      <c r="G37" s="1216">
        <v>20</v>
      </c>
      <c r="H37" s="269" t="str">
        <f>IF(ISERROR(VLOOKUP($A37,Aspirantes!$A:$H,Aspirantes!$E$1,FALSE)),"",VLOOKUP($A37,Aspirantes!$A:$H,Aspirantes!$E$1,FALSE))</f>
        <v/>
      </c>
      <c r="I37" s="687" t="str">
        <f>IF(ISERROR(VLOOKUP($A37,Aspirantes!$A:$H,Aspirantes!$F$1,FALSE)),"",VLOOKUP($A37,Aspirantes!$A:$H,Aspirantes!$F$1,FALSE))</f>
        <v/>
      </c>
      <c r="J37" s="688" t="str">
        <f>IF(ISERROR(VLOOKUP($A37,Aspirantes!$A:$H,Aspirantes!$G$1,FALSE)),"",VLOOKUP($A37,Aspirantes!$A:$H,Aspirantes!$G$1,FALSE))</f>
        <v/>
      </c>
      <c r="K37" s="674" t="str">
        <f>IF(ISERROR(VLOOKUP($A37,Aspirantes!$A:$H,Aspirantes!$H$1,FALSE)),"",VLOOKUP($A37,Aspirantes!$A:$H,Aspirantes!$H$1,FALSE))</f>
        <v/>
      </c>
      <c r="L37" s="16"/>
      <c r="M37" s="67" t="str">
        <f>IF('06_PresenLista'!L37="NO","NP",IF('09_P1_Pract'!O37&lt;&gt;"","NL",'09_P1_Pract'!BL37))</f>
        <v/>
      </c>
      <c r="N37" s="67" t="str">
        <f>IF('06_PresenLista'!L37="NO","NP",IF('10_P1_Tema'!O37&lt;&gt;"","NL",'10_P1_Tema'!BL37))</f>
        <v/>
      </c>
      <c r="O37" s="81" t="str">
        <f>IF('06_PresenLista'!L37="NO","NP",IF('09_P1_Pract'!O37&lt;&gt;"","NL",'09_P1_Pract'!BM37))</f>
        <v/>
      </c>
      <c r="P37" s="81" t="str">
        <f>IF('06_PresenLista'!L37="NO","NP",IF('10_P1_Tema'!O37&lt;&gt;"","NL",'10_P1_Tema'!BM37))</f>
        <v/>
      </c>
      <c r="Q37" s="82"/>
      <c r="R37" s="676" t="str">
        <f t="shared" si="5"/>
        <v/>
      </c>
      <c r="S37" s="82"/>
      <c r="T37" s="750" t="str">
        <f t="shared" si="3"/>
        <v/>
      </c>
      <c r="U37" s="518" t="str">
        <f t="shared" si="4"/>
        <v/>
      </c>
      <c r="V37" s="810" t="str">
        <f>IF('13_P1_Alega'!AG37&lt;&gt;"","Estim","")</f>
        <v/>
      </c>
      <c r="W37" s="1775"/>
      <c r="X37" s="933" t="str">
        <f t="shared" si="1"/>
        <v/>
      </c>
      <c r="Y37" s="675" t="str">
        <f t="shared" si="2"/>
        <v/>
      </c>
      <c r="Z37" s="1777"/>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c r="BA37" s="1442"/>
    </row>
    <row r="38" spans="1:53" s="18" customFormat="1" ht="18" customHeight="1" x14ac:dyDescent="0.2">
      <c r="A38" s="73" t="str">
        <f>CONCATENATE('01_Carga'!$M$5,"_",$G38)</f>
        <v>FI__21</v>
      </c>
      <c r="B38" s="1405"/>
      <c r="C38" s="1460" t="str">
        <f>'06_PresenLista'!$C38</f>
        <v/>
      </c>
      <c r="D38" s="1461"/>
      <c r="E38" s="1405"/>
      <c r="F38" s="1726" t="str">
        <f>IF('07_P1_Lectura'!F39&lt;&gt;"",'07_P1_Lectura'!F39,"")</f>
        <v/>
      </c>
      <c r="G38" s="1216">
        <v>21</v>
      </c>
      <c r="H38" s="269" t="str">
        <f>IF(ISERROR(VLOOKUP($A38,Aspirantes!$A:$H,Aspirantes!$E$1,FALSE)),"",VLOOKUP($A38,Aspirantes!$A:$H,Aspirantes!$E$1,FALSE))</f>
        <v/>
      </c>
      <c r="I38" s="687" t="str">
        <f>IF(ISERROR(VLOOKUP($A38,Aspirantes!$A:$H,Aspirantes!$F$1,FALSE)),"",VLOOKUP($A38,Aspirantes!$A:$H,Aspirantes!$F$1,FALSE))</f>
        <v/>
      </c>
      <c r="J38" s="688" t="str">
        <f>IF(ISERROR(VLOOKUP($A38,Aspirantes!$A:$H,Aspirantes!$G$1,FALSE)),"",VLOOKUP($A38,Aspirantes!$A:$H,Aspirantes!$G$1,FALSE))</f>
        <v/>
      </c>
      <c r="K38" s="674" t="str">
        <f>IF(ISERROR(VLOOKUP($A38,Aspirantes!$A:$H,Aspirantes!$H$1,FALSE)),"",VLOOKUP($A38,Aspirantes!$A:$H,Aspirantes!$H$1,FALSE))</f>
        <v/>
      </c>
      <c r="L38" s="16"/>
      <c r="M38" s="67" t="str">
        <f>IF('06_PresenLista'!L38="NO","NP",IF('09_P1_Pract'!O38&lt;&gt;"","NL",'09_P1_Pract'!BL38))</f>
        <v/>
      </c>
      <c r="N38" s="67" t="str">
        <f>IF('06_PresenLista'!L38="NO","NP",IF('10_P1_Tema'!O38&lt;&gt;"","NL",'10_P1_Tema'!BL38))</f>
        <v/>
      </c>
      <c r="O38" s="81" t="str">
        <f>IF('06_PresenLista'!L38="NO","NP",IF('09_P1_Pract'!O38&lt;&gt;"","NL",'09_P1_Pract'!BM38))</f>
        <v/>
      </c>
      <c r="P38" s="81" t="str">
        <f>IF('06_PresenLista'!L38="NO","NP",IF('10_P1_Tema'!O38&lt;&gt;"","NL",'10_P1_Tema'!BM38))</f>
        <v/>
      </c>
      <c r="Q38" s="82"/>
      <c r="R38" s="676" t="str">
        <f t="shared" si="5"/>
        <v/>
      </c>
      <c r="S38" s="82"/>
      <c r="T38" s="750" t="str">
        <f t="shared" si="3"/>
        <v/>
      </c>
      <c r="U38" s="518" t="str">
        <f t="shared" si="4"/>
        <v/>
      </c>
      <c r="V38" s="810" t="str">
        <f>IF('13_P1_Alega'!AG38&lt;&gt;"","Estim","")</f>
        <v/>
      </c>
      <c r="W38" s="1775"/>
      <c r="X38" s="933" t="str">
        <f t="shared" si="1"/>
        <v/>
      </c>
      <c r="Y38" s="675" t="str">
        <f t="shared" si="2"/>
        <v/>
      </c>
      <c r="Z38" s="1777"/>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c r="BA38" s="1442"/>
    </row>
    <row r="39" spans="1:53" s="18" customFormat="1" ht="18" customHeight="1" x14ac:dyDescent="0.2">
      <c r="A39" s="73" t="str">
        <f>CONCATENATE('01_Carga'!$M$5,"_",$G39)</f>
        <v>FI__22</v>
      </c>
      <c r="B39" s="1405"/>
      <c r="C39" s="1460" t="str">
        <f>'06_PresenLista'!$C39</f>
        <v/>
      </c>
      <c r="D39" s="1461"/>
      <c r="E39" s="1405"/>
      <c r="F39" s="1726" t="str">
        <f>IF('07_P1_Lectura'!F40&lt;&gt;"",'07_P1_Lectura'!F40,"")</f>
        <v/>
      </c>
      <c r="G39" s="1216">
        <v>22</v>
      </c>
      <c r="H39" s="269" t="str">
        <f>IF(ISERROR(VLOOKUP($A39,Aspirantes!$A:$H,Aspirantes!$E$1,FALSE)),"",VLOOKUP($A39,Aspirantes!$A:$H,Aspirantes!$E$1,FALSE))</f>
        <v/>
      </c>
      <c r="I39" s="687" t="str">
        <f>IF(ISERROR(VLOOKUP($A39,Aspirantes!$A:$H,Aspirantes!$F$1,FALSE)),"",VLOOKUP($A39,Aspirantes!$A:$H,Aspirantes!$F$1,FALSE))</f>
        <v/>
      </c>
      <c r="J39" s="688" t="str">
        <f>IF(ISERROR(VLOOKUP($A39,Aspirantes!$A:$H,Aspirantes!$G$1,FALSE)),"",VLOOKUP($A39,Aspirantes!$A:$H,Aspirantes!$G$1,FALSE))</f>
        <v/>
      </c>
      <c r="K39" s="674" t="str">
        <f>IF(ISERROR(VLOOKUP($A39,Aspirantes!$A:$H,Aspirantes!$H$1,FALSE)),"",VLOOKUP($A39,Aspirantes!$A:$H,Aspirantes!$H$1,FALSE))</f>
        <v/>
      </c>
      <c r="L39" s="16"/>
      <c r="M39" s="67" t="str">
        <f>IF('06_PresenLista'!L39="NO","NP",IF('09_P1_Pract'!O39&lt;&gt;"","NL",'09_P1_Pract'!BL39))</f>
        <v/>
      </c>
      <c r="N39" s="67" t="str">
        <f>IF('06_PresenLista'!L39="NO","NP",IF('10_P1_Tema'!O39&lt;&gt;"","NL",'10_P1_Tema'!BL39))</f>
        <v/>
      </c>
      <c r="O39" s="81" t="str">
        <f>IF('06_PresenLista'!L39="NO","NP",IF('09_P1_Pract'!O39&lt;&gt;"","NL",'09_P1_Pract'!BM39))</f>
        <v/>
      </c>
      <c r="P39" s="81" t="str">
        <f>IF('06_PresenLista'!L39="NO","NP",IF('10_P1_Tema'!O39&lt;&gt;"","NL",'10_P1_Tema'!BM39))</f>
        <v/>
      </c>
      <c r="Q39" s="82"/>
      <c r="R39" s="676" t="str">
        <f t="shared" si="5"/>
        <v/>
      </c>
      <c r="S39" s="82"/>
      <c r="T39" s="750" t="str">
        <f t="shared" si="3"/>
        <v/>
      </c>
      <c r="U39" s="518" t="str">
        <f t="shared" si="4"/>
        <v/>
      </c>
      <c r="V39" s="810" t="str">
        <f>IF('13_P1_Alega'!AG39&lt;&gt;"","Estim","")</f>
        <v/>
      </c>
      <c r="W39" s="1775"/>
      <c r="X39" s="933" t="str">
        <f t="shared" si="1"/>
        <v/>
      </c>
      <c r="Y39" s="675" t="str">
        <f t="shared" si="2"/>
        <v/>
      </c>
      <c r="Z39" s="1777"/>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c r="BA39" s="1442"/>
    </row>
    <row r="40" spans="1:53" s="18" customFormat="1" ht="18" customHeight="1" x14ac:dyDescent="0.2">
      <c r="A40" s="73" t="str">
        <f>CONCATENATE('01_Carga'!$M$5,"_",$G40)</f>
        <v>FI__23</v>
      </c>
      <c r="B40" s="1405"/>
      <c r="C40" s="1460" t="str">
        <f>'06_PresenLista'!$C40</f>
        <v/>
      </c>
      <c r="D40" s="1461"/>
      <c r="E40" s="1405"/>
      <c r="F40" s="1726" t="str">
        <f>IF('07_P1_Lectura'!F41&lt;&gt;"",'07_P1_Lectura'!F41,"")</f>
        <v/>
      </c>
      <c r="G40" s="1216">
        <v>23</v>
      </c>
      <c r="H40" s="269" t="str">
        <f>IF(ISERROR(VLOOKUP($A40,Aspirantes!$A:$H,Aspirantes!$E$1,FALSE)),"",VLOOKUP($A40,Aspirantes!$A:$H,Aspirantes!$E$1,FALSE))</f>
        <v/>
      </c>
      <c r="I40" s="687" t="str">
        <f>IF(ISERROR(VLOOKUP($A40,Aspirantes!$A:$H,Aspirantes!$F$1,FALSE)),"",VLOOKUP($A40,Aspirantes!$A:$H,Aspirantes!$F$1,FALSE))</f>
        <v/>
      </c>
      <c r="J40" s="688" t="str">
        <f>IF(ISERROR(VLOOKUP($A40,Aspirantes!$A:$H,Aspirantes!$G$1,FALSE)),"",VLOOKUP($A40,Aspirantes!$A:$H,Aspirantes!$G$1,FALSE))</f>
        <v/>
      </c>
      <c r="K40" s="674" t="str">
        <f>IF(ISERROR(VLOOKUP($A40,Aspirantes!$A:$H,Aspirantes!$H$1,FALSE)),"",VLOOKUP($A40,Aspirantes!$A:$H,Aspirantes!$H$1,FALSE))</f>
        <v/>
      </c>
      <c r="L40" s="16"/>
      <c r="M40" s="67" t="str">
        <f>IF('06_PresenLista'!L40="NO","NP",IF('09_P1_Pract'!O40&lt;&gt;"","NL",'09_P1_Pract'!BL40))</f>
        <v/>
      </c>
      <c r="N40" s="67" t="str">
        <f>IF('06_PresenLista'!L40="NO","NP",IF('10_P1_Tema'!O40&lt;&gt;"","NL",'10_P1_Tema'!BL40))</f>
        <v/>
      </c>
      <c r="O40" s="81" t="str">
        <f>IF('06_PresenLista'!L40="NO","NP",IF('09_P1_Pract'!O40&lt;&gt;"","NL",'09_P1_Pract'!BM40))</f>
        <v/>
      </c>
      <c r="P40" s="81" t="str">
        <f>IF('06_PresenLista'!L40="NO","NP",IF('10_P1_Tema'!O40&lt;&gt;"","NL",'10_P1_Tema'!BM40))</f>
        <v/>
      </c>
      <c r="Q40" s="82"/>
      <c r="R40" s="676" t="str">
        <f t="shared" si="5"/>
        <v/>
      </c>
      <c r="S40" s="82"/>
      <c r="T40" s="750" t="str">
        <f t="shared" si="3"/>
        <v/>
      </c>
      <c r="U40" s="518" t="str">
        <f t="shared" si="4"/>
        <v/>
      </c>
      <c r="V40" s="810" t="str">
        <f>IF('13_P1_Alega'!AG40&lt;&gt;"","Estim","")</f>
        <v/>
      </c>
      <c r="W40" s="1775"/>
      <c r="X40" s="933" t="str">
        <f t="shared" si="1"/>
        <v/>
      </c>
      <c r="Y40" s="675" t="str">
        <f t="shared" si="2"/>
        <v/>
      </c>
      <c r="Z40" s="1777"/>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c r="BA40" s="1442"/>
    </row>
    <row r="41" spans="1:53" s="18" customFormat="1" ht="18" customHeight="1" x14ac:dyDescent="0.2">
      <c r="A41" s="73" t="str">
        <f>CONCATENATE('01_Carga'!$M$5,"_",$G41)</f>
        <v>FI__24</v>
      </c>
      <c r="B41" s="1405"/>
      <c r="C41" s="1460" t="str">
        <f>'06_PresenLista'!$C41</f>
        <v/>
      </c>
      <c r="D41" s="1461"/>
      <c r="E41" s="1405"/>
      <c r="F41" s="1726" t="str">
        <f>IF('07_P1_Lectura'!F42&lt;&gt;"",'07_P1_Lectura'!F42,"")</f>
        <v/>
      </c>
      <c r="G41" s="1216">
        <v>24</v>
      </c>
      <c r="H41" s="269" t="str">
        <f>IF(ISERROR(VLOOKUP($A41,Aspirantes!$A:$H,Aspirantes!$E$1,FALSE)),"",VLOOKUP($A41,Aspirantes!$A:$H,Aspirantes!$E$1,FALSE))</f>
        <v/>
      </c>
      <c r="I41" s="687" t="str">
        <f>IF(ISERROR(VLOOKUP($A41,Aspirantes!$A:$H,Aspirantes!$F$1,FALSE)),"",VLOOKUP($A41,Aspirantes!$A:$H,Aspirantes!$F$1,FALSE))</f>
        <v/>
      </c>
      <c r="J41" s="688" t="str">
        <f>IF(ISERROR(VLOOKUP($A41,Aspirantes!$A:$H,Aspirantes!$G$1,FALSE)),"",VLOOKUP($A41,Aspirantes!$A:$H,Aspirantes!$G$1,FALSE))</f>
        <v/>
      </c>
      <c r="K41" s="674" t="str">
        <f>IF(ISERROR(VLOOKUP($A41,Aspirantes!$A:$H,Aspirantes!$H$1,FALSE)),"",VLOOKUP($A41,Aspirantes!$A:$H,Aspirantes!$H$1,FALSE))</f>
        <v/>
      </c>
      <c r="L41" s="16"/>
      <c r="M41" s="67" t="str">
        <f>IF('06_PresenLista'!L41="NO","NP",IF('09_P1_Pract'!O41&lt;&gt;"","NL",'09_P1_Pract'!BL41))</f>
        <v/>
      </c>
      <c r="N41" s="67" t="str">
        <f>IF('06_PresenLista'!L41="NO","NP",IF('10_P1_Tema'!O41&lt;&gt;"","NL",'10_P1_Tema'!BL41))</f>
        <v/>
      </c>
      <c r="O41" s="81" t="str">
        <f>IF('06_PresenLista'!L41="NO","NP",IF('09_P1_Pract'!O41&lt;&gt;"","NL",'09_P1_Pract'!BM41))</f>
        <v/>
      </c>
      <c r="P41" s="81" t="str">
        <f>IF('06_PresenLista'!L41="NO","NP",IF('10_P1_Tema'!O41&lt;&gt;"","NL",'10_P1_Tema'!BM41))</f>
        <v/>
      </c>
      <c r="Q41" s="82"/>
      <c r="R41" s="676" t="str">
        <f t="shared" si="5"/>
        <v/>
      </c>
      <c r="S41" s="82"/>
      <c r="T41" s="750" t="str">
        <f t="shared" si="3"/>
        <v/>
      </c>
      <c r="U41" s="518" t="str">
        <f t="shared" si="4"/>
        <v/>
      </c>
      <c r="V41" s="810" t="str">
        <f>IF('13_P1_Alega'!AG41&lt;&gt;"","Estim","")</f>
        <v/>
      </c>
      <c r="W41" s="1775"/>
      <c r="X41" s="933" t="str">
        <f t="shared" si="1"/>
        <v/>
      </c>
      <c r="Y41" s="675" t="str">
        <f t="shared" si="2"/>
        <v/>
      </c>
      <c r="Z41" s="1777"/>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c r="BA41" s="1442"/>
    </row>
    <row r="42" spans="1:53" s="18" customFormat="1" ht="18" customHeight="1" x14ac:dyDescent="0.2">
      <c r="A42" s="73" t="str">
        <f>CONCATENATE('01_Carga'!$M$5,"_",$G42)</f>
        <v>FI__25</v>
      </c>
      <c r="B42" s="1405"/>
      <c r="C42" s="1460" t="str">
        <f>'06_PresenLista'!$C42</f>
        <v/>
      </c>
      <c r="D42" s="1461"/>
      <c r="E42" s="1405"/>
      <c r="F42" s="1726" t="str">
        <f>IF('07_P1_Lectura'!F43&lt;&gt;"",'07_P1_Lectura'!F43,"")</f>
        <v/>
      </c>
      <c r="G42" s="1216">
        <v>25</v>
      </c>
      <c r="H42" s="269" t="str">
        <f>IF(ISERROR(VLOOKUP($A42,Aspirantes!$A:$H,Aspirantes!$E$1,FALSE)),"",VLOOKUP($A42,Aspirantes!$A:$H,Aspirantes!$E$1,FALSE))</f>
        <v/>
      </c>
      <c r="I42" s="687" t="str">
        <f>IF(ISERROR(VLOOKUP($A42,Aspirantes!$A:$H,Aspirantes!$F$1,FALSE)),"",VLOOKUP($A42,Aspirantes!$A:$H,Aspirantes!$F$1,FALSE))</f>
        <v/>
      </c>
      <c r="J42" s="688" t="str">
        <f>IF(ISERROR(VLOOKUP($A42,Aspirantes!$A:$H,Aspirantes!$G$1,FALSE)),"",VLOOKUP($A42,Aspirantes!$A:$H,Aspirantes!$G$1,FALSE))</f>
        <v/>
      </c>
      <c r="K42" s="674" t="str">
        <f>IF(ISERROR(VLOOKUP($A42,Aspirantes!$A:$H,Aspirantes!$H$1,FALSE)),"",VLOOKUP($A42,Aspirantes!$A:$H,Aspirantes!$H$1,FALSE))</f>
        <v/>
      </c>
      <c r="L42" s="16"/>
      <c r="M42" s="67" t="str">
        <f>IF('06_PresenLista'!L42="NO","NP",IF('09_P1_Pract'!O42&lt;&gt;"","NL",'09_P1_Pract'!BL42))</f>
        <v/>
      </c>
      <c r="N42" s="67" t="str">
        <f>IF('06_PresenLista'!L42="NO","NP",IF('10_P1_Tema'!O42&lt;&gt;"","NL",'10_P1_Tema'!BL42))</f>
        <v/>
      </c>
      <c r="O42" s="81" t="str">
        <f>IF('06_PresenLista'!L42="NO","NP",IF('09_P1_Pract'!O42&lt;&gt;"","NL",'09_P1_Pract'!BM42))</f>
        <v/>
      </c>
      <c r="P42" s="81" t="str">
        <f>IF('06_PresenLista'!L42="NO","NP",IF('10_P1_Tema'!O42&lt;&gt;"","NL",'10_P1_Tema'!BM42))</f>
        <v/>
      </c>
      <c r="Q42" s="82"/>
      <c r="R42" s="676" t="str">
        <f t="shared" si="5"/>
        <v/>
      </c>
      <c r="S42" s="82"/>
      <c r="T42" s="750" t="str">
        <f t="shared" si="3"/>
        <v/>
      </c>
      <c r="U42" s="518" t="str">
        <f t="shared" si="4"/>
        <v/>
      </c>
      <c r="V42" s="810" t="str">
        <f>IF('13_P1_Alega'!AG42&lt;&gt;"","Estim","")</f>
        <v/>
      </c>
      <c r="W42" s="1775"/>
      <c r="X42" s="933" t="str">
        <f t="shared" si="1"/>
        <v/>
      </c>
      <c r="Y42" s="675" t="str">
        <f t="shared" si="2"/>
        <v/>
      </c>
      <c r="Z42" s="1777"/>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c r="BA42" s="1442"/>
    </row>
    <row r="43" spans="1:53" s="18" customFormat="1" ht="18" customHeight="1" x14ac:dyDescent="0.2">
      <c r="A43" s="73" t="str">
        <f>CONCATENATE('01_Carga'!$M$5,"_",$G43)</f>
        <v>FI__26</v>
      </c>
      <c r="B43" s="1405"/>
      <c r="C43" s="1460" t="str">
        <f>'06_PresenLista'!$C43</f>
        <v/>
      </c>
      <c r="D43" s="1461"/>
      <c r="E43" s="1405"/>
      <c r="F43" s="1726" t="str">
        <f>IF('07_P1_Lectura'!F44&lt;&gt;"",'07_P1_Lectura'!F44,"")</f>
        <v/>
      </c>
      <c r="G43" s="1216">
        <v>26</v>
      </c>
      <c r="H43" s="269" t="str">
        <f>IF(ISERROR(VLOOKUP($A43,Aspirantes!$A:$H,Aspirantes!$E$1,FALSE)),"",VLOOKUP($A43,Aspirantes!$A:$H,Aspirantes!$E$1,FALSE))</f>
        <v/>
      </c>
      <c r="I43" s="687" t="str">
        <f>IF(ISERROR(VLOOKUP($A43,Aspirantes!$A:$H,Aspirantes!$F$1,FALSE)),"",VLOOKUP($A43,Aspirantes!$A:$H,Aspirantes!$F$1,FALSE))</f>
        <v/>
      </c>
      <c r="J43" s="688" t="str">
        <f>IF(ISERROR(VLOOKUP($A43,Aspirantes!$A:$H,Aspirantes!$G$1,FALSE)),"",VLOOKUP($A43,Aspirantes!$A:$H,Aspirantes!$G$1,FALSE))</f>
        <v/>
      </c>
      <c r="K43" s="674" t="str">
        <f>IF(ISERROR(VLOOKUP($A43,Aspirantes!$A:$H,Aspirantes!$H$1,FALSE)),"",VLOOKUP($A43,Aspirantes!$A:$H,Aspirantes!$H$1,FALSE))</f>
        <v/>
      </c>
      <c r="L43" s="16"/>
      <c r="M43" s="67" t="str">
        <f>IF('06_PresenLista'!L43="NO","NP",IF('09_P1_Pract'!O43&lt;&gt;"","NL",'09_P1_Pract'!BL43))</f>
        <v/>
      </c>
      <c r="N43" s="67" t="str">
        <f>IF('06_PresenLista'!L43="NO","NP",IF('10_P1_Tema'!O43&lt;&gt;"","NL",'10_P1_Tema'!BL43))</f>
        <v/>
      </c>
      <c r="O43" s="81" t="str">
        <f>IF('06_PresenLista'!L43="NO","NP",IF('09_P1_Pract'!O43&lt;&gt;"","NL",'09_P1_Pract'!BM43))</f>
        <v/>
      </c>
      <c r="P43" s="81" t="str">
        <f>IF('06_PresenLista'!L43="NO","NP",IF('10_P1_Tema'!O43&lt;&gt;"","NL",'10_P1_Tema'!BM43))</f>
        <v/>
      </c>
      <c r="Q43" s="82"/>
      <c r="R43" s="676" t="str">
        <f t="shared" si="5"/>
        <v/>
      </c>
      <c r="S43" s="82"/>
      <c r="T43" s="750" t="str">
        <f t="shared" si="3"/>
        <v/>
      </c>
      <c r="U43" s="518" t="str">
        <f t="shared" si="4"/>
        <v/>
      </c>
      <c r="V43" s="810" t="str">
        <f>IF('13_P1_Alega'!AG43&lt;&gt;"","Estim","")</f>
        <v/>
      </c>
      <c r="W43" s="1775"/>
      <c r="X43" s="933" t="str">
        <f t="shared" si="1"/>
        <v/>
      </c>
      <c r="Y43" s="675" t="str">
        <f t="shared" si="2"/>
        <v/>
      </c>
      <c r="Z43" s="1777"/>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c r="BA43" s="1442"/>
    </row>
    <row r="44" spans="1:53" s="18" customFormat="1" ht="18" customHeight="1" x14ac:dyDescent="0.2">
      <c r="A44" s="73" t="str">
        <f>CONCATENATE('01_Carga'!$M$5,"_",$G44)</f>
        <v>FI__27</v>
      </c>
      <c r="B44" s="1405"/>
      <c r="C44" s="1460" t="str">
        <f>'06_PresenLista'!$C44</f>
        <v/>
      </c>
      <c r="D44" s="1461"/>
      <c r="E44" s="1405"/>
      <c r="F44" s="1726" t="str">
        <f>IF('07_P1_Lectura'!F45&lt;&gt;"",'07_P1_Lectura'!F45,"")</f>
        <v/>
      </c>
      <c r="G44" s="1216">
        <v>27</v>
      </c>
      <c r="H44" s="269" t="str">
        <f>IF(ISERROR(VLOOKUP($A44,Aspirantes!$A:$H,Aspirantes!$E$1,FALSE)),"",VLOOKUP($A44,Aspirantes!$A:$H,Aspirantes!$E$1,FALSE))</f>
        <v/>
      </c>
      <c r="I44" s="687" t="str">
        <f>IF(ISERROR(VLOOKUP($A44,Aspirantes!$A:$H,Aspirantes!$F$1,FALSE)),"",VLOOKUP($A44,Aspirantes!$A:$H,Aspirantes!$F$1,FALSE))</f>
        <v/>
      </c>
      <c r="J44" s="688" t="str">
        <f>IF(ISERROR(VLOOKUP($A44,Aspirantes!$A:$H,Aspirantes!$G$1,FALSE)),"",VLOOKUP($A44,Aspirantes!$A:$H,Aspirantes!$G$1,FALSE))</f>
        <v/>
      </c>
      <c r="K44" s="674" t="str">
        <f>IF(ISERROR(VLOOKUP($A44,Aspirantes!$A:$H,Aspirantes!$H$1,FALSE)),"",VLOOKUP($A44,Aspirantes!$A:$H,Aspirantes!$H$1,FALSE))</f>
        <v/>
      </c>
      <c r="L44" s="16"/>
      <c r="M44" s="67" t="str">
        <f>IF('06_PresenLista'!L44="NO","NP",IF('09_P1_Pract'!O44&lt;&gt;"","NL",'09_P1_Pract'!BL44))</f>
        <v/>
      </c>
      <c r="N44" s="67" t="str">
        <f>IF('06_PresenLista'!L44="NO","NP",IF('10_P1_Tema'!O44&lt;&gt;"","NL",'10_P1_Tema'!BL44))</f>
        <v/>
      </c>
      <c r="O44" s="81" t="str">
        <f>IF('06_PresenLista'!L44="NO","NP",IF('09_P1_Pract'!O44&lt;&gt;"","NL",'09_P1_Pract'!BM44))</f>
        <v/>
      </c>
      <c r="P44" s="81" t="str">
        <f>IF('06_PresenLista'!L44="NO","NP",IF('10_P1_Tema'!O44&lt;&gt;"","NL",'10_P1_Tema'!BM44))</f>
        <v/>
      </c>
      <c r="Q44" s="82"/>
      <c r="R44" s="676" t="str">
        <f t="shared" si="5"/>
        <v/>
      </c>
      <c r="S44" s="82"/>
      <c r="T44" s="750" t="str">
        <f t="shared" si="3"/>
        <v/>
      </c>
      <c r="U44" s="518" t="str">
        <f t="shared" si="4"/>
        <v/>
      </c>
      <c r="V44" s="810" t="str">
        <f>IF('13_P1_Alega'!AG44&lt;&gt;"","Estim","")</f>
        <v/>
      </c>
      <c r="W44" s="1775"/>
      <c r="X44" s="933" t="str">
        <f t="shared" si="1"/>
        <v/>
      </c>
      <c r="Y44" s="675" t="str">
        <f t="shared" si="2"/>
        <v/>
      </c>
      <c r="Z44" s="1777"/>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c r="BA44" s="1442"/>
    </row>
    <row r="45" spans="1:53" s="18" customFormat="1" ht="18" customHeight="1" x14ac:dyDescent="0.2">
      <c r="A45" s="73" t="str">
        <f>CONCATENATE('01_Carga'!$M$5,"_",$G45)</f>
        <v>FI__28</v>
      </c>
      <c r="B45" s="1405"/>
      <c r="C45" s="1460" t="str">
        <f>'06_PresenLista'!$C45</f>
        <v/>
      </c>
      <c r="D45" s="1461"/>
      <c r="E45" s="1405"/>
      <c r="F45" s="1726" t="str">
        <f>IF('07_P1_Lectura'!F46&lt;&gt;"",'07_P1_Lectura'!F46,"")</f>
        <v/>
      </c>
      <c r="G45" s="1216">
        <v>28</v>
      </c>
      <c r="H45" s="269" t="str">
        <f>IF(ISERROR(VLOOKUP($A45,Aspirantes!$A:$H,Aspirantes!$E$1,FALSE)),"",VLOOKUP($A45,Aspirantes!$A:$H,Aspirantes!$E$1,FALSE))</f>
        <v/>
      </c>
      <c r="I45" s="687" t="str">
        <f>IF(ISERROR(VLOOKUP($A45,Aspirantes!$A:$H,Aspirantes!$F$1,FALSE)),"",VLOOKUP($A45,Aspirantes!$A:$H,Aspirantes!$F$1,FALSE))</f>
        <v/>
      </c>
      <c r="J45" s="688" t="str">
        <f>IF(ISERROR(VLOOKUP($A45,Aspirantes!$A:$H,Aspirantes!$G$1,FALSE)),"",VLOOKUP($A45,Aspirantes!$A:$H,Aspirantes!$G$1,FALSE))</f>
        <v/>
      </c>
      <c r="K45" s="674" t="str">
        <f>IF(ISERROR(VLOOKUP($A45,Aspirantes!$A:$H,Aspirantes!$H$1,FALSE)),"",VLOOKUP($A45,Aspirantes!$A:$H,Aspirantes!$H$1,FALSE))</f>
        <v/>
      </c>
      <c r="L45" s="16"/>
      <c r="M45" s="67" t="str">
        <f>IF('06_PresenLista'!L45="NO","NP",IF('09_P1_Pract'!O45&lt;&gt;"","NL",'09_P1_Pract'!BL45))</f>
        <v/>
      </c>
      <c r="N45" s="67" t="str">
        <f>IF('06_PresenLista'!L45="NO","NP",IF('10_P1_Tema'!O45&lt;&gt;"","NL",'10_P1_Tema'!BL45))</f>
        <v/>
      </c>
      <c r="O45" s="81" t="str">
        <f>IF('06_PresenLista'!L45="NO","NP",IF('09_P1_Pract'!O45&lt;&gt;"","NL",'09_P1_Pract'!BM45))</f>
        <v/>
      </c>
      <c r="P45" s="81" t="str">
        <f>IF('06_PresenLista'!L45="NO","NP",IF('10_P1_Tema'!O45&lt;&gt;"","NL",'10_P1_Tema'!BM45))</f>
        <v/>
      </c>
      <c r="Q45" s="82"/>
      <c r="R45" s="676" t="str">
        <f t="shared" si="5"/>
        <v/>
      </c>
      <c r="S45" s="82"/>
      <c r="T45" s="750" t="str">
        <f t="shared" si="3"/>
        <v/>
      </c>
      <c r="U45" s="518" t="str">
        <f t="shared" si="4"/>
        <v/>
      </c>
      <c r="V45" s="810" t="str">
        <f>IF('13_P1_Alega'!AG45&lt;&gt;"","Estim","")</f>
        <v/>
      </c>
      <c r="W45" s="1775"/>
      <c r="X45" s="933" t="str">
        <f t="shared" si="1"/>
        <v/>
      </c>
      <c r="Y45" s="675" t="str">
        <f t="shared" si="2"/>
        <v/>
      </c>
      <c r="Z45" s="1777"/>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c r="BA45" s="1442"/>
    </row>
    <row r="46" spans="1:53" s="18" customFormat="1" ht="18" customHeight="1" x14ac:dyDescent="0.2">
      <c r="A46" s="73" t="str">
        <f>CONCATENATE('01_Carga'!$M$5,"_",$G46)</f>
        <v>FI__29</v>
      </c>
      <c r="B46" s="1405"/>
      <c r="C46" s="1460" t="str">
        <f>'06_PresenLista'!$C46</f>
        <v/>
      </c>
      <c r="D46" s="1461"/>
      <c r="E46" s="1405"/>
      <c r="F46" s="1726" t="str">
        <f>IF('07_P1_Lectura'!F47&lt;&gt;"",'07_P1_Lectura'!F47,"")</f>
        <v/>
      </c>
      <c r="G46" s="1216">
        <v>29</v>
      </c>
      <c r="H46" s="269" t="str">
        <f>IF(ISERROR(VLOOKUP($A46,Aspirantes!$A:$H,Aspirantes!$E$1,FALSE)),"",VLOOKUP($A46,Aspirantes!$A:$H,Aspirantes!$E$1,FALSE))</f>
        <v/>
      </c>
      <c r="I46" s="687" t="str">
        <f>IF(ISERROR(VLOOKUP($A46,Aspirantes!$A:$H,Aspirantes!$F$1,FALSE)),"",VLOOKUP($A46,Aspirantes!$A:$H,Aspirantes!$F$1,FALSE))</f>
        <v/>
      </c>
      <c r="J46" s="688" t="str">
        <f>IF(ISERROR(VLOOKUP($A46,Aspirantes!$A:$H,Aspirantes!$G$1,FALSE)),"",VLOOKUP($A46,Aspirantes!$A:$H,Aspirantes!$G$1,FALSE))</f>
        <v/>
      </c>
      <c r="K46" s="674" t="str">
        <f>IF(ISERROR(VLOOKUP($A46,Aspirantes!$A:$H,Aspirantes!$H$1,FALSE)),"",VLOOKUP($A46,Aspirantes!$A:$H,Aspirantes!$H$1,FALSE))</f>
        <v/>
      </c>
      <c r="L46" s="16"/>
      <c r="M46" s="67" t="str">
        <f>IF('06_PresenLista'!L46="NO","NP",IF('09_P1_Pract'!O46&lt;&gt;"","NL",'09_P1_Pract'!BL46))</f>
        <v/>
      </c>
      <c r="N46" s="67" t="str">
        <f>IF('06_PresenLista'!L46="NO","NP",IF('10_P1_Tema'!O46&lt;&gt;"","NL",'10_P1_Tema'!BL46))</f>
        <v/>
      </c>
      <c r="O46" s="81" t="str">
        <f>IF('06_PresenLista'!L46="NO","NP",IF('09_P1_Pract'!O46&lt;&gt;"","NL",'09_P1_Pract'!BM46))</f>
        <v/>
      </c>
      <c r="P46" s="81" t="str">
        <f>IF('06_PresenLista'!L46="NO","NP",IF('10_P1_Tema'!O46&lt;&gt;"","NL",'10_P1_Tema'!BM46))</f>
        <v/>
      </c>
      <c r="Q46" s="82"/>
      <c r="R46" s="676" t="str">
        <f t="shared" si="5"/>
        <v/>
      </c>
      <c r="S46" s="82"/>
      <c r="T46" s="750" t="str">
        <f t="shared" si="3"/>
        <v/>
      </c>
      <c r="U46" s="518" t="str">
        <f t="shared" si="4"/>
        <v/>
      </c>
      <c r="V46" s="810" t="str">
        <f>IF('13_P1_Alega'!AG46&lt;&gt;"","Estim","")</f>
        <v/>
      </c>
      <c r="W46" s="1775"/>
      <c r="X46" s="933" t="str">
        <f t="shared" si="1"/>
        <v/>
      </c>
      <c r="Y46" s="675" t="str">
        <f t="shared" si="2"/>
        <v/>
      </c>
      <c r="Z46" s="1777"/>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c r="BA46" s="1442"/>
    </row>
    <row r="47" spans="1:53" s="18" customFormat="1" ht="18" customHeight="1" x14ac:dyDescent="0.2">
      <c r="A47" s="73" t="str">
        <f>CONCATENATE('01_Carga'!$M$5,"_",$G47)</f>
        <v>FI__30</v>
      </c>
      <c r="B47" s="1405"/>
      <c r="C47" s="1460" t="str">
        <f>'06_PresenLista'!$C47</f>
        <v/>
      </c>
      <c r="D47" s="1461"/>
      <c r="E47" s="1405"/>
      <c r="F47" s="1726" t="str">
        <f>IF('07_P1_Lectura'!F48&lt;&gt;"",'07_P1_Lectura'!F48,"")</f>
        <v/>
      </c>
      <c r="G47" s="1216">
        <v>30</v>
      </c>
      <c r="H47" s="269" t="str">
        <f>IF(ISERROR(VLOOKUP($A47,Aspirantes!$A:$H,Aspirantes!$E$1,FALSE)),"",VLOOKUP($A47,Aspirantes!$A:$H,Aspirantes!$E$1,FALSE))</f>
        <v/>
      </c>
      <c r="I47" s="687" t="str">
        <f>IF(ISERROR(VLOOKUP($A47,Aspirantes!$A:$H,Aspirantes!$F$1,FALSE)),"",VLOOKUP($A47,Aspirantes!$A:$H,Aspirantes!$F$1,FALSE))</f>
        <v/>
      </c>
      <c r="J47" s="688" t="str">
        <f>IF(ISERROR(VLOOKUP($A47,Aspirantes!$A:$H,Aspirantes!$G$1,FALSE)),"",VLOOKUP($A47,Aspirantes!$A:$H,Aspirantes!$G$1,FALSE))</f>
        <v/>
      </c>
      <c r="K47" s="674" t="str">
        <f>IF(ISERROR(VLOOKUP($A47,Aspirantes!$A:$H,Aspirantes!$H$1,FALSE)),"",VLOOKUP($A47,Aspirantes!$A:$H,Aspirantes!$H$1,FALSE))</f>
        <v/>
      </c>
      <c r="L47" s="16"/>
      <c r="M47" s="67" t="str">
        <f>IF('06_PresenLista'!L47="NO","NP",IF('09_P1_Pract'!O47&lt;&gt;"","NL",'09_P1_Pract'!BL47))</f>
        <v/>
      </c>
      <c r="N47" s="67" t="str">
        <f>IF('06_PresenLista'!L47="NO","NP",IF('10_P1_Tema'!O47&lt;&gt;"","NL",'10_P1_Tema'!BL47))</f>
        <v/>
      </c>
      <c r="O47" s="81" t="str">
        <f>IF('06_PresenLista'!L47="NO","NP",IF('09_P1_Pract'!O47&lt;&gt;"","NL",'09_P1_Pract'!BM47))</f>
        <v/>
      </c>
      <c r="P47" s="81" t="str">
        <f>IF('06_PresenLista'!L47="NO","NP",IF('10_P1_Tema'!O47&lt;&gt;"","NL",'10_P1_Tema'!BM47))</f>
        <v/>
      </c>
      <c r="Q47" s="82"/>
      <c r="R47" s="676" t="str">
        <f t="shared" si="5"/>
        <v/>
      </c>
      <c r="S47" s="82"/>
      <c r="T47" s="750" t="str">
        <f t="shared" si="3"/>
        <v/>
      </c>
      <c r="U47" s="518" t="str">
        <f t="shared" si="4"/>
        <v/>
      </c>
      <c r="V47" s="810" t="str">
        <f>IF('13_P1_Alega'!AG47&lt;&gt;"","Estim","")</f>
        <v/>
      </c>
      <c r="W47" s="1775"/>
      <c r="X47" s="933" t="str">
        <f t="shared" si="1"/>
        <v/>
      </c>
      <c r="Y47" s="675" t="str">
        <f t="shared" si="2"/>
        <v/>
      </c>
      <c r="Z47" s="1777"/>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c r="BA47" s="1442"/>
    </row>
    <row r="48" spans="1:53" s="18" customFormat="1" ht="18" customHeight="1" x14ac:dyDescent="0.2">
      <c r="A48" s="73" t="str">
        <f>CONCATENATE('01_Carga'!$M$5,"_",$G48)</f>
        <v>FI__31</v>
      </c>
      <c r="B48" s="1405"/>
      <c r="C48" s="1460" t="str">
        <f>'06_PresenLista'!$C48</f>
        <v/>
      </c>
      <c r="D48" s="1461"/>
      <c r="E48" s="1405"/>
      <c r="F48" s="1726" t="str">
        <f>IF('07_P1_Lectura'!F49&lt;&gt;"",'07_P1_Lectura'!F49,"")</f>
        <v/>
      </c>
      <c r="G48" s="1216">
        <v>31</v>
      </c>
      <c r="H48" s="269" t="str">
        <f>IF(ISERROR(VLOOKUP($A48,Aspirantes!$A:$H,Aspirantes!$E$1,FALSE)),"",VLOOKUP($A48,Aspirantes!$A:$H,Aspirantes!$E$1,FALSE))</f>
        <v/>
      </c>
      <c r="I48" s="687" t="str">
        <f>IF(ISERROR(VLOOKUP($A48,Aspirantes!$A:$H,Aspirantes!$F$1,FALSE)),"",VLOOKUP($A48,Aspirantes!$A:$H,Aspirantes!$F$1,FALSE))</f>
        <v/>
      </c>
      <c r="J48" s="688" t="str">
        <f>IF(ISERROR(VLOOKUP($A48,Aspirantes!$A:$H,Aspirantes!$G$1,FALSE)),"",VLOOKUP($A48,Aspirantes!$A:$H,Aspirantes!$G$1,FALSE))</f>
        <v/>
      </c>
      <c r="K48" s="674" t="str">
        <f>IF(ISERROR(VLOOKUP($A48,Aspirantes!$A:$H,Aspirantes!$H$1,FALSE)),"",VLOOKUP($A48,Aspirantes!$A:$H,Aspirantes!$H$1,FALSE))</f>
        <v/>
      </c>
      <c r="L48" s="16"/>
      <c r="M48" s="67" t="str">
        <f>IF('06_PresenLista'!L48="NO","NP",IF('09_P1_Pract'!O48&lt;&gt;"","NL",'09_P1_Pract'!BL48))</f>
        <v/>
      </c>
      <c r="N48" s="67" t="str">
        <f>IF('06_PresenLista'!L48="NO","NP",IF('10_P1_Tema'!O48&lt;&gt;"","NL",'10_P1_Tema'!BL48))</f>
        <v/>
      </c>
      <c r="O48" s="81" t="str">
        <f>IF('06_PresenLista'!L48="NO","NP",IF('09_P1_Pract'!O48&lt;&gt;"","NL",'09_P1_Pract'!BM48))</f>
        <v/>
      </c>
      <c r="P48" s="81" t="str">
        <f>IF('06_PresenLista'!L48="NO","NP",IF('10_P1_Tema'!O48&lt;&gt;"","NL",'10_P1_Tema'!BM48))</f>
        <v/>
      </c>
      <c r="Q48" s="82"/>
      <c r="R48" s="676" t="str">
        <f t="shared" si="5"/>
        <v/>
      </c>
      <c r="S48" s="82"/>
      <c r="T48" s="750" t="str">
        <f t="shared" si="3"/>
        <v/>
      </c>
      <c r="U48" s="518" t="str">
        <f t="shared" si="4"/>
        <v/>
      </c>
      <c r="V48" s="810" t="str">
        <f>IF('13_P1_Alega'!AG48&lt;&gt;"","Estim","")</f>
        <v/>
      </c>
      <c r="W48" s="1775"/>
      <c r="X48" s="933" t="str">
        <f t="shared" si="1"/>
        <v/>
      </c>
      <c r="Y48" s="675" t="str">
        <f t="shared" si="2"/>
        <v/>
      </c>
      <c r="Z48" s="1777"/>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c r="BA48" s="1442"/>
    </row>
    <row r="49" spans="1:53" s="18" customFormat="1" ht="18" customHeight="1" x14ac:dyDescent="0.2">
      <c r="A49" s="73" t="str">
        <f>CONCATENATE('01_Carga'!$M$5,"_",$G49)</f>
        <v>FI__32</v>
      </c>
      <c r="B49" s="1405"/>
      <c r="C49" s="1460" t="str">
        <f>'06_PresenLista'!$C49</f>
        <v/>
      </c>
      <c r="D49" s="1461"/>
      <c r="E49" s="1405"/>
      <c r="F49" s="1726" t="str">
        <f>IF('07_P1_Lectura'!F50&lt;&gt;"",'07_P1_Lectura'!F50,"")</f>
        <v/>
      </c>
      <c r="G49" s="1216">
        <v>32</v>
      </c>
      <c r="H49" s="269" t="str">
        <f>IF(ISERROR(VLOOKUP($A49,Aspirantes!$A:$H,Aspirantes!$E$1,FALSE)),"",VLOOKUP($A49,Aspirantes!$A:$H,Aspirantes!$E$1,FALSE))</f>
        <v/>
      </c>
      <c r="I49" s="687" t="str">
        <f>IF(ISERROR(VLOOKUP($A49,Aspirantes!$A:$H,Aspirantes!$F$1,FALSE)),"",VLOOKUP($A49,Aspirantes!$A:$H,Aspirantes!$F$1,FALSE))</f>
        <v/>
      </c>
      <c r="J49" s="688" t="str">
        <f>IF(ISERROR(VLOOKUP($A49,Aspirantes!$A:$H,Aspirantes!$G$1,FALSE)),"",VLOOKUP($A49,Aspirantes!$A:$H,Aspirantes!$G$1,FALSE))</f>
        <v/>
      </c>
      <c r="K49" s="674" t="str">
        <f>IF(ISERROR(VLOOKUP($A49,Aspirantes!$A:$H,Aspirantes!$H$1,FALSE)),"",VLOOKUP($A49,Aspirantes!$A:$H,Aspirantes!$H$1,FALSE))</f>
        <v/>
      </c>
      <c r="L49" s="16"/>
      <c r="M49" s="67" t="str">
        <f>IF('06_PresenLista'!L49="NO","NP",IF('09_P1_Pract'!O49&lt;&gt;"","NL",'09_P1_Pract'!BL49))</f>
        <v/>
      </c>
      <c r="N49" s="67" t="str">
        <f>IF('06_PresenLista'!L49="NO","NP",IF('10_P1_Tema'!O49&lt;&gt;"","NL",'10_P1_Tema'!BL49))</f>
        <v/>
      </c>
      <c r="O49" s="81" t="str">
        <f>IF('06_PresenLista'!L49="NO","NP",IF('09_P1_Pract'!O49&lt;&gt;"","NL",'09_P1_Pract'!BM49))</f>
        <v/>
      </c>
      <c r="P49" s="81" t="str">
        <f>IF('06_PresenLista'!L49="NO","NP",IF('10_P1_Tema'!O49&lt;&gt;"","NL",'10_P1_Tema'!BM49))</f>
        <v/>
      </c>
      <c r="Q49" s="82"/>
      <c r="R49" s="676" t="str">
        <f t="shared" si="5"/>
        <v/>
      </c>
      <c r="S49" s="82"/>
      <c r="T49" s="750" t="str">
        <f t="shared" si="3"/>
        <v/>
      </c>
      <c r="U49" s="518" t="str">
        <f t="shared" si="4"/>
        <v/>
      </c>
      <c r="V49" s="810" t="str">
        <f>IF('13_P1_Alega'!AG49&lt;&gt;"","Estim","")</f>
        <v/>
      </c>
      <c r="W49" s="1775"/>
      <c r="X49" s="933" t="str">
        <f t="shared" si="1"/>
        <v/>
      </c>
      <c r="Y49" s="675" t="str">
        <f t="shared" si="2"/>
        <v/>
      </c>
      <c r="Z49" s="1777"/>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c r="BA49" s="1442"/>
    </row>
    <row r="50" spans="1:53" s="18" customFormat="1" ht="18" customHeight="1" x14ac:dyDescent="0.2">
      <c r="A50" s="73" t="str">
        <f>CONCATENATE('01_Carga'!$M$5,"_",$G50)</f>
        <v>FI__33</v>
      </c>
      <c r="B50" s="1405"/>
      <c r="C50" s="1460" t="str">
        <f>'06_PresenLista'!$C50</f>
        <v/>
      </c>
      <c r="D50" s="1461"/>
      <c r="E50" s="1405"/>
      <c r="F50" s="1726" t="str">
        <f>IF('07_P1_Lectura'!F51&lt;&gt;"",'07_P1_Lectura'!F51,"")</f>
        <v/>
      </c>
      <c r="G50" s="1216">
        <v>33</v>
      </c>
      <c r="H50" s="269" t="str">
        <f>IF(ISERROR(VLOOKUP($A50,Aspirantes!$A:$H,Aspirantes!$E$1,FALSE)),"",VLOOKUP($A50,Aspirantes!$A:$H,Aspirantes!$E$1,FALSE))</f>
        <v/>
      </c>
      <c r="I50" s="687" t="str">
        <f>IF(ISERROR(VLOOKUP($A50,Aspirantes!$A:$H,Aspirantes!$F$1,FALSE)),"",VLOOKUP($A50,Aspirantes!$A:$H,Aspirantes!$F$1,FALSE))</f>
        <v/>
      </c>
      <c r="J50" s="688" t="str">
        <f>IF(ISERROR(VLOOKUP($A50,Aspirantes!$A:$H,Aspirantes!$G$1,FALSE)),"",VLOOKUP($A50,Aspirantes!$A:$H,Aspirantes!$G$1,FALSE))</f>
        <v/>
      </c>
      <c r="K50" s="674" t="str">
        <f>IF(ISERROR(VLOOKUP($A50,Aspirantes!$A:$H,Aspirantes!$H$1,FALSE)),"",VLOOKUP($A50,Aspirantes!$A:$H,Aspirantes!$H$1,FALSE))</f>
        <v/>
      </c>
      <c r="L50" s="16"/>
      <c r="M50" s="67" t="str">
        <f>IF('06_PresenLista'!L50="NO","NP",IF('09_P1_Pract'!O50&lt;&gt;"","NL",'09_P1_Pract'!BL50))</f>
        <v/>
      </c>
      <c r="N50" s="67" t="str">
        <f>IF('06_PresenLista'!L50="NO","NP",IF('10_P1_Tema'!O50&lt;&gt;"","NL",'10_P1_Tema'!BL50))</f>
        <v/>
      </c>
      <c r="O50" s="81" t="str">
        <f>IF('06_PresenLista'!L50="NO","NP",IF('09_P1_Pract'!O50&lt;&gt;"","NL",'09_P1_Pract'!BM50))</f>
        <v/>
      </c>
      <c r="P50" s="81" t="str">
        <f>IF('06_PresenLista'!L50="NO","NP",IF('10_P1_Tema'!O50&lt;&gt;"","NL",'10_P1_Tema'!BM50))</f>
        <v/>
      </c>
      <c r="Q50" s="82"/>
      <c r="R50" s="676" t="str">
        <f t="shared" si="5"/>
        <v/>
      </c>
      <c r="S50" s="82"/>
      <c r="T50" s="750" t="str">
        <f t="shared" si="3"/>
        <v/>
      </c>
      <c r="U50" s="518" t="str">
        <f t="shared" si="4"/>
        <v/>
      </c>
      <c r="V50" s="810" t="str">
        <f>IF('13_P1_Alega'!AG50&lt;&gt;"","Estim","")</f>
        <v/>
      </c>
      <c r="W50" s="1775"/>
      <c r="X50" s="933" t="str">
        <f t="shared" si="1"/>
        <v/>
      </c>
      <c r="Y50" s="675" t="str">
        <f t="shared" si="2"/>
        <v/>
      </c>
      <c r="Z50" s="1777"/>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c r="BA50" s="1442"/>
    </row>
    <row r="51" spans="1:53" s="18" customFormat="1" ht="18" customHeight="1" x14ac:dyDescent="0.2">
      <c r="A51" s="73" t="str">
        <f>CONCATENATE('01_Carga'!$M$5,"_",$G51)</f>
        <v>FI__34</v>
      </c>
      <c r="B51" s="1405"/>
      <c r="C51" s="1460" t="str">
        <f>'06_PresenLista'!$C51</f>
        <v/>
      </c>
      <c r="D51" s="1461"/>
      <c r="E51" s="1405"/>
      <c r="F51" s="1726" t="str">
        <f>IF('07_P1_Lectura'!F52&lt;&gt;"",'07_P1_Lectura'!F52,"")</f>
        <v/>
      </c>
      <c r="G51" s="1216">
        <v>34</v>
      </c>
      <c r="H51" s="269" t="str">
        <f>IF(ISERROR(VLOOKUP($A51,Aspirantes!$A:$H,Aspirantes!$E$1,FALSE)),"",VLOOKUP($A51,Aspirantes!$A:$H,Aspirantes!$E$1,FALSE))</f>
        <v/>
      </c>
      <c r="I51" s="687" t="str">
        <f>IF(ISERROR(VLOOKUP($A51,Aspirantes!$A:$H,Aspirantes!$F$1,FALSE)),"",VLOOKUP($A51,Aspirantes!$A:$H,Aspirantes!$F$1,FALSE))</f>
        <v/>
      </c>
      <c r="J51" s="688" t="str">
        <f>IF(ISERROR(VLOOKUP($A51,Aspirantes!$A:$H,Aspirantes!$G$1,FALSE)),"",VLOOKUP($A51,Aspirantes!$A:$H,Aspirantes!$G$1,FALSE))</f>
        <v/>
      </c>
      <c r="K51" s="674" t="str">
        <f>IF(ISERROR(VLOOKUP($A51,Aspirantes!$A:$H,Aspirantes!$H$1,FALSE)),"",VLOOKUP($A51,Aspirantes!$A:$H,Aspirantes!$H$1,FALSE))</f>
        <v/>
      </c>
      <c r="L51" s="16"/>
      <c r="M51" s="67" t="str">
        <f>IF('06_PresenLista'!L51="NO","NP",IF('09_P1_Pract'!O51&lt;&gt;"","NL",'09_P1_Pract'!BL51))</f>
        <v/>
      </c>
      <c r="N51" s="67" t="str">
        <f>IF('06_PresenLista'!L51="NO","NP",IF('10_P1_Tema'!O51&lt;&gt;"","NL",'10_P1_Tema'!BL51))</f>
        <v/>
      </c>
      <c r="O51" s="81" t="str">
        <f>IF('06_PresenLista'!L51="NO","NP",IF('09_P1_Pract'!O51&lt;&gt;"","NL",'09_P1_Pract'!BM51))</f>
        <v/>
      </c>
      <c r="P51" s="81" t="str">
        <f>IF('06_PresenLista'!L51="NO","NP",IF('10_P1_Tema'!O51&lt;&gt;"","NL",'10_P1_Tema'!BM51))</f>
        <v/>
      </c>
      <c r="Q51" s="82"/>
      <c r="R51" s="676" t="str">
        <f t="shared" si="5"/>
        <v/>
      </c>
      <c r="S51" s="82"/>
      <c r="T51" s="750" t="str">
        <f t="shared" si="3"/>
        <v/>
      </c>
      <c r="U51" s="518" t="str">
        <f t="shared" si="4"/>
        <v/>
      </c>
      <c r="V51" s="810" t="str">
        <f>IF('13_P1_Alega'!AG51&lt;&gt;"","Estim","")</f>
        <v/>
      </c>
      <c r="W51" s="1775"/>
      <c r="X51" s="933" t="str">
        <f t="shared" si="1"/>
        <v/>
      </c>
      <c r="Y51" s="675" t="str">
        <f t="shared" si="2"/>
        <v/>
      </c>
      <c r="Z51" s="1777"/>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c r="BA51" s="1442"/>
    </row>
    <row r="52" spans="1:53" s="18" customFormat="1" ht="18" customHeight="1" x14ac:dyDescent="0.2">
      <c r="A52" s="73" t="str">
        <f>CONCATENATE('01_Carga'!$M$5,"_",$G52)</f>
        <v>FI__35</v>
      </c>
      <c r="B52" s="1405"/>
      <c r="C52" s="1460" t="str">
        <f>'06_PresenLista'!$C52</f>
        <v/>
      </c>
      <c r="D52" s="1461"/>
      <c r="E52" s="1405"/>
      <c r="F52" s="1726" t="str">
        <f>IF('07_P1_Lectura'!F53&lt;&gt;"",'07_P1_Lectura'!F53,"")</f>
        <v/>
      </c>
      <c r="G52" s="1216">
        <v>35</v>
      </c>
      <c r="H52" s="269" t="str">
        <f>IF(ISERROR(VLOOKUP($A52,Aspirantes!$A:$H,Aspirantes!$E$1,FALSE)),"",VLOOKUP($A52,Aspirantes!$A:$H,Aspirantes!$E$1,FALSE))</f>
        <v/>
      </c>
      <c r="I52" s="687" t="str">
        <f>IF(ISERROR(VLOOKUP($A52,Aspirantes!$A:$H,Aspirantes!$F$1,FALSE)),"",VLOOKUP($A52,Aspirantes!$A:$H,Aspirantes!$F$1,FALSE))</f>
        <v/>
      </c>
      <c r="J52" s="688" t="str">
        <f>IF(ISERROR(VLOOKUP($A52,Aspirantes!$A:$H,Aspirantes!$G$1,FALSE)),"",VLOOKUP($A52,Aspirantes!$A:$H,Aspirantes!$G$1,FALSE))</f>
        <v/>
      </c>
      <c r="K52" s="674" t="str">
        <f>IF(ISERROR(VLOOKUP($A52,Aspirantes!$A:$H,Aspirantes!$H$1,FALSE)),"",VLOOKUP($A52,Aspirantes!$A:$H,Aspirantes!$H$1,FALSE))</f>
        <v/>
      </c>
      <c r="L52" s="16"/>
      <c r="M52" s="67" t="str">
        <f>IF('06_PresenLista'!L52="NO","NP",IF('09_P1_Pract'!O52&lt;&gt;"","NL",'09_P1_Pract'!BL52))</f>
        <v/>
      </c>
      <c r="N52" s="67" t="str">
        <f>IF('06_PresenLista'!L52="NO","NP",IF('10_P1_Tema'!O52&lt;&gt;"","NL",'10_P1_Tema'!BL52))</f>
        <v/>
      </c>
      <c r="O52" s="81" t="str">
        <f>IF('06_PresenLista'!L52="NO","NP",IF('09_P1_Pract'!O52&lt;&gt;"","NL",'09_P1_Pract'!BM52))</f>
        <v/>
      </c>
      <c r="P52" s="81" t="str">
        <f>IF('06_PresenLista'!L52="NO","NP",IF('10_P1_Tema'!O52&lt;&gt;"","NL",'10_P1_Tema'!BM52))</f>
        <v/>
      </c>
      <c r="Q52" s="82"/>
      <c r="R52" s="676" t="str">
        <f t="shared" si="5"/>
        <v/>
      </c>
      <c r="S52" s="82"/>
      <c r="T52" s="750" t="str">
        <f t="shared" si="3"/>
        <v/>
      </c>
      <c r="U52" s="518" t="str">
        <f t="shared" si="4"/>
        <v/>
      </c>
      <c r="V52" s="810" t="str">
        <f>IF('13_P1_Alega'!AG52&lt;&gt;"","Estim","")</f>
        <v/>
      </c>
      <c r="W52" s="1775"/>
      <c r="X52" s="933" t="str">
        <f t="shared" si="1"/>
        <v/>
      </c>
      <c r="Y52" s="675" t="str">
        <f t="shared" si="2"/>
        <v/>
      </c>
      <c r="Z52" s="1777"/>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c r="BA52" s="1442"/>
    </row>
    <row r="53" spans="1:53" s="18" customFormat="1" ht="18" customHeight="1" x14ac:dyDescent="0.2">
      <c r="A53" s="73" t="str">
        <f>CONCATENATE('01_Carga'!$M$5,"_",$G53)</f>
        <v>FI__36</v>
      </c>
      <c r="B53" s="1405"/>
      <c r="C53" s="1460" t="str">
        <f>'06_PresenLista'!$C53</f>
        <v/>
      </c>
      <c r="D53" s="1461"/>
      <c r="E53" s="1405"/>
      <c r="F53" s="1726" t="str">
        <f>IF('07_P1_Lectura'!F54&lt;&gt;"",'07_P1_Lectura'!F54,"")</f>
        <v/>
      </c>
      <c r="G53" s="1216">
        <v>36</v>
      </c>
      <c r="H53" s="269" t="str">
        <f>IF(ISERROR(VLOOKUP($A53,Aspirantes!$A:$H,Aspirantes!$E$1,FALSE)),"",VLOOKUP($A53,Aspirantes!$A:$H,Aspirantes!$E$1,FALSE))</f>
        <v/>
      </c>
      <c r="I53" s="687" t="str">
        <f>IF(ISERROR(VLOOKUP($A53,Aspirantes!$A:$H,Aspirantes!$F$1,FALSE)),"",VLOOKUP($A53,Aspirantes!$A:$H,Aspirantes!$F$1,FALSE))</f>
        <v/>
      </c>
      <c r="J53" s="688" t="str">
        <f>IF(ISERROR(VLOOKUP($A53,Aspirantes!$A:$H,Aspirantes!$G$1,FALSE)),"",VLOOKUP($A53,Aspirantes!$A:$H,Aspirantes!$G$1,FALSE))</f>
        <v/>
      </c>
      <c r="K53" s="674" t="str">
        <f>IF(ISERROR(VLOOKUP($A53,Aspirantes!$A:$H,Aspirantes!$H$1,FALSE)),"",VLOOKUP($A53,Aspirantes!$A:$H,Aspirantes!$H$1,FALSE))</f>
        <v/>
      </c>
      <c r="L53" s="16"/>
      <c r="M53" s="67" t="str">
        <f>IF('06_PresenLista'!L53="NO","NP",IF('09_P1_Pract'!O53&lt;&gt;"","NL",'09_P1_Pract'!BL53))</f>
        <v/>
      </c>
      <c r="N53" s="67" t="str">
        <f>IF('06_PresenLista'!L53="NO","NP",IF('10_P1_Tema'!O53&lt;&gt;"","NL",'10_P1_Tema'!BL53))</f>
        <v/>
      </c>
      <c r="O53" s="81" t="str">
        <f>IF('06_PresenLista'!L53="NO","NP",IF('09_P1_Pract'!O53&lt;&gt;"","NL",'09_P1_Pract'!BM53))</f>
        <v/>
      </c>
      <c r="P53" s="81" t="str">
        <f>IF('06_PresenLista'!L53="NO","NP",IF('10_P1_Tema'!O53&lt;&gt;"","NL",'10_P1_Tema'!BM53))</f>
        <v/>
      </c>
      <c r="Q53" s="82"/>
      <c r="R53" s="676" t="str">
        <f t="shared" si="5"/>
        <v/>
      </c>
      <c r="S53" s="82"/>
      <c r="T53" s="750" t="str">
        <f t="shared" si="3"/>
        <v/>
      </c>
      <c r="U53" s="518" t="str">
        <f t="shared" si="4"/>
        <v/>
      </c>
      <c r="V53" s="810" t="str">
        <f>IF('13_P1_Alega'!AG53&lt;&gt;"","Estim","")</f>
        <v/>
      </c>
      <c r="W53" s="1775"/>
      <c r="X53" s="933" t="str">
        <f t="shared" si="1"/>
        <v/>
      </c>
      <c r="Y53" s="675" t="str">
        <f t="shared" si="2"/>
        <v/>
      </c>
      <c r="Z53" s="1777"/>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c r="BA53" s="1442"/>
    </row>
    <row r="54" spans="1:53" s="18" customFormat="1" ht="18" customHeight="1" x14ac:dyDescent="0.2">
      <c r="A54" s="73" t="str">
        <f>CONCATENATE('01_Carga'!$M$5,"_",$G54)</f>
        <v>FI__37</v>
      </c>
      <c r="B54" s="1405"/>
      <c r="C54" s="1460" t="str">
        <f>'06_PresenLista'!$C54</f>
        <v/>
      </c>
      <c r="D54" s="1461"/>
      <c r="E54" s="1405"/>
      <c r="F54" s="1726" t="str">
        <f>IF('07_P1_Lectura'!F55&lt;&gt;"",'07_P1_Lectura'!F55,"")</f>
        <v/>
      </c>
      <c r="G54" s="1216">
        <v>37</v>
      </c>
      <c r="H54" s="269" t="str">
        <f>IF(ISERROR(VLOOKUP($A54,Aspirantes!$A:$H,Aspirantes!$E$1,FALSE)),"",VLOOKUP($A54,Aspirantes!$A:$H,Aspirantes!$E$1,FALSE))</f>
        <v/>
      </c>
      <c r="I54" s="687" t="str">
        <f>IF(ISERROR(VLOOKUP($A54,Aspirantes!$A:$H,Aspirantes!$F$1,FALSE)),"",VLOOKUP($A54,Aspirantes!$A:$H,Aspirantes!$F$1,FALSE))</f>
        <v/>
      </c>
      <c r="J54" s="688" t="str">
        <f>IF(ISERROR(VLOOKUP($A54,Aspirantes!$A:$H,Aspirantes!$G$1,FALSE)),"",VLOOKUP($A54,Aspirantes!$A:$H,Aspirantes!$G$1,FALSE))</f>
        <v/>
      </c>
      <c r="K54" s="674" t="str">
        <f>IF(ISERROR(VLOOKUP($A54,Aspirantes!$A:$H,Aspirantes!$H$1,FALSE)),"",VLOOKUP($A54,Aspirantes!$A:$H,Aspirantes!$H$1,FALSE))</f>
        <v/>
      </c>
      <c r="L54" s="16"/>
      <c r="M54" s="67" t="str">
        <f>IF('06_PresenLista'!L54="NO","NP",IF('09_P1_Pract'!O54&lt;&gt;"","NL",'09_P1_Pract'!BL54))</f>
        <v/>
      </c>
      <c r="N54" s="67" t="str">
        <f>IF('06_PresenLista'!L54="NO","NP",IF('10_P1_Tema'!O54&lt;&gt;"","NL",'10_P1_Tema'!BL54))</f>
        <v/>
      </c>
      <c r="O54" s="81" t="str">
        <f>IF('06_PresenLista'!L54="NO","NP",IF('09_P1_Pract'!O54&lt;&gt;"","NL",'09_P1_Pract'!BM54))</f>
        <v/>
      </c>
      <c r="P54" s="81" t="str">
        <f>IF('06_PresenLista'!L54="NO","NP",IF('10_P1_Tema'!O54&lt;&gt;"","NL",'10_P1_Tema'!BM54))</f>
        <v/>
      </c>
      <c r="Q54" s="82"/>
      <c r="R54" s="676" t="str">
        <f t="shared" si="5"/>
        <v/>
      </c>
      <c r="S54" s="82"/>
      <c r="T54" s="750" t="str">
        <f t="shared" si="3"/>
        <v/>
      </c>
      <c r="U54" s="518" t="str">
        <f t="shared" si="4"/>
        <v/>
      </c>
      <c r="V54" s="810" t="str">
        <f>IF('13_P1_Alega'!AG54&lt;&gt;"","Estim","")</f>
        <v/>
      </c>
      <c r="W54" s="1775"/>
      <c r="X54" s="933" t="str">
        <f t="shared" si="1"/>
        <v/>
      </c>
      <c r="Y54" s="675" t="str">
        <f t="shared" si="2"/>
        <v/>
      </c>
      <c r="Z54" s="1777"/>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c r="BA54" s="1442"/>
    </row>
    <row r="55" spans="1:53" s="18" customFormat="1" ht="18" customHeight="1" x14ac:dyDescent="0.2">
      <c r="A55" s="73" t="str">
        <f>CONCATENATE('01_Carga'!$M$5,"_",$G55)</f>
        <v>FI__38</v>
      </c>
      <c r="B55" s="1405"/>
      <c r="C55" s="1460" t="str">
        <f>'06_PresenLista'!$C55</f>
        <v/>
      </c>
      <c r="D55" s="1461"/>
      <c r="E55" s="1405"/>
      <c r="F55" s="1726" t="str">
        <f>IF('07_P1_Lectura'!F56&lt;&gt;"",'07_P1_Lectura'!F56,"")</f>
        <v/>
      </c>
      <c r="G55" s="1216">
        <v>38</v>
      </c>
      <c r="H55" s="269" t="str">
        <f>IF(ISERROR(VLOOKUP($A55,Aspirantes!$A:$H,Aspirantes!$E$1,FALSE)),"",VLOOKUP($A55,Aspirantes!$A:$H,Aspirantes!$E$1,FALSE))</f>
        <v/>
      </c>
      <c r="I55" s="687" t="str">
        <f>IF(ISERROR(VLOOKUP($A55,Aspirantes!$A:$H,Aspirantes!$F$1,FALSE)),"",VLOOKUP($A55,Aspirantes!$A:$H,Aspirantes!$F$1,FALSE))</f>
        <v/>
      </c>
      <c r="J55" s="688" t="str">
        <f>IF(ISERROR(VLOOKUP($A55,Aspirantes!$A:$H,Aspirantes!$G$1,FALSE)),"",VLOOKUP($A55,Aspirantes!$A:$H,Aspirantes!$G$1,FALSE))</f>
        <v/>
      </c>
      <c r="K55" s="674" t="str">
        <f>IF(ISERROR(VLOOKUP($A55,Aspirantes!$A:$H,Aspirantes!$H$1,FALSE)),"",VLOOKUP($A55,Aspirantes!$A:$H,Aspirantes!$H$1,FALSE))</f>
        <v/>
      </c>
      <c r="L55" s="16"/>
      <c r="M55" s="67" t="str">
        <f>IF('06_PresenLista'!L55="NO","NP",IF('09_P1_Pract'!O55&lt;&gt;"","NL",'09_P1_Pract'!BL55))</f>
        <v/>
      </c>
      <c r="N55" s="67" t="str">
        <f>IF('06_PresenLista'!L55="NO","NP",IF('10_P1_Tema'!O55&lt;&gt;"","NL",'10_P1_Tema'!BL55))</f>
        <v/>
      </c>
      <c r="O55" s="81" t="str">
        <f>IF('06_PresenLista'!L55="NO","NP",IF('09_P1_Pract'!O55&lt;&gt;"","NL",'09_P1_Pract'!BM55))</f>
        <v/>
      </c>
      <c r="P55" s="81" t="str">
        <f>IF('06_PresenLista'!L55="NO","NP",IF('10_P1_Tema'!O55&lt;&gt;"","NL",'10_P1_Tema'!BM55))</f>
        <v/>
      </c>
      <c r="Q55" s="82"/>
      <c r="R55" s="676" t="str">
        <f t="shared" si="5"/>
        <v/>
      </c>
      <c r="S55" s="82"/>
      <c r="T55" s="750" t="str">
        <f t="shared" si="3"/>
        <v/>
      </c>
      <c r="U55" s="518" t="str">
        <f t="shared" si="4"/>
        <v/>
      </c>
      <c r="V55" s="810" t="str">
        <f>IF('13_P1_Alega'!AG55&lt;&gt;"","Estim","")</f>
        <v/>
      </c>
      <c r="W55" s="1775"/>
      <c r="X55" s="933" t="str">
        <f t="shared" si="1"/>
        <v/>
      </c>
      <c r="Y55" s="675" t="str">
        <f t="shared" si="2"/>
        <v/>
      </c>
      <c r="Z55" s="1777"/>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c r="BA55" s="1442"/>
    </row>
    <row r="56" spans="1:53" s="18" customFormat="1" ht="18" customHeight="1" x14ac:dyDescent="0.2">
      <c r="A56" s="73" t="str">
        <f>CONCATENATE('01_Carga'!$M$5,"_",$G56)</f>
        <v>FI__39</v>
      </c>
      <c r="B56" s="1405"/>
      <c r="C56" s="1460" t="str">
        <f>'06_PresenLista'!$C56</f>
        <v/>
      </c>
      <c r="D56" s="1461"/>
      <c r="E56" s="1405"/>
      <c r="F56" s="1726" t="str">
        <f>IF('07_P1_Lectura'!F57&lt;&gt;"",'07_P1_Lectura'!F57,"")</f>
        <v/>
      </c>
      <c r="G56" s="1216">
        <v>39</v>
      </c>
      <c r="H56" s="269" t="str">
        <f>IF(ISERROR(VLOOKUP($A56,Aspirantes!$A:$H,Aspirantes!$E$1,FALSE)),"",VLOOKUP($A56,Aspirantes!$A:$H,Aspirantes!$E$1,FALSE))</f>
        <v/>
      </c>
      <c r="I56" s="687" t="str">
        <f>IF(ISERROR(VLOOKUP($A56,Aspirantes!$A:$H,Aspirantes!$F$1,FALSE)),"",VLOOKUP($A56,Aspirantes!$A:$H,Aspirantes!$F$1,FALSE))</f>
        <v/>
      </c>
      <c r="J56" s="688" t="str">
        <f>IF(ISERROR(VLOOKUP($A56,Aspirantes!$A:$H,Aspirantes!$G$1,FALSE)),"",VLOOKUP($A56,Aspirantes!$A:$H,Aspirantes!$G$1,FALSE))</f>
        <v/>
      </c>
      <c r="K56" s="674" t="str">
        <f>IF(ISERROR(VLOOKUP($A56,Aspirantes!$A:$H,Aspirantes!$H$1,FALSE)),"",VLOOKUP($A56,Aspirantes!$A:$H,Aspirantes!$H$1,FALSE))</f>
        <v/>
      </c>
      <c r="L56" s="16"/>
      <c r="M56" s="67" t="str">
        <f>IF('06_PresenLista'!L56="NO","NP",IF('09_P1_Pract'!O56&lt;&gt;"","NL",'09_P1_Pract'!BL56))</f>
        <v/>
      </c>
      <c r="N56" s="67" t="str">
        <f>IF('06_PresenLista'!L56="NO","NP",IF('10_P1_Tema'!O56&lt;&gt;"","NL",'10_P1_Tema'!BL56))</f>
        <v/>
      </c>
      <c r="O56" s="81" t="str">
        <f>IF('06_PresenLista'!L56="NO","NP",IF('09_P1_Pract'!O56&lt;&gt;"","NL",'09_P1_Pract'!BM56))</f>
        <v/>
      </c>
      <c r="P56" s="81" t="str">
        <f>IF('06_PresenLista'!L56="NO","NP",IF('10_P1_Tema'!O56&lt;&gt;"","NL",'10_P1_Tema'!BM56))</f>
        <v/>
      </c>
      <c r="Q56" s="82"/>
      <c r="R56" s="676" t="str">
        <f t="shared" si="5"/>
        <v/>
      </c>
      <c r="S56" s="82"/>
      <c r="T56" s="750" t="str">
        <f t="shared" si="3"/>
        <v/>
      </c>
      <c r="U56" s="518" t="str">
        <f t="shared" si="4"/>
        <v/>
      </c>
      <c r="V56" s="810" t="str">
        <f>IF('13_P1_Alega'!AG56&lt;&gt;"","Estim","")</f>
        <v/>
      </c>
      <c r="W56" s="1775"/>
      <c r="X56" s="933" t="str">
        <f t="shared" si="1"/>
        <v/>
      </c>
      <c r="Y56" s="675" t="str">
        <f t="shared" si="2"/>
        <v/>
      </c>
      <c r="Z56" s="1777"/>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c r="BA56" s="1442"/>
    </row>
    <row r="57" spans="1:53" s="18" customFormat="1" ht="18" customHeight="1" x14ac:dyDescent="0.2">
      <c r="A57" s="73" t="str">
        <f>CONCATENATE('01_Carga'!$M$5,"_",$G57)</f>
        <v>FI__40</v>
      </c>
      <c r="B57" s="1405"/>
      <c r="C57" s="1460" t="str">
        <f>'06_PresenLista'!$C57</f>
        <v/>
      </c>
      <c r="D57" s="1461"/>
      <c r="E57" s="1405"/>
      <c r="F57" s="1726" t="str">
        <f>IF('07_P1_Lectura'!F58&lt;&gt;"",'07_P1_Lectura'!F58,"")</f>
        <v/>
      </c>
      <c r="G57" s="1216">
        <v>40</v>
      </c>
      <c r="H57" s="269" t="str">
        <f>IF(ISERROR(VLOOKUP($A57,Aspirantes!$A:$H,Aspirantes!$E$1,FALSE)),"",VLOOKUP($A57,Aspirantes!$A:$H,Aspirantes!$E$1,FALSE))</f>
        <v/>
      </c>
      <c r="I57" s="687" t="str">
        <f>IF(ISERROR(VLOOKUP($A57,Aspirantes!$A:$H,Aspirantes!$F$1,FALSE)),"",VLOOKUP($A57,Aspirantes!$A:$H,Aspirantes!$F$1,FALSE))</f>
        <v/>
      </c>
      <c r="J57" s="688" t="str">
        <f>IF(ISERROR(VLOOKUP($A57,Aspirantes!$A:$H,Aspirantes!$G$1,FALSE)),"",VLOOKUP($A57,Aspirantes!$A:$H,Aspirantes!$G$1,FALSE))</f>
        <v/>
      </c>
      <c r="K57" s="674" t="str">
        <f>IF(ISERROR(VLOOKUP($A57,Aspirantes!$A:$H,Aspirantes!$H$1,FALSE)),"",VLOOKUP($A57,Aspirantes!$A:$H,Aspirantes!$H$1,FALSE))</f>
        <v/>
      </c>
      <c r="L57" s="16"/>
      <c r="M57" s="67" t="str">
        <f>IF('06_PresenLista'!L57="NO","NP",IF('09_P1_Pract'!O57&lt;&gt;"","NL",'09_P1_Pract'!BL57))</f>
        <v/>
      </c>
      <c r="N57" s="67" t="str">
        <f>IF('06_PresenLista'!L57="NO","NP",IF('10_P1_Tema'!O57&lt;&gt;"","NL",'10_P1_Tema'!BL57))</f>
        <v/>
      </c>
      <c r="O57" s="81" t="str">
        <f>IF('06_PresenLista'!L57="NO","NP",IF('09_P1_Pract'!O57&lt;&gt;"","NL",'09_P1_Pract'!BM57))</f>
        <v/>
      </c>
      <c r="P57" s="81" t="str">
        <f>IF('06_PresenLista'!L57="NO","NP",IF('10_P1_Tema'!O57&lt;&gt;"","NL",'10_P1_Tema'!BM57))</f>
        <v/>
      </c>
      <c r="Q57" s="82"/>
      <c r="R57" s="676" t="str">
        <f t="shared" si="5"/>
        <v/>
      </c>
      <c r="S57" s="82"/>
      <c r="T57" s="750" t="str">
        <f t="shared" si="3"/>
        <v/>
      </c>
      <c r="U57" s="518" t="str">
        <f t="shared" si="4"/>
        <v/>
      </c>
      <c r="V57" s="810" t="str">
        <f>IF('13_P1_Alega'!AG57&lt;&gt;"","Estim","")</f>
        <v/>
      </c>
      <c r="W57" s="1775"/>
      <c r="X57" s="933" t="str">
        <f t="shared" si="1"/>
        <v/>
      </c>
      <c r="Y57" s="675" t="str">
        <f t="shared" si="2"/>
        <v/>
      </c>
      <c r="Z57" s="1777"/>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c r="BA57" s="1442"/>
    </row>
    <row r="58" spans="1:53" s="18" customFormat="1" ht="18" customHeight="1" x14ac:dyDescent="0.2">
      <c r="A58" s="73" t="str">
        <f>CONCATENATE('01_Carga'!$M$5,"_",$G58)</f>
        <v>FI__41</v>
      </c>
      <c r="B58" s="1405"/>
      <c r="C58" s="1460" t="str">
        <f>'06_PresenLista'!$C58</f>
        <v/>
      </c>
      <c r="D58" s="1461"/>
      <c r="E58" s="1405"/>
      <c r="F58" s="1726" t="str">
        <f>IF('07_P1_Lectura'!F59&lt;&gt;"",'07_P1_Lectura'!F59,"")</f>
        <v/>
      </c>
      <c r="G58" s="1216">
        <v>41</v>
      </c>
      <c r="H58" s="269" t="str">
        <f>IF(ISERROR(VLOOKUP($A58,Aspirantes!$A:$H,Aspirantes!$E$1,FALSE)),"",VLOOKUP($A58,Aspirantes!$A:$H,Aspirantes!$E$1,FALSE))</f>
        <v/>
      </c>
      <c r="I58" s="687" t="str">
        <f>IF(ISERROR(VLOOKUP($A58,Aspirantes!$A:$H,Aspirantes!$F$1,FALSE)),"",VLOOKUP($A58,Aspirantes!$A:$H,Aspirantes!$F$1,FALSE))</f>
        <v/>
      </c>
      <c r="J58" s="688" t="str">
        <f>IF(ISERROR(VLOOKUP($A58,Aspirantes!$A:$H,Aspirantes!$G$1,FALSE)),"",VLOOKUP($A58,Aspirantes!$A:$H,Aspirantes!$G$1,FALSE))</f>
        <v/>
      </c>
      <c r="K58" s="674" t="str">
        <f>IF(ISERROR(VLOOKUP($A58,Aspirantes!$A:$H,Aspirantes!$H$1,FALSE)),"",VLOOKUP($A58,Aspirantes!$A:$H,Aspirantes!$H$1,FALSE))</f>
        <v/>
      </c>
      <c r="L58" s="16"/>
      <c r="M58" s="67" t="str">
        <f>IF('06_PresenLista'!L58="NO","NP",IF('09_P1_Pract'!O58&lt;&gt;"","NL",'09_P1_Pract'!BL58))</f>
        <v/>
      </c>
      <c r="N58" s="67" t="str">
        <f>IF('06_PresenLista'!L58="NO","NP",IF('10_P1_Tema'!O58&lt;&gt;"","NL",'10_P1_Tema'!BL58))</f>
        <v/>
      </c>
      <c r="O58" s="81" t="str">
        <f>IF('06_PresenLista'!L58="NO","NP",IF('09_P1_Pract'!O58&lt;&gt;"","NL",'09_P1_Pract'!BM58))</f>
        <v/>
      </c>
      <c r="P58" s="81" t="str">
        <f>IF('06_PresenLista'!L58="NO","NP",IF('10_P1_Tema'!O58&lt;&gt;"","NL",'10_P1_Tema'!BM58))</f>
        <v/>
      </c>
      <c r="Q58" s="82"/>
      <c r="R58" s="676" t="str">
        <f t="shared" si="5"/>
        <v/>
      </c>
      <c r="S58" s="82"/>
      <c r="T58" s="750" t="str">
        <f t="shared" si="3"/>
        <v/>
      </c>
      <c r="U58" s="518" t="str">
        <f t="shared" si="4"/>
        <v/>
      </c>
      <c r="V58" s="810" t="str">
        <f>IF('13_P1_Alega'!AG58&lt;&gt;"","Estim","")</f>
        <v/>
      </c>
      <c r="W58" s="1775"/>
      <c r="X58" s="933" t="str">
        <f t="shared" si="1"/>
        <v/>
      </c>
      <c r="Y58" s="675" t="str">
        <f t="shared" si="2"/>
        <v/>
      </c>
      <c r="Z58" s="1777"/>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c r="BA58" s="1442"/>
    </row>
    <row r="59" spans="1:53" s="18" customFormat="1" ht="18" customHeight="1" x14ac:dyDescent="0.2">
      <c r="A59" s="73" t="str">
        <f>CONCATENATE('01_Carga'!$M$5,"_",$G59)</f>
        <v>FI__42</v>
      </c>
      <c r="B59" s="1405"/>
      <c r="C59" s="1460" t="str">
        <f>'06_PresenLista'!$C59</f>
        <v/>
      </c>
      <c r="D59" s="1461"/>
      <c r="E59" s="1405"/>
      <c r="F59" s="1726" t="str">
        <f>IF('07_P1_Lectura'!F60&lt;&gt;"",'07_P1_Lectura'!F60,"")</f>
        <v/>
      </c>
      <c r="G59" s="1216">
        <v>42</v>
      </c>
      <c r="H59" s="269" t="str">
        <f>IF(ISERROR(VLOOKUP($A59,Aspirantes!$A:$H,Aspirantes!$E$1,FALSE)),"",VLOOKUP($A59,Aspirantes!$A:$H,Aspirantes!$E$1,FALSE))</f>
        <v/>
      </c>
      <c r="I59" s="687" t="str">
        <f>IF(ISERROR(VLOOKUP($A59,Aspirantes!$A:$H,Aspirantes!$F$1,FALSE)),"",VLOOKUP($A59,Aspirantes!$A:$H,Aspirantes!$F$1,FALSE))</f>
        <v/>
      </c>
      <c r="J59" s="688" t="str">
        <f>IF(ISERROR(VLOOKUP($A59,Aspirantes!$A:$H,Aspirantes!$G$1,FALSE)),"",VLOOKUP($A59,Aspirantes!$A:$H,Aspirantes!$G$1,FALSE))</f>
        <v/>
      </c>
      <c r="K59" s="674" t="str">
        <f>IF(ISERROR(VLOOKUP($A59,Aspirantes!$A:$H,Aspirantes!$H$1,FALSE)),"",VLOOKUP($A59,Aspirantes!$A:$H,Aspirantes!$H$1,FALSE))</f>
        <v/>
      </c>
      <c r="L59" s="16"/>
      <c r="M59" s="67" t="str">
        <f>IF('06_PresenLista'!L59="NO","NP",IF('09_P1_Pract'!O59&lt;&gt;"","NL",'09_P1_Pract'!BL59))</f>
        <v/>
      </c>
      <c r="N59" s="67" t="str">
        <f>IF('06_PresenLista'!L59="NO","NP",IF('10_P1_Tema'!O59&lt;&gt;"","NL",'10_P1_Tema'!BL59))</f>
        <v/>
      </c>
      <c r="O59" s="81" t="str">
        <f>IF('06_PresenLista'!L59="NO","NP",IF('09_P1_Pract'!O59&lt;&gt;"","NL",'09_P1_Pract'!BM59))</f>
        <v/>
      </c>
      <c r="P59" s="81" t="str">
        <f>IF('06_PresenLista'!L59="NO","NP",IF('10_P1_Tema'!O59&lt;&gt;"","NL",'10_P1_Tema'!BM59))</f>
        <v/>
      </c>
      <c r="Q59" s="82"/>
      <c r="R59" s="676" t="str">
        <f t="shared" si="5"/>
        <v/>
      </c>
      <c r="S59" s="82"/>
      <c r="T59" s="750" t="str">
        <f t="shared" si="3"/>
        <v/>
      </c>
      <c r="U59" s="518" t="str">
        <f t="shared" si="4"/>
        <v/>
      </c>
      <c r="V59" s="810" t="str">
        <f>IF('13_P1_Alega'!AG59&lt;&gt;"","Estim","")</f>
        <v/>
      </c>
      <c r="W59" s="1775"/>
      <c r="X59" s="933" t="str">
        <f t="shared" si="1"/>
        <v/>
      </c>
      <c r="Y59" s="675" t="str">
        <f t="shared" si="2"/>
        <v/>
      </c>
      <c r="Z59" s="1777"/>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c r="BA59" s="1442"/>
    </row>
    <row r="60" spans="1:53" s="18" customFormat="1" ht="18" customHeight="1" x14ac:dyDescent="0.2">
      <c r="A60" s="73" t="str">
        <f>CONCATENATE('01_Carga'!$M$5,"_",$G60)</f>
        <v>FI__43</v>
      </c>
      <c r="B60" s="1405"/>
      <c r="C60" s="1460" t="str">
        <f>'06_PresenLista'!$C60</f>
        <v/>
      </c>
      <c r="D60" s="1461"/>
      <c r="E60" s="1405"/>
      <c r="F60" s="1726" t="str">
        <f>IF('07_P1_Lectura'!F61&lt;&gt;"",'07_P1_Lectura'!F61,"")</f>
        <v/>
      </c>
      <c r="G60" s="1216">
        <v>43</v>
      </c>
      <c r="H60" s="269" t="str">
        <f>IF(ISERROR(VLOOKUP($A60,Aspirantes!$A:$H,Aspirantes!$E$1,FALSE)),"",VLOOKUP($A60,Aspirantes!$A:$H,Aspirantes!$E$1,FALSE))</f>
        <v/>
      </c>
      <c r="I60" s="687" t="str">
        <f>IF(ISERROR(VLOOKUP($A60,Aspirantes!$A:$H,Aspirantes!$F$1,FALSE)),"",VLOOKUP($A60,Aspirantes!$A:$H,Aspirantes!$F$1,FALSE))</f>
        <v/>
      </c>
      <c r="J60" s="688" t="str">
        <f>IF(ISERROR(VLOOKUP($A60,Aspirantes!$A:$H,Aspirantes!$G$1,FALSE)),"",VLOOKUP($A60,Aspirantes!$A:$H,Aspirantes!$G$1,FALSE))</f>
        <v/>
      </c>
      <c r="K60" s="674" t="str">
        <f>IF(ISERROR(VLOOKUP($A60,Aspirantes!$A:$H,Aspirantes!$H$1,FALSE)),"",VLOOKUP($A60,Aspirantes!$A:$H,Aspirantes!$H$1,FALSE))</f>
        <v/>
      </c>
      <c r="L60" s="16"/>
      <c r="M60" s="67" t="str">
        <f>IF('06_PresenLista'!L60="NO","NP",IF('09_P1_Pract'!O60&lt;&gt;"","NL",'09_P1_Pract'!BL60))</f>
        <v/>
      </c>
      <c r="N60" s="67" t="str">
        <f>IF('06_PresenLista'!L60="NO","NP",IF('10_P1_Tema'!O60&lt;&gt;"","NL",'10_P1_Tema'!BL60))</f>
        <v/>
      </c>
      <c r="O60" s="81" t="str">
        <f>IF('06_PresenLista'!L60="NO","NP",IF('09_P1_Pract'!O60&lt;&gt;"","NL",'09_P1_Pract'!BM60))</f>
        <v/>
      </c>
      <c r="P60" s="81" t="str">
        <f>IF('06_PresenLista'!L60="NO","NP",IF('10_P1_Tema'!O60&lt;&gt;"","NL",'10_P1_Tema'!BM60))</f>
        <v/>
      </c>
      <c r="Q60" s="82"/>
      <c r="R60" s="676" t="str">
        <f t="shared" si="5"/>
        <v/>
      </c>
      <c r="S60" s="82"/>
      <c r="T60" s="750" t="str">
        <f t="shared" si="3"/>
        <v/>
      </c>
      <c r="U60" s="518" t="str">
        <f t="shared" si="4"/>
        <v/>
      </c>
      <c r="V60" s="810" t="str">
        <f>IF('13_P1_Alega'!AG60&lt;&gt;"","Estim","")</f>
        <v/>
      </c>
      <c r="W60" s="1775"/>
      <c r="X60" s="933" t="str">
        <f t="shared" si="1"/>
        <v/>
      </c>
      <c r="Y60" s="675" t="str">
        <f t="shared" si="2"/>
        <v/>
      </c>
      <c r="Z60" s="1777"/>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c r="BA60" s="1442"/>
    </row>
    <row r="61" spans="1:53" s="18" customFormat="1" ht="18" customHeight="1" x14ac:dyDescent="0.2">
      <c r="A61" s="73" t="str">
        <f>CONCATENATE('01_Carga'!$M$5,"_",$G61)</f>
        <v>FI__44</v>
      </c>
      <c r="B61" s="1405"/>
      <c r="C61" s="1460" t="str">
        <f>'06_PresenLista'!$C61</f>
        <v/>
      </c>
      <c r="D61" s="1461"/>
      <c r="E61" s="1405"/>
      <c r="F61" s="1726" t="str">
        <f>IF('07_P1_Lectura'!F62&lt;&gt;"",'07_P1_Lectura'!F62,"")</f>
        <v/>
      </c>
      <c r="G61" s="1216">
        <v>44</v>
      </c>
      <c r="H61" s="269" t="str">
        <f>IF(ISERROR(VLOOKUP($A61,Aspirantes!$A:$H,Aspirantes!$E$1,FALSE)),"",VLOOKUP($A61,Aspirantes!$A:$H,Aspirantes!$E$1,FALSE))</f>
        <v/>
      </c>
      <c r="I61" s="687" t="str">
        <f>IF(ISERROR(VLOOKUP($A61,Aspirantes!$A:$H,Aspirantes!$F$1,FALSE)),"",VLOOKUP($A61,Aspirantes!$A:$H,Aspirantes!$F$1,FALSE))</f>
        <v/>
      </c>
      <c r="J61" s="688" t="str">
        <f>IF(ISERROR(VLOOKUP($A61,Aspirantes!$A:$H,Aspirantes!$G$1,FALSE)),"",VLOOKUP($A61,Aspirantes!$A:$H,Aspirantes!$G$1,FALSE))</f>
        <v/>
      </c>
      <c r="K61" s="674" t="str">
        <f>IF(ISERROR(VLOOKUP($A61,Aspirantes!$A:$H,Aspirantes!$H$1,FALSE)),"",VLOOKUP($A61,Aspirantes!$A:$H,Aspirantes!$H$1,FALSE))</f>
        <v/>
      </c>
      <c r="L61" s="16"/>
      <c r="M61" s="67" t="str">
        <f>IF('06_PresenLista'!L61="NO","NP",IF('09_P1_Pract'!O61&lt;&gt;"","NL",'09_P1_Pract'!BL61))</f>
        <v/>
      </c>
      <c r="N61" s="67" t="str">
        <f>IF('06_PresenLista'!L61="NO","NP",IF('10_P1_Tema'!O61&lt;&gt;"","NL",'10_P1_Tema'!BL61))</f>
        <v/>
      </c>
      <c r="O61" s="81" t="str">
        <f>IF('06_PresenLista'!L61="NO","NP",IF('09_P1_Pract'!O61&lt;&gt;"","NL",'09_P1_Pract'!BM61))</f>
        <v/>
      </c>
      <c r="P61" s="81" t="str">
        <f>IF('06_PresenLista'!L61="NO","NP",IF('10_P1_Tema'!O61&lt;&gt;"","NL",'10_P1_Tema'!BM61))</f>
        <v/>
      </c>
      <c r="Q61" s="82"/>
      <c r="R61" s="676" t="str">
        <f t="shared" si="5"/>
        <v/>
      </c>
      <c r="S61" s="82"/>
      <c r="T61" s="750" t="str">
        <f t="shared" si="3"/>
        <v/>
      </c>
      <c r="U61" s="518" t="str">
        <f t="shared" si="4"/>
        <v/>
      </c>
      <c r="V61" s="810" t="str">
        <f>IF('13_P1_Alega'!AG61&lt;&gt;"","Estim","")</f>
        <v/>
      </c>
      <c r="W61" s="1775"/>
      <c r="X61" s="933" t="str">
        <f t="shared" si="1"/>
        <v/>
      </c>
      <c r="Y61" s="675" t="str">
        <f t="shared" si="2"/>
        <v/>
      </c>
      <c r="Z61" s="1777"/>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c r="BA61" s="1442"/>
    </row>
    <row r="62" spans="1:53" s="18" customFormat="1" ht="18" customHeight="1" x14ac:dyDescent="0.2">
      <c r="A62" s="73" t="str">
        <f>CONCATENATE('01_Carga'!$M$5,"_",$G62)</f>
        <v>FI__45</v>
      </c>
      <c r="B62" s="1405"/>
      <c r="C62" s="1460" t="str">
        <f>'06_PresenLista'!$C62</f>
        <v/>
      </c>
      <c r="D62" s="1461"/>
      <c r="E62" s="1405"/>
      <c r="F62" s="1726" t="str">
        <f>IF('07_P1_Lectura'!F63&lt;&gt;"",'07_P1_Lectura'!F63,"")</f>
        <v/>
      </c>
      <c r="G62" s="1216">
        <v>45</v>
      </c>
      <c r="H62" s="269" t="str">
        <f>IF(ISERROR(VLOOKUP($A62,Aspirantes!$A:$H,Aspirantes!$E$1,FALSE)),"",VLOOKUP($A62,Aspirantes!$A:$H,Aspirantes!$E$1,FALSE))</f>
        <v/>
      </c>
      <c r="I62" s="687" t="str">
        <f>IF(ISERROR(VLOOKUP($A62,Aspirantes!$A:$H,Aspirantes!$F$1,FALSE)),"",VLOOKUP($A62,Aspirantes!$A:$H,Aspirantes!$F$1,FALSE))</f>
        <v/>
      </c>
      <c r="J62" s="688" t="str">
        <f>IF(ISERROR(VLOOKUP($A62,Aspirantes!$A:$H,Aspirantes!$G$1,FALSE)),"",VLOOKUP($A62,Aspirantes!$A:$H,Aspirantes!$G$1,FALSE))</f>
        <v/>
      </c>
      <c r="K62" s="674" t="str">
        <f>IF(ISERROR(VLOOKUP($A62,Aspirantes!$A:$H,Aspirantes!$H$1,FALSE)),"",VLOOKUP($A62,Aspirantes!$A:$H,Aspirantes!$H$1,FALSE))</f>
        <v/>
      </c>
      <c r="L62" s="16"/>
      <c r="M62" s="67" t="str">
        <f>IF('06_PresenLista'!L62="NO","NP",IF('09_P1_Pract'!O62&lt;&gt;"","NL",'09_P1_Pract'!BL62))</f>
        <v/>
      </c>
      <c r="N62" s="67" t="str">
        <f>IF('06_PresenLista'!L62="NO","NP",IF('10_P1_Tema'!O62&lt;&gt;"","NL",'10_P1_Tema'!BL62))</f>
        <v/>
      </c>
      <c r="O62" s="81" t="str">
        <f>IF('06_PresenLista'!L62="NO","NP",IF('09_P1_Pract'!O62&lt;&gt;"","NL",'09_P1_Pract'!BM62))</f>
        <v/>
      </c>
      <c r="P62" s="81" t="str">
        <f>IF('06_PresenLista'!L62="NO","NP",IF('10_P1_Tema'!O62&lt;&gt;"","NL",'10_P1_Tema'!BM62))</f>
        <v/>
      </c>
      <c r="Q62" s="82"/>
      <c r="R62" s="676" t="str">
        <f t="shared" si="5"/>
        <v/>
      </c>
      <c r="S62" s="82"/>
      <c r="T62" s="750" t="str">
        <f t="shared" si="3"/>
        <v/>
      </c>
      <c r="U62" s="518" t="str">
        <f t="shared" si="4"/>
        <v/>
      </c>
      <c r="V62" s="810" t="str">
        <f>IF('13_P1_Alega'!AG62&lt;&gt;"","Estim","")</f>
        <v/>
      </c>
      <c r="W62" s="1775"/>
      <c r="X62" s="933" t="str">
        <f t="shared" si="1"/>
        <v/>
      </c>
      <c r="Y62" s="675" t="str">
        <f t="shared" si="2"/>
        <v/>
      </c>
      <c r="Z62" s="1777"/>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c r="BA62" s="1442"/>
    </row>
    <row r="63" spans="1:53" s="18" customFormat="1" ht="18" customHeight="1" x14ac:dyDescent="0.2">
      <c r="A63" s="73" t="str">
        <f>CONCATENATE('01_Carga'!$M$5,"_",$G63)</f>
        <v>FI__46</v>
      </c>
      <c r="B63" s="1405"/>
      <c r="C63" s="1460" t="str">
        <f>'06_PresenLista'!$C63</f>
        <v/>
      </c>
      <c r="D63" s="1461"/>
      <c r="E63" s="1405"/>
      <c r="F63" s="1726" t="str">
        <f>IF('07_P1_Lectura'!F64&lt;&gt;"",'07_P1_Lectura'!F64,"")</f>
        <v/>
      </c>
      <c r="G63" s="1216">
        <v>46</v>
      </c>
      <c r="H63" s="269" t="str">
        <f>IF(ISERROR(VLOOKUP($A63,Aspirantes!$A:$H,Aspirantes!$E$1,FALSE)),"",VLOOKUP($A63,Aspirantes!$A:$H,Aspirantes!$E$1,FALSE))</f>
        <v/>
      </c>
      <c r="I63" s="687" t="str">
        <f>IF(ISERROR(VLOOKUP($A63,Aspirantes!$A:$H,Aspirantes!$F$1,FALSE)),"",VLOOKUP($A63,Aspirantes!$A:$H,Aspirantes!$F$1,FALSE))</f>
        <v/>
      </c>
      <c r="J63" s="688" t="str">
        <f>IF(ISERROR(VLOOKUP($A63,Aspirantes!$A:$H,Aspirantes!$G$1,FALSE)),"",VLOOKUP($A63,Aspirantes!$A:$H,Aspirantes!$G$1,FALSE))</f>
        <v/>
      </c>
      <c r="K63" s="674" t="str">
        <f>IF(ISERROR(VLOOKUP($A63,Aspirantes!$A:$H,Aspirantes!$H$1,FALSE)),"",VLOOKUP($A63,Aspirantes!$A:$H,Aspirantes!$H$1,FALSE))</f>
        <v/>
      </c>
      <c r="L63" s="16"/>
      <c r="M63" s="67" t="str">
        <f>IF('06_PresenLista'!L63="NO","NP",IF('09_P1_Pract'!O63&lt;&gt;"","NL",'09_P1_Pract'!BL63))</f>
        <v/>
      </c>
      <c r="N63" s="67" t="str">
        <f>IF('06_PresenLista'!L63="NO","NP",IF('10_P1_Tema'!O63&lt;&gt;"","NL",'10_P1_Tema'!BL63))</f>
        <v/>
      </c>
      <c r="O63" s="81" t="str">
        <f>IF('06_PresenLista'!L63="NO","NP",IF('09_P1_Pract'!O63&lt;&gt;"","NL",'09_P1_Pract'!BM63))</f>
        <v/>
      </c>
      <c r="P63" s="81" t="str">
        <f>IF('06_PresenLista'!L63="NO","NP",IF('10_P1_Tema'!O63&lt;&gt;"","NL",'10_P1_Tema'!BM63))</f>
        <v/>
      </c>
      <c r="Q63" s="82"/>
      <c r="R63" s="676" t="str">
        <f t="shared" si="5"/>
        <v/>
      </c>
      <c r="S63" s="82"/>
      <c r="T63" s="750" t="str">
        <f t="shared" si="3"/>
        <v/>
      </c>
      <c r="U63" s="518" t="str">
        <f t="shared" si="4"/>
        <v/>
      </c>
      <c r="V63" s="810" t="str">
        <f>IF('13_P1_Alega'!AG63&lt;&gt;"","Estim","")</f>
        <v/>
      </c>
      <c r="W63" s="1775"/>
      <c r="X63" s="933" t="str">
        <f t="shared" si="1"/>
        <v/>
      </c>
      <c r="Y63" s="675" t="str">
        <f t="shared" si="2"/>
        <v/>
      </c>
      <c r="Z63" s="1777"/>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c r="BA63" s="1442"/>
    </row>
    <row r="64" spans="1:53" s="18" customFormat="1" ht="18" customHeight="1" x14ac:dyDescent="0.2">
      <c r="A64" s="73" t="str">
        <f>CONCATENATE('01_Carga'!$M$5,"_",$G64)</f>
        <v>FI__47</v>
      </c>
      <c r="B64" s="1405"/>
      <c r="C64" s="1460" t="str">
        <f>'06_PresenLista'!$C64</f>
        <v/>
      </c>
      <c r="D64" s="1461"/>
      <c r="E64" s="1405"/>
      <c r="F64" s="1726" t="str">
        <f>IF('07_P1_Lectura'!F65&lt;&gt;"",'07_P1_Lectura'!F65,"")</f>
        <v/>
      </c>
      <c r="G64" s="1216">
        <v>47</v>
      </c>
      <c r="H64" s="269" t="str">
        <f>IF(ISERROR(VLOOKUP($A64,Aspirantes!$A:$H,Aspirantes!$E$1,FALSE)),"",VLOOKUP($A64,Aspirantes!$A:$H,Aspirantes!$E$1,FALSE))</f>
        <v/>
      </c>
      <c r="I64" s="687" t="str">
        <f>IF(ISERROR(VLOOKUP($A64,Aspirantes!$A:$H,Aspirantes!$F$1,FALSE)),"",VLOOKUP($A64,Aspirantes!$A:$H,Aspirantes!$F$1,FALSE))</f>
        <v/>
      </c>
      <c r="J64" s="688" t="str">
        <f>IF(ISERROR(VLOOKUP($A64,Aspirantes!$A:$H,Aspirantes!$G$1,FALSE)),"",VLOOKUP($A64,Aspirantes!$A:$H,Aspirantes!$G$1,FALSE))</f>
        <v/>
      </c>
      <c r="K64" s="674" t="str">
        <f>IF(ISERROR(VLOOKUP($A64,Aspirantes!$A:$H,Aspirantes!$H$1,FALSE)),"",VLOOKUP($A64,Aspirantes!$A:$H,Aspirantes!$H$1,FALSE))</f>
        <v/>
      </c>
      <c r="L64" s="16"/>
      <c r="M64" s="67" t="str">
        <f>IF('06_PresenLista'!L64="NO","NP",IF('09_P1_Pract'!O64&lt;&gt;"","NL",'09_P1_Pract'!BL64))</f>
        <v/>
      </c>
      <c r="N64" s="67" t="str">
        <f>IF('06_PresenLista'!L64="NO","NP",IF('10_P1_Tema'!O64&lt;&gt;"","NL",'10_P1_Tema'!BL64))</f>
        <v/>
      </c>
      <c r="O64" s="81" t="str">
        <f>IF('06_PresenLista'!L64="NO","NP",IF('09_P1_Pract'!O64&lt;&gt;"","NL",'09_P1_Pract'!BM64))</f>
        <v/>
      </c>
      <c r="P64" s="81" t="str">
        <f>IF('06_PresenLista'!L64="NO","NP",IF('10_P1_Tema'!O64&lt;&gt;"","NL",'10_P1_Tema'!BM64))</f>
        <v/>
      </c>
      <c r="Q64" s="82"/>
      <c r="R64" s="676" t="str">
        <f t="shared" si="5"/>
        <v/>
      </c>
      <c r="S64" s="82"/>
      <c r="T64" s="750" t="str">
        <f t="shared" si="3"/>
        <v/>
      </c>
      <c r="U64" s="518" t="str">
        <f t="shared" si="4"/>
        <v/>
      </c>
      <c r="V64" s="810" t="str">
        <f>IF('13_P1_Alega'!AG64&lt;&gt;"","Estim","")</f>
        <v/>
      </c>
      <c r="W64" s="1775"/>
      <c r="X64" s="933" t="str">
        <f t="shared" si="1"/>
        <v/>
      </c>
      <c r="Y64" s="675" t="str">
        <f t="shared" si="2"/>
        <v/>
      </c>
      <c r="Z64" s="1777"/>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c r="BA64" s="1442"/>
    </row>
    <row r="65" spans="1:53" s="18" customFormat="1" ht="18" customHeight="1" x14ac:dyDescent="0.2">
      <c r="A65" s="73" t="str">
        <f>CONCATENATE('01_Carga'!$M$5,"_",$G65)</f>
        <v>FI__48</v>
      </c>
      <c r="B65" s="1405"/>
      <c r="C65" s="1460" t="str">
        <f>'06_PresenLista'!$C65</f>
        <v/>
      </c>
      <c r="D65" s="1461"/>
      <c r="E65" s="1405"/>
      <c r="F65" s="1726" t="str">
        <f>IF('07_P1_Lectura'!F66&lt;&gt;"",'07_P1_Lectura'!F66,"")</f>
        <v/>
      </c>
      <c r="G65" s="1216">
        <v>48</v>
      </c>
      <c r="H65" s="269" t="str">
        <f>IF(ISERROR(VLOOKUP($A65,Aspirantes!$A:$H,Aspirantes!$E$1,FALSE)),"",VLOOKUP($A65,Aspirantes!$A:$H,Aspirantes!$E$1,FALSE))</f>
        <v/>
      </c>
      <c r="I65" s="687" t="str">
        <f>IF(ISERROR(VLOOKUP($A65,Aspirantes!$A:$H,Aspirantes!$F$1,FALSE)),"",VLOOKUP($A65,Aspirantes!$A:$H,Aspirantes!$F$1,FALSE))</f>
        <v/>
      </c>
      <c r="J65" s="688" t="str">
        <f>IF(ISERROR(VLOOKUP($A65,Aspirantes!$A:$H,Aspirantes!$G$1,FALSE)),"",VLOOKUP($A65,Aspirantes!$A:$H,Aspirantes!$G$1,FALSE))</f>
        <v/>
      </c>
      <c r="K65" s="674" t="str">
        <f>IF(ISERROR(VLOOKUP($A65,Aspirantes!$A:$H,Aspirantes!$H$1,FALSE)),"",VLOOKUP($A65,Aspirantes!$A:$H,Aspirantes!$H$1,FALSE))</f>
        <v/>
      </c>
      <c r="L65" s="16"/>
      <c r="M65" s="67" t="str">
        <f>IF('06_PresenLista'!L65="NO","NP",IF('09_P1_Pract'!O65&lt;&gt;"","NL",'09_P1_Pract'!BL65))</f>
        <v/>
      </c>
      <c r="N65" s="67" t="str">
        <f>IF('06_PresenLista'!L65="NO","NP",IF('10_P1_Tema'!O65&lt;&gt;"","NL",'10_P1_Tema'!BL65))</f>
        <v/>
      </c>
      <c r="O65" s="81" t="str">
        <f>IF('06_PresenLista'!L65="NO","NP",IF('09_P1_Pract'!O65&lt;&gt;"","NL",'09_P1_Pract'!BM65))</f>
        <v/>
      </c>
      <c r="P65" s="81" t="str">
        <f>IF('06_PresenLista'!L65="NO","NP",IF('10_P1_Tema'!O65&lt;&gt;"","NL",'10_P1_Tema'!BM65))</f>
        <v/>
      </c>
      <c r="Q65" s="82"/>
      <c r="R65" s="676" t="str">
        <f t="shared" si="5"/>
        <v/>
      </c>
      <c r="S65" s="82"/>
      <c r="T65" s="750" t="str">
        <f t="shared" si="3"/>
        <v/>
      </c>
      <c r="U65" s="518" t="str">
        <f t="shared" si="4"/>
        <v/>
      </c>
      <c r="V65" s="810" t="str">
        <f>IF('13_P1_Alega'!AG65&lt;&gt;"","Estim","")</f>
        <v/>
      </c>
      <c r="W65" s="1775"/>
      <c r="X65" s="933" t="str">
        <f t="shared" si="1"/>
        <v/>
      </c>
      <c r="Y65" s="675" t="str">
        <f t="shared" si="2"/>
        <v/>
      </c>
      <c r="Z65" s="1777"/>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c r="BA65" s="1442"/>
    </row>
    <row r="66" spans="1:53" s="18" customFormat="1" ht="18" customHeight="1" x14ac:dyDescent="0.2">
      <c r="A66" s="73" t="str">
        <f>CONCATENATE('01_Carga'!$M$5,"_",$G66)</f>
        <v>FI__49</v>
      </c>
      <c r="B66" s="1405"/>
      <c r="C66" s="1460" t="str">
        <f>'06_PresenLista'!$C66</f>
        <v/>
      </c>
      <c r="D66" s="1461"/>
      <c r="E66" s="1405"/>
      <c r="F66" s="1726" t="str">
        <f>IF('07_P1_Lectura'!F67&lt;&gt;"",'07_P1_Lectura'!F67,"")</f>
        <v/>
      </c>
      <c r="G66" s="1216">
        <v>49</v>
      </c>
      <c r="H66" s="269" t="str">
        <f>IF(ISERROR(VLOOKUP($A66,Aspirantes!$A:$H,Aspirantes!$E$1,FALSE)),"",VLOOKUP($A66,Aspirantes!$A:$H,Aspirantes!$E$1,FALSE))</f>
        <v/>
      </c>
      <c r="I66" s="687" t="str">
        <f>IF(ISERROR(VLOOKUP($A66,Aspirantes!$A:$H,Aspirantes!$F$1,FALSE)),"",VLOOKUP($A66,Aspirantes!$A:$H,Aspirantes!$F$1,FALSE))</f>
        <v/>
      </c>
      <c r="J66" s="688" t="str">
        <f>IF(ISERROR(VLOOKUP($A66,Aspirantes!$A:$H,Aspirantes!$G$1,FALSE)),"",VLOOKUP($A66,Aspirantes!$A:$H,Aspirantes!$G$1,FALSE))</f>
        <v/>
      </c>
      <c r="K66" s="674" t="str">
        <f>IF(ISERROR(VLOOKUP($A66,Aspirantes!$A:$H,Aspirantes!$H$1,FALSE)),"",VLOOKUP($A66,Aspirantes!$A:$H,Aspirantes!$H$1,FALSE))</f>
        <v/>
      </c>
      <c r="L66" s="16"/>
      <c r="M66" s="67" t="str">
        <f>IF('06_PresenLista'!L66="NO","NP",IF('09_P1_Pract'!O66&lt;&gt;"","NL",'09_P1_Pract'!BL66))</f>
        <v/>
      </c>
      <c r="N66" s="67" t="str">
        <f>IF('06_PresenLista'!L66="NO","NP",IF('10_P1_Tema'!O66&lt;&gt;"","NL",'10_P1_Tema'!BL66))</f>
        <v/>
      </c>
      <c r="O66" s="81" t="str">
        <f>IF('06_PresenLista'!L66="NO","NP",IF('09_P1_Pract'!O66&lt;&gt;"","NL",'09_P1_Pract'!BM66))</f>
        <v/>
      </c>
      <c r="P66" s="81" t="str">
        <f>IF('06_PresenLista'!L66="NO","NP",IF('10_P1_Tema'!O66&lt;&gt;"","NL",'10_P1_Tema'!BM66))</f>
        <v/>
      </c>
      <c r="Q66" s="82"/>
      <c r="R66" s="676" t="str">
        <f t="shared" si="5"/>
        <v/>
      </c>
      <c r="S66" s="82"/>
      <c r="T66" s="750" t="str">
        <f t="shared" si="3"/>
        <v/>
      </c>
      <c r="U66" s="518" t="str">
        <f t="shared" si="4"/>
        <v/>
      </c>
      <c r="V66" s="810" t="str">
        <f>IF('13_P1_Alega'!AG66&lt;&gt;"","Estim","")</f>
        <v/>
      </c>
      <c r="W66" s="1775"/>
      <c r="X66" s="933" t="str">
        <f t="shared" si="1"/>
        <v/>
      </c>
      <c r="Y66" s="675" t="str">
        <f t="shared" si="2"/>
        <v/>
      </c>
      <c r="Z66" s="1777"/>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c r="BA66" s="1442"/>
    </row>
    <row r="67" spans="1:53" s="18" customFormat="1" ht="18" customHeight="1" x14ac:dyDescent="0.2">
      <c r="A67" s="73" t="str">
        <f>CONCATENATE('01_Carga'!$M$5,"_",$G67)</f>
        <v>FI__50</v>
      </c>
      <c r="B67" s="1405"/>
      <c r="C67" s="1460" t="str">
        <f>'06_PresenLista'!$C67</f>
        <v/>
      </c>
      <c r="D67" s="1461"/>
      <c r="E67" s="1405"/>
      <c r="F67" s="1726" t="str">
        <f>IF('07_P1_Lectura'!F68&lt;&gt;"",'07_P1_Lectura'!F68,"")</f>
        <v/>
      </c>
      <c r="G67" s="1216">
        <v>50</v>
      </c>
      <c r="H67" s="269" t="str">
        <f>IF(ISERROR(VLOOKUP($A67,Aspirantes!$A:$H,Aspirantes!$E$1,FALSE)),"",VLOOKUP($A67,Aspirantes!$A:$H,Aspirantes!$E$1,FALSE))</f>
        <v/>
      </c>
      <c r="I67" s="687" t="str">
        <f>IF(ISERROR(VLOOKUP($A67,Aspirantes!$A:$H,Aspirantes!$F$1,FALSE)),"",VLOOKUP($A67,Aspirantes!$A:$H,Aspirantes!$F$1,FALSE))</f>
        <v/>
      </c>
      <c r="J67" s="688" t="str">
        <f>IF(ISERROR(VLOOKUP($A67,Aspirantes!$A:$H,Aspirantes!$G$1,FALSE)),"",VLOOKUP($A67,Aspirantes!$A:$H,Aspirantes!$G$1,FALSE))</f>
        <v/>
      </c>
      <c r="K67" s="674" t="str">
        <f>IF(ISERROR(VLOOKUP($A67,Aspirantes!$A:$H,Aspirantes!$H$1,FALSE)),"",VLOOKUP($A67,Aspirantes!$A:$H,Aspirantes!$H$1,FALSE))</f>
        <v/>
      </c>
      <c r="L67" s="16"/>
      <c r="M67" s="67" t="str">
        <f>IF('06_PresenLista'!L67="NO","NP",IF('09_P1_Pract'!O67&lt;&gt;"","NL",'09_P1_Pract'!BL67))</f>
        <v/>
      </c>
      <c r="N67" s="67" t="str">
        <f>IF('06_PresenLista'!L67="NO","NP",IF('10_P1_Tema'!O67&lt;&gt;"","NL",'10_P1_Tema'!BL67))</f>
        <v/>
      </c>
      <c r="O67" s="81" t="str">
        <f>IF('06_PresenLista'!L67="NO","NP",IF('09_P1_Pract'!O67&lt;&gt;"","NL",'09_P1_Pract'!BM67))</f>
        <v/>
      </c>
      <c r="P67" s="81" t="str">
        <f>IF('06_PresenLista'!L67="NO","NP",IF('10_P1_Tema'!O67&lt;&gt;"","NL",'10_P1_Tema'!BM67))</f>
        <v/>
      </c>
      <c r="Q67" s="82"/>
      <c r="R67" s="676" t="str">
        <f t="shared" si="5"/>
        <v/>
      </c>
      <c r="S67" s="82"/>
      <c r="T67" s="750" t="str">
        <f t="shared" si="3"/>
        <v/>
      </c>
      <c r="U67" s="518" t="str">
        <f t="shared" si="4"/>
        <v/>
      </c>
      <c r="V67" s="810" t="str">
        <f>IF('13_P1_Alega'!AG67&lt;&gt;"","Estim","")</f>
        <v/>
      </c>
      <c r="W67" s="1775"/>
      <c r="X67" s="933" t="str">
        <f t="shared" si="1"/>
        <v/>
      </c>
      <c r="Y67" s="675" t="str">
        <f t="shared" si="2"/>
        <v/>
      </c>
      <c r="Z67" s="1777"/>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row>
    <row r="68" spans="1:53" s="18" customFormat="1" ht="18" customHeight="1" x14ac:dyDescent="0.2">
      <c r="A68" s="73" t="str">
        <f>CONCATENATE('01_Carga'!$M$5,"_",$G68)</f>
        <v>FI__51</v>
      </c>
      <c r="B68" s="1405"/>
      <c r="C68" s="1460" t="str">
        <f>'06_PresenLista'!$C68</f>
        <v/>
      </c>
      <c r="D68" s="1461"/>
      <c r="E68" s="1405"/>
      <c r="F68" s="1726" t="str">
        <f>IF('07_P1_Lectura'!F69&lt;&gt;"",'07_P1_Lectura'!F69,"")</f>
        <v/>
      </c>
      <c r="G68" s="1216">
        <v>51</v>
      </c>
      <c r="H68" s="269" t="str">
        <f>IF(ISERROR(VLOOKUP($A68,Aspirantes!$A:$H,Aspirantes!$E$1,FALSE)),"",VLOOKUP($A68,Aspirantes!$A:$H,Aspirantes!$E$1,FALSE))</f>
        <v/>
      </c>
      <c r="I68" s="687" t="str">
        <f>IF(ISERROR(VLOOKUP($A68,Aspirantes!$A:$H,Aspirantes!$F$1,FALSE)),"",VLOOKUP($A68,Aspirantes!$A:$H,Aspirantes!$F$1,FALSE))</f>
        <v/>
      </c>
      <c r="J68" s="688" t="str">
        <f>IF(ISERROR(VLOOKUP($A68,Aspirantes!$A:$H,Aspirantes!$G$1,FALSE)),"",VLOOKUP($A68,Aspirantes!$A:$H,Aspirantes!$G$1,FALSE))</f>
        <v/>
      </c>
      <c r="K68" s="674" t="str">
        <f>IF(ISERROR(VLOOKUP($A68,Aspirantes!$A:$H,Aspirantes!$H$1,FALSE)),"",VLOOKUP($A68,Aspirantes!$A:$H,Aspirantes!$H$1,FALSE))</f>
        <v/>
      </c>
      <c r="L68" s="16"/>
      <c r="M68" s="67" t="str">
        <f>IF('06_PresenLista'!L68="NO","NP",IF('09_P1_Pract'!O68&lt;&gt;"","NL",'09_P1_Pract'!BL68))</f>
        <v/>
      </c>
      <c r="N68" s="67" t="str">
        <f>IF('06_PresenLista'!L68="NO","NP",IF('10_P1_Tema'!O68&lt;&gt;"","NL",'10_P1_Tema'!BL68))</f>
        <v/>
      </c>
      <c r="O68" s="81" t="str">
        <f>IF('06_PresenLista'!L68="NO","NP",IF('09_P1_Pract'!O68&lt;&gt;"","NL",'09_P1_Pract'!BM68))</f>
        <v/>
      </c>
      <c r="P68" s="81" t="str">
        <f>IF('06_PresenLista'!L68="NO","NP",IF('10_P1_Tema'!O68&lt;&gt;"","NL",'10_P1_Tema'!BM68))</f>
        <v/>
      </c>
      <c r="Q68" s="82"/>
      <c r="R68" s="676" t="str">
        <f t="shared" si="5"/>
        <v/>
      </c>
      <c r="S68" s="82"/>
      <c r="T68" s="750" t="str">
        <f t="shared" si="3"/>
        <v/>
      </c>
      <c r="U68" s="518" t="str">
        <f t="shared" si="4"/>
        <v/>
      </c>
      <c r="V68" s="810" t="str">
        <f>IF('13_P1_Alega'!AG68&lt;&gt;"","Estim","")</f>
        <v/>
      </c>
      <c r="W68" s="1775"/>
      <c r="X68" s="933" t="str">
        <f t="shared" si="1"/>
        <v/>
      </c>
      <c r="Y68" s="675" t="str">
        <f t="shared" si="2"/>
        <v/>
      </c>
      <c r="Z68" s="1777"/>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c r="BA68" s="1442"/>
    </row>
    <row r="69" spans="1:53" s="18" customFormat="1" ht="18" customHeight="1" x14ac:dyDescent="0.2">
      <c r="A69" s="73" t="str">
        <f>CONCATENATE('01_Carga'!$M$5,"_",$G69)</f>
        <v>FI__52</v>
      </c>
      <c r="B69" s="1405"/>
      <c r="C69" s="1460" t="str">
        <f>'06_PresenLista'!$C69</f>
        <v/>
      </c>
      <c r="D69" s="1461"/>
      <c r="E69" s="1405"/>
      <c r="F69" s="1726" t="str">
        <f>IF('07_P1_Lectura'!F70&lt;&gt;"",'07_P1_Lectura'!F70,"")</f>
        <v/>
      </c>
      <c r="G69" s="1216">
        <v>52</v>
      </c>
      <c r="H69" s="269" t="str">
        <f>IF(ISERROR(VLOOKUP($A69,Aspirantes!$A:$H,Aspirantes!$E$1,FALSE)),"",VLOOKUP($A69,Aspirantes!$A:$H,Aspirantes!$E$1,FALSE))</f>
        <v/>
      </c>
      <c r="I69" s="687" t="str">
        <f>IF(ISERROR(VLOOKUP($A69,Aspirantes!$A:$H,Aspirantes!$F$1,FALSE)),"",VLOOKUP($A69,Aspirantes!$A:$H,Aspirantes!$F$1,FALSE))</f>
        <v/>
      </c>
      <c r="J69" s="688" t="str">
        <f>IF(ISERROR(VLOOKUP($A69,Aspirantes!$A:$H,Aspirantes!$G$1,FALSE)),"",VLOOKUP($A69,Aspirantes!$A:$H,Aspirantes!$G$1,FALSE))</f>
        <v/>
      </c>
      <c r="K69" s="674" t="str">
        <f>IF(ISERROR(VLOOKUP($A69,Aspirantes!$A:$H,Aspirantes!$H$1,FALSE)),"",VLOOKUP($A69,Aspirantes!$A:$H,Aspirantes!$H$1,FALSE))</f>
        <v/>
      </c>
      <c r="L69" s="16"/>
      <c r="M69" s="67" t="str">
        <f>IF('06_PresenLista'!L69="NO","NP",IF('09_P1_Pract'!O69&lt;&gt;"","NL",'09_P1_Pract'!BL69))</f>
        <v/>
      </c>
      <c r="N69" s="67" t="str">
        <f>IF('06_PresenLista'!L69="NO","NP",IF('10_P1_Tema'!O69&lt;&gt;"","NL",'10_P1_Tema'!BL69))</f>
        <v/>
      </c>
      <c r="O69" s="81" t="str">
        <f>IF('06_PresenLista'!L69="NO","NP",IF('09_P1_Pract'!O69&lt;&gt;"","NL",'09_P1_Pract'!BM69))</f>
        <v/>
      </c>
      <c r="P69" s="81" t="str">
        <f>IF('06_PresenLista'!L69="NO","NP",IF('10_P1_Tema'!O69&lt;&gt;"","NL",'10_P1_Tema'!BM69))</f>
        <v/>
      </c>
      <c r="Q69" s="82"/>
      <c r="R69" s="676" t="str">
        <f t="shared" si="5"/>
        <v/>
      </c>
      <c r="S69" s="82"/>
      <c r="T69" s="750" t="str">
        <f t="shared" si="3"/>
        <v/>
      </c>
      <c r="U69" s="518" t="str">
        <f t="shared" si="4"/>
        <v/>
      </c>
      <c r="V69" s="810" t="str">
        <f>IF('13_P1_Alega'!AG69&lt;&gt;"","Estim","")</f>
        <v/>
      </c>
      <c r="W69" s="1775"/>
      <c r="X69" s="933" t="str">
        <f t="shared" si="1"/>
        <v/>
      </c>
      <c r="Y69" s="675" t="str">
        <f t="shared" si="2"/>
        <v/>
      </c>
      <c r="Z69" s="1777"/>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c r="BA69" s="1442"/>
    </row>
    <row r="70" spans="1:53" s="18" customFormat="1" ht="18" customHeight="1" x14ac:dyDescent="0.2">
      <c r="A70" s="73" t="str">
        <f>CONCATENATE('01_Carga'!$M$5,"_",$G70)</f>
        <v>FI__53</v>
      </c>
      <c r="B70" s="1405"/>
      <c r="C70" s="1460" t="str">
        <f>'06_PresenLista'!$C70</f>
        <v/>
      </c>
      <c r="D70" s="1461"/>
      <c r="E70" s="1405"/>
      <c r="F70" s="1726" t="str">
        <f>IF('07_P1_Lectura'!F71&lt;&gt;"",'07_P1_Lectura'!F71,"")</f>
        <v/>
      </c>
      <c r="G70" s="1216">
        <v>53</v>
      </c>
      <c r="H70" s="269" t="str">
        <f>IF(ISERROR(VLOOKUP($A70,Aspirantes!$A:$H,Aspirantes!$E$1,FALSE)),"",VLOOKUP($A70,Aspirantes!$A:$H,Aspirantes!$E$1,FALSE))</f>
        <v/>
      </c>
      <c r="I70" s="687" t="str">
        <f>IF(ISERROR(VLOOKUP($A70,Aspirantes!$A:$H,Aspirantes!$F$1,FALSE)),"",VLOOKUP($A70,Aspirantes!$A:$H,Aspirantes!$F$1,FALSE))</f>
        <v/>
      </c>
      <c r="J70" s="688" t="str">
        <f>IF(ISERROR(VLOOKUP($A70,Aspirantes!$A:$H,Aspirantes!$G$1,FALSE)),"",VLOOKUP($A70,Aspirantes!$A:$H,Aspirantes!$G$1,FALSE))</f>
        <v/>
      </c>
      <c r="K70" s="674" t="str">
        <f>IF(ISERROR(VLOOKUP($A70,Aspirantes!$A:$H,Aspirantes!$H$1,FALSE)),"",VLOOKUP($A70,Aspirantes!$A:$H,Aspirantes!$H$1,FALSE))</f>
        <v/>
      </c>
      <c r="L70" s="16"/>
      <c r="M70" s="67" t="str">
        <f>IF('06_PresenLista'!L70="NO","NP",IF('09_P1_Pract'!O70&lt;&gt;"","NL",'09_P1_Pract'!BL70))</f>
        <v/>
      </c>
      <c r="N70" s="67" t="str">
        <f>IF('06_PresenLista'!L70="NO","NP",IF('10_P1_Tema'!O70&lt;&gt;"","NL",'10_P1_Tema'!BL70))</f>
        <v/>
      </c>
      <c r="O70" s="81" t="str">
        <f>IF('06_PresenLista'!L70="NO","NP",IF('09_P1_Pract'!O70&lt;&gt;"","NL",'09_P1_Pract'!BM70))</f>
        <v/>
      </c>
      <c r="P70" s="81" t="str">
        <f>IF('06_PresenLista'!L70="NO","NP",IF('10_P1_Tema'!O70&lt;&gt;"","NL",'10_P1_Tema'!BM70))</f>
        <v/>
      </c>
      <c r="Q70" s="82"/>
      <c r="R70" s="676" t="str">
        <f t="shared" si="5"/>
        <v/>
      </c>
      <c r="S70" s="82"/>
      <c r="T70" s="750" t="str">
        <f t="shared" si="3"/>
        <v/>
      </c>
      <c r="U70" s="518" t="str">
        <f t="shared" si="4"/>
        <v/>
      </c>
      <c r="V70" s="810" t="str">
        <f>IF('13_P1_Alega'!AG70&lt;&gt;"","Estim","")</f>
        <v/>
      </c>
      <c r="W70" s="1775"/>
      <c r="X70" s="933" t="str">
        <f t="shared" si="1"/>
        <v/>
      </c>
      <c r="Y70" s="675" t="str">
        <f t="shared" si="2"/>
        <v/>
      </c>
      <c r="Z70" s="1777"/>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c r="BA70" s="1442"/>
    </row>
    <row r="71" spans="1:53" s="18" customFormat="1" ht="18" customHeight="1" x14ac:dyDescent="0.2">
      <c r="A71" s="73" t="str">
        <f>CONCATENATE('01_Carga'!$M$5,"_",$G71)</f>
        <v>FI__54</v>
      </c>
      <c r="B71" s="1405"/>
      <c r="C71" s="1460" t="str">
        <f>'06_PresenLista'!$C71</f>
        <v/>
      </c>
      <c r="D71" s="1461"/>
      <c r="E71" s="1405"/>
      <c r="F71" s="1726" t="str">
        <f>IF('07_P1_Lectura'!F72&lt;&gt;"",'07_P1_Lectura'!F72,"")</f>
        <v/>
      </c>
      <c r="G71" s="1216">
        <v>54</v>
      </c>
      <c r="H71" s="269" t="str">
        <f>IF(ISERROR(VLOOKUP($A71,Aspirantes!$A:$H,Aspirantes!$E$1,FALSE)),"",VLOOKUP($A71,Aspirantes!$A:$H,Aspirantes!$E$1,FALSE))</f>
        <v/>
      </c>
      <c r="I71" s="687" t="str">
        <f>IF(ISERROR(VLOOKUP($A71,Aspirantes!$A:$H,Aspirantes!$F$1,FALSE)),"",VLOOKUP($A71,Aspirantes!$A:$H,Aspirantes!$F$1,FALSE))</f>
        <v/>
      </c>
      <c r="J71" s="688" t="str">
        <f>IF(ISERROR(VLOOKUP($A71,Aspirantes!$A:$H,Aspirantes!$G$1,FALSE)),"",VLOOKUP($A71,Aspirantes!$A:$H,Aspirantes!$G$1,FALSE))</f>
        <v/>
      </c>
      <c r="K71" s="674" t="str">
        <f>IF(ISERROR(VLOOKUP($A71,Aspirantes!$A:$H,Aspirantes!$H$1,FALSE)),"",VLOOKUP($A71,Aspirantes!$A:$H,Aspirantes!$H$1,FALSE))</f>
        <v/>
      </c>
      <c r="L71" s="16"/>
      <c r="M71" s="67" t="str">
        <f>IF('06_PresenLista'!L71="NO","NP",IF('09_P1_Pract'!O71&lt;&gt;"","NL",'09_P1_Pract'!BL71))</f>
        <v/>
      </c>
      <c r="N71" s="67" t="str">
        <f>IF('06_PresenLista'!L71="NO","NP",IF('10_P1_Tema'!O71&lt;&gt;"","NL",'10_P1_Tema'!BL71))</f>
        <v/>
      </c>
      <c r="O71" s="81" t="str">
        <f>IF('06_PresenLista'!L71="NO","NP",IF('09_P1_Pract'!O71&lt;&gt;"","NL",'09_P1_Pract'!BM71))</f>
        <v/>
      </c>
      <c r="P71" s="81" t="str">
        <f>IF('06_PresenLista'!L71="NO","NP",IF('10_P1_Tema'!O71&lt;&gt;"","NL",'10_P1_Tema'!BM71))</f>
        <v/>
      </c>
      <c r="Q71" s="82"/>
      <c r="R71" s="676" t="str">
        <f t="shared" si="5"/>
        <v/>
      </c>
      <c r="S71" s="82"/>
      <c r="T71" s="750" t="str">
        <f t="shared" si="3"/>
        <v/>
      </c>
      <c r="U71" s="518" t="str">
        <f t="shared" si="4"/>
        <v/>
      </c>
      <c r="V71" s="810" t="str">
        <f>IF('13_P1_Alega'!AG71&lt;&gt;"","Estim","")</f>
        <v/>
      </c>
      <c r="W71" s="1775"/>
      <c r="X71" s="933" t="str">
        <f t="shared" si="1"/>
        <v/>
      </c>
      <c r="Y71" s="675" t="str">
        <f t="shared" si="2"/>
        <v/>
      </c>
      <c r="Z71" s="1777"/>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c r="BA71" s="1442"/>
    </row>
    <row r="72" spans="1:53" s="18" customFormat="1" ht="18" customHeight="1" x14ac:dyDescent="0.2">
      <c r="A72" s="73" t="str">
        <f>CONCATENATE('01_Carga'!$M$5,"_",$G72)</f>
        <v>FI__55</v>
      </c>
      <c r="B72" s="1405"/>
      <c r="C72" s="1460" t="str">
        <f>'06_PresenLista'!$C72</f>
        <v/>
      </c>
      <c r="D72" s="1461"/>
      <c r="E72" s="1405"/>
      <c r="F72" s="1726" t="str">
        <f>IF('07_P1_Lectura'!F73&lt;&gt;"",'07_P1_Lectura'!F73,"")</f>
        <v/>
      </c>
      <c r="G72" s="1216">
        <v>55</v>
      </c>
      <c r="H72" s="269" t="str">
        <f>IF(ISERROR(VLOOKUP($A72,Aspirantes!$A:$H,Aspirantes!$E$1,FALSE)),"",VLOOKUP($A72,Aspirantes!$A:$H,Aspirantes!$E$1,FALSE))</f>
        <v/>
      </c>
      <c r="I72" s="687" t="str">
        <f>IF(ISERROR(VLOOKUP($A72,Aspirantes!$A:$H,Aspirantes!$F$1,FALSE)),"",VLOOKUP($A72,Aspirantes!$A:$H,Aspirantes!$F$1,FALSE))</f>
        <v/>
      </c>
      <c r="J72" s="688" t="str">
        <f>IF(ISERROR(VLOOKUP($A72,Aspirantes!$A:$H,Aspirantes!$G$1,FALSE)),"",VLOOKUP($A72,Aspirantes!$A:$H,Aspirantes!$G$1,FALSE))</f>
        <v/>
      </c>
      <c r="K72" s="674" t="str">
        <f>IF(ISERROR(VLOOKUP($A72,Aspirantes!$A:$H,Aspirantes!$H$1,FALSE)),"",VLOOKUP($A72,Aspirantes!$A:$H,Aspirantes!$H$1,FALSE))</f>
        <v/>
      </c>
      <c r="L72" s="16"/>
      <c r="M72" s="67" t="str">
        <f>IF('06_PresenLista'!L72="NO","NP",IF('09_P1_Pract'!O72&lt;&gt;"","NL",'09_P1_Pract'!BL72))</f>
        <v/>
      </c>
      <c r="N72" s="67" t="str">
        <f>IF('06_PresenLista'!L72="NO","NP",IF('10_P1_Tema'!O72&lt;&gt;"","NL",'10_P1_Tema'!BL72))</f>
        <v/>
      </c>
      <c r="O72" s="81" t="str">
        <f>IF('06_PresenLista'!L72="NO","NP",IF('09_P1_Pract'!O72&lt;&gt;"","NL",'09_P1_Pract'!BM72))</f>
        <v/>
      </c>
      <c r="P72" s="81" t="str">
        <f>IF('06_PresenLista'!L72="NO","NP",IF('10_P1_Tema'!O72&lt;&gt;"","NL",'10_P1_Tema'!BM72))</f>
        <v/>
      </c>
      <c r="Q72" s="82"/>
      <c r="R72" s="676" t="str">
        <f t="shared" si="5"/>
        <v/>
      </c>
      <c r="S72" s="82"/>
      <c r="T72" s="750" t="str">
        <f t="shared" si="3"/>
        <v/>
      </c>
      <c r="U72" s="518" t="str">
        <f t="shared" si="4"/>
        <v/>
      </c>
      <c r="V72" s="810" t="str">
        <f>IF('13_P1_Alega'!AG72&lt;&gt;"","Estim","")</f>
        <v/>
      </c>
      <c r="W72" s="1775"/>
      <c r="X72" s="933" t="str">
        <f t="shared" si="1"/>
        <v/>
      </c>
      <c r="Y72" s="675" t="str">
        <f t="shared" si="2"/>
        <v/>
      </c>
      <c r="Z72" s="1777"/>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c r="BA72" s="1442"/>
    </row>
    <row r="73" spans="1:53" s="18" customFormat="1" ht="18" customHeight="1" x14ac:dyDescent="0.2">
      <c r="A73" s="73" t="str">
        <f>CONCATENATE('01_Carga'!$M$5,"_",$G73)</f>
        <v>FI__56</v>
      </c>
      <c r="B73" s="1405"/>
      <c r="C73" s="1460" t="str">
        <f>'06_PresenLista'!$C73</f>
        <v/>
      </c>
      <c r="D73" s="1461"/>
      <c r="E73" s="1405"/>
      <c r="F73" s="1726" t="str">
        <f>IF('07_P1_Lectura'!F74&lt;&gt;"",'07_P1_Lectura'!F74,"")</f>
        <v/>
      </c>
      <c r="G73" s="1216">
        <v>56</v>
      </c>
      <c r="H73" s="269" t="str">
        <f>IF(ISERROR(VLOOKUP($A73,Aspirantes!$A:$H,Aspirantes!$E$1,FALSE)),"",VLOOKUP($A73,Aspirantes!$A:$H,Aspirantes!$E$1,FALSE))</f>
        <v/>
      </c>
      <c r="I73" s="687" t="str">
        <f>IF(ISERROR(VLOOKUP($A73,Aspirantes!$A:$H,Aspirantes!$F$1,FALSE)),"",VLOOKUP($A73,Aspirantes!$A:$H,Aspirantes!$F$1,FALSE))</f>
        <v/>
      </c>
      <c r="J73" s="688" t="str">
        <f>IF(ISERROR(VLOOKUP($A73,Aspirantes!$A:$H,Aspirantes!$G$1,FALSE)),"",VLOOKUP($A73,Aspirantes!$A:$H,Aspirantes!$G$1,FALSE))</f>
        <v/>
      </c>
      <c r="K73" s="674" t="str">
        <f>IF(ISERROR(VLOOKUP($A73,Aspirantes!$A:$H,Aspirantes!$H$1,FALSE)),"",VLOOKUP($A73,Aspirantes!$A:$H,Aspirantes!$H$1,FALSE))</f>
        <v/>
      </c>
      <c r="L73" s="16"/>
      <c r="M73" s="67" t="str">
        <f>IF('06_PresenLista'!L73="NO","NP",IF('09_P1_Pract'!O73&lt;&gt;"","NL",'09_P1_Pract'!BL73))</f>
        <v/>
      </c>
      <c r="N73" s="67" t="str">
        <f>IF('06_PresenLista'!L73="NO","NP",IF('10_P1_Tema'!O73&lt;&gt;"","NL",'10_P1_Tema'!BL73))</f>
        <v/>
      </c>
      <c r="O73" s="81" t="str">
        <f>IF('06_PresenLista'!L73="NO","NP",IF('09_P1_Pract'!O73&lt;&gt;"","NL",'09_P1_Pract'!BM73))</f>
        <v/>
      </c>
      <c r="P73" s="81" t="str">
        <f>IF('06_PresenLista'!L73="NO","NP",IF('10_P1_Tema'!O73&lt;&gt;"","NL",'10_P1_Tema'!BM73))</f>
        <v/>
      </c>
      <c r="Q73" s="82"/>
      <c r="R73" s="676" t="str">
        <f t="shared" si="5"/>
        <v/>
      </c>
      <c r="S73" s="82"/>
      <c r="T73" s="750" t="str">
        <f t="shared" si="3"/>
        <v/>
      </c>
      <c r="U73" s="518" t="str">
        <f t="shared" si="4"/>
        <v/>
      </c>
      <c r="V73" s="810" t="str">
        <f>IF('13_P1_Alega'!AG73&lt;&gt;"","Estim","")</f>
        <v/>
      </c>
      <c r="W73" s="1775"/>
      <c r="X73" s="933" t="str">
        <f t="shared" si="1"/>
        <v/>
      </c>
      <c r="Y73" s="675" t="str">
        <f t="shared" si="2"/>
        <v/>
      </c>
      <c r="Z73" s="1777"/>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c r="BA73" s="1442"/>
    </row>
    <row r="74" spans="1:53" s="18" customFormat="1" ht="18" customHeight="1" x14ac:dyDescent="0.2">
      <c r="A74" s="73" t="str">
        <f>CONCATENATE('01_Carga'!$M$5,"_",$G74)</f>
        <v>FI__57</v>
      </c>
      <c r="B74" s="1405"/>
      <c r="C74" s="1460" t="str">
        <f>'06_PresenLista'!$C74</f>
        <v/>
      </c>
      <c r="D74" s="1461"/>
      <c r="E74" s="1405"/>
      <c r="F74" s="1726" t="str">
        <f>IF('07_P1_Lectura'!F75&lt;&gt;"",'07_P1_Lectura'!F75,"")</f>
        <v/>
      </c>
      <c r="G74" s="1216">
        <v>57</v>
      </c>
      <c r="H74" s="269" t="str">
        <f>IF(ISERROR(VLOOKUP($A74,Aspirantes!$A:$H,Aspirantes!$E$1,FALSE)),"",VLOOKUP($A74,Aspirantes!$A:$H,Aspirantes!$E$1,FALSE))</f>
        <v/>
      </c>
      <c r="I74" s="687" t="str">
        <f>IF(ISERROR(VLOOKUP($A74,Aspirantes!$A:$H,Aspirantes!$F$1,FALSE)),"",VLOOKUP($A74,Aspirantes!$A:$H,Aspirantes!$F$1,FALSE))</f>
        <v/>
      </c>
      <c r="J74" s="688" t="str">
        <f>IF(ISERROR(VLOOKUP($A74,Aspirantes!$A:$H,Aspirantes!$G$1,FALSE)),"",VLOOKUP($A74,Aspirantes!$A:$H,Aspirantes!$G$1,FALSE))</f>
        <v/>
      </c>
      <c r="K74" s="674" t="str">
        <f>IF(ISERROR(VLOOKUP($A74,Aspirantes!$A:$H,Aspirantes!$H$1,FALSE)),"",VLOOKUP($A74,Aspirantes!$A:$H,Aspirantes!$H$1,FALSE))</f>
        <v/>
      </c>
      <c r="L74" s="16"/>
      <c r="M74" s="67" t="str">
        <f>IF('06_PresenLista'!L74="NO","NP",IF('09_P1_Pract'!O74&lt;&gt;"","NL",'09_P1_Pract'!BL74))</f>
        <v/>
      </c>
      <c r="N74" s="67" t="str">
        <f>IF('06_PresenLista'!L74="NO","NP",IF('10_P1_Tema'!O74&lt;&gt;"","NL",'10_P1_Tema'!BL74))</f>
        <v/>
      </c>
      <c r="O74" s="81" t="str">
        <f>IF('06_PresenLista'!L74="NO","NP",IF('09_P1_Pract'!O74&lt;&gt;"","NL",'09_P1_Pract'!BM74))</f>
        <v/>
      </c>
      <c r="P74" s="81" t="str">
        <f>IF('06_PresenLista'!L74="NO","NP",IF('10_P1_Tema'!O74&lt;&gt;"","NL",'10_P1_Tema'!BM74))</f>
        <v/>
      </c>
      <c r="Q74" s="82"/>
      <c r="R74" s="676" t="str">
        <f t="shared" si="5"/>
        <v/>
      </c>
      <c r="S74" s="82"/>
      <c r="T74" s="750" t="str">
        <f t="shared" si="3"/>
        <v/>
      </c>
      <c r="U74" s="518" t="str">
        <f t="shared" si="4"/>
        <v/>
      </c>
      <c r="V74" s="810" t="str">
        <f>IF('13_P1_Alega'!AG74&lt;&gt;"","Estim","")</f>
        <v/>
      </c>
      <c r="W74" s="1775"/>
      <c r="X74" s="933" t="str">
        <f t="shared" si="1"/>
        <v/>
      </c>
      <c r="Y74" s="675" t="str">
        <f t="shared" si="2"/>
        <v/>
      </c>
      <c r="Z74" s="1777"/>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c r="BA74" s="1442"/>
    </row>
    <row r="75" spans="1:53" s="18" customFormat="1" ht="18" customHeight="1" x14ac:dyDescent="0.2">
      <c r="A75" s="73" t="str">
        <f>CONCATENATE('01_Carga'!$M$5,"_",$G75)</f>
        <v>FI__58</v>
      </c>
      <c r="B75" s="1405"/>
      <c r="C75" s="1460" t="str">
        <f>'06_PresenLista'!$C75</f>
        <v/>
      </c>
      <c r="D75" s="1461"/>
      <c r="E75" s="1405"/>
      <c r="F75" s="1726" t="str">
        <f>IF('07_P1_Lectura'!F76&lt;&gt;"",'07_P1_Lectura'!F76,"")</f>
        <v/>
      </c>
      <c r="G75" s="1216">
        <v>58</v>
      </c>
      <c r="H75" s="269" t="str">
        <f>IF(ISERROR(VLOOKUP($A75,Aspirantes!$A:$H,Aspirantes!$E$1,FALSE)),"",VLOOKUP($A75,Aspirantes!$A:$H,Aspirantes!$E$1,FALSE))</f>
        <v/>
      </c>
      <c r="I75" s="687" t="str">
        <f>IF(ISERROR(VLOOKUP($A75,Aspirantes!$A:$H,Aspirantes!$F$1,FALSE)),"",VLOOKUP($A75,Aspirantes!$A:$H,Aspirantes!$F$1,FALSE))</f>
        <v/>
      </c>
      <c r="J75" s="688" t="str">
        <f>IF(ISERROR(VLOOKUP($A75,Aspirantes!$A:$H,Aspirantes!$G$1,FALSE)),"",VLOOKUP($A75,Aspirantes!$A:$H,Aspirantes!$G$1,FALSE))</f>
        <v/>
      </c>
      <c r="K75" s="674" t="str">
        <f>IF(ISERROR(VLOOKUP($A75,Aspirantes!$A:$H,Aspirantes!$H$1,FALSE)),"",VLOOKUP($A75,Aspirantes!$A:$H,Aspirantes!$H$1,FALSE))</f>
        <v/>
      </c>
      <c r="L75" s="16"/>
      <c r="M75" s="67" t="str">
        <f>IF('06_PresenLista'!L75="NO","NP",IF('09_P1_Pract'!O75&lt;&gt;"","NL",'09_P1_Pract'!BL75))</f>
        <v/>
      </c>
      <c r="N75" s="67" t="str">
        <f>IF('06_PresenLista'!L75="NO","NP",IF('10_P1_Tema'!O75&lt;&gt;"","NL",'10_P1_Tema'!BL75))</f>
        <v/>
      </c>
      <c r="O75" s="81" t="str">
        <f>IF('06_PresenLista'!L75="NO","NP",IF('09_P1_Pract'!O75&lt;&gt;"","NL",'09_P1_Pract'!BM75))</f>
        <v/>
      </c>
      <c r="P75" s="81" t="str">
        <f>IF('06_PresenLista'!L75="NO","NP",IF('10_P1_Tema'!O75&lt;&gt;"","NL",'10_P1_Tema'!BM75))</f>
        <v/>
      </c>
      <c r="Q75" s="82"/>
      <c r="R75" s="676" t="str">
        <f t="shared" si="5"/>
        <v/>
      </c>
      <c r="S75" s="82"/>
      <c r="T75" s="750" t="str">
        <f t="shared" si="3"/>
        <v/>
      </c>
      <c r="U75" s="518" t="str">
        <f t="shared" si="4"/>
        <v/>
      </c>
      <c r="V75" s="810" t="str">
        <f>IF('13_P1_Alega'!AG75&lt;&gt;"","Estim","")</f>
        <v/>
      </c>
      <c r="W75" s="1775"/>
      <c r="X75" s="933" t="str">
        <f t="shared" si="1"/>
        <v/>
      </c>
      <c r="Y75" s="675" t="str">
        <f t="shared" si="2"/>
        <v/>
      </c>
      <c r="Z75" s="1777"/>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c r="BA75" s="1442"/>
    </row>
    <row r="76" spans="1:53" s="18" customFormat="1" ht="18" customHeight="1" x14ac:dyDescent="0.2">
      <c r="A76" s="73" t="str">
        <f>CONCATENATE('01_Carga'!$M$5,"_",$G76)</f>
        <v>FI__59</v>
      </c>
      <c r="B76" s="1405"/>
      <c r="C76" s="1460" t="str">
        <f>'06_PresenLista'!$C76</f>
        <v/>
      </c>
      <c r="D76" s="1461"/>
      <c r="E76" s="1405"/>
      <c r="F76" s="1726" t="str">
        <f>IF('07_P1_Lectura'!F77&lt;&gt;"",'07_P1_Lectura'!F77,"")</f>
        <v/>
      </c>
      <c r="G76" s="1216">
        <v>59</v>
      </c>
      <c r="H76" s="269" t="str">
        <f>IF(ISERROR(VLOOKUP($A76,Aspirantes!$A:$H,Aspirantes!$E$1,FALSE)),"",VLOOKUP($A76,Aspirantes!$A:$H,Aspirantes!$E$1,FALSE))</f>
        <v/>
      </c>
      <c r="I76" s="687" t="str">
        <f>IF(ISERROR(VLOOKUP($A76,Aspirantes!$A:$H,Aspirantes!$F$1,FALSE)),"",VLOOKUP($A76,Aspirantes!$A:$H,Aspirantes!$F$1,FALSE))</f>
        <v/>
      </c>
      <c r="J76" s="688" t="str">
        <f>IF(ISERROR(VLOOKUP($A76,Aspirantes!$A:$H,Aspirantes!$G$1,FALSE)),"",VLOOKUP($A76,Aspirantes!$A:$H,Aspirantes!$G$1,FALSE))</f>
        <v/>
      </c>
      <c r="K76" s="674" t="str">
        <f>IF(ISERROR(VLOOKUP($A76,Aspirantes!$A:$H,Aspirantes!$H$1,FALSE)),"",VLOOKUP($A76,Aspirantes!$A:$H,Aspirantes!$H$1,FALSE))</f>
        <v/>
      </c>
      <c r="L76" s="16"/>
      <c r="M76" s="67" t="str">
        <f>IF('06_PresenLista'!L76="NO","NP",IF('09_P1_Pract'!O76&lt;&gt;"","NL",'09_P1_Pract'!BL76))</f>
        <v/>
      </c>
      <c r="N76" s="67" t="str">
        <f>IF('06_PresenLista'!L76="NO","NP",IF('10_P1_Tema'!O76&lt;&gt;"","NL",'10_P1_Tema'!BL76))</f>
        <v/>
      </c>
      <c r="O76" s="81" t="str">
        <f>IF('06_PresenLista'!L76="NO","NP",IF('09_P1_Pract'!O76&lt;&gt;"","NL",'09_P1_Pract'!BM76))</f>
        <v/>
      </c>
      <c r="P76" s="81" t="str">
        <f>IF('06_PresenLista'!L76="NO","NP",IF('10_P1_Tema'!O76&lt;&gt;"","NL",'10_P1_Tema'!BM76))</f>
        <v/>
      </c>
      <c r="Q76" s="82"/>
      <c r="R76" s="676" t="str">
        <f t="shared" si="5"/>
        <v/>
      </c>
      <c r="S76" s="82"/>
      <c r="T76" s="750" t="str">
        <f t="shared" si="3"/>
        <v/>
      </c>
      <c r="U76" s="518" t="str">
        <f t="shared" si="4"/>
        <v/>
      </c>
      <c r="V76" s="810" t="str">
        <f>IF('13_P1_Alega'!AG76&lt;&gt;"","Estim","")</f>
        <v/>
      </c>
      <c r="W76" s="1775"/>
      <c r="X76" s="933" t="str">
        <f t="shared" si="1"/>
        <v/>
      </c>
      <c r="Y76" s="675" t="str">
        <f t="shared" si="2"/>
        <v/>
      </c>
      <c r="Z76" s="1777"/>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c r="BA76" s="1442"/>
    </row>
    <row r="77" spans="1:53" s="18" customFormat="1" ht="18" customHeight="1" x14ac:dyDescent="0.2">
      <c r="A77" s="73" t="str">
        <f>CONCATENATE('01_Carga'!$M$5,"_",$G77)</f>
        <v>FI__60</v>
      </c>
      <c r="B77" s="1405"/>
      <c r="C77" s="1460" t="str">
        <f>'06_PresenLista'!$C77</f>
        <v/>
      </c>
      <c r="D77" s="1461"/>
      <c r="E77" s="1405"/>
      <c r="F77" s="1726" t="str">
        <f>IF('07_P1_Lectura'!F78&lt;&gt;"",'07_P1_Lectura'!F78,"")</f>
        <v/>
      </c>
      <c r="G77" s="1216">
        <v>60</v>
      </c>
      <c r="H77" s="269" t="str">
        <f>IF(ISERROR(VLOOKUP($A77,Aspirantes!$A:$H,Aspirantes!$E$1,FALSE)),"",VLOOKUP($A77,Aspirantes!$A:$H,Aspirantes!$E$1,FALSE))</f>
        <v/>
      </c>
      <c r="I77" s="687" t="str">
        <f>IF(ISERROR(VLOOKUP($A77,Aspirantes!$A:$H,Aspirantes!$F$1,FALSE)),"",VLOOKUP($A77,Aspirantes!$A:$H,Aspirantes!$F$1,FALSE))</f>
        <v/>
      </c>
      <c r="J77" s="688" t="str">
        <f>IF(ISERROR(VLOOKUP($A77,Aspirantes!$A:$H,Aspirantes!$G$1,FALSE)),"",VLOOKUP($A77,Aspirantes!$A:$H,Aspirantes!$G$1,FALSE))</f>
        <v/>
      </c>
      <c r="K77" s="674" t="str">
        <f>IF(ISERROR(VLOOKUP($A77,Aspirantes!$A:$H,Aspirantes!$H$1,FALSE)),"",VLOOKUP($A77,Aspirantes!$A:$H,Aspirantes!$H$1,FALSE))</f>
        <v/>
      </c>
      <c r="L77" s="16"/>
      <c r="M77" s="67" t="str">
        <f>IF('06_PresenLista'!L77="NO","NP",IF('09_P1_Pract'!O77&lt;&gt;"","NL",'09_P1_Pract'!BL77))</f>
        <v/>
      </c>
      <c r="N77" s="67" t="str">
        <f>IF('06_PresenLista'!L77="NO","NP",IF('10_P1_Tema'!O77&lt;&gt;"","NL",'10_P1_Tema'!BL77))</f>
        <v/>
      </c>
      <c r="O77" s="81" t="str">
        <f>IF('06_PresenLista'!L77="NO","NP",IF('09_P1_Pract'!O77&lt;&gt;"","NL",'09_P1_Pract'!BM77))</f>
        <v/>
      </c>
      <c r="P77" s="81" t="str">
        <f>IF('06_PresenLista'!L77="NO","NP",IF('10_P1_Tema'!O77&lt;&gt;"","NL",'10_P1_Tema'!BM77))</f>
        <v/>
      </c>
      <c r="Q77" s="82"/>
      <c r="R77" s="676" t="str">
        <f t="shared" si="5"/>
        <v/>
      </c>
      <c r="S77" s="82"/>
      <c r="T77" s="750" t="str">
        <f t="shared" si="3"/>
        <v/>
      </c>
      <c r="U77" s="518" t="str">
        <f t="shared" si="4"/>
        <v/>
      </c>
      <c r="V77" s="810" t="str">
        <f>IF('13_P1_Alega'!AG77&lt;&gt;"","Estim","")</f>
        <v/>
      </c>
      <c r="W77" s="1775"/>
      <c r="X77" s="933" t="str">
        <f t="shared" si="1"/>
        <v/>
      </c>
      <c r="Y77" s="675" t="str">
        <f t="shared" si="2"/>
        <v/>
      </c>
      <c r="Z77" s="1777"/>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c r="BA77" s="1442"/>
    </row>
    <row r="78" spans="1:53" s="18" customFormat="1" ht="18" customHeight="1" x14ac:dyDescent="0.2">
      <c r="A78" s="73" t="str">
        <f>CONCATENATE('01_Carga'!$M$5,"_",$G78)</f>
        <v>FI__61</v>
      </c>
      <c r="B78" s="1405"/>
      <c r="C78" s="1460" t="str">
        <f>'06_PresenLista'!$C78</f>
        <v/>
      </c>
      <c r="D78" s="1461"/>
      <c r="E78" s="1405"/>
      <c r="F78" s="1726" t="str">
        <f>IF('07_P1_Lectura'!F79&lt;&gt;"",'07_P1_Lectura'!F79,"")</f>
        <v/>
      </c>
      <c r="G78" s="1216">
        <v>61</v>
      </c>
      <c r="H78" s="269" t="str">
        <f>IF(ISERROR(VLOOKUP($A78,Aspirantes!$A:$H,Aspirantes!$E$1,FALSE)),"",VLOOKUP($A78,Aspirantes!$A:$H,Aspirantes!$E$1,FALSE))</f>
        <v/>
      </c>
      <c r="I78" s="687" t="str">
        <f>IF(ISERROR(VLOOKUP($A78,Aspirantes!$A:$H,Aspirantes!$F$1,FALSE)),"",VLOOKUP($A78,Aspirantes!$A:$H,Aspirantes!$F$1,FALSE))</f>
        <v/>
      </c>
      <c r="J78" s="688" t="str">
        <f>IF(ISERROR(VLOOKUP($A78,Aspirantes!$A:$H,Aspirantes!$G$1,FALSE)),"",VLOOKUP($A78,Aspirantes!$A:$H,Aspirantes!$G$1,FALSE))</f>
        <v/>
      </c>
      <c r="K78" s="674" t="str">
        <f>IF(ISERROR(VLOOKUP($A78,Aspirantes!$A:$H,Aspirantes!$H$1,FALSE)),"",VLOOKUP($A78,Aspirantes!$A:$H,Aspirantes!$H$1,FALSE))</f>
        <v/>
      </c>
      <c r="L78" s="16"/>
      <c r="M78" s="67" t="str">
        <f>IF('06_PresenLista'!L78="NO","NP",IF('09_P1_Pract'!O78&lt;&gt;"","NL",'09_P1_Pract'!BL78))</f>
        <v/>
      </c>
      <c r="N78" s="67" t="str">
        <f>IF('06_PresenLista'!L78="NO","NP",IF('10_P1_Tema'!O78&lt;&gt;"","NL",'10_P1_Tema'!BL78))</f>
        <v/>
      </c>
      <c r="O78" s="81" t="str">
        <f>IF('06_PresenLista'!L78="NO","NP",IF('09_P1_Pract'!O78&lt;&gt;"","NL",'09_P1_Pract'!BM78))</f>
        <v/>
      </c>
      <c r="P78" s="81" t="str">
        <f>IF('06_PresenLista'!L78="NO","NP",IF('10_P1_Tema'!O78&lt;&gt;"","NL",'10_P1_Tema'!BM78))</f>
        <v/>
      </c>
      <c r="Q78" s="82"/>
      <c r="R78" s="676" t="str">
        <f t="shared" si="5"/>
        <v/>
      </c>
      <c r="S78" s="82"/>
      <c r="T78" s="750" t="str">
        <f t="shared" si="3"/>
        <v/>
      </c>
      <c r="U78" s="518" t="str">
        <f t="shared" si="4"/>
        <v/>
      </c>
      <c r="V78" s="810" t="str">
        <f>IF('13_P1_Alega'!AG78&lt;&gt;"","Estim","")</f>
        <v/>
      </c>
      <c r="W78" s="1775"/>
      <c r="X78" s="933" t="str">
        <f t="shared" si="1"/>
        <v/>
      </c>
      <c r="Y78" s="675" t="str">
        <f t="shared" si="2"/>
        <v/>
      </c>
      <c r="Z78" s="1777"/>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c r="BA78" s="1442"/>
    </row>
    <row r="79" spans="1:53" s="18" customFormat="1" ht="18" customHeight="1" x14ac:dyDescent="0.2">
      <c r="A79" s="73" t="str">
        <f>CONCATENATE('01_Carga'!$M$5,"_",$G79)</f>
        <v>FI__62</v>
      </c>
      <c r="B79" s="1405"/>
      <c r="C79" s="1460" t="str">
        <f>'06_PresenLista'!$C79</f>
        <v/>
      </c>
      <c r="D79" s="1461"/>
      <c r="E79" s="1405"/>
      <c r="F79" s="1726" t="str">
        <f>IF('07_P1_Lectura'!F80&lt;&gt;"",'07_P1_Lectura'!F80,"")</f>
        <v/>
      </c>
      <c r="G79" s="1216">
        <v>62</v>
      </c>
      <c r="H79" s="269" t="str">
        <f>IF(ISERROR(VLOOKUP($A79,Aspirantes!$A:$H,Aspirantes!$E$1,FALSE)),"",VLOOKUP($A79,Aspirantes!$A:$H,Aspirantes!$E$1,FALSE))</f>
        <v/>
      </c>
      <c r="I79" s="687" t="str">
        <f>IF(ISERROR(VLOOKUP($A79,Aspirantes!$A:$H,Aspirantes!$F$1,FALSE)),"",VLOOKUP($A79,Aspirantes!$A:$H,Aspirantes!$F$1,FALSE))</f>
        <v/>
      </c>
      <c r="J79" s="688" t="str">
        <f>IF(ISERROR(VLOOKUP($A79,Aspirantes!$A:$H,Aspirantes!$G$1,FALSE)),"",VLOOKUP($A79,Aspirantes!$A:$H,Aspirantes!$G$1,FALSE))</f>
        <v/>
      </c>
      <c r="K79" s="674" t="str">
        <f>IF(ISERROR(VLOOKUP($A79,Aspirantes!$A:$H,Aspirantes!$H$1,FALSE)),"",VLOOKUP($A79,Aspirantes!$A:$H,Aspirantes!$H$1,FALSE))</f>
        <v/>
      </c>
      <c r="L79" s="16"/>
      <c r="M79" s="67" t="str">
        <f>IF('06_PresenLista'!L79="NO","NP",IF('09_P1_Pract'!O79&lt;&gt;"","NL",'09_P1_Pract'!BL79))</f>
        <v/>
      </c>
      <c r="N79" s="67" t="str">
        <f>IF('06_PresenLista'!L79="NO","NP",IF('10_P1_Tema'!O79&lt;&gt;"","NL",'10_P1_Tema'!BL79))</f>
        <v/>
      </c>
      <c r="O79" s="81" t="str">
        <f>IF('06_PresenLista'!L79="NO","NP",IF('09_P1_Pract'!O79&lt;&gt;"","NL",'09_P1_Pract'!BM79))</f>
        <v/>
      </c>
      <c r="P79" s="81" t="str">
        <f>IF('06_PresenLista'!L79="NO","NP",IF('10_P1_Tema'!O79&lt;&gt;"","NL",'10_P1_Tema'!BM79))</f>
        <v/>
      </c>
      <c r="Q79" s="82"/>
      <c r="R79" s="676" t="str">
        <f t="shared" si="5"/>
        <v/>
      </c>
      <c r="S79" s="82"/>
      <c r="T79" s="750" t="str">
        <f t="shared" si="3"/>
        <v/>
      </c>
      <c r="U79" s="518" t="str">
        <f t="shared" si="4"/>
        <v/>
      </c>
      <c r="V79" s="810" t="str">
        <f>IF('13_P1_Alega'!AG79&lt;&gt;"","Estim","")</f>
        <v/>
      </c>
      <c r="W79" s="1775"/>
      <c r="X79" s="933" t="str">
        <f t="shared" si="1"/>
        <v/>
      </c>
      <c r="Y79" s="675" t="str">
        <f t="shared" si="2"/>
        <v/>
      </c>
      <c r="Z79" s="1777"/>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c r="BA79" s="1442"/>
    </row>
    <row r="80" spans="1:53" s="18" customFormat="1" ht="18" customHeight="1" x14ac:dyDescent="0.2">
      <c r="A80" s="73" t="str">
        <f>CONCATENATE('01_Carga'!$M$5,"_",$G80)</f>
        <v>FI__63</v>
      </c>
      <c r="B80" s="1405"/>
      <c r="C80" s="1460" t="str">
        <f>'06_PresenLista'!$C80</f>
        <v/>
      </c>
      <c r="D80" s="1461"/>
      <c r="E80" s="1405"/>
      <c r="F80" s="1726" t="str">
        <f>IF('07_P1_Lectura'!F81&lt;&gt;"",'07_P1_Lectura'!F81,"")</f>
        <v/>
      </c>
      <c r="G80" s="1216">
        <v>63</v>
      </c>
      <c r="H80" s="269" t="str">
        <f>IF(ISERROR(VLOOKUP($A80,Aspirantes!$A:$H,Aspirantes!$E$1,FALSE)),"",VLOOKUP($A80,Aspirantes!$A:$H,Aspirantes!$E$1,FALSE))</f>
        <v/>
      </c>
      <c r="I80" s="687" t="str">
        <f>IF(ISERROR(VLOOKUP($A80,Aspirantes!$A:$H,Aspirantes!$F$1,FALSE)),"",VLOOKUP($A80,Aspirantes!$A:$H,Aspirantes!$F$1,FALSE))</f>
        <v/>
      </c>
      <c r="J80" s="688" t="str">
        <f>IF(ISERROR(VLOOKUP($A80,Aspirantes!$A:$H,Aspirantes!$G$1,FALSE)),"",VLOOKUP($A80,Aspirantes!$A:$H,Aspirantes!$G$1,FALSE))</f>
        <v/>
      </c>
      <c r="K80" s="674" t="str">
        <f>IF(ISERROR(VLOOKUP($A80,Aspirantes!$A:$H,Aspirantes!$H$1,FALSE)),"",VLOOKUP($A80,Aspirantes!$A:$H,Aspirantes!$H$1,FALSE))</f>
        <v/>
      </c>
      <c r="L80" s="16"/>
      <c r="M80" s="67" t="str">
        <f>IF('06_PresenLista'!L80="NO","NP",IF('09_P1_Pract'!O80&lt;&gt;"","NL",'09_P1_Pract'!BL80))</f>
        <v/>
      </c>
      <c r="N80" s="67" t="str">
        <f>IF('06_PresenLista'!L80="NO","NP",IF('10_P1_Tema'!O80&lt;&gt;"","NL",'10_P1_Tema'!BL80))</f>
        <v/>
      </c>
      <c r="O80" s="81" t="str">
        <f>IF('06_PresenLista'!L80="NO","NP",IF('09_P1_Pract'!O80&lt;&gt;"","NL",'09_P1_Pract'!BM80))</f>
        <v/>
      </c>
      <c r="P80" s="81" t="str">
        <f>IF('06_PresenLista'!L80="NO","NP",IF('10_P1_Tema'!O80&lt;&gt;"","NL",'10_P1_Tema'!BM80))</f>
        <v/>
      </c>
      <c r="Q80" s="82"/>
      <c r="R80" s="676" t="str">
        <f t="shared" si="5"/>
        <v/>
      </c>
      <c r="S80" s="82"/>
      <c r="T80" s="750" t="str">
        <f t="shared" si="3"/>
        <v/>
      </c>
      <c r="U80" s="518" t="str">
        <f t="shared" si="4"/>
        <v/>
      </c>
      <c r="V80" s="810" t="str">
        <f>IF('13_P1_Alega'!AG80&lt;&gt;"","Estim","")</f>
        <v/>
      </c>
      <c r="W80" s="1775"/>
      <c r="X80" s="933" t="str">
        <f t="shared" si="1"/>
        <v/>
      </c>
      <c r="Y80" s="675" t="str">
        <f t="shared" si="2"/>
        <v/>
      </c>
      <c r="Z80" s="1777"/>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c r="BA80" s="1442"/>
    </row>
    <row r="81" spans="1:53" s="18" customFormat="1" ht="18" customHeight="1" x14ac:dyDescent="0.2">
      <c r="A81" s="73" t="str">
        <f>CONCATENATE('01_Carga'!$M$5,"_",$G81)</f>
        <v>FI__64</v>
      </c>
      <c r="B81" s="1405"/>
      <c r="C81" s="1460" t="str">
        <f>'06_PresenLista'!$C81</f>
        <v/>
      </c>
      <c r="D81" s="1461"/>
      <c r="E81" s="1405"/>
      <c r="F81" s="1726" t="str">
        <f>IF('07_P1_Lectura'!F82&lt;&gt;"",'07_P1_Lectura'!F82,"")</f>
        <v/>
      </c>
      <c r="G81" s="1216">
        <v>64</v>
      </c>
      <c r="H81" s="269" t="str">
        <f>IF(ISERROR(VLOOKUP($A81,Aspirantes!$A:$H,Aspirantes!$E$1,FALSE)),"",VLOOKUP($A81,Aspirantes!$A:$H,Aspirantes!$E$1,FALSE))</f>
        <v/>
      </c>
      <c r="I81" s="687" t="str">
        <f>IF(ISERROR(VLOOKUP($A81,Aspirantes!$A:$H,Aspirantes!$F$1,FALSE)),"",VLOOKUP($A81,Aspirantes!$A:$H,Aspirantes!$F$1,FALSE))</f>
        <v/>
      </c>
      <c r="J81" s="688" t="str">
        <f>IF(ISERROR(VLOOKUP($A81,Aspirantes!$A:$H,Aspirantes!$G$1,FALSE)),"",VLOOKUP($A81,Aspirantes!$A:$H,Aspirantes!$G$1,FALSE))</f>
        <v/>
      </c>
      <c r="K81" s="674" t="str">
        <f>IF(ISERROR(VLOOKUP($A81,Aspirantes!$A:$H,Aspirantes!$H$1,FALSE)),"",VLOOKUP($A81,Aspirantes!$A:$H,Aspirantes!$H$1,FALSE))</f>
        <v/>
      </c>
      <c r="L81" s="16"/>
      <c r="M81" s="67" t="str">
        <f>IF('06_PresenLista'!L81="NO","NP",IF('09_P1_Pract'!O81&lt;&gt;"","NL",'09_P1_Pract'!BL81))</f>
        <v/>
      </c>
      <c r="N81" s="67" t="str">
        <f>IF('06_PresenLista'!L81="NO","NP",IF('10_P1_Tema'!O81&lt;&gt;"","NL",'10_P1_Tema'!BL81))</f>
        <v/>
      </c>
      <c r="O81" s="81" t="str">
        <f>IF('06_PresenLista'!L81="NO","NP",IF('09_P1_Pract'!O81&lt;&gt;"","NL",'09_P1_Pract'!BM81))</f>
        <v/>
      </c>
      <c r="P81" s="81" t="str">
        <f>IF('06_PresenLista'!L81="NO","NP",IF('10_P1_Tema'!O81&lt;&gt;"","NL",'10_P1_Tema'!BM81))</f>
        <v/>
      </c>
      <c r="Q81" s="82"/>
      <c r="R81" s="676" t="str">
        <f t="shared" si="5"/>
        <v/>
      </c>
      <c r="S81" s="82"/>
      <c r="T81" s="750" t="str">
        <f t="shared" si="3"/>
        <v/>
      </c>
      <c r="U81" s="518" t="str">
        <f t="shared" si="4"/>
        <v/>
      </c>
      <c r="V81" s="810" t="str">
        <f>IF('13_P1_Alega'!AG81&lt;&gt;"","Estim","")</f>
        <v/>
      </c>
      <c r="W81" s="1775"/>
      <c r="X81" s="933" t="str">
        <f t="shared" si="1"/>
        <v/>
      </c>
      <c r="Y81" s="675" t="str">
        <f t="shared" si="2"/>
        <v/>
      </c>
      <c r="Z81" s="1777"/>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c r="BA81" s="1442"/>
    </row>
    <row r="82" spans="1:53" s="18" customFormat="1" ht="18" customHeight="1" x14ac:dyDescent="0.2">
      <c r="A82" s="73" t="str">
        <f>CONCATENATE('01_Carga'!$M$5,"_",$G82)</f>
        <v>FI__65</v>
      </c>
      <c r="B82" s="1405"/>
      <c r="C82" s="1460" t="str">
        <f>'06_PresenLista'!$C82</f>
        <v/>
      </c>
      <c r="D82" s="1461"/>
      <c r="E82" s="1405"/>
      <c r="F82" s="1726" t="str">
        <f>IF('07_P1_Lectura'!F83&lt;&gt;"",'07_P1_Lectura'!F83,"")</f>
        <v/>
      </c>
      <c r="G82" s="1216">
        <v>65</v>
      </c>
      <c r="H82" s="269" t="str">
        <f>IF(ISERROR(VLOOKUP($A82,Aspirantes!$A:$H,Aspirantes!$E$1,FALSE)),"",VLOOKUP($A82,Aspirantes!$A:$H,Aspirantes!$E$1,FALSE))</f>
        <v/>
      </c>
      <c r="I82" s="687" t="str">
        <f>IF(ISERROR(VLOOKUP($A82,Aspirantes!$A:$H,Aspirantes!$F$1,FALSE)),"",VLOOKUP($A82,Aspirantes!$A:$H,Aspirantes!$F$1,FALSE))</f>
        <v/>
      </c>
      <c r="J82" s="688" t="str">
        <f>IF(ISERROR(VLOOKUP($A82,Aspirantes!$A:$H,Aspirantes!$G$1,FALSE)),"",VLOOKUP($A82,Aspirantes!$A:$H,Aspirantes!$G$1,FALSE))</f>
        <v/>
      </c>
      <c r="K82" s="674" t="str">
        <f>IF(ISERROR(VLOOKUP($A82,Aspirantes!$A:$H,Aspirantes!$H$1,FALSE)),"",VLOOKUP($A82,Aspirantes!$A:$H,Aspirantes!$H$1,FALSE))</f>
        <v/>
      </c>
      <c r="L82" s="16"/>
      <c r="M82" s="67" t="str">
        <f>IF('06_PresenLista'!L82="NO","NP",IF('09_P1_Pract'!O82&lt;&gt;"","NL",'09_P1_Pract'!BL82))</f>
        <v/>
      </c>
      <c r="N82" s="67" t="str">
        <f>IF('06_PresenLista'!L82="NO","NP",IF('10_P1_Tema'!O82&lt;&gt;"","NL",'10_P1_Tema'!BL82))</f>
        <v/>
      </c>
      <c r="O82" s="81" t="str">
        <f>IF('06_PresenLista'!L82="NO","NP",IF('09_P1_Pract'!O82&lt;&gt;"","NL",'09_P1_Pract'!BM82))</f>
        <v/>
      </c>
      <c r="P82" s="81" t="str">
        <f>IF('06_PresenLista'!L82="NO","NP",IF('10_P1_Tema'!O82&lt;&gt;"","NL",'10_P1_Tema'!BM82))</f>
        <v/>
      </c>
      <c r="Q82" s="82"/>
      <c r="R82" s="676" t="str">
        <f t="shared" si="5"/>
        <v/>
      </c>
      <c r="S82" s="82"/>
      <c r="T82" s="750" t="str">
        <f t="shared" si="3"/>
        <v/>
      </c>
      <c r="U82" s="518" t="str">
        <f t="shared" si="4"/>
        <v/>
      </c>
      <c r="V82" s="810" t="str">
        <f>IF('13_P1_Alega'!AG82&lt;&gt;"","Estim","")</f>
        <v/>
      </c>
      <c r="W82" s="1775"/>
      <c r="X82" s="933" t="str">
        <f t="shared" ref="X82:X145" si="6">IF(T82="NO",R82,"")</f>
        <v/>
      </c>
      <c r="Y82" s="675" t="str">
        <f t="shared" ref="Y82:Y145" si="7">IF(T82="SÍ",R82,"")</f>
        <v/>
      </c>
      <c r="Z82" s="1777"/>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c r="BA82" s="1442"/>
    </row>
    <row r="83" spans="1:53" s="18" customFormat="1" ht="18" customHeight="1" x14ac:dyDescent="0.2">
      <c r="A83" s="73" t="str">
        <f>CONCATENATE('01_Carga'!$M$5,"_",$G83)</f>
        <v>FI__66</v>
      </c>
      <c r="B83" s="1405"/>
      <c r="C83" s="1460" t="str">
        <f>'06_PresenLista'!$C83</f>
        <v/>
      </c>
      <c r="D83" s="1461"/>
      <c r="E83" s="1405"/>
      <c r="F83" s="1726" t="str">
        <f>IF('07_P1_Lectura'!F84&lt;&gt;"",'07_P1_Lectura'!F84,"")</f>
        <v/>
      </c>
      <c r="G83" s="1216">
        <v>66</v>
      </c>
      <c r="H83" s="269" t="str">
        <f>IF(ISERROR(VLOOKUP($A83,Aspirantes!$A:$H,Aspirantes!$E$1,FALSE)),"",VLOOKUP($A83,Aspirantes!$A:$H,Aspirantes!$E$1,FALSE))</f>
        <v/>
      </c>
      <c r="I83" s="687" t="str">
        <f>IF(ISERROR(VLOOKUP($A83,Aspirantes!$A:$H,Aspirantes!$F$1,FALSE)),"",VLOOKUP($A83,Aspirantes!$A:$H,Aspirantes!$F$1,FALSE))</f>
        <v/>
      </c>
      <c r="J83" s="688" t="str">
        <f>IF(ISERROR(VLOOKUP($A83,Aspirantes!$A:$H,Aspirantes!$G$1,FALSE)),"",VLOOKUP($A83,Aspirantes!$A:$H,Aspirantes!$G$1,FALSE))</f>
        <v/>
      </c>
      <c r="K83" s="674" t="str">
        <f>IF(ISERROR(VLOOKUP($A83,Aspirantes!$A:$H,Aspirantes!$H$1,FALSE)),"",VLOOKUP($A83,Aspirantes!$A:$H,Aspirantes!$H$1,FALSE))</f>
        <v/>
      </c>
      <c r="L83" s="16"/>
      <c r="M83" s="67" t="str">
        <f>IF('06_PresenLista'!L83="NO","NP",IF('09_P1_Pract'!O83&lt;&gt;"","NL",'09_P1_Pract'!BL83))</f>
        <v/>
      </c>
      <c r="N83" s="67" t="str">
        <f>IF('06_PresenLista'!L83="NO","NP",IF('10_P1_Tema'!O83&lt;&gt;"","NL",'10_P1_Tema'!BL83))</f>
        <v/>
      </c>
      <c r="O83" s="81" t="str">
        <f>IF('06_PresenLista'!L83="NO","NP",IF('09_P1_Pract'!O83&lt;&gt;"","NL",'09_P1_Pract'!BM83))</f>
        <v/>
      </c>
      <c r="P83" s="81" t="str">
        <f>IF('06_PresenLista'!L83="NO","NP",IF('10_P1_Tema'!O83&lt;&gt;"","NL",'10_P1_Tema'!BM83))</f>
        <v/>
      </c>
      <c r="Q83" s="82"/>
      <c r="R83" s="676" t="str">
        <f t="shared" si="5"/>
        <v/>
      </c>
      <c r="S83" s="82"/>
      <c r="T83" s="750" t="str">
        <f t="shared" ref="T83:T146" si="8">IF(R83&lt;&gt;"",IF(R83="---","NO",IF(AND(O83&lt;&gt;"",O83&lt;$O$10),"NO",IF(AND(P83&lt;&gt;"",P83&lt;$P$10),"NO",IF(R83&lt;$R$10,"NO","SÍ")))),"")</f>
        <v/>
      </c>
      <c r="U83" s="518" t="str">
        <f t="shared" ref="U83:U146" si="9">IF(OR(O83="NP",P83="NP"),"No Presentado",IF(OR(O83="NL",P83="NL"),"P1 = No Lee",IF(AND(O83&lt;&gt;"",O83&lt;$O$10),CONCATENATE("Nota P1A &lt; ",$O$10),IF(AND(P83&lt;&gt;"",P83&lt;$P$10),CONCATENATE("Nota P1B &lt; ",$P$10),IF(R83&lt;$R$10,CONCATENATE("Nota P1 &lt; ",$R$10),"")))))</f>
        <v/>
      </c>
      <c r="V83" s="810" t="str">
        <f>IF('13_P1_Alega'!AG83&lt;&gt;"","Estim","")</f>
        <v/>
      </c>
      <c r="W83" s="1775"/>
      <c r="X83" s="933" t="str">
        <f t="shared" si="6"/>
        <v/>
      </c>
      <c r="Y83" s="675" t="str">
        <f t="shared" si="7"/>
        <v/>
      </c>
      <c r="Z83" s="1777"/>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c r="BA83" s="1442"/>
    </row>
    <row r="84" spans="1:53" s="18" customFormat="1" ht="18" customHeight="1" x14ac:dyDescent="0.2">
      <c r="A84" s="73" t="str">
        <f>CONCATENATE('01_Carga'!$M$5,"_",$G84)</f>
        <v>FI__67</v>
      </c>
      <c r="B84" s="1405"/>
      <c r="C84" s="1460" t="str">
        <f>'06_PresenLista'!$C84</f>
        <v/>
      </c>
      <c r="D84" s="1461"/>
      <c r="E84" s="1405"/>
      <c r="F84" s="1726" t="str">
        <f>IF('07_P1_Lectura'!F85&lt;&gt;"",'07_P1_Lectura'!F85,"")</f>
        <v/>
      </c>
      <c r="G84" s="1216">
        <v>67</v>
      </c>
      <c r="H84" s="269" t="str">
        <f>IF(ISERROR(VLOOKUP($A84,Aspirantes!$A:$H,Aspirantes!$E$1,FALSE)),"",VLOOKUP($A84,Aspirantes!$A:$H,Aspirantes!$E$1,FALSE))</f>
        <v/>
      </c>
      <c r="I84" s="687" t="str">
        <f>IF(ISERROR(VLOOKUP($A84,Aspirantes!$A:$H,Aspirantes!$F$1,FALSE)),"",VLOOKUP($A84,Aspirantes!$A:$H,Aspirantes!$F$1,FALSE))</f>
        <v/>
      </c>
      <c r="J84" s="688" t="str">
        <f>IF(ISERROR(VLOOKUP($A84,Aspirantes!$A:$H,Aspirantes!$G$1,FALSE)),"",VLOOKUP($A84,Aspirantes!$A:$H,Aspirantes!$G$1,FALSE))</f>
        <v/>
      </c>
      <c r="K84" s="674" t="str">
        <f>IF(ISERROR(VLOOKUP($A84,Aspirantes!$A:$H,Aspirantes!$H$1,FALSE)),"",VLOOKUP($A84,Aspirantes!$A:$H,Aspirantes!$H$1,FALSE))</f>
        <v/>
      </c>
      <c r="L84" s="16"/>
      <c r="M84" s="67" t="str">
        <f>IF('06_PresenLista'!L84="NO","NP",IF('09_P1_Pract'!O84&lt;&gt;"","NL",'09_P1_Pract'!BL84))</f>
        <v/>
      </c>
      <c r="N84" s="67" t="str">
        <f>IF('06_PresenLista'!L84="NO","NP",IF('10_P1_Tema'!O84&lt;&gt;"","NL",'10_P1_Tema'!BL84))</f>
        <v/>
      </c>
      <c r="O84" s="81" t="str">
        <f>IF('06_PresenLista'!L84="NO","NP",IF('09_P1_Pract'!O84&lt;&gt;"","NL",'09_P1_Pract'!BM84))</f>
        <v/>
      </c>
      <c r="P84" s="81" t="str">
        <f>IF('06_PresenLista'!L84="NO","NP",IF('10_P1_Tema'!O84&lt;&gt;"","NL",'10_P1_Tema'!BM84))</f>
        <v/>
      </c>
      <c r="Q84" s="82"/>
      <c r="R84" s="676" t="str">
        <f t="shared" si="5"/>
        <v/>
      </c>
      <c r="S84" s="82"/>
      <c r="T84" s="750" t="str">
        <f t="shared" si="8"/>
        <v/>
      </c>
      <c r="U84" s="518" t="str">
        <f t="shared" si="9"/>
        <v/>
      </c>
      <c r="V84" s="810" t="str">
        <f>IF('13_P1_Alega'!AG84&lt;&gt;"","Estim","")</f>
        <v/>
      </c>
      <c r="W84" s="1775"/>
      <c r="X84" s="933" t="str">
        <f t="shared" si="6"/>
        <v/>
      </c>
      <c r="Y84" s="675" t="str">
        <f t="shared" si="7"/>
        <v/>
      </c>
      <c r="Z84" s="1777"/>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c r="BA84" s="1442"/>
    </row>
    <row r="85" spans="1:53" s="18" customFormat="1" ht="18" customHeight="1" x14ac:dyDescent="0.2">
      <c r="A85" s="73" t="str">
        <f>CONCATENATE('01_Carga'!$M$5,"_",$G85)</f>
        <v>FI__68</v>
      </c>
      <c r="B85" s="1405"/>
      <c r="C85" s="1460" t="str">
        <f>'06_PresenLista'!$C85</f>
        <v/>
      </c>
      <c r="D85" s="1461"/>
      <c r="E85" s="1405"/>
      <c r="F85" s="1726" t="str">
        <f>IF('07_P1_Lectura'!F86&lt;&gt;"",'07_P1_Lectura'!F86,"")</f>
        <v/>
      </c>
      <c r="G85" s="1216">
        <v>68</v>
      </c>
      <c r="H85" s="269" t="str">
        <f>IF(ISERROR(VLOOKUP($A85,Aspirantes!$A:$H,Aspirantes!$E$1,FALSE)),"",VLOOKUP($A85,Aspirantes!$A:$H,Aspirantes!$E$1,FALSE))</f>
        <v/>
      </c>
      <c r="I85" s="687" t="str">
        <f>IF(ISERROR(VLOOKUP($A85,Aspirantes!$A:$H,Aspirantes!$F$1,FALSE)),"",VLOOKUP($A85,Aspirantes!$A:$H,Aspirantes!$F$1,FALSE))</f>
        <v/>
      </c>
      <c r="J85" s="688" t="str">
        <f>IF(ISERROR(VLOOKUP($A85,Aspirantes!$A:$H,Aspirantes!$G$1,FALSE)),"",VLOOKUP($A85,Aspirantes!$A:$H,Aspirantes!$G$1,FALSE))</f>
        <v/>
      </c>
      <c r="K85" s="674" t="str">
        <f>IF(ISERROR(VLOOKUP($A85,Aspirantes!$A:$H,Aspirantes!$H$1,FALSE)),"",VLOOKUP($A85,Aspirantes!$A:$H,Aspirantes!$H$1,FALSE))</f>
        <v/>
      </c>
      <c r="L85" s="16"/>
      <c r="M85" s="67" t="str">
        <f>IF('06_PresenLista'!L85="NO","NP",IF('09_P1_Pract'!O85&lt;&gt;"","NL",'09_P1_Pract'!BL85))</f>
        <v/>
      </c>
      <c r="N85" s="67" t="str">
        <f>IF('06_PresenLista'!L85="NO","NP",IF('10_P1_Tema'!O85&lt;&gt;"","NL",'10_P1_Tema'!BL85))</f>
        <v/>
      </c>
      <c r="O85" s="81" t="str">
        <f>IF('06_PresenLista'!L85="NO","NP",IF('09_P1_Pract'!O85&lt;&gt;"","NL",'09_P1_Pract'!BM85))</f>
        <v/>
      </c>
      <c r="P85" s="81" t="str">
        <f>IF('06_PresenLista'!L85="NO","NP",IF('10_P1_Tema'!O85&lt;&gt;"","NL",'10_P1_Tema'!BM85))</f>
        <v/>
      </c>
      <c r="Q85" s="82"/>
      <c r="R85" s="676" t="str">
        <f t="shared" si="5"/>
        <v/>
      </c>
      <c r="S85" s="82"/>
      <c r="T85" s="750" t="str">
        <f t="shared" si="8"/>
        <v/>
      </c>
      <c r="U85" s="518" t="str">
        <f t="shared" si="9"/>
        <v/>
      </c>
      <c r="V85" s="810" t="str">
        <f>IF('13_P1_Alega'!AG85&lt;&gt;"","Estim","")</f>
        <v/>
      </c>
      <c r="W85" s="1775"/>
      <c r="X85" s="933" t="str">
        <f t="shared" si="6"/>
        <v/>
      </c>
      <c r="Y85" s="675" t="str">
        <f t="shared" si="7"/>
        <v/>
      </c>
      <c r="Z85" s="1777"/>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c r="BA85" s="1442"/>
    </row>
    <row r="86" spans="1:53" s="18" customFormat="1" ht="18" customHeight="1" x14ac:dyDescent="0.2">
      <c r="A86" s="73" t="str">
        <f>CONCATENATE('01_Carga'!$M$5,"_",$G86)</f>
        <v>FI__69</v>
      </c>
      <c r="B86" s="1405"/>
      <c r="C86" s="1460" t="str">
        <f>'06_PresenLista'!$C86</f>
        <v/>
      </c>
      <c r="D86" s="1461"/>
      <c r="E86" s="1405"/>
      <c r="F86" s="1726" t="str">
        <f>IF('07_P1_Lectura'!F87&lt;&gt;"",'07_P1_Lectura'!F87,"")</f>
        <v/>
      </c>
      <c r="G86" s="1216">
        <v>69</v>
      </c>
      <c r="H86" s="269" t="str">
        <f>IF(ISERROR(VLOOKUP($A86,Aspirantes!$A:$H,Aspirantes!$E$1,FALSE)),"",VLOOKUP($A86,Aspirantes!$A:$H,Aspirantes!$E$1,FALSE))</f>
        <v/>
      </c>
      <c r="I86" s="687" t="str">
        <f>IF(ISERROR(VLOOKUP($A86,Aspirantes!$A:$H,Aspirantes!$F$1,FALSE)),"",VLOOKUP($A86,Aspirantes!$A:$H,Aspirantes!$F$1,FALSE))</f>
        <v/>
      </c>
      <c r="J86" s="688" t="str">
        <f>IF(ISERROR(VLOOKUP($A86,Aspirantes!$A:$H,Aspirantes!$G$1,FALSE)),"",VLOOKUP($A86,Aspirantes!$A:$H,Aspirantes!$G$1,FALSE))</f>
        <v/>
      </c>
      <c r="K86" s="674" t="str">
        <f>IF(ISERROR(VLOOKUP($A86,Aspirantes!$A:$H,Aspirantes!$H$1,FALSE)),"",VLOOKUP($A86,Aspirantes!$A:$H,Aspirantes!$H$1,FALSE))</f>
        <v/>
      </c>
      <c r="L86" s="16"/>
      <c r="M86" s="67" t="str">
        <f>IF('06_PresenLista'!L86="NO","NP",IF('09_P1_Pract'!O86&lt;&gt;"","NL",'09_P1_Pract'!BL86))</f>
        <v/>
      </c>
      <c r="N86" s="67" t="str">
        <f>IF('06_PresenLista'!L86="NO","NP",IF('10_P1_Tema'!O86&lt;&gt;"","NL",'10_P1_Tema'!BL86))</f>
        <v/>
      </c>
      <c r="O86" s="81" t="str">
        <f>IF('06_PresenLista'!L86="NO","NP",IF('09_P1_Pract'!O86&lt;&gt;"","NL",'09_P1_Pract'!BM86))</f>
        <v/>
      </c>
      <c r="P86" s="81" t="str">
        <f>IF('06_PresenLista'!L86="NO","NP",IF('10_P1_Tema'!O86&lt;&gt;"","NL",'10_P1_Tema'!BM86))</f>
        <v/>
      </c>
      <c r="Q86" s="82"/>
      <c r="R86" s="676" t="str">
        <f t="shared" si="5"/>
        <v/>
      </c>
      <c r="S86" s="82"/>
      <c r="T86" s="750" t="str">
        <f t="shared" si="8"/>
        <v/>
      </c>
      <c r="U86" s="518" t="str">
        <f t="shared" si="9"/>
        <v/>
      </c>
      <c r="V86" s="810" t="str">
        <f>IF('13_P1_Alega'!AG86&lt;&gt;"","Estim","")</f>
        <v/>
      </c>
      <c r="W86" s="1775"/>
      <c r="X86" s="933" t="str">
        <f t="shared" si="6"/>
        <v/>
      </c>
      <c r="Y86" s="675" t="str">
        <f t="shared" si="7"/>
        <v/>
      </c>
      <c r="Z86" s="1777"/>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c r="BA86" s="1442"/>
    </row>
    <row r="87" spans="1:53" s="18" customFormat="1" ht="18" customHeight="1" x14ac:dyDescent="0.2">
      <c r="A87" s="73" t="str">
        <f>CONCATENATE('01_Carga'!$M$5,"_",$G87)</f>
        <v>FI__70</v>
      </c>
      <c r="B87" s="1405"/>
      <c r="C87" s="1460" t="str">
        <f>'06_PresenLista'!$C87</f>
        <v/>
      </c>
      <c r="D87" s="1461"/>
      <c r="E87" s="1405"/>
      <c r="F87" s="1726" t="str">
        <f>IF('07_P1_Lectura'!F88&lt;&gt;"",'07_P1_Lectura'!F88,"")</f>
        <v/>
      </c>
      <c r="G87" s="1216">
        <v>70</v>
      </c>
      <c r="H87" s="269" t="str">
        <f>IF(ISERROR(VLOOKUP($A87,Aspirantes!$A:$H,Aspirantes!$E$1,FALSE)),"",VLOOKUP($A87,Aspirantes!$A:$H,Aspirantes!$E$1,FALSE))</f>
        <v/>
      </c>
      <c r="I87" s="687" t="str">
        <f>IF(ISERROR(VLOOKUP($A87,Aspirantes!$A:$H,Aspirantes!$F$1,FALSE)),"",VLOOKUP($A87,Aspirantes!$A:$H,Aspirantes!$F$1,FALSE))</f>
        <v/>
      </c>
      <c r="J87" s="688" t="str">
        <f>IF(ISERROR(VLOOKUP($A87,Aspirantes!$A:$H,Aspirantes!$G$1,FALSE)),"",VLOOKUP($A87,Aspirantes!$A:$H,Aspirantes!$G$1,FALSE))</f>
        <v/>
      </c>
      <c r="K87" s="674" t="str">
        <f>IF(ISERROR(VLOOKUP($A87,Aspirantes!$A:$H,Aspirantes!$H$1,FALSE)),"",VLOOKUP($A87,Aspirantes!$A:$H,Aspirantes!$H$1,FALSE))</f>
        <v/>
      </c>
      <c r="L87" s="16"/>
      <c r="M87" s="67" t="str">
        <f>IF('06_PresenLista'!L87="NO","NP",IF('09_P1_Pract'!O87&lt;&gt;"","NL",'09_P1_Pract'!BL87))</f>
        <v/>
      </c>
      <c r="N87" s="67" t="str">
        <f>IF('06_PresenLista'!L87="NO","NP",IF('10_P1_Tema'!O87&lt;&gt;"","NL",'10_P1_Tema'!BL87))</f>
        <v/>
      </c>
      <c r="O87" s="81" t="str">
        <f>IF('06_PresenLista'!L87="NO","NP",IF('09_P1_Pract'!O87&lt;&gt;"","NL",'09_P1_Pract'!BM87))</f>
        <v/>
      </c>
      <c r="P87" s="81" t="str">
        <f>IF('06_PresenLista'!L87="NO","NP",IF('10_P1_Tema'!O87&lt;&gt;"","NL",'10_P1_Tema'!BM87))</f>
        <v/>
      </c>
      <c r="Q87" s="82"/>
      <c r="R87" s="676" t="str">
        <f t="shared" si="5"/>
        <v/>
      </c>
      <c r="S87" s="82"/>
      <c r="T87" s="750" t="str">
        <f t="shared" si="8"/>
        <v/>
      </c>
      <c r="U87" s="518" t="str">
        <f t="shared" si="9"/>
        <v/>
      </c>
      <c r="V87" s="810" t="str">
        <f>IF('13_P1_Alega'!AG87&lt;&gt;"","Estim","")</f>
        <v/>
      </c>
      <c r="W87" s="1775"/>
      <c r="X87" s="933" t="str">
        <f t="shared" si="6"/>
        <v/>
      </c>
      <c r="Y87" s="675" t="str">
        <f t="shared" si="7"/>
        <v/>
      </c>
      <c r="Z87" s="1777"/>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c r="BA87" s="1442"/>
    </row>
    <row r="88" spans="1:53" s="18" customFormat="1" ht="18" customHeight="1" x14ac:dyDescent="0.2">
      <c r="A88" s="73" t="str">
        <f>CONCATENATE('01_Carga'!$M$5,"_",$G88)</f>
        <v>FI__71</v>
      </c>
      <c r="B88" s="1405"/>
      <c r="C88" s="1460" t="str">
        <f>'06_PresenLista'!$C88</f>
        <v/>
      </c>
      <c r="D88" s="1461"/>
      <c r="E88" s="1405"/>
      <c r="F88" s="1726" t="str">
        <f>IF('07_P1_Lectura'!F89&lt;&gt;"",'07_P1_Lectura'!F89,"")</f>
        <v/>
      </c>
      <c r="G88" s="1216">
        <v>71</v>
      </c>
      <c r="H88" s="269" t="str">
        <f>IF(ISERROR(VLOOKUP($A88,Aspirantes!$A:$H,Aspirantes!$E$1,FALSE)),"",VLOOKUP($A88,Aspirantes!$A:$H,Aspirantes!$E$1,FALSE))</f>
        <v/>
      </c>
      <c r="I88" s="687" t="str">
        <f>IF(ISERROR(VLOOKUP($A88,Aspirantes!$A:$H,Aspirantes!$F$1,FALSE)),"",VLOOKUP($A88,Aspirantes!$A:$H,Aspirantes!$F$1,FALSE))</f>
        <v/>
      </c>
      <c r="J88" s="688" t="str">
        <f>IF(ISERROR(VLOOKUP($A88,Aspirantes!$A:$H,Aspirantes!$G$1,FALSE)),"",VLOOKUP($A88,Aspirantes!$A:$H,Aspirantes!$G$1,FALSE))</f>
        <v/>
      </c>
      <c r="K88" s="674" t="str">
        <f>IF(ISERROR(VLOOKUP($A88,Aspirantes!$A:$H,Aspirantes!$H$1,FALSE)),"",VLOOKUP($A88,Aspirantes!$A:$H,Aspirantes!$H$1,FALSE))</f>
        <v/>
      </c>
      <c r="L88" s="16"/>
      <c r="M88" s="67" t="str">
        <f>IF('06_PresenLista'!L88="NO","NP",IF('09_P1_Pract'!O88&lt;&gt;"","NL",'09_P1_Pract'!BL88))</f>
        <v/>
      </c>
      <c r="N88" s="67" t="str">
        <f>IF('06_PresenLista'!L88="NO","NP",IF('10_P1_Tema'!O88&lt;&gt;"","NL",'10_P1_Tema'!BL88))</f>
        <v/>
      </c>
      <c r="O88" s="81" t="str">
        <f>IF('06_PresenLista'!L88="NO","NP",IF('09_P1_Pract'!O88&lt;&gt;"","NL",'09_P1_Pract'!BM88))</f>
        <v/>
      </c>
      <c r="P88" s="81" t="str">
        <f>IF('06_PresenLista'!L88="NO","NP",IF('10_P1_Tema'!O88&lt;&gt;"","NL",'10_P1_Tema'!BM88))</f>
        <v/>
      </c>
      <c r="Q88" s="82"/>
      <c r="R88" s="676" t="str">
        <f t="shared" si="5"/>
        <v/>
      </c>
      <c r="S88" s="82"/>
      <c r="T88" s="750" t="str">
        <f t="shared" si="8"/>
        <v/>
      </c>
      <c r="U88" s="518" t="str">
        <f t="shared" si="9"/>
        <v/>
      </c>
      <c r="V88" s="810" t="str">
        <f>IF('13_P1_Alega'!AG88&lt;&gt;"","Estim","")</f>
        <v/>
      </c>
      <c r="W88" s="1775"/>
      <c r="X88" s="933" t="str">
        <f t="shared" si="6"/>
        <v/>
      </c>
      <c r="Y88" s="675" t="str">
        <f t="shared" si="7"/>
        <v/>
      </c>
      <c r="Z88" s="1777"/>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c r="BA88" s="1442"/>
    </row>
    <row r="89" spans="1:53" s="18" customFormat="1" ht="18" customHeight="1" x14ac:dyDescent="0.2">
      <c r="A89" s="73" t="str">
        <f>CONCATENATE('01_Carga'!$M$5,"_",$G89)</f>
        <v>FI__72</v>
      </c>
      <c r="B89" s="1405"/>
      <c r="C89" s="1460" t="str">
        <f>'06_PresenLista'!$C89</f>
        <v/>
      </c>
      <c r="D89" s="1461"/>
      <c r="E89" s="1405"/>
      <c r="F89" s="1726" t="str">
        <f>IF('07_P1_Lectura'!F90&lt;&gt;"",'07_P1_Lectura'!F90,"")</f>
        <v/>
      </c>
      <c r="G89" s="1216">
        <v>72</v>
      </c>
      <c r="H89" s="269" t="str">
        <f>IF(ISERROR(VLOOKUP($A89,Aspirantes!$A:$H,Aspirantes!$E$1,FALSE)),"",VLOOKUP($A89,Aspirantes!$A:$H,Aspirantes!$E$1,FALSE))</f>
        <v/>
      </c>
      <c r="I89" s="687" t="str">
        <f>IF(ISERROR(VLOOKUP($A89,Aspirantes!$A:$H,Aspirantes!$F$1,FALSE)),"",VLOOKUP($A89,Aspirantes!$A:$H,Aspirantes!$F$1,FALSE))</f>
        <v/>
      </c>
      <c r="J89" s="688" t="str">
        <f>IF(ISERROR(VLOOKUP($A89,Aspirantes!$A:$H,Aspirantes!$G$1,FALSE)),"",VLOOKUP($A89,Aspirantes!$A:$H,Aspirantes!$G$1,FALSE))</f>
        <v/>
      </c>
      <c r="K89" s="674" t="str">
        <f>IF(ISERROR(VLOOKUP($A89,Aspirantes!$A:$H,Aspirantes!$H$1,FALSE)),"",VLOOKUP($A89,Aspirantes!$A:$H,Aspirantes!$H$1,FALSE))</f>
        <v/>
      </c>
      <c r="L89" s="16"/>
      <c r="M89" s="67" t="str">
        <f>IF('06_PresenLista'!L89="NO","NP",IF('09_P1_Pract'!O89&lt;&gt;"","NL",'09_P1_Pract'!BL89))</f>
        <v/>
      </c>
      <c r="N89" s="67" t="str">
        <f>IF('06_PresenLista'!L89="NO","NP",IF('10_P1_Tema'!O89&lt;&gt;"","NL",'10_P1_Tema'!BL89))</f>
        <v/>
      </c>
      <c r="O89" s="81" t="str">
        <f>IF('06_PresenLista'!L89="NO","NP",IF('09_P1_Pract'!O89&lt;&gt;"","NL",'09_P1_Pract'!BM89))</f>
        <v/>
      </c>
      <c r="P89" s="81" t="str">
        <f>IF('06_PresenLista'!L89="NO","NP",IF('10_P1_Tema'!O89&lt;&gt;"","NL",'10_P1_Tema'!BM89))</f>
        <v/>
      </c>
      <c r="Q89" s="82"/>
      <c r="R89" s="676" t="str">
        <f t="shared" si="5"/>
        <v/>
      </c>
      <c r="S89" s="82"/>
      <c r="T89" s="750" t="str">
        <f t="shared" si="8"/>
        <v/>
      </c>
      <c r="U89" s="518" t="str">
        <f t="shared" si="9"/>
        <v/>
      </c>
      <c r="V89" s="810" t="str">
        <f>IF('13_P1_Alega'!AG89&lt;&gt;"","Estim","")</f>
        <v/>
      </c>
      <c r="W89" s="1775"/>
      <c r="X89" s="933" t="str">
        <f t="shared" si="6"/>
        <v/>
      </c>
      <c r="Y89" s="675" t="str">
        <f t="shared" si="7"/>
        <v/>
      </c>
      <c r="Z89" s="1777"/>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c r="BA89" s="1442"/>
    </row>
    <row r="90" spans="1:53" s="18" customFormat="1" ht="18" customHeight="1" x14ac:dyDescent="0.2">
      <c r="A90" s="73" t="str">
        <f>CONCATENATE('01_Carga'!$M$5,"_",$G90)</f>
        <v>FI__73</v>
      </c>
      <c r="B90" s="1405"/>
      <c r="C90" s="1460" t="str">
        <f>'06_PresenLista'!$C90</f>
        <v/>
      </c>
      <c r="D90" s="1461"/>
      <c r="E90" s="1405"/>
      <c r="F90" s="1726" t="str">
        <f>IF('07_P1_Lectura'!F91&lt;&gt;"",'07_P1_Lectura'!F91,"")</f>
        <v/>
      </c>
      <c r="G90" s="1216">
        <v>73</v>
      </c>
      <c r="H90" s="269" t="str">
        <f>IF(ISERROR(VLOOKUP($A90,Aspirantes!$A:$H,Aspirantes!$E$1,FALSE)),"",VLOOKUP($A90,Aspirantes!$A:$H,Aspirantes!$E$1,FALSE))</f>
        <v/>
      </c>
      <c r="I90" s="687" t="str">
        <f>IF(ISERROR(VLOOKUP($A90,Aspirantes!$A:$H,Aspirantes!$F$1,FALSE)),"",VLOOKUP($A90,Aspirantes!$A:$H,Aspirantes!$F$1,FALSE))</f>
        <v/>
      </c>
      <c r="J90" s="688" t="str">
        <f>IF(ISERROR(VLOOKUP($A90,Aspirantes!$A:$H,Aspirantes!$G$1,FALSE)),"",VLOOKUP($A90,Aspirantes!$A:$H,Aspirantes!$G$1,FALSE))</f>
        <v/>
      </c>
      <c r="K90" s="674" t="str">
        <f>IF(ISERROR(VLOOKUP($A90,Aspirantes!$A:$H,Aspirantes!$H$1,FALSE)),"",VLOOKUP($A90,Aspirantes!$A:$H,Aspirantes!$H$1,FALSE))</f>
        <v/>
      </c>
      <c r="L90" s="16"/>
      <c r="M90" s="67" t="str">
        <f>IF('06_PresenLista'!L90="NO","NP",IF('09_P1_Pract'!O90&lt;&gt;"","NL",'09_P1_Pract'!BL90))</f>
        <v/>
      </c>
      <c r="N90" s="67" t="str">
        <f>IF('06_PresenLista'!L90="NO","NP",IF('10_P1_Tema'!O90&lt;&gt;"","NL",'10_P1_Tema'!BL90))</f>
        <v/>
      </c>
      <c r="O90" s="81" t="str">
        <f>IF('06_PresenLista'!L90="NO","NP",IF('09_P1_Pract'!O90&lt;&gt;"","NL",'09_P1_Pract'!BM90))</f>
        <v/>
      </c>
      <c r="P90" s="81" t="str">
        <f>IF('06_PresenLista'!L90="NO","NP",IF('10_P1_Tema'!O90&lt;&gt;"","NL",'10_P1_Tema'!BM90))</f>
        <v/>
      </c>
      <c r="Q90" s="82"/>
      <c r="R90" s="676" t="str">
        <f t="shared" si="5"/>
        <v/>
      </c>
      <c r="S90" s="82"/>
      <c r="T90" s="750" t="str">
        <f t="shared" si="8"/>
        <v/>
      </c>
      <c r="U90" s="518" t="str">
        <f t="shared" si="9"/>
        <v/>
      </c>
      <c r="V90" s="810" t="str">
        <f>IF('13_P1_Alega'!AG90&lt;&gt;"","Estim","")</f>
        <v/>
      </c>
      <c r="W90" s="1775"/>
      <c r="X90" s="933" t="str">
        <f t="shared" si="6"/>
        <v/>
      </c>
      <c r="Y90" s="675" t="str">
        <f t="shared" si="7"/>
        <v/>
      </c>
      <c r="Z90" s="1777"/>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c r="BA90" s="1442"/>
    </row>
    <row r="91" spans="1:53" s="18" customFormat="1" ht="18" customHeight="1" x14ac:dyDescent="0.2">
      <c r="A91" s="73" t="str">
        <f>CONCATENATE('01_Carga'!$M$5,"_",$G91)</f>
        <v>FI__74</v>
      </c>
      <c r="B91" s="1405"/>
      <c r="C91" s="1460" t="str">
        <f>'06_PresenLista'!$C91</f>
        <v/>
      </c>
      <c r="D91" s="1461"/>
      <c r="E91" s="1405"/>
      <c r="F91" s="1726" t="str">
        <f>IF('07_P1_Lectura'!F92&lt;&gt;"",'07_P1_Lectura'!F92,"")</f>
        <v/>
      </c>
      <c r="G91" s="1216">
        <v>74</v>
      </c>
      <c r="H91" s="269" t="str">
        <f>IF(ISERROR(VLOOKUP($A91,Aspirantes!$A:$H,Aspirantes!$E$1,FALSE)),"",VLOOKUP($A91,Aspirantes!$A:$H,Aspirantes!$E$1,FALSE))</f>
        <v/>
      </c>
      <c r="I91" s="687" t="str">
        <f>IF(ISERROR(VLOOKUP($A91,Aspirantes!$A:$H,Aspirantes!$F$1,FALSE)),"",VLOOKUP($A91,Aspirantes!$A:$H,Aspirantes!$F$1,FALSE))</f>
        <v/>
      </c>
      <c r="J91" s="688" t="str">
        <f>IF(ISERROR(VLOOKUP($A91,Aspirantes!$A:$H,Aspirantes!$G$1,FALSE)),"",VLOOKUP($A91,Aspirantes!$A:$H,Aspirantes!$G$1,FALSE))</f>
        <v/>
      </c>
      <c r="K91" s="674" t="str">
        <f>IF(ISERROR(VLOOKUP($A91,Aspirantes!$A:$H,Aspirantes!$H$1,FALSE)),"",VLOOKUP($A91,Aspirantes!$A:$H,Aspirantes!$H$1,FALSE))</f>
        <v/>
      </c>
      <c r="L91" s="16"/>
      <c r="M91" s="67" t="str">
        <f>IF('06_PresenLista'!L91="NO","NP",IF('09_P1_Pract'!O91&lt;&gt;"","NL",'09_P1_Pract'!BL91))</f>
        <v/>
      </c>
      <c r="N91" s="67" t="str">
        <f>IF('06_PresenLista'!L91="NO","NP",IF('10_P1_Tema'!O91&lt;&gt;"","NL",'10_P1_Tema'!BL91))</f>
        <v/>
      </c>
      <c r="O91" s="81" t="str">
        <f>IF('06_PresenLista'!L91="NO","NP",IF('09_P1_Pract'!O91&lt;&gt;"","NL",'09_P1_Pract'!BM91))</f>
        <v/>
      </c>
      <c r="P91" s="81" t="str">
        <f>IF('06_PresenLista'!L91="NO","NP",IF('10_P1_Tema'!O91&lt;&gt;"","NL",'10_P1_Tema'!BM91))</f>
        <v/>
      </c>
      <c r="Q91" s="82"/>
      <c r="R91" s="676" t="str">
        <f t="shared" si="5"/>
        <v/>
      </c>
      <c r="S91" s="82"/>
      <c r="T91" s="750" t="str">
        <f t="shared" si="8"/>
        <v/>
      </c>
      <c r="U91" s="518" t="str">
        <f t="shared" si="9"/>
        <v/>
      </c>
      <c r="V91" s="810" t="str">
        <f>IF('13_P1_Alega'!AG91&lt;&gt;"","Estim","")</f>
        <v/>
      </c>
      <c r="W91" s="1775"/>
      <c r="X91" s="933" t="str">
        <f t="shared" si="6"/>
        <v/>
      </c>
      <c r="Y91" s="675" t="str">
        <f t="shared" si="7"/>
        <v/>
      </c>
      <c r="Z91" s="1777"/>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c r="BA91" s="1442"/>
    </row>
    <row r="92" spans="1:53" s="18" customFormat="1" ht="18" customHeight="1" x14ac:dyDescent="0.2">
      <c r="A92" s="73" t="str">
        <f>CONCATENATE('01_Carga'!$M$5,"_",$G92)</f>
        <v>FI__75</v>
      </c>
      <c r="B92" s="1405"/>
      <c r="C92" s="1460" t="str">
        <f>'06_PresenLista'!$C92</f>
        <v/>
      </c>
      <c r="D92" s="1461"/>
      <c r="E92" s="1405"/>
      <c r="F92" s="1726" t="str">
        <f>IF('07_P1_Lectura'!F93&lt;&gt;"",'07_P1_Lectura'!F93,"")</f>
        <v/>
      </c>
      <c r="G92" s="1216">
        <v>75</v>
      </c>
      <c r="H92" s="269" t="str">
        <f>IF(ISERROR(VLOOKUP($A92,Aspirantes!$A:$H,Aspirantes!$E$1,FALSE)),"",VLOOKUP($A92,Aspirantes!$A:$H,Aspirantes!$E$1,FALSE))</f>
        <v/>
      </c>
      <c r="I92" s="687" t="str">
        <f>IF(ISERROR(VLOOKUP($A92,Aspirantes!$A:$H,Aspirantes!$F$1,FALSE)),"",VLOOKUP($A92,Aspirantes!$A:$H,Aspirantes!$F$1,FALSE))</f>
        <v/>
      </c>
      <c r="J92" s="688" t="str">
        <f>IF(ISERROR(VLOOKUP($A92,Aspirantes!$A:$H,Aspirantes!$G$1,FALSE)),"",VLOOKUP($A92,Aspirantes!$A:$H,Aspirantes!$G$1,FALSE))</f>
        <v/>
      </c>
      <c r="K92" s="674" t="str">
        <f>IF(ISERROR(VLOOKUP($A92,Aspirantes!$A:$H,Aspirantes!$H$1,FALSE)),"",VLOOKUP($A92,Aspirantes!$A:$H,Aspirantes!$H$1,FALSE))</f>
        <v/>
      </c>
      <c r="L92" s="16"/>
      <c r="M92" s="67" t="str">
        <f>IF('06_PresenLista'!L92="NO","NP",IF('09_P1_Pract'!O92&lt;&gt;"","NL",'09_P1_Pract'!BL92))</f>
        <v/>
      </c>
      <c r="N92" s="67" t="str">
        <f>IF('06_PresenLista'!L92="NO","NP",IF('10_P1_Tema'!O92&lt;&gt;"","NL",'10_P1_Tema'!BL92))</f>
        <v/>
      </c>
      <c r="O92" s="81" t="str">
        <f>IF('06_PresenLista'!L92="NO","NP",IF('09_P1_Pract'!O92&lt;&gt;"","NL",'09_P1_Pract'!BM92))</f>
        <v/>
      </c>
      <c r="P92" s="81" t="str">
        <f>IF('06_PresenLista'!L92="NO","NP",IF('10_P1_Tema'!O92&lt;&gt;"","NL",'10_P1_Tema'!BM92))</f>
        <v/>
      </c>
      <c r="Q92" s="82"/>
      <c r="R92" s="676" t="str">
        <f t="shared" si="5"/>
        <v/>
      </c>
      <c r="S92" s="82"/>
      <c r="T92" s="750" t="str">
        <f t="shared" si="8"/>
        <v/>
      </c>
      <c r="U92" s="518" t="str">
        <f t="shared" si="9"/>
        <v/>
      </c>
      <c r="V92" s="810" t="str">
        <f>IF('13_P1_Alega'!AG92&lt;&gt;"","Estim","")</f>
        <v/>
      </c>
      <c r="W92" s="1775"/>
      <c r="X92" s="933" t="str">
        <f t="shared" si="6"/>
        <v/>
      </c>
      <c r="Y92" s="675" t="str">
        <f t="shared" si="7"/>
        <v/>
      </c>
      <c r="Z92" s="1777"/>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c r="BA92" s="1442"/>
    </row>
    <row r="93" spans="1:53" s="18" customFormat="1" ht="18" customHeight="1" x14ac:dyDescent="0.2">
      <c r="A93" s="73" t="str">
        <f>CONCATENATE('01_Carga'!$M$5,"_",$G93)</f>
        <v>FI__76</v>
      </c>
      <c r="B93" s="1405"/>
      <c r="C93" s="1460" t="str">
        <f>'06_PresenLista'!$C93</f>
        <v/>
      </c>
      <c r="D93" s="1461"/>
      <c r="E93" s="1405"/>
      <c r="F93" s="1726" t="str">
        <f>IF('07_P1_Lectura'!F94&lt;&gt;"",'07_P1_Lectura'!F94,"")</f>
        <v/>
      </c>
      <c r="G93" s="1216">
        <v>76</v>
      </c>
      <c r="H93" s="269" t="str">
        <f>IF(ISERROR(VLOOKUP($A93,Aspirantes!$A:$H,Aspirantes!$E$1,FALSE)),"",VLOOKUP($A93,Aspirantes!$A:$H,Aspirantes!$E$1,FALSE))</f>
        <v/>
      </c>
      <c r="I93" s="687" t="str">
        <f>IF(ISERROR(VLOOKUP($A93,Aspirantes!$A:$H,Aspirantes!$F$1,FALSE)),"",VLOOKUP($A93,Aspirantes!$A:$H,Aspirantes!$F$1,FALSE))</f>
        <v/>
      </c>
      <c r="J93" s="688" t="str">
        <f>IF(ISERROR(VLOOKUP($A93,Aspirantes!$A:$H,Aspirantes!$G$1,FALSE)),"",VLOOKUP($A93,Aspirantes!$A:$H,Aspirantes!$G$1,FALSE))</f>
        <v/>
      </c>
      <c r="K93" s="674" t="str">
        <f>IF(ISERROR(VLOOKUP($A93,Aspirantes!$A:$H,Aspirantes!$H$1,FALSE)),"",VLOOKUP($A93,Aspirantes!$A:$H,Aspirantes!$H$1,FALSE))</f>
        <v/>
      </c>
      <c r="L93" s="16"/>
      <c r="M93" s="67" t="str">
        <f>IF('06_PresenLista'!L93="NO","NP",IF('09_P1_Pract'!O93&lt;&gt;"","NL",'09_P1_Pract'!BL93))</f>
        <v/>
      </c>
      <c r="N93" s="67" t="str">
        <f>IF('06_PresenLista'!L93="NO","NP",IF('10_P1_Tema'!O93&lt;&gt;"","NL",'10_P1_Tema'!BL93))</f>
        <v/>
      </c>
      <c r="O93" s="81" t="str">
        <f>IF('06_PresenLista'!L93="NO","NP",IF('09_P1_Pract'!O93&lt;&gt;"","NL",'09_P1_Pract'!BM93))</f>
        <v/>
      </c>
      <c r="P93" s="81" t="str">
        <f>IF('06_PresenLista'!L93="NO","NP",IF('10_P1_Tema'!O93&lt;&gt;"","NL",'10_P1_Tema'!BM93))</f>
        <v/>
      </c>
      <c r="Q93" s="82"/>
      <c r="R93" s="676" t="str">
        <f t="shared" si="5"/>
        <v/>
      </c>
      <c r="S93" s="82"/>
      <c r="T93" s="750" t="str">
        <f t="shared" si="8"/>
        <v/>
      </c>
      <c r="U93" s="518" t="str">
        <f t="shared" si="9"/>
        <v/>
      </c>
      <c r="V93" s="810" t="str">
        <f>IF('13_P1_Alega'!AG93&lt;&gt;"","Estim","")</f>
        <v/>
      </c>
      <c r="W93" s="1775"/>
      <c r="X93" s="933" t="str">
        <f t="shared" si="6"/>
        <v/>
      </c>
      <c r="Y93" s="675" t="str">
        <f t="shared" si="7"/>
        <v/>
      </c>
      <c r="Z93" s="1777"/>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c r="BA93" s="1442"/>
    </row>
    <row r="94" spans="1:53" s="18" customFormat="1" ht="18" customHeight="1" x14ac:dyDescent="0.2">
      <c r="A94" s="73" t="str">
        <f>CONCATENATE('01_Carga'!$M$5,"_",$G94)</f>
        <v>FI__77</v>
      </c>
      <c r="B94" s="1405"/>
      <c r="C94" s="1460" t="str">
        <f>'06_PresenLista'!$C94</f>
        <v/>
      </c>
      <c r="D94" s="1461"/>
      <c r="E94" s="1405"/>
      <c r="F94" s="1726" t="str">
        <f>IF('07_P1_Lectura'!F95&lt;&gt;"",'07_P1_Lectura'!F95,"")</f>
        <v/>
      </c>
      <c r="G94" s="1216">
        <v>77</v>
      </c>
      <c r="H94" s="269" t="str">
        <f>IF(ISERROR(VLOOKUP($A94,Aspirantes!$A:$H,Aspirantes!$E$1,FALSE)),"",VLOOKUP($A94,Aspirantes!$A:$H,Aspirantes!$E$1,FALSE))</f>
        <v/>
      </c>
      <c r="I94" s="687" t="str">
        <f>IF(ISERROR(VLOOKUP($A94,Aspirantes!$A:$H,Aspirantes!$F$1,FALSE)),"",VLOOKUP($A94,Aspirantes!$A:$H,Aspirantes!$F$1,FALSE))</f>
        <v/>
      </c>
      <c r="J94" s="688" t="str">
        <f>IF(ISERROR(VLOOKUP($A94,Aspirantes!$A:$H,Aspirantes!$G$1,FALSE)),"",VLOOKUP($A94,Aspirantes!$A:$H,Aspirantes!$G$1,FALSE))</f>
        <v/>
      </c>
      <c r="K94" s="674" t="str">
        <f>IF(ISERROR(VLOOKUP($A94,Aspirantes!$A:$H,Aspirantes!$H$1,FALSE)),"",VLOOKUP($A94,Aspirantes!$A:$H,Aspirantes!$H$1,FALSE))</f>
        <v/>
      </c>
      <c r="L94" s="16"/>
      <c r="M94" s="67" t="str">
        <f>IF('06_PresenLista'!L94="NO","NP",IF('09_P1_Pract'!O94&lt;&gt;"","NL",'09_P1_Pract'!BL94))</f>
        <v/>
      </c>
      <c r="N94" s="67" t="str">
        <f>IF('06_PresenLista'!L94="NO","NP",IF('10_P1_Tema'!O94&lt;&gt;"","NL",'10_P1_Tema'!BL94))</f>
        <v/>
      </c>
      <c r="O94" s="81" t="str">
        <f>IF('06_PresenLista'!L94="NO","NP",IF('09_P1_Pract'!O94&lt;&gt;"","NL",'09_P1_Pract'!BM94))</f>
        <v/>
      </c>
      <c r="P94" s="81" t="str">
        <f>IF('06_PresenLista'!L94="NO","NP",IF('10_P1_Tema'!O94&lt;&gt;"","NL",'10_P1_Tema'!BM94))</f>
        <v/>
      </c>
      <c r="Q94" s="82"/>
      <c r="R94" s="676" t="str">
        <f t="shared" si="5"/>
        <v/>
      </c>
      <c r="S94" s="82"/>
      <c r="T94" s="750" t="str">
        <f t="shared" si="8"/>
        <v/>
      </c>
      <c r="U94" s="518" t="str">
        <f t="shared" si="9"/>
        <v/>
      </c>
      <c r="V94" s="810" t="str">
        <f>IF('13_P1_Alega'!AG94&lt;&gt;"","Estim","")</f>
        <v/>
      </c>
      <c r="W94" s="1775"/>
      <c r="X94" s="933" t="str">
        <f t="shared" si="6"/>
        <v/>
      </c>
      <c r="Y94" s="675" t="str">
        <f t="shared" si="7"/>
        <v/>
      </c>
      <c r="Z94" s="1777"/>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c r="BA94" s="1442"/>
    </row>
    <row r="95" spans="1:53" s="18" customFormat="1" ht="18" customHeight="1" x14ac:dyDescent="0.2">
      <c r="A95" s="73" t="str">
        <f>CONCATENATE('01_Carga'!$M$5,"_",$G95)</f>
        <v>FI__78</v>
      </c>
      <c r="B95" s="1405"/>
      <c r="C95" s="1460" t="str">
        <f>'06_PresenLista'!$C95</f>
        <v/>
      </c>
      <c r="D95" s="1461"/>
      <c r="E95" s="1405"/>
      <c r="F95" s="1726" t="str">
        <f>IF('07_P1_Lectura'!F96&lt;&gt;"",'07_P1_Lectura'!F96,"")</f>
        <v/>
      </c>
      <c r="G95" s="1216">
        <v>78</v>
      </c>
      <c r="H95" s="269" t="str">
        <f>IF(ISERROR(VLOOKUP($A95,Aspirantes!$A:$H,Aspirantes!$E$1,FALSE)),"",VLOOKUP($A95,Aspirantes!$A:$H,Aspirantes!$E$1,FALSE))</f>
        <v/>
      </c>
      <c r="I95" s="687" t="str">
        <f>IF(ISERROR(VLOOKUP($A95,Aspirantes!$A:$H,Aspirantes!$F$1,FALSE)),"",VLOOKUP($A95,Aspirantes!$A:$H,Aspirantes!$F$1,FALSE))</f>
        <v/>
      </c>
      <c r="J95" s="688" t="str">
        <f>IF(ISERROR(VLOOKUP($A95,Aspirantes!$A:$H,Aspirantes!$G$1,FALSE)),"",VLOOKUP($A95,Aspirantes!$A:$H,Aspirantes!$G$1,FALSE))</f>
        <v/>
      </c>
      <c r="K95" s="674" t="str">
        <f>IF(ISERROR(VLOOKUP($A95,Aspirantes!$A:$H,Aspirantes!$H$1,FALSE)),"",VLOOKUP($A95,Aspirantes!$A:$H,Aspirantes!$H$1,FALSE))</f>
        <v/>
      </c>
      <c r="L95" s="16"/>
      <c r="M95" s="67" t="str">
        <f>IF('06_PresenLista'!L95="NO","NP",IF('09_P1_Pract'!O95&lt;&gt;"","NL",'09_P1_Pract'!BL95))</f>
        <v/>
      </c>
      <c r="N95" s="67" t="str">
        <f>IF('06_PresenLista'!L95="NO","NP",IF('10_P1_Tema'!O95&lt;&gt;"","NL",'10_P1_Tema'!BL95))</f>
        <v/>
      </c>
      <c r="O95" s="81" t="str">
        <f>IF('06_PresenLista'!L95="NO","NP",IF('09_P1_Pract'!O95&lt;&gt;"","NL",'09_P1_Pract'!BM95))</f>
        <v/>
      </c>
      <c r="P95" s="81" t="str">
        <f>IF('06_PresenLista'!L95="NO","NP",IF('10_P1_Tema'!O95&lt;&gt;"","NL",'10_P1_Tema'!BM95))</f>
        <v/>
      </c>
      <c r="Q95" s="82"/>
      <c r="R95" s="676" t="str">
        <f t="shared" si="5"/>
        <v/>
      </c>
      <c r="S95" s="82"/>
      <c r="T95" s="750" t="str">
        <f t="shared" si="8"/>
        <v/>
      </c>
      <c r="U95" s="518" t="str">
        <f t="shared" si="9"/>
        <v/>
      </c>
      <c r="V95" s="810" t="str">
        <f>IF('13_P1_Alega'!AG95&lt;&gt;"","Estim","")</f>
        <v/>
      </c>
      <c r="W95" s="1775"/>
      <c r="X95" s="933" t="str">
        <f t="shared" si="6"/>
        <v/>
      </c>
      <c r="Y95" s="675" t="str">
        <f t="shared" si="7"/>
        <v/>
      </c>
      <c r="Z95" s="1777"/>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c r="BA95" s="1442"/>
    </row>
    <row r="96" spans="1:53" s="18" customFormat="1" ht="18" customHeight="1" x14ac:dyDescent="0.2">
      <c r="A96" s="73" t="str">
        <f>CONCATENATE('01_Carga'!$M$5,"_",$G96)</f>
        <v>FI__79</v>
      </c>
      <c r="B96" s="1405"/>
      <c r="C96" s="1460" t="str">
        <f>'06_PresenLista'!$C96</f>
        <v/>
      </c>
      <c r="D96" s="1461"/>
      <c r="E96" s="1405"/>
      <c r="F96" s="1726" t="str">
        <f>IF('07_P1_Lectura'!F97&lt;&gt;"",'07_P1_Lectura'!F97,"")</f>
        <v/>
      </c>
      <c r="G96" s="1216">
        <v>79</v>
      </c>
      <c r="H96" s="269" t="str">
        <f>IF(ISERROR(VLOOKUP($A96,Aspirantes!$A:$H,Aspirantes!$E$1,FALSE)),"",VLOOKUP($A96,Aspirantes!$A:$H,Aspirantes!$E$1,FALSE))</f>
        <v/>
      </c>
      <c r="I96" s="687" t="str">
        <f>IF(ISERROR(VLOOKUP($A96,Aspirantes!$A:$H,Aspirantes!$F$1,FALSE)),"",VLOOKUP($A96,Aspirantes!$A:$H,Aspirantes!$F$1,FALSE))</f>
        <v/>
      </c>
      <c r="J96" s="688" t="str">
        <f>IF(ISERROR(VLOOKUP($A96,Aspirantes!$A:$H,Aspirantes!$G$1,FALSE)),"",VLOOKUP($A96,Aspirantes!$A:$H,Aspirantes!$G$1,FALSE))</f>
        <v/>
      </c>
      <c r="K96" s="674" t="str">
        <f>IF(ISERROR(VLOOKUP($A96,Aspirantes!$A:$H,Aspirantes!$H$1,FALSE)),"",VLOOKUP($A96,Aspirantes!$A:$H,Aspirantes!$H$1,FALSE))</f>
        <v/>
      </c>
      <c r="L96" s="16"/>
      <c r="M96" s="67" t="str">
        <f>IF('06_PresenLista'!L96="NO","NP",IF('09_P1_Pract'!O96&lt;&gt;"","NL",'09_P1_Pract'!BL96))</f>
        <v/>
      </c>
      <c r="N96" s="67" t="str">
        <f>IF('06_PresenLista'!L96="NO","NP",IF('10_P1_Tema'!O96&lt;&gt;"","NL",'10_P1_Tema'!BL96))</f>
        <v/>
      </c>
      <c r="O96" s="81" t="str">
        <f>IF('06_PresenLista'!L96="NO","NP",IF('09_P1_Pract'!O96&lt;&gt;"","NL",'09_P1_Pract'!BM96))</f>
        <v/>
      </c>
      <c r="P96" s="81" t="str">
        <f>IF('06_PresenLista'!L96="NO","NP",IF('10_P1_Tema'!O96&lt;&gt;"","NL",'10_P1_Tema'!BM96))</f>
        <v/>
      </c>
      <c r="Q96" s="82"/>
      <c r="R96" s="676" t="str">
        <f t="shared" si="5"/>
        <v/>
      </c>
      <c r="S96" s="82"/>
      <c r="T96" s="750" t="str">
        <f t="shared" si="8"/>
        <v/>
      </c>
      <c r="U96" s="518" t="str">
        <f t="shared" si="9"/>
        <v/>
      </c>
      <c r="V96" s="810" t="str">
        <f>IF('13_P1_Alega'!AG96&lt;&gt;"","Estim","")</f>
        <v/>
      </c>
      <c r="W96" s="1775"/>
      <c r="X96" s="933" t="str">
        <f t="shared" si="6"/>
        <v/>
      </c>
      <c r="Y96" s="675" t="str">
        <f t="shared" si="7"/>
        <v/>
      </c>
      <c r="Z96" s="1777"/>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c r="BA96" s="1442"/>
    </row>
    <row r="97" spans="1:53" s="18" customFormat="1" ht="18" customHeight="1" x14ac:dyDescent="0.2">
      <c r="A97" s="73" t="str">
        <f>CONCATENATE('01_Carga'!$M$5,"_",$G97)</f>
        <v>FI__80</v>
      </c>
      <c r="B97" s="1405"/>
      <c r="C97" s="1460" t="str">
        <f>'06_PresenLista'!$C97</f>
        <v/>
      </c>
      <c r="D97" s="1461"/>
      <c r="E97" s="1405"/>
      <c r="F97" s="1726" t="str">
        <f>IF('07_P1_Lectura'!F98&lt;&gt;"",'07_P1_Lectura'!F98,"")</f>
        <v/>
      </c>
      <c r="G97" s="1216">
        <v>80</v>
      </c>
      <c r="H97" s="269" t="str">
        <f>IF(ISERROR(VLOOKUP($A97,Aspirantes!$A:$H,Aspirantes!$E$1,FALSE)),"",VLOOKUP($A97,Aspirantes!$A:$H,Aspirantes!$E$1,FALSE))</f>
        <v/>
      </c>
      <c r="I97" s="687" t="str">
        <f>IF(ISERROR(VLOOKUP($A97,Aspirantes!$A:$H,Aspirantes!$F$1,FALSE)),"",VLOOKUP($A97,Aspirantes!$A:$H,Aspirantes!$F$1,FALSE))</f>
        <v/>
      </c>
      <c r="J97" s="688" t="str">
        <f>IF(ISERROR(VLOOKUP($A97,Aspirantes!$A:$H,Aspirantes!$G$1,FALSE)),"",VLOOKUP($A97,Aspirantes!$A:$H,Aspirantes!$G$1,FALSE))</f>
        <v/>
      </c>
      <c r="K97" s="674" t="str">
        <f>IF(ISERROR(VLOOKUP($A97,Aspirantes!$A:$H,Aspirantes!$H$1,FALSE)),"",VLOOKUP($A97,Aspirantes!$A:$H,Aspirantes!$H$1,FALSE))</f>
        <v/>
      </c>
      <c r="L97" s="16"/>
      <c r="M97" s="67" t="str">
        <f>IF('06_PresenLista'!L97="NO","NP",IF('09_P1_Pract'!O97&lt;&gt;"","NL",'09_P1_Pract'!BL97))</f>
        <v/>
      </c>
      <c r="N97" s="67" t="str">
        <f>IF('06_PresenLista'!L97="NO","NP",IF('10_P1_Tema'!O97&lt;&gt;"","NL",'10_P1_Tema'!BL97))</f>
        <v/>
      </c>
      <c r="O97" s="81" t="str">
        <f>IF('06_PresenLista'!L97="NO","NP",IF('09_P1_Pract'!O97&lt;&gt;"","NL",'09_P1_Pract'!BM97))</f>
        <v/>
      </c>
      <c r="P97" s="81" t="str">
        <f>IF('06_PresenLista'!L97="NO","NP",IF('10_P1_Tema'!O97&lt;&gt;"","NL",'10_P1_Tema'!BM97))</f>
        <v/>
      </c>
      <c r="Q97" s="82"/>
      <c r="R97" s="676" t="str">
        <f t="shared" ref="R97:R160" si="10">IF(OR(O97="NP",P97="NP"),"---",IF(OR(O97="NL",P97="NL"),0,IF(AND(O97&lt;&gt;"",P97&lt;&gt;""),O97+P97,"")))</f>
        <v/>
      </c>
      <c r="S97" s="82"/>
      <c r="T97" s="750" t="str">
        <f t="shared" si="8"/>
        <v/>
      </c>
      <c r="U97" s="518" t="str">
        <f t="shared" si="9"/>
        <v/>
      </c>
      <c r="V97" s="810" t="str">
        <f>IF('13_P1_Alega'!AG97&lt;&gt;"","Estim","")</f>
        <v/>
      </c>
      <c r="W97" s="1775"/>
      <c r="X97" s="933" t="str">
        <f t="shared" si="6"/>
        <v/>
      </c>
      <c r="Y97" s="675" t="str">
        <f t="shared" si="7"/>
        <v/>
      </c>
      <c r="Z97" s="1777"/>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c r="BA97" s="1442"/>
    </row>
    <row r="98" spans="1:53" s="18" customFormat="1" ht="18" customHeight="1" x14ac:dyDescent="0.2">
      <c r="A98" s="73" t="str">
        <f>CONCATENATE('01_Carga'!$M$5,"_",$G98)</f>
        <v>FI__81</v>
      </c>
      <c r="B98" s="1405"/>
      <c r="C98" s="1460" t="str">
        <f>'06_PresenLista'!$C98</f>
        <v/>
      </c>
      <c r="D98" s="1461"/>
      <c r="E98" s="1405"/>
      <c r="F98" s="1726" t="str">
        <f>IF('07_P1_Lectura'!F99&lt;&gt;"",'07_P1_Lectura'!F99,"")</f>
        <v/>
      </c>
      <c r="G98" s="1216">
        <v>81</v>
      </c>
      <c r="H98" s="269" t="str">
        <f>IF(ISERROR(VLOOKUP($A98,Aspirantes!$A:$H,Aspirantes!$E$1,FALSE)),"",VLOOKUP($A98,Aspirantes!$A:$H,Aspirantes!$E$1,FALSE))</f>
        <v/>
      </c>
      <c r="I98" s="687" t="str">
        <f>IF(ISERROR(VLOOKUP($A98,Aspirantes!$A:$H,Aspirantes!$F$1,FALSE)),"",VLOOKUP($A98,Aspirantes!$A:$H,Aspirantes!$F$1,FALSE))</f>
        <v/>
      </c>
      <c r="J98" s="688" t="str">
        <f>IF(ISERROR(VLOOKUP($A98,Aspirantes!$A:$H,Aspirantes!$G$1,FALSE)),"",VLOOKUP($A98,Aspirantes!$A:$H,Aspirantes!$G$1,FALSE))</f>
        <v/>
      </c>
      <c r="K98" s="674" t="str">
        <f>IF(ISERROR(VLOOKUP($A98,Aspirantes!$A:$H,Aspirantes!$H$1,FALSE)),"",VLOOKUP($A98,Aspirantes!$A:$H,Aspirantes!$H$1,FALSE))</f>
        <v/>
      </c>
      <c r="L98" s="16"/>
      <c r="M98" s="67" t="str">
        <f>IF('06_PresenLista'!L98="NO","NP",IF('09_P1_Pract'!O98&lt;&gt;"","NL",'09_P1_Pract'!BL98))</f>
        <v/>
      </c>
      <c r="N98" s="67" t="str">
        <f>IF('06_PresenLista'!L98="NO","NP",IF('10_P1_Tema'!O98&lt;&gt;"","NL",'10_P1_Tema'!BL98))</f>
        <v/>
      </c>
      <c r="O98" s="81" t="str">
        <f>IF('06_PresenLista'!L98="NO","NP",IF('09_P1_Pract'!O98&lt;&gt;"","NL",'09_P1_Pract'!BM98))</f>
        <v/>
      </c>
      <c r="P98" s="81" t="str">
        <f>IF('06_PresenLista'!L98="NO","NP",IF('10_P1_Tema'!O98&lt;&gt;"","NL",'10_P1_Tema'!BM98))</f>
        <v/>
      </c>
      <c r="Q98" s="82"/>
      <c r="R98" s="676" t="str">
        <f t="shared" si="10"/>
        <v/>
      </c>
      <c r="S98" s="82"/>
      <c r="T98" s="750" t="str">
        <f t="shared" si="8"/>
        <v/>
      </c>
      <c r="U98" s="518" t="str">
        <f t="shared" si="9"/>
        <v/>
      </c>
      <c r="V98" s="810" t="str">
        <f>IF('13_P1_Alega'!AG98&lt;&gt;"","Estim","")</f>
        <v/>
      </c>
      <c r="W98" s="1775"/>
      <c r="X98" s="933" t="str">
        <f t="shared" si="6"/>
        <v/>
      </c>
      <c r="Y98" s="675" t="str">
        <f t="shared" si="7"/>
        <v/>
      </c>
      <c r="Z98" s="1777"/>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c r="BA98" s="1442"/>
    </row>
    <row r="99" spans="1:53" s="18" customFormat="1" ht="18" customHeight="1" x14ac:dyDescent="0.2">
      <c r="A99" s="73" t="str">
        <f>CONCATENATE('01_Carga'!$M$5,"_",$G99)</f>
        <v>FI__82</v>
      </c>
      <c r="B99" s="1405"/>
      <c r="C99" s="1460" t="str">
        <f>'06_PresenLista'!$C99</f>
        <v/>
      </c>
      <c r="D99" s="1461"/>
      <c r="E99" s="1405"/>
      <c r="F99" s="1726" t="str">
        <f>IF('07_P1_Lectura'!F100&lt;&gt;"",'07_P1_Lectura'!F100,"")</f>
        <v/>
      </c>
      <c r="G99" s="1216">
        <v>82</v>
      </c>
      <c r="H99" s="269" t="str">
        <f>IF(ISERROR(VLOOKUP($A99,Aspirantes!$A:$H,Aspirantes!$E$1,FALSE)),"",VLOOKUP($A99,Aspirantes!$A:$H,Aspirantes!$E$1,FALSE))</f>
        <v/>
      </c>
      <c r="I99" s="687" t="str">
        <f>IF(ISERROR(VLOOKUP($A99,Aspirantes!$A:$H,Aspirantes!$F$1,FALSE)),"",VLOOKUP($A99,Aspirantes!$A:$H,Aspirantes!$F$1,FALSE))</f>
        <v/>
      </c>
      <c r="J99" s="688" t="str">
        <f>IF(ISERROR(VLOOKUP($A99,Aspirantes!$A:$H,Aspirantes!$G$1,FALSE)),"",VLOOKUP($A99,Aspirantes!$A:$H,Aspirantes!$G$1,FALSE))</f>
        <v/>
      </c>
      <c r="K99" s="674" t="str">
        <f>IF(ISERROR(VLOOKUP($A99,Aspirantes!$A:$H,Aspirantes!$H$1,FALSE)),"",VLOOKUP($A99,Aspirantes!$A:$H,Aspirantes!$H$1,FALSE))</f>
        <v/>
      </c>
      <c r="L99" s="16"/>
      <c r="M99" s="67" t="str">
        <f>IF('06_PresenLista'!L99="NO","NP",IF('09_P1_Pract'!O99&lt;&gt;"","NL",'09_P1_Pract'!BL99))</f>
        <v/>
      </c>
      <c r="N99" s="67" t="str">
        <f>IF('06_PresenLista'!L99="NO","NP",IF('10_P1_Tema'!O99&lt;&gt;"","NL",'10_P1_Tema'!BL99))</f>
        <v/>
      </c>
      <c r="O99" s="81" t="str">
        <f>IF('06_PresenLista'!L99="NO","NP",IF('09_P1_Pract'!O99&lt;&gt;"","NL",'09_P1_Pract'!BM99))</f>
        <v/>
      </c>
      <c r="P99" s="81" t="str">
        <f>IF('06_PresenLista'!L99="NO","NP",IF('10_P1_Tema'!O99&lt;&gt;"","NL",'10_P1_Tema'!BM99))</f>
        <v/>
      </c>
      <c r="Q99" s="82"/>
      <c r="R99" s="676" t="str">
        <f t="shared" si="10"/>
        <v/>
      </c>
      <c r="S99" s="82"/>
      <c r="T99" s="750" t="str">
        <f t="shared" si="8"/>
        <v/>
      </c>
      <c r="U99" s="518" t="str">
        <f t="shared" si="9"/>
        <v/>
      </c>
      <c r="V99" s="810" t="str">
        <f>IF('13_P1_Alega'!AG99&lt;&gt;"","Estim","")</f>
        <v/>
      </c>
      <c r="W99" s="1775"/>
      <c r="X99" s="933" t="str">
        <f t="shared" si="6"/>
        <v/>
      </c>
      <c r="Y99" s="675" t="str">
        <f t="shared" si="7"/>
        <v/>
      </c>
      <c r="Z99" s="1777"/>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c r="BA99" s="1442"/>
    </row>
    <row r="100" spans="1:53" s="18" customFormat="1" ht="18" customHeight="1" x14ac:dyDescent="0.2">
      <c r="A100" s="73" t="str">
        <f>CONCATENATE('01_Carga'!$M$5,"_",$G100)</f>
        <v>FI__83</v>
      </c>
      <c r="B100" s="1405"/>
      <c r="C100" s="1460" t="str">
        <f>'06_PresenLista'!$C100</f>
        <v/>
      </c>
      <c r="D100" s="1461"/>
      <c r="E100" s="1405"/>
      <c r="F100" s="1726" t="str">
        <f>IF('07_P1_Lectura'!F101&lt;&gt;"",'07_P1_Lectura'!F101,"")</f>
        <v/>
      </c>
      <c r="G100" s="1216">
        <v>83</v>
      </c>
      <c r="H100" s="269" t="str">
        <f>IF(ISERROR(VLOOKUP($A100,Aspirantes!$A:$H,Aspirantes!$E$1,FALSE)),"",VLOOKUP($A100,Aspirantes!$A:$H,Aspirantes!$E$1,FALSE))</f>
        <v/>
      </c>
      <c r="I100" s="687" t="str">
        <f>IF(ISERROR(VLOOKUP($A100,Aspirantes!$A:$H,Aspirantes!$F$1,FALSE)),"",VLOOKUP($A100,Aspirantes!$A:$H,Aspirantes!$F$1,FALSE))</f>
        <v/>
      </c>
      <c r="J100" s="688" t="str">
        <f>IF(ISERROR(VLOOKUP($A100,Aspirantes!$A:$H,Aspirantes!$G$1,FALSE)),"",VLOOKUP($A100,Aspirantes!$A:$H,Aspirantes!$G$1,FALSE))</f>
        <v/>
      </c>
      <c r="K100" s="674" t="str">
        <f>IF(ISERROR(VLOOKUP($A100,Aspirantes!$A:$H,Aspirantes!$H$1,FALSE)),"",VLOOKUP($A100,Aspirantes!$A:$H,Aspirantes!$H$1,FALSE))</f>
        <v/>
      </c>
      <c r="L100" s="16"/>
      <c r="M100" s="67" t="str">
        <f>IF('06_PresenLista'!L100="NO","NP",IF('09_P1_Pract'!O100&lt;&gt;"","NL",'09_P1_Pract'!BL100))</f>
        <v/>
      </c>
      <c r="N100" s="67" t="str">
        <f>IF('06_PresenLista'!L100="NO","NP",IF('10_P1_Tema'!O100&lt;&gt;"","NL",'10_P1_Tema'!BL100))</f>
        <v/>
      </c>
      <c r="O100" s="81" t="str">
        <f>IF('06_PresenLista'!L100="NO","NP",IF('09_P1_Pract'!O100&lt;&gt;"","NL",'09_P1_Pract'!BM100))</f>
        <v/>
      </c>
      <c r="P100" s="81" t="str">
        <f>IF('06_PresenLista'!L100="NO","NP",IF('10_P1_Tema'!O100&lt;&gt;"","NL",'10_P1_Tema'!BM100))</f>
        <v/>
      </c>
      <c r="Q100" s="82"/>
      <c r="R100" s="676" t="str">
        <f t="shared" si="10"/>
        <v/>
      </c>
      <c r="S100" s="82"/>
      <c r="T100" s="750" t="str">
        <f t="shared" si="8"/>
        <v/>
      </c>
      <c r="U100" s="518" t="str">
        <f t="shared" si="9"/>
        <v/>
      </c>
      <c r="V100" s="810" t="str">
        <f>IF('13_P1_Alega'!AG100&lt;&gt;"","Estim","")</f>
        <v/>
      </c>
      <c r="W100" s="1775"/>
      <c r="X100" s="933" t="str">
        <f t="shared" si="6"/>
        <v/>
      </c>
      <c r="Y100" s="675" t="str">
        <f t="shared" si="7"/>
        <v/>
      </c>
      <c r="Z100" s="1777"/>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c r="BA100" s="1442"/>
    </row>
    <row r="101" spans="1:53" s="18" customFormat="1" ht="18" customHeight="1" x14ac:dyDescent="0.2">
      <c r="A101" s="73" t="str">
        <f>CONCATENATE('01_Carga'!$M$5,"_",$G101)</f>
        <v>FI__84</v>
      </c>
      <c r="B101" s="1405"/>
      <c r="C101" s="1460" t="str">
        <f>'06_PresenLista'!$C101</f>
        <v/>
      </c>
      <c r="D101" s="1461"/>
      <c r="E101" s="1405"/>
      <c r="F101" s="1726" t="str">
        <f>IF('07_P1_Lectura'!F102&lt;&gt;"",'07_P1_Lectura'!F102,"")</f>
        <v/>
      </c>
      <c r="G101" s="1216">
        <v>84</v>
      </c>
      <c r="H101" s="269" t="str">
        <f>IF(ISERROR(VLOOKUP($A101,Aspirantes!$A:$H,Aspirantes!$E$1,FALSE)),"",VLOOKUP($A101,Aspirantes!$A:$H,Aspirantes!$E$1,FALSE))</f>
        <v/>
      </c>
      <c r="I101" s="687" t="str">
        <f>IF(ISERROR(VLOOKUP($A101,Aspirantes!$A:$H,Aspirantes!$F$1,FALSE)),"",VLOOKUP($A101,Aspirantes!$A:$H,Aspirantes!$F$1,FALSE))</f>
        <v/>
      </c>
      <c r="J101" s="688" t="str">
        <f>IF(ISERROR(VLOOKUP($A101,Aspirantes!$A:$H,Aspirantes!$G$1,FALSE)),"",VLOOKUP($A101,Aspirantes!$A:$H,Aspirantes!$G$1,FALSE))</f>
        <v/>
      </c>
      <c r="K101" s="674" t="str">
        <f>IF(ISERROR(VLOOKUP($A101,Aspirantes!$A:$H,Aspirantes!$H$1,FALSE)),"",VLOOKUP($A101,Aspirantes!$A:$H,Aspirantes!$H$1,FALSE))</f>
        <v/>
      </c>
      <c r="L101" s="16"/>
      <c r="M101" s="67" t="str">
        <f>IF('06_PresenLista'!L101="NO","NP",IF('09_P1_Pract'!O101&lt;&gt;"","NL",'09_P1_Pract'!BL101))</f>
        <v/>
      </c>
      <c r="N101" s="67" t="str">
        <f>IF('06_PresenLista'!L101="NO","NP",IF('10_P1_Tema'!O101&lt;&gt;"","NL",'10_P1_Tema'!BL101))</f>
        <v/>
      </c>
      <c r="O101" s="81" t="str">
        <f>IF('06_PresenLista'!L101="NO","NP",IF('09_P1_Pract'!O101&lt;&gt;"","NL",'09_P1_Pract'!BM101))</f>
        <v/>
      </c>
      <c r="P101" s="81" t="str">
        <f>IF('06_PresenLista'!L101="NO","NP",IF('10_P1_Tema'!O101&lt;&gt;"","NL",'10_P1_Tema'!BM101))</f>
        <v/>
      </c>
      <c r="Q101" s="82"/>
      <c r="R101" s="676" t="str">
        <f t="shared" si="10"/>
        <v/>
      </c>
      <c r="S101" s="82"/>
      <c r="T101" s="750" t="str">
        <f t="shared" si="8"/>
        <v/>
      </c>
      <c r="U101" s="518" t="str">
        <f t="shared" si="9"/>
        <v/>
      </c>
      <c r="V101" s="810" t="str">
        <f>IF('13_P1_Alega'!AG101&lt;&gt;"","Estim","")</f>
        <v/>
      </c>
      <c r="W101" s="1775"/>
      <c r="X101" s="933" t="str">
        <f t="shared" si="6"/>
        <v/>
      </c>
      <c r="Y101" s="675" t="str">
        <f t="shared" si="7"/>
        <v/>
      </c>
      <c r="Z101" s="1777"/>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c r="BA101" s="1442"/>
    </row>
    <row r="102" spans="1:53" s="18" customFormat="1" ht="18" customHeight="1" x14ac:dyDescent="0.2">
      <c r="A102" s="73" t="str">
        <f>CONCATENATE('01_Carga'!$M$5,"_",$G102)</f>
        <v>FI__85</v>
      </c>
      <c r="B102" s="1405"/>
      <c r="C102" s="1460" t="str">
        <f>'06_PresenLista'!$C102</f>
        <v/>
      </c>
      <c r="D102" s="1461"/>
      <c r="E102" s="1405"/>
      <c r="F102" s="1726" t="str">
        <f>IF('07_P1_Lectura'!F103&lt;&gt;"",'07_P1_Lectura'!F103,"")</f>
        <v/>
      </c>
      <c r="G102" s="1216">
        <v>85</v>
      </c>
      <c r="H102" s="269" t="str">
        <f>IF(ISERROR(VLOOKUP($A102,Aspirantes!$A:$H,Aspirantes!$E$1,FALSE)),"",VLOOKUP($A102,Aspirantes!$A:$H,Aspirantes!$E$1,FALSE))</f>
        <v/>
      </c>
      <c r="I102" s="687" t="str">
        <f>IF(ISERROR(VLOOKUP($A102,Aspirantes!$A:$H,Aspirantes!$F$1,FALSE)),"",VLOOKUP($A102,Aspirantes!$A:$H,Aspirantes!$F$1,FALSE))</f>
        <v/>
      </c>
      <c r="J102" s="688" t="str">
        <f>IF(ISERROR(VLOOKUP($A102,Aspirantes!$A:$H,Aspirantes!$G$1,FALSE)),"",VLOOKUP($A102,Aspirantes!$A:$H,Aspirantes!$G$1,FALSE))</f>
        <v/>
      </c>
      <c r="K102" s="674" t="str">
        <f>IF(ISERROR(VLOOKUP($A102,Aspirantes!$A:$H,Aspirantes!$H$1,FALSE)),"",VLOOKUP($A102,Aspirantes!$A:$H,Aspirantes!$H$1,FALSE))</f>
        <v/>
      </c>
      <c r="L102" s="16"/>
      <c r="M102" s="67" t="str">
        <f>IF('06_PresenLista'!L102="NO","NP",IF('09_P1_Pract'!O102&lt;&gt;"","NL",'09_P1_Pract'!BL102))</f>
        <v/>
      </c>
      <c r="N102" s="67" t="str">
        <f>IF('06_PresenLista'!L102="NO","NP",IF('10_P1_Tema'!O102&lt;&gt;"","NL",'10_P1_Tema'!BL102))</f>
        <v/>
      </c>
      <c r="O102" s="81" t="str">
        <f>IF('06_PresenLista'!L102="NO","NP",IF('09_P1_Pract'!O102&lt;&gt;"","NL",'09_P1_Pract'!BM102))</f>
        <v/>
      </c>
      <c r="P102" s="81" t="str">
        <f>IF('06_PresenLista'!L102="NO","NP",IF('10_P1_Tema'!O102&lt;&gt;"","NL",'10_P1_Tema'!BM102))</f>
        <v/>
      </c>
      <c r="Q102" s="82"/>
      <c r="R102" s="676" t="str">
        <f t="shared" si="10"/>
        <v/>
      </c>
      <c r="S102" s="82"/>
      <c r="T102" s="750" t="str">
        <f t="shared" si="8"/>
        <v/>
      </c>
      <c r="U102" s="518" t="str">
        <f t="shared" si="9"/>
        <v/>
      </c>
      <c r="V102" s="810" t="str">
        <f>IF('13_P1_Alega'!AG102&lt;&gt;"","Estim","")</f>
        <v/>
      </c>
      <c r="W102" s="1775"/>
      <c r="X102" s="933" t="str">
        <f t="shared" si="6"/>
        <v/>
      </c>
      <c r="Y102" s="675" t="str">
        <f t="shared" si="7"/>
        <v/>
      </c>
      <c r="Z102" s="1777"/>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c r="BA102" s="1442"/>
    </row>
    <row r="103" spans="1:53" s="18" customFormat="1" ht="18" customHeight="1" x14ac:dyDescent="0.2">
      <c r="A103" s="73" t="str">
        <f>CONCATENATE('01_Carga'!$M$5,"_",$G103)</f>
        <v>FI__86</v>
      </c>
      <c r="B103" s="1405"/>
      <c r="C103" s="1460" t="str">
        <f>'06_PresenLista'!$C103</f>
        <v/>
      </c>
      <c r="D103" s="1461"/>
      <c r="E103" s="1405"/>
      <c r="F103" s="1726" t="str">
        <f>IF('07_P1_Lectura'!F104&lt;&gt;"",'07_P1_Lectura'!F104,"")</f>
        <v/>
      </c>
      <c r="G103" s="1216">
        <v>86</v>
      </c>
      <c r="H103" s="269" t="str">
        <f>IF(ISERROR(VLOOKUP($A103,Aspirantes!$A:$H,Aspirantes!$E$1,FALSE)),"",VLOOKUP($A103,Aspirantes!$A:$H,Aspirantes!$E$1,FALSE))</f>
        <v/>
      </c>
      <c r="I103" s="687" t="str">
        <f>IF(ISERROR(VLOOKUP($A103,Aspirantes!$A:$H,Aspirantes!$F$1,FALSE)),"",VLOOKUP($A103,Aspirantes!$A:$H,Aspirantes!$F$1,FALSE))</f>
        <v/>
      </c>
      <c r="J103" s="688" t="str">
        <f>IF(ISERROR(VLOOKUP($A103,Aspirantes!$A:$H,Aspirantes!$G$1,FALSE)),"",VLOOKUP($A103,Aspirantes!$A:$H,Aspirantes!$G$1,FALSE))</f>
        <v/>
      </c>
      <c r="K103" s="674" t="str">
        <f>IF(ISERROR(VLOOKUP($A103,Aspirantes!$A:$H,Aspirantes!$H$1,FALSE)),"",VLOOKUP($A103,Aspirantes!$A:$H,Aspirantes!$H$1,FALSE))</f>
        <v/>
      </c>
      <c r="L103" s="16"/>
      <c r="M103" s="67" t="str">
        <f>IF('06_PresenLista'!L103="NO","NP",IF('09_P1_Pract'!O103&lt;&gt;"","NL",'09_P1_Pract'!BL103))</f>
        <v/>
      </c>
      <c r="N103" s="67" t="str">
        <f>IF('06_PresenLista'!L103="NO","NP",IF('10_P1_Tema'!O103&lt;&gt;"","NL",'10_P1_Tema'!BL103))</f>
        <v/>
      </c>
      <c r="O103" s="81" t="str">
        <f>IF('06_PresenLista'!L103="NO","NP",IF('09_P1_Pract'!O103&lt;&gt;"","NL",'09_P1_Pract'!BM103))</f>
        <v/>
      </c>
      <c r="P103" s="81" t="str">
        <f>IF('06_PresenLista'!L103="NO","NP",IF('10_P1_Tema'!O103&lt;&gt;"","NL",'10_P1_Tema'!BM103))</f>
        <v/>
      </c>
      <c r="Q103" s="82"/>
      <c r="R103" s="676" t="str">
        <f t="shared" si="10"/>
        <v/>
      </c>
      <c r="S103" s="82"/>
      <c r="T103" s="750" t="str">
        <f t="shared" si="8"/>
        <v/>
      </c>
      <c r="U103" s="518" t="str">
        <f t="shared" si="9"/>
        <v/>
      </c>
      <c r="V103" s="810" t="str">
        <f>IF('13_P1_Alega'!AG103&lt;&gt;"","Estim","")</f>
        <v/>
      </c>
      <c r="W103" s="1775"/>
      <c r="X103" s="933" t="str">
        <f t="shared" si="6"/>
        <v/>
      </c>
      <c r="Y103" s="675" t="str">
        <f t="shared" si="7"/>
        <v/>
      </c>
      <c r="Z103" s="1777"/>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c r="BA103" s="1442"/>
    </row>
    <row r="104" spans="1:53" s="18" customFormat="1" ht="18" customHeight="1" x14ac:dyDescent="0.2">
      <c r="A104" s="73" t="str">
        <f>CONCATENATE('01_Carga'!$M$5,"_",$G104)</f>
        <v>FI__87</v>
      </c>
      <c r="B104" s="1405"/>
      <c r="C104" s="1460" t="str">
        <f>'06_PresenLista'!$C104</f>
        <v/>
      </c>
      <c r="D104" s="1461"/>
      <c r="E104" s="1405"/>
      <c r="F104" s="1726" t="str">
        <f>IF('07_P1_Lectura'!F105&lt;&gt;"",'07_P1_Lectura'!F105,"")</f>
        <v/>
      </c>
      <c r="G104" s="1216">
        <v>87</v>
      </c>
      <c r="H104" s="269" t="str">
        <f>IF(ISERROR(VLOOKUP($A104,Aspirantes!$A:$H,Aspirantes!$E$1,FALSE)),"",VLOOKUP($A104,Aspirantes!$A:$H,Aspirantes!$E$1,FALSE))</f>
        <v/>
      </c>
      <c r="I104" s="687" t="str">
        <f>IF(ISERROR(VLOOKUP($A104,Aspirantes!$A:$H,Aspirantes!$F$1,FALSE)),"",VLOOKUP($A104,Aspirantes!$A:$H,Aspirantes!$F$1,FALSE))</f>
        <v/>
      </c>
      <c r="J104" s="688" t="str">
        <f>IF(ISERROR(VLOOKUP($A104,Aspirantes!$A:$H,Aspirantes!$G$1,FALSE)),"",VLOOKUP($A104,Aspirantes!$A:$H,Aspirantes!$G$1,FALSE))</f>
        <v/>
      </c>
      <c r="K104" s="674" t="str">
        <f>IF(ISERROR(VLOOKUP($A104,Aspirantes!$A:$H,Aspirantes!$H$1,FALSE)),"",VLOOKUP($A104,Aspirantes!$A:$H,Aspirantes!$H$1,FALSE))</f>
        <v/>
      </c>
      <c r="L104" s="16"/>
      <c r="M104" s="67" t="str">
        <f>IF('06_PresenLista'!L104="NO","NP",IF('09_P1_Pract'!O104&lt;&gt;"","NL",'09_P1_Pract'!BL104))</f>
        <v/>
      </c>
      <c r="N104" s="67" t="str">
        <f>IF('06_PresenLista'!L104="NO","NP",IF('10_P1_Tema'!O104&lt;&gt;"","NL",'10_P1_Tema'!BL104))</f>
        <v/>
      </c>
      <c r="O104" s="81" t="str">
        <f>IF('06_PresenLista'!L104="NO","NP",IF('09_P1_Pract'!O104&lt;&gt;"","NL",'09_P1_Pract'!BM104))</f>
        <v/>
      </c>
      <c r="P104" s="81" t="str">
        <f>IF('06_PresenLista'!L104="NO","NP",IF('10_P1_Tema'!O104&lt;&gt;"","NL",'10_P1_Tema'!BM104))</f>
        <v/>
      </c>
      <c r="Q104" s="82"/>
      <c r="R104" s="676" t="str">
        <f t="shared" si="10"/>
        <v/>
      </c>
      <c r="S104" s="82"/>
      <c r="T104" s="750" t="str">
        <f t="shared" si="8"/>
        <v/>
      </c>
      <c r="U104" s="518" t="str">
        <f t="shared" si="9"/>
        <v/>
      </c>
      <c r="V104" s="810" t="str">
        <f>IF('13_P1_Alega'!AG104&lt;&gt;"","Estim","")</f>
        <v/>
      </c>
      <c r="W104" s="1775"/>
      <c r="X104" s="933" t="str">
        <f t="shared" si="6"/>
        <v/>
      </c>
      <c r="Y104" s="675" t="str">
        <f t="shared" si="7"/>
        <v/>
      </c>
      <c r="Z104" s="1777"/>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c r="BA104" s="1442"/>
    </row>
    <row r="105" spans="1:53" s="18" customFormat="1" ht="18" customHeight="1" x14ac:dyDescent="0.2">
      <c r="A105" s="73" t="str">
        <f>CONCATENATE('01_Carga'!$M$5,"_",$G105)</f>
        <v>FI__88</v>
      </c>
      <c r="B105" s="1405"/>
      <c r="C105" s="1460" t="str">
        <f>'06_PresenLista'!$C105</f>
        <v/>
      </c>
      <c r="D105" s="1461"/>
      <c r="E105" s="1405"/>
      <c r="F105" s="1726" t="str">
        <f>IF('07_P1_Lectura'!F106&lt;&gt;"",'07_P1_Lectura'!F106,"")</f>
        <v/>
      </c>
      <c r="G105" s="1216">
        <v>88</v>
      </c>
      <c r="H105" s="269" t="str">
        <f>IF(ISERROR(VLOOKUP($A105,Aspirantes!$A:$H,Aspirantes!$E$1,FALSE)),"",VLOOKUP($A105,Aspirantes!$A:$H,Aspirantes!$E$1,FALSE))</f>
        <v/>
      </c>
      <c r="I105" s="687" t="str">
        <f>IF(ISERROR(VLOOKUP($A105,Aspirantes!$A:$H,Aspirantes!$F$1,FALSE)),"",VLOOKUP($A105,Aspirantes!$A:$H,Aspirantes!$F$1,FALSE))</f>
        <v/>
      </c>
      <c r="J105" s="688" t="str">
        <f>IF(ISERROR(VLOOKUP($A105,Aspirantes!$A:$H,Aspirantes!$G$1,FALSE)),"",VLOOKUP($A105,Aspirantes!$A:$H,Aspirantes!$G$1,FALSE))</f>
        <v/>
      </c>
      <c r="K105" s="674" t="str">
        <f>IF(ISERROR(VLOOKUP($A105,Aspirantes!$A:$H,Aspirantes!$H$1,FALSE)),"",VLOOKUP($A105,Aspirantes!$A:$H,Aspirantes!$H$1,FALSE))</f>
        <v/>
      </c>
      <c r="L105" s="16"/>
      <c r="M105" s="67" t="str">
        <f>IF('06_PresenLista'!L105="NO","NP",IF('09_P1_Pract'!O105&lt;&gt;"","NL",'09_P1_Pract'!BL105))</f>
        <v/>
      </c>
      <c r="N105" s="67" t="str">
        <f>IF('06_PresenLista'!L105="NO","NP",IF('10_P1_Tema'!O105&lt;&gt;"","NL",'10_P1_Tema'!BL105))</f>
        <v/>
      </c>
      <c r="O105" s="81" t="str">
        <f>IF('06_PresenLista'!L105="NO","NP",IF('09_P1_Pract'!O105&lt;&gt;"","NL",'09_P1_Pract'!BM105))</f>
        <v/>
      </c>
      <c r="P105" s="81" t="str">
        <f>IF('06_PresenLista'!L105="NO","NP",IF('10_P1_Tema'!O105&lt;&gt;"","NL",'10_P1_Tema'!BM105))</f>
        <v/>
      </c>
      <c r="Q105" s="82"/>
      <c r="R105" s="676" t="str">
        <f t="shared" si="10"/>
        <v/>
      </c>
      <c r="S105" s="82"/>
      <c r="T105" s="750" t="str">
        <f t="shared" si="8"/>
        <v/>
      </c>
      <c r="U105" s="518" t="str">
        <f t="shared" si="9"/>
        <v/>
      </c>
      <c r="V105" s="810" t="str">
        <f>IF('13_P1_Alega'!AG105&lt;&gt;"","Estim","")</f>
        <v/>
      </c>
      <c r="W105" s="1775"/>
      <c r="X105" s="933" t="str">
        <f t="shared" si="6"/>
        <v/>
      </c>
      <c r="Y105" s="675" t="str">
        <f t="shared" si="7"/>
        <v/>
      </c>
      <c r="Z105" s="1777"/>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c r="BA105" s="1442"/>
    </row>
    <row r="106" spans="1:53" s="18" customFormat="1" ht="18" customHeight="1" x14ac:dyDescent="0.2">
      <c r="A106" s="73" t="str">
        <f>CONCATENATE('01_Carga'!$M$5,"_",$G106)</f>
        <v>FI__89</v>
      </c>
      <c r="B106" s="1405"/>
      <c r="C106" s="1460" t="str">
        <f>'06_PresenLista'!$C106</f>
        <v/>
      </c>
      <c r="D106" s="1461"/>
      <c r="E106" s="1405"/>
      <c r="F106" s="1726" t="str">
        <f>IF('07_P1_Lectura'!F107&lt;&gt;"",'07_P1_Lectura'!F107,"")</f>
        <v/>
      </c>
      <c r="G106" s="1216">
        <v>89</v>
      </c>
      <c r="H106" s="269" t="str">
        <f>IF(ISERROR(VLOOKUP($A106,Aspirantes!$A:$H,Aspirantes!$E$1,FALSE)),"",VLOOKUP($A106,Aspirantes!$A:$H,Aspirantes!$E$1,FALSE))</f>
        <v/>
      </c>
      <c r="I106" s="687" t="str">
        <f>IF(ISERROR(VLOOKUP($A106,Aspirantes!$A:$H,Aspirantes!$F$1,FALSE)),"",VLOOKUP($A106,Aspirantes!$A:$H,Aspirantes!$F$1,FALSE))</f>
        <v/>
      </c>
      <c r="J106" s="688" t="str">
        <f>IF(ISERROR(VLOOKUP($A106,Aspirantes!$A:$H,Aspirantes!$G$1,FALSE)),"",VLOOKUP($A106,Aspirantes!$A:$H,Aspirantes!$G$1,FALSE))</f>
        <v/>
      </c>
      <c r="K106" s="674" t="str">
        <f>IF(ISERROR(VLOOKUP($A106,Aspirantes!$A:$H,Aspirantes!$H$1,FALSE)),"",VLOOKUP($A106,Aspirantes!$A:$H,Aspirantes!$H$1,FALSE))</f>
        <v/>
      </c>
      <c r="L106" s="16"/>
      <c r="M106" s="67" t="str">
        <f>IF('06_PresenLista'!L106="NO","NP",IF('09_P1_Pract'!O106&lt;&gt;"","NL",'09_P1_Pract'!BL106))</f>
        <v/>
      </c>
      <c r="N106" s="67" t="str">
        <f>IF('06_PresenLista'!L106="NO","NP",IF('10_P1_Tema'!O106&lt;&gt;"","NL",'10_P1_Tema'!BL106))</f>
        <v/>
      </c>
      <c r="O106" s="81" t="str">
        <f>IF('06_PresenLista'!L106="NO","NP",IF('09_P1_Pract'!O106&lt;&gt;"","NL",'09_P1_Pract'!BM106))</f>
        <v/>
      </c>
      <c r="P106" s="81" t="str">
        <f>IF('06_PresenLista'!L106="NO","NP",IF('10_P1_Tema'!O106&lt;&gt;"","NL",'10_P1_Tema'!BM106))</f>
        <v/>
      </c>
      <c r="Q106" s="82"/>
      <c r="R106" s="676" t="str">
        <f t="shared" si="10"/>
        <v/>
      </c>
      <c r="S106" s="82"/>
      <c r="T106" s="750" t="str">
        <f t="shared" si="8"/>
        <v/>
      </c>
      <c r="U106" s="518" t="str">
        <f t="shared" si="9"/>
        <v/>
      </c>
      <c r="V106" s="810" t="str">
        <f>IF('13_P1_Alega'!AG106&lt;&gt;"","Estim","")</f>
        <v/>
      </c>
      <c r="W106" s="1775"/>
      <c r="X106" s="933" t="str">
        <f t="shared" si="6"/>
        <v/>
      </c>
      <c r="Y106" s="675" t="str">
        <f t="shared" si="7"/>
        <v/>
      </c>
      <c r="Z106" s="1777"/>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c r="BA106" s="1442"/>
    </row>
    <row r="107" spans="1:53" s="18" customFormat="1" ht="18" customHeight="1" x14ac:dyDescent="0.2">
      <c r="A107" s="73" t="str">
        <f>CONCATENATE('01_Carga'!$M$5,"_",$G107)</f>
        <v>FI__90</v>
      </c>
      <c r="B107" s="1405"/>
      <c r="C107" s="1460" t="str">
        <f>'06_PresenLista'!$C107</f>
        <v/>
      </c>
      <c r="D107" s="1461"/>
      <c r="E107" s="1405"/>
      <c r="F107" s="1726" t="str">
        <f>IF('07_P1_Lectura'!F108&lt;&gt;"",'07_P1_Lectura'!F108,"")</f>
        <v/>
      </c>
      <c r="G107" s="1216">
        <v>90</v>
      </c>
      <c r="H107" s="269" t="str">
        <f>IF(ISERROR(VLOOKUP($A107,Aspirantes!$A:$H,Aspirantes!$E$1,FALSE)),"",VLOOKUP($A107,Aspirantes!$A:$H,Aspirantes!$E$1,FALSE))</f>
        <v/>
      </c>
      <c r="I107" s="687" t="str">
        <f>IF(ISERROR(VLOOKUP($A107,Aspirantes!$A:$H,Aspirantes!$F$1,FALSE)),"",VLOOKUP($A107,Aspirantes!$A:$H,Aspirantes!$F$1,FALSE))</f>
        <v/>
      </c>
      <c r="J107" s="688" t="str">
        <f>IF(ISERROR(VLOOKUP($A107,Aspirantes!$A:$H,Aspirantes!$G$1,FALSE)),"",VLOOKUP($A107,Aspirantes!$A:$H,Aspirantes!$G$1,FALSE))</f>
        <v/>
      </c>
      <c r="K107" s="674" t="str">
        <f>IF(ISERROR(VLOOKUP($A107,Aspirantes!$A:$H,Aspirantes!$H$1,FALSE)),"",VLOOKUP($A107,Aspirantes!$A:$H,Aspirantes!$H$1,FALSE))</f>
        <v/>
      </c>
      <c r="L107" s="16"/>
      <c r="M107" s="67" t="str">
        <f>IF('06_PresenLista'!L107="NO","NP",IF('09_P1_Pract'!O107&lt;&gt;"","NL",'09_P1_Pract'!BL107))</f>
        <v/>
      </c>
      <c r="N107" s="67" t="str">
        <f>IF('06_PresenLista'!L107="NO","NP",IF('10_P1_Tema'!O107&lt;&gt;"","NL",'10_P1_Tema'!BL107))</f>
        <v/>
      </c>
      <c r="O107" s="81" t="str">
        <f>IF('06_PresenLista'!L107="NO","NP",IF('09_P1_Pract'!O107&lt;&gt;"","NL",'09_P1_Pract'!BM107))</f>
        <v/>
      </c>
      <c r="P107" s="81" t="str">
        <f>IF('06_PresenLista'!L107="NO","NP",IF('10_P1_Tema'!O107&lt;&gt;"","NL",'10_P1_Tema'!BM107))</f>
        <v/>
      </c>
      <c r="Q107" s="82"/>
      <c r="R107" s="676" t="str">
        <f t="shared" si="10"/>
        <v/>
      </c>
      <c r="S107" s="82"/>
      <c r="T107" s="750" t="str">
        <f t="shared" si="8"/>
        <v/>
      </c>
      <c r="U107" s="518" t="str">
        <f t="shared" si="9"/>
        <v/>
      </c>
      <c r="V107" s="810" t="str">
        <f>IF('13_P1_Alega'!AG107&lt;&gt;"","Estim","")</f>
        <v/>
      </c>
      <c r="W107" s="1775"/>
      <c r="X107" s="933" t="str">
        <f t="shared" si="6"/>
        <v/>
      </c>
      <c r="Y107" s="675" t="str">
        <f t="shared" si="7"/>
        <v/>
      </c>
      <c r="Z107" s="1777"/>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c r="BA107" s="1442"/>
    </row>
    <row r="108" spans="1:53" s="18" customFormat="1" ht="18" customHeight="1" x14ac:dyDescent="0.2">
      <c r="A108" s="73" t="str">
        <f>CONCATENATE('01_Carga'!$M$5,"_",$G108)</f>
        <v>FI__91</v>
      </c>
      <c r="B108" s="1405"/>
      <c r="C108" s="1460" t="str">
        <f>'06_PresenLista'!$C108</f>
        <v/>
      </c>
      <c r="D108" s="1461"/>
      <c r="E108" s="1405"/>
      <c r="F108" s="1726" t="str">
        <f>IF('07_P1_Lectura'!F109&lt;&gt;"",'07_P1_Lectura'!F109,"")</f>
        <v/>
      </c>
      <c r="G108" s="1216">
        <v>91</v>
      </c>
      <c r="H108" s="269" t="str">
        <f>IF(ISERROR(VLOOKUP($A108,Aspirantes!$A:$H,Aspirantes!$E$1,FALSE)),"",VLOOKUP($A108,Aspirantes!$A:$H,Aspirantes!$E$1,FALSE))</f>
        <v/>
      </c>
      <c r="I108" s="687" t="str">
        <f>IF(ISERROR(VLOOKUP($A108,Aspirantes!$A:$H,Aspirantes!$F$1,FALSE)),"",VLOOKUP($A108,Aspirantes!$A:$H,Aspirantes!$F$1,FALSE))</f>
        <v/>
      </c>
      <c r="J108" s="688" t="str">
        <f>IF(ISERROR(VLOOKUP($A108,Aspirantes!$A:$H,Aspirantes!$G$1,FALSE)),"",VLOOKUP($A108,Aspirantes!$A:$H,Aspirantes!$G$1,FALSE))</f>
        <v/>
      </c>
      <c r="K108" s="674" t="str">
        <f>IF(ISERROR(VLOOKUP($A108,Aspirantes!$A:$H,Aspirantes!$H$1,FALSE)),"",VLOOKUP($A108,Aspirantes!$A:$H,Aspirantes!$H$1,FALSE))</f>
        <v/>
      </c>
      <c r="L108" s="16"/>
      <c r="M108" s="67" t="str">
        <f>IF('06_PresenLista'!L108="NO","NP",IF('09_P1_Pract'!O108&lt;&gt;"","NL",'09_P1_Pract'!BL108))</f>
        <v/>
      </c>
      <c r="N108" s="67" t="str">
        <f>IF('06_PresenLista'!L108="NO","NP",IF('10_P1_Tema'!O108&lt;&gt;"","NL",'10_P1_Tema'!BL108))</f>
        <v/>
      </c>
      <c r="O108" s="81" t="str">
        <f>IF('06_PresenLista'!L108="NO","NP",IF('09_P1_Pract'!O108&lt;&gt;"","NL",'09_P1_Pract'!BM108))</f>
        <v/>
      </c>
      <c r="P108" s="81" t="str">
        <f>IF('06_PresenLista'!L108="NO","NP",IF('10_P1_Tema'!O108&lt;&gt;"","NL",'10_P1_Tema'!BM108))</f>
        <v/>
      </c>
      <c r="Q108" s="82"/>
      <c r="R108" s="676" t="str">
        <f t="shared" si="10"/>
        <v/>
      </c>
      <c r="S108" s="82"/>
      <c r="T108" s="750" t="str">
        <f t="shared" si="8"/>
        <v/>
      </c>
      <c r="U108" s="518" t="str">
        <f t="shared" si="9"/>
        <v/>
      </c>
      <c r="V108" s="810" t="str">
        <f>IF('13_P1_Alega'!AG108&lt;&gt;"","Estim","")</f>
        <v/>
      </c>
      <c r="W108" s="1775"/>
      <c r="X108" s="933" t="str">
        <f t="shared" si="6"/>
        <v/>
      </c>
      <c r="Y108" s="675" t="str">
        <f t="shared" si="7"/>
        <v/>
      </c>
      <c r="Z108" s="1777"/>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c r="BA108" s="1442"/>
    </row>
    <row r="109" spans="1:53" s="18" customFormat="1" ht="18" customHeight="1" x14ac:dyDescent="0.2">
      <c r="A109" s="73" t="str">
        <f>CONCATENATE('01_Carga'!$M$5,"_",$G109)</f>
        <v>FI__92</v>
      </c>
      <c r="B109" s="1405"/>
      <c r="C109" s="1460" t="str">
        <f>'06_PresenLista'!$C109</f>
        <v/>
      </c>
      <c r="D109" s="1461"/>
      <c r="E109" s="1405"/>
      <c r="F109" s="1726" t="str">
        <f>IF('07_P1_Lectura'!F110&lt;&gt;"",'07_P1_Lectura'!F110,"")</f>
        <v/>
      </c>
      <c r="G109" s="1216">
        <v>92</v>
      </c>
      <c r="H109" s="269" t="str">
        <f>IF(ISERROR(VLOOKUP($A109,Aspirantes!$A:$H,Aspirantes!$E$1,FALSE)),"",VLOOKUP($A109,Aspirantes!$A:$H,Aspirantes!$E$1,FALSE))</f>
        <v/>
      </c>
      <c r="I109" s="687" t="str">
        <f>IF(ISERROR(VLOOKUP($A109,Aspirantes!$A:$H,Aspirantes!$F$1,FALSE)),"",VLOOKUP($A109,Aspirantes!$A:$H,Aspirantes!$F$1,FALSE))</f>
        <v/>
      </c>
      <c r="J109" s="688" t="str">
        <f>IF(ISERROR(VLOOKUP($A109,Aspirantes!$A:$H,Aspirantes!$G$1,FALSE)),"",VLOOKUP($A109,Aspirantes!$A:$H,Aspirantes!$G$1,FALSE))</f>
        <v/>
      </c>
      <c r="K109" s="674" t="str">
        <f>IF(ISERROR(VLOOKUP($A109,Aspirantes!$A:$H,Aspirantes!$H$1,FALSE)),"",VLOOKUP($A109,Aspirantes!$A:$H,Aspirantes!$H$1,FALSE))</f>
        <v/>
      </c>
      <c r="L109" s="16"/>
      <c r="M109" s="67" t="str">
        <f>IF('06_PresenLista'!L109="NO","NP",IF('09_P1_Pract'!O109&lt;&gt;"","NL",'09_P1_Pract'!BL109))</f>
        <v/>
      </c>
      <c r="N109" s="67" t="str">
        <f>IF('06_PresenLista'!L109="NO","NP",IF('10_P1_Tema'!O109&lt;&gt;"","NL",'10_P1_Tema'!BL109))</f>
        <v/>
      </c>
      <c r="O109" s="81" t="str">
        <f>IF('06_PresenLista'!L109="NO","NP",IF('09_P1_Pract'!O109&lt;&gt;"","NL",'09_P1_Pract'!BM109))</f>
        <v/>
      </c>
      <c r="P109" s="81" t="str">
        <f>IF('06_PresenLista'!L109="NO","NP",IF('10_P1_Tema'!O109&lt;&gt;"","NL",'10_P1_Tema'!BM109))</f>
        <v/>
      </c>
      <c r="Q109" s="82"/>
      <c r="R109" s="676" t="str">
        <f t="shared" si="10"/>
        <v/>
      </c>
      <c r="S109" s="82"/>
      <c r="T109" s="750" t="str">
        <f t="shared" si="8"/>
        <v/>
      </c>
      <c r="U109" s="518" t="str">
        <f t="shared" si="9"/>
        <v/>
      </c>
      <c r="V109" s="810" t="str">
        <f>IF('13_P1_Alega'!AG109&lt;&gt;"","Estim","")</f>
        <v/>
      </c>
      <c r="W109" s="1775"/>
      <c r="X109" s="933" t="str">
        <f t="shared" si="6"/>
        <v/>
      </c>
      <c r="Y109" s="675" t="str">
        <f t="shared" si="7"/>
        <v/>
      </c>
      <c r="Z109" s="1777"/>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c r="BA109" s="1442"/>
    </row>
    <row r="110" spans="1:53" s="18" customFormat="1" ht="18" customHeight="1" x14ac:dyDescent="0.2">
      <c r="A110" s="73" t="str">
        <f>CONCATENATE('01_Carga'!$M$5,"_",$G110)</f>
        <v>FI__93</v>
      </c>
      <c r="B110" s="1405"/>
      <c r="C110" s="1460" t="str">
        <f>'06_PresenLista'!$C110</f>
        <v/>
      </c>
      <c r="D110" s="1461"/>
      <c r="E110" s="1405"/>
      <c r="F110" s="1726" t="str">
        <f>IF('07_P1_Lectura'!F111&lt;&gt;"",'07_P1_Lectura'!F111,"")</f>
        <v/>
      </c>
      <c r="G110" s="1216">
        <v>93</v>
      </c>
      <c r="H110" s="269" t="str">
        <f>IF(ISERROR(VLOOKUP($A110,Aspirantes!$A:$H,Aspirantes!$E$1,FALSE)),"",VLOOKUP($A110,Aspirantes!$A:$H,Aspirantes!$E$1,FALSE))</f>
        <v/>
      </c>
      <c r="I110" s="687" t="str">
        <f>IF(ISERROR(VLOOKUP($A110,Aspirantes!$A:$H,Aspirantes!$F$1,FALSE)),"",VLOOKUP($A110,Aspirantes!$A:$H,Aspirantes!$F$1,FALSE))</f>
        <v/>
      </c>
      <c r="J110" s="688" t="str">
        <f>IF(ISERROR(VLOOKUP($A110,Aspirantes!$A:$H,Aspirantes!$G$1,FALSE)),"",VLOOKUP($A110,Aspirantes!$A:$H,Aspirantes!$G$1,FALSE))</f>
        <v/>
      </c>
      <c r="K110" s="674" t="str">
        <f>IF(ISERROR(VLOOKUP($A110,Aspirantes!$A:$H,Aspirantes!$H$1,FALSE)),"",VLOOKUP($A110,Aspirantes!$A:$H,Aspirantes!$H$1,FALSE))</f>
        <v/>
      </c>
      <c r="L110" s="16"/>
      <c r="M110" s="67" t="str">
        <f>IF('06_PresenLista'!L110="NO","NP",IF('09_P1_Pract'!O110&lt;&gt;"","NL",'09_P1_Pract'!BL110))</f>
        <v/>
      </c>
      <c r="N110" s="67" t="str">
        <f>IF('06_PresenLista'!L110="NO","NP",IF('10_P1_Tema'!O110&lt;&gt;"","NL",'10_P1_Tema'!BL110))</f>
        <v/>
      </c>
      <c r="O110" s="81" t="str">
        <f>IF('06_PresenLista'!L110="NO","NP",IF('09_P1_Pract'!O110&lt;&gt;"","NL",'09_P1_Pract'!BM110))</f>
        <v/>
      </c>
      <c r="P110" s="81" t="str">
        <f>IF('06_PresenLista'!L110="NO","NP",IF('10_P1_Tema'!O110&lt;&gt;"","NL",'10_P1_Tema'!BM110))</f>
        <v/>
      </c>
      <c r="Q110" s="82"/>
      <c r="R110" s="676" t="str">
        <f t="shared" si="10"/>
        <v/>
      </c>
      <c r="S110" s="82"/>
      <c r="T110" s="750" t="str">
        <f t="shared" si="8"/>
        <v/>
      </c>
      <c r="U110" s="518" t="str">
        <f t="shared" si="9"/>
        <v/>
      </c>
      <c r="V110" s="810" t="str">
        <f>IF('13_P1_Alega'!AG110&lt;&gt;"","Estim","")</f>
        <v/>
      </c>
      <c r="W110" s="1775"/>
      <c r="X110" s="933" t="str">
        <f t="shared" si="6"/>
        <v/>
      </c>
      <c r="Y110" s="675" t="str">
        <f t="shared" si="7"/>
        <v/>
      </c>
      <c r="Z110" s="1777"/>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c r="BA110" s="1442"/>
    </row>
    <row r="111" spans="1:53" s="18" customFormat="1" ht="18" customHeight="1" x14ac:dyDescent="0.2">
      <c r="A111" s="73" t="str">
        <f>CONCATENATE('01_Carga'!$M$5,"_",$G111)</f>
        <v>FI__94</v>
      </c>
      <c r="B111" s="1405"/>
      <c r="C111" s="1460" t="str">
        <f>'06_PresenLista'!$C111</f>
        <v/>
      </c>
      <c r="D111" s="1461"/>
      <c r="E111" s="1405"/>
      <c r="F111" s="1726" t="str">
        <f>IF('07_P1_Lectura'!F112&lt;&gt;"",'07_P1_Lectura'!F112,"")</f>
        <v/>
      </c>
      <c r="G111" s="1216">
        <v>94</v>
      </c>
      <c r="H111" s="269" t="str">
        <f>IF(ISERROR(VLOOKUP($A111,Aspirantes!$A:$H,Aspirantes!$E$1,FALSE)),"",VLOOKUP($A111,Aspirantes!$A:$H,Aspirantes!$E$1,FALSE))</f>
        <v/>
      </c>
      <c r="I111" s="687" t="str">
        <f>IF(ISERROR(VLOOKUP($A111,Aspirantes!$A:$H,Aspirantes!$F$1,FALSE)),"",VLOOKUP($A111,Aspirantes!$A:$H,Aspirantes!$F$1,FALSE))</f>
        <v/>
      </c>
      <c r="J111" s="688" t="str">
        <f>IF(ISERROR(VLOOKUP($A111,Aspirantes!$A:$H,Aspirantes!$G$1,FALSE)),"",VLOOKUP($A111,Aspirantes!$A:$H,Aspirantes!$G$1,FALSE))</f>
        <v/>
      </c>
      <c r="K111" s="674" t="str">
        <f>IF(ISERROR(VLOOKUP($A111,Aspirantes!$A:$H,Aspirantes!$H$1,FALSE)),"",VLOOKUP($A111,Aspirantes!$A:$H,Aspirantes!$H$1,FALSE))</f>
        <v/>
      </c>
      <c r="L111" s="16"/>
      <c r="M111" s="67" t="str">
        <f>IF('06_PresenLista'!L111="NO","NP",IF('09_P1_Pract'!O111&lt;&gt;"","NL",'09_P1_Pract'!BL111))</f>
        <v/>
      </c>
      <c r="N111" s="67" t="str">
        <f>IF('06_PresenLista'!L111="NO","NP",IF('10_P1_Tema'!O111&lt;&gt;"","NL",'10_P1_Tema'!BL111))</f>
        <v/>
      </c>
      <c r="O111" s="81" t="str">
        <f>IF('06_PresenLista'!L111="NO","NP",IF('09_P1_Pract'!O111&lt;&gt;"","NL",'09_P1_Pract'!BM111))</f>
        <v/>
      </c>
      <c r="P111" s="81" t="str">
        <f>IF('06_PresenLista'!L111="NO","NP",IF('10_P1_Tema'!O111&lt;&gt;"","NL",'10_P1_Tema'!BM111))</f>
        <v/>
      </c>
      <c r="Q111" s="82"/>
      <c r="R111" s="676" t="str">
        <f t="shared" si="10"/>
        <v/>
      </c>
      <c r="S111" s="82"/>
      <c r="T111" s="750" t="str">
        <f t="shared" si="8"/>
        <v/>
      </c>
      <c r="U111" s="518" t="str">
        <f t="shared" si="9"/>
        <v/>
      </c>
      <c r="V111" s="810" t="str">
        <f>IF('13_P1_Alega'!AG111&lt;&gt;"","Estim","")</f>
        <v/>
      </c>
      <c r="W111" s="1775"/>
      <c r="X111" s="933" t="str">
        <f t="shared" si="6"/>
        <v/>
      </c>
      <c r="Y111" s="675" t="str">
        <f t="shared" si="7"/>
        <v/>
      </c>
      <c r="Z111" s="1777"/>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c r="BA111" s="1442"/>
    </row>
    <row r="112" spans="1:53" s="18" customFormat="1" ht="18" customHeight="1" x14ac:dyDescent="0.2">
      <c r="A112" s="73" t="str">
        <f>CONCATENATE('01_Carga'!$M$5,"_",$G112)</f>
        <v>FI__95</v>
      </c>
      <c r="B112" s="1405"/>
      <c r="C112" s="1460" t="str">
        <f>'06_PresenLista'!$C112</f>
        <v/>
      </c>
      <c r="D112" s="1461"/>
      <c r="E112" s="1405"/>
      <c r="F112" s="1726" t="str">
        <f>IF('07_P1_Lectura'!F113&lt;&gt;"",'07_P1_Lectura'!F113,"")</f>
        <v/>
      </c>
      <c r="G112" s="1216">
        <v>95</v>
      </c>
      <c r="H112" s="269" t="str">
        <f>IF(ISERROR(VLOOKUP($A112,Aspirantes!$A:$H,Aspirantes!$E$1,FALSE)),"",VLOOKUP($A112,Aspirantes!$A:$H,Aspirantes!$E$1,FALSE))</f>
        <v/>
      </c>
      <c r="I112" s="687" t="str">
        <f>IF(ISERROR(VLOOKUP($A112,Aspirantes!$A:$H,Aspirantes!$F$1,FALSE)),"",VLOOKUP($A112,Aspirantes!$A:$H,Aspirantes!$F$1,FALSE))</f>
        <v/>
      </c>
      <c r="J112" s="688" t="str">
        <f>IF(ISERROR(VLOOKUP($A112,Aspirantes!$A:$H,Aspirantes!$G$1,FALSE)),"",VLOOKUP($A112,Aspirantes!$A:$H,Aspirantes!$G$1,FALSE))</f>
        <v/>
      </c>
      <c r="K112" s="674" t="str">
        <f>IF(ISERROR(VLOOKUP($A112,Aspirantes!$A:$H,Aspirantes!$H$1,FALSE)),"",VLOOKUP($A112,Aspirantes!$A:$H,Aspirantes!$H$1,FALSE))</f>
        <v/>
      </c>
      <c r="L112" s="16"/>
      <c r="M112" s="67" t="str">
        <f>IF('06_PresenLista'!L112="NO","NP",IF('09_P1_Pract'!O112&lt;&gt;"","NL",'09_P1_Pract'!BL112))</f>
        <v/>
      </c>
      <c r="N112" s="67" t="str">
        <f>IF('06_PresenLista'!L112="NO","NP",IF('10_P1_Tema'!O112&lt;&gt;"","NL",'10_P1_Tema'!BL112))</f>
        <v/>
      </c>
      <c r="O112" s="81" t="str">
        <f>IF('06_PresenLista'!L112="NO","NP",IF('09_P1_Pract'!O112&lt;&gt;"","NL",'09_P1_Pract'!BM112))</f>
        <v/>
      </c>
      <c r="P112" s="81" t="str">
        <f>IF('06_PresenLista'!L112="NO","NP",IF('10_P1_Tema'!O112&lt;&gt;"","NL",'10_P1_Tema'!BM112))</f>
        <v/>
      </c>
      <c r="Q112" s="82"/>
      <c r="R112" s="676" t="str">
        <f t="shared" si="10"/>
        <v/>
      </c>
      <c r="S112" s="82"/>
      <c r="T112" s="750" t="str">
        <f t="shared" si="8"/>
        <v/>
      </c>
      <c r="U112" s="518" t="str">
        <f t="shared" si="9"/>
        <v/>
      </c>
      <c r="V112" s="810" t="str">
        <f>IF('13_P1_Alega'!AG112&lt;&gt;"","Estim","")</f>
        <v/>
      </c>
      <c r="W112" s="1775"/>
      <c r="X112" s="933" t="str">
        <f t="shared" si="6"/>
        <v/>
      </c>
      <c r="Y112" s="675" t="str">
        <f t="shared" si="7"/>
        <v/>
      </c>
      <c r="Z112" s="1777"/>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c r="BA112" s="1442"/>
    </row>
    <row r="113" spans="1:53" s="18" customFormat="1" ht="18" customHeight="1" x14ac:dyDescent="0.2">
      <c r="A113" s="73" t="str">
        <f>CONCATENATE('01_Carga'!$M$5,"_",$G113)</f>
        <v>FI__96</v>
      </c>
      <c r="B113" s="1405"/>
      <c r="C113" s="1460" t="str">
        <f>'06_PresenLista'!$C113</f>
        <v/>
      </c>
      <c r="D113" s="1461"/>
      <c r="E113" s="1405"/>
      <c r="F113" s="1726" t="str">
        <f>IF('07_P1_Lectura'!F114&lt;&gt;"",'07_P1_Lectura'!F114,"")</f>
        <v/>
      </c>
      <c r="G113" s="1216">
        <v>96</v>
      </c>
      <c r="H113" s="269" t="str">
        <f>IF(ISERROR(VLOOKUP($A113,Aspirantes!$A:$H,Aspirantes!$E$1,FALSE)),"",VLOOKUP($A113,Aspirantes!$A:$H,Aspirantes!$E$1,FALSE))</f>
        <v/>
      </c>
      <c r="I113" s="687" t="str">
        <f>IF(ISERROR(VLOOKUP($A113,Aspirantes!$A:$H,Aspirantes!$F$1,FALSE)),"",VLOOKUP($A113,Aspirantes!$A:$H,Aspirantes!$F$1,FALSE))</f>
        <v/>
      </c>
      <c r="J113" s="688" t="str">
        <f>IF(ISERROR(VLOOKUP($A113,Aspirantes!$A:$H,Aspirantes!$G$1,FALSE)),"",VLOOKUP($A113,Aspirantes!$A:$H,Aspirantes!$G$1,FALSE))</f>
        <v/>
      </c>
      <c r="K113" s="674" t="str">
        <f>IF(ISERROR(VLOOKUP($A113,Aspirantes!$A:$H,Aspirantes!$H$1,FALSE)),"",VLOOKUP($A113,Aspirantes!$A:$H,Aspirantes!$H$1,FALSE))</f>
        <v/>
      </c>
      <c r="L113" s="16"/>
      <c r="M113" s="67" t="str">
        <f>IF('06_PresenLista'!L113="NO","NP",IF('09_P1_Pract'!O113&lt;&gt;"","NL",'09_P1_Pract'!BL113))</f>
        <v/>
      </c>
      <c r="N113" s="67" t="str">
        <f>IF('06_PresenLista'!L113="NO","NP",IF('10_P1_Tema'!O113&lt;&gt;"","NL",'10_P1_Tema'!BL113))</f>
        <v/>
      </c>
      <c r="O113" s="81" t="str">
        <f>IF('06_PresenLista'!L113="NO","NP",IF('09_P1_Pract'!O113&lt;&gt;"","NL",'09_P1_Pract'!BM113))</f>
        <v/>
      </c>
      <c r="P113" s="81" t="str">
        <f>IF('06_PresenLista'!L113="NO","NP",IF('10_P1_Tema'!O113&lt;&gt;"","NL",'10_P1_Tema'!BM113))</f>
        <v/>
      </c>
      <c r="Q113" s="82"/>
      <c r="R113" s="676" t="str">
        <f t="shared" si="10"/>
        <v/>
      </c>
      <c r="S113" s="82"/>
      <c r="T113" s="750" t="str">
        <f t="shared" si="8"/>
        <v/>
      </c>
      <c r="U113" s="518" t="str">
        <f t="shared" si="9"/>
        <v/>
      </c>
      <c r="V113" s="810" t="str">
        <f>IF('13_P1_Alega'!AG113&lt;&gt;"","Estim","")</f>
        <v/>
      </c>
      <c r="W113" s="1775"/>
      <c r="X113" s="933" t="str">
        <f t="shared" si="6"/>
        <v/>
      </c>
      <c r="Y113" s="675" t="str">
        <f t="shared" si="7"/>
        <v/>
      </c>
      <c r="Z113" s="1777"/>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c r="BA113" s="1442"/>
    </row>
    <row r="114" spans="1:53" s="18" customFormat="1" ht="18" customHeight="1" x14ac:dyDescent="0.2">
      <c r="A114" s="73" t="str">
        <f>CONCATENATE('01_Carga'!$M$5,"_",$G114)</f>
        <v>FI__97</v>
      </c>
      <c r="B114" s="1405"/>
      <c r="C114" s="1460" t="str">
        <f>'06_PresenLista'!$C114</f>
        <v/>
      </c>
      <c r="D114" s="1461"/>
      <c r="E114" s="1405"/>
      <c r="F114" s="1726" t="str">
        <f>IF('07_P1_Lectura'!F115&lt;&gt;"",'07_P1_Lectura'!F115,"")</f>
        <v/>
      </c>
      <c r="G114" s="1216">
        <v>97</v>
      </c>
      <c r="H114" s="269" t="str">
        <f>IF(ISERROR(VLOOKUP($A114,Aspirantes!$A:$H,Aspirantes!$E$1,FALSE)),"",VLOOKUP($A114,Aspirantes!$A:$H,Aspirantes!$E$1,FALSE))</f>
        <v/>
      </c>
      <c r="I114" s="687" t="str">
        <f>IF(ISERROR(VLOOKUP($A114,Aspirantes!$A:$H,Aspirantes!$F$1,FALSE)),"",VLOOKUP($A114,Aspirantes!$A:$H,Aspirantes!$F$1,FALSE))</f>
        <v/>
      </c>
      <c r="J114" s="688" t="str">
        <f>IF(ISERROR(VLOOKUP($A114,Aspirantes!$A:$H,Aspirantes!$G$1,FALSE)),"",VLOOKUP($A114,Aspirantes!$A:$H,Aspirantes!$G$1,FALSE))</f>
        <v/>
      </c>
      <c r="K114" s="674" t="str">
        <f>IF(ISERROR(VLOOKUP($A114,Aspirantes!$A:$H,Aspirantes!$H$1,FALSE)),"",VLOOKUP($A114,Aspirantes!$A:$H,Aspirantes!$H$1,FALSE))</f>
        <v/>
      </c>
      <c r="L114" s="16"/>
      <c r="M114" s="67" t="str">
        <f>IF('06_PresenLista'!L114="NO","NP",IF('09_P1_Pract'!O114&lt;&gt;"","NL",'09_P1_Pract'!BL114))</f>
        <v/>
      </c>
      <c r="N114" s="67" t="str">
        <f>IF('06_PresenLista'!L114="NO","NP",IF('10_P1_Tema'!O114&lt;&gt;"","NL",'10_P1_Tema'!BL114))</f>
        <v/>
      </c>
      <c r="O114" s="81" t="str">
        <f>IF('06_PresenLista'!L114="NO","NP",IF('09_P1_Pract'!O114&lt;&gt;"","NL",'09_P1_Pract'!BM114))</f>
        <v/>
      </c>
      <c r="P114" s="81" t="str">
        <f>IF('06_PresenLista'!L114="NO","NP",IF('10_P1_Tema'!O114&lt;&gt;"","NL",'10_P1_Tema'!BM114))</f>
        <v/>
      </c>
      <c r="Q114" s="82"/>
      <c r="R114" s="676" t="str">
        <f t="shared" si="10"/>
        <v/>
      </c>
      <c r="S114" s="82"/>
      <c r="T114" s="750" t="str">
        <f t="shared" si="8"/>
        <v/>
      </c>
      <c r="U114" s="518" t="str">
        <f t="shared" si="9"/>
        <v/>
      </c>
      <c r="V114" s="810" t="str">
        <f>IF('13_P1_Alega'!AG114&lt;&gt;"","Estim","")</f>
        <v/>
      </c>
      <c r="W114" s="1775"/>
      <c r="X114" s="933" t="str">
        <f t="shared" si="6"/>
        <v/>
      </c>
      <c r="Y114" s="675" t="str">
        <f t="shared" si="7"/>
        <v/>
      </c>
      <c r="Z114" s="1777"/>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c r="BA114" s="1442"/>
    </row>
    <row r="115" spans="1:53" s="18" customFormat="1" ht="18" customHeight="1" x14ac:dyDescent="0.2">
      <c r="A115" s="73" t="str">
        <f>CONCATENATE('01_Carga'!$M$5,"_",$G115)</f>
        <v>FI__98</v>
      </c>
      <c r="B115" s="1405"/>
      <c r="C115" s="1460" t="str">
        <f>'06_PresenLista'!$C115</f>
        <v/>
      </c>
      <c r="D115" s="1461"/>
      <c r="E115" s="1405"/>
      <c r="F115" s="1726" t="str">
        <f>IF('07_P1_Lectura'!F116&lt;&gt;"",'07_P1_Lectura'!F116,"")</f>
        <v/>
      </c>
      <c r="G115" s="1216">
        <v>98</v>
      </c>
      <c r="H115" s="269" t="str">
        <f>IF(ISERROR(VLOOKUP($A115,Aspirantes!$A:$H,Aspirantes!$E$1,FALSE)),"",VLOOKUP($A115,Aspirantes!$A:$H,Aspirantes!$E$1,FALSE))</f>
        <v/>
      </c>
      <c r="I115" s="687" t="str">
        <f>IF(ISERROR(VLOOKUP($A115,Aspirantes!$A:$H,Aspirantes!$F$1,FALSE)),"",VLOOKUP($A115,Aspirantes!$A:$H,Aspirantes!$F$1,FALSE))</f>
        <v/>
      </c>
      <c r="J115" s="688" t="str">
        <f>IF(ISERROR(VLOOKUP($A115,Aspirantes!$A:$H,Aspirantes!$G$1,FALSE)),"",VLOOKUP($A115,Aspirantes!$A:$H,Aspirantes!$G$1,FALSE))</f>
        <v/>
      </c>
      <c r="K115" s="674" t="str">
        <f>IF(ISERROR(VLOOKUP($A115,Aspirantes!$A:$H,Aspirantes!$H$1,FALSE)),"",VLOOKUP($A115,Aspirantes!$A:$H,Aspirantes!$H$1,FALSE))</f>
        <v/>
      </c>
      <c r="L115" s="16"/>
      <c r="M115" s="67" t="str">
        <f>IF('06_PresenLista'!L115="NO","NP",IF('09_P1_Pract'!O115&lt;&gt;"","NL",'09_P1_Pract'!BL115))</f>
        <v/>
      </c>
      <c r="N115" s="67" t="str">
        <f>IF('06_PresenLista'!L115="NO","NP",IF('10_P1_Tema'!O115&lt;&gt;"","NL",'10_P1_Tema'!BL115))</f>
        <v/>
      </c>
      <c r="O115" s="81" t="str">
        <f>IF('06_PresenLista'!L115="NO","NP",IF('09_P1_Pract'!O115&lt;&gt;"","NL",'09_P1_Pract'!BM115))</f>
        <v/>
      </c>
      <c r="P115" s="81" t="str">
        <f>IF('06_PresenLista'!L115="NO","NP",IF('10_P1_Tema'!O115&lt;&gt;"","NL",'10_P1_Tema'!BM115))</f>
        <v/>
      </c>
      <c r="Q115" s="82"/>
      <c r="R115" s="676" t="str">
        <f t="shared" si="10"/>
        <v/>
      </c>
      <c r="S115" s="82"/>
      <c r="T115" s="750" t="str">
        <f t="shared" si="8"/>
        <v/>
      </c>
      <c r="U115" s="518" t="str">
        <f t="shared" si="9"/>
        <v/>
      </c>
      <c r="V115" s="810" t="str">
        <f>IF('13_P1_Alega'!AG115&lt;&gt;"","Estim","")</f>
        <v/>
      </c>
      <c r="W115" s="1775"/>
      <c r="X115" s="933" t="str">
        <f t="shared" si="6"/>
        <v/>
      </c>
      <c r="Y115" s="675" t="str">
        <f t="shared" si="7"/>
        <v/>
      </c>
      <c r="Z115" s="1777"/>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c r="BA115" s="1442"/>
    </row>
    <row r="116" spans="1:53" s="18" customFormat="1" ht="18" customHeight="1" x14ac:dyDescent="0.2">
      <c r="A116" s="73" t="str">
        <f>CONCATENATE('01_Carga'!$M$5,"_",$G116)</f>
        <v>FI__99</v>
      </c>
      <c r="B116" s="1405"/>
      <c r="C116" s="1460" t="str">
        <f>'06_PresenLista'!$C116</f>
        <v/>
      </c>
      <c r="D116" s="1461"/>
      <c r="E116" s="1405"/>
      <c r="F116" s="1726" t="str">
        <f>IF('07_P1_Lectura'!F117&lt;&gt;"",'07_P1_Lectura'!F117,"")</f>
        <v/>
      </c>
      <c r="G116" s="1216">
        <v>99</v>
      </c>
      <c r="H116" s="269" t="str">
        <f>IF(ISERROR(VLOOKUP($A116,Aspirantes!$A:$H,Aspirantes!$E$1,FALSE)),"",VLOOKUP($A116,Aspirantes!$A:$H,Aspirantes!$E$1,FALSE))</f>
        <v/>
      </c>
      <c r="I116" s="687" t="str">
        <f>IF(ISERROR(VLOOKUP($A116,Aspirantes!$A:$H,Aspirantes!$F$1,FALSE)),"",VLOOKUP($A116,Aspirantes!$A:$H,Aspirantes!$F$1,FALSE))</f>
        <v/>
      </c>
      <c r="J116" s="688" t="str">
        <f>IF(ISERROR(VLOOKUP($A116,Aspirantes!$A:$H,Aspirantes!$G$1,FALSE)),"",VLOOKUP($A116,Aspirantes!$A:$H,Aspirantes!$G$1,FALSE))</f>
        <v/>
      </c>
      <c r="K116" s="674" t="str">
        <f>IF(ISERROR(VLOOKUP($A116,Aspirantes!$A:$H,Aspirantes!$H$1,FALSE)),"",VLOOKUP($A116,Aspirantes!$A:$H,Aspirantes!$H$1,FALSE))</f>
        <v/>
      </c>
      <c r="L116" s="16"/>
      <c r="M116" s="67" t="str">
        <f>IF('06_PresenLista'!L116="NO","NP",IF('09_P1_Pract'!O116&lt;&gt;"","NL",'09_P1_Pract'!BL116))</f>
        <v/>
      </c>
      <c r="N116" s="67" t="str">
        <f>IF('06_PresenLista'!L116="NO","NP",IF('10_P1_Tema'!O116&lt;&gt;"","NL",'10_P1_Tema'!BL116))</f>
        <v/>
      </c>
      <c r="O116" s="81" t="str">
        <f>IF('06_PresenLista'!L116="NO","NP",IF('09_P1_Pract'!O116&lt;&gt;"","NL",'09_P1_Pract'!BM116))</f>
        <v/>
      </c>
      <c r="P116" s="81" t="str">
        <f>IF('06_PresenLista'!L116="NO","NP",IF('10_P1_Tema'!O116&lt;&gt;"","NL",'10_P1_Tema'!BM116))</f>
        <v/>
      </c>
      <c r="Q116" s="82"/>
      <c r="R116" s="676" t="str">
        <f t="shared" si="10"/>
        <v/>
      </c>
      <c r="S116" s="82"/>
      <c r="T116" s="750" t="str">
        <f t="shared" si="8"/>
        <v/>
      </c>
      <c r="U116" s="518" t="str">
        <f t="shared" si="9"/>
        <v/>
      </c>
      <c r="V116" s="810" t="str">
        <f>IF('13_P1_Alega'!AG116&lt;&gt;"","Estim","")</f>
        <v/>
      </c>
      <c r="W116" s="1775"/>
      <c r="X116" s="933" t="str">
        <f t="shared" si="6"/>
        <v/>
      </c>
      <c r="Y116" s="675" t="str">
        <f t="shared" si="7"/>
        <v/>
      </c>
      <c r="Z116" s="1777"/>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c r="BA116" s="1442"/>
    </row>
    <row r="117" spans="1:53" s="18" customFormat="1" ht="18" customHeight="1" x14ac:dyDescent="0.2">
      <c r="A117" s="73" t="str">
        <f>CONCATENATE('01_Carga'!$M$5,"_",$G117)</f>
        <v>FI__100</v>
      </c>
      <c r="B117" s="1405"/>
      <c r="C117" s="1460" t="str">
        <f>'06_PresenLista'!$C117</f>
        <v/>
      </c>
      <c r="D117" s="1461"/>
      <c r="E117" s="1405"/>
      <c r="F117" s="1726" t="str">
        <f>IF('07_P1_Lectura'!F118&lt;&gt;"",'07_P1_Lectura'!F118,"")</f>
        <v/>
      </c>
      <c r="G117" s="1216">
        <v>100</v>
      </c>
      <c r="H117" s="269" t="str">
        <f>IF(ISERROR(VLOOKUP($A117,Aspirantes!$A:$H,Aspirantes!$E$1,FALSE)),"",VLOOKUP($A117,Aspirantes!$A:$H,Aspirantes!$E$1,FALSE))</f>
        <v/>
      </c>
      <c r="I117" s="687" t="str">
        <f>IF(ISERROR(VLOOKUP($A117,Aspirantes!$A:$H,Aspirantes!$F$1,FALSE)),"",VLOOKUP($A117,Aspirantes!$A:$H,Aspirantes!$F$1,FALSE))</f>
        <v/>
      </c>
      <c r="J117" s="688" t="str">
        <f>IF(ISERROR(VLOOKUP($A117,Aspirantes!$A:$H,Aspirantes!$G$1,FALSE)),"",VLOOKUP($A117,Aspirantes!$A:$H,Aspirantes!$G$1,FALSE))</f>
        <v/>
      </c>
      <c r="K117" s="674" t="str">
        <f>IF(ISERROR(VLOOKUP($A117,Aspirantes!$A:$H,Aspirantes!$H$1,FALSE)),"",VLOOKUP($A117,Aspirantes!$A:$H,Aspirantes!$H$1,FALSE))</f>
        <v/>
      </c>
      <c r="L117" s="16"/>
      <c r="M117" s="67" t="str">
        <f>IF('06_PresenLista'!L117="NO","NP",IF('09_P1_Pract'!O117&lt;&gt;"","NL",'09_P1_Pract'!BL117))</f>
        <v/>
      </c>
      <c r="N117" s="67" t="str">
        <f>IF('06_PresenLista'!L117="NO","NP",IF('10_P1_Tema'!O117&lt;&gt;"","NL",'10_P1_Tema'!BL117))</f>
        <v/>
      </c>
      <c r="O117" s="81" t="str">
        <f>IF('06_PresenLista'!L117="NO","NP",IF('09_P1_Pract'!O117&lt;&gt;"","NL",'09_P1_Pract'!BM117))</f>
        <v/>
      </c>
      <c r="P117" s="81" t="str">
        <f>IF('06_PresenLista'!L117="NO","NP",IF('10_P1_Tema'!O117&lt;&gt;"","NL",'10_P1_Tema'!BM117))</f>
        <v/>
      </c>
      <c r="Q117" s="82"/>
      <c r="R117" s="676" t="str">
        <f t="shared" si="10"/>
        <v/>
      </c>
      <c r="S117" s="82"/>
      <c r="T117" s="750" t="str">
        <f t="shared" si="8"/>
        <v/>
      </c>
      <c r="U117" s="518" t="str">
        <f t="shared" si="9"/>
        <v/>
      </c>
      <c r="V117" s="810" t="str">
        <f>IF('13_P1_Alega'!AG117&lt;&gt;"","Estim","")</f>
        <v/>
      </c>
      <c r="W117" s="1775"/>
      <c r="X117" s="933" t="str">
        <f t="shared" si="6"/>
        <v/>
      </c>
      <c r="Y117" s="675" t="str">
        <f t="shared" si="7"/>
        <v/>
      </c>
      <c r="Z117" s="1777"/>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c r="BA117" s="1442"/>
    </row>
    <row r="118" spans="1:53" s="18" customFormat="1" ht="18" customHeight="1" x14ac:dyDescent="0.2">
      <c r="A118" s="73" t="str">
        <f>CONCATENATE('01_Carga'!$M$5,"_",$G118)</f>
        <v>FI__101</v>
      </c>
      <c r="B118" s="1405"/>
      <c r="C118" s="1460" t="str">
        <f>'06_PresenLista'!$C118</f>
        <v/>
      </c>
      <c r="D118" s="1461"/>
      <c r="E118" s="1405"/>
      <c r="F118" s="1726" t="str">
        <f>IF('07_P1_Lectura'!F119&lt;&gt;"",'07_P1_Lectura'!F119,"")</f>
        <v/>
      </c>
      <c r="G118" s="1216">
        <v>101</v>
      </c>
      <c r="H118" s="269" t="str">
        <f>IF(ISERROR(VLOOKUP($A118,Aspirantes!$A:$H,Aspirantes!$E$1,FALSE)),"",VLOOKUP($A118,Aspirantes!$A:$H,Aspirantes!$E$1,FALSE))</f>
        <v/>
      </c>
      <c r="I118" s="687" t="str">
        <f>IF(ISERROR(VLOOKUP($A118,Aspirantes!$A:$H,Aspirantes!$F$1,FALSE)),"",VLOOKUP($A118,Aspirantes!$A:$H,Aspirantes!$F$1,FALSE))</f>
        <v/>
      </c>
      <c r="J118" s="688" t="str">
        <f>IF(ISERROR(VLOOKUP($A118,Aspirantes!$A:$H,Aspirantes!$G$1,FALSE)),"",VLOOKUP($A118,Aspirantes!$A:$H,Aspirantes!$G$1,FALSE))</f>
        <v/>
      </c>
      <c r="K118" s="674" t="str">
        <f>IF(ISERROR(VLOOKUP($A118,Aspirantes!$A:$H,Aspirantes!$H$1,FALSE)),"",VLOOKUP($A118,Aspirantes!$A:$H,Aspirantes!$H$1,FALSE))</f>
        <v/>
      </c>
      <c r="L118" s="16"/>
      <c r="M118" s="67" t="str">
        <f>IF('06_PresenLista'!L118="NO","NP",IF('09_P1_Pract'!O118&lt;&gt;"","NL",'09_P1_Pract'!BL118))</f>
        <v/>
      </c>
      <c r="N118" s="67" t="str">
        <f>IF('06_PresenLista'!L118="NO","NP",IF('10_P1_Tema'!O118&lt;&gt;"","NL",'10_P1_Tema'!BL118))</f>
        <v/>
      </c>
      <c r="O118" s="81" t="str">
        <f>IF('06_PresenLista'!L118="NO","NP",IF('09_P1_Pract'!O118&lt;&gt;"","NL",'09_P1_Pract'!BM118))</f>
        <v/>
      </c>
      <c r="P118" s="81" t="str">
        <f>IF('06_PresenLista'!L118="NO","NP",IF('10_P1_Tema'!O118&lt;&gt;"","NL",'10_P1_Tema'!BM118))</f>
        <v/>
      </c>
      <c r="Q118" s="82"/>
      <c r="R118" s="676" t="str">
        <f t="shared" si="10"/>
        <v/>
      </c>
      <c r="S118" s="82"/>
      <c r="T118" s="750" t="str">
        <f t="shared" si="8"/>
        <v/>
      </c>
      <c r="U118" s="518" t="str">
        <f t="shared" si="9"/>
        <v/>
      </c>
      <c r="V118" s="810" t="str">
        <f>IF('13_P1_Alega'!AG118&lt;&gt;"","Estim","")</f>
        <v/>
      </c>
      <c r="W118" s="1775"/>
      <c r="X118" s="933" t="str">
        <f t="shared" si="6"/>
        <v/>
      </c>
      <c r="Y118" s="675" t="str">
        <f t="shared" si="7"/>
        <v/>
      </c>
      <c r="Z118" s="1777"/>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c r="BA118" s="1442"/>
    </row>
    <row r="119" spans="1:53" s="18" customFormat="1" ht="18" customHeight="1" x14ac:dyDescent="0.2">
      <c r="A119" s="73" t="str">
        <f>CONCATENATE('01_Carga'!$M$5,"_",$G119)</f>
        <v>FI__102</v>
      </c>
      <c r="B119" s="1405"/>
      <c r="C119" s="1460" t="str">
        <f>'06_PresenLista'!$C119</f>
        <v/>
      </c>
      <c r="D119" s="1461"/>
      <c r="E119" s="1405"/>
      <c r="F119" s="1726" t="str">
        <f>IF('07_P1_Lectura'!F120&lt;&gt;"",'07_P1_Lectura'!F120,"")</f>
        <v/>
      </c>
      <c r="G119" s="1216">
        <v>102</v>
      </c>
      <c r="H119" s="269" t="str">
        <f>IF(ISERROR(VLOOKUP($A119,Aspirantes!$A:$H,Aspirantes!$E$1,FALSE)),"",VLOOKUP($A119,Aspirantes!$A:$H,Aspirantes!$E$1,FALSE))</f>
        <v/>
      </c>
      <c r="I119" s="687" t="str">
        <f>IF(ISERROR(VLOOKUP($A119,Aspirantes!$A:$H,Aspirantes!$F$1,FALSE)),"",VLOOKUP($A119,Aspirantes!$A:$H,Aspirantes!$F$1,FALSE))</f>
        <v/>
      </c>
      <c r="J119" s="688" t="str">
        <f>IF(ISERROR(VLOOKUP($A119,Aspirantes!$A:$H,Aspirantes!$G$1,FALSE)),"",VLOOKUP($A119,Aspirantes!$A:$H,Aspirantes!$G$1,FALSE))</f>
        <v/>
      </c>
      <c r="K119" s="674" t="str">
        <f>IF(ISERROR(VLOOKUP($A119,Aspirantes!$A:$H,Aspirantes!$H$1,FALSE)),"",VLOOKUP($A119,Aspirantes!$A:$H,Aspirantes!$H$1,FALSE))</f>
        <v/>
      </c>
      <c r="L119" s="16"/>
      <c r="M119" s="67" t="str">
        <f>IF('06_PresenLista'!L119="NO","NP",IF('09_P1_Pract'!O119&lt;&gt;"","NL",'09_P1_Pract'!BL119))</f>
        <v/>
      </c>
      <c r="N119" s="67" t="str">
        <f>IF('06_PresenLista'!L119="NO","NP",IF('10_P1_Tema'!O119&lt;&gt;"","NL",'10_P1_Tema'!BL119))</f>
        <v/>
      </c>
      <c r="O119" s="81" t="str">
        <f>IF('06_PresenLista'!L119="NO","NP",IF('09_P1_Pract'!O119&lt;&gt;"","NL",'09_P1_Pract'!BM119))</f>
        <v/>
      </c>
      <c r="P119" s="81" t="str">
        <f>IF('06_PresenLista'!L119="NO","NP",IF('10_P1_Tema'!O119&lt;&gt;"","NL",'10_P1_Tema'!BM119))</f>
        <v/>
      </c>
      <c r="Q119" s="82"/>
      <c r="R119" s="676" t="str">
        <f t="shared" si="10"/>
        <v/>
      </c>
      <c r="S119" s="82"/>
      <c r="T119" s="750" t="str">
        <f t="shared" si="8"/>
        <v/>
      </c>
      <c r="U119" s="518" t="str">
        <f t="shared" si="9"/>
        <v/>
      </c>
      <c r="V119" s="810" t="str">
        <f>IF('13_P1_Alega'!AG119&lt;&gt;"","Estim","")</f>
        <v/>
      </c>
      <c r="W119" s="1775"/>
      <c r="X119" s="933" t="str">
        <f t="shared" si="6"/>
        <v/>
      </c>
      <c r="Y119" s="675" t="str">
        <f t="shared" si="7"/>
        <v/>
      </c>
      <c r="Z119" s="1777"/>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c r="BA119" s="1442"/>
    </row>
    <row r="120" spans="1:53" s="18" customFormat="1" ht="18" customHeight="1" x14ac:dyDescent="0.2">
      <c r="A120" s="73" t="str">
        <f>CONCATENATE('01_Carga'!$M$5,"_",$G120)</f>
        <v>FI__103</v>
      </c>
      <c r="B120" s="1405"/>
      <c r="C120" s="1460" t="str">
        <f>'06_PresenLista'!$C120</f>
        <v/>
      </c>
      <c r="D120" s="1461"/>
      <c r="E120" s="1405"/>
      <c r="F120" s="1726" t="str">
        <f>IF('07_P1_Lectura'!F121&lt;&gt;"",'07_P1_Lectura'!F121,"")</f>
        <v/>
      </c>
      <c r="G120" s="1216">
        <v>103</v>
      </c>
      <c r="H120" s="269" t="str">
        <f>IF(ISERROR(VLOOKUP($A120,Aspirantes!$A:$H,Aspirantes!$E$1,FALSE)),"",VLOOKUP($A120,Aspirantes!$A:$H,Aspirantes!$E$1,FALSE))</f>
        <v/>
      </c>
      <c r="I120" s="687" t="str">
        <f>IF(ISERROR(VLOOKUP($A120,Aspirantes!$A:$H,Aspirantes!$F$1,FALSE)),"",VLOOKUP($A120,Aspirantes!$A:$H,Aspirantes!$F$1,FALSE))</f>
        <v/>
      </c>
      <c r="J120" s="688" t="str">
        <f>IF(ISERROR(VLOOKUP($A120,Aspirantes!$A:$H,Aspirantes!$G$1,FALSE)),"",VLOOKUP($A120,Aspirantes!$A:$H,Aspirantes!$G$1,FALSE))</f>
        <v/>
      </c>
      <c r="K120" s="674" t="str">
        <f>IF(ISERROR(VLOOKUP($A120,Aspirantes!$A:$H,Aspirantes!$H$1,FALSE)),"",VLOOKUP($A120,Aspirantes!$A:$H,Aspirantes!$H$1,FALSE))</f>
        <v/>
      </c>
      <c r="L120" s="16"/>
      <c r="M120" s="67" t="str">
        <f>IF('06_PresenLista'!L120="NO","NP",IF('09_P1_Pract'!O120&lt;&gt;"","NL",'09_P1_Pract'!BL120))</f>
        <v/>
      </c>
      <c r="N120" s="67" t="str">
        <f>IF('06_PresenLista'!L120="NO","NP",IF('10_P1_Tema'!O120&lt;&gt;"","NL",'10_P1_Tema'!BL120))</f>
        <v/>
      </c>
      <c r="O120" s="81" t="str">
        <f>IF('06_PresenLista'!L120="NO","NP",IF('09_P1_Pract'!O120&lt;&gt;"","NL",'09_P1_Pract'!BM120))</f>
        <v/>
      </c>
      <c r="P120" s="81" t="str">
        <f>IF('06_PresenLista'!L120="NO","NP",IF('10_P1_Tema'!O120&lt;&gt;"","NL",'10_P1_Tema'!BM120))</f>
        <v/>
      </c>
      <c r="Q120" s="82"/>
      <c r="R120" s="676" t="str">
        <f t="shared" si="10"/>
        <v/>
      </c>
      <c r="S120" s="82"/>
      <c r="T120" s="750" t="str">
        <f t="shared" si="8"/>
        <v/>
      </c>
      <c r="U120" s="518" t="str">
        <f t="shared" si="9"/>
        <v/>
      </c>
      <c r="V120" s="810" t="str">
        <f>IF('13_P1_Alega'!AG120&lt;&gt;"","Estim","")</f>
        <v/>
      </c>
      <c r="W120" s="1775"/>
      <c r="X120" s="933" t="str">
        <f t="shared" si="6"/>
        <v/>
      </c>
      <c r="Y120" s="675" t="str">
        <f t="shared" si="7"/>
        <v/>
      </c>
      <c r="Z120" s="1777"/>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c r="BA120" s="1442"/>
    </row>
    <row r="121" spans="1:53" s="18" customFormat="1" ht="18" customHeight="1" x14ac:dyDescent="0.2">
      <c r="A121" s="73" t="str">
        <f>CONCATENATE('01_Carga'!$M$5,"_",$G121)</f>
        <v>FI__104</v>
      </c>
      <c r="B121" s="1405"/>
      <c r="C121" s="1460" t="str">
        <f>'06_PresenLista'!$C121</f>
        <v/>
      </c>
      <c r="D121" s="1461"/>
      <c r="E121" s="1405"/>
      <c r="F121" s="1726" t="str">
        <f>IF('07_P1_Lectura'!F122&lt;&gt;"",'07_P1_Lectura'!F122,"")</f>
        <v/>
      </c>
      <c r="G121" s="1216">
        <v>104</v>
      </c>
      <c r="H121" s="269" t="str">
        <f>IF(ISERROR(VLOOKUP($A121,Aspirantes!$A:$H,Aspirantes!$E$1,FALSE)),"",VLOOKUP($A121,Aspirantes!$A:$H,Aspirantes!$E$1,FALSE))</f>
        <v/>
      </c>
      <c r="I121" s="687" t="str">
        <f>IF(ISERROR(VLOOKUP($A121,Aspirantes!$A:$H,Aspirantes!$F$1,FALSE)),"",VLOOKUP($A121,Aspirantes!$A:$H,Aspirantes!$F$1,FALSE))</f>
        <v/>
      </c>
      <c r="J121" s="688" t="str">
        <f>IF(ISERROR(VLOOKUP($A121,Aspirantes!$A:$H,Aspirantes!$G$1,FALSE)),"",VLOOKUP($A121,Aspirantes!$A:$H,Aspirantes!$G$1,FALSE))</f>
        <v/>
      </c>
      <c r="K121" s="674" t="str">
        <f>IF(ISERROR(VLOOKUP($A121,Aspirantes!$A:$H,Aspirantes!$H$1,FALSE)),"",VLOOKUP($A121,Aspirantes!$A:$H,Aspirantes!$H$1,FALSE))</f>
        <v/>
      </c>
      <c r="L121" s="16"/>
      <c r="M121" s="67" t="str">
        <f>IF('06_PresenLista'!L121="NO","NP",IF('09_P1_Pract'!O121&lt;&gt;"","NL",'09_P1_Pract'!BL121))</f>
        <v/>
      </c>
      <c r="N121" s="67" t="str">
        <f>IF('06_PresenLista'!L121="NO","NP",IF('10_P1_Tema'!O121&lt;&gt;"","NL",'10_P1_Tema'!BL121))</f>
        <v/>
      </c>
      <c r="O121" s="81" t="str">
        <f>IF('06_PresenLista'!L121="NO","NP",IF('09_P1_Pract'!O121&lt;&gt;"","NL",'09_P1_Pract'!BM121))</f>
        <v/>
      </c>
      <c r="P121" s="81" t="str">
        <f>IF('06_PresenLista'!L121="NO","NP",IF('10_P1_Tema'!O121&lt;&gt;"","NL",'10_P1_Tema'!BM121))</f>
        <v/>
      </c>
      <c r="Q121" s="82"/>
      <c r="R121" s="676" t="str">
        <f t="shared" si="10"/>
        <v/>
      </c>
      <c r="S121" s="82"/>
      <c r="T121" s="750" t="str">
        <f t="shared" si="8"/>
        <v/>
      </c>
      <c r="U121" s="518" t="str">
        <f t="shared" si="9"/>
        <v/>
      </c>
      <c r="V121" s="810" t="str">
        <f>IF('13_P1_Alega'!AG121&lt;&gt;"","Estim","")</f>
        <v/>
      </c>
      <c r="W121" s="1775"/>
      <c r="X121" s="933" t="str">
        <f t="shared" si="6"/>
        <v/>
      </c>
      <c r="Y121" s="675" t="str">
        <f t="shared" si="7"/>
        <v/>
      </c>
      <c r="Z121" s="1777"/>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c r="BA121" s="1442"/>
    </row>
    <row r="122" spans="1:53" s="18" customFormat="1" ht="18" customHeight="1" x14ac:dyDescent="0.2">
      <c r="A122" s="73" t="str">
        <f>CONCATENATE('01_Carga'!$M$5,"_",$G122)</f>
        <v>FI__105</v>
      </c>
      <c r="B122" s="1405"/>
      <c r="C122" s="1460" t="str">
        <f>'06_PresenLista'!$C122</f>
        <v/>
      </c>
      <c r="D122" s="1461"/>
      <c r="E122" s="1405"/>
      <c r="F122" s="1726" t="str">
        <f>IF('07_P1_Lectura'!F123&lt;&gt;"",'07_P1_Lectura'!F123,"")</f>
        <v/>
      </c>
      <c r="G122" s="1216">
        <v>105</v>
      </c>
      <c r="H122" s="269" t="str">
        <f>IF(ISERROR(VLOOKUP($A122,Aspirantes!$A:$H,Aspirantes!$E$1,FALSE)),"",VLOOKUP($A122,Aspirantes!$A:$H,Aspirantes!$E$1,FALSE))</f>
        <v/>
      </c>
      <c r="I122" s="687" t="str">
        <f>IF(ISERROR(VLOOKUP($A122,Aspirantes!$A:$H,Aspirantes!$F$1,FALSE)),"",VLOOKUP($A122,Aspirantes!$A:$H,Aspirantes!$F$1,FALSE))</f>
        <v/>
      </c>
      <c r="J122" s="688" t="str">
        <f>IF(ISERROR(VLOOKUP($A122,Aspirantes!$A:$H,Aspirantes!$G$1,FALSE)),"",VLOOKUP($A122,Aspirantes!$A:$H,Aspirantes!$G$1,FALSE))</f>
        <v/>
      </c>
      <c r="K122" s="674" t="str">
        <f>IF(ISERROR(VLOOKUP($A122,Aspirantes!$A:$H,Aspirantes!$H$1,FALSE)),"",VLOOKUP($A122,Aspirantes!$A:$H,Aspirantes!$H$1,FALSE))</f>
        <v/>
      </c>
      <c r="L122" s="16"/>
      <c r="M122" s="67" t="str">
        <f>IF('06_PresenLista'!L122="NO","NP",IF('09_P1_Pract'!O122&lt;&gt;"","NL",'09_P1_Pract'!BL122))</f>
        <v/>
      </c>
      <c r="N122" s="67" t="str">
        <f>IF('06_PresenLista'!L122="NO","NP",IF('10_P1_Tema'!O122&lt;&gt;"","NL",'10_P1_Tema'!BL122))</f>
        <v/>
      </c>
      <c r="O122" s="81" t="str">
        <f>IF('06_PresenLista'!L122="NO","NP",IF('09_P1_Pract'!O122&lt;&gt;"","NL",'09_P1_Pract'!BM122))</f>
        <v/>
      </c>
      <c r="P122" s="81" t="str">
        <f>IF('06_PresenLista'!L122="NO","NP",IF('10_P1_Tema'!O122&lt;&gt;"","NL",'10_P1_Tema'!BM122))</f>
        <v/>
      </c>
      <c r="Q122" s="82"/>
      <c r="R122" s="676" t="str">
        <f t="shared" si="10"/>
        <v/>
      </c>
      <c r="S122" s="82"/>
      <c r="T122" s="750" t="str">
        <f t="shared" si="8"/>
        <v/>
      </c>
      <c r="U122" s="518" t="str">
        <f t="shared" si="9"/>
        <v/>
      </c>
      <c r="V122" s="810" t="str">
        <f>IF('13_P1_Alega'!AG122&lt;&gt;"","Estim","")</f>
        <v/>
      </c>
      <c r="W122" s="1775"/>
      <c r="X122" s="933" t="str">
        <f t="shared" si="6"/>
        <v/>
      </c>
      <c r="Y122" s="675" t="str">
        <f t="shared" si="7"/>
        <v/>
      </c>
      <c r="Z122" s="1777"/>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c r="BA122" s="1442"/>
    </row>
    <row r="123" spans="1:53" s="18" customFormat="1" ht="18" customHeight="1" x14ac:dyDescent="0.2">
      <c r="A123" s="73" t="str">
        <f>CONCATENATE('01_Carga'!$M$5,"_",$G123)</f>
        <v>FI__106</v>
      </c>
      <c r="B123" s="1405"/>
      <c r="C123" s="1460" t="str">
        <f>'06_PresenLista'!$C123</f>
        <v/>
      </c>
      <c r="D123" s="1461"/>
      <c r="E123" s="1405"/>
      <c r="F123" s="1726" t="str">
        <f>IF('07_P1_Lectura'!F124&lt;&gt;"",'07_P1_Lectura'!F124,"")</f>
        <v/>
      </c>
      <c r="G123" s="1216">
        <v>106</v>
      </c>
      <c r="H123" s="269" t="str">
        <f>IF(ISERROR(VLOOKUP($A123,Aspirantes!$A:$H,Aspirantes!$E$1,FALSE)),"",VLOOKUP($A123,Aspirantes!$A:$H,Aspirantes!$E$1,FALSE))</f>
        <v/>
      </c>
      <c r="I123" s="687" t="str">
        <f>IF(ISERROR(VLOOKUP($A123,Aspirantes!$A:$H,Aspirantes!$F$1,FALSE)),"",VLOOKUP($A123,Aspirantes!$A:$H,Aspirantes!$F$1,FALSE))</f>
        <v/>
      </c>
      <c r="J123" s="688" t="str">
        <f>IF(ISERROR(VLOOKUP($A123,Aspirantes!$A:$H,Aspirantes!$G$1,FALSE)),"",VLOOKUP($A123,Aspirantes!$A:$H,Aspirantes!$G$1,FALSE))</f>
        <v/>
      </c>
      <c r="K123" s="674" t="str">
        <f>IF(ISERROR(VLOOKUP($A123,Aspirantes!$A:$H,Aspirantes!$H$1,FALSE)),"",VLOOKUP($A123,Aspirantes!$A:$H,Aspirantes!$H$1,FALSE))</f>
        <v/>
      </c>
      <c r="L123" s="16"/>
      <c r="M123" s="67" t="str">
        <f>IF('06_PresenLista'!L123="NO","NP",IF('09_P1_Pract'!O123&lt;&gt;"","NL",'09_P1_Pract'!BL123))</f>
        <v/>
      </c>
      <c r="N123" s="67" t="str">
        <f>IF('06_PresenLista'!L123="NO","NP",IF('10_P1_Tema'!O123&lt;&gt;"","NL",'10_P1_Tema'!BL123))</f>
        <v/>
      </c>
      <c r="O123" s="81" t="str">
        <f>IF('06_PresenLista'!L123="NO","NP",IF('09_P1_Pract'!O123&lt;&gt;"","NL",'09_P1_Pract'!BM123))</f>
        <v/>
      </c>
      <c r="P123" s="81" t="str">
        <f>IF('06_PresenLista'!L123="NO","NP",IF('10_P1_Tema'!O123&lt;&gt;"","NL",'10_P1_Tema'!BM123))</f>
        <v/>
      </c>
      <c r="Q123" s="82"/>
      <c r="R123" s="676" t="str">
        <f t="shared" si="10"/>
        <v/>
      </c>
      <c r="S123" s="82"/>
      <c r="T123" s="750" t="str">
        <f t="shared" si="8"/>
        <v/>
      </c>
      <c r="U123" s="518" t="str">
        <f t="shared" si="9"/>
        <v/>
      </c>
      <c r="V123" s="810" t="str">
        <f>IF('13_P1_Alega'!AG123&lt;&gt;"","Estim","")</f>
        <v/>
      </c>
      <c r="W123" s="1775"/>
      <c r="X123" s="933" t="str">
        <f t="shared" si="6"/>
        <v/>
      </c>
      <c r="Y123" s="675" t="str">
        <f t="shared" si="7"/>
        <v/>
      </c>
      <c r="Z123" s="1777"/>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c r="BA123" s="1442"/>
    </row>
    <row r="124" spans="1:53" s="18" customFormat="1" ht="18" customHeight="1" x14ac:dyDescent="0.2">
      <c r="A124" s="73" t="str">
        <f>CONCATENATE('01_Carga'!$M$5,"_",$G124)</f>
        <v>FI__107</v>
      </c>
      <c r="B124" s="1405"/>
      <c r="C124" s="1460" t="str">
        <f>'06_PresenLista'!$C124</f>
        <v/>
      </c>
      <c r="D124" s="1461"/>
      <c r="E124" s="1405"/>
      <c r="F124" s="1726" t="str">
        <f>IF('07_P1_Lectura'!F125&lt;&gt;"",'07_P1_Lectura'!F125,"")</f>
        <v/>
      </c>
      <c r="G124" s="1216">
        <v>107</v>
      </c>
      <c r="H124" s="269" t="str">
        <f>IF(ISERROR(VLOOKUP($A124,Aspirantes!$A:$H,Aspirantes!$E$1,FALSE)),"",VLOOKUP($A124,Aspirantes!$A:$H,Aspirantes!$E$1,FALSE))</f>
        <v/>
      </c>
      <c r="I124" s="687" t="str">
        <f>IF(ISERROR(VLOOKUP($A124,Aspirantes!$A:$H,Aspirantes!$F$1,FALSE)),"",VLOOKUP($A124,Aspirantes!$A:$H,Aspirantes!$F$1,FALSE))</f>
        <v/>
      </c>
      <c r="J124" s="688" t="str">
        <f>IF(ISERROR(VLOOKUP($A124,Aspirantes!$A:$H,Aspirantes!$G$1,FALSE)),"",VLOOKUP($A124,Aspirantes!$A:$H,Aspirantes!$G$1,FALSE))</f>
        <v/>
      </c>
      <c r="K124" s="674" t="str">
        <f>IF(ISERROR(VLOOKUP($A124,Aspirantes!$A:$H,Aspirantes!$H$1,FALSE)),"",VLOOKUP($A124,Aspirantes!$A:$H,Aspirantes!$H$1,FALSE))</f>
        <v/>
      </c>
      <c r="L124" s="16"/>
      <c r="M124" s="67" t="str">
        <f>IF('06_PresenLista'!L124="NO","NP",IF('09_P1_Pract'!O124&lt;&gt;"","NL",'09_P1_Pract'!BL124))</f>
        <v/>
      </c>
      <c r="N124" s="67" t="str">
        <f>IF('06_PresenLista'!L124="NO","NP",IF('10_P1_Tema'!O124&lt;&gt;"","NL",'10_P1_Tema'!BL124))</f>
        <v/>
      </c>
      <c r="O124" s="81" t="str">
        <f>IF('06_PresenLista'!L124="NO","NP",IF('09_P1_Pract'!O124&lt;&gt;"","NL",'09_P1_Pract'!BM124))</f>
        <v/>
      </c>
      <c r="P124" s="81" t="str">
        <f>IF('06_PresenLista'!L124="NO","NP",IF('10_P1_Tema'!O124&lt;&gt;"","NL",'10_P1_Tema'!BM124))</f>
        <v/>
      </c>
      <c r="Q124" s="82"/>
      <c r="R124" s="676" t="str">
        <f t="shared" si="10"/>
        <v/>
      </c>
      <c r="S124" s="82"/>
      <c r="T124" s="750" t="str">
        <f t="shared" si="8"/>
        <v/>
      </c>
      <c r="U124" s="518" t="str">
        <f t="shared" si="9"/>
        <v/>
      </c>
      <c r="V124" s="810" t="str">
        <f>IF('13_P1_Alega'!AG124&lt;&gt;"","Estim","")</f>
        <v/>
      </c>
      <c r="W124" s="1775"/>
      <c r="X124" s="933" t="str">
        <f t="shared" si="6"/>
        <v/>
      </c>
      <c r="Y124" s="675" t="str">
        <f t="shared" si="7"/>
        <v/>
      </c>
      <c r="Z124" s="1777"/>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c r="BA124" s="1442"/>
    </row>
    <row r="125" spans="1:53" s="18" customFormat="1" ht="18" customHeight="1" x14ac:dyDescent="0.2">
      <c r="A125" s="73" t="str">
        <f>CONCATENATE('01_Carga'!$M$5,"_",$G125)</f>
        <v>FI__108</v>
      </c>
      <c r="B125" s="1405"/>
      <c r="C125" s="1460" t="str">
        <f>'06_PresenLista'!$C125</f>
        <v/>
      </c>
      <c r="D125" s="1461"/>
      <c r="E125" s="1405"/>
      <c r="F125" s="1726" t="str">
        <f>IF('07_P1_Lectura'!F126&lt;&gt;"",'07_P1_Lectura'!F126,"")</f>
        <v/>
      </c>
      <c r="G125" s="1216">
        <v>108</v>
      </c>
      <c r="H125" s="269" t="str">
        <f>IF(ISERROR(VLOOKUP($A125,Aspirantes!$A:$H,Aspirantes!$E$1,FALSE)),"",VLOOKUP($A125,Aspirantes!$A:$H,Aspirantes!$E$1,FALSE))</f>
        <v/>
      </c>
      <c r="I125" s="687" t="str">
        <f>IF(ISERROR(VLOOKUP($A125,Aspirantes!$A:$H,Aspirantes!$F$1,FALSE)),"",VLOOKUP($A125,Aspirantes!$A:$H,Aspirantes!$F$1,FALSE))</f>
        <v/>
      </c>
      <c r="J125" s="688" t="str">
        <f>IF(ISERROR(VLOOKUP($A125,Aspirantes!$A:$H,Aspirantes!$G$1,FALSE)),"",VLOOKUP($A125,Aspirantes!$A:$H,Aspirantes!$G$1,FALSE))</f>
        <v/>
      </c>
      <c r="K125" s="674" t="str">
        <f>IF(ISERROR(VLOOKUP($A125,Aspirantes!$A:$H,Aspirantes!$H$1,FALSE)),"",VLOOKUP($A125,Aspirantes!$A:$H,Aspirantes!$H$1,FALSE))</f>
        <v/>
      </c>
      <c r="L125" s="16"/>
      <c r="M125" s="67" t="str">
        <f>IF('06_PresenLista'!L125="NO","NP",IF('09_P1_Pract'!O125&lt;&gt;"","NL",'09_P1_Pract'!BL125))</f>
        <v/>
      </c>
      <c r="N125" s="67" t="str">
        <f>IF('06_PresenLista'!L125="NO","NP",IF('10_P1_Tema'!O125&lt;&gt;"","NL",'10_P1_Tema'!BL125))</f>
        <v/>
      </c>
      <c r="O125" s="81" t="str">
        <f>IF('06_PresenLista'!L125="NO","NP",IF('09_P1_Pract'!O125&lt;&gt;"","NL",'09_P1_Pract'!BM125))</f>
        <v/>
      </c>
      <c r="P125" s="81" t="str">
        <f>IF('06_PresenLista'!L125="NO","NP",IF('10_P1_Tema'!O125&lt;&gt;"","NL",'10_P1_Tema'!BM125))</f>
        <v/>
      </c>
      <c r="Q125" s="82"/>
      <c r="R125" s="676" t="str">
        <f t="shared" si="10"/>
        <v/>
      </c>
      <c r="S125" s="82"/>
      <c r="T125" s="750" t="str">
        <f t="shared" si="8"/>
        <v/>
      </c>
      <c r="U125" s="518" t="str">
        <f t="shared" si="9"/>
        <v/>
      </c>
      <c r="V125" s="810" t="str">
        <f>IF('13_P1_Alega'!AG125&lt;&gt;"","Estim","")</f>
        <v/>
      </c>
      <c r="W125" s="1775"/>
      <c r="X125" s="933" t="str">
        <f t="shared" si="6"/>
        <v/>
      </c>
      <c r="Y125" s="675" t="str">
        <f t="shared" si="7"/>
        <v/>
      </c>
      <c r="Z125" s="1777"/>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c r="BA125" s="1442"/>
    </row>
    <row r="126" spans="1:53" s="18" customFormat="1" ht="18" customHeight="1" x14ac:dyDescent="0.2">
      <c r="A126" s="73" t="str">
        <f>CONCATENATE('01_Carga'!$M$5,"_",$G126)</f>
        <v>FI__109</v>
      </c>
      <c r="B126" s="1405"/>
      <c r="C126" s="1460" t="str">
        <f>'06_PresenLista'!$C126</f>
        <v/>
      </c>
      <c r="D126" s="1461"/>
      <c r="E126" s="1405"/>
      <c r="F126" s="1726" t="str">
        <f>IF('07_P1_Lectura'!F127&lt;&gt;"",'07_P1_Lectura'!F127,"")</f>
        <v/>
      </c>
      <c r="G126" s="1216">
        <v>109</v>
      </c>
      <c r="H126" s="269" t="str">
        <f>IF(ISERROR(VLOOKUP($A126,Aspirantes!$A:$H,Aspirantes!$E$1,FALSE)),"",VLOOKUP($A126,Aspirantes!$A:$H,Aspirantes!$E$1,FALSE))</f>
        <v/>
      </c>
      <c r="I126" s="687" t="str">
        <f>IF(ISERROR(VLOOKUP($A126,Aspirantes!$A:$H,Aspirantes!$F$1,FALSE)),"",VLOOKUP($A126,Aspirantes!$A:$H,Aspirantes!$F$1,FALSE))</f>
        <v/>
      </c>
      <c r="J126" s="688" t="str">
        <f>IF(ISERROR(VLOOKUP($A126,Aspirantes!$A:$H,Aspirantes!$G$1,FALSE)),"",VLOOKUP($A126,Aspirantes!$A:$H,Aspirantes!$G$1,FALSE))</f>
        <v/>
      </c>
      <c r="K126" s="674" t="str">
        <f>IF(ISERROR(VLOOKUP($A126,Aspirantes!$A:$H,Aspirantes!$H$1,FALSE)),"",VLOOKUP($A126,Aspirantes!$A:$H,Aspirantes!$H$1,FALSE))</f>
        <v/>
      </c>
      <c r="L126" s="16"/>
      <c r="M126" s="67" t="str">
        <f>IF('06_PresenLista'!L126="NO","NP",IF('09_P1_Pract'!O126&lt;&gt;"","NL",'09_P1_Pract'!BL126))</f>
        <v/>
      </c>
      <c r="N126" s="67" t="str">
        <f>IF('06_PresenLista'!L126="NO","NP",IF('10_P1_Tema'!O126&lt;&gt;"","NL",'10_P1_Tema'!BL126))</f>
        <v/>
      </c>
      <c r="O126" s="81" t="str">
        <f>IF('06_PresenLista'!L126="NO","NP",IF('09_P1_Pract'!O126&lt;&gt;"","NL",'09_P1_Pract'!BM126))</f>
        <v/>
      </c>
      <c r="P126" s="81" t="str">
        <f>IF('06_PresenLista'!L126="NO","NP",IF('10_P1_Tema'!O126&lt;&gt;"","NL",'10_P1_Tema'!BM126))</f>
        <v/>
      </c>
      <c r="Q126" s="82"/>
      <c r="R126" s="676" t="str">
        <f t="shared" si="10"/>
        <v/>
      </c>
      <c r="S126" s="82"/>
      <c r="T126" s="750" t="str">
        <f t="shared" si="8"/>
        <v/>
      </c>
      <c r="U126" s="518" t="str">
        <f t="shared" si="9"/>
        <v/>
      </c>
      <c r="V126" s="810" t="str">
        <f>IF('13_P1_Alega'!AG126&lt;&gt;"","Estim","")</f>
        <v/>
      </c>
      <c r="W126" s="1775"/>
      <c r="X126" s="933" t="str">
        <f t="shared" si="6"/>
        <v/>
      </c>
      <c r="Y126" s="675" t="str">
        <f t="shared" si="7"/>
        <v/>
      </c>
      <c r="Z126" s="1777"/>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c r="BA126" s="1442"/>
    </row>
    <row r="127" spans="1:53" s="18" customFormat="1" ht="18" customHeight="1" x14ac:dyDescent="0.2">
      <c r="A127" s="73" t="str">
        <f>CONCATENATE('01_Carga'!$M$5,"_",$G127)</f>
        <v>FI__110</v>
      </c>
      <c r="B127" s="1405"/>
      <c r="C127" s="1460" t="str">
        <f>'06_PresenLista'!$C127</f>
        <v/>
      </c>
      <c r="D127" s="1461"/>
      <c r="E127" s="1405"/>
      <c r="F127" s="1726" t="str">
        <f>IF('07_P1_Lectura'!F128&lt;&gt;"",'07_P1_Lectura'!F128,"")</f>
        <v/>
      </c>
      <c r="G127" s="1216">
        <v>110</v>
      </c>
      <c r="H127" s="269" t="str">
        <f>IF(ISERROR(VLOOKUP($A127,Aspirantes!$A:$H,Aspirantes!$E$1,FALSE)),"",VLOOKUP($A127,Aspirantes!$A:$H,Aspirantes!$E$1,FALSE))</f>
        <v/>
      </c>
      <c r="I127" s="687" t="str">
        <f>IF(ISERROR(VLOOKUP($A127,Aspirantes!$A:$H,Aspirantes!$F$1,FALSE)),"",VLOOKUP($A127,Aspirantes!$A:$H,Aspirantes!$F$1,FALSE))</f>
        <v/>
      </c>
      <c r="J127" s="688" t="str">
        <f>IF(ISERROR(VLOOKUP($A127,Aspirantes!$A:$H,Aspirantes!$G$1,FALSE)),"",VLOOKUP($A127,Aspirantes!$A:$H,Aspirantes!$G$1,FALSE))</f>
        <v/>
      </c>
      <c r="K127" s="674" t="str">
        <f>IF(ISERROR(VLOOKUP($A127,Aspirantes!$A:$H,Aspirantes!$H$1,FALSE)),"",VLOOKUP($A127,Aspirantes!$A:$H,Aspirantes!$H$1,FALSE))</f>
        <v/>
      </c>
      <c r="L127" s="16"/>
      <c r="M127" s="67" t="str">
        <f>IF('06_PresenLista'!L127="NO","NP",IF('09_P1_Pract'!O127&lt;&gt;"","NL",'09_P1_Pract'!BL127))</f>
        <v/>
      </c>
      <c r="N127" s="67" t="str">
        <f>IF('06_PresenLista'!L127="NO","NP",IF('10_P1_Tema'!O127&lt;&gt;"","NL",'10_P1_Tema'!BL127))</f>
        <v/>
      </c>
      <c r="O127" s="81" t="str">
        <f>IF('06_PresenLista'!L127="NO","NP",IF('09_P1_Pract'!O127&lt;&gt;"","NL",'09_P1_Pract'!BM127))</f>
        <v/>
      </c>
      <c r="P127" s="81" t="str">
        <f>IF('06_PresenLista'!L127="NO","NP",IF('10_P1_Tema'!O127&lt;&gt;"","NL",'10_P1_Tema'!BM127))</f>
        <v/>
      </c>
      <c r="Q127" s="82"/>
      <c r="R127" s="676" t="str">
        <f t="shared" si="10"/>
        <v/>
      </c>
      <c r="S127" s="82"/>
      <c r="T127" s="750" t="str">
        <f t="shared" si="8"/>
        <v/>
      </c>
      <c r="U127" s="518" t="str">
        <f t="shared" si="9"/>
        <v/>
      </c>
      <c r="V127" s="810" t="str">
        <f>IF('13_P1_Alega'!AG127&lt;&gt;"","Estim","")</f>
        <v/>
      </c>
      <c r="W127" s="1775"/>
      <c r="X127" s="933" t="str">
        <f t="shared" si="6"/>
        <v/>
      </c>
      <c r="Y127" s="675" t="str">
        <f t="shared" si="7"/>
        <v/>
      </c>
      <c r="Z127" s="1777"/>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c r="BA127" s="1442"/>
    </row>
    <row r="128" spans="1:53" s="18" customFormat="1" ht="18" customHeight="1" x14ac:dyDescent="0.2">
      <c r="A128" s="73" t="str">
        <f>CONCATENATE('01_Carga'!$M$5,"_",$G128)</f>
        <v>FI__111</v>
      </c>
      <c r="B128" s="1405"/>
      <c r="C128" s="1460" t="str">
        <f>'06_PresenLista'!$C128</f>
        <v/>
      </c>
      <c r="D128" s="1461"/>
      <c r="E128" s="1405"/>
      <c r="F128" s="1726" t="str">
        <f>IF('07_P1_Lectura'!F129&lt;&gt;"",'07_P1_Lectura'!F129,"")</f>
        <v/>
      </c>
      <c r="G128" s="1216">
        <v>111</v>
      </c>
      <c r="H128" s="269" t="str">
        <f>IF(ISERROR(VLOOKUP($A128,Aspirantes!$A:$H,Aspirantes!$E$1,FALSE)),"",VLOOKUP($A128,Aspirantes!$A:$H,Aspirantes!$E$1,FALSE))</f>
        <v/>
      </c>
      <c r="I128" s="687" t="str">
        <f>IF(ISERROR(VLOOKUP($A128,Aspirantes!$A:$H,Aspirantes!$F$1,FALSE)),"",VLOOKUP($A128,Aspirantes!$A:$H,Aspirantes!$F$1,FALSE))</f>
        <v/>
      </c>
      <c r="J128" s="688" t="str">
        <f>IF(ISERROR(VLOOKUP($A128,Aspirantes!$A:$H,Aspirantes!$G$1,FALSE)),"",VLOOKUP($A128,Aspirantes!$A:$H,Aspirantes!$G$1,FALSE))</f>
        <v/>
      </c>
      <c r="K128" s="674" t="str">
        <f>IF(ISERROR(VLOOKUP($A128,Aspirantes!$A:$H,Aspirantes!$H$1,FALSE)),"",VLOOKUP($A128,Aspirantes!$A:$H,Aspirantes!$H$1,FALSE))</f>
        <v/>
      </c>
      <c r="L128" s="16"/>
      <c r="M128" s="67" t="str">
        <f>IF('06_PresenLista'!L128="NO","NP",IF('09_P1_Pract'!O128&lt;&gt;"","NL",'09_P1_Pract'!BL128))</f>
        <v/>
      </c>
      <c r="N128" s="67" t="str">
        <f>IF('06_PresenLista'!L128="NO","NP",IF('10_P1_Tema'!O128&lt;&gt;"","NL",'10_P1_Tema'!BL128))</f>
        <v/>
      </c>
      <c r="O128" s="81" t="str">
        <f>IF('06_PresenLista'!L128="NO","NP",IF('09_P1_Pract'!O128&lt;&gt;"","NL",'09_P1_Pract'!BM128))</f>
        <v/>
      </c>
      <c r="P128" s="81" t="str">
        <f>IF('06_PresenLista'!L128="NO","NP",IF('10_P1_Tema'!O128&lt;&gt;"","NL",'10_P1_Tema'!BM128))</f>
        <v/>
      </c>
      <c r="Q128" s="82"/>
      <c r="R128" s="676" t="str">
        <f t="shared" si="10"/>
        <v/>
      </c>
      <c r="S128" s="82"/>
      <c r="T128" s="750" t="str">
        <f t="shared" si="8"/>
        <v/>
      </c>
      <c r="U128" s="518" t="str">
        <f t="shared" si="9"/>
        <v/>
      </c>
      <c r="V128" s="810" t="str">
        <f>IF('13_P1_Alega'!AG128&lt;&gt;"","Estim","")</f>
        <v/>
      </c>
      <c r="W128" s="1775"/>
      <c r="X128" s="933" t="str">
        <f t="shared" si="6"/>
        <v/>
      </c>
      <c r="Y128" s="675" t="str">
        <f t="shared" si="7"/>
        <v/>
      </c>
      <c r="Z128" s="1777"/>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c r="BA128" s="1442"/>
    </row>
    <row r="129" spans="1:53" s="18" customFormat="1" ht="18" customHeight="1" x14ac:dyDescent="0.2">
      <c r="A129" s="73" t="str">
        <f>CONCATENATE('01_Carga'!$M$5,"_",$G129)</f>
        <v>FI__112</v>
      </c>
      <c r="B129" s="1405"/>
      <c r="C129" s="1460" t="str">
        <f>'06_PresenLista'!$C129</f>
        <v/>
      </c>
      <c r="D129" s="1461"/>
      <c r="E129" s="1405"/>
      <c r="F129" s="1726" t="str">
        <f>IF('07_P1_Lectura'!F130&lt;&gt;"",'07_P1_Lectura'!F130,"")</f>
        <v/>
      </c>
      <c r="G129" s="1216">
        <v>112</v>
      </c>
      <c r="H129" s="269" t="str">
        <f>IF(ISERROR(VLOOKUP($A129,Aspirantes!$A:$H,Aspirantes!$E$1,FALSE)),"",VLOOKUP($A129,Aspirantes!$A:$H,Aspirantes!$E$1,FALSE))</f>
        <v/>
      </c>
      <c r="I129" s="687" t="str">
        <f>IF(ISERROR(VLOOKUP($A129,Aspirantes!$A:$H,Aspirantes!$F$1,FALSE)),"",VLOOKUP($A129,Aspirantes!$A:$H,Aspirantes!$F$1,FALSE))</f>
        <v/>
      </c>
      <c r="J129" s="688" t="str">
        <f>IF(ISERROR(VLOOKUP($A129,Aspirantes!$A:$H,Aspirantes!$G$1,FALSE)),"",VLOOKUP($A129,Aspirantes!$A:$H,Aspirantes!$G$1,FALSE))</f>
        <v/>
      </c>
      <c r="K129" s="674" t="str">
        <f>IF(ISERROR(VLOOKUP($A129,Aspirantes!$A:$H,Aspirantes!$H$1,FALSE)),"",VLOOKUP($A129,Aspirantes!$A:$H,Aspirantes!$H$1,FALSE))</f>
        <v/>
      </c>
      <c r="L129" s="16"/>
      <c r="M129" s="67" t="str">
        <f>IF('06_PresenLista'!L129="NO","NP",IF('09_P1_Pract'!O129&lt;&gt;"","NL",'09_P1_Pract'!BL129))</f>
        <v/>
      </c>
      <c r="N129" s="67" t="str">
        <f>IF('06_PresenLista'!L129="NO","NP",IF('10_P1_Tema'!O129&lt;&gt;"","NL",'10_P1_Tema'!BL129))</f>
        <v/>
      </c>
      <c r="O129" s="81" t="str">
        <f>IF('06_PresenLista'!L129="NO","NP",IF('09_P1_Pract'!O129&lt;&gt;"","NL",'09_P1_Pract'!BM129))</f>
        <v/>
      </c>
      <c r="P129" s="81" t="str">
        <f>IF('06_PresenLista'!L129="NO","NP",IF('10_P1_Tema'!O129&lt;&gt;"","NL",'10_P1_Tema'!BM129))</f>
        <v/>
      </c>
      <c r="Q129" s="82"/>
      <c r="R129" s="676" t="str">
        <f t="shared" si="10"/>
        <v/>
      </c>
      <c r="S129" s="82"/>
      <c r="T129" s="750" t="str">
        <f t="shared" si="8"/>
        <v/>
      </c>
      <c r="U129" s="518" t="str">
        <f t="shared" si="9"/>
        <v/>
      </c>
      <c r="V129" s="810" t="str">
        <f>IF('13_P1_Alega'!AG129&lt;&gt;"","Estim","")</f>
        <v/>
      </c>
      <c r="W129" s="1775"/>
      <c r="X129" s="933" t="str">
        <f t="shared" si="6"/>
        <v/>
      </c>
      <c r="Y129" s="675" t="str">
        <f t="shared" si="7"/>
        <v/>
      </c>
      <c r="Z129" s="1777"/>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c r="BA129" s="1442"/>
    </row>
    <row r="130" spans="1:53" s="18" customFormat="1" ht="18" customHeight="1" x14ac:dyDescent="0.2">
      <c r="A130" s="73" t="str">
        <f>CONCATENATE('01_Carga'!$M$5,"_",$G130)</f>
        <v>FI__113</v>
      </c>
      <c r="B130" s="1405"/>
      <c r="C130" s="1460" t="str">
        <f>'06_PresenLista'!$C130</f>
        <v/>
      </c>
      <c r="D130" s="1461"/>
      <c r="E130" s="1405"/>
      <c r="F130" s="1726" t="str">
        <f>IF('07_P1_Lectura'!F131&lt;&gt;"",'07_P1_Lectura'!F131,"")</f>
        <v/>
      </c>
      <c r="G130" s="1216">
        <v>113</v>
      </c>
      <c r="H130" s="269" t="str">
        <f>IF(ISERROR(VLOOKUP($A130,Aspirantes!$A:$H,Aspirantes!$E$1,FALSE)),"",VLOOKUP($A130,Aspirantes!$A:$H,Aspirantes!$E$1,FALSE))</f>
        <v/>
      </c>
      <c r="I130" s="687" t="str">
        <f>IF(ISERROR(VLOOKUP($A130,Aspirantes!$A:$H,Aspirantes!$F$1,FALSE)),"",VLOOKUP($A130,Aspirantes!$A:$H,Aspirantes!$F$1,FALSE))</f>
        <v/>
      </c>
      <c r="J130" s="688" t="str">
        <f>IF(ISERROR(VLOOKUP($A130,Aspirantes!$A:$H,Aspirantes!$G$1,FALSE)),"",VLOOKUP($A130,Aspirantes!$A:$H,Aspirantes!$G$1,FALSE))</f>
        <v/>
      </c>
      <c r="K130" s="674" t="str">
        <f>IF(ISERROR(VLOOKUP($A130,Aspirantes!$A:$H,Aspirantes!$H$1,FALSE)),"",VLOOKUP($A130,Aspirantes!$A:$H,Aspirantes!$H$1,FALSE))</f>
        <v/>
      </c>
      <c r="L130" s="16"/>
      <c r="M130" s="67" t="str">
        <f>IF('06_PresenLista'!L130="NO","NP",IF('09_P1_Pract'!O130&lt;&gt;"","NL",'09_P1_Pract'!BL130))</f>
        <v/>
      </c>
      <c r="N130" s="67" t="str">
        <f>IF('06_PresenLista'!L130="NO","NP",IF('10_P1_Tema'!O130&lt;&gt;"","NL",'10_P1_Tema'!BL130))</f>
        <v/>
      </c>
      <c r="O130" s="81" t="str">
        <f>IF('06_PresenLista'!L130="NO","NP",IF('09_P1_Pract'!O130&lt;&gt;"","NL",'09_P1_Pract'!BM130))</f>
        <v/>
      </c>
      <c r="P130" s="81" t="str">
        <f>IF('06_PresenLista'!L130="NO","NP",IF('10_P1_Tema'!O130&lt;&gt;"","NL",'10_P1_Tema'!BM130))</f>
        <v/>
      </c>
      <c r="Q130" s="82"/>
      <c r="R130" s="676" t="str">
        <f t="shared" si="10"/>
        <v/>
      </c>
      <c r="S130" s="82"/>
      <c r="T130" s="750" t="str">
        <f t="shared" si="8"/>
        <v/>
      </c>
      <c r="U130" s="518" t="str">
        <f t="shared" si="9"/>
        <v/>
      </c>
      <c r="V130" s="810" t="str">
        <f>IF('13_P1_Alega'!AG130&lt;&gt;"","Estim","")</f>
        <v/>
      </c>
      <c r="W130" s="1775"/>
      <c r="X130" s="933" t="str">
        <f t="shared" si="6"/>
        <v/>
      </c>
      <c r="Y130" s="675" t="str">
        <f t="shared" si="7"/>
        <v/>
      </c>
      <c r="Z130" s="1777"/>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c r="BA130" s="1442"/>
    </row>
    <row r="131" spans="1:53" s="18" customFormat="1" ht="18" customHeight="1" x14ac:dyDescent="0.2">
      <c r="A131" s="73" t="str">
        <f>CONCATENATE('01_Carga'!$M$5,"_",$G131)</f>
        <v>FI__114</v>
      </c>
      <c r="B131" s="1405"/>
      <c r="C131" s="1460" t="str">
        <f>'06_PresenLista'!$C131</f>
        <v/>
      </c>
      <c r="D131" s="1461"/>
      <c r="E131" s="1405"/>
      <c r="F131" s="1726" t="str">
        <f>IF('07_P1_Lectura'!F132&lt;&gt;"",'07_P1_Lectura'!F132,"")</f>
        <v/>
      </c>
      <c r="G131" s="1216">
        <v>114</v>
      </c>
      <c r="H131" s="269" t="str">
        <f>IF(ISERROR(VLOOKUP($A131,Aspirantes!$A:$H,Aspirantes!$E$1,FALSE)),"",VLOOKUP($A131,Aspirantes!$A:$H,Aspirantes!$E$1,FALSE))</f>
        <v/>
      </c>
      <c r="I131" s="687" t="str">
        <f>IF(ISERROR(VLOOKUP($A131,Aspirantes!$A:$H,Aspirantes!$F$1,FALSE)),"",VLOOKUP($A131,Aspirantes!$A:$H,Aspirantes!$F$1,FALSE))</f>
        <v/>
      </c>
      <c r="J131" s="688" t="str">
        <f>IF(ISERROR(VLOOKUP($A131,Aspirantes!$A:$H,Aspirantes!$G$1,FALSE)),"",VLOOKUP($A131,Aspirantes!$A:$H,Aspirantes!$G$1,FALSE))</f>
        <v/>
      </c>
      <c r="K131" s="674" t="str">
        <f>IF(ISERROR(VLOOKUP($A131,Aspirantes!$A:$H,Aspirantes!$H$1,FALSE)),"",VLOOKUP($A131,Aspirantes!$A:$H,Aspirantes!$H$1,FALSE))</f>
        <v/>
      </c>
      <c r="L131" s="16"/>
      <c r="M131" s="67" t="str">
        <f>IF('06_PresenLista'!L131="NO","NP",IF('09_P1_Pract'!O131&lt;&gt;"","NL",'09_P1_Pract'!BL131))</f>
        <v/>
      </c>
      <c r="N131" s="67" t="str">
        <f>IF('06_PresenLista'!L131="NO","NP",IF('10_P1_Tema'!O131&lt;&gt;"","NL",'10_P1_Tema'!BL131))</f>
        <v/>
      </c>
      <c r="O131" s="81" t="str">
        <f>IF('06_PresenLista'!L131="NO","NP",IF('09_P1_Pract'!O131&lt;&gt;"","NL",'09_P1_Pract'!BM131))</f>
        <v/>
      </c>
      <c r="P131" s="81" t="str">
        <f>IF('06_PresenLista'!L131="NO","NP",IF('10_P1_Tema'!O131&lt;&gt;"","NL",'10_P1_Tema'!BM131))</f>
        <v/>
      </c>
      <c r="Q131" s="82"/>
      <c r="R131" s="676" t="str">
        <f t="shared" si="10"/>
        <v/>
      </c>
      <c r="S131" s="82"/>
      <c r="T131" s="750" t="str">
        <f t="shared" si="8"/>
        <v/>
      </c>
      <c r="U131" s="518" t="str">
        <f t="shared" si="9"/>
        <v/>
      </c>
      <c r="V131" s="810" t="str">
        <f>IF('13_P1_Alega'!AG131&lt;&gt;"","Estim","")</f>
        <v/>
      </c>
      <c r="W131" s="1775"/>
      <c r="X131" s="933" t="str">
        <f t="shared" si="6"/>
        <v/>
      </c>
      <c r="Y131" s="675" t="str">
        <f t="shared" si="7"/>
        <v/>
      </c>
      <c r="Z131" s="1777"/>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c r="BA131" s="1442"/>
    </row>
    <row r="132" spans="1:53" s="18" customFormat="1" ht="18" customHeight="1" x14ac:dyDescent="0.2">
      <c r="A132" s="73" t="str">
        <f>CONCATENATE('01_Carga'!$M$5,"_",$G132)</f>
        <v>FI__115</v>
      </c>
      <c r="B132" s="1405"/>
      <c r="C132" s="1460" t="str">
        <f>'06_PresenLista'!$C132</f>
        <v/>
      </c>
      <c r="D132" s="1461"/>
      <c r="E132" s="1405"/>
      <c r="F132" s="1726" t="str">
        <f>IF('07_P1_Lectura'!F133&lt;&gt;"",'07_P1_Lectura'!F133,"")</f>
        <v/>
      </c>
      <c r="G132" s="1216">
        <v>115</v>
      </c>
      <c r="H132" s="269" t="str">
        <f>IF(ISERROR(VLOOKUP($A132,Aspirantes!$A:$H,Aspirantes!$E$1,FALSE)),"",VLOOKUP($A132,Aspirantes!$A:$H,Aspirantes!$E$1,FALSE))</f>
        <v/>
      </c>
      <c r="I132" s="687" t="str">
        <f>IF(ISERROR(VLOOKUP($A132,Aspirantes!$A:$H,Aspirantes!$F$1,FALSE)),"",VLOOKUP($A132,Aspirantes!$A:$H,Aspirantes!$F$1,FALSE))</f>
        <v/>
      </c>
      <c r="J132" s="688" t="str">
        <f>IF(ISERROR(VLOOKUP($A132,Aspirantes!$A:$H,Aspirantes!$G$1,FALSE)),"",VLOOKUP($A132,Aspirantes!$A:$H,Aspirantes!$G$1,FALSE))</f>
        <v/>
      </c>
      <c r="K132" s="674" t="str">
        <f>IF(ISERROR(VLOOKUP($A132,Aspirantes!$A:$H,Aspirantes!$H$1,FALSE)),"",VLOOKUP($A132,Aspirantes!$A:$H,Aspirantes!$H$1,FALSE))</f>
        <v/>
      </c>
      <c r="L132" s="16"/>
      <c r="M132" s="67" t="str">
        <f>IF('06_PresenLista'!L132="NO","NP",IF('09_P1_Pract'!O132&lt;&gt;"","NL",'09_P1_Pract'!BL132))</f>
        <v/>
      </c>
      <c r="N132" s="67" t="str">
        <f>IF('06_PresenLista'!L132="NO","NP",IF('10_P1_Tema'!O132&lt;&gt;"","NL",'10_P1_Tema'!BL132))</f>
        <v/>
      </c>
      <c r="O132" s="81" t="str">
        <f>IF('06_PresenLista'!L132="NO","NP",IF('09_P1_Pract'!O132&lt;&gt;"","NL",'09_P1_Pract'!BM132))</f>
        <v/>
      </c>
      <c r="P132" s="81" t="str">
        <f>IF('06_PresenLista'!L132="NO","NP",IF('10_P1_Tema'!O132&lt;&gt;"","NL",'10_P1_Tema'!BM132))</f>
        <v/>
      </c>
      <c r="Q132" s="82"/>
      <c r="R132" s="676" t="str">
        <f t="shared" si="10"/>
        <v/>
      </c>
      <c r="S132" s="82"/>
      <c r="T132" s="750" t="str">
        <f t="shared" si="8"/>
        <v/>
      </c>
      <c r="U132" s="518" t="str">
        <f t="shared" si="9"/>
        <v/>
      </c>
      <c r="V132" s="810" t="str">
        <f>IF('13_P1_Alega'!AG132&lt;&gt;"","Estim","")</f>
        <v/>
      </c>
      <c r="W132" s="1775"/>
      <c r="X132" s="933" t="str">
        <f t="shared" si="6"/>
        <v/>
      </c>
      <c r="Y132" s="675" t="str">
        <f t="shared" si="7"/>
        <v/>
      </c>
      <c r="Z132" s="1777"/>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c r="BA132" s="1442"/>
    </row>
    <row r="133" spans="1:53" s="18" customFormat="1" ht="18" customHeight="1" x14ac:dyDescent="0.2">
      <c r="A133" s="73" t="str">
        <f>CONCATENATE('01_Carga'!$M$5,"_",$G133)</f>
        <v>FI__116</v>
      </c>
      <c r="B133" s="1405"/>
      <c r="C133" s="1460" t="str">
        <f>'06_PresenLista'!$C133</f>
        <v/>
      </c>
      <c r="D133" s="1461"/>
      <c r="E133" s="1405"/>
      <c r="F133" s="1726" t="str">
        <f>IF('07_P1_Lectura'!F134&lt;&gt;"",'07_P1_Lectura'!F134,"")</f>
        <v/>
      </c>
      <c r="G133" s="1216">
        <v>116</v>
      </c>
      <c r="H133" s="269" t="str">
        <f>IF(ISERROR(VLOOKUP($A133,Aspirantes!$A:$H,Aspirantes!$E$1,FALSE)),"",VLOOKUP($A133,Aspirantes!$A:$H,Aspirantes!$E$1,FALSE))</f>
        <v/>
      </c>
      <c r="I133" s="687" t="str">
        <f>IF(ISERROR(VLOOKUP($A133,Aspirantes!$A:$H,Aspirantes!$F$1,FALSE)),"",VLOOKUP($A133,Aspirantes!$A:$H,Aspirantes!$F$1,FALSE))</f>
        <v/>
      </c>
      <c r="J133" s="688" t="str">
        <f>IF(ISERROR(VLOOKUP($A133,Aspirantes!$A:$H,Aspirantes!$G$1,FALSE)),"",VLOOKUP($A133,Aspirantes!$A:$H,Aspirantes!$G$1,FALSE))</f>
        <v/>
      </c>
      <c r="K133" s="674" t="str">
        <f>IF(ISERROR(VLOOKUP($A133,Aspirantes!$A:$H,Aspirantes!$H$1,FALSE)),"",VLOOKUP($A133,Aspirantes!$A:$H,Aspirantes!$H$1,FALSE))</f>
        <v/>
      </c>
      <c r="L133" s="16"/>
      <c r="M133" s="67" t="str">
        <f>IF('06_PresenLista'!L133="NO","NP",IF('09_P1_Pract'!O133&lt;&gt;"","NL",'09_P1_Pract'!BL133))</f>
        <v/>
      </c>
      <c r="N133" s="67" t="str">
        <f>IF('06_PresenLista'!L133="NO","NP",IF('10_P1_Tema'!O133&lt;&gt;"","NL",'10_P1_Tema'!BL133))</f>
        <v/>
      </c>
      <c r="O133" s="81" t="str">
        <f>IF('06_PresenLista'!L133="NO","NP",IF('09_P1_Pract'!O133&lt;&gt;"","NL",'09_P1_Pract'!BM133))</f>
        <v/>
      </c>
      <c r="P133" s="81" t="str">
        <f>IF('06_PresenLista'!L133="NO","NP",IF('10_P1_Tema'!O133&lt;&gt;"","NL",'10_P1_Tema'!BM133))</f>
        <v/>
      </c>
      <c r="Q133" s="82"/>
      <c r="R133" s="676" t="str">
        <f t="shared" si="10"/>
        <v/>
      </c>
      <c r="S133" s="82"/>
      <c r="T133" s="750" t="str">
        <f t="shared" si="8"/>
        <v/>
      </c>
      <c r="U133" s="518" t="str">
        <f t="shared" si="9"/>
        <v/>
      </c>
      <c r="V133" s="810" t="str">
        <f>IF('13_P1_Alega'!AG133&lt;&gt;"","Estim","")</f>
        <v/>
      </c>
      <c r="W133" s="1775"/>
      <c r="X133" s="933" t="str">
        <f t="shared" si="6"/>
        <v/>
      </c>
      <c r="Y133" s="675" t="str">
        <f t="shared" si="7"/>
        <v/>
      </c>
      <c r="Z133" s="1777"/>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c r="BA133" s="1442"/>
    </row>
    <row r="134" spans="1:53" s="18" customFormat="1" ht="18" customHeight="1" x14ac:dyDescent="0.2">
      <c r="A134" s="73" t="str">
        <f>CONCATENATE('01_Carga'!$M$5,"_",$G134)</f>
        <v>FI__117</v>
      </c>
      <c r="B134" s="1405"/>
      <c r="C134" s="1460" t="str">
        <f>'06_PresenLista'!$C134</f>
        <v/>
      </c>
      <c r="D134" s="1461"/>
      <c r="E134" s="1405"/>
      <c r="F134" s="1726" t="str">
        <f>IF('07_P1_Lectura'!F135&lt;&gt;"",'07_P1_Lectura'!F135,"")</f>
        <v/>
      </c>
      <c r="G134" s="1216">
        <v>117</v>
      </c>
      <c r="H134" s="269" t="str">
        <f>IF(ISERROR(VLOOKUP($A134,Aspirantes!$A:$H,Aspirantes!$E$1,FALSE)),"",VLOOKUP($A134,Aspirantes!$A:$H,Aspirantes!$E$1,FALSE))</f>
        <v/>
      </c>
      <c r="I134" s="687" t="str">
        <f>IF(ISERROR(VLOOKUP($A134,Aspirantes!$A:$H,Aspirantes!$F$1,FALSE)),"",VLOOKUP($A134,Aspirantes!$A:$H,Aspirantes!$F$1,FALSE))</f>
        <v/>
      </c>
      <c r="J134" s="688" t="str">
        <f>IF(ISERROR(VLOOKUP($A134,Aspirantes!$A:$H,Aspirantes!$G$1,FALSE)),"",VLOOKUP($A134,Aspirantes!$A:$H,Aspirantes!$G$1,FALSE))</f>
        <v/>
      </c>
      <c r="K134" s="674" t="str">
        <f>IF(ISERROR(VLOOKUP($A134,Aspirantes!$A:$H,Aspirantes!$H$1,FALSE)),"",VLOOKUP($A134,Aspirantes!$A:$H,Aspirantes!$H$1,FALSE))</f>
        <v/>
      </c>
      <c r="L134" s="16"/>
      <c r="M134" s="67" t="str">
        <f>IF('06_PresenLista'!L134="NO","NP",IF('09_P1_Pract'!O134&lt;&gt;"","NL",'09_P1_Pract'!BL134))</f>
        <v/>
      </c>
      <c r="N134" s="67" t="str">
        <f>IF('06_PresenLista'!L134="NO","NP",IF('10_P1_Tema'!O134&lt;&gt;"","NL",'10_P1_Tema'!BL134))</f>
        <v/>
      </c>
      <c r="O134" s="81" t="str">
        <f>IF('06_PresenLista'!L134="NO","NP",IF('09_P1_Pract'!O134&lt;&gt;"","NL",'09_P1_Pract'!BM134))</f>
        <v/>
      </c>
      <c r="P134" s="81" t="str">
        <f>IF('06_PresenLista'!L134="NO","NP",IF('10_P1_Tema'!O134&lt;&gt;"","NL",'10_P1_Tema'!BM134))</f>
        <v/>
      </c>
      <c r="Q134" s="82"/>
      <c r="R134" s="676" t="str">
        <f t="shared" si="10"/>
        <v/>
      </c>
      <c r="S134" s="82"/>
      <c r="T134" s="750" t="str">
        <f t="shared" si="8"/>
        <v/>
      </c>
      <c r="U134" s="518" t="str">
        <f t="shared" si="9"/>
        <v/>
      </c>
      <c r="V134" s="810" t="str">
        <f>IF('13_P1_Alega'!AG134&lt;&gt;"","Estim","")</f>
        <v/>
      </c>
      <c r="W134" s="1775"/>
      <c r="X134" s="933" t="str">
        <f t="shared" si="6"/>
        <v/>
      </c>
      <c r="Y134" s="675" t="str">
        <f t="shared" si="7"/>
        <v/>
      </c>
      <c r="Z134" s="1777"/>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c r="BA134" s="1442"/>
    </row>
    <row r="135" spans="1:53" s="18" customFormat="1" ht="18" customHeight="1" x14ac:dyDescent="0.2">
      <c r="A135" s="73" t="str">
        <f>CONCATENATE('01_Carga'!$M$5,"_",$G135)</f>
        <v>FI__118</v>
      </c>
      <c r="B135" s="1405"/>
      <c r="C135" s="1460" t="str">
        <f>'06_PresenLista'!$C135</f>
        <v/>
      </c>
      <c r="D135" s="1461"/>
      <c r="E135" s="1405"/>
      <c r="F135" s="1726" t="str">
        <f>IF('07_P1_Lectura'!F136&lt;&gt;"",'07_P1_Lectura'!F136,"")</f>
        <v/>
      </c>
      <c r="G135" s="1216">
        <v>118</v>
      </c>
      <c r="H135" s="269" t="str">
        <f>IF(ISERROR(VLOOKUP($A135,Aspirantes!$A:$H,Aspirantes!$E$1,FALSE)),"",VLOOKUP($A135,Aspirantes!$A:$H,Aspirantes!$E$1,FALSE))</f>
        <v/>
      </c>
      <c r="I135" s="687" t="str">
        <f>IF(ISERROR(VLOOKUP($A135,Aspirantes!$A:$H,Aspirantes!$F$1,FALSE)),"",VLOOKUP($A135,Aspirantes!$A:$H,Aspirantes!$F$1,FALSE))</f>
        <v/>
      </c>
      <c r="J135" s="688" t="str">
        <f>IF(ISERROR(VLOOKUP($A135,Aspirantes!$A:$H,Aspirantes!$G$1,FALSE)),"",VLOOKUP($A135,Aspirantes!$A:$H,Aspirantes!$G$1,FALSE))</f>
        <v/>
      </c>
      <c r="K135" s="674" t="str">
        <f>IF(ISERROR(VLOOKUP($A135,Aspirantes!$A:$H,Aspirantes!$H$1,FALSE)),"",VLOOKUP($A135,Aspirantes!$A:$H,Aspirantes!$H$1,FALSE))</f>
        <v/>
      </c>
      <c r="L135" s="16"/>
      <c r="M135" s="67" t="str">
        <f>IF('06_PresenLista'!L135="NO","NP",IF('09_P1_Pract'!O135&lt;&gt;"","NL",'09_P1_Pract'!BL135))</f>
        <v/>
      </c>
      <c r="N135" s="67" t="str">
        <f>IF('06_PresenLista'!L135="NO","NP",IF('10_P1_Tema'!O135&lt;&gt;"","NL",'10_P1_Tema'!BL135))</f>
        <v/>
      </c>
      <c r="O135" s="81" t="str">
        <f>IF('06_PresenLista'!L135="NO","NP",IF('09_P1_Pract'!O135&lt;&gt;"","NL",'09_P1_Pract'!BM135))</f>
        <v/>
      </c>
      <c r="P135" s="81" t="str">
        <f>IF('06_PresenLista'!L135="NO","NP",IF('10_P1_Tema'!O135&lt;&gt;"","NL",'10_P1_Tema'!BM135))</f>
        <v/>
      </c>
      <c r="Q135" s="82"/>
      <c r="R135" s="676" t="str">
        <f t="shared" si="10"/>
        <v/>
      </c>
      <c r="S135" s="82"/>
      <c r="T135" s="750" t="str">
        <f t="shared" si="8"/>
        <v/>
      </c>
      <c r="U135" s="518" t="str">
        <f t="shared" si="9"/>
        <v/>
      </c>
      <c r="V135" s="810" t="str">
        <f>IF('13_P1_Alega'!AG135&lt;&gt;"","Estim","")</f>
        <v/>
      </c>
      <c r="W135" s="1775"/>
      <c r="X135" s="933" t="str">
        <f t="shared" si="6"/>
        <v/>
      </c>
      <c r="Y135" s="675" t="str">
        <f t="shared" si="7"/>
        <v/>
      </c>
      <c r="Z135" s="1777"/>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c r="BA135" s="1442"/>
    </row>
    <row r="136" spans="1:53" s="18" customFormat="1" ht="18" customHeight="1" x14ac:dyDescent="0.2">
      <c r="A136" s="73" t="str">
        <f>CONCATENATE('01_Carga'!$M$5,"_",$G136)</f>
        <v>FI__119</v>
      </c>
      <c r="B136" s="1405"/>
      <c r="C136" s="1460" t="str">
        <f>'06_PresenLista'!$C136</f>
        <v/>
      </c>
      <c r="D136" s="1461"/>
      <c r="E136" s="1405"/>
      <c r="F136" s="1726" t="str">
        <f>IF('07_P1_Lectura'!F137&lt;&gt;"",'07_P1_Lectura'!F137,"")</f>
        <v/>
      </c>
      <c r="G136" s="1216">
        <v>119</v>
      </c>
      <c r="H136" s="269" t="str">
        <f>IF(ISERROR(VLOOKUP($A136,Aspirantes!$A:$H,Aspirantes!$E$1,FALSE)),"",VLOOKUP($A136,Aspirantes!$A:$H,Aspirantes!$E$1,FALSE))</f>
        <v/>
      </c>
      <c r="I136" s="687" t="str">
        <f>IF(ISERROR(VLOOKUP($A136,Aspirantes!$A:$H,Aspirantes!$F$1,FALSE)),"",VLOOKUP($A136,Aspirantes!$A:$H,Aspirantes!$F$1,FALSE))</f>
        <v/>
      </c>
      <c r="J136" s="688" t="str">
        <f>IF(ISERROR(VLOOKUP($A136,Aspirantes!$A:$H,Aspirantes!$G$1,FALSE)),"",VLOOKUP($A136,Aspirantes!$A:$H,Aspirantes!$G$1,FALSE))</f>
        <v/>
      </c>
      <c r="K136" s="674" t="str">
        <f>IF(ISERROR(VLOOKUP($A136,Aspirantes!$A:$H,Aspirantes!$H$1,FALSE)),"",VLOOKUP($A136,Aspirantes!$A:$H,Aspirantes!$H$1,FALSE))</f>
        <v/>
      </c>
      <c r="L136" s="16"/>
      <c r="M136" s="67" t="str">
        <f>IF('06_PresenLista'!L136="NO","NP",IF('09_P1_Pract'!O136&lt;&gt;"","NL",'09_P1_Pract'!BL136))</f>
        <v/>
      </c>
      <c r="N136" s="67" t="str">
        <f>IF('06_PresenLista'!L136="NO","NP",IF('10_P1_Tema'!O136&lt;&gt;"","NL",'10_P1_Tema'!BL136))</f>
        <v/>
      </c>
      <c r="O136" s="81" t="str">
        <f>IF('06_PresenLista'!L136="NO","NP",IF('09_P1_Pract'!O136&lt;&gt;"","NL",'09_P1_Pract'!BM136))</f>
        <v/>
      </c>
      <c r="P136" s="81" t="str">
        <f>IF('06_PresenLista'!L136="NO","NP",IF('10_P1_Tema'!O136&lt;&gt;"","NL",'10_P1_Tema'!BM136))</f>
        <v/>
      </c>
      <c r="Q136" s="82"/>
      <c r="R136" s="676" t="str">
        <f t="shared" si="10"/>
        <v/>
      </c>
      <c r="S136" s="82"/>
      <c r="T136" s="750" t="str">
        <f t="shared" si="8"/>
        <v/>
      </c>
      <c r="U136" s="518" t="str">
        <f t="shared" si="9"/>
        <v/>
      </c>
      <c r="V136" s="810" t="str">
        <f>IF('13_P1_Alega'!AG136&lt;&gt;"","Estim","")</f>
        <v/>
      </c>
      <c r="W136" s="1775"/>
      <c r="X136" s="933" t="str">
        <f t="shared" si="6"/>
        <v/>
      </c>
      <c r="Y136" s="675" t="str">
        <f t="shared" si="7"/>
        <v/>
      </c>
      <c r="Z136" s="1777"/>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c r="BA136" s="1442"/>
    </row>
    <row r="137" spans="1:53" s="18" customFormat="1" ht="18" customHeight="1" x14ac:dyDescent="0.2">
      <c r="A137" s="73" t="str">
        <f>CONCATENATE('01_Carga'!$M$5,"_",$G137)</f>
        <v>FI__120</v>
      </c>
      <c r="B137" s="1405"/>
      <c r="C137" s="1460" t="str">
        <f>'06_PresenLista'!$C137</f>
        <v/>
      </c>
      <c r="D137" s="1461"/>
      <c r="E137" s="1405"/>
      <c r="F137" s="1726" t="str">
        <f>IF('07_P1_Lectura'!F138&lt;&gt;"",'07_P1_Lectura'!F138,"")</f>
        <v/>
      </c>
      <c r="G137" s="1216">
        <v>120</v>
      </c>
      <c r="H137" s="269" t="str">
        <f>IF(ISERROR(VLOOKUP($A137,Aspirantes!$A:$H,Aspirantes!$E$1,FALSE)),"",VLOOKUP($A137,Aspirantes!$A:$H,Aspirantes!$E$1,FALSE))</f>
        <v/>
      </c>
      <c r="I137" s="687" t="str">
        <f>IF(ISERROR(VLOOKUP($A137,Aspirantes!$A:$H,Aspirantes!$F$1,FALSE)),"",VLOOKUP($A137,Aspirantes!$A:$H,Aspirantes!$F$1,FALSE))</f>
        <v/>
      </c>
      <c r="J137" s="688" t="str">
        <f>IF(ISERROR(VLOOKUP($A137,Aspirantes!$A:$H,Aspirantes!$G$1,FALSE)),"",VLOOKUP($A137,Aspirantes!$A:$H,Aspirantes!$G$1,FALSE))</f>
        <v/>
      </c>
      <c r="K137" s="674" t="str">
        <f>IF(ISERROR(VLOOKUP($A137,Aspirantes!$A:$H,Aspirantes!$H$1,FALSE)),"",VLOOKUP($A137,Aspirantes!$A:$H,Aspirantes!$H$1,FALSE))</f>
        <v/>
      </c>
      <c r="L137" s="16"/>
      <c r="M137" s="67" t="str">
        <f>IF('06_PresenLista'!L137="NO","NP",IF('09_P1_Pract'!O137&lt;&gt;"","NL",'09_P1_Pract'!BL137))</f>
        <v/>
      </c>
      <c r="N137" s="67" t="str">
        <f>IF('06_PresenLista'!L137="NO","NP",IF('10_P1_Tema'!O137&lt;&gt;"","NL",'10_P1_Tema'!BL137))</f>
        <v/>
      </c>
      <c r="O137" s="81" t="str">
        <f>IF('06_PresenLista'!L137="NO","NP",IF('09_P1_Pract'!O137&lt;&gt;"","NL",'09_P1_Pract'!BM137))</f>
        <v/>
      </c>
      <c r="P137" s="81" t="str">
        <f>IF('06_PresenLista'!L137="NO","NP",IF('10_P1_Tema'!O137&lt;&gt;"","NL",'10_P1_Tema'!BM137))</f>
        <v/>
      </c>
      <c r="Q137" s="82"/>
      <c r="R137" s="676" t="str">
        <f t="shared" si="10"/>
        <v/>
      </c>
      <c r="S137" s="82"/>
      <c r="T137" s="750" t="str">
        <f t="shared" si="8"/>
        <v/>
      </c>
      <c r="U137" s="518" t="str">
        <f t="shared" si="9"/>
        <v/>
      </c>
      <c r="V137" s="810" t="str">
        <f>IF('13_P1_Alega'!AG137&lt;&gt;"","Estim","")</f>
        <v/>
      </c>
      <c r="W137" s="1775"/>
      <c r="X137" s="933" t="str">
        <f t="shared" si="6"/>
        <v/>
      </c>
      <c r="Y137" s="675" t="str">
        <f t="shared" si="7"/>
        <v/>
      </c>
      <c r="Z137" s="1777"/>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c r="BA137" s="1442"/>
    </row>
    <row r="138" spans="1:53" s="18" customFormat="1" ht="18" customHeight="1" x14ac:dyDescent="0.2">
      <c r="A138" s="73" t="str">
        <f>CONCATENATE('01_Carga'!$M$5,"_",$G138)</f>
        <v>FI__121</v>
      </c>
      <c r="B138" s="1405"/>
      <c r="C138" s="1460" t="str">
        <f>'06_PresenLista'!$C138</f>
        <v/>
      </c>
      <c r="D138" s="1461"/>
      <c r="E138" s="1405"/>
      <c r="F138" s="1726" t="str">
        <f>IF('07_P1_Lectura'!F139&lt;&gt;"",'07_P1_Lectura'!F139,"")</f>
        <v/>
      </c>
      <c r="G138" s="1216">
        <v>121</v>
      </c>
      <c r="H138" s="269" t="str">
        <f>IF(ISERROR(VLOOKUP($A138,Aspirantes!$A:$H,Aspirantes!$E$1,FALSE)),"",VLOOKUP($A138,Aspirantes!$A:$H,Aspirantes!$E$1,FALSE))</f>
        <v/>
      </c>
      <c r="I138" s="687" t="str">
        <f>IF(ISERROR(VLOOKUP($A138,Aspirantes!$A:$H,Aspirantes!$F$1,FALSE)),"",VLOOKUP($A138,Aspirantes!$A:$H,Aspirantes!$F$1,FALSE))</f>
        <v/>
      </c>
      <c r="J138" s="688" t="str">
        <f>IF(ISERROR(VLOOKUP($A138,Aspirantes!$A:$H,Aspirantes!$G$1,FALSE)),"",VLOOKUP($A138,Aspirantes!$A:$H,Aspirantes!$G$1,FALSE))</f>
        <v/>
      </c>
      <c r="K138" s="674" t="str">
        <f>IF(ISERROR(VLOOKUP($A138,Aspirantes!$A:$H,Aspirantes!$H$1,FALSE)),"",VLOOKUP($A138,Aspirantes!$A:$H,Aspirantes!$H$1,FALSE))</f>
        <v/>
      </c>
      <c r="L138" s="16"/>
      <c r="M138" s="67" t="str">
        <f>IF('06_PresenLista'!L138="NO","NP",IF('09_P1_Pract'!O138&lt;&gt;"","NL",'09_P1_Pract'!BL138))</f>
        <v/>
      </c>
      <c r="N138" s="67" t="str">
        <f>IF('06_PresenLista'!L138="NO","NP",IF('10_P1_Tema'!O138&lt;&gt;"","NL",'10_P1_Tema'!BL138))</f>
        <v/>
      </c>
      <c r="O138" s="81" t="str">
        <f>IF('06_PresenLista'!L138="NO","NP",IF('09_P1_Pract'!O138&lt;&gt;"","NL",'09_P1_Pract'!BM138))</f>
        <v/>
      </c>
      <c r="P138" s="81" t="str">
        <f>IF('06_PresenLista'!L138="NO","NP",IF('10_P1_Tema'!O138&lt;&gt;"","NL",'10_P1_Tema'!BM138))</f>
        <v/>
      </c>
      <c r="Q138" s="82"/>
      <c r="R138" s="676" t="str">
        <f t="shared" si="10"/>
        <v/>
      </c>
      <c r="S138" s="82"/>
      <c r="T138" s="750" t="str">
        <f t="shared" si="8"/>
        <v/>
      </c>
      <c r="U138" s="518" t="str">
        <f t="shared" si="9"/>
        <v/>
      </c>
      <c r="V138" s="810" t="str">
        <f>IF('13_P1_Alega'!AG138&lt;&gt;"","Estim","")</f>
        <v/>
      </c>
      <c r="W138" s="1775"/>
      <c r="X138" s="933" t="str">
        <f t="shared" si="6"/>
        <v/>
      </c>
      <c r="Y138" s="675" t="str">
        <f t="shared" si="7"/>
        <v/>
      </c>
      <c r="Z138" s="1777"/>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c r="BA138" s="1442"/>
    </row>
    <row r="139" spans="1:53" s="18" customFormat="1" ht="18" customHeight="1" x14ac:dyDescent="0.2">
      <c r="A139" s="73" t="str">
        <f>CONCATENATE('01_Carga'!$M$5,"_",$G139)</f>
        <v>FI__122</v>
      </c>
      <c r="B139" s="1405"/>
      <c r="C139" s="1460" t="str">
        <f>'06_PresenLista'!$C139</f>
        <v/>
      </c>
      <c r="D139" s="1461"/>
      <c r="E139" s="1405"/>
      <c r="F139" s="1726" t="str">
        <f>IF('07_P1_Lectura'!F140&lt;&gt;"",'07_P1_Lectura'!F140,"")</f>
        <v/>
      </c>
      <c r="G139" s="1216">
        <v>122</v>
      </c>
      <c r="H139" s="269" t="str">
        <f>IF(ISERROR(VLOOKUP($A139,Aspirantes!$A:$H,Aspirantes!$E$1,FALSE)),"",VLOOKUP($A139,Aspirantes!$A:$H,Aspirantes!$E$1,FALSE))</f>
        <v/>
      </c>
      <c r="I139" s="687" t="str">
        <f>IF(ISERROR(VLOOKUP($A139,Aspirantes!$A:$H,Aspirantes!$F$1,FALSE)),"",VLOOKUP($A139,Aspirantes!$A:$H,Aspirantes!$F$1,FALSE))</f>
        <v/>
      </c>
      <c r="J139" s="688" t="str">
        <f>IF(ISERROR(VLOOKUP($A139,Aspirantes!$A:$H,Aspirantes!$G$1,FALSE)),"",VLOOKUP($A139,Aspirantes!$A:$H,Aspirantes!$G$1,FALSE))</f>
        <v/>
      </c>
      <c r="K139" s="674" t="str">
        <f>IF(ISERROR(VLOOKUP($A139,Aspirantes!$A:$H,Aspirantes!$H$1,FALSE)),"",VLOOKUP($A139,Aspirantes!$A:$H,Aspirantes!$H$1,FALSE))</f>
        <v/>
      </c>
      <c r="L139" s="16"/>
      <c r="M139" s="67" t="str">
        <f>IF('06_PresenLista'!L139="NO","NP",IF('09_P1_Pract'!O139&lt;&gt;"","NL",'09_P1_Pract'!BL139))</f>
        <v/>
      </c>
      <c r="N139" s="67" t="str">
        <f>IF('06_PresenLista'!L139="NO","NP",IF('10_P1_Tema'!O139&lt;&gt;"","NL",'10_P1_Tema'!BL139))</f>
        <v/>
      </c>
      <c r="O139" s="81" t="str">
        <f>IF('06_PresenLista'!L139="NO","NP",IF('09_P1_Pract'!O139&lt;&gt;"","NL",'09_P1_Pract'!BM139))</f>
        <v/>
      </c>
      <c r="P139" s="81" t="str">
        <f>IF('06_PresenLista'!L139="NO","NP",IF('10_P1_Tema'!O139&lt;&gt;"","NL",'10_P1_Tema'!BM139))</f>
        <v/>
      </c>
      <c r="Q139" s="82"/>
      <c r="R139" s="676" t="str">
        <f t="shared" si="10"/>
        <v/>
      </c>
      <c r="S139" s="82"/>
      <c r="T139" s="750" t="str">
        <f t="shared" si="8"/>
        <v/>
      </c>
      <c r="U139" s="518" t="str">
        <f t="shared" si="9"/>
        <v/>
      </c>
      <c r="V139" s="810" t="str">
        <f>IF('13_P1_Alega'!AG139&lt;&gt;"","Estim","")</f>
        <v/>
      </c>
      <c r="W139" s="1775"/>
      <c r="X139" s="933" t="str">
        <f t="shared" si="6"/>
        <v/>
      </c>
      <c r="Y139" s="675" t="str">
        <f t="shared" si="7"/>
        <v/>
      </c>
      <c r="Z139" s="1777"/>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c r="BA139" s="1442"/>
    </row>
    <row r="140" spans="1:53" s="18" customFormat="1" ht="18" customHeight="1" x14ac:dyDescent="0.2">
      <c r="A140" s="73" t="str">
        <f>CONCATENATE('01_Carga'!$M$5,"_",$G140)</f>
        <v>FI__123</v>
      </c>
      <c r="B140" s="1405"/>
      <c r="C140" s="1460" t="str">
        <f>'06_PresenLista'!$C140</f>
        <v/>
      </c>
      <c r="D140" s="1461"/>
      <c r="E140" s="1405"/>
      <c r="F140" s="1726" t="str">
        <f>IF('07_P1_Lectura'!F141&lt;&gt;"",'07_P1_Lectura'!F141,"")</f>
        <v/>
      </c>
      <c r="G140" s="1216">
        <v>123</v>
      </c>
      <c r="H140" s="269" t="str">
        <f>IF(ISERROR(VLOOKUP($A140,Aspirantes!$A:$H,Aspirantes!$E$1,FALSE)),"",VLOOKUP($A140,Aspirantes!$A:$H,Aspirantes!$E$1,FALSE))</f>
        <v/>
      </c>
      <c r="I140" s="687" t="str">
        <f>IF(ISERROR(VLOOKUP($A140,Aspirantes!$A:$H,Aspirantes!$F$1,FALSE)),"",VLOOKUP($A140,Aspirantes!$A:$H,Aspirantes!$F$1,FALSE))</f>
        <v/>
      </c>
      <c r="J140" s="688" t="str">
        <f>IF(ISERROR(VLOOKUP($A140,Aspirantes!$A:$H,Aspirantes!$G$1,FALSE)),"",VLOOKUP($A140,Aspirantes!$A:$H,Aspirantes!$G$1,FALSE))</f>
        <v/>
      </c>
      <c r="K140" s="674" t="str">
        <f>IF(ISERROR(VLOOKUP($A140,Aspirantes!$A:$H,Aspirantes!$H$1,FALSE)),"",VLOOKUP($A140,Aspirantes!$A:$H,Aspirantes!$H$1,FALSE))</f>
        <v/>
      </c>
      <c r="L140" s="16"/>
      <c r="M140" s="67" t="str">
        <f>IF('06_PresenLista'!L140="NO","NP",IF('09_P1_Pract'!O140&lt;&gt;"","NL",'09_P1_Pract'!BL140))</f>
        <v/>
      </c>
      <c r="N140" s="67" t="str">
        <f>IF('06_PresenLista'!L140="NO","NP",IF('10_P1_Tema'!O140&lt;&gt;"","NL",'10_P1_Tema'!BL140))</f>
        <v/>
      </c>
      <c r="O140" s="81" t="str">
        <f>IF('06_PresenLista'!L140="NO","NP",IF('09_P1_Pract'!O140&lt;&gt;"","NL",'09_P1_Pract'!BM140))</f>
        <v/>
      </c>
      <c r="P140" s="81" t="str">
        <f>IF('06_PresenLista'!L140="NO","NP",IF('10_P1_Tema'!O140&lt;&gt;"","NL",'10_P1_Tema'!BM140))</f>
        <v/>
      </c>
      <c r="Q140" s="82"/>
      <c r="R140" s="676" t="str">
        <f t="shared" si="10"/>
        <v/>
      </c>
      <c r="S140" s="82"/>
      <c r="T140" s="750" t="str">
        <f t="shared" si="8"/>
        <v/>
      </c>
      <c r="U140" s="518" t="str">
        <f t="shared" si="9"/>
        <v/>
      </c>
      <c r="V140" s="810" t="str">
        <f>IF('13_P1_Alega'!AG140&lt;&gt;"","Estim","")</f>
        <v/>
      </c>
      <c r="W140" s="1775"/>
      <c r="X140" s="933" t="str">
        <f t="shared" si="6"/>
        <v/>
      </c>
      <c r="Y140" s="675" t="str">
        <f t="shared" si="7"/>
        <v/>
      </c>
      <c r="Z140" s="1777"/>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c r="BA140" s="1442"/>
    </row>
    <row r="141" spans="1:53" s="18" customFormat="1" ht="18" customHeight="1" x14ac:dyDescent="0.2">
      <c r="A141" s="73" t="str">
        <f>CONCATENATE('01_Carga'!$M$5,"_",$G141)</f>
        <v>FI__124</v>
      </c>
      <c r="B141" s="1405"/>
      <c r="C141" s="1460" t="str">
        <f>'06_PresenLista'!$C141</f>
        <v/>
      </c>
      <c r="D141" s="1461"/>
      <c r="E141" s="1405"/>
      <c r="F141" s="1726" t="str">
        <f>IF('07_P1_Lectura'!F142&lt;&gt;"",'07_P1_Lectura'!F142,"")</f>
        <v/>
      </c>
      <c r="G141" s="1216">
        <v>124</v>
      </c>
      <c r="H141" s="269" t="str">
        <f>IF(ISERROR(VLOOKUP($A141,Aspirantes!$A:$H,Aspirantes!$E$1,FALSE)),"",VLOOKUP($A141,Aspirantes!$A:$H,Aspirantes!$E$1,FALSE))</f>
        <v/>
      </c>
      <c r="I141" s="687" t="str">
        <f>IF(ISERROR(VLOOKUP($A141,Aspirantes!$A:$H,Aspirantes!$F$1,FALSE)),"",VLOOKUP($A141,Aspirantes!$A:$H,Aspirantes!$F$1,FALSE))</f>
        <v/>
      </c>
      <c r="J141" s="688" t="str">
        <f>IF(ISERROR(VLOOKUP($A141,Aspirantes!$A:$H,Aspirantes!$G$1,FALSE)),"",VLOOKUP($A141,Aspirantes!$A:$H,Aspirantes!$G$1,FALSE))</f>
        <v/>
      </c>
      <c r="K141" s="674" t="str">
        <f>IF(ISERROR(VLOOKUP($A141,Aspirantes!$A:$H,Aspirantes!$H$1,FALSE)),"",VLOOKUP($A141,Aspirantes!$A:$H,Aspirantes!$H$1,FALSE))</f>
        <v/>
      </c>
      <c r="L141" s="16"/>
      <c r="M141" s="67" t="str">
        <f>IF('06_PresenLista'!L141="NO","NP",IF('09_P1_Pract'!O141&lt;&gt;"","NL",'09_P1_Pract'!BL141))</f>
        <v/>
      </c>
      <c r="N141" s="67" t="str">
        <f>IF('06_PresenLista'!L141="NO","NP",IF('10_P1_Tema'!O141&lt;&gt;"","NL",'10_P1_Tema'!BL141))</f>
        <v/>
      </c>
      <c r="O141" s="81" t="str">
        <f>IF('06_PresenLista'!L141="NO","NP",IF('09_P1_Pract'!O141&lt;&gt;"","NL",'09_P1_Pract'!BM141))</f>
        <v/>
      </c>
      <c r="P141" s="81" t="str">
        <f>IF('06_PresenLista'!L141="NO","NP",IF('10_P1_Tema'!O141&lt;&gt;"","NL",'10_P1_Tema'!BM141))</f>
        <v/>
      </c>
      <c r="Q141" s="82"/>
      <c r="R141" s="676" t="str">
        <f t="shared" si="10"/>
        <v/>
      </c>
      <c r="S141" s="82"/>
      <c r="T141" s="750" t="str">
        <f t="shared" si="8"/>
        <v/>
      </c>
      <c r="U141" s="518" t="str">
        <f t="shared" si="9"/>
        <v/>
      </c>
      <c r="V141" s="810" t="str">
        <f>IF('13_P1_Alega'!AG141&lt;&gt;"","Estim","")</f>
        <v/>
      </c>
      <c r="W141" s="1775"/>
      <c r="X141" s="933" t="str">
        <f t="shared" si="6"/>
        <v/>
      </c>
      <c r="Y141" s="675" t="str">
        <f t="shared" si="7"/>
        <v/>
      </c>
      <c r="Z141" s="1777"/>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c r="BA141" s="1442"/>
    </row>
    <row r="142" spans="1:53" s="18" customFormat="1" ht="18" customHeight="1" x14ac:dyDescent="0.2">
      <c r="A142" s="73" t="str">
        <f>CONCATENATE('01_Carga'!$M$5,"_",$G142)</f>
        <v>FI__125</v>
      </c>
      <c r="B142" s="1405"/>
      <c r="C142" s="1460" t="str">
        <f>'06_PresenLista'!$C142</f>
        <v/>
      </c>
      <c r="D142" s="1461"/>
      <c r="E142" s="1405"/>
      <c r="F142" s="1726" t="str">
        <f>IF('07_P1_Lectura'!F143&lt;&gt;"",'07_P1_Lectura'!F143,"")</f>
        <v/>
      </c>
      <c r="G142" s="1216">
        <v>125</v>
      </c>
      <c r="H142" s="269" t="str">
        <f>IF(ISERROR(VLOOKUP($A142,Aspirantes!$A:$H,Aspirantes!$E$1,FALSE)),"",VLOOKUP($A142,Aspirantes!$A:$H,Aspirantes!$E$1,FALSE))</f>
        <v/>
      </c>
      <c r="I142" s="687" t="str">
        <f>IF(ISERROR(VLOOKUP($A142,Aspirantes!$A:$H,Aspirantes!$F$1,FALSE)),"",VLOOKUP($A142,Aspirantes!$A:$H,Aspirantes!$F$1,FALSE))</f>
        <v/>
      </c>
      <c r="J142" s="688" t="str">
        <f>IF(ISERROR(VLOOKUP($A142,Aspirantes!$A:$H,Aspirantes!$G$1,FALSE)),"",VLOOKUP($A142,Aspirantes!$A:$H,Aspirantes!$G$1,FALSE))</f>
        <v/>
      </c>
      <c r="K142" s="674" t="str">
        <f>IF(ISERROR(VLOOKUP($A142,Aspirantes!$A:$H,Aspirantes!$H$1,FALSE)),"",VLOOKUP($A142,Aspirantes!$A:$H,Aspirantes!$H$1,FALSE))</f>
        <v/>
      </c>
      <c r="L142" s="16"/>
      <c r="M142" s="67" t="str">
        <f>IF('06_PresenLista'!L142="NO","NP",IF('09_P1_Pract'!O142&lt;&gt;"","NL",'09_P1_Pract'!BL142))</f>
        <v/>
      </c>
      <c r="N142" s="67" t="str">
        <f>IF('06_PresenLista'!L142="NO","NP",IF('10_P1_Tema'!O142&lt;&gt;"","NL",'10_P1_Tema'!BL142))</f>
        <v/>
      </c>
      <c r="O142" s="81" t="str">
        <f>IF('06_PresenLista'!L142="NO","NP",IF('09_P1_Pract'!O142&lt;&gt;"","NL",'09_P1_Pract'!BM142))</f>
        <v/>
      </c>
      <c r="P142" s="81" t="str">
        <f>IF('06_PresenLista'!L142="NO","NP",IF('10_P1_Tema'!O142&lt;&gt;"","NL",'10_P1_Tema'!BM142))</f>
        <v/>
      </c>
      <c r="Q142" s="82"/>
      <c r="R142" s="676" t="str">
        <f t="shared" si="10"/>
        <v/>
      </c>
      <c r="S142" s="82"/>
      <c r="T142" s="750" t="str">
        <f t="shared" si="8"/>
        <v/>
      </c>
      <c r="U142" s="518" t="str">
        <f t="shared" si="9"/>
        <v/>
      </c>
      <c r="V142" s="810" t="str">
        <f>IF('13_P1_Alega'!AG142&lt;&gt;"","Estim","")</f>
        <v/>
      </c>
      <c r="W142" s="1775"/>
      <c r="X142" s="933" t="str">
        <f t="shared" si="6"/>
        <v/>
      </c>
      <c r="Y142" s="675" t="str">
        <f t="shared" si="7"/>
        <v/>
      </c>
      <c r="Z142" s="1777"/>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c r="BA142" s="1442"/>
    </row>
    <row r="143" spans="1:53" s="18" customFormat="1" ht="18" customHeight="1" x14ac:dyDescent="0.2">
      <c r="A143" s="73" t="str">
        <f>CONCATENATE('01_Carga'!$M$5,"_",$G143)</f>
        <v>FI__126</v>
      </c>
      <c r="B143" s="1405"/>
      <c r="C143" s="1460" t="str">
        <f>'06_PresenLista'!$C143</f>
        <v/>
      </c>
      <c r="D143" s="1461"/>
      <c r="E143" s="1405"/>
      <c r="F143" s="1726" t="str">
        <f>IF('07_P1_Lectura'!F144&lt;&gt;"",'07_P1_Lectura'!F144,"")</f>
        <v/>
      </c>
      <c r="G143" s="1216">
        <v>126</v>
      </c>
      <c r="H143" s="269" t="str">
        <f>IF(ISERROR(VLOOKUP($A143,Aspirantes!$A:$H,Aspirantes!$E$1,FALSE)),"",VLOOKUP($A143,Aspirantes!$A:$H,Aspirantes!$E$1,FALSE))</f>
        <v/>
      </c>
      <c r="I143" s="687" t="str">
        <f>IF(ISERROR(VLOOKUP($A143,Aspirantes!$A:$H,Aspirantes!$F$1,FALSE)),"",VLOOKUP($A143,Aspirantes!$A:$H,Aspirantes!$F$1,FALSE))</f>
        <v/>
      </c>
      <c r="J143" s="688" t="str">
        <f>IF(ISERROR(VLOOKUP($A143,Aspirantes!$A:$H,Aspirantes!$G$1,FALSE)),"",VLOOKUP($A143,Aspirantes!$A:$H,Aspirantes!$G$1,FALSE))</f>
        <v/>
      </c>
      <c r="K143" s="674" t="str">
        <f>IF(ISERROR(VLOOKUP($A143,Aspirantes!$A:$H,Aspirantes!$H$1,FALSE)),"",VLOOKUP($A143,Aspirantes!$A:$H,Aspirantes!$H$1,FALSE))</f>
        <v/>
      </c>
      <c r="L143" s="16"/>
      <c r="M143" s="67" t="str">
        <f>IF('06_PresenLista'!L143="NO","NP",IF('09_P1_Pract'!O143&lt;&gt;"","NL",'09_P1_Pract'!BL143))</f>
        <v/>
      </c>
      <c r="N143" s="67" t="str">
        <f>IF('06_PresenLista'!L143="NO","NP",IF('10_P1_Tema'!O143&lt;&gt;"","NL",'10_P1_Tema'!BL143))</f>
        <v/>
      </c>
      <c r="O143" s="81" t="str">
        <f>IF('06_PresenLista'!L143="NO","NP",IF('09_P1_Pract'!O143&lt;&gt;"","NL",'09_P1_Pract'!BM143))</f>
        <v/>
      </c>
      <c r="P143" s="81" t="str">
        <f>IF('06_PresenLista'!L143="NO","NP",IF('10_P1_Tema'!O143&lt;&gt;"","NL",'10_P1_Tema'!BM143))</f>
        <v/>
      </c>
      <c r="Q143" s="82"/>
      <c r="R143" s="676" t="str">
        <f t="shared" si="10"/>
        <v/>
      </c>
      <c r="S143" s="82"/>
      <c r="T143" s="750" t="str">
        <f t="shared" si="8"/>
        <v/>
      </c>
      <c r="U143" s="518" t="str">
        <f t="shared" si="9"/>
        <v/>
      </c>
      <c r="V143" s="810" t="str">
        <f>IF('13_P1_Alega'!AG143&lt;&gt;"","Estim","")</f>
        <v/>
      </c>
      <c r="W143" s="1775"/>
      <c r="X143" s="933" t="str">
        <f t="shared" si="6"/>
        <v/>
      </c>
      <c r="Y143" s="675" t="str">
        <f t="shared" si="7"/>
        <v/>
      </c>
      <c r="Z143" s="1777"/>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c r="BA143" s="1442"/>
    </row>
    <row r="144" spans="1:53" s="18" customFormat="1" ht="18" customHeight="1" x14ac:dyDescent="0.2">
      <c r="A144" s="73" t="str">
        <f>CONCATENATE('01_Carga'!$M$5,"_",$G144)</f>
        <v>FI__127</v>
      </c>
      <c r="B144" s="1405"/>
      <c r="C144" s="1460" t="str">
        <f>'06_PresenLista'!$C144</f>
        <v/>
      </c>
      <c r="D144" s="1461"/>
      <c r="E144" s="1405"/>
      <c r="F144" s="1726" t="str">
        <f>IF('07_P1_Lectura'!F145&lt;&gt;"",'07_P1_Lectura'!F145,"")</f>
        <v/>
      </c>
      <c r="G144" s="1216">
        <v>127</v>
      </c>
      <c r="H144" s="269" t="str">
        <f>IF(ISERROR(VLOOKUP($A144,Aspirantes!$A:$H,Aspirantes!$E$1,FALSE)),"",VLOOKUP($A144,Aspirantes!$A:$H,Aspirantes!$E$1,FALSE))</f>
        <v/>
      </c>
      <c r="I144" s="687" t="str">
        <f>IF(ISERROR(VLOOKUP($A144,Aspirantes!$A:$H,Aspirantes!$F$1,FALSE)),"",VLOOKUP($A144,Aspirantes!$A:$H,Aspirantes!$F$1,FALSE))</f>
        <v/>
      </c>
      <c r="J144" s="688" t="str">
        <f>IF(ISERROR(VLOOKUP($A144,Aspirantes!$A:$H,Aspirantes!$G$1,FALSE)),"",VLOOKUP($A144,Aspirantes!$A:$H,Aspirantes!$G$1,FALSE))</f>
        <v/>
      </c>
      <c r="K144" s="674" t="str">
        <f>IF(ISERROR(VLOOKUP($A144,Aspirantes!$A:$H,Aspirantes!$H$1,FALSE)),"",VLOOKUP($A144,Aspirantes!$A:$H,Aspirantes!$H$1,FALSE))</f>
        <v/>
      </c>
      <c r="L144" s="16"/>
      <c r="M144" s="67" t="str">
        <f>IF('06_PresenLista'!L144="NO","NP",IF('09_P1_Pract'!O144&lt;&gt;"","NL",'09_P1_Pract'!BL144))</f>
        <v/>
      </c>
      <c r="N144" s="67" t="str">
        <f>IF('06_PresenLista'!L144="NO","NP",IF('10_P1_Tema'!O144&lt;&gt;"","NL",'10_P1_Tema'!BL144))</f>
        <v/>
      </c>
      <c r="O144" s="81" t="str">
        <f>IF('06_PresenLista'!L144="NO","NP",IF('09_P1_Pract'!O144&lt;&gt;"","NL",'09_P1_Pract'!BM144))</f>
        <v/>
      </c>
      <c r="P144" s="81" t="str">
        <f>IF('06_PresenLista'!L144="NO","NP",IF('10_P1_Tema'!O144&lt;&gt;"","NL",'10_P1_Tema'!BM144))</f>
        <v/>
      </c>
      <c r="Q144" s="82"/>
      <c r="R144" s="676" t="str">
        <f t="shared" si="10"/>
        <v/>
      </c>
      <c r="S144" s="82"/>
      <c r="T144" s="750" t="str">
        <f t="shared" si="8"/>
        <v/>
      </c>
      <c r="U144" s="518" t="str">
        <f t="shared" si="9"/>
        <v/>
      </c>
      <c r="V144" s="810" t="str">
        <f>IF('13_P1_Alega'!AG144&lt;&gt;"","Estim","")</f>
        <v/>
      </c>
      <c r="W144" s="1775"/>
      <c r="X144" s="933" t="str">
        <f t="shared" si="6"/>
        <v/>
      </c>
      <c r="Y144" s="675" t="str">
        <f t="shared" si="7"/>
        <v/>
      </c>
      <c r="Z144" s="1777"/>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c r="BA144" s="1442"/>
    </row>
    <row r="145" spans="1:53" s="18" customFormat="1" ht="18" customHeight="1" x14ac:dyDescent="0.2">
      <c r="A145" s="73" t="str">
        <f>CONCATENATE('01_Carga'!$M$5,"_",$G145)</f>
        <v>FI__128</v>
      </c>
      <c r="B145" s="1405"/>
      <c r="C145" s="1460" t="str">
        <f>'06_PresenLista'!$C145</f>
        <v/>
      </c>
      <c r="D145" s="1461"/>
      <c r="E145" s="1405"/>
      <c r="F145" s="1726" t="str">
        <f>IF('07_P1_Lectura'!F146&lt;&gt;"",'07_P1_Lectura'!F146,"")</f>
        <v/>
      </c>
      <c r="G145" s="1216">
        <v>128</v>
      </c>
      <c r="H145" s="269" t="str">
        <f>IF(ISERROR(VLOOKUP($A145,Aspirantes!$A:$H,Aspirantes!$E$1,FALSE)),"",VLOOKUP($A145,Aspirantes!$A:$H,Aspirantes!$E$1,FALSE))</f>
        <v/>
      </c>
      <c r="I145" s="687" t="str">
        <f>IF(ISERROR(VLOOKUP($A145,Aspirantes!$A:$H,Aspirantes!$F$1,FALSE)),"",VLOOKUP($A145,Aspirantes!$A:$H,Aspirantes!$F$1,FALSE))</f>
        <v/>
      </c>
      <c r="J145" s="688" t="str">
        <f>IF(ISERROR(VLOOKUP($A145,Aspirantes!$A:$H,Aspirantes!$G$1,FALSE)),"",VLOOKUP($A145,Aspirantes!$A:$H,Aspirantes!$G$1,FALSE))</f>
        <v/>
      </c>
      <c r="K145" s="674" t="str">
        <f>IF(ISERROR(VLOOKUP($A145,Aspirantes!$A:$H,Aspirantes!$H$1,FALSE)),"",VLOOKUP($A145,Aspirantes!$A:$H,Aspirantes!$H$1,FALSE))</f>
        <v/>
      </c>
      <c r="L145" s="16"/>
      <c r="M145" s="67" t="str">
        <f>IF('06_PresenLista'!L145="NO","NP",IF('09_P1_Pract'!O145&lt;&gt;"","NL",'09_P1_Pract'!BL145))</f>
        <v/>
      </c>
      <c r="N145" s="67" t="str">
        <f>IF('06_PresenLista'!L145="NO","NP",IF('10_P1_Tema'!O145&lt;&gt;"","NL",'10_P1_Tema'!BL145))</f>
        <v/>
      </c>
      <c r="O145" s="81" t="str">
        <f>IF('06_PresenLista'!L145="NO","NP",IF('09_P1_Pract'!O145&lt;&gt;"","NL",'09_P1_Pract'!BM145))</f>
        <v/>
      </c>
      <c r="P145" s="81" t="str">
        <f>IF('06_PresenLista'!L145="NO","NP",IF('10_P1_Tema'!O145&lt;&gt;"","NL",'10_P1_Tema'!BM145))</f>
        <v/>
      </c>
      <c r="Q145" s="82"/>
      <c r="R145" s="676" t="str">
        <f t="shared" si="10"/>
        <v/>
      </c>
      <c r="S145" s="82"/>
      <c r="T145" s="750" t="str">
        <f t="shared" si="8"/>
        <v/>
      </c>
      <c r="U145" s="518" t="str">
        <f t="shared" si="9"/>
        <v/>
      </c>
      <c r="V145" s="810" t="str">
        <f>IF('13_P1_Alega'!AG145&lt;&gt;"","Estim","")</f>
        <v/>
      </c>
      <c r="W145" s="1775"/>
      <c r="X145" s="933" t="str">
        <f t="shared" si="6"/>
        <v/>
      </c>
      <c r="Y145" s="675" t="str">
        <f t="shared" si="7"/>
        <v/>
      </c>
      <c r="Z145" s="1777"/>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c r="BA145" s="1442"/>
    </row>
    <row r="146" spans="1:53" s="18" customFormat="1" ht="18" customHeight="1" x14ac:dyDescent="0.2">
      <c r="A146" s="73" t="str">
        <f>CONCATENATE('01_Carga'!$M$5,"_",$G146)</f>
        <v>FI__129</v>
      </c>
      <c r="B146" s="1405"/>
      <c r="C146" s="1460" t="str">
        <f>'06_PresenLista'!$C146</f>
        <v/>
      </c>
      <c r="D146" s="1461"/>
      <c r="E146" s="1405"/>
      <c r="F146" s="1726" t="str">
        <f>IF('07_P1_Lectura'!F147&lt;&gt;"",'07_P1_Lectura'!F147,"")</f>
        <v/>
      </c>
      <c r="G146" s="1216">
        <v>129</v>
      </c>
      <c r="H146" s="269" t="str">
        <f>IF(ISERROR(VLOOKUP($A146,Aspirantes!$A:$H,Aspirantes!$E$1,FALSE)),"",VLOOKUP($A146,Aspirantes!$A:$H,Aspirantes!$E$1,FALSE))</f>
        <v/>
      </c>
      <c r="I146" s="687" t="str">
        <f>IF(ISERROR(VLOOKUP($A146,Aspirantes!$A:$H,Aspirantes!$F$1,FALSE)),"",VLOOKUP($A146,Aspirantes!$A:$H,Aspirantes!$F$1,FALSE))</f>
        <v/>
      </c>
      <c r="J146" s="688" t="str">
        <f>IF(ISERROR(VLOOKUP($A146,Aspirantes!$A:$H,Aspirantes!$G$1,FALSE)),"",VLOOKUP($A146,Aspirantes!$A:$H,Aspirantes!$G$1,FALSE))</f>
        <v/>
      </c>
      <c r="K146" s="674" t="str">
        <f>IF(ISERROR(VLOOKUP($A146,Aspirantes!$A:$H,Aspirantes!$H$1,FALSE)),"",VLOOKUP($A146,Aspirantes!$A:$H,Aspirantes!$H$1,FALSE))</f>
        <v/>
      </c>
      <c r="L146" s="16"/>
      <c r="M146" s="67" t="str">
        <f>IF('06_PresenLista'!L146="NO","NP",IF('09_P1_Pract'!O146&lt;&gt;"","NL",'09_P1_Pract'!BL146))</f>
        <v/>
      </c>
      <c r="N146" s="67" t="str">
        <f>IF('06_PresenLista'!L146="NO","NP",IF('10_P1_Tema'!O146&lt;&gt;"","NL",'10_P1_Tema'!BL146))</f>
        <v/>
      </c>
      <c r="O146" s="81" t="str">
        <f>IF('06_PresenLista'!L146="NO","NP",IF('09_P1_Pract'!O146&lt;&gt;"","NL",'09_P1_Pract'!BM146))</f>
        <v/>
      </c>
      <c r="P146" s="81" t="str">
        <f>IF('06_PresenLista'!L146="NO","NP",IF('10_P1_Tema'!O146&lt;&gt;"","NL",'10_P1_Tema'!BM146))</f>
        <v/>
      </c>
      <c r="Q146" s="82"/>
      <c r="R146" s="676" t="str">
        <f t="shared" si="10"/>
        <v/>
      </c>
      <c r="S146" s="82"/>
      <c r="T146" s="750" t="str">
        <f t="shared" si="8"/>
        <v/>
      </c>
      <c r="U146" s="518" t="str">
        <f t="shared" si="9"/>
        <v/>
      </c>
      <c r="V146" s="810" t="str">
        <f>IF('13_P1_Alega'!AG146&lt;&gt;"","Estim","")</f>
        <v/>
      </c>
      <c r="W146" s="1775"/>
      <c r="X146" s="933" t="str">
        <f t="shared" ref="X146:X167" si="11">IF(T146="NO",R146,"")</f>
        <v/>
      </c>
      <c r="Y146" s="675" t="str">
        <f t="shared" ref="Y146:Y167" si="12">IF(T146="SÍ",R146,"")</f>
        <v/>
      </c>
      <c r="Z146" s="1777"/>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c r="BA146" s="1442"/>
    </row>
    <row r="147" spans="1:53" s="18" customFormat="1" ht="18" customHeight="1" x14ac:dyDescent="0.2">
      <c r="A147" s="73" t="str">
        <f>CONCATENATE('01_Carga'!$M$5,"_",$G147)</f>
        <v>FI__130</v>
      </c>
      <c r="B147" s="1405"/>
      <c r="C147" s="1460" t="str">
        <f>'06_PresenLista'!$C147</f>
        <v/>
      </c>
      <c r="D147" s="1461"/>
      <c r="E147" s="1405"/>
      <c r="F147" s="1726" t="str">
        <f>IF('07_P1_Lectura'!F148&lt;&gt;"",'07_P1_Lectura'!F148,"")</f>
        <v/>
      </c>
      <c r="G147" s="1216">
        <v>130</v>
      </c>
      <c r="H147" s="269" t="str">
        <f>IF(ISERROR(VLOOKUP($A147,Aspirantes!$A:$H,Aspirantes!$E$1,FALSE)),"",VLOOKUP($A147,Aspirantes!$A:$H,Aspirantes!$E$1,FALSE))</f>
        <v/>
      </c>
      <c r="I147" s="687" t="str">
        <f>IF(ISERROR(VLOOKUP($A147,Aspirantes!$A:$H,Aspirantes!$F$1,FALSE)),"",VLOOKUP($A147,Aspirantes!$A:$H,Aspirantes!$F$1,FALSE))</f>
        <v/>
      </c>
      <c r="J147" s="688" t="str">
        <f>IF(ISERROR(VLOOKUP($A147,Aspirantes!$A:$H,Aspirantes!$G$1,FALSE)),"",VLOOKUP($A147,Aspirantes!$A:$H,Aspirantes!$G$1,FALSE))</f>
        <v/>
      </c>
      <c r="K147" s="674" t="str">
        <f>IF(ISERROR(VLOOKUP($A147,Aspirantes!$A:$H,Aspirantes!$H$1,FALSE)),"",VLOOKUP($A147,Aspirantes!$A:$H,Aspirantes!$H$1,FALSE))</f>
        <v/>
      </c>
      <c r="L147" s="16"/>
      <c r="M147" s="67" t="str">
        <f>IF('06_PresenLista'!L147="NO","NP",IF('09_P1_Pract'!O147&lt;&gt;"","NL",'09_P1_Pract'!BL147))</f>
        <v/>
      </c>
      <c r="N147" s="67" t="str">
        <f>IF('06_PresenLista'!L147="NO","NP",IF('10_P1_Tema'!O147&lt;&gt;"","NL",'10_P1_Tema'!BL147))</f>
        <v/>
      </c>
      <c r="O147" s="81" t="str">
        <f>IF('06_PresenLista'!L147="NO","NP",IF('09_P1_Pract'!O147&lt;&gt;"","NL",'09_P1_Pract'!BM147))</f>
        <v/>
      </c>
      <c r="P147" s="81" t="str">
        <f>IF('06_PresenLista'!L147="NO","NP",IF('10_P1_Tema'!O147&lt;&gt;"","NL",'10_P1_Tema'!BM147))</f>
        <v/>
      </c>
      <c r="Q147" s="82"/>
      <c r="R147" s="676" t="str">
        <f t="shared" si="10"/>
        <v/>
      </c>
      <c r="S147" s="82"/>
      <c r="T147" s="750" t="str">
        <f t="shared" ref="T147:T177" si="13">IF(R147&lt;&gt;"",IF(R147="---","NO",IF(AND(O147&lt;&gt;"",O147&lt;$O$10),"NO",IF(AND(P147&lt;&gt;"",P147&lt;$P$10),"NO",IF(R147&lt;$R$10,"NO","SÍ")))),"")</f>
        <v/>
      </c>
      <c r="U147" s="518" t="str">
        <f t="shared" ref="U147:U177" si="14">IF(OR(O147="NP",P147="NP"),"No Presentado",IF(OR(O147="NL",P147="NL"),"P1 = No Lee",IF(AND(O147&lt;&gt;"",O147&lt;$O$10),CONCATENATE("Nota P1A &lt; ",$O$10),IF(AND(P147&lt;&gt;"",P147&lt;$P$10),CONCATENATE("Nota P1B &lt; ",$P$10),IF(R147&lt;$R$10,CONCATENATE("Nota P1 &lt; ",$R$10),"")))))</f>
        <v/>
      </c>
      <c r="V147" s="810" t="str">
        <f>IF('13_P1_Alega'!AG147&lt;&gt;"","Estim","")</f>
        <v/>
      </c>
      <c r="W147" s="1775"/>
      <c r="X147" s="933" t="str">
        <f t="shared" si="11"/>
        <v/>
      </c>
      <c r="Y147" s="675" t="str">
        <f t="shared" si="12"/>
        <v/>
      </c>
      <c r="Z147" s="1777"/>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c r="BA147" s="1442"/>
    </row>
    <row r="148" spans="1:53" s="18" customFormat="1" ht="18" customHeight="1" x14ac:dyDescent="0.2">
      <c r="A148" s="73" t="str">
        <f>CONCATENATE('01_Carga'!$M$5,"_",$G148)</f>
        <v>FI__131</v>
      </c>
      <c r="B148" s="1405"/>
      <c r="C148" s="1460" t="str">
        <f>'06_PresenLista'!$C148</f>
        <v/>
      </c>
      <c r="D148" s="1461"/>
      <c r="E148" s="1405"/>
      <c r="F148" s="1726" t="str">
        <f>IF('07_P1_Lectura'!F149&lt;&gt;"",'07_P1_Lectura'!F149,"")</f>
        <v/>
      </c>
      <c r="G148" s="1216">
        <v>131</v>
      </c>
      <c r="H148" s="269" t="str">
        <f>IF(ISERROR(VLOOKUP($A148,Aspirantes!$A:$H,Aspirantes!$E$1,FALSE)),"",VLOOKUP($A148,Aspirantes!$A:$H,Aspirantes!$E$1,FALSE))</f>
        <v/>
      </c>
      <c r="I148" s="687" t="str">
        <f>IF(ISERROR(VLOOKUP($A148,Aspirantes!$A:$H,Aspirantes!$F$1,FALSE)),"",VLOOKUP($A148,Aspirantes!$A:$H,Aspirantes!$F$1,FALSE))</f>
        <v/>
      </c>
      <c r="J148" s="688" t="str">
        <f>IF(ISERROR(VLOOKUP($A148,Aspirantes!$A:$H,Aspirantes!$G$1,FALSE)),"",VLOOKUP($A148,Aspirantes!$A:$H,Aspirantes!$G$1,FALSE))</f>
        <v/>
      </c>
      <c r="K148" s="674" t="str">
        <f>IF(ISERROR(VLOOKUP($A148,Aspirantes!$A:$H,Aspirantes!$H$1,FALSE)),"",VLOOKUP($A148,Aspirantes!$A:$H,Aspirantes!$H$1,FALSE))</f>
        <v/>
      </c>
      <c r="L148" s="16"/>
      <c r="M148" s="67" t="str">
        <f>IF('06_PresenLista'!L148="NO","NP",IF('09_P1_Pract'!O148&lt;&gt;"","NL",'09_P1_Pract'!BL148))</f>
        <v/>
      </c>
      <c r="N148" s="67" t="str">
        <f>IF('06_PresenLista'!L148="NO","NP",IF('10_P1_Tema'!O148&lt;&gt;"","NL",'10_P1_Tema'!BL148))</f>
        <v/>
      </c>
      <c r="O148" s="81" t="str">
        <f>IF('06_PresenLista'!L148="NO","NP",IF('09_P1_Pract'!O148&lt;&gt;"","NL",'09_P1_Pract'!BM148))</f>
        <v/>
      </c>
      <c r="P148" s="81" t="str">
        <f>IF('06_PresenLista'!L148="NO","NP",IF('10_P1_Tema'!O148&lt;&gt;"","NL",'10_P1_Tema'!BM148))</f>
        <v/>
      </c>
      <c r="Q148" s="82"/>
      <c r="R148" s="676" t="str">
        <f t="shared" si="10"/>
        <v/>
      </c>
      <c r="S148" s="82"/>
      <c r="T148" s="750" t="str">
        <f t="shared" si="13"/>
        <v/>
      </c>
      <c r="U148" s="518" t="str">
        <f t="shared" si="14"/>
        <v/>
      </c>
      <c r="V148" s="810" t="str">
        <f>IF('13_P1_Alega'!AG148&lt;&gt;"","Estim","")</f>
        <v/>
      </c>
      <c r="W148" s="1775"/>
      <c r="X148" s="933" t="str">
        <f t="shared" si="11"/>
        <v/>
      </c>
      <c r="Y148" s="675" t="str">
        <f t="shared" si="12"/>
        <v/>
      </c>
      <c r="Z148" s="1777"/>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c r="BA148" s="1442"/>
    </row>
    <row r="149" spans="1:53" s="18" customFormat="1" ht="18" customHeight="1" x14ac:dyDescent="0.2">
      <c r="A149" s="73" t="str">
        <f>CONCATENATE('01_Carga'!$M$5,"_",$G149)</f>
        <v>FI__132</v>
      </c>
      <c r="B149" s="1405"/>
      <c r="C149" s="1460" t="str">
        <f>'06_PresenLista'!$C149</f>
        <v/>
      </c>
      <c r="D149" s="1461"/>
      <c r="E149" s="1405"/>
      <c r="F149" s="1726" t="str">
        <f>IF('07_P1_Lectura'!F150&lt;&gt;"",'07_P1_Lectura'!F150,"")</f>
        <v/>
      </c>
      <c r="G149" s="1216">
        <v>132</v>
      </c>
      <c r="H149" s="269" t="str">
        <f>IF(ISERROR(VLOOKUP($A149,Aspirantes!$A:$H,Aspirantes!$E$1,FALSE)),"",VLOOKUP($A149,Aspirantes!$A:$H,Aspirantes!$E$1,FALSE))</f>
        <v/>
      </c>
      <c r="I149" s="687" t="str">
        <f>IF(ISERROR(VLOOKUP($A149,Aspirantes!$A:$H,Aspirantes!$F$1,FALSE)),"",VLOOKUP($A149,Aspirantes!$A:$H,Aspirantes!$F$1,FALSE))</f>
        <v/>
      </c>
      <c r="J149" s="688" t="str">
        <f>IF(ISERROR(VLOOKUP($A149,Aspirantes!$A:$H,Aspirantes!$G$1,FALSE)),"",VLOOKUP($A149,Aspirantes!$A:$H,Aspirantes!$G$1,FALSE))</f>
        <v/>
      </c>
      <c r="K149" s="674" t="str">
        <f>IF(ISERROR(VLOOKUP($A149,Aspirantes!$A:$H,Aspirantes!$H$1,FALSE)),"",VLOOKUP($A149,Aspirantes!$A:$H,Aspirantes!$H$1,FALSE))</f>
        <v/>
      </c>
      <c r="L149" s="16"/>
      <c r="M149" s="67" t="str">
        <f>IF('06_PresenLista'!L149="NO","NP",IF('09_P1_Pract'!O149&lt;&gt;"","NL",'09_P1_Pract'!BL149))</f>
        <v/>
      </c>
      <c r="N149" s="67" t="str">
        <f>IF('06_PresenLista'!L149="NO","NP",IF('10_P1_Tema'!O149&lt;&gt;"","NL",'10_P1_Tema'!BL149))</f>
        <v/>
      </c>
      <c r="O149" s="81" t="str">
        <f>IF('06_PresenLista'!L149="NO","NP",IF('09_P1_Pract'!O149&lt;&gt;"","NL",'09_P1_Pract'!BM149))</f>
        <v/>
      </c>
      <c r="P149" s="81" t="str">
        <f>IF('06_PresenLista'!L149="NO","NP",IF('10_P1_Tema'!O149&lt;&gt;"","NL",'10_P1_Tema'!BM149))</f>
        <v/>
      </c>
      <c r="Q149" s="82"/>
      <c r="R149" s="676" t="str">
        <f t="shared" si="10"/>
        <v/>
      </c>
      <c r="S149" s="82"/>
      <c r="T149" s="750" t="str">
        <f t="shared" si="13"/>
        <v/>
      </c>
      <c r="U149" s="518" t="str">
        <f t="shared" si="14"/>
        <v/>
      </c>
      <c r="V149" s="810" t="str">
        <f>IF('13_P1_Alega'!AG149&lt;&gt;"","Estim","")</f>
        <v/>
      </c>
      <c r="W149" s="1775"/>
      <c r="X149" s="933" t="str">
        <f t="shared" si="11"/>
        <v/>
      </c>
      <c r="Y149" s="675" t="str">
        <f t="shared" si="12"/>
        <v/>
      </c>
      <c r="Z149" s="1777"/>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c r="BA149" s="1442"/>
    </row>
    <row r="150" spans="1:53" s="18" customFormat="1" ht="18" customHeight="1" x14ac:dyDescent="0.2">
      <c r="A150" s="73" t="str">
        <f>CONCATENATE('01_Carga'!$M$5,"_",$G150)</f>
        <v>FI__133</v>
      </c>
      <c r="B150" s="1405"/>
      <c r="C150" s="1460" t="str">
        <f>'06_PresenLista'!$C150</f>
        <v/>
      </c>
      <c r="D150" s="1461"/>
      <c r="E150" s="1405"/>
      <c r="F150" s="1726" t="str">
        <f>IF('07_P1_Lectura'!F151&lt;&gt;"",'07_P1_Lectura'!F151,"")</f>
        <v/>
      </c>
      <c r="G150" s="1216">
        <v>133</v>
      </c>
      <c r="H150" s="269" t="str">
        <f>IF(ISERROR(VLOOKUP($A150,Aspirantes!$A:$H,Aspirantes!$E$1,FALSE)),"",VLOOKUP($A150,Aspirantes!$A:$H,Aspirantes!$E$1,FALSE))</f>
        <v/>
      </c>
      <c r="I150" s="687" t="str">
        <f>IF(ISERROR(VLOOKUP($A150,Aspirantes!$A:$H,Aspirantes!$F$1,FALSE)),"",VLOOKUP($A150,Aspirantes!$A:$H,Aspirantes!$F$1,FALSE))</f>
        <v/>
      </c>
      <c r="J150" s="688" t="str">
        <f>IF(ISERROR(VLOOKUP($A150,Aspirantes!$A:$H,Aspirantes!$G$1,FALSE)),"",VLOOKUP($A150,Aspirantes!$A:$H,Aspirantes!$G$1,FALSE))</f>
        <v/>
      </c>
      <c r="K150" s="674" t="str">
        <f>IF(ISERROR(VLOOKUP($A150,Aspirantes!$A:$H,Aspirantes!$H$1,FALSE)),"",VLOOKUP($A150,Aspirantes!$A:$H,Aspirantes!$H$1,FALSE))</f>
        <v/>
      </c>
      <c r="L150" s="16"/>
      <c r="M150" s="67" t="str">
        <f>IF('06_PresenLista'!L150="NO","NP",IF('09_P1_Pract'!O150&lt;&gt;"","NL",'09_P1_Pract'!BL150))</f>
        <v/>
      </c>
      <c r="N150" s="67" t="str">
        <f>IF('06_PresenLista'!L150="NO","NP",IF('10_P1_Tema'!O150&lt;&gt;"","NL",'10_P1_Tema'!BL150))</f>
        <v/>
      </c>
      <c r="O150" s="81" t="str">
        <f>IF('06_PresenLista'!L150="NO","NP",IF('09_P1_Pract'!O150&lt;&gt;"","NL",'09_P1_Pract'!BM150))</f>
        <v/>
      </c>
      <c r="P150" s="81" t="str">
        <f>IF('06_PresenLista'!L150="NO","NP",IF('10_P1_Tema'!O150&lt;&gt;"","NL",'10_P1_Tema'!BM150))</f>
        <v/>
      </c>
      <c r="Q150" s="82"/>
      <c r="R150" s="676" t="str">
        <f t="shared" si="10"/>
        <v/>
      </c>
      <c r="S150" s="82"/>
      <c r="T150" s="750" t="str">
        <f t="shared" si="13"/>
        <v/>
      </c>
      <c r="U150" s="518" t="str">
        <f t="shared" si="14"/>
        <v/>
      </c>
      <c r="V150" s="810" t="str">
        <f>IF('13_P1_Alega'!AG150&lt;&gt;"","Estim","")</f>
        <v/>
      </c>
      <c r="W150" s="1775"/>
      <c r="X150" s="933" t="str">
        <f t="shared" si="11"/>
        <v/>
      </c>
      <c r="Y150" s="675" t="str">
        <f t="shared" si="12"/>
        <v/>
      </c>
      <c r="Z150" s="1777"/>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c r="BA150" s="1442"/>
    </row>
    <row r="151" spans="1:53" s="18" customFormat="1" ht="18" customHeight="1" x14ac:dyDescent="0.2">
      <c r="A151" s="73" t="str">
        <f>CONCATENATE('01_Carga'!$M$5,"_",$G151)</f>
        <v>FI__134</v>
      </c>
      <c r="B151" s="1405"/>
      <c r="C151" s="1460" t="str">
        <f>'06_PresenLista'!$C151</f>
        <v/>
      </c>
      <c r="D151" s="1461"/>
      <c r="E151" s="1405"/>
      <c r="F151" s="1726" t="str">
        <f>IF('07_P1_Lectura'!F152&lt;&gt;"",'07_P1_Lectura'!F152,"")</f>
        <v/>
      </c>
      <c r="G151" s="1216">
        <v>134</v>
      </c>
      <c r="H151" s="269" t="str">
        <f>IF(ISERROR(VLOOKUP($A151,Aspirantes!$A:$H,Aspirantes!$E$1,FALSE)),"",VLOOKUP($A151,Aspirantes!$A:$H,Aspirantes!$E$1,FALSE))</f>
        <v/>
      </c>
      <c r="I151" s="687" t="str">
        <f>IF(ISERROR(VLOOKUP($A151,Aspirantes!$A:$H,Aspirantes!$F$1,FALSE)),"",VLOOKUP($A151,Aspirantes!$A:$H,Aspirantes!$F$1,FALSE))</f>
        <v/>
      </c>
      <c r="J151" s="688" t="str">
        <f>IF(ISERROR(VLOOKUP($A151,Aspirantes!$A:$H,Aspirantes!$G$1,FALSE)),"",VLOOKUP($A151,Aspirantes!$A:$H,Aspirantes!$G$1,FALSE))</f>
        <v/>
      </c>
      <c r="K151" s="674" t="str">
        <f>IF(ISERROR(VLOOKUP($A151,Aspirantes!$A:$H,Aspirantes!$H$1,FALSE)),"",VLOOKUP($A151,Aspirantes!$A:$H,Aspirantes!$H$1,FALSE))</f>
        <v/>
      </c>
      <c r="L151" s="16"/>
      <c r="M151" s="67" t="str">
        <f>IF('06_PresenLista'!L151="NO","NP",IF('09_P1_Pract'!O151&lt;&gt;"","NL",'09_P1_Pract'!BL151))</f>
        <v/>
      </c>
      <c r="N151" s="67" t="str">
        <f>IF('06_PresenLista'!L151="NO","NP",IF('10_P1_Tema'!O151&lt;&gt;"","NL",'10_P1_Tema'!BL151))</f>
        <v/>
      </c>
      <c r="O151" s="81" t="str">
        <f>IF('06_PresenLista'!L151="NO","NP",IF('09_P1_Pract'!O151&lt;&gt;"","NL",'09_P1_Pract'!BM151))</f>
        <v/>
      </c>
      <c r="P151" s="81" t="str">
        <f>IF('06_PresenLista'!L151="NO","NP",IF('10_P1_Tema'!O151&lt;&gt;"","NL",'10_P1_Tema'!BM151))</f>
        <v/>
      </c>
      <c r="Q151" s="82"/>
      <c r="R151" s="676" t="str">
        <f t="shared" si="10"/>
        <v/>
      </c>
      <c r="S151" s="82"/>
      <c r="T151" s="750" t="str">
        <f t="shared" si="13"/>
        <v/>
      </c>
      <c r="U151" s="518" t="str">
        <f t="shared" si="14"/>
        <v/>
      </c>
      <c r="V151" s="810" t="str">
        <f>IF('13_P1_Alega'!AG151&lt;&gt;"","Estim","")</f>
        <v/>
      </c>
      <c r="W151" s="1775"/>
      <c r="X151" s="933" t="str">
        <f t="shared" si="11"/>
        <v/>
      </c>
      <c r="Y151" s="675" t="str">
        <f t="shared" si="12"/>
        <v/>
      </c>
      <c r="Z151" s="1777"/>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c r="BA151" s="1442"/>
    </row>
    <row r="152" spans="1:53" s="18" customFormat="1" ht="18" customHeight="1" x14ac:dyDescent="0.2">
      <c r="A152" s="73" t="str">
        <f>CONCATENATE('01_Carga'!$M$5,"_",$G152)</f>
        <v>FI__135</v>
      </c>
      <c r="B152" s="1405"/>
      <c r="C152" s="1460" t="str">
        <f>'06_PresenLista'!$C152</f>
        <v/>
      </c>
      <c r="D152" s="1461"/>
      <c r="E152" s="1405"/>
      <c r="F152" s="1726" t="str">
        <f>IF('07_P1_Lectura'!F153&lt;&gt;"",'07_P1_Lectura'!F153,"")</f>
        <v/>
      </c>
      <c r="G152" s="1216">
        <v>135</v>
      </c>
      <c r="H152" s="269" t="str">
        <f>IF(ISERROR(VLOOKUP($A152,Aspirantes!$A:$H,Aspirantes!$E$1,FALSE)),"",VLOOKUP($A152,Aspirantes!$A:$H,Aspirantes!$E$1,FALSE))</f>
        <v/>
      </c>
      <c r="I152" s="687" t="str">
        <f>IF(ISERROR(VLOOKUP($A152,Aspirantes!$A:$H,Aspirantes!$F$1,FALSE)),"",VLOOKUP($A152,Aspirantes!$A:$H,Aspirantes!$F$1,FALSE))</f>
        <v/>
      </c>
      <c r="J152" s="688" t="str">
        <f>IF(ISERROR(VLOOKUP($A152,Aspirantes!$A:$H,Aspirantes!$G$1,FALSE)),"",VLOOKUP($A152,Aspirantes!$A:$H,Aspirantes!$G$1,FALSE))</f>
        <v/>
      </c>
      <c r="K152" s="674" t="str">
        <f>IF(ISERROR(VLOOKUP($A152,Aspirantes!$A:$H,Aspirantes!$H$1,FALSE)),"",VLOOKUP($A152,Aspirantes!$A:$H,Aspirantes!$H$1,FALSE))</f>
        <v/>
      </c>
      <c r="L152" s="16"/>
      <c r="M152" s="67" t="str">
        <f>IF('06_PresenLista'!L152="NO","NP",IF('09_P1_Pract'!O152&lt;&gt;"","NL",'09_P1_Pract'!BL152))</f>
        <v/>
      </c>
      <c r="N152" s="67" t="str">
        <f>IF('06_PresenLista'!L152="NO","NP",IF('10_P1_Tema'!O152&lt;&gt;"","NL",'10_P1_Tema'!BL152))</f>
        <v/>
      </c>
      <c r="O152" s="81" t="str">
        <f>IF('06_PresenLista'!L152="NO","NP",IF('09_P1_Pract'!O152&lt;&gt;"","NL",'09_P1_Pract'!BM152))</f>
        <v/>
      </c>
      <c r="P152" s="81" t="str">
        <f>IF('06_PresenLista'!L152="NO","NP",IF('10_P1_Tema'!O152&lt;&gt;"","NL",'10_P1_Tema'!BM152))</f>
        <v/>
      </c>
      <c r="Q152" s="82"/>
      <c r="R152" s="676" t="str">
        <f t="shared" si="10"/>
        <v/>
      </c>
      <c r="S152" s="82"/>
      <c r="T152" s="750" t="str">
        <f t="shared" si="13"/>
        <v/>
      </c>
      <c r="U152" s="518" t="str">
        <f t="shared" si="14"/>
        <v/>
      </c>
      <c r="V152" s="810" t="str">
        <f>IF('13_P1_Alega'!AG152&lt;&gt;"","Estim","")</f>
        <v/>
      </c>
      <c r="W152" s="1775"/>
      <c r="X152" s="933" t="str">
        <f t="shared" si="11"/>
        <v/>
      </c>
      <c r="Y152" s="675" t="str">
        <f t="shared" si="12"/>
        <v/>
      </c>
      <c r="Z152" s="1777"/>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c r="BA152" s="1442"/>
    </row>
    <row r="153" spans="1:53" s="18" customFormat="1" ht="18" customHeight="1" x14ac:dyDescent="0.2">
      <c r="A153" s="73" t="str">
        <f>CONCATENATE('01_Carga'!$M$5,"_",$G153)</f>
        <v>FI__136</v>
      </c>
      <c r="B153" s="1405"/>
      <c r="C153" s="1460" t="str">
        <f>'06_PresenLista'!$C153</f>
        <v/>
      </c>
      <c r="D153" s="1461"/>
      <c r="E153" s="1405"/>
      <c r="F153" s="1726" t="str">
        <f>IF('07_P1_Lectura'!F154&lt;&gt;"",'07_P1_Lectura'!F154,"")</f>
        <v/>
      </c>
      <c r="G153" s="1216">
        <v>136</v>
      </c>
      <c r="H153" s="269" t="str">
        <f>IF(ISERROR(VLOOKUP($A153,Aspirantes!$A:$H,Aspirantes!$E$1,FALSE)),"",VLOOKUP($A153,Aspirantes!$A:$H,Aspirantes!$E$1,FALSE))</f>
        <v/>
      </c>
      <c r="I153" s="687" t="str">
        <f>IF(ISERROR(VLOOKUP($A153,Aspirantes!$A:$H,Aspirantes!$F$1,FALSE)),"",VLOOKUP($A153,Aspirantes!$A:$H,Aspirantes!$F$1,FALSE))</f>
        <v/>
      </c>
      <c r="J153" s="688" t="str">
        <f>IF(ISERROR(VLOOKUP($A153,Aspirantes!$A:$H,Aspirantes!$G$1,FALSE)),"",VLOOKUP($A153,Aspirantes!$A:$H,Aspirantes!$G$1,FALSE))</f>
        <v/>
      </c>
      <c r="K153" s="674" t="str">
        <f>IF(ISERROR(VLOOKUP($A153,Aspirantes!$A:$H,Aspirantes!$H$1,FALSE)),"",VLOOKUP($A153,Aspirantes!$A:$H,Aspirantes!$H$1,FALSE))</f>
        <v/>
      </c>
      <c r="L153" s="16"/>
      <c r="M153" s="67" t="str">
        <f>IF('06_PresenLista'!L153="NO","NP",IF('09_P1_Pract'!O153&lt;&gt;"","NL",'09_P1_Pract'!BL153))</f>
        <v/>
      </c>
      <c r="N153" s="67" t="str">
        <f>IF('06_PresenLista'!L153="NO","NP",IF('10_P1_Tema'!O153&lt;&gt;"","NL",'10_P1_Tema'!BL153))</f>
        <v/>
      </c>
      <c r="O153" s="81" t="str">
        <f>IF('06_PresenLista'!L153="NO","NP",IF('09_P1_Pract'!O153&lt;&gt;"","NL",'09_P1_Pract'!BM153))</f>
        <v/>
      </c>
      <c r="P153" s="81" t="str">
        <f>IF('06_PresenLista'!L153="NO","NP",IF('10_P1_Tema'!O153&lt;&gt;"","NL",'10_P1_Tema'!BM153))</f>
        <v/>
      </c>
      <c r="Q153" s="82"/>
      <c r="R153" s="676" t="str">
        <f t="shared" si="10"/>
        <v/>
      </c>
      <c r="S153" s="82"/>
      <c r="T153" s="750" t="str">
        <f t="shared" si="13"/>
        <v/>
      </c>
      <c r="U153" s="518" t="str">
        <f t="shared" si="14"/>
        <v/>
      </c>
      <c r="V153" s="810" t="str">
        <f>IF('13_P1_Alega'!AG153&lt;&gt;"","Estim","")</f>
        <v/>
      </c>
      <c r="W153" s="1775"/>
      <c r="X153" s="933" t="str">
        <f t="shared" si="11"/>
        <v/>
      </c>
      <c r="Y153" s="675" t="str">
        <f t="shared" si="12"/>
        <v/>
      </c>
      <c r="Z153" s="1777"/>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c r="BA153" s="1442"/>
    </row>
    <row r="154" spans="1:53" s="18" customFormat="1" ht="18" customHeight="1" x14ac:dyDescent="0.2">
      <c r="A154" s="73" t="str">
        <f>CONCATENATE('01_Carga'!$M$5,"_",$G154)</f>
        <v>FI__137</v>
      </c>
      <c r="B154" s="1405"/>
      <c r="C154" s="1460" t="str">
        <f>'06_PresenLista'!$C154</f>
        <v/>
      </c>
      <c r="D154" s="1461"/>
      <c r="E154" s="1405"/>
      <c r="F154" s="1726" t="str">
        <f>IF('07_P1_Lectura'!F155&lt;&gt;"",'07_P1_Lectura'!F155,"")</f>
        <v/>
      </c>
      <c r="G154" s="1216">
        <v>137</v>
      </c>
      <c r="H154" s="269" t="str">
        <f>IF(ISERROR(VLOOKUP($A154,Aspirantes!$A:$H,Aspirantes!$E$1,FALSE)),"",VLOOKUP($A154,Aspirantes!$A:$H,Aspirantes!$E$1,FALSE))</f>
        <v/>
      </c>
      <c r="I154" s="687" t="str">
        <f>IF(ISERROR(VLOOKUP($A154,Aspirantes!$A:$H,Aspirantes!$F$1,FALSE)),"",VLOOKUP($A154,Aspirantes!$A:$H,Aspirantes!$F$1,FALSE))</f>
        <v/>
      </c>
      <c r="J154" s="688" t="str">
        <f>IF(ISERROR(VLOOKUP($A154,Aspirantes!$A:$H,Aspirantes!$G$1,FALSE)),"",VLOOKUP($A154,Aspirantes!$A:$H,Aspirantes!$G$1,FALSE))</f>
        <v/>
      </c>
      <c r="K154" s="674" t="str">
        <f>IF(ISERROR(VLOOKUP($A154,Aspirantes!$A:$H,Aspirantes!$H$1,FALSE)),"",VLOOKUP($A154,Aspirantes!$A:$H,Aspirantes!$H$1,FALSE))</f>
        <v/>
      </c>
      <c r="L154" s="16"/>
      <c r="M154" s="67" t="str">
        <f>IF('06_PresenLista'!L154="NO","NP",IF('09_P1_Pract'!O154&lt;&gt;"","NL",'09_P1_Pract'!BL154))</f>
        <v/>
      </c>
      <c r="N154" s="67" t="str">
        <f>IF('06_PresenLista'!L154="NO","NP",IF('10_P1_Tema'!O154&lt;&gt;"","NL",'10_P1_Tema'!BL154))</f>
        <v/>
      </c>
      <c r="O154" s="81" t="str">
        <f>IF('06_PresenLista'!L154="NO","NP",IF('09_P1_Pract'!O154&lt;&gt;"","NL",'09_P1_Pract'!BM154))</f>
        <v/>
      </c>
      <c r="P154" s="81" t="str">
        <f>IF('06_PresenLista'!L154="NO","NP",IF('10_P1_Tema'!O154&lt;&gt;"","NL",'10_P1_Tema'!BM154))</f>
        <v/>
      </c>
      <c r="Q154" s="82"/>
      <c r="R154" s="676" t="str">
        <f t="shared" si="10"/>
        <v/>
      </c>
      <c r="S154" s="82"/>
      <c r="T154" s="750" t="str">
        <f t="shared" si="13"/>
        <v/>
      </c>
      <c r="U154" s="518" t="str">
        <f t="shared" si="14"/>
        <v/>
      </c>
      <c r="V154" s="810" t="str">
        <f>IF('13_P1_Alega'!AG154&lt;&gt;"","Estim","")</f>
        <v/>
      </c>
      <c r="W154" s="1775"/>
      <c r="X154" s="933" t="str">
        <f t="shared" si="11"/>
        <v/>
      </c>
      <c r="Y154" s="675" t="str">
        <f t="shared" si="12"/>
        <v/>
      </c>
      <c r="Z154" s="1777"/>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c r="BA154" s="1442"/>
    </row>
    <row r="155" spans="1:53" s="18" customFormat="1" ht="18" customHeight="1" x14ac:dyDescent="0.2">
      <c r="A155" s="73" t="str">
        <f>CONCATENATE('01_Carga'!$M$5,"_",$G155)</f>
        <v>FI__138</v>
      </c>
      <c r="B155" s="1405"/>
      <c r="C155" s="1460" t="str">
        <f>'06_PresenLista'!$C155</f>
        <v/>
      </c>
      <c r="D155" s="1461"/>
      <c r="E155" s="1405"/>
      <c r="F155" s="1726" t="str">
        <f>IF('07_P1_Lectura'!F156&lt;&gt;"",'07_P1_Lectura'!F156,"")</f>
        <v/>
      </c>
      <c r="G155" s="1216">
        <v>138</v>
      </c>
      <c r="H155" s="269" t="str">
        <f>IF(ISERROR(VLOOKUP($A155,Aspirantes!$A:$H,Aspirantes!$E$1,FALSE)),"",VLOOKUP($A155,Aspirantes!$A:$H,Aspirantes!$E$1,FALSE))</f>
        <v/>
      </c>
      <c r="I155" s="687" t="str">
        <f>IF(ISERROR(VLOOKUP($A155,Aspirantes!$A:$H,Aspirantes!$F$1,FALSE)),"",VLOOKUP($A155,Aspirantes!$A:$H,Aspirantes!$F$1,FALSE))</f>
        <v/>
      </c>
      <c r="J155" s="688" t="str">
        <f>IF(ISERROR(VLOOKUP($A155,Aspirantes!$A:$H,Aspirantes!$G$1,FALSE)),"",VLOOKUP($A155,Aspirantes!$A:$H,Aspirantes!$G$1,FALSE))</f>
        <v/>
      </c>
      <c r="K155" s="674" t="str">
        <f>IF(ISERROR(VLOOKUP($A155,Aspirantes!$A:$H,Aspirantes!$H$1,FALSE)),"",VLOOKUP($A155,Aspirantes!$A:$H,Aspirantes!$H$1,FALSE))</f>
        <v/>
      </c>
      <c r="L155" s="16"/>
      <c r="M155" s="67" t="str">
        <f>IF('06_PresenLista'!L155="NO","NP",IF('09_P1_Pract'!O155&lt;&gt;"","NL",'09_P1_Pract'!BL155))</f>
        <v/>
      </c>
      <c r="N155" s="67" t="str">
        <f>IF('06_PresenLista'!L155="NO","NP",IF('10_P1_Tema'!O155&lt;&gt;"","NL",'10_P1_Tema'!BL155))</f>
        <v/>
      </c>
      <c r="O155" s="81" t="str">
        <f>IF('06_PresenLista'!L155="NO","NP",IF('09_P1_Pract'!O155&lt;&gt;"","NL",'09_P1_Pract'!BM155))</f>
        <v/>
      </c>
      <c r="P155" s="81" t="str">
        <f>IF('06_PresenLista'!L155="NO","NP",IF('10_P1_Tema'!O155&lt;&gt;"","NL",'10_P1_Tema'!BM155))</f>
        <v/>
      </c>
      <c r="Q155" s="82"/>
      <c r="R155" s="676" t="str">
        <f t="shared" si="10"/>
        <v/>
      </c>
      <c r="S155" s="82"/>
      <c r="T155" s="750" t="str">
        <f t="shared" si="13"/>
        <v/>
      </c>
      <c r="U155" s="518" t="str">
        <f t="shared" si="14"/>
        <v/>
      </c>
      <c r="V155" s="810" t="str">
        <f>IF('13_P1_Alega'!AG155&lt;&gt;"","Estim","")</f>
        <v/>
      </c>
      <c r="W155" s="1775"/>
      <c r="X155" s="933" t="str">
        <f t="shared" si="11"/>
        <v/>
      </c>
      <c r="Y155" s="675" t="str">
        <f t="shared" si="12"/>
        <v/>
      </c>
      <c r="Z155" s="1777"/>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c r="BA155" s="1442"/>
    </row>
    <row r="156" spans="1:53" s="18" customFormat="1" ht="18" customHeight="1" x14ac:dyDescent="0.2">
      <c r="A156" s="73" t="str">
        <f>CONCATENATE('01_Carga'!$M$5,"_",$G156)</f>
        <v>FI__139</v>
      </c>
      <c r="B156" s="1405"/>
      <c r="C156" s="1460" t="str">
        <f>'06_PresenLista'!$C156</f>
        <v/>
      </c>
      <c r="D156" s="1461"/>
      <c r="E156" s="1405"/>
      <c r="F156" s="1726" t="str">
        <f>IF('07_P1_Lectura'!F157&lt;&gt;"",'07_P1_Lectura'!F157,"")</f>
        <v/>
      </c>
      <c r="G156" s="1216">
        <v>139</v>
      </c>
      <c r="H156" s="269" t="str">
        <f>IF(ISERROR(VLOOKUP($A156,Aspirantes!$A:$H,Aspirantes!$E$1,FALSE)),"",VLOOKUP($A156,Aspirantes!$A:$H,Aspirantes!$E$1,FALSE))</f>
        <v/>
      </c>
      <c r="I156" s="687" t="str">
        <f>IF(ISERROR(VLOOKUP($A156,Aspirantes!$A:$H,Aspirantes!$F$1,FALSE)),"",VLOOKUP($A156,Aspirantes!$A:$H,Aspirantes!$F$1,FALSE))</f>
        <v/>
      </c>
      <c r="J156" s="688" t="str">
        <f>IF(ISERROR(VLOOKUP($A156,Aspirantes!$A:$H,Aspirantes!$G$1,FALSE)),"",VLOOKUP($A156,Aspirantes!$A:$H,Aspirantes!$G$1,FALSE))</f>
        <v/>
      </c>
      <c r="K156" s="674" t="str">
        <f>IF(ISERROR(VLOOKUP($A156,Aspirantes!$A:$H,Aspirantes!$H$1,FALSE)),"",VLOOKUP($A156,Aspirantes!$A:$H,Aspirantes!$H$1,FALSE))</f>
        <v/>
      </c>
      <c r="L156" s="16"/>
      <c r="M156" s="67" t="str">
        <f>IF('06_PresenLista'!L156="NO","NP",IF('09_P1_Pract'!O156&lt;&gt;"","NL",'09_P1_Pract'!BL156))</f>
        <v/>
      </c>
      <c r="N156" s="67" t="str">
        <f>IF('06_PresenLista'!L156="NO","NP",IF('10_P1_Tema'!O156&lt;&gt;"","NL",'10_P1_Tema'!BL156))</f>
        <v/>
      </c>
      <c r="O156" s="81" t="str">
        <f>IF('06_PresenLista'!L156="NO","NP",IF('09_P1_Pract'!O156&lt;&gt;"","NL",'09_P1_Pract'!BM156))</f>
        <v/>
      </c>
      <c r="P156" s="81" t="str">
        <f>IF('06_PresenLista'!L156="NO","NP",IF('10_P1_Tema'!O156&lt;&gt;"","NL",'10_P1_Tema'!BM156))</f>
        <v/>
      </c>
      <c r="Q156" s="82"/>
      <c r="R156" s="676" t="str">
        <f t="shared" si="10"/>
        <v/>
      </c>
      <c r="S156" s="82"/>
      <c r="T156" s="750" t="str">
        <f t="shared" si="13"/>
        <v/>
      </c>
      <c r="U156" s="518" t="str">
        <f t="shared" si="14"/>
        <v/>
      </c>
      <c r="V156" s="810" t="str">
        <f>IF('13_P1_Alega'!AG156&lt;&gt;"","Estim","")</f>
        <v/>
      </c>
      <c r="W156" s="1775"/>
      <c r="X156" s="933" t="str">
        <f t="shared" si="11"/>
        <v/>
      </c>
      <c r="Y156" s="675" t="str">
        <f t="shared" si="12"/>
        <v/>
      </c>
      <c r="Z156" s="1777"/>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c r="BA156" s="1442"/>
    </row>
    <row r="157" spans="1:53" s="18" customFormat="1" ht="18" customHeight="1" x14ac:dyDescent="0.2">
      <c r="A157" s="73" t="str">
        <f>CONCATENATE('01_Carga'!$M$5,"_",$G157)</f>
        <v>FI__140</v>
      </c>
      <c r="B157" s="1405"/>
      <c r="C157" s="1460" t="str">
        <f>'06_PresenLista'!$C157</f>
        <v/>
      </c>
      <c r="D157" s="1461"/>
      <c r="E157" s="1405"/>
      <c r="F157" s="1726" t="str">
        <f>IF('07_P1_Lectura'!F158&lt;&gt;"",'07_P1_Lectura'!F158,"")</f>
        <v/>
      </c>
      <c r="G157" s="1216">
        <v>140</v>
      </c>
      <c r="H157" s="269" t="str">
        <f>IF(ISERROR(VLOOKUP($A157,Aspirantes!$A:$H,Aspirantes!$E$1,FALSE)),"",VLOOKUP($A157,Aspirantes!$A:$H,Aspirantes!$E$1,FALSE))</f>
        <v/>
      </c>
      <c r="I157" s="687" t="str">
        <f>IF(ISERROR(VLOOKUP($A157,Aspirantes!$A:$H,Aspirantes!$F$1,FALSE)),"",VLOOKUP($A157,Aspirantes!$A:$H,Aspirantes!$F$1,FALSE))</f>
        <v/>
      </c>
      <c r="J157" s="688" t="str">
        <f>IF(ISERROR(VLOOKUP($A157,Aspirantes!$A:$H,Aspirantes!$G$1,FALSE)),"",VLOOKUP($A157,Aspirantes!$A:$H,Aspirantes!$G$1,FALSE))</f>
        <v/>
      </c>
      <c r="K157" s="674" t="str">
        <f>IF(ISERROR(VLOOKUP($A157,Aspirantes!$A:$H,Aspirantes!$H$1,FALSE)),"",VLOOKUP($A157,Aspirantes!$A:$H,Aspirantes!$H$1,FALSE))</f>
        <v/>
      </c>
      <c r="L157" s="16"/>
      <c r="M157" s="67" t="str">
        <f>IF('06_PresenLista'!L157="NO","NP",IF('09_P1_Pract'!O157&lt;&gt;"","NL",'09_P1_Pract'!BL157))</f>
        <v/>
      </c>
      <c r="N157" s="67" t="str">
        <f>IF('06_PresenLista'!L157="NO","NP",IF('10_P1_Tema'!O157&lt;&gt;"","NL",'10_P1_Tema'!BL157))</f>
        <v/>
      </c>
      <c r="O157" s="81" t="str">
        <f>IF('06_PresenLista'!L157="NO","NP",IF('09_P1_Pract'!O157&lt;&gt;"","NL",'09_P1_Pract'!BM157))</f>
        <v/>
      </c>
      <c r="P157" s="81" t="str">
        <f>IF('06_PresenLista'!L157="NO","NP",IF('10_P1_Tema'!O157&lt;&gt;"","NL",'10_P1_Tema'!BM157))</f>
        <v/>
      </c>
      <c r="Q157" s="82"/>
      <c r="R157" s="676" t="str">
        <f t="shared" si="10"/>
        <v/>
      </c>
      <c r="S157" s="82"/>
      <c r="T157" s="750" t="str">
        <f t="shared" si="13"/>
        <v/>
      </c>
      <c r="U157" s="518" t="str">
        <f t="shared" si="14"/>
        <v/>
      </c>
      <c r="V157" s="810" t="str">
        <f>IF('13_P1_Alega'!AG157&lt;&gt;"","Estim","")</f>
        <v/>
      </c>
      <c r="W157" s="1775"/>
      <c r="X157" s="933" t="str">
        <f t="shared" si="11"/>
        <v/>
      </c>
      <c r="Y157" s="675" t="str">
        <f t="shared" si="12"/>
        <v/>
      </c>
      <c r="Z157" s="1777"/>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c r="BA157" s="1442"/>
    </row>
    <row r="158" spans="1:53" s="18" customFormat="1" ht="18" customHeight="1" x14ac:dyDescent="0.2">
      <c r="A158" s="73" t="str">
        <f>CONCATENATE('01_Carga'!$M$5,"_",$G158)</f>
        <v>FI__141</v>
      </c>
      <c r="B158" s="1405"/>
      <c r="C158" s="1460" t="str">
        <f>'06_PresenLista'!$C158</f>
        <v/>
      </c>
      <c r="D158" s="1461"/>
      <c r="E158" s="1405"/>
      <c r="F158" s="1726" t="str">
        <f>IF('07_P1_Lectura'!F159&lt;&gt;"",'07_P1_Lectura'!F159,"")</f>
        <v/>
      </c>
      <c r="G158" s="1216">
        <v>141</v>
      </c>
      <c r="H158" s="269" t="str">
        <f>IF(ISERROR(VLOOKUP($A158,Aspirantes!$A:$H,Aspirantes!$E$1,FALSE)),"",VLOOKUP($A158,Aspirantes!$A:$H,Aspirantes!$E$1,FALSE))</f>
        <v/>
      </c>
      <c r="I158" s="687" t="str">
        <f>IF(ISERROR(VLOOKUP($A158,Aspirantes!$A:$H,Aspirantes!$F$1,FALSE)),"",VLOOKUP($A158,Aspirantes!$A:$H,Aspirantes!$F$1,FALSE))</f>
        <v/>
      </c>
      <c r="J158" s="688" t="str">
        <f>IF(ISERROR(VLOOKUP($A158,Aspirantes!$A:$H,Aspirantes!$G$1,FALSE)),"",VLOOKUP($A158,Aspirantes!$A:$H,Aspirantes!$G$1,FALSE))</f>
        <v/>
      </c>
      <c r="K158" s="674" t="str">
        <f>IF(ISERROR(VLOOKUP($A158,Aspirantes!$A:$H,Aspirantes!$H$1,FALSE)),"",VLOOKUP($A158,Aspirantes!$A:$H,Aspirantes!$H$1,FALSE))</f>
        <v/>
      </c>
      <c r="L158" s="16"/>
      <c r="M158" s="67" t="str">
        <f>IF('06_PresenLista'!L158="NO","NP",IF('09_P1_Pract'!O158&lt;&gt;"","NL",'09_P1_Pract'!BL158))</f>
        <v/>
      </c>
      <c r="N158" s="67" t="str">
        <f>IF('06_PresenLista'!L158="NO","NP",IF('10_P1_Tema'!O158&lt;&gt;"","NL",'10_P1_Tema'!BL158))</f>
        <v/>
      </c>
      <c r="O158" s="81" t="str">
        <f>IF('06_PresenLista'!L158="NO","NP",IF('09_P1_Pract'!O158&lt;&gt;"","NL",'09_P1_Pract'!BM158))</f>
        <v/>
      </c>
      <c r="P158" s="81" t="str">
        <f>IF('06_PresenLista'!L158="NO","NP",IF('10_P1_Tema'!O158&lt;&gt;"","NL",'10_P1_Tema'!BM158))</f>
        <v/>
      </c>
      <c r="Q158" s="82"/>
      <c r="R158" s="676" t="str">
        <f t="shared" si="10"/>
        <v/>
      </c>
      <c r="S158" s="82"/>
      <c r="T158" s="750" t="str">
        <f t="shared" si="13"/>
        <v/>
      </c>
      <c r="U158" s="518" t="str">
        <f t="shared" si="14"/>
        <v/>
      </c>
      <c r="V158" s="810" t="str">
        <f>IF('13_P1_Alega'!AG158&lt;&gt;"","Estim","")</f>
        <v/>
      </c>
      <c r="W158" s="1775"/>
      <c r="X158" s="933" t="str">
        <f t="shared" si="11"/>
        <v/>
      </c>
      <c r="Y158" s="675" t="str">
        <f t="shared" si="12"/>
        <v/>
      </c>
      <c r="Z158" s="1777"/>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c r="BA158" s="1442"/>
    </row>
    <row r="159" spans="1:53" s="18" customFormat="1" ht="18" customHeight="1" x14ac:dyDescent="0.2">
      <c r="A159" s="73" t="str">
        <f>CONCATENATE('01_Carga'!$M$5,"_",$G159)</f>
        <v>FI__142</v>
      </c>
      <c r="B159" s="1405"/>
      <c r="C159" s="1460" t="str">
        <f>'06_PresenLista'!$C159</f>
        <v/>
      </c>
      <c r="D159" s="1461"/>
      <c r="E159" s="1405"/>
      <c r="F159" s="1726" t="str">
        <f>IF('07_P1_Lectura'!F160&lt;&gt;"",'07_P1_Lectura'!F160,"")</f>
        <v/>
      </c>
      <c r="G159" s="1216">
        <v>142</v>
      </c>
      <c r="H159" s="269" t="str">
        <f>IF(ISERROR(VLOOKUP($A159,Aspirantes!$A:$H,Aspirantes!$E$1,FALSE)),"",VLOOKUP($A159,Aspirantes!$A:$H,Aspirantes!$E$1,FALSE))</f>
        <v/>
      </c>
      <c r="I159" s="687" t="str">
        <f>IF(ISERROR(VLOOKUP($A159,Aspirantes!$A:$H,Aspirantes!$F$1,FALSE)),"",VLOOKUP($A159,Aspirantes!$A:$H,Aspirantes!$F$1,FALSE))</f>
        <v/>
      </c>
      <c r="J159" s="688" t="str">
        <f>IF(ISERROR(VLOOKUP($A159,Aspirantes!$A:$H,Aspirantes!$G$1,FALSE)),"",VLOOKUP($A159,Aspirantes!$A:$H,Aspirantes!$G$1,FALSE))</f>
        <v/>
      </c>
      <c r="K159" s="674" t="str">
        <f>IF(ISERROR(VLOOKUP($A159,Aspirantes!$A:$H,Aspirantes!$H$1,FALSE)),"",VLOOKUP($A159,Aspirantes!$A:$H,Aspirantes!$H$1,FALSE))</f>
        <v/>
      </c>
      <c r="L159" s="16"/>
      <c r="M159" s="67" t="str">
        <f>IF('06_PresenLista'!L159="NO","NP",IF('09_P1_Pract'!O159&lt;&gt;"","NL",'09_P1_Pract'!BL159))</f>
        <v/>
      </c>
      <c r="N159" s="67" t="str">
        <f>IF('06_PresenLista'!L159="NO","NP",IF('10_P1_Tema'!O159&lt;&gt;"","NL",'10_P1_Tema'!BL159))</f>
        <v/>
      </c>
      <c r="O159" s="81" t="str">
        <f>IF('06_PresenLista'!L159="NO","NP",IF('09_P1_Pract'!O159&lt;&gt;"","NL",'09_P1_Pract'!BM159))</f>
        <v/>
      </c>
      <c r="P159" s="81" t="str">
        <f>IF('06_PresenLista'!L159="NO","NP",IF('10_P1_Tema'!O159&lt;&gt;"","NL",'10_P1_Tema'!BM159))</f>
        <v/>
      </c>
      <c r="Q159" s="82"/>
      <c r="R159" s="676" t="str">
        <f t="shared" si="10"/>
        <v/>
      </c>
      <c r="S159" s="82"/>
      <c r="T159" s="750" t="str">
        <f t="shared" si="13"/>
        <v/>
      </c>
      <c r="U159" s="518" t="str">
        <f t="shared" si="14"/>
        <v/>
      </c>
      <c r="V159" s="810" t="str">
        <f>IF('13_P1_Alega'!AG159&lt;&gt;"","Estim","")</f>
        <v/>
      </c>
      <c r="W159" s="1775"/>
      <c r="X159" s="933" t="str">
        <f t="shared" si="11"/>
        <v/>
      </c>
      <c r="Y159" s="675" t="str">
        <f t="shared" si="12"/>
        <v/>
      </c>
      <c r="Z159" s="1777"/>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c r="BA159" s="1442"/>
    </row>
    <row r="160" spans="1:53" s="18" customFormat="1" ht="18" customHeight="1" x14ac:dyDescent="0.2">
      <c r="A160" s="73" t="str">
        <f>CONCATENATE('01_Carga'!$M$5,"_",$G160)</f>
        <v>FI__143</v>
      </c>
      <c r="B160" s="1405"/>
      <c r="C160" s="1460" t="str">
        <f>'06_PresenLista'!$C160</f>
        <v/>
      </c>
      <c r="D160" s="1461"/>
      <c r="E160" s="1405"/>
      <c r="F160" s="1726" t="str">
        <f>IF('07_P1_Lectura'!F161&lt;&gt;"",'07_P1_Lectura'!F161,"")</f>
        <v/>
      </c>
      <c r="G160" s="1216">
        <v>143</v>
      </c>
      <c r="H160" s="269" t="str">
        <f>IF(ISERROR(VLOOKUP($A160,Aspirantes!$A:$H,Aspirantes!$E$1,FALSE)),"",VLOOKUP($A160,Aspirantes!$A:$H,Aspirantes!$E$1,FALSE))</f>
        <v/>
      </c>
      <c r="I160" s="687" t="str">
        <f>IF(ISERROR(VLOOKUP($A160,Aspirantes!$A:$H,Aspirantes!$F$1,FALSE)),"",VLOOKUP($A160,Aspirantes!$A:$H,Aspirantes!$F$1,FALSE))</f>
        <v/>
      </c>
      <c r="J160" s="688" t="str">
        <f>IF(ISERROR(VLOOKUP($A160,Aspirantes!$A:$H,Aspirantes!$G$1,FALSE)),"",VLOOKUP($A160,Aspirantes!$A:$H,Aspirantes!$G$1,FALSE))</f>
        <v/>
      </c>
      <c r="K160" s="674" t="str">
        <f>IF(ISERROR(VLOOKUP($A160,Aspirantes!$A:$H,Aspirantes!$H$1,FALSE)),"",VLOOKUP($A160,Aspirantes!$A:$H,Aspirantes!$H$1,FALSE))</f>
        <v/>
      </c>
      <c r="L160" s="16"/>
      <c r="M160" s="67" t="str">
        <f>IF('06_PresenLista'!L160="NO","NP",IF('09_P1_Pract'!O160&lt;&gt;"","NL",'09_P1_Pract'!BL160))</f>
        <v/>
      </c>
      <c r="N160" s="67" t="str">
        <f>IF('06_PresenLista'!L160="NO","NP",IF('10_P1_Tema'!O160&lt;&gt;"","NL",'10_P1_Tema'!BL160))</f>
        <v/>
      </c>
      <c r="O160" s="81" t="str">
        <f>IF('06_PresenLista'!L160="NO","NP",IF('09_P1_Pract'!O160&lt;&gt;"","NL",'09_P1_Pract'!BM160))</f>
        <v/>
      </c>
      <c r="P160" s="81" t="str">
        <f>IF('06_PresenLista'!L160="NO","NP",IF('10_P1_Tema'!O160&lt;&gt;"","NL",'10_P1_Tema'!BM160))</f>
        <v/>
      </c>
      <c r="Q160" s="82"/>
      <c r="R160" s="676" t="str">
        <f t="shared" si="10"/>
        <v/>
      </c>
      <c r="S160" s="82"/>
      <c r="T160" s="750" t="str">
        <f t="shared" si="13"/>
        <v/>
      </c>
      <c r="U160" s="518" t="str">
        <f t="shared" si="14"/>
        <v/>
      </c>
      <c r="V160" s="810" t="str">
        <f>IF('13_P1_Alega'!AG160&lt;&gt;"","Estim","")</f>
        <v/>
      </c>
      <c r="W160" s="1775"/>
      <c r="X160" s="933" t="str">
        <f t="shared" si="11"/>
        <v/>
      </c>
      <c r="Y160" s="675" t="str">
        <f t="shared" si="12"/>
        <v/>
      </c>
      <c r="Z160" s="1777"/>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c r="BA160" s="1442"/>
    </row>
    <row r="161" spans="1:53" s="18" customFormat="1" ht="18" customHeight="1" x14ac:dyDescent="0.2">
      <c r="A161" s="73" t="str">
        <f>CONCATENATE('01_Carga'!$M$5,"_",$G161)</f>
        <v>FI__144</v>
      </c>
      <c r="B161" s="1405"/>
      <c r="C161" s="1460" t="str">
        <f>'06_PresenLista'!$C161</f>
        <v/>
      </c>
      <c r="D161" s="1461"/>
      <c r="E161" s="1405"/>
      <c r="F161" s="1726" t="str">
        <f>IF('07_P1_Lectura'!F162&lt;&gt;"",'07_P1_Lectura'!F162,"")</f>
        <v/>
      </c>
      <c r="G161" s="1216">
        <v>144</v>
      </c>
      <c r="H161" s="269" t="str">
        <f>IF(ISERROR(VLOOKUP($A161,Aspirantes!$A:$H,Aspirantes!$E$1,FALSE)),"",VLOOKUP($A161,Aspirantes!$A:$H,Aspirantes!$E$1,FALSE))</f>
        <v/>
      </c>
      <c r="I161" s="687" t="str">
        <f>IF(ISERROR(VLOOKUP($A161,Aspirantes!$A:$H,Aspirantes!$F$1,FALSE)),"",VLOOKUP($A161,Aspirantes!$A:$H,Aspirantes!$F$1,FALSE))</f>
        <v/>
      </c>
      <c r="J161" s="688" t="str">
        <f>IF(ISERROR(VLOOKUP($A161,Aspirantes!$A:$H,Aspirantes!$G$1,FALSE)),"",VLOOKUP($A161,Aspirantes!$A:$H,Aspirantes!$G$1,FALSE))</f>
        <v/>
      </c>
      <c r="K161" s="674" t="str">
        <f>IF(ISERROR(VLOOKUP($A161,Aspirantes!$A:$H,Aspirantes!$H$1,FALSE)),"",VLOOKUP($A161,Aspirantes!$A:$H,Aspirantes!$H$1,FALSE))</f>
        <v/>
      </c>
      <c r="L161" s="16"/>
      <c r="M161" s="67" t="str">
        <f>IF('06_PresenLista'!L161="NO","NP",IF('09_P1_Pract'!O161&lt;&gt;"","NL",'09_P1_Pract'!BL161))</f>
        <v/>
      </c>
      <c r="N161" s="67" t="str">
        <f>IF('06_PresenLista'!L161="NO","NP",IF('10_P1_Tema'!O161&lt;&gt;"","NL",'10_P1_Tema'!BL161))</f>
        <v/>
      </c>
      <c r="O161" s="81" t="str">
        <f>IF('06_PresenLista'!L161="NO","NP",IF('09_P1_Pract'!O161&lt;&gt;"","NL",'09_P1_Pract'!BM161))</f>
        <v/>
      </c>
      <c r="P161" s="81" t="str">
        <f>IF('06_PresenLista'!L161="NO","NP",IF('10_P1_Tema'!O161&lt;&gt;"","NL",'10_P1_Tema'!BM161))</f>
        <v/>
      </c>
      <c r="Q161" s="82"/>
      <c r="R161" s="676" t="str">
        <f t="shared" ref="R161:R177" si="15">IF(OR(O161="NP",P161="NP"),"---",IF(OR(O161="NL",P161="NL"),0,IF(AND(O161&lt;&gt;"",P161&lt;&gt;""),O161+P161,"")))</f>
        <v/>
      </c>
      <c r="S161" s="82"/>
      <c r="T161" s="750" t="str">
        <f t="shared" si="13"/>
        <v/>
      </c>
      <c r="U161" s="518" t="str">
        <f t="shared" si="14"/>
        <v/>
      </c>
      <c r="V161" s="810" t="str">
        <f>IF('13_P1_Alega'!AG161&lt;&gt;"","Estim","")</f>
        <v/>
      </c>
      <c r="W161" s="1775"/>
      <c r="X161" s="933" t="str">
        <f t="shared" si="11"/>
        <v/>
      </c>
      <c r="Y161" s="675" t="str">
        <f t="shared" si="12"/>
        <v/>
      </c>
      <c r="Z161" s="1777"/>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c r="BA161" s="1442"/>
    </row>
    <row r="162" spans="1:53" s="18" customFormat="1" ht="18" customHeight="1" x14ac:dyDescent="0.2">
      <c r="A162" s="73" t="str">
        <f>CONCATENATE('01_Carga'!$M$5,"_",$G162)</f>
        <v>FI__145</v>
      </c>
      <c r="B162" s="1405"/>
      <c r="C162" s="1460" t="str">
        <f>'06_PresenLista'!$C162</f>
        <v/>
      </c>
      <c r="D162" s="1461"/>
      <c r="E162" s="1405"/>
      <c r="F162" s="1726" t="str">
        <f>IF('07_P1_Lectura'!F163&lt;&gt;"",'07_P1_Lectura'!F163,"")</f>
        <v/>
      </c>
      <c r="G162" s="1216">
        <v>145</v>
      </c>
      <c r="H162" s="269" t="str">
        <f>IF(ISERROR(VLOOKUP($A162,Aspirantes!$A:$H,Aspirantes!$E$1,FALSE)),"",VLOOKUP($A162,Aspirantes!$A:$H,Aspirantes!$E$1,FALSE))</f>
        <v/>
      </c>
      <c r="I162" s="687" t="str">
        <f>IF(ISERROR(VLOOKUP($A162,Aspirantes!$A:$H,Aspirantes!$F$1,FALSE)),"",VLOOKUP($A162,Aspirantes!$A:$H,Aspirantes!$F$1,FALSE))</f>
        <v/>
      </c>
      <c r="J162" s="688" t="str">
        <f>IF(ISERROR(VLOOKUP($A162,Aspirantes!$A:$H,Aspirantes!$G$1,FALSE)),"",VLOOKUP($A162,Aspirantes!$A:$H,Aspirantes!$G$1,FALSE))</f>
        <v/>
      </c>
      <c r="K162" s="674" t="str">
        <f>IF(ISERROR(VLOOKUP($A162,Aspirantes!$A:$H,Aspirantes!$H$1,FALSE)),"",VLOOKUP($A162,Aspirantes!$A:$H,Aspirantes!$H$1,FALSE))</f>
        <v/>
      </c>
      <c r="L162" s="16"/>
      <c r="M162" s="67" t="str">
        <f>IF('06_PresenLista'!L162="NO","NP",IF('09_P1_Pract'!O162&lt;&gt;"","NL",'09_P1_Pract'!BL162))</f>
        <v/>
      </c>
      <c r="N162" s="67" t="str">
        <f>IF('06_PresenLista'!L162="NO","NP",IF('10_P1_Tema'!O162&lt;&gt;"","NL",'10_P1_Tema'!BL162))</f>
        <v/>
      </c>
      <c r="O162" s="81" t="str">
        <f>IF('06_PresenLista'!L162="NO","NP",IF('09_P1_Pract'!O162&lt;&gt;"","NL",'09_P1_Pract'!BM162))</f>
        <v/>
      </c>
      <c r="P162" s="81" t="str">
        <f>IF('06_PresenLista'!L162="NO","NP",IF('10_P1_Tema'!O162&lt;&gt;"","NL",'10_P1_Tema'!BM162))</f>
        <v/>
      </c>
      <c r="Q162" s="82"/>
      <c r="R162" s="676" t="str">
        <f t="shared" si="15"/>
        <v/>
      </c>
      <c r="S162" s="82"/>
      <c r="T162" s="750" t="str">
        <f t="shared" si="13"/>
        <v/>
      </c>
      <c r="U162" s="518" t="str">
        <f t="shared" si="14"/>
        <v/>
      </c>
      <c r="V162" s="810" t="str">
        <f>IF('13_P1_Alega'!AG162&lt;&gt;"","Estim","")</f>
        <v/>
      </c>
      <c r="W162" s="1775"/>
      <c r="X162" s="933" t="str">
        <f t="shared" si="11"/>
        <v/>
      </c>
      <c r="Y162" s="675" t="str">
        <f t="shared" si="12"/>
        <v/>
      </c>
      <c r="Z162" s="1777"/>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c r="BA162" s="1442"/>
    </row>
    <row r="163" spans="1:53" s="18" customFormat="1" ht="18" customHeight="1" x14ac:dyDescent="0.2">
      <c r="A163" s="73" t="str">
        <f>CONCATENATE('01_Carga'!$M$5,"_",$G163)</f>
        <v>FI__146</v>
      </c>
      <c r="B163" s="1405"/>
      <c r="C163" s="1460" t="str">
        <f>'06_PresenLista'!$C163</f>
        <v/>
      </c>
      <c r="D163" s="1461"/>
      <c r="E163" s="1405"/>
      <c r="F163" s="1726" t="str">
        <f>IF('07_P1_Lectura'!F164&lt;&gt;"",'07_P1_Lectura'!F164,"")</f>
        <v/>
      </c>
      <c r="G163" s="1216">
        <v>146</v>
      </c>
      <c r="H163" s="269" t="str">
        <f>IF(ISERROR(VLOOKUP($A163,Aspirantes!$A:$H,Aspirantes!$E$1,FALSE)),"",VLOOKUP($A163,Aspirantes!$A:$H,Aspirantes!$E$1,FALSE))</f>
        <v/>
      </c>
      <c r="I163" s="687" t="str">
        <f>IF(ISERROR(VLOOKUP($A163,Aspirantes!$A:$H,Aspirantes!$F$1,FALSE)),"",VLOOKUP($A163,Aspirantes!$A:$H,Aspirantes!$F$1,FALSE))</f>
        <v/>
      </c>
      <c r="J163" s="688" t="str">
        <f>IF(ISERROR(VLOOKUP($A163,Aspirantes!$A:$H,Aspirantes!$G$1,FALSE)),"",VLOOKUP($A163,Aspirantes!$A:$H,Aspirantes!$G$1,FALSE))</f>
        <v/>
      </c>
      <c r="K163" s="674" t="str">
        <f>IF(ISERROR(VLOOKUP($A163,Aspirantes!$A:$H,Aspirantes!$H$1,FALSE)),"",VLOOKUP($A163,Aspirantes!$A:$H,Aspirantes!$H$1,FALSE))</f>
        <v/>
      </c>
      <c r="L163" s="16"/>
      <c r="M163" s="67" t="str">
        <f>IF('06_PresenLista'!L163="NO","NP",IF('09_P1_Pract'!O163&lt;&gt;"","NL",'09_P1_Pract'!BL163))</f>
        <v/>
      </c>
      <c r="N163" s="67" t="str">
        <f>IF('06_PresenLista'!L163="NO","NP",IF('10_P1_Tema'!O163&lt;&gt;"","NL",'10_P1_Tema'!BL163))</f>
        <v/>
      </c>
      <c r="O163" s="81" t="str">
        <f>IF('06_PresenLista'!L163="NO","NP",IF('09_P1_Pract'!O163&lt;&gt;"","NL",'09_P1_Pract'!BM163))</f>
        <v/>
      </c>
      <c r="P163" s="81" t="str">
        <f>IF('06_PresenLista'!L163="NO","NP",IF('10_P1_Tema'!O163&lt;&gt;"","NL",'10_P1_Tema'!BM163))</f>
        <v/>
      </c>
      <c r="Q163" s="82"/>
      <c r="R163" s="676" t="str">
        <f t="shared" si="15"/>
        <v/>
      </c>
      <c r="S163" s="82"/>
      <c r="T163" s="750" t="str">
        <f t="shared" si="13"/>
        <v/>
      </c>
      <c r="U163" s="518" t="str">
        <f t="shared" si="14"/>
        <v/>
      </c>
      <c r="V163" s="810" t="str">
        <f>IF('13_P1_Alega'!AG163&lt;&gt;"","Estim","")</f>
        <v/>
      </c>
      <c r="W163" s="1775"/>
      <c r="X163" s="933" t="str">
        <f t="shared" si="11"/>
        <v/>
      </c>
      <c r="Y163" s="675" t="str">
        <f t="shared" si="12"/>
        <v/>
      </c>
      <c r="Z163" s="1777"/>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c r="BA163" s="1442"/>
    </row>
    <row r="164" spans="1:53" s="18" customFormat="1" ht="18" customHeight="1" x14ac:dyDescent="0.2">
      <c r="A164" s="73" t="str">
        <f>CONCATENATE('01_Carga'!$M$5,"_",$G164)</f>
        <v>FI__147</v>
      </c>
      <c r="B164" s="1405"/>
      <c r="C164" s="1460" t="str">
        <f>'06_PresenLista'!$C164</f>
        <v/>
      </c>
      <c r="D164" s="1461"/>
      <c r="E164" s="1405"/>
      <c r="F164" s="1726" t="str">
        <f>IF('07_P1_Lectura'!F165&lt;&gt;"",'07_P1_Lectura'!F165,"")</f>
        <v/>
      </c>
      <c r="G164" s="1216">
        <v>147</v>
      </c>
      <c r="H164" s="269" t="str">
        <f>IF(ISERROR(VLOOKUP($A164,Aspirantes!$A:$H,Aspirantes!$E$1,FALSE)),"",VLOOKUP($A164,Aspirantes!$A:$H,Aspirantes!$E$1,FALSE))</f>
        <v/>
      </c>
      <c r="I164" s="687" t="str">
        <f>IF(ISERROR(VLOOKUP($A164,Aspirantes!$A:$H,Aspirantes!$F$1,FALSE)),"",VLOOKUP($A164,Aspirantes!$A:$H,Aspirantes!$F$1,FALSE))</f>
        <v/>
      </c>
      <c r="J164" s="688" t="str">
        <f>IF(ISERROR(VLOOKUP($A164,Aspirantes!$A:$H,Aspirantes!$G$1,FALSE)),"",VLOOKUP($A164,Aspirantes!$A:$H,Aspirantes!$G$1,FALSE))</f>
        <v/>
      </c>
      <c r="K164" s="674" t="str">
        <f>IF(ISERROR(VLOOKUP($A164,Aspirantes!$A:$H,Aspirantes!$H$1,FALSE)),"",VLOOKUP($A164,Aspirantes!$A:$H,Aspirantes!$H$1,FALSE))</f>
        <v/>
      </c>
      <c r="L164" s="16"/>
      <c r="M164" s="67" t="str">
        <f>IF('06_PresenLista'!L164="NO","NP",IF('09_P1_Pract'!O164&lt;&gt;"","NL",'09_P1_Pract'!BL164))</f>
        <v/>
      </c>
      <c r="N164" s="67" t="str">
        <f>IF('06_PresenLista'!L164="NO","NP",IF('10_P1_Tema'!O164&lt;&gt;"","NL",'10_P1_Tema'!BL164))</f>
        <v/>
      </c>
      <c r="O164" s="81" t="str">
        <f>IF('06_PresenLista'!L164="NO","NP",IF('09_P1_Pract'!O164&lt;&gt;"","NL",'09_P1_Pract'!BM164))</f>
        <v/>
      </c>
      <c r="P164" s="81" t="str">
        <f>IF('06_PresenLista'!L164="NO","NP",IF('10_P1_Tema'!O164&lt;&gt;"","NL",'10_P1_Tema'!BM164))</f>
        <v/>
      </c>
      <c r="Q164" s="82"/>
      <c r="R164" s="676" t="str">
        <f t="shared" si="15"/>
        <v/>
      </c>
      <c r="S164" s="82"/>
      <c r="T164" s="750" t="str">
        <f t="shared" si="13"/>
        <v/>
      </c>
      <c r="U164" s="518" t="str">
        <f t="shared" si="14"/>
        <v/>
      </c>
      <c r="V164" s="810" t="str">
        <f>IF('13_P1_Alega'!AG164&lt;&gt;"","Estim","")</f>
        <v/>
      </c>
      <c r="W164" s="1775"/>
      <c r="X164" s="933" t="str">
        <f t="shared" si="11"/>
        <v/>
      </c>
      <c r="Y164" s="675" t="str">
        <f t="shared" si="12"/>
        <v/>
      </c>
      <c r="Z164" s="1777"/>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c r="BA164" s="1442"/>
    </row>
    <row r="165" spans="1:53" s="18" customFormat="1" ht="18" customHeight="1" x14ac:dyDescent="0.2">
      <c r="A165" s="73" t="str">
        <f>CONCATENATE('01_Carga'!$M$5,"_",$G165)</f>
        <v>FI__148</v>
      </c>
      <c r="B165" s="1405"/>
      <c r="C165" s="1460" t="str">
        <f>'06_PresenLista'!$C165</f>
        <v/>
      </c>
      <c r="D165" s="1461"/>
      <c r="E165" s="1405"/>
      <c r="F165" s="1726" t="str">
        <f>IF('07_P1_Lectura'!F166&lt;&gt;"",'07_P1_Lectura'!F166,"")</f>
        <v/>
      </c>
      <c r="G165" s="1216">
        <v>148</v>
      </c>
      <c r="H165" s="269" t="str">
        <f>IF(ISERROR(VLOOKUP($A165,Aspirantes!$A:$H,Aspirantes!$E$1,FALSE)),"",VLOOKUP($A165,Aspirantes!$A:$H,Aspirantes!$E$1,FALSE))</f>
        <v/>
      </c>
      <c r="I165" s="687" t="str">
        <f>IF(ISERROR(VLOOKUP($A165,Aspirantes!$A:$H,Aspirantes!$F$1,FALSE)),"",VLOOKUP($A165,Aspirantes!$A:$H,Aspirantes!$F$1,FALSE))</f>
        <v/>
      </c>
      <c r="J165" s="688" t="str">
        <f>IF(ISERROR(VLOOKUP($A165,Aspirantes!$A:$H,Aspirantes!$G$1,FALSE)),"",VLOOKUP($A165,Aspirantes!$A:$H,Aspirantes!$G$1,FALSE))</f>
        <v/>
      </c>
      <c r="K165" s="674" t="str">
        <f>IF(ISERROR(VLOOKUP($A165,Aspirantes!$A:$H,Aspirantes!$H$1,FALSE)),"",VLOOKUP($A165,Aspirantes!$A:$H,Aspirantes!$H$1,FALSE))</f>
        <v/>
      </c>
      <c r="L165" s="16"/>
      <c r="M165" s="67" t="str">
        <f>IF('06_PresenLista'!L165="NO","NP",IF('09_P1_Pract'!O165&lt;&gt;"","NL",'09_P1_Pract'!BL165))</f>
        <v/>
      </c>
      <c r="N165" s="67" t="str">
        <f>IF('06_PresenLista'!L165="NO","NP",IF('10_P1_Tema'!O165&lt;&gt;"","NL",'10_P1_Tema'!BL165))</f>
        <v/>
      </c>
      <c r="O165" s="81" t="str">
        <f>IF('06_PresenLista'!L165="NO","NP",IF('09_P1_Pract'!O165&lt;&gt;"","NL",'09_P1_Pract'!BM165))</f>
        <v/>
      </c>
      <c r="P165" s="81" t="str">
        <f>IF('06_PresenLista'!L165="NO","NP",IF('10_P1_Tema'!O165&lt;&gt;"","NL",'10_P1_Tema'!BM165))</f>
        <v/>
      </c>
      <c r="Q165" s="82"/>
      <c r="R165" s="676" t="str">
        <f t="shared" si="15"/>
        <v/>
      </c>
      <c r="S165" s="82"/>
      <c r="T165" s="750" t="str">
        <f t="shared" si="13"/>
        <v/>
      </c>
      <c r="U165" s="518" t="str">
        <f t="shared" si="14"/>
        <v/>
      </c>
      <c r="V165" s="810" t="str">
        <f>IF('13_P1_Alega'!AG165&lt;&gt;"","Estim","")</f>
        <v/>
      </c>
      <c r="W165" s="1775"/>
      <c r="X165" s="933" t="str">
        <f t="shared" si="11"/>
        <v/>
      </c>
      <c r="Y165" s="675" t="str">
        <f t="shared" si="12"/>
        <v/>
      </c>
      <c r="Z165" s="1777"/>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c r="BA165" s="1442"/>
    </row>
    <row r="166" spans="1:53" s="18" customFormat="1" ht="18" customHeight="1" x14ac:dyDescent="0.2">
      <c r="A166" s="73" t="str">
        <f>CONCATENATE('01_Carga'!$M$5,"_",$G166)</f>
        <v>FI__149</v>
      </c>
      <c r="B166" s="1405"/>
      <c r="C166" s="1460" t="str">
        <f>'06_PresenLista'!$C166</f>
        <v/>
      </c>
      <c r="D166" s="1461"/>
      <c r="E166" s="1405"/>
      <c r="F166" s="1726" t="str">
        <f>IF('07_P1_Lectura'!F167&lt;&gt;"",'07_P1_Lectura'!F167,"")</f>
        <v/>
      </c>
      <c r="G166" s="1216">
        <v>149</v>
      </c>
      <c r="H166" s="269" t="str">
        <f>IF(ISERROR(VLOOKUP($A166,Aspirantes!$A:$H,Aspirantes!$E$1,FALSE)),"",VLOOKUP($A166,Aspirantes!$A:$H,Aspirantes!$E$1,FALSE))</f>
        <v/>
      </c>
      <c r="I166" s="687" t="str">
        <f>IF(ISERROR(VLOOKUP($A166,Aspirantes!$A:$H,Aspirantes!$F$1,FALSE)),"",VLOOKUP($A166,Aspirantes!$A:$H,Aspirantes!$F$1,FALSE))</f>
        <v/>
      </c>
      <c r="J166" s="688" t="str">
        <f>IF(ISERROR(VLOOKUP($A166,Aspirantes!$A:$H,Aspirantes!$G$1,FALSE)),"",VLOOKUP($A166,Aspirantes!$A:$H,Aspirantes!$G$1,FALSE))</f>
        <v/>
      </c>
      <c r="K166" s="674" t="str">
        <f>IF(ISERROR(VLOOKUP($A166,Aspirantes!$A:$H,Aspirantes!$H$1,FALSE)),"",VLOOKUP($A166,Aspirantes!$A:$H,Aspirantes!$H$1,FALSE))</f>
        <v/>
      </c>
      <c r="L166" s="16"/>
      <c r="M166" s="67" t="str">
        <f>IF('06_PresenLista'!L166="NO","NP",IF('09_P1_Pract'!O166&lt;&gt;"","NL",'09_P1_Pract'!BL166))</f>
        <v/>
      </c>
      <c r="N166" s="67" t="str">
        <f>IF('06_PresenLista'!L166="NO","NP",IF('10_P1_Tema'!O166&lt;&gt;"","NL",'10_P1_Tema'!BL166))</f>
        <v/>
      </c>
      <c r="O166" s="81" t="str">
        <f>IF('06_PresenLista'!L166="NO","NP",IF('09_P1_Pract'!O166&lt;&gt;"","NL",'09_P1_Pract'!BM166))</f>
        <v/>
      </c>
      <c r="P166" s="81" t="str">
        <f>IF('06_PresenLista'!L166="NO","NP",IF('10_P1_Tema'!O166&lt;&gt;"","NL",'10_P1_Tema'!BM166))</f>
        <v/>
      </c>
      <c r="Q166" s="82"/>
      <c r="R166" s="676" t="str">
        <f t="shared" si="15"/>
        <v/>
      </c>
      <c r="S166" s="82"/>
      <c r="T166" s="750" t="str">
        <f t="shared" si="13"/>
        <v/>
      </c>
      <c r="U166" s="518" t="str">
        <f t="shared" si="14"/>
        <v/>
      </c>
      <c r="V166" s="810" t="str">
        <f>IF('13_P1_Alega'!AG166&lt;&gt;"","Estim","")</f>
        <v/>
      </c>
      <c r="W166" s="1775"/>
      <c r="X166" s="933" t="str">
        <f t="shared" si="11"/>
        <v/>
      </c>
      <c r="Y166" s="675" t="str">
        <f t="shared" si="12"/>
        <v/>
      </c>
      <c r="Z166" s="1777"/>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c r="BA166" s="1442"/>
    </row>
    <row r="167" spans="1:53" s="18" customFormat="1" ht="18" customHeight="1" x14ac:dyDescent="0.2">
      <c r="A167" s="73" t="str">
        <f>CONCATENATE('01_Carga'!$M$5,"_",$G167)</f>
        <v>FI__150</v>
      </c>
      <c r="B167" s="1405"/>
      <c r="C167" s="1460" t="str">
        <f>'06_PresenLista'!$C167</f>
        <v/>
      </c>
      <c r="D167" s="1461"/>
      <c r="E167" s="1405"/>
      <c r="F167" s="1726" t="str">
        <f>IF('07_P1_Lectura'!F168&lt;&gt;"",'07_P1_Lectura'!F168,"")</f>
        <v/>
      </c>
      <c r="G167" s="1216">
        <v>150</v>
      </c>
      <c r="H167" s="269" t="str">
        <f>IF(ISERROR(VLOOKUP($A167,Aspirantes!$A:$H,Aspirantes!$E$1,FALSE)),"",VLOOKUP($A167,Aspirantes!$A:$H,Aspirantes!$E$1,FALSE))</f>
        <v/>
      </c>
      <c r="I167" s="687" t="str">
        <f>IF(ISERROR(VLOOKUP($A167,Aspirantes!$A:$H,Aspirantes!$F$1,FALSE)),"",VLOOKUP($A167,Aspirantes!$A:$H,Aspirantes!$F$1,FALSE))</f>
        <v/>
      </c>
      <c r="J167" s="688" t="str">
        <f>IF(ISERROR(VLOOKUP($A167,Aspirantes!$A:$H,Aspirantes!$G$1,FALSE)),"",VLOOKUP($A167,Aspirantes!$A:$H,Aspirantes!$G$1,FALSE))</f>
        <v/>
      </c>
      <c r="K167" s="674" t="str">
        <f>IF(ISERROR(VLOOKUP($A167,Aspirantes!$A:$H,Aspirantes!$H$1,FALSE)),"",VLOOKUP($A167,Aspirantes!$A:$H,Aspirantes!$H$1,FALSE))</f>
        <v/>
      </c>
      <c r="L167" s="16"/>
      <c r="M167" s="67" t="str">
        <f>IF('06_PresenLista'!L167="NO","NP",IF('09_P1_Pract'!O167&lt;&gt;"","NL",'09_P1_Pract'!BL167))</f>
        <v/>
      </c>
      <c r="N167" s="67" t="str">
        <f>IF('06_PresenLista'!L167="NO","NP",IF('10_P1_Tema'!O167&lt;&gt;"","NL",'10_P1_Tema'!BL167))</f>
        <v/>
      </c>
      <c r="O167" s="81" t="str">
        <f>IF('06_PresenLista'!L167="NO","NP",IF('09_P1_Pract'!O167&lt;&gt;"","NL",'09_P1_Pract'!BM167))</f>
        <v/>
      </c>
      <c r="P167" s="81" t="str">
        <f>IF('06_PresenLista'!L167="NO","NP",IF('10_P1_Tema'!O167&lt;&gt;"","NL",'10_P1_Tema'!BM167))</f>
        <v/>
      </c>
      <c r="Q167" s="82"/>
      <c r="R167" s="676" t="str">
        <f t="shared" si="15"/>
        <v/>
      </c>
      <c r="S167" s="82"/>
      <c r="T167" s="750" t="str">
        <f t="shared" si="13"/>
        <v/>
      </c>
      <c r="U167" s="518" t="str">
        <f t="shared" si="14"/>
        <v/>
      </c>
      <c r="V167" s="810" t="str">
        <f>IF('13_P1_Alega'!AG167&lt;&gt;"","Estim","")</f>
        <v/>
      </c>
      <c r="W167" s="1775"/>
      <c r="X167" s="933" t="str">
        <f t="shared" si="11"/>
        <v/>
      </c>
      <c r="Y167" s="675" t="str">
        <f t="shared" si="12"/>
        <v/>
      </c>
      <c r="Z167" s="1777"/>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c r="BA167" s="1442"/>
    </row>
    <row r="168" spans="1:53" s="18" customFormat="1" ht="18" customHeight="1" x14ac:dyDescent="0.2">
      <c r="A168" s="73" t="str">
        <f>CONCATENATE('01_Carga'!$M$5,"_",$G168)</f>
        <v>FI__151</v>
      </c>
      <c r="B168" s="1405"/>
      <c r="C168" s="1460" t="str">
        <f>'06_PresenLista'!$C168</f>
        <v/>
      </c>
      <c r="D168" s="1461"/>
      <c r="E168" s="1607">
        <f>IF(C168="SÍ",1,0)</f>
        <v>0</v>
      </c>
      <c r="F168" s="1726" t="str">
        <f>IF('07_P1_Lectura'!F169&lt;&gt;"",'07_P1_Lectura'!F169,"")</f>
        <v/>
      </c>
      <c r="G168" s="1216">
        <v>151</v>
      </c>
      <c r="H168" s="269" t="str">
        <f>IF(VLOOKUP($A168,'03_Extras'!$A$18:$I$27,'03_Extras'!$F$16,FALSE)&lt;&gt;"",VLOOKUP($A168,'03_Extras'!$A$18:$I$27,'03_Extras'!$F$16,FALSE),"")</f>
        <v/>
      </c>
      <c r="I168" s="687" t="str">
        <f>IF(VLOOKUP($A168,'03_Extras'!$A$18:$I$27,'03_Extras'!$G$16,FALSE)&lt;&gt;"",VLOOKUP($A168,'03_Extras'!$A$18:$I$27,'03_Extras'!$G$16,FALSE),"")</f>
        <v/>
      </c>
      <c r="J168" s="688" t="str">
        <f>IF(VLOOKUP($A168,'03_Extras'!$A$18:$I$27,'03_Extras'!$H$16,FALSE)&lt;&gt;"",VLOOKUP($A168,'03_Extras'!$A$18:$I$27,'03_Extras'!$H$16,FALSE),"")</f>
        <v/>
      </c>
      <c r="K168" s="674" t="str">
        <f>IF(VLOOKUP($A168,'03_Extras'!$A$18:$I$27,'03_Extras'!$I$16,FALSE)&lt;&gt;"",VLOOKUP($A168,'03_Extras'!$A$18:$I$27,'03_Extras'!$I$16,FALSE),"")</f>
        <v/>
      </c>
      <c r="L168" s="612" t="str">
        <f>IF(I168&lt;&gt;"","*","")</f>
        <v/>
      </c>
      <c r="M168" s="67" t="str">
        <f>IF('06_PresenLista'!L168="NO","NP",IF('09_P1_Pract'!O168&lt;&gt;"","NL",'09_P1_Pract'!BL168))</f>
        <v/>
      </c>
      <c r="N168" s="67" t="str">
        <f>IF('06_PresenLista'!L168="NO","NP",IF('10_P1_Tema'!O168&lt;&gt;"","NL",'10_P1_Tema'!BL168))</f>
        <v/>
      </c>
      <c r="O168" s="81" t="str">
        <f>IF('06_PresenLista'!L168="NO","NP",IF('09_P1_Pract'!O168&lt;&gt;"","NL",'09_P1_Pract'!BM168))</f>
        <v/>
      </c>
      <c r="P168" s="81" t="str">
        <f>IF('06_PresenLista'!L168="NO","NP",IF('10_P1_Tema'!O168&lt;&gt;"","NL",'10_P1_Tema'!BM168))</f>
        <v/>
      </c>
      <c r="Q168" s="82"/>
      <c r="R168" s="676" t="str">
        <f t="shared" si="15"/>
        <v/>
      </c>
      <c r="S168" s="82"/>
      <c r="T168" s="750" t="str">
        <f t="shared" si="13"/>
        <v/>
      </c>
      <c r="U168" s="518" t="str">
        <f t="shared" si="14"/>
        <v/>
      </c>
      <c r="V168" s="810" t="str">
        <f>IF('13_P1_Alega'!AG168&lt;&gt;"","Estim","")</f>
        <v/>
      </c>
      <c r="W168" s="1775"/>
      <c r="X168" s="933" t="str">
        <f t="shared" ref="X168:X177" si="16">IF(T168="NO",R168,"")</f>
        <v/>
      </c>
      <c r="Y168" s="675" t="str">
        <f t="shared" ref="Y168:Y177" si="17">IF(T168="SÍ",R168,"")</f>
        <v/>
      </c>
      <c r="Z168" s="1777"/>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c r="BA168" s="1442"/>
    </row>
    <row r="169" spans="1:53" s="18" customFormat="1" ht="18" customHeight="1" x14ac:dyDescent="0.2">
      <c r="A169" s="73" t="str">
        <f>CONCATENATE('01_Carga'!$M$5,"_",$G169)</f>
        <v>FI__152</v>
      </c>
      <c r="B169" s="1405"/>
      <c r="C169" s="1460" t="str">
        <f>'06_PresenLista'!$C169</f>
        <v/>
      </c>
      <c r="D169" s="1461"/>
      <c r="E169" s="1607">
        <f t="shared" ref="E169:E177" si="18">IF(C169="SÍ",1,0)</f>
        <v>0</v>
      </c>
      <c r="F169" s="1726" t="str">
        <f>IF('07_P1_Lectura'!F170&lt;&gt;"",'07_P1_Lectura'!F170,"")</f>
        <v/>
      </c>
      <c r="G169" s="1216">
        <v>152</v>
      </c>
      <c r="H169" s="269" t="str">
        <f>IF(VLOOKUP($A169,'03_Extras'!$A$18:$I$27,'03_Extras'!$F$16,FALSE)&lt;&gt;"",VLOOKUP($A169,'03_Extras'!$A$18:$I$27,'03_Extras'!$F$16,FALSE),"")</f>
        <v/>
      </c>
      <c r="I169" s="687" t="str">
        <f>IF(VLOOKUP($A169,'03_Extras'!$A$18:$I$27,'03_Extras'!$G$16,FALSE)&lt;&gt;"",VLOOKUP($A169,'03_Extras'!$A$18:$I$27,'03_Extras'!$G$16,FALSE),"")</f>
        <v/>
      </c>
      <c r="J169" s="688" t="str">
        <f>IF(VLOOKUP($A169,'03_Extras'!$A$18:$I$27,'03_Extras'!$H$16,FALSE)&lt;&gt;"",VLOOKUP($A169,'03_Extras'!$A$18:$I$27,'03_Extras'!$H$16,FALSE),"")</f>
        <v/>
      </c>
      <c r="K169" s="674" t="str">
        <f>IF(VLOOKUP($A169,'03_Extras'!$A$18:$I$27,'03_Extras'!$I$16,FALSE)&lt;&gt;"",VLOOKUP($A169,'03_Extras'!$A$18:$I$27,'03_Extras'!$I$16,FALSE),"")</f>
        <v/>
      </c>
      <c r="L169" s="612" t="str">
        <f t="shared" ref="L169:L177" si="19">IF(I169&lt;&gt;"","*","")</f>
        <v/>
      </c>
      <c r="M169" s="67" t="str">
        <f>IF('06_PresenLista'!L169="NO","NP",IF('09_P1_Pract'!O169&lt;&gt;"","NL",'09_P1_Pract'!BL169))</f>
        <v/>
      </c>
      <c r="N169" s="67" t="str">
        <f>IF('06_PresenLista'!L169="NO","NP",IF('10_P1_Tema'!O169&lt;&gt;"","NL",'10_P1_Tema'!BL169))</f>
        <v/>
      </c>
      <c r="O169" s="81" t="str">
        <f>IF('06_PresenLista'!L169="NO","NP",IF('09_P1_Pract'!O169&lt;&gt;"","NL",'09_P1_Pract'!BM169))</f>
        <v/>
      </c>
      <c r="P169" s="81" t="str">
        <f>IF('06_PresenLista'!L169="NO","NP",IF('10_P1_Tema'!O169&lt;&gt;"","NL",'10_P1_Tema'!BM169))</f>
        <v/>
      </c>
      <c r="Q169" s="82"/>
      <c r="R169" s="676" t="str">
        <f t="shared" si="15"/>
        <v/>
      </c>
      <c r="S169" s="82"/>
      <c r="T169" s="750" t="str">
        <f t="shared" si="13"/>
        <v/>
      </c>
      <c r="U169" s="518" t="str">
        <f t="shared" si="14"/>
        <v/>
      </c>
      <c r="V169" s="810" t="str">
        <f>IF('13_P1_Alega'!AG169&lt;&gt;"","Estim","")</f>
        <v/>
      </c>
      <c r="W169" s="1775"/>
      <c r="X169" s="933" t="str">
        <f t="shared" si="16"/>
        <v/>
      </c>
      <c r="Y169" s="675" t="str">
        <f t="shared" si="17"/>
        <v/>
      </c>
      <c r="Z169" s="1777"/>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c r="BA169" s="1442"/>
    </row>
    <row r="170" spans="1:53" s="18" customFormat="1" ht="18" customHeight="1" x14ac:dyDescent="0.2">
      <c r="A170" s="73" t="str">
        <f>CONCATENATE('01_Carga'!$M$5,"_",$G170)</f>
        <v>FI__153</v>
      </c>
      <c r="B170" s="1405"/>
      <c r="C170" s="1460" t="str">
        <f>'06_PresenLista'!$C170</f>
        <v/>
      </c>
      <c r="D170" s="1461"/>
      <c r="E170" s="1607">
        <f t="shared" si="18"/>
        <v>0</v>
      </c>
      <c r="F170" s="1726" t="str">
        <f>IF('07_P1_Lectura'!F171&lt;&gt;"",'07_P1_Lectura'!F171,"")</f>
        <v/>
      </c>
      <c r="G170" s="1216">
        <v>153</v>
      </c>
      <c r="H170" s="269" t="str">
        <f>IF(VLOOKUP($A170,'03_Extras'!$A$18:$I$27,'03_Extras'!$F$16,FALSE)&lt;&gt;"",VLOOKUP($A170,'03_Extras'!$A$18:$I$27,'03_Extras'!$F$16,FALSE),"")</f>
        <v/>
      </c>
      <c r="I170" s="687" t="str">
        <f>IF(VLOOKUP($A170,'03_Extras'!$A$18:$I$27,'03_Extras'!$G$16,FALSE)&lt;&gt;"",VLOOKUP($A170,'03_Extras'!$A$18:$I$27,'03_Extras'!$G$16,FALSE),"")</f>
        <v/>
      </c>
      <c r="J170" s="688" t="str">
        <f>IF(VLOOKUP($A170,'03_Extras'!$A$18:$I$27,'03_Extras'!$H$16,FALSE)&lt;&gt;"",VLOOKUP($A170,'03_Extras'!$A$18:$I$27,'03_Extras'!$H$16,FALSE),"")</f>
        <v/>
      </c>
      <c r="K170" s="674" t="str">
        <f>IF(VLOOKUP($A170,'03_Extras'!$A$18:$I$27,'03_Extras'!$I$16,FALSE)&lt;&gt;"",VLOOKUP($A170,'03_Extras'!$A$18:$I$27,'03_Extras'!$I$16,FALSE),"")</f>
        <v/>
      </c>
      <c r="L170" s="612" t="str">
        <f t="shared" si="19"/>
        <v/>
      </c>
      <c r="M170" s="67" t="str">
        <f>IF('06_PresenLista'!L170="NO","NP",IF('09_P1_Pract'!O170&lt;&gt;"","NL",'09_P1_Pract'!BL170))</f>
        <v/>
      </c>
      <c r="N170" s="67" t="str">
        <f>IF('06_PresenLista'!L170="NO","NP",IF('10_P1_Tema'!O170&lt;&gt;"","NL",'10_P1_Tema'!BL170))</f>
        <v/>
      </c>
      <c r="O170" s="81" t="str">
        <f>IF('06_PresenLista'!L170="NO","NP",IF('09_P1_Pract'!O170&lt;&gt;"","NL",'09_P1_Pract'!BM170))</f>
        <v/>
      </c>
      <c r="P170" s="81" t="str">
        <f>IF('06_PresenLista'!L170="NO","NP",IF('10_P1_Tema'!O170&lt;&gt;"","NL",'10_P1_Tema'!BM170))</f>
        <v/>
      </c>
      <c r="Q170" s="82"/>
      <c r="R170" s="676" t="str">
        <f t="shared" si="15"/>
        <v/>
      </c>
      <c r="S170" s="82"/>
      <c r="T170" s="750" t="str">
        <f t="shared" si="13"/>
        <v/>
      </c>
      <c r="U170" s="518" t="str">
        <f t="shared" si="14"/>
        <v/>
      </c>
      <c r="V170" s="810" t="str">
        <f>IF('13_P1_Alega'!AG170&lt;&gt;"","Estim","")</f>
        <v/>
      </c>
      <c r="W170" s="1775"/>
      <c r="X170" s="933" t="str">
        <f t="shared" si="16"/>
        <v/>
      </c>
      <c r="Y170" s="675" t="str">
        <f t="shared" si="17"/>
        <v/>
      </c>
      <c r="Z170" s="1777"/>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c r="BA170" s="1442"/>
    </row>
    <row r="171" spans="1:53" s="18" customFormat="1" ht="18" customHeight="1" x14ac:dyDescent="0.2">
      <c r="A171" s="73" t="str">
        <f>CONCATENATE('01_Carga'!$M$5,"_",$G171)</f>
        <v>FI__154</v>
      </c>
      <c r="B171" s="1405"/>
      <c r="C171" s="1460" t="str">
        <f>'06_PresenLista'!$C171</f>
        <v/>
      </c>
      <c r="D171" s="1461"/>
      <c r="E171" s="1607">
        <f t="shared" si="18"/>
        <v>0</v>
      </c>
      <c r="F171" s="1726" t="str">
        <f>IF('07_P1_Lectura'!F172&lt;&gt;"",'07_P1_Lectura'!F172,"")</f>
        <v/>
      </c>
      <c r="G171" s="1216">
        <v>154</v>
      </c>
      <c r="H171" s="269" t="str">
        <f>IF(VLOOKUP($A171,'03_Extras'!$A$18:$I$27,'03_Extras'!$F$16,FALSE)&lt;&gt;"",VLOOKUP($A171,'03_Extras'!$A$18:$I$27,'03_Extras'!$F$16,FALSE),"")</f>
        <v/>
      </c>
      <c r="I171" s="687" t="str">
        <f>IF(VLOOKUP($A171,'03_Extras'!$A$18:$I$27,'03_Extras'!$G$16,FALSE)&lt;&gt;"",VLOOKUP($A171,'03_Extras'!$A$18:$I$27,'03_Extras'!$G$16,FALSE),"")</f>
        <v/>
      </c>
      <c r="J171" s="688" t="str">
        <f>IF(VLOOKUP($A171,'03_Extras'!$A$18:$I$27,'03_Extras'!$H$16,FALSE)&lt;&gt;"",VLOOKUP($A171,'03_Extras'!$A$18:$I$27,'03_Extras'!$H$16,FALSE),"")</f>
        <v/>
      </c>
      <c r="K171" s="674" t="str">
        <f>IF(VLOOKUP($A171,'03_Extras'!$A$18:$I$27,'03_Extras'!$I$16,FALSE)&lt;&gt;"",VLOOKUP($A171,'03_Extras'!$A$18:$I$27,'03_Extras'!$I$16,FALSE),"")</f>
        <v/>
      </c>
      <c r="L171" s="612" t="str">
        <f t="shared" si="19"/>
        <v/>
      </c>
      <c r="M171" s="67" t="str">
        <f>IF('06_PresenLista'!L171="NO","NP",IF('09_P1_Pract'!O171&lt;&gt;"","NL",'09_P1_Pract'!BL171))</f>
        <v/>
      </c>
      <c r="N171" s="67" t="str">
        <f>IF('06_PresenLista'!L171="NO","NP",IF('10_P1_Tema'!O171&lt;&gt;"","NL",'10_P1_Tema'!BL171))</f>
        <v/>
      </c>
      <c r="O171" s="81" t="str">
        <f>IF('06_PresenLista'!L171="NO","NP",IF('09_P1_Pract'!O171&lt;&gt;"","NL",'09_P1_Pract'!BM171))</f>
        <v/>
      </c>
      <c r="P171" s="81" t="str">
        <f>IF('06_PresenLista'!L171="NO","NP",IF('10_P1_Tema'!O171&lt;&gt;"","NL",'10_P1_Tema'!BM171))</f>
        <v/>
      </c>
      <c r="Q171" s="82"/>
      <c r="R171" s="676" t="str">
        <f t="shared" si="15"/>
        <v/>
      </c>
      <c r="S171" s="82"/>
      <c r="T171" s="750" t="str">
        <f t="shared" si="13"/>
        <v/>
      </c>
      <c r="U171" s="518" t="str">
        <f t="shared" si="14"/>
        <v/>
      </c>
      <c r="V171" s="810" t="str">
        <f>IF('13_P1_Alega'!AG171&lt;&gt;"","Estim","")</f>
        <v/>
      </c>
      <c r="W171" s="1775"/>
      <c r="X171" s="933" t="str">
        <f t="shared" si="16"/>
        <v/>
      </c>
      <c r="Y171" s="675" t="str">
        <f t="shared" si="17"/>
        <v/>
      </c>
      <c r="Z171" s="1777"/>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c r="BA171" s="1442"/>
    </row>
    <row r="172" spans="1:53" s="18" customFormat="1" ht="18" customHeight="1" x14ac:dyDescent="0.2">
      <c r="A172" s="73" t="str">
        <f>CONCATENATE('01_Carga'!$M$5,"_",$G172)</f>
        <v>FI__155</v>
      </c>
      <c r="B172" s="1405"/>
      <c r="C172" s="1460" t="str">
        <f>'06_PresenLista'!$C172</f>
        <v/>
      </c>
      <c r="D172" s="1461"/>
      <c r="E172" s="1607">
        <f t="shared" si="18"/>
        <v>0</v>
      </c>
      <c r="F172" s="1726" t="str">
        <f>IF('07_P1_Lectura'!F173&lt;&gt;"",'07_P1_Lectura'!F173,"")</f>
        <v/>
      </c>
      <c r="G172" s="1216">
        <v>155</v>
      </c>
      <c r="H172" s="269" t="str">
        <f>IF(VLOOKUP($A172,'03_Extras'!$A$18:$I$27,'03_Extras'!$F$16,FALSE)&lt;&gt;"",VLOOKUP($A172,'03_Extras'!$A$18:$I$27,'03_Extras'!$F$16,FALSE),"")</f>
        <v/>
      </c>
      <c r="I172" s="687" t="str">
        <f>IF(VLOOKUP($A172,'03_Extras'!$A$18:$I$27,'03_Extras'!$G$16,FALSE)&lt;&gt;"",VLOOKUP($A172,'03_Extras'!$A$18:$I$27,'03_Extras'!$G$16,FALSE),"")</f>
        <v/>
      </c>
      <c r="J172" s="688" t="str">
        <f>IF(VLOOKUP($A172,'03_Extras'!$A$18:$I$27,'03_Extras'!$H$16,FALSE)&lt;&gt;"",VLOOKUP($A172,'03_Extras'!$A$18:$I$27,'03_Extras'!$H$16,FALSE),"")</f>
        <v/>
      </c>
      <c r="K172" s="674" t="str">
        <f>IF(VLOOKUP($A172,'03_Extras'!$A$18:$I$27,'03_Extras'!$I$16,FALSE)&lt;&gt;"",VLOOKUP($A172,'03_Extras'!$A$18:$I$27,'03_Extras'!$I$16,FALSE),"")</f>
        <v/>
      </c>
      <c r="L172" s="612" t="str">
        <f t="shared" si="19"/>
        <v/>
      </c>
      <c r="M172" s="67" t="str">
        <f>IF('06_PresenLista'!L172="NO","NP",IF('09_P1_Pract'!O172&lt;&gt;"","NL",'09_P1_Pract'!BL172))</f>
        <v/>
      </c>
      <c r="N172" s="67" t="str">
        <f>IF('06_PresenLista'!L172="NO","NP",IF('10_P1_Tema'!O172&lt;&gt;"","NL",'10_P1_Tema'!BL172))</f>
        <v/>
      </c>
      <c r="O172" s="81" t="str">
        <f>IF('06_PresenLista'!L172="NO","NP",IF('09_P1_Pract'!O172&lt;&gt;"","NL",'09_P1_Pract'!BM172))</f>
        <v/>
      </c>
      <c r="P172" s="81" t="str">
        <f>IF('06_PresenLista'!L172="NO","NP",IF('10_P1_Tema'!O172&lt;&gt;"","NL",'10_P1_Tema'!BM172))</f>
        <v/>
      </c>
      <c r="Q172" s="82"/>
      <c r="R172" s="676" t="str">
        <f t="shared" si="15"/>
        <v/>
      </c>
      <c r="S172" s="82"/>
      <c r="T172" s="750" t="str">
        <f t="shared" si="13"/>
        <v/>
      </c>
      <c r="U172" s="518" t="str">
        <f t="shared" si="14"/>
        <v/>
      </c>
      <c r="V172" s="810" t="str">
        <f>IF('13_P1_Alega'!AG172&lt;&gt;"","Estim","")</f>
        <v/>
      </c>
      <c r="W172" s="1775"/>
      <c r="X172" s="933" t="str">
        <f t="shared" si="16"/>
        <v/>
      </c>
      <c r="Y172" s="675" t="str">
        <f t="shared" si="17"/>
        <v/>
      </c>
      <c r="Z172" s="1777"/>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c r="BA172" s="1442"/>
    </row>
    <row r="173" spans="1:53" s="18" customFormat="1" ht="18" customHeight="1" x14ac:dyDescent="0.2">
      <c r="A173" s="73" t="str">
        <f>CONCATENATE('01_Carga'!$M$5,"_",$G173)</f>
        <v>FI__156</v>
      </c>
      <c r="B173" s="1405"/>
      <c r="C173" s="1460" t="str">
        <f>'06_PresenLista'!$C173</f>
        <v/>
      </c>
      <c r="D173" s="1461"/>
      <c r="E173" s="1607">
        <f t="shared" si="18"/>
        <v>0</v>
      </c>
      <c r="F173" s="1726" t="str">
        <f>IF('07_P1_Lectura'!F174&lt;&gt;"",'07_P1_Lectura'!F174,"")</f>
        <v/>
      </c>
      <c r="G173" s="1216">
        <v>156</v>
      </c>
      <c r="H173" s="269" t="str">
        <f>IF(VLOOKUP($A173,'03_Extras'!$A$18:$I$27,'03_Extras'!$F$16,FALSE)&lt;&gt;"",VLOOKUP($A173,'03_Extras'!$A$18:$I$27,'03_Extras'!$F$16,FALSE),"")</f>
        <v/>
      </c>
      <c r="I173" s="687" t="str">
        <f>IF(VLOOKUP($A173,'03_Extras'!$A$18:$I$27,'03_Extras'!$G$16,FALSE)&lt;&gt;"",VLOOKUP($A173,'03_Extras'!$A$18:$I$27,'03_Extras'!$G$16,FALSE),"")</f>
        <v/>
      </c>
      <c r="J173" s="688" t="str">
        <f>IF(VLOOKUP($A173,'03_Extras'!$A$18:$I$27,'03_Extras'!$H$16,FALSE)&lt;&gt;"",VLOOKUP($A173,'03_Extras'!$A$18:$I$27,'03_Extras'!$H$16,FALSE),"")</f>
        <v/>
      </c>
      <c r="K173" s="674" t="str">
        <f>IF(VLOOKUP($A173,'03_Extras'!$A$18:$I$27,'03_Extras'!$I$16,FALSE)&lt;&gt;"",VLOOKUP($A173,'03_Extras'!$A$18:$I$27,'03_Extras'!$I$16,FALSE),"")</f>
        <v/>
      </c>
      <c r="L173" s="612" t="str">
        <f t="shared" si="19"/>
        <v/>
      </c>
      <c r="M173" s="67" t="str">
        <f>IF('06_PresenLista'!L173="NO","NP",IF('09_P1_Pract'!O173&lt;&gt;"","NL",'09_P1_Pract'!BL173))</f>
        <v/>
      </c>
      <c r="N173" s="67" t="str">
        <f>IF('06_PresenLista'!L173="NO","NP",IF('10_P1_Tema'!O173&lt;&gt;"","NL",'10_P1_Tema'!BL173))</f>
        <v/>
      </c>
      <c r="O173" s="81" t="str">
        <f>IF('06_PresenLista'!L173="NO","NP",IF('09_P1_Pract'!O173&lt;&gt;"","NL",'09_P1_Pract'!BM173))</f>
        <v/>
      </c>
      <c r="P173" s="81" t="str">
        <f>IF('06_PresenLista'!L173="NO","NP",IF('10_P1_Tema'!O173&lt;&gt;"","NL",'10_P1_Tema'!BM173))</f>
        <v/>
      </c>
      <c r="Q173" s="82"/>
      <c r="R173" s="676" t="str">
        <f t="shared" si="15"/>
        <v/>
      </c>
      <c r="S173" s="82"/>
      <c r="T173" s="750" t="str">
        <f t="shared" si="13"/>
        <v/>
      </c>
      <c r="U173" s="518" t="str">
        <f t="shared" si="14"/>
        <v/>
      </c>
      <c r="V173" s="810" t="str">
        <f>IF('13_P1_Alega'!AG173&lt;&gt;"","Estim","")</f>
        <v/>
      </c>
      <c r="W173" s="1775"/>
      <c r="X173" s="933" t="str">
        <f t="shared" si="16"/>
        <v/>
      </c>
      <c r="Y173" s="675" t="str">
        <f t="shared" si="17"/>
        <v/>
      </c>
      <c r="Z173" s="1777"/>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c r="BA173" s="1442"/>
    </row>
    <row r="174" spans="1:53" s="18" customFormat="1" ht="18" customHeight="1" x14ac:dyDescent="0.2">
      <c r="A174" s="73" t="str">
        <f>CONCATENATE('01_Carga'!$M$5,"_",$G174)</f>
        <v>FI__157</v>
      </c>
      <c r="B174" s="1405"/>
      <c r="C174" s="1460" t="str">
        <f>'06_PresenLista'!$C174</f>
        <v/>
      </c>
      <c r="D174" s="1461"/>
      <c r="E174" s="1607">
        <f t="shared" si="18"/>
        <v>0</v>
      </c>
      <c r="F174" s="1726" t="str">
        <f>IF('07_P1_Lectura'!F175&lt;&gt;"",'07_P1_Lectura'!F175,"")</f>
        <v/>
      </c>
      <c r="G174" s="1216">
        <v>157</v>
      </c>
      <c r="H174" s="269" t="str">
        <f>IF(VLOOKUP($A174,'03_Extras'!$A$18:$I$27,'03_Extras'!$F$16,FALSE)&lt;&gt;"",VLOOKUP($A174,'03_Extras'!$A$18:$I$27,'03_Extras'!$F$16,FALSE),"")</f>
        <v/>
      </c>
      <c r="I174" s="687" t="str">
        <f>IF(VLOOKUP($A174,'03_Extras'!$A$18:$I$27,'03_Extras'!$G$16,FALSE)&lt;&gt;"",VLOOKUP($A174,'03_Extras'!$A$18:$I$27,'03_Extras'!$G$16,FALSE),"")</f>
        <v/>
      </c>
      <c r="J174" s="688" t="str">
        <f>IF(VLOOKUP($A174,'03_Extras'!$A$18:$I$27,'03_Extras'!$H$16,FALSE)&lt;&gt;"",VLOOKUP($A174,'03_Extras'!$A$18:$I$27,'03_Extras'!$H$16,FALSE),"")</f>
        <v/>
      </c>
      <c r="K174" s="674" t="str">
        <f>IF(VLOOKUP($A174,'03_Extras'!$A$18:$I$27,'03_Extras'!$I$16,FALSE)&lt;&gt;"",VLOOKUP($A174,'03_Extras'!$A$18:$I$27,'03_Extras'!$I$16,FALSE),"")</f>
        <v/>
      </c>
      <c r="L174" s="612" t="str">
        <f t="shared" si="19"/>
        <v/>
      </c>
      <c r="M174" s="67" t="str">
        <f>IF('06_PresenLista'!L174="NO","NP",IF('09_P1_Pract'!O174&lt;&gt;"","NL",'09_P1_Pract'!BL174))</f>
        <v/>
      </c>
      <c r="N174" s="67" t="str">
        <f>IF('06_PresenLista'!L174="NO","NP",IF('10_P1_Tema'!O174&lt;&gt;"","NL",'10_P1_Tema'!BL174))</f>
        <v/>
      </c>
      <c r="O174" s="81" t="str">
        <f>IF('06_PresenLista'!L174="NO","NP",IF('09_P1_Pract'!O174&lt;&gt;"","NL",'09_P1_Pract'!BM174))</f>
        <v/>
      </c>
      <c r="P174" s="81" t="str">
        <f>IF('06_PresenLista'!L174="NO","NP",IF('10_P1_Tema'!O174&lt;&gt;"","NL",'10_P1_Tema'!BM174))</f>
        <v/>
      </c>
      <c r="Q174" s="82"/>
      <c r="R174" s="676" t="str">
        <f t="shared" si="15"/>
        <v/>
      </c>
      <c r="S174" s="82"/>
      <c r="T174" s="750" t="str">
        <f t="shared" si="13"/>
        <v/>
      </c>
      <c r="U174" s="518" t="str">
        <f t="shared" si="14"/>
        <v/>
      </c>
      <c r="V174" s="810" t="str">
        <f>IF('13_P1_Alega'!AG174&lt;&gt;"","Estim","")</f>
        <v/>
      </c>
      <c r="W174" s="1775"/>
      <c r="X174" s="933" t="str">
        <f t="shared" si="16"/>
        <v/>
      </c>
      <c r="Y174" s="675" t="str">
        <f t="shared" si="17"/>
        <v/>
      </c>
      <c r="Z174" s="1777"/>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c r="BA174" s="1442"/>
    </row>
    <row r="175" spans="1:53" s="18" customFormat="1" ht="18" customHeight="1" x14ac:dyDescent="0.2">
      <c r="A175" s="73" t="str">
        <f>CONCATENATE('01_Carga'!$M$5,"_",$G175)</f>
        <v>FI__158</v>
      </c>
      <c r="B175" s="1405"/>
      <c r="C175" s="1460" t="str">
        <f>'06_PresenLista'!$C175</f>
        <v/>
      </c>
      <c r="D175" s="1461"/>
      <c r="E175" s="1607">
        <f t="shared" si="18"/>
        <v>0</v>
      </c>
      <c r="F175" s="1726" t="str">
        <f>IF('07_P1_Lectura'!F176&lt;&gt;"",'07_P1_Lectura'!F176,"")</f>
        <v/>
      </c>
      <c r="G175" s="1216">
        <v>158</v>
      </c>
      <c r="H175" s="269" t="str">
        <f>IF(VLOOKUP($A175,'03_Extras'!$A$18:$I$27,'03_Extras'!$F$16,FALSE)&lt;&gt;"",VLOOKUP($A175,'03_Extras'!$A$18:$I$27,'03_Extras'!$F$16,FALSE),"")</f>
        <v/>
      </c>
      <c r="I175" s="687" t="str">
        <f>IF(VLOOKUP($A175,'03_Extras'!$A$18:$I$27,'03_Extras'!$G$16,FALSE)&lt;&gt;"",VLOOKUP($A175,'03_Extras'!$A$18:$I$27,'03_Extras'!$G$16,FALSE),"")</f>
        <v/>
      </c>
      <c r="J175" s="688" t="str">
        <f>IF(VLOOKUP($A175,'03_Extras'!$A$18:$I$27,'03_Extras'!$H$16,FALSE)&lt;&gt;"",VLOOKUP($A175,'03_Extras'!$A$18:$I$27,'03_Extras'!$H$16,FALSE),"")</f>
        <v/>
      </c>
      <c r="K175" s="674" t="str">
        <f>IF(VLOOKUP($A175,'03_Extras'!$A$18:$I$27,'03_Extras'!$I$16,FALSE)&lt;&gt;"",VLOOKUP($A175,'03_Extras'!$A$18:$I$27,'03_Extras'!$I$16,FALSE),"")</f>
        <v/>
      </c>
      <c r="L175" s="612" t="str">
        <f t="shared" si="19"/>
        <v/>
      </c>
      <c r="M175" s="67" t="str">
        <f>IF('06_PresenLista'!L175="NO","NP",IF('09_P1_Pract'!O175&lt;&gt;"","NL",'09_P1_Pract'!BL175))</f>
        <v/>
      </c>
      <c r="N175" s="67" t="str">
        <f>IF('06_PresenLista'!L175="NO","NP",IF('10_P1_Tema'!O175&lt;&gt;"","NL",'10_P1_Tema'!BL175))</f>
        <v/>
      </c>
      <c r="O175" s="81" t="str">
        <f>IF('06_PresenLista'!L175="NO","NP",IF('09_P1_Pract'!O175&lt;&gt;"","NL",'09_P1_Pract'!BM175))</f>
        <v/>
      </c>
      <c r="P175" s="81" t="str">
        <f>IF('06_PresenLista'!L175="NO","NP",IF('10_P1_Tema'!O175&lt;&gt;"","NL",'10_P1_Tema'!BM175))</f>
        <v/>
      </c>
      <c r="Q175" s="82"/>
      <c r="R175" s="676" t="str">
        <f t="shared" si="15"/>
        <v/>
      </c>
      <c r="S175" s="82"/>
      <c r="T175" s="750" t="str">
        <f t="shared" si="13"/>
        <v/>
      </c>
      <c r="U175" s="518" t="str">
        <f t="shared" si="14"/>
        <v/>
      </c>
      <c r="V175" s="810" t="str">
        <f>IF('13_P1_Alega'!AG175&lt;&gt;"","Estim","")</f>
        <v/>
      </c>
      <c r="W175" s="1775"/>
      <c r="X175" s="933" t="str">
        <f t="shared" si="16"/>
        <v/>
      </c>
      <c r="Y175" s="675" t="str">
        <f t="shared" si="17"/>
        <v/>
      </c>
      <c r="Z175" s="1777"/>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c r="BA175" s="1442"/>
    </row>
    <row r="176" spans="1:53" s="18" customFormat="1" ht="18" customHeight="1" x14ac:dyDescent="0.2">
      <c r="A176" s="73" t="str">
        <f>CONCATENATE('01_Carga'!$M$5,"_",$G176)</f>
        <v>FI__159</v>
      </c>
      <c r="B176" s="1405"/>
      <c r="C176" s="1460" t="str">
        <f>'06_PresenLista'!$C176</f>
        <v/>
      </c>
      <c r="D176" s="1461"/>
      <c r="E176" s="1607">
        <f t="shared" si="18"/>
        <v>0</v>
      </c>
      <c r="F176" s="1726" t="str">
        <f>IF('07_P1_Lectura'!F177&lt;&gt;"",'07_P1_Lectura'!F177,"")</f>
        <v/>
      </c>
      <c r="G176" s="1216">
        <v>159</v>
      </c>
      <c r="H176" s="269" t="str">
        <f>IF(VLOOKUP($A176,'03_Extras'!$A$18:$I$27,'03_Extras'!$F$16,FALSE)&lt;&gt;"",VLOOKUP($A176,'03_Extras'!$A$18:$I$27,'03_Extras'!$F$16,FALSE),"")</f>
        <v/>
      </c>
      <c r="I176" s="687" t="str">
        <f>IF(VLOOKUP($A176,'03_Extras'!$A$18:$I$27,'03_Extras'!$G$16,FALSE)&lt;&gt;"",VLOOKUP($A176,'03_Extras'!$A$18:$I$27,'03_Extras'!$G$16,FALSE),"")</f>
        <v/>
      </c>
      <c r="J176" s="688" t="str">
        <f>IF(VLOOKUP($A176,'03_Extras'!$A$18:$I$27,'03_Extras'!$H$16,FALSE)&lt;&gt;"",VLOOKUP($A176,'03_Extras'!$A$18:$I$27,'03_Extras'!$H$16,FALSE),"")</f>
        <v/>
      </c>
      <c r="K176" s="674" t="str">
        <f>IF(VLOOKUP($A176,'03_Extras'!$A$18:$I$27,'03_Extras'!$I$16,FALSE)&lt;&gt;"",VLOOKUP($A176,'03_Extras'!$A$18:$I$27,'03_Extras'!$I$16,FALSE),"")</f>
        <v/>
      </c>
      <c r="L176" s="612" t="str">
        <f t="shared" si="19"/>
        <v/>
      </c>
      <c r="M176" s="67" t="str">
        <f>IF('06_PresenLista'!L176="NO","NP",IF('09_P1_Pract'!O176&lt;&gt;"","NL",'09_P1_Pract'!BL176))</f>
        <v/>
      </c>
      <c r="N176" s="67" t="str">
        <f>IF('06_PresenLista'!L176="NO","NP",IF('10_P1_Tema'!O176&lt;&gt;"","NL",'10_P1_Tema'!BL176))</f>
        <v/>
      </c>
      <c r="O176" s="81" t="str">
        <f>IF('06_PresenLista'!L176="NO","NP",IF('09_P1_Pract'!O176&lt;&gt;"","NL",'09_P1_Pract'!BM176))</f>
        <v/>
      </c>
      <c r="P176" s="81" t="str">
        <f>IF('06_PresenLista'!L176="NO","NP",IF('10_P1_Tema'!O176&lt;&gt;"","NL",'10_P1_Tema'!BM176))</f>
        <v/>
      </c>
      <c r="Q176" s="82"/>
      <c r="R176" s="676" t="str">
        <f t="shared" si="15"/>
        <v/>
      </c>
      <c r="S176" s="82"/>
      <c r="T176" s="750" t="str">
        <f t="shared" si="13"/>
        <v/>
      </c>
      <c r="U176" s="518" t="str">
        <f t="shared" si="14"/>
        <v/>
      </c>
      <c r="V176" s="810" t="str">
        <f>IF('13_P1_Alega'!AG176&lt;&gt;"","Estim","")</f>
        <v/>
      </c>
      <c r="W176" s="1775"/>
      <c r="X176" s="933" t="str">
        <f t="shared" si="16"/>
        <v/>
      </c>
      <c r="Y176" s="675" t="str">
        <f t="shared" si="17"/>
        <v/>
      </c>
      <c r="Z176" s="1777"/>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c r="BA176" s="1442"/>
    </row>
    <row r="177" spans="1:53" s="18" customFormat="1" ht="18" customHeight="1" x14ac:dyDescent="0.2">
      <c r="A177" s="73" t="str">
        <f>CONCATENATE('01_Carga'!$M$5,"_",$G177)</f>
        <v>FI__160</v>
      </c>
      <c r="B177" s="1405"/>
      <c r="C177" s="1460" t="str">
        <f>'06_PresenLista'!$C177</f>
        <v/>
      </c>
      <c r="D177" s="1461"/>
      <c r="E177" s="1607">
        <f t="shared" si="18"/>
        <v>0</v>
      </c>
      <c r="F177" s="1726" t="str">
        <f>IF('07_P1_Lectura'!F178&lt;&gt;"",'07_P1_Lectura'!F178,"")</f>
        <v/>
      </c>
      <c r="G177" s="1216">
        <v>160</v>
      </c>
      <c r="H177" s="269" t="str">
        <f>IF(VLOOKUP($A177,'03_Extras'!$A$18:$I$27,'03_Extras'!$F$16,FALSE)&lt;&gt;"",VLOOKUP($A177,'03_Extras'!$A$18:$I$27,'03_Extras'!$F$16,FALSE),"")</f>
        <v/>
      </c>
      <c r="I177" s="687" t="str">
        <f>IF(VLOOKUP($A177,'03_Extras'!$A$18:$I$27,'03_Extras'!$G$16,FALSE)&lt;&gt;"",VLOOKUP($A177,'03_Extras'!$A$18:$I$27,'03_Extras'!$G$16,FALSE),"")</f>
        <v/>
      </c>
      <c r="J177" s="688" t="str">
        <f>IF(VLOOKUP($A177,'03_Extras'!$A$18:$I$27,'03_Extras'!$H$16,FALSE)&lt;&gt;"",VLOOKUP($A177,'03_Extras'!$A$18:$I$27,'03_Extras'!$H$16,FALSE),"")</f>
        <v/>
      </c>
      <c r="K177" s="674" t="str">
        <f>IF(VLOOKUP($A177,'03_Extras'!$A$18:$I$27,'03_Extras'!$I$16,FALSE)&lt;&gt;"",VLOOKUP($A177,'03_Extras'!$A$18:$I$27,'03_Extras'!$I$16,FALSE),"")</f>
        <v/>
      </c>
      <c r="L177" s="612" t="str">
        <f t="shared" si="19"/>
        <v/>
      </c>
      <c r="M177" s="67" t="str">
        <f>IF('06_PresenLista'!L177="NO","NP",IF('09_P1_Pract'!O177&lt;&gt;"","NL",'09_P1_Pract'!BL177))</f>
        <v/>
      </c>
      <c r="N177" s="67" t="str">
        <f>IF('06_PresenLista'!L177="NO","NP",IF('10_P1_Tema'!O177&lt;&gt;"","NL",'10_P1_Tema'!BL177))</f>
        <v/>
      </c>
      <c r="O177" s="81" t="str">
        <f>IF('06_PresenLista'!L177="NO","NP",IF('09_P1_Pract'!O177&lt;&gt;"","NL",'09_P1_Pract'!BM177))</f>
        <v/>
      </c>
      <c r="P177" s="81" t="str">
        <f>IF('06_PresenLista'!L177="NO","NP",IF('10_P1_Tema'!O177&lt;&gt;"","NL",'10_P1_Tema'!BM177))</f>
        <v/>
      </c>
      <c r="Q177" s="82"/>
      <c r="R177" s="676" t="str">
        <f t="shared" si="15"/>
        <v/>
      </c>
      <c r="S177" s="82"/>
      <c r="T177" s="750" t="str">
        <f t="shared" si="13"/>
        <v/>
      </c>
      <c r="U177" s="518" t="str">
        <f t="shared" si="14"/>
        <v/>
      </c>
      <c r="V177" s="810" t="str">
        <f>IF('13_P1_Alega'!AG177&lt;&gt;"","Estim","")</f>
        <v/>
      </c>
      <c r="W177" s="1775"/>
      <c r="X177" s="933" t="str">
        <f t="shared" si="16"/>
        <v/>
      </c>
      <c r="Y177" s="675" t="str">
        <f t="shared" si="17"/>
        <v/>
      </c>
      <c r="Z177" s="1777"/>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c r="BA177" s="1442"/>
    </row>
    <row r="178" spans="1:53" s="34" customFormat="1" ht="2.1" customHeight="1" x14ac:dyDescent="0.2">
      <c r="A178" s="73"/>
      <c r="B178" s="1404"/>
      <c r="C178" s="1505"/>
      <c r="D178" s="1506"/>
      <c r="E178" s="1404"/>
      <c r="F178" s="1507"/>
      <c r="G178" s="1216"/>
      <c r="H178" s="55"/>
      <c r="I178" s="72"/>
      <c r="J178" s="33"/>
      <c r="K178" s="33"/>
      <c r="L178" s="16"/>
      <c r="M178" s="71"/>
      <c r="N178" s="71"/>
      <c r="O178" s="71"/>
      <c r="P178" s="71"/>
      <c r="Q178" s="70"/>
      <c r="R178" s="1138"/>
      <c r="S178" s="70"/>
      <c r="T178" s="95"/>
      <c r="U178" s="244"/>
      <c r="V178" s="70"/>
      <c r="W178" s="1571"/>
      <c r="X178" s="17"/>
      <c r="Y178" s="17"/>
      <c r="Z178" s="1777"/>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c r="BA178" s="1442"/>
    </row>
    <row r="179" spans="1:53" s="34" customFormat="1" ht="2.1" customHeight="1" x14ac:dyDescent="0.2">
      <c r="A179" s="73"/>
      <c r="B179" s="1404"/>
      <c r="C179" s="1505"/>
      <c r="D179" s="1506"/>
      <c r="E179" s="1404"/>
      <c r="F179" s="1507"/>
      <c r="G179" s="1216"/>
      <c r="H179" s="55"/>
      <c r="I179" s="72"/>
      <c r="J179" s="33"/>
      <c r="K179" s="33"/>
      <c r="L179" s="16"/>
      <c r="M179" s="71"/>
      <c r="N179" s="71"/>
      <c r="O179" s="71"/>
      <c r="P179" s="71"/>
      <c r="Q179" s="70"/>
      <c r="R179" s="71"/>
      <c r="S179" s="70"/>
      <c r="T179" s="95"/>
      <c r="U179" s="244"/>
      <c r="V179" s="70"/>
      <c r="W179" s="1571"/>
      <c r="X179" s="17"/>
      <c r="Y179" s="17"/>
      <c r="Z179" s="1777"/>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c r="BA179" s="1442"/>
    </row>
    <row r="180" spans="1:53" s="13" customFormat="1" x14ac:dyDescent="0.2">
      <c r="B180" s="1435"/>
      <c r="C180" s="1388"/>
      <c r="D180" s="1434"/>
      <c r="E180" s="1435"/>
      <c r="F180" s="1422"/>
      <c r="G180" s="1217"/>
      <c r="H180" s="555" t="str">
        <f>IF(SUBTOTAL(9,$E$168:$E$177)&gt;0,"Los aspirantes marcados con (*) han sido incorporados a este Tribunal con posterioridad a la elaboración de los listados.","")</f>
        <v/>
      </c>
      <c r="I180" s="12"/>
      <c r="L180" s="51"/>
      <c r="T180" s="49"/>
      <c r="U180" s="245"/>
      <c r="W180" s="1388"/>
      <c r="Z180" s="1429"/>
      <c r="AA180" s="1388"/>
      <c r="AB180" s="1388"/>
      <c r="AC180" s="1388"/>
      <c r="AD180" s="1388"/>
      <c r="AE180" s="1388"/>
      <c r="AF180" s="1388"/>
      <c r="AG180" s="1388"/>
      <c r="AH180" s="1388"/>
      <c r="AI180" s="1388"/>
      <c r="AJ180" s="1388"/>
      <c r="AK180" s="1388"/>
      <c r="AL180" s="1388"/>
      <c r="AM180" s="1388"/>
      <c r="AN180" s="1388"/>
      <c r="AO180" s="1388"/>
      <c r="AP180" s="1388"/>
      <c r="AQ180" s="1388"/>
      <c r="AR180" s="1388"/>
      <c r="AS180" s="1388"/>
      <c r="AT180" s="1388"/>
      <c r="AU180" s="1388"/>
      <c r="AV180" s="1388"/>
      <c r="AW180" s="1388"/>
      <c r="AX180" s="1388"/>
      <c r="AY180" s="1388"/>
      <c r="AZ180" s="1388"/>
      <c r="BA180" s="1388"/>
    </row>
    <row r="181" spans="1:53" s="13" customFormat="1" x14ac:dyDescent="0.2">
      <c r="B181" s="1435"/>
      <c r="C181" s="1388"/>
      <c r="D181" s="1434"/>
      <c r="E181" s="1435"/>
      <c r="F181" s="1422"/>
      <c r="G181" s="1437"/>
      <c r="H181" s="1530"/>
      <c r="I181" s="1389"/>
      <c r="J181" s="1388"/>
      <c r="K181" s="1388"/>
      <c r="L181" s="1429"/>
      <c r="M181" s="1388"/>
      <c r="N181" s="1388"/>
      <c r="O181" s="1388"/>
      <c r="P181" s="1388"/>
      <c r="Q181" s="1388"/>
      <c r="R181" s="1388"/>
      <c r="S181" s="1388"/>
      <c r="T181" s="1388"/>
      <c r="U181" s="1434"/>
      <c r="V181" s="1388"/>
      <c r="W181" s="1388"/>
      <c r="X181" s="1388"/>
      <c r="Y181" s="1388"/>
      <c r="Z181" s="1429"/>
      <c r="AA181" s="1388"/>
      <c r="AB181" s="1388"/>
      <c r="AC181" s="1388"/>
      <c r="AD181" s="1388"/>
      <c r="AE181" s="1388"/>
      <c r="AF181" s="1388"/>
      <c r="AG181" s="1388"/>
      <c r="AH181" s="1388"/>
      <c r="AI181" s="1388"/>
      <c r="AJ181" s="1388"/>
      <c r="AK181" s="1388"/>
      <c r="AL181" s="1388"/>
      <c r="AM181" s="1388"/>
      <c r="AN181" s="1388"/>
      <c r="AO181" s="1388"/>
      <c r="AP181" s="1388"/>
      <c r="AQ181" s="1388"/>
      <c r="AR181" s="1388"/>
      <c r="AS181" s="1388"/>
      <c r="AT181" s="1388"/>
      <c r="AU181" s="1388"/>
      <c r="AV181" s="1388"/>
      <c r="AW181" s="1388"/>
      <c r="AX181" s="1388"/>
      <c r="AY181" s="1388"/>
      <c r="AZ181" s="1388"/>
      <c r="BA181" s="1388"/>
    </row>
    <row r="182" spans="1:53" s="13" customFormat="1" x14ac:dyDescent="0.2">
      <c r="B182" s="1435"/>
      <c r="C182" s="1388"/>
      <c r="D182" s="1434"/>
      <c r="E182" s="1435"/>
      <c r="F182" s="1422"/>
      <c r="G182" s="1437"/>
      <c r="H182" s="1388"/>
      <c r="I182" s="1389"/>
      <c r="J182" s="1388"/>
      <c r="K182" s="1388"/>
      <c r="L182" s="1429"/>
      <c r="M182" s="1388"/>
      <c r="N182" s="1388"/>
      <c r="O182" s="1388"/>
      <c r="P182" s="1388"/>
      <c r="Q182" s="1388"/>
      <c r="R182" s="1388"/>
      <c r="S182" s="1388"/>
      <c r="T182" s="1388"/>
      <c r="U182" s="1434"/>
      <c r="V182" s="1388"/>
      <c r="W182" s="1388"/>
      <c r="X182" s="1388"/>
      <c r="Y182" s="1388"/>
      <c r="Z182" s="1429"/>
      <c r="AA182" s="1388"/>
      <c r="AB182" s="1388"/>
      <c r="AC182" s="1388"/>
      <c r="AD182" s="1388"/>
      <c r="AE182" s="1388"/>
      <c r="AF182" s="1388"/>
      <c r="AG182" s="1388"/>
      <c r="AH182" s="1388"/>
      <c r="AI182" s="1388"/>
      <c r="AJ182" s="1388"/>
      <c r="AK182" s="1388"/>
      <c r="AL182" s="1388"/>
      <c r="AM182" s="1388"/>
      <c r="AN182" s="1388"/>
      <c r="AO182" s="1388"/>
      <c r="AP182" s="1388"/>
      <c r="AQ182" s="1388"/>
      <c r="AR182" s="1388"/>
      <c r="AS182" s="1388"/>
      <c r="AT182" s="1388"/>
      <c r="AU182" s="1388"/>
      <c r="AV182" s="1388"/>
      <c r="AW182" s="1388"/>
      <c r="AX182" s="1388"/>
      <c r="AY182" s="1388"/>
      <c r="AZ182" s="1388"/>
      <c r="BA182" s="1388"/>
    </row>
    <row r="183" spans="1:53" s="13" customFormat="1" x14ac:dyDescent="0.2">
      <c r="B183" s="1435"/>
      <c r="C183" s="1388"/>
      <c r="D183" s="1434"/>
      <c r="E183" s="1435"/>
      <c r="F183" s="1422"/>
      <c r="G183" s="1437"/>
      <c r="H183" s="1388"/>
      <c r="I183" s="1389"/>
      <c r="J183" s="1388"/>
      <c r="K183" s="1388"/>
      <c r="L183" s="1429"/>
      <c r="M183" s="1388"/>
      <c r="N183" s="1388"/>
      <c r="O183" s="1388"/>
      <c r="P183" s="1388"/>
      <c r="Q183" s="1388"/>
      <c r="R183" s="1388"/>
      <c r="S183" s="1388"/>
      <c r="T183" s="1388"/>
      <c r="U183" s="1434"/>
      <c r="V183" s="1388"/>
      <c r="W183" s="1388"/>
      <c r="X183" s="1388"/>
      <c r="Y183" s="1388"/>
      <c r="Z183" s="1429"/>
      <c r="AA183" s="1388"/>
      <c r="AB183" s="1388"/>
      <c r="AC183" s="1388"/>
      <c r="AD183" s="1388"/>
      <c r="AE183" s="1388"/>
      <c r="AF183" s="1388"/>
      <c r="AG183" s="1388"/>
      <c r="AH183" s="1388"/>
      <c r="AI183" s="1388"/>
      <c r="AJ183" s="1388"/>
      <c r="AK183" s="1388"/>
      <c r="AL183" s="1388"/>
      <c r="AM183" s="1388"/>
      <c r="AN183" s="1388"/>
      <c r="AO183" s="1388"/>
      <c r="AP183" s="1388"/>
      <c r="AQ183" s="1388"/>
      <c r="AR183" s="1388"/>
      <c r="AS183" s="1388"/>
      <c r="AT183" s="1388"/>
      <c r="AU183" s="1388"/>
      <c r="AV183" s="1388"/>
      <c r="AW183" s="1388"/>
      <c r="AX183" s="1388"/>
      <c r="AY183" s="1388"/>
      <c r="AZ183" s="1388"/>
      <c r="BA183" s="1388"/>
    </row>
    <row r="184" spans="1:53" s="13" customFormat="1" x14ac:dyDescent="0.2">
      <c r="B184" s="1435"/>
      <c r="C184" s="1388"/>
      <c r="D184" s="1434"/>
      <c r="E184" s="1435"/>
      <c r="F184" s="1422"/>
      <c r="G184" s="1437"/>
      <c r="H184" s="1388"/>
      <c r="I184" s="1389"/>
      <c r="J184" s="1388"/>
      <c r="K184" s="1388"/>
      <c r="L184" s="1429"/>
      <c r="M184" s="1388"/>
      <c r="N184" s="1388"/>
      <c r="O184" s="1388"/>
      <c r="P184" s="1388"/>
      <c r="Q184" s="1388"/>
      <c r="R184" s="1388"/>
      <c r="S184" s="1388"/>
      <c r="T184" s="1388"/>
      <c r="U184" s="1434"/>
      <c r="V184" s="1388"/>
      <c r="W184" s="1388"/>
      <c r="X184" s="1388"/>
      <c r="Y184" s="1388"/>
      <c r="Z184" s="1429"/>
      <c r="AA184" s="1388"/>
      <c r="AB184" s="1388"/>
      <c r="AC184" s="1388"/>
      <c r="AD184" s="1388"/>
      <c r="AE184" s="1388"/>
      <c r="AF184" s="1388"/>
      <c r="AG184" s="1388"/>
      <c r="AH184" s="1388"/>
      <c r="AI184" s="1388"/>
      <c r="AJ184" s="1388"/>
      <c r="AK184" s="1388"/>
      <c r="AL184" s="1388"/>
      <c r="AM184" s="1388"/>
      <c r="AN184" s="1388"/>
      <c r="AO184" s="1388"/>
      <c r="AP184" s="1388"/>
      <c r="AQ184" s="1388"/>
      <c r="AR184" s="1388"/>
      <c r="AS184" s="1388"/>
      <c r="AT184" s="1388"/>
      <c r="AU184" s="1388"/>
      <c r="AV184" s="1388"/>
      <c r="AW184" s="1388"/>
      <c r="AX184" s="1388"/>
      <c r="AY184" s="1388"/>
      <c r="AZ184" s="1388"/>
      <c r="BA184" s="1388"/>
    </row>
    <row r="185" spans="1:53" s="13" customFormat="1" x14ac:dyDescent="0.2">
      <c r="B185" s="1435"/>
      <c r="C185" s="1388"/>
      <c r="D185" s="1434"/>
      <c r="E185" s="1435"/>
      <c r="F185" s="1422"/>
      <c r="G185" s="1437"/>
      <c r="H185" s="1388"/>
      <c r="I185" s="1389"/>
      <c r="J185" s="1388"/>
      <c r="K185" s="1388"/>
      <c r="L185" s="1429"/>
      <c r="M185" s="1388"/>
      <c r="N185" s="1388"/>
      <c r="O185" s="1388"/>
      <c r="P185" s="1388"/>
      <c r="Q185" s="1388"/>
      <c r="R185" s="1388"/>
      <c r="S185" s="1388"/>
      <c r="T185" s="1388"/>
      <c r="U185" s="1434"/>
      <c r="V185" s="1388"/>
      <c r="W185" s="1388"/>
      <c r="X185" s="1388"/>
      <c r="Y185" s="1388"/>
      <c r="Z185" s="1429"/>
      <c r="AA185" s="1388"/>
      <c r="AB185" s="1388"/>
      <c r="AC185" s="1388"/>
      <c r="AD185" s="1388"/>
      <c r="AE185" s="1388"/>
      <c r="AF185" s="1388"/>
      <c r="AG185" s="1388"/>
      <c r="AH185" s="1388"/>
      <c r="AI185" s="1388"/>
      <c r="AJ185" s="1388"/>
      <c r="AK185" s="1388"/>
      <c r="AL185" s="1388"/>
      <c r="AM185" s="1388"/>
      <c r="AN185" s="1388"/>
      <c r="AO185" s="1388"/>
      <c r="AP185" s="1388"/>
      <c r="AQ185" s="1388"/>
      <c r="AR185" s="1388"/>
      <c r="AS185" s="1388"/>
      <c r="AT185" s="1388"/>
      <c r="AU185" s="1388"/>
      <c r="AV185" s="1388"/>
      <c r="AW185" s="1388"/>
      <c r="AX185" s="1388"/>
      <c r="AY185" s="1388"/>
      <c r="AZ185" s="1388"/>
      <c r="BA185" s="1388"/>
    </row>
    <row r="186" spans="1:53" s="13" customFormat="1" x14ac:dyDescent="0.2">
      <c r="B186" s="1435"/>
      <c r="C186" s="1388"/>
      <c r="D186" s="1434"/>
      <c r="E186" s="1435"/>
      <c r="F186" s="1422"/>
      <c r="G186" s="1437"/>
      <c r="H186" s="1388"/>
      <c r="I186" s="1389"/>
      <c r="J186" s="1388"/>
      <c r="K186" s="1388"/>
      <c r="L186" s="1429"/>
      <c r="M186" s="1388"/>
      <c r="N186" s="1388"/>
      <c r="O186" s="1388"/>
      <c r="P186" s="1388"/>
      <c r="Q186" s="1388"/>
      <c r="R186" s="1388"/>
      <c r="S186" s="1388"/>
      <c r="T186" s="1388"/>
      <c r="U186" s="1434"/>
      <c r="V186" s="1388"/>
      <c r="W186" s="1388"/>
      <c r="X186" s="1388"/>
      <c r="Y186" s="1388"/>
      <c r="Z186" s="1429"/>
      <c r="AA186" s="1388"/>
      <c r="AB186" s="1388"/>
      <c r="AC186" s="1388"/>
      <c r="AD186" s="1388"/>
      <c r="AE186" s="1388"/>
      <c r="AF186" s="1388"/>
      <c r="AG186" s="1388"/>
      <c r="AH186" s="1388"/>
      <c r="AI186" s="1388"/>
      <c r="AJ186" s="1388"/>
      <c r="AK186" s="1388"/>
      <c r="AL186" s="1388"/>
      <c r="AM186" s="1388"/>
      <c r="AN186" s="1388"/>
      <c r="AO186" s="1388"/>
      <c r="AP186" s="1388"/>
      <c r="AQ186" s="1388"/>
      <c r="AR186" s="1388"/>
      <c r="AS186" s="1388"/>
      <c r="AT186" s="1388"/>
      <c r="AU186" s="1388"/>
      <c r="AV186" s="1388"/>
      <c r="AW186" s="1388"/>
      <c r="AX186" s="1388"/>
      <c r="AY186" s="1388"/>
      <c r="AZ186" s="1388"/>
      <c r="BA186" s="1388"/>
    </row>
    <row r="187" spans="1:53" s="13" customFormat="1" x14ac:dyDescent="0.2">
      <c r="B187" s="1435"/>
      <c r="C187" s="1388"/>
      <c r="D187" s="1434"/>
      <c r="E187" s="1435"/>
      <c r="F187" s="1422"/>
      <c r="G187" s="1437"/>
      <c r="H187" s="1388"/>
      <c r="I187" s="1389"/>
      <c r="J187" s="1388"/>
      <c r="K187" s="1388"/>
      <c r="L187" s="1429"/>
      <c r="M187" s="1388"/>
      <c r="N187" s="1388"/>
      <c r="O187" s="1388"/>
      <c r="P187" s="1388"/>
      <c r="Q187" s="1388"/>
      <c r="R187" s="1388"/>
      <c r="S187" s="1388"/>
      <c r="T187" s="1388"/>
      <c r="U187" s="1434"/>
      <c r="V187" s="1388"/>
      <c r="W187" s="1388"/>
      <c r="X187" s="1388"/>
      <c r="Y187" s="1388"/>
      <c r="Z187" s="1429"/>
      <c r="AA187" s="1388"/>
      <c r="AB187" s="1388"/>
      <c r="AC187" s="1388"/>
      <c r="AD187" s="1388"/>
      <c r="AE187" s="1388"/>
      <c r="AF187" s="1388"/>
      <c r="AG187" s="1388"/>
      <c r="AH187" s="1388"/>
      <c r="AI187" s="1388"/>
      <c r="AJ187" s="1388"/>
      <c r="AK187" s="1388"/>
      <c r="AL187" s="1388"/>
      <c r="AM187" s="1388"/>
      <c r="AN187" s="1388"/>
      <c r="AO187" s="1388"/>
      <c r="AP187" s="1388"/>
      <c r="AQ187" s="1388"/>
      <c r="AR187" s="1388"/>
      <c r="AS187" s="1388"/>
      <c r="AT187" s="1388"/>
      <c r="AU187" s="1388"/>
      <c r="AV187" s="1388"/>
      <c r="AW187" s="1388"/>
      <c r="AX187" s="1388"/>
      <c r="AY187" s="1388"/>
      <c r="AZ187" s="1388"/>
      <c r="BA187" s="1388"/>
    </row>
    <row r="188" spans="1:53" s="13" customFormat="1" x14ac:dyDescent="0.2">
      <c r="B188" s="1435"/>
      <c r="C188" s="1388"/>
      <c r="D188" s="1434"/>
      <c r="E188" s="1435"/>
      <c r="F188" s="1422"/>
      <c r="G188" s="1437"/>
      <c r="H188" s="1388"/>
      <c r="I188" s="1389"/>
      <c r="J188" s="1388"/>
      <c r="K188" s="1388"/>
      <c r="L188" s="1429"/>
      <c r="M188" s="1388"/>
      <c r="N188" s="1388"/>
      <c r="O188" s="1388"/>
      <c r="P188" s="1388"/>
      <c r="Q188" s="1388"/>
      <c r="R188" s="1388"/>
      <c r="S188" s="1388"/>
      <c r="T188" s="1388"/>
      <c r="U188" s="1434"/>
      <c r="V188" s="1388"/>
      <c r="W188" s="1388"/>
      <c r="X188" s="1388"/>
      <c r="Y188" s="1388"/>
      <c r="Z188" s="1429"/>
      <c r="AA188" s="1388"/>
      <c r="AB188" s="1388"/>
      <c r="AC188" s="1388"/>
      <c r="AD188" s="1388"/>
      <c r="AE188" s="1388"/>
      <c r="AF188" s="1388"/>
      <c r="AG188" s="1388"/>
      <c r="AH188" s="1388"/>
      <c r="AI188" s="1388"/>
      <c r="AJ188" s="1388"/>
      <c r="AK188" s="1388"/>
      <c r="AL188" s="1388"/>
      <c r="AM188" s="1388"/>
      <c r="AN188" s="1388"/>
      <c r="AO188" s="1388"/>
      <c r="AP188" s="1388"/>
      <c r="AQ188" s="1388"/>
      <c r="AR188" s="1388"/>
      <c r="AS188" s="1388"/>
      <c r="AT188" s="1388"/>
      <c r="AU188" s="1388"/>
      <c r="AV188" s="1388"/>
      <c r="AW188" s="1388"/>
      <c r="AX188" s="1388"/>
      <c r="AY188" s="1388"/>
      <c r="AZ188" s="1388"/>
      <c r="BA188" s="1388"/>
    </row>
    <row r="189" spans="1:53" s="13" customFormat="1" x14ac:dyDescent="0.2">
      <c r="B189" s="1435"/>
      <c r="C189" s="1388"/>
      <c r="D189" s="1434"/>
      <c r="E189" s="1435"/>
      <c r="F189" s="1422"/>
      <c r="G189" s="1437"/>
      <c r="H189" s="1388"/>
      <c r="I189" s="1389"/>
      <c r="J189" s="1388"/>
      <c r="K189" s="1388"/>
      <c r="L189" s="1429"/>
      <c r="M189" s="1388"/>
      <c r="N189" s="1388"/>
      <c r="O189" s="1388"/>
      <c r="P189" s="1388"/>
      <c r="Q189" s="1388"/>
      <c r="R189" s="1388"/>
      <c r="S189" s="1388"/>
      <c r="T189" s="1388"/>
      <c r="U189" s="1434"/>
      <c r="V189" s="1388"/>
      <c r="W189" s="1388"/>
      <c r="X189" s="1388"/>
      <c r="Y189" s="1388"/>
      <c r="Z189" s="1429"/>
      <c r="AA189" s="1388"/>
      <c r="AB189" s="1388"/>
      <c r="AC189" s="1388"/>
      <c r="AD189" s="1388"/>
      <c r="AE189" s="1388"/>
      <c r="AF189" s="1388"/>
      <c r="AG189" s="1388"/>
      <c r="AH189" s="1388"/>
      <c r="AI189" s="1388"/>
      <c r="AJ189" s="1388"/>
      <c r="AK189" s="1388"/>
      <c r="AL189" s="1388"/>
      <c r="AM189" s="1388"/>
      <c r="AN189" s="1388"/>
      <c r="AO189" s="1388"/>
      <c r="AP189" s="1388"/>
      <c r="AQ189" s="1388"/>
      <c r="AR189" s="1388"/>
      <c r="AS189" s="1388"/>
      <c r="AT189" s="1388"/>
      <c r="AU189" s="1388"/>
      <c r="AV189" s="1388"/>
      <c r="AW189" s="1388"/>
      <c r="AX189" s="1388"/>
      <c r="AY189" s="1388"/>
      <c r="AZ189" s="1388"/>
      <c r="BA189" s="1388"/>
    </row>
    <row r="190" spans="1:53" s="13" customFormat="1" x14ac:dyDescent="0.2">
      <c r="B190" s="1435"/>
      <c r="C190" s="1388"/>
      <c r="D190" s="1434"/>
      <c r="E190" s="1435"/>
      <c r="F190" s="1422"/>
      <c r="G190" s="1437"/>
      <c r="H190" s="1388"/>
      <c r="I190" s="1389"/>
      <c r="J190" s="1388"/>
      <c r="K190" s="1388"/>
      <c r="L190" s="1429"/>
      <c r="M190" s="1388"/>
      <c r="N190" s="1388"/>
      <c r="O190" s="1388"/>
      <c r="P190" s="1388"/>
      <c r="Q190" s="1388"/>
      <c r="R190" s="1388"/>
      <c r="S190" s="1388"/>
      <c r="T190" s="1388"/>
      <c r="U190" s="1434"/>
      <c r="V190" s="1388"/>
      <c r="W190" s="1388"/>
      <c r="X190" s="1388"/>
      <c r="Y190" s="1388"/>
      <c r="Z190" s="1429"/>
      <c r="AA190" s="1388"/>
      <c r="AB190" s="1388"/>
      <c r="AC190" s="1388"/>
      <c r="AD190" s="1388"/>
      <c r="AE190" s="1388"/>
      <c r="AF190" s="1388"/>
      <c r="AG190" s="1388"/>
      <c r="AH190" s="1388"/>
      <c r="AI190" s="1388"/>
      <c r="AJ190" s="1388"/>
      <c r="AK190" s="1388"/>
      <c r="AL190" s="1388"/>
      <c r="AM190" s="1388"/>
      <c r="AN190" s="1388"/>
      <c r="AO190" s="1388"/>
      <c r="AP190" s="1388"/>
      <c r="AQ190" s="1388"/>
      <c r="AR190" s="1388"/>
      <c r="AS190" s="1388"/>
      <c r="AT190" s="1388"/>
      <c r="AU190" s="1388"/>
      <c r="AV190" s="1388"/>
      <c r="AW190" s="1388"/>
      <c r="AX190" s="1388"/>
      <c r="AY190" s="1388"/>
      <c r="AZ190" s="1388"/>
      <c r="BA190" s="1388"/>
    </row>
    <row r="191" spans="1:53" s="13" customFormat="1" x14ac:dyDescent="0.2">
      <c r="B191" s="1435"/>
      <c r="C191" s="1388"/>
      <c r="D191" s="1434"/>
      <c r="E191" s="1435"/>
      <c r="F191" s="1422"/>
      <c r="G191" s="1437"/>
      <c r="H191" s="1388"/>
      <c r="I191" s="1389"/>
      <c r="J191" s="1388"/>
      <c r="K191" s="1388"/>
      <c r="L191" s="1429"/>
      <c r="M191" s="1388"/>
      <c r="N191" s="1388"/>
      <c r="O191" s="1388"/>
      <c r="P191" s="1388"/>
      <c r="Q191" s="1388"/>
      <c r="R191" s="1388"/>
      <c r="S191" s="1388"/>
      <c r="T191" s="1388"/>
      <c r="U191" s="1434"/>
      <c r="V191" s="1388"/>
      <c r="W191" s="1388"/>
      <c r="X191" s="1388"/>
      <c r="Y191" s="1388"/>
      <c r="Z191" s="1429"/>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c r="BA191" s="1388"/>
    </row>
    <row r="192" spans="1:53" s="13" customFormat="1" x14ac:dyDescent="0.2">
      <c r="B192" s="1435"/>
      <c r="C192" s="1388"/>
      <c r="D192" s="1434"/>
      <c r="E192" s="1435"/>
      <c r="F192" s="1422"/>
      <c r="G192" s="1437"/>
      <c r="H192" s="1388"/>
      <c r="I192" s="1389"/>
      <c r="J192" s="1388"/>
      <c r="K192" s="1388"/>
      <c r="L192" s="1429"/>
      <c r="M192" s="1388"/>
      <c r="N192" s="1388"/>
      <c r="O192" s="1388"/>
      <c r="P192" s="1388"/>
      <c r="Q192" s="1388"/>
      <c r="R192" s="1388"/>
      <c r="S192" s="1388"/>
      <c r="T192" s="1388"/>
      <c r="U192" s="1434"/>
      <c r="V192" s="1388"/>
      <c r="W192" s="1388"/>
      <c r="X192" s="1388"/>
      <c r="Y192" s="1388"/>
      <c r="Z192" s="1429"/>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c r="BA192" s="1388"/>
    </row>
    <row r="193" spans="2:53" s="13" customFormat="1" x14ac:dyDescent="0.2">
      <c r="B193" s="1435"/>
      <c r="C193" s="1388"/>
      <c r="D193" s="1434"/>
      <c r="E193" s="1435"/>
      <c r="F193" s="1422"/>
      <c r="G193" s="1437"/>
      <c r="H193" s="1388"/>
      <c r="I193" s="1389"/>
      <c r="J193" s="1388"/>
      <c r="K193" s="1388"/>
      <c r="L193" s="1429"/>
      <c r="M193" s="1388"/>
      <c r="N193" s="1388"/>
      <c r="O193" s="1388"/>
      <c r="P193" s="1388"/>
      <c r="Q193" s="1388"/>
      <c r="R193" s="1388"/>
      <c r="S193" s="1388"/>
      <c r="T193" s="1388"/>
      <c r="U193" s="1434"/>
      <c r="V193" s="1388"/>
      <c r="W193" s="1388"/>
      <c r="X193" s="1388"/>
      <c r="Y193" s="1388"/>
      <c r="Z193" s="1429"/>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c r="BA193" s="1388"/>
    </row>
    <row r="194" spans="2:53" s="13" customFormat="1" x14ac:dyDescent="0.2">
      <c r="B194" s="1435"/>
      <c r="C194" s="1388"/>
      <c r="D194" s="1434"/>
      <c r="E194" s="1435"/>
      <c r="F194" s="1422"/>
      <c r="G194" s="1437"/>
      <c r="H194" s="1388"/>
      <c r="I194" s="1389"/>
      <c r="J194" s="1388"/>
      <c r="K194" s="1388"/>
      <c r="L194" s="1429"/>
      <c r="M194" s="1388"/>
      <c r="N194" s="1388"/>
      <c r="O194" s="1388"/>
      <c r="P194" s="1388"/>
      <c r="Q194" s="1388"/>
      <c r="R194" s="1388"/>
      <c r="S194" s="1388"/>
      <c r="T194" s="1388"/>
      <c r="U194" s="1434"/>
      <c r="V194" s="1388"/>
      <c r="W194" s="1388"/>
      <c r="X194" s="1388"/>
      <c r="Y194" s="1388"/>
      <c r="Z194" s="1429"/>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c r="BA194" s="1388"/>
    </row>
    <row r="195" spans="2:53" s="13" customFormat="1" x14ac:dyDescent="0.2">
      <c r="B195" s="1435"/>
      <c r="C195" s="1388"/>
      <c r="D195" s="1434"/>
      <c r="E195" s="1435"/>
      <c r="F195" s="1422"/>
      <c r="G195" s="1437"/>
      <c r="H195" s="1388"/>
      <c r="I195" s="1389"/>
      <c r="J195" s="1388"/>
      <c r="K195" s="1388"/>
      <c r="L195" s="1429"/>
      <c r="M195" s="1388"/>
      <c r="N195" s="1388"/>
      <c r="O195" s="1388"/>
      <c r="P195" s="1388"/>
      <c r="Q195" s="1388"/>
      <c r="R195" s="1388"/>
      <c r="S195" s="1388"/>
      <c r="T195" s="1388"/>
      <c r="U195" s="1434"/>
      <c r="V195" s="1388"/>
      <c r="W195" s="1388"/>
      <c r="X195" s="1388"/>
      <c r="Y195" s="1388"/>
      <c r="Z195" s="1429"/>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c r="BA195" s="1388"/>
    </row>
    <row r="196" spans="2:53" s="13" customFormat="1" x14ac:dyDescent="0.2">
      <c r="B196" s="1435"/>
      <c r="C196" s="1388"/>
      <c r="D196" s="1434"/>
      <c r="E196" s="1435"/>
      <c r="F196" s="1422"/>
      <c r="G196" s="1437"/>
      <c r="H196" s="1388"/>
      <c r="I196" s="1389"/>
      <c r="J196" s="1388"/>
      <c r="K196" s="1388"/>
      <c r="L196" s="1429"/>
      <c r="M196" s="1388"/>
      <c r="N196" s="1388"/>
      <c r="O196" s="1388"/>
      <c r="P196" s="1388"/>
      <c r="Q196" s="1388"/>
      <c r="R196" s="1388"/>
      <c r="S196" s="1388"/>
      <c r="T196" s="1388"/>
      <c r="U196" s="1434"/>
      <c r="V196" s="1388"/>
      <c r="W196" s="1388"/>
      <c r="X196" s="1388"/>
      <c r="Y196" s="1388"/>
      <c r="Z196" s="1429"/>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c r="BA196" s="1388"/>
    </row>
    <row r="197" spans="2:53" s="13" customFormat="1" x14ac:dyDescent="0.2">
      <c r="B197" s="1435"/>
      <c r="C197" s="1388"/>
      <c r="D197" s="1434"/>
      <c r="E197" s="1435"/>
      <c r="F197" s="1436"/>
      <c r="G197" s="1437"/>
      <c r="H197" s="1388"/>
      <c r="I197" s="1389"/>
      <c r="J197" s="1388"/>
      <c r="K197" s="1388"/>
      <c r="L197" s="1429"/>
      <c r="M197" s="1388"/>
      <c r="N197" s="1388"/>
      <c r="O197" s="1388"/>
      <c r="P197" s="1388"/>
      <c r="Q197" s="1388"/>
      <c r="R197" s="1388"/>
      <c r="S197" s="1388"/>
      <c r="T197" s="1388"/>
      <c r="U197" s="1434"/>
      <c r="V197" s="1388"/>
      <c r="W197" s="1388"/>
      <c r="X197" s="1388"/>
      <c r="Y197" s="1388"/>
      <c r="Z197" s="1429"/>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c r="BA197" s="1388"/>
    </row>
    <row r="198" spans="2:53" s="13" customFormat="1" x14ac:dyDescent="0.2">
      <c r="B198" s="1435"/>
      <c r="C198" s="1388"/>
      <c r="D198" s="1434"/>
      <c r="E198" s="1435"/>
      <c r="F198" s="1436"/>
      <c r="G198" s="1437"/>
      <c r="H198" s="1388"/>
      <c r="I198" s="1389"/>
      <c r="J198" s="1388"/>
      <c r="K198" s="1388"/>
      <c r="L198" s="1429"/>
      <c r="M198" s="1388"/>
      <c r="N198" s="1388"/>
      <c r="O198" s="1388"/>
      <c r="P198" s="1388"/>
      <c r="Q198" s="1388"/>
      <c r="R198" s="1388"/>
      <c r="S198" s="1388"/>
      <c r="T198" s="1388"/>
      <c r="U198" s="1434"/>
      <c r="V198" s="1388"/>
      <c r="W198" s="1388"/>
      <c r="X198" s="1388"/>
      <c r="Y198" s="1388"/>
      <c r="Z198" s="1429"/>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c r="BA198" s="1388"/>
    </row>
    <row r="199" spans="2:53" s="13" customFormat="1" x14ac:dyDescent="0.2">
      <c r="B199" s="1435"/>
      <c r="C199" s="1388"/>
      <c r="D199" s="1434"/>
      <c r="E199" s="1435"/>
      <c r="F199" s="1436"/>
      <c r="G199" s="1437"/>
      <c r="H199" s="1388"/>
      <c r="I199" s="1389"/>
      <c r="J199" s="1388"/>
      <c r="K199" s="1388"/>
      <c r="L199" s="1429"/>
      <c r="M199" s="1388"/>
      <c r="N199" s="1388"/>
      <c r="O199" s="1388"/>
      <c r="P199" s="1388"/>
      <c r="Q199" s="1388"/>
      <c r="R199" s="1388"/>
      <c r="S199" s="1388"/>
      <c r="T199" s="1388"/>
      <c r="U199" s="1434"/>
      <c r="V199" s="1388"/>
      <c r="W199" s="1388"/>
      <c r="X199" s="1388"/>
      <c r="Y199" s="1388"/>
      <c r="Z199" s="1429"/>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c r="BA199" s="1388"/>
    </row>
    <row r="200" spans="2:53" s="13" customFormat="1" x14ac:dyDescent="0.2">
      <c r="B200" s="1435"/>
      <c r="C200" s="1388"/>
      <c r="D200" s="1434"/>
      <c r="E200" s="1435"/>
      <c r="F200" s="1436"/>
      <c r="G200" s="1437"/>
      <c r="H200" s="1388"/>
      <c r="I200" s="1389"/>
      <c r="J200" s="1388"/>
      <c r="K200" s="1388"/>
      <c r="L200" s="1429"/>
      <c r="M200" s="1388"/>
      <c r="N200" s="1388"/>
      <c r="O200" s="1388"/>
      <c r="P200" s="1388"/>
      <c r="Q200" s="1388"/>
      <c r="R200" s="1388"/>
      <c r="S200" s="1388"/>
      <c r="T200" s="1388"/>
      <c r="U200" s="1434"/>
      <c r="V200" s="1388"/>
      <c r="W200" s="1388"/>
      <c r="X200" s="1388"/>
      <c r="Y200" s="1388"/>
      <c r="Z200" s="1429"/>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c r="BA200" s="1388"/>
    </row>
    <row r="201" spans="2:53" s="13" customFormat="1" x14ac:dyDescent="0.2">
      <c r="B201" s="1435"/>
      <c r="C201" s="1388"/>
      <c r="D201" s="1434"/>
      <c r="E201" s="1435"/>
      <c r="F201" s="1436"/>
      <c r="G201" s="1437"/>
      <c r="H201" s="1388"/>
      <c r="I201" s="1389"/>
      <c r="J201" s="1388"/>
      <c r="K201" s="1388"/>
      <c r="L201" s="1429"/>
      <c r="M201" s="1388"/>
      <c r="N201" s="1388"/>
      <c r="O201" s="1388"/>
      <c r="P201" s="1388"/>
      <c r="Q201" s="1388"/>
      <c r="R201" s="1388"/>
      <c r="S201" s="1388"/>
      <c r="T201" s="1388"/>
      <c r="U201" s="1434"/>
      <c r="V201" s="1388"/>
      <c r="W201" s="1388"/>
      <c r="X201" s="1388"/>
      <c r="Y201" s="1388"/>
      <c r="Z201" s="1429"/>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c r="BA201" s="1388"/>
    </row>
    <row r="202" spans="2:53" s="13" customFormat="1" x14ac:dyDescent="0.2">
      <c r="B202" s="1435"/>
      <c r="C202" s="1388"/>
      <c r="D202" s="1434"/>
      <c r="E202" s="1435"/>
      <c r="F202" s="1436"/>
      <c r="G202" s="1437"/>
      <c r="H202" s="1388"/>
      <c r="I202" s="1389"/>
      <c r="J202" s="1388"/>
      <c r="K202" s="1388"/>
      <c r="L202" s="1429"/>
      <c r="M202" s="1388"/>
      <c r="N202" s="1388"/>
      <c r="O202" s="1388"/>
      <c r="P202" s="1388"/>
      <c r="Q202" s="1388"/>
      <c r="R202" s="1388"/>
      <c r="S202" s="1388"/>
      <c r="T202" s="1388"/>
      <c r="U202" s="1434"/>
      <c r="V202" s="1388"/>
      <c r="W202" s="1388"/>
      <c r="X202" s="1388"/>
      <c r="Y202" s="1388"/>
      <c r="Z202" s="1429"/>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c r="BA202" s="1388"/>
    </row>
    <row r="203" spans="2:53" s="13" customFormat="1" x14ac:dyDescent="0.2">
      <c r="B203" s="1435"/>
      <c r="C203" s="1388"/>
      <c r="D203" s="1434"/>
      <c r="E203" s="1435"/>
      <c r="F203" s="1436"/>
      <c r="G203" s="1437"/>
      <c r="H203" s="1388"/>
      <c r="I203" s="1389"/>
      <c r="J203" s="1388"/>
      <c r="K203" s="1388"/>
      <c r="L203" s="1429"/>
      <c r="M203" s="1388"/>
      <c r="N203" s="1388"/>
      <c r="O203" s="1388"/>
      <c r="P203" s="1388"/>
      <c r="Q203" s="1388"/>
      <c r="R203" s="1388"/>
      <c r="S203" s="1388"/>
      <c r="T203" s="1388"/>
      <c r="U203" s="1434"/>
      <c r="V203" s="1388"/>
      <c r="W203" s="1388"/>
      <c r="X203" s="1388"/>
      <c r="Y203" s="1388"/>
      <c r="Z203" s="1429"/>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c r="BA203" s="1388"/>
    </row>
    <row r="204" spans="2:53" s="13" customFormat="1" x14ac:dyDescent="0.2">
      <c r="B204" s="1435"/>
      <c r="C204" s="1388"/>
      <c r="D204" s="1434"/>
      <c r="E204" s="1435"/>
      <c r="F204" s="1436"/>
      <c r="G204" s="1437"/>
      <c r="H204" s="1388"/>
      <c r="I204" s="1389"/>
      <c r="J204" s="1388"/>
      <c r="K204" s="1388"/>
      <c r="L204" s="1429"/>
      <c r="M204" s="1388"/>
      <c r="N204" s="1388"/>
      <c r="O204" s="1388"/>
      <c r="P204" s="1388"/>
      <c r="Q204" s="1388"/>
      <c r="R204" s="1388"/>
      <c r="S204" s="1388"/>
      <c r="T204" s="1388"/>
      <c r="U204" s="1434"/>
      <c r="V204" s="1388"/>
      <c r="W204" s="1388"/>
      <c r="X204" s="1388"/>
      <c r="Y204" s="1388"/>
      <c r="Z204" s="1429"/>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c r="BA204" s="1388"/>
    </row>
    <row r="205" spans="2:53" s="13" customFormat="1" x14ac:dyDescent="0.2">
      <c r="B205" s="1435"/>
      <c r="C205" s="1388"/>
      <c r="D205" s="1434"/>
      <c r="E205" s="1435"/>
      <c r="F205" s="1436"/>
      <c r="G205" s="1437"/>
      <c r="H205" s="1388"/>
      <c r="I205" s="1389"/>
      <c r="J205" s="1388"/>
      <c r="K205" s="1388"/>
      <c r="L205" s="1429"/>
      <c r="M205" s="1388"/>
      <c r="N205" s="1388"/>
      <c r="O205" s="1388"/>
      <c r="P205" s="1388"/>
      <c r="Q205" s="1388"/>
      <c r="R205" s="1388"/>
      <c r="S205" s="1388"/>
      <c r="T205" s="1388"/>
      <c r="U205" s="1434"/>
      <c r="V205" s="1388"/>
      <c r="W205" s="1388"/>
      <c r="X205" s="1388"/>
      <c r="Y205" s="1388"/>
      <c r="Z205" s="1429"/>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c r="BA205" s="1388"/>
    </row>
    <row r="206" spans="2:53" s="13" customFormat="1" x14ac:dyDescent="0.2">
      <c r="B206" s="1435"/>
      <c r="C206" s="1388"/>
      <c r="D206" s="1434"/>
      <c r="E206" s="1435"/>
      <c r="F206" s="1436"/>
      <c r="G206" s="1437"/>
      <c r="H206" s="1388"/>
      <c r="I206" s="1389"/>
      <c r="J206" s="1388"/>
      <c r="K206" s="1388"/>
      <c r="L206" s="1429"/>
      <c r="M206" s="1388"/>
      <c r="N206" s="1388"/>
      <c r="O206" s="1388"/>
      <c r="P206" s="1388"/>
      <c r="Q206" s="1388"/>
      <c r="R206" s="1388"/>
      <c r="S206" s="1388"/>
      <c r="T206" s="1388"/>
      <c r="U206" s="1434"/>
      <c r="V206" s="1388"/>
      <c r="W206" s="1388"/>
      <c r="X206" s="1388"/>
      <c r="Y206" s="1388"/>
      <c r="Z206" s="1429"/>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c r="BA206" s="1388"/>
    </row>
    <row r="207" spans="2:53" s="13" customFormat="1" x14ac:dyDescent="0.2">
      <c r="B207" s="1435"/>
      <c r="C207" s="1388"/>
      <c r="D207" s="1434"/>
      <c r="E207" s="1435"/>
      <c r="F207" s="1436"/>
      <c r="G207" s="1437"/>
      <c r="H207" s="1388"/>
      <c r="I207" s="1389"/>
      <c r="J207" s="1388"/>
      <c r="K207" s="1388"/>
      <c r="L207" s="1429"/>
      <c r="M207" s="1388"/>
      <c r="N207" s="1388"/>
      <c r="O207" s="1388"/>
      <c r="P207" s="1388"/>
      <c r="Q207" s="1388"/>
      <c r="R207" s="1388"/>
      <c r="S207" s="1388"/>
      <c r="T207" s="1388"/>
      <c r="U207" s="1434"/>
      <c r="V207" s="1388"/>
      <c r="W207" s="1388"/>
      <c r="X207" s="1388"/>
      <c r="Y207" s="1388"/>
      <c r="Z207" s="1429"/>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c r="BA207" s="1388"/>
    </row>
    <row r="208" spans="2:53" s="13" customFormat="1" x14ac:dyDescent="0.2">
      <c r="B208" s="1435"/>
      <c r="C208" s="1388"/>
      <c r="D208" s="1434"/>
      <c r="E208" s="1435"/>
      <c r="F208" s="1436"/>
      <c r="G208" s="1437"/>
      <c r="H208" s="1388"/>
      <c r="I208" s="1389"/>
      <c r="J208" s="1388"/>
      <c r="K208" s="1388"/>
      <c r="L208" s="1429"/>
      <c r="M208" s="1388"/>
      <c r="N208" s="1388"/>
      <c r="O208" s="1388"/>
      <c r="P208" s="1388"/>
      <c r="Q208" s="1388"/>
      <c r="R208" s="1388"/>
      <c r="S208" s="1388"/>
      <c r="T208" s="1388"/>
      <c r="U208" s="1434"/>
      <c r="V208" s="1388"/>
      <c r="W208" s="1388"/>
      <c r="X208" s="1388"/>
      <c r="Y208" s="1388"/>
      <c r="Z208" s="1429"/>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c r="BA208" s="1388"/>
    </row>
    <row r="209" spans="2:53" s="13" customFormat="1" x14ac:dyDescent="0.2">
      <c r="B209" s="1435"/>
      <c r="C209" s="1388"/>
      <c r="D209" s="1434"/>
      <c r="E209" s="1435"/>
      <c r="F209" s="1513"/>
      <c r="G209" s="1437"/>
      <c r="H209" s="1388"/>
      <c r="I209" s="1389"/>
      <c r="J209" s="1388"/>
      <c r="K209" s="1388"/>
      <c r="L209" s="1429"/>
      <c r="M209" s="1388"/>
      <c r="N209" s="1388"/>
      <c r="O209" s="1388"/>
      <c r="P209" s="1388"/>
      <c r="Q209" s="1388"/>
      <c r="R209" s="1388"/>
      <c r="S209" s="1388"/>
      <c r="T209" s="1388"/>
      <c r="U209" s="1434"/>
      <c r="V209" s="1388"/>
      <c r="W209" s="1388"/>
      <c r="X209" s="1388"/>
      <c r="Y209" s="1388"/>
      <c r="Z209" s="1429"/>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c r="BA209" s="1388"/>
    </row>
    <row r="210" spans="2:53" s="13" customFormat="1" x14ac:dyDescent="0.2">
      <c r="B210" s="1435"/>
      <c r="C210" s="1388"/>
      <c r="D210" s="1434"/>
      <c r="E210" s="1435"/>
      <c r="F210" s="1514"/>
      <c r="G210" s="1437"/>
      <c r="H210" s="1388"/>
      <c r="I210" s="1389"/>
      <c r="J210" s="1388"/>
      <c r="K210" s="1388"/>
      <c r="L210" s="1429"/>
      <c r="M210" s="1388"/>
      <c r="N210" s="1388"/>
      <c r="O210" s="1388"/>
      <c r="P210" s="1388"/>
      <c r="Q210" s="1388"/>
      <c r="R210" s="1388"/>
      <c r="S210" s="1388"/>
      <c r="T210" s="1388"/>
      <c r="U210" s="1434"/>
      <c r="V210" s="1388"/>
      <c r="W210" s="1388"/>
      <c r="X210" s="1388"/>
      <c r="Y210" s="1388"/>
      <c r="Z210" s="1429"/>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c r="BA210" s="1388"/>
    </row>
    <row r="211" spans="2:53" s="13" customFormat="1" x14ac:dyDescent="0.2">
      <c r="B211" s="1435"/>
      <c r="C211" s="1388"/>
      <c r="D211" s="1434"/>
      <c r="E211" s="1435"/>
      <c r="F211" s="1436"/>
      <c r="G211" s="1437"/>
      <c r="H211" s="1388"/>
      <c r="I211" s="1389"/>
      <c r="J211" s="1388"/>
      <c r="K211" s="1388"/>
      <c r="L211" s="1429"/>
      <c r="M211" s="1388"/>
      <c r="N211" s="1388"/>
      <c r="O211" s="1388"/>
      <c r="P211" s="1388"/>
      <c r="Q211" s="1388"/>
      <c r="R211" s="1388"/>
      <c r="S211" s="1388"/>
      <c r="T211" s="1388"/>
      <c r="U211" s="1434"/>
      <c r="V211" s="1388"/>
      <c r="W211" s="1388"/>
      <c r="X211" s="1388"/>
      <c r="Y211" s="1388"/>
      <c r="Z211" s="1429"/>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c r="BA211" s="1388"/>
    </row>
    <row r="212" spans="2:53" s="13" customFormat="1" x14ac:dyDescent="0.2">
      <c r="B212" s="1435"/>
      <c r="C212" s="1388"/>
      <c r="D212" s="1434"/>
      <c r="E212" s="1435"/>
      <c r="F212" s="1436"/>
      <c r="G212" s="1437"/>
      <c r="H212" s="1388"/>
      <c r="I212" s="1389"/>
      <c r="J212" s="1388"/>
      <c r="K212" s="1388"/>
      <c r="L212" s="1429"/>
      <c r="M212" s="1388"/>
      <c r="N212" s="1388"/>
      <c r="O212" s="1388"/>
      <c r="P212" s="1388"/>
      <c r="Q212" s="1388"/>
      <c r="R212" s="1388"/>
      <c r="S212" s="1388"/>
      <c r="T212" s="1388"/>
      <c r="U212" s="1434"/>
      <c r="V212" s="1388"/>
      <c r="W212" s="1388"/>
      <c r="X212" s="1388"/>
      <c r="Y212" s="1388"/>
      <c r="Z212" s="1429"/>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c r="BA212" s="1388"/>
    </row>
    <row r="213" spans="2:53" s="13" customFormat="1" x14ac:dyDescent="0.2">
      <c r="B213" s="1435"/>
      <c r="C213" s="1388"/>
      <c r="D213" s="1434"/>
      <c r="E213" s="1435"/>
      <c r="F213" s="1436"/>
      <c r="G213" s="1437"/>
      <c r="H213" s="1388"/>
      <c r="I213" s="1389"/>
      <c r="J213" s="1388"/>
      <c r="K213" s="1388"/>
      <c r="L213" s="1429"/>
      <c r="M213" s="1388"/>
      <c r="N213" s="1388"/>
      <c r="O213" s="1388"/>
      <c r="P213" s="1388"/>
      <c r="Q213" s="1388"/>
      <c r="R213" s="1388"/>
      <c r="S213" s="1388"/>
      <c r="T213" s="1388"/>
      <c r="U213" s="1434"/>
      <c r="V213" s="1388"/>
      <c r="W213" s="1388"/>
      <c r="X213" s="1388"/>
      <c r="Y213" s="1388"/>
      <c r="Z213" s="1429"/>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c r="BA213" s="1388"/>
    </row>
    <row r="214" spans="2:53" s="13" customFormat="1" x14ac:dyDescent="0.2">
      <c r="B214" s="1435"/>
      <c r="C214" s="1388"/>
      <c r="D214" s="1434"/>
      <c r="E214" s="1435"/>
      <c r="F214" s="1436"/>
      <c r="G214" s="1437"/>
      <c r="H214" s="1388"/>
      <c r="I214" s="1389"/>
      <c r="J214" s="1388"/>
      <c r="K214" s="1388"/>
      <c r="L214" s="1429"/>
      <c r="M214" s="1388"/>
      <c r="N214" s="1388"/>
      <c r="O214" s="1388"/>
      <c r="P214" s="1388"/>
      <c r="Q214" s="1388"/>
      <c r="R214" s="1388"/>
      <c r="S214" s="1388"/>
      <c r="T214" s="1388"/>
      <c r="U214" s="1434"/>
      <c r="V214" s="1388"/>
      <c r="W214" s="1388"/>
      <c r="X214" s="1388"/>
      <c r="Y214" s="1388"/>
      <c r="Z214" s="1429"/>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c r="BA214" s="1388"/>
    </row>
    <row r="215" spans="2:53" s="13" customFormat="1" x14ac:dyDescent="0.2">
      <c r="B215" s="1435"/>
      <c r="C215" s="1388"/>
      <c r="D215" s="1434"/>
      <c r="E215" s="1435"/>
      <c r="F215" s="1436"/>
      <c r="G215" s="1437"/>
      <c r="H215" s="1388"/>
      <c r="I215" s="1389"/>
      <c r="J215" s="1388"/>
      <c r="K215" s="1388"/>
      <c r="L215" s="1429"/>
      <c r="M215" s="1388"/>
      <c r="N215" s="1388"/>
      <c r="O215" s="1388"/>
      <c r="P215" s="1388"/>
      <c r="Q215" s="1388"/>
      <c r="R215" s="1388"/>
      <c r="S215" s="1388"/>
      <c r="T215" s="1388"/>
      <c r="U215" s="1434"/>
      <c r="V215" s="1388"/>
      <c r="W215" s="1388"/>
      <c r="X215" s="1388"/>
      <c r="Y215" s="1388"/>
      <c r="Z215" s="1429"/>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c r="BA215" s="1388"/>
    </row>
    <row r="216" spans="2:53" s="13" customFormat="1" x14ac:dyDescent="0.2">
      <c r="B216" s="1435"/>
      <c r="C216" s="1388"/>
      <c r="D216" s="1434"/>
      <c r="E216" s="1435"/>
      <c r="F216" s="1436"/>
      <c r="G216" s="1437"/>
      <c r="H216" s="1388"/>
      <c r="I216" s="1389"/>
      <c r="J216" s="1388"/>
      <c r="K216" s="1388"/>
      <c r="L216" s="1429"/>
      <c r="M216" s="1388"/>
      <c r="N216" s="1388"/>
      <c r="O216" s="1388"/>
      <c r="P216" s="1388"/>
      <c r="Q216" s="1388"/>
      <c r="R216" s="1388"/>
      <c r="S216" s="1388"/>
      <c r="T216" s="1388"/>
      <c r="U216" s="1434"/>
      <c r="V216" s="1388"/>
      <c r="W216" s="1388"/>
      <c r="X216" s="1388"/>
      <c r="Y216" s="1388"/>
      <c r="Z216" s="1429"/>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c r="BA216" s="1388"/>
    </row>
    <row r="217" spans="2:53" s="13" customFormat="1" x14ac:dyDescent="0.2">
      <c r="B217" s="1435"/>
      <c r="C217" s="1388"/>
      <c r="D217" s="1434"/>
      <c r="E217" s="1435"/>
      <c r="F217" s="1436"/>
      <c r="G217" s="1437"/>
      <c r="H217" s="1388"/>
      <c r="I217" s="1389"/>
      <c r="J217" s="1388"/>
      <c r="K217" s="1388"/>
      <c r="L217" s="1429"/>
      <c r="M217" s="1388"/>
      <c r="N217" s="1388"/>
      <c r="O217" s="1388"/>
      <c r="P217" s="1388"/>
      <c r="Q217" s="1388"/>
      <c r="R217" s="1388"/>
      <c r="S217" s="1388"/>
      <c r="T217" s="1388"/>
      <c r="U217" s="1434"/>
      <c r="V217" s="1388"/>
      <c r="W217" s="1388"/>
      <c r="X217" s="1388"/>
      <c r="Y217" s="1388"/>
      <c r="Z217" s="1429"/>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c r="BA217" s="1388"/>
    </row>
    <row r="218" spans="2:53" s="13" customFormat="1" x14ac:dyDescent="0.2">
      <c r="B218" s="1435"/>
      <c r="C218" s="1388"/>
      <c r="D218" s="1434"/>
      <c r="E218" s="1435"/>
      <c r="F218" s="1436"/>
      <c r="G218" s="1437"/>
      <c r="H218" s="1388"/>
      <c r="I218" s="1389"/>
      <c r="J218" s="1388"/>
      <c r="K218" s="1388"/>
      <c r="L218" s="1429"/>
      <c r="M218" s="1388"/>
      <c r="N218" s="1388"/>
      <c r="O218" s="1388"/>
      <c r="P218" s="1388"/>
      <c r="Q218" s="1388"/>
      <c r="R218" s="1388"/>
      <c r="S218" s="1388"/>
      <c r="T218" s="1388"/>
      <c r="U218" s="1434"/>
      <c r="V218" s="1388"/>
      <c r="W218" s="1388"/>
      <c r="X218" s="1388"/>
      <c r="Y218" s="1388"/>
      <c r="Z218" s="1429"/>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c r="BA218" s="1388"/>
    </row>
    <row r="219" spans="2:53" s="13" customFormat="1" x14ac:dyDescent="0.2">
      <c r="B219" s="1435"/>
      <c r="C219" s="1388"/>
      <c r="D219" s="1434"/>
      <c r="E219" s="1435"/>
      <c r="F219" s="1436"/>
      <c r="G219" s="1437"/>
      <c r="H219" s="1388"/>
      <c r="I219" s="1389"/>
      <c r="J219" s="1388"/>
      <c r="K219" s="1388"/>
      <c r="L219" s="1429"/>
      <c r="M219" s="1388"/>
      <c r="N219" s="1388"/>
      <c r="O219" s="1388"/>
      <c r="P219" s="1388"/>
      <c r="Q219" s="1388"/>
      <c r="R219" s="1388"/>
      <c r="S219" s="1388"/>
      <c r="T219" s="1388"/>
      <c r="U219" s="1434"/>
      <c r="V219" s="1388"/>
      <c r="W219" s="1388"/>
      <c r="X219" s="1388"/>
      <c r="Y219" s="1388"/>
      <c r="Z219" s="1429"/>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c r="BA219" s="1388"/>
    </row>
    <row r="220" spans="2:53" s="13" customFormat="1" x14ac:dyDescent="0.2">
      <c r="B220" s="1435"/>
      <c r="C220" s="1388"/>
      <c r="D220" s="1434"/>
      <c r="E220" s="1435"/>
      <c r="F220" s="1436"/>
      <c r="G220" s="1437"/>
      <c r="H220" s="1388"/>
      <c r="I220" s="1389"/>
      <c r="J220" s="1388"/>
      <c r="K220" s="1388"/>
      <c r="L220" s="1429"/>
      <c r="M220" s="1388"/>
      <c r="N220" s="1388"/>
      <c r="O220" s="1388"/>
      <c r="P220" s="1388"/>
      <c r="Q220" s="1388"/>
      <c r="R220" s="1388"/>
      <c r="S220" s="1388"/>
      <c r="T220" s="1388"/>
      <c r="U220" s="1434"/>
      <c r="V220" s="1388"/>
      <c r="W220" s="1388"/>
      <c r="X220" s="1388"/>
      <c r="Y220" s="1388"/>
      <c r="Z220" s="1429"/>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c r="BA220" s="1388"/>
    </row>
    <row r="221" spans="2:53" s="13" customFormat="1" x14ac:dyDescent="0.2">
      <c r="B221" s="1435"/>
      <c r="C221" s="1388"/>
      <c r="D221" s="1434"/>
      <c r="E221" s="1435"/>
      <c r="F221" s="1436"/>
      <c r="G221" s="1437"/>
      <c r="H221" s="1388"/>
      <c r="I221" s="1389"/>
      <c r="J221" s="1388"/>
      <c r="K221" s="1388"/>
      <c r="L221" s="1429"/>
      <c r="M221" s="1388"/>
      <c r="N221" s="1388"/>
      <c r="O221" s="1388"/>
      <c r="P221" s="1388"/>
      <c r="Q221" s="1388"/>
      <c r="R221" s="1388"/>
      <c r="S221" s="1388"/>
      <c r="T221" s="1388"/>
      <c r="U221" s="1434"/>
      <c r="V221" s="1388"/>
      <c r="W221" s="1388"/>
      <c r="X221" s="1388"/>
      <c r="Y221" s="1388"/>
      <c r="Z221" s="1429"/>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c r="BA221" s="1388"/>
    </row>
    <row r="222" spans="2:53" s="13" customFormat="1" x14ac:dyDescent="0.2">
      <c r="B222" s="1435"/>
      <c r="C222" s="1388"/>
      <c r="D222" s="1434"/>
      <c r="E222" s="1435"/>
      <c r="F222" s="1436"/>
      <c r="G222" s="1437"/>
      <c r="H222" s="1388"/>
      <c r="I222" s="1389"/>
      <c r="J222" s="1388"/>
      <c r="K222" s="1388"/>
      <c r="L222" s="1429"/>
      <c r="M222" s="1388"/>
      <c r="N222" s="1388"/>
      <c r="O222" s="1388"/>
      <c r="P222" s="1388"/>
      <c r="Q222" s="1388"/>
      <c r="R222" s="1388"/>
      <c r="S222" s="1388"/>
      <c r="T222" s="1388"/>
      <c r="U222" s="1434"/>
      <c r="V222" s="1388"/>
      <c r="W222" s="1388"/>
      <c r="X222" s="1388"/>
      <c r="Y222" s="1388"/>
      <c r="Z222" s="1429"/>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c r="BA222" s="1388"/>
    </row>
    <row r="223" spans="2:53" s="13" customFormat="1" x14ac:dyDescent="0.2">
      <c r="B223" s="1435"/>
      <c r="C223" s="1388"/>
      <c r="D223" s="1434"/>
      <c r="E223" s="1435"/>
      <c r="F223" s="1436"/>
      <c r="G223" s="1437"/>
      <c r="H223" s="1388"/>
      <c r="I223" s="1389"/>
      <c r="J223" s="1388"/>
      <c r="K223" s="1388"/>
      <c r="L223" s="1429"/>
      <c r="M223" s="1388"/>
      <c r="N223" s="1388"/>
      <c r="O223" s="1388"/>
      <c r="P223" s="1388"/>
      <c r="Q223" s="1388"/>
      <c r="R223" s="1388"/>
      <c r="S223" s="1388"/>
      <c r="T223" s="1388"/>
      <c r="U223" s="1434"/>
      <c r="V223" s="1388"/>
      <c r="W223" s="1388"/>
      <c r="X223" s="1388"/>
      <c r="Y223" s="1388"/>
      <c r="Z223" s="1429"/>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c r="BA223" s="1388"/>
    </row>
    <row r="224" spans="2:53" s="13" customFormat="1" x14ac:dyDescent="0.2">
      <c r="B224" s="1435"/>
      <c r="C224" s="1388"/>
      <c r="D224" s="1434"/>
      <c r="E224" s="1435"/>
      <c r="F224" s="1436"/>
      <c r="G224" s="1437"/>
      <c r="H224" s="1388"/>
      <c r="I224" s="1389"/>
      <c r="J224" s="1388"/>
      <c r="K224" s="1388"/>
      <c r="L224" s="1429"/>
      <c r="M224" s="1388"/>
      <c r="N224" s="1388"/>
      <c r="O224" s="1388"/>
      <c r="P224" s="1388"/>
      <c r="Q224" s="1388"/>
      <c r="R224" s="1388"/>
      <c r="S224" s="1388"/>
      <c r="T224" s="1388"/>
      <c r="U224" s="1434"/>
      <c r="V224" s="1388"/>
      <c r="W224" s="1388"/>
      <c r="X224" s="1388"/>
      <c r="Y224" s="1388"/>
      <c r="Z224" s="1429"/>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c r="BA224" s="1388"/>
    </row>
    <row r="225" spans="2:53" s="13" customFormat="1" x14ac:dyDescent="0.2">
      <c r="B225" s="1435"/>
      <c r="C225" s="1388"/>
      <c r="D225" s="1434"/>
      <c r="E225" s="1435"/>
      <c r="F225" s="1513"/>
      <c r="G225" s="1437"/>
      <c r="H225" s="1388"/>
      <c r="I225" s="1389"/>
      <c r="J225" s="1388"/>
      <c r="K225" s="1388"/>
      <c r="L225" s="1429"/>
      <c r="M225" s="1388"/>
      <c r="N225" s="1388"/>
      <c r="O225" s="1388"/>
      <c r="P225" s="1388"/>
      <c r="Q225" s="1388"/>
      <c r="R225" s="1388"/>
      <c r="S225" s="1388"/>
      <c r="T225" s="1388"/>
      <c r="U225" s="1434"/>
      <c r="V225" s="1388"/>
      <c r="W225" s="1388"/>
      <c r="X225" s="1388"/>
      <c r="Y225" s="1388"/>
      <c r="Z225" s="1429"/>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c r="BA225" s="1388"/>
    </row>
    <row r="226" spans="2:53" s="13" customFormat="1" x14ac:dyDescent="0.2">
      <c r="B226" s="1435"/>
      <c r="C226" s="1388"/>
      <c r="D226" s="1434"/>
      <c r="E226" s="1435"/>
      <c r="F226" s="1514"/>
      <c r="G226" s="1437"/>
      <c r="H226" s="1388"/>
      <c r="I226" s="1389"/>
      <c r="J226" s="1388"/>
      <c r="K226" s="1388"/>
      <c r="L226" s="1429"/>
      <c r="M226" s="1388"/>
      <c r="N226" s="1388"/>
      <c r="O226" s="1388"/>
      <c r="P226" s="1388"/>
      <c r="Q226" s="1388"/>
      <c r="R226" s="1388"/>
      <c r="S226" s="1388"/>
      <c r="T226" s="1388"/>
      <c r="U226" s="1434"/>
      <c r="V226" s="1388"/>
      <c r="W226" s="1388"/>
      <c r="X226" s="1388"/>
      <c r="Y226" s="1388"/>
      <c r="Z226" s="1429"/>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c r="BA226" s="1388"/>
    </row>
    <row r="227" spans="2:53" s="13" customFormat="1" x14ac:dyDescent="0.2">
      <c r="B227" s="1435"/>
      <c r="C227" s="1388"/>
      <c r="D227" s="1434"/>
      <c r="E227" s="1435"/>
      <c r="F227" s="1436"/>
      <c r="G227" s="1437"/>
      <c r="H227" s="1388"/>
      <c r="I227" s="1389"/>
      <c r="J227" s="1388"/>
      <c r="K227" s="1388"/>
      <c r="L227" s="1429"/>
      <c r="M227" s="1388"/>
      <c r="N227" s="1388"/>
      <c r="O227" s="1388"/>
      <c r="P227" s="1388"/>
      <c r="Q227" s="1388"/>
      <c r="R227" s="1388"/>
      <c r="S227" s="1388"/>
      <c r="T227" s="1388"/>
      <c r="U227" s="1434"/>
      <c r="V227" s="1388"/>
      <c r="W227" s="1388"/>
      <c r="X227" s="1388"/>
      <c r="Y227" s="1388"/>
      <c r="Z227" s="1429"/>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c r="BA227" s="1388"/>
    </row>
    <row r="228" spans="2:53" s="13" customFormat="1" x14ac:dyDescent="0.2">
      <c r="B228" s="1435"/>
      <c r="C228" s="1388"/>
      <c r="D228" s="1434"/>
      <c r="E228" s="1435"/>
      <c r="F228" s="1436"/>
      <c r="G228" s="1437"/>
      <c r="H228" s="1388"/>
      <c r="I228" s="1389"/>
      <c r="J228" s="1388"/>
      <c r="K228" s="1388"/>
      <c r="L228" s="1429"/>
      <c r="M228" s="1388"/>
      <c r="N228" s="1388"/>
      <c r="O228" s="1388"/>
      <c r="P228" s="1388"/>
      <c r="Q228" s="1388"/>
      <c r="R228" s="1388"/>
      <c r="S228" s="1388"/>
      <c r="T228" s="1388"/>
      <c r="U228" s="1434"/>
      <c r="V228" s="1388"/>
      <c r="W228" s="1388"/>
      <c r="X228" s="1388"/>
      <c r="Y228" s="1388"/>
      <c r="Z228" s="1429"/>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c r="BA228" s="1388"/>
    </row>
    <row r="229" spans="2:53" s="13" customFormat="1" x14ac:dyDescent="0.2">
      <c r="B229" s="1435"/>
      <c r="C229" s="1388"/>
      <c r="D229" s="1434"/>
      <c r="E229" s="1435"/>
      <c r="F229" s="1436"/>
      <c r="G229" s="1437"/>
      <c r="H229" s="1388"/>
      <c r="I229" s="1389"/>
      <c r="J229" s="1388"/>
      <c r="K229" s="1388"/>
      <c r="L229" s="1429"/>
      <c r="M229" s="1388"/>
      <c r="N229" s="1388"/>
      <c r="O229" s="1388"/>
      <c r="P229" s="1388"/>
      <c r="Q229" s="1388"/>
      <c r="R229" s="1388"/>
      <c r="S229" s="1388"/>
      <c r="T229" s="1388"/>
      <c r="U229" s="1434"/>
      <c r="V229" s="1388"/>
      <c r="W229" s="1388"/>
      <c r="X229" s="1388"/>
      <c r="Y229" s="1388"/>
      <c r="Z229" s="1429"/>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c r="BA229" s="1388"/>
    </row>
    <row r="230" spans="2:53" s="13" customFormat="1" x14ac:dyDescent="0.2">
      <c r="B230" s="1435"/>
      <c r="C230" s="1388"/>
      <c r="D230" s="1434"/>
      <c r="E230" s="1435"/>
      <c r="F230" s="1436"/>
      <c r="G230" s="1437"/>
      <c r="H230" s="1388"/>
      <c r="I230" s="1389"/>
      <c r="J230" s="1388"/>
      <c r="K230" s="1388"/>
      <c r="L230" s="1429"/>
      <c r="M230" s="1388"/>
      <c r="N230" s="1388"/>
      <c r="O230" s="1388"/>
      <c r="P230" s="1388"/>
      <c r="Q230" s="1388"/>
      <c r="R230" s="1388"/>
      <c r="S230" s="1388"/>
      <c r="T230" s="1388"/>
      <c r="U230" s="1434"/>
      <c r="V230" s="1388"/>
      <c r="W230" s="1388"/>
      <c r="X230" s="1388"/>
      <c r="Y230" s="1388"/>
      <c r="Z230" s="1429"/>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c r="BA230" s="1388"/>
    </row>
    <row r="231" spans="2:53" s="13" customFormat="1" x14ac:dyDescent="0.2">
      <c r="B231" s="1435"/>
      <c r="C231" s="1388"/>
      <c r="D231" s="1434"/>
      <c r="E231" s="1435"/>
      <c r="F231" s="1436"/>
      <c r="G231" s="1437"/>
      <c r="H231" s="1388"/>
      <c r="I231" s="1389"/>
      <c r="J231" s="1388"/>
      <c r="K231" s="1388"/>
      <c r="L231" s="1429"/>
      <c r="M231" s="1388"/>
      <c r="N231" s="1388"/>
      <c r="O231" s="1388"/>
      <c r="P231" s="1388"/>
      <c r="Q231" s="1388"/>
      <c r="R231" s="1388"/>
      <c r="S231" s="1388"/>
      <c r="T231" s="1388"/>
      <c r="U231" s="1434"/>
      <c r="V231" s="1388"/>
      <c r="W231" s="1388"/>
      <c r="X231" s="1388"/>
      <c r="Y231" s="1388"/>
      <c r="Z231" s="1429"/>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c r="BA231" s="1388"/>
    </row>
    <row r="232" spans="2:53" s="13" customFormat="1" x14ac:dyDescent="0.2">
      <c r="B232" s="1435"/>
      <c r="C232" s="1388"/>
      <c r="D232" s="1434"/>
      <c r="E232" s="1435"/>
      <c r="F232" s="1436"/>
      <c r="G232" s="1437"/>
      <c r="H232" s="1388"/>
      <c r="I232" s="1389"/>
      <c r="J232" s="1388"/>
      <c r="K232" s="1388"/>
      <c r="L232" s="1429"/>
      <c r="M232" s="1388"/>
      <c r="N232" s="1388"/>
      <c r="O232" s="1388"/>
      <c r="P232" s="1388"/>
      <c r="Q232" s="1388"/>
      <c r="R232" s="1388"/>
      <c r="S232" s="1388"/>
      <c r="T232" s="1388"/>
      <c r="U232" s="1434"/>
      <c r="V232" s="1388"/>
      <c r="W232" s="1388"/>
      <c r="X232" s="1388"/>
      <c r="Y232" s="1388"/>
      <c r="Z232" s="1429"/>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c r="BA232" s="1388"/>
    </row>
    <row r="233" spans="2:53" s="13" customFormat="1" x14ac:dyDescent="0.2">
      <c r="B233" s="1435"/>
      <c r="C233" s="1388"/>
      <c r="D233" s="1434"/>
      <c r="E233" s="1435"/>
      <c r="F233" s="1436"/>
      <c r="G233" s="1437"/>
      <c r="H233" s="1388"/>
      <c r="I233" s="1389"/>
      <c r="J233" s="1388"/>
      <c r="K233" s="1388"/>
      <c r="L233" s="1429"/>
      <c r="M233" s="1388"/>
      <c r="N233" s="1388"/>
      <c r="O233" s="1388"/>
      <c r="P233" s="1388"/>
      <c r="Q233" s="1388"/>
      <c r="R233" s="1388"/>
      <c r="S233" s="1388"/>
      <c r="T233" s="1388"/>
      <c r="U233" s="1434"/>
      <c r="V233" s="1388"/>
      <c r="W233" s="1388"/>
      <c r="X233" s="1388"/>
      <c r="Y233" s="1388"/>
      <c r="Z233" s="1429"/>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c r="BA233" s="1388"/>
    </row>
    <row r="234" spans="2:53" s="13" customFormat="1" x14ac:dyDescent="0.2">
      <c r="B234" s="1435"/>
      <c r="C234" s="1388"/>
      <c r="D234" s="1434"/>
      <c r="E234" s="1435"/>
      <c r="F234" s="1436"/>
      <c r="G234" s="1437"/>
      <c r="H234" s="1388"/>
      <c r="I234" s="1389"/>
      <c r="J234" s="1388"/>
      <c r="K234" s="1388"/>
      <c r="L234" s="1429"/>
      <c r="M234" s="1388"/>
      <c r="N234" s="1388"/>
      <c r="O234" s="1388"/>
      <c r="P234" s="1388"/>
      <c r="Q234" s="1388"/>
      <c r="R234" s="1388"/>
      <c r="S234" s="1388"/>
      <c r="T234" s="1388"/>
      <c r="U234" s="1434"/>
      <c r="V234" s="1388"/>
      <c r="W234" s="1388"/>
      <c r="X234" s="1388"/>
      <c r="Y234" s="1388"/>
      <c r="Z234" s="1429"/>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c r="BA234" s="1388"/>
    </row>
    <row r="235" spans="2:53" s="13" customFormat="1" x14ac:dyDescent="0.2">
      <c r="B235" s="1435"/>
      <c r="C235" s="1388"/>
      <c r="D235" s="1434"/>
      <c r="E235" s="1435"/>
      <c r="F235" s="1436"/>
      <c r="G235" s="1437"/>
      <c r="H235" s="1388"/>
      <c r="I235" s="1389"/>
      <c r="J235" s="1388"/>
      <c r="K235" s="1388"/>
      <c r="L235" s="1429"/>
      <c r="M235" s="1388"/>
      <c r="N235" s="1388"/>
      <c r="O235" s="1388"/>
      <c r="P235" s="1388"/>
      <c r="Q235" s="1388"/>
      <c r="R235" s="1388"/>
      <c r="S235" s="1388"/>
      <c r="T235" s="1388"/>
      <c r="U235" s="1434"/>
      <c r="V235" s="1388"/>
      <c r="W235" s="1388"/>
      <c r="X235" s="1388"/>
      <c r="Y235" s="1388"/>
      <c r="Z235" s="1429"/>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c r="BA235" s="1388"/>
    </row>
    <row r="236" spans="2:53" s="13" customFormat="1" x14ac:dyDescent="0.2">
      <c r="B236" s="1435"/>
      <c r="C236" s="1388"/>
      <c r="D236" s="1434"/>
      <c r="E236" s="1435"/>
      <c r="F236" s="1436"/>
      <c r="G236" s="1437"/>
      <c r="H236" s="1388"/>
      <c r="I236" s="1389"/>
      <c r="J236" s="1388"/>
      <c r="K236" s="1388"/>
      <c r="L236" s="1429"/>
      <c r="M236" s="1388"/>
      <c r="N236" s="1388"/>
      <c r="O236" s="1388"/>
      <c r="P236" s="1388"/>
      <c r="Q236" s="1388"/>
      <c r="R236" s="1388"/>
      <c r="S236" s="1388"/>
      <c r="T236" s="1388"/>
      <c r="U236" s="1434"/>
      <c r="V236" s="1388"/>
      <c r="W236" s="1388"/>
      <c r="X236" s="1388"/>
      <c r="Y236" s="1388"/>
      <c r="Z236" s="1429"/>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c r="BA236" s="1388"/>
    </row>
    <row r="237" spans="2:53" s="13" customFormat="1" x14ac:dyDescent="0.2">
      <c r="B237" s="1435"/>
      <c r="C237" s="1388"/>
      <c r="D237" s="1434"/>
      <c r="E237" s="1435"/>
      <c r="F237" s="1436"/>
      <c r="G237" s="1437"/>
      <c r="H237" s="1388"/>
      <c r="I237" s="1389"/>
      <c r="J237" s="1388"/>
      <c r="K237" s="1388"/>
      <c r="L237" s="1429"/>
      <c r="M237" s="1388"/>
      <c r="N237" s="1388"/>
      <c r="O237" s="1388"/>
      <c r="P237" s="1388"/>
      <c r="Q237" s="1388"/>
      <c r="R237" s="1388"/>
      <c r="S237" s="1388"/>
      <c r="T237" s="1388"/>
      <c r="U237" s="1434"/>
      <c r="V237" s="1388"/>
      <c r="W237" s="1388"/>
      <c r="X237" s="1388"/>
      <c r="Y237" s="1388"/>
      <c r="Z237" s="1429"/>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c r="BA237" s="1388"/>
    </row>
    <row r="238" spans="2:53" s="13" customFormat="1" x14ac:dyDescent="0.2">
      <c r="B238" s="1435"/>
      <c r="C238" s="1388"/>
      <c r="D238" s="1434"/>
      <c r="E238" s="1435"/>
      <c r="F238" s="1436"/>
      <c r="G238" s="1437"/>
      <c r="H238" s="1388"/>
      <c r="I238" s="1389"/>
      <c r="J238" s="1388"/>
      <c r="K238" s="1388"/>
      <c r="L238" s="1429"/>
      <c r="M238" s="1388"/>
      <c r="N238" s="1388"/>
      <c r="O238" s="1388"/>
      <c r="P238" s="1388"/>
      <c r="Q238" s="1388"/>
      <c r="R238" s="1388"/>
      <c r="S238" s="1388"/>
      <c r="T238" s="1388"/>
      <c r="U238" s="1434"/>
      <c r="V238" s="1388"/>
      <c r="W238" s="1388"/>
      <c r="X238" s="1388"/>
      <c r="Y238" s="1388"/>
      <c r="Z238" s="1429"/>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c r="BA238" s="1388"/>
    </row>
    <row r="239" spans="2:53" s="13" customFormat="1" x14ac:dyDescent="0.2">
      <c r="B239" s="1435"/>
      <c r="C239" s="1388"/>
      <c r="D239" s="1434"/>
      <c r="E239" s="1435"/>
      <c r="F239" s="1436"/>
      <c r="G239" s="1437"/>
      <c r="H239" s="1388"/>
      <c r="I239" s="1389"/>
      <c r="J239" s="1388"/>
      <c r="K239" s="1388"/>
      <c r="L239" s="1429"/>
      <c r="M239" s="1388"/>
      <c r="N239" s="1388"/>
      <c r="O239" s="1388"/>
      <c r="P239" s="1388"/>
      <c r="Q239" s="1388"/>
      <c r="R239" s="1388"/>
      <c r="S239" s="1388"/>
      <c r="T239" s="1388"/>
      <c r="U239" s="1434"/>
      <c r="V239" s="1388"/>
      <c r="W239" s="1388"/>
      <c r="X239" s="1388"/>
      <c r="Y239" s="1388"/>
      <c r="Z239" s="1429"/>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c r="BA239" s="1388"/>
    </row>
    <row r="240" spans="2:53" s="13" customFormat="1" x14ac:dyDescent="0.2">
      <c r="B240" s="1435"/>
      <c r="C240" s="1388"/>
      <c r="D240" s="1434"/>
      <c r="E240" s="1435"/>
      <c r="F240" s="1436"/>
      <c r="G240" s="1437"/>
      <c r="H240" s="1388"/>
      <c r="I240" s="1389"/>
      <c r="J240" s="1388"/>
      <c r="K240" s="1388"/>
      <c r="L240" s="1429"/>
      <c r="M240" s="1388"/>
      <c r="N240" s="1388"/>
      <c r="O240" s="1388"/>
      <c r="P240" s="1388"/>
      <c r="Q240" s="1388"/>
      <c r="R240" s="1388"/>
      <c r="S240" s="1388"/>
      <c r="T240" s="1388"/>
      <c r="U240" s="1434"/>
      <c r="V240" s="1388"/>
      <c r="W240" s="1388"/>
      <c r="X240" s="1388"/>
      <c r="Y240" s="1388"/>
      <c r="Z240" s="1429"/>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c r="BA240" s="1388"/>
    </row>
    <row r="241" spans="2:53" s="13" customFormat="1" x14ac:dyDescent="0.2">
      <c r="B241" s="1435"/>
      <c r="C241" s="1388"/>
      <c r="D241" s="1434"/>
      <c r="E241" s="1435"/>
      <c r="F241" s="1513"/>
      <c r="G241" s="1437"/>
      <c r="H241" s="1388"/>
      <c r="I241" s="1389"/>
      <c r="J241" s="1388"/>
      <c r="K241" s="1388"/>
      <c r="L241" s="1429"/>
      <c r="M241" s="1388"/>
      <c r="N241" s="1388"/>
      <c r="O241" s="1388"/>
      <c r="P241" s="1388"/>
      <c r="Q241" s="1388"/>
      <c r="R241" s="1388"/>
      <c r="S241" s="1388"/>
      <c r="T241" s="1388"/>
      <c r="U241" s="1434"/>
      <c r="V241" s="1388"/>
      <c r="W241" s="1388"/>
      <c r="X241" s="1388"/>
      <c r="Y241" s="1388"/>
      <c r="Z241" s="1429"/>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c r="BA241" s="1388"/>
    </row>
    <row r="242" spans="2:53" s="13" customFormat="1" x14ac:dyDescent="0.2">
      <c r="B242" s="1435"/>
      <c r="C242" s="1388"/>
      <c r="D242" s="1434"/>
      <c r="E242" s="1435"/>
      <c r="F242" s="1514"/>
      <c r="G242" s="1437"/>
      <c r="H242" s="1388"/>
      <c r="I242" s="1389"/>
      <c r="J242" s="1388"/>
      <c r="K242" s="1388"/>
      <c r="L242" s="1429"/>
      <c r="M242" s="1388"/>
      <c r="N242" s="1388"/>
      <c r="O242" s="1388"/>
      <c r="P242" s="1388"/>
      <c r="Q242" s="1388"/>
      <c r="R242" s="1388"/>
      <c r="S242" s="1388"/>
      <c r="T242" s="1388"/>
      <c r="U242" s="1434"/>
      <c r="V242" s="1388"/>
      <c r="W242" s="1388"/>
      <c r="X242" s="1388"/>
      <c r="Y242" s="1388"/>
      <c r="Z242" s="1429"/>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c r="BA242" s="1388"/>
    </row>
    <row r="243" spans="2:53" s="13" customFormat="1" x14ac:dyDescent="0.2">
      <c r="B243" s="1435"/>
      <c r="C243" s="1388"/>
      <c r="D243" s="1434"/>
      <c r="E243" s="1435"/>
      <c r="F243" s="1436"/>
      <c r="G243" s="1437"/>
      <c r="H243" s="1388"/>
      <c r="I243" s="1389"/>
      <c r="J243" s="1388"/>
      <c r="K243" s="1388"/>
      <c r="L243" s="1429"/>
      <c r="M243" s="1388"/>
      <c r="N243" s="1388"/>
      <c r="O243" s="1388"/>
      <c r="P243" s="1388"/>
      <c r="Q243" s="1388"/>
      <c r="R243" s="1388"/>
      <c r="S243" s="1388"/>
      <c r="T243" s="1388"/>
      <c r="U243" s="1434"/>
      <c r="V243" s="1388"/>
      <c r="W243" s="1388"/>
      <c r="X243" s="1388"/>
      <c r="Y243" s="1388"/>
      <c r="Z243" s="1429"/>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c r="BA243" s="1388"/>
    </row>
    <row r="244" spans="2:53" s="13" customFormat="1" x14ac:dyDescent="0.2">
      <c r="B244" s="1435"/>
      <c r="C244" s="1388"/>
      <c r="D244" s="1434"/>
      <c r="E244" s="1435"/>
      <c r="F244" s="1436"/>
      <c r="G244" s="1437"/>
      <c r="H244" s="1388"/>
      <c r="I244" s="1389"/>
      <c r="J244" s="1388"/>
      <c r="K244" s="1388"/>
      <c r="L244" s="1429"/>
      <c r="M244" s="1388"/>
      <c r="N244" s="1388"/>
      <c r="O244" s="1388"/>
      <c r="P244" s="1388"/>
      <c r="Q244" s="1388"/>
      <c r="R244" s="1388"/>
      <c r="S244" s="1388"/>
      <c r="T244" s="1388"/>
      <c r="U244" s="1434"/>
      <c r="V244" s="1388"/>
      <c r="W244" s="1388"/>
      <c r="X244" s="1388"/>
      <c r="Y244" s="1388"/>
      <c r="Z244" s="1429"/>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c r="BA244" s="1388"/>
    </row>
    <row r="245" spans="2:53" s="13" customFormat="1" x14ac:dyDescent="0.2">
      <c r="B245" s="1435"/>
      <c r="C245" s="1388"/>
      <c r="D245" s="1434"/>
      <c r="E245" s="1435"/>
      <c r="F245" s="1436"/>
      <c r="G245" s="1437"/>
      <c r="H245" s="1388"/>
      <c r="I245" s="1389"/>
      <c r="J245" s="1388"/>
      <c r="K245" s="1388"/>
      <c r="L245" s="1429"/>
      <c r="M245" s="1388"/>
      <c r="N245" s="1388"/>
      <c r="O245" s="1388"/>
      <c r="P245" s="1388"/>
      <c r="Q245" s="1388"/>
      <c r="R245" s="1388"/>
      <c r="S245" s="1388"/>
      <c r="T245" s="1388"/>
      <c r="U245" s="1434"/>
      <c r="V245" s="1388"/>
      <c r="W245" s="1388"/>
      <c r="X245" s="1388"/>
      <c r="Y245" s="1388"/>
      <c r="Z245" s="1429"/>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c r="BA245" s="1388"/>
    </row>
    <row r="246" spans="2:53" s="13" customFormat="1" x14ac:dyDescent="0.2">
      <c r="B246" s="1435"/>
      <c r="C246" s="1388"/>
      <c r="D246" s="1434"/>
      <c r="E246" s="1435"/>
      <c r="F246" s="1436"/>
      <c r="G246" s="1437"/>
      <c r="H246" s="1388"/>
      <c r="I246" s="1389"/>
      <c r="J246" s="1388"/>
      <c r="K246" s="1388"/>
      <c r="L246" s="1429"/>
      <c r="M246" s="1388"/>
      <c r="N246" s="1388"/>
      <c r="O246" s="1388"/>
      <c r="P246" s="1388"/>
      <c r="Q246" s="1388"/>
      <c r="R246" s="1388"/>
      <c r="S246" s="1388"/>
      <c r="T246" s="1388"/>
      <c r="U246" s="1434"/>
      <c r="V246" s="1388"/>
      <c r="W246" s="1388"/>
      <c r="X246" s="1388"/>
      <c r="Y246" s="1388"/>
      <c r="Z246" s="1429"/>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c r="BA246" s="1388"/>
    </row>
    <row r="247" spans="2:53" s="13" customFormat="1" x14ac:dyDescent="0.2">
      <c r="B247" s="1435"/>
      <c r="C247" s="1388"/>
      <c r="D247" s="1434"/>
      <c r="E247" s="1435"/>
      <c r="F247" s="1436"/>
      <c r="G247" s="1437"/>
      <c r="H247" s="1388"/>
      <c r="I247" s="1389"/>
      <c r="J247" s="1388"/>
      <c r="K247" s="1388"/>
      <c r="L247" s="1429"/>
      <c r="M247" s="1388"/>
      <c r="N247" s="1388"/>
      <c r="O247" s="1388"/>
      <c r="P247" s="1388"/>
      <c r="Q247" s="1388"/>
      <c r="R247" s="1388"/>
      <c r="S247" s="1388"/>
      <c r="T247" s="1388"/>
      <c r="U247" s="1434"/>
      <c r="V247" s="1388"/>
      <c r="W247" s="1388"/>
      <c r="X247" s="1388"/>
      <c r="Y247" s="1388"/>
      <c r="Z247" s="1429"/>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c r="BA247" s="1388"/>
    </row>
    <row r="248" spans="2:53" s="13" customFormat="1" x14ac:dyDescent="0.2">
      <c r="B248" s="1435"/>
      <c r="C248" s="1388"/>
      <c r="D248" s="1434"/>
      <c r="E248" s="1435"/>
      <c r="F248" s="1436"/>
      <c r="G248" s="1437"/>
      <c r="H248" s="1388"/>
      <c r="I248" s="1389"/>
      <c r="J248" s="1388"/>
      <c r="K248" s="1388"/>
      <c r="L248" s="1429"/>
      <c r="M248" s="1388"/>
      <c r="N248" s="1388"/>
      <c r="O248" s="1388"/>
      <c r="P248" s="1388"/>
      <c r="Q248" s="1388"/>
      <c r="R248" s="1388"/>
      <c r="S248" s="1388"/>
      <c r="T248" s="1388"/>
      <c r="U248" s="1434"/>
      <c r="V248" s="1388"/>
      <c r="W248" s="1388"/>
      <c r="X248" s="1388"/>
      <c r="Y248" s="1388"/>
      <c r="Z248" s="1429"/>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c r="BA248" s="1388"/>
    </row>
    <row r="249" spans="2:53" s="13" customFormat="1" x14ac:dyDescent="0.2">
      <c r="B249" s="1435"/>
      <c r="C249" s="1388"/>
      <c r="D249" s="1434"/>
      <c r="E249" s="1435"/>
      <c r="F249" s="1436"/>
      <c r="G249" s="1437"/>
      <c r="H249" s="1388"/>
      <c r="I249" s="1389"/>
      <c r="J249" s="1388"/>
      <c r="K249" s="1388"/>
      <c r="L249" s="1429"/>
      <c r="M249" s="1388"/>
      <c r="N249" s="1388"/>
      <c r="O249" s="1388"/>
      <c r="P249" s="1388"/>
      <c r="Q249" s="1388"/>
      <c r="R249" s="1388"/>
      <c r="S249" s="1388"/>
      <c r="T249" s="1388"/>
      <c r="U249" s="1434"/>
      <c r="V249" s="1388"/>
      <c r="W249" s="1388"/>
      <c r="X249" s="1388"/>
      <c r="Y249" s="1388"/>
      <c r="Z249" s="1429"/>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c r="BA249" s="1388"/>
    </row>
    <row r="250" spans="2:53" s="13" customFormat="1" x14ac:dyDescent="0.2">
      <c r="B250" s="1435"/>
      <c r="C250" s="1388"/>
      <c r="D250" s="1434"/>
      <c r="E250" s="1435"/>
      <c r="F250" s="1436"/>
      <c r="G250" s="1437"/>
      <c r="H250" s="1388"/>
      <c r="I250" s="1389"/>
      <c r="J250" s="1388"/>
      <c r="K250" s="1388"/>
      <c r="L250" s="1429"/>
      <c r="M250" s="1388"/>
      <c r="N250" s="1388"/>
      <c r="O250" s="1388"/>
      <c r="P250" s="1388"/>
      <c r="Q250" s="1388"/>
      <c r="R250" s="1388"/>
      <c r="S250" s="1388"/>
      <c r="T250" s="1388"/>
      <c r="U250" s="1434"/>
      <c r="V250" s="1388"/>
      <c r="W250" s="1388"/>
      <c r="X250" s="1388"/>
      <c r="Y250" s="1388"/>
      <c r="Z250" s="1429"/>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c r="BA250" s="1388"/>
    </row>
    <row r="251" spans="2:53" s="13" customFormat="1" x14ac:dyDescent="0.2">
      <c r="B251" s="1435"/>
      <c r="C251" s="1388"/>
      <c r="D251" s="1434"/>
      <c r="E251" s="1435"/>
      <c r="F251" s="1436"/>
      <c r="G251" s="1437"/>
      <c r="H251" s="1388"/>
      <c r="I251" s="1389"/>
      <c r="J251" s="1388"/>
      <c r="K251" s="1388"/>
      <c r="L251" s="1429"/>
      <c r="M251" s="1388"/>
      <c r="N251" s="1388"/>
      <c r="O251" s="1388"/>
      <c r="P251" s="1388"/>
      <c r="Q251" s="1388"/>
      <c r="R251" s="1388"/>
      <c r="S251" s="1388"/>
      <c r="T251" s="1388"/>
      <c r="U251" s="1434"/>
      <c r="V251" s="1388"/>
      <c r="W251" s="1388"/>
      <c r="X251" s="1388"/>
      <c r="Y251" s="1388"/>
      <c r="Z251" s="1429"/>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c r="BA251" s="1388"/>
    </row>
    <row r="252" spans="2:53" s="13" customFormat="1" x14ac:dyDescent="0.2">
      <c r="B252" s="1435"/>
      <c r="C252" s="1388"/>
      <c r="D252" s="1434"/>
      <c r="E252" s="1435"/>
      <c r="F252" s="1436"/>
      <c r="G252" s="1437"/>
      <c r="H252" s="1388"/>
      <c r="I252" s="1389"/>
      <c r="J252" s="1388"/>
      <c r="K252" s="1388"/>
      <c r="L252" s="1429"/>
      <c r="M252" s="1388"/>
      <c r="N252" s="1388"/>
      <c r="O252" s="1388"/>
      <c r="P252" s="1388"/>
      <c r="Q252" s="1388"/>
      <c r="R252" s="1388"/>
      <c r="S252" s="1388"/>
      <c r="T252" s="1388"/>
      <c r="U252" s="1434"/>
      <c r="V252" s="1388"/>
      <c r="W252" s="1388"/>
      <c r="X252" s="1388"/>
      <c r="Y252" s="1388"/>
      <c r="Z252" s="1429"/>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c r="BA252" s="1388"/>
    </row>
    <row r="253" spans="2:53" s="13" customFormat="1" x14ac:dyDescent="0.2">
      <c r="B253" s="1435"/>
      <c r="C253" s="1388"/>
      <c r="D253" s="1434"/>
      <c r="E253" s="1435"/>
      <c r="F253" s="1436"/>
      <c r="G253" s="1437"/>
      <c r="H253" s="1388"/>
      <c r="I253" s="1389"/>
      <c r="J253" s="1388"/>
      <c r="K253" s="1388"/>
      <c r="L253" s="1429"/>
      <c r="M253" s="1388"/>
      <c r="N253" s="1388"/>
      <c r="O253" s="1388"/>
      <c r="P253" s="1388"/>
      <c r="Q253" s="1388"/>
      <c r="R253" s="1388"/>
      <c r="S253" s="1388"/>
      <c r="T253" s="1388"/>
      <c r="U253" s="1434"/>
      <c r="V253" s="1388"/>
      <c r="W253" s="1388"/>
      <c r="X253" s="1388"/>
      <c r="Y253" s="1388"/>
      <c r="Z253" s="1429"/>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c r="BA253" s="1388"/>
    </row>
    <row r="254" spans="2:53" s="13" customFormat="1" x14ac:dyDescent="0.2">
      <c r="B254" s="1435"/>
      <c r="C254" s="1388"/>
      <c r="D254" s="1434"/>
      <c r="E254" s="1435"/>
      <c r="F254" s="1436"/>
      <c r="G254" s="1437"/>
      <c r="H254" s="1388"/>
      <c r="I254" s="1389"/>
      <c r="J254" s="1388"/>
      <c r="K254" s="1388"/>
      <c r="L254" s="1429"/>
      <c r="M254" s="1388"/>
      <c r="N254" s="1388"/>
      <c r="O254" s="1388"/>
      <c r="P254" s="1388"/>
      <c r="Q254" s="1388"/>
      <c r="R254" s="1388"/>
      <c r="S254" s="1388"/>
      <c r="T254" s="1388"/>
      <c r="U254" s="1434"/>
      <c r="V254" s="1388"/>
      <c r="W254" s="1388"/>
      <c r="X254" s="1388"/>
      <c r="Y254" s="1388"/>
      <c r="Z254" s="1429"/>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c r="BA254" s="1388"/>
    </row>
    <row r="255" spans="2:53" s="13" customFormat="1" x14ac:dyDescent="0.2">
      <c r="B255" s="1435"/>
      <c r="C255" s="1388"/>
      <c r="D255" s="1434"/>
      <c r="E255" s="1435"/>
      <c r="F255" s="1436"/>
      <c r="G255" s="1437"/>
      <c r="H255" s="1388"/>
      <c r="I255" s="1389"/>
      <c r="J255" s="1388"/>
      <c r="K255" s="1388"/>
      <c r="L255" s="1429"/>
      <c r="M255" s="1388"/>
      <c r="N255" s="1388"/>
      <c r="O255" s="1388"/>
      <c r="P255" s="1388"/>
      <c r="Q255" s="1388"/>
      <c r="R255" s="1388"/>
      <c r="S255" s="1388"/>
      <c r="T255" s="1388"/>
      <c r="U255" s="1434"/>
      <c r="V255" s="1388"/>
      <c r="W255" s="1388"/>
      <c r="X255" s="1388"/>
      <c r="Y255" s="1388"/>
      <c r="Z255" s="1429"/>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c r="BA255" s="1388"/>
    </row>
    <row r="256" spans="2:53" s="13" customFormat="1" x14ac:dyDescent="0.2">
      <c r="B256" s="1435"/>
      <c r="C256" s="1388"/>
      <c r="D256" s="1434"/>
      <c r="E256" s="1435"/>
      <c r="F256" s="1436"/>
      <c r="G256" s="1437"/>
      <c r="H256" s="1388"/>
      <c r="I256" s="1389"/>
      <c r="J256" s="1388"/>
      <c r="K256" s="1388"/>
      <c r="L256" s="1429"/>
      <c r="M256" s="1388"/>
      <c r="N256" s="1388"/>
      <c r="O256" s="1388"/>
      <c r="P256" s="1388"/>
      <c r="Q256" s="1388"/>
      <c r="R256" s="1388"/>
      <c r="S256" s="1388"/>
      <c r="T256" s="1388"/>
      <c r="U256" s="1434"/>
      <c r="V256" s="1388"/>
      <c r="W256" s="1388"/>
      <c r="X256" s="1388"/>
      <c r="Y256" s="1388"/>
      <c r="Z256" s="1429"/>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c r="BA256" s="1388"/>
    </row>
    <row r="257" spans="2:53" s="13" customFormat="1" x14ac:dyDescent="0.2">
      <c r="B257" s="1435"/>
      <c r="C257" s="1388"/>
      <c r="D257" s="1434"/>
      <c r="E257" s="1435"/>
      <c r="F257" s="1513"/>
      <c r="G257" s="1437"/>
      <c r="H257" s="1388"/>
      <c r="I257" s="1389"/>
      <c r="J257" s="1388"/>
      <c r="K257" s="1388"/>
      <c r="L257" s="1429"/>
      <c r="M257" s="1388"/>
      <c r="N257" s="1388"/>
      <c r="O257" s="1388"/>
      <c r="P257" s="1388"/>
      <c r="Q257" s="1388"/>
      <c r="R257" s="1388"/>
      <c r="S257" s="1388"/>
      <c r="T257" s="1388"/>
      <c r="U257" s="1434"/>
      <c r="V257" s="1388"/>
      <c r="W257" s="1388"/>
      <c r="X257" s="1388"/>
      <c r="Y257" s="1388"/>
      <c r="Z257" s="1429"/>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c r="BA257" s="1388"/>
    </row>
    <row r="258" spans="2:53" s="13" customFormat="1" x14ac:dyDescent="0.2">
      <c r="B258" s="1435"/>
      <c r="C258" s="1388"/>
      <c r="D258" s="1434"/>
      <c r="E258" s="1435"/>
      <c r="F258" s="1514"/>
      <c r="G258" s="1437"/>
      <c r="H258" s="1388"/>
      <c r="I258" s="1389"/>
      <c r="J258" s="1388"/>
      <c r="K258" s="1388"/>
      <c r="L258" s="1429"/>
      <c r="M258" s="1388"/>
      <c r="N258" s="1388"/>
      <c r="O258" s="1388"/>
      <c r="P258" s="1388"/>
      <c r="Q258" s="1388"/>
      <c r="R258" s="1388"/>
      <c r="S258" s="1388"/>
      <c r="T258" s="1388"/>
      <c r="U258" s="1434"/>
      <c r="V258" s="1388"/>
      <c r="W258" s="1388"/>
      <c r="X258" s="1388"/>
      <c r="Y258" s="1388"/>
      <c r="Z258" s="1429"/>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c r="BA258" s="1388"/>
    </row>
    <row r="259" spans="2:53" s="13" customFormat="1" x14ac:dyDescent="0.2">
      <c r="B259" s="1435"/>
      <c r="C259" s="1388"/>
      <c r="D259" s="1434"/>
      <c r="E259" s="1435"/>
      <c r="F259" s="1436"/>
      <c r="G259" s="1437"/>
      <c r="H259" s="1388"/>
      <c r="I259" s="1389"/>
      <c r="J259" s="1388"/>
      <c r="K259" s="1388"/>
      <c r="L259" s="1429"/>
      <c r="M259" s="1388"/>
      <c r="N259" s="1388"/>
      <c r="O259" s="1388"/>
      <c r="P259" s="1388"/>
      <c r="Q259" s="1388"/>
      <c r="R259" s="1388"/>
      <c r="S259" s="1388"/>
      <c r="T259" s="1388"/>
      <c r="U259" s="1434"/>
      <c r="V259" s="1388"/>
      <c r="W259" s="1388"/>
      <c r="X259" s="1388"/>
      <c r="Y259" s="1388"/>
      <c r="Z259" s="1429"/>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c r="BA259" s="1388"/>
    </row>
    <row r="260" spans="2:53" s="13" customFormat="1" x14ac:dyDescent="0.2">
      <c r="B260" s="1435"/>
      <c r="C260" s="1388"/>
      <c r="D260" s="1434"/>
      <c r="E260" s="1435"/>
      <c r="F260" s="1436"/>
      <c r="G260" s="1437"/>
      <c r="H260" s="1388"/>
      <c r="I260" s="1389"/>
      <c r="J260" s="1388"/>
      <c r="K260" s="1388"/>
      <c r="L260" s="1429"/>
      <c r="M260" s="1388"/>
      <c r="N260" s="1388"/>
      <c r="O260" s="1388"/>
      <c r="P260" s="1388"/>
      <c r="Q260" s="1388"/>
      <c r="R260" s="1388"/>
      <c r="S260" s="1388"/>
      <c r="T260" s="1388"/>
      <c r="U260" s="1434"/>
      <c r="V260" s="1388"/>
      <c r="W260" s="1388"/>
      <c r="X260" s="1388"/>
      <c r="Y260" s="1388"/>
      <c r="Z260" s="1429"/>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c r="BA260" s="1388"/>
    </row>
    <row r="261" spans="2:53" s="13" customFormat="1" x14ac:dyDescent="0.2">
      <c r="B261" s="1435"/>
      <c r="C261" s="1388"/>
      <c r="D261" s="1434"/>
      <c r="E261" s="1435"/>
      <c r="F261" s="1436"/>
      <c r="G261" s="1437"/>
      <c r="H261" s="1388"/>
      <c r="I261" s="1389"/>
      <c r="J261" s="1388"/>
      <c r="K261" s="1388"/>
      <c r="L261" s="1429"/>
      <c r="M261" s="1388"/>
      <c r="N261" s="1388"/>
      <c r="O261" s="1388"/>
      <c r="P261" s="1388"/>
      <c r="Q261" s="1388"/>
      <c r="R261" s="1388"/>
      <c r="S261" s="1388"/>
      <c r="T261" s="1388"/>
      <c r="U261" s="1434"/>
      <c r="V261" s="1388"/>
      <c r="W261" s="1388"/>
      <c r="X261" s="1388"/>
      <c r="Y261" s="1388"/>
      <c r="Z261" s="1429"/>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c r="BA261" s="1388"/>
    </row>
    <row r="262" spans="2:53" s="13" customFormat="1" x14ac:dyDescent="0.2">
      <c r="B262" s="1435"/>
      <c r="C262" s="1388"/>
      <c r="D262" s="1434"/>
      <c r="E262" s="1435"/>
      <c r="F262" s="1436"/>
      <c r="G262" s="1437"/>
      <c r="H262" s="1388"/>
      <c r="I262" s="1389"/>
      <c r="J262" s="1388"/>
      <c r="K262" s="1388"/>
      <c r="L262" s="1429"/>
      <c r="M262" s="1388"/>
      <c r="N262" s="1388"/>
      <c r="O262" s="1388"/>
      <c r="P262" s="1388"/>
      <c r="Q262" s="1388"/>
      <c r="R262" s="1388"/>
      <c r="S262" s="1388"/>
      <c r="T262" s="1388"/>
      <c r="U262" s="1434"/>
      <c r="V262" s="1388"/>
      <c r="W262" s="1388"/>
      <c r="X262" s="1388"/>
      <c r="Y262" s="1388"/>
      <c r="Z262" s="1429"/>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c r="BA262" s="1388"/>
    </row>
    <row r="263" spans="2:53" s="13" customFormat="1" x14ac:dyDescent="0.2">
      <c r="B263" s="1435"/>
      <c r="C263" s="1388"/>
      <c r="D263" s="1434"/>
      <c r="E263" s="1435"/>
      <c r="F263" s="1436"/>
      <c r="G263" s="1437"/>
      <c r="H263" s="1388"/>
      <c r="I263" s="1389"/>
      <c r="J263" s="1388"/>
      <c r="K263" s="1388"/>
      <c r="L263" s="1429"/>
      <c r="M263" s="1388"/>
      <c r="N263" s="1388"/>
      <c r="O263" s="1388"/>
      <c r="P263" s="1388"/>
      <c r="Q263" s="1388"/>
      <c r="R263" s="1388"/>
      <c r="S263" s="1388"/>
      <c r="T263" s="1388"/>
      <c r="U263" s="1434"/>
      <c r="V263" s="1388"/>
      <c r="W263" s="1388"/>
      <c r="X263" s="1388"/>
      <c r="Y263" s="1388"/>
      <c r="Z263" s="1429"/>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c r="BA263" s="1388"/>
    </row>
    <row r="264" spans="2:53" s="13" customFormat="1" x14ac:dyDescent="0.2">
      <c r="B264" s="1435"/>
      <c r="C264" s="1388"/>
      <c r="D264" s="1434"/>
      <c r="E264" s="1435"/>
      <c r="F264" s="1436"/>
      <c r="G264" s="1437"/>
      <c r="H264" s="1388"/>
      <c r="I264" s="1389"/>
      <c r="J264" s="1388"/>
      <c r="K264" s="1388"/>
      <c r="L264" s="1429"/>
      <c r="M264" s="1388"/>
      <c r="N264" s="1388"/>
      <c r="O264" s="1388"/>
      <c r="P264" s="1388"/>
      <c r="Q264" s="1388"/>
      <c r="R264" s="1388"/>
      <c r="S264" s="1388"/>
      <c r="T264" s="1388"/>
      <c r="U264" s="1434"/>
      <c r="V264" s="1388"/>
      <c r="W264" s="1388"/>
      <c r="X264" s="1388"/>
      <c r="Y264" s="1388"/>
      <c r="Z264" s="1429"/>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c r="BA264" s="1388"/>
    </row>
    <row r="265" spans="2:53" s="13" customFormat="1" x14ac:dyDescent="0.2">
      <c r="B265" s="1435"/>
      <c r="C265" s="1388"/>
      <c r="D265" s="1434"/>
      <c r="E265" s="1435"/>
      <c r="F265" s="1436"/>
      <c r="G265" s="1437"/>
      <c r="H265" s="1388"/>
      <c r="I265" s="1389"/>
      <c r="J265" s="1388"/>
      <c r="K265" s="1388"/>
      <c r="L265" s="1429"/>
      <c r="M265" s="1388"/>
      <c r="N265" s="1388"/>
      <c r="O265" s="1388"/>
      <c r="P265" s="1388"/>
      <c r="Q265" s="1388"/>
      <c r="R265" s="1388"/>
      <c r="S265" s="1388"/>
      <c r="T265" s="1388"/>
      <c r="U265" s="1434"/>
      <c r="V265" s="1388"/>
      <c r="W265" s="1388"/>
      <c r="X265" s="1388"/>
      <c r="Y265" s="1388"/>
      <c r="Z265" s="1429"/>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c r="BA265" s="1388"/>
    </row>
    <row r="266" spans="2:53" s="13" customFormat="1" x14ac:dyDescent="0.2">
      <c r="B266" s="1435"/>
      <c r="C266" s="1388"/>
      <c r="D266" s="1434"/>
      <c r="E266" s="1435"/>
      <c r="F266" s="1436"/>
      <c r="G266" s="1437"/>
      <c r="H266" s="1388"/>
      <c r="I266" s="1389"/>
      <c r="J266" s="1388"/>
      <c r="K266" s="1388"/>
      <c r="L266" s="1429"/>
      <c r="M266" s="1388"/>
      <c r="N266" s="1388"/>
      <c r="O266" s="1388"/>
      <c r="P266" s="1388"/>
      <c r="Q266" s="1388"/>
      <c r="R266" s="1388"/>
      <c r="S266" s="1388"/>
      <c r="T266" s="1388"/>
      <c r="U266" s="1434"/>
      <c r="V266" s="1388"/>
      <c r="W266" s="1388"/>
      <c r="X266" s="1388"/>
      <c r="Y266" s="1388"/>
      <c r="Z266" s="1429"/>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c r="BA266" s="1388"/>
    </row>
    <row r="267" spans="2:53" s="13" customFormat="1" x14ac:dyDescent="0.2">
      <c r="B267" s="1435"/>
      <c r="C267" s="1388"/>
      <c r="D267" s="1434"/>
      <c r="E267" s="1435"/>
      <c r="F267" s="1436"/>
      <c r="G267" s="1437"/>
      <c r="H267" s="1388"/>
      <c r="I267" s="1389"/>
      <c r="J267" s="1388"/>
      <c r="K267" s="1388"/>
      <c r="L267" s="1429"/>
      <c r="M267" s="1388"/>
      <c r="N267" s="1388"/>
      <c r="O267" s="1388"/>
      <c r="P267" s="1388"/>
      <c r="Q267" s="1388"/>
      <c r="R267" s="1388"/>
      <c r="S267" s="1388"/>
      <c r="T267" s="1388"/>
      <c r="U267" s="1434"/>
      <c r="V267" s="1388"/>
      <c r="W267" s="1388"/>
      <c r="X267" s="1388"/>
      <c r="Y267" s="1388"/>
      <c r="Z267" s="1429"/>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c r="BA267" s="1388"/>
    </row>
    <row r="268" spans="2:53" s="13" customFormat="1" x14ac:dyDescent="0.2">
      <c r="B268" s="1435"/>
      <c r="C268" s="1388"/>
      <c r="D268" s="1434"/>
      <c r="E268" s="1435"/>
      <c r="F268" s="1436"/>
      <c r="G268" s="1437"/>
      <c r="H268" s="1388"/>
      <c r="I268" s="1389"/>
      <c r="J268" s="1388"/>
      <c r="K268" s="1388"/>
      <c r="L268" s="1429"/>
      <c r="M268" s="1388"/>
      <c r="N268" s="1388"/>
      <c r="O268" s="1388"/>
      <c r="P268" s="1388"/>
      <c r="Q268" s="1388"/>
      <c r="R268" s="1388"/>
      <c r="S268" s="1388"/>
      <c r="T268" s="1388"/>
      <c r="U268" s="1434"/>
      <c r="V268" s="1388"/>
      <c r="W268" s="1388"/>
      <c r="X268" s="1388"/>
      <c r="Y268" s="1388"/>
      <c r="Z268" s="1429"/>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c r="BA268" s="1388"/>
    </row>
    <row r="269" spans="2:53" s="13" customFormat="1" x14ac:dyDescent="0.2">
      <c r="B269" s="1435"/>
      <c r="C269" s="1388"/>
      <c r="D269" s="1434"/>
      <c r="E269" s="1435"/>
      <c r="F269" s="1436"/>
      <c r="G269" s="1437"/>
      <c r="H269" s="1388"/>
      <c r="I269" s="1389"/>
      <c r="J269" s="1388"/>
      <c r="K269" s="1388"/>
      <c r="L269" s="1429"/>
      <c r="M269" s="1388"/>
      <c r="N269" s="1388"/>
      <c r="O269" s="1388"/>
      <c r="P269" s="1388"/>
      <c r="Q269" s="1388"/>
      <c r="R269" s="1388"/>
      <c r="S269" s="1388"/>
      <c r="T269" s="1388"/>
      <c r="U269" s="1434"/>
      <c r="V269" s="1388"/>
      <c r="W269" s="1388"/>
      <c r="X269" s="1388"/>
      <c r="Y269" s="1388"/>
      <c r="Z269" s="1429"/>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c r="BA269" s="1388"/>
    </row>
    <row r="270" spans="2:53" s="13" customFormat="1" x14ac:dyDescent="0.2">
      <c r="B270" s="1435"/>
      <c r="C270" s="1388"/>
      <c r="D270" s="1434"/>
      <c r="E270" s="1435"/>
      <c r="F270" s="1436"/>
      <c r="G270" s="1437"/>
      <c r="H270" s="1388"/>
      <c r="I270" s="1389"/>
      <c r="J270" s="1388"/>
      <c r="K270" s="1388"/>
      <c r="L270" s="1429"/>
      <c r="M270" s="1388"/>
      <c r="N270" s="1388"/>
      <c r="O270" s="1388"/>
      <c r="P270" s="1388"/>
      <c r="Q270" s="1388"/>
      <c r="R270" s="1388"/>
      <c r="S270" s="1388"/>
      <c r="T270" s="1388"/>
      <c r="U270" s="1434"/>
      <c r="V270" s="1388"/>
      <c r="W270" s="1388"/>
      <c r="X270" s="1388"/>
      <c r="Y270" s="1388"/>
      <c r="Z270" s="1429"/>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c r="BA270" s="1388"/>
    </row>
    <row r="271" spans="2:53" s="13" customFormat="1" x14ac:dyDescent="0.2">
      <c r="B271" s="1435"/>
      <c r="C271" s="1388"/>
      <c r="D271" s="1434"/>
      <c r="E271" s="1435"/>
      <c r="F271" s="1436"/>
      <c r="G271" s="1437"/>
      <c r="H271" s="1388"/>
      <c r="I271" s="1389"/>
      <c r="J271" s="1388"/>
      <c r="K271" s="1388"/>
      <c r="L271" s="1429"/>
      <c r="M271" s="1388"/>
      <c r="N271" s="1388"/>
      <c r="O271" s="1388"/>
      <c r="P271" s="1388"/>
      <c r="Q271" s="1388"/>
      <c r="R271" s="1388"/>
      <c r="S271" s="1388"/>
      <c r="T271" s="1388"/>
      <c r="U271" s="1434"/>
      <c r="V271" s="1388"/>
      <c r="W271" s="1388"/>
      <c r="X271" s="1388"/>
      <c r="Y271" s="1388"/>
      <c r="Z271" s="1429"/>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c r="BA271" s="1388"/>
    </row>
    <row r="272" spans="2:53" s="13" customFormat="1" x14ac:dyDescent="0.2">
      <c r="B272" s="1435"/>
      <c r="C272" s="1388"/>
      <c r="D272" s="1434"/>
      <c r="E272" s="1435"/>
      <c r="F272" s="1436"/>
      <c r="G272" s="1437"/>
      <c r="H272" s="1388"/>
      <c r="I272" s="1389"/>
      <c r="J272" s="1388"/>
      <c r="K272" s="1388"/>
      <c r="L272" s="1429"/>
      <c r="M272" s="1388"/>
      <c r="N272" s="1388"/>
      <c r="O272" s="1388"/>
      <c r="P272" s="1388"/>
      <c r="Q272" s="1388"/>
      <c r="R272" s="1388"/>
      <c r="S272" s="1388"/>
      <c r="T272" s="1388"/>
      <c r="U272" s="1434"/>
      <c r="V272" s="1388"/>
      <c r="W272" s="1388"/>
      <c r="X272" s="1388"/>
      <c r="Y272" s="1388"/>
      <c r="Z272" s="1429"/>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c r="BA272" s="1388"/>
    </row>
    <row r="273" spans="2:53" s="13" customFormat="1" x14ac:dyDescent="0.2">
      <c r="B273" s="1435"/>
      <c r="C273" s="1388"/>
      <c r="D273" s="1434"/>
      <c r="E273" s="1435"/>
      <c r="F273" s="1513"/>
      <c r="G273" s="1437"/>
      <c r="H273" s="1388"/>
      <c r="I273" s="1389"/>
      <c r="J273" s="1388"/>
      <c r="K273" s="1388"/>
      <c r="L273" s="1429"/>
      <c r="M273" s="1388"/>
      <c r="N273" s="1388"/>
      <c r="O273" s="1388"/>
      <c r="P273" s="1388"/>
      <c r="Q273" s="1388"/>
      <c r="R273" s="1388"/>
      <c r="S273" s="1388"/>
      <c r="T273" s="1388"/>
      <c r="U273" s="1434"/>
      <c r="V273" s="1388"/>
      <c r="W273" s="1388"/>
      <c r="X273" s="1388"/>
      <c r="Y273" s="1388"/>
      <c r="Z273" s="1429"/>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c r="BA273" s="1388"/>
    </row>
    <row r="274" spans="2:53" s="13" customFormat="1" x14ac:dyDescent="0.2">
      <c r="B274" s="1435"/>
      <c r="C274" s="1388"/>
      <c r="D274" s="1434"/>
      <c r="E274" s="1435"/>
      <c r="F274" s="1514"/>
      <c r="G274" s="1437"/>
      <c r="H274" s="1388"/>
      <c r="I274" s="1389"/>
      <c r="J274" s="1388"/>
      <c r="K274" s="1388"/>
      <c r="L274" s="1429"/>
      <c r="M274" s="1388"/>
      <c r="N274" s="1388"/>
      <c r="O274" s="1388"/>
      <c r="P274" s="1388"/>
      <c r="Q274" s="1388"/>
      <c r="R274" s="1388"/>
      <c r="S274" s="1388"/>
      <c r="T274" s="1388"/>
      <c r="U274" s="1434"/>
      <c r="V274" s="1388"/>
      <c r="W274" s="1388"/>
      <c r="X274" s="1388"/>
      <c r="Y274" s="1388"/>
      <c r="Z274" s="1429"/>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c r="BA274" s="1388"/>
    </row>
    <row r="275" spans="2:53" s="13" customFormat="1" x14ac:dyDescent="0.2">
      <c r="B275" s="1435"/>
      <c r="C275" s="1388"/>
      <c r="D275" s="1434"/>
      <c r="E275" s="1435"/>
      <c r="F275" s="1436"/>
      <c r="G275" s="1437"/>
      <c r="H275" s="1388"/>
      <c r="I275" s="1389"/>
      <c r="J275" s="1388"/>
      <c r="K275" s="1388"/>
      <c r="L275" s="1429"/>
      <c r="M275" s="1388"/>
      <c r="N275" s="1388"/>
      <c r="O275" s="1388"/>
      <c r="P275" s="1388"/>
      <c r="Q275" s="1388"/>
      <c r="R275" s="1388"/>
      <c r="S275" s="1388"/>
      <c r="T275" s="1388"/>
      <c r="U275" s="1434"/>
      <c r="V275" s="1388"/>
      <c r="W275" s="1388"/>
      <c r="X275" s="1388"/>
      <c r="Y275" s="1388"/>
      <c r="Z275" s="1429"/>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c r="BA275" s="1388"/>
    </row>
    <row r="276" spans="2:53" s="13" customFormat="1" x14ac:dyDescent="0.2">
      <c r="B276" s="1435"/>
      <c r="C276" s="1388"/>
      <c r="D276" s="1434"/>
      <c r="E276" s="1435"/>
      <c r="F276" s="1436"/>
      <c r="G276" s="1437"/>
      <c r="H276" s="1388"/>
      <c r="I276" s="1389"/>
      <c r="J276" s="1388"/>
      <c r="K276" s="1388"/>
      <c r="L276" s="1429"/>
      <c r="M276" s="1388"/>
      <c r="N276" s="1388"/>
      <c r="O276" s="1388"/>
      <c r="P276" s="1388"/>
      <c r="Q276" s="1388"/>
      <c r="R276" s="1388"/>
      <c r="S276" s="1388"/>
      <c r="T276" s="1388"/>
      <c r="U276" s="1434"/>
      <c r="V276" s="1388"/>
      <c r="W276" s="1388"/>
      <c r="X276" s="1388"/>
      <c r="Y276" s="1388"/>
      <c r="Z276" s="1429"/>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c r="BA276" s="1388"/>
    </row>
    <row r="277" spans="2:53" s="13" customFormat="1" x14ac:dyDescent="0.2">
      <c r="B277" s="1435"/>
      <c r="C277" s="1388"/>
      <c r="D277" s="1434"/>
      <c r="E277" s="1435"/>
      <c r="F277" s="1436"/>
      <c r="G277" s="1437"/>
      <c r="H277" s="1388"/>
      <c r="I277" s="1389"/>
      <c r="J277" s="1388"/>
      <c r="K277" s="1388"/>
      <c r="L277" s="1429"/>
      <c r="M277" s="1388"/>
      <c r="N277" s="1388"/>
      <c r="O277" s="1388"/>
      <c r="P277" s="1388"/>
      <c r="Q277" s="1388"/>
      <c r="R277" s="1388"/>
      <c r="S277" s="1388"/>
      <c r="T277" s="1388"/>
      <c r="U277" s="1434"/>
      <c r="V277" s="1388"/>
      <c r="W277" s="1388"/>
      <c r="X277" s="1388"/>
      <c r="Y277" s="1388"/>
      <c r="Z277" s="1429"/>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c r="BA277" s="1388"/>
    </row>
    <row r="278" spans="2:53" s="13" customFormat="1" x14ac:dyDescent="0.2">
      <c r="B278" s="1435"/>
      <c r="C278" s="1388"/>
      <c r="D278" s="1434"/>
      <c r="E278" s="1435"/>
      <c r="F278" s="1436"/>
      <c r="G278" s="1437"/>
      <c r="H278" s="1388"/>
      <c r="I278" s="1389"/>
      <c r="J278" s="1388"/>
      <c r="K278" s="1388"/>
      <c r="L278" s="1429"/>
      <c r="M278" s="1388"/>
      <c r="N278" s="1388"/>
      <c r="O278" s="1388"/>
      <c r="P278" s="1388"/>
      <c r="Q278" s="1388"/>
      <c r="R278" s="1388"/>
      <c r="S278" s="1388"/>
      <c r="T278" s="1388"/>
      <c r="U278" s="1434"/>
      <c r="V278" s="1388"/>
      <c r="W278" s="1388"/>
      <c r="X278" s="1388"/>
      <c r="Y278" s="1388"/>
      <c r="Z278" s="1429"/>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c r="BA278" s="1388"/>
    </row>
    <row r="279" spans="2:53" s="13" customFormat="1" x14ac:dyDescent="0.2">
      <c r="B279" s="1435"/>
      <c r="C279" s="1388"/>
      <c r="D279" s="1434"/>
      <c r="E279" s="1435"/>
      <c r="F279" s="1436"/>
      <c r="G279" s="1437"/>
      <c r="H279" s="1388"/>
      <c r="I279" s="1389"/>
      <c r="J279" s="1388"/>
      <c r="K279" s="1388"/>
      <c r="L279" s="1429"/>
      <c r="M279" s="1388"/>
      <c r="N279" s="1388"/>
      <c r="O279" s="1388"/>
      <c r="P279" s="1388"/>
      <c r="Q279" s="1388"/>
      <c r="R279" s="1388"/>
      <c r="S279" s="1388"/>
      <c r="T279" s="1388"/>
      <c r="U279" s="1434"/>
      <c r="V279" s="1388"/>
      <c r="W279" s="1388"/>
      <c r="X279" s="1388"/>
      <c r="Y279" s="1388"/>
      <c r="Z279" s="1429"/>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c r="BA279" s="1388"/>
    </row>
    <row r="280" spans="2:53" s="13" customFormat="1" x14ac:dyDescent="0.2">
      <c r="B280" s="1435"/>
      <c r="C280" s="1388"/>
      <c r="D280" s="1434"/>
      <c r="E280" s="1435"/>
      <c r="F280" s="1436"/>
      <c r="G280" s="1437"/>
      <c r="H280" s="1388"/>
      <c r="I280" s="1389"/>
      <c r="J280" s="1388"/>
      <c r="K280" s="1388"/>
      <c r="L280" s="1429"/>
      <c r="M280" s="1388"/>
      <c r="N280" s="1388"/>
      <c r="O280" s="1388"/>
      <c r="P280" s="1388"/>
      <c r="Q280" s="1388"/>
      <c r="R280" s="1388"/>
      <c r="S280" s="1388"/>
      <c r="T280" s="1388"/>
      <c r="U280" s="1434"/>
      <c r="V280" s="1388"/>
      <c r="W280" s="1388"/>
      <c r="X280" s="1388"/>
      <c r="Y280" s="1388"/>
      <c r="Z280" s="1429"/>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c r="BA280" s="1388"/>
    </row>
    <row r="281" spans="2:53" s="13" customFormat="1" x14ac:dyDescent="0.2">
      <c r="B281" s="1435"/>
      <c r="C281" s="1388"/>
      <c r="D281" s="1434"/>
      <c r="E281" s="1435"/>
      <c r="F281" s="1436"/>
      <c r="G281" s="1437"/>
      <c r="H281" s="1388"/>
      <c r="I281" s="1389"/>
      <c r="J281" s="1388"/>
      <c r="K281" s="1388"/>
      <c r="L281" s="1429"/>
      <c r="M281" s="1388"/>
      <c r="N281" s="1388"/>
      <c r="O281" s="1388"/>
      <c r="P281" s="1388"/>
      <c r="Q281" s="1388"/>
      <c r="R281" s="1388"/>
      <c r="S281" s="1388"/>
      <c r="T281" s="1388"/>
      <c r="U281" s="1434"/>
      <c r="V281" s="1388"/>
      <c r="W281" s="1388"/>
      <c r="X281" s="1388"/>
      <c r="Y281" s="1388"/>
      <c r="Z281" s="1429"/>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c r="BA281" s="1388"/>
    </row>
    <row r="282" spans="2:53" s="13" customFormat="1" x14ac:dyDescent="0.2">
      <c r="B282" s="1435"/>
      <c r="C282" s="1388"/>
      <c r="D282" s="1434"/>
      <c r="E282" s="1435"/>
      <c r="F282" s="1436"/>
      <c r="G282" s="1437"/>
      <c r="H282" s="1388"/>
      <c r="I282" s="1389"/>
      <c r="J282" s="1388"/>
      <c r="K282" s="1388"/>
      <c r="L282" s="1429"/>
      <c r="M282" s="1388"/>
      <c r="N282" s="1388"/>
      <c r="O282" s="1388"/>
      <c r="P282" s="1388"/>
      <c r="Q282" s="1388"/>
      <c r="R282" s="1388"/>
      <c r="S282" s="1388"/>
      <c r="T282" s="1388"/>
      <c r="U282" s="1434"/>
      <c r="V282" s="1388"/>
      <c r="W282" s="1388"/>
      <c r="X282" s="1388"/>
      <c r="Y282" s="1388"/>
      <c r="Z282" s="1429"/>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c r="BA282" s="1388"/>
    </row>
    <row r="283" spans="2:53" s="13" customFormat="1" x14ac:dyDescent="0.2">
      <c r="B283" s="1435"/>
      <c r="C283" s="1388"/>
      <c r="D283" s="1434"/>
      <c r="E283" s="1435"/>
      <c r="F283" s="1436"/>
      <c r="G283" s="1437"/>
      <c r="H283" s="1388"/>
      <c r="I283" s="1389"/>
      <c r="J283" s="1388"/>
      <c r="K283" s="1388"/>
      <c r="L283" s="1429"/>
      <c r="M283" s="1388"/>
      <c r="N283" s="1388"/>
      <c r="O283" s="1388"/>
      <c r="P283" s="1388"/>
      <c r="Q283" s="1388"/>
      <c r="R283" s="1388"/>
      <c r="S283" s="1388"/>
      <c r="T283" s="1388"/>
      <c r="U283" s="1434"/>
      <c r="V283" s="1388"/>
      <c r="W283" s="1388"/>
      <c r="X283" s="1388"/>
      <c r="Y283" s="1388"/>
      <c r="Z283" s="1429"/>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c r="BA283" s="1388"/>
    </row>
    <row r="284" spans="2:53" s="13" customFormat="1" x14ac:dyDescent="0.2">
      <c r="B284" s="1435"/>
      <c r="C284" s="1388"/>
      <c r="D284" s="1434"/>
      <c r="E284" s="1435"/>
      <c r="F284" s="1436"/>
      <c r="G284" s="1437"/>
      <c r="H284" s="1388"/>
      <c r="I284" s="1389"/>
      <c r="J284" s="1388"/>
      <c r="K284" s="1388"/>
      <c r="L284" s="1429"/>
      <c r="M284" s="1388"/>
      <c r="N284" s="1388"/>
      <c r="O284" s="1388"/>
      <c r="P284" s="1388"/>
      <c r="Q284" s="1388"/>
      <c r="R284" s="1388"/>
      <c r="S284" s="1388"/>
      <c r="T284" s="1388"/>
      <c r="U284" s="1434"/>
      <c r="V284" s="1388"/>
      <c r="W284" s="1388"/>
      <c r="X284" s="1388"/>
      <c r="Y284" s="1388"/>
      <c r="Z284" s="1429"/>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c r="BA284" s="1388"/>
    </row>
    <row r="285" spans="2:53" s="13" customFormat="1" x14ac:dyDescent="0.2">
      <c r="B285" s="1435"/>
      <c r="C285" s="1388"/>
      <c r="D285" s="1434"/>
      <c r="E285" s="1435"/>
      <c r="F285" s="1436"/>
      <c r="G285" s="1437"/>
      <c r="H285" s="1388"/>
      <c r="I285" s="1389"/>
      <c r="J285" s="1388"/>
      <c r="K285" s="1388"/>
      <c r="L285" s="1429"/>
      <c r="M285" s="1388"/>
      <c r="N285" s="1388"/>
      <c r="O285" s="1388"/>
      <c r="P285" s="1388"/>
      <c r="Q285" s="1388"/>
      <c r="R285" s="1388"/>
      <c r="S285" s="1388"/>
      <c r="T285" s="1388"/>
      <c r="U285" s="1434"/>
      <c r="V285" s="1388"/>
      <c r="W285" s="1388"/>
      <c r="X285" s="1388"/>
      <c r="Y285" s="1388"/>
      <c r="Z285" s="1429"/>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c r="BA285" s="1388"/>
    </row>
    <row r="286" spans="2:53" s="13" customFormat="1" x14ac:dyDescent="0.2">
      <c r="B286" s="1435"/>
      <c r="C286" s="1388"/>
      <c r="D286" s="1434"/>
      <c r="E286" s="1435"/>
      <c r="F286" s="1436"/>
      <c r="G286" s="1437"/>
      <c r="H286" s="1388"/>
      <c r="I286" s="1389"/>
      <c r="J286" s="1388"/>
      <c r="K286" s="1388"/>
      <c r="L286" s="1429"/>
      <c r="M286" s="1388"/>
      <c r="N286" s="1388"/>
      <c r="O286" s="1388"/>
      <c r="P286" s="1388"/>
      <c r="Q286" s="1388"/>
      <c r="R286" s="1388"/>
      <c r="S286" s="1388"/>
      <c r="T286" s="1388"/>
      <c r="U286" s="1434"/>
      <c r="V286" s="1388"/>
      <c r="W286" s="1388"/>
      <c r="X286" s="1388"/>
      <c r="Y286" s="1388"/>
      <c r="Z286" s="1429"/>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c r="BA286" s="1388"/>
    </row>
    <row r="287" spans="2:53" s="13" customFormat="1" x14ac:dyDescent="0.2">
      <c r="B287" s="1435"/>
      <c r="C287" s="1388"/>
      <c r="D287" s="1434"/>
      <c r="E287" s="1435"/>
      <c r="F287" s="1436"/>
      <c r="G287" s="1437"/>
      <c r="H287" s="1388"/>
      <c r="I287" s="1389"/>
      <c r="J287" s="1388"/>
      <c r="K287" s="1388"/>
      <c r="L287" s="1429"/>
      <c r="M287" s="1388"/>
      <c r="N287" s="1388"/>
      <c r="O287" s="1388"/>
      <c r="P287" s="1388"/>
      <c r="Q287" s="1388"/>
      <c r="R287" s="1388"/>
      <c r="S287" s="1388"/>
      <c r="T287" s="1388"/>
      <c r="U287" s="1434"/>
      <c r="V287" s="1388"/>
      <c r="W287" s="1388"/>
      <c r="X287" s="1388"/>
      <c r="Y287" s="1388"/>
      <c r="Z287" s="1429"/>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c r="BA287" s="1388"/>
    </row>
    <row r="288" spans="2:53" s="13" customFormat="1" x14ac:dyDescent="0.2">
      <c r="B288" s="1435"/>
      <c r="C288" s="1388"/>
      <c r="D288" s="1434"/>
      <c r="E288" s="1435"/>
      <c r="F288" s="1436"/>
      <c r="G288" s="1437"/>
      <c r="H288" s="1388"/>
      <c r="I288" s="1389"/>
      <c r="J288" s="1388"/>
      <c r="K288" s="1388"/>
      <c r="L288" s="1429"/>
      <c r="M288" s="1388"/>
      <c r="N288" s="1388"/>
      <c r="O288" s="1388"/>
      <c r="P288" s="1388"/>
      <c r="Q288" s="1388"/>
      <c r="R288" s="1388"/>
      <c r="S288" s="1388"/>
      <c r="T288" s="1388"/>
      <c r="U288" s="1434"/>
      <c r="V288" s="1388"/>
      <c r="W288" s="1388"/>
      <c r="X288" s="1388"/>
      <c r="Y288" s="1388"/>
      <c r="Z288" s="1429"/>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c r="BA288" s="1388"/>
    </row>
    <row r="289" spans="2:53" s="13" customFormat="1" x14ac:dyDescent="0.2">
      <c r="B289" s="1435"/>
      <c r="C289" s="1388"/>
      <c r="D289" s="1434"/>
      <c r="E289" s="1435"/>
      <c r="F289" s="1513"/>
      <c r="G289" s="1437"/>
      <c r="H289" s="1388"/>
      <c r="I289" s="1389"/>
      <c r="J289" s="1388"/>
      <c r="K289" s="1388"/>
      <c r="L289" s="1429"/>
      <c r="M289" s="1388"/>
      <c r="N289" s="1388"/>
      <c r="O289" s="1388"/>
      <c r="P289" s="1388"/>
      <c r="Q289" s="1388"/>
      <c r="R289" s="1388"/>
      <c r="S289" s="1388"/>
      <c r="T289" s="1388"/>
      <c r="U289" s="1434"/>
      <c r="V289" s="1388"/>
      <c r="W289" s="1388"/>
      <c r="X289" s="1388"/>
      <c r="Y289" s="1388"/>
      <c r="Z289" s="1429"/>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c r="BA289" s="1388"/>
    </row>
    <row r="290" spans="2:53" s="13" customFormat="1" x14ac:dyDescent="0.2">
      <c r="B290" s="1435"/>
      <c r="C290" s="1388"/>
      <c r="D290" s="1434"/>
      <c r="E290" s="1435"/>
      <c r="F290" s="1514"/>
      <c r="G290" s="1437"/>
      <c r="H290" s="1388"/>
      <c r="I290" s="1389"/>
      <c r="J290" s="1388"/>
      <c r="K290" s="1388"/>
      <c r="L290" s="1429"/>
      <c r="M290" s="1388"/>
      <c r="N290" s="1388"/>
      <c r="O290" s="1388"/>
      <c r="P290" s="1388"/>
      <c r="Q290" s="1388"/>
      <c r="R290" s="1388"/>
      <c r="S290" s="1388"/>
      <c r="T290" s="1388"/>
      <c r="U290" s="1434"/>
      <c r="V290" s="1388"/>
      <c r="W290" s="1388"/>
      <c r="X290" s="1388"/>
      <c r="Y290" s="1388"/>
      <c r="Z290" s="1429"/>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c r="BA290" s="1388"/>
    </row>
    <row r="291" spans="2:53" s="13" customFormat="1" x14ac:dyDescent="0.2">
      <c r="B291" s="1435"/>
      <c r="C291" s="1388"/>
      <c r="D291" s="1434"/>
      <c r="E291" s="1435"/>
      <c r="F291" s="1436"/>
      <c r="G291" s="1437"/>
      <c r="H291" s="1388"/>
      <c r="I291" s="1389"/>
      <c r="J291" s="1388"/>
      <c r="K291" s="1388"/>
      <c r="L291" s="1429"/>
      <c r="M291" s="1388"/>
      <c r="N291" s="1388"/>
      <c r="O291" s="1388"/>
      <c r="P291" s="1388"/>
      <c r="Q291" s="1388"/>
      <c r="R291" s="1388"/>
      <c r="S291" s="1388"/>
      <c r="T291" s="1388"/>
      <c r="U291" s="1434"/>
      <c r="V291" s="1388"/>
      <c r="W291" s="1388"/>
      <c r="X291" s="1388"/>
      <c r="Y291" s="1388"/>
      <c r="Z291" s="1429"/>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c r="BA291" s="1388"/>
    </row>
    <row r="292" spans="2:53" s="13" customFormat="1" x14ac:dyDescent="0.2">
      <c r="B292" s="1435"/>
      <c r="C292" s="1388"/>
      <c r="D292" s="1434"/>
      <c r="E292" s="1435"/>
      <c r="F292" s="1436"/>
      <c r="G292" s="1437"/>
      <c r="H292" s="1388"/>
      <c r="I292" s="1389"/>
      <c r="J292" s="1388"/>
      <c r="K292" s="1388"/>
      <c r="L292" s="1429"/>
      <c r="M292" s="1388"/>
      <c r="N292" s="1388"/>
      <c r="O292" s="1388"/>
      <c r="P292" s="1388"/>
      <c r="Q292" s="1388"/>
      <c r="R292" s="1388"/>
      <c r="S292" s="1388"/>
      <c r="T292" s="1388"/>
      <c r="U292" s="1434"/>
      <c r="V292" s="1388"/>
      <c r="W292" s="1388"/>
      <c r="X292" s="1388"/>
      <c r="Y292" s="1388"/>
      <c r="Z292" s="1429"/>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c r="BA292" s="1388"/>
    </row>
    <row r="293" spans="2:53" s="13" customFormat="1" x14ac:dyDescent="0.2">
      <c r="B293" s="1435"/>
      <c r="C293" s="1388"/>
      <c r="D293" s="1434"/>
      <c r="E293" s="1435"/>
      <c r="F293" s="1436"/>
      <c r="G293" s="1437"/>
      <c r="H293" s="1388"/>
      <c r="I293" s="1389"/>
      <c r="J293" s="1388"/>
      <c r="K293" s="1388"/>
      <c r="L293" s="1429"/>
      <c r="M293" s="1388"/>
      <c r="N293" s="1388"/>
      <c r="O293" s="1388"/>
      <c r="P293" s="1388"/>
      <c r="Q293" s="1388"/>
      <c r="R293" s="1388"/>
      <c r="S293" s="1388"/>
      <c r="T293" s="1388"/>
      <c r="U293" s="1434"/>
      <c r="V293" s="1388"/>
      <c r="W293" s="1388"/>
      <c r="X293" s="1388"/>
      <c r="Y293" s="1388"/>
      <c r="Z293" s="1429"/>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c r="BA293" s="1388"/>
    </row>
    <row r="294" spans="2:53" s="13" customFormat="1" x14ac:dyDescent="0.2">
      <c r="B294" s="1435"/>
      <c r="C294" s="1388"/>
      <c r="D294" s="1434"/>
      <c r="E294" s="1435"/>
      <c r="F294" s="1436"/>
      <c r="G294" s="1437"/>
      <c r="H294" s="1388"/>
      <c r="I294" s="1389"/>
      <c r="J294" s="1388"/>
      <c r="K294" s="1388"/>
      <c r="L294" s="1429"/>
      <c r="M294" s="1388"/>
      <c r="N294" s="1388"/>
      <c r="O294" s="1388"/>
      <c r="P294" s="1388"/>
      <c r="Q294" s="1388"/>
      <c r="R294" s="1388"/>
      <c r="S294" s="1388"/>
      <c r="T294" s="1388"/>
      <c r="U294" s="1434"/>
      <c r="V294" s="1388"/>
      <c r="W294" s="1388"/>
      <c r="X294" s="1388"/>
      <c r="Y294" s="1388"/>
      <c r="Z294" s="1429"/>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c r="BA294" s="1388"/>
    </row>
    <row r="295" spans="2:53" s="13" customFormat="1" x14ac:dyDescent="0.2">
      <c r="B295" s="1435"/>
      <c r="C295" s="1388"/>
      <c r="D295" s="1434"/>
      <c r="E295" s="1435"/>
      <c r="F295" s="1436"/>
      <c r="G295" s="1437"/>
      <c r="H295" s="1388"/>
      <c r="I295" s="1389"/>
      <c r="J295" s="1388"/>
      <c r="K295" s="1388"/>
      <c r="L295" s="1429"/>
      <c r="M295" s="1388"/>
      <c r="N295" s="1388"/>
      <c r="O295" s="1388"/>
      <c r="P295" s="1388"/>
      <c r="Q295" s="1388"/>
      <c r="R295" s="1388"/>
      <c r="S295" s="1388"/>
      <c r="T295" s="1388"/>
      <c r="U295" s="1434"/>
      <c r="V295" s="1388"/>
      <c r="W295" s="1388"/>
      <c r="X295" s="1388"/>
      <c r="Y295" s="1388"/>
      <c r="Z295" s="1429"/>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c r="BA295" s="1388"/>
    </row>
    <row r="296" spans="2:53" s="13" customFormat="1" x14ac:dyDescent="0.2">
      <c r="B296" s="1435"/>
      <c r="C296" s="1388"/>
      <c r="D296" s="1434"/>
      <c r="E296" s="1435"/>
      <c r="F296" s="1436"/>
      <c r="G296" s="1437"/>
      <c r="H296" s="1388"/>
      <c r="I296" s="1389"/>
      <c r="J296" s="1388"/>
      <c r="K296" s="1388"/>
      <c r="L296" s="1429"/>
      <c r="M296" s="1388"/>
      <c r="N296" s="1388"/>
      <c r="O296" s="1388"/>
      <c r="P296" s="1388"/>
      <c r="Q296" s="1388"/>
      <c r="R296" s="1388"/>
      <c r="S296" s="1388"/>
      <c r="T296" s="1388"/>
      <c r="U296" s="1434"/>
      <c r="V296" s="1388"/>
      <c r="W296" s="1388"/>
      <c r="X296" s="1388"/>
      <c r="Y296" s="1388"/>
      <c r="Z296" s="1429"/>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c r="BA296" s="1388"/>
    </row>
    <row r="297" spans="2:53" s="13" customFormat="1" x14ac:dyDescent="0.2">
      <c r="B297" s="1435"/>
      <c r="C297" s="1388"/>
      <c r="D297" s="1434"/>
      <c r="E297" s="1435"/>
      <c r="F297" s="1436"/>
      <c r="G297" s="1437"/>
      <c r="H297" s="1388"/>
      <c r="I297" s="1389"/>
      <c r="J297" s="1388"/>
      <c r="K297" s="1388"/>
      <c r="L297" s="1429"/>
      <c r="M297" s="1388"/>
      <c r="N297" s="1388"/>
      <c r="O297" s="1388"/>
      <c r="P297" s="1388"/>
      <c r="Q297" s="1388"/>
      <c r="R297" s="1388"/>
      <c r="S297" s="1388"/>
      <c r="T297" s="1388"/>
      <c r="U297" s="1434"/>
      <c r="V297" s="1388"/>
      <c r="W297" s="1388"/>
      <c r="X297" s="1388"/>
      <c r="Y297" s="1388"/>
      <c r="Z297" s="1429"/>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c r="BA297" s="1388"/>
    </row>
    <row r="298" spans="2:53" s="13" customFormat="1" x14ac:dyDescent="0.2">
      <c r="B298" s="1435"/>
      <c r="C298" s="1388"/>
      <c r="D298" s="1434"/>
      <c r="E298" s="1435"/>
      <c r="F298" s="1436"/>
      <c r="G298" s="1437"/>
      <c r="H298" s="1388"/>
      <c r="I298" s="1389"/>
      <c r="J298" s="1388"/>
      <c r="K298" s="1388"/>
      <c r="L298" s="1429"/>
      <c r="M298" s="1388"/>
      <c r="N298" s="1388"/>
      <c r="O298" s="1388"/>
      <c r="P298" s="1388"/>
      <c r="Q298" s="1388"/>
      <c r="R298" s="1388"/>
      <c r="S298" s="1388"/>
      <c r="T298" s="1388"/>
      <c r="U298" s="1434"/>
      <c r="V298" s="1388"/>
      <c r="W298" s="1388"/>
      <c r="X298" s="1388"/>
      <c r="Y298" s="1388"/>
      <c r="Z298" s="1429"/>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c r="BA298" s="1388"/>
    </row>
    <row r="299" spans="2:53" s="13" customFormat="1" x14ac:dyDescent="0.2">
      <c r="B299" s="1435"/>
      <c r="C299" s="1388"/>
      <c r="D299" s="1434"/>
      <c r="E299" s="1435"/>
      <c r="F299" s="1436"/>
      <c r="G299" s="1437"/>
      <c r="H299" s="1388"/>
      <c r="I299" s="1389"/>
      <c r="J299" s="1388"/>
      <c r="K299" s="1388"/>
      <c r="L299" s="1429"/>
      <c r="M299" s="1388"/>
      <c r="N299" s="1388"/>
      <c r="O299" s="1388"/>
      <c r="P299" s="1388"/>
      <c r="Q299" s="1388"/>
      <c r="R299" s="1388"/>
      <c r="S299" s="1388"/>
      <c r="T299" s="1388"/>
      <c r="U299" s="1434"/>
      <c r="V299" s="1388"/>
      <c r="W299" s="1388"/>
      <c r="X299" s="1388"/>
      <c r="Y299" s="1388"/>
      <c r="Z299" s="1429"/>
      <c r="AA299" s="1388"/>
      <c r="AB299" s="1388"/>
      <c r="AC299" s="1388"/>
      <c r="AD299" s="1388"/>
      <c r="AE299" s="1388"/>
      <c r="AF299" s="1388"/>
      <c r="AG299" s="1388"/>
      <c r="AH299" s="1388"/>
      <c r="AI299" s="1388"/>
      <c r="AJ299" s="1388"/>
      <c r="AK299" s="1388"/>
      <c r="AL299" s="1388"/>
      <c r="AM299" s="1388"/>
      <c r="AN299" s="1388"/>
      <c r="AO299" s="1388"/>
      <c r="AP299" s="1388"/>
      <c r="AQ299" s="1388"/>
      <c r="AR299" s="1388"/>
      <c r="AS299" s="1388"/>
      <c r="AT299" s="1388"/>
      <c r="AU299" s="1388"/>
      <c r="AV299" s="1388"/>
      <c r="AW299" s="1388"/>
      <c r="AX299" s="1388"/>
      <c r="AY299" s="1388"/>
      <c r="AZ299" s="1388"/>
      <c r="BA299" s="1388"/>
    </row>
    <row r="300" spans="2:53" s="13" customFormat="1" x14ac:dyDescent="0.2">
      <c r="B300" s="1435"/>
      <c r="C300" s="1388"/>
      <c r="D300" s="1434"/>
      <c r="E300" s="1435"/>
      <c r="F300" s="1436"/>
      <c r="G300" s="1437"/>
      <c r="H300" s="1388"/>
      <c r="I300" s="1389"/>
      <c r="J300" s="1388"/>
      <c r="K300" s="1388"/>
      <c r="L300" s="1429"/>
      <c r="M300" s="1388"/>
      <c r="N300" s="1388"/>
      <c r="O300" s="1388"/>
      <c r="P300" s="1388"/>
      <c r="Q300" s="1388"/>
      <c r="R300" s="1388"/>
      <c r="S300" s="1388"/>
      <c r="T300" s="1388"/>
      <c r="U300" s="1434"/>
      <c r="V300" s="1388"/>
      <c r="W300" s="1388"/>
      <c r="X300" s="1388"/>
      <c r="Y300" s="1388"/>
      <c r="Z300" s="1429"/>
      <c r="AA300" s="1388"/>
      <c r="AB300" s="1388"/>
      <c r="AC300" s="1388"/>
      <c r="AD300" s="1388"/>
      <c r="AE300" s="1388"/>
      <c r="AF300" s="1388"/>
      <c r="AG300" s="1388"/>
      <c r="AH300" s="1388"/>
      <c r="AI300" s="1388"/>
      <c r="AJ300" s="1388"/>
      <c r="AK300" s="1388"/>
      <c r="AL300" s="1388"/>
      <c r="AM300" s="1388"/>
      <c r="AN300" s="1388"/>
      <c r="AO300" s="1388"/>
      <c r="AP300" s="1388"/>
      <c r="AQ300" s="1388"/>
      <c r="AR300" s="1388"/>
      <c r="AS300" s="1388"/>
      <c r="AT300" s="1388"/>
      <c r="AU300" s="1388"/>
      <c r="AV300" s="1388"/>
      <c r="AW300" s="1388"/>
      <c r="AX300" s="1388"/>
      <c r="AY300" s="1388"/>
      <c r="AZ300" s="1388"/>
      <c r="BA300" s="1388"/>
    </row>
    <row r="301" spans="2:53" s="13" customFormat="1" x14ac:dyDescent="0.2">
      <c r="B301" s="238"/>
      <c r="C301" s="20"/>
      <c r="D301" s="243"/>
      <c r="E301" s="238"/>
      <c r="F301" s="177"/>
      <c r="G301" s="1217"/>
      <c r="I301" s="12"/>
      <c r="L301" s="51"/>
      <c r="T301" s="20"/>
      <c r="U301" s="245"/>
      <c r="Z301" s="52"/>
    </row>
    <row r="302" spans="2:53" s="13" customFormat="1" x14ac:dyDescent="0.2">
      <c r="B302" s="238"/>
      <c r="C302" s="20"/>
      <c r="D302" s="243"/>
      <c r="E302" s="238"/>
      <c r="F302" s="177"/>
      <c r="G302" s="1217"/>
      <c r="I302" s="12"/>
      <c r="L302" s="51"/>
      <c r="T302" s="20"/>
      <c r="U302" s="245"/>
      <c r="Z302" s="52"/>
    </row>
    <row r="303" spans="2:53" s="13" customFormat="1" x14ac:dyDescent="0.2">
      <c r="B303" s="238"/>
      <c r="C303" s="20"/>
      <c r="D303" s="243"/>
      <c r="E303" s="238"/>
      <c r="F303" s="177"/>
      <c r="G303" s="1217"/>
      <c r="I303" s="12"/>
      <c r="L303" s="51"/>
      <c r="T303" s="20"/>
      <c r="U303" s="245"/>
      <c r="Z303" s="52"/>
    </row>
    <row r="304" spans="2:53" s="13" customFormat="1" x14ac:dyDescent="0.2">
      <c r="B304" s="238"/>
      <c r="C304" s="20"/>
      <c r="D304" s="243"/>
      <c r="E304" s="238"/>
      <c r="F304" s="177"/>
      <c r="G304" s="1217"/>
      <c r="I304" s="12"/>
      <c r="L304" s="51"/>
      <c r="T304" s="20"/>
      <c r="U304" s="245"/>
      <c r="Z304" s="52"/>
    </row>
    <row r="305" spans="2:26" s="13" customFormat="1" x14ac:dyDescent="0.2">
      <c r="B305" s="238"/>
      <c r="C305" s="20"/>
      <c r="D305" s="243"/>
      <c r="E305" s="238"/>
      <c r="F305" s="296"/>
      <c r="G305" s="1217"/>
      <c r="I305" s="12"/>
      <c r="L305" s="51"/>
      <c r="T305" s="20"/>
      <c r="U305" s="245"/>
      <c r="Z305" s="52"/>
    </row>
    <row r="306" spans="2:26" s="13" customFormat="1" x14ac:dyDescent="0.2">
      <c r="B306" s="238"/>
      <c r="C306" s="20"/>
      <c r="D306" s="243"/>
      <c r="E306" s="238"/>
      <c r="F306" s="297"/>
      <c r="G306" s="1217"/>
      <c r="I306" s="12"/>
      <c r="L306" s="51"/>
      <c r="T306" s="20"/>
      <c r="U306" s="245"/>
      <c r="Z306" s="52"/>
    </row>
    <row r="307" spans="2:26" s="13" customFormat="1" x14ac:dyDescent="0.2">
      <c r="B307" s="238"/>
      <c r="C307" s="20"/>
      <c r="D307" s="243"/>
      <c r="E307" s="238"/>
      <c r="F307" s="297"/>
      <c r="G307" s="1217"/>
      <c r="I307" s="12"/>
      <c r="L307" s="51"/>
      <c r="T307" s="20"/>
      <c r="U307" s="245"/>
      <c r="Z307" s="52"/>
    </row>
    <row r="308" spans="2:26" s="13" customFormat="1" x14ac:dyDescent="0.2">
      <c r="B308" s="238"/>
      <c r="C308" s="20"/>
      <c r="D308" s="243"/>
      <c r="E308" s="238"/>
      <c r="F308" s="297"/>
      <c r="G308" s="1217"/>
      <c r="I308" s="12"/>
      <c r="L308" s="51"/>
      <c r="T308" s="20"/>
      <c r="U308" s="245"/>
      <c r="Z308" s="52"/>
    </row>
    <row r="309" spans="2:26" s="13" customFormat="1" x14ac:dyDescent="0.2">
      <c r="B309" s="238"/>
      <c r="C309" s="20"/>
      <c r="D309" s="243"/>
      <c r="E309" s="238"/>
      <c r="F309" s="297"/>
      <c r="G309" s="1217"/>
      <c r="I309" s="12"/>
      <c r="L309" s="51"/>
      <c r="T309" s="20"/>
      <c r="U309" s="245"/>
      <c r="Z309" s="52"/>
    </row>
    <row r="310" spans="2:26" s="13" customFormat="1" x14ac:dyDescent="0.2">
      <c r="B310" s="238"/>
      <c r="C310" s="20"/>
      <c r="D310" s="243"/>
      <c r="E310" s="238"/>
      <c r="F310" s="297"/>
      <c r="G310" s="1217"/>
      <c r="I310" s="12"/>
      <c r="L310" s="51"/>
      <c r="T310" s="20"/>
      <c r="U310" s="245"/>
      <c r="Z310" s="52"/>
    </row>
    <row r="311" spans="2:26" s="13" customFormat="1" x14ac:dyDescent="0.2">
      <c r="B311" s="238"/>
      <c r="C311" s="20"/>
      <c r="D311" s="243"/>
      <c r="E311" s="238"/>
      <c r="F311" s="297"/>
      <c r="G311" s="1217"/>
      <c r="I311" s="12"/>
      <c r="L311" s="51"/>
      <c r="T311" s="20"/>
      <c r="U311" s="245"/>
      <c r="Z311" s="52"/>
    </row>
    <row r="312" spans="2:26" s="13" customFormat="1" x14ac:dyDescent="0.2">
      <c r="B312" s="238"/>
      <c r="C312" s="20"/>
      <c r="D312" s="243"/>
      <c r="E312" s="238"/>
      <c r="F312" s="297"/>
      <c r="G312" s="1217"/>
      <c r="I312" s="12"/>
      <c r="L312" s="51"/>
      <c r="T312" s="20"/>
      <c r="U312" s="245"/>
      <c r="Z312" s="52"/>
    </row>
    <row r="313" spans="2:26" s="13" customFormat="1" x14ac:dyDescent="0.2">
      <c r="B313" s="238"/>
      <c r="C313" s="20"/>
      <c r="D313" s="243"/>
      <c r="E313" s="238"/>
      <c r="F313" s="297"/>
      <c r="G313" s="1217"/>
      <c r="I313" s="12"/>
      <c r="L313" s="51"/>
      <c r="T313" s="20"/>
      <c r="U313" s="245"/>
      <c r="Z313" s="52"/>
    </row>
    <row r="314" spans="2:26" s="13" customFormat="1" x14ac:dyDescent="0.2">
      <c r="B314" s="238"/>
      <c r="C314" s="20"/>
      <c r="D314" s="243"/>
      <c r="E314" s="238"/>
      <c r="F314" s="297"/>
      <c r="G314" s="1217"/>
      <c r="I314" s="12"/>
      <c r="L314" s="51"/>
      <c r="T314" s="20"/>
      <c r="U314" s="245"/>
      <c r="Z314" s="52"/>
    </row>
    <row r="315" spans="2:26" s="13" customFormat="1" x14ac:dyDescent="0.2">
      <c r="B315" s="238"/>
      <c r="C315" s="20"/>
      <c r="D315" s="243"/>
      <c r="E315" s="238"/>
      <c r="F315" s="297"/>
      <c r="G315" s="1217"/>
      <c r="I315" s="12"/>
      <c r="L315" s="51"/>
      <c r="T315" s="20"/>
      <c r="U315" s="245"/>
      <c r="Z315" s="52"/>
    </row>
    <row r="316" spans="2:26" s="13" customFormat="1" x14ac:dyDescent="0.2">
      <c r="B316" s="238"/>
      <c r="C316" s="20"/>
      <c r="D316" s="243"/>
      <c r="E316" s="238"/>
      <c r="F316" s="297"/>
      <c r="G316" s="1217"/>
      <c r="I316" s="12"/>
      <c r="L316" s="51"/>
      <c r="T316" s="20"/>
      <c r="U316" s="245"/>
      <c r="Z316" s="52"/>
    </row>
    <row r="317" spans="2:26" s="13" customFormat="1" x14ac:dyDescent="0.2">
      <c r="B317" s="238"/>
      <c r="C317" s="20"/>
      <c r="D317" s="243"/>
      <c r="E317" s="238"/>
      <c r="F317" s="297"/>
      <c r="G317" s="1217"/>
      <c r="I317" s="12"/>
      <c r="L317" s="51"/>
      <c r="T317" s="20"/>
      <c r="U317" s="245"/>
      <c r="Z317" s="52"/>
    </row>
    <row r="318" spans="2:26" s="13" customFormat="1" x14ac:dyDescent="0.2">
      <c r="B318" s="238"/>
      <c r="C318" s="20"/>
      <c r="D318" s="243"/>
      <c r="E318" s="238"/>
      <c r="F318" s="297"/>
      <c r="G318" s="1217"/>
      <c r="I318" s="12"/>
      <c r="L318" s="51"/>
      <c r="T318" s="20"/>
      <c r="U318" s="245"/>
      <c r="Z318" s="52"/>
    </row>
    <row r="319" spans="2:26" s="13" customFormat="1" x14ac:dyDescent="0.2">
      <c r="B319" s="238"/>
      <c r="C319" s="20"/>
      <c r="D319" s="243"/>
      <c r="E319" s="238"/>
      <c r="F319" s="297"/>
      <c r="G319" s="1217"/>
      <c r="I319" s="12"/>
      <c r="L319" s="51"/>
      <c r="T319" s="20"/>
      <c r="U319" s="245"/>
      <c r="Z319" s="52"/>
    </row>
    <row r="320" spans="2:26" s="13" customFormat="1" x14ac:dyDescent="0.2">
      <c r="B320" s="238"/>
      <c r="C320" s="20"/>
      <c r="D320" s="243"/>
      <c r="E320" s="238"/>
      <c r="F320" s="297"/>
      <c r="G320" s="1217"/>
      <c r="I320" s="12"/>
      <c r="L320" s="51"/>
      <c r="T320" s="20"/>
      <c r="U320" s="245"/>
      <c r="Z320" s="52"/>
    </row>
    <row r="321" spans="2:26" s="13" customFormat="1" x14ac:dyDescent="0.2">
      <c r="B321" s="238"/>
      <c r="C321" s="20"/>
      <c r="D321" s="243"/>
      <c r="E321" s="238"/>
      <c r="F321" s="297"/>
      <c r="G321" s="1217"/>
      <c r="I321" s="12"/>
      <c r="L321" s="51"/>
      <c r="T321" s="20"/>
      <c r="U321" s="245"/>
      <c r="Z321" s="52"/>
    </row>
    <row r="322" spans="2:26" s="13" customFormat="1" x14ac:dyDescent="0.2">
      <c r="B322" s="238"/>
      <c r="C322" s="20"/>
      <c r="D322" s="243"/>
      <c r="E322" s="238"/>
      <c r="F322" s="297"/>
      <c r="G322" s="1217"/>
      <c r="I322" s="12"/>
      <c r="L322" s="51"/>
      <c r="T322" s="20"/>
      <c r="U322" s="245"/>
      <c r="Z322" s="52"/>
    </row>
    <row r="323" spans="2:26" s="13" customFormat="1" x14ac:dyDescent="0.2">
      <c r="B323" s="238"/>
      <c r="C323" s="20"/>
      <c r="D323" s="243"/>
      <c r="E323" s="238"/>
      <c r="F323" s="297"/>
      <c r="G323" s="1217"/>
      <c r="I323" s="12"/>
      <c r="L323" s="51"/>
      <c r="T323" s="20"/>
      <c r="U323" s="245"/>
      <c r="Z323" s="52"/>
    </row>
    <row r="324" spans="2:26" s="13" customFormat="1" x14ac:dyDescent="0.2">
      <c r="B324" s="238"/>
      <c r="C324" s="20"/>
      <c r="D324" s="243"/>
      <c r="E324" s="238"/>
      <c r="F324" s="297"/>
      <c r="G324" s="1217"/>
      <c r="I324" s="12"/>
      <c r="L324" s="51"/>
      <c r="T324" s="20"/>
      <c r="U324" s="245"/>
      <c r="Z324" s="52"/>
    </row>
    <row r="325" spans="2:26" s="13" customFormat="1" x14ac:dyDescent="0.2">
      <c r="B325" s="238"/>
      <c r="C325" s="20"/>
      <c r="D325" s="243"/>
      <c r="E325" s="238"/>
      <c r="F325" s="297"/>
      <c r="G325" s="1217"/>
      <c r="I325" s="12"/>
      <c r="L325" s="51"/>
      <c r="T325" s="20"/>
      <c r="U325" s="245"/>
      <c r="Z325" s="52"/>
    </row>
    <row r="326" spans="2:26" s="13" customFormat="1" x14ac:dyDescent="0.2">
      <c r="B326" s="238"/>
      <c r="C326" s="20"/>
      <c r="D326" s="243"/>
      <c r="E326" s="238"/>
      <c r="F326" s="297"/>
      <c r="G326" s="1217"/>
      <c r="I326" s="12"/>
      <c r="L326" s="51"/>
      <c r="T326" s="20"/>
      <c r="U326" s="245"/>
      <c r="Z326" s="52"/>
    </row>
    <row r="327" spans="2:26" s="13" customFormat="1" x14ac:dyDescent="0.2">
      <c r="B327" s="238"/>
      <c r="C327" s="20"/>
      <c r="D327" s="243"/>
      <c r="E327" s="238"/>
      <c r="F327" s="297"/>
      <c r="G327" s="1217"/>
      <c r="I327" s="12"/>
      <c r="L327" s="51"/>
      <c r="T327" s="20"/>
      <c r="U327" s="245"/>
      <c r="Z327" s="52"/>
    </row>
    <row r="328" spans="2:26" s="13" customFormat="1" x14ac:dyDescent="0.2">
      <c r="B328" s="238"/>
      <c r="C328" s="20"/>
      <c r="D328" s="243"/>
      <c r="E328" s="238"/>
      <c r="F328" s="297"/>
      <c r="G328" s="1217"/>
      <c r="I328" s="12"/>
      <c r="L328" s="51"/>
      <c r="T328" s="20"/>
      <c r="U328" s="245"/>
      <c r="Z328" s="52"/>
    </row>
    <row r="329" spans="2:26" s="13" customFormat="1" x14ac:dyDescent="0.2">
      <c r="B329" s="238"/>
      <c r="C329" s="20"/>
      <c r="D329" s="243"/>
      <c r="E329" s="238"/>
      <c r="F329" s="297"/>
      <c r="G329" s="1217"/>
      <c r="I329" s="12"/>
      <c r="L329" s="51"/>
      <c r="T329" s="20"/>
      <c r="U329" s="245"/>
      <c r="Z329" s="52"/>
    </row>
    <row r="330" spans="2:26" s="13" customFormat="1" x14ac:dyDescent="0.2">
      <c r="B330" s="238"/>
      <c r="C330" s="20"/>
      <c r="D330" s="243"/>
      <c r="E330" s="238"/>
      <c r="F330" s="297"/>
      <c r="G330" s="1217"/>
      <c r="I330" s="12"/>
      <c r="L330" s="51"/>
      <c r="T330" s="20"/>
      <c r="U330" s="245"/>
      <c r="Z330" s="52"/>
    </row>
    <row r="331" spans="2:26" s="13" customFormat="1" x14ac:dyDescent="0.2">
      <c r="B331" s="238"/>
      <c r="C331" s="20"/>
      <c r="D331" s="243"/>
      <c r="E331" s="238"/>
      <c r="F331" s="297"/>
      <c r="G331" s="1217"/>
      <c r="I331" s="12"/>
      <c r="L331" s="51"/>
      <c r="T331" s="20"/>
      <c r="U331" s="245"/>
      <c r="Z331" s="52"/>
    </row>
    <row r="332" spans="2:26" s="13" customFormat="1" x14ac:dyDescent="0.2">
      <c r="B332" s="238"/>
      <c r="C332" s="20"/>
      <c r="D332" s="243"/>
      <c r="E332" s="238"/>
      <c r="F332" s="297"/>
      <c r="G332" s="1217"/>
      <c r="I332" s="12"/>
      <c r="L332" s="51"/>
      <c r="T332" s="20"/>
      <c r="U332" s="245"/>
      <c r="Z332" s="52"/>
    </row>
    <row r="333" spans="2:26" s="13" customFormat="1" x14ac:dyDescent="0.2">
      <c r="B333" s="238"/>
      <c r="C333" s="20"/>
      <c r="D333" s="243"/>
      <c r="E333" s="238"/>
      <c r="F333" s="297"/>
      <c r="G333" s="1217"/>
      <c r="I333" s="12"/>
      <c r="L333" s="51"/>
      <c r="T333" s="20"/>
      <c r="U333" s="245"/>
      <c r="Z333" s="52"/>
    </row>
    <row r="334" spans="2:26" s="13" customFormat="1" x14ac:dyDescent="0.2">
      <c r="B334" s="238"/>
      <c r="C334" s="20"/>
      <c r="D334" s="243"/>
      <c r="E334" s="238"/>
      <c r="F334" s="297"/>
      <c r="G334" s="1217"/>
      <c r="I334" s="12"/>
      <c r="L334" s="51"/>
      <c r="T334" s="20"/>
      <c r="U334" s="245"/>
      <c r="Z334" s="52"/>
    </row>
    <row r="335" spans="2:26" s="13" customFormat="1" x14ac:dyDescent="0.2">
      <c r="B335" s="238"/>
      <c r="C335" s="20"/>
      <c r="D335" s="243"/>
      <c r="E335" s="238"/>
      <c r="F335" s="297"/>
      <c r="G335" s="1217"/>
      <c r="I335" s="12"/>
      <c r="L335" s="51"/>
      <c r="T335" s="20"/>
      <c r="U335" s="245"/>
      <c r="Z335" s="52"/>
    </row>
    <row r="336" spans="2:26" s="13" customFormat="1" x14ac:dyDescent="0.2">
      <c r="B336" s="238"/>
      <c r="C336" s="20"/>
      <c r="D336" s="243"/>
      <c r="E336" s="238"/>
      <c r="F336" s="297"/>
      <c r="G336" s="1217"/>
      <c r="I336" s="12"/>
      <c r="L336" s="51"/>
      <c r="T336" s="20"/>
      <c r="U336" s="245"/>
      <c r="Z336" s="52"/>
    </row>
    <row r="337" spans="2:26" s="13" customFormat="1" x14ac:dyDescent="0.2">
      <c r="B337" s="238"/>
      <c r="C337" s="20"/>
      <c r="D337" s="243"/>
      <c r="E337" s="238"/>
      <c r="F337" s="297"/>
      <c r="G337" s="1217"/>
      <c r="I337" s="12"/>
      <c r="L337" s="51"/>
      <c r="T337" s="20"/>
      <c r="U337" s="245"/>
      <c r="Z337" s="52"/>
    </row>
    <row r="338" spans="2:26" s="13" customFormat="1" x14ac:dyDescent="0.2">
      <c r="B338" s="238"/>
      <c r="C338" s="20"/>
      <c r="D338" s="243"/>
      <c r="E338" s="238"/>
      <c r="F338" s="297"/>
      <c r="G338" s="1217"/>
      <c r="I338" s="12"/>
      <c r="L338" s="51"/>
      <c r="T338" s="20"/>
      <c r="U338" s="245"/>
      <c r="Z338" s="52"/>
    </row>
    <row r="339" spans="2:26" s="13" customFormat="1" x14ac:dyDescent="0.2">
      <c r="B339" s="238"/>
      <c r="C339" s="20"/>
      <c r="D339" s="243"/>
      <c r="E339" s="238"/>
      <c r="F339" s="297"/>
      <c r="G339" s="1217"/>
      <c r="I339" s="12"/>
      <c r="L339" s="51"/>
      <c r="T339" s="20"/>
      <c r="U339" s="245"/>
      <c r="Z339" s="52"/>
    </row>
    <row r="340" spans="2:26" s="13" customFormat="1" x14ac:dyDescent="0.2">
      <c r="B340" s="238"/>
      <c r="C340" s="20"/>
      <c r="D340" s="243"/>
      <c r="E340" s="238"/>
      <c r="F340" s="297"/>
      <c r="G340" s="1217"/>
      <c r="I340" s="12"/>
      <c r="L340" s="51"/>
      <c r="T340" s="20"/>
      <c r="U340" s="245"/>
      <c r="Z340" s="52"/>
    </row>
    <row r="341" spans="2:26" s="13" customFormat="1" x14ac:dyDescent="0.2">
      <c r="B341" s="238"/>
      <c r="C341" s="20"/>
      <c r="D341" s="243"/>
      <c r="E341" s="238"/>
      <c r="F341" s="297"/>
      <c r="G341" s="1217"/>
      <c r="I341" s="12"/>
      <c r="L341" s="51"/>
      <c r="T341" s="20"/>
      <c r="U341" s="245"/>
      <c r="Z341" s="52"/>
    </row>
    <row r="342" spans="2:26" s="13" customFormat="1" x14ac:dyDescent="0.2">
      <c r="B342" s="238"/>
      <c r="C342" s="20"/>
      <c r="D342" s="243"/>
      <c r="E342" s="238"/>
      <c r="F342" s="297"/>
      <c r="G342" s="1217"/>
      <c r="I342" s="12"/>
      <c r="L342" s="51"/>
      <c r="T342" s="20"/>
      <c r="U342" s="245"/>
      <c r="Z342" s="52"/>
    </row>
    <row r="343" spans="2:26" s="13" customFormat="1" x14ac:dyDescent="0.2">
      <c r="B343" s="238"/>
      <c r="C343" s="20"/>
      <c r="D343" s="243"/>
      <c r="E343" s="238"/>
      <c r="F343" s="297"/>
      <c r="G343" s="1217"/>
      <c r="I343" s="12"/>
      <c r="L343" s="51"/>
      <c r="T343" s="20"/>
      <c r="U343" s="245"/>
      <c r="Z343" s="52"/>
    </row>
    <row r="344" spans="2:26" s="13" customFormat="1" x14ac:dyDescent="0.2">
      <c r="B344" s="238"/>
      <c r="C344" s="20"/>
      <c r="D344" s="243"/>
      <c r="E344" s="238"/>
      <c r="F344" s="297"/>
      <c r="G344" s="1217"/>
      <c r="I344" s="12"/>
      <c r="L344" s="51"/>
      <c r="T344" s="20"/>
      <c r="U344" s="245"/>
      <c r="Z344" s="52"/>
    </row>
    <row r="345" spans="2:26" s="13" customFormat="1" x14ac:dyDescent="0.2">
      <c r="B345" s="238"/>
      <c r="C345" s="20"/>
      <c r="D345" s="243"/>
      <c r="E345" s="238"/>
      <c r="F345" s="297"/>
      <c r="G345" s="1217"/>
      <c r="I345" s="12"/>
      <c r="L345" s="51"/>
      <c r="T345" s="20"/>
      <c r="U345" s="245"/>
      <c r="Z345" s="52"/>
    </row>
    <row r="346" spans="2:26" s="13" customFormat="1" x14ac:dyDescent="0.2">
      <c r="B346" s="238"/>
      <c r="C346" s="20"/>
      <c r="D346" s="243"/>
      <c r="E346" s="238"/>
      <c r="F346" s="297"/>
      <c r="G346" s="1217"/>
      <c r="I346" s="12"/>
      <c r="L346" s="51"/>
      <c r="T346" s="20"/>
      <c r="U346" s="245"/>
      <c r="Z346" s="52"/>
    </row>
    <row r="347" spans="2:26" s="13" customFormat="1" x14ac:dyDescent="0.2">
      <c r="B347" s="238"/>
      <c r="C347" s="20"/>
      <c r="D347" s="243"/>
      <c r="E347" s="238"/>
      <c r="F347" s="297"/>
      <c r="G347" s="1217"/>
      <c r="I347" s="12"/>
      <c r="L347" s="51"/>
      <c r="T347" s="20"/>
      <c r="U347" s="245"/>
      <c r="Z347" s="52"/>
    </row>
    <row r="348" spans="2:26" s="13" customFormat="1" x14ac:dyDescent="0.2">
      <c r="B348" s="238"/>
      <c r="C348" s="20"/>
      <c r="D348" s="243"/>
      <c r="E348" s="238"/>
      <c r="F348" s="297"/>
      <c r="G348" s="1217"/>
      <c r="I348" s="12"/>
      <c r="L348" s="51"/>
      <c r="T348" s="20"/>
      <c r="U348" s="245"/>
      <c r="Z348" s="52"/>
    </row>
    <row r="349" spans="2:26" s="13" customFormat="1" x14ac:dyDescent="0.2">
      <c r="B349" s="238"/>
      <c r="C349" s="20"/>
      <c r="D349" s="243"/>
      <c r="E349" s="238"/>
      <c r="F349" s="297"/>
      <c r="G349" s="1217"/>
      <c r="I349" s="12"/>
      <c r="L349" s="51"/>
      <c r="T349" s="20"/>
      <c r="U349" s="245"/>
      <c r="Z349" s="52"/>
    </row>
    <row r="350" spans="2:26" s="13" customFormat="1" x14ac:dyDescent="0.2">
      <c r="B350" s="238"/>
      <c r="C350" s="20"/>
      <c r="D350" s="243"/>
      <c r="E350" s="238"/>
      <c r="F350" s="297"/>
      <c r="G350" s="1217"/>
      <c r="I350" s="12"/>
      <c r="L350" s="51"/>
      <c r="T350" s="20"/>
      <c r="U350" s="245"/>
      <c r="Z350" s="52"/>
    </row>
    <row r="351" spans="2:26" s="13" customFormat="1" x14ac:dyDescent="0.2">
      <c r="B351" s="238"/>
      <c r="C351" s="20"/>
      <c r="D351" s="243"/>
      <c r="E351" s="238"/>
      <c r="F351" s="297"/>
      <c r="G351" s="1217"/>
      <c r="I351" s="12"/>
      <c r="L351" s="51"/>
      <c r="T351" s="20"/>
      <c r="U351" s="245"/>
      <c r="Z351" s="52"/>
    </row>
    <row r="352" spans="2:26" s="13" customFormat="1" x14ac:dyDescent="0.2">
      <c r="B352" s="238"/>
      <c r="C352" s="20"/>
      <c r="D352" s="243"/>
      <c r="E352" s="238"/>
      <c r="F352" s="297"/>
      <c r="G352" s="1217"/>
      <c r="I352" s="12"/>
      <c r="L352" s="51"/>
      <c r="T352" s="20"/>
      <c r="U352" s="245"/>
      <c r="Z352" s="52"/>
    </row>
    <row r="353" spans="2:26" s="13" customFormat="1" x14ac:dyDescent="0.2">
      <c r="B353" s="238"/>
      <c r="C353" s="20"/>
      <c r="D353" s="243"/>
      <c r="E353" s="238"/>
      <c r="F353" s="297"/>
      <c r="G353" s="1217"/>
      <c r="I353" s="12"/>
      <c r="L353" s="51"/>
      <c r="T353" s="20"/>
      <c r="U353" s="245"/>
      <c r="Z353" s="52"/>
    </row>
    <row r="354" spans="2:26" s="13" customFormat="1" x14ac:dyDescent="0.2">
      <c r="B354" s="238"/>
      <c r="C354" s="20"/>
      <c r="D354" s="243"/>
      <c r="E354" s="238"/>
      <c r="F354" s="297"/>
      <c r="G354" s="1217"/>
      <c r="I354" s="12"/>
      <c r="L354" s="51"/>
      <c r="T354" s="20"/>
      <c r="U354" s="245"/>
      <c r="Z354" s="52"/>
    </row>
    <row r="355" spans="2:26" s="13" customFormat="1" x14ac:dyDescent="0.2">
      <c r="B355" s="238"/>
      <c r="C355" s="20"/>
      <c r="D355" s="243"/>
      <c r="E355" s="238"/>
      <c r="F355" s="297"/>
      <c r="G355" s="1217"/>
      <c r="I355" s="12"/>
      <c r="L355" s="51"/>
      <c r="T355" s="20"/>
      <c r="U355" s="245"/>
      <c r="Z355" s="52"/>
    </row>
    <row r="356" spans="2:26" s="13" customFormat="1" x14ac:dyDescent="0.2">
      <c r="B356" s="238"/>
      <c r="C356" s="20"/>
      <c r="D356" s="243"/>
      <c r="E356" s="238"/>
      <c r="F356" s="297"/>
      <c r="G356" s="1217"/>
      <c r="I356" s="12"/>
      <c r="L356" s="51"/>
      <c r="T356" s="20"/>
      <c r="U356" s="245"/>
      <c r="Z356" s="52"/>
    </row>
    <row r="357" spans="2:26" s="13" customFormat="1" x14ac:dyDescent="0.2">
      <c r="B357" s="238"/>
      <c r="C357" s="20"/>
      <c r="D357" s="243"/>
      <c r="E357" s="238"/>
      <c r="F357" s="297"/>
      <c r="G357" s="1217"/>
      <c r="I357" s="12"/>
      <c r="L357" s="51"/>
      <c r="T357" s="20"/>
      <c r="U357" s="245"/>
      <c r="Z357" s="52"/>
    </row>
    <row r="358" spans="2:26" s="13" customFormat="1" x14ac:dyDescent="0.2">
      <c r="B358" s="238"/>
      <c r="C358" s="20"/>
      <c r="D358" s="243"/>
      <c r="E358" s="238"/>
      <c r="F358" s="297"/>
      <c r="G358" s="1217"/>
      <c r="I358" s="12"/>
      <c r="L358" s="51"/>
      <c r="T358" s="20"/>
      <c r="U358" s="245"/>
      <c r="Z358" s="52"/>
    </row>
    <row r="359" spans="2:26" s="13" customFormat="1" x14ac:dyDescent="0.2">
      <c r="B359" s="238"/>
      <c r="C359" s="20"/>
      <c r="D359" s="243"/>
      <c r="E359" s="238"/>
      <c r="F359" s="297"/>
      <c r="G359" s="1217"/>
      <c r="I359" s="12"/>
      <c r="L359" s="51"/>
      <c r="T359" s="20"/>
      <c r="U359" s="245"/>
      <c r="Z359" s="52"/>
    </row>
    <row r="360" spans="2:26" s="13" customFormat="1" x14ac:dyDescent="0.2">
      <c r="B360" s="238"/>
      <c r="C360" s="20"/>
      <c r="D360" s="243"/>
      <c r="E360" s="238"/>
      <c r="F360" s="297"/>
      <c r="G360" s="1217"/>
      <c r="I360" s="12"/>
      <c r="L360" s="51"/>
      <c r="T360" s="20"/>
      <c r="U360" s="245"/>
      <c r="Z360" s="52"/>
    </row>
    <row r="361" spans="2:26" s="13" customFormat="1" x14ac:dyDescent="0.2">
      <c r="B361" s="238"/>
      <c r="C361" s="20"/>
      <c r="D361" s="243"/>
      <c r="E361" s="238"/>
      <c r="F361" s="297"/>
      <c r="G361" s="1217"/>
      <c r="I361" s="12"/>
      <c r="L361" s="51"/>
      <c r="T361" s="20"/>
      <c r="U361" s="245"/>
      <c r="Z361" s="52"/>
    </row>
    <row r="362" spans="2:26" s="13" customFormat="1" x14ac:dyDescent="0.2">
      <c r="B362" s="238"/>
      <c r="C362" s="20"/>
      <c r="D362" s="243"/>
      <c r="E362" s="238"/>
      <c r="F362" s="297"/>
      <c r="G362" s="1217"/>
      <c r="I362" s="12"/>
      <c r="L362" s="51"/>
      <c r="T362" s="20"/>
      <c r="U362" s="245"/>
      <c r="Z362" s="52"/>
    </row>
    <row r="363" spans="2:26" s="13" customFormat="1" x14ac:dyDescent="0.2">
      <c r="B363" s="238"/>
      <c r="C363" s="20"/>
      <c r="D363" s="243"/>
      <c r="E363" s="238"/>
      <c r="F363" s="297"/>
      <c r="G363" s="1217"/>
      <c r="I363" s="12"/>
      <c r="L363" s="51"/>
      <c r="T363" s="20"/>
      <c r="U363" s="245"/>
      <c r="Z363" s="52"/>
    </row>
    <row r="364" spans="2:26" s="13" customFormat="1" x14ac:dyDescent="0.2">
      <c r="B364" s="238"/>
      <c r="C364" s="20"/>
      <c r="D364" s="243"/>
      <c r="E364" s="238"/>
      <c r="F364" s="297"/>
      <c r="G364" s="1217"/>
      <c r="I364" s="12"/>
      <c r="L364" s="51"/>
      <c r="T364" s="20"/>
      <c r="U364" s="245"/>
      <c r="Z364" s="52"/>
    </row>
    <row r="365" spans="2:26" s="13" customFormat="1" x14ac:dyDescent="0.2">
      <c r="B365" s="238"/>
      <c r="C365" s="20"/>
      <c r="D365" s="243"/>
      <c r="E365" s="238"/>
      <c r="F365" s="297"/>
      <c r="G365" s="1217"/>
      <c r="I365" s="12"/>
      <c r="L365" s="51"/>
      <c r="T365" s="20"/>
      <c r="U365" s="245"/>
      <c r="Z365" s="52"/>
    </row>
    <row r="366" spans="2:26" s="13" customFormat="1" x14ac:dyDescent="0.2">
      <c r="B366" s="238"/>
      <c r="C366" s="20"/>
      <c r="D366" s="243"/>
      <c r="E366" s="238"/>
      <c r="F366" s="297"/>
      <c r="G366" s="1217"/>
      <c r="I366" s="12"/>
      <c r="L366" s="51"/>
      <c r="T366" s="20"/>
      <c r="U366" s="245"/>
      <c r="Z366" s="52"/>
    </row>
    <row r="367" spans="2:26" s="13" customFormat="1" x14ac:dyDescent="0.2">
      <c r="B367" s="238"/>
      <c r="C367" s="20"/>
      <c r="D367" s="243"/>
      <c r="E367" s="238"/>
      <c r="F367" s="297"/>
      <c r="G367" s="1217"/>
      <c r="I367" s="12"/>
      <c r="L367" s="51"/>
      <c r="T367" s="20"/>
      <c r="U367" s="245"/>
      <c r="Z367" s="52"/>
    </row>
    <row r="368" spans="2:26" s="13" customFormat="1" x14ac:dyDescent="0.2">
      <c r="B368" s="238"/>
      <c r="C368" s="20"/>
      <c r="D368" s="243"/>
      <c r="E368" s="238"/>
      <c r="F368" s="297"/>
      <c r="G368" s="1217"/>
      <c r="I368" s="12"/>
      <c r="L368" s="51"/>
      <c r="T368" s="20"/>
      <c r="U368" s="245"/>
      <c r="Z368" s="52"/>
    </row>
    <row r="369" spans="2:26" s="13" customFormat="1" x14ac:dyDescent="0.2">
      <c r="B369" s="238"/>
      <c r="C369" s="20"/>
      <c r="D369" s="243"/>
      <c r="E369" s="238"/>
      <c r="F369" s="297"/>
      <c r="G369" s="1217"/>
      <c r="I369" s="12"/>
      <c r="L369" s="51"/>
      <c r="T369" s="20"/>
      <c r="U369" s="245"/>
      <c r="Z369" s="52"/>
    </row>
    <row r="370" spans="2:26" s="13" customFormat="1" x14ac:dyDescent="0.2">
      <c r="B370" s="238"/>
      <c r="C370" s="20"/>
      <c r="D370" s="243"/>
      <c r="E370" s="238"/>
      <c r="F370" s="297"/>
      <c r="G370" s="1217"/>
      <c r="I370" s="12"/>
      <c r="L370" s="51"/>
      <c r="T370" s="20"/>
      <c r="U370" s="245"/>
      <c r="Z370" s="52"/>
    </row>
    <row r="371" spans="2:26" s="13" customFormat="1" x14ac:dyDescent="0.2">
      <c r="B371" s="238"/>
      <c r="C371" s="20"/>
      <c r="D371" s="243"/>
      <c r="E371" s="238"/>
      <c r="F371" s="297"/>
      <c r="G371" s="1217"/>
      <c r="I371" s="12"/>
      <c r="L371" s="51"/>
      <c r="T371" s="20"/>
      <c r="U371" s="245"/>
      <c r="Z371" s="52"/>
    </row>
    <row r="372" spans="2:26" s="13" customFormat="1" x14ac:dyDescent="0.2">
      <c r="B372" s="238"/>
      <c r="C372" s="20"/>
      <c r="D372" s="243"/>
      <c r="E372" s="238"/>
      <c r="F372" s="297"/>
      <c r="G372" s="1217"/>
      <c r="I372" s="12"/>
      <c r="L372" s="51"/>
      <c r="T372" s="20"/>
      <c r="U372" s="245"/>
      <c r="Z372" s="52"/>
    </row>
    <row r="373" spans="2:26" s="13" customFormat="1" x14ac:dyDescent="0.2">
      <c r="B373" s="238"/>
      <c r="C373" s="20"/>
      <c r="D373" s="243"/>
      <c r="E373" s="238"/>
      <c r="F373" s="297"/>
      <c r="G373" s="1217"/>
      <c r="I373" s="12"/>
      <c r="L373" s="51"/>
      <c r="T373" s="20"/>
      <c r="U373" s="245"/>
      <c r="Z373" s="52"/>
    </row>
    <row r="374" spans="2:26" s="13" customFormat="1" x14ac:dyDescent="0.2">
      <c r="B374" s="238"/>
      <c r="C374" s="20"/>
      <c r="D374" s="243"/>
      <c r="E374" s="238"/>
      <c r="F374" s="297"/>
      <c r="G374" s="1217"/>
      <c r="I374" s="12"/>
      <c r="L374" s="51"/>
      <c r="T374" s="20"/>
      <c r="U374" s="245"/>
      <c r="Z374" s="52"/>
    </row>
    <row r="375" spans="2:26" s="13" customFormat="1" x14ac:dyDescent="0.2">
      <c r="B375" s="238"/>
      <c r="C375" s="20"/>
      <c r="D375" s="243"/>
      <c r="E375" s="238"/>
      <c r="F375" s="297"/>
      <c r="G375" s="1217"/>
      <c r="I375" s="12"/>
      <c r="L375" s="51"/>
      <c r="T375" s="20"/>
      <c r="U375" s="245"/>
      <c r="Z375" s="52"/>
    </row>
    <row r="376" spans="2:26" s="13" customFormat="1" x14ac:dyDescent="0.2">
      <c r="B376" s="238"/>
      <c r="C376" s="20"/>
      <c r="D376" s="243"/>
      <c r="E376" s="238"/>
      <c r="F376" s="297"/>
      <c r="G376" s="1217"/>
      <c r="I376" s="12"/>
      <c r="L376" s="51"/>
      <c r="T376" s="20"/>
      <c r="U376" s="245"/>
      <c r="Z376" s="52"/>
    </row>
    <row r="377" spans="2:26" s="13" customFormat="1" x14ac:dyDescent="0.2">
      <c r="B377" s="238"/>
      <c r="C377" s="20"/>
      <c r="D377" s="243"/>
      <c r="E377" s="238"/>
      <c r="F377" s="297"/>
      <c r="G377" s="1217"/>
      <c r="I377" s="12"/>
      <c r="L377" s="51"/>
      <c r="T377" s="20"/>
      <c r="U377" s="245"/>
      <c r="Z377" s="52"/>
    </row>
    <row r="378" spans="2:26" s="13" customFormat="1" x14ac:dyDescent="0.2">
      <c r="B378" s="238"/>
      <c r="C378" s="20"/>
      <c r="D378" s="243"/>
      <c r="E378" s="238"/>
      <c r="F378" s="297"/>
      <c r="G378" s="1217"/>
      <c r="I378" s="12"/>
      <c r="L378" s="51"/>
      <c r="T378" s="20"/>
      <c r="U378" s="245"/>
      <c r="Z378" s="52"/>
    </row>
    <row r="379" spans="2:26" s="13" customFormat="1" x14ac:dyDescent="0.2">
      <c r="B379" s="238"/>
      <c r="C379" s="20"/>
      <c r="D379" s="243"/>
      <c r="E379" s="238"/>
      <c r="F379" s="297"/>
      <c r="G379" s="1217"/>
      <c r="I379" s="12"/>
      <c r="L379" s="51"/>
      <c r="T379" s="20"/>
      <c r="U379" s="245"/>
      <c r="Z379" s="52"/>
    </row>
    <row r="380" spans="2:26" s="13" customFormat="1" x14ac:dyDescent="0.2">
      <c r="B380" s="238"/>
      <c r="C380" s="20"/>
      <c r="D380" s="243"/>
      <c r="E380" s="238"/>
      <c r="F380" s="297"/>
      <c r="G380" s="1217"/>
      <c r="I380" s="12"/>
      <c r="L380" s="51"/>
      <c r="T380" s="20"/>
      <c r="U380" s="245"/>
      <c r="Z380" s="52"/>
    </row>
    <row r="381" spans="2:26" s="13" customFormat="1" x14ac:dyDescent="0.2">
      <c r="B381" s="238"/>
      <c r="C381" s="20"/>
      <c r="D381" s="243"/>
      <c r="E381" s="238"/>
      <c r="F381" s="297"/>
      <c r="G381" s="1217"/>
      <c r="I381" s="12"/>
      <c r="L381" s="51"/>
      <c r="T381" s="20"/>
      <c r="U381" s="245"/>
      <c r="Z381" s="52"/>
    </row>
    <row r="382" spans="2:26" s="13" customFormat="1" x14ac:dyDescent="0.2">
      <c r="B382" s="238"/>
      <c r="C382" s="20"/>
      <c r="D382" s="243"/>
      <c r="E382" s="238"/>
      <c r="F382" s="297"/>
      <c r="G382" s="1217"/>
      <c r="I382" s="12"/>
      <c r="L382" s="51"/>
      <c r="T382" s="20"/>
      <c r="U382" s="245"/>
      <c r="Z382" s="52"/>
    </row>
    <row r="383" spans="2:26" s="13" customFormat="1" x14ac:dyDescent="0.2">
      <c r="B383" s="238"/>
      <c r="C383" s="20"/>
      <c r="D383" s="243"/>
      <c r="E383" s="238"/>
      <c r="F383" s="297"/>
      <c r="G383" s="1217"/>
      <c r="I383" s="12"/>
      <c r="L383" s="51"/>
      <c r="T383" s="20"/>
      <c r="U383" s="245"/>
      <c r="Z383" s="52"/>
    </row>
    <row r="384" spans="2:26" s="13" customFormat="1" x14ac:dyDescent="0.2">
      <c r="B384" s="238"/>
      <c r="C384" s="20"/>
      <c r="D384" s="243"/>
      <c r="E384" s="238"/>
      <c r="F384" s="297"/>
      <c r="G384" s="1217"/>
      <c r="I384" s="12"/>
      <c r="L384" s="51"/>
      <c r="T384" s="20"/>
      <c r="U384" s="245"/>
      <c r="Z384" s="52"/>
    </row>
    <row r="385" spans="2:26" s="13" customFormat="1" x14ac:dyDescent="0.2">
      <c r="B385" s="238"/>
      <c r="C385" s="20"/>
      <c r="D385" s="243"/>
      <c r="E385" s="238"/>
      <c r="F385" s="297"/>
      <c r="G385" s="1217"/>
      <c r="I385" s="12"/>
      <c r="L385" s="51"/>
      <c r="T385" s="20"/>
      <c r="U385" s="245"/>
      <c r="Z385" s="52"/>
    </row>
    <row r="386" spans="2:26" s="13" customFormat="1" x14ac:dyDescent="0.2">
      <c r="B386" s="238"/>
      <c r="C386" s="20"/>
      <c r="D386" s="243"/>
      <c r="E386" s="238"/>
      <c r="F386" s="297"/>
      <c r="G386" s="1217"/>
      <c r="I386" s="12"/>
      <c r="L386" s="51"/>
      <c r="T386" s="20"/>
      <c r="U386" s="245"/>
      <c r="Z386" s="52"/>
    </row>
    <row r="387" spans="2:26" s="13" customFormat="1" x14ac:dyDescent="0.2">
      <c r="B387" s="238"/>
      <c r="C387" s="20"/>
      <c r="D387" s="243"/>
      <c r="E387" s="238"/>
      <c r="F387" s="297"/>
      <c r="G387" s="1217"/>
      <c r="I387" s="12"/>
      <c r="L387" s="51"/>
      <c r="T387" s="20"/>
      <c r="U387" s="245"/>
      <c r="Z387" s="52"/>
    </row>
    <row r="388" spans="2:26" s="13" customFormat="1" x14ac:dyDescent="0.2">
      <c r="B388" s="238"/>
      <c r="C388" s="20"/>
      <c r="D388" s="243"/>
      <c r="E388" s="238"/>
      <c r="F388" s="297"/>
      <c r="G388" s="1217"/>
      <c r="I388" s="12"/>
      <c r="L388" s="51"/>
      <c r="T388" s="20"/>
      <c r="U388" s="245"/>
      <c r="Z388" s="52"/>
    </row>
    <row r="389" spans="2:26" s="13" customFormat="1" x14ac:dyDescent="0.2">
      <c r="B389" s="238"/>
      <c r="C389" s="20"/>
      <c r="D389" s="243"/>
      <c r="E389" s="238"/>
      <c r="F389" s="297"/>
      <c r="G389" s="1217"/>
      <c r="I389" s="12"/>
      <c r="L389" s="51"/>
      <c r="T389" s="20"/>
      <c r="U389" s="245"/>
      <c r="Z389" s="52"/>
    </row>
    <row r="390" spans="2:26" s="13" customFormat="1" x14ac:dyDescent="0.2">
      <c r="B390" s="238"/>
      <c r="C390" s="20"/>
      <c r="D390" s="243"/>
      <c r="E390" s="238"/>
      <c r="F390" s="297"/>
      <c r="G390" s="1217"/>
      <c r="I390" s="12"/>
      <c r="L390" s="51"/>
      <c r="T390" s="20"/>
      <c r="U390" s="245"/>
      <c r="Z390" s="52"/>
    </row>
    <row r="391" spans="2:26" s="13" customFormat="1" x14ac:dyDescent="0.2">
      <c r="B391" s="238"/>
      <c r="C391" s="20"/>
      <c r="D391" s="243"/>
      <c r="E391" s="238"/>
      <c r="F391" s="297"/>
      <c r="G391" s="1217"/>
      <c r="I391" s="12"/>
      <c r="L391" s="51"/>
      <c r="T391" s="20"/>
      <c r="U391" s="245"/>
      <c r="Z391" s="52"/>
    </row>
    <row r="392" spans="2:26" s="13" customFormat="1" x14ac:dyDescent="0.2">
      <c r="B392" s="238"/>
      <c r="C392" s="20"/>
      <c r="D392" s="243"/>
      <c r="E392" s="238"/>
      <c r="F392" s="297"/>
      <c r="G392" s="1217"/>
      <c r="I392" s="12"/>
      <c r="L392" s="51"/>
      <c r="T392" s="20"/>
      <c r="U392" s="245"/>
      <c r="Z392" s="52"/>
    </row>
    <row r="393" spans="2:26" s="13" customFormat="1" x14ac:dyDescent="0.2">
      <c r="B393" s="238"/>
      <c r="C393" s="20"/>
      <c r="D393" s="243"/>
      <c r="E393" s="238"/>
      <c r="F393" s="297"/>
      <c r="G393" s="1217"/>
      <c r="I393" s="12"/>
      <c r="L393" s="51"/>
      <c r="T393" s="20"/>
      <c r="U393" s="245"/>
      <c r="Z393" s="52"/>
    </row>
    <row r="394" spans="2:26" s="13" customFormat="1" x14ac:dyDescent="0.2">
      <c r="B394" s="238"/>
      <c r="C394" s="20"/>
      <c r="D394" s="243"/>
      <c r="E394" s="238"/>
      <c r="F394" s="297"/>
      <c r="G394" s="1217"/>
      <c r="I394" s="12"/>
      <c r="L394" s="51"/>
      <c r="T394" s="20"/>
      <c r="U394" s="245"/>
      <c r="Z394" s="52"/>
    </row>
    <row r="395" spans="2:26" s="13" customFormat="1" x14ac:dyDescent="0.2">
      <c r="B395" s="238"/>
      <c r="C395" s="20"/>
      <c r="D395" s="243"/>
      <c r="E395" s="238"/>
      <c r="F395" s="297"/>
      <c r="G395" s="1217"/>
      <c r="I395" s="12"/>
      <c r="L395" s="51"/>
      <c r="T395" s="20"/>
      <c r="U395" s="245"/>
      <c r="Z395" s="52"/>
    </row>
    <row r="396" spans="2:26" s="13" customFormat="1" x14ac:dyDescent="0.2">
      <c r="B396" s="238"/>
      <c r="C396" s="20"/>
      <c r="D396" s="243"/>
      <c r="E396" s="238"/>
      <c r="F396" s="297"/>
      <c r="G396" s="1217"/>
      <c r="I396" s="12"/>
      <c r="L396" s="51"/>
      <c r="T396" s="20"/>
      <c r="U396" s="245"/>
      <c r="Z396" s="52"/>
    </row>
    <row r="397" spans="2:26" s="13" customFormat="1" x14ac:dyDescent="0.2">
      <c r="B397" s="238"/>
      <c r="C397" s="20"/>
      <c r="D397" s="243"/>
      <c r="E397" s="238"/>
      <c r="F397" s="297"/>
      <c r="G397" s="1217"/>
      <c r="I397" s="12"/>
      <c r="L397" s="51"/>
      <c r="T397" s="20"/>
      <c r="U397" s="245"/>
      <c r="Z397" s="52"/>
    </row>
    <row r="398" spans="2:26" s="13" customFormat="1" x14ac:dyDescent="0.2">
      <c r="B398" s="238"/>
      <c r="C398" s="20"/>
      <c r="D398" s="243"/>
      <c r="E398" s="238"/>
      <c r="F398" s="297"/>
      <c r="G398" s="1217"/>
      <c r="I398" s="12"/>
      <c r="L398" s="51"/>
      <c r="T398" s="20"/>
      <c r="U398" s="245"/>
      <c r="Z398" s="52"/>
    </row>
    <row r="399" spans="2:26" s="13" customFormat="1" x14ac:dyDescent="0.2">
      <c r="B399" s="238"/>
      <c r="C399" s="20"/>
      <c r="D399" s="243"/>
      <c r="E399" s="238"/>
      <c r="F399" s="297"/>
      <c r="G399" s="1217"/>
      <c r="I399" s="12"/>
      <c r="L399" s="51"/>
      <c r="T399" s="20"/>
      <c r="U399" s="245"/>
      <c r="Z399" s="52"/>
    </row>
    <row r="400" spans="2:26" s="13" customFormat="1" x14ac:dyDescent="0.2">
      <c r="B400" s="238"/>
      <c r="C400" s="20"/>
      <c r="D400" s="243"/>
      <c r="E400" s="238"/>
      <c r="F400" s="297"/>
      <c r="G400" s="1217"/>
      <c r="I400" s="12"/>
      <c r="L400" s="51"/>
      <c r="T400" s="20"/>
      <c r="U400" s="245"/>
      <c r="Z400" s="52"/>
    </row>
    <row r="401" spans="2:26" s="13" customFormat="1" x14ac:dyDescent="0.2">
      <c r="B401" s="238"/>
      <c r="C401" s="20"/>
      <c r="D401" s="243"/>
      <c r="E401" s="238"/>
      <c r="F401" s="297"/>
      <c r="G401" s="1217"/>
      <c r="I401" s="12"/>
      <c r="L401" s="51"/>
      <c r="T401" s="20"/>
      <c r="U401" s="245"/>
      <c r="Z401" s="52"/>
    </row>
    <row r="402" spans="2:26" s="13" customFormat="1" x14ac:dyDescent="0.2">
      <c r="B402" s="238"/>
      <c r="C402" s="20"/>
      <c r="D402" s="243"/>
      <c r="E402" s="238"/>
      <c r="F402" s="297"/>
      <c r="G402" s="1217"/>
      <c r="I402" s="12"/>
      <c r="L402" s="51"/>
      <c r="T402" s="20"/>
      <c r="U402" s="245"/>
      <c r="Z402" s="52"/>
    </row>
    <row r="403" spans="2:26" s="13" customFormat="1" x14ac:dyDescent="0.2">
      <c r="B403" s="238"/>
      <c r="C403" s="20"/>
      <c r="D403" s="243"/>
      <c r="E403" s="238"/>
      <c r="F403" s="297"/>
      <c r="G403" s="1217"/>
      <c r="I403" s="12"/>
      <c r="L403" s="51"/>
      <c r="T403" s="20"/>
      <c r="U403" s="245"/>
      <c r="Z403" s="52"/>
    </row>
    <row r="404" spans="2:26" s="13" customFormat="1" x14ac:dyDescent="0.2">
      <c r="B404" s="238"/>
      <c r="C404" s="20"/>
      <c r="D404" s="243"/>
      <c r="E404" s="238"/>
      <c r="F404" s="297"/>
      <c r="G404" s="1217"/>
      <c r="I404" s="12"/>
      <c r="L404" s="51"/>
      <c r="T404" s="20"/>
      <c r="U404" s="245"/>
      <c r="Z404" s="52"/>
    </row>
    <row r="405" spans="2:26" s="13" customFormat="1" x14ac:dyDescent="0.2">
      <c r="B405" s="238"/>
      <c r="C405" s="20"/>
      <c r="D405" s="243"/>
      <c r="E405" s="238"/>
      <c r="F405" s="297"/>
      <c r="G405" s="1217"/>
      <c r="I405" s="12"/>
      <c r="L405" s="51"/>
      <c r="T405" s="20"/>
      <c r="U405" s="245"/>
      <c r="Z405" s="52"/>
    </row>
    <row r="406" spans="2:26" s="13" customFormat="1" x14ac:dyDescent="0.2">
      <c r="B406" s="238"/>
      <c r="C406" s="20"/>
      <c r="D406" s="243"/>
      <c r="E406" s="238"/>
      <c r="F406" s="297"/>
      <c r="G406" s="1217"/>
      <c r="I406" s="12"/>
      <c r="L406" s="51"/>
      <c r="T406" s="20"/>
      <c r="U406" s="245"/>
      <c r="Z406" s="52"/>
    </row>
    <row r="407" spans="2:26" s="13" customFormat="1" x14ac:dyDescent="0.2">
      <c r="B407" s="238"/>
      <c r="C407" s="20"/>
      <c r="D407" s="243"/>
      <c r="E407" s="238"/>
      <c r="F407" s="297"/>
      <c r="G407" s="1217"/>
      <c r="I407" s="12"/>
      <c r="L407" s="51"/>
      <c r="T407" s="20"/>
      <c r="U407" s="245"/>
      <c r="Z407" s="52"/>
    </row>
    <row r="408" spans="2:26" s="13" customFormat="1" x14ac:dyDescent="0.2">
      <c r="B408" s="238"/>
      <c r="C408" s="20"/>
      <c r="D408" s="243"/>
      <c r="E408" s="238"/>
      <c r="F408" s="297"/>
      <c r="G408" s="1217"/>
      <c r="I408" s="12"/>
      <c r="L408" s="51"/>
      <c r="T408" s="20"/>
      <c r="U408" s="245"/>
      <c r="Z408" s="52"/>
    </row>
    <row r="409" spans="2:26" s="13" customFormat="1" x14ac:dyDescent="0.2">
      <c r="B409" s="238"/>
      <c r="C409" s="20"/>
      <c r="D409" s="243"/>
      <c r="E409" s="238"/>
      <c r="F409" s="297"/>
      <c r="G409" s="1217"/>
      <c r="I409" s="12"/>
      <c r="L409" s="51"/>
      <c r="T409" s="20"/>
      <c r="U409" s="245"/>
      <c r="Z409" s="52"/>
    </row>
    <row r="410" spans="2:26" s="13" customFormat="1" x14ac:dyDescent="0.2">
      <c r="B410" s="238"/>
      <c r="C410" s="20"/>
      <c r="D410" s="243"/>
      <c r="E410" s="238"/>
      <c r="F410" s="297"/>
      <c r="G410" s="1217"/>
      <c r="I410" s="12"/>
      <c r="L410" s="51"/>
      <c r="T410" s="20"/>
      <c r="U410" s="245"/>
      <c r="Z410" s="52"/>
    </row>
    <row r="411" spans="2:26" s="13" customFormat="1" x14ac:dyDescent="0.2">
      <c r="B411" s="238"/>
      <c r="C411" s="20"/>
      <c r="D411" s="243"/>
      <c r="E411" s="238"/>
      <c r="F411" s="297"/>
      <c r="G411" s="1217"/>
      <c r="I411" s="12"/>
      <c r="L411" s="51"/>
      <c r="T411" s="20"/>
      <c r="U411" s="245"/>
      <c r="Z411" s="52"/>
    </row>
    <row r="412" spans="2:26" s="13" customFormat="1" x14ac:dyDescent="0.2">
      <c r="B412" s="238"/>
      <c r="C412" s="20"/>
      <c r="D412" s="243"/>
      <c r="E412" s="238"/>
      <c r="F412" s="297"/>
      <c r="G412" s="1217"/>
      <c r="I412" s="12"/>
      <c r="L412" s="51"/>
      <c r="T412" s="20"/>
      <c r="U412" s="245"/>
      <c r="Z412" s="52"/>
    </row>
    <row r="413" spans="2:26" s="13" customFormat="1" x14ac:dyDescent="0.2">
      <c r="B413" s="238"/>
      <c r="C413" s="20"/>
      <c r="D413" s="243"/>
      <c r="E413" s="238"/>
      <c r="F413" s="297"/>
      <c r="G413" s="1217"/>
      <c r="I413" s="12"/>
      <c r="L413" s="51"/>
      <c r="T413" s="20"/>
      <c r="U413" s="245"/>
      <c r="Z413" s="52"/>
    </row>
    <row r="414" spans="2:26" s="13" customFormat="1" x14ac:dyDescent="0.2">
      <c r="B414" s="238"/>
      <c r="C414" s="20"/>
      <c r="D414" s="243"/>
      <c r="E414" s="238"/>
      <c r="F414" s="297"/>
      <c r="G414" s="1217"/>
      <c r="I414" s="12"/>
      <c r="L414" s="51"/>
      <c r="T414" s="20"/>
      <c r="U414" s="245"/>
      <c r="Z414" s="52"/>
    </row>
    <row r="415" spans="2:26" s="13" customFormat="1" x14ac:dyDescent="0.2">
      <c r="B415" s="238"/>
      <c r="C415" s="20"/>
      <c r="D415" s="243"/>
      <c r="E415" s="238"/>
      <c r="F415" s="297"/>
      <c r="G415" s="1217"/>
      <c r="I415" s="12"/>
      <c r="L415" s="51"/>
      <c r="T415" s="20"/>
      <c r="U415" s="245"/>
      <c r="Z415" s="52"/>
    </row>
    <row r="416" spans="2:26" s="13" customFormat="1" x14ac:dyDescent="0.2">
      <c r="B416" s="238"/>
      <c r="C416" s="20"/>
      <c r="D416" s="243"/>
      <c r="E416" s="238"/>
      <c r="F416" s="298"/>
      <c r="G416" s="1217"/>
      <c r="I416" s="12"/>
      <c r="L416" s="51"/>
      <c r="T416" s="20"/>
      <c r="U416" s="245"/>
      <c r="Z416" s="52"/>
    </row>
    <row r="417" spans="2:26" s="13" customFormat="1" x14ac:dyDescent="0.2">
      <c r="B417" s="238"/>
      <c r="C417" s="20"/>
      <c r="D417" s="243"/>
      <c r="E417" s="238"/>
      <c r="F417" s="298"/>
      <c r="G417" s="1217"/>
      <c r="I417" s="12"/>
      <c r="L417" s="51"/>
      <c r="T417" s="20"/>
      <c r="U417" s="245"/>
      <c r="Z417" s="52"/>
    </row>
    <row r="418" spans="2:26" s="13" customFormat="1" x14ac:dyDescent="0.2">
      <c r="B418" s="238"/>
      <c r="C418" s="20"/>
      <c r="D418" s="243"/>
      <c r="E418" s="238"/>
      <c r="F418" s="298"/>
      <c r="G418" s="1217"/>
      <c r="I418" s="12"/>
      <c r="L418" s="51"/>
      <c r="T418" s="20"/>
      <c r="U418" s="245"/>
      <c r="Z418" s="52"/>
    </row>
    <row r="419" spans="2:26" s="13" customFormat="1" x14ac:dyDescent="0.2">
      <c r="B419" s="238"/>
      <c r="C419" s="20"/>
      <c r="D419" s="243"/>
      <c r="E419" s="238"/>
      <c r="F419" s="298"/>
      <c r="G419" s="1217"/>
      <c r="I419" s="12"/>
      <c r="L419" s="51"/>
      <c r="T419" s="20"/>
      <c r="U419" s="245"/>
      <c r="Z419" s="52"/>
    </row>
    <row r="420" spans="2:26" s="13" customFormat="1" x14ac:dyDescent="0.2">
      <c r="B420" s="238"/>
      <c r="C420" s="20"/>
      <c r="D420" s="243"/>
      <c r="E420" s="238"/>
      <c r="F420" s="298"/>
      <c r="G420" s="1217"/>
      <c r="I420" s="12"/>
      <c r="L420" s="51"/>
      <c r="T420" s="20"/>
      <c r="U420" s="245"/>
      <c r="Z420" s="52"/>
    </row>
    <row r="421" spans="2:26" s="13" customFormat="1" x14ac:dyDescent="0.2">
      <c r="B421" s="238"/>
      <c r="C421" s="20"/>
      <c r="D421" s="243"/>
      <c r="E421" s="238"/>
      <c r="F421" s="298"/>
      <c r="G421" s="1217"/>
      <c r="I421" s="12"/>
      <c r="L421" s="51"/>
      <c r="T421" s="20"/>
      <c r="U421" s="245"/>
      <c r="Z421" s="52"/>
    </row>
    <row r="422" spans="2:26" s="13" customFormat="1" x14ac:dyDescent="0.2">
      <c r="B422" s="238"/>
      <c r="C422" s="20"/>
      <c r="D422" s="243"/>
      <c r="E422" s="238"/>
      <c r="F422" s="298"/>
      <c r="G422" s="1217"/>
      <c r="I422" s="12"/>
      <c r="L422" s="51"/>
      <c r="T422" s="20"/>
      <c r="U422" s="245"/>
      <c r="Z422" s="52"/>
    </row>
    <row r="423" spans="2:26" s="13" customFormat="1" x14ac:dyDescent="0.2">
      <c r="B423" s="238"/>
      <c r="C423" s="20"/>
      <c r="D423" s="243"/>
      <c r="E423" s="238"/>
      <c r="F423" s="298"/>
      <c r="G423" s="1217"/>
      <c r="I423" s="12"/>
      <c r="L423" s="51"/>
      <c r="T423" s="20"/>
      <c r="U423" s="245"/>
      <c r="Z423" s="52"/>
    </row>
    <row r="424" spans="2:26" s="13" customFormat="1" x14ac:dyDescent="0.2">
      <c r="B424" s="238"/>
      <c r="C424" s="20"/>
      <c r="D424" s="243"/>
      <c r="E424" s="238"/>
      <c r="F424" s="298"/>
      <c r="G424" s="1217"/>
      <c r="I424" s="12"/>
      <c r="L424" s="51"/>
      <c r="T424" s="20"/>
      <c r="U424" s="245"/>
      <c r="Z424" s="52"/>
    </row>
    <row r="425" spans="2:26" s="13" customFormat="1" x14ac:dyDescent="0.2">
      <c r="B425" s="238"/>
      <c r="C425" s="20"/>
      <c r="D425" s="243"/>
      <c r="E425" s="238"/>
      <c r="F425" s="298"/>
      <c r="G425" s="1217"/>
      <c r="I425" s="12"/>
      <c r="L425" s="51"/>
      <c r="T425" s="20"/>
      <c r="U425" s="245"/>
      <c r="Z425" s="52"/>
    </row>
    <row r="426" spans="2:26" s="13" customFormat="1" x14ac:dyDescent="0.2">
      <c r="B426" s="238"/>
      <c r="C426" s="20"/>
      <c r="D426" s="243"/>
      <c r="E426" s="238"/>
      <c r="F426" s="298"/>
      <c r="G426" s="1217"/>
      <c r="I426" s="12"/>
      <c r="L426" s="51"/>
      <c r="T426" s="20"/>
      <c r="U426" s="245"/>
      <c r="Z426" s="52"/>
    </row>
    <row r="427" spans="2:26" s="13" customFormat="1" x14ac:dyDescent="0.2">
      <c r="B427" s="238"/>
      <c r="C427" s="20"/>
      <c r="D427" s="243"/>
      <c r="E427" s="238"/>
      <c r="F427" s="298"/>
      <c r="G427" s="1217"/>
      <c r="I427" s="12"/>
      <c r="L427" s="51"/>
      <c r="T427" s="20"/>
      <c r="U427" s="245"/>
      <c r="Z427" s="52"/>
    </row>
    <row r="428" spans="2:26" s="13" customFormat="1" x14ac:dyDescent="0.2">
      <c r="B428" s="238"/>
      <c r="C428" s="20"/>
      <c r="D428" s="243"/>
      <c r="E428" s="238"/>
      <c r="F428" s="298"/>
      <c r="G428" s="1217"/>
      <c r="I428" s="12"/>
      <c r="L428" s="51"/>
      <c r="T428" s="20"/>
      <c r="U428" s="245"/>
      <c r="Z428" s="52"/>
    </row>
    <row r="429" spans="2:26" s="13" customFormat="1" x14ac:dyDescent="0.2">
      <c r="B429" s="238"/>
      <c r="C429" s="20"/>
      <c r="D429" s="243"/>
      <c r="E429" s="238"/>
      <c r="F429" s="298"/>
      <c r="G429" s="1217"/>
      <c r="I429" s="12"/>
      <c r="L429" s="51"/>
      <c r="T429" s="20"/>
      <c r="U429" s="245"/>
      <c r="Z429" s="52"/>
    </row>
    <row r="430" spans="2:26" s="13" customFormat="1" x14ac:dyDescent="0.2">
      <c r="B430" s="238"/>
      <c r="C430" s="20"/>
      <c r="D430" s="243"/>
      <c r="E430" s="238"/>
      <c r="F430" s="298"/>
      <c r="G430" s="1217"/>
      <c r="I430" s="12"/>
      <c r="L430" s="51"/>
      <c r="T430" s="20"/>
      <c r="U430" s="245"/>
      <c r="Z430" s="52"/>
    </row>
    <row r="431" spans="2:26" s="13" customFormat="1" x14ac:dyDescent="0.2">
      <c r="B431" s="238"/>
      <c r="C431" s="20"/>
      <c r="D431" s="243"/>
      <c r="E431" s="238"/>
      <c r="F431" s="298"/>
      <c r="G431" s="1217"/>
      <c r="I431" s="12"/>
      <c r="L431" s="51"/>
      <c r="T431" s="20"/>
      <c r="U431" s="245"/>
      <c r="Z431" s="52"/>
    </row>
    <row r="432" spans="2:26" s="13" customFormat="1" x14ac:dyDescent="0.2">
      <c r="B432" s="238"/>
      <c r="C432" s="20"/>
      <c r="D432" s="243"/>
      <c r="E432" s="238"/>
      <c r="F432" s="298"/>
      <c r="G432" s="1217"/>
      <c r="I432" s="12"/>
      <c r="L432" s="51"/>
      <c r="T432" s="20"/>
      <c r="U432" s="245"/>
      <c r="Z432" s="52"/>
    </row>
    <row r="433" spans="2:26" s="13" customFormat="1" x14ac:dyDescent="0.2">
      <c r="B433" s="238"/>
      <c r="C433" s="20"/>
      <c r="D433" s="243"/>
      <c r="E433" s="238"/>
      <c r="F433" s="298"/>
      <c r="G433" s="1217"/>
      <c r="I433" s="12"/>
      <c r="L433" s="51"/>
      <c r="T433" s="20"/>
      <c r="U433" s="245"/>
      <c r="Z433" s="52"/>
    </row>
    <row r="434" spans="2:26" s="13" customFormat="1" x14ac:dyDescent="0.2">
      <c r="B434" s="238"/>
      <c r="C434" s="20"/>
      <c r="D434" s="243"/>
      <c r="E434" s="238"/>
      <c r="F434" s="298"/>
      <c r="G434" s="1217"/>
      <c r="I434" s="12"/>
      <c r="L434" s="51"/>
      <c r="T434" s="20"/>
      <c r="U434" s="245"/>
      <c r="Z434" s="52"/>
    </row>
    <row r="435" spans="2:26" s="13" customFormat="1" x14ac:dyDescent="0.2">
      <c r="B435" s="238"/>
      <c r="C435" s="20"/>
      <c r="D435" s="243"/>
      <c r="E435" s="238"/>
      <c r="F435" s="298"/>
      <c r="G435" s="1217"/>
      <c r="I435" s="12"/>
      <c r="L435" s="51"/>
      <c r="T435" s="20"/>
      <c r="U435" s="245"/>
      <c r="Z435" s="52"/>
    </row>
    <row r="436" spans="2:26" s="13" customFormat="1" x14ac:dyDescent="0.2">
      <c r="B436" s="238"/>
      <c r="C436" s="20"/>
      <c r="D436" s="243"/>
      <c r="E436" s="238"/>
      <c r="F436" s="298"/>
      <c r="G436" s="1217"/>
      <c r="I436" s="12"/>
      <c r="L436" s="51"/>
      <c r="T436" s="20"/>
      <c r="U436" s="245"/>
      <c r="Z436" s="52"/>
    </row>
    <row r="437" spans="2:26" s="13" customFormat="1" x14ac:dyDescent="0.2">
      <c r="B437" s="238"/>
      <c r="C437" s="20"/>
      <c r="D437" s="243"/>
      <c r="E437" s="238"/>
      <c r="F437" s="298"/>
      <c r="G437" s="1217"/>
      <c r="I437" s="12"/>
      <c r="L437" s="51"/>
      <c r="T437" s="20"/>
      <c r="U437" s="245"/>
      <c r="Z437" s="52"/>
    </row>
    <row r="438" spans="2:26" s="13" customFormat="1" x14ac:dyDescent="0.2">
      <c r="B438" s="238"/>
      <c r="C438" s="20"/>
      <c r="D438" s="243"/>
      <c r="E438" s="238"/>
      <c r="F438" s="298"/>
      <c r="G438" s="1217"/>
      <c r="I438" s="12"/>
      <c r="L438" s="51"/>
      <c r="T438" s="20"/>
      <c r="U438" s="245"/>
      <c r="Z438" s="52"/>
    </row>
    <row r="439" spans="2:26" s="13" customFormat="1" x14ac:dyDescent="0.2">
      <c r="B439" s="238"/>
      <c r="C439" s="20"/>
      <c r="D439" s="243"/>
      <c r="E439" s="238"/>
      <c r="F439" s="298"/>
      <c r="G439" s="1217"/>
      <c r="I439" s="12"/>
      <c r="L439" s="51"/>
      <c r="T439" s="20"/>
      <c r="U439" s="245"/>
      <c r="Z439" s="52"/>
    </row>
    <row r="440" spans="2:26" s="13" customFormat="1" x14ac:dyDescent="0.2">
      <c r="B440" s="238"/>
      <c r="C440" s="20"/>
      <c r="D440" s="243"/>
      <c r="E440" s="238"/>
      <c r="F440" s="298"/>
      <c r="G440" s="1217"/>
      <c r="I440" s="12"/>
      <c r="L440" s="51"/>
      <c r="T440" s="20"/>
      <c r="U440" s="245"/>
      <c r="Z440" s="52"/>
    </row>
    <row r="441" spans="2:26" s="13" customFormat="1" x14ac:dyDescent="0.2">
      <c r="B441" s="238"/>
      <c r="C441" s="20"/>
      <c r="D441" s="243"/>
      <c r="E441" s="238"/>
      <c r="F441" s="298"/>
      <c r="G441" s="1217"/>
      <c r="I441" s="12"/>
      <c r="L441" s="51"/>
      <c r="T441" s="20"/>
      <c r="U441" s="245"/>
      <c r="Z441" s="52"/>
    </row>
    <row r="442" spans="2:26" s="13" customFormat="1" x14ac:dyDescent="0.2">
      <c r="B442" s="238"/>
      <c r="C442" s="20"/>
      <c r="D442" s="243"/>
      <c r="E442" s="238"/>
      <c r="F442" s="298"/>
      <c r="G442" s="1217"/>
      <c r="I442" s="12"/>
      <c r="L442" s="51"/>
      <c r="T442" s="20"/>
      <c r="U442" s="245"/>
      <c r="Z442" s="52"/>
    </row>
    <row r="443" spans="2:26" s="13" customFormat="1" x14ac:dyDescent="0.2">
      <c r="B443" s="238"/>
      <c r="C443" s="20"/>
      <c r="D443" s="243"/>
      <c r="E443" s="238"/>
      <c r="F443" s="298"/>
      <c r="G443" s="1217"/>
      <c r="I443" s="12"/>
      <c r="L443" s="51"/>
      <c r="T443" s="20"/>
      <c r="U443" s="245"/>
      <c r="Z443" s="52"/>
    </row>
    <row r="444" spans="2:26" s="13" customFormat="1" x14ac:dyDescent="0.2">
      <c r="B444" s="238"/>
      <c r="C444" s="20"/>
      <c r="D444" s="243"/>
      <c r="E444" s="238"/>
      <c r="F444" s="298"/>
      <c r="G444" s="1217"/>
      <c r="I444" s="12"/>
      <c r="L444" s="51"/>
      <c r="T444" s="20"/>
      <c r="U444" s="245"/>
      <c r="Z444" s="52"/>
    </row>
    <row r="445" spans="2:26" s="13" customFormat="1" x14ac:dyDescent="0.2">
      <c r="B445" s="238"/>
      <c r="C445" s="20"/>
      <c r="D445" s="243"/>
      <c r="E445" s="238"/>
      <c r="F445" s="298"/>
      <c r="G445" s="1217"/>
      <c r="I445" s="12"/>
      <c r="L445" s="51"/>
      <c r="T445" s="20"/>
      <c r="U445" s="245"/>
      <c r="Z445" s="52"/>
    </row>
    <row r="446" spans="2:26" s="13" customFormat="1" x14ac:dyDescent="0.2">
      <c r="B446" s="238"/>
      <c r="C446" s="20"/>
      <c r="D446" s="243"/>
      <c r="E446" s="238"/>
      <c r="F446" s="298"/>
      <c r="G446" s="1217"/>
      <c r="I446" s="12"/>
      <c r="L446" s="51"/>
      <c r="T446" s="20"/>
      <c r="U446" s="245"/>
      <c r="Z446" s="52"/>
    </row>
    <row r="447" spans="2:26" s="13" customFormat="1" x14ac:dyDescent="0.2">
      <c r="B447" s="238"/>
      <c r="C447" s="20"/>
      <c r="D447" s="243"/>
      <c r="E447" s="238"/>
      <c r="F447" s="298"/>
      <c r="G447" s="1217"/>
      <c r="I447" s="12"/>
      <c r="L447" s="51"/>
      <c r="T447" s="20"/>
      <c r="U447" s="245"/>
      <c r="Z447" s="52"/>
    </row>
    <row r="448" spans="2:26" s="13" customFormat="1" x14ac:dyDescent="0.2">
      <c r="B448" s="238"/>
      <c r="C448" s="20"/>
      <c r="D448" s="243"/>
      <c r="E448" s="238"/>
      <c r="F448" s="298"/>
      <c r="G448" s="1217"/>
      <c r="I448" s="12"/>
      <c r="L448" s="51"/>
      <c r="T448" s="20"/>
      <c r="U448" s="245"/>
      <c r="Z448" s="52"/>
    </row>
    <row r="449" spans="2:26" s="13" customFormat="1" x14ac:dyDescent="0.2">
      <c r="B449" s="238"/>
      <c r="C449" s="20"/>
      <c r="D449" s="243"/>
      <c r="E449" s="238"/>
      <c r="F449" s="298"/>
      <c r="G449" s="1217"/>
      <c r="I449" s="12"/>
      <c r="L449" s="51"/>
      <c r="T449" s="20"/>
      <c r="U449" s="245"/>
      <c r="Z449" s="52"/>
    </row>
    <row r="450" spans="2:26" s="13" customFormat="1" x14ac:dyDescent="0.2">
      <c r="B450" s="238"/>
      <c r="C450" s="20"/>
      <c r="D450" s="243"/>
      <c r="E450" s="238"/>
      <c r="F450" s="298"/>
      <c r="G450" s="1217"/>
      <c r="I450" s="12"/>
      <c r="L450" s="51"/>
      <c r="T450" s="20"/>
      <c r="U450" s="245"/>
      <c r="Z450" s="52"/>
    </row>
    <row r="451" spans="2:26" s="13" customFormat="1" x14ac:dyDescent="0.2">
      <c r="B451" s="238"/>
      <c r="C451" s="20"/>
      <c r="D451" s="243"/>
      <c r="E451" s="238"/>
      <c r="F451" s="298"/>
      <c r="G451" s="1217"/>
      <c r="I451" s="12"/>
      <c r="L451" s="51"/>
      <c r="T451" s="20"/>
      <c r="U451" s="245"/>
      <c r="Z451" s="52"/>
    </row>
    <row r="452" spans="2:26" s="13" customFormat="1" x14ac:dyDescent="0.2">
      <c r="B452" s="238"/>
      <c r="C452" s="20"/>
      <c r="D452" s="243"/>
      <c r="E452" s="238"/>
      <c r="F452" s="298"/>
      <c r="G452" s="1217"/>
      <c r="I452" s="12"/>
      <c r="L452" s="51"/>
      <c r="T452" s="20"/>
      <c r="U452" s="245"/>
      <c r="Z452" s="52"/>
    </row>
    <row r="453" spans="2:26" s="13" customFormat="1" x14ac:dyDescent="0.2">
      <c r="B453" s="238"/>
      <c r="C453" s="20"/>
      <c r="D453" s="243"/>
      <c r="E453" s="238"/>
      <c r="F453" s="298"/>
      <c r="G453" s="1217"/>
      <c r="I453" s="12"/>
      <c r="L453" s="51"/>
      <c r="T453" s="20"/>
      <c r="U453" s="245"/>
      <c r="Z453" s="52"/>
    </row>
    <row r="454" spans="2:26" s="13" customFormat="1" x14ac:dyDescent="0.2">
      <c r="B454" s="238"/>
      <c r="C454" s="20"/>
      <c r="D454" s="243"/>
      <c r="E454" s="238"/>
      <c r="F454" s="298"/>
      <c r="G454" s="1217"/>
      <c r="I454" s="12"/>
      <c r="L454" s="51"/>
      <c r="T454" s="20"/>
      <c r="U454" s="245"/>
      <c r="Z454" s="52"/>
    </row>
    <row r="455" spans="2:26" s="13" customFormat="1" x14ac:dyDescent="0.2">
      <c r="B455" s="238"/>
      <c r="C455" s="20"/>
      <c r="D455" s="243"/>
      <c r="E455" s="238"/>
      <c r="F455" s="298"/>
      <c r="G455" s="1217"/>
      <c r="I455" s="12"/>
      <c r="L455" s="51"/>
      <c r="T455" s="20"/>
      <c r="U455" s="245"/>
      <c r="Z455" s="52"/>
    </row>
    <row r="456" spans="2:26" s="13" customFormat="1" x14ac:dyDescent="0.2">
      <c r="B456" s="238"/>
      <c r="C456" s="20"/>
      <c r="D456" s="243"/>
      <c r="E456" s="238"/>
      <c r="F456" s="298"/>
      <c r="G456" s="1217"/>
      <c r="I456" s="12"/>
      <c r="L456" s="51"/>
      <c r="T456" s="20"/>
      <c r="U456" s="245"/>
      <c r="Z456" s="52"/>
    </row>
    <row r="457" spans="2:26" s="13" customFormat="1" x14ac:dyDescent="0.2">
      <c r="B457" s="238"/>
      <c r="C457" s="20"/>
      <c r="D457" s="243"/>
      <c r="E457" s="238"/>
      <c r="F457" s="298"/>
      <c r="G457" s="1217"/>
      <c r="I457" s="12"/>
      <c r="L457" s="51"/>
      <c r="T457" s="20"/>
      <c r="U457" s="245"/>
      <c r="Z457" s="52"/>
    </row>
    <row r="458" spans="2:26" s="13" customFormat="1" x14ac:dyDescent="0.2">
      <c r="B458" s="238"/>
      <c r="C458" s="20"/>
      <c r="D458" s="243"/>
      <c r="E458" s="238"/>
      <c r="F458" s="298"/>
      <c r="G458" s="1217"/>
      <c r="I458" s="12"/>
      <c r="L458" s="51"/>
      <c r="T458" s="20"/>
      <c r="U458" s="245"/>
      <c r="Z458" s="52"/>
    </row>
    <row r="459" spans="2:26" s="13" customFormat="1" x14ac:dyDescent="0.2">
      <c r="B459" s="238"/>
      <c r="C459" s="20"/>
      <c r="D459" s="243"/>
      <c r="E459" s="238"/>
      <c r="F459" s="298"/>
      <c r="G459" s="1217"/>
      <c r="I459" s="12"/>
      <c r="L459" s="51"/>
      <c r="T459" s="20"/>
      <c r="U459" s="245"/>
      <c r="Z459" s="52"/>
    </row>
    <row r="460" spans="2:26" s="13" customFormat="1" x14ac:dyDescent="0.2">
      <c r="B460" s="238"/>
      <c r="C460" s="20"/>
      <c r="D460" s="243"/>
      <c r="E460" s="238"/>
      <c r="F460" s="298"/>
      <c r="G460" s="1217"/>
      <c r="I460" s="12"/>
      <c r="L460" s="51"/>
      <c r="T460" s="20"/>
      <c r="U460" s="245"/>
      <c r="Z460" s="52"/>
    </row>
    <row r="461" spans="2:26" s="13" customFormat="1" x14ac:dyDescent="0.2">
      <c r="B461" s="238"/>
      <c r="C461" s="20"/>
      <c r="D461" s="243"/>
      <c r="E461" s="238"/>
      <c r="F461" s="298"/>
      <c r="G461" s="1217"/>
      <c r="I461" s="12"/>
      <c r="L461" s="51"/>
      <c r="T461" s="20"/>
      <c r="U461" s="245"/>
      <c r="Z461" s="52"/>
    </row>
    <row r="462" spans="2:26" s="13" customFormat="1" x14ac:dyDescent="0.2">
      <c r="B462" s="238"/>
      <c r="C462" s="20"/>
      <c r="D462" s="243"/>
      <c r="E462" s="238"/>
      <c r="F462" s="298"/>
      <c r="G462" s="1217"/>
      <c r="I462" s="12"/>
      <c r="L462" s="51"/>
      <c r="T462" s="20"/>
      <c r="U462" s="245"/>
      <c r="Z462" s="52"/>
    </row>
    <row r="463" spans="2:26" s="13" customFormat="1" x14ac:dyDescent="0.2">
      <c r="B463" s="238"/>
      <c r="C463" s="20"/>
      <c r="D463" s="243"/>
      <c r="E463" s="238"/>
      <c r="F463" s="298"/>
      <c r="G463" s="1217"/>
      <c r="I463" s="12"/>
      <c r="L463" s="51"/>
      <c r="T463" s="20"/>
      <c r="U463" s="245"/>
      <c r="Z463" s="52"/>
    </row>
    <row r="464" spans="2:26" s="13" customFormat="1" x14ac:dyDescent="0.2">
      <c r="B464" s="238"/>
      <c r="C464" s="20"/>
      <c r="D464" s="243"/>
      <c r="E464" s="238"/>
      <c r="F464" s="298"/>
      <c r="G464" s="1217"/>
      <c r="I464" s="12"/>
      <c r="L464" s="51"/>
      <c r="T464" s="20"/>
      <c r="U464" s="245"/>
      <c r="Z464" s="52"/>
    </row>
    <row r="465" spans="2:26" s="13" customFormat="1" x14ac:dyDescent="0.2">
      <c r="B465" s="238"/>
      <c r="C465" s="20"/>
      <c r="D465" s="243"/>
      <c r="E465" s="238"/>
      <c r="F465" s="298"/>
      <c r="G465" s="1217"/>
      <c r="I465" s="12"/>
      <c r="L465" s="51"/>
      <c r="T465" s="20"/>
      <c r="U465" s="245"/>
      <c r="Z465" s="52"/>
    </row>
    <row r="466" spans="2:26" s="13" customFormat="1" x14ac:dyDescent="0.2">
      <c r="B466" s="238"/>
      <c r="C466" s="20"/>
      <c r="D466" s="243"/>
      <c r="E466" s="238"/>
      <c r="F466" s="298"/>
      <c r="G466" s="1217"/>
      <c r="I466" s="12"/>
      <c r="L466" s="51"/>
      <c r="T466" s="20"/>
      <c r="U466" s="245"/>
      <c r="Z466" s="52"/>
    </row>
    <row r="467" spans="2:26" s="13" customFormat="1" x14ac:dyDescent="0.2">
      <c r="B467" s="238"/>
      <c r="C467" s="20"/>
      <c r="D467" s="243"/>
      <c r="E467" s="238"/>
      <c r="F467" s="298"/>
      <c r="G467" s="1217"/>
      <c r="I467" s="12"/>
      <c r="L467" s="51"/>
      <c r="T467" s="20"/>
      <c r="U467" s="245"/>
      <c r="Z467" s="52"/>
    </row>
    <row r="468" spans="2:26" s="13" customFormat="1" x14ac:dyDescent="0.2">
      <c r="B468" s="238"/>
      <c r="C468" s="20"/>
      <c r="D468" s="243"/>
      <c r="E468" s="238"/>
      <c r="F468" s="298"/>
      <c r="G468" s="1217"/>
      <c r="I468" s="12"/>
      <c r="L468" s="51"/>
      <c r="T468" s="20"/>
      <c r="U468" s="245"/>
      <c r="Z468" s="52"/>
    </row>
    <row r="469" spans="2:26" s="13" customFormat="1" x14ac:dyDescent="0.2">
      <c r="B469" s="238"/>
      <c r="C469" s="20"/>
      <c r="D469" s="243"/>
      <c r="E469" s="238"/>
      <c r="F469" s="298"/>
      <c r="G469" s="1217"/>
      <c r="I469" s="12"/>
      <c r="L469" s="51"/>
      <c r="T469" s="20"/>
      <c r="U469" s="245"/>
      <c r="Z469" s="52"/>
    </row>
    <row r="470" spans="2:26" s="13" customFormat="1" x14ac:dyDescent="0.2">
      <c r="B470" s="238"/>
      <c r="C470" s="20"/>
      <c r="D470" s="243"/>
      <c r="E470" s="238"/>
      <c r="F470" s="298"/>
      <c r="G470" s="1217"/>
      <c r="I470" s="12"/>
      <c r="L470" s="51"/>
      <c r="T470" s="20"/>
      <c r="U470" s="245"/>
      <c r="Z470" s="52"/>
    </row>
    <row r="471" spans="2:26" s="13" customFormat="1" x14ac:dyDescent="0.2">
      <c r="B471" s="238"/>
      <c r="C471" s="20"/>
      <c r="D471" s="243"/>
      <c r="E471" s="238"/>
      <c r="F471" s="298"/>
      <c r="G471" s="1217"/>
      <c r="I471" s="12"/>
      <c r="L471" s="51"/>
      <c r="T471" s="20"/>
      <c r="U471" s="245"/>
      <c r="Z471" s="52"/>
    </row>
    <row r="472" spans="2:26" s="13" customFormat="1" x14ac:dyDescent="0.2">
      <c r="B472" s="238"/>
      <c r="C472" s="20"/>
      <c r="D472" s="243"/>
      <c r="E472" s="238"/>
      <c r="F472" s="298"/>
      <c r="G472" s="1217"/>
      <c r="I472" s="12"/>
      <c r="L472" s="51"/>
      <c r="T472" s="20"/>
      <c r="U472" s="245"/>
      <c r="Z472" s="52"/>
    </row>
    <row r="473" spans="2:26" s="13" customFormat="1" x14ac:dyDescent="0.2">
      <c r="B473" s="238"/>
      <c r="C473" s="20"/>
      <c r="D473" s="243"/>
      <c r="E473" s="238"/>
      <c r="F473" s="298"/>
      <c r="G473" s="1217"/>
      <c r="I473" s="12"/>
      <c r="L473" s="51"/>
      <c r="T473" s="20"/>
      <c r="U473" s="245"/>
      <c r="Z473" s="52"/>
    </row>
    <row r="474" spans="2:26" s="13" customFormat="1" x14ac:dyDescent="0.2">
      <c r="B474" s="238"/>
      <c r="C474" s="20"/>
      <c r="D474" s="243"/>
      <c r="E474" s="238"/>
      <c r="F474" s="298"/>
      <c r="G474" s="1217"/>
      <c r="I474" s="12"/>
      <c r="L474" s="51"/>
      <c r="T474" s="20"/>
      <c r="U474" s="245"/>
      <c r="Z474" s="52"/>
    </row>
    <row r="475" spans="2:26" s="13" customFormat="1" x14ac:dyDescent="0.2">
      <c r="B475" s="238"/>
      <c r="C475" s="20"/>
      <c r="D475" s="243"/>
      <c r="E475" s="238"/>
      <c r="F475" s="298"/>
      <c r="G475" s="1217"/>
      <c r="I475" s="12"/>
      <c r="L475" s="51"/>
      <c r="T475" s="20"/>
      <c r="U475" s="245"/>
      <c r="Z475" s="52"/>
    </row>
    <row r="476" spans="2:26" s="13" customFormat="1" x14ac:dyDescent="0.2">
      <c r="B476" s="238"/>
      <c r="C476" s="20"/>
      <c r="D476" s="243"/>
      <c r="E476" s="238"/>
      <c r="F476" s="298"/>
      <c r="G476" s="1217"/>
      <c r="I476" s="12"/>
      <c r="L476" s="51"/>
      <c r="T476" s="20"/>
      <c r="U476" s="245"/>
      <c r="Z476" s="52"/>
    </row>
    <row r="477" spans="2:26" s="13" customFormat="1" x14ac:dyDescent="0.2">
      <c r="B477" s="238"/>
      <c r="C477" s="20"/>
      <c r="D477" s="243"/>
      <c r="E477" s="238"/>
      <c r="F477" s="298"/>
      <c r="G477" s="1217"/>
      <c r="I477" s="12"/>
      <c r="L477" s="51"/>
      <c r="T477" s="20"/>
      <c r="U477" s="245"/>
      <c r="Z477" s="52"/>
    </row>
    <row r="478" spans="2:26" s="13" customFormat="1" x14ac:dyDescent="0.2">
      <c r="B478" s="238"/>
      <c r="C478" s="20"/>
      <c r="D478" s="243"/>
      <c r="E478" s="238"/>
      <c r="F478" s="298"/>
      <c r="G478" s="1217"/>
      <c r="I478" s="12"/>
      <c r="L478" s="51"/>
      <c r="T478" s="20"/>
      <c r="U478" s="245"/>
      <c r="Z478" s="52"/>
    </row>
    <row r="479" spans="2:26" s="13" customFormat="1" x14ac:dyDescent="0.2">
      <c r="B479" s="238"/>
      <c r="C479" s="20"/>
      <c r="D479" s="243"/>
      <c r="E479" s="238"/>
      <c r="F479" s="298"/>
      <c r="G479" s="1217"/>
      <c r="I479" s="12"/>
      <c r="L479" s="51"/>
      <c r="T479" s="20"/>
      <c r="U479" s="245"/>
      <c r="Z479" s="52"/>
    </row>
    <row r="480" spans="2:26" s="13" customFormat="1" x14ac:dyDescent="0.2">
      <c r="B480" s="238"/>
      <c r="C480" s="20"/>
      <c r="D480" s="243"/>
      <c r="E480" s="238"/>
      <c r="F480" s="298"/>
      <c r="G480" s="1217"/>
      <c r="I480" s="12"/>
      <c r="L480" s="51"/>
      <c r="T480" s="20"/>
      <c r="U480" s="245"/>
      <c r="Z480" s="52"/>
    </row>
    <row r="481" spans="2:26" s="13" customFormat="1" x14ac:dyDescent="0.2">
      <c r="B481" s="238"/>
      <c r="C481" s="20"/>
      <c r="D481" s="243"/>
      <c r="E481" s="238"/>
      <c r="F481" s="298"/>
      <c r="G481" s="1217"/>
      <c r="I481" s="12"/>
      <c r="L481" s="51"/>
      <c r="T481" s="20"/>
      <c r="U481" s="245"/>
      <c r="Z481" s="52"/>
    </row>
    <row r="482" spans="2:26" s="13" customFormat="1" x14ac:dyDescent="0.2">
      <c r="B482" s="238"/>
      <c r="C482" s="20"/>
      <c r="D482" s="243"/>
      <c r="E482" s="238"/>
      <c r="F482" s="298"/>
      <c r="G482" s="1217"/>
      <c r="I482" s="12"/>
      <c r="L482" s="51"/>
      <c r="T482" s="20"/>
      <c r="U482" s="245"/>
      <c r="Z482" s="52"/>
    </row>
    <row r="483" spans="2:26" s="13" customFormat="1" x14ac:dyDescent="0.2">
      <c r="B483" s="238"/>
      <c r="C483" s="20"/>
      <c r="D483" s="243"/>
      <c r="E483" s="238"/>
      <c r="F483" s="298"/>
      <c r="G483" s="1217"/>
      <c r="I483" s="12"/>
      <c r="L483" s="51"/>
      <c r="T483" s="20"/>
      <c r="U483" s="245"/>
      <c r="Z483" s="52"/>
    </row>
    <row r="484" spans="2:26" s="13" customFormat="1" x14ac:dyDescent="0.2">
      <c r="B484" s="238"/>
      <c r="C484" s="20"/>
      <c r="D484" s="243"/>
      <c r="E484" s="238"/>
      <c r="F484" s="298"/>
      <c r="G484" s="1217"/>
      <c r="I484" s="12"/>
      <c r="L484" s="51"/>
      <c r="T484" s="20"/>
      <c r="U484" s="245"/>
      <c r="Z484" s="52"/>
    </row>
    <row r="485" spans="2:26" s="13" customFormat="1" x14ac:dyDescent="0.2">
      <c r="B485" s="238"/>
      <c r="C485" s="20"/>
      <c r="D485" s="243"/>
      <c r="E485" s="238"/>
      <c r="F485" s="298"/>
      <c r="G485" s="1217"/>
      <c r="I485" s="12"/>
      <c r="L485" s="51"/>
      <c r="T485" s="20"/>
      <c r="U485" s="245"/>
      <c r="Z485" s="52"/>
    </row>
    <row r="486" spans="2:26" s="13" customFormat="1" x14ac:dyDescent="0.2">
      <c r="B486" s="238"/>
      <c r="C486" s="20"/>
      <c r="D486" s="243"/>
      <c r="E486" s="238"/>
      <c r="F486" s="298"/>
      <c r="G486" s="1217"/>
      <c r="I486" s="12"/>
      <c r="L486" s="51"/>
      <c r="T486" s="20"/>
      <c r="U486" s="245"/>
      <c r="Z486" s="52"/>
    </row>
    <row r="487" spans="2:26" s="13" customFormat="1" x14ac:dyDescent="0.2">
      <c r="B487" s="238"/>
      <c r="C487" s="20"/>
      <c r="D487" s="243"/>
      <c r="E487" s="238"/>
      <c r="F487" s="298"/>
      <c r="G487" s="1217"/>
      <c r="I487" s="12"/>
      <c r="L487" s="51"/>
      <c r="T487" s="20"/>
      <c r="U487" s="245"/>
      <c r="Z487" s="52"/>
    </row>
    <row r="488" spans="2:26" s="13" customFormat="1" x14ac:dyDescent="0.2">
      <c r="B488" s="238"/>
      <c r="C488" s="20"/>
      <c r="D488" s="243"/>
      <c r="E488" s="238"/>
      <c r="F488" s="298"/>
      <c r="G488" s="1217"/>
      <c r="I488" s="12"/>
      <c r="L488" s="51"/>
      <c r="T488" s="20"/>
      <c r="U488" s="245"/>
      <c r="Z488" s="52"/>
    </row>
    <row r="489" spans="2:26" s="13" customFormat="1" x14ac:dyDescent="0.2">
      <c r="B489" s="238"/>
      <c r="C489" s="20"/>
      <c r="D489" s="243"/>
      <c r="E489" s="238"/>
      <c r="F489" s="298"/>
      <c r="G489" s="1217"/>
      <c r="I489" s="12"/>
      <c r="L489" s="51"/>
      <c r="T489" s="20"/>
      <c r="U489" s="245"/>
      <c r="Z489" s="52"/>
    </row>
    <row r="490" spans="2:26" s="13" customFormat="1" x14ac:dyDescent="0.2">
      <c r="B490" s="238"/>
      <c r="C490" s="20"/>
      <c r="D490" s="243"/>
      <c r="E490" s="238"/>
      <c r="F490" s="298"/>
      <c r="G490" s="1217"/>
      <c r="I490" s="12"/>
      <c r="L490" s="51"/>
      <c r="T490" s="20"/>
      <c r="U490" s="245"/>
      <c r="Z490" s="52"/>
    </row>
    <row r="491" spans="2:26" s="13" customFormat="1" x14ac:dyDescent="0.2">
      <c r="B491" s="238"/>
      <c r="C491" s="20"/>
      <c r="D491" s="243"/>
      <c r="E491" s="238"/>
      <c r="F491" s="298"/>
      <c r="G491" s="1217"/>
      <c r="I491" s="12"/>
      <c r="L491" s="51"/>
      <c r="T491" s="20"/>
      <c r="U491" s="245"/>
      <c r="Z491" s="52"/>
    </row>
    <row r="492" spans="2:26" s="13" customFormat="1" x14ac:dyDescent="0.2">
      <c r="B492" s="238"/>
      <c r="C492" s="20"/>
      <c r="D492" s="243"/>
      <c r="E492" s="238"/>
      <c r="F492" s="298"/>
      <c r="G492" s="1217"/>
      <c r="I492" s="12"/>
      <c r="L492" s="51"/>
      <c r="T492" s="20"/>
      <c r="U492" s="245"/>
      <c r="Z492" s="52"/>
    </row>
    <row r="493" spans="2:26" s="13" customFormat="1" x14ac:dyDescent="0.2">
      <c r="B493" s="238"/>
      <c r="C493" s="20"/>
      <c r="D493" s="243"/>
      <c r="E493" s="238"/>
      <c r="F493" s="298"/>
      <c r="G493" s="1217"/>
      <c r="I493" s="12"/>
      <c r="L493" s="51"/>
      <c r="T493" s="20"/>
      <c r="U493" s="245"/>
      <c r="Z493" s="52"/>
    </row>
    <row r="494" spans="2:26" s="13" customFormat="1" x14ac:dyDescent="0.2">
      <c r="B494" s="238"/>
      <c r="C494" s="20"/>
      <c r="D494" s="243"/>
      <c r="E494" s="238"/>
      <c r="F494" s="298"/>
      <c r="G494" s="1217"/>
      <c r="I494" s="12"/>
      <c r="L494" s="51"/>
      <c r="T494" s="20"/>
      <c r="U494" s="245"/>
      <c r="Z494" s="52"/>
    </row>
    <row r="495" spans="2:26" s="13" customFormat="1" x14ac:dyDescent="0.2">
      <c r="B495" s="238"/>
      <c r="C495" s="20"/>
      <c r="D495" s="243"/>
      <c r="E495" s="238"/>
      <c r="F495" s="298"/>
      <c r="G495" s="1217"/>
      <c r="I495" s="12"/>
      <c r="L495" s="51"/>
      <c r="T495" s="20"/>
      <c r="U495" s="245"/>
      <c r="Z495" s="52"/>
    </row>
    <row r="496" spans="2:26" s="13" customFormat="1" x14ac:dyDescent="0.2">
      <c r="B496" s="238"/>
      <c r="C496" s="20"/>
      <c r="D496" s="243"/>
      <c r="E496" s="238"/>
      <c r="F496" s="298"/>
      <c r="G496" s="1217"/>
      <c r="I496" s="12"/>
      <c r="L496" s="51"/>
      <c r="T496" s="20"/>
      <c r="U496" s="245"/>
      <c r="Z496" s="52"/>
    </row>
    <row r="497" spans="2:26" s="13" customFormat="1" x14ac:dyDescent="0.2">
      <c r="B497" s="238"/>
      <c r="C497" s="20"/>
      <c r="D497" s="243"/>
      <c r="E497" s="238"/>
      <c r="F497" s="298"/>
      <c r="G497" s="1217"/>
      <c r="I497" s="12"/>
      <c r="L497" s="51"/>
      <c r="T497" s="20"/>
      <c r="U497" s="245"/>
      <c r="Z497" s="52"/>
    </row>
    <row r="498" spans="2:26" s="13" customFormat="1" x14ac:dyDescent="0.2">
      <c r="B498" s="238"/>
      <c r="C498" s="20"/>
      <c r="D498" s="243"/>
      <c r="E498" s="238"/>
      <c r="F498" s="298"/>
      <c r="G498" s="1217"/>
      <c r="I498" s="12"/>
      <c r="L498" s="51"/>
      <c r="T498" s="20"/>
      <c r="U498" s="245"/>
      <c r="Z498" s="52"/>
    </row>
    <row r="499" spans="2:26" s="13" customFormat="1" x14ac:dyDescent="0.2">
      <c r="B499" s="238"/>
      <c r="C499" s="20"/>
      <c r="D499" s="243"/>
      <c r="E499" s="238"/>
      <c r="F499" s="298"/>
      <c r="G499" s="1217"/>
      <c r="I499" s="12"/>
      <c r="L499" s="51"/>
      <c r="T499" s="20"/>
      <c r="U499" s="245"/>
      <c r="Z499" s="52"/>
    </row>
    <row r="500" spans="2:26" s="13" customFormat="1" x14ac:dyDescent="0.2">
      <c r="B500" s="238"/>
      <c r="C500" s="20"/>
      <c r="D500" s="243"/>
      <c r="E500" s="238"/>
      <c r="F500" s="298"/>
      <c r="G500" s="1217"/>
      <c r="I500" s="12"/>
      <c r="L500" s="51"/>
      <c r="T500" s="20"/>
      <c r="U500" s="245"/>
      <c r="Z500" s="52"/>
    </row>
    <row r="501" spans="2:26" s="13" customFormat="1" x14ac:dyDescent="0.2">
      <c r="B501" s="238"/>
      <c r="C501" s="20"/>
      <c r="D501" s="243"/>
      <c r="E501" s="238"/>
      <c r="F501" s="298"/>
      <c r="G501" s="1217"/>
      <c r="I501" s="12"/>
      <c r="L501" s="51"/>
      <c r="T501" s="20"/>
      <c r="U501" s="245"/>
      <c r="Z501" s="52"/>
    </row>
    <row r="502" spans="2:26" s="13" customFormat="1" x14ac:dyDescent="0.2">
      <c r="B502" s="238"/>
      <c r="C502" s="20"/>
      <c r="D502" s="243"/>
      <c r="E502" s="238"/>
      <c r="F502" s="298"/>
      <c r="G502" s="1217"/>
      <c r="I502" s="12"/>
      <c r="L502" s="51"/>
      <c r="T502" s="20"/>
      <c r="U502" s="245"/>
      <c r="Z502" s="52"/>
    </row>
    <row r="503" spans="2:26" s="13" customFormat="1" x14ac:dyDescent="0.2">
      <c r="B503" s="238"/>
      <c r="C503" s="20"/>
      <c r="D503" s="243"/>
      <c r="E503" s="238"/>
      <c r="F503" s="298"/>
      <c r="G503" s="1217"/>
      <c r="I503" s="12"/>
      <c r="L503" s="51"/>
      <c r="T503" s="20"/>
      <c r="U503" s="245"/>
      <c r="Z503" s="52"/>
    </row>
    <row r="504" spans="2:26" s="13" customFormat="1" x14ac:dyDescent="0.2">
      <c r="B504" s="238"/>
      <c r="C504" s="20"/>
      <c r="D504" s="243"/>
      <c r="E504" s="238"/>
      <c r="F504" s="298"/>
      <c r="G504" s="1217"/>
      <c r="I504" s="12"/>
      <c r="L504" s="51"/>
      <c r="T504" s="20"/>
      <c r="U504" s="245"/>
      <c r="Z504" s="52"/>
    </row>
    <row r="505" spans="2:26" s="13" customFormat="1" x14ac:dyDescent="0.2">
      <c r="B505" s="238"/>
      <c r="C505" s="20"/>
      <c r="D505" s="243"/>
      <c r="E505" s="238"/>
      <c r="F505" s="298"/>
      <c r="G505" s="1217"/>
      <c r="I505" s="12"/>
      <c r="L505" s="51"/>
      <c r="T505" s="20"/>
      <c r="U505" s="245"/>
      <c r="Z505" s="52"/>
    </row>
    <row r="506" spans="2:26" s="13" customFormat="1" x14ac:dyDescent="0.2">
      <c r="B506" s="238"/>
      <c r="C506" s="20"/>
      <c r="D506" s="243"/>
      <c r="E506" s="238"/>
      <c r="F506" s="298"/>
      <c r="G506" s="1217"/>
      <c r="I506" s="12"/>
      <c r="L506" s="51"/>
      <c r="T506" s="20"/>
      <c r="U506" s="245"/>
      <c r="Z506" s="52"/>
    </row>
    <row r="507" spans="2:26" s="13" customFormat="1" x14ac:dyDescent="0.2">
      <c r="B507" s="238"/>
      <c r="C507" s="20"/>
      <c r="D507" s="243"/>
      <c r="E507" s="238"/>
      <c r="F507" s="298"/>
      <c r="G507" s="1217"/>
      <c r="I507" s="12"/>
      <c r="L507" s="51"/>
      <c r="T507" s="20"/>
      <c r="U507" s="245"/>
      <c r="Z507" s="52"/>
    </row>
    <row r="508" spans="2:26" s="13" customFormat="1" x14ac:dyDescent="0.2">
      <c r="B508" s="238"/>
      <c r="C508" s="20"/>
      <c r="D508" s="243"/>
      <c r="E508" s="238"/>
      <c r="F508" s="298"/>
      <c r="G508" s="1217"/>
      <c r="I508" s="12"/>
      <c r="L508" s="51"/>
      <c r="T508" s="20"/>
      <c r="U508" s="245"/>
      <c r="Z508" s="52"/>
    </row>
    <row r="509" spans="2:26" s="13" customFormat="1" x14ac:dyDescent="0.2">
      <c r="B509" s="238"/>
      <c r="C509" s="20"/>
      <c r="D509" s="243"/>
      <c r="E509" s="238"/>
      <c r="F509" s="298"/>
      <c r="G509" s="1217"/>
      <c r="I509" s="12"/>
      <c r="L509" s="51"/>
      <c r="T509" s="20"/>
      <c r="U509" s="245"/>
      <c r="Z509" s="52"/>
    </row>
    <row r="510" spans="2:26" s="13" customFormat="1" x14ac:dyDescent="0.2">
      <c r="B510" s="238"/>
      <c r="C510" s="20"/>
      <c r="D510" s="243"/>
      <c r="E510" s="238"/>
      <c r="F510" s="298"/>
      <c r="G510" s="1217"/>
      <c r="I510" s="12"/>
      <c r="L510" s="51"/>
      <c r="T510" s="20"/>
      <c r="U510" s="245"/>
      <c r="Z510" s="52"/>
    </row>
    <row r="511" spans="2:26" s="13" customFormat="1" x14ac:dyDescent="0.2">
      <c r="B511" s="238"/>
      <c r="C511" s="20"/>
      <c r="D511" s="243"/>
      <c r="E511" s="238"/>
      <c r="F511" s="298"/>
      <c r="G511" s="1217"/>
      <c r="I511" s="12"/>
      <c r="L511" s="51"/>
      <c r="T511" s="20"/>
      <c r="U511" s="245"/>
      <c r="Z511" s="52"/>
    </row>
    <row r="512" spans="2:26" s="13" customFormat="1" x14ac:dyDescent="0.2">
      <c r="B512" s="238"/>
      <c r="C512" s="20"/>
      <c r="D512" s="243"/>
      <c r="E512" s="238"/>
      <c r="F512" s="298"/>
      <c r="G512" s="1217"/>
      <c r="I512" s="12"/>
      <c r="L512" s="51"/>
      <c r="T512" s="20"/>
      <c r="U512" s="245"/>
      <c r="Z512" s="52"/>
    </row>
    <row r="513" spans="2:26" s="13" customFormat="1" x14ac:dyDescent="0.2">
      <c r="B513" s="238"/>
      <c r="C513" s="20"/>
      <c r="D513" s="243"/>
      <c r="E513" s="238"/>
      <c r="F513" s="298"/>
      <c r="G513" s="1217"/>
      <c r="I513" s="12"/>
      <c r="L513" s="51"/>
      <c r="T513" s="20"/>
      <c r="U513" s="245"/>
      <c r="Z513" s="52"/>
    </row>
    <row r="514" spans="2:26" s="13" customFormat="1" x14ac:dyDescent="0.2">
      <c r="B514" s="238"/>
      <c r="C514" s="20"/>
      <c r="D514" s="243"/>
      <c r="E514" s="238"/>
      <c r="F514" s="298"/>
      <c r="G514" s="1217"/>
      <c r="I514" s="12"/>
      <c r="L514" s="51"/>
      <c r="T514" s="20"/>
      <c r="U514" s="245"/>
      <c r="Z514" s="52"/>
    </row>
    <row r="515" spans="2:26" s="13" customFormat="1" x14ac:dyDescent="0.2">
      <c r="B515" s="238"/>
      <c r="C515" s="20"/>
      <c r="D515" s="243"/>
      <c r="E515" s="238"/>
      <c r="F515" s="298"/>
      <c r="G515" s="1217"/>
      <c r="I515" s="12"/>
      <c r="L515" s="51"/>
      <c r="T515" s="20"/>
      <c r="U515" s="245"/>
      <c r="Z515" s="52"/>
    </row>
    <row r="516" spans="2:26" s="13" customFormat="1" x14ac:dyDescent="0.2">
      <c r="B516" s="238"/>
      <c r="C516" s="20"/>
      <c r="D516" s="243"/>
      <c r="E516" s="238"/>
      <c r="F516" s="298"/>
      <c r="G516" s="1217"/>
      <c r="I516" s="12"/>
      <c r="L516" s="51"/>
      <c r="T516" s="20"/>
      <c r="U516" s="245"/>
      <c r="Z516" s="52"/>
    </row>
    <row r="517" spans="2:26" s="13" customFormat="1" x14ac:dyDescent="0.2">
      <c r="B517" s="238"/>
      <c r="C517" s="20"/>
      <c r="D517" s="243"/>
      <c r="E517" s="238"/>
      <c r="F517" s="298"/>
      <c r="G517" s="1217"/>
      <c r="I517" s="12"/>
      <c r="L517" s="51"/>
      <c r="T517" s="20"/>
      <c r="U517" s="245"/>
      <c r="Z517" s="52"/>
    </row>
    <row r="518" spans="2:26" s="13" customFormat="1" x14ac:dyDescent="0.2">
      <c r="B518" s="238"/>
      <c r="C518" s="20"/>
      <c r="D518" s="243"/>
      <c r="E518" s="238"/>
      <c r="F518" s="298"/>
      <c r="G518" s="1217"/>
      <c r="I518" s="12"/>
      <c r="L518" s="51"/>
      <c r="T518" s="20"/>
      <c r="U518" s="245"/>
      <c r="Z518" s="52"/>
    </row>
    <row r="519" spans="2:26" s="13" customFormat="1" x14ac:dyDescent="0.2">
      <c r="B519" s="238"/>
      <c r="C519" s="20"/>
      <c r="D519" s="243"/>
      <c r="E519" s="238"/>
      <c r="F519" s="298"/>
      <c r="G519" s="1217"/>
      <c r="I519" s="12"/>
      <c r="L519" s="51"/>
      <c r="T519" s="20"/>
      <c r="U519" s="245"/>
      <c r="Z519" s="52"/>
    </row>
    <row r="520" spans="2:26" s="13" customFormat="1" x14ac:dyDescent="0.2">
      <c r="B520" s="238"/>
      <c r="C520" s="20"/>
      <c r="D520" s="243"/>
      <c r="E520" s="238"/>
      <c r="F520" s="298"/>
      <c r="G520" s="1217"/>
      <c r="I520" s="12"/>
      <c r="L520" s="51"/>
      <c r="T520" s="20"/>
      <c r="U520" s="245"/>
      <c r="Z520" s="52"/>
    </row>
    <row r="521" spans="2:26" s="13" customFormat="1" x14ac:dyDescent="0.2">
      <c r="B521" s="238"/>
      <c r="C521" s="20"/>
      <c r="D521" s="243"/>
      <c r="E521" s="238"/>
      <c r="F521" s="298"/>
      <c r="G521" s="1217"/>
      <c r="I521" s="12"/>
      <c r="L521" s="51"/>
      <c r="T521" s="20"/>
      <c r="U521" s="245"/>
      <c r="Z521" s="52"/>
    </row>
    <row r="522" spans="2:26" s="13" customFormat="1" x14ac:dyDescent="0.2">
      <c r="B522" s="238"/>
      <c r="C522" s="20"/>
      <c r="D522" s="243"/>
      <c r="E522" s="238"/>
      <c r="F522" s="298"/>
      <c r="G522" s="1217"/>
      <c r="I522" s="12"/>
      <c r="L522" s="51"/>
      <c r="T522" s="20"/>
      <c r="U522" s="245"/>
      <c r="Z522" s="52"/>
    </row>
    <row r="523" spans="2:26" s="13" customFormat="1" x14ac:dyDescent="0.2">
      <c r="B523" s="238"/>
      <c r="C523" s="20"/>
      <c r="D523" s="243"/>
      <c r="E523" s="238"/>
      <c r="F523" s="298"/>
      <c r="G523" s="1217"/>
      <c r="I523" s="12"/>
      <c r="L523" s="51"/>
      <c r="T523" s="20"/>
      <c r="U523" s="245"/>
      <c r="Z523" s="52"/>
    </row>
    <row r="524" spans="2:26" s="13" customFormat="1" x14ac:dyDescent="0.2">
      <c r="B524" s="238"/>
      <c r="C524" s="20"/>
      <c r="D524" s="243"/>
      <c r="E524" s="238"/>
      <c r="F524" s="298"/>
      <c r="G524" s="1217"/>
      <c r="I524" s="12"/>
      <c r="L524" s="51"/>
      <c r="T524" s="20"/>
      <c r="U524" s="245"/>
      <c r="Z524" s="52"/>
    </row>
    <row r="525" spans="2:26" s="13" customFormat="1" x14ac:dyDescent="0.2">
      <c r="B525" s="238"/>
      <c r="C525" s="20"/>
      <c r="D525" s="243"/>
      <c r="E525" s="238"/>
      <c r="F525" s="298"/>
      <c r="G525" s="1217"/>
      <c r="I525" s="12"/>
      <c r="L525" s="51"/>
      <c r="T525" s="20"/>
      <c r="U525" s="245"/>
      <c r="Z525" s="52"/>
    </row>
    <row r="526" spans="2:26" s="13" customFormat="1" x14ac:dyDescent="0.2">
      <c r="B526" s="238"/>
      <c r="C526" s="20"/>
      <c r="D526" s="243"/>
      <c r="E526" s="238"/>
      <c r="F526" s="298"/>
      <c r="G526" s="1217"/>
      <c r="I526" s="12"/>
      <c r="L526" s="51"/>
      <c r="T526" s="20"/>
      <c r="U526" s="245"/>
      <c r="Z526" s="52"/>
    </row>
    <row r="527" spans="2:26" s="13" customFormat="1" x14ac:dyDescent="0.2">
      <c r="B527" s="238"/>
      <c r="C527" s="20"/>
      <c r="D527" s="243"/>
      <c r="E527" s="238"/>
      <c r="F527" s="298"/>
      <c r="G527" s="1217"/>
      <c r="I527" s="12"/>
      <c r="L527" s="51"/>
      <c r="T527" s="20"/>
      <c r="U527" s="245"/>
      <c r="Z527" s="52"/>
    </row>
    <row r="528" spans="2:26" s="13" customFormat="1" x14ac:dyDescent="0.2">
      <c r="B528" s="238"/>
      <c r="C528" s="20"/>
      <c r="D528" s="243"/>
      <c r="E528" s="238"/>
      <c r="F528" s="298"/>
      <c r="G528" s="1217"/>
      <c r="I528" s="12"/>
      <c r="L528" s="51"/>
      <c r="T528" s="20"/>
      <c r="U528" s="245"/>
      <c r="Z528" s="52"/>
    </row>
    <row r="529" spans="2:26" s="13" customFormat="1" x14ac:dyDescent="0.2">
      <c r="B529" s="238"/>
      <c r="C529" s="20"/>
      <c r="D529" s="243"/>
      <c r="E529" s="238"/>
      <c r="F529" s="298"/>
      <c r="G529" s="1217"/>
      <c r="I529" s="12"/>
      <c r="L529" s="51"/>
      <c r="T529" s="20"/>
      <c r="U529" s="245"/>
      <c r="Z529" s="52"/>
    </row>
    <row r="530" spans="2:26" s="13" customFormat="1" x14ac:dyDescent="0.2">
      <c r="B530" s="238"/>
      <c r="C530" s="20"/>
      <c r="D530" s="243"/>
      <c r="E530" s="238"/>
      <c r="F530" s="298"/>
      <c r="G530" s="1217"/>
      <c r="I530" s="12"/>
      <c r="L530" s="51"/>
      <c r="T530" s="20"/>
      <c r="U530" s="245"/>
      <c r="Z530" s="52"/>
    </row>
    <row r="531" spans="2:26" s="13" customFormat="1" x14ac:dyDescent="0.2">
      <c r="B531" s="238"/>
      <c r="C531" s="20"/>
      <c r="D531" s="243"/>
      <c r="E531" s="238"/>
      <c r="F531" s="298"/>
      <c r="G531" s="1217"/>
      <c r="I531" s="12"/>
      <c r="L531" s="51"/>
      <c r="T531" s="20"/>
      <c r="U531" s="245"/>
      <c r="Z531" s="52"/>
    </row>
    <row r="532" spans="2:26" s="13" customFormat="1" x14ac:dyDescent="0.2">
      <c r="B532" s="238"/>
      <c r="C532" s="20"/>
      <c r="D532" s="243"/>
      <c r="E532" s="238"/>
      <c r="F532" s="298"/>
      <c r="G532" s="1217"/>
      <c r="I532" s="12"/>
      <c r="L532" s="51"/>
      <c r="T532" s="20"/>
      <c r="U532" s="245"/>
      <c r="Z532" s="52"/>
    </row>
    <row r="533" spans="2:26" s="13" customFormat="1" x14ac:dyDescent="0.2">
      <c r="B533" s="238"/>
      <c r="C533" s="20"/>
      <c r="D533" s="243"/>
      <c r="E533" s="238"/>
      <c r="F533" s="298"/>
      <c r="G533" s="1217"/>
      <c r="I533" s="12"/>
      <c r="L533" s="51"/>
      <c r="T533" s="20"/>
      <c r="U533" s="245"/>
      <c r="Z533" s="52"/>
    </row>
    <row r="534" spans="2:26" s="13" customFormat="1" x14ac:dyDescent="0.2">
      <c r="B534" s="238"/>
      <c r="C534" s="20"/>
      <c r="D534" s="243"/>
      <c r="E534" s="238"/>
      <c r="F534" s="298"/>
      <c r="G534" s="1217"/>
      <c r="I534" s="12"/>
      <c r="L534" s="51"/>
      <c r="T534" s="20"/>
      <c r="U534" s="245"/>
      <c r="Z534" s="52"/>
    </row>
    <row r="535" spans="2:26" s="13" customFormat="1" x14ac:dyDescent="0.2">
      <c r="B535" s="238"/>
      <c r="C535" s="20"/>
      <c r="D535" s="243"/>
      <c r="E535" s="238"/>
      <c r="F535" s="298"/>
      <c r="G535" s="1217"/>
      <c r="I535" s="12"/>
      <c r="L535" s="51"/>
      <c r="T535" s="20"/>
      <c r="U535" s="245"/>
      <c r="Z535" s="52"/>
    </row>
    <row r="536" spans="2:26" s="13" customFormat="1" x14ac:dyDescent="0.2">
      <c r="B536" s="238"/>
      <c r="C536" s="20"/>
      <c r="D536" s="243"/>
      <c r="E536" s="238"/>
      <c r="F536" s="298"/>
      <c r="G536" s="1217"/>
      <c r="I536" s="12"/>
      <c r="L536" s="51"/>
      <c r="T536" s="20"/>
      <c r="U536" s="245"/>
      <c r="Z536" s="52"/>
    </row>
    <row r="537" spans="2:26" s="13" customFormat="1" x14ac:dyDescent="0.2">
      <c r="B537" s="238"/>
      <c r="C537" s="20"/>
      <c r="D537" s="243"/>
      <c r="E537" s="238"/>
      <c r="F537" s="298"/>
      <c r="G537" s="1217"/>
      <c r="I537" s="12"/>
      <c r="L537" s="51"/>
      <c r="T537" s="20"/>
      <c r="U537" s="245"/>
      <c r="Z537" s="52"/>
    </row>
    <row r="538" spans="2:26" s="13" customFormat="1" x14ac:dyDescent="0.2">
      <c r="B538" s="238"/>
      <c r="C538" s="20"/>
      <c r="D538" s="243"/>
      <c r="E538" s="238"/>
      <c r="F538" s="298"/>
      <c r="G538" s="1217"/>
      <c r="I538" s="12"/>
      <c r="L538" s="51"/>
      <c r="T538" s="20"/>
      <c r="U538" s="245"/>
      <c r="Z538" s="52"/>
    </row>
    <row r="539" spans="2:26" s="13" customFormat="1" x14ac:dyDescent="0.2">
      <c r="B539" s="238"/>
      <c r="C539" s="20"/>
      <c r="D539" s="243"/>
      <c r="E539" s="238"/>
      <c r="F539" s="298"/>
      <c r="G539" s="1217"/>
      <c r="I539" s="12"/>
      <c r="L539" s="51"/>
      <c r="T539" s="20"/>
      <c r="U539" s="245"/>
      <c r="Z539" s="52"/>
    </row>
    <row r="540" spans="2:26" s="13" customFormat="1" x14ac:dyDescent="0.2">
      <c r="B540" s="238"/>
      <c r="C540" s="20"/>
      <c r="D540" s="243"/>
      <c r="E540" s="238"/>
      <c r="F540" s="298"/>
      <c r="G540" s="1217"/>
      <c r="I540" s="12"/>
      <c r="L540" s="51"/>
      <c r="T540" s="20"/>
      <c r="U540" s="245"/>
      <c r="Z540" s="52"/>
    </row>
    <row r="541" spans="2:26" s="13" customFormat="1" x14ac:dyDescent="0.2">
      <c r="B541" s="238"/>
      <c r="C541" s="20"/>
      <c r="D541" s="243"/>
      <c r="E541" s="238"/>
      <c r="F541" s="298"/>
      <c r="G541" s="1217"/>
      <c r="I541" s="12"/>
      <c r="L541" s="51"/>
      <c r="T541" s="20"/>
      <c r="U541" s="245"/>
      <c r="Z541" s="52"/>
    </row>
    <row r="542" spans="2:26" s="13" customFormat="1" x14ac:dyDescent="0.2">
      <c r="B542" s="238"/>
      <c r="C542" s="20"/>
      <c r="D542" s="243"/>
      <c r="E542" s="238"/>
      <c r="F542" s="298"/>
      <c r="G542" s="1217"/>
      <c r="I542" s="12"/>
      <c r="L542" s="51"/>
      <c r="T542" s="20"/>
      <c r="U542" s="245"/>
      <c r="Z542" s="52"/>
    </row>
    <row r="543" spans="2:26" s="13" customFormat="1" x14ac:dyDescent="0.2">
      <c r="B543" s="238"/>
      <c r="C543" s="20"/>
      <c r="D543" s="243"/>
      <c r="E543" s="238"/>
      <c r="F543" s="298"/>
      <c r="G543" s="1217"/>
      <c r="I543" s="12"/>
      <c r="L543" s="51"/>
      <c r="T543" s="20"/>
      <c r="U543" s="245"/>
      <c r="Z543" s="52"/>
    </row>
    <row r="544" spans="2:26" s="13" customFormat="1" x14ac:dyDescent="0.2">
      <c r="B544" s="238"/>
      <c r="C544" s="20"/>
      <c r="D544" s="243"/>
      <c r="E544" s="238"/>
      <c r="F544" s="298"/>
      <c r="G544" s="1217"/>
      <c r="I544" s="12"/>
      <c r="L544" s="51"/>
      <c r="T544" s="20"/>
      <c r="U544" s="245"/>
      <c r="Z544" s="52"/>
    </row>
    <row r="545" spans="2:26" s="13" customFormat="1" x14ac:dyDescent="0.2">
      <c r="B545" s="238"/>
      <c r="C545" s="20"/>
      <c r="D545" s="243"/>
      <c r="E545" s="238"/>
      <c r="F545" s="298"/>
      <c r="G545" s="1217"/>
      <c r="I545" s="12"/>
      <c r="L545" s="51"/>
      <c r="T545" s="20"/>
      <c r="U545" s="245"/>
      <c r="Z545" s="52"/>
    </row>
    <row r="546" spans="2:26" s="13" customFormat="1" x14ac:dyDescent="0.2">
      <c r="B546" s="238"/>
      <c r="C546" s="20"/>
      <c r="D546" s="243"/>
      <c r="E546" s="238"/>
      <c r="F546" s="298"/>
      <c r="G546" s="1217"/>
      <c r="I546" s="12"/>
      <c r="L546" s="51"/>
      <c r="T546" s="20"/>
      <c r="U546" s="245"/>
      <c r="Z546" s="52"/>
    </row>
    <row r="547" spans="2:26" s="13" customFormat="1" x14ac:dyDescent="0.2">
      <c r="B547" s="238"/>
      <c r="C547" s="20"/>
      <c r="D547" s="243"/>
      <c r="E547" s="238"/>
      <c r="F547" s="298"/>
      <c r="G547" s="1217"/>
      <c r="I547" s="12"/>
      <c r="L547" s="51"/>
      <c r="T547" s="20"/>
      <c r="U547" s="245"/>
      <c r="Z547" s="52"/>
    </row>
    <row r="548" spans="2:26" s="13" customFormat="1" x14ac:dyDescent="0.2">
      <c r="B548" s="238"/>
      <c r="C548" s="20"/>
      <c r="D548" s="243"/>
      <c r="E548" s="238"/>
      <c r="F548" s="298"/>
      <c r="G548" s="1217"/>
      <c r="I548" s="12"/>
      <c r="L548" s="51"/>
      <c r="T548" s="20"/>
      <c r="U548" s="245"/>
      <c r="Z548" s="52"/>
    </row>
    <row r="549" spans="2:26" s="13" customFormat="1" x14ac:dyDescent="0.2">
      <c r="B549" s="238"/>
      <c r="C549" s="20"/>
      <c r="D549" s="243"/>
      <c r="E549" s="238"/>
      <c r="F549" s="298"/>
      <c r="G549" s="1217"/>
      <c r="I549" s="12"/>
      <c r="L549" s="51"/>
      <c r="T549" s="20"/>
      <c r="U549" s="245"/>
      <c r="Z549" s="52"/>
    </row>
    <row r="550" spans="2:26" s="13" customFormat="1" x14ac:dyDescent="0.2">
      <c r="B550" s="238"/>
      <c r="C550" s="20"/>
      <c r="D550" s="243"/>
      <c r="E550" s="238"/>
      <c r="F550" s="298"/>
      <c r="G550" s="1217"/>
      <c r="I550" s="12"/>
      <c r="L550" s="51"/>
      <c r="T550" s="20"/>
      <c r="U550" s="245"/>
      <c r="Z550" s="52"/>
    </row>
    <row r="551" spans="2:26" s="13" customFormat="1" x14ac:dyDescent="0.2">
      <c r="B551" s="238"/>
      <c r="C551" s="20"/>
      <c r="D551" s="243"/>
      <c r="E551" s="238"/>
      <c r="F551" s="298"/>
      <c r="G551" s="1217"/>
      <c r="I551" s="12"/>
      <c r="L551" s="51"/>
      <c r="T551" s="20"/>
      <c r="U551" s="245"/>
      <c r="Z551" s="52"/>
    </row>
    <row r="552" spans="2:26" s="13" customFormat="1" x14ac:dyDescent="0.2">
      <c r="B552" s="238"/>
      <c r="C552" s="20"/>
      <c r="D552" s="243"/>
      <c r="E552" s="238"/>
      <c r="F552" s="298"/>
      <c r="G552" s="1217"/>
      <c r="I552" s="12"/>
      <c r="L552" s="51"/>
      <c r="T552" s="20"/>
      <c r="U552" s="245"/>
      <c r="Z552" s="52"/>
    </row>
    <row r="553" spans="2:26" s="13" customFormat="1" x14ac:dyDescent="0.2">
      <c r="B553" s="238"/>
      <c r="C553" s="20"/>
      <c r="D553" s="243"/>
      <c r="E553" s="238"/>
      <c r="F553" s="298"/>
      <c r="G553" s="1217"/>
      <c r="I553" s="12"/>
      <c r="L553" s="51"/>
      <c r="T553" s="20"/>
      <c r="U553" s="245"/>
      <c r="Z553" s="52"/>
    </row>
    <row r="554" spans="2:26" s="13" customFormat="1" x14ac:dyDescent="0.2">
      <c r="B554" s="238"/>
      <c r="C554" s="20"/>
      <c r="D554" s="243"/>
      <c r="E554" s="238"/>
      <c r="F554" s="298"/>
      <c r="G554" s="1217"/>
      <c r="I554" s="12"/>
      <c r="L554" s="51"/>
      <c r="T554" s="20"/>
      <c r="U554" s="245"/>
      <c r="Z554" s="52"/>
    </row>
    <row r="555" spans="2:26" s="13" customFormat="1" x14ac:dyDescent="0.2">
      <c r="B555" s="238"/>
      <c r="C555" s="20"/>
      <c r="D555" s="243"/>
      <c r="E555" s="238"/>
      <c r="F555" s="298"/>
      <c r="G555" s="1217"/>
      <c r="I555" s="12"/>
      <c r="L555" s="51"/>
      <c r="T555" s="20"/>
      <c r="U555" s="245"/>
      <c r="Z555" s="52"/>
    </row>
    <row r="556" spans="2:26" s="13" customFormat="1" x14ac:dyDescent="0.2">
      <c r="B556" s="238"/>
      <c r="C556" s="20"/>
      <c r="D556" s="243"/>
      <c r="E556" s="238"/>
      <c r="F556" s="298"/>
      <c r="G556" s="1217"/>
      <c r="I556" s="12"/>
      <c r="L556" s="51"/>
      <c r="T556" s="20"/>
      <c r="U556" s="245"/>
      <c r="Z556" s="52"/>
    </row>
    <row r="557" spans="2:26" s="13" customFormat="1" x14ac:dyDescent="0.2">
      <c r="B557" s="238"/>
      <c r="C557" s="20"/>
      <c r="D557" s="243"/>
      <c r="E557" s="238"/>
      <c r="F557" s="298"/>
      <c r="G557" s="1217"/>
      <c r="I557" s="12"/>
      <c r="L557" s="51"/>
      <c r="T557" s="20"/>
      <c r="U557" s="245"/>
      <c r="Z557" s="52"/>
    </row>
    <row r="558" spans="2:26" s="13" customFormat="1" x14ac:dyDescent="0.2">
      <c r="B558" s="238"/>
      <c r="C558" s="20"/>
      <c r="D558" s="243"/>
      <c r="E558" s="238"/>
      <c r="F558" s="298"/>
      <c r="G558" s="1217"/>
      <c r="I558" s="12"/>
      <c r="L558" s="51"/>
      <c r="T558" s="20"/>
      <c r="U558" s="245"/>
      <c r="Z558" s="52"/>
    </row>
    <row r="559" spans="2:26" s="13" customFormat="1" x14ac:dyDescent="0.2">
      <c r="B559" s="238"/>
      <c r="C559" s="20"/>
      <c r="D559" s="243"/>
      <c r="E559" s="238"/>
      <c r="F559" s="298"/>
      <c r="G559" s="1217"/>
      <c r="I559" s="12"/>
      <c r="L559" s="51"/>
      <c r="T559" s="20"/>
      <c r="U559" s="245"/>
      <c r="Z559" s="52"/>
    </row>
    <row r="560" spans="2:26" s="13" customFormat="1" x14ac:dyDescent="0.2">
      <c r="B560" s="238"/>
      <c r="C560" s="20"/>
      <c r="D560" s="243"/>
      <c r="E560" s="238"/>
      <c r="F560" s="298"/>
      <c r="G560" s="1217"/>
      <c r="I560" s="12"/>
      <c r="L560" s="51"/>
      <c r="T560" s="20"/>
      <c r="U560" s="245"/>
      <c r="Z560" s="52"/>
    </row>
    <row r="561" spans="2:26" s="13" customFormat="1" x14ac:dyDescent="0.2">
      <c r="B561" s="238"/>
      <c r="C561" s="20"/>
      <c r="D561" s="243"/>
      <c r="E561" s="238"/>
      <c r="F561" s="298"/>
      <c r="G561" s="1217"/>
      <c r="I561" s="12"/>
      <c r="L561" s="51"/>
      <c r="T561" s="20"/>
      <c r="U561" s="245"/>
      <c r="Z561" s="52"/>
    </row>
    <row r="562" spans="2:26" s="13" customFormat="1" x14ac:dyDescent="0.2">
      <c r="B562" s="238"/>
      <c r="C562" s="20"/>
      <c r="D562" s="243"/>
      <c r="E562" s="238"/>
      <c r="F562" s="298"/>
      <c r="G562" s="1217"/>
      <c r="I562" s="12"/>
      <c r="L562" s="51"/>
      <c r="T562" s="20"/>
      <c r="U562" s="245"/>
      <c r="Z562" s="52"/>
    </row>
    <row r="563" spans="2:26" s="13" customFormat="1" x14ac:dyDescent="0.2">
      <c r="B563" s="238"/>
      <c r="C563" s="20"/>
      <c r="D563" s="243"/>
      <c r="E563" s="238"/>
      <c r="F563" s="298"/>
      <c r="G563" s="1217"/>
      <c r="I563" s="12"/>
      <c r="L563" s="51"/>
      <c r="T563" s="20"/>
      <c r="U563" s="245"/>
      <c r="Z563" s="52"/>
    </row>
    <row r="564" spans="2:26" s="13" customFormat="1" x14ac:dyDescent="0.2">
      <c r="B564" s="238"/>
      <c r="C564" s="20"/>
      <c r="D564" s="243"/>
      <c r="E564" s="238"/>
      <c r="F564" s="298"/>
      <c r="G564" s="1217"/>
      <c r="I564" s="12"/>
      <c r="L564" s="51"/>
      <c r="T564" s="20"/>
      <c r="U564" s="245"/>
      <c r="Z564" s="52"/>
    </row>
    <row r="565" spans="2:26" s="13" customFormat="1" x14ac:dyDescent="0.2">
      <c r="B565" s="238"/>
      <c r="C565" s="20"/>
      <c r="D565" s="243"/>
      <c r="E565" s="238"/>
      <c r="F565" s="298"/>
      <c r="G565" s="1217"/>
      <c r="I565" s="12"/>
      <c r="L565" s="51"/>
      <c r="T565" s="20"/>
      <c r="U565" s="245"/>
      <c r="Z565" s="52"/>
    </row>
    <row r="566" spans="2:26" s="13" customFormat="1" x14ac:dyDescent="0.2">
      <c r="B566" s="238"/>
      <c r="C566" s="20"/>
      <c r="D566" s="243"/>
      <c r="E566" s="238"/>
      <c r="F566" s="298"/>
      <c r="G566" s="1217"/>
      <c r="I566" s="12"/>
      <c r="L566" s="51"/>
      <c r="T566" s="20"/>
      <c r="U566" s="245"/>
      <c r="Z566" s="52"/>
    </row>
    <row r="567" spans="2:26" s="13" customFormat="1" x14ac:dyDescent="0.2">
      <c r="B567" s="238"/>
      <c r="C567" s="20"/>
      <c r="D567" s="243"/>
      <c r="E567" s="238"/>
      <c r="F567" s="298"/>
      <c r="G567" s="1217"/>
      <c r="I567" s="12"/>
      <c r="L567" s="51"/>
      <c r="T567" s="20"/>
      <c r="U567" s="245"/>
      <c r="Z567" s="52"/>
    </row>
    <row r="568" spans="2:26" s="13" customFormat="1" x14ac:dyDescent="0.2">
      <c r="B568" s="238"/>
      <c r="C568" s="20"/>
      <c r="D568" s="243"/>
      <c r="E568" s="238"/>
      <c r="F568" s="298"/>
      <c r="G568" s="1217"/>
      <c r="I568" s="12"/>
      <c r="L568" s="51"/>
      <c r="T568" s="20"/>
      <c r="U568" s="245"/>
      <c r="Z568" s="52"/>
    </row>
    <row r="569" spans="2:26" s="13" customFormat="1" x14ac:dyDescent="0.2">
      <c r="B569" s="238"/>
      <c r="C569" s="20"/>
      <c r="D569" s="243"/>
      <c r="E569" s="238"/>
      <c r="F569" s="298"/>
      <c r="G569" s="1217"/>
      <c r="I569" s="12"/>
      <c r="L569" s="51"/>
      <c r="T569" s="20"/>
      <c r="U569" s="245"/>
      <c r="Z569" s="52"/>
    </row>
    <row r="570" spans="2:26" s="13" customFormat="1" x14ac:dyDescent="0.2">
      <c r="B570" s="238"/>
      <c r="C570" s="20"/>
      <c r="D570" s="243"/>
      <c r="E570" s="238"/>
      <c r="F570" s="298"/>
      <c r="G570" s="1217"/>
      <c r="I570" s="12"/>
      <c r="L570" s="51"/>
      <c r="T570" s="20"/>
      <c r="U570" s="245"/>
      <c r="Z570" s="52"/>
    </row>
    <row r="571" spans="2:26" s="13" customFormat="1" x14ac:dyDescent="0.2">
      <c r="B571" s="238"/>
      <c r="C571" s="20"/>
      <c r="D571" s="243"/>
      <c r="E571" s="238"/>
      <c r="F571" s="298"/>
      <c r="G571" s="1217"/>
      <c r="I571" s="12"/>
      <c r="L571" s="51"/>
      <c r="T571" s="20"/>
      <c r="U571" s="245"/>
      <c r="Z571" s="52"/>
    </row>
    <row r="572" spans="2:26" s="13" customFormat="1" x14ac:dyDescent="0.2">
      <c r="B572" s="238"/>
      <c r="C572" s="20"/>
      <c r="D572" s="243"/>
      <c r="E572" s="238"/>
      <c r="F572" s="298"/>
      <c r="G572" s="1217"/>
      <c r="I572" s="12"/>
      <c r="L572" s="51"/>
      <c r="T572" s="20"/>
      <c r="U572" s="245"/>
      <c r="Z572" s="52"/>
    </row>
    <row r="573" spans="2:26" s="13" customFormat="1" x14ac:dyDescent="0.2">
      <c r="B573" s="238"/>
      <c r="C573" s="20"/>
      <c r="D573" s="243"/>
      <c r="E573" s="238"/>
      <c r="F573" s="298"/>
      <c r="G573" s="1217"/>
      <c r="I573" s="12"/>
      <c r="L573" s="51"/>
      <c r="T573" s="20"/>
      <c r="U573" s="245"/>
      <c r="Z573" s="52"/>
    </row>
    <row r="574" spans="2:26" s="13" customFormat="1" x14ac:dyDescent="0.2">
      <c r="B574" s="238"/>
      <c r="C574" s="20"/>
      <c r="D574" s="243"/>
      <c r="E574" s="238"/>
      <c r="F574" s="298"/>
      <c r="G574" s="1217"/>
      <c r="I574" s="12"/>
      <c r="L574" s="51"/>
      <c r="T574" s="20"/>
      <c r="U574" s="245"/>
      <c r="Z574" s="52"/>
    </row>
    <row r="575" spans="2:26" s="13" customFormat="1" x14ac:dyDescent="0.2">
      <c r="B575" s="238"/>
      <c r="C575" s="20"/>
      <c r="D575" s="243"/>
      <c r="E575" s="238"/>
      <c r="F575" s="298"/>
      <c r="G575" s="1217"/>
      <c r="I575" s="12"/>
      <c r="L575" s="51"/>
      <c r="T575" s="20"/>
      <c r="U575" s="245"/>
      <c r="Z575" s="52"/>
    </row>
    <row r="576" spans="2:26" s="13" customFormat="1" x14ac:dyDescent="0.2">
      <c r="B576" s="238"/>
      <c r="C576" s="20"/>
      <c r="D576" s="243"/>
      <c r="E576" s="238"/>
      <c r="F576" s="298"/>
      <c r="G576" s="1217"/>
      <c r="I576" s="12"/>
      <c r="L576" s="51"/>
      <c r="T576" s="20"/>
      <c r="U576" s="245"/>
      <c r="Z576" s="52"/>
    </row>
    <row r="577" spans="2:26" s="13" customFormat="1" x14ac:dyDescent="0.2">
      <c r="B577" s="238"/>
      <c r="C577" s="20"/>
      <c r="D577" s="243"/>
      <c r="E577" s="238"/>
      <c r="F577" s="298"/>
      <c r="G577" s="1217"/>
      <c r="I577" s="12"/>
      <c r="L577" s="51"/>
      <c r="T577" s="20"/>
      <c r="U577" s="245"/>
      <c r="Z577" s="52"/>
    </row>
    <row r="578" spans="2:26" s="13" customFormat="1" x14ac:dyDescent="0.2">
      <c r="B578" s="238"/>
      <c r="C578" s="20"/>
      <c r="D578" s="243"/>
      <c r="E578" s="238"/>
      <c r="F578" s="298"/>
      <c r="G578" s="1217"/>
      <c r="I578" s="12"/>
      <c r="L578" s="51"/>
      <c r="T578" s="20"/>
      <c r="U578" s="245"/>
      <c r="Z578" s="52"/>
    </row>
    <row r="579" spans="2:26" s="13" customFormat="1" x14ac:dyDescent="0.2">
      <c r="B579" s="238"/>
      <c r="C579" s="20"/>
      <c r="D579" s="243"/>
      <c r="E579" s="238"/>
      <c r="F579" s="298"/>
      <c r="G579" s="1217"/>
      <c r="I579" s="12"/>
      <c r="L579" s="51"/>
      <c r="T579" s="20"/>
      <c r="U579" s="245"/>
      <c r="Z579" s="52"/>
    </row>
    <row r="580" spans="2:26" s="13" customFormat="1" x14ac:dyDescent="0.2">
      <c r="B580" s="238"/>
      <c r="C580" s="20"/>
      <c r="D580" s="243"/>
      <c r="E580" s="238"/>
      <c r="F580" s="298"/>
      <c r="G580" s="1217"/>
      <c r="I580" s="12"/>
      <c r="L580" s="51"/>
      <c r="T580" s="20"/>
      <c r="U580" s="245"/>
      <c r="Z580" s="52"/>
    </row>
    <row r="581" spans="2:26" s="13" customFormat="1" x14ac:dyDescent="0.2">
      <c r="B581" s="238"/>
      <c r="C581" s="20"/>
      <c r="D581" s="243"/>
      <c r="E581" s="238"/>
      <c r="F581" s="298"/>
      <c r="G581" s="1217"/>
      <c r="I581" s="12"/>
      <c r="L581" s="51"/>
      <c r="T581" s="20"/>
      <c r="U581" s="245"/>
      <c r="Z581" s="52"/>
    </row>
    <row r="582" spans="2:26" s="13" customFormat="1" x14ac:dyDescent="0.2">
      <c r="B582" s="238"/>
      <c r="C582" s="20"/>
      <c r="D582" s="243"/>
      <c r="E582" s="238"/>
      <c r="F582" s="298"/>
      <c r="G582" s="1217"/>
      <c r="I582" s="12"/>
      <c r="L582" s="51"/>
      <c r="T582" s="20"/>
      <c r="U582" s="245"/>
      <c r="Z582" s="52"/>
    </row>
    <row r="583" spans="2:26" s="13" customFormat="1" x14ac:dyDescent="0.2">
      <c r="B583" s="238"/>
      <c r="C583" s="20"/>
      <c r="D583" s="243"/>
      <c r="E583" s="238"/>
      <c r="F583" s="298"/>
      <c r="G583" s="1217"/>
      <c r="I583" s="12"/>
      <c r="L583" s="51"/>
      <c r="T583" s="20"/>
      <c r="U583" s="245"/>
      <c r="Z583" s="52"/>
    </row>
    <row r="584" spans="2:26" s="13" customFormat="1" x14ac:dyDescent="0.2">
      <c r="B584" s="238"/>
      <c r="C584" s="20"/>
      <c r="D584" s="243"/>
      <c r="E584" s="238"/>
      <c r="F584" s="298"/>
      <c r="G584" s="1217"/>
      <c r="I584" s="12"/>
      <c r="L584" s="51"/>
      <c r="T584" s="20"/>
      <c r="U584" s="245"/>
      <c r="Z584" s="52"/>
    </row>
    <row r="585" spans="2:26" s="13" customFormat="1" x14ac:dyDescent="0.2">
      <c r="B585" s="238"/>
      <c r="C585" s="20"/>
      <c r="D585" s="243"/>
      <c r="E585" s="238"/>
      <c r="F585" s="298"/>
      <c r="G585" s="1217"/>
      <c r="I585" s="12"/>
      <c r="L585" s="51"/>
      <c r="T585" s="20"/>
      <c r="U585" s="245"/>
      <c r="Z585" s="52"/>
    </row>
    <row r="586" spans="2:26" s="13" customFormat="1" x14ac:dyDescent="0.2">
      <c r="B586" s="238"/>
      <c r="C586" s="20"/>
      <c r="D586" s="243"/>
      <c r="E586" s="238"/>
      <c r="F586" s="298"/>
      <c r="G586" s="1217"/>
      <c r="I586" s="12"/>
      <c r="L586" s="51"/>
      <c r="T586" s="20"/>
      <c r="U586" s="245"/>
      <c r="Z586" s="52"/>
    </row>
    <row r="587" spans="2:26" s="13" customFormat="1" x14ac:dyDescent="0.2">
      <c r="B587" s="238"/>
      <c r="C587" s="20"/>
      <c r="D587" s="243"/>
      <c r="E587" s="238"/>
      <c r="F587" s="298"/>
      <c r="G587" s="1217"/>
      <c r="I587" s="12"/>
      <c r="L587" s="51"/>
      <c r="T587" s="20"/>
      <c r="U587" s="245"/>
      <c r="Z587" s="52"/>
    </row>
    <row r="588" spans="2:26" s="13" customFormat="1" x14ac:dyDescent="0.2">
      <c r="B588" s="238"/>
      <c r="C588" s="20"/>
      <c r="D588" s="243"/>
      <c r="E588" s="238"/>
      <c r="F588" s="298"/>
      <c r="G588" s="1217"/>
      <c r="I588" s="12"/>
      <c r="L588" s="51"/>
      <c r="T588" s="20"/>
      <c r="U588" s="245"/>
      <c r="Z588" s="52"/>
    </row>
    <row r="589" spans="2:26" s="13" customFormat="1" x14ac:dyDescent="0.2">
      <c r="B589" s="238"/>
      <c r="C589" s="20"/>
      <c r="D589" s="243"/>
      <c r="E589" s="238"/>
      <c r="F589" s="298"/>
      <c r="G589" s="1217"/>
      <c r="I589" s="12"/>
      <c r="L589" s="51"/>
      <c r="T589" s="20"/>
      <c r="U589" s="245"/>
      <c r="Z589" s="52"/>
    </row>
    <row r="590" spans="2:26" s="13" customFormat="1" x14ac:dyDescent="0.2">
      <c r="B590" s="238"/>
      <c r="C590" s="20"/>
      <c r="D590" s="243"/>
      <c r="E590" s="238"/>
      <c r="F590" s="298"/>
      <c r="G590" s="1217"/>
      <c r="I590" s="12"/>
      <c r="L590" s="51"/>
      <c r="T590" s="20"/>
      <c r="U590" s="245"/>
      <c r="Z590" s="52"/>
    </row>
    <row r="591" spans="2:26" s="13" customFormat="1" x14ac:dyDescent="0.2">
      <c r="B591" s="238"/>
      <c r="C591" s="20"/>
      <c r="D591" s="243"/>
      <c r="E591" s="238"/>
      <c r="F591" s="298"/>
      <c r="G591" s="1217"/>
      <c r="I591" s="12"/>
      <c r="L591" s="51"/>
      <c r="T591" s="20"/>
      <c r="U591" s="245"/>
      <c r="Z591" s="52"/>
    </row>
    <row r="592" spans="2:26" s="13" customFormat="1" x14ac:dyDescent="0.2">
      <c r="B592" s="238"/>
      <c r="C592" s="20"/>
      <c r="D592" s="243"/>
      <c r="E592" s="238"/>
      <c r="F592" s="298"/>
      <c r="G592" s="1217"/>
      <c r="I592" s="12"/>
      <c r="L592" s="51"/>
      <c r="T592" s="20"/>
      <c r="U592" s="245"/>
      <c r="Z592" s="52"/>
    </row>
    <row r="593" spans="2:26" s="13" customFormat="1" x14ac:dyDescent="0.2">
      <c r="B593" s="238"/>
      <c r="C593" s="20"/>
      <c r="D593" s="243"/>
      <c r="E593" s="238"/>
      <c r="F593" s="298"/>
      <c r="G593" s="1217"/>
      <c r="I593" s="12"/>
      <c r="L593" s="51"/>
      <c r="T593" s="20"/>
      <c r="U593" s="245"/>
      <c r="Z593" s="52"/>
    </row>
    <row r="594" spans="2:26" s="13" customFormat="1" x14ac:dyDescent="0.2">
      <c r="B594" s="238"/>
      <c r="C594" s="20"/>
      <c r="D594" s="243"/>
      <c r="E594" s="238"/>
      <c r="F594" s="298"/>
      <c r="G594" s="1217"/>
      <c r="I594" s="12"/>
      <c r="L594" s="51"/>
      <c r="T594" s="20"/>
      <c r="U594" s="245"/>
      <c r="Z594" s="52"/>
    </row>
    <row r="595" spans="2:26" s="13" customFormat="1" x14ac:dyDescent="0.2">
      <c r="B595" s="238"/>
      <c r="C595" s="20"/>
      <c r="D595" s="243"/>
      <c r="E595" s="238"/>
      <c r="F595" s="298"/>
      <c r="G595" s="1217"/>
      <c r="I595" s="12"/>
      <c r="L595" s="51"/>
      <c r="T595" s="20"/>
      <c r="U595" s="245"/>
      <c r="Z595" s="52"/>
    </row>
    <row r="596" spans="2:26" s="13" customFormat="1" x14ac:dyDescent="0.2">
      <c r="B596" s="238"/>
      <c r="C596" s="20"/>
      <c r="D596" s="243"/>
      <c r="E596" s="238"/>
      <c r="F596" s="298"/>
      <c r="G596" s="1217"/>
      <c r="I596" s="12"/>
      <c r="L596" s="51"/>
      <c r="T596" s="20"/>
      <c r="U596" s="245"/>
      <c r="Z596" s="52"/>
    </row>
    <row r="597" spans="2:26" s="13" customFormat="1" x14ac:dyDescent="0.2">
      <c r="B597" s="238"/>
      <c r="C597" s="20"/>
      <c r="D597" s="243"/>
      <c r="E597" s="238"/>
      <c r="F597" s="298"/>
      <c r="G597" s="1217"/>
      <c r="I597" s="12"/>
      <c r="L597" s="51"/>
      <c r="T597" s="20"/>
      <c r="U597" s="245"/>
      <c r="Z597" s="52"/>
    </row>
    <row r="598" spans="2:26" s="13" customFormat="1" x14ac:dyDescent="0.2">
      <c r="B598" s="238"/>
      <c r="C598" s="20"/>
      <c r="D598" s="243"/>
      <c r="E598" s="238"/>
      <c r="F598" s="298"/>
      <c r="G598" s="1217"/>
      <c r="I598" s="12"/>
      <c r="L598" s="51"/>
      <c r="T598" s="20"/>
      <c r="U598" s="245"/>
      <c r="Z598" s="52"/>
    </row>
    <row r="599" spans="2:26" s="13" customFormat="1" x14ac:dyDescent="0.2">
      <c r="B599" s="238"/>
      <c r="C599" s="20"/>
      <c r="D599" s="243"/>
      <c r="E599" s="238"/>
      <c r="F599" s="298"/>
      <c r="G599" s="1217"/>
      <c r="I599" s="12"/>
      <c r="L599" s="51"/>
      <c r="T599" s="20"/>
      <c r="U599" s="245"/>
      <c r="Z599" s="52"/>
    </row>
    <row r="600" spans="2:26" s="13" customFormat="1" x14ac:dyDescent="0.2">
      <c r="B600" s="238"/>
      <c r="C600" s="20"/>
      <c r="D600" s="243"/>
      <c r="E600" s="238"/>
      <c r="F600" s="298"/>
      <c r="G600" s="1217"/>
      <c r="I600" s="12"/>
      <c r="L600" s="51"/>
      <c r="T600" s="20"/>
      <c r="U600" s="245"/>
      <c r="Z600" s="52"/>
    </row>
    <row r="601" spans="2:26" s="13" customFormat="1" x14ac:dyDescent="0.2">
      <c r="B601" s="238"/>
      <c r="C601" s="20"/>
      <c r="D601" s="243"/>
      <c r="E601" s="238"/>
      <c r="F601" s="298"/>
      <c r="G601" s="1217"/>
      <c r="I601" s="12"/>
      <c r="L601" s="51"/>
      <c r="T601" s="20"/>
      <c r="U601" s="245"/>
      <c r="Z601" s="52"/>
    </row>
    <row r="602" spans="2:26" s="13" customFormat="1" x14ac:dyDescent="0.2">
      <c r="B602" s="238"/>
      <c r="C602" s="20"/>
      <c r="D602" s="243"/>
      <c r="E602" s="238"/>
      <c r="F602" s="298"/>
      <c r="G602" s="1217"/>
      <c r="I602" s="12"/>
      <c r="L602" s="51"/>
      <c r="T602" s="20"/>
      <c r="U602" s="245"/>
      <c r="Z602" s="52"/>
    </row>
    <row r="603" spans="2:26" s="13" customFormat="1" x14ac:dyDescent="0.2">
      <c r="B603" s="238"/>
      <c r="C603" s="20"/>
      <c r="D603" s="243"/>
      <c r="E603" s="238"/>
      <c r="F603" s="298"/>
      <c r="G603" s="1217"/>
      <c r="I603" s="12"/>
      <c r="L603" s="51"/>
      <c r="T603" s="20"/>
      <c r="U603" s="245"/>
      <c r="Z603" s="52"/>
    </row>
    <row r="604" spans="2:26" s="13" customFormat="1" x14ac:dyDescent="0.2">
      <c r="B604" s="238"/>
      <c r="C604" s="20"/>
      <c r="D604" s="243"/>
      <c r="E604" s="238"/>
      <c r="F604" s="298"/>
      <c r="G604" s="1217"/>
      <c r="I604" s="12"/>
      <c r="L604" s="51"/>
      <c r="T604" s="20"/>
      <c r="U604" s="245"/>
      <c r="Z604" s="52"/>
    </row>
    <row r="605" spans="2:26" s="13" customFormat="1" x14ac:dyDescent="0.2">
      <c r="B605" s="238"/>
      <c r="C605" s="20"/>
      <c r="D605" s="243"/>
      <c r="E605" s="238"/>
      <c r="F605" s="298"/>
      <c r="G605" s="1217"/>
      <c r="I605" s="12"/>
      <c r="L605" s="51"/>
      <c r="T605" s="20"/>
      <c r="U605" s="245"/>
      <c r="Z605" s="52"/>
    </row>
    <row r="606" spans="2:26" s="13" customFormat="1" x14ac:dyDescent="0.2">
      <c r="B606" s="238"/>
      <c r="C606" s="20"/>
      <c r="D606" s="243"/>
      <c r="E606" s="238"/>
      <c r="F606" s="298"/>
      <c r="G606" s="1217"/>
      <c r="I606" s="12"/>
      <c r="L606" s="51"/>
      <c r="T606" s="20"/>
      <c r="U606" s="245"/>
      <c r="Z606" s="52"/>
    </row>
    <row r="607" spans="2:26" s="13" customFormat="1" x14ac:dyDescent="0.2">
      <c r="B607" s="238"/>
      <c r="C607" s="20"/>
      <c r="D607" s="243"/>
      <c r="E607" s="238"/>
      <c r="F607" s="298"/>
      <c r="G607" s="1217"/>
      <c r="I607" s="12"/>
      <c r="L607" s="51"/>
      <c r="T607" s="20"/>
      <c r="U607" s="245"/>
      <c r="Z607" s="52"/>
    </row>
    <row r="608" spans="2:26" s="13" customFormat="1" x14ac:dyDescent="0.2">
      <c r="B608" s="238"/>
      <c r="C608" s="20"/>
      <c r="D608" s="243"/>
      <c r="E608" s="238"/>
      <c r="F608" s="298"/>
      <c r="G608" s="1217"/>
      <c r="I608" s="12"/>
      <c r="L608" s="51"/>
      <c r="T608" s="20"/>
      <c r="U608" s="245"/>
      <c r="Z608" s="52"/>
    </row>
    <row r="609" spans="2:26" s="13" customFormat="1" x14ac:dyDescent="0.2">
      <c r="B609" s="238"/>
      <c r="C609" s="20"/>
      <c r="D609" s="243"/>
      <c r="E609" s="238"/>
      <c r="F609" s="298"/>
      <c r="G609" s="1217"/>
      <c r="I609" s="12"/>
      <c r="L609" s="51"/>
      <c r="T609" s="20"/>
      <c r="U609" s="245"/>
      <c r="Z609" s="52"/>
    </row>
    <row r="610" spans="2:26" s="13" customFormat="1" x14ac:dyDescent="0.2">
      <c r="B610" s="238"/>
      <c r="C610" s="20"/>
      <c r="D610" s="243"/>
      <c r="E610" s="238"/>
      <c r="F610" s="298"/>
      <c r="G610" s="1217"/>
      <c r="I610" s="12"/>
      <c r="L610" s="51"/>
      <c r="T610" s="20"/>
      <c r="U610" s="245"/>
      <c r="Z610" s="52"/>
    </row>
    <row r="611" spans="2:26" s="13" customFormat="1" x14ac:dyDescent="0.2">
      <c r="B611" s="238"/>
      <c r="C611" s="20"/>
      <c r="D611" s="243"/>
      <c r="E611" s="238"/>
      <c r="F611" s="298"/>
      <c r="G611" s="1217"/>
      <c r="I611" s="12"/>
      <c r="L611" s="51"/>
      <c r="T611" s="20"/>
      <c r="U611" s="245"/>
      <c r="Z611" s="52"/>
    </row>
    <row r="612" spans="2:26" s="13" customFormat="1" x14ac:dyDescent="0.2">
      <c r="B612" s="238"/>
      <c r="C612" s="20"/>
      <c r="D612" s="243"/>
      <c r="E612" s="238"/>
      <c r="F612" s="298"/>
      <c r="G612" s="1217"/>
      <c r="I612" s="12"/>
      <c r="L612" s="51"/>
      <c r="T612" s="20"/>
      <c r="U612" s="245"/>
      <c r="Z612" s="52"/>
    </row>
    <row r="613" spans="2:26" s="13" customFormat="1" x14ac:dyDescent="0.2">
      <c r="B613" s="238"/>
      <c r="C613" s="20"/>
      <c r="D613" s="243"/>
      <c r="E613" s="238"/>
      <c r="F613" s="298"/>
      <c r="G613" s="1217"/>
      <c r="I613" s="12"/>
      <c r="L613" s="51"/>
      <c r="T613" s="20"/>
      <c r="U613" s="245"/>
      <c r="Z613" s="52"/>
    </row>
    <row r="614" spans="2:26" s="13" customFormat="1" x14ac:dyDescent="0.2">
      <c r="B614" s="238"/>
      <c r="C614" s="20"/>
      <c r="D614" s="243"/>
      <c r="E614" s="238"/>
      <c r="F614" s="299"/>
      <c r="G614" s="1217"/>
      <c r="I614" s="12"/>
      <c r="L614" s="51"/>
      <c r="T614" s="20"/>
      <c r="U614" s="245"/>
      <c r="Z614" s="52"/>
    </row>
    <row r="615" spans="2:26" s="13" customFormat="1" x14ac:dyDescent="0.2">
      <c r="B615" s="238"/>
      <c r="C615" s="20"/>
      <c r="D615" s="243"/>
      <c r="E615" s="238"/>
      <c r="F615" s="299"/>
      <c r="G615" s="1217"/>
      <c r="I615" s="12"/>
      <c r="L615" s="51"/>
      <c r="T615" s="20"/>
      <c r="U615" s="245"/>
      <c r="Z615" s="52"/>
    </row>
    <row r="616" spans="2:26" s="13" customFormat="1" x14ac:dyDescent="0.2">
      <c r="B616" s="238"/>
      <c r="C616" s="20"/>
      <c r="D616" s="243"/>
      <c r="E616" s="238"/>
      <c r="F616" s="299"/>
      <c r="G616" s="1217"/>
      <c r="I616" s="12"/>
      <c r="L616" s="51"/>
      <c r="T616" s="20"/>
      <c r="U616" s="245"/>
      <c r="Z616" s="52"/>
    </row>
    <row r="617" spans="2:26" s="13" customFormat="1" x14ac:dyDescent="0.2">
      <c r="B617" s="238"/>
      <c r="C617" s="20"/>
      <c r="D617" s="243"/>
      <c r="E617" s="238"/>
      <c r="F617" s="299"/>
      <c r="G617" s="1217"/>
      <c r="I617" s="12"/>
      <c r="L617" s="51"/>
      <c r="T617" s="20"/>
      <c r="U617" s="245"/>
      <c r="Z617" s="52"/>
    </row>
    <row r="618" spans="2:26" s="13" customFormat="1" x14ac:dyDescent="0.2">
      <c r="B618" s="238"/>
      <c r="C618" s="20"/>
      <c r="D618" s="243"/>
      <c r="E618" s="238"/>
      <c r="F618" s="299"/>
      <c r="G618" s="1217"/>
      <c r="I618" s="12"/>
      <c r="L618" s="51"/>
      <c r="T618" s="20"/>
      <c r="U618" s="245"/>
      <c r="Z618" s="52"/>
    </row>
    <row r="619" spans="2:26" s="13" customFormat="1" x14ac:dyDescent="0.2">
      <c r="B619" s="238"/>
      <c r="C619" s="20"/>
      <c r="D619" s="243"/>
      <c r="E619" s="238"/>
      <c r="F619" s="299"/>
      <c r="G619" s="1217"/>
      <c r="I619" s="12"/>
      <c r="L619" s="51"/>
      <c r="T619" s="20"/>
      <c r="U619" s="245"/>
      <c r="Z619" s="52"/>
    </row>
    <row r="620" spans="2:26" s="13" customFormat="1" x14ac:dyDescent="0.2">
      <c r="B620" s="238"/>
      <c r="C620" s="20"/>
      <c r="D620" s="243"/>
      <c r="E620" s="238"/>
      <c r="F620" s="299"/>
      <c r="G620" s="1217"/>
      <c r="I620" s="12"/>
      <c r="L620" s="51"/>
      <c r="T620" s="20"/>
      <c r="U620" s="245"/>
      <c r="Z620" s="52"/>
    </row>
    <row r="621" spans="2:26" s="13" customFormat="1" x14ac:dyDescent="0.2">
      <c r="B621" s="238"/>
      <c r="C621" s="20"/>
      <c r="D621" s="243"/>
      <c r="E621" s="238"/>
      <c r="F621" s="299"/>
      <c r="G621" s="1217"/>
      <c r="I621" s="12"/>
      <c r="L621" s="51"/>
      <c r="T621" s="20"/>
      <c r="U621" s="245"/>
      <c r="Z621" s="52"/>
    </row>
    <row r="622" spans="2:26" s="13" customFormat="1" x14ac:dyDescent="0.2">
      <c r="B622" s="238"/>
      <c r="C622" s="20"/>
      <c r="D622" s="243"/>
      <c r="E622" s="238"/>
      <c r="F622" s="299"/>
      <c r="G622" s="1217"/>
      <c r="I622" s="12"/>
      <c r="L622" s="51"/>
      <c r="T622" s="20"/>
      <c r="U622" s="245"/>
      <c r="Z622" s="52"/>
    </row>
    <row r="623" spans="2:26" s="13" customFormat="1" x14ac:dyDescent="0.2">
      <c r="B623" s="238"/>
      <c r="C623" s="20"/>
      <c r="D623" s="243"/>
      <c r="E623" s="238"/>
      <c r="F623" s="299"/>
      <c r="G623" s="1217"/>
      <c r="I623" s="12"/>
      <c r="L623" s="51"/>
      <c r="T623" s="20"/>
      <c r="U623" s="245"/>
      <c r="Z623" s="52"/>
    </row>
    <row r="624" spans="2:26" s="13" customFormat="1" x14ac:dyDescent="0.2">
      <c r="B624" s="238"/>
      <c r="C624" s="20"/>
      <c r="D624" s="243"/>
      <c r="E624" s="238"/>
      <c r="F624" s="299"/>
      <c r="G624" s="1217"/>
      <c r="I624" s="12"/>
      <c r="L624" s="51"/>
      <c r="T624" s="20"/>
      <c r="U624" s="245"/>
      <c r="Z624" s="52"/>
    </row>
    <row r="625" spans="2:26" s="13" customFormat="1" x14ac:dyDescent="0.2">
      <c r="B625" s="238"/>
      <c r="C625" s="20"/>
      <c r="D625" s="243"/>
      <c r="E625" s="238"/>
      <c r="F625" s="299"/>
      <c r="G625" s="1217"/>
      <c r="I625" s="12"/>
      <c r="L625" s="51"/>
      <c r="T625" s="20"/>
      <c r="U625" s="245"/>
      <c r="Z625" s="52"/>
    </row>
    <row r="626" spans="2:26" s="13" customFormat="1" x14ac:dyDescent="0.2">
      <c r="B626" s="238"/>
      <c r="C626" s="20"/>
      <c r="D626" s="243"/>
      <c r="E626" s="238"/>
      <c r="F626" s="299"/>
      <c r="G626" s="1217"/>
      <c r="I626" s="12"/>
      <c r="L626" s="51"/>
      <c r="T626" s="20"/>
      <c r="U626" s="245"/>
      <c r="Z626" s="52"/>
    </row>
    <row r="627" spans="2:26" s="13" customFormat="1" x14ac:dyDescent="0.2">
      <c r="B627" s="238"/>
      <c r="C627" s="20"/>
      <c r="D627" s="243"/>
      <c r="E627" s="238"/>
      <c r="F627" s="299"/>
      <c r="G627" s="1217"/>
      <c r="I627" s="12"/>
      <c r="L627" s="51"/>
      <c r="T627" s="20"/>
      <c r="U627" s="245"/>
      <c r="Z627" s="52"/>
    </row>
    <row r="628" spans="2:26" s="13" customFormat="1" x14ac:dyDescent="0.2">
      <c r="B628" s="238"/>
      <c r="C628" s="20"/>
      <c r="D628" s="243"/>
      <c r="E628" s="238"/>
      <c r="F628" s="299"/>
      <c r="G628" s="1217"/>
      <c r="I628" s="12"/>
      <c r="L628" s="51"/>
      <c r="T628" s="20"/>
      <c r="U628" s="245"/>
      <c r="Z628" s="52"/>
    </row>
    <row r="629" spans="2:26" s="13" customFormat="1" x14ac:dyDescent="0.2">
      <c r="B629" s="238"/>
      <c r="C629" s="20"/>
      <c r="D629" s="243"/>
      <c r="E629" s="238"/>
      <c r="F629" s="299"/>
      <c r="G629" s="1217"/>
      <c r="I629" s="12"/>
      <c r="L629" s="51"/>
      <c r="T629" s="20"/>
      <c r="U629" s="245"/>
      <c r="Z629" s="52"/>
    </row>
    <row r="630" spans="2:26" s="13" customFormat="1" x14ac:dyDescent="0.2">
      <c r="B630" s="238"/>
      <c r="C630" s="20"/>
      <c r="D630" s="243"/>
      <c r="E630" s="238"/>
      <c r="F630" s="299"/>
      <c r="G630" s="1217"/>
      <c r="I630" s="12"/>
      <c r="L630" s="51"/>
      <c r="T630" s="20"/>
      <c r="U630" s="245"/>
      <c r="Z630" s="52"/>
    </row>
    <row r="631" spans="2:26" s="13" customFormat="1" x14ac:dyDescent="0.2">
      <c r="B631" s="238"/>
      <c r="C631" s="20"/>
      <c r="D631" s="243"/>
      <c r="E631" s="238"/>
      <c r="F631" s="299"/>
      <c r="G631" s="1217"/>
      <c r="I631" s="12"/>
      <c r="L631" s="51"/>
      <c r="T631" s="20"/>
      <c r="U631" s="245"/>
      <c r="Z631" s="52"/>
    </row>
    <row r="632" spans="2:26" s="13" customFormat="1" x14ac:dyDescent="0.2">
      <c r="B632" s="238"/>
      <c r="C632" s="20"/>
      <c r="D632" s="243"/>
      <c r="E632" s="238"/>
      <c r="F632" s="299"/>
      <c r="G632" s="1217"/>
      <c r="I632" s="12"/>
      <c r="L632" s="51"/>
      <c r="T632" s="20"/>
      <c r="U632" s="245"/>
      <c r="Z632" s="52"/>
    </row>
    <row r="633" spans="2:26" s="13" customFormat="1" x14ac:dyDescent="0.2">
      <c r="B633" s="238"/>
      <c r="C633" s="20"/>
      <c r="D633" s="243"/>
      <c r="E633" s="238"/>
      <c r="F633" s="299"/>
      <c r="G633" s="1217"/>
      <c r="I633" s="12"/>
      <c r="L633" s="51"/>
      <c r="T633" s="20"/>
      <c r="U633" s="245"/>
      <c r="Z633" s="52"/>
    </row>
    <row r="634" spans="2:26" s="13" customFormat="1" x14ac:dyDescent="0.2">
      <c r="B634" s="238"/>
      <c r="C634" s="20"/>
      <c r="D634" s="243"/>
      <c r="E634" s="238"/>
      <c r="F634" s="299"/>
      <c r="G634" s="1217"/>
      <c r="I634" s="12"/>
      <c r="L634" s="51"/>
      <c r="T634" s="20"/>
      <c r="U634" s="245"/>
      <c r="Z634" s="52"/>
    </row>
    <row r="635" spans="2:26" s="13" customFormat="1" x14ac:dyDescent="0.2">
      <c r="B635" s="238"/>
      <c r="C635" s="20"/>
      <c r="D635" s="243"/>
      <c r="E635" s="238"/>
      <c r="F635" s="299"/>
      <c r="G635" s="1217"/>
      <c r="I635" s="12"/>
      <c r="L635" s="51"/>
      <c r="T635" s="20"/>
      <c r="U635" s="245"/>
      <c r="Z635" s="52"/>
    </row>
    <row r="636" spans="2:26" s="13" customFormat="1" x14ac:dyDescent="0.2">
      <c r="B636" s="238"/>
      <c r="C636" s="20"/>
      <c r="D636" s="243"/>
      <c r="E636" s="238"/>
      <c r="F636" s="299"/>
      <c r="G636" s="1217"/>
      <c r="I636" s="12"/>
      <c r="L636" s="51"/>
      <c r="T636" s="20"/>
      <c r="U636" s="245"/>
      <c r="Z636" s="52"/>
    </row>
    <row r="637" spans="2:26" s="13" customFormat="1" x14ac:dyDescent="0.2">
      <c r="B637" s="238"/>
      <c r="C637" s="20"/>
      <c r="D637" s="243"/>
      <c r="E637" s="238"/>
      <c r="F637" s="299"/>
      <c r="G637" s="1217"/>
      <c r="I637" s="12"/>
      <c r="L637" s="51"/>
      <c r="T637" s="20"/>
      <c r="U637" s="245"/>
      <c r="Z637" s="52"/>
    </row>
    <row r="638" spans="2:26" s="13" customFormat="1" x14ac:dyDescent="0.2">
      <c r="B638" s="238"/>
      <c r="C638" s="20"/>
      <c r="D638" s="243"/>
      <c r="E638" s="238"/>
      <c r="F638" s="299"/>
      <c r="G638" s="1217"/>
      <c r="I638" s="12"/>
      <c r="L638" s="51"/>
      <c r="T638" s="20"/>
      <c r="U638" s="245"/>
      <c r="Z638" s="52"/>
    </row>
    <row r="639" spans="2:26" s="13" customFormat="1" x14ac:dyDescent="0.2">
      <c r="B639" s="238"/>
      <c r="C639" s="20"/>
      <c r="D639" s="243"/>
      <c r="E639" s="238"/>
      <c r="F639" s="299"/>
      <c r="G639" s="1217"/>
      <c r="I639" s="12"/>
      <c r="L639" s="51"/>
      <c r="T639" s="20"/>
      <c r="U639" s="245"/>
      <c r="Z639" s="52"/>
    </row>
    <row r="640" spans="2:26" s="13" customFormat="1" x14ac:dyDescent="0.2">
      <c r="B640" s="238"/>
      <c r="C640" s="20"/>
      <c r="D640" s="243"/>
      <c r="E640" s="238"/>
      <c r="F640" s="299"/>
      <c r="G640" s="1217"/>
      <c r="I640" s="12"/>
      <c r="L640" s="51"/>
      <c r="T640" s="20"/>
      <c r="U640" s="245"/>
      <c r="Z640" s="52"/>
    </row>
    <row r="641" spans="2:26" s="13" customFormat="1" x14ac:dyDescent="0.2">
      <c r="B641" s="238"/>
      <c r="C641" s="20"/>
      <c r="D641" s="243"/>
      <c r="E641" s="238"/>
      <c r="F641" s="299"/>
      <c r="G641" s="1217"/>
      <c r="I641" s="12"/>
      <c r="L641" s="51"/>
      <c r="T641" s="20"/>
      <c r="U641" s="245"/>
      <c r="Z641" s="52"/>
    </row>
    <row r="642" spans="2:26" s="13" customFormat="1" x14ac:dyDescent="0.2">
      <c r="B642" s="238"/>
      <c r="C642" s="20"/>
      <c r="D642" s="243"/>
      <c r="E642" s="238"/>
      <c r="F642" s="299"/>
      <c r="G642" s="1217"/>
      <c r="I642" s="12"/>
      <c r="L642" s="51"/>
      <c r="T642" s="20"/>
      <c r="U642" s="245"/>
      <c r="Z642" s="52"/>
    </row>
    <row r="643" spans="2:26" s="13" customFormat="1" x14ac:dyDescent="0.2">
      <c r="B643" s="238"/>
      <c r="C643" s="20"/>
      <c r="D643" s="243"/>
      <c r="E643" s="238"/>
      <c r="F643" s="299"/>
      <c r="G643" s="1217"/>
      <c r="I643" s="12"/>
      <c r="L643" s="51"/>
      <c r="T643" s="20"/>
      <c r="U643" s="245"/>
      <c r="Z643" s="52"/>
    </row>
    <row r="644" spans="2:26" s="13" customFormat="1" x14ac:dyDescent="0.2">
      <c r="B644" s="238"/>
      <c r="C644" s="20"/>
      <c r="D644" s="243"/>
      <c r="E644" s="238"/>
      <c r="F644" s="299"/>
      <c r="G644" s="1217"/>
      <c r="I644" s="12"/>
      <c r="L644" s="51"/>
      <c r="T644" s="20"/>
      <c r="U644" s="245"/>
      <c r="Z644" s="52"/>
    </row>
    <row r="645" spans="2:26" s="13" customFormat="1" x14ac:dyDescent="0.2">
      <c r="B645" s="238"/>
      <c r="C645" s="20"/>
      <c r="D645" s="243"/>
      <c r="E645" s="238"/>
      <c r="F645" s="299"/>
      <c r="G645" s="1217"/>
      <c r="I645" s="12"/>
      <c r="L645" s="51"/>
      <c r="T645" s="20"/>
      <c r="U645" s="245"/>
      <c r="Z645" s="52"/>
    </row>
    <row r="646" spans="2:26" s="13" customFormat="1" x14ac:dyDescent="0.2">
      <c r="B646" s="238"/>
      <c r="C646" s="20"/>
      <c r="D646" s="243"/>
      <c r="E646" s="238"/>
      <c r="F646" s="299"/>
      <c r="G646" s="1217"/>
      <c r="I646" s="12"/>
      <c r="L646" s="51"/>
      <c r="T646" s="20"/>
      <c r="U646" s="245"/>
      <c r="Z646" s="52"/>
    </row>
    <row r="647" spans="2:26" s="13" customFormat="1" x14ac:dyDescent="0.2">
      <c r="B647" s="238"/>
      <c r="C647" s="20"/>
      <c r="D647" s="243"/>
      <c r="E647" s="238"/>
      <c r="F647" s="299"/>
      <c r="G647" s="1217"/>
      <c r="I647" s="12"/>
      <c r="L647" s="51"/>
      <c r="T647" s="20"/>
      <c r="U647" s="245"/>
      <c r="Z647" s="52"/>
    </row>
    <row r="648" spans="2:26" s="13" customFormat="1" x14ac:dyDescent="0.2">
      <c r="B648" s="238"/>
      <c r="C648" s="20"/>
      <c r="D648" s="243"/>
      <c r="E648" s="238"/>
      <c r="F648" s="299"/>
      <c r="G648" s="1217"/>
      <c r="I648" s="12"/>
      <c r="L648" s="51"/>
      <c r="T648" s="20"/>
      <c r="U648" s="245"/>
      <c r="Z648" s="52"/>
    </row>
    <row r="649" spans="2:26" s="13" customFormat="1" x14ac:dyDescent="0.2">
      <c r="B649" s="238"/>
      <c r="C649" s="20"/>
      <c r="D649" s="243"/>
      <c r="E649" s="238"/>
      <c r="F649" s="299"/>
      <c r="G649" s="1217"/>
      <c r="I649" s="12"/>
      <c r="L649" s="51"/>
      <c r="T649" s="20"/>
      <c r="U649" s="245"/>
      <c r="Z649" s="52"/>
    </row>
    <row r="650" spans="2:26" s="13" customFormat="1" x14ac:dyDescent="0.2">
      <c r="B650" s="238"/>
      <c r="C650" s="20"/>
      <c r="D650" s="243"/>
      <c r="E650" s="238"/>
      <c r="F650" s="299"/>
      <c r="G650" s="1217"/>
      <c r="I650" s="12"/>
      <c r="L650" s="51"/>
      <c r="T650" s="20"/>
      <c r="U650" s="245"/>
      <c r="Z650" s="52"/>
    </row>
    <row r="651" spans="2:26" s="13" customFormat="1" x14ac:dyDescent="0.2">
      <c r="B651" s="238"/>
      <c r="C651" s="20"/>
      <c r="D651" s="243"/>
      <c r="E651" s="238"/>
      <c r="F651" s="299"/>
      <c r="G651" s="1217"/>
      <c r="I651" s="12"/>
      <c r="L651" s="51"/>
      <c r="T651" s="20"/>
      <c r="U651" s="245"/>
      <c r="Z651" s="52"/>
    </row>
    <row r="652" spans="2:26" s="13" customFormat="1" x14ac:dyDescent="0.2">
      <c r="B652" s="238"/>
      <c r="C652" s="20"/>
      <c r="D652" s="243"/>
      <c r="E652" s="238"/>
      <c r="F652" s="299"/>
      <c r="G652" s="1217"/>
      <c r="I652" s="12"/>
      <c r="L652" s="51"/>
      <c r="T652" s="20"/>
      <c r="U652" s="245"/>
      <c r="Z652" s="52"/>
    </row>
    <row r="653" spans="2:26" s="13" customFormat="1" x14ac:dyDescent="0.2">
      <c r="B653" s="238"/>
      <c r="C653" s="20"/>
      <c r="D653" s="243"/>
      <c r="E653" s="238"/>
      <c r="F653" s="299"/>
      <c r="G653" s="1217"/>
      <c r="I653" s="12"/>
      <c r="L653" s="51"/>
      <c r="T653" s="20"/>
      <c r="U653" s="245"/>
      <c r="Z653" s="52"/>
    </row>
    <row r="654" spans="2:26" s="13" customFormat="1" x14ac:dyDescent="0.2">
      <c r="B654" s="238"/>
      <c r="C654" s="20"/>
      <c r="D654" s="243"/>
      <c r="E654" s="238"/>
      <c r="F654" s="299"/>
      <c r="G654" s="1217"/>
      <c r="I654" s="12"/>
      <c r="L654" s="51"/>
      <c r="T654" s="20"/>
      <c r="U654" s="245"/>
      <c r="Z654" s="52"/>
    </row>
    <row r="655" spans="2:26" s="13" customFormat="1" x14ac:dyDescent="0.2">
      <c r="B655" s="238"/>
      <c r="C655" s="20"/>
      <c r="D655" s="243"/>
      <c r="E655" s="238"/>
      <c r="F655" s="299"/>
      <c r="G655" s="1217"/>
      <c r="I655" s="12"/>
      <c r="L655" s="51"/>
      <c r="T655" s="20"/>
      <c r="U655" s="245"/>
      <c r="Z655" s="52"/>
    </row>
    <row r="656" spans="2:26" s="13" customFormat="1" x14ac:dyDescent="0.2">
      <c r="B656" s="238"/>
      <c r="C656" s="20"/>
      <c r="D656" s="243"/>
      <c r="E656" s="238"/>
      <c r="F656" s="299"/>
      <c r="G656" s="1217"/>
      <c r="I656" s="12"/>
      <c r="L656" s="51"/>
      <c r="T656" s="20"/>
      <c r="U656" s="245"/>
      <c r="Z656" s="52"/>
    </row>
    <row r="657" spans="2:26" s="13" customFormat="1" x14ac:dyDescent="0.2">
      <c r="B657" s="238"/>
      <c r="C657" s="20"/>
      <c r="D657" s="243"/>
      <c r="E657" s="238"/>
      <c r="F657" s="299"/>
      <c r="G657" s="1217"/>
      <c r="I657" s="12"/>
      <c r="L657" s="51"/>
      <c r="T657" s="20"/>
      <c r="U657" s="245"/>
      <c r="Z657" s="52"/>
    </row>
    <row r="658" spans="2:26" s="13" customFormat="1" x14ac:dyDescent="0.2">
      <c r="B658" s="238"/>
      <c r="C658" s="20"/>
      <c r="D658" s="243"/>
      <c r="E658" s="238"/>
      <c r="F658" s="299"/>
      <c r="G658" s="1217"/>
      <c r="I658" s="12"/>
      <c r="L658" s="51"/>
      <c r="T658" s="20"/>
      <c r="U658" s="245"/>
      <c r="Z658" s="52"/>
    </row>
    <row r="659" spans="2:26" s="13" customFormat="1" x14ac:dyDescent="0.2">
      <c r="B659" s="238"/>
      <c r="C659" s="20"/>
      <c r="D659" s="243"/>
      <c r="E659" s="238"/>
      <c r="F659" s="299"/>
      <c r="G659" s="1217"/>
      <c r="I659" s="12"/>
      <c r="L659" s="51"/>
      <c r="T659" s="20"/>
      <c r="U659" s="245"/>
      <c r="Z659" s="52"/>
    </row>
    <row r="660" spans="2:26" s="13" customFormat="1" x14ac:dyDescent="0.2">
      <c r="B660" s="238"/>
      <c r="C660" s="20"/>
      <c r="D660" s="243"/>
      <c r="E660" s="238"/>
      <c r="F660" s="299"/>
      <c r="G660" s="1217"/>
      <c r="I660" s="12"/>
      <c r="L660" s="51"/>
      <c r="T660" s="20"/>
      <c r="U660" s="245"/>
      <c r="Z660" s="52"/>
    </row>
    <row r="661" spans="2:26" s="13" customFormat="1" x14ac:dyDescent="0.2">
      <c r="B661" s="238"/>
      <c r="C661" s="20"/>
      <c r="D661" s="243"/>
      <c r="E661" s="238"/>
      <c r="F661" s="299"/>
      <c r="G661" s="1217"/>
      <c r="I661" s="12"/>
      <c r="L661" s="51"/>
      <c r="T661" s="20"/>
      <c r="U661" s="245"/>
      <c r="Z661" s="52"/>
    </row>
    <row r="662" spans="2:26" s="13" customFormat="1" x14ac:dyDescent="0.2">
      <c r="B662" s="238"/>
      <c r="C662" s="20"/>
      <c r="D662" s="243"/>
      <c r="E662" s="238"/>
      <c r="F662" s="299"/>
      <c r="G662" s="1217"/>
      <c r="I662" s="12"/>
      <c r="L662" s="51"/>
      <c r="T662" s="20"/>
      <c r="U662" s="245"/>
      <c r="Z662" s="52"/>
    </row>
    <row r="663" spans="2:26" s="13" customFormat="1" x14ac:dyDescent="0.2">
      <c r="B663" s="238"/>
      <c r="C663" s="20"/>
      <c r="D663" s="243"/>
      <c r="E663" s="238"/>
      <c r="F663" s="299"/>
      <c r="G663" s="1217"/>
      <c r="I663" s="12"/>
      <c r="L663" s="51"/>
      <c r="T663" s="20"/>
      <c r="U663" s="245"/>
      <c r="Z663" s="52"/>
    </row>
    <row r="664" spans="2:26" s="13" customFormat="1" x14ac:dyDescent="0.2">
      <c r="B664" s="238"/>
      <c r="C664" s="20"/>
      <c r="D664" s="243"/>
      <c r="E664" s="238"/>
      <c r="F664" s="299"/>
      <c r="G664" s="1217"/>
      <c r="I664" s="12"/>
      <c r="L664" s="51"/>
      <c r="T664" s="20"/>
      <c r="U664" s="245"/>
      <c r="Z664" s="52"/>
    </row>
    <row r="665" spans="2:26" s="13" customFormat="1" x14ac:dyDescent="0.2">
      <c r="B665" s="238"/>
      <c r="C665" s="20"/>
      <c r="D665" s="243"/>
      <c r="E665" s="238"/>
      <c r="F665" s="299"/>
      <c r="G665" s="1217"/>
      <c r="I665" s="12"/>
      <c r="L665" s="51"/>
      <c r="T665" s="20"/>
      <c r="U665" s="245"/>
      <c r="Z665" s="52"/>
    </row>
    <row r="666" spans="2:26" s="13" customFormat="1" x14ac:dyDescent="0.2">
      <c r="B666" s="238"/>
      <c r="C666" s="20"/>
      <c r="D666" s="243"/>
      <c r="E666" s="238"/>
      <c r="F666" s="299"/>
      <c r="G666" s="1217"/>
      <c r="I666" s="12"/>
      <c r="L666" s="51"/>
      <c r="T666" s="20"/>
      <c r="U666" s="245"/>
      <c r="Z666" s="52"/>
    </row>
    <row r="667" spans="2:26" s="13" customFormat="1" x14ac:dyDescent="0.2">
      <c r="B667" s="238"/>
      <c r="C667" s="20"/>
      <c r="D667" s="243"/>
      <c r="E667" s="238"/>
      <c r="F667" s="299"/>
      <c r="G667" s="1217"/>
      <c r="I667" s="12"/>
      <c r="L667" s="51"/>
      <c r="T667" s="20"/>
      <c r="U667" s="245"/>
      <c r="Z667" s="52"/>
    </row>
    <row r="668" spans="2:26" s="13" customFormat="1" x14ac:dyDescent="0.2">
      <c r="B668" s="238"/>
      <c r="C668" s="20"/>
      <c r="D668" s="243"/>
      <c r="E668" s="238"/>
      <c r="F668" s="142"/>
      <c r="G668" s="1217"/>
      <c r="I668" s="12"/>
      <c r="L668" s="51"/>
      <c r="T668" s="20"/>
      <c r="U668" s="245"/>
      <c r="Z668" s="52"/>
    </row>
    <row r="669" spans="2:26" s="13" customFormat="1" x14ac:dyDescent="0.2">
      <c r="B669" s="238"/>
      <c r="C669" s="20"/>
      <c r="D669" s="243"/>
      <c r="E669" s="238"/>
      <c r="F669" s="142"/>
      <c r="G669" s="1217"/>
      <c r="I669" s="12"/>
      <c r="L669" s="51"/>
      <c r="T669" s="20"/>
      <c r="U669" s="245"/>
      <c r="Z669" s="52"/>
    </row>
    <row r="670" spans="2:26" s="13" customFormat="1" x14ac:dyDescent="0.2">
      <c r="B670" s="238"/>
      <c r="C670" s="20"/>
      <c r="D670" s="243"/>
      <c r="E670" s="238"/>
      <c r="F670" s="142"/>
      <c r="G670" s="1217"/>
      <c r="I670" s="12"/>
      <c r="L670" s="51"/>
      <c r="T670" s="20"/>
      <c r="U670" s="245"/>
      <c r="Z670" s="52"/>
    </row>
    <row r="671" spans="2:26" s="13" customFormat="1" x14ac:dyDescent="0.2">
      <c r="B671" s="238"/>
      <c r="C671" s="20"/>
      <c r="D671" s="243"/>
      <c r="E671" s="238"/>
      <c r="F671" s="142"/>
      <c r="G671" s="1217"/>
      <c r="I671" s="12"/>
      <c r="L671" s="51"/>
      <c r="T671" s="20"/>
      <c r="U671" s="245"/>
      <c r="Z671" s="52"/>
    </row>
    <row r="672" spans="2:26" s="13" customFormat="1" x14ac:dyDescent="0.2">
      <c r="B672" s="238"/>
      <c r="C672" s="20"/>
      <c r="D672" s="243"/>
      <c r="E672" s="238"/>
      <c r="F672" s="142"/>
      <c r="G672" s="1217"/>
      <c r="I672" s="12"/>
      <c r="L672" s="51"/>
      <c r="T672" s="20"/>
      <c r="U672" s="245"/>
      <c r="Z672" s="52"/>
    </row>
    <row r="673" spans="2:26" s="13" customFormat="1" x14ac:dyDescent="0.2">
      <c r="B673" s="238"/>
      <c r="C673" s="20"/>
      <c r="D673" s="243"/>
      <c r="E673" s="238"/>
      <c r="F673" s="142"/>
      <c r="G673" s="1217"/>
      <c r="I673" s="12"/>
      <c r="L673" s="51"/>
      <c r="T673" s="20"/>
      <c r="U673" s="245"/>
      <c r="Z673" s="52"/>
    </row>
    <row r="674" spans="2:26" s="13" customFormat="1" x14ac:dyDescent="0.2">
      <c r="B674" s="238"/>
      <c r="C674" s="20"/>
      <c r="D674" s="243"/>
      <c r="E674" s="238"/>
      <c r="F674" s="142"/>
      <c r="G674" s="1217"/>
      <c r="I674" s="12"/>
      <c r="L674" s="51"/>
      <c r="T674" s="20"/>
      <c r="U674" s="245"/>
      <c r="Z674" s="52"/>
    </row>
    <row r="675" spans="2:26" s="13" customFormat="1" x14ac:dyDescent="0.2">
      <c r="B675" s="238"/>
      <c r="C675" s="20"/>
      <c r="D675" s="243"/>
      <c r="E675" s="238"/>
      <c r="F675" s="142"/>
      <c r="G675" s="1217"/>
      <c r="I675" s="12"/>
      <c r="L675" s="51"/>
      <c r="T675" s="20"/>
      <c r="U675" s="245"/>
      <c r="Z675" s="52"/>
    </row>
    <row r="676" spans="2:26" s="13" customFormat="1" x14ac:dyDescent="0.2">
      <c r="B676" s="238"/>
      <c r="C676" s="20"/>
      <c r="D676" s="243"/>
      <c r="E676" s="238"/>
      <c r="F676" s="142"/>
      <c r="G676" s="1217"/>
      <c r="I676" s="12"/>
      <c r="L676" s="51"/>
      <c r="T676" s="20"/>
      <c r="U676" s="245"/>
      <c r="Z676" s="52"/>
    </row>
    <row r="677" spans="2:26" s="13" customFormat="1" x14ac:dyDescent="0.2">
      <c r="B677" s="238"/>
      <c r="C677" s="20"/>
      <c r="D677" s="243"/>
      <c r="E677" s="238"/>
      <c r="F677" s="142"/>
      <c r="G677" s="1217"/>
      <c r="I677" s="12"/>
      <c r="L677" s="51"/>
      <c r="T677" s="20"/>
      <c r="U677" s="245"/>
      <c r="Z677" s="52"/>
    </row>
    <row r="678" spans="2:26" s="13" customFormat="1" x14ac:dyDescent="0.2">
      <c r="B678" s="238"/>
      <c r="C678" s="20"/>
      <c r="D678" s="243"/>
      <c r="E678" s="238"/>
      <c r="F678" s="142"/>
      <c r="G678" s="1217"/>
      <c r="I678" s="12"/>
      <c r="L678" s="51"/>
      <c r="T678" s="20"/>
      <c r="U678" s="245"/>
      <c r="Z678" s="52"/>
    </row>
    <row r="679" spans="2:26" s="13" customFormat="1" x14ac:dyDescent="0.2">
      <c r="B679" s="238"/>
      <c r="C679" s="20"/>
      <c r="D679" s="243"/>
      <c r="E679" s="238"/>
      <c r="F679" s="142"/>
      <c r="G679" s="1217"/>
      <c r="I679" s="12"/>
      <c r="L679" s="51"/>
      <c r="T679" s="20"/>
      <c r="U679" s="245"/>
      <c r="Z679" s="52"/>
    </row>
    <row r="680" spans="2:26" s="13" customFormat="1" x14ac:dyDescent="0.2">
      <c r="B680" s="238"/>
      <c r="C680" s="20"/>
      <c r="D680" s="243"/>
      <c r="E680" s="238"/>
      <c r="F680" s="300"/>
      <c r="G680" s="1217"/>
      <c r="I680" s="12"/>
      <c r="L680" s="51"/>
      <c r="T680" s="20"/>
      <c r="U680" s="245"/>
      <c r="Z680" s="52"/>
    </row>
    <row r="681" spans="2:26" s="13" customFormat="1" x14ac:dyDescent="0.2">
      <c r="B681" s="238"/>
      <c r="C681" s="20"/>
      <c r="D681" s="243"/>
      <c r="E681" s="238"/>
      <c r="F681" s="300"/>
      <c r="G681" s="1217"/>
      <c r="I681" s="12"/>
      <c r="L681" s="51"/>
      <c r="T681" s="20"/>
      <c r="U681" s="245"/>
      <c r="Z681" s="52"/>
    </row>
    <row r="682" spans="2:26" s="13" customFormat="1" x14ac:dyDescent="0.2">
      <c r="B682" s="238"/>
      <c r="C682" s="20"/>
      <c r="D682" s="243"/>
      <c r="E682" s="238"/>
      <c r="F682" s="300"/>
      <c r="G682" s="1217"/>
      <c r="I682" s="12"/>
      <c r="L682" s="51"/>
      <c r="T682" s="20"/>
      <c r="U682" s="245"/>
      <c r="Z682" s="52"/>
    </row>
    <row r="683" spans="2:26" s="13" customFormat="1" x14ac:dyDescent="0.2">
      <c r="B683" s="238"/>
      <c r="C683" s="20"/>
      <c r="D683" s="243"/>
      <c r="E683" s="238"/>
      <c r="F683" s="300"/>
      <c r="G683" s="1217"/>
      <c r="I683" s="12"/>
      <c r="L683" s="51"/>
      <c r="T683" s="20"/>
      <c r="U683" s="245"/>
      <c r="Z683" s="52"/>
    </row>
    <row r="684" spans="2:26" s="13" customFormat="1" x14ac:dyDescent="0.2">
      <c r="B684" s="238"/>
      <c r="C684" s="20"/>
      <c r="D684" s="243"/>
      <c r="E684" s="238"/>
      <c r="F684" s="300"/>
      <c r="G684" s="1217"/>
      <c r="I684" s="12"/>
      <c r="L684" s="51"/>
      <c r="T684" s="20"/>
      <c r="U684" s="245"/>
      <c r="Z684" s="52"/>
    </row>
    <row r="685" spans="2:26" s="13" customFormat="1" x14ac:dyDescent="0.2">
      <c r="B685" s="238"/>
      <c r="C685" s="20"/>
      <c r="D685" s="243"/>
      <c r="E685" s="238"/>
      <c r="F685" s="300"/>
      <c r="G685" s="1217"/>
      <c r="I685" s="12"/>
      <c r="L685" s="51"/>
      <c r="T685" s="20"/>
      <c r="U685" s="245"/>
      <c r="Z685" s="52"/>
    </row>
    <row r="686" spans="2:26" s="13" customFormat="1" x14ac:dyDescent="0.2">
      <c r="B686" s="238"/>
      <c r="C686" s="20"/>
      <c r="D686" s="243"/>
      <c r="E686" s="238"/>
      <c r="F686" s="300"/>
      <c r="G686" s="1217"/>
      <c r="I686" s="12"/>
      <c r="L686" s="51"/>
      <c r="T686" s="20"/>
      <c r="U686" s="245"/>
      <c r="Z686" s="52"/>
    </row>
    <row r="687" spans="2:26" s="13" customFormat="1" x14ac:dyDescent="0.2">
      <c r="B687" s="238"/>
      <c r="C687" s="20"/>
      <c r="D687" s="243"/>
      <c r="E687" s="238"/>
      <c r="F687" s="300"/>
      <c r="G687" s="1217"/>
      <c r="I687" s="12"/>
      <c r="L687" s="51"/>
      <c r="T687" s="20"/>
      <c r="U687" s="245"/>
      <c r="Z687" s="52"/>
    </row>
    <row r="688" spans="2:26" s="13" customFormat="1" x14ac:dyDescent="0.2">
      <c r="B688" s="238"/>
      <c r="C688" s="20"/>
      <c r="D688" s="243"/>
      <c r="E688" s="238"/>
      <c r="F688" s="300"/>
      <c r="G688" s="1217"/>
      <c r="I688" s="12"/>
      <c r="L688" s="51"/>
      <c r="T688" s="20"/>
      <c r="U688" s="245"/>
      <c r="Z688" s="52"/>
    </row>
    <row r="689" spans="2:26" s="13" customFormat="1" x14ac:dyDescent="0.2">
      <c r="B689" s="238"/>
      <c r="C689" s="20"/>
      <c r="D689" s="243"/>
      <c r="E689" s="238"/>
      <c r="F689" s="300"/>
      <c r="G689" s="1217"/>
      <c r="I689" s="12"/>
      <c r="L689" s="51"/>
      <c r="T689" s="20"/>
      <c r="U689" s="245"/>
      <c r="Z689" s="52"/>
    </row>
    <row r="690" spans="2:26" s="13" customFormat="1" x14ac:dyDescent="0.2">
      <c r="B690" s="238"/>
      <c r="C690" s="20"/>
      <c r="D690" s="243"/>
      <c r="E690" s="238"/>
      <c r="F690" s="300"/>
      <c r="G690" s="1217"/>
      <c r="I690" s="12"/>
      <c r="L690" s="51"/>
      <c r="T690" s="20"/>
      <c r="U690" s="245"/>
      <c r="Z690" s="52"/>
    </row>
    <row r="691" spans="2:26" s="13" customFormat="1" x14ac:dyDescent="0.2">
      <c r="B691" s="238"/>
      <c r="C691" s="20"/>
      <c r="D691" s="243"/>
      <c r="E691" s="238"/>
      <c r="F691" s="300"/>
      <c r="G691" s="1217"/>
      <c r="I691" s="12"/>
      <c r="L691" s="51"/>
      <c r="T691" s="20"/>
      <c r="U691" s="245"/>
      <c r="Z691" s="52"/>
    </row>
    <row r="692" spans="2:26" s="13" customFormat="1" x14ac:dyDescent="0.2">
      <c r="B692" s="238"/>
      <c r="C692" s="20"/>
      <c r="D692" s="243"/>
      <c r="E692" s="238"/>
      <c r="F692" s="300"/>
      <c r="G692" s="1217"/>
      <c r="I692" s="12"/>
      <c r="L692" s="51"/>
      <c r="T692" s="20"/>
      <c r="U692" s="245"/>
      <c r="Z692" s="52"/>
    </row>
    <row r="693" spans="2:26" s="13" customFormat="1" x14ac:dyDescent="0.2">
      <c r="B693" s="238"/>
      <c r="C693" s="20"/>
      <c r="D693" s="243"/>
      <c r="E693" s="238"/>
      <c r="F693" s="300"/>
      <c r="G693" s="1217"/>
      <c r="I693" s="12"/>
      <c r="L693" s="51"/>
      <c r="T693" s="20"/>
      <c r="U693" s="245"/>
      <c r="Z693" s="52"/>
    </row>
    <row r="694" spans="2:26" s="13" customFormat="1" x14ac:dyDescent="0.2">
      <c r="B694" s="238"/>
      <c r="C694" s="20"/>
      <c r="D694" s="243"/>
      <c r="E694" s="238"/>
      <c r="F694" s="300"/>
      <c r="G694" s="1217"/>
      <c r="I694" s="12"/>
      <c r="L694" s="51"/>
      <c r="T694" s="20"/>
      <c r="U694" s="245"/>
      <c r="Z694" s="52"/>
    </row>
    <row r="695" spans="2:26" s="13" customFormat="1" x14ac:dyDescent="0.2">
      <c r="B695" s="238"/>
      <c r="C695" s="20"/>
      <c r="D695" s="243"/>
      <c r="E695" s="238"/>
      <c r="F695" s="300"/>
      <c r="G695" s="1217"/>
      <c r="I695" s="12"/>
      <c r="L695" s="51"/>
      <c r="T695" s="20"/>
      <c r="U695" s="245"/>
      <c r="Z695" s="52"/>
    </row>
    <row r="696" spans="2:26" x14ac:dyDescent="0.2">
      <c r="B696" s="238"/>
      <c r="E696" s="238"/>
    </row>
    <row r="697" spans="2:26" x14ac:dyDescent="0.2">
      <c r="B697" s="238"/>
      <c r="E697" s="238"/>
    </row>
  </sheetData>
  <sheetProtection password="CAA3" sheet="1" objects="1" scenarios="1" selectLockedCells="1" autoFilter="0"/>
  <autoFilter ref="C17:V177"/>
  <mergeCells count="19">
    <mergeCell ref="O3:P5"/>
    <mergeCell ref="O7:P9"/>
    <mergeCell ref="R15:R17"/>
    <mergeCell ref="C13:D14"/>
    <mergeCell ref="I12:J13"/>
    <mergeCell ref="H12:H13"/>
    <mergeCell ref="M3:N5"/>
    <mergeCell ref="M14:N14"/>
    <mergeCell ref="M13:N13"/>
    <mergeCell ref="M12:N12"/>
    <mergeCell ref="F14:F15"/>
    <mergeCell ref="M7:N9"/>
    <mergeCell ref="H10:H11"/>
    <mergeCell ref="T15:U15"/>
    <mergeCell ref="I10:J11"/>
    <mergeCell ref="R6:R9"/>
    <mergeCell ref="J6:J7"/>
    <mergeCell ref="K6:K7"/>
    <mergeCell ref="H8:J9"/>
  </mergeCells>
  <phoneticPr fontId="3" type="noConversion"/>
  <conditionalFormatting sqref="F180:F667">
    <cfRule type="cellIs" dxfId="202" priority="1" stopIfTrue="1" operator="equal">
      <formula>0</formula>
    </cfRule>
  </conditionalFormatting>
  <conditionalFormatting sqref="L168:L177 H18:K177">
    <cfRule type="expression" dxfId="201" priority="2" stopIfTrue="1">
      <formula>$C18="NO"</formula>
    </cfRule>
  </conditionalFormatting>
  <conditionalFormatting sqref="F18:F177">
    <cfRule type="expression" dxfId="200" priority="3" stopIfTrue="1">
      <formula>$C18="NO"</formula>
    </cfRule>
  </conditionalFormatting>
  <conditionalFormatting sqref="C18:C177">
    <cfRule type="expression" dxfId="199" priority="4" stopIfTrue="1">
      <formula>OR(C18="NO",C18="NP")</formula>
    </cfRule>
  </conditionalFormatting>
  <conditionalFormatting sqref="M18:N177">
    <cfRule type="cellIs" dxfId="198" priority="5" stopIfTrue="1" operator="lessThan">
      <formula>$M$13</formula>
    </cfRule>
    <cfRule type="cellIs" dxfId="197" priority="6" stopIfTrue="1" operator="notBetween">
      <formula>0</formula>
      <formula>10</formula>
    </cfRule>
  </conditionalFormatting>
  <conditionalFormatting sqref="R18:R177">
    <cfRule type="cellIs" dxfId="196" priority="7" stopIfTrue="1" operator="notBetween">
      <formula>$R$10</formula>
      <formula>10</formula>
    </cfRule>
  </conditionalFormatting>
  <conditionalFormatting sqref="T18:T177">
    <cfRule type="expression" dxfId="195" priority="8" stopIfTrue="1">
      <formula>T18="NO"</formula>
    </cfRule>
  </conditionalFormatting>
  <conditionalFormatting sqref="P18:P177">
    <cfRule type="cellIs" dxfId="194" priority="9" stopIfTrue="1" operator="notBetween">
      <formula>$N$10</formula>
      <formula>$N$6</formula>
    </cfRule>
  </conditionalFormatting>
  <conditionalFormatting sqref="O18:O177">
    <cfRule type="cellIs" dxfId="193" priority="10" stopIfTrue="1" operator="notBetween">
      <formula>$M$10</formula>
      <formula>$M$6</formula>
    </cfRule>
  </conditionalFormatting>
  <conditionalFormatting sqref="U18:U177">
    <cfRule type="expression" dxfId="192" priority="11" stopIfTrue="1">
      <formula>AND($R18&lt;&gt;"---",$R18&gt;$R$10,$T18="NO")</formula>
    </cfRule>
  </conditionalFormatting>
  <dataValidations count="2">
    <dataValidation allowBlank="1" showInputMessage="1" showErrorMessage="1" errorTitle="VALIDACIÓN DE DATOS" error="Introduce una fecha con formato: dd/mm/aa_x000a_(entre min-max)" sqref="A178:A179 G178:Z179 AB178:IV179"/>
    <dataValidation type="whole" allowBlank="1" showInputMessage="1" showErrorMessage="1" errorTitle="Peso de cada prueba" error="Mínimo:   30%_x000a_Máximo:  70%" sqref="M6 O6">
      <formula1>3</formula1>
      <formula2>7</formula2>
    </dataValidation>
  </dataValidations>
  <printOptions horizontalCentered="1"/>
  <pageMargins left="0.39370078740157483"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N6" formula="1"/>
  </ignoredErrors>
  <legacyDrawing r:id="rId2"/>
  <legacyDrawingHF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rgb="FF79FFE5"/>
  </sheetPr>
  <dimension ref="A1:CA698"/>
  <sheetViews>
    <sheetView showGridLines="0" defaultGridColor="0" colorId="22" zoomScaleNormal="100" zoomScaleSheetLayoutView="100" workbookViewId="0">
      <pane xSplit="15" ySplit="17" topLeftCell="P18" activePane="bottomRight" state="frozen"/>
      <selection activeCell="L6" sqref="L6:R11"/>
      <selection pane="topRight" activeCell="L6" sqref="L6:R11"/>
      <selection pane="bottomLeft" activeCell="L6" sqref="L6:R11"/>
      <selection pane="bottomRight" activeCell="P18" sqref="P18"/>
    </sheetView>
  </sheetViews>
  <sheetFormatPr baseColWidth="10" defaultRowHeight="12.75" x14ac:dyDescent="0.2"/>
  <cols>
    <col min="1" max="1" width="8.7109375" style="54" hidden="1" customWidth="1"/>
    <col min="2" max="2" width="0.85546875" style="402" customWidth="1"/>
    <col min="3" max="3" width="3.7109375" style="54" customWidth="1"/>
    <col min="4" max="4" width="10.7109375" style="240" customWidth="1"/>
    <col min="5" max="5" width="0.7109375" style="402" customWidth="1"/>
    <col min="6" max="6" width="3.28515625" style="402" customWidth="1"/>
    <col min="7" max="7" width="0.7109375" style="402" customWidth="1"/>
    <col min="8" max="8" width="8.28515625" style="300" customWidth="1"/>
    <col min="9" max="9" width="0.85546875" style="300" customWidth="1"/>
    <col min="10" max="10" width="2.85546875" style="1208" customWidth="1"/>
    <col min="11" max="11" width="3.7109375" style="10" customWidth="1"/>
    <col min="12" max="12" width="8.7109375" style="11" customWidth="1"/>
    <col min="13" max="13" width="40.7109375" style="10" customWidth="1"/>
    <col min="14" max="14" width="2.7109375" style="10" customWidth="1"/>
    <col min="15" max="15" width="1.7109375" style="51" customWidth="1"/>
    <col min="16" max="18" width="8.7109375" style="22" customWidth="1"/>
    <col min="19" max="20" width="4.7109375" style="765" hidden="1" customWidth="1"/>
    <col min="21" max="21" width="0.85546875" style="56" customWidth="1"/>
    <col min="22" max="24" width="8.7109375" style="22" customWidth="1"/>
    <col min="25" max="26" width="4.7109375" style="765" hidden="1" customWidth="1"/>
    <col min="27" max="27" width="0.85546875" style="814" customWidth="1"/>
    <col min="28" max="28" width="20.7109375" style="120" hidden="1" customWidth="1"/>
    <col min="29" max="29" width="0.85546875" style="56" customWidth="1"/>
    <col min="30" max="31" width="8.7109375" style="10" customWidth="1"/>
    <col min="32" max="32" width="0.85546875" style="13" customWidth="1"/>
    <col min="33" max="33" width="9.7109375" style="10" customWidth="1"/>
    <col min="34" max="34" width="0.85546875" style="13" customWidth="1"/>
    <col min="35" max="35" width="3.7109375" style="54" customWidth="1"/>
    <col min="36" max="36" width="12.7109375" style="246" customWidth="1"/>
    <col min="37" max="37" width="0.85546875" style="13" customWidth="1"/>
    <col min="38" max="38" width="2.7109375" style="13" customWidth="1"/>
    <col min="39" max="39" width="50.7109375" style="120" customWidth="1"/>
    <col min="40" max="40" width="1.7109375" style="10" customWidth="1"/>
    <col min="41" max="41" width="3.7109375" style="10" hidden="1" customWidth="1"/>
    <col min="42" max="46" width="4.7109375" style="10" hidden="1" customWidth="1"/>
    <col min="47" max="16384" width="11.42578125" style="10"/>
  </cols>
  <sheetData>
    <row r="1" spans="1:79" ht="5.0999999999999996" customHeight="1" x14ac:dyDescent="0.2">
      <c r="B1" s="1382"/>
      <c r="C1" s="1604"/>
      <c r="D1" s="1604"/>
      <c r="E1" s="1382"/>
      <c r="F1" s="1382"/>
      <c r="G1" s="1382"/>
      <c r="H1" s="1406"/>
      <c r="I1" s="1406"/>
      <c r="J1" s="1386"/>
      <c r="K1" s="1351"/>
      <c r="L1" s="1387"/>
      <c r="M1" s="1351"/>
      <c r="N1" s="1351"/>
      <c r="O1" s="1429"/>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388"/>
      <c r="AM1" s="1611"/>
      <c r="AN1" s="1351"/>
      <c r="AO1" s="1351"/>
      <c r="AP1" s="1612"/>
      <c r="AQ1" s="1612"/>
      <c r="AR1" s="1612"/>
      <c r="AS1" s="1612"/>
      <c r="AT1" s="1612"/>
      <c r="AU1" s="1351"/>
      <c r="AV1" s="1351"/>
      <c r="AW1" s="1351"/>
      <c r="AX1" s="1351"/>
      <c r="AY1" s="1351"/>
      <c r="AZ1" s="1351"/>
      <c r="BA1" s="1351"/>
      <c r="BB1" s="1351"/>
      <c r="BC1" s="1351"/>
      <c r="BD1" s="1351"/>
      <c r="BE1" s="1351"/>
      <c r="BF1" s="1351"/>
      <c r="BG1" s="1351"/>
      <c r="BH1" s="1351"/>
      <c r="BI1" s="1351"/>
      <c r="BJ1" s="1351"/>
      <c r="BK1" s="1351"/>
      <c r="BL1" s="1351"/>
      <c r="BM1" s="1351"/>
      <c r="BN1" s="1351"/>
      <c r="BO1" s="1351"/>
      <c r="BP1" s="1351"/>
      <c r="BQ1" s="1351"/>
      <c r="BR1" s="1351"/>
      <c r="BS1" s="1351"/>
      <c r="BT1" s="1351"/>
      <c r="BU1" s="1351"/>
      <c r="BV1" s="1351"/>
      <c r="BW1" s="1351"/>
      <c r="BX1" s="1351"/>
      <c r="BY1" s="1351"/>
      <c r="BZ1" s="1351"/>
      <c r="CA1" s="1351"/>
    </row>
    <row r="2" spans="1:79" s="27" customFormat="1" ht="15" customHeight="1" x14ac:dyDescent="0.25">
      <c r="A2" s="137"/>
      <c r="B2" s="1395"/>
      <c r="C2" s="383" t="s">
        <v>584</v>
      </c>
      <c r="D2" s="1406" t="s">
        <v>104</v>
      </c>
      <c r="E2" s="1395"/>
      <c r="F2" s="1395"/>
      <c r="G2" s="1395"/>
      <c r="H2" s="1613"/>
      <c r="I2" s="1613"/>
      <c r="J2" s="1209"/>
      <c r="K2" s="473"/>
      <c r="L2" s="474" t="s">
        <v>612</v>
      </c>
      <c r="M2" s="475" t="str">
        <f>'01_Carga'!$G$4</f>
        <v>INGLÉS  (FI)</v>
      </c>
      <c r="N2" s="475"/>
      <c r="O2" s="18"/>
      <c r="P2" s="2139" t="str">
        <f>IF(OR($S$15&gt;0,$Y$15&gt;0),"Si se estima una alegación, la nota corregida 
debe ser mayor que la reclamada.","")</f>
        <v/>
      </c>
      <c r="Q2" s="2139"/>
      <c r="R2" s="2139"/>
      <c r="S2" s="2139"/>
      <c r="T2" s="2139"/>
      <c r="U2" s="2139"/>
      <c r="V2" s="2139"/>
      <c r="W2" s="2139"/>
      <c r="X2" s="2139"/>
      <c r="Y2" s="760"/>
      <c r="Z2" s="760"/>
      <c r="AA2" s="815"/>
      <c r="AB2" s="400"/>
      <c r="AC2" s="786"/>
      <c r="AD2" s="752"/>
      <c r="AE2" s="752"/>
      <c r="AF2" s="806"/>
      <c r="AG2" s="97"/>
      <c r="AH2" s="49"/>
      <c r="AI2" s="24"/>
      <c r="AJ2" s="116"/>
      <c r="AK2" s="49"/>
      <c r="AL2" s="1388"/>
      <c r="AM2" s="1612"/>
      <c r="AN2" s="1443"/>
      <c r="AO2" s="2111" t="s">
        <v>39</v>
      </c>
      <c r="AP2" s="2111"/>
      <c r="AQ2" s="2111"/>
      <c r="AR2" s="2111"/>
      <c r="AS2" s="2111"/>
      <c r="AT2" s="2111"/>
      <c r="AU2" s="1443"/>
      <c r="AV2" s="1443"/>
      <c r="AW2" s="1443"/>
      <c r="AX2" s="1443"/>
      <c r="AY2" s="1443"/>
      <c r="AZ2" s="1443"/>
      <c r="BA2" s="1443"/>
      <c r="BB2" s="1443"/>
      <c r="BC2" s="1443"/>
      <c r="BD2" s="1443"/>
      <c r="BE2" s="1443"/>
      <c r="BF2" s="1443"/>
      <c r="BG2" s="1443"/>
      <c r="BH2" s="1443"/>
      <c r="BI2" s="1443"/>
      <c r="BJ2" s="1443"/>
      <c r="BK2" s="1443"/>
      <c r="BL2" s="1443"/>
      <c r="BM2" s="1443"/>
      <c r="BN2" s="1443"/>
      <c r="BO2" s="1443"/>
      <c r="BP2" s="1443"/>
      <c r="BQ2" s="1443"/>
      <c r="BR2" s="1443"/>
      <c r="BS2" s="1443"/>
      <c r="BT2" s="1443"/>
      <c r="BU2" s="1443"/>
      <c r="BV2" s="1443"/>
      <c r="BW2" s="1443"/>
      <c r="BX2" s="1443"/>
      <c r="BY2" s="1443"/>
      <c r="BZ2" s="1443"/>
      <c r="CA2" s="1443"/>
    </row>
    <row r="3" spans="1:79" ht="15" customHeight="1" x14ac:dyDescent="0.25">
      <c r="A3" s="207"/>
      <c r="B3" s="1396"/>
      <c r="C3" s="383" t="s">
        <v>585</v>
      </c>
      <c r="D3" s="1604"/>
      <c r="E3" s="1396"/>
      <c r="F3" s="2138" t="s">
        <v>67</v>
      </c>
      <c r="G3" s="2138"/>
      <c r="H3" s="2138"/>
      <c r="I3" s="1519"/>
      <c r="J3" s="1210"/>
      <c r="K3" s="97"/>
      <c r="L3" s="474" t="s">
        <v>613</v>
      </c>
      <c r="M3" s="475" t="str">
        <f>'01_Carga'!$L$5</f>
        <v/>
      </c>
      <c r="N3" s="475"/>
      <c r="P3" s="2139"/>
      <c r="Q3" s="2139"/>
      <c r="R3" s="2139"/>
      <c r="S3" s="2139"/>
      <c r="T3" s="2139"/>
      <c r="U3" s="2139"/>
      <c r="V3" s="2139"/>
      <c r="W3" s="2139"/>
      <c r="X3" s="2139"/>
      <c r="Y3" s="760"/>
      <c r="Z3" s="760"/>
      <c r="AA3" s="815"/>
      <c r="AB3" s="400"/>
      <c r="AC3" s="786"/>
      <c r="AD3" s="752"/>
      <c r="AE3" s="752"/>
      <c r="AF3" s="89"/>
      <c r="AG3" s="89"/>
      <c r="AH3" s="806"/>
      <c r="AI3" s="97"/>
      <c r="AJ3" s="476"/>
      <c r="AK3" s="806"/>
      <c r="AL3" s="1584"/>
      <c r="AM3" s="1612"/>
      <c r="AN3" s="1444"/>
      <c r="AO3" s="2111"/>
      <c r="AP3" s="2111"/>
      <c r="AQ3" s="2111"/>
      <c r="AR3" s="2111"/>
      <c r="AS3" s="2111"/>
      <c r="AT3" s="2111"/>
      <c r="AU3" s="1351"/>
      <c r="AV3" s="1351"/>
      <c r="AW3" s="1351"/>
      <c r="AX3" s="1351"/>
      <c r="AY3" s="1351"/>
      <c r="AZ3" s="1351"/>
      <c r="BA3" s="1351"/>
      <c r="BB3" s="1351"/>
      <c r="BC3" s="1351"/>
      <c r="BD3" s="1351"/>
      <c r="BE3" s="1351"/>
      <c r="BF3" s="1351"/>
      <c r="BG3" s="1351"/>
      <c r="BH3" s="1351"/>
      <c r="BI3" s="1351"/>
      <c r="BJ3" s="1351"/>
      <c r="BK3" s="1351"/>
      <c r="BL3" s="1351"/>
      <c r="BM3" s="1351"/>
      <c r="BN3" s="1351"/>
      <c r="BO3" s="1351"/>
      <c r="BP3" s="1351"/>
      <c r="BQ3" s="1351"/>
      <c r="BR3" s="1351"/>
      <c r="BS3" s="1351"/>
      <c r="BT3" s="1351"/>
      <c r="BU3" s="1351"/>
      <c r="BV3" s="1351"/>
      <c r="BW3" s="1351"/>
      <c r="BX3" s="1351"/>
      <c r="BY3" s="1351"/>
      <c r="BZ3" s="1351"/>
      <c r="CA3" s="1351"/>
    </row>
    <row r="4" spans="1:79" ht="15" customHeight="1" x14ac:dyDescent="0.2">
      <c r="A4" s="210"/>
      <c r="B4" s="1382"/>
      <c r="C4" s="1294" t="s">
        <v>303</v>
      </c>
      <c r="D4" s="1383"/>
      <c r="E4" s="2130">
        <v>42539</v>
      </c>
      <c r="F4" s="2130"/>
      <c r="G4" s="2130"/>
      <c r="H4" s="2130"/>
      <c r="I4" s="1627"/>
      <c r="J4" s="1211"/>
      <c r="K4" s="91"/>
      <c r="L4" s="29" t="s">
        <v>496</v>
      </c>
      <c r="M4" s="38" t="str">
        <f>'01_Carga'!$G$6</f>
        <v>BURGOS</v>
      </c>
      <c r="N4" s="38"/>
      <c r="P4" s="2139" t="str">
        <f>IF(AND($S$15&gt;0,$Y$15&gt;0),"Modifique las notas en las hojas: Actas P1A y P1B",IF($S$15&gt;0,"Modifique las notas en la hoja: Actas P1A",IF($Y$15&gt;0,"Modifique las notas en la hoja: Actas P1B","")))</f>
        <v/>
      </c>
      <c r="Q4" s="2139"/>
      <c r="R4" s="2139"/>
      <c r="S4" s="2139"/>
      <c r="T4" s="2139"/>
      <c r="U4" s="2139"/>
      <c r="V4" s="2139"/>
      <c r="W4" s="2139"/>
      <c r="X4" s="2139"/>
      <c r="Y4" s="760"/>
      <c r="Z4" s="760"/>
      <c r="AA4" s="815"/>
      <c r="AB4" s="400"/>
      <c r="AC4" s="786"/>
      <c r="AD4" s="209"/>
      <c r="AE4" s="209"/>
      <c r="AF4" s="478"/>
      <c r="AH4" s="89"/>
      <c r="AI4" s="89"/>
      <c r="AJ4" s="89"/>
      <c r="AK4" s="89"/>
      <c r="AL4" s="1605"/>
      <c r="AM4" s="1612"/>
      <c r="AN4" s="1351"/>
      <c r="AO4" s="2111"/>
      <c r="AP4" s="2111"/>
      <c r="AQ4" s="2111"/>
      <c r="AR4" s="2111"/>
      <c r="AS4" s="2111"/>
      <c r="AT4" s="2111"/>
      <c r="AU4" s="1351"/>
      <c r="AV4" s="1351"/>
      <c r="AW4" s="1351"/>
      <c r="AX4" s="1351"/>
      <c r="AY4" s="1351"/>
      <c r="AZ4" s="1351"/>
      <c r="BA4" s="1351"/>
      <c r="BB4" s="1351"/>
      <c r="BC4" s="1351"/>
      <c r="BD4" s="1351"/>
      <c r="BE4" s="1351"/>
      <c r="BF4" s="1351"/>
      <c r="BG4" s="1351"/>
      <c r="BH4" s="1351"/>
      <c r="BI4" s="1351"/>
      <c r="BJ4" s="1351"/>
      <c r="BK4" s="1351"/>
      <c r="BL4" s="1351"/>
      <c r="BM4" s="1351"/>
      <c r="BN4" s="1351"/>
      <c r="BO4" s="1351"/>
      <c r="BP4" s="1351"/>
      <c r="BQ4" s="1351"/>
      <c r="BR4" s="1351"/>
      <c r="BS4" s="1351"/>
      <c r="BT4" s="1351"/>
      <c r="BU4" s="1351"/>
      <c r="BV4" s="1351"/>
      <c r="BW4" s="1351"/>
      <c r="BX4" s="1351"/>
      <c r="BY4" s="1351"/>
      <c r="BZ4" s="1351"/>
      <c r="CA4" s="1351"/>
    </row>
    <row r="5" spans="1:79" ht="12.75" customHeight="1" x14ac:dyDescent="0.2">
      <c r="A5" s="210"/>
      <c r="B5" s="1406"/>
      <c r="C5" s="1351"/>
      <c r="D5" s="1413"/>
      <c r="E5" s="1382"/>
      <c r="F5" s="1382"/>
      <c r="G5" s="1382"/>
      <c r="H5" s="1383"/>
      <c r="I5" s="1383"/>
      <c r="J5" s="1211"/>
      <c r="K5" s="91"/>
      <c r="L5" s="31" t="s">
        <v>184</v>
      </c>
      <c r="M5" s="2090" t="str">
        <f>'01_Carga'!$G$7</f>
        <v/>
      </c>
      <c r="N5" s="2090"/>
      <c r="O5" s="32"/>
      <c r="P5" s="2140" t="str">
        <f>IF(OR($T$15&gt;0,$Z$15&gt;0),"La nota reclamada no consta. 
Introduzca ese valor en la celda verde.","")</f>
        <v/>
      </c>
      <c r="Q5" s="2140"/>
      <c r="R5" s="2140"/>
      <c r="S5" s="2140"/>
      <c r="T5" s="2140"/>
      <c r="U5" s="2140"/>
      <c r="V5" s="2140"/>
      <c r="W5" s="2140"/>
      <c r="X5" s="2140"/>
      <c r="Y5" s="761"/>
      <c r="Z5" s="760"/>
      <c r="AA5" s="815"/>
      <c r="AB5" s="400"/>
      <c r="AC5" s="790"/>
      <c r="AH5" s="477"/>
      <c r="AK5" s="478"/>
      <c r="AL5" s="1653"/>
      <c r="AM5" s="1612"/>
      <c r="AN5" s="1351"/>
      <c r="AO5" s="2111"/>
      <c r="AP5" s="2111"/>
      <c r="AQ5" s="2111"/>
      <c r="AR5" s="2111"/>
      <c r="AS5" s="2111"/>
      <c r="AT5" s="2111"/>
      <c r="AU5" s="1351"/>
      <c r="AV5" s="1351"/>
      <c r="AW5" s="1351"/>
      <c r="AX5" s="1351"/>
      <c r="AY5" s="1351"/>
      <c r="AZ5" s="1351"/>
      <c r="BA5" s="1351"/>
      <c r="BB5" s="1351"/>
      <c r="BC5" s="1351"/>
      <c r="BD5" s="1351"/>
      <c r="BE5" s="1351"/>
      <c r="BF5" s="1351"/>
      <c r="BG5" s="1351"/>
      <c r="BH5" s="1351"/>
      <c r="BI5" s="1351"/>
      <c r="BJ5" s="1351"/>
      <c r="BK5" s="1351"/>
      <c r="BL5" s="1351"/>
      <c r="BM5" s="1351"/>
      <c r="BN5" s="1351"/>
      <c r="BO5" s="1351"/>
      <c r="BP5" s="1351"/>
      <c r="BQ5" s="1351"/>
      <c r="BR5" s="1351"/>
      <c r="BS5" s="1351"/>
      <c r="BT5" s="1351"/>
      <c r="BU5" s="1351"/>
      <c r="BV5" s="1351"/>
      <c r="BW5" s="1351"/>
      <c r="BX5" s="1351"/>
      <c r="BY5" s="1351"/>
      <c r="BZ5" s="1351"/>
      <c r="CA5" s="1351"/>
    </row>
    <row r="6" spans="1:79" ht="12.75" customHeight="1" x14ac:dyDescent="0.2">
      <c r="A6" s="210"/>
      <c r="B6" s="1406"/>
      <c r="C6" s="1634"/>
      <c r="D6" s="1614"/>
      <c r="E6" s="1614"/>
      <c r="F6" s="1615" t="s">
        <v>123</v>
      </c>
      <c r="G6" s="1615"/>
      <c r="H6" s="1615" t="s">
        <v>124</v>
      </c>
      <c r="I6" s="1615"/>
      <c r="J6" s="1211"/>
      <c r="K6" s="91"/>
      <c r="L6" s="491"/>
      <c r="M6" s="2090"/>
      <c r="N6" s="2090"/>
      <c r="O6" s="32"/>
      <c r="P6" s="2140"/>
      <c r="Q6" s="2140"/>
      <c r="R6" s="2140"/>
      <c r="S6" s="2140"/>
      <c r="T6" s="2140"/>
      <c r="U6" s="2140"/>
      <c r="V6" s="2140"/>
      <c r="W6" s="2140"/>
      <c r="X6" s="2140"/>
      <c r="Y6" s="760"/>
      <c r="Z6" s="760"/>
      <c r="AA6" s="815"/>
      <c r="AB6" s="400"/>
      <c r="AC6" s="786"/>
      <c r="AH6" s="477"/>
      <c r="AK6" s="478"/>
      <c r="AL6" s="1653"/>
      <c r="AM6" s="1612"/>
      <c r="AN6" s="1351"/>
      <c r="AO6" s="2112" t="s">
        <v>161</v>
      </c>
      <c r="AP6" s="2113"/>
      <c r="AQ6" s="2113"/>
      <c r="AR6" s="2113"/>
      <c r="AS6" s="2113"/>
      <c r="AT6" s="2114"/>
      <c r="AU6" s="1351"/>
      <c r="AV6" s="1351"/>
      <c r="AW6" s="1351"/>
      <c r="AX6" s="1351"/>
      <c r="AY6" s="1351"/>
      <c r="AZ6" s="1351"/>
      <c r="BA6" s="1351"/>
      <c r="BB6" s="1351"/>
      <c r="BC6" s="1351"/>
      <c r="BD6" s="1351"/>
      <c r="BE6" s="1351"/>
      <c r="BF6" s="1351"/>
      <c r="BG6" s="1351"/>
      <c r="BH6" s="1351"/>
      <c r="BI6" s="1351"/>
      <c r="BJ6" s="1351"/>
      <c r="BK6" s="1351"/>
      <c r="BL6" s="1351"/>
      <c r="BM6" s="1351"/>
      <c r="BN6" s="1351"/>
      <c r="BO6" s="1351"/>
      <c r="BP6" s="1351"/>
      <c r="BQ6" s="1351"/>
      <c r="BR6" s="1351"/>
      <c r="BS6" s="1351"/>
      <c r="BT6" s="1351"/>
      <c r="BU6" s="1351"/>
      <c r="BV6" s="1351"/>
      <c r="BW6" s="1351"/>
      <c r="BX6" s="1351"/>
      <c r="BY6" s="1351"/>
      <c r="BZ6" s="1351"/>
      <c r="CA6" s="1351"/>
    </row>
    <row r="7" spans="1:79" ht="12.75" customHeight="1" x14ac:dyDescent="0.2">
      <c r="A7" s="210"/>
      <c r="B7" s="1406"/>
      <c r="C7" s="1635">
        <f>F7+H7</f>
        <v>0</v>
      </c>
      <c r="D7" s="1616" t="s">
        <v>566</v>
      </c>
      <c r="E7" s="1617"/>
      <c r="F7" s="1618">
        <f>COUNT(P18:P177)</f>
        <v>0</v>
      </c>
      <c r="G7" s="1618"/>
      <c r="H7" s="1618">
        <f>COUNT(V18:V177)</f>
        <v>0</v>
      </c>
      <c r="I7" s="1618"/>
      <c r="J7" s="1211"/>
      <c r="K7" s="2091" t="s">
        <v>296</v>
      </c>
      <c r="L7" s="2091"/>
      <c r="M7" s="2091"/>
      <c r="O7" s="32"/>
      <c r="P7" s="1797"/>
      <c r="Q7" s="954"/>
      <c r="R7" s="954"/>
      <c r="S7" s="954"/>
      <c r="T7" s="954"/>
      <c r="U7" s="954"/>
      <c r="V7" s="954"/>
      <c r="W7" s="954"/>
      <c r="X7" s="954"/>
      <c r="Y7" s="766"/>
      <c r="Z7" s="766"/>
      <c r="AA7" s="798"/>
      <c r="AB7" s="482"/>
      <c r="AC7" s="762"/>
      <c r="AE7" s="423"/>
      <c r="AF7" s="423"/>
      <c r="AG7" s="423"/>
      <c r="AH7" s="423"/>
      <c r="AI7" s="423"/>
      <c r="AJ7" s="423"/>
      <c r="AK7" s="762"/>
      <c r="AL7" s="1654"/>
      <c r="AM7" s="1658"/>
      <c r="AN7" s="1351"/>
      <c r="AO7" s="1639" t="s">
        <v>162</v>
      </c>
      <c r="AP7" s="1640">
        <v>1</v>
      </c>
      <c r="AQ7" s="1640">
        <v>2</v>
      </c>
      <c r="AR7" s="1640">
        <v>3</v>
      </c>
      <c r="AS7" s="1640">
        <v>4</v>
      </c>
      <c r="AT7" s="1641">
        <v>5</v>
      </c>
      <c r="AU7" s="1642"/>
      <c r="AV7" s="1351"/>
      <c r="AW7" s="1351"/>
      <c r="AX7" s="1351"/>
      <c r="AY7" s="1351"/>
      <c r="AZ7" s="1351"/>
      <c r="BA7" s="1351"/>
      <c r="BB7" s="1351"/>
      <c r="BC7" s="1351"/>
      <c r="BD7" s="1351"/>
      <c r="BE7" s="1351"/>
      <c r="BF7" s="1351"/>
      <c r="BG7" s="1351"/>
      <c r="BH7" s="1351"/>
      <c r="BI7" s="1351"/>
      <c r="BJ7" s="1351"/>
      <c r="BK7" s="1351"/>
      <c r="BL7" s="1351"/>
      <c r="BM7" s="1351"/>
      <c r="BN7" s="1351"/>
      <c r="BO7" s="1351"/>
      <c r="BP7" s="1351"/>
      <c r="BQ7" s="1351"/>
      <c r="BR7" s="1351"/>
      <c r="BS7" s="1351"/>
      <c r="BT7" s="1351"/>
      <c r="BU7" s="1351"/>
      <c r="BV7" s="1351"/>
      <c r="BW7" s="1351"/>
      <c r="BX7" s="1351"/>
      <c r="BY7" s="1351"/>
      <c r="BZ7" s="1351"/>
      <c r="CA7" s="1351"/>
    </row>
    <row r="8" spans="1:79" ht="12.75" customHeight="1" x14ac:dyDescent="0.2">
      <c r="A8" s="210"/>
      <c r="B8" s="1406"/>
      <c r="C8" s="1636">
        <f>F8+H8</f>
        <v>0</v>
      </c>
      <c r="D8" s="1619" t="s">
        <v>564</v>
      </c>
      <c r="E8" s="1619"/>
      <c r="F8" s="1620">
        <f>COUNT(R18:R177)</f>
        <v>0</v>
      </c>
      <c r="G8" s="1620"/>
      <c r="H8" s="1620">
        <f>COUNT(X18:X177)</f>
        <v>0</v>
      </c>
      <c r="I8" s="1620"/>
      <c r="J8" s="1211"/>
      <c r="K8" s="2091"/>
      <c r="L8" s="2091"/>
      <c r="M8" s="2091"/>
      <c r="O8" s="32"/>
      <c r="P8" s="1797"/>
      <c r="Q8" s="954"/>
      <c r="R8" s="954"/>
      <c r="S8" s="954"/>
      <c r="T8" s="954"/>
      <c r="U8" s="954"/>
      <c r="V8" s="954"/>
      <c r="W8" s="954"/>
      <c r="X8" s="954"/>
      <c r="Y8" s="1303"/>
      <c r="Z8" s="1303"/>
      <c r="AA8" s="798"/>
      <c r="AB8" s="502"/>
      <c r="AC8" s="63"/>
      <c r="AD8" s="423"/>
      <c r="AE8" s="423"/>
      <c r="AF8" s="423"/>
      <c r="AG8" s="423"/>
      <c r="AH8" s="423"/>
      <c r="AI8" s="423"/>
      <c r="AJ8" s="423"/>
      <c r="AK8" s="762"/>
      <c r="AL8" s="1654"/>
      <c r="AM8" s="1658"/>
      <c r="AN8" s="1351"/>
      <c r="AO8" s="1643"/>
      <c r="AP8" s="1644">
        <v>4.75</v>
      </c>
      <c r="AQ8" s="1644">
        <v>5</v>
      </c>
      <c r="AR8" s="1644">
        <v>4.24</v>
      </c>
      <c r="AS8" s="1644">
        <v>5.5</v>
      </c>
      <c r="AT8" s="1645">
        <v>6.5</v>
      </c>
      <c r="AU8" s="1351"/>
      <c r="AV8" s="1351"/>
      <c r="AW8" s="1351"/>
      <c r="AX8" s="1351"/>
      <c r="AY8" s="1351"/>
      <c r="AZ8" s="1351"/>
      <c r="BA8" s="1351"/>
      <c r="BB8" s="1351"/>
      <c r="BC8" s="1351"/>
      <c r="BD8" s="1351"/>
      <c r="BE8" s="1351"/>
      <c r="BF8" s="1351"/>
      <c r="BG8" s="1351"/>
      <c r="BH8" s="1351"/>
      <c r="BI8" s="1351"/>
      <c r="BJ8" s="1351"/>
      <c r="BK8" s="1351"/>
      <c r="BL8" s="1351"/>
      <c r="BM8" s="1351"/>
      <c r="BN8" s="1351"/>
      <c r="BO8" s="1351"/>
      <c r="BP8" s="1351"/>
      <c r="BQ8" s="1351"/>
      <c r="BR8" s="1351"/>
      <c r="BS8" s="1351"/>
      <c r="BT8" s="1351"/>
      <c r="BU8" s="1351"/>
      <c r="BV8" s="1351"/>
      <c r="BW8" s="1351"/>
      <c r="BX8" s="1351"/>
      <c r="BY8" s="1351"/>
      <c r="BZ8" s="1351"/>
      <c r="CA8" s="1351"/>
    </row>
    <row r="9" spans="1:79" ht="12.75" customHeight="1" x14ac:dyDescent="0.2">
      <c r="A9" s="210"/>
      <c r="B9" s="1406"/>
      <c r="C9" s="1637">
        <f>F9+H9</f>
        <v>0</v>
      </c>
      <c r="D9" s="1621" t="s">
        <v>567</v>
      </c>
      <c r="E9" s="1621"/>
      <c r="F9" s="1622">
        <f>F7-COUNTA(Q18:Q177)</f>
        <v>0</v>
      </c>
      <c r="G9" s="1622"/>
      <c r="H9" s="1623">
        <f>H7-COUNTA(W18:W177)</f>
        <v>0</v>
      </c>
      <c r="I9" s="1623"/>
      <c r="J9" s="1211"/>
      <c r="K9" s="2133" t="s">
        <v>23</v>
      </c>
      <c r="L9" s="2132" t="s">
        <v>24</v>
      </c>
      <c r="M9" s="2132"/>
      <c r="N9" s="483"/>
      <c r="O9" s="32"/>
      <c r="P9" s="2107" t="s">
        <v>208</v>
      </c>
      <c r="Q9" s="2107"/>
      <c r="R9" s="2107"/>
      <c r="S9" s="2107"/>
      <c r="T9" s="2107"/>
      <c r="U9" s="2107"/>
      <c r="V9" s="2107"/>
      <c r="W9" s="2107"/>
      <c r="X9" s="2107"/>
      <c r="AA9" s="798"/>
      <c r="AB9" s="482"/>
      <c r="AD9" s="2109" t="s">
        <v>469</v>
      </c>
      <c r="AE9" s="2109"/>
      <c r="AF9" s="2109"/>
      <c r="AG9" s="2109"/>
      <c r="AH9" s="2109"/>
      <c r="AI9" s="2109"/>
      <c r="AJ9" s="2109"/>
      <c r="AK9" s="762"/>
      <c r="AL9" s="1654"/>
      <c r="AM9" s="1658"/>
      <c r="AN9" s="1351"/>
      <c r="AO9" s="1646"/>
      <c r="AP9" s="1647">
        <v>5.25</v>
      </c>
      <c r="AQ9" s="1648">
        <v>6</v>
      </c>
      <c r="AR9" s="1647">
        <v>5.5</v>
      </c>
      <c r="AS9" s="1647">
        <v>5.75</v>
      </c>
      <c r="AT9" s="1649">
        <v>6.25</v>
      </c>
      <c r="AU9" s="1351"/>
      <c r="AV9" s="1351"/>
      <c r="AW9" s="1351"/>
      <c r="AX9" s="1351"/>
      <c r="AY9" s="1351"/>
      <c r="AZ9" s="1351"/>
      <c r="BA9" s="1351"/>
      <c r="BB9" s="1351"/>
      <c r="BC9" s="1351"/>
      <c r="BD9" s="1351"/>
      <c r="BE9" s="1351"/>
      <c r="BF9" s="1351"/>
      <c r="BG9" s="1351"/>
      <c r="BH9" s="1351"/>
      <c r="BI9" s="1351"/>
      <c r="BJ9" s="1351"/>
      <c r="BK9" s="1351"/>
      <c r="BL9" s="1351"/>
      <c r="BM9" s="1351"/>
      <c r="BN9" s="1351"/>
      <c r="BO9" s="1351"/>
      <c r="BP9" s="1351"/>
      <c r="BQ9" s="1351"/>
      <c r="BR9" s="1351"/>
      <c r="BS9" s="1351"/>
      <c r="BT9" s="1351"/>
      <c r="BU9" s="1351"/>
      <c r="BV9" s="1351"/>
      <c r="BW9" s="1351"/>
      <c r="BX9" s="1351"/>
      <c r="BY9" s="1351"/>
      <c r="BZ9" s="1351"/>
      <c r="CA9" s="1351"/>
    </row>
    <row r="10" spans="1:79" ht="12.75" customHeight="1" x14ac:dyDescent="0.2">
      <c r="A10" s="210"/>
      <c r="B10" s="1382"/>
      <c r="C10" s="2117" t="s">
        <v>470</v>
      </c>
      <c r="D10" s="2118"/>
      <c r="E10" s="1382"/>
      <c r="F10" s="2121" t="s">
        <v>641</v>
      </c>
      <c r="G10" s="2122"/>
      <c r="H10" s="2123"/>
      <c r="I10" s="1628"/>
      <c r="J10" s="1211"/>
      <c r="K10" s="2133"/>
      <c r="L10" s="2132"/>
      <c r="M10" s="2132"/>
      <c r="N10" s="483"/>
      <c r="O10" s="32"/>
      <c r="P10" s="2107"/>
      <c r="Q10" s="2107"/>
      <c r="R10" s="2107"/>
      <c r="S10" s="2107"/>
      <c r="T10" s="2107"/>
      <c r="U10" s="2107"/>
      <c r="V10" s="2107"/>
      <c r="W10" s="2107"/>
      <c r="X10" s="2107"/>
      <c r="Y10" s="772"/>
      <c r="AC10" s="762"/>
      <c r="AD10" s="2109"/>
      <c r="AE10" s="2109"/>
      <c r="AF10" s="2109"/>
      <c r="AG10" s="2109"/>
      <c r="AH10" s="2109"/>
      <c r="AI10" s="2109"/>
      <c r="AJ10" s="2109"/>
      <c r="AK10" s="762"/>
      <c r="AL10" s="1654"/>
      <c r="AM10" s="1611"/>
      <c r="AN10" s="1351"/>
      <c r="AO10" s="1646"/>
      <c r="AP10" s="1647">
        <v>6.75</v>
      </c>
      <c r="AQ10" s="1647">
        <v>7</v>
      </c>
      <c r="AR10" s="1647">
        <v>7.25</v>
      </c>
      <c r="AS10" s="1647">
        <v>6.5</v>
      </c>
      <c r="AT10" s="1649">
        <v>6.25</v>
      </c>
      <c r="AU10" s="1351"/>
      <c r="AV10" s="1351"/>
      <c r="AW10" s="1351"/>
      <c r="AX10" s="1351"/>
      <c r="AY10" s="1351"/>
      <c r="AZ10" s="1351"/>
      <c r="BA10" s="1351"/>
      <c r="BB10" s="1351"/>
      <c r="BC10" s="1351"/>
      <c r="BD10" s="1351"/>
      <c r="BE10" s="1351"/>
      <c r="BF10" s="1351"/>
      <c r="BG10" s="1351"/>
      <c r="BH10" s="1351"/>
      <c r="BI10" s="1351"/>
      <c r="BJ10" s="1351"/>
      <c r="BK10" s="1351"/>
      <c r="BL10" s="1351"/>
      <c r="BM10" s="1351"/>
      <c r="BN10" s="1351"/>
      <c r="BO10" s="1351"/>
      <c r="BP10" s="1351"/>
      <c r="BQ10" s="1351"/>
      <c r="BR10" s="1351"/>
      <c r="BS10" s="1351"/>
      <c r="BT10" s="1351"/>
      <c r="BU10" s="1351"/>
      <c r="BV10" s="1351"/>
      <c r="BW10" s="1351"/>
      <c r="BX10" s="1351"/>
      <c r="BY10" s="1351"/>
      <c r="BZ10" s="1351"/>
      <c r="CA10" s="1351"/>
    </row>
    <row r="11" spans="1:79" ht="12.75" customHeight="1" x14ac:dyDescent="0.2">
      <c r="A11" s="210"/>
      <c r="B11" s="1382"/>
      <c r="C11" s="2119"/>
      <c r="D11" s="2120"/>
      <c r="E11" s="1382"/>
      <c r="F11" s="2124"/>
      <c r="G11" s="2125"/>
      <c r="H11" s="2126"/>
      <c r="I11" s="1628"/>
      <c r="J11" s="1212"/>
      <c r="K11" s="2134" t="s">
        <v>26</v>
      </c>
      <c r="L11" s="2131" t="s">
        <v>25</v>
      </c>
      <c r="M11" s="2131"/>
      <c r="N11" s="485"/>
      <c r="O11" s="32"/>
      <c r="P11" s="2107"/>
      <c r="Q11" s="2107"/>
      <c r="R11" s="2107"/>
      <c r="S11" s="2107"/>
      <c r="T11" s="2107"/>
      <c r="U11" s="2107"/>
      <c r="V11" s="2107"/>
      <c r="W11" s="2107"/>
      <c r="X11" s="2107"/>
      <c r="Y11" s="10"/>
      <c r="Z11" s="10"/>
      <c r="AA11" s="10"/>
      <c r="AB11" s="10"/>
      <c r="AC11" s="10"/>
      <c r="AD11" s="2109"/>
      <c r="AE11" s="2109"/>
      <c r="AF11" s="2109"/>
      <c r="AG11" s="2109"/>
      <c r="AH11" s="2109"/>
      <c r="AI11" s="2109"/>
      <c r="AJ11" s="2109"/>
      <c r="AK11" s="791"/>
      <c r="AL11" s="1563"/>
      <c r="AM11" s="1659"/>
      <c r="AN11" s="1351"/>
      <c r="AO11" s="2115" t="s">
        <v>182</v>
      </c>
      <c r="AP11" s="2115"/>
      <c r="AQ11" s="2115"/>
      <c r="AR11" s="2115"/>
      <c r="AS11" s="2115"/>
      <c r="AT11" s="2115"/>
      <c r="AU11" s="1351"/>
      <c r="AV11" s="1351"/>
      <c r="AW11" s="1351"/>
      <c r="AX11" s="1351"/>
      <c r="AY11" s="1351"/>
      <c r="AZ11" s="1351"/>
      <c r="BA11" s="1351"/>
      <c r="BB11" s="1351"/>
      <c r="BC11" s="1351"/>
      <c r="BD11" s="1351"/>
      <c r="BE11" s="1351"/>
      <c r="BF11" s="1351"/>
      <c r="BG11" s="1351"/>
      <c r="BH11" s="1351"/>
      <c r="BI11" s="1351"/>
      <c r="BJ11" s="1351"/>
      <c r="BK11" s="1351"/>
      <c r="BL11" s="1351"/>
      <c r="BM11" s="1351"/>
      <c r="BN11" s="1351"/>
      <c r="BO11" s="1351"/>
      <c r="BP11" s="1351"/>
      <c r="BQ11" s="1351"/>
      <c r="BR11" s="1351"/>
      <c r="BS11" s="1351"/>
      <c r="BT11" s="1351"/>
      <c r="BU11" s="1351"/>
      <c r="BV11" s="1351"/>
      <c r="BW11" s="1351"/>
      <c r="BX11" s="1351"/>
      <c r="BY11" s="1351"/>
      <c r="BZ11" s="1351"/>
      <c r="CA11" s="1351"/>
    </row>
    <row r="12" spans="1:79" s="27" customFormat="1" ht="12.75" customHeight="1" x14ac:dyDescent="0.2">
      <c r="A12" s="223"/>
      <c r="B12" s="1395"/>
      <c r="C12" s="2119"/>
      <c r="D12" s="2120"/>
      <c r="E12" s="1395"/>
      <c r="F12" s="2124"/>
      <c r="G12" s="2125"/>
      <c r="H12" s="2126"/>
      <c r="I12" s="1628"/>
      <c r="J12" s="1212"/>
      <c r="K12" s="2134"/>
      <c r="L12" s="2131"/>
      <c r="M12" s="2131"/>
      <c r="N12" s="485"/>
      <c r="O12" s="16"/>
      <c r="P12" s="2135" t="s">
        <v>282</v>
      </c>
      <c r="Q12" s="2135"/>
      <c r="R12" s="2135"/>
      <c r="S12" s="1318"/>
      <c r="T12" s="1318"/>
      <c r="U12" s="1317"/>
      <c r="V12" s="2135" t="s">
        <v>281</v>
      </c>
      <c r="W12" s="2135"/>
      <c r="X12" s="2135"/>
      <c r="Y12" s="766"/>
      <c r="Z12" s="772"/>
      <c r="AA12" s="799"/>
      <c r="AB12" s="492"/>
      <c r="AC12" s="762"/>
      <c r="AD12" s="2110" t="s">
        <v>210</v>
      </c>
      <c r="AE12" s="2110"/>
      <c r="AF12" s="2110"/>
      <c r="AG12" s="2110"/>
      <c r="AH12" s="423"/>
      <c r="AI12" s="423"/>
      <c r="AJ12" s="423"/>
      <c r="AK12" s="478"/>
      <c r="AL12" s="1653"/>
      <c r="AM12" s="1659"/>
      <c r="AN12" s="1443"/>
      <c r="AO12" s="2116"/>
      <c r="AP12" s="2116"/>
      <c r="AQ12" s="2116"/>
      <c r="AR12" s="2116"/>
      <c r="AS12" s="2116"/>
      <c r="AT12" s="2116"/>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row>
    <row r="13" spans="1:79" s="27" customFormat="1" ht="12.75" customHeight="1" x14ac:dyDescent="0.2">
      <c r="A13" s="223"/>
      <c r="B13" s="1395"/>
      <c r="C13" s="2119"/>
      <c r="D13" s="2120"/>
      <c r="E13" s="1395"/>
      <c r="F13" s="2124"/>
      <c r="G13" s="2127"/>
      <c r="H13" s="2128"/>
      <c r="I13" s="1628"/>
      <c r="J13" s="1213"/>
      <c r="K13" s="2129" t="s">
        <v>95</v>
      </c>
      <c r="L13" s="2129"/>
      <c r="M13" s="2129"/>
      <c r="N13" s="490"/>
      <c r="O13" s="16"/>
      <c r="P13" s="2137" t="s">
        <v>211</v>
      </c>
      <c r="Q13" s="2137"/>
      <c r="R13" s="2137"/>
      <c r="S13" s="1305"/>
      <c r="T13" s="1305"/>
      <c r="U13" s="1304"/>
      <c r="V13" s="2137" t="s">
        <v>212</v>
      </c>
      <c r="W13" s="2137"/>
      <c r="X13" s="2137"/>
      <c r="Y13" s="18"/>
      <c r="Z13" s="18"/>
      <c r="AA13" s="816"/>
      <c r="AB13" s="785"/>
      <c r="AC13" s="762"/>
      <c r="AD13" s="1319">
        <f>'12_P1_Lista'!$O$10</f>
        <v>1</v>
      </c>
      <c r="AE13" s="1319">
        <f>'12_P1_Lista'!P10</f>
        <v>1.5</v>
      </c>
      <c r="AG13" s="1319">
        <f>'12_P1_Lista'!R10</f>
        <v>5</v>
      </c>
      <c r="AH13" s="423"/>
      <c r="AI13" s="423"/>
      <c r="AJ13" s="423"/>
      <c r="AK13" s="807"/>
      <c r="AL13" s="1655"/>
      <c r="AM13" s="1660"/>
      <c r="AN13" s="1443"/>
      <c r="AO13" s="2116"/>
      <c r="AP13" s="2116"/>
      <c r="AQ13" s="2116"/>
      <c r="AR13" s="2116"/>
      <c r="AS13" s="2116"/>
      <c r="AT13" s="2116"/>
      <c r="AU13" s="1443"/>
      <c r="AV13" s="1443"/>
      <c r="AW13" s="1443"/>
      <c r="AX13" s="1443"/>
      <c r="AY13" s="1443"/>
      <c r="AZ13" s="1443"/>
      <c r="BA13" s="1443"/>
      <c r="BB13" s="1443"/>
      <c r="BC13" s="1443"/>
      <c r="BD13" s="1443"/>
      <c r="BE13" s="1443"/>
      <c r="BF13" s="1443"/>
      <c r="BG13" s="1443"/>
      <c r="BH13" s="1443"/>
      <c r="BI13" s="1443"/>
      <c r="BJ13" s="1443"/>
      <c r="BK13" s="1443"/>
      <c r="BL13" s="1443"/>
      <c r="BM13" s="1443"/>
      <c r="BN13" s="1443"/>
      <c r="BO13" s="1443"/>
      <c r="BP13" s="1443"/>
      <c r="BQ13" s="1443"/>
      <c r="BR13" s="1443"/>
      <c r="BS13" s="1443"/>
      <c r="BT13" s="1443"/>
      <c r="BU13" s="1443"/>
      <c r="BV13" s="1443"/>
      <c r="BW13" s="1443"/>
      <c r="BX13" s="1443"/>
      <c r="BY13" s="1443"/>
      <c r="BZ13" s="1443"/>
      <c r="CA13" s="1443"/>
    </row>
    <row r="14" spans="1:79" s="27" customFormat="1" ht="3.95" customHeight="1" x14ac:dyDescent="0.2">
      <c r="A14" s="223"/>
      <c r="B14" s="1395"/>
      <c r="C14" s="2119"/>
      <c r="D14" s="2120"/>
      <c r="E14" s="1395"/>
      <c r="F14" s="781"/>
      <c r="G14" s="1632"/>
      <c r="H14" s="1633"/>
      <c r="I14" s="1629"/>
      <c r="J14" s="1213"/>
      <c r="K14" s="490"/>
      <c r="L14" s="490"/>
      <c r="M14" s="490"/>
      <c r="N14" s="490"/>
      <c r="O14" s="16"/>
      <c r="P14" s="493"/>
      <c r="Q14" s="493"/>
      <c r="R14" s="493"/>
      <c r="S14" s="18"/>
      <c r="T14" s="18"/>
      <c r="U14" s="762"/>
      <c r="V14" s="493"/>
      <c r="W14" s="493"/>
      <c r="X14" s="493"/>
      <c r="Y14" s="18"/>
      <c r="Z14" s="18"/>
      <c r="AA14" s="816"/>
      <c r="AB14" s="785"/>
      <c r="AC14" s="762"/>
      <c r="AD14" s="797"/>
      <c r="AE14" s="797"/>
      <c r="AF14" s="807"/>
      <c r="AG14" s="796"/>
      <c r="AH14" s="807"/>
      <c r="AI14" s="488"/>
      <c r="AJ14" s="489"/>
      <c r="AK14" s="807"/>
      <c r="AL14" s="1655"/>
      <c r="AM14" s="1660"/>
      <c r="AN14" s="1443"/>
      <c r="AO14" s="1650"/>
      <c r="AP14" s="1650"/>
      <c r="AQ14" s="1650"/>
      <c r="AR14" s="1650"/>
      <c r="AS14" s="1650"/>
      <c r="AT14" s="1650"/>
      <c r="AU14" s="1443"/>
      <c r="AV14" s="1443"/>
      <c r="AW14" s="1443"/>
      <c r="AX14" s="1443"/>
      <c r="AY14" s="1443"/>
      <c r="AZ14" s="1443"/>
      <c r="BA14" s="1443"/>
      <c r="BB14" s="1443"/>
      <c r="BC14" s="1443"/>
      <c r="BD14" s="1443"/>
      <c r="BE14" s="1443"/>
      <c r="BF14" s="1443"/>
      <c r="BG14" s="1443"/>
      <c r="BH14" s="1443"/>
      <c r="BI14" s="1443"/>
      <c r="BJ14" s="1443"/>
      <c r="BK14" s="1443"/>
      <c r="BL14" s="1443"/>
      <c r="BM14" s="1443"/>
      <c r="BN14" s="1443"/>
      <c r="BO14" s="1443"/>
      <c r="BP14" s="1443"/>
      <c r="BQ14" s="1443"/>
      <c r="BR14" s="1443"/>
      <c r="BS14" s="1443"/>
      <c r="BT14" s="1443"/>
      <c r="BU14" s="1443"/>
      <c r="BV14" s="1443"/>
      <c r="BW14" s="1443"/>
      <c r="BX14" s="1443"/>
      <c r="BY14" s="1443"/>
      <c r="BZ14" s="1443"/>
      <c r="CA14" s="1443"/>
    </row>
    <row r="15" spans="1:79" s="34" customFormat="1" ht="12.75" customHeight="1" x14ac:dyDescent="0.2">
      <c r="B15" s="1402"/>
      <c r="C15" s="391" t="s">
        <v>471</v>
      </c>
      <c r="D15" s="393"/>
      <c r="E15" s="1402"/>
      <c r="F15" s="782" t="s">
        <v>471</v>
      </c>
      <c r="G15" s="1402"/>
      <c r="H15" s="1768" t="s">
        <v>297</v>
      </c>
      <c r="I15" s="1577"/>
      <c r="J15" s="1214"/>
      <c r="K15" s="35" t="s">
        <v>167</v>
      </c>
      <c r="L15" s="36" t="s">
        <v>175</v>
      </c>
      <c r="M15" s="100" t="s">
        <v>156</v>
      </c>
      <c r="N15" s="102" t="s">
        <v>100</v>
      </c>
      <c r="O15" s="38"/>
      <c r="P15" s="1329" t="s">
        <v>177</v>
      </c>
      <c r="Q15" s="1329" t="s">
        <v>3</v>
      </c>
      <c r="R15" s="753" t="s">
        <v>177</v>
      </c>
      <c r="S15" s="777">
        <f>SUM(S18:S177)</f>
        <v>0</v>
      </c>
      <c r="T15" s="776">
        <f>SUM(T18:T177)</f>
        <v>0</v>
      </c>
      <c r="U15" s="764"/>
      <c r="V15" s="1329" t="s">
        <v>177</v>
      </c>
      <c r="W15" s="1329" t="s">
        <v>3</v>
      </c>
      <c r="X15" s="753" t="s">
        <v>177</v>
      </c>
      <c r="Y15" s="777">
        <f>SUM(Y18:Y177)</f>
        <v>0</v>
      </c>
      <c r="Z15" s="776">
        <f>SUM(Z18:Z177)</f>
        <v>0</v>
      </c>
      <c r="AA15" s="820"/>
      <c r="AB15" s="817" t="s">
        <v>106</v>
      </c>
      <c r="AC15" s="792"/>
      <c r="AD15" s="1306" t="s">
        <v>590</v>
      </c>
      <c r="AE15" s="1307" t="s">
        <v>591</v>
      </c>
      <c r="AF15" s="68"/>
      <c r="AG15" s="92" t="s">
        <v>280</v>
      </c>
      <c r="AH15" s="68"/>
      <c r="AI15" s="2085" t="s">
        <v>7</v>
      </c>
      <c r="AJ15" s="2086"/>
      <c r="AK15" s="68"/>
      <c r="AL15" s="1656"/>
      <c r="AM15" s="1334" t="s">
        <v>74</v>
      </c>
      <c r="AN15" s="1442"/>
      <c r="AO15" s="1442"/>
      <c r="AP15" s="1651"/>
      <c r="AQ15" s="1651"/>
      <c r="AR15" s="1651"/>
      <c r="AS15" s="1651"/>
      <c r="AT15" s="1651"/>
      <c r="AU15" s="1651"/>
      <c r="AV15" s="1442"/>
      <c r="AW15" s="1442"/>
      <c r="AX15" s="1442"/>
      <c r="AY15" s="1442"/>
      <c r="AZ15" s="1442"/>
      <c r="BA15" s="1442"/>
      <c r="BB15" s="1442"/>
      <c r="BC15" s="1442"/>
      <c r="BD15" s="1442"/>
      <c r="BE15" s="1442"/>
      <c r="BF15" s="1442"/>
      <c r="BG15" s="1442"/>
      <c r="BH15" s="1442"/>
      <c r="BI15" s="1442"/>
      <c r="BJ15" s="1442"/>
      <c r="BK15" s="1442"/>
      <c r="BL15" s="1442"/>
      <c r="BM15" s="1442"/>
      <c r="BN15" s="1442"/>
      <c r="BO15" s="1442"/>
      <c r="BP15" s="1442"/>
      <c r="BQ15" s="1442"/>
      <c r="BR15" s="1442"/>
      <c r="BS15" s="1442"/>
      <c r="BT15" s="1442"/>
      <c r="BU15" s="1442"/>
      <c r="BV15" s="1442"/>
      <c r="BW15" s="1442"/>
      <c r="BX15" s="1442"/>
      <c r="BY15" s="1442"/>
      <c r="BZ15" s="1442"/>
      <c r="CA15" s="1442"/>
    </row>
    <row r="16" spans="1:79" s="34" customFormat="1" ht="12.75" hidden="1" customHeight="1" x14ac:dyDescent="0.2">
      <c r="B16" s="1402"/>
      <c r="C16" s="301"/>
      <c r="D16" s="302"/>
      <c r="E16" s="1402"/>
      <c r="F16" s="783"/>
      <c r="G16" s="1402"/>
      <c r="H16" s="1769"/>
      <c r="I16" s="1630"/>
      <c r="J16" s="1214"/>
      <c r="K16" s="121"/>
      <c r="L16" s="122"/>
      <c r="M16" s="123"/>
      <c r="N16" s="124"/>
      <c r="O16" s="38"/>
      <c r="P16" s="1330"/>
      <c r="Q16" s="1331"/>
      <c r="R16" s="1313">
        <v>1</v>
      </c>
      <c r="S16" s="763"/>
      <c r="T16" s="774"/>
      <c r="U16" s="764"/>
      <c r="V16" s="1330"/>
      <c r="W16" s="1331"/>
      <c r="X16" s="1313">
        <v>1.5</v>
      </c>
      <c r="Y16" s="763"/>
      <c r="Z16" s="774"/>
      <c r="AA16" s="821"/>
      <c r="AB16" s="818"/>
      <c r="AC16" s="792"/>
      <c r="AD16" s="1310">
        <v>4</v>
      </c>
      <c r="AE16" s="1311">
        <v>6</v>
      </c>
      <c r="AF16" s="68"/>
      <c r="AG16" s="1315">
        <v>5</v>
      </c>
      <c r="AH16" s="68"/>
      <c r="AI16" s="1312"/>
      <c r="AJ16" s="1316"/>
      <c r="AK16" s="68"/>
      <c r="AL16" s="1656"/>
      <c r="AM16" s="1335"/>
      <c r="AN16" s="1442"/>
      <c r="AO16" s="1652"/>
      <c r="AP16" s="1652"/>
      <c r="AQ16" s="1652"/>
      <c r="AR16" s="1652"/>
      <c r="AS16" s="1652"/>
      <c r="AT16" s="1652"/>
      <c r="AU16" s="1652"/>
      <c r="AV16" s="1442"/>
      <c r="AW16" s="1442"/>
      <c r="AX16" s="1442"/>
      <c r="AY16" s="1442"/>
      <c r="AZ16" s="1442"/>
      <c r="BA16" s="1442"/>
      <c r="BB16" s="1442"/>
      <c r="BC16" s="1442"/>
      <c r="BD16" s="1442"/>
      <c r="BE16" s="1442"/>
      <c r="BF16" s="1442"/>
      <c r="BG16" s="1442"/>
      <c r="BH16" s="1442"/>
      <c r="BI16" s="1442"/>
      <c r="BJ16" s="1442"/>
      <c r="BK16" s="1442"/>
      <c r="BL16" s="1442"/>
      <c r="BM16" s="1442"/>
      <c r="BN16" s="1442"/>
      <c r="BO16" s="1442"/>
      <c r="BP16" s="1442"/>
      <c r="BQ16" s="1442"/>
      <c r="BR16" s="1442"/>
      <c r="BS16" s="1442"/>
      <c r="BT16" s="1442"/>
      <c r="BU16" s="1442"/>
      <c r="BV16" s="1442"/>
      <c r="BW16" s="1442"/>
      <c r="BX16" s="1442"/>
      <c r="BY16" s="1442"/>
      <c r="BZ16" s="1442"/>
      <c r="CA16" s="1442"/>
    </row>
    <row r="17" spans="1:79" s="34" customFormat="1" ht="12.75" customHeight="1" x14ac:dyDescent="0.2">
      <c r="B17" s="1403"/>
      <c r="C17" s="303"/>
      <c r="D17" s="304"/>
      <c r="E17" s="1403"/>
      <c r="F17" s="784"/>
      <c r="G17" s="1403"/>
      <c r="H17" s="1770" t="s">
        <v>298</v>
      </c>
      <c r="I17" s="1631"/>
      <c r="J17" s="1215" t="s">
        <v>19</v>
      </c>
      <c r="K17" s="44" t="s">
        <v>166</v>
      </c>
      <c r="L17" s="45"/>
      <c r="M17" s="101"/>
      <c r="N17" s="46"/>
      <c r="O17" s="16"/>
      <c r="P17" s="1332" t="s">
        <v>102</v>
      </c>
      <c r="Q17" s="1333" t="s">
        <v>181</v>
      </c>
      <c r="R17" s="800" t="s">
        <v>103</v>
      </c>
      <c r="S17" s="763"/>
      <c r="T17" s="775"/>
      <c r="U17" s="764"/>
      <c r="V17" s="1332" t="s">
        <v>102</v>
      </c>
      <c r="W17" s="1333" t="s">
        <v>181</v>
      </c>
      <c r="X17" s="800" t="s">
        <v>103</v>
      </c>
      <c r="AA17" s="822"/>
      <c r="AB17" s="819"/>
      <c r="AC17" s="792"/>
      <c r="AD17" s="1308"/>
      <c r="AE17" s="1309"/>
      <c r="AF17" s="17"/>
      <c r="AG17" s="80"/>
      <c r="AH17" s="17"/>
      <c r="AI17" s="250"/>
      <c r="AJ17" s="248"/>
      <c r="AK17" s="17"/>
      <c r="AL17" s="1442"/>
      <c r="AM17" s="1336" t="s">
        <v>623</v>
      </c>
      <c r="AN17" s="1442"/>
      <c r="AO17" s="1651"/>
      <c r="AP17" s="1651"/>
      <c r="AQ17" s="1651"/>
      <c r="AR17" s="1651"/>
      <c r="AS17" s="1651"/>
      <c r="AT17" s="1651"/>
      <c r="AU17" s="1651"/>
      <c r="AV17" s="1442"/>
      <c r="AW17" s="1442"/>
      <c r="AX17" s="1442"/>
      <c r="AY17" s="1442"/>
      <c r="AZ17" s="1442"/>
      <c r="BA17" s="1442"/>
      <c r="BB17" s="1442"/>
      <c r="BC17" s="1442"/>
      <c r="BD17" s="1442"/>
      <c r="BE17" s="1442"/>
      <c r="BF17" s="1442"/>
      <c r="BG17" s="1442"/>
      <c r="BH17" s="1442"/>
      <c r="BI17" s="1442"/>
      <c r="BJ17" s="1442"/>
      <c r="BK17" s="1442"/>
      <c r="BL17" s="1442"/>
      <c r="BM17" s="1442"/>
      <c r="BN17" s="1442"/>
      <c r="BO17" s="1442"/>
      <c r="BP17" s="1442"/>
      <c r="BQ17" s="1442"/>
      <c r="BR17" s="1442"/>
      <c r="BS17" s="1442"/>
      <c r="BT17" s="1442"/>
      <c r="BU17" s="1442"/>
      <c r="BV17" s="1442"/>
      <c r="BW17" s="1442"/>
      <c r="BX17" s="1442"/>
      <c r="BY17" s="1442"/>
      <c r="BZ17" s="1442"/>
      <c r="CA17" s="1442"/>
    </row>
    <row r="18" spans="1:79" s="18" customFormat="1" ht="18" customHeight="1" x14ac:dyDescent="0.2">
      <c r="A18" s="1527" t="str">
        <f>CONCATENATE('01_Carga'!$M$5,"_",$J18)</f>
        <v>FI__1</v>
      </c>
      <c r="B18" s="1405"/>
      <c r="C18" s="1460" t="str">
        <f>IF('06_PresenLista'!L18&lt;&gt;"",'06_PresenLista'!L18,"")</f>
        <v/>
      </c>
      <c r="D18" s="1461" t="str">
        <f>'06_PresenLista'!Q18</f>
        <v/>
      </c>
      <c r="E18" s="1405"/>
      <c r="F18" s="1626" t="str">
        <f>IF(OR(P18&lt;&gt;0,V18&lt;&gt;0),"al","")</f>
        <v/>
      </c>
      <c r="G18" s="1405"/>
      <c r="H18" s="1726" t="str">
        <f>IF('09_P1_Pract'!F18&lt;&gt;"",'09_P1_Pract'!F18,"")</f>
        <v/>
      </c>
      <c r="I18" s="1606"/>
      <c r="J18" s="1216">
        <v>1</v>
      </c>
      <c r="K18" s="306" t="str">
        <f>IF(ISERROR(VLOOKUP($A18,Aspirantes!$A:$H,Aspirantes!$E$1,FALSE)),"",VLOOKUP($A18,Aspirantes!$A:$H,Aspirantes!$E$1,FALSE))</f>
        <v/>
      </c>
      <c r="L18" s="685" t="str">
        <f>IF(ISERROR(VLOOKUP($A18,Aspirantes!$A:$H,Aspirantes!$F$1,FALSE)),"",VLOOKUP($A18,Aspirantes!$A:$H,Aspirantes!$F$1,FALSE))</f>
        <v/>
      </c>
      <c r="M18" s="686" t="str">
        <f>IF(ISERROR(VLOOKUP($A18,Aspirantes!$A:$H,Aspirantes!$G$1,FALSE)),"",VLOOKUP($A18,Aspirantes!$A:$H,Aspirantes!$G$1,FALSE))</f>
        <v/>
      </c>
      <c r="N18" s="671" t="str">
        <f>IF(ISERROR(VLOOKUP($A18,Aspirantes!$A:$H,Aspirantes!$H$1,FALSE)),"",VLOOKUP($A18,Aspirantes!$A:$H,Aspirantes!$H$1,FALSE))</f>
        <v/>
      </c>
      <c r="O18" s="16"/>
      <c r="P18" s="801"/>
      <c r="Q18" s="758"/>
      <c r="R18" s="305" t="str">
        <f>IF(AND(Q18&lt;&gt;"",P18=""),"",IF(Q18="SÍ",'09_P1_Pract'!BM18,""))</f>
        <v/>
      </c>
      <c r="S18" s="804">
        <f>IF(AND(Q18="SÍ",R18&lt;&gt;""),IF(R18&lt;=P18,1,0),0)</f>
        <v>0</v>
      </c>
      <c r="T18" s="804">
        <f>IF(AND(Q18&lt;&gt;"",P18=""),1,0)</f>
        <v>0</v>
      </c>
      <c r="U18" s="811"/>
      <c r="V18" s="801"/>
      <c r="W18" s="758"/>
      <c r="X18" s="305" t="str">
        <f>IF(AND(W18&lt;&gt;"",V18=""),"",IF(W18="SÍ",'10_P1_Tema'!BM18,""))</f>
        <v/>
      </c>
      <c r="Y18" s="804">
        <f>IF(AND(W18="SÍ",X18&lt;&gt;""),IF(X18&lt;=V18,1,0),0)</f>
        <v>0</v>
      </c>
      <c r="Z18" s="804">
        <f>IF(AND(W18&lt;&gt;"",V18=""),1,0)</f>
        <v>0</v>
      </c>
      <c r="AA18" s="823"/>
      <c r="AB18" s="755"/>
      <c r="AC18" s="812"/>
      <c r="AD18" s="67" t="str">
        <f>IF(F18&lt;&gt;"",IF(OR(Q18="SÍ",W18="SÍ"),IF(R18&lt;&gt;"",R18,'09_P1_Pract'!BM18),""),"")</f>
        <v/>
      </c>
      <c r="AE18" s="67" t="str">
        <f>IF(F18&lt;&gt;"",IF(OR(Q18="SÍ",W18="SÍ"),IF(X18&lt;&gt;"",X18,'10_P1_Tema'!BM18),""),"")</f>
        <v/>
      </c>
      <c r="AF18" s="83"/>
      <c r="AG18" s="802" t="str">
        <f>IF(AND(AD18&lt;&gt;"",AE18&lt;&gt;""),'12_P1_Lista'!R18,"")</f>
        <v/>
      </c>
      <c r="AH18" s="82"/>
      <c r="AI18" s="803" t="str">
        <f>IF(AND(AD18&lt;&gt;"",AE18&lt;&gt;""),'12_P1_Lista'!T18,"")</f>
        <v/>
      </c>
      <c r="AJ18" s="251" t="str">
        <f>IF(AND(AD18&lt;&gt;"",AE18&lt;&gt;""),'12_P1_Lista'!U18,"")</f>
        <v/>
      </c>
      <c r="AK18" s="83"/>
      <c r="AL18" s="1657"/>
      <c r="AM18" s="755"/>
      <c r="AN18" s="1442"/>
      <c r="AO18" s="2108"/>
      <c r="AP18" s="2108"/>
      <c r="AQ18" s="2108"/>
      <c r="AR18" s="2108"/>
      <c r="AS18" s="2108"/>
      <c r="AT18" s="2108"/>
      <c r="AU18" s="2108"/>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row>
    <row r="19" spans="1:79" s="18" customFormat="1" ht="18" customHeight="1" x14ac:dyDescent="0.2">
      <c r="A19" s="1527" t="str">
        <f>CONCATENATE('01_Carga'!$M$5,"_",$J19)</f>
        <v>FI__2</v>
      </c>
      <c r="B19" s="1405"/>
      <c r="C19" s="1460" t="str">
        <f>IF('06_PresenLista'!L19&lt;&gt;"",'06_PresenLista'!L19,"")</f>
        <v/>
      </c>
      <c r="D19" s="1461" t="str">
        <f>'06_PresenLista'!Q19</f>
        <v/>
      </c>
      <c r="E19" s="1405"/>
      <c r="F19" s="1626" t="str">
        <f t="shared" ref="F19:F82" si="0">IF(OR(P19&lt;&gt;0,V19&lt;&gt;0),"al","")</f>
        <v/>
      </c>
      <c r="G19" s="1405"/>
      <c r="H19" s="1726" t="str">
        <f>IF('09_P1_Pract'!F19&lt;&gt;"",'09_P1_Pract'!F19,"")</f>
        <v/>
      </c>
      <c r="I19" s="1606"/>
      <c r="J19" s="1216">
        <v>2</v>
      </c>
      <c r="K19" s="269" t="str">
        <f>IF(ISERROR(VLOOKUP($A19,Aspirantes!$A:$H,Aspirantes!$E$1,FALSE)),"",VLOOKUP($A19,Aspirantes!$A:$H,Aspirantes!$E$1,FALSE))</f>
        <v/>
      </c>
      <c r="L19" s="687" t="str">
        <f>IF(ISERROR(VLOOKUP($A19,Aspirantes!$A:$H,Aspirantes!$F$1,FALSE)),"",VLOOKUP($A19,Aspirantes!$A:$H,Aspirantes!$F$1,FALSE))</f>
        <v/>
      </c>
      <c r="M19" s="688" t="str">
        <f>IF(ISERROR(VLOOKUP($A19,Aspirantes!$A:$H,Aspirantes!$G$1,FALSE)),"",VLOOKUP($A19,Aspirantes!$A:$H,Aspirantes!$G$1,FALSE))</f>
        <v/>
      </c>
      <c r="N19" s="674" t="str">
        <f>IF(ISERROR(VLOOKUP($A19,Aspirantes!$A:$H,Aspirantes!$H$1,FALSE)),"",VLOOKUP($A19,Aspirantes!$A:$H,Aspirantes!$H$1,FALSE))</f>
        <v/>
      </c>
      <c r="O19" s="16"/>
      <c r="P19" s="756"/>
      <c r="Q19" s="759"/>
      <c r="R19" s="67" t="str">
        <f>IF(AND(Q19&lt;&gt;"",P19=""),"",IF(Q19="SÍ",'09_P1_Pract'!BM19,""))</f>
        <v/>
      </c>
      <c r="S19" s="805">
        <f>IF(AND(Q19="SÍ",R19&lt;&gt;""),IF(R19&lt;=P19,1,0),0)</f>
        <v>0</v>
      </c>
      <c r="T19" s="805">
        <f t="shared" ref="T19:T82" si="1">IF(AND(Q19&lt;&gt;"",P19=""),1,0)</f>
        <v>0</v>
      </c>
      <c r="U19" s="811"/>
      <c r="V19" s="756"/>
      <c r="W19" s="759"/>
      <c r="X19" s="67" t="str">
        <f>IF(AND(W19&lt;&gt;"",V19=""),"",IF(W19="SÍ",'10_P1_Tema'!BM19,""))</f>
        <v/>
      </c>
      <c r="Y19" s="805">
        <f>IF(AND(W19="SÍ",X19&lt;&gt;""),IF(X19&lt;=V19,1,0),0)</f>
        <v>0</v>
      </c>
      <c r="Z19" s="805">
        <f t="shared" ref="Z19:Z82" si="2">IF(AND(W19&lt;&gt;"",V19=""),1,0)</f>
        <v>0</v>
      </c>
      <c r="AA19" s="823"/>
      <c r="AB19" s="757"/>
      <c r="AC19" s="812"/>
      <c r="AD19" s="67" t="str">
        <f>IF(F19&lt;&gt;"",IF(OR(Q19="SÍ",W19="SÍ"),IF(R19&lt;&gt;"",R19,'09_P1_Pract'!BM19),""),"")</f>
        <v/>
      </c>
      <c r="AE19" s="67" t="str">
        <f>IF(F19&lt;&gt;"",IF(OR(Q19="SÍ",W19="SÍ"),IF(X19&lt;&gt;"",X19,'10_P1_Tema'!BM19),""),"")</f>
        <v/>
      </c>
      <c r="AF19" s="83"/>
      <c r="AG19" s="676" t="str">
        <f>IF(AND(AD19&lt;&gt;"",AE19&lt;&gt;""),'12_P1_Lista'!R19,"")</f>
        <v/>
      </c>
      <c r="AH19" s="82"/>
      <c r="AI19" s="750" t="str">
        <f>IF(AND(AD19&lt;&gt;"",AE19&lt;&gt;""),'12_P1_Lista'!T19,"")</f>
        <v/>
      </c>
      <c r="AJ19" s="518" t="str">
        <f>IF(AND(AD19&lt;&gt;"",AE19&lt;&gt;""),'12_P1_Lista'!U19,"")</f>
        <v/>
      </c>
      <c r="AK19" s="83"/>
      <c r="AL19" s="1657"/>
      <c r="AM19" s="1337"/>
      <c r="AN19" s="1442"/>
      <c r="AO19" s="2108"/>
      <c r="AP19" s="2108"/>
      <c r="AQ19" s="2108"/>
      <c r="AR19" s="2108"/>
      <c r="AS19" s="2108"/>
      <c r="AT19" s="2108"/>
      <c r="AU19" s="2108"/>
      <c r="AV19" s="1442"/>
      <c r="AW19" s="1442"/>
      <c r="AX19" s="1442"/>
      <c r="AY19" s="1442"/>
      <c r="AZ19" s="1442"/>
      <c r="BA19" s="1442"/>
      <c r="BB19" s="1442"/>
      <c r="BC19" s="1442"/>
      <c r="BD19" s="1442"/>
      <c r="BE19" s="1442"/>
      <c r="BF19" s="1442"/>
      <c r="BG19" s="1442"/>
      <c r="BH19" s="1442"/>
      <c r="BI19" s="1442"/>
      <c r="BJ19" s="1442"/>
      <c r="BK19" s="1442"/>
      <c r="BL19" s="1442"/>
      <c r="BM19" s="1442"/>
      <c r="BN19" s="1442"/>
      <c r="BO19" s="1442"/>
      <c r="BP19" s="1442"/>
      <c r="BQ19" s="1442"/>
      <c r="BR19" s="1442"/>
      <c r="BS19" s="1442"/>
      <c r="BT19" s="1442"/>
      <c r="BU19" s="1442"/>
      <c r="BV19" s="1442"/>
      <c r="BW19" s="1442"/>
      <c r="BX19" s="1442"/>
      <c r="BY19" s="1442"/>
      <c r="BZ19" s="1442"/>
      <c r="CA19" s="1442"/>
    </row>
    <row r="20" spans="1:79" s="18" customFormat="1" ht="18" customHeight="1" x14ac:dyDescent="0.2">
      <c r="A20" s="1527" t="str">
        <f>CONCATENATE('01_Carga'!$M$5,"_",$J20)</f>
        <v>FI__3</v>
      </c>
      <c r="B20" s="1405"/>
      <c r="C20" s="1460" t="str">
        <f>IF('06_PresenLista'!L20&lt;&gt;"",'06_PresenLista'!L20,"")</f>
        <v/>
      </c>
      <c r="D20" s="1461" t="str">
        <f>'06_PresenLista'!Q20</f>
        <v/>
      </c>
      <c r="E20" s="1405"/>
      <c r="F20" s="1626" t="str">
        <f t="shared" si="0"/>
        <v/>
      </c>
      <c r="G20" s="1405"/>
      <c r="H20" s="1726" t="str">
        <f>IF('09_P1_Pract'!F20&lt;&gt;"",'09_P1_Pract'!F20,"")</f>
        <v/>
      </c>
      <c r="I20" s="1606"/>
      <c r="J20" s="1216">
        <v>3</v>
      </c>
      <c r="K20" s="269" t="str">
        <f>IF(ISERROR(VLOOKUP($A20,Aspirantes!$A:$H,Aspirantes!$E$1,FALSE)),"",VLOOKUP($A20,Aspirantes!$A:$H,Aspirantes!$E$1,FALSE))</f>
        <v/>
      </c>
      <c r="L20" s="687" t="str">
        <f>IF(ISERROR(VLOOKUP($A20,Aspirantes!$A:$H,Aspirantes!$F$1,FALSE)),"",VLOOKUP($A20,Aspirantes!$A:$H,Aspirantes!$F$1,FALSE))</f>
        <v/>
      </c>
      <c r="M20" s="688" t="str">
        <f>IF(ISERROR(VLOOKUP($A20,Aspirantes!$A:$H,Aspirantes!$G$1,FALSE)),"",VLOOKUP($A20,Aspirantes!$A:$H,Aspirantes!$G$1,FALSE))</f>
        <v/>
      </c>
      <c r="N20" s="674" t="str">
        <f>IF(ISERROR(VLOOKUP($A20,Aspirantes!$A:$H,Aspirantes!$H$1,FALSE)),"",VLOOKUP($A20,Aspirantes!$A:$H,Aspirantes!$H$1,FALSE))</f>
        <v/>
      </c>
      <c r="O20" s="16"/>
      <c r="P20" s="756"/>
      <c r="Q20" s="759"/>
      <c r="R20" s="67" t="str">
        <f>IF(AND(Q20&lt;&gt;"",P20=""),"",IF(Q20="SÍ",'09_P1_Pract'!BM20,""))</f>
        <v/>
      </c>
      <c r="S20" s="805">
        <f>IF(AND(Q20="SÍ",R20&lt;&gt;""),IF(R20&lt;=P20,1,0),0)</f>
        <v>0</v>
      </c>
      <c r="T20" s="805">
        <f t="shared" si="1"/>
        <v>0</v>
      </c>
      <c r="U20" s="811"/>
      <c r="V20" s="756"/>
      <c r="W20" s="759"/>
      <c r="X20" s="67" t="str">
        <f>IF(AND(W20&lt;&gt;"",V20=""),"",IF(W20="SÍ",'10_P1_Tema'!BM20,""))</f>
        <v/>
      </c>
      <c r="Y20" s="805">
        <f>IF(AND(W20="SÍ",X20&lt;&gt;""),IF(X20&lt;=V20,1,0),0)</f>
        <v>0</v>
      </c>
      <c r="Z20" s="805">
        <f t="shared" si="2"/>
        <v>0</v>
      </c>
      <c r="AA20" s="823"/>
      <c r="AB20" s="757"/>
      <c r="AC20" s="812"/>
      <c r="AD20" s="67" t="str">
        <f>IF(F20&lt;&gt;"",IF(OR(Q20="SÍ",W20="SÍ"),IF(R20&lt;&gt;"",R20,'09_P1_Pract'!BM20),""),"")</f>
        <v/>
      </c>
      <c r="AE20" s="67" t="str">
        <f>IF(F20&lt;&gt;"",IF(OR(Q20="SÍ",W20="SÍ"),IF(X20&lt;&gt;"",X20,'10_P1_Tema'!BM20),""),"")</f>
        <v/>
      </c>
      <c r="AF20" s="83"/>
      <c r="AG20" s="676" t="str">
        <f>IF(AND(AD20&lt;&gt;"",AE20&lt;&gt;""),'12_P1_Lista'!R20,"")</f>
        <v/>
      </c>
      <c r="AH20" s="82"/>
      <c r="AI20" s="750" t="str">
        <f>IF(AND(AD20&lt;&gt;"",AE20&lt;&gt;""),'12_P1_Lista'!T20,"")</f>
        <v/>
      </c>
      <c r="AJ20" s="518" t="str">
        <f>IF(AND(AD20&lt;&gt;"",AE20&lt;&gt;""),'12_P1_Lista'!U20,"")</f>
        <v/>
      </c>
      <c r="AK20" s="83"/>
      <c r="AL20" s="1657"/>
      <c r="AM20" s="757"/>
      <c r="AN20" s="1442"/>
      <c r="AO20" s="2108"/>
      <c r="AP20" s="2108"/>
      <c r="AQ20" s="2108"/>
      <c r="AR20" s="2108"/>
      <c r="AS20" s="2108"/>
      <c r="AT20" s="2108"/>
      <c r="AU20" s="2108"/>
      <c r="AV20" s="1442"/>
      <c r="AW20" s="1442"/>
      <c r="AX20" s="1442"/>
      <c r="AY20" s="1442"/>
      <c r="AZ20" s="1442"/>
      <c r="BA20" s="1442"/>
      <c r="BB20" s="1442"/>
      <c r="BC20" s="1442"/>
      <c r="BD20" s="1442"/>
      <c r="BE20" s="1442"/>
      <c r="BF20" s="1442"/>
      <c r="BG20" s="1442"/>
      <c r="BH20" s="1442"/>
      <c r="BI20" s="1442"/>
      <c r="BJ20" s="1442"/>
      <c r="BK20" s="1442"/>
      <c r="BL20" s="1442"/>
      <c r="BM20" s="1442"/>
      <c r="BN20" s="1442"/>
      <c r="BO20" s="1442"/>
      <c r="BP20" s="1442"/>
      <c r="BQ20" s="1442"/>
      <c r="BR20" s="1442"/>
      <c r="BS20" s="1442"/>
      <c r="BT20" s="1442"/>
      <c r="BU20" s="1442"/>
      <c r="BV20" s="1442"/>
      <c r="BW20" s="1442"/>
      <c r="BX20" s="1442"/>
      <c r="BY20" s="1442"/>
      <c r="BZ20" s="1442"/>
      <c r="CA20" s="1442"/>
    </row>
    <row r="21" spans="1:79" s="18" customFormat="1" ht="18" customHeight="1" x14ac:dyDescent="0.2">
      <c r="A21" s="1527" t="str">
        <f>CONCATENATE('01_Carga'!$M$5,"_",$J21)</f>
        <v>FI__4</v>
      </c>
      <c r="B21" s="1405"/>
      <c r="C21" s="1460" t="str">
        <f>IF('06_PresenLista'!L21&lt;&gt;"",'06_PresenLista'!L21,"")</f>
        <v/>
      </c>
      <c r="D21" s="1461" t="str">
        <f>'06_PresenLista'!Q21</f>
        <v/>
      </c>
      <c r="E21" s="1405"/>
      <c r="F21" s="1626" t="str">
        <f t="shared" si="0"/>
        <v/>
      </c>
      <c r="G21" s="1405"/>
      <c r="H21" s="1726" t="str">
        <f>IF('09_P1_Pract'!F21&lt;&gt;"",'09_P1_Pract'!F21,"")</f>
        <v/>
      </c>
      <c r="I21" s="1606"/>
      <c r="J21" s="1216">
        <v>4</v>
      </c>
      <c r="K21" s="269" t="str">
        <f>IF(ISERROR(VLOOKUP($A21,Aspirantes!$A:$H,Aspirantes!$E$1,FALSE)),"",VLOOKUP($A21,Aspirantes!$A:$H,Aspirantes!$E$1,FALSE))</f>
        <v/>
      </c>
      <c r="L21" s="687" t="str">
        <f>IF(ISERROR(VLOOKUP($A21,Aspirantes!$A:$H,Aspirantes!$F$1,FALSE)),"",VLOOKUP($A21,Aspirantes!$A:$H,Aspirantes!$F$1,FALSE))</f>
        <v/>
      </c>
      <c r="M21" s="688" t="str">
        <f>IF(ISERROR(VLOOKUP($A21,Aspirantes!$A:$H,Aspirantes!$G$1,FALSE)),"",VLOOKUP($A21,Aspirantes!$A:$H,Aspirantes!$G$1,FALSE))</f>
        <v/>
      </c>
      <c r="N21" s="674" t="str">
        <f>IF(ISERROR(VLOOKUP($A21,Aspirantes!$A:$H,Aspirantes!$H$1,FALSE)),"",VLOOKUP($A21,Aspirantes!$A:$H,Aspirantes!$H$1,FALSE))</f>
        <v/>
      </c>
      <c r="O21" s="16"/>
      <c r="P21" s="756"/>
      <c r="Q21" s="759"/>
      <c r="R21" s="67" t="str">
        <f>IF(AND(Q21&lt;&gt;"",P21=""),"",IF(Q21="SÍ",'09_P1_Pract'!BM21,""))</f>
        <v/>
      </c>
      <c r="S21" s="805">
        <f t="shared" ref="S21:S84" si="3">IF(AND(Q21="SÍ",R21&lt;&gt;""),IF(R21&lt;=P21,1,0),0)</f>
        <v>0</v>
      </c>
      <c r="T21" s="805">
        <f t="shared" si="1"/>
        <v>0</v>
      </c>
      <c r="U21" s="811"/>
      <c r="V21" s="756"/>
      <c r="W21" s="759"/>
      <c r="X21" s="67" t="str">
        <f>IF(AND(W21&lt;&gt;"",V21=""),"",IF(W21="SÍ",'10_P1_Tema'!BM21,""))</f>
        <v/>
      </c>
      <c r="Y21" s="805">
        <f t="shared" ref="Y21:Y84" si="4">IF(AND(W21="SÍ",X21&lt;&gt;""),IF(X21&lt;=V21,1,0),0)</f>
        <v>0</v>
      </c>
      <c r="Z21" s="805">
        <f t="shared" si="2"/>
        <v>0</v>
      </c>
      <c r="AA21" s="823"/>
      <c r="AB21" s="757"/>
      <c r="AC21" s="812"/>
      <c r="AD21" s="67" t="str">
        <f>IF(F21&lt;&gt;"",IF(OR(Q21="SÍ",W21="SÍ"),IF(R21&lt;&gt;"",R21,'09_P1_Pract'!BM21),""),"")</f>
        <v/>
      </c>
      <c r="AE21" s="67" t="str">
        <f>IF(F21&lt;&gt;"",IF(OR(Q21="SÍ",W21="SÍ"),IF(X21&lt;&gt;"",X21,'10_P1_Tema'!BM21),""),"")</f>
        <v/>
      </c>
      <c r="AF21" s="83"/>
      <c r="AG21" s="676" t="str">
        <f>IF(AND(AD21&lt;&gt;"",AE21&lt;&gt;""),'12_P1_Lista'!R21,"")</f>
        <v/>
      </c>
      <c r="AH21" s="82"/>
      <c r="AI21" s="750" t="str">
        <f>IF(AND(AD21&lt;&gt;"",AE21&lt;&gt;""),'12_P1_Lista'!T21,"")</f>
        <v/>
      </c>
      <c r="AJ21" s="518" t="str">
        <f>IF(AND(AD21&lt;&gt;"",AE21&lt;&gt;""),'12_P1_Lista'!U21,"")</f>
        <v/>
      </c>
      <c r="AK21" s="83"/>
      <c r="AL21" s="1657"/>
      <c r="AM21" s="757"/>
      <c r="AN21" s="1442"/>
      <c r="AO21" s="2108"/>
      <c r="AP21" s="2108"/>
      <c r="AQ21" s="2108"/>
      <c r="AR21" s="2108"/>
      <c r="AS21" s="2108"/>
      <c r="AT21" s="2108"/>
      <c r="AU21" s="2108"/>
      <c r="AV21" s="1442"/>
      <c r="AW21" s="1442"/>
      <c r="AX21" s="1442"/>
      <c r="AY21" s="1442"/>
      <c r="AZ21" s="1442"/>
      <c r="BA21" s="1442"/>
      <c r="BB21" s="1442"/>
      <c r="BC21" s="1442"/>
      <c r="BD21" s="1442"/>
      <c r="BE21" s="1442"/>
      <c r="BF21" s="1442"/>
      <c r="BG21" s="1442"/>
      <c r="BH21" s="1442"/>
      <c r="BI21" s="1442"/>
      <c r="BJ21" s="1442"/>
      <c r="BK21" s="1442"/>
      <c r="BL21" s="1442"/>
      <c r="BM21" s="1442"/>
      <c r="BN21" s="1442"/>
      <c r="BO21" s="1442"/>
      <c r="BP21" s="1442"/>
      <c r="BQ21" s="1442"/>
      <c r="BR21" s="1442"/>
      <c r="BS21" s="1442"/>
      <c r="BT21" s="1442"/>
      <c r="BU21" s="1442"/>
      <c r="BV21" s="1442"/>
      <c r="BW21" s="1442"/>
      <c r="BX21" s="1442"/>
      <c r="BY21" s="1442"/>
      <c r="BZ21" s="1442"/>
      <c r="CA21" s="1442"/>
    </row>
    <row r="22" spans="1:79" s="18" customFormat="1" ht="18" customHeight="1" x14ac:dyDescent="0.2">
      <c r="A22" s="1527" t="str">
        <f>CONCATENATE('01_Carga'!$M$5,"_",$J22)</f>
        <v>FI__5</v>
      </c>
      <c r="B22" s="1405"/>
      <c r="C22" s="1460" t="str">
        <f>IF('06_PresenLista'!L22&lt;&gt;"",'06_PresenLista'!L22,"")</f>
        <v/>
      </c>
      <c r="D22" s="1461" t="str">
        <f>'06_PresenLista'!Q22</f>
        <v/>
      </c>
      <c r="E22" s="1405"/>
      <c r="F22" s="1626" t="str">
        <f t="shared" si="0"/>
        <v/>
      </c>
      <c r="G22" s="1405"/>
      <c r="H22" s="1726" t="str">
        <f>IF('09_P1_Pract'!F22&lt;&gt;"",'09_P1_Pract'!F22,"")</f>
        <v/>
      </c>
      <c r="I22" s="1606"/>
      <c r="J22" s="1216">
        <v>5</v>
      </c>
      <c r="K22" s="269" t="str">
        <f>IF(ISERROR(VLOOKUP($A22,Aspirantes!$A:$H,Aspirantes!$E$1,FALSE)),"",VLOOKUP($A22,Aspirantes!$A:$H,Aspirantes!$E$1,FALSE))</f>
        <v/>
      </c>
      <c r="L22" s="687" t="str">
        <f>IF(ISERROR(VLOOKUP($A22,Aspirantes!$A:$H,Aspirantes!$F$1,FALSE)),"",VLOOKUP($A22,Aspirantes!$A:$H,Aspirantes!$F$1,FALSE))</f>
        <v/>
      </c>
      <c r="M22" s="688" t="str">
        <f>IF(ISERROR(VLOOKUP($A22,Aspirantes!$A:$H,Aspirantes!$G$1,FALSE)),"",VLOOKUP($A22,Aspirantes!$A:$H,Aspirantes!$G$1,FALSE))</f>
        <v/>
      </c>
      <c r="N22" s="674" t="str">
        <f>IF(ISERROR(VLOOKUP($A22,Aspirantes!$A:$H,Aspirantes!$H$1,FALSE)),"",VLOOKUP($A22,Aspirantes!$A:$H,Aspirantes!$H$1,FALSE))</f>
        <v/>
      </c>
      <c r="O22" s="16"/>
      <c r="P22" s="756"/>
      <c r="Q22" s="759"/>
      <c r="R22" s="67" t="str">
        <f>IF(AND(Q22&lt;&gt;"",P22=""),"",IF(Q22="SÍ",'09_P1_Pract'!BM22,""))</f>
        <v/>
      </c>
      <c r="S22" s="805">
        <f t="shared" si="3"/>
        <v>0</v>
      </c>
      <c r="T22" s="805">
        <f t="shared" si="1"/>
        <v>0</v>
      </c>
      <c r="U22" s="811"/>
      <c r="V22" s="756"/>
      <c r="W22" s="759"/>
      <c r="X22" s="67" t="str">
        <f>IF(AND(W22&lt;&gt;"",V22=""),"",IF(W22="SÍ",'10_P1_Tema'!BM22,""))</f>
        <v/>
      </c>
      <c r="Y22" s="805">
        <f t="shared" si="4"/>
        <v>0</v>
      </c>
      <c r="Z22" s="805">
        <f t="shared" si="2"/>
        <v>0</v>
      </c>
      <c r="AA22" s="823"/>
      <c r="AB22" s="757"/>
      <c r="AC22" s="812"/>
      <c r="AD22" s="67" t="str">
        <f>IF(F22&lt;&gt;"",IF(OR(Q22="SÍ",W22="SÍ"),IF(R22&lt;&gt;"",R22,'09_P1_Pract'!BM22),""),"")</f>
        <v/>
      </c>
      <c r="AE22" s="67" t="str">
        <f>IF(F22&lt;&gt;"",IF(OR(Q22="SÍ",W22="SÍ"),IF(X22&lt;&gt;"",X22,'10_P1_Tema'!BM22),""),"")</f>
        <v/>
      </c>
      <c r="AF22" s="83"/>
      <c r="AG22" s="676" t="str">
        <f>IF(AND(AD22&lt;&gt;"",AE22&lt;&gt;""),'12_P1_Lista'!R22,"")</f>
        <v/>
      </c>
      <c r="AH22" s="82"/>
      <c r="AI22" s="750" t="str">
        <f>IF(AND(AD22&lt;&gt;"",AE22&lt;&gt;""),'12_P1_Lista'!T22,"")</f>
        <v/>
      </c>
      <c r="AJ22" s="518" t="str">
        <f>IF(AND(AD22&lt;&gt;"",AE22&lt;&gt;""),'12_P1_Lista'!U22,"")</f>
        <v/>
      </c>
      <c r="AK22" s="83"/>
      <c r="AL22" s="1657"/>
      <c r="AM22" s="757"/>
      <c r="AN22" s="1442"/>
      <c r="AO22" s="2108"/>
      <c r="AP22" s="2108"/>
      <c r="AQ22" s="2108"/>
      <c r="AR22" s="2108"/>
      <c r="AS22" s="2108"/>
      <c r="AT22" s="2108"/>
      <c r="AU22" s="2108"/>
      <c r="AV22" s="1442"/>
      <c r="AW22" s="1442"/>
      <c r="AX22" s="1442"/>
      <c r="AY22" s="1442"/>
      <c r="AZ22" s="1442"/>
      <c r="BA22" s="1442"/>
      <c r="BB22" s="1442"/>
      <c r="BC22" s="1442"/>
      <c r="BD22" s="1442"/>
      <c r="BE22" s="1442"/>
      <c r="BF22" s="1442"/>
      <c r="BG22" s="1442"/>
      <c r="BH22" s="1442"/>
      <c r="BI22" s="1442"/>
      <c r="BJ22" s="1442"/>
      <c r="BK22" s="1442"/>
      <c r="BL22" s="1442"/>
      <c r="BM22" s="1442"/>
      <c r="BN22" s="1442"/>
      <c r="BO22" s="1442"/>
      <c r="BP22" s="1442"/>
      <c r="BQ22" s="1442"/>
      <c r="BR22" s="1442"/>
      <c r="BS22" s="1442"/>
      <c r="BT22" s="1442"/>
      <c r="BU22" s="1442"/>
      <c r="BV22" s="1442"/>
      <c r="BW22" s="1442"/>
      <c r="BX22" s="1442"/>
      <c r="BY22" s="1442"/>
      <c r="BZ22" s="1442"/>
      <c r="CA22" s="1442"/>
    </row>
    <row r="23" spans="1:79" s="18" customFormat="1" ht="18" customHeight="1" x14ac:dyDescent="0.2">
      <c r="A23" s="1527" t="str">
        <f>CONCATENATE('01_Carga'!$M$5,"_",$J23)</f>
        <v>FI__6</v>
      </c>
      <c r="B23" s="1405"/>
      <c r="C23" s="1460" t="str">
        <f>IF('06_PresenLista'!L23&lt;&gt;"",'06_PresenLista'!L23,"")</f>
        <v/>
      </c>
      <c r="D23" s="1461" t="str">
        <f>'06_PresenLista'!Q23</f>
        <v/>
      </c>
      <c r="E23" s="1405"/>
      <c r="F23" s="1626" t="str">
        <f t="shared" si="0"/>
        <v/>
      </c>
      <c r="G23" s="1405"/>
      <c r="H23" s="1726" t="str">
        <f>IF('09_P1_Pract'!F23&lt;&gt;"",'09_P1_Pract'!F23,"")</f>
        <v/>
      </c>
      <c r="I23" s="1606"/>
      <c r="J23" s="1216">
        <v>6</v>
      </c>
      <c r="K23" s="269" t="str">
        <f>IF(ISERROR(VLOOKUP($A23,Aspirantes!$A:$H,Aspirantes!$E$1,FALSE)),"",VLOOKUP($A23,Aspirantes!$A:$H,Aspirantes!$E$1,FALSE))</f>
        <v/>
      </c>
      <c r="L23" s="687" t="str">
        <f>IF(ISERROR(VLOOKUP($A23,Aspirantes!$A:$H,Aspirantes!$F$1,FALSE)),"",VLOOKUP($A23,Aspirantes!$A:$H,Aspirantes!$F$1,FALSE))</f>
        <v/>
      </c>
      <c r="M23" s="688" t="str">
        <f>IF(ISERROR(VLOOKUP($A23,Aspirantes!$A:$H,Aspirantes!$G$1,FALSE)),"",VLOOKUP($A23,Aspirantes!$A:$H,Aspirantes!$G$1,FALSE))</f>
        <v/>
      </c>
      <c r="N23" s="674" t="str">
        <f>IF(ISERROR(VLOOKUP($A23,Aspirantes!$A:$H,Aspirantes!$H$1,FALSE)),"",VLOOKUP($A23,Aspirantes!$A:$H,Aspirantes!$H$1,FALSE))</f>
        <v/>
      </c>
      <c r="O23" s="16"/>
      <c r="P23" s="756"/>
      <c r="Q23" s="759"/>
      <c r="R23" s="67" t="str">
        <f>IF(AND(Q23&lt;&gt;"",P23=""),"",IF(Q23="SÍ",'09_P1_Pract'!BM23,""))</f>
        <v/>
      </c>
      <c r="S23" s="805">
        <f t="shared" si="3"/>
        <v>0</v>
      </c>
      <c r="T23" s="805">
        <f t="shared" si="1"/>
        <v>0</v>
      </c>
      <c r="U23" s="811"/>
      <c r="V23" s="756"/>
      <c r="W23" s="759"/>
      <c r="X23" s="67" t="str">
        <f>IF(AND(W23&lt;&gt;"",V23=""),"",IF(W23="SÍ",'10_P1_Tema'!BM23,""))</f>
        <v/>
      </c>
      <c r="Y23" s="805">
        <f t="shared" si="4"/>
        <v>0</v>
      </c>
      <c r="Z23" s="805">
        <f t="shared" si="2"/>
        <v>0</v>
      </c>
      <c r="AA23" s="823"/>
      <c r="AB23" s="757"/>
      <c r="AC23" s="812"/>
      <c r="AD23" s="67" t="str">
        <f>IF(F23&lt;&gt;"",IF(OR(Q23="SÍ",W23="SÍ"),IF(R23&lt;&gt;"",R23,'09_P1_Pract'!BM23),""),"")</f>
        <v/>
      </c>
      <c r="AE23" s="67" t="str">
        <f>IF(F23&lt;&gt;"",IF(OR(Q23="SÍ",W23="SÍ"),IF(X23&lt;&gt;"",X23,'10_P1_Tema'!BM23),""),"")</f>
        <v/>
      </c>
      <c r="AF23" s="83"/>
      <c r="AG23" s="676" t="str">
        <f>IF(AND(AD23&lt;&gt;"",AE23&lt;&gt;""),'12_P1_Lista'!R23,"")</f>
        <v/>
      </c>
      <c r="AH23" s="82"/>
      <c r="AI23" s="750" t="str">
        <f>IF(AND(AD23&lt;&gt;"",AE23&lt;&gt;""),'12_P1_Lista'!T23,"")</f>
        <v/>
      </c>
      <c r="AJ23" s="518" t="str">
        <f>IF(AND(AD23&lt;&gt;"",AE23&lt;&gt;""),'12_P1_Lista'!U23,"")</f>
        <v/>
      </c>
      <c r="AK23" s="83"/>
      <c r="AL23" s="1657"/>
      <c r="AM23" s="757"/>
      <c r="AN23" s="1442"/>
      <c r="AO23" s="2108"/>
      <c r="AP23" s="2108"/>
      <c r="AQ23" s="2108"/>
      <c r="AR23" s="2108"/>
      <c r="AS23" s="2108"/>
      <c r="AT23" s="2108"/>
      <c r="AU23" s="2108"/>
      <c r="AV23" s="1442"/>
      <c r="AW23" s="1442"/>
      <c r="AX23" s="1442"/>
      <c r="AY23" s="1442"/>
      <c r="AZ23" s="1442"/>
      <c r="BA23" s="1442"/>
      <c r="BB23" s="1442"/>
      <c r="BC23" s="1442"/>
      <c r="BD23" s="1442"/>
      <c r="BE23" s="1442"/>
      <c r="BF23" s="1442"/>
      <c r="BG23" s="1442"/>
      <c r="BH23" s="1442"/>
      <c r="BI23" s="1442"/>
      <c r="BJ23" s="1442"/>
      <c r="BK23" s="1442"/>
      <c r="BL23" s="1442"/>
      <c r="BM23" s="1442"/>
      <c r="BN23" s="1442"/>
      <c r="BO23" s="1442"/>
      <c r="BP23" s="1442"/>
      <c r="BQ23" s="1442"/>
      <c r="BR23" s="1442"/>
      <c r="BS23" s="1442"/>
      <c r="BT23" s="1442"/>
      <c r="BU23" s="1442"/>
      <c r="BV23" s="1442"/>
      <c r="BW23" s="1442"/>
      <c r="BX23" s="1442"/>
      <c r="BY23" s="1442"/>
      <c r="BZ23" s="1442"/>
      <c r="CA23" s="1442"/>
    </row>
    <row r="24" spans="1:79" s="18" customFormat="1" ht="18" customHeight="1" x14ac:dyDescent="0.2">
      <c r="A24" s="1527" t="str">
        <f>CONCATENATE('01_Carga'!$M$5,"_",$J24)</f>
        <v>FI__7</v>
      </c>
      <c r="B24" s="1405"/>
      <c r="C24" s="1460" t="str">
        <f>IF('06_PresenLista'!L24&lt;&gt;"",'06_PresenLista'!L24,"")</f>
        <v/>
      </c>
      <c r="D24" s="1461" t="str">
        <f>'06_PresenLista'!Q24</f>
        <v/>
      </c>
      <c r="E24" s="1405"/>
      <c r="F24" s="1626" t="str">
        <f t="shared" si="0"/>
        <v/>
      </c>
      <c r="G24" s="1405"/>
      <c r="H24" s="1726" t="str">
        <f>IF('09_P1_Pract'!F24&lt;&gt;"",'09_P1_Pract'!F24,"")</f>
        <v/>
      </c>
      <c r="I24" s="1606"/>
      <c r="J24" s="1216">
        <v>7</v>
      </c>
      <c r="K24" s="269" t="str">
        <f>IF(ISERROR(VLOOKUP($A24,Aspirantes!$A:$H,Aspirantes!$E$1,FALSE)),"",VLOOKUP($A24,Aspirantes!$A:$H,Aspirantes!$E$1,FALSE))</f>
        <v/>
      </c>
      <c r="L24" s="687" t="str">
        <f>IF(ISERROR(VLOOKUP($A24,Aspirantes!$A:$H,Aspirantes!$F$1,FALSE)),"",VLOOKUP($A24,Aspirantes!$A:$H,Aspirantes!$F$1,FALSE))</f>
        <v/>
      </c>
      <c r="M24" s="688" t="str">
        <f>IF(ISERROR(VLOOKUP($A24,Aspirantes!$A:$H,Aspirantes!$G$1,FALSE)),"",VLOOKUP($A24,Aspirantes!$A:$H,Aspirantes!$G$1,FALSE))</f>
        <v/>
      </c>
      <c r="N24" s="674" t="str">
        <f>IF(ISERROR(VLOOKUP($A24,Aspirantes!$A:$H,Aspirantes!$H$1,FALSE)),"",VLOOKUP($A24,Aspirantes!$A:$H,Aspirantes!$H$1,FALSE))</f>
        <v/>
      </c>
      <c r="O24" s="16"/>
      <c r="P24" s="756"/>
      <c r="Q24" s="759"/>
      <c r="R24" s="67" t="str">
        <f>IF(AND(Q24&lt;&gt;"",P24=""),"",IF(Q24="SÍ",'09_P1_Pract'!BM24,""))</f>
        <v/>
      </c>
      <c r="S24" s="805">
        <f t="shared" si="3"/>
        <v>0</v>
      </c>
      <c r="T24" s="805">
        <f t="shared" si="1"/>
        <v>0</v>
      </c>
      <c r="U24" s="811"/>
      <c r="V24" s="756"/>
      <c r="W24" s="759"/>
      <c r="X24" s="67" t="str">
        <f>IF(AND(W24&lt;&gt;"",V24=""),"",IF(W24="SÍ",'10_P1_Tema'!BM24,""))</f>
        <v/>
      </c>
      <c r="Y24" s="805">
        <f t="shared" si="4"/>
        <v>0</v>
      </c>
      <c r="Z24" s="805">
        <f t="shared" si="2"/>
        <v>0</v>
      </c>
      <c r="AA24" s="823"/>
      <c r="AB24" s="757"/>
      <c r="AC24" s="812"/>
      <c r="AD24" s="67" t="str">
        <f>IF(F24&lt;&gt;"",IF(OR(Q24="SÍ",W24="SÍ"),IF(R24&lt;&gt;"",R24,'09_P1_Pract'!BM24),""),"")</f>
        <v/>
      </c>
      <c r="AE24" s="67" t="str">
        <f>IF(F24&lt;&gt;"",IF(OR(Q24="SÍ",W24="SÍ"),IF(X24&lt;&gt;"",X24,'10_P1_Tema'!BM24),""),"")</f>
        <v/>
      </c>
      <c r="AF24" s="83"/>
      <c r="AG24" s="676" t="str">
        <f>IF(AND(AD24&lt;&gt;"",AE24&lt;&gt;""),'12_P1_Lista'!R24,"")</f>
        <v/>
      </c>
      <c r="AH24" s="82"/>
      <c r="AI24" s="750" t="str">
        <f>IF(AND(AD24&lt;&gt;"",AE24&lt;&gt;""),'12_P1_Lista'!T24,"")</f>
        <v/>
      </c>
      <c r="AJ24" s="518" t="str">
        <f>IF(AND(AD24&lt;&gt;"",AE24&lt;&gt;""),'12_P1_Lista'!U24,"")</f>
        <v/>
      </c>
      <c r="AK24" s="83"/>
      <c r="AL24" s="1657"/>
      <c r="AM24" s="757"/>
      <c r="AN24" s="1442"/>
      <c r="AO24" s="2108"/>
      <c r="AP24" s="2108"/>
      <c r="AQ24" s="2108"/>
      <c r="AR24" s="2108"/>
      <c r="AS24" s="2108"/>
      <c r="AT24" s="2108"/>
      <c r="AU24" s="2108"/>
      <c r="AV24" s="1442"/>
      <c r="AW24" s="1442"/>
      <c r="AX24" s="1442"/>
      <c r="AY24" s="1442"/>
      <c r="AZ24" s="1442"/>
      <c r="BA24" s="1442"/>
      <c r="BB24" s="1442"/>
      <c r="BC24" s="1442"/>
      <c r="BD24" s="1442"/>
      <c r="BE24" s="1442"/>
      <c r="BF24" s="1442"/>
      <c r="BG24" s="1442"/>
      <c r="BH24" s="1442"/>
      <c r="BI24" s="1442"/>
      <c r="BJ24" s="1442"/>
      <c r="BK24" s="1442"/>
      <c r="BL24" s="1442"/>
      <c r="BM24" s="1442"/>
      <c r="BN24" s="1442"/>
      <c r="BO24" s="1442"/>
      <c r="BP24" s="1442"/>
      <c r="BQ24" s="1442"/>
      <c r="BR24" s="1442"/>
      <c r="BS24" s="1442"/>
      <c r="BT24" s="1442"/>
      <c r="BU24" s="1442"/>
      <c r="BV24" s="1442"/>
      <c r="BW24" s="1442"/>
      <c r="BX24" s="1442"/>
      <c r="BY24" s="1442"/>
      <c r="BZ24" s="1442"/>
      <c r="CA24" s="1442"/>
    </row>
    <row r="25" spans="1:79" s="18" customFormat="1" ht="18" customHeight="1" x14ac:dyDescent="0.2">
      <c r="A25" s="1527" t="str">
        <f>CONCATENATE('01_Carga'!$M$5,"_",$J25)</f>
        <v>FI__8</v>
      </c>
      <c r="B25" s="1405"/>
      <c r="C25" s="1460" t="str">
        <f>IF('06_PresenLista'!L25&lt;&gt;"",'06_PresenLista'!L25,"")</f>
        <v/>
      </c>
      <c r="D25" s="1461" t="str">
        <f>'06_PresenLista'!Q25</f>
        <v/>
      </c>
      <c r="E25" s="1405"/>
      <c r="F25" s="1626" t="str">
        <f t="shared" si="0"/>
        <v/>
      </c>
      <c r="G25" s="1405"/>
      <c r="H25" s="1726" t="str">
        <f>IF('09_P1_Pract'!F25&lt;&gt;"",'09_P1_Pract'!F25,"")</f>
        <v/>
      </c>
      <c r="I25" s="1606"/>
      <c r="J25" s="1216">
        <v>8</v>
      </c>
      <c r="K25" s="269" t="str">
        <f>IF(ISERROR(VLOOKUP($A25,Aspirantes!$A:$H,Aspirantes!$E$1,FALSE)),"",VLOOKUP($A25,Aspirantes!$A:$H,Aspirantes!$E$1,FALSE))</f>
        <v/>
      </c>
      <c r="L25" s="687" t="str">
        <f>IF(ISERROR(VLOOKUP($A25,Aspirantes!$A:$H,Aspirantes!$F$1,FALSE)),"",VLOOKUP($A25,Aspirantes!$A:$H,Aspirantes!$F$1,FALSE))</f>
        <v/>
      </c>
      <c r="M25" s="688" t="str">
        <f>IF(ISERROR(VLOOKUP($A25,Aspirantes!$A:$H,Aspirantes!$G$1,FALSE)),"",VLOOKUP($A25,Aspirantes!$A:$H,Aspirantes!$G$1,FALSE))</f>
        <v/>
      </c>
      <c r="N25" s="674" t="str">
        <f>IF(ISERROR(VLOOKUP($A25,Aspirantes!$A:$H,Aspirantes!$H$1,FALSE)),"",VLOOKUP($A25,Aspirantes!$A:$H,Aspirantes!$H$1,FALSE))</f>
        <v/>
      </c>
      <c r="O25" s="16"/>
      <c r="P25" s="756"/>
      <c r="Q25" s="759"/>
      <c r="R25" s="67" t="str">
        <f>IF(AND(Q25&lt;&gt;"",P25=""),"",IF(Q25="SÍ",'09_P1_Pract'!BM25,""))</f>
        <v/>
      </c>
      <c r="S25" s="805">
        <f t="shared" si="3"/>
        <v>0</v>
      </c>
      <c r="T25" s="805">
        <f t="shared" si="1"/>
        <v>0</v>
      </c>
      <c r="U25" s="811"/>
      <c r="V25" s="756"/>
      <c r="W25" s="759"/>
      <c r="X25" s="67" t="str">
        <f>IF(AND(W25&lt;&gt;"",V25=""),"",IF(W25="SÍ",'10_P1_Tema'!BM25,""))</f>
        <v/>
      </c>
      <c r="Y25" s="805">
        <f t="shared" si="4"/>
        <v>0</v>
      </c>
      <c r="Z25" s="805">
        <f t="shared" si="2"/>
        <v>0</v>
      </c>
      <c r="AA25" s="823"/>
      <c r="AB25" s="757"/>
      <c r="AC25" s="812"/>
      <c r="AD25" s="67" t="str">
        <f>IF(F25&lt;&gt;"",IF(OR(Q25="SÍ",W25="SÍ"),IF(R25&lt;&gt;"",R25,'09_P1_Pract'!BM25),""),"")</f>
        <v/>
      </c>
      <c r="AE25" s="67" t="str">
        <f>IF(F25&lt;&gt;"",IF(OR(Q25="SÍ",W25="SÍ"),IF(X25&lt;&gt;"",X25,'10_P1_Tema'!BM25),""),"")</f>
        <v/>
      </c>
      <c r="AF25" s="83"/>
      <c r="AG25" s="676" t="str">
        <f>IF(AND(AD25&lt;&gt;"",AE25&lt;&gt;""),'12_P1_Lista'!R25,"")</f>
        <v/>
      </c>
      <c r="AH25" s="82"/>
      <c r="AI25" s="750" t="str">
        <f>IF(AND(AD25&lt;&gt;"",AE25&lt;&gt;""),'12_P1_Lista'!T25,"")</f>
        <v/>
      </c>
      <c r="AJ25" s="518" t="str">
        <f>IF(AND(AD25&lt;&gt;"",AE25&lt;&gt;""),'12_P1_Lista'!U25,"")</f>
        <v/>
      </c>
      <c r="AK25" s="83"/>
      <c r="AL25" s="1657"/>
      <c r="AM25" s="757"/>
      <c r="AN25" s="1442"/>
      <c r="AO25" s="2108"/>
      <c r="AP25" s="2108"/>
      <c r="AQ25" s="2108"/>
      <c r="AR25" s="2108"/>
      <c r="AS25" s="2108"/>
      <c r="AT25" s="2108"/>
      <c r="AU25" s="2108"/>
      <c r="AV25" s="1442"/>
      <c r="AW25" s="1442"/>
      <c r="AX25" s="1442"/>
      <c r="AY25" s="1442"/>
      <c r="AZ25" s="1442"/>
      <c r="BA25" s="1442"/>
      <c r="BB25" s="1442"/>
      <c r="BC25" s="1442"/>
      <c r="BD25" s="1442"/>
      <c r="BE25" s="1442"/>
      <c r="BF25" s="1442"/>
      <c r="BG25" s="1442"/>
      <c r="BH25" s="1442"/>
      <c r="BI25" s="1442"/>
      <c r="BJ25" s="1442"/>
      <c r="BK25" s="1442"/>
      <c r="BL25" s="1442"/>
      <c r="BM25" s="1442"/>
      <c r="BN25" s="1442"/>
      <c r="BO25" s="1442"/>
      <c r="BP25" s="1442"/>
      <c r="BQ25" s="1442"/>
      <c r="BR25" s="1442"/>
      <c r="BS25" s="1442"/>
      <c r="BT25" s="1442"/>
      <c r="BU25" s="1442"/>
      <c r="BV25" s="1442"/>
      <c r="BW25" s="1442"/>
      <c r="BX25" s="1442"/>
      <c r="BY25" s="1442"/>
      <c r="BZ25" s="1442"/>
      <c r="CA25" s="1442"/>
    </row>
    <row r="26" spans="1:79" s="18" customFormat="1" ht="18" customHeight="1" x14ac:dyDescent="0.2">
      <c r="A26" s="1527" t="str">
        <f>CONCATENATE('01_Carga'!$M$5,"_",$J26)</f>
        <v>FI__9</v>
      </c>
      <c r="B26" s="1405"/>
      <c r="C26" s="1460" t="str">
        <f>IF('06_PresenLista'!L26&lt;&gt;"",'06_PresenLista'!L26,"")</f>
        <v/>
      </c>
      <c r="D26" s="1461" t="str">
        <f>'06_PresenLista'!Q26</f>
        <v/>
      </c>
      <c r="E26" s="1405"/>
      <c r="F26" s="1626" t="str">
        <f t="shared" si="0"/>
        <v/>
      </c>
      <c r="G26" s="1405"/>
      <c r="H26" s="1726" t="str">
        <f>IF('09_P1_Pract'!F26&lt;&gt;"",'09_P1_Pract'!F26,"")</f>
        <v/>
      </c>
      <c r="I26" s="1606"/>
      <c r="J26" s="1216">
        <v>9</v>
      </c>
      <c r="K26" s="269" t="str">
        <f>IF(ISERROR(VLOOKUP($A26,Aspirantes!$A:$H,Aspirantes!$E$1,FALSE)),"",VLOOKUP($A26,Aspirantes!$A:$H,Aspirantes!$E$1,FALSE))</f>
        <v/>
      </c>
      <c r="L26" s="687" t="str">
        <f>IF(ISERROR(VLOOKUP($A26,Aspirantes!$A:$H,Aspirantes!$F$1,FALSE)),"",VLOOKUP($A26,Aspirantes!$A:$H,Aspirantes!$F$1,FALSE))</f>
        <v/>
      </c>
      <c r="M26" s="688" t="str">
        <f>IF(ISERROR(VLOOKUP($A26,Aspirantes!$A:$H,Aspirantes!$G$1,FALSE)),"",VLOOKUP($A26,Aspirantes!$A:$H,Aspirantes!$G$1,FALSE))</f>
        <v/>
      </c>
      <c r="N26" s="674" t="str">
        <f>IF(ISERROR(VLOOKUP($A26,Aspirantes!$A:$H,Aspirantes!$H$1,FALSE)),"",VLOOKUP($A26,Aspirantes!$A:$H,Aspirantes!$H$1,FALSE))</f>
        <v/>
      </c>
      <c r="O26" s="16"/>
      <c r="P26" s="756"/>
      <c r="Q26" s="759"/>
      <c r="R26" s="67" t="str">
        <f>IF(AND(Q26&lt;&gt;"",P26=""),"",IF(Q26="SÍ",'09_P1_Pract'!BM26,""))</f>
        <v/>
      </c>
      <c r="S26" s="805">
        <f t="shared" si="3"/>
        <v>0</v>
      </c>
      <c r="T26" s="805">
        <f t="shared" si="1"/>
        <v>0</v>
      </c>
      <c r="U26" s="811"/>
      <c r="V26" s="756"/>
      <c r="W26" s="759"/>
      <c r="X26" s="67" t="str">
        <f>IF(AND(W26&lt;&gt;"",V26=""),"",IF(W26="SÍ",'10_P1_Tema'!BM26,""))</f>
        <v/>
      </c>
      <c r="Y26" s="805">
        <f t="shared" si="4"/>
        <v>0</v>
      </c>
      <c r="Z26" s="805">
        <f t="shared" si="2"/>
        <v>0</v>
      </c>
      <c r="AA26" s="823"/>
      <c r="AB26" s="757"/>
      <c r="AC26" s="812"/>
      <c r="AD26" s="67" t="str">
        <f>IF(F26&lt;&gt;"",IF(OR(Q26="SÍ",W26="SÍ"),IF(R26&lt;&gt;"",R26,'09_P1_Pract'!BM26),""),"")</f>
        <v/>
      </c>
      <c r="AE26" s="67" t="str">
        <f>IF(F26&lt;&gt;"",IF(OR(Q26="SÍ",W26="SÍ"),IF(X26&lt;&gt;"",X26,'10_P1_Tema'!BM26),""),"")</f>
        <v/>
      </c>
      <c r="AF26" s="83"/>
      <c r="AG26" s="676" t="str">
        <f>IF(AND(AD26&lt;&gt;"",AE26&lt;&gt;""),'12_P1_Lista'!R26,"")</f>
        <v/>
      </c>
      <c r="AH26" s="82"/>
      <c r="AI26" s="750" t="str">
        <f>IF(AND(AD26&lt;&gt;"",AE26&lt;&gt;""),'12_P1_Lista'!T26,"")</f>
        <v/>
      </c>
      <c r="AJ26" s="518" t="str">
        <f>IF(AND(AD26&lt;&gt;"",AE26&lt;&gt;""),'12_P1_Lista'!U26,"")</f>
        <v/>
      </c>
      <c r="AK26" s="83"/>
      <c r="AL26" s="1657"/>
      <c r="AM26" s="757"/>
      <c r="AN26" s="1442"/>
      <c r="AO26" s="2108"/>
      <c r="AP26" s="2108"/>
      <c r="AQ26" s="2108"/>
      <c r="AR26" s="2108"/>
      <c r="AS26" s="2108"/>
      <c r="AT26" s="2108"/>
      <c r="AU26" s="2108"/>
      <c r="AV26" s="1442"/>
      <c r="AW26" s="1442"/>
      <c r="AX26" s="1442"/>
      <c r="AY26" s="1442"/>
      <c r="AZ26" s="1442"/>
      <c r="BA26" s="1442"/>
      <c r="BB26" s="1442"/>
      <c r="BC26" s="1442"/>
      <c r="BD26" s="1442"/>
      <c r="BE26" s="1442"/>
      <c r="BF26" s="1442"/>
      <c r="BG26" s="1442"/>
      <c r="BH26" s="1442"/>
      <c r="BI26" s="1442"/>
      <c r="BJ26" s="1442"/>
      <c r="BK26" s="1442"/>
      <c r="BL26" s="1442"/>
      <c r="BM26" s="1442"/>
      <c r="BN26" s="1442"/>
      <c r="BO26" s="1442"/>
      <c r="BP26" s="1442"/>
      <c r="BQ26" s="1442"/>
      <c r="BR26" s="1442"/>
      <c r="BS26" s="1442"/>
      <c r="BT26" s="1442"/>
      <c r="BU26" s="1442"/>
      <c r="BV26" s="1442"/>
      <c r="BW26" s="1442"/>
      <c r="BX26" s="1442"/>
      <c r="BY26" s="1442"/>
      <c r="BZ26" s="1442"/>
      <c r="CA26" s="1442"/>
    </row>
    <row r="27" spans="1:79" s="18" customFormat="1" ht="18" customHeight="1" x14ac:dyDescent="0.2">
      <c r="A27" s="1527" t="str">
        <f>CONCATENATE('01_Carga'!$M$5,"_",$J27)</f>
        <v>FI__10</v>
      </c>
      <c r="B27" s="1405"/>
      <c r="C27" s="1460" t="str">
        <f>IF('06_PresenLista'!L27&lt;&gt;"",'06_PresenLista'!L27,"")</f>
        <v/>
      </c>
      <c r="D27" s="1461" t="str">
        <f>'06_PresenLista'!Q27</f>
        <v/>
      </c>
      <c r="E27" s="1405"/>
      <c r="F27" s="1626" t="str">
        <f t="shared" si="0"/>
        <v/>
      </c>
      <c r="G27" s="1405"/>
      <c r="H27" s="1726" t="str">
        <f>IF('09_P1_Pract'!F27&lt;&gt;"",'09_P1_Pract'!F27,"")</f>
        <v/>
      </c>
      <c r="I27" s="1606"/>
      <c r="J27" s="1216">
        <v>10</v>
      </c>
      <c r="K27" s="269" t="str">
        <f>IF(ISERROR(VLOOKUP($A27,Aspirantes!$A:$H,Aspirantes!$E$1,FALSE)),"",VLOOKUP($A27,Aspirantes!$A:$H,Aspirantes!$E$1,FALSE))</f>
        <v/>
      </c>
      <c r="L27" s="687" t="str">
        <f>IF(ISERROR(VLOOKUP($A27,Aspirantes!$A:$H,Aspirantes!$F$1,FALSE)),"",VLOOKUP($A27,Aspirantes!$A:$H,Aspirantes!$F$1,FALSE))</f>
        <v/>
      </c>
      <c r="M27" s="688" t="str">
        <f>IF(ISERROR(VLOOKUP($A27,Aspirantes!$A:$H,Aspirantes!$G$1,FALSE)),"",VLOOKUP($A27,Aspirantes!$A:$H,Aspirantes!$G$1,FALSE))</f>
        <v/>
      </c>
      <c r="N27" s="674" t="str">
        <f>IF(ISERROR(VLOOKUP($A27,Aspirantes!$A:$H,Aspirantes!$H$1,FALSE)),"",VLOOKUP($A27,Aspirantes!$A:$H,Aspirantes!$H$1,FALSE))</f>
        <v/>
      </c>
      <c r="O27" s="16"/>
      <c r="P27" s="756"/>
      <c r="Q27" s="759"/>
      <c r="R27" s="67" t="str">
        <f>IF(AND(Q27&lt;&gt;"",P27=""),"",IF(Q27="SÍ",'09_P1_Pract'!BM27,""))</f>
        <v/>
      </c>
      <c r="S27" s="805">
        <f t="shared" si="3"/>
        <v>0</v>
      </c>
      <c r="T27" s="805">
        <f t="shared" si="1"/>
        <v>0</v>
      </c>
      <c r="U27" s="811"/>
      <c r="V27" s="756"/>
      <c r="W27" s="759"/>
      <c r="X27" s="67" t="str">
        <f>IF(AND(W27&lt;&gt;"",V27=""),"",IF(W27="SÍ",'10_P1_Tema'!BM27,""))</f>
        <v/>
      </c>
      <c r="Y27" s="805">
        <f t="shared" si="4"/>
        <v>0</v>
      </c>
      <c r="Z27" s="805">
        <f t="shared" si="2"/>
        <v>0</v>
      </c>
      <c r="AA27" s="823"/>
      <c r="AB27" s="757"/>
      <c r="AC27" s="812"/>
      <c r="AD27" s="67" t="str">
        <f>IF(F27&lt;&gt;"",IF(OR(Q27="SÍ",W27="SÍ"),IF(R27&lt;&gt;"",R27,'09_P1_Pract'!BM27),""),"")</f>
        <v/>
      </c>
      <c r="AE27" s="67" t="str">
        <f>IF(F27&lt;&gt;"",IF(OR(Q27="SÍ",W27="SÍ"),IF(X27&lt;&gt;"",X27,'10_P1_Tema'!BM27),""),"")</f>
        <v/>
      </c>
      <c r="AF27" s="83"/>
      <c r="AG27" s="676" t="str">
        <f>IF(AND(AD27&lt;&gt;"",AE27&lt;&gt;""),'12_P1_Lista'!R27,"")</f>
        <v/>
      </c>
      <c r="AH27" s="82"/>
      <c r="AI27" s="750" t="str">
        <f>IF(AND(AD27&lt;&gt;"",AE27&lt;&gt;""),'12_P1_Lista'!T27,"")</f>
        <v/>
      </c>
      <c r="AJ27" s="518" t="str">
        <f>IF(AND(AD27&lt;&gt;"",AE27&lt;&gt;""),'12_P1_Lista'!U27,"")</f>
        <v/>
      </c>
      <c r="AK27" s="83"/>
      <c r="AL27" s="1657"/>
      <c r="AM27" s="757"/>
      <c r="AN27" s="1442"/>
      <c r="AO27" s="2108"/>
      <c r="AP27" s="2108"/>
      <c r="AQ27" s="2108"/>
      <c r="AR27" s="2108"/>
      <c r="AS27" s="2108"/>
      <c r="AT27" s="2108"/>
      <c r="AU27" s="2108"/>
      <c r="AV27" s="1442"/>
      <c r="AW27" s="1442"/>
      <c r="AX27" s="1442"/>
      <c r="AY27" s="1442"/>
      <c r="AZ27" s="1442"/>
      <c r="BA27" s="1442"/>
      <c r="BB27" s="1442"/>
      <c r="BC27" s="1442"/>
      <c r="BD27" s="1442"/>
      <c r="BE27" s="1442"/>
      <c r="BF27" s="1442"/>
      <c r="BG27" s="1442"/>
      <c r="BH27" s="1442"/>
      <c r="BI27" s="1442"/>
      <c r="BJ27" s="1442"/>
      <c r="BK27" s="1442"/>
      <c r="BL27" s="1442"/>
      <c r="BM27" s="1442"/>
      <c r="BN27" s="1442"/>
      <c r="BO27" s="1442"/>
      <c r="BP27" s="1442"/>
      <c r="BQ27" s="1442"/>
      <c r="BR27" s="1442"/>
      <c r="BS27" s="1442"/>
      <c r="BT27" s="1442"/>
      <c r="BU27" s="1442"/>
      <c r="BV27" s="1442"/>
      <c r="BW27" s="1442"/>
      <c r="BX27" s="1442"/>
      <c r="BY27" s="1442"/>
      <c r="BZ27" s="1442"/>
      <c r="CA27" s="1442"/>
    </row>
    <row r="28" spans="1:79" s="18" customFormat="1" ht="18" customHeight="1" x14ac:dyDescent="0.2">
      <c r="A28" s="1527" t="str">
        <f>CONCATENATE('01_Carga'!$M$5,"_",$J28)</f>
        <v>FI__11</v>
      </c>
      <c r="B28" s="1405"/>
      <c r="C28" s="1460" t="str">
        <f>IF('06_PresenLista'!L28&lt;&gt;"",'06_PresenLista'!L28,"")</f>
        <v/>
      </c>
      <c r="D28" s="1461" t="str">
        <f>'06_PresenLista'!Q28</f>
        <v/>
      </c>
      <c r="E28" s="1405"/>
      <c r="F28" s="1626" t="str">
        <f t="shared" si="0"/>
        <v/>
      </c>
      <c r="G28" s="1405"/>
      <c r="H28" s="1726" t="str">
        <f>IF('09_P1_Pract'!F28&lt;&gt;"",'09_P1_Pract'!F28,"")</f>
        <v/>
      </c>
      <c r="I28" s="1606"/>
      <c r="J28" s="1216">
        <v>11</v>
      </c>
      <c r="K28" s="269" t="str">
        <f>IF(ISERROR(VLOOKUP($A28,Aspirantes!$A:$H,Aspirantes!$E$1,FALSE)),"",VLOOKUP($A28,Aspirantes!$A:$H,Aspirantes!$E$1,FALSE))</f>
        <v/>
      </c>
      <c r="L28" s="687" t="str">
        <f>IF(ISERROR(VLOOKUP($A28,Aspirantes!$A:$H,Aspirantes!$F$1,FALSE)),"",VLOOKUP($A28,Aspirantes!$A:$H,Aspirantes!$F$1,FALSE))</f>
        <v/>
      </c>
      <c r="M28" s="688" t="str">
        <f>IF(ISERROR(VLOOKUP($A28,Aspirantes!$A:$H,Aspirantes!$G$1,FALSE)),"",VLOOKUP($A28,Aspirantes!$A:$H,Aspirantes!$G$1,FALSE))</f>
        <v/>
      </c>
      <c r="N28" s="674" t="str">
        <f>IF(ISERROR(VLOOKUP($A28,Aspirantes!$A:$H,Aspirantes!$H$1,FALSE)),"",VLOOKUP($A28,Aspirantes!$A:$H,Aspirantes!$H$1,FALSE))</f>
        <v/>
      </c>
      <c r="O28" s="16"/>
      <c r="P28" s="756"/>
      <c r="Q28" s="759"/>
      <c r="R28" s="67" t="str">
        <f>IF(AND(Q28&lt;&gt;"",P28=""),"",IF(Q28="SÍ",'09_P1_Pract'!BM28,""))</f>
        <v/>
      </c>
      <c r="S28" s="805">
        <f t="shared" si="3"/>
        <v>0</v>
      </c>
      <c r="T28" s="805">
        <f t="shared" si="1"/>
        <v>0</v>
      </c>
      <c r="U28" s="811"/>
      <c r="V28" s="756"/>
      <c r="W28" s="759"/>
      <c r="X28" s="67" t="str">
        <f>IF(AND(W28&lt;&gt;"",V28=""),"",IF(W28="SÍ",'10_P1_Tema'!BM28,""))</f>
        <v/>
      </c>
      <c r="Y28" s="805">
        <f t="shared" si="4"/>
        <v>0</v>
      </c>
      <c r="Z28" s="805">
        <f t="shared" si="2"/>
        <v>0</v>
      </c>
      <c r="AA28" s="823"/>
      <c r="AB28" s="757"/>
      <c r="AC28" s="812"/>
      <c r="AD28" s="67" t="str">
        <f>IF(F28&lt;&gt;"",IF(OR(Q28="SÍ",W28="SÍ"),IF(R28&lt;&gt;"",R28,'09_P1_Pract'!BM28),""),"")</f>
        <v/>
      </c>
      <c r="AE28" s="67" t="str">
        <f>IF(F28&lt;&gt;"",IF(OR(Q28="SÍ",W28="SÍ"),IF(X28&lt;&gt;"",X28,'10_P1_Tema'!BM28),""),"")</f>
        <v/>
      </c>
      <c r="AF28" s="83"/>
      <c r="AG28" s="676" t="str">
        <f>IF(AND(AD28&lt;&gt;"",AE28&lt;&gt;""),'12_P1_Lista'!R28,"")</f>
        <v/>
      </c>
      <c r="AH28" s="82"/>
      <c r="AI28" s="750" t="str">
        <f>IF(AND(AD28&lt;&gt;"",AE28&lt;&gt;""),'12_P1_Lista'!T28,"")</f>
        <v/>
      </c>
      <c r="AJ28" s="518" t="str">
        <f>IF(AND(AD28&lt;&gt;"",AE28&lt;&gt;""),'12_P1_Lista'!U28,"")</f>
        <v/>
      </c>
      <c r="AK28" s="83"/>
      <c r="AL28" s="1657"/>
      <c r="AM28" s="757"/>
      <c r="AN28" s="1442"/>
      <c r="AO28" s="2108"/>
      <c r="AP28" s="2108"/>
      <c r="AQ28" s="2108"/>
      <c r="AR28" s="2108"/>
      <c r="AS28" s="2108"/>
      <c r="AT28" s="2108"/>
      <c r="AU28" s="2108"/>
      <c r="AV28" s="1442"/>
      <c r="AW28" s="1442"/>
      <c r="AX28" s="1442"/>
      <c r="AY28" s="1442"/>
      <c r="AZ28" s="1442"/>
      <c r="BA28" s="1442"/>
      <c r="BB28" s="1442"/>
      <c r="BC28" s="1442"/>
      <c r="BD28" s="1442"/>
      <c r="BE28" s="1442"/>
      <c r="BF28" s="1442"/>
      <c r="BG28" s="1442"/>
      <c r="BH28" s="1442"/>
      <c r="BI28" s="1442"/>
      <c r="BJ28" s="1442"/>
      <c r="BK28" s="1442"/>
      <c r="BL28" s="1442"/>
      <c r="BM28" s="1442"/>
      <c r="BN28" s="1442"/>
      <c r="BO28" s="1442"/>
      <c r="BP28" s="1442"/>
      <c r="BQ28" s="1442"/>
      <c r="BR28" s="1442"/>
      <c r="BS28" s="1442"/>
      <c r="BT28" s="1442"/>
      <c r="BU28" s="1442"/>
      <c r="BV28" s="1442"/>
      <c r="BW28" s="1442"/>
      <c r="BX28" s="1442"/>
      <c r="BY28" s="1442"/>
      <c r="BZ28" s="1442"/>
      <c r="CA28" s="1442"/>
    </row>
    <row r="29" spans="1:79" s="18" customFormat="1" ht="18" customHeight="1" x14ac:dyDescent="0.2">
      <c r="A29" s="1527" t="str">
        <f>CONCATENATE('01_Carga'!$M$5,"_",$J29)</f>
        <v>FI__12</v>
      </c>
      <c r="B29" s="1405"/>
      <c r="C29" s="1460" t="str">
        <f>IF('06_PresenLista'!L29&lt;&gt;"",'06_PresenLista'!L29,"")</f>
        <v/>
      </c>
      <c r="D29" s="1461" t="str">
        <f>'06_PresenLista'!Q29</f>
        <v/>
      </c>
      <c r="E29" s="1405"/>
      <c r="F29" s="1626" t="str">
        <f t="shared" si="0"/>
        <v/>
      </c>
      <c r="G29" s="1405"/>
      <c r="H29" s="1726" t="str">
        <f>IF('09_P1_Pract'!F29&lt;&gt;"",'09_P1_Pract'!F29,"")</f>
        <v/>
      </c>
      <c r="I29" s="1606"/>
      <c r="J29" s="1216">
        <v>12</v>
      </c>
      <c r="K29" s="269" t="str">
        <f>IF(ISERROR(VLOOKUP($A29,Aspirantes!$A:$H,Aspirantes!$E$1,FALSE)),"",VLOOKUP($A29,Aspirantes!$A:$H,Aspirantes!$E$1,FALSE))</f>
        <v/>
      </c>
      <c r="L29" s="687" t="str">
        <f>IF(ISERROR(VLOOKUP($A29,Aspirantes!$A:$H,Aspirantes!$F$1,FALSE)),"",VLOOKUP($A29,Aspirantes!$A:$H,Aspirantes!$F$1,FALSE))</f>
        <v/>
      </c>
      <c r="M29" s="688" t="str">
        <f>IF(ISERROR(VLOOKUP($A29,Aspirantes!$A:$H,Aspirantes!$G$1,FALSE)),"",VLOOKUP($A29,Aspirantes!$A:$H,Aspirantes!$G$1,FALSE))</f>
        <v/>
      </c>
      <c r="N29" s="674" t="str">
        <f>IF(ISERROR(VLOOKUP($A29,Aspirantes!$A:$H,Aspirantes!$H$1,FALSE)),"",VLOOKUP($A29,Aspirantes!$A:$H,Aspirantes!$H$1,FALSE))</f>
        <v/>
      </c>
      <c r="O29" s="16"/>
      <c r="P29" s="756"/>
      <c r="Q29" s="759"/>
      <c r="R29" s="67" t="str">
        <f>IF(AND(Q29&lt;&gt;"",P29=""),"",IF(Q29="SÍ",'09_P1_Pract'!BM29,""))</f>
        <v/>
      </c>
      <c r="S29" s="805">
        <f t="shared" si="3"/>
        <v>0</v>
      </c>
      <c r="T29" s="805">
        <f t="shared" si="1"/>
        <v>0</v>
      </c>
      <c r="U29" s="811"/>
      <c r="V29" s="756"/>
      <c r="W29" s="759"/>
      <c r="X29" s="67" t="str">
        <f>IF(AND(W29&lt;&gt;"",V29=""),"",IF(W29="SÍ",'10_P1_Tema'!BM29,""))</f>
        <v/>
      </c>
      <c r="Y29" s="805">
        <f t="shared" si="4"/>
        <v>0</v>
      </c>
      <c r="Z29" s="805">
        <f t="shared" si="2"/>
        <v>0</v>
      </c>
      <c r="AA29" s="823"/>
      <c r="AB29" s="757"/>
      <c r="AC29" s="812"/>
      <c r="AD29" s="67" t="str">
        <f>IF(F29&lt;&gt;"",IF(OR(Q29="SÍ",W29="SÍ"),IF(R29&lt;&gt;"",R29,'09_P1_Pract'!BM29),""),"")</f>
        <v/>
      </c>
      <c r="AE29" s="67" t="str">
        <f>IF(F29&lt;&gt;"",IF(OR(Q29="SÍ",W29="SÍ"),IF(X29&lt;&gt;"",X29,'10_P1_Tema'!BM29),""),"")</f>
        <v/>
      </c>
      <c r="AF29" s="83"/>
      <c r="AG29" s="676" t="str">
        <f>IF(AND(AD29&lt;&gt;"",AE29&lt;&gt;""),'12_P1_Lista'!R29,"")</f>
        <v/>
      </c>
      <c r="AH29" s="82"/>
      <c r="AI29" s="750" t="str">
        <f>IF(AND(AD29&lt;&gt;"",AE29&lt;&gt;""),'12_P1_Lista'!T29,"")</f>
        <v/>
      </c>
      <c r="AJ29" s="518" t="str">
        <f>IF(AND(AD29&lt;&gt;"",AE29&lt;&gt;""),'12_P1_Lista'!U29,"")</f>
        <v/>
      </c>
      <c r="AK29" s="83"/>
      <c r="AL29" s="1657"/>
      <c r="AM29" s="757"/>
      <c r="AN29" s="1442"/>
      <c r="AO29" s="2108"/>
      <c r="AP29" s="2108"/>
      <c r="AQ29" s="2108"/>
      <c r="AR29" s="2108"/>
      <c r="AS29" s="2108"/>
      <c r="AT29" s="2108"/>
      <c r="AU29" s="2108"/>
      <c r="AV29" s="1442"/>
      <c r="AW29" s="1442"/>
      <c r="AX29" s="1442"/>
      <c r="AY29" s="1442"/>
      <c r="AZ29" s="1442"/>
      <c r="BA29" s="1442"/>
      <c r="BB29" s="1442"/>
      <c r="BC29" s="1442"/>
      <c r="BD29" s="1442"/>
      <c r="BE29" s="1442"/>
      <c r="BF29" s="1442"/>
      <c r="BG29" s="1442"/>
      <c r="BH29" s="1442"/>
      <c r="BI29" s="1442"/>
      <c r="BJ29" s="1442"/>
      <c r="BK29" s="1442"/>
      <c r="BL29" s="1442"/>
      <c r="BM29" s="1442"/>
      <c r="BN29" s="1442"/>
      <c r="BO29" s="1442"/>
      <c r="BP29" s="1442"/>
      <c r="BQ29" s="1442"/>
      <c r="BR29" s="1442"/>
      <c r="BS29" s="1442"/>
      <c r="BT29" s="1442"/>
      <c r="BU29" s="1442"/>
      <c r="BV29" s="1442"/>
      <c r="BW29" s="1442"/>
      <c r="BX29" s="1442"/>
      <c r="BY29" s="1442"/>
      <c r="BZ29" s="1442"/>
      <c r="CA29" s="1442"/>
    </row>
    <row r="30" spans="1:79" s="18" customFormat="1" ht="18" customHeight="1" x14ac:dyDescent="0.2">
      <c r="A30" s="1527" t="str">
        <f>CONCATENATE('01_Carga'!$M$5,"_",$J30)</f>
        <v>FI__13</v>
      </c>
      <c r="B30" s="1405"/>
      <c r="C30" s="1460" t="str">
        <f>IF('06_PresenLista'!L30&lt;&gt;"",'06_PresenLista'!L30,"")</f>
        <v/>
      </c>
      <c r="D30" s="1461" t="str">
        <f>'06_PresenLista'!Q30</f>
        <v/>
      </c>
      <c r="E30" s="1405"/>
      <c r="F30" s="1626" t="str">
        <f t="shared" si="0"/>
        <v/>
      </c>
      <c r="G30" s="1405"/>
      <c r="H30" s="1726" t="str">
        <f>IF('09_P1_Pract'!F30&lt;&gt;"",'09_P1_Pract'!F30,"")</f>
        <v/>
      </c>
      <c r="I30" s="1606"/>
      <c r="J30" s="1216">
        <v>13</v>
      </c>
      <c r="K30" s="269" t="str">
        <f>IF(ISERROR(VLOOKUP($A30,Aspirantes!$A:$H,Aspirantes!$E$1,FALSE)),"",VLOOKUP($A30,Aspirantes!$A:$H,Aspirantes!$E$1,FALSE))</f>
        <v/>
      </c>
      <c r="L30" s="687" t="str">
        <f>IF(ISERROR(VLOOKUP($A30,Aspirantes!$A:$H,Aspirantes!$F$1,FALSE)),"",VLOOKUP($A30,Aspirantes!$A:$H,Aspirantes!$F$1,FALSE))</f>
        <v/>
      </c>
      <c r="M30" s="688" t="str">
        <f>IF(ISERROR(VLOOKUP($A30,Aspirantes!$A:$H,Aspirantes!$G$1,FALSE)),"",VLOOKUP($A30,Aspirantes!$A:$H,Aspirantes!$G$1,FALSE))</f>
        <v/>
      </c>
      <c r="N30" s="674" t="str">
        <f>IF(ISERROR(VLOOKUP($A30,Aspirantes!$A:$H,Aspirantes!$H$1,FALSE)),"",VLOOKUP($A30,Aspirantes!$A:$H,Aspirantes!$H$1,FALSE))</f>
        <v/>
      </c>
      <c r="O30" s="16"/>
      <c r="P30" s="756"/>
      <c r="Q30" s="759"/>
      <c r="R30" s="67" t="str">
        <f>IF(AND(Q30&lt;&gt;"",P30=""),"",IF(Q30="SÍ",'09_P1_Pract'!BM30,""))</f>
        <v/>
      </c>
      <c r="S30" s="805">
        <f t="shared" si="3"/>
        <v>0</v>
      </c>
      <c r="T30" s="805">
        <f t="shared" si="1"/>
        <v>0</v>
      </c>
      <c r="U30" s="811"/>
      <c r="V30" s="756"/>
      <c r="W30" s="759"/>
      <c r="X30" s="67" t="str">
        <f>IF(AND(W30&lt;&gt;"",V30=""),"",IF(W30="SÍ",'10_P1_Tema'!BM30,""))</f>
        <v/>
      </c>
      <c r="Y30" s="805">
        <f t="shared" si="4"/>
        <v>0</v>
      </c>
      <c r="Z30" s="805">
        <f t="shared" si="2"/>
        <v>0</v>
      </c>
      <c r="AA30" s="823"/>
      <c r="AB30" s="757"/>
      <c r="AC30" s="812"/>
      <c r="AD30" s="67" t="str">
        <f>IF(F30&lt;&gt;"",IF(OR(Q30="SÍ",W30="SÍ"),IF(R30&lt;&gt;"",R30,'09_P1_Pract'!BM30),""),"")</f>
        <v/>
      </c>
      <c r="AE30" s="67" t="str">
        <f>IF(F30&lt;&gt;"",IF(OR(Q30="SÍ",W30="SÍ"),IF(X30&lt;&gt;"",X30,'10_P1_Tema'!BM30),""),"")</f>
        <v/>
      </c>
      <c r="AF30" s="83"/>
      <c r="AG30" s="676" t="str">
        <f>IF(AND(AD30&lt;&gt;"",AE30&lt;&gt;""),'12_P1_Lista'!R30,"")</f>
        <v/>
      </c>
      <c r="AH30" s="82"/>
      <c r="AI30" s="750" t="str">
        <f>IF(AND(AD30&lt;&gt;"",AE30&lt;&gt;""),'12_P1_Lista'!T30,"")</f>
        <v/>
      </c>
      <c r="AJ30" s="518" t="str">
        <f>IF(AND(AD30&lt;&gt;"",AE30&lt;&gt;""),'12_P1_Lista'!U30,"")</f>
        <v/>
      </c>
      <c r="AK30" s="83"/>
      <c r="AL30" s="1657"/>
      <c r="AM30" s="757"/>
      <c r="AN30" s="1442"/>
      <c r="AO30" s="2108"/>
      <c r="AP30" s="2108"/>
      <c r="AQ30" s="2108"/>
      <c r="AR30" s="2108"/>
      <c r="AS30" s="2108"/>
      <c r="AT30" s="2108"/>
      <c r="AU30" s="2108"/>
      <c r="AV30" s="1442"/>
      <c r="AW30" s="1442"/>
      <c r="AX30" s="1442"/>
      <c r="AY30" s="1442"/>
      <c r="AZ30" s="1442"/>
      <c r="BA30" s="1442"/>
      <c r="BB30" s="1442"/>
      <c r="BC30" s="1442"/>
      <c r="BD30" s="1442"/>
      <c r="BE30" s="1442"/>
      <c r="BF30" s="1442"/>
      <c r="BG30" s="1442"/>
      <c r="BH30" s="1442"/>
      <c r="BI30" s="1442"/>
      <c r="BJ30" s="1442"/>
      <c r="BK30" s="1442"/>
      <c r="BL30" s="1442"/>
      <c r="BM30" s="1442"/>
      <c r="BN30" s="1442"/>
      <c r="BO30" s="1442"/>
      <c r="BP30" s="1442"/>
      <c r="BQ30" s="1442"/>
      <c r="BR30" s="1442"/>
      <c r="BS30" s="1442"/>
      <c r="BT30" s="1442"/>
      <c r="BU30" s="1442"/>
      <c r="BV30" s="1442"/>
      <c r="BW30" s="1442"/>
      <c r="BX30" s="1442"/>
      <c r="BY30" s="1442"/>
      <c r="BZ30" s="1442"/>
      <c r="CA30" s="1442"/>
    </row>
    <row r="31" spans="1:79" s="18" customFormat="1" ht="18" customHeight="1" x14ac:dyDescent="0.2">
      <c r="A31" s="1527" t="str">
        <f>CONCATENATE('01_Carga'!$M$5,"_",$J31)</f>
        <v>FI__14</v>
      </c>
      <c r="B31" s="1405"/>
      <c r="C31" s="1460" t="str">
        <f>IF('06_PresenLista'!L31&lt;&gt;"",'06_PresenLista'!L31,"")</f>
        <v/>
      </c>
      <c r="D31" s="1461" t="str">
        <f>'06_PresenLista'!Q31</f>
        <v/>
      </c>
      <c r="E31" s="1405"/>
      <c r="F31" s="1626" t="str">
        <f t="shared" si="0"/>
        <v/>
      </c>
      <c r="G31" s="1405"/>
      <c r="H31" s="1726" t="str">
        <f>IF('09_P1_Pract'!F31&lt;&gt;"",'09_P1_Pract'!F31,"")</f>
        <v/>
      </c>
      <c r="I31" s="1606"/>
      <c r="J31" s="1216">
        <v>14</v>
      </c>
      <c r="K31" s="269" t="str">
        <f>IF(ISERROR(VLOOKUP($A31,Aspirantes!$A:$H,Aspirantes!$E$1,FALSE)),"",VLOOKUP($A31,Aspirantes!$A:$H,Aspirantes!$E$1,FALSE))</f>
        <v/>
      </c>
      <c r="L31" s="687" t="str">
        <f>IF(ISERROR(VLOOKUP($A31,Aspirantes!$A:$H,Aspirantes!$F$1,FALSE)),"",VLOOKUP($A31,Aspirantes!$A:$H,Aspirantes!$F$1,FALSE))</f>
        <v/>
      </c>
      <c r="M31" s="688" t="str">
        <f>IF(ISERROR(VLOOKUP($A31,Aspirantes!$A:$H,Aspirantes!$G$1,FALSE)),"",VLOOKUP($A31,Aspirantes!$A:$H,Aspirantes!$G$1,FALSE))</f>
        <v/>
      </c>
      <c r="N31" s="674" t="str">
        <f>IF(ISERROR(VLOOKUP($A31,Aspirantes!$A:$H,Aspirantes!$H$1,FALSE)),"",VLOOKUP($A31,Aspirantes!$A:$H,Aspirantes!$H$1,FALSE))</f>
        <v/>
      </c>
      <c r="O31" s="16"/>
      <c r="P31" s="756"/>
      <c r="Q31" s="759"/>
      <c r="R31" s="67" t="str">
        <f>IF(AND(Q31&lt;&gt;"",P31=""),"",IF(Q31="SÍ",'09_P1_Pract'!BM31,""))</f>
        <v/>
      </c>
      <c r="S31" s="805">
        <f t="shared" si="3"/>
        <v>0</v>
      </c>
      <c r="T31" s="805">
        <f t="shared" si="1"/>
        <v>0</v>
      </c>
      <c r="U31" s="811"/>
      <c r="V31" s="756"/>
      <c r="W31" s="759"/>
      <c r="X31" s="67" t="str">
        <f>IF(AND(W31&lt;&gt;"",V31=""),"",IF(W31="SÍ",'10_P1_Tema'!BM31,""))</f>
        <v/>
      </c>
      <c r="Y31" s="805">
        <f t="shared" si="4"/>
        <v>0</v>
      </c>
      <c r="Z31" s="805">
        <f t="shared" si="2"/>
        <v>0</v>
      </c>
      <c r="AA31" s="823"/>
      <c r="AB31" s="757"/>
      <c r="AC31" s="812"/>
      <c r="AD31" s="67" t="str">
        <f>IF(F31&lt;&gt;"",IF(OR(Q31="SÍ",W31="SÍ"),IF(R31&lt;&gt;"",R31,'09_P1_Pract'!BM31),""),"")</f>
        <v/>
      </c>
      <c r="AE31" s="67" t="str">
        <f>IF(F31&lt;&gt;"",IF(OR(Q31="SÍ",W31="SÍ"),IF(X31&lt;&gt;"",X31,'10_P1_Tema'!BM31),""),"")</f>
        <v/>
      </c>
      <c r="AF31" s="83"/>
      <c r="AG31" s="676" t="str">
        <f>IF(AND(AD31&lt;&gt;"",AE31&lt;&gt;""),'12_P1_Lista'!R31,"")</f>
        <v/>
      </c>
      <c r="AH31" s="82"/>
      <c r="AI31" s="750" t="str">
        <f>IF(AND(AD31&lt;&gt;"",AE31&lt;&gt;""),'12_P1_Lista'!T31,"")</f>
        <v/>
      </c>
      <c r="AJ31" s="518" t="str">
        <f>IF(AND(AD31&lt;&gt;"",AE31&lt;&gt;""),'12_P1_Lista'!U31,"")</f>
        <v/>
      </c>
      <c r="AK31" s="83"/>
      <c r="AL31" s="1657"/>
      <c r="AM31" s="757"/>
      <c r="AN31" s="1442"/>
      <c r="AO31" s="2108"/>
      <c r="AP31" s="2108"/>
      <c r="AQ31" s="2108"/>
      <c r="AR31" s="2108"/>
      <c r="AS31" s="2108"/>
      <c r="AT31" s="2108"/>
      <c r="AU31" s="2108"/>
      <c r="AV31" s="1442"/>
      <c r="AW31" s="1442"/>
      <c r="AX31" s="1442"/>
      <c r="AY31" s="1442"/>
      <c r="AZ31" s="1442"/>
      <c r="BA31" s="1442"/>
      <c r="BB31" s="1442"/>
      <c r="BC31" s="1442"/>
      <c r="BD31" s="1442"/>
      <c r="BE31" s="1442"/>
      <c r="BF31" s="1442"/>
      <c r="BG31" s="1442"/>
      <c r="BH31" s="1442"/>
      <c r="BI31" s="1442"/>
      <c r="BJ31" s="1442"/>
      <c r="BK31" s="1442"/>
      <c r="BL31" s="1442"/>
      <c r="BM31" s="1442"/>
      <c r="BN31" s="1442"/>
      <c r="BO31" s="1442"/>
      <c r="BP31" s="1442"/>
      <c r="BQ31" s="1442"/>
      <c r="BR31" s="1442"/>
      <c r="BS31" s="1442"/>
      <c r="BT31" s="1442"/>
      <c r="BU31" s="1442"/>
      <c r="BV31" s="1442"/>
      <c r="BW31" s="1442"/>
      <c r="BX31" s="1442"/>
      <c r="BY31" s="1442"/>
      <c r="BZ31" s="1442"/>
      <c r="CA31" s="1442"/>
    </row>
    <row r="32" spans="1:79" s="18" customFormat="1" ht="18" customHeight="1" x14ac:dyDescent="0.2">
      <c r="A32" s="1527" t="str">
        <f>CONCATENATE('01_Carga'!$M$5,"_",$J32)</f>
        <v>FI__15</v>
      </c>
      <c r="B32" s="1405"/>
      <c r="C32" s="1460" t="str">
        <f>IF('06_PresenLista'!L32&lt;&gt;"",'06_PresenLista'!L32,"")</f>
        <v/>
      </c>
      <c r="D32" s="1461" t="str">
        <f>'06_PresenLista'!Q32</f>
        <v/>
      </c>
      <c r="E32" s="1405"/>
      <c r="F32" s="1626" t="str">
        <f t="shared" si="0"/>
        <v/>
      </c>
      <c r="G32" s="1405"/>
      <c r="H32" s="1726" t="str">
        <f>IF('09_P1_Pract'!F32&lt;&gt;"",'09_P1_Pract'!F32,"")</f>
        <v/>
      </c>
      <c r="I32" s="1606"/>
      <c r="J32" s="1216">
        <v>15</v>
      </c>
      <c r="K32" s="269" t="str">
        <f>IF(ISERROR(VLOOKUP($A32,Aspirantes!$A:$H,Aspirantes!$E$1,FALSE)),"",VLOOKUP($A32,Aspirantes!$A:$H,Aspirantes!$E$1,FALSE))</f>
        <v/>
      </c>
      <c r="L32" s="687" t="str">
        <f>IF(ISERROR(VLOOKUP($A32,Aspirantes!$A:$H,Aspirantes!$F$1,FALSE)),"",VLOOKUP($A32,Aspirantes!$A:$H,Aspirantes!$F$1,FALSE))</f>
        <v/>
      </c>
      <c r="M32" s="688" t="str">
        <f>IF(ISERROR(VLOOKUP($A32,Aspirantes!$A:$H,Aspirantes!$G$1,FALSE)),"",VLOOKUP($A32,Aspirantes!$A:$H,Aspirantes!$G$1,FALSE))</f>
        <v/>
      </c>
      <c r="N32" s="674" t="str">
        <f>IF(ISERROR(VLOOKUP($A32,Aspirantes!$A:$H,Aspirantes!$H$1,FALSE)),"",VLOOKUP($A32,Aspirantes!$A:$H,Aspirantes!$H$1,FALSE))</f>
        <v/>
      </c>
      <c r="O32" s="16"/>
      <c r="P32" s="756"/>
      <c r="Q32" s="759"/>
      <c r="R32" s="67" t="str">
        <f>IF(AND(Q32&lt;&gt;"",P32=""),"",IF(Q32="SÍ",'09_P1_Pract'!BM32,""))</f>
        <v/>
      </c>
      <c r="S32" s="805">
        <f t="shared" si="3"/>
        <v>0</v>
      </c>
      <c r="T32" s="805">
        <f t="shared" si="1"/>
        <v>0</v>
      </c>
      <c r="U32" s="811"/>
      <c r="V32" s="756"/>
      <c r="W32" s="759"/>
      <c r="X32" s="67" t="str">
        <f>IF(AND(W32&lt;&gt;"",V32=""),"",IF(W32="SÍ",'10_P1_Tema'!BM32,""))</f>
        <v/>
      </c>
      <c r="Y32" s="805">
        <f t="shared" si="4"/>
        <v>0</v>
      </c>
      <c r="Z32" s="805">
        <f t="shared" si="2"/>
        <v>0</v>
      </c>
      <c r="AA32" s="823"/>
      <c r="AB32" s="757"/>
      <c r="AC32" s="812"/>
      <c r="AD32" s="67" t="str">
        <f>IF(F32&lt;&gt;"",IF(OR(Q32="SÍ",W32="SÍ"),IF(R32&lt;&gt;"",R32,'09_P1_Pract'!BM32),""),"")</f>
        <v/>
      </c>
      <c r="AE32" s="67" t="str">
        <f>IF(F32&lt;&gt;"",IF(OR(Q32="SÍ",W32="SÍ"),IF(X32&lt;&gt;"",X32,'10_P1_Tema'!BM32),""),"")</f>
        <v/>
      </c>
      <c r="AF32" s="83"/>
      <c r="AG32" s="676" t="str">
        <f>IF(AND(AD32&lt;&gt;"",AE32&lt;&gt;""),'12_P1_Lista'!R32,"")</f>
        <v/>
      </c>
      <c r="AH32" s="82"/>
      <c r="AI32" s="750" t="str">
        <f>IF(AND(AD32&lt;&gt;"",AE32&lt;&gt;""),'12_P1_Lista'!T32,"")</f>
        <v/>
      </c>
      <c r="AJ32" s="518" t="str">
        <f>IF(AND(AD32&lt;&gt;"",AE32&lt;&gt;""),'12_P1_Lista'!U32,"")</f>
        <v/>
      </c>
      <c r="AK32" s="83"/>
      <c r="AL32" s="1657"/>
      <c r="AM32" s="757"/>
      <c r="AN32" s="1442"/>
      <c r="AO32" s="2108"/>
      <c r="AP32" s="2108"/>
      <c r="AQ32" s="2108"/>
      <c r="AR32" s="2108"/>
      <c r="AS32" s="2108"/>
      <c r="AT32" s="2108"/>
      <c r="AU32" s="2108"/>
      <c r="AV32" s="1442"/>
      <c r="AW32" s="1442"/>
      <c r="AX32" s="1442"/>
      <c r="AY32" s="1442"/>
      <c r="AZ32" s="1442"/>
      <c r="BA32" s="1442"/>
      <c r="BB32" s="1442"/>
      <c r="BC32" s="1442"/>
      <c r="BD32" s="1442"/>
      <c r="BE32" s="1442"/>
      <c r="BF32" s="1442"/>
      <c r="BG32" s="1442"/>
      <c r="BH32" s="1442"/>
      <c r="BI32" s="1442"/>
      <c r="BJ32" s="1442"/>
      <c r="BK32" s="1442"/>
      <c r="BL32" s="1442"/>
      <c r="BM32" s="1442"/>
      <c r="BN32" s="1442"/>
      <c r="BO32" s="1442"/>
      <c r="BP32" s="1442"/>
      <c r="BQ32" s="1442"/>
      <c r="BR32" s="1442"/>
      <c r="BS32" s="1442"/>
      <c r="BT32" s="1442"/>
      <c r="BU32" s="1442"/>
      <c r="BV32" s="1442"/>
      <c r="BW32" s="1442"/>
      <c r="BX32" s="1442"/>
      <c r="BY32" s="1442"/>
      <c r="BZ32" s="1442"/>
      <c r="CA32" s="1442"/>
    </row>
    <row r="33" spans="1:79" s="18" customFormat="1" ht="18" customHeight="1" x14ac:dyDescent="0.2">
      <c r="A33" s="1527" t="str">
        <f>CONCATENATE('01_Carga'!$M$5,"_",$J33)</f>
        <v>FI__16</v>
      </c>
      <c r="B33" s="1405"/>
      <c r="C33" s="1460" t="str">
        <f>IF('06_PresenLista'!L33&lt;&gt;"",'06_PresenLista'!L33,"")</f>
        <v/>
      </c>
      <c r="D33" s="1461" t="str">
        <f>'06_PresenLista'!Q33</f>
        <v/>
      </c>
      <c r="E33" s="1405"/>
      <c r="F33" s="1626" t="str">
        <f t="shared" si="0"/>
        <v/>
      </c>
      <c r="G33" s="1405"/>
      <c r="H33" s="1726" t="str">
        <f>IF('09_P1_Pract'!F33&lt;&gt;"",'09_P1_Pract'!F33,"")</f>
        <v/>
      </c>
      <c r="I33" s="1606"/>
      <c r="J33" s="1216">
        <v>16</v>
      </c>
      <c r="K33" s="269" t="str">
        <f>IF(ISERROR(VLOOKUP($A33,Aspirantes!$A:$H,Aspirantes!$E$1,FALSE)),"",VLOOKUP($A33,Aspirantes!$A:$H,Aspirantes!$E$1,FALSE))</f>
        <v/>
      </c>
      <c r="L33" s="687" t="str">
        <f>IF(ISERROR(VLOOKUP($A33,Aspirantes!$A:$H,Aspirantes!$F$1,FALSE)),"",VLOOKUP($A33,Aspirantes!$A:$H,Aspirantes!$F$1,FALSE))</f>
        <v/>
      </c>
      <c r="M33" s="688" t="str">
        <f>IF(ISERROR(VLOOKUP($A33,Aspirantes!$A:$H,Aspirantes!$G$1,FALSE)),"",VLOOKUP($A33,Aspirantes!$A:$H,Aspirantes!$G$1,FALSE))</f>
        <v/>
      </c>
      <c r="N33" s="674" t="str">
        <f>IF(ISERROR(VLOOKUP($A33,Aspirantes!$A:$H,Aspirantes!$H$1,FALSE)),"",VLOOKUP($A33,Aspirantes!$A:$H,Aspirantes!$H$1,FALSE))</f>
        <v/>
      </c>
      <c r="O33" s="16"/>
      <c r="P33" s="756"/>
      <c r="Q33" s="759"/>
      <c r="R33" s="67" t="str">
        <f>IF(AND(Q33&lt;&gt;"",P33=""),"",IF(Q33="SÍ",'09_P1_Pract'!BM33,""))</f>
        <v/>
      </c>
      <c r="S33" s="805">
        <f t="shared" si="3"/>
        <v>0</v>
      </c>
      <c r="T33" s="805">
        <f t="shared" si="1"/>
        <v>0</v>
      </c>
      <c r="U33" s="811"/>
      <c r="V33" s="756"/>
      <c r="W33" s="759"/>
      <c r="X33" s="67" t="str">
        <f>IF(AND(W33&lt;&gt;"",V33=""),"",IF(W33="SÍ",'10_P1_Tema'!BM33,""))</f>
        <v/>
      </c>
      <c r="Y33" s="805">
        <f t="shared" si="4"/>
        <v>0</v>
      </c>
      <c r="Z33" s="805">
        <f t="shared" si="2"/>
        <v>0</v>
      </c>
      <c r="AA33" s="823"/>
      <c r="AB33" s="757"/>
      <c r="AC33" s="812"/>
      <c r="AD33" s="67" t="str">
        <f>IF(F33&lt;&gt;"",IF(OR(Q33="SÍ",W33="SÍ"),IF(R33&lt;&gt;"",R33,'09_P1_Pract'!BM33),""),"")</f>
        <v/>
      </c>
      <c r="AE33" s="67" t="str">
        <f>IF(F33&lt;&gt;"",IF(OR(Q33="SÍ",W33="SÍ"),IF(X33&lt;&gt;"",X33,'10_P1_Tema'!BM33),""),"")</f>
        <v/>
      </c>
      <c r="AF33" s="83"/>
      <c r="AG33" s="676" t="str">
        <f>IF(AND(AD33&lt;&gt;"",AE33&lt;&gt;""),'12_P1_Lista'!R33,"")</f>
        <v/>
      </c>
      <c r="AH33" s="82"/>
      <c r="AI33" s="750" t="str">
        <f>IF(AND(AD33&lt;&gt;"",AE33&lt;&gt;""),'12_P1_Lista'!T33,"")</f>
        <v/>
      </c>
      <c r="AJ33" s="518" t="str">
        <f>IF(AND(AD33&lt;&gt;"",AE33&lt;&gt;""),'12_P1_Lista'!U33,"")</f>
        <v/>
      </c>
      <c r="AK33" s="83"/>
      <c r="AL33" s="1657"/>
      <c r="AM33" s="757"/>
      <c r="AN33" s="1442"/>
      <c r="AO33" s="2108"/>
      <c r="AP33" s="2108"/>
      <c r="AQ33" s="2108"/>
      <c r="AR33" s="2108"/>
      <c r="AS33" s="2108"/>
      <c r="AT33" s="2108"/>
      <c r="AU33" s="2108"/>
      <c r="AV33" s="1442"/>
      <c r="AW33" s="1442"/>
      <c r="AX33" s="1442"/>
      <c r="AY33" s="1442"/>
      <c r="AZ33" s="1442"/>
      <c r="BA33" s="1442"/>
      <c r="BB33" s="1442"/>
      <c r="BC33" s="1442"/>
      <c r="BD33" s="1442"/>
      <c r="BE33" s="1442"/>
      <c r="BF33" s="1442"/>
      <c r="BG33" s="1442"/>
      <c r="BH33" s="1442"/>
      <c r="BI33" s="1442"/>
      <c r="BJ33" s="1442"/>
      <c r="BK33" s="1442"/>
      <c r="BL33" s="1442"/>
      <c r="BM33" s="1442"/>
      <c r="BN33" s="1442"/>
      <c r="BO33" s="1442"/>
      <c r="BP33" s="1442"/>
      <c r="BQ33" s="1442"/>
      <c r="BR33" s="1442"/>
      <c r="BS33" s="1442"/>
      <c r="BT33" s="1442"/>
      <c r="BU33" s="1442"/>
      <c r="BV33" s="1442"/>
      <c r="BW33" s="1442"/>
      <c r="BX33" s="1442"/>
      <c r="BY33" s="1442"/>
      <c r="BZ33" s="1442"/>
      <c r="CA33" s="1442"/>
    </row>
    <row r="34" spans="1:79" s="18" customFormat="1" ht="18" customHeight="1" x14ac:dyDescent="0.2">
      <c r="A34" s="1527" t="str">
        <f>CONCATENATE('01_Carga'!$M$5,"_",$J34)</f>
        <v>FI__17</v>
      </c>
      <c r="B34" s="1405"/>
      <c r="C34" s="1460" t="str">
        <f>IF('06_PresenLista'!L34&lt;&gt;"",'06_PresenLista'!L34,"")</f>
        <v/>
      </c>
      <c r="D34" s="1461" t="str">
        <f>'06_PresenLista'!Q34</f>
        <v/>
      </c>
      <c r="E34" s="1405"/>
      <c r="F34" s="1626" t="str">
        <f t="shared" si="0"/>
        <v/>
      </c>
      <c r="G34" s="1405"/>
      <c r="H34" s="1726" t="str">
        <f>IF('09_P1_Pract'!F34&lt;&gt;"",'09_P1_Pract'!F34,"")</f>
        <v/>
      </c>
      <c r="I34" s="1606"/>
      <c r="J34" s="1216">
        <v>17</v>
      </c>
      <c r="K34" s="269" t="str">
        <f>IF(ISERROR(VLOOKUP($A34,Aspirantes!$A:$H,Aspirantes!$E$1,FALSE)),"",VLOOKUP($A34,Aspirantes!$A:$H,Aspirantes!$E$1,FALSE))</f>
        <v/>
      </c>
      <c r="L34" s="687" t="str">
        <f>IF(ISERROR(VLOOKUP($A34,Aspirantes!$A:$H,Aspirantes!$F$1,FALSE)),"",VLOOKUP($A34,Aspirantes!$A:$H,Aspirantes!$F$1,FALSE))</f>
        <v/>
      </c>
      <c r="M34" s="688" t="str">
        <f>IF(ISERROR(VLOOKUP($A34,Aspirantes!$A:$H,Aspirantes!$G$1,FALSE)),"",VLOOKUP($A34,Aspirantes!$A:$H,Aspirantes!$G$1,FALSE))</f>
        <v/>
      </c>
      <c r="N34" s="674" t="str">
        <f>IF(ISERROR(VLOOKUP($A34,Aspirantes!$A:$H,Aspirantes!$H$1,FALSE)),"",VLOOKUP($A34,Aspirantes!$A:$H,Aspirantes!$H$1,FALSE))</f>
        <v/>
      </c>
      <c r="O34" s="16"/>
      <c r="P34" s="756"/>
      <c r="Q34" s="759"/>
      <c r="R34" s="67" t="str">
        <f>IF(AND(Q34&lt;&gt;"",P34=""),"",IF(Q34="SÍ",'09_P1_Pract'!BM34,""))</f>
        <v/>
      </c>
      <c r="S34" s="805">
        <f t="shared" si="3"/>
        <v>0</v>
      </c>
      <c r="T34" s="805">
        <f t="shared" si="1"/>
        <v>0</v>
      </c>
      <c r="U34" s="811"/>
      <c r="V34" s="756"/>
      <c r="W34" s="759"/>
      <c r="X34" s="67" t="str">
        <f>IF(AND(W34&lt;&gt;"",V34=""),"",IF(W34="SÍ",'10_P1_Tema'!BM34,""))</f>
        <v/>
      </c>
      <c r="Y34" s="805">
        <f t="shared" si="4"/>
        <v>0</v>
      </c>
      <c r="Z34" s="805">
        <f t="shared" si="2"/>
        <v>0</v>
      </c>
      <c r="AA34" s="823"/>
      <c r="AB34" s="757"/>
      <c r="AC34" s="812"/>
      <c r="AD34" s="67" t="str">
        <f>IF(F34&lt;&gt;"",IF(OR(Q34="SÍ",W34="SÍ"),IF(R34&lt;&gt;"",R34,'09_P1_Pract'!BM34),""),"")</f>
        <v/>
      </c>
      <c r="AE34" s="67" t="str">
        <f>IF(F34&lt;&gt;"",IF(OR(Q34="SÍ",W34="SÍ"),IF(X34&lt;&gt;"",X34,'10_P1_Tema'!BM34),""),"")</f>
        <v/>
      </c>
      <c r="AF34" s="83"/>
      <c r="AG34" s="676" t="str">
        <f>IF(AND(AD34&lt;&gt;"",AE34&lt;&gt;""),'12_P1_Lista'!R34,"")</f>
        <v/>
      </c>
      <c r="AH34" s="82"/>
      <c r="AI34" s="750" t="str">
        <f>IF(AND(AD34&lt;&gt;"",AE34&lt;&gt;""),'12_P1_Lista'!T34,"")</f>
        <v/>
      </c>
      <c r="AJ34" s="518" t="str">
        <f>IF(AND(AD34&lt;&gt;"",AE34&lt;&gt;""),'12_P1_Lista'!U34,"")</f>
        <v/>
      </c>
      <c r="AK34" s="83"/>
      <c r="AL34" s="1657"/>
      <c r="AM34" s="757"/>
      <c r="AN34" s="1442"/>
      <c r="AO34" s="2108"/>
      <c r="AP34" s="2108"/>
      <c r="AQ34" s="2108"/>
      <c r="AR34" s="2108"/>
      <c r="AS34" s="2108"/>
      <c r="AT34" s="2108"/>
      <c r="AU34" s="2108"/>
      <c r="AV34" s="1442"/>
      <c r="AW34" s="1442"/>
      <c r="AX34" s="1442"/>
      <c r="AY34" s="1442"/>
      <c r="AZ34" s="1442"/>
      <c r="BA34" s="1442"/>
      <c r="BB34" s="1442"/>
      <c r="BC34" s="1442"/>
      <c r="BD34" s="1442"/>
      <c r="BE34" s="1442"/>
      <c r="BF34" s="1442"/>
      <c r="BG34" s="1442"/>
      <c r="BH34" s="1442"/>
      <c r="BI34" s="1442"/>
      <c r="BJ34" s="1442"/>
      <c r="BK34" s="1442"/>
      <c r="BL34" s="1442"/>
      <c r="BM34" s="1442"/>
      <c r="BN34" s="1442"/>
      <c r="BO34" s="1442"/>
      <c r="BP34" s="1442"/>
      <c r="BQ34" s="1442"/>
      <c r="BR34" s="1442"/>
      <c r="BS34" s="1442"/>
      <c r="BT34" s="1442"/>
      <c r="BU34" s="1442"/>
      <c r="BV34" s="1442"/>
      <c r="BW34" s="1442"/>
      <c r="BX34" s="1442"/>
      <c r="BY34" s="1442"/>
      <c r="BZ34" s="1442"/>
      <c r="CA34" s="1442"/>
    </row>
    <row r="35" spans="1:79" s="18" customFormat="1" ht="18" customHeight="1" x14ac:dyDescent="0.2">
      <c r="A35" s="1527" t="str">
        <f>CONCATENATE('01_Carga'!$M$5,"_",$J35)</f>
        <v>FI__18</v>
      </c>
      <c r="B35" s="1405"/>
      <c r="C35" s="1460" t="str">
        <f>IF('06_PresenLista'!L35&lt;&gt;"",'06_PresenLista'!L35,"")</f>
        <v/>
      </c>
      <c r="D35" s="1461" t="str">
        <f>'06_PresenLista'!Q35</f>
        <v/>
      </c>
      <c r="E35" s="1405"/>
      <c r="F35" s="1626" t="str">
        <f t="shared" si="0"/>
        <v/>
      </c>
      <c r="G35" s="1405"/>
      <c r="H35" s="1726" t="str">
        <f>IF('09_P1_Pract'!F35&lt;&gt;"",'09_P1_Pract'!F35,"")</f>
        <v/>
      </c>
      <c r="I35" s="1606"/>
      <c r="J35" s="1216">
        <v>18</v>
      </c>
      <c r="K35" s="269" t="str">
        <f>IF(ISERROR(VLOOKUP($A35,Aspirantes!$A:$H,Aspirantes!$E$1,FALSE)),"",VLOOKUP($A35,Aspirantes!$A:$H,Aspirantes!$E$1,FALSE))</f>
        <v/>
      </c>
      <c r="L35" s="687" t="str">
        <f>IF(ISERROR(VLOOKUP($A35,Aspirantes!$A:$H,Aspirantes!$F$1,FALSE)),"",VLOOKUP($A35,Aspirantes!$A:$H,Aspirantes!$F$1,FALSE))</f>
        <v/>
      </c>
      <c r="M35" s="688" t="str">
        <f>IF(ISERROR(VLOOKUP($A35,Aspirantes!$A:$H,Aspirantes!$G$1,FALSE)),"",VLOOKUP($A35,Aspirantes!$A:$H,Aspirantes!$G$1,FALSE))</f>
        <v/>
      </c>
      <c r="N35" s="674" t="str">
        <f>IF(ISERROR(VLOOKUP($A35,Aspirantes!$A:$H,Aspirantes!$H$1,FALSE)),"",VLOOKUP($A35,Aspirantes!$A:$H,Aspirantes!$H$1,FALSE))</f>
        <v/>
      </c>
      <c r="O35" s="16"/>
      <c r="P35" s="756"/>
      <c r="Q35" s="759"/>
      <c r="R35" s="67" t="str">
        <f>IF(AND(Q35&lt;&gt;"",P35=""),"",IF(Q35="SÍ",'09_P1_Pract'!BM35,""))</f>
        <v/>
      </c>
      <c r="S35" s="805">
        <f t="shared" si="3"/>
        <v>0</v>
      </c>
      <c r="T35" s="805">
        <f t="shared" si="1"/>
        <v>0</v>
      </c>
      <c r="U35" s="811"/>
      <c r="V35" s="756"/>
      <c r="W35" s="759"/>
      <c r="X35" s="67" t="str">
        <f>IF(AND(W35&lt;&gt;"",V35=""),"",IF(W35="SÍ",'10_P1_Tema'!BM35,""))</f>
        <v/>
      </c>
      <c r="Y35" s="805">
        <f t="shared" si="4"/>
        <v>0</v>
      </c>
      <c r="Z35" s="805">
        <f t="shared" si="2"/>
        <v>0</v>
      </c>
      <c r="AA35" s="823"/>
      <c r="AB35" s="757"/>
      <c r="AC35" s="812"/>
      <c r="AD35" s="67" t="str">
        <f>IF(F35&lt;&gt;"",IF(OR(Q35="SÍ",W35="SÍ"),IF(R35&lt;&gt;"",R35,'09_P1_Pract'!BM35),""),"")</f>
        <v/>
      </c>
      <c r="AE35" s="67" t="str">
        <f>IF(F35&lt;&gt;"",IF(OR(Q35="SÍ",W35="SÍ"),IF(X35&lt;&gt;"",X35,'10_P1_Tema'!BM35),""),"")</f>
        <v/>
      </c>
      <c r="AF35" s="83"/>
      <c r="AG35" s="676" t="str">
        <f>IF(AND(AD35&lt;&gt;"",AE35&lt;&gt;""),'12_P1_Lista'!R35,"")</f>
        <v/>
      </c>
      <c r="AH35" s="82"/>
      <c r="AI35" s="750" t="str">
        <f>IF(AND(AD35&lt;&gt;"",AE35&lt;&gt;""),'12_P1_Lista'!T35,"")</f>
        <v/>
      </c>
      <c r="AJ35" s="518" t="str">
        <f>IF(AND(AD35&lt;&gt;"",AE35&lt;&gt;""),'12_P1_Lista'!U35,"")</f>
        <v/>
      </c>
      <c r="AK35" s="83"/>
      <c r="AL35" s="1657"/>
      <c r="AM35" s="757"/>
      <c r="AN35" s="1442"/>
      <c r="AO35" s="2108"/>
      <c r="AP35" s="2108"/>
      <c r="AQ35" s="2108"/>
      <c r="AR35" s="2108"/>
      <c r="AS35" s="2108"/>
      <c r="AT35" s="2108"/>
      <c r="AU35" s="2108"/>
      <c r="AV35" s="1442"/>
      <c r="AW35" s="1442"/>
      <c r="AX35" s="1442"/>
      <c r="AY35" s="1442"/>
      <c r="AZ35" s="1442"/>
      <c r="BA35" s="1442"/>
      <c r="BB35" s="1442"/>
      <c r="BC35" s="1442"/>
      <c r="BD35" s="1442"/>
      <c r="BE35" s="1442"/>
      <c r="BF35" s="1442"/>
      <c r="BG35" s="1442"/>
      <c r="BH35" s="1442"/>
      <c r="BI35" s="1442"/>
      <c r="BJ35" s="1442"/>
      <c r="BK35" s="1442"/>
      <c r="BL35" s="1442"/>
      <c r="BM35" s="1442"/>
      <c r="BN35" s="1442"/>
      <c r="BO35" s="1442"/>
      <c r="BP35" s="1442"/>
      <c r="BQ35" s="1442"/>
      <c r="BR35" s="1442"/>
      <c r="BS35" s="1442"/>
      <c r="BT35" s="1442"/>
      <c r="BU35" s="1442"/>
      <c r="BV35" s="1442"/>
      <c r="BW35" s="1442"/>
      <c r="BX35" s="1442"/>
      <c r="BY35" s="1442"/>
      <c r="BZ35" s="1442"/>
      <c r="CA35" s="1442"/>
    </row>
    <row r="36" spans="1:79" s="18" customFormat="1" ht="18" customHeight="1" x14ac:dyDescent="0.2">
      <c r="A36" s="1527" t="str">
        <f>CONCATENATE('01_Carga'!$M$5,"_",$J36)</f>
        <v>FI__19</v>
      </c>
      <c r="B36" s="1405"/>
      <c r="C36" s="1460" t="str">
        <f>IF('06_PresenLista'!L36&lt;&gt;"",'06_PresenLista'!L36,"")</f>
        <v/>
      </c>
      <c r="D36" s="1461" t="str">
        <f>'06_PresenLista'!Q36</f>
        <v/>
      </c>
      <c r="E36" s="1405"/>
      <c r="F36" s="1626" t="str">
        <f t="shared" si="0"/>
        <v/>
      </c>
      <c r="G36" s="1405"/>
      <c r="H36" s="1726" t="str">
        <f>IF('09_P1_Pract'!F36&lt;&gt;"",'09_P1_Pract'!F36,"")</f>
        <v/>
      </c>
      <c r="I36" s="1606"/>
      <c r="J36" s="1216">
        <v>19</v>
      </c>
      <c r="K36" s="269" t="str">
        <f>IF(ISERROR(VLOOKUP($A36,Aspirantes!$A:$H,Aspirantes!$E$1,FALSE)),"",VLOOKUP($A36,Aspirantes!$A:$H,Aspirantes!$E$1,FALSE))</f>
        <v/>
      </c>
      <c r="L36" s="687" t="str">
        <f>IF(ISERROR(VLOOKUP($A36,Aspirantes!$A:$H,Aspirantes!$F$1,FALSE)),"",VLOOKUP($A36,Aspirantes!$A:$H,Aspirantes!$F$1,FALSE))</f>
        <v/>
      </c>
      <c r="M36" s="688" t="str">
        <f>IF(ISERROR(VLOOKUP($A36,Aspirantes!$A:$H,Aspirantes!$G$1,FALSE)),"",VLOOKUP($A36,Aspirantes!$A:$H,Aspirantes!$G$1,FALSE))</f>
        <v/>
      </c>
      <c r="N36" s="674" t="str">
        <f>IF(ISERROR(VLOOKUP($A36,Aspirantes!$A:$H,Aspirantes!$H$1,FALSE)),"",VLOOKUP($A36,Aspirantes!$A:$H,Aspirantes!$H$1,FALSE))</f>
        <v/>
      </c>
      <c r="O36" s="16"/>
      <c r="P36" s="756"/>
      <c r="Q36" s="759"/>
      <c r="R36" s="67" t="str">
        <f>IF(AND(Q36&lt;&gt;"",P36=""),"",IF(Q36="SÍ",'09_P1_Pract'!BM36,""))</f>
        <v/>
      </c>
      <c r="S36" s="805">
        <f t="shared" si="3"/>
        <v>0</v>
      </c>
      <c r="T36" s="805">
        <f t="shared" si="1"/>
        <v>0</v>
      </c>
      <c r="U36" s="811"/>
      <c r="V36" s="756"/>
      <c r="W36" s="759"/>
      <c r="X36" s="67" t="str">
        <f>IF(AND(W36&lt;&gt;"",V36=""),"",IF(W36="SÍ",'10_P1_Tema'!BM36,""))</f>
        <v/>
      </c>
      <c r="Y36" s="805">
        <f t="shared" si="4"/>
        <v>0</v>
      </c>
      <c r="Z36" s="805">
        <f t="shared" si="2"/>
        <v>0</v>
      </c>
      <c r="AA36" s="823"/>
      <c r="AB36" s="757"/>
      <c r="AC36" s="812"/>
      <c r="AD36" s="67" t="str">
        <f>IF(F36&lt;&gt;"",IF(OR(Q36="SÍ",W36="SÍ"),IF(R36&lt;&gt;"",R36,'09_P1_Pract'!BM36),""),"")</f>
        <v/>
      </c>
      <c r="AE36" s="67" t="str">
        <f>IF(F36&lt;&gt;"",IF(OR(Q36="SÍ",W36="SÍ"),IF(X36&lt;&gt;"",X36,'10_P1_Tema'!BM36),""),"")</f>
        <v/>
      </c>
      <c r="AF36" s="83"/>
      <c r="AG36" s="676" t="str">
        <f>IF(AND(AD36&lt;&gt;"",AE36&lt;&gt;""),'12_P1_Lista'!R36,"")</f>
        <v/>
      </c>
      <c r="AH36" s="82"/>
      <c r="AI36" s="750" t="str">
        <f>IF(AND(AD36&lt;&gt;"",AE36&lt;&gt;""),'12_P1_Lista'!T36,"")</f>
        <v/>
      </c>
      <c r="AJ36" s="518" t="str">
        <f>IF(AND(AD36&lt;&gt;"",AE36&lt;&gt;""),'12_P1_Lista'!U36,"")</f>
        <v/>
      </c>
      <c r="AK36" s="83"/>
      <c r="AL36" s="1657"/>
      <c r="AM36" s="757"/>
      <c r="AN36" s="1442"/>
      <c r="AO36" s="2108"/>
      <c r="AP36" s="2108"/>
      <c r="AQ36" s="2108"/>
      <c r="AR36" s="2108"/>
      <c r="AS36" s="2108"/>
      <c r="AT36" s="2108"/>
      <c r="AU36" s="2108"/>
      <c r="AV36" s="1442"/>
      <c r="AW36" s="1442"/>
      <c r="AX36" s="1442"/>
      <c r="AY36" s="1442"/>
      <c r="AZ36" s="1442"/>
      <c r="BA36" s="1442"/>
      <c r="BB36" s="1442"/>
      <c r="BC36" s="1442"/>
      <c r="BD36" s="1442"/>
      <c r="BE36" s="1442"/>
      <c r="BF36" s="1442"/>
      <c r="BG36" s="1442"/>
      <c r="BH36" s="1442"/>
      <c r="BI36" s="1442"/>
      <c r="BJ36" s="1442"/>
      <c r="BK36" s="1442"/>
      <c r="BL36" s="1442"/>
      <c r="BM36" s="1442"/>
      <c r="BN36" s="1442"/>
      <c r="BO36" s="1442"/>
      <c r="BP36" s="1442"/>
      <c r="BQ36" s="1442"/>
      <c r="BR36" s="1442"/>
      <c r="BS36" s="1442"/>
      <c r="BT36" s="1442"/>
      <c r="BU36" s="1442"/>
      <c r="BV36" s="1442"/>
      <c r="BW36" s="1442"/>
      <c r="BX36" s="1442"/>
      <c r="BY36" s="1442"/>
      <c r="BZ36" s="1442"/>
      <c r="CA36" s="1442"/>
    </row>
    <row r="37" spans="1:79" s="18" customFormat="1" ht="18" customHeight="1" x14ac:dyDescent="0.2">
      <c r="A37" s="1527" t="str">
        <f>CONCATENATE('01_Carga'!$M$5,"_",$J37)</f>
        <v>FI__20</v>
      </c>
      <c r="B37" s="1405"/>
      <c r="C37" s="1460" t="str">
        <f>IF('06_PresenLista'!L37&lt;&gt;"",'06_PresenLista'!L37,"")</f>
        <v/>
      </c>
      <c r="D37" s="1461" t="str">
        <f>'06_PresenLista'!Q37</f>
        <v/>
      </c>
      <c r="E37" s="1405"/>
      <c r="F37" s="1626" t="str">
        <f t="shared" si="0"/>
        <v/>
      </c>
      <c r="G37" s="1405"/>
      <c r="H37" s="1726" t="str">
        <f>IF('09_P1_Pract'!F37&lt;&gt;"",'09_P1_Pract'!F37,"")</f>
        <v/>
      </c>
      <c r="I37" s="1606"/>
      <c r="J37" s="1216">
        <v>20</v>
      </c>
      <c r="K37" s="269" t="str">
        <f>IF(ISERROR(VLOOKUP($A37,Aspirantes!$A:$H,Aspirantes!$E$1,FALSE)),"",VLOOKUP($A37,Aspirantes!$A:$H,Aspirantes!$E$1,FALSE))</f>
        <v/>
      </c>
      <c r="L37" s="687" t="str">
        <f>IF(ISERROR(VLOOKUP($A37,Aspirantes!$A:$H,Aspirantes!$F$1,FALSE)),"",VLOOKUP($A37,Aspirantes!$A:$H,Aspirantes!$F$1,FALSE))</f>
        <v/>
      </c>
      <c r="M37" s="688" t="str">
        <f>IF(ISERROR(VLOOKUP($A37,Aspirantes!$A:$H,Aspirantes!$G$1,FALSE)),"",VLOOKUP($A37,Aspirantes!$A:$H,Aspirantes!$G$1,FALSE))</f>
        <v/>
      </c>
      <c r="N37" s="674" t="str">
        <f>IF(ISERROR(VLOOKUP($A37,Aspirantes!$A:$H,Aspirantes!$H$1,FALSE)),"",VLOOKUP($A37,Aspirantes!$A:$H,Aspirantes!$H$1,FALSE))</f>
        <v/>
      </c>
      <c r="O37" s="16"/>
      <c r="P37" s="756"/>
      <c r="Q37" s="759"/>
      <c r="R37" s="67" t="str">
        <f>IF(AND(Q37&lt;&gt;"",P37=""),"",IF(Q37="SÍ",'09_P1_Pract'!BM37,""))</f>
        <v/>
      </c>
      <c r="S37" s="805">
        <f t="shared" si="3"/>
        <v>0</v>
      </c>
      <c r="T37" s="805">
        <f t="shared" si="1"/>
        <v>0</v>
      </c>
      <c r="U37" s="811"/>
      <c r="V37" s="756"/>
      <c r="W37" s="759"/>
      <c r="X37" s="67" t="str">
        <f>IF(AND(W37&lt;&gt;"",V37=""),"",IF(W37="SÍ",'10_P1_Tema'!BM37,""))</f>
        <v/>
      </c>
      <c r="Y37" s="805">
        <f t="shared" si="4"/>
        <v>0</v>
      </c>
      <c r="Z37" s="805">
        <f t="shared" si="2"/>
        <v>0</v>
      </c>
      <c r="AA37" s="823"/>
      <c r="AB37" s="757"/>
      <c r="AC37" s="812"/>
      <c r="AD37" s="67" t="str">
        <f>IF(F37&lt;&gt;"",IF(OR(Q37="SÍ",W37="SÍ"),IF(R37&lt;&gt;"",R37,'09_P1_Pract'!BM37),""),"")</f>
        <v/>
      </c>
      <c r="AE37" s="67" t="str">
        <f>IF(F37&lt;&gt;"",IF(OR(Q37="SÍ",W37="SÍ"),IF(X37&lt;&gt;"",X37,'10_P1_Tema'!BM37),""),"")</f>
        <v/>
      </c>
      <c r="AF37" s="83"/>
      <c r="AG37" s="676" t="str">
        <f>IF(AND(AD37&lt;&gt;"",AE37&lt;&gt;""),'12_P1_Lista'!R37,"")</f>
        <v/>
      </c>
      <c r="AH37" s="82"/>
      <c r="AI37" s="750" t="str">
        <f>IF(AND(AD37&lt;&gt;"",AE37&lt;&gt;""),'12_P1_Lista'!T37,"")</f>
        <v/>
      </c>
      <c r="AJ37" s="518" t="str">
        <f>IF(AND(AD37&lt;&gt;"",AE37&lt;&gt;""),'12_P1_Lista'!U37,"")</f>
        <v/>
      </c>
      <c r="AK37" s="83"/>
      <c r="AL37" s="1657"/>
      <c r="AM37" s="757"/>
      <c r="AN37" s="1442"/>
      <c r="AO37" s="2108"/>
      <c r="AP37" s="2108"/>
      <c r="AQ37" s="2108"/>
      <c r="AR37" s="2108"/>
      <c r="AS37" s="2108"/>
      <c r="AT37" s="2108"/>
      <c r="AU37" s="2108"/>
      <c r="AV37" s="1442"/>
      <c r="AW37" s="1442"/>
      <c r="AX37" s="1442"/>
      <c r="AY37" s="1442"/>
      <c r="AZ37" s="1442"/>
      <c r="BA37" s="1442"/>
      <c r="BB37" s="1442"/>
      <c r="BC37" s="1442"/>
      <c r="BD37" s="1442"/>
      <c r="BE37" s="1442"/>
      <c r="BF37" s="1442"/>
      <c r="BG37" s="1442"/>
      <c r="BH37" s="1442"/>
      <c r="BI37" s="1442"/>
      <c r="BJ37" s="1442"/>
      <c r="BK37" s="1442"/>
      <c r="BL37" s="1442"/>
      <c r="BM37" s="1442"/>
      <c r="BN37" s="1442"/>
      <c r="BO37" s="1442"/>
      <c r="BP37" s="1442"/>
      <c r="BQ37" s="1442"/>
      <c r="BR37" s="1442"/>
      <c r="BS37" s="1442"/>
      <c r="BT37" s="1442"/>
      <c r="BU37" s="1442"/>
      <c r="BV37" s="1442"/>
      <c r="BW37" s="1442"/>
      <c r="BX37" s="1442"/>
      <c r="BY37" s="1442"/>
      <c r="BZ37" s="1442"/>
      <c r="CA37" s="1442"/>
    </row>
    <row r="38" spans="1:79" s="18" customFormat="1" ht="18" customHeight="1" x14ac:dyDescent="0.2">
      <c r="A38" s="1527" t="str">
        <f>CONCATENATE('01_Carga'!$M$5,"_",$J38)</f>
        <v>FI__21</v>
      </c>
      <c r="B38" s="1405"/>
      <c r="C38" s="1460" t="str">
        <f>IF('06_PresenLista'!L38&lt;&gt;"",'06_PresenLista'!L38,"")</f>
        <v/>
      </c>
      <c r="D38" s="1461" t="str">
        <f>'06_PresenLista'!Q38</f>
        <v/>
      </c>
      <c r="E38" s="1405"/>
      <c r="F38" s="1626" t="str">
        <f t="shared" si="0"/>
        <v/>
      </c>
      <c r="G38" s="1405"/>
      <c r="H38" s="1726" t="str">
        <f>IF('09_P1_Pract'!F38&lt;&gt;"",'09_P1_Pract'!F38,"")</f>
        <v/>
      </c>
      <c r="I38" s="1606"/>
      <c r="J38" s="1216">
        <v>21</v>
      </c>
      <c r="K38" s="269" t="str">
        <f>IF(ISERROR(VLOOKUP($A38,Aspirantes!$A:$H,Aspirantes!$E$1,FALSE)),"",VLOOKUP($A38,Aspirantes!$A:$H,Aspirantes!$E$1,FALSE))</f>
        <v/>
      </c>
      <c r="L38" s="687" t="str">
        <f>IF(ISERROR(VLOOKUP($A38,Aspirantes!$A:$H,Aspirantes!$F$1,FALSE)),"",VLOOKUP($A38,Aspirantes!$A:$H,Aspirantes!$F$1,FALSE))</f>
        <v/>
      </c>
      <c r="M38" s="688" t="str">
        <f>IF(ISERROR(VLOOKUP($A38,Aspirantes!$A:$H,Aspirantes!$G$1,FALSE)),"",VLOOKUP($A38,Aspirantes!$A:$H,Aspirantes!$G$1,FALSE))</f>
        <v/>
      </c>
      <c r="N38" s="674" t="str">
        <f>IF(ISERROR(VLOOKUP($A38,Aspirantes!$A:$H,Aspirantes!$H$1,FALSE)),"",VLOOKUP($A38,Aspirantes!$A:$H,Aspirantes!$H$1,FALSE))</f>
        <v/>
      </c>
      <c r="O38" s="16"/>
      <c r="P38" s="756"/>
      <c r="Q38" s="759"/>
      <c r="R38" s="67" t="str">
        <f>IF(AND(Q38&lt;&gt;"",P38=""),"",IF(Q38="SÍ",'09_P1_Pract'!BM38,""))</f>
        <v/>
      </c>
      <c r="S38" s="805">
        <f t="shared" si="3"/>
        <v>0</v>
      </c>
      <c r="T38" s="805">
        <f t="shared" si="1"/>
        <v>0</v>
      </c>
      <c r="U38" s="811"/>
      <c r="V38" s="756"/>
      <c r="W38" s="759"/>
      <c r="X38" s="67" t="str">
        <f>IF(AND(W38&lt;&gt;"",V38=""),"",IF(W38="SÍ",'10_P1_Tema'!BM38,""))</f>
        <v/>
      </c>
      <c r="Y38" s="805">
        <f t="shared" si="4"/>
        <v>0</v>
      </c>
      <c r="Z38" s="805">
        <f t="shared" si="2"/>
        <v>0</v>
      </c>
      <c r="AA38" s="823"/>
      <c r="AB38" s="757"/>
      <c r="AC38" s="812"/>
      <c r="AD38" s="67" t="str">
        <f>IF(F38&lt;&gt;"",IF(OR(Q38="SÍ",W38="SÍ"),IF(R38&lt;&gt;"",R38,'09_P1_Pract'!BM38),""),"")</f>
        <v/>
      </c>
      <c r="AE38" s="67" t="str">
        <f>IF(F38&lt;&gt;"",IF(OR(Q38="SÍ",W38="SÍ"),IF(X38&lt;&gt;"",X38,'10_P1_Tema'!BM38),""),"")</f>
        <v/>
      </c>
      <c r="AF38" s="83"/>
      <c r="AG38" s="676" t="str">
        <f>IF(AND(AD38&lt;&gt;"",AE38&lt;&gt;""),'12_P1_Lista'!R38,"")</f>
        <v/>
      </c>
      <c r="AH38" s="82"/>
      <c r="AI38" s="750" t="str">
        <f>IF(AND(AD38&lt;&gt;"",AE38&lt;&gt;""),'12_P1_Lista'!T38,"")</f>
        <v/>
      </c>
      <c r="AJ38" s="518" t="str">
        <f>IF(AND(AD38&lt;&gt;"",AE38&lt;&gt;""),'12_P1_Lista'!U38,"")</f>
        <v/>
      </c>
      <c r="AK38" s="83"/>
      <c r="AL38" s="1657"/>
      <c r="AM38" s="757"/>
      <c r="AN38" s="1442"/>
      <c r="AO38" s="2108"/>
      <c r="AP38" s="2108"/>
      <c r="AQ38" s="2108"/>
      <c r="AR38" s="2108"/>
      <c r="AS38" s="2108"/>
      <c r="AT38" s="2108"/>
      <c r="AU38" s="2108"/>
      <c r="AV38" s="1442"/>
      <c r="AW38" s="1442"/>
      <c r="AX38" s="1442"/>
      <c r="AY38" s="1442"/>
      <c r="AZ38" s="1442"/>
      <c r="BA38" s="1442"/>
      <c r="BB38" s="1442"/>
      <c r="BC38" s="1442"/>
      <c r="BD38" s="1442"/>
      <c r="BE38" s="1442"/>
      <c r="BF38" s="1442"/>
      <c r="BG38" s="1442"/>
      <c r="BH38" s="1442"/>
      <c r="BI38" s="1442"/>
      <c r="BJ38" s="1442"/>
      <c r="BK38" s="1442"/>
      <c r="BL38" s="1442"/>
      <c r="BM38" s="1442"/>
      <c r="BN38" s="1442"/>
      <c r="BO38" s="1442"/>
      <c r="BP38" s="1442"/>
      <c r="BQ38" s="1442"/>
      <c r="BR38" s="1442"/>
      <c r="BS38" s="1442"/>
      <c r="BT38" s="1442"/>
      <c r="BU38" s="1442"/>
      <c r="BV38" s="1442"/>
      <c r="BW38" s="1442"/>
      <c r="BX38" s="1442"/>
      <c r="BY38" s="1442"/>
      <c r="BZ38" s="1442"/>
      <c r="CA38" s="1442"/>
    </row>
    <row r="39" spans="1:79" s="18" customFormat="1" ht="18" customHeight="1" x14ac:dyDescent="0.2">
      <c r="A39" s="1527" t="str">
        <f>CONCATENATE('01_Carga'!$M$5,"_",$J39)</f>
        <v>FI__22</v>
      </c>
      <c r="B39" s="1405"/>
      <c r="C39" s="1460" t="str">
        <f>IF('06_PresenLista'!L39&lt;&gt;"",'06_PresenLista'!L39,"")</f>
        <v/>
      </c>
      <c r="D39" s="1461" t="str">
        <f>'06_PresenLista'!Q39</f>
        <v/>
      </c>
      <c r="E39" s="1405"/>
      <c r="F39" s="1626" t="str">
        <f t="shared" si="0"/>
        <v/>
      </c>
      <c r="G39" s="1405"/>
      <c r="H39" s="1726" t="str">
        <f>IF('09_P1_Pract'!F39&lt;&gt;"",'09_P1_Pract'!F39,"")</f>
        <v/>
      </c>
      <c r="I39" s="1606"/>
      <c r="J39" s="1216">
        <v>22</v>
      </c>
      <c r="K39" s="269" t="str">
        <f>IF(ISERROR(VLOOKUP($A39,Aspirantes!$A:$H,Aspirantes!$E$1,FALSE)),"",VLOOKUP($A39,Aspirantes!$A:$H,Aspirantes!$E$1,FALSE))</f>
        <v/>
      </c>
      <c r="L39" s="687" t="str">
        <f>IF(ISERROR(VLOOKUP($A39,Aspirantes!$A:$H,Aspirantes!$F$1,FALSE)),"",VLOOKUP($A39,Aspirantes!$A:$H,Aspirantes!$F$1,FALSE))</f>
        <v/>
      </c>
      <c r="M39" s="688" t="str">
        <f>IF(ISERROR(VLOOKUP($A39,Aspirantes!$A:$H,Aspirantes!$G$1,FALSE)),"",VLOOKUP($A39,Aspirantes!$A:$H,Aspirantes!$G$1,FALSE))</f>
        <v/>
      </c>
      <c r="N39" s="674" t="str">
        <f>IF(ISERROR(VLOOKUP($A39,Aspirantes!$A:$H,Aspirantes!$H$1,FALSE)),"",VLOOKUP($A39,Aspirantes!$A:$H,Aspirantes!$H$1,FALSE))</f>
        <v/>
      </c>
      <c r="O39" s="16"/>
      <c r="P39" s="756"/>
      <c r="Q39" s="759"/>
      <c r="R39" s="67" t="str">
        <f>IF(AND(Q39&lt;&gt;"",P39=""),"",IF(Q39="SÍ",'09_P1_Pract'!BM39,""))</f>
        <v/>
      </c>
      <c r="S39" s="805">
        <f t="shared" si="3"/>
        <v>0</v>
      </c>
      <c r="T39" s="805">
        <f t="shared" si="1"/>
        <v>0</v>
      </c>
      <c r="U39" s="811"/>
      <c r="V39" s="756"/>
      <c r="W39" s="759"/>
      <c r="X39" s="67" t="str">
        <f>IF(AND(W39&lt;&gt;"",V39=""),"",IF(W39="SÍ",'10_P1_Tema'!BM39,""))</f>
        <v/>
      </c>
      <c r="Y39" s="805">
        <f t="shared" si="4"/>
        <v>0</v>
      </c>
      <c r="Z39" s="805">
        <f t="shared" si="2"/>
        <v>0</v>
      </c>
      <c r="AA39" s="823"/>
      <c r="AB39" s="757"/>
      <c r="AC39" s="812"/>
      <c r="AD39" s="67" t="str">
        <f>IF(F39&lt;&gt;"",IF(OR(Q39="SÍ",W39="SÍ"),IF(R39&lt;&gt;"",R39,'09_P1_Pract'!BM39),""),"")</f>
        <v/>
      </c>
      <c r="AE39" s="67" t="str">
        <f>IF(F39&lt;&gt;"",IF(OR(Q39="SÍ",W39="SÍ"),IF(X39&lt;&gt;"",X39,'10_P1_Tema'!BM39),""),"")</f>
        <v/>
      </c>
      <c r="AF39" s="83"/>
      <c r="AG39" s="676" t="str">
        <f>IF(AND(AD39&lt;&gt;"",AE39&lt;&gt;""),'12_P1_Lista'!R39,"")</f>
        <v/>
      </c>
      <c r="AH39" s="82"/>
      <c r="AI39" s="750" t="str">
        <f>IF(AND(AD39&lt;&gt;"",AE39&lt;&gt;""),'12_P1_Lista'!T39,"")</f>
        <v/>
      </c>
      <c r="AJ39" s="518" t="str">
        <f>IF(AND(AD39&lt;&gt;"",AE39&lt;&gt;""),'12_P1_Lista'!U39,"")</f>
        <v/>
      </c>
      <c r="AK39" s="83"/>
      <c r="AL39" s="1657"/>
      <c r="AM39" s="757"/>
      <c r="AN39" s="1442"/>
      <c r="AO39" s="2108"/>
      <c r="AP39" s="2108"/>
      <c r="AQ39" s="2108"/>
      <c r="AR39" s="2108"/>
      <c r="AS39" s="2108"/>
      <c r="AT39" s="2108"/>
      <c r="AU39" s="2108"/>
      <c r="AV39" s="1442"/>
      <c r="AW39" s="1442"/>
      <c r="AX39" s="1442"/>
      <c r="AY39" s="1442"/>
      <c r="AZ39" s="1442"/>
      <c r="BA39" s="1442"/>
      <c r="BB39" s="1442"/>
      <c r="BC39" s="1442"/>
      <c r="BD39" s="1442"/>
      <c r="BE39" s="1442"/>
      <c r="BF39" s="1442"/>
      <c r="BG39" s="1442"/>
      <c r="BH39" s="1442"/>
      <c r="BI39" s="1442"/>
      <c r="BJ39" s="1442"/>
      <c r="BK39" s="1442"/>
      <c r="BL39" s="1442"/>
      <c r="BM39" s="1442"/>
      <c r="BN39" s="1442"/>
      <c r="BO39" s="1442"/>
      <c r="BP39" s="1442"/>
      <c r="BQ39" s="1442"/>
      <c r="BR39" s="1442"/>
      <c r="BS39" s="1442"/>
      <c r="BT39" s="1442"/>
      <c r="BU39" s="1442"/>
      <c r="BV39" s="1442"/>
      <c r="BW39" s="1442"/>
      <c r="BX39" s="1442"/>
      <c r="BY39" s="1442"/>
      <c r="BZ39" s="1442"/>
      <c r="CA39" s="1442"/>
    </row>
    <row r="40" spans="1:79" s="18" customFormat="1" ht="18" customHeight="1" x14ac:dyDescent="0.2">
      <c r="A40" s="1527" t="str">
        <f>CONCATENATE('01_Carga'!$M$5,"_",$J40)</f>
        <v>FI__23</v>
      </c>
      <c r="B40" s="1405"/>
      <c r="C40" s="1460" t="str">
        <f>IF('06_PresenLista'!L40&lt;&gt;"",'06_PresenLista'!L40,"")</f>
        <v/>
      </c>
      <c r="D40" s="1461" t="str">
        <f>'06_PresenLista'!Q40</f>
        <v/>
      </c>
      <c r="E40" s="1405"/>
      <c r="F40" s="1626" t="str">
        <f t="shared" si="0"/>
        <v/>
      </c>
      <c r="G40" s="1405"/>
      <c r="H40" s="1726" t="str">
        <f>IF('09_P1_Pract'!F40&lt;&gt;"",'09_P1_Pract'!F40,"")</f>
        <v/>
      </c>
      <c r="I40" s="1606"/>
      <c r="J40" s="1216">
        <v>23</v>
      </c>
      <c r="K40" s="269" t="str">
        <f>IF(ISERROR(VLOOKUP($A40,Aspirantes!$A:$H,Aspirantes!$E$1,FALSE)),"",VLOOKUP($A40,Aspirantes!$A:$H,Aspirantes!$E$1,FALSE))</f>
        <v/>
      </c>
      <c r="L40" s="687" t="str">
        <f>IF(ISERROR(VLOOKUP($A40,Aspirantes!$A:$H,Aspirantes!$F$1,FALSE)),"",VLOOKUP($A40,Aspirantes!$A:$H,Aspirantes!$F$1,FALSE))</f>
        <v/>
      </c>
      <c r="M40" s="688" t="str">
        <f>IF(ISERROR(VLOOKUP($A40,Aspirantes!$A:$H,Aspirantes!$G$1,FALSE)),"",VLOOKUP($A40,Aspirantes!$A:$H,Aspirantes!$G$1,FALSE))</f>
        <v/>
      </c>
      <c r="N40" s="674" t="str">
        <f>IF(ISERROR(VLOOKUP($A40,Aspirantes!$A:$H,Aspirantes!$H$1,FALSE)),"",VLOOKUP($A40,Aspirantes!$A:$H,Aspirantes!$H$1,FALSE))</f>
        <v/>
      </c>
      <c r="O40" s="16"/>
      <c r="P40" s="756"/>
      <c r="Q40" s="759"/>
      <c r="R40" s="67" t="str">
        <f>IF(AND(Q40&lt;&gt;"",P40=""),"",IF(Q40="SÍ",'09_P1_Pract'!BM40,""))</f>
        <v/>
      </c>
      <c r="S40" s="805">
        <f t="shared" si="3"/>
        <v>0</v>
      </c>
      <c r="T40" s="805">
        <f t="shared" si="1"/>
        <v>0</v>
      </c>
      <c r="U40" s="811"/>
      <c r="V40" s="756"/>
      <c r="W40" s="759"/>
      <c r="X40" s="67" t="str">
        <f>IF(AND(W40&lt;&gt;"",V40=""),"",IF(W40="SÍ",'10_P1_Tema'!BM40,""))</f>
        <v/>
      </c>
      <c r="Y40" s="805">
        <f t="shared" si="4"/>
        <v>0</v>
      </c>
      <c r="Z40" s="805">
        <f t="shared" si="2"/>
        <v>0</v>
      </c>
      <c r="AA40" s="823"/>
      <c r="AB40" s="757"/>
      <c r="AC40" s="812"/>
      <c r="AD40" s="67" t="str">
        <f>IF(F40&lt;&gt;"",IF(OR(Q40="SÍ",W40="SÍ"),IF(R40&lt;&gt;"",R40,'09_P1_Pract'!BM40),""),"")</f>
        <v/>
      </c>
      <c r="AE40" s="67" t="str">
        <f>IF(F40&lt;&gt;"",IF(OR(Q40="SÍ",W40="SÍ"),IF(X40&lt;&gt;"",X40,'10_P1_Tema'!BM40),""),"")</f>
        <v/>
      </c>
      <c r="AF40" s="83"/>
      <c r="AG40" s="676" t="str">
        <f>IF(AND(AD40&lt;&gt;"",AE40&lt;&gt;""),'12_P1_Lista'!R40,"")</f>
        <v/>
      </c>
      <c r="AH40" s="82"/>
      <c r="AI40" s="750" t="str">
        <f>IF(AND(AD40&lt;&gt;"",AE40&lt;&gt;""),'12_P1_Lista'!T40,"")</f>
        <v/>
      </c>
      <c r="AJ40" s="518" t="str">
        <f>IF(AND(AD40&lt;&gt;"",AE40&lt;&gt;""),'12_P1_Lista'!U40,"")</f>
        <v/>
      </c>
      <c r="AK40" s="83"/>
      <c r="AL40" s="1657"/>
      <c r="AM40" s="757"/>
      <c r="AN40" s="1442"/>
      <c r="AO40" s="2108"/>
      <c r="AP40" s="2108"/>
      <c r="AQ40" s="2108"/>
      <c r="AR40" s="2108"/>
      <c r="AS40" s="2108"/>
      <c r="AT40" s="2108"/>
      <c r="AU40" s="2108"/>
      <c r="AV40" s="1442"/>
      <c r="AW40" s="1442"/>
      <c r="AX40" s="1442"/>
      <c r="AY40" s="1442"/>
      <c r="AZ40" s="1442"/>
      <c r="BA40" s="1442"/>
      <c r="BB40" s="1442"/>
      <c r="BC40" s="1442"/>
      <c r="BD40" s="1442"/>
      <c r="BE40" s="1442"/>
      <c r="BF40" s="1442"/>
      <c r="BG40" s="1442"/>
      <c r="BH40" s="1442"/>
      <c r="BI40" s="1442"/>
      <c r="BJ40" s="1442"/>
      <c r="BK40" s="1442"/>
      <c r="BL40" s="1442"/>
      <c r="BM40" s="1442"/>
      <c r="BN40" s="1442"/>
      <c r="BO40" s="1442"/>
      <c r="BP40" s="1442"/>
      <c r="BQ40" s="1442"/>
      <c r="BR40" s="1442"/>
      <c r="BS40" s="1442"/>
      <c r="BT40" s="1442"/>
      <c r="BU40" s="1442"/>
      <c r="BV40" s="1442"/>
      <c r="BW40" s="1442"/>
      <c r="BX40" s="1442"/>
      <c r="BY40" s="1442"/>
      <c r="BZ40" s="1442"/>
      <c r="CA40" s="1442"/>
    </row>
    <row r="41" spans="1:79" s="18" customFormat="1" ht="18" customHeight="1" x14ac:dyDescent="0.2">
      <c r="A41" s="1527" t="str">
        <f>CONCATENATE('01_Carga'!$M$5,"_",$J41)</f>
        <v>FI__24</v>
      </c>
      <c r="B41" s="1405"/>
      <c r="C41" s="1460" t="str">
        <f>IF('06_PresenLista'!L41&lt;&gt;"",'06_PresenLista'!L41,"")</f>
        <v/>
      </c>
      <c r="D41" s="1461" t="str">
        <f>'06_PresenLista'!Q41</f>
        <v/>
      </c>
      <c r="E41" s="1405"/>
      <c r="F41" s="1626" t="str">
        <f t="shared" si="0"/>
        <v/>
      </c>
      <c r="G41" s="1405"/>
      <c r="H41" s="1726" t="str">
        <f>IF('09_P1_Pract'!F41&lt;&gt;"",'09_P1_Pract'!F41,"")</f>
        <v/>
      </c>
      <c r="I41" s="1606"/>
      <c r="J41" s="1216">
        <v>24</v>
      </c>
      <c r="K41" s="269" t="str">
        <f>IF(ISERROR(VLOOKUP($A41,Aspirantes!$A:$H,Aspirantes!$E$1,FALSE)),"",VLOOKUP($A41,Aspirantes!$A:$H,Aspirantes!$E$1,FALSE))</f>
        <v/>
      </c>
      <c r="L41" s="687" t="str">
        <f>IF(ISERROR(VLOOKUP($A41,Aspirantes!$A:$H,Aspirantes!$F$1,FALSE)),"",VLOOKUP($A41,Aspirantes!$A:$H,Aspirantes!$F$1,FALSE))</f>
        <v/>
      </c>
      <c r="M41" s="688" t="str">
        <f>IF(ISERROR(VLOOKUP($A41,Aspirantes!$A:$H,Aspirantes!$G$1,FALSE)),"",VLOOKUP($A41,Aspirantes!$A:$H,Aspirantes!$G$1,FALSE))</f>
        <v/>
      </c>
      <c r="N41" s="674" t="str">
        <f>IF(ISERROR(VLOOKUP($A41,Aspirantes!$A:$H,Aspirantes!$H$1,FALSE)),"",VLOOKUP($A41,Aspirantes!$A:$H,Aspirantes!$H$1,FALSE))</f>
        <v/>
      </c>
      <c r="O41" s="16"/>
      <c r="P41" s="756"/>
      <c r="Q41" s="759"/>
      <c r="R41" s="67" t="str">
        <f>IF(AND(Q41&lt;&gt;"",P41=""),"",IF(Q41="SÍ",'09_P1_Pract'!BM41,""))</f>
        <v/>
      </c>
      <c r="S41" s="805">
        <f t="shared" si="3"/>
        <v>0</v>
      </c>
      <c r="T41" s="805">
        <f t="shared" si="1"/>
        <v>0</v>
      </c>
      <c r="U41" s="811"/>
      <c r="V41" s="756"/>
      <c r="W41" s="759"/>
      <c r="X41" s="67" t="str">
        <f>IF(AND(W41&lt;&gt;"",V41=""),"",IF(W41="SÍ",'10_P1_Tema'!BM41,""))</f>
        <v/>
      </c>
      <c r="Y41" s="805">
        <f t="shared" si="4"/>
        <v>0</v>
      </c>
      <c r="Z41" s="805">
        <f t="shared" si="2"/>
        <v>0</v>
      </c>
      <c r="AA41" s="823"/>
      <c r="AB41" s="757"/>
      <c r="AC41" s="812"/>
      <c r="AD41" s="67" t="str">
        <f>IF(F41&lt;&gt;"",IF(OR(Q41="SÍ",W41="SÍ"),IF(R41&lt;&gt;"",R41,'09_P1_Pract'!BM41),""),"")</f>
        <v/>
      </c>
      <c r="AE41" s="67" t="str">
        <f>IF(F41&lt;&gt;"",IF(OR(Q41="SÍ",W41="SÍ"),IF(X41&lt;&gt;"",X41,'10_P1_Tema'!BM41),""),"")</f>
        <v/>
      </c>
      <c r="AF41" s="83"/>
      <c r="AG41" s="676" t="str">
        <f>IF(AND(AD41&lt;&gt;"",AE41&lt;&gt;""),'12_P1_Lista'!R41,"")</f>
        <v/>
      </c>
      <c r="AH41" s="82"/>
      <c r="AI41" s="750" t="str">
        <f>IF(AND(AD41&lt;&gt;"",AE41&lt;&gt;""),'12_P1_Lista'!T41,"")</f>
        <v/>
      </c>
      <c r="AJ41" s="518" t="str">
        <f>IF(AND(AD41&lt;&gt;"",AE41&lt;&gt;""),'12_P1_Lista'!U41,"")</f>
        <v/>
      </c>
      <c r="AK41" s="83"/>
      <c r="AL41" s="1657"/>
      <c r="AM41" s="757"/>
      <c r="AN41" s="1442"/>
      <c r="AO41" s="2108"/>
      <c r="AP41" s="2108"/>
      <c r="AQ41" s="2108"/>
      <c r="AR41" s="2108"/>
      <c r="AS41" s="2108"/>
      <c r="AT41" s="2108"/>
      <c r="AU41" s="2108"/>
      <c r="AV41" s="1442"/>
      <c r="AW41" s="1442"/>
      <c r="AX41" s="1442"/>
      <c r="AY41" s="1442"/>
      <c r="AZ41" s="1442"/>
      <c r="BA41" s="1442"/>
      <c r="BB41" s="1442"/>
      <c r="BC41" s="1442"/>
      <c r="BD41" s="1442"/>
      <c r="BE41" s="1442"/>
      <c r="BF41" s="1442"/>
      <c r="BG41" s="1442"/>
      <c r="BH41" s="1442"/>
      <c r="BI41" s="1442"/>
      <c r="BJ41" s="1442"/>
      <c r="BK41" s="1442"/>
      <c r="BL41" s="1442"/>
      <c r="BM41" s="1442"/>
      <c r="BN41" s="1442"/>
      <c r="BO41" s="1442"/>
      <c r="BP41" s="1442"/>
      <c r="BQ41" s="1442"/>
      <c r="BR41" s="1442"/>
      <c r="BS41" s="1442"/>
      <c r="BT41" s="1442"/>
      <c r="BU41" s="1442"/>
      <c r="BV41" s="1442"/>
      <c r="BW41" s="1442"/>
      <c r="BX41" s="1442"/>
      <c r="BY41" s="1442"/>
      <c r="BZ41" s="1442"/>
      <c r="CA41" s="1442"/>
    </row>
    <row r="42" spans="1:79" s="18" customFormat="1" ht="18" customHeight="1" x14ac:dyDescent="0.2">
      <c r="A42" s="1527" t="str">
        <f>CONCATENATE('01_Carga'!$M$5,"_",$J42)</f>
        <v>FI__25</v>
      </c>
      <c r="B42" s="1405"/>
      <c r="C42" s="1460" t="str">
        <f>IF('06_PresenLista'!L42&lt;&gt;"",'06_PresenLista'!L42,"")</f>
        <v/>
      </c>
      <c r="D42" s="1461" t="str">
        <f>'06_PresenLista'!Q42</f>
        <v/>
      </c>
      <c r="E42" s="1405"/>
      <c r="F42" s="1626" t="str">
        <f t="shared" si="0"/>
        <v/>
      </c>
      <c r="G42" s="1405"/>
      <c r="H42" s="1726" t="str">
        <f>IF('09_P1_Pract'!F42&lt;&gt;"",'09_P1_Pract'!F42,"")</f>
        <v/>
      </c>
      <c r="I42" s="1606"/>
      <c r="J42" s="1216">
        <v>25</v>
      </c>
      <c r="K42" s="269" t="str">
        <f>IF(ISERROR(VLOOKUP($A42,Aspirantes!$A:$H,Aspirantes!$E$1,FALSE)),"",VLOOKUP($A42,Aspirantes!$A:$H,Aspirantes!$E$1,FALSE))</f>
        <v/>
      </c>
      <c r="L42" s="687" t="str">
        <f>IF(ISERROR(VLOOKUP($A42,Aspirantes!$A:$H,Aspirantes!$F$1,FALSE)),"",VLOOKUP($A42,Aspirantes!$A:$H,Aspirantes!$F$1,FALSE))</f>
        <v/>
      </c>
      <c r="M42" s="688" t="str">
        <f>IF(ISERROR(VLOOKUP($A42,Aspirantes!$A:$H,Aspirantes!$G$1,FALSE)),"",VLOOKUP($A42,Aspirantes!$A:$H,Aspirantes!$G$1,FALSE))</f>
        <v/>
      </c>
      <c r="N42" s="674" t="str">
        <f>IF(ISERROR(VLOOKUP($A42,Aspirantes!$A:$H,Aspirantes!$H$1,FALSE)),"",VLOOKUP($A42,Aspirantes!$A:$H,Aspirantes!$H$1,FALSE))</f>
        <v/>
      </c>
      <c r="O42" s="16"/>
      <c r="P42" s="756"/>
      <c r="Q42" s="759"/>
      <c r="R42" s="67" t="str">
        <f>IF(AND(Q42&lt;&gt;"",P42=""),"",IF(Q42="SÍ",'09_P1_Pract'!BM42,""))</f>
        <v/>
      </c>
      <c r="S42" s="805">
        <f t="shared" si="3"/>
        <v>0</v>
      </c>
      <c r="T42" s="805">
        <f t="shared" si="1"/>
        <v>0</v>
      </c>
      <c r="U42" s="811"/>
      <c r="V42" s="756"/>
      <c r="W42" s="759"/>
      <c r="X42" s="67" t="str">
        <f>IF(AND(W42&lt;&gt;"",V42=""),"",IF(W42="SÍ",'10_P1_Tema'!BM42,""))</f>
        <v/>
      </c>
      <c r="Y42" s="805">
        <f t="shared" si="4"/>
        <v>0</v>
      </c>
      <c r="Z42" s="805">
        <f t="shared" si="2"/>
        <v>0</v>
      </c>
      <c r="AA42" s="823"/>
      <c r="AB42" s="757"/>
      <c r="AC42" s="812"/>
      <c r="AD42" s="67" t="str">
        <f>IF(F42&lt;&gt;"",IF(OR(Q42="SÍ",W42="SÍ"),IF(R42&lt;&gt;"",R42,'09_P1_Pract'!BM42),""),"")</f>
        <v/>
      </c>
      <c r="AE42" s="67" t="str">
        <f>IF(F42&lt;&gt;"",IF(OR(Q42="SÍ",W42="SÍ"),IF(X42&lt;&gt;"",X42,'10_P1_Tema'!BM42),""),"")</f>
        <v/>
      </c>
      <c r="AF42" s="83"/>
      <c r="AG42" s="676" t="str">
        <f>IF(AND(AD42&lt;&gt;"",AE42&lt;&gt;""),'12_P1_Lista'!R42,"")</f>
        <v/>
      </c>
      <c r="AH42" s="82"/>
      <c r="AI42" s="750" t="str">
        <f>IF(AND(AD42&lt;&gt;"",AE42&lt;&gt;""),'12_P1_Lista'!T42,"")</f>
        <v/>
      </c>
      <c r="AJ42" s="518" t="str">
        <f>IF(AND(AD42&lt;&gt;"",AE42&lt;&gt;""),'12_P1_Lista'!U42,"")</f>
        <v/>
      </c>
      <c r="AK42" s="83"/>
      <c r="AL42" s="1657"/>
      <c r="AM42" s="757"/>
      <c r="AN42" s="1442"/>
      <c r="AO42" s="2108"/>
      <c r="AP42" s="2108"/>
      <c r="AQ42" s="2108"/>
      <c r="AR42" s="2108"/>
      <c r="AS42" s="2108"/>
      <c r="AT42" s="2108"/>
      <c r="AU42" s="2108"/>
      <c r="AV42" s="1442"/>
      <c r="AW42" s="1442"/>
      <c r="AX42" s="1442"/>
      <c r="AY42" s="1442"/>
      <c r="AZ42" s="1442"/>
      <c r="BA42" s="1442"/>
      <c r="BB42" s="1442"/>
      <c r="BC42" s="1442"/>
      <c r="BD42" s="1442"/>
      <c r="BE42" s="1442"/>
      <c r="BF42" s="1442"/>
      <c r="BG42" s="1442"/>
      <c r="BH42" s="1442"/>
      <c r="BI42" s="1442"/>
      <c r="BJ42" s="1442"/>
      <c r="BK42" s="1442"/>
      <c r="BL42" s="1442"/>
      <c r="BM42" s="1442"/>
      <c r="BN42" s="1442"/>
      <c r="BO42" s="1442"/>
      <c r="BP42" s="1442"/>
      <c r="BQ42" s="1442"/>
      <c r="BR42" s="1442"/>
      <c r="BS42" s="1442"/>
      <c r="BT42" s="1442"/>
      <c r="BU42" s="1442"/>
      <c r="BV42" s="1442"/>
      <c r="BW42" s="1442"/>
      <c r="BX42" s="1442"/>
      <c r="BY42" s="1442"/>
      <c r="BZ42" s="1442"/>
      <c r="CA42" s="1442"/>
    </row>
    <row r="43" spans="1:79" s="18" customFormat="1" ht="18" customHeight="1" x14ac:dyDescent="0.2">
      <c r="A43" s="1527" t="str">
        <f>CONCATENATE('01_Carga'!$M$5,"_",$J43)</f>
        <v>FI__26</v>
      </c>
      <c r="B43" s="1405"/>
      <c r="C43" s="1460" t="str">
        <f>IF('06_PresenLista'!L43&lt;&gt;"",'06_PresenLista'!L43,"")</f>
        <v/>
      </c>
      <c r="D43" s="1461" t="str">
        <f>'06_PresenLista'!Q43</f>
        <v/>
      </c>
      <c r="E43" s="1405"/>
      <c r="F43" s="1626" t="str">
        <f t="shared" si="0"/>
        <v/>
      </c>
      <c r="G43" s="1405"/>
      <c r="H43" s="1726" t="str">
        <f>IF('09_P1_Pract'!F43&lt;&gt;"",'09_P1_Pract'!F43,"")</f>
        <v/>
      </c>
      <c r="I43" s="1606"/>
      <c r="J43" s="1216">
        <v>26</v>
      </c>
      <c r="K43" s="269" t="str">
        <f>IF(ISERROR(VLOOKUP($A43,Aspirantes!$A:$H,Aspirantes!$E$1,FALSE)),"",VLOOKUP($A43,Aspirantes!$A:$H,Aspirantes!$E$1,FALSE))</f>
        <v/>
      </c>
      <c r="L43" s="687" t="str">
        <f>IF(ISERROR(VLOOKUP($A43,Aspirantes!$A:$H,Aspirantes!$F$1,FALSE)),"",VLOOKUP($A43,Aspirantes!$A:$H,Aspirantes!$F$1,FALSE))</f>
        <v/>
      </c>
      <c r="M43" s="688" t="str">
        <f>IF(ISERROR(VLOOKUP($A43,Aspirantes!$A:$H,Aspirantes!$G$1,FALSE)),"",VLOOKUP($A43,Aspirantes!$A:$H,Aspirantes!$G$1,FALSE))</f>
        <v/>
      </c>
      <c r="N43" s="674" t="str">
        <f>IF(ISERROR(VLOOKUP($A43,Aspirantes!$A:$H,Aspirantes!$H$1,FALSE)),"",VLOOKUP($A43,Aspirantes!$A:$H,Aspirantes!$H$1,FALSE))</f>
        <v/>
      </c>
      <c r="O43" s="16"/>
      <c r="P43" s="756"/>
      <c r="Q43" s="759"/>
      <c r="R43" s="67" t="str">
        <f>IF(AND(Q43&lt;&gt;"",P43=""),"",IF(Q43="SÍ",'09_P1_Pract'!BM43,""))</f>
        <v/>
      </c>
      <c r="S43" s="805">
        <f t="shared" si="3"/>
        <v>0</v>
      </c>
      <c r="T43" s="805">
        <f t="shared" si="1"/>
        <v>0</v>
      </c>
      <c r="U43" s="811"/>
      <c r="V43" s="756"/>
      <c r="W43" s="759"/>
      <c r="X43" s="67" t="str">
        <f>IF(AND(W43&lt;&gt;"",V43=""),"",IF(W43="SÍ",'10_P1_Tema'!BM43,""))</f>
        <v/>
      </c>
      <c r="Y43" s="805">
        <f t="shared" si="4"/>
        <v>0</v>
      </c>
      <c r="Z43" s="805">
        <f t="shared" si="2"/>
        <v>0</v>
      </c>
      <c r="AA43" s="823"/>
      <c r="AB43" s="757"/>
      <c r="AC43" s="812"/>
      <c r="AD43" s="67" t="str">
        <f>IF(F43&lt;&gt;"",IF(OR(Q43="SÍ",W43="SÍ"),IF(R43&lt;&gt;"",R43,'09_P1_Pract'!BM43),""),"")</f>
        <v/>
      </c>
      <c r="AE43" s="67" t="str">
        <f>IF(F43&lt;&gt;"",IF(OR(Q43="SÍ",W43="SÍ"),IF(X43&lt;&gt;"",X43,'10_P1_Tema'!BM43),""),"")</f>
        <v/>
      </c>
      <c r="AF43" s="83"/>
      <c r="AG43" s="676" t="str">
        <f>IF(AND(AD43&lt;&gt;"",AE43&lt;&gt;""),'12_P1_Lista'!R43,"")</f>
        <v/>
      </c>
      <c r="AH43" s="82"/>
      <c r="AI43" s="750" t="str">
        <f>IF(AND(AD43&lt;&gt;"",AE43&lt;&gt;""),'12_P1_Lista'!T43,"")</f>
        <v/>
      </c>
      <c r="AJ43" s="518" t="str">
        <f>IF(AND(AD43&lt;&gt;"",AE43&lt;&gt;""),'12_P1_Lista'!U43,"")</f>
        <v/>
      </c>
      <c r="AK43" s="83"/>
      <c r="AL43" s="1657"/>
      <c r="AM43" s="757"/>
      <c r="AN43" s="1442"/>
      <c r="AO43" s="2108"/>
      <c r="AP43" s="2108"/>
      <c r="AQ43" s="2108"/>
      <c r="AR43" s="2108"/>
      <c r="AS43" s="2108"/>
      <c r="AT43" s="2108"/>
      <c r="AU43" s="2108"/>
      <c r="AV43" s="1442"/>
      <c r="AW43" s="1442"/>
      <c r="AX43" s="1442"/>
      <c r="AY43" s="1442"/>
      <c r="AZ43" s="1442"/>
      <c r="BA43" s="1442"/>
      <c r="BB43" s="1442"/>
      <c r="BC43" s="1442"/>
      <c r="BD43" s="1442"/>
      <c r="BE43" s="1442"/>
      <c r="BF43" s="1442"/>
      <c r="BG43" s="1442"/>
      <c r="BH43" s="1442"/>
      <c r="BI43" s="1442"/>
      <c r="BJ43" s="1442"/>
      <c r="BK43" s="1442"/>
      <c r="BL43" s="1442"/>
      <c r="BM43" s="1442"/>
      <c r="BN43" s="1442"/>
      <c r="BO43" s="1442"/>
      <c r="BP43" s="1442"/>
      <c r="BQ43" s="1442"/>
      <c r="BR43" s="1442"/>
      <c r="BS43" s="1442"/>
      <c r="BT43" s="1442"/>
      <c r="BU43" s="1442"/>
      <c r="BV43" s="1442"/>
      <c r="BW43" s="1442"/>
      <c r="BX43" s="1442"/>
      <c r="BY43" s="1442"/>
      <c r="BZ43" s="1442"/>
      <c r="CA43" s="1442"/>
    </row>
    <row r="44" spans="1:79" s="18" customFormat="1" ht="18" customHeight="1" x14ac:dyDescent="0.2">
      <c r="A44" s="1527" t="str">
        <f>CONCATENATE('01_Carga'!$M$5,"_",$J44)</f>
        <v>FI__27</v>
      </c>
      <c r="B44" s="1405"/>
      <c r="C44" s="1460" t="str">
        <f>IF('06_PresenLista'!L44&lt;&gt;"",'06_PresenLista'!L44,"")</f>
        <v/>
      </c>
      <c r="D44" s="1461" t="str">
        <f>'06_PresenLista'!Q44</f>
        <v/>
      </c>
      <c r="E44" s="1405"/>
      <c r="F44" s="1626" t="str">
        <f t="shared" si="0"/>
        <v/>
      </c>
      <c r="G44" s="1405"/>
      <c r="H44" s="1726" t="str">
        <f>IF('09_P1_Pract'!F44&lt;&gt;"",'09_P1_Pract'!F44,"")</f>
        <v/>
      </c>
      <c r="I44" s="1606"/>
      <c r="J44" s="1216">
        <v>27</v>
      </c>
      <c r="K44" s="269" t="str">
        <f>IF(ISERROR(VLOOKUP($A44,Aspirantes!$A:$H,Aspirantes!$E$1,FALSE)),"",VLOOKUP($A44,Aspirantes!$A:$H,Aspirantes!$E$1,FALSE))</f>
        <v/>
      </c>
      <c r="L44" s="687" t="str">
        <f>IF(ISERROR(VLOOKUP($A44,Aspirantes!$A:$H,Aspirantes!$F$1,FALSE)),"",VLOOKUP($A44,Aspirantes!$A:$H,Aspirantes!$F$1,FALSE))</f>
        <v/>
      </c>
      <c r="M44" s="688" t="str">
        <f>IF(ISERROR(VLOOKUP($A44,Aspirantes!$A:$H,Aspirantes!$G$1,FALSE)),"",VLOOKUP($A44,Aspirantes!$A:$H,Aspirantes!$G$1,FALSE))</f>
        <v/>
      </c>
      <c r="N44" s="674" t="str">
        <f>IF(ISERROR(VLOOKUP($A44,Aspirantes!$A:$H,Aspirantes!$H$1,FALSE)),"",VLOOKUP($A44,Aspirantes!$A:$H,Aspirantes!$H$1,FALSE))</f>
        <v/>
      </c>
      <c r="O44" s="16"/>
      <c r="P44" s="756"/>
      <c r="Q44" s="759"/>
      <c r="R44" s="67" t="str">
        <f>IF(AND(Q44&lt;&gt;"",P44=""),"",IF(Q44="SÍ",'09_P1_Pract'!BM44,""))</f>
        <v/>
      </c>
      <c r="S44" s="805">
        <f t="shared" si="3"/>
        <v>0</v>
      </c>
      <c r="T44" s="805">
        <f t="shared" si="1"/>
        <v>0</v>
      </c>
      <c r="U44" s="811"/>
      <c r="V44" s="756"/>
      <c r="W44" s="759"/>
      <c r="X44" s="67" t="str">
        <f>IF(AND(W44&lt;&gt;"",V44=""),"",IF(W44="SÍ",'10_P1_Tema'!BM44,""))</f>
        <v/>
      </c>
      <c r="Y44" s="805">
        <f t="shared" si="4"/>
        <v>0</v>
      </c>
      <c r="Z44" s="805">
        <f t="shared" si="2"/>
        <v>0</v>
      </c>
      <c r="AA44" s="823"/>
      <c r="AB44" s="757"/>
      <c r="AC44" s="812"/>
      <c r="AD44" s="67" t="str">
        <f>IF(F44&lt;&gt;"",IF(OR(Q44="SÍ",W44="SÍ"),IF(R44&lt;&gt;"",R44,'09_P1_Pract'!BM44),""),"")</f>
        <v/>
      </c>
      <c r="AE44" s="67" t="str">
        <f>IF(F44&lt;&gt;"",IF(OR(Q44="SÍ",W44="SÍ"),IF(X44&lt;&gt;"",X44,'10_P1_Tema'!BM44),""),"")</f>
        <v/>
      </c>
      <c r="AF44" s="83"/>
      <c r="AG44" s="676" t="str">
        <f>IF(AND(AD44&lt;&gt;"",AE44&lt;&gt;""),'12_P1_Lista'!R44,"")</f>
        <v/>
      </c>
      <c r="AH44" s="82"/>
      <c r="AI44" s="750" t="str">
        <f>IF(AND(AD44&lt;&gt;"",AE44&lt;&gt;""),'12_P1_Lista'!T44,"")</f>
        <v/>
      </c>
      <c r="AJ44" s="518" t="str">
        <f>IF(AND(AD44&lt;&gt;"",AE44&lt;&gt;""),'12_P1_Lista'!U44,"")</f>
        <v/>
      </c>
      <c r="AK44" s="83"/>
      <c r="AL44" s="1657"/>
      <c r="AM44" s="757"/>
      <c r="AN44" s="1442"/>
      <c r="AO44" s="2108"/>
      <c r="AP44" s="2108"/>
      <c r="AQ44" s="2108"/>
      <c r="AR44" s="2108"/>
      <c r="AS44" s="2108"/>
      <c r="AT44" s="2108"/>
      <c r="AU44" s="2108"/>
      <c r="AV44" s="1442"/>
      <c r="AW44" s="1442"/>
      <c r="AX44" s="1442"/>
      <c r="AY44" s="1442"/>
      <c r="AZ44" s="1442"/>
      <c r="BA44" s="1442"/>
      <c r="BB44" s="1442"/>
      <c r="BC44" s="1442"/>
      <c r="BD44" s="1442"/>
      <c r="BE44" s="1442"/>
      <c r="BF44" s="1442"/>
      <c r="BG44" s="1442"/>
      <c r="BH44" s="1442"/>
      <c r="BI44" s="1442"/>
      <c r="BJ44" s="1442"/>
      <c r="BK44" s="1442"/>
      <c r="BL44" s="1442"/>
      <c r="BM44" s="1442"/>
      <c r="BN44" s="1442"/>
      <c r="BO44" s="1442"/>
      <c r="BP44" s="1442"/>
      <c r="BQ44" s="1442"/>
      <c r="BR44" s="1442"/>
      <c r="BS44" s="1442"/>
      <c r="BT44" s="1442"/>
      <c r="BU44" s="1442"/>
      <c r="BV44" s="1442"/>
      <c r="BW44" s="1442"/>
      <c r="BX44" s="1442"/>
      <c r="BY44" s="1442"/>
      <c r="BZ44" s="1442"/>
      <c r="CA44" s="1442"/>
    </row>
    <row r="45" spans="1:79" s="18" customFormat="1" ht="18" customHeight="1" x14ac:dyDescent="0.2">
      <c r="A45" s="1527" t="str">
        <f>CONCATENATE('01_Carga'!$M$5,"_",$J45)</f>
        <v>FI__28</v>
      </c>
      <c r="B45" s="1405"/>
      <c r="C45" s="1460" t="str">
        <f>IF('06_PresenLista'!L45&lt;&gt;"",'06_PresenLista'!L45,"")</f>
        <v/>
      </c>
      <c r="D45" s="1461" t="str">
        <f>'06_PresenLista'!Q45</f>
        <v/>
      </c>
      <c r="E45" s="1405"/>
      <c r="F45" s="1626" t="str">
        <f t="shared" si="0"/>
        <v/>
      </c>
      <c r="G45" s="1405"/>
      <c r="H45" s="1726" t="str">
        <f>IF('09_P1_Pract'!F45&lt;&gt;"",'09_P1_Pract'!F45,"")</f>
        <v/>
      </c>
      <c r="I45" s="1606"/>
      <c r="J45" s="1216">
        <v>28</v>
      </c>
      <c r="K45" s="269" t="str">
        <f>IF(ISERROR(VLOOKUP($A45,Aspirantes!$A:$H,Aspirantes!$E$1,FALSE)),"",VLOOKUP($A45,Aspirantes!$A:$H,Aspirantes!$E$1,FALSE))</f>
        <v/>
      </c>
      <c r="L45" s="687" t="str">
        <f>IF(ISERROR(VLOOKUP($A45,Aspirantes!$A:$H,Aspirantes!$F$1,FALSE)),"",VLOOKUP($A45,Aspirantes!$A:$H,Aspirantes!$F$1,FALSE))</f>
        <v/>
      </c>
      <c r="M45" s="688" t="str">
        <f>IF(ISERROR(VLOOKUP($A45,Aspirantes!$A:$H,Aspirantes!$G$1,FALSE)),"",VLOOKUP($A45,Aspirantes!$A:$H,Aspirantes!$G$1,FALSE))</f>
        <v/>
      </c>
      <c r="N45" s="674" t="str">
        <f>IF(ISERROR(VLOOKUP($A45,Aspirantes!$A:$H,Aspirantes!$H$1,FALSE)),"",VLOOKUP($A45,Aspirantes!$A:$H,Aspirantes!$H$1,FALSE))</f>
        <v/>
      </c>
      <c r="O45" s="16"/>
      <c r="P45" s="756"/>
      <c r="Q45" s="759"/>
      <c r="R45" s="67" t="str">
        <f>IF(AND(Q45&lt;&gt;"",P45=""),"",IF(Q45="SÍ",'09_P1_Pract'!BM45,""))</f>
        <v/>
      </c>
      <c r="S45" s="805">
        <f t="shared" si="3"/>
        <v>0</v>
      </c>
      <c r="T45" s="805">
        <f t="shared" si="1"/>
        <v>0</v>
      </c>
      <c r="U45" s="811"/>
      <c r="V45" s="756"/>
      <c r="W45" s="759"/>
      <c r="X45" s="67" t="str">
        <f>IF(AND(W45&lt;&gt;"",V45=""),"",IF(W45="SÍ",'10_P1_Tema'!BM45,""))</f>
        <v/>
      </c>
      <c r="Y45" s="805">
        <f t="shared" si="4"/>
        <v>0</v>
      </c>
      <c r="Z45" s="805">
        <f t="shared" si="2"/>
        <v>0</v>
      </c>
      <c r="AA45" s="823"/>
      <c r="AB45" s="757"/>
      <c r="AC45" s="812"/>
      <c r="AD45" s="67" t="str">
        <f>IF(F45&lt;&gt;"",IF(OR(Q45="SÍ",W45="SÍ"),IF(R45&lt;&gt;"",R45,'09_P1_Pract'!BM45),""),"")</f>
        <v/>
      </c>
      <c r="AE45" s="67" t="str">
        <f>IF(F45&lt;&gt;"",IF(OR(Q45="SÍ",W45="SÍ"),IF(X45&lt;&gt;"",X45,'10_P1_Tema'!BM45),""),"")</f>
        <v/>
      </c>
      <c r="AF45" s="83"/>
      <c r="AG45" s="676" t="str">
        <f>IF(AND(AD45&lt;&gt;"",AE45&lt;&gt;""),'12_P1_Lista'!R45,"")</f>
        <v/>
      </c>
      <c r="AH45" s="82"/>
      <c r="AI45" s="750" t="str">
        <f>IF(AND(AD45&lt;&gt;"",AE45&lt;&gt;""),'12_P1_Lista'!T45,"")</f>
        <v/>
      </c>
      <c r="AJ45" s="518" t="str">
        <f>IF(AND(AD45&lt;&gt;"",AE45&lt;&gt;""),'12_P1_Lista'!U45,"")</f>
        <v/>
      </c>
      <c r="AK45" s="83"/>
      <c r="AL45" s="1657"/>
      <c r="AM45" s="757"/>
      <c r="AN45" s="1442"/>
      <c r="AO45" s="2108"/>
      <c r="AP45" s="2108"/>
      <c r="AQ45" s="2108"/>
      <c r="AR45" s="2108"/>
      <c r="AS45" s="2108"/>
      <c r="AT45" s="2108"/>
      <c r="AU45" s="2108"/>
      <c r="AV45" s="1442"/>
      <c r="AW45" s="1442"/>
      <c r="AX45" s="1442"/>
      <c r="AY45" s="1442"/>
      <c r="AZ45" s="1442"/>
      <c r="BA45" s="1442"/>
      <c r="BB45" s="1442"/>
      <c r="BC45" s="1442"/>
      <c r="BD45" s="1442"/>
      <c r="BE45" s="1442"/>
      <c r="BF45" s="1442"/>
      <c r="BG45" s="1442"/>
      <c r="BH45" s="1442"/>
      <c r="BI45" s="1442"/>
      <c r="BJ45" s="1442"/>
      <c r="BK45" s="1442"/>
      <c r="BL45" s="1442"/>
      <c r="BM45" s="1442"/>
      <c r="BN45" s="1442"/>
      <c r="BO45" s="1442"/>
      <c r="BP45" s="1442"/>
      <c r="BQ45" s="1442"/>
      <c r="BR45" s="1442"/>
      <c r="BS45" s="1442"/>
      <c r="BT45" s="1442"/>
      <c r="BU45" s="1442"/>
      <c r="BV45" s="1442"/>
      <c r="BW45" s="1442"/>
      <c r="BX45" s="1442"/>
      <c r="BY45" s="1442"/>
      <c r="BZ45" s="1442"/>
      <c r="CA45" s="1442"/>
    </row>
    <row r="46" spans="1:79" s="18" customFormat="1" ht="18" customHeight="1" x14ac:dyDescent="0.2">
      <c r="A46" s="1527" t="str">
        <f>CONCATENATE('01_Carga'!$M$5,"_",$J46)</f>
        <v>FI__29</v>
      </c>
      <c r="B46" s="1405"/>
      <c r="C46" s="1460" t="str">
        <f>IF('06_PresenLista'!L46&lt;&gt;"",'06_PresenLista'!L46,"")</f>
        <v/>
      </c>
      <c r="D46" s="1461" t="str">
        <f>'06_PresenLista'!Q46</f>
        <v/>
      </c>
      <c r="E46" s="1405"/>
      <c r="F46" s="1626" t="str">
        <f t="shared" si="0"/>
        <v/>
      </c>
      <c r="G46" s="1405"/>
      <c r="H46" s="1726" t="str">
        <f>IF('09_P1_Pract'!F46&lt;&gt;"",'09_P1_Pract'!F46,"")</f>
        <v/>
      </c>
      <c r="I46" s="1606"/>
      <c r="J46" s="1216">
        <v>29</v>
      </c>
      <c r="K46" s="269" t="str">
        <f>IF(ISERROR(VLOOKUP($A46,Aspirantes!$A:$H,Aspirantes!$E$1,FALSE)),"",VLOOKUP($A46,Aspirantes!$A:$H,Aspirantes!$E$1,FALSE))</f>
        <v/>
      </c>
      <c r="L46" s="687" t="str">
        <f>IF(ISERROR(VLOOKUP($A46,Aspirantes!$A:$H,Aspirantes!$F$1,FALSE)),"",VLOOKUP($A46,Aspirantes!$A:$H,Aspirantes!$F$1,FALSE))</f>
        <v/>
      </c>
      <c r="M46" s="688" t="str">
        <f>IF(ISERROR(VLOOKUP($A46,Aspirantes!$A:$H,Aspirantes!$G$1,FALSE)),"",VLOOKUP($A46,Aspirantes!$A:$H,Aspirantes!$G$1,FALSE))</f>
        <v/>
      </c>
      <c r="N46" s="674" t="str">
        <f>IF(ISERROR(VLOOKUP($A46,Aspirantes!$A:$H,Aspirantes!$H$1,FALSE)),"",VLOOKUP($A46,Aspirantes!$A:$H,Aspirantes!$H$1,FALSE))</f>
        <v/>
      </c>
      <c r="O46" s="16"/>
      <c r="P46" s="756"/>
      <c r="Q46" s="759"/>
      <c r="R46" s="67" t="str">
        <f>IF(AND(Q46&lt;&gt;"",P46=""),"",IF(Q46="SÍ",'09_P1_Pract'!BM46,""))</f>
        <v/>
      </c>
      <c r="S46" s="805">
        <f t="shared" si="3"/>
        <v>0</v>
      </c>
      <c r="T46" s="805">
        <f t="shared" si="1"/>
        <v>0</v>
      </c>
      <c r="U46" s="811"/>
      <c r="V46" s="756"/>
      <c r="W46" s="759"/>
      <c r="X46" s="67" t="str">
        <f>IF(AND(W46&lt;&gt;"",V46=""),"",IF(W46="SÍ",'10_P1_Tema'!BM46,""))</f>
        <v/>
      </c>
      <c r="Y46" s="805">
        <f t="shared" si="4"/>
        <v>0</v>
      </c>
      <c r="Z46" s="805">
        <f t="shared" si="2"/>
        <v>0</v>
      </c>
      <c r="AA46" s="823"/>
      <c r="AB46" s="757"/>
      <c r="AC46" s="812"/>
      <c r="AD46" s="67" t="str">
        <f>IF(F46&lt;&gt;"",IF(OR(Q46="SÍ",W46="SÍ"),IF(R46&lt;&gt;"",R46,'09_P1_Pract'!BM46),""),"")</f>
        <v/>
      </c>
      <c r="AE46" s="67" t="str">
        <f>IF(F46&lt;&gt;"",IF(OR(Q46="SÍ",W46="SÍ"),IF(X46&lt;&gt;"",X46,'10_P1_Tema'!BM46),""),"")</f>
        <v/>
      </c>
      <c r="AF46" s="83"/>
      <c r="AG46" s="676" t="str">
        <f>IF(AND(AD46&lt;&gt;"",AE46&lt;&gt;""),'12_P1_Lista'!R46,"")</f>
        <v/>
      </c>
      <c r="AH46" s="82"/>
      <c r="AI46" s="750" t="str">
        <f>IF(AND(AD46&lt;&gt;"",AE46&lt;&gt;""),'12_P1_Lista'!T46,"")</f>
        <v/>
      </c>
      <c r="AJ46" s="518" t="str">
        <f>IF(AND(AD46&lt;&gt;"",AE46&lt;&gt;""),'12_P1_Lista'!U46,"")</f>
        <v/>
      </c>
      <c r="AK46" s="83"/>
      <c r="AL46" s="1657"/>
      <c r="AM46" s="757"/>
      <c r="AN46" s="1442"/>
      <c r="AO46" s="2108"/>
      <c r="AP46" s="2108"/>
      <c r="AQ46" s="2108"/>
      <c r="AR46" s="2108"/>
      <c r="AS46" s="2108"/>
      <c r="AT46" s="2108"/>
      <c r="AU46" s="2108"/>
      <c r="AV46" s="1442"/>
      <c r="AW46" s="1442"/>
      <c r="AX46" s="1442"/>
      <c r="AY46" s="1442"/>
      <c r="AZ46" s="1442"/>
      <c r="BA46" s="1442"/>
      <c r="BB46" s="1442"/>
      <c r="BC46" s="1442"/>
      <c r="BD46" s="1442"/>
      <c r="BE46" s="1442"/>
      <c r="BF46" s="1442"/>
      <c r="BG46" s="1442"/>
      <c r="BH46" s="1442"/>
      <c r="BI46" s="1442"/>
      <c r="BJ46" s="1442"/>
      <c r="BK46" s="1442"/>
      <c r="BL46" s="1442"/>
      <c r="BM46" s="1442"/>
      <c r="BN46" s="1442"/>
      <c r="BO46" s="1442"/>
      <c r="BP46" s="1442"/>
      <c r="BQ46" s="1442"/>
      <c r="BR46" s="1442"/>
      <c r="BS46" s="1442"/>
      <c r="BT46" s="1442"/>
      <c r="BU46" s="1442"/>
      <c r="BV46" s="1442"/>
      <c r="BW46" s="1442"/>
      <c r="BX46" s="1442"/>
      <c r="BY46" s="1442"/>
      <c r="BZ46" s="1442"/>
      <c r="CA46" s="1442"/>
    </row>
    <row r="47" spans="1:79" s="18" customFormat="1" ht="18" customHeight="1" x14ac:dyDescent="0.2">
      <c r="A47" s="1527" t="str">
        <f>CONCATENATE('01_Carga'!$M$5,"_",$J47)</f>
        <v>FI__30</v>
      </c>
      <c r="B47" s="1405"/>
      <c r="C47" s="1460" t="str">
        <f>IF('06_PresenLista'!L47&lt;&gt;"",'06_PresenLista'!L47,"")</f>
        <v/>
      </c>
      <c r="D47" s="1461" t="str">
        <f>'06_PresenLista'!Q47</f>
        <v/>
      </c>
      <c r="E47" s="1405"/>
      <c r="F47" s="1626" t="str">
        <f t="shared" si="0"/>
        <v/>
      </c>
      <c r="G47" s="1405"/>
      <c r="H47" s="1726" t="str">
        <f>IF('09_P1_Pract'!F47&lt;&gt;"",'09_P1_Pract'!F47,"")</f>
        <v/>
      </c>
      <c r="I47" s="1606"/>
      <c r="J47" s="1216">
        <v>30</v>
      </c>
      <c r="K47" s="269" t="str">
        <f>IF(ISERROR(VLOOKUP($A47,Aspirantes!$A:$H,Aspirantes!$E$1,FALSE)),"",VLOOKUP($A47,Aspirantes!$A:$H,Aspirantes!$E$1,FALSE))</f>
        <v/>
      </c>
      <c r="L47" s="687" t="str">
        <f>IF(ISERROR(VLOOKUP($A47,Aspirantes!$A:$H,Aspirantes!$F$1,FALSE)),"",VLOOKUP($A47,Aspirantes!$A:$H,Aspirantes!$F$1,FALSE))</f>
        <v/>
      </c>
      <c r="M47" s="688" t="str">
        <f>IF(ISERROR(VLOOKUP($A47,Aspirantes!$A:$H,Aspirantes!$G$1,FALSE)),"",VLOOKUP($A47,Aspirantes!$A:$H,Aspirantes!$G$1,FALSE))</f>
        <v/>
      </c>
      <c r="N47" s="674" t="str">
        <f>IF(ISERROR(VLOOKUP($A47,Aspirantes!$A:$H,Aspirantes!$H$1,FALSE)),"",VLOOKUP($A47,Aspirantes!$A:$H,Aspirantes!$H$1,FALSE))</f>
        <v/>
      </c>
      <c r="O47" s="16"/>
      <c r="P47" s="756"/>
      <c r="Q47" s="759"/>
      <c r="R47" s="67" t="str">
        <f>IF(AND(Q47&lt;&gt;"",P47=""),"",IF(Q47="SÍ",'09_P1_Pract'!BM47,""))</f>
        <v/>
      </c>
      <c r="S47" s="805">
        <f t="shared" si="3"/>
        <v>0</v>
      </c>
      <c r="T47" s="805">
        <f t="shared" si="1"/>
        <v>0</v>
      </c>
      <c r="U47" s="811"/>
      <c r="V47" s="756"/>
      <c r="W47" s="759"/>
      <c r="X47" s="67" t="str">
        <f>IF(AND(W47&lt;&gt;"",V47=""),"",IF(W47="SÍ",'10_P1_Tema'!BM47,""))</f>
        <v/>
      </c>
      <c r="Y47" s="805">
        <f t="shared" si="4"/>
        <v>0</v>
      </c>
      <c r="Z47" s="805">
        <f t="shared" si="2"/>
        <v>0</v>
      </c>
      <c r="AA47" s="823"/>
      <c r="AB47" s="757"/>
      <c r="AC47" s="812"/>
      <c r="AD47" s="67" t="str">
        <f>IF(F47&lt;&gt;"",IF(OR(Q47="SÍ",W47="SÍ"),IF(R47&lt;&gt;"",R47,'09_P1_Pract'!BM47),""),"")</f>
        <v/>
      </c>
      <c r="AE47" s="67" t="str">
        <f>IF(F47&lt;&gt;"",IF(OR(Q47="SÍ",W47="SÍ"),IF(X47&lt;&gt;"",X47,'10_P1_Tema'!BM47),""),"")</f>
        <v/>
      </c>
      <c r="AF47" s="83"/>
      <c r="AG47" s="676" t="str">
        <f>IF(AND(AD47&lt;&gt;"",AE47&lt;&gt;""),'12_P1_Lista'!R47,"")</f>
        <v/>
      </c>
      <c r="AH47" s="82"/>
      <c r="AI47" s="750" t="str">
        <f>IF(AND(AD47&lt;&gt;"",AE47&lt;&gt;""),'12_P1_Lista'!T47,"")</f>
        <v/>
      </c>
      <c r="AJ47" s="518" t="str">
        <f>IF(AND(AD47&lt;&gt;"",AE47&lt;&gt;""),'12_P1_Lista'!U47,"")</f>
        <v/>
      </c>
      <c r="AK47" s="83"/>
      <c r="AL47" s="1657"/>
      <c r="AM47" s="757"/>
      <c r="AN47" s="1442"/>
      <c r="AO47" s="2108"/>
      <c r="AP47" s="2108"/>
      <c r="AQ47" s="2108"/>
      <c r="AR47" s="2108"/>
      <c r="AS47" s="2108"/>
      <c r="AT47" s="2108"/>
      <c r="AU47" s="2108"/>
      <c r="AV47" s="1442"/>
      <c r="AW47" s="1442"/>
      <c r="AX47" s="1442"/>
      <c r="AY47" s="1442"/>
      <c r="AZ47" s="1442"/>
      <c r="BA47" s="1442"/>
      <c r="BB47" s="1442"/>
      <c r="BC47" s="1442"/>
      <c r="BD47" s="1442"/>
      <c r="BE47" s="1442"/>
      <c r="BF47" s="1442"/>
      <c r="BG47" s="1442"/>
      <c r="BH47" s="1442"/>
      <c r="BI47" s="1442"/>
      <c r="BJ47" s="1442"/>
      <c r="BK47" s="1442"/>
      <c r="BL47" s="1442"/>
      <c r="BM47" s="1442"/>
      <c r="BN47" s="1442"/>
      <c r="BO47" s="1442"/>
      <c r="BP47" s="1442"/>
      <c r="BQ47" s="1442"/>
      <c r="BR47" s="1442"/>
      <c r="BS47" s="1442"/>
      <c r="BT47" s="1442"/>
      <c r="BU47" s="1442"/>
      <c r="BV47" s="1442"/>
      <c r="BW47" s="1442"/>
      <c r="BX47" s="1442"/>
      <c r="BY47" s="1442"/>
      <c r="BZ47" s="1442"/>
      <c r="CA47" s="1442"/>
    </row>
    <row r="48" spans="1:79" s="18" customFormat="1" ht="18" customHeight="1" x14ac:dyDescent="0.2">
      <c r="A48" s="1527" t="str">
        <f>CONCATENATE('01_Carga'!$M$5,"_",$J48)</f>
        <v>FI__31</v>
      </c>
      <c r="B48" s="1405"/>
      <c r="C48" s="1460" t="str">
        <f>IF('06_PresenLista'!L48&lt;&gt;"",'06_PresenLista'!L48,"")</f>
        <v/>
      </c>
      <c r="D48" s="1461" t="str">
        <f>'06_PresenLista'!Q48</f>
        <v/>
      </c>
      <c r="E48" s="1405"/>
      <c r="F48" s="1626" t="str">
        <f t="shared" si="0"/>
        <v/>
      </c>
      <c r="G48" s="1405"/>
      <c r="H48" s="1726" t="str">
        <f>IF('09_P1_Pract'!F48&lt;&gt;"",'09_P1_Pract'!F48,"")</f>
        <v/>
      </c>
      <c r="I48" s="1606"/>
      <c r="J48" s="1216">
        <v>31</v>
      </c>
      <c r="K48" s="269" t="str">
        <f>IF(ISERROR(VLOOKUP($A48,Aspirantes!$A:$H,Aspirantes!$E$1,FALSE)),"",VLOOKUP($A48,Aspirantes!$A:$H,Aspirantes!$E$1,FALSE))</f>
        <v/>
      </c>
      <c r="L48" s="687" t="str">
        <f>IF(ISERROR(VLOOKUP($A48,Aspirantes!$A:$H,Aspirantes!$F$1,FALSE)),"",VLOOKUP($A48,Aspirantes!$A:$H,Aspirantes!$F$1,FALSE))</f>
        <v/>
      </c>
      <c r="M48" s="688" t="str">
        <f>IF(ISERROR(VLOOKUP($A48,Aspirantes!$A:$H,Aspirantes!$G$1,FALSE)),"",VLOOKUP($A48,Aspirantes!$A:$H,Aspirantes!$G$1,FALSE))</f>
        <v/>
      </c>
      <c r="N48" s="674" t="str">
        <f>IF(ISERROR(VLOOKUP($A48,Aspirantes!$A:$H,Aspirantes!$H$1,FALSE)),"",VLOOKUP($A48,Aspirantes!$A:$H,Aspirantes!$H$1,FALSE))</f>
        <v/>
      </c>
      <c r="O48" s="16"/>
      <c r="P48" s="756"/>
      <c r="Q48" s="759"/>
      <c r="R48" s="67" t="str">
        <f>IF(AND(Q48&lt;&gt;"",P48=""),"",IF(Q48="SÍ",'09_P1_Pract'!BM48,""))</f>
        <v/>
      </c>
      <c r="S48" s="805">
        <f t="shared" si="3"/>
        <v>0</v>
      </c>
      <c r="T48" s="805">
        <f t="shared" si="1"/>
        <v>0</v>
      </c>
      <c r="U48" s="811"/>
      <c r="V48" s="756"/>
      <c r="W48" s="759"/>
      <c r="X48" s="67" t="str">
        <f>IF(AND(W48&lt;&gt;"",V48=""),"",IF(W48="SÍ",'10_P1_Tema'!BM48,""))</f>
        <v/>
      </c>
      <c r="Y48" s="805">
        <f t="shared" si="4"/>
        <v>0</v>
      </c>
      <c r="Z48" s="805">
        <f t="shared" si="2"/>
        <v>0</v>
      </c>
      <c r="AA48" s="823"/>
      <c r="AB48" s="757"/>
      <c r="AC48" s="812"/>
      <c r="AD48" s="67" t="str">
        <f>IF(F48&lt;&gt;"",IF(OR(Q48="SÍ",W48="SÍ"),IF(R48&lt;&gt;"",R48,'09_P1_Pract'!BM48),""),"")</f>
        <v/>
      </c>
      <c r="AE48" s="67" t="str">
        <f>IF(F48&lt;&gt;"",IF(OR(Q48="SÍ",W48="SÍ"),IF(X48&lt;&gt;"",X48,'10_P1_Tema'!BM48),""),"")</f>
        <v/>
      </c>
      <c r="AF48" s="83"/>
      <c r="AG48" s="676" t="str">
        <f>IF(AND(AD48&lt;&gt;"",AE48&lt;&gt;""),'12_P1_Lista'!R48,"")</f>
        <v/>
      </c>
      <c r="AH48" s="82"/>
      <c r="AI48" s="750" t="str">
        <f>IF(AND(AD48&lt;&gt;"",AE48&lt;&gt;""),'12_P1_Lista'!T48,"")</f>
        <v/>
      </c>
      <c r="AJ48" s="518" t="str">
        <f>IF(AND(AD48&lt;&gt;"",AE48&lt;&gt;""),'12_P1_Lista'!U48,"")</f>
        <v/>
      </c>
      <c r="AK48" s="83"/>
      <c r="AL48" s="1657"/>
      <c r="AM48" s="757"/>
      <c r="AN48" s="1442"/>
      <c r="AO48" s="2108"/>
      <c r="AP48" s="2108"/>
      <c r="AQ48" s="2108"/>
      <c r="AR48" s="2108"/>
      <c r="AS48" s="2108"/>
      <c r="AT48" s="2108"/>
      <c r="AU48" s="2108"/>
      <c r="AV48" s="1442"/>
      <c r="AW48" s="1442"/>
      <c r="AX48" s="1442"/>
      <c r="AY48" s="1442"/>
      <c r="AZ48" s="1442"/>
      <c r="BA48" s="1442"/>
      <c r="BB48" s="1442"/>
      <c r="BC48" s="1442"/>
      <c r="BD48" s="1442"/>
      <c r="BE48" s="1442"/>
      <c r="BF48" s="1442"/>
      <c r="BG48" s="1442"/>
      <c r="BH48" s="1442"/>
      <c r="BI48" s="1442"/>
      <c r="BJ48" s="1442"/>
      <c r="BK48" s="1442"/>
      <c r="BL48" s="1442"/>
      <c r="BM48" s="1442"/>
      <c r="BN48" s="1442"/>
      <c r="BO48" s="1442"/>
      <c r="BP48" s="1442"/>
      <c r="BQ48" s="1442"/>
      <c r="BR48" s="1442"/>
      <c r="BS48" s="1442"/>
      <c r="BT48" s="1442"/>
      <c r="BU48" s="1442"/>
      <c r="BV48" s="1442"/>
      <c r="BW48" s="1442"/>
      <c r="BX48" s="1442"/>
      <c r="BY48" s="1442"/>
      <c r="BZ48" s="1442"/>
      <c r="CA48" s="1442"/>
    </row>
    <row r="49" spans="1:79" s="18" customFormat="1" ht="18" customHeight="1" x14ac:dyDescent="0.2">
      <c r="A49" s="1527" t="str">
        <f>CONCATENATE('01_Carga'!$M$5,"_",$J49)</f>
        <v>FI__32</v>
      </c>
      <c r="B49" s="1405"/>
      <c r="C49" s="1460" t="str">
        <f>IF('06_PresenLista'!L49&lt;&gt;"",'06_PresenLista'!L49,"")</f>
        <v/>
      </c>
      <c r="D49" s="1461" t="str">
        <f>'06_PresenLista'!Q49</f>
        <v/>
      </c>
      <c r="E49" s="1405"/>
      <c r="F49" s="1626" t="str">
        <f t="shared" si="0"/>
        <v/>
      </c>
      <c r="G49" s="1405"/>
      <c r="H49" s="1726" t="str">
        <f>IF('09_P1_Pract'!F49&lt;&gt;"",'09_P1_Pract'!F49,"")</f>
        <v/>
      </c>
      <c r="I49" s="1606"/>
      <c r="J49" s="1216">
        <v>32</v>
      </c>
      <c r="K49" s="269" t="str">
        <f>IF(ISERROR(VLOOKUP($A49,Aspirantes!$A:$H,Aspirantes!$E$1,FALSE)),"",VLOOKUP($A49,Aspirantes!$A:$H,Aspirantes!$E$1,FALSE))</f>
        <v/>
      </c>
      <c r="L49" s="687" t="str">
        <f>IF(ISERROR(VLOOKUP($A49,Aspirantes!$A:$H,Aspirantes!$F$1,FALSE)),"",VLOOKUP($A49,Aspirantes!$A:$H,Aspirantes!$F$1,FALSE))</f>
        <v/>
      </c>
      <c r="M49" s="688" t="str">
        <f>IF(ISERROR(VLOOKUP($A49,Aspirantes!$A:$H,Aspirantes!$G$1,FALSE)),"",VLOOKUP($A49,Aspirantes!$A:$H,Aspirantes!$G$1,FALSE))</f>
        <v/>
      </c>
      <c r="N49" s="674" t="str">
        <f>IF(ISERROR(VLOOKUP($A49,Aspirantes!$A:$H,Aspirantes!$H$1,FALSE)),"",VLOOKUP($A49,Aspirantes!$A:$H,Aspirantes!$H$1,FALSE))</f>
        <v/>
      </c>
      <c r="O49" s="16"/>
      <c r="P49" s="756"/>
      <c r="Q49" s="759"/>
      <c r="R49" s="67" t="str">
        <f>IF(AND(Q49&lt;&gt;"",P49=""),"",IF(Q49="SÍ",'09_P1_Pract'!BM49,""))</f>
        <v/>
      </c>
      <c r="S49" s="805">
        <f t="shared" si="3"/>
        <v>0</v>
      </c>
      <c r="T49" s="805">
        <f t="shared" si="1"/>
        <v>0</v>
      </c>
      <c r="U49" s="811"/>
      <c r="V49" s="756"/>
      <c r="W49" s="759"/>
      <c r="X49" s="67" t="str">
        <f>IF(AND(W49&lt;&gt;"",V49=""),"",IF(W49="SÍ",'10_P1_Tema'!BM49,""))</f>
        <v/>
      </c>
      <c r="Y49" s="805">
        <f t="shared" si="4"/>
        <v>0</v>
      </c>
      <c r="Z49" s="805">
        <f t="shared" si="2"/>
        <v>0</v>
      </c>
      <c r="AA49" s="823"/>
      <c r="AB49" s="757"/>
      <c r="AC49" s="812"/>
      <c r="AD49" s="67" t="str">
        <f>IF(F49&lt;&gt;"",IF(OR(Q49="SÍ",W49="SÍ"),IF(R49&lt;&gt;"",R49,'09_P1_Pract'!BM49),""),"")</f>
        <v/>
      </c>
      <c r="AE49" s="67" t="str">
        <f>IF(F49&lt;&gt;"",IF(OR(Q49="SÍ",W49="SÍ"),IF(X49&lt;&gt;"",X49,'10_P1_Tema'!BM49),""),"")</f>
        <v/>
      </c>
      <c r="AF49" s="83"/>
      <c r="AG49" s="676" t="str">
        <f>IF(AND(AD49&lt;&gt;"",AE49&lt;&gt;""),'12_P1_Lista'!R49,"")</f>
        <v/>
      </c>
      <c r="AH49" s="82"/>
      <c r="AI49" s="750" t="str">
        <f>IF(AND(AD49&lt;&gt;"",AE49&lt;&gt;""),'12_P1_Lista'!T49,"")</f>
        <v/>
      </c>
      <c r="AJ49" s="518" t="str">
        <f>IF(AND(AD49&lt;&gt;"",AE49&lt;&gt;""),'12_P1_Lista'!U49,"")</f>
        <v/>
      </c>
      <c r="AK49" s="83"/>
      <c r="AL49" s="1657"/>
      <c r="AM49" s="757"/>
      <c r="AN49" s="1442"/>
      <c r="AO49" s="2108"/>
      <c r="AP49" s="2108"/>
      <c r="AQ49" s="2108"/>
      <c r="AR49" s="2108"/>
      <c r="AS49" s="2108"/>
      <c r="AT49" s="2108"/>
      <c r="AU49" s="2108"/>
      <c r="AV49" s="1442"/>
      <c r="AW49" s="1442"/>
      <c r="AX49" s="1442"/>
      <c r="AY49" s="1442"/>
      <c r="AZ49" s="1442"/>
      <c r="BA49" s="1442"/>
      <c r="BB49" s="1442"/>
      <c r="BC49" s="1442"/>
      <c r="BD49" s="1442"/>
      <c r="BE49" s="1442"/>
      <c r="BF49" s="1442"/>
      <c r="BG49" s="1442"/>
      <c r="BH49" s="1442"/>
      <c r="BI49" s="1442"/>
      <c r="BJ49" s="1442"/>
      <c r="BK49" s="1442"/>
      <c r="BL49" s="1442"/>
      <c r="BM49" s="1442"/>
      <c r="BN49" s="1442"/>
      <c r="BO49" s="1442"/>
      <c r="BP49" s="1442"/>
      <c r="BQ49" s="1442"/>
      <c r="BR49" s="1442"/>
      <c r="BS49" s="1442"/>
      <c r="BT49" s="1442"/>
      <c r="BU49" s="1442"/>
      <c r="BV49" s="1442"/>
      <c r="BW49" s="1442"/>
      <c r="BX49" s="1442"/>
      <c r="BY49" s="1442"/>
      <c r="BZ49" s="1442"/>
      <c r="CA49" s="1442"/>
    </row>
    <row r="50" spans="1:79" s="18" customFormat="1" ht="18" customHeight="1" x14ac:dyDescent="0.2">
      <c r="A50" s="1527" t="str">
        <f>CONCATENATE('01_Carga'!$M$5,"_",$J50)</f>
        <v>FI__33</v>
      </c>
      <c r="B50" s="1405"/>
      <c r="C50" s="1460" t="str">
        <f>IF('06_PresenLista'!L50&lt;&gt;"",'06_PresenLista'!L50,"")</f>
        <v/>
      </c>
      <c r="D50" s="1461" t="str">
        <f>'06_PresenLista'!Q50</f>
        <v/>
      </c>
      <c r="E50" s="1405"/>
      <c r="F50" s="1626" t="str">
        <f t="shared" si="0"/>
        <v/>
      </c>
      <c r="G50" s="1405"/>
      <c r="H50" s="1726" t="str">
        <f>IF('09_P1_Pract'!F50&lt;&gt;"",'09_P1_Pract'!F50,"")</f>
        <v/>
      </c>
      <c r="I50" s="1606"/>
      <c r="J50" s="1216">
        <v>33</v>
      </c>
      <c r="K50" s="269" t="str">
        <f>IF(ISERROR(VLOOKUP($A50,Aspirantes!$A:$H,Aspirantes!$E$1,FALSE)),"",VLOOKUP($A50,Aspirantes!$A:$H,Aspirantes!$E$1,FALSE))</f>
        <v/>
      </c>
      <c r="L50" s="687" t="str">
        <f>IF(ISERROR(VLOOKUP($A50,Aspirantes!$A:$H,Aspirantes!$F$1,FALSE)),"",VLOOKUP($A50,Aspirantes!$A:$H,Aspirantes!$F$1,FALSE))</f>
        <v/>
      </c>
      <c r="M50" s="688" t="str">
        <f>IF(ISERROR(VLOOKUP($A50,Aspirantes!$A:$H,Aspirantes!$G$1,FALSE)),"",VLOOKUP($A50,Aspirantes!$A:$H,Aspirantes!$G$1,FALSE))</f>
        <v/>
      </c>
      <c r="N50" s="674" t="str">
        <f>IF(ISERROR(VLOOKUP($A50,Aspirantes!$A:$H,Aspirantes!$H$1,FALSE)),"",VLOOKUP($A50,Aspirantes!$A:$H,Aspirantes!$H$1,FALSE))</f>
        <v/>
      </c>
      <c r="O50" s="16"/>
      <c r="P50" s="756"/>
      <c r="Q50" s="759"/>
      <c r="R50" s="67" t="str">
        <f>IF(AND(Q50&lt;&gt;"",P50=""),"",IF(Q50="SÍ",'09_P1_Pract'!BM50,""))</f>
        <v/>
      </c>
      <c r="S50" s="805">
        <f t="shared" si="3"/>
        <v>0</v>
      </c>
      <c r="T50" s="805">
        <f t="shared" si="1"/>
        <v>0</v>
      </c>
      <c r="U50" s="811"/>
      <c r="V50" s="756"/>
      <c r="W50" s="759"/>
      <c r="X50" s="67" t="str">
        <f>IF(AND(W50&lt;&gt;"",V50=""),"",IF(W50="SÍ",'10_P1_Tema'!BM50,""))</f>
        <v/>
      </c>
      <c r="Y50" s="805">
        <f t="shared" si="4"/>
        <v>0</v>
      </c>
      <c r="Z50" s="805">
        <f t="shared" si="2"/>
        <v>0</v>
      </c>
      <c r="AA50" s="823"/>
      <c r="AB50" s="757"/>
      <c r="AC50" s="812"/>
      <c r="AD50" s="67" t="str">
        <f>IF(F50&lt;&gt;"",IF(OR(Q50="SÍ",W50="SÍ"),IF(R50&lt;&gt;"",R50,'09_P1_Pract'!BM50),""),"")</f>
        <v/>
      </c>
      <c r="AE50" s="67" t="str">
        <f>IF(F50&lt;&gt;"",IF(OR(Q50="SÍ",W50="SÍ"),IF(X50&lt;&gt;"",X50,'10_P1_Tema'!BM50),""),"")</f>
        <v/>
      </c>
      <c r="AF50" s="83"/>
      <c r="AG50" s="676" t="str">
        <f>IF(AND(AD50&lt;&gt;"",AE50&lt;&gt;""),'12_P1_Lista'!R50,"")</f>
        <v/>
      </c>
      <c r="AH50" s="82"/>
      <c r="AI50" s="750" t="str">
        <f>IF(AND(AD50&lt;&gt;"",AE50&lt;&gt;""),'12_P1_Lista'!T50,"")</f>
        <v/>
      </c>
      <c r="AJ50" s="518" t="str">
        <f>IF(AND(AD50&lt;&gt;"",AE50&lt;&gt;""),'12_P1_Lista'!U50,"")</f>
        <v/>
      </c>
      <c r="AK50" s="83"/>
      <c r="AL50" s="1657"/>
      <c r="AM50" s="757"/>
      <c r="AN50" s="1442"/>
      <c r="AO50" s="2108"/>
      <c r="AP50" s="2108"/>
      <c r="AQ50" s="2108"/>
      <c r="AR50" s="2108"/>
      <c r="AS50" s="2108"/>
      <c r="AT50" s="2108"/>
      <c r="AU50" s="2108"/>
      <c r="AV50" s="1442"/>
      <c r="AW50" s="1442"/>
      <c r="AX50" s="1442"/>
      <c r="AY50" s="1442"/>
      <c r="AZ50" s="1442"/>
      <c r="BA50" s="1442"/>
      <c r="BB50" s="1442"/>
      <c r="BC50" s="1442"/>
      <c r="BD50" s="1442"/>
      <c r="BE50" s="1442"/>
      <c r="BF50" s="1442"/>
      <c r="BG50" s="1442"/>
      <c r="BH50" s="1442"/>
      <c r="BI50" s="1442"/>
      <c r="BJ50" s="1442"/>
      <c r="BK50" s="1442"/>
      <c r="BL50" s="1442"/>
      <c r="BM50" s="1442"/>
      <c r="BN50" s="1442"/>
      <c r="BO50" s="1442"/>
      <c r="BP50" s="1442"/>
      <c r="BQ50" s="1442"/>
      <c r="BR50" s="1442"/>
      <c r="BS50" s="1442"/>
      <c r="BT50" s="1442"/>
      <c r="BU50" s="1442"/>
      <c r="BV50" s="1442"/>
      <c r="BW50" s="1442"/>
      <c r="BX50" s="1442"/>
      <c r="BY50" s="1442"/>
      <c r="BZ50" s="1442"/>
      <c r="CA50" s="1442"/>
    </row>
    <row r="51" spans="1:79" s="18" customFormat="1" ht="18" customHeight="1" x14ac:dyDescent="0.2">
      <c r="A51" s="1527" t="str">
        <f>CONCATENATE('01_Carga'!$M$5,"_",$J51)</f>
        <v>FI__34</v>
      </c>
      <c r="B51" s="1405"/>
      <c r="C51" s="1460" t="str">
        <f>IF('06_PresenLista'!L51&lt;&gt;"",'06_PresenLista'!L51,"")</f>
        <v/>
      </c>
      <c r="D51" s="1461" t="str">
        <f>'06_PresenLista'!Q51</f>
        <v/>
      </c>
      <c r="E51" s="1405"/>
      <c r="F51" s="1626" t="str">
        <f t="shared" si="0"/>
        <v/>
      </c>
      <c r="G51" s="1405"/>
      <c r="H51" s="1726" t="str">
        <f>IF('09_P1_Pract'!F51&lt;&gt;"",'09_P1_Pract'!F51,"")</f>
        <v/>
      </c>
      <c r="I51" s="1606"/>
      <c r="J51" s="1216">
        <v>34</v>
      </c>
      <c r="K51" s="269" t="str">
        <f>IF(ISERROR(VLOOKUP($A51,Aspirantes!$A:$H,Aspirantes!$E$1,FALSE)),"",VLOOKUP($A51,Aspirantes!$A:$H,Aspirantes!$E$1,FALSE))</f>
        <v/>
      </c>
      <c r="L51" s="687" t="str">
        <f>IF(ISERROR(VLOOKUP($A51,Aspirantes!$A:$H,Aspirantes!$F$1,FALSE)),"",VLOOKUP($A51,Aspirantes!$A:$H,Aspirantes!$F$1,FALSE))</f>
        <v/>
      </c>
      <c r="M51" s="688" t="str">
        <f>IF(ISERROR(VLOOKUP($A51,Aspirantes!$A:$H,Aspirantes!$G$1,FALSE)),"",VLOOKUP($A51,Aspirantes!$A:$H,Aspirantes!$G$1,FALSE))</f>
        <v/>
      </c>
      <c r="N51" s="674" t="str">
        <f>IF(ISERROR(VLOOKUP($A51,Aspirantes!$A:$H,Aspirantes!$H$1,FALSE)),"",VLOOKUP($A51,Aspirantes!$A:$H,Aspirantes!$H$1,FALSE))</f>
        <v/>
      </c>
      <c r="O51" s="16"/>
      <c r="P51" s="756"/>
      <c r="Q51" s="759"/>
      <c r="R51" s="67" t="str">
        <f>IF(AND(Q51&lt;&gt;"",P51=""),"",IF(Q51="SÍ",'09_P1_Pract'!BM51,""))</f>
        <v/>
      </c>
      <c r="S51" s="805">
        <f t="shared" si="3"/>
        <v>0</v>
      </c>
      <c r="T51" s="805">
        <f t="shared" si="1"/>
        <v>0</v>
      </c>
      <c r="U51" s="811"/>
      <c r="V51" s="756"/>
      <c r="W51" s="759"/>
      <c r="X51" s="67" t="str">
        <f>IF(AND(W51&lt;&gt;"",V51=""),"",IF(W51="SÍ",'10_P1_Tema'!BM51,""))</f>
        <v/>
      </c>
      <c r="Y51" s="805">
        <f t="shared" si="4"/>
        <v>0</v>
      </c>
      <c r="Z51" s="805">
        <f t="shared" si="2"/>
        <v>0</v>
      </c>
      <c r="AA51" s="823"/>
      <c r="AB51" s="757"/>
      <c r="AC51" s="812"/>
      <c r="AD51" s="67" t="str">
        <f>IF(F51&lt;&gt;"",IF(OR(Q51="SÍ",W51="SÍ"),IF(R51&lt;&gt;"",R51,'09_P1_Pract'!BM51),""),"")</f>
        <v/>
      </c>
      <c r="AE51" s="67" t="str">
        <f>IF(F51&lt;&gt;"",IF(OR(Q51="SÍ",W51="SÍ"),IF(X51&lt;&gt;"",X51,'10_P1_Tema'!BM51),""),"")</f>
        <v/>
      </c>
      <c r="AF51" s="83"/>
      <c r="AG51" s="676" t="str">
        <f>IF(AND(AD51&lt;&gt;"",AE51&lt;&gt;""),'12_P1_Lista'!R51,"")</f>
        <v/>
      </c>
      <c r="AH51" s="82"/>
      <c r="AI51" s="750" t="str">
        <f>IF(AND(AD51&lt;&gt;"",AE51&lt;&gt;""),'12_P1_Lista'!T51,"")</f>
        <v/>
      </c>
      <c r="AJ51" s="518" t="str">
        <f>IF(AND(AD51&lt;&gt;"",AE51&lt;&gt;""),'12_P1_Lista'!U51,"")</f>
        <v/>
      </c>
      <c r="AK51" s="83"/>
      <c r="AL51" s="1657"/>
      <c r="AM51" s="757"/>
      <c r="AN51" s="1442"/>
      <c r="AO51" s="2108"/>
      <c r="AP51" s="2108"/>
      <c r="AQ51" s="2108"/>
      <c r="AR51" s="2108"/>
      <c r="AS51" s="2108"/>
      <c r="AT51" s="2108"/>
      <c r="AU51" s="2108"/>
      <c r="AV51" s="1442"/>
      <c r="AW51" s="1442"/>
      <c r="AX51" s="1442"/>
      <c r="AY51" s="1442"/>
      <c r="AZ51" s="1442"/>
      <c r="BA51" s="1442"/>
      <c r="BB51" s="1442"/>
      <c r="BC51" s="1442"/>
      <c r="BD51" s="1442"/>
      <c r="BE51" s="1442"/>
      <c r="BF51" s="1442"/>
      <c r="BG51" s="1442"/>
      <c r="BH51" s="1442"/>
      <c r="BI51" s="1442"/>
      <c r="BJ51" s="1442"/>
      <c r="BK51" s="1442"/>
      <c r="BL51" s="1442"/>
      <c r="BM51" s="1442"/>
      <c r="BN51" s="1442"/>
      <c r="BO51" s="1442"/>
      <c r="BP51" s="1442"/>
      <c r="BQ51" s="1442"/>
      <c r="BR51" s="1442"/>
      <c r="BS51" s="1442"/>
      <c r="BT51" s="1442"/>
      <c r="BU51" s="1442"/>
      <c r="BV51" s="1442"/>
      <c r="BW51" s="1442"/>
      <c r="BX51" s="1442"/>
      <c r="BY51" s="1442"/>
      <c r="BZ51" s="1442"/>
      <c r="CA51" s="1442"/>
    </row>
    <row r="52" spans="1:79" s="18" customFormat="1" ht="18" customHeight="1" x14ac:dyDescent="0.2">
      <c r="A52" s="1527" t="str">
        <f>CONCATENATE('01_Carga'!$M$5,"_",$J52)</f>
        <v>FI__35</v>
      </c>
      <c r="B52" s="1405"/>
      <c r="C52" s="1460" t="str">
        <f>IF('06_PresenLista'!L52&lt;&gt;"",'06_PresenLista'!L52,"")</f>
        <v/>
      </c>
      <c r="D52" s="1461" t="str">
        <f>'06_PresenLista'!Q52</f>
        <v/>
      </c>
      <c r="E52" s="1405"/>
      <c r="F52" s="1626" t="str">
        <f t="shared" si="0"/>
        <v/>
      </c>
      <c r="G52" s="1405"/>
      <c r="H52" s="1726" t="str">
        <f>IF('09_P1_Pract'!F52&lt;&gt;"",'09_P1_Pract'!F52,"")</f>
        <v/>
      </c>
      <c r="I52" s="1606"/>
      <c r="J52" s="1216">
        <v>35</v>
      </c>
      <c r="K52" s="269" t="str">
        <f>IF(ISERROR(VLOOKUP($A52,Aspirantes!$A:$H,Aspirantes!$E$1,FALSE)),"",VLOOKUP($A52,Aspirantes!$A:$H,Aspirantes!$E$1,FALSE))</f>
        <v/>
      </c>
      <c r="L52" s="687" t="str">
        <f>IF(ISERROR(VLOOKUP($A52,Aspirantes!$A:$H,Aspirantes!$F$1,FALSE)),"",VLOOKUP($A52,Aspirantes!$A:$H,Aspirantes!$F$1,FALSE))</f>
        <v/>
      </c>
      <c r="M52" s="688" t="str">
        <f>IF(ISERROR(VLOOKUP($A52,Aspirantes!$A:$H,Aspirantes!$G$1,FALSE)),"",VLOOKUP($A52,Aspirantes!$A:$H,Aspirantes!$G$1,FALSE))</f>
        <v/>
      </c>
      <c r="N52" s="674" t="str">
        <f>IF(ISERROR(VLOOKUP($A52,Aspirantes!$A:$H,Aspirantes!$H$1,FALSE)),"",VLOOKUP($A52,Aspirantes!$A:$H,Aspirantes!$H$1,FALSE))</f>
        <v/>
      </c>
      <c r="O52" s="16"/>
      <c r="P52" s="756"/>
      <c r="Q52" s="759"/>
      <c r="R52" s="67" t="str">
        <f>IF(AND(Q52&lt;&gt;"",P52=""),"",IF(Q52="SÍ",'09_P1_Pract'!BM52,""))</f>
        <v/>
      </c>
      <c r="S52" s="805">
        <f t="shared" si="3"/>
        <v>0</v>
      </c>
      <c r="T52" s="805">
        <f t="shared" si="1"/>
        <v>0</v>
      </c>
      <c r="U52" s="811"/>
      <c r="V52" s="756"/>
      <c r="W52" s="759"/>
      <c r="X52" s="67" t="str">
        <f>IF(AND(W52&lt;&gt;"",V52=""),"",IF(W52="SÍ",'10_P1_Tema'!BM52,""))</f>
        <v/>
      </c>
      <c r="Y52" s="805">
        <f t="shared" si="4"/>
        <v>0</v>
      </c>
      <c r="Z52" s="805">
        <f t="shared" si="2"/>
        <v>0</v>
      </c>
      <c r="AA52" s="823"/>
      <c r="AB52" s="757"/>
      <c r="AC52" s="812"/>
      <c r="AD52" s="67" t="str">
        <f>IF(F52&lt;&gt;"",IF(OR(Q52="SÍ",W52="SÍ"),IF(R52&lt;&gt;"",R52,'09_P1_Pract'!BM52),""),"")</f>
        <v/>
      </c>
      <c r="AE52" s="67" t="str">
        <f>IF(F52&lt;&gt;"",IF(OR(Q52="SÍ",W52="SÍ"),IF(X52&lt;&gt;"",X52,'10_P1_Tema'!BM52),""),"")</f>
        <v/>
      </c>
      <c r="AF52" s="83"/>
      <c r="AG52" s="676" t="str">
        <f>IF(AND(AD52&lt;&gt;"",AE52&lt;&gt;""),'12_P1_Lista'!R52,"")</f>
        <v/>
      </c>
      <c r="AH52" s="82"/>
      <c r="AI52" s="750" t="str">
        <f>IF(AND(AD52&lt;&gt;"",AE52&lt;&gt;""),'12_P1_Lista'!T52,"")</f>
        <v/>
      </c>
      <c r="AJ52" s="518" t="str">
        <f>IF(AND(AD52&lt;&gt;"",AE52&lt;&gt;""),'12_P1_Lista'!U52,"")</f>
        <v/>
      </c>
      <c r="AK52" s="83"/>
      <c r="AL52" s="1657"/>
      <c r="AM52" s="757"/>
      <c r="AN52" s="1442"/>
      <c r="AO52" s="2108"/>
      <c r="AP52" s="2108"/>
      <c r="AQ52" s="2108"/>
      <c r="AR52" s="2108"/>
      <c r="AS52" s="2108"/>
      <c r="AT52" s="2108"/>
      <c r="AU52" s="2108"/>
      <c r="AV52" s="1442"/>
      <c r="AW52" s="1442"/>
      <c r="AX52" s="1442"/>
      <c r="AY52" s="1442"/>
      <c r="AZ52" s="1442"/>
      <c r="BA52" s="1442"/>
      <c r="BB52" s="1442"/>
      <c r="BC52" s="1442"/>
      <c r="BD52" s="1442"/>
      <c r="BE52" s="1442"/>
      <c r="BF52" s="1442"/>
      <c r="BG52" s="1442"/>
      <c r="BH52" s="1442"/>
      <c r="BI52" s="1442"/>
      <c r="BJ52" s="1442"/>
      <c r="BK52" s="1442"/>
      <c r="BL52" s="1442"/>
      <c r="BM52" s="1442"/>
      <c r="BN52" s="1442"/>
      <c r="BO52" s="1442"/>
      <c r="BP52" s="1442"/>
      <c r="BQ52" s="1442"/>
      <c r="BR52" s="1442"/>
      <c r="BS52" s="1442"/>
      <c r="BT52" s="1442"/>
      <c r="BU52" s="1442"/>
      <c r="BV52" s="1442"/>
      <c r="BW52" s="1442"/>
      <c r="BX52" s="1442"/>
      <c r="BY52" s="1442"/>
      <c r="BZ52" s="1442"/>
      <c r="CA52" s="1442"/>
    </row>
    <row r="53" spans="1:79" s="18" customFormat="1" ht="18" customHeight="1" x14ac:dyDescent="0.2">
      <c r="A53" s="1527" t="str">
        <f>CONCATENATE('01_Carga'!$M$5,"_",$J53)</f>
        <v>FI__36</v>
      </c>
      <c r="B53" s="1405"/>
      <c r="C53" s="1460" t="str">
        <f>IF('06_PresenLista'!L53&lt;&gt;"",'06_PresenLista'!L53,"")</f>
        <v/>
      </c>
      <c r="D53" s="1461" t="str">
        <f>'06_PresenLista'!Q53</f>
        <v/>
      </c>
      <c r="E53" s="1405"/>
      <c r="F53" s="1626" t="str">
        <f t="shared" si="0"/>
        <v/>
      </c>
      <c r="G53" s="1405"/>
      <c r="H53" s="1726" t="str">
        <f>IF('09_P1_Pract'!F53&lt;&gt;"",'09_P1_Pract'!F53,"")</f>
        <v/>
      </c>
      <c r="I53" s="1606"/>
      <c r="J53" s="1216">
        <v>36</v>
      </c>
      <c r="K53" s="269" t="str">
        <f>IF(ISERROR(VLOOKUP($A53,Aspirantes!$A:$H,Aspirantes!$E$1,FALSE)),"",VLOOKUP($A53,Aspirantes!$A:$H,Aspirantes!$E$1,FALSE))</f>
        <v/>
      </c>
      <c r="L53" s="687" t="str">
        <f>IF(ISERROR(VLOOKUP($A53,Aspirantes!$A:$H,Aspirantes!$F$1,FALSE)),"",VLOOKUP($A53,Aspirantes!$A:$H,Aspirantes!$F$1,FALSE))</f>
        <v/>
      </c>
      <c r="M53" s="688" t="str">
        <f>IF(ISERROR(VLOOKUP($A53,Aspirantes!$A:$H,Aspirantes!$G$1,FALSE)),"",VLOOKUP($A53,Aspirantes!$A:$H,Aspirantes!$G$1,FALSE))</f>
        <v/>
      </c>
      <c r="N53" s="674" t="str">
        <f>IF(ISERROR(VLOOKUP($A53,Aspirantes!$A:$H,Aspirantes!$H$1,FALSE)),"",VLOOKUP($A53,Aspirantes!$A:$H,Aspirantes!$H$1,FALSE))</f>
        <v/>
      </c>
      <c r="O53" s="16"/>
      <c r="P53" s="756"/>
      <c r="Q53" s="759"/>
      <c r="R53" s="67" t="str">
        <f>IF(AND(Q53&lt;&gt;"",P53=""),"",IF(Q53="SÍ",'09_P1_Pract'!BM53,""))</f>
        <v/>
      </c>
      <c r="S53" s="805">
        <f t="shared" si="3"/>
        <v>0</v>
      </c>
      <c r="T53" s="805">
        <f t="shared" si="1"/>
        <v>0</v>
      </c>
      <c r="U53" s="811"/>
      <c r="V53" s="756"/>
      <c r="W53" s="759"/>
      <c r="X53" s="67" t="str">
        <f>IF(AND(W53&lt;&gt;"",V53=""),"",IF(W53="SÍ",'10_P1_Tema'!BM53,""))</f>
        <v/>
      </c>
      <c r="Y53" s="805">
        <f t="shared" si="4"/>
        <v>0</v>
      </c>
      <c r="Z53" s="805">
        <f t="shared" si="2"/>
        <v>0</v>
      </c>
      <c r="AA53" s="823"/>
      <c r="AB53" s="757"/>
      <c r="AC53" s="812"/>
      <c r="AD53" s="67" t="str">
        <f>IF(F53&lt;&gt;"",IF(OR(Q53="SÍ",W53="SÍ"),IF(R53&lt;&gt;"",R53,'09_P1_Pract'!BM53),""),"")</f>
        <v/>
      </c>
      <c r="AE53" s="67" t="str">
        <f>IF(F53&lt;&gt;"",IF(OR(Q53="SÍ",W53="SÍ"),IF(X53&lt;&gt;"",X53,'10_P1_Tema'!BM53),""),"")</f>
        <v/>
      </c>
      <c r="AF53" s="83"/>
      <c r="AG53" s="676" t="str">
        <f>IF(AND(AD53&lt;&gt;"",AE53&lt;&gt;""),'12_P1_Lista'!R53,"")</f>
        <v/>
      </c>
      <c r="AH53" s="82"/>
      <c r="AI53" s="750" t="str">
        <f>IF(AND(AD53&lt;&gt;"",AE53&lt;&gt;""),'12_P1_Lista'!T53,"")</f>
        <v/>
      </c>
      <c r="AJ53" s="518" t="str">
        <f>IF(AND(AD53&lt;&gt;"",AE53&lt;&gt;""),'12_P1_Lista'!U53,"")</f>
        <v/>
      </c>
      <c r="AK53" s="83"/>
      <c r="AL53" s="1657"/>
      <c r="AM53" s="757"/>
      <c r="AN53" s="1442"/>
      <c r="AO53" s="2108"/>
      <c r="AP53" s="2108"/>
      <c r="AQ53" s="2108"/>
      <c r="AR53" s="2108"/>
      <c r="AS53" s="2108"/>
      <c r="AT53" s="2108"/>
      <c r="AU53" s="2108"/>
      <c r="AV53" s="1442"/>
      <c r="AW53" s="1442"/>
      <c r="AX53" s="1442"/>
      <c r="AY53" s="1442"/>
      <c r="AZ53" s="1442"/>
      <c r="BA53" s="1442"/>
      <c r="BB53" s="1442"/>
      <c r="BC53" s="1442"/>
      <c r="BD53" s="1442"/>
      <c r="BE53" s="1442"/>
      <c r="BF53" s="1442"/>
      <c r="BG53" s="1442"/>
      <c r="BH53" s="1442"/>
      <c r="BI53" s="1442"/>
      <c r="BJ53" s="1442"/>
      <c r="BK53" s="1442"/>
      <c r="BL53" s="1442"/>
      <c r="BM53" s="1442"/>
      <c r="BN53" s="1442"/>
      <c r="BO53" s="1442"/>
      <c r="BP53" s="1442"/>
      <c r="BQ53" s="1442"/>
      <c r="BR53" s="1442"/>
      <c r="BS53" s="1442"/>
      <c r="BT53" s="1442"/>
      <c r="BU53" s="1442"/>
      <c r="BV53" s="1442"/>
      <c r="BW53" s="1442"/>
      <c r="BX53" s="1442"/>
      <c r="BY53" s="1442"/>
      <c r="BZ53" s="1442"/>
      <c r="CA53" s="1442"/>
    </row>
    <row r="54" spans="1:79" s="18" customFormat="1" ht="18" customHeight="1" x14ac:dyDescent="0.2">
      <c r="A54" s="1527" t="str">
        <f>CONCATENATE('01_Carga'!$M$5,"_",$J54)</f>
        <v>FI__37</v>
      </c>
      <c r="B54" s="1405"/>
      <c r="C54" s="1460" t="str">
        <f>IF('06_PresenLista'!L54&lt;&gt;"",'06_PresenLista'!L54,"")</f>
        <v/>
      </c>
      <c r="D54" s="1461" t="str">
        <f>'06_PresenLista'!Q54</f>
        <v/>
      </c>
      <c r="E54" s="1405"/>
      <c r="F54" s="1626" t="str">
        <f t="shared" si="0"/>
        <v/>
      </c>
      <c r="G54" s="1405"/>
      <c r="H54" s="1726" t="str">
        <f>IF('09_P1_Pract'!F54&lt;&gt;"",'09_P1_Pract'!F54,"")</f>
        <v/>
      </c>
      <c r="I54" s="1606"/>
      <c r="J54" s="1216">
        <v>37</v>
      </c>
      <c r="K54" s="269" t="str">
        <f>IF(ISERROR(VLOOKUP($A54,Aspirantes!$A:$H,Aspirantes!$E$1,FALSE)),"",VLOOKUP($A54,Aspirantes!$A:$H,Aspirantes!$E$1,FALSE))</f>
        <v/>
      </c>
      <c r="L54" s="687" t="str">
        <f>IF(ISERROR(VLOOKUP($A54,Aspirantes!$A:$H,Aspirantes!$F$1,FALSE)),"",VLOOKUP($A54,Aspirantes!$A:$H,Aspirantes!$F$1,FALSE))</f>
        <v/>
      </c>
      <c r="M54" s="688" t="str">
        <f>IF(ISERROR(VLOOKUP($A54,Aspirantes!$A:$H,Aspirantes!$G$1,FALSE)),"",VLOOKUP($A54,Aspirantes!$A:$H,Aspirantes!$G$1,FALSE))</f>
        <v/>
      </c>
      <c r="N54" s="674" t="str">
        <f>IF(ISERROR(VLOOKUP($A54,Aspirantes!$A:$H,Aspirantes!$H$1,FALSE)),"",VLOOKUP($A54,Aspirantes!$A:$H,Aspirantes!$H$1,FALSE))</f>
        <v/>
      </c>
      <c r="O54" s="16"/>
      <c r="P54" s="756"/>
      <c r="Q54" s="759"/>
      <c r="R54" s="67" t="str">
        <f>IF(AND(Q54&lt;&gt;"",P54=""),"",IF(Q54="SÍ",'09_P1_Pract'!BM54,""))</f>
        <v/>
      </c>
      <c r="S54" s="805">
        <f t="shared" si="3"/>
        <v>0</v>
      </c>
      <c r="T54" s="805">
        <f t="shared" si="1"/>
        <v>0</v>
      </c>
      <c r="U54" s="811"/>
      <c r="V54" s="756"/>
      <c r="W54" s="759"/>
      <c r="X54" s="67" t="str">
        <f>IF(AND(W54&lt;&gt;"",V54=""),"",IF(W54="SÍ",'10_P1_Tema'!BM54,""))</f>
        <v/>
      </c>
      <c r="Y54" s="805">
        <f t="shared" si="4"/>
        <v>0</v>
      </c>
      <c r="Z54" s="805">
        <f t="shared" si="2"/>
        <v>0</v>
      </c>
      <c r="AA54" s="823"/>
      <c r="AB54" s="757"/>
      <c r="AC54" s="812"/>
      <c r="AD54" s="67" t="str">
        <f>IF(F54&lt;&gt;"",IF(OR(Q54="SÍ",W54="SÍ"),IF(R54&lt;&gt;"",R54,'09_P1_Pract'!BM54),""),"")</f>
        <v/>
      </c>
      <c r="AE54" s="67" t="str">
        <f>IF(F54&lt;&gt;"",IF(OR(Q54="SÍ",W54="SÍ"),IF(X54&lt;&gt;"",X54,'10_P1_Tema'!BM54),""),"")</f>
        <v/>
      </c>
      <c r="AF54" s="83"/>
      <c r="AG54" s="676" t="str">
        <f>IF(AND(AD54&lt;&gt;"",AE54&lt;&gt;""),'12_P1_Lista'!R54,"")</f>
        <v/>
      </c>
      <c r="AH54" s="82"/>
      <c r="AI54" s="750" t="str">
        <f>IF(AND(AD54&lt;&gt;"",AE54&lt;&gt;""),'12_P1_Lista'!T54,"")</f>
        <v/>
      </c>
      <c r="AJ54" s="518" t="str">
        <f>IF(AND(AD54&lt;&gt;"",AE54&lt;&gt;""),'12_P1_Lista'!U54,"")</f>
        <v/>
      </c>
      <c r="AK54" s="83"/>
      <c r="AL54" s="1657"/>
      <c r="AM54" s="757"/>
      <c r="AN54" s="1442"/>
      <c r="AO54" s="2108"/>
      <c r="AP54" s="2108"/>
      <c r="AQ54" s="2108"/>
      <c r="AR54" s="2108"/>
      <c r="AS54" s="2108"/>
      <c r="AT54" s="2108"/>
      <c r="AU54" s="2108"/>
      <c r="AV54" s="1442"/>
      <c r="AW54" s="1442"/>
      <c r="AX54" s="1442"/>
      <c r="AY54" s="1442"/>
      <c r="AZ54" s="1442"/>
      <c r="BA54" s="1442"/>
      <c r="BB54" s="1442"/>
      <c r="BC54" s="1442"/>
      <c r="BD54" s="1442"/>
      <c r="BE54" s="1442"/>
      <c r="BF54" s="1442"/>
      <c r="BG54" s="1442"/>
      <c r="BH54" s="1442"/>
      <c r="BI54" s="1442"/>
      <c r="BJ54" s="1442"/>
      <c r="BK54" s="1442"/>
      <c r="BL54" s="1442"/>
      <c r="BM54" s="1442"/>
      <c r="BN54" s="1442"/>
      <c r="BO54" s="1442"/>
      <c r="BP54" s="1442"/>
      <c r="BQ54" s="1442"/>
      <c r="BR54" s="1442"/>
      <c r="BS54" s="1442"/>
      <c r="BT54" s="1442"/>
      <c r="BU54" s="1442"/>
      <c r="BV54" s="1442"/>
      <c r="BW54" s="1442"/>
      <c r="BX54" s="1442"/>
      <c r="BY54" s="1442"/>
      <c r="BZ54" s="1442"/>
      <c r="CA54" s="1442"/>
    </row>
    <row r="55" spans="1:79" s="18" customFormat="1" ht="18" customHeight="1" x14ac:dyDescent="0.2">
      <c r="A55" s="1527" t="str">
        <f>CONCATENATE('01_Carga'!$M$5,"_",$J55)</f>
        <v>FI__38</v>
      </c>
      <c r="B55" s="1405"/>
      <c r="C55" s="1460" t="str">
        <f>IF('06_PresenLista'!L55&lt;&gt;"",'06_PresenLista'!L55,"")</f>
        <v/>
      </c>
      <c r="D55" s="1461" t="str">
        <f>'06_PresenLista'!Q55</f>
        <v/>
      </c>
      <c r="E55" s="1405"/>
      <c r="F55" s="1626" t="str">
        <f t="shared" si="0"/>
        <v/>
      </c>
      <c r="G55" s="1405"/>
      <c r="H55" s="1726" t="str">
        <f>IF('09_P1_Pract'!F55&lt;&gt;"",'09_P1_Pract'!F55,"")</f>
        <v/>
      </c>
      <c r="I55" s="1606"/>
      <c r="J55" s="1216">
        <v>38</v>
      </c>
      <c r="K55" s="269" t="str">
        <f>IF(ISERROR(VLOOKUP($A55,Aspirantes!$A:$H,Aspirantes!$E$1,FALSE)),"",VLOOKUP($A55,Aspirantes!$A:$H,Aspirantes!$E$1,FALSE))</f>
        <v/>
      </c>
      <c r="L55" s="687" t="str">
        <f>IF(ISERROR(VLOOKUP($A55,Aspirantes!$A:$H,Aspirantes!$F$1,FALSE)),"",VLOOKUP($A55,Aspirantes!$A:$H,Aspirantes!$F$1,FALSE))</f>
        <v/>
      </c>
      <c r="M55" s="688" t="str">
        <f>IF(ISERROR(VLOOKUP($A55,Aspirantes!$A:$H,Aspirantes!$G$1,FALSE)),"",VLOOKUP($A55,Aspirantes!$A:$H,Aspirantes!$G$1,FALSE))</f>
        <v/>
      </c>
      <c r="N55" s="674" t="str">
        <f>IF(ISERROR(VLOOKUP($A55,Aspirantes!$A:$H,Aspirantes!$H$1,FALSE)),"",VLOOKUP($A55,Aspirantes!$A:$H,Aspirantes!$H$1,FALSE))</f>
        <v/>
      </c>
      <c r="O55" s="16"/>
      <c r="P55" s="756"/>
      <c r="Q55" s="759"/>
      <c r="R55" s="67" t="str">
        <f>IF(AND(Q55&lt;&gt;"",P55=""),"",IF(Q55="SÍ",'09_P1_Pract'!BM55,""))</f>
        <v/>
      </c>
      <c r="S55" s="805">
        <f t="shared" si="3"/>
        <v>0</v>
      </c>
      <c r="T55" s="805">
        <f t="shared" si="1"/>
        <v>0</v>
      </c>
      <c r="U55" s="811"/>
      <c r="V55" s="756"/>
      <c r="W55" s="759"/>
      <c r="X55" s="67" t="str">
        <f>IF(AND(W55&lt;&gt;"",V55=""),"",IF(W55="SÍ",'10_P1_Tema'!BM55,""))</f>
        <v/>
      </c>
      <c r="Y55" s="805">
        <f t="shared" si="4"/>
        <v>0</v>
      </c>
      <c r="Z55" s="805">
        <f t="shared" si="2"/>
        <v>0</v>
      </c>
      <c r="AA55" s="823"/>
      <c r="AB55" s="757"/>
      <c r="AC55" s="812"/>
      <c r="AD55" s="67" t="str">
        <f>IF(F55&lt;&gt;"",IF(OR(Q55="SÍ",W55="SÍ"),IF(R55&lt;&gt;"",R55,'09_P1_Pract'!BM55),""),"")</f>
        <v/>
      </c>
      <c r="AE55" s="67" t="str">
        <f>IF(F55&lt;&gt;"",IF(OR(Q55="SÍ",W55="SÍ"),IF(X55&lt;&gt;"",X55,'10_P1_Tema'!BM55),""),"")</f>
        <v/>
      </c>
      <c r="AF55" s="83"/>
      <c r="AG55" s="676" t="str">
        <f>IF(AND(AD55&lt;&gt;"",AE55&lt;&gt;""),'12_P1_Lista'!R55,"")</f>
        <v/>
      </c>
      <c r="AH55" s="82"/>
      <c r="AI55" s="750" t="str">
        <f>IF(AND(AD55&lt;&gt;"",AE55&lt;&gt;""),'12_P1_Lista'!T55,"")</f>
        <v/>
      </c>
      <c r="AJ55" s="518" t="str">
        <f>IF(AND(AD55&lt;&gt;"",AE55&lt;&gt;""),'12_P1_Lista'!U55,"")</f>
        <v/>
      </c>
      <c r="AK55" s="83"/>
      <c r="AL55" s="1657"/>
      <c r="AM55" s="757"/>
      <c r="AN55" s="1442"/>
      <c r="AO55" s="2108"/>
      <c r="AP55" s="2108"/>
      <c r="AQ55" s="2108"/>
      <c r="AR55" s="2108"/>
      <c r="AS55" s="2108"/>
      <c r="AT55" s="2108"/>
      <c r="AU55" s="2108"/>
      <c r="AV55" s="1442"/>
      <c r="AW55" s="1442"/>
      <c r="AX55" s="1442"/>
      <c r="AY55" s="1442"/>
      <c r="AZ55" s="1442"/>
      <c r="BA55" s="1442"/>
      <c r="BB55" s="1442"/>
      <c r="BC55" s="1442"/>
      <c r="BD55" s="1442"/>
      <c r="BE55" s="1442"/>
      <c r="BF55" s="1442"/>
      <c r="BG55" s="1442"/>
      <c r="BH55" s="1442"/>
      <c r="BI55" s="1442"/>
      <c r="BJ55" s="1442"/>
      <c r="BK55" s="1442"/>
      <c r="BL55" s="1442"/>
      <c r="BM55" s="1442"/>
      <c r="BN55" s="1442"/>
      <c r="BO55" s="1442"/>
      <c r="BP55" s="1442"/>
      <c r="BQ55" s="1442"/>
      <c r="BR55" s="1442"/>
      <c r="BS55" s="1442"/>
      <c r="BT55" s="1442"/>
      <c r="BU55" s="1442"/>
      <c r="BV55" s="1442"/>
      <c r="BW55" s="1442"/>
      <c r="BX55" s="1442"/>
      <c r="BY55" s="1442"/>
      <c r="BZ55" s="1442"/>
      <c r="CA55" s="1442"/>
    </row>
    <row r="56" spans="1:79" s="18" customFormat="1" ht="18" customHeight="1" x14ac:dyDescent="0.2">
      <c r="A56" s="1527" t="str">
        <f>CONCATENATE('01_Carga'!$M$5,"_",$J56)</f>
        <v>FI__39</v>
      </c>
      <c r="B56" s="1405"/>
      <c r="C56" s="1460" t="str">
        <f>IF('06_PresenLista'!L56&lt;&gt;"",'06_PresenLista'!L56,"")</f>
        <v/>
      </c>
      <c r="D56" s="1461" t="str">
        <f>'06_PresenLista'!Q56</f>
        <v/>
      </c>
      <c r="E56" s="1405"/>
      <c r="F56" s="1626" t="str">
        <f t="shared" si="0"/>
        <v/>
      </c>
      <c r="G56" s="1405"/>
      <c r="H56" s="1726" t="str">
        <f>IF('09_P1_Pract'!F56&lt;&gt;"",'09_P1_Pract'!F56,"")</f>
        <v/>
      </c>
      <c r="I56" s="1606"/>
      <c r="J56" s="1216">
        <v>39</v>
      </c>
      <c r="K56" s="269" t="str">
        <f>IF(ISERROR(VLOOKUP($A56,Aspirantes!$A:$H,Aspirantes!$E$1,FALSE)),"",VLOOKUP($A56,Aspirantes!$A:$H,Aspirantes!$E$1,FALSE))</f>
        <v/>
      </c>
      <c r="L56" s="687" t="str">
        <f>IF(ISERROR(VLOOKUP($A56,Aspirantes!$A:$H,Aspirantes!$F$1,FALSE)),"",VLOOKUP($A56,Aspirantes!$A:$H,Aspirantes!$F$1,FALSE))</f>
        <v/>
      </c>
      <c r="M56" s="688" t="str">
        <f>IF(ISERROR(VLOOKUP($A56,Aspirantes!$A:$H,Aspirantes!$G$1,FALSE)),"",VLOOKUP($A56,Aspirantes!$A:$H,Aspirantes!$G$1,FALSE))</f>
        <v/>
      </c>
      <c r="N56" s="674" t="str">
        <f>IF(ISERROR(VLOOKUP($A56,Aspirantes!$A:$H,Aspirantes!$H$1,FALSE)),"",VLOOKUP($A56,Aspirantes!$A:$H,Aspirantes!$H$1,FALSE))</f>
        <v/>
      </c>
      <c r="O56" s="16"/>
      <c r="P56" s="756"/>
      <c r="Q56" s="759"/>
      <c r="R56" s="67" t="str">
        <f>IF(AND(Q56&lt;&gt;"",P56=""),"",IF(Q56="SÍ",'09_P1_Pract'!BM56,""))</f>
        <v/>
      </c>
      <c r="S56" s="805">
        <f t="shared" si="3"/>
        <v>0</v>
      </c>
      <c r="T56" s="805">
        <f t="shared" si="1"/>
        <v>0</v>
      </c>
      <c r="U56" s="811"/>
      <c r="V56" s="756"/>
      <c r="W56" s="759"/>
      <c r="X56" s="67" t="str">
        <f>IF(AND(W56&lt;&gt;"",V56=""),"",IF(W56="SÍ",'10_P1_Tema'!BM56,""))</f>
        <v/>
      </c>
      <c r="Y56" s="805">
        <f t="shared" si="4"/>
        <v>0</v>
      </c>
      <c r="Z56" s="805">
        <f t="shared" si="2"/>
        <v>0</v>
      </c>
      <c r="AA56" s="823"/>
      <c r="AB56" s="757"/>
      <c r="AC56" s="812"/>
      <c r="AD56" s="67" t="str">
        <f>IF(F56&lt;&gt;"",IF(OR(Q56="SÍ",W56="SÍ"),IF(R56&lt;&gt;"",R56,'09_P1_Pract'!BM56),""),"")</f>
        <v/>
      </c>
      <c r="AE56" s="67" t="str">
        <f>IF(F56&lt;&gt;"",IF(OR(Q56="SÍ",W56="SÍ"),IF(X56&lt;&gt;"",X56,'10_P1_Tema'!BM56),""),"")</f>
        <v/>
      </c>
      <c r="AF56" s="83"/>
      <c r="AG56" s="676" t="str">
        <f>IF(AND(AD56&lt;&gt;"",AE56&lt;&gt;""),'12_P1_Lista'!R56,"")</f>
        <v/>
      </c>
      <c r="AH56" s="82"/>
      <c r="AI56" s="750" t="str">
        <f>IF(AND(AD56&lt;&gt;"",AE56&lt;&gt;""),'12_P1_Lista'!T56,"")</f>
        <v/>
      </c>
      <c r="AJ56" s="518" t="str">
        <f>IF(AND(AD56&lt;&gt;"",AE56&lt;&gt;""),'12_P1_Lista'!U56,"")</f>
        <v/>
      </c>
      <c r="AK56" s="83"/>
      <c r="AL56" s="1657"/>
      <c r="AM56" s="757"/>
      <c r="AN56" s="1442"/>
      <c r="AO56" s="2108"/>
      <c r="AP56" s="2108"/>
      <c r="AQ56" s="2108"/>
      <c r="AR56" s="2108"/>
      <c r="AS56" s="2108"/>
      <c r="AT56" s="2108"/>
      <c r="AU56" s="2108"/>
      <c r="AV56" s="1442"/>
      <c r="AW56" s="1442"/>
      <c r="AX56" s="1442"/>
      <c r="AY56" s="1442"/>
      <c r="AZ56" s="1442"/>
      <c r="BA56" s="1442"/>
      <c r="BB56" s="1442"/>
      <c r="BC56" s="1442"/>
      <c r="BD56" s="1442"/>
      <c r="BE56" s="1442"/>
      <c r="BF56" s="1442"/>
      <c r="BG56" s="1442"/>
      <c r="BH56" s="1442"/>
      <c r="BI56" s="1442"/>
      <c r="BJ56" s="1442"/>
      <c r="BK56" s="1442"/>
      <c r="BL56" s="1442"/>
      <c r="BM56" s="1442"/>
      <c r="BN56" s="1442"/>
      <c r="BO56" s="1442"/>
      <c r="BP56" s="1442"/>
      <c r="BQ56" s="1442"/>
      <c r="BR56" s="1442"/>
      <c r="BS56" s="1442"/>
      <c r="BT56" s="1442"/>
      <c r="BU56" s="1442"/>
      <c r="BV56" s="1442"/>
      <c r="BW56" s="1442"/>
      <c r="BX56" s="1442"/>
      <c r="BY56" s="1442"/>
      <c r="BZ56" s="1442"/>
      <c r="CA56" s="1442"/>
    </row>
    <row r="57" spans="1:79" s="18" customFormat="1" ht="18" customHeight="1" x14ac:dyDescent="0.2">
      <c r="A57" s="1527" t="str">
        <f>CONCATENATE('01_Carga'!$M$5,"_",$J57)</f>
        <v>FI__40</v>
      </c>
      <c r="B57" s="1405"/>
      <c r="C57" s="1460" t="str">
        <f>IF('06_PresenLista'!L57&lt;&gt;"",'06_PresenLista'!L57,"")</f>
        <v/>
      </c>
      <c r="D57" s="1461" t="str">
        <f>'06_PresenLista'!Q57</f>
        <v/>
      </c>
      <c r="E57" s="1405"/>
      <c r="F57" s="1626" t="str">
        <f t="shared" si="0"/>
        <v/>
      </c>
      <c r="G57" s="1405"/>
      <c r="H57" s="1726" t="str">
        <f>IF('09_P1_Pract'!F57&lt;&gt;"",'09_P1_Pract'!F57,"")</f>
        <v/>
      </c>
      <c r="I57" s="1606"/>
      <c r="J57" s="1216">
        <v>40</v>
      </c>
      <c r="K57" s="269" t="str">
        <f>IF(ISERROR(VLOOKUP($A57,Aspirantes!$A:$H,Aspirantes!$E$1,FALSE)),"",VLOOKUP($A57,Aspirantes!$A:$H,Aspirantes!$E$1,FALSE))</f>
        <v/>
      </c>
      <c r="L57" s="687" t="str">
        <f>IF(ISERROR(VLOOKUP($A57,Aspirantes!$A:$H,Aspirantes!$F$1,FALSE)),"",VLOOKUP($A57,Aspirantes!$A:$H,Aspirantes!$F$1,FALSE))</f>
        <v/>
      </c>
      <c r="M57" s="688" t="str">
        <f>IF(ISERROR(VLOOKUP($A57,Aspirantes!$A:$H,Aspirantes!$G$1,FALSE)),"",VLOOKUP($A57,Aspirantes!$A:$H,Aspirantes!$G$1,FALSE))</f>
        <v/>
      </c>
      <c r="N57" s="674" t="str">
        <f>IF(ISERROR(VLOOKUP($A57,Aspirantes!$A:$H,Aspirantes!$H$1,FALSE)),"",VLOOKUP($A57,Aspirantes!$A:$H,Aspirantes!$H$1,FALSE))</f>
        <v/>
      </c>
      <c r="O57" s="16"/>
      <c r="P57" s="756"/>
      <c r="Q57" s="759"/>
      <c r="R57" s="67" t="str">
        <f>IF(AND(Q57&lt;&gt;"",P57=""),"",IF(Q57="SÍ",'09_P1_Pract'!BM57,""))</f>
        <v/>
      </c>
      <c r="S57" s="805">
        <f t="shared" si="3"/>
        <v>0</v>
      </c>
      <c r="T57" s="805">
        <f t="shared" si="1"/>
        <v>0</v>
      </c>
      <c r="U57" s="811"/>
      <c r="V57" s="756"/>
      <c r="W57" s="759"/>
      <c r="X57" s="67" t="str">
        <f>IF(AND(W57&lt;&gt;"",V57=""),"",IF(W57="SÍ",'10_P1_Tema'!BM57,""))</f>
        <v/>
      </c>
      <c r="Y57" s="805">
        <f t="shared" si="4"/>
        <v>0</v>
      </c>
      <c r="Z57" s="805">
        <f t="shared" si="2"/>
        <v>0</v>
      </c>
      <c r="AA57" s="823"/>
      <c r="AB57" s="757"/>
      <c r="AC57" s="812"/>
      <c r="AD57" s="67" t="str">
        <f>IF(F57&lt;&gt;"",IF(OR(Q57="SÍ",W57="SÍ"),IF(R57&lt;&gt;"",R57,'09_P1_Pract'!BM57),""),"")</f>
        <v/>
      </c>
      <c r="AE57" s="67" t="str">
        <f>IF(F57&lt;&gt;"",IF(OR(Q57="SÍ",W57="SÍ"),IF(X57&lt;&gt;"",X57,'10_P1_Tema'!BM57),""),"")</f>
        <v/>
      </c>
      <c r="AF57" s="83"/>
      <c r="AG57" s="676" t="str">
        <f>IF(AND(AD57&lt;&gt;"",AE57&lt;&gt;""),'12_P1_Lista'!R57,"")</f>
        <v/>
      </c>
      <c r="AH57" s="82"/>
      <c r="AI57" s="750" t="str">
        <f>IF(AND(AD57&lt;&gt;"",AE57&lt;&gt;""),'12_P1_Lista'!T57,"")</f>
        <v/>
      </c>
      <c r="AJ57" s="518" t="str">
        <f>IF(AND(AD57&lt;&gt;"",AE57&lt;&gt;""),'12_P1_Lista'!U57,"")</f>
        <v/>
      </c>
      <c r="AK57" s="83"/>
      <c r="AL57" s="1657"/>
      <c r="AM57" s="757"/>
      <c r="AN57" s="1442"/>
      <c r="AO57" s="2108"/>
      <c r="AP57" s="2108"/>
      <c r="AQ57" s="2108"/>
      <c r="AR57" s="2108"/>
      <c r="AS57" s="2108"/>
      <c r="AT57" s="2108"/>
      <c r="AU57" s="2108"/>
      <c r="AV57" s="1442"/>
      <c r="AW57" s="1442"/>
      <c r="AX57" s="1442"/>
      <c r="AY57" s="1442"/>
      <c r="AZ57" s="1442"/>
      <c r="BA57" s="1442"/>
      <c r="BB57" s="1442"/>
      <c r="BC57" s="1442"/>
      <c r="BD57" s="1442"/>
      <c r="BE57" s="1442"/>
      <c r="BF57" s="1442"/>
      <c r="BG57" s="1442"/>
      <c r="BH57" s="1442"/>
      <c r="BI57" s="1442"/>
      <c r="BJ57" s="1442"/>
      <c r="BK57" s="1442"/>
      <c r="BL57" s="1442"/>
      <c r="BM57" s="1442"/>
      <c r="BN57" s="1442"/>
      <c r="BO57" s="1442"/>
      <c r="BP57" s="1442"/>
      <c r="BQ57" s="1442"/>
      <c r="BR57" s="1442"/>
      <c r="BS57" s="1442"/>
      <c r="BT57" s="1442"/>
      <c r="BU57" s="1442"/>
      <c r="BV57" s="1442"/>
      <c r="BW57" s="1442"/>
      <c r="BX57" s="1442"/>
      <c r="BY57" s="1442"/>
      <c r="BZ57" s="1442"/>
      <c r="CA57" s="1442"/>
    </row>
    <row r="58" spans="1:79" s="18" customFormat="1" ht="18" customHeight="1" x14ac:dyDescent="0.2">
      <c r="A58" s="1527" t="str">
        <f>CONCATENATE('01_Carga'!$M$5,"_",$J58)</f>
        <v>FI__41</v>
      </c>
      <c r="B58" s="1405"/>
      <c r="C58" s="1460" t="str">
        <f>IF('06_PresenLista'!L58&lt;&gt;"",'06_PresenLista'!L58,"")</f>
        <v/>
      </c>
      <c r="D58" s="1461" t="str">
        <f>'06_PresenLista'!Q58</f>
        <v/>
      </c>
      <c r="E58" s="1405"/>
      <c r="F58" s="1626" t="str">
        <f t="shared" si="0"/>
        <v/>
      </c>
      <c r="G58" s="1405"/>
      <c r="H58" s="1726" t="str">
        <f>IF('09_P1_Pract'!F58&lt;&gt;"",'09_P1_Pract'!F58,"")</f>
        <v/>
      </c>
      <c r="I58" s="1606"/>
      <c r="J58" s="1216">
        <v>41</v>
      </c>
      <c r="K58" s="269" t="str">
        <f>IF(ISERROR(VLOOKUP($A58,Aspirantes!$A:$H,Aspirantes!$E$1,FALSE)),"",VLOOKUP($A58,Aspirantes!$A:$H,Aspirantes!$E$1,FALSE))</f>
        <v/>
      </c>
      <c r="L58" s="687" t="str">
        <f>IF(ISERROR(VLOOKUP($A58,Aspirantes!$A:$H,Aspirantes!$F$1,FALSE)),"",VLOOKUP($A58,Aspirantes!$A:$H,Aspirantes!$F$1,FALSE))</f>
        <v/>
      </c>
      <c r="M58" s="688" t="str">
        <f>IF(ISERROR(VLOOKUP($A58,Aspirantes!$A:$H,Aspirantes!$G$1,FALSE)),"",VLOOKUP($A58,Aspirantes!$A:$H,Aspirantes!$G$1,FALSE))</f>
        <v/>
      </c>
      <c r="N58" s="674" t="str">
        <f>IF(ISERROR(VLOOKUP($A58,Aspirantes!$A:$H,Aspirantes!$H$1,FALSE)),"",VLOOKUP($A58,Aspirantes!$A:$H,Aspirantes!$H$1,FALSE))</f>
        <v/>
      </c>
      <c r="O58" s="16"/>
      <c r="P58" s="756"/>
      <c r="Q58" s="759"/>
      <c r="R58" s="67" t="str">
        <f>IF(AND(Q58&lt;&gt;"",P58=""),"",IF(Q58="SÍ",'09_P1_Pract'!BM58,""))</f>
        <v/>
      </c>
      <c r="S58" s="805">
        <f t="shared" si="3"/>
        <v>0</v>
      </c>
      <c r="T58" s="805">
        <f t="shared" si="1"/>
        <v>0</v>
      </c>
      <c r="U58" s="811"/>
      <c r="V58" s="756"/>
      <c r="W58" s="759"/>
      <c r="X58" s="67" t="str">
        <f>IF(AND(W58&lt;&gt;"",V58=""),"",IF(W58="SÍ",'10_P1_Tema'!BM58,""))</f>
        <v/>
      </c>
      <c r="Y58" s="805">
        <f t="shared" si="4"/>
        <v>0</v>
      </c>
      <c r="Z58" s="805">
        <f t="shared" si="2"/>
        <v>0</v>
      </c>
      <c r="AA58" s="823"/>
      <c r="AB58" s="757"/>
      <c r="AC58" s="812"/>
      <c r="AD58" s="67" t="str">
        <f>IF(F58&lt;&gt;"",IF(OR(Q58="SÍ",W58="SÍ"),IF(R58&lt;&gt;"",R58,'09_P1_Pract'!BM58),""),"")</f>
        <v/>
      </c>
      <c r="AE58" s="67" t="str">
        <f>IF(F58&lt;&gt;"",IF(OR(Q58="SÍ",W58="SÍ"),IF(X58&lt;&gt;"",X58,'10_P1_Tema'!BM58),""),"")</f>
        <v/>
      </c>
      <c r="AF58" s="83"/>
      <c r="AG58" s="676" t="str">
        <f>IF(AND(AD58&lt;&gt;"",AE58&lt;&gt;""),'12_P1_Lista'!R58,"")</f>
        <v/>
      </c>
      <c r="AH58" s="82"/>
      <c r="AI58" s="750" t="str">
        <f>IF(AND(AD58&lt;&gt;"",AE58&lt;&gt;""),'12_P1_Lista'!T58,"")</f>
        <v/>
      </c>
      <c r="AJ58" s="518" t="str">
        <f>IF(AND(AD58&lt;&gt;"",AE58&lt;&gt;""),'12_P1_Lista'!U58,"")</f>
        <v/>
      </c>
      <c r="AK58" s="83"/>
      <c r="AL58" s="1657"/>
      <c r="AM58" s="757"/>
      <c r="AN58" s="1442"/>
      <c r="AO58" s="2108"/>
      <c r="AP58" s="2108"/>
      <c r="AQ58" s="2108"/>
      <c r="AR58" s="2108"/>
      <c r="AS58" s="2108"/>
      <c r="AT58" s="2108"/>
      <c r="AU58" s="2108"/>
      <c r="AV58" s="1442"/>
      <c r="AW58" s="1442"/>
      <c r="AX58" s="1442"/>
      <c r="AY58" s="1442"/>
      <c r="AZ58" s="1442"/>
      <c r="BA58" s="1442"/>
      <c r="BB58" s="1442"/>
      <c r="BC58" s="1442"/>
      <c r="BD58" s="1442"/>
      <c r="BE58" s="1442"/>
      <c r="BF58" s="1442"/>
      <c r="BG58" s="1442"/>
      <c r="BH58" s="1442"/>
      <c r="BI58" s="1442"/>
      <c r="BJ58" s="1442"/>
      <c r="BK58" s="1442"/>
      <c r="BL58" s="1442"/>
      <c r="BM58" s="1442"/>
      <c r="BN58" s="1442"/>
      <c r="BO58" s="1442"/>
      <c r="BP58" s="1442"/>
      <c r="BQ58" s="1442"/>
      <c r="BR58" s="1442"/>
      <c r="BS58" s="1442"/>
      <c r="BT58" s="1442"/>
      <c r="BU58" s="1442"/>
      <c r="BV58" s="1442"/>
      <c r="BW58" s="1442"/>
      <c r="BX58" s="1442"/>
      <c r="BY58" s="1442"/>
      <c r="BZ58" s="1442"/>
      <c r="CA58" s="1442"/>
    </row>
    <row r="59" spans="1:79" s="18" customFormat="1" ht="18" customHeight="1" x14ac:dyDescent="0.2">
      <c r="A59" s="1527" t="str">
        <f>CONCATENATE('01_Carga'!$M$5,"_",$J59)</f>
        <v>FI__42</v>
      </c>
      <c r="B59" s="1405"/>
      <c r="C59" s="1460" t="str">
        <f>IF('06_PresenLista'!L59&lt;&gt;"",'06_PresenLista'!L59,"")</f>
        <v/>
      </c>
      <c r="D59" s="1461" t="str">
        <f>'06_PresenLista'!Q59</f>
        <v/>
      </c>
      <c r="E59" s="1405"/>
      <c r="F59" s="1626" t="str">
        <f t="shared" si="0"/>
        <v/>
      </c>
      <c r="G59" s="1405"/>
      <c r="H59" s="1726" t="str">
        <f>IF('09_P1_Pract'!F59&lt;&gt;"",'09_P1_Pract'!F59,"")</f>
        <v/>
      </c>
      <c r="I59" s="1606"/>
      <c r="J59" s="1216">
        <v>42</v>
      </c>
      <c r="K59" s="269" t="str">
        <f>IF(ISERROR(VLOOKUP($A59,Aspirantes!$A:$H,Aspirantes!$E$1,FALSE)),"",VLOOKUP($A59,Aspirantes!$A:$H,Aspirantes!$E$1,FALSE))</f>
        <v/>
      </c>
      <c r="L59" s="687" t="str">
        <f>IF(ISERROR(VLOOKUP($A59,Aspirantes!$A:$H,Aspirantes!$F$1,FALSE)),"",VLOOKUP($A59,Aspirantes!$A:$H,Aspirantes!$F$1,FALSE))</f>
        <v/>
      </c>
      <c r="M59" s="688" t="str">
        <f>IF(ISERROR(VLOOKUP($A59,Aspirantes!$A:$H,Aspirantes!$G$1,FALSE)),"",VLOOKUP($A59,Aspirantes!$A:$H,Aspirantes!$G$1,FALSE))</f>
        <v/>
      </c>
      <c r="N59" s="674" t="str">
        <f>IF(ISERROR(VLOOKUP($A59,Aspirantes!$A:$H,Aspirantes!$H$1,FALSE)),"",VLOOKUP($A59,Aspirantes!$A:$H,Aspirantes!$H$1,FALSE))</f>
        <v/>
      </c>
      <c r="O59" s="16"/>
      <c r="P59" s="756"/>
      <c r="Q59" s="759"/>
      <c r="R59" s="67" t="str">
        <f>IF(AND(Q59&lt;&gt;"",P59=""),"",IF(Q59="SÍ",'09_P1_Pract'!BM59,""))</f>
        <v/>
      </c>
      <c r="S59" s="805">
        <f t="shared" si="3"/>
        <v>0</v>
      </c>
      <c r="T59" s="805">
        <f t="shared" si="1"/>
        <v>0</v>
      </c>
      <c r="U59" s="811"/>
      <c r="V59" s="756"/>
      <c r="W59" s="759"/>
      <c r="X59" s="67" t="str">
        <f>IF(AND(W59&lt;&gt;"",V59=""),"",IF(W59="SÍ",'10_P1_Tema'!BM59,""))</f>
        <v/>
      </c>
      <c r="Y59" s="805">
        <f t="shared" si="4"/>
        <v>0</v>
      </c>
      <c r="Z59" s="805">
        <f t="shared" si="2"/>
        <v>0</v>
      </c>
      <c r="AA59" s="823"/>
      <c r="AB59" s="757"/>
      <c r="AC59" s="812"/>
      <c r="AD59" s="67" t="str">
        <f>IF(F59&lt;&gt;"",IF(OR(Q59="SÍ",W59="SÍ"),IF(R59&lt;&gt;"",R59,'09_P1_Pract'!BM59),""),"")</f>
        <v/>
      </c>
      <c r="AE59" s="67" t="str">
        <f>IF(F59&lt;&gt;"",IF(OR(Q59="SÍ",W59="SÍ"),IF(X59&lt;&gt;"",X59,'10_P1_Tema'!BM59),""),"")</f>
        <v/>
      </c>
      <c r="AF59" s="83"/>
      <c r="AG59" s="676" t="str">
        <f>IF(AND(AD59&lt;&gt;"",AE59&lt;&gt;""),'12_P1_Lista'!R59,"")</f>
        <v/>
      </c>
      <c r="AH59" s="82"/>
      <c r="AI59" s="750" t="str">
        <f>IF(AND(AD59&lt;&gt;"",AE59&lt;&gt;""),'12_P1_Lista'!T59,"")</f>
        <v/>
      </c>
      <c r="AJ59" s="518" t="str">
        <f>IF(AND(AD59&lt;&gt;"",AE59&lt;&gt;""),'12_P1_Lista'!U59,"")</f>
        <v/>
      </c>
      <c r="AK59" s="83"/>
      <c r="AL59" s="1657"/>
      <c r="AM59" s="757"/>
      <c r="AN59" s="1442"/>
      <c r="AO59" s="2108"/>
      <c r="AP59" s="2108"/>
      <c r="AQ59" s="2108"/>
      <c r="AR59" s="2108"/>
      <c r="AS59" s="2108"/>
      <c r="AT59" s="2108"/>
      <c r="AU59" s="2108"/>
      <c r="AV59" s="1442"/>
      <c r="AW59" s="1442"/>
      <c r="AX59" s="1442"/>
      <c r="AY59" s="1442"/>
      <c r="AZ59" s="1442"/>
      <c r="BA59" s="1442"/>
      <c r="BB59" s="1442"/>
      <c r="BC59" s="1442"/>
      <c r="BD59" s="1442"/>
      <c r="BE59" s="1442"/>
      <c r="BF59" s="1442"/>
      <c r="BG59" s="1442"/>
      <c r="BH59" s="1442"/>
      <c r="BI59" s="1442"/>
      <c r="BJ59" s="1442"/>
      <c r="BK59" s="1442"/>
      <c r="BL59" s="1442"/>
      <c r="BM59" s="1442"/>
      <c r="BN59" s="1442"/>
      <c r="BO59" s="1442"/>
      <c r="BP59" s="1442"/>
      <c r="BQ59" s="1442"/>
      <c r="BR59" s="1442"/>
      <c r="BS59" s="1442"/>
      <c r="BT59" s="1442"/>
      <c r="BU59" s="1442"/>
      <c r="BV59" s="1442"/>
      <c r="BW59" s="1442"/>
      <c r="BX59" s="1442"/>
      <c r="BY59" s="1442"/>
      <c r="BZ59" s="1442"/>
      <c r="CA59" s="1442"/>
    </row>
    <row r="60" spans="1:79" s="18" customFormat="1" ht="18" customHeight="1" x14ac:dyDescent="0.2">
      <c r="A60" s="1527" t="str">
        <f>CONCATENATE('01_Carga'!$M$5,"_",$J60)</f>
        <v>FI__43</v>
      </c>
      <c r="B60" s="1405"/>
      <c r="C60" s="1460" t="str">
        <f>IF('06_PresenLista'!L60&lt;&gt;"",'06_PresenLista'!L60,"")</f>
        <v/>
      </c>
      <c r="D60" s="1461" t="str">
        <f>'06_PresenLista'!Q60</f>
        <v/>
      </c>
      <c r="E60" s="1405"/>
      <c r="F60" s="1626" t="str">
        <f t="shared" si="0"/>
        <v/>
      </c>
      <c r="G60" s="1405"/>
      <c r="H60" s="1726" t="str">
        <f>IF('09_P1_Pract'!F60&lt;&gt;"",'09_P1_Pract'!F60,"")</f>
        <v/>
      </c>
      <c r="I60" s="1606"/>
      <c r="J60" s="1216">
        <v>43</v>
      </c>
      <c r="K60" s="269" t="str">
        <f>IF(ISERROR(VLOOKUP($A60,Aspirantes!$A:$H,Aspirantes!$E$1,FALSE)),"",VLOOKUP($A60,Aspirantes!$A:$H,Aspirantes!$E$1,FALSE))</f>
        <v/>
      </c>
      <c r="L60" s="687" t="str">
        <f>IF(ISERROR(VLOOKUP($A60,Aspirantes!$A:$H,Aspirantes!$F$1,FALSE)),"",VLOOKUP($A60,Aspirantes!$A:$H,Aspirantes!$F$1,FALSE))</f>
        <v/>
      </c>
      <c r="M60" s="688" t="str">
        <f>IF(ISERROR(VLOOKUP($A60,Aspirantes!$A:$H,Aspirantes!$G$1,FALSE)),"",VLOOKUP($A60,Aspirantes!$A:$H,Aspirantes!$G$1,FALSE))</f>
        <v/>
      </c>
      <c r="N60" s="674" t="str">
        <f>IF(ISERROR(VLOOKUP($A60,Aspirantes!$A:$H,Aspirantes!$H$1,FALSE)),"",VLOOKUP($A60,Aspirantes!$A:$H,Aspirantes!$H$1,FALSE))</f>
        <v/>
      </c>
      <c r="O60" s="16"/>
      <c r="P60" s="756"/>
      <c r="Q60" s="759"/>
      <c r="R60" s="67" t="str">
        <f>IF(AND(Q60&lt;&gt;"",P60=""),"",IF(Q60="SÍ",'09_P1_Pract'!BM60,""))</f>
        <v/>
      </c>
      <c r="S60" s="805">
        <f t="shared" si="3"/>
        <v>0</v>
      </c>
      <c r="T60" s="805">
        <f t="shared" si="1"/>
        <v>0</v>
      </c>
      <c r="U60" s="811"/>
      <c r="V60" s="756"/>
      <c r="W60" s="759"/>
      <c r="X60" s="67" t="str">
        <f>IF(AND(W60&lt;&gt;"",V60=""),"",IF(W60="SÍ",'10_P1_Tema'!BM60,""))</f>
        <v/>
      </c>
      <c r="Y60" s="805">
        <f t="shared" si="4"/>
        <v>0</v>
      </c>
      <c r="Z60" s="805">
        <f t="shared" si="2"/>
        <v>0</v>
      </c>
      <c r="AA60" s="823"/>
      <c r="AB60" s="757"/>
      <c r="AC60" s="812"/>
      <c r="AD60" s="67" t="str">
        <f>IF(F60&lt;&gt;"",IF(OR(Q60="SÍ",W60="SÍ"),IF(R60&lt;&gt;"",R60,'09_P1_Pract'!BM60),""),"")</f>
        <v/>
      </c>
      <c r="AE60" s="67" t="str">
        <f>IF(F60&lt;&gt;"",IF(OR(Q60="SÍ",W60="SÍ"),IF(X60&lt;&gt;"",X60,'10_P1_Tema'!BM60),""),"")</f>
        <v/>
      </c>
      <c r="AF60" s="83"/>
      <c r="AG60" s="676" t="str">
        <f>IF(AND(AD60&lt;&gt;"",AE60&lt;&gt;""),'12_P1_Lista'!R60,"")</f>
        <v/>
      </c>
      <c r="AH60" s="82"/>
      <c r="AI60" s="750" t="str">
        <f>IF(AND(AD60&lt;&gt;"",AE60&lt;&gt;""),'12_P1_Lista'!T60,"")</f>
        <v/>
      </c>
      <c r="AJ60" s="518" t="str">
        <f>IF(AND(AD60&lt;&gt;"",AE60&lt;&gt;""),'12_P1_Lista'!U60,"")</f>
        <v/>
      </c>
      <c r="AK60" s="83"/>
      <c r="AL60" s="1657"/>
      <c r="AM60" s="757"/>
      <c r="AN60" s="1442"/>
      <c r="AO60" s="2108"/>
      <c r="AP60" s="2108"/>
      <c r="AQ60" s="2108"/>
      <c r="AR60" s="2108"/>
      <c r="AS60" s="2108"/>
      <c r="AT60" s="2108"/>
      <c r="AU60" s="2108"/>
      <c r="AV60" s="1442"/>
      <c r="AW60" s="1442"/>
      <c r="AX60" s="1442"/>
      <c r="AY60" s="1442"/>
      <c r="AZ60" s="1442"/>
      <c r="BA60" s="1442"/>
      <c r="BB60" s="1442"/>
      <c r="BC60" s="1442"/>
      <c r="BD60" s="1442"/>
      <c r="BE60" s="1442"/>
      <c r="BF60" s="1442"/>
      <c r="BG60" s="1442"/>
      <c r="BH60" s="1442"/>
      <c r="BI60" s="1442"/>
      <c r="BJ60" s="1442"/>
      <c r="BK60" s="1442"/>
      <c r="BL60" s="1442"/>
      <c r="BM60" s="1442"/>
      <c r="BN60" s="1442"/>
      <c r="BO60" s="1442"/>
      <c r="BP60" s="1442"/>
      <c r="BQ60" s="1442"/>
      <c r="BR60" s="1442"/>
      <c r="BS60" s="1442"/>
      <c r="BT60" s="1442"/>
      <c r="BU60" s="1442"/>
      <c r="BV60" s="1442"/>
      <c r="BW60" s="1442"/>
      <c r="BX60" s="1442"/>
      <c r="BY60" s="1442"/>
      <c r="BZ60" s="1442"/>
      <c r="CA60" s="1442"/>
    </row>
    <row r="61" spans="1:79" s="18" customFormat="1" ht="18" customHeight="1" x14ac:dyDescent="0.2">
      <c r="A61" s="1527" t="str">
        <f>CONCATENATE('01_Carga'!$M$5,"_",$J61)</f>
        <v>FI__44</v>
      </c>
      <c r="B61" s="1405"/>
      <c r="C61" s="1460" t="str">
        <f>IF('06_PresenLista'!L61&lt;&gt;"",'06_PresenLista'!L61,"")</f>
        <v/>
      </c>
      <c r="D61" s="1461" t="str">
        <f>'06_PresenLista'!Q61</f>
        <v/>
      </c>
      <c r="E61" s="1405"/>
      <c r="F61" s="1626" t="str">
        <f t="shared" si="0"/>
        <v/>
      </c>
      <c r="G61" s="1405"/>
      <c r="H61" s="1726" t="str">
        <f>IF('09_P1_Pract'!F61&lt;&gt;"",'09_P1_Pract'!F61,"")</f>
        <v/>
      </c>
      <c r="I61" s="1606"/>
      <c r="J61" s="1216">
        <v>44</v>
      </c>
      <c r="K61" s="269" t="str">
        <f>IF(ISERROR(VLOOKUP($A61,Aspirantes!$A:$H,Aspirantes!$E$1,FALSE)),"",VLOOKUP($A61,Aspirantes!$A:$H,Aspirantes!$E$1,FALSE))</f>
        <v/>
      </c>
      <c r="L61" s="687" t="str">
        <f>IF(ISERROR(VLOOKUP($A61,Aspirantes!$A:$H,Aspirantes!$F$1,FALSE)),"",VLOOKUP($A61,Aspirantes!$A:$H,Aspirantes!$F$1,FALSE))</f>
        <v/>
      </c>
      <c r="M61" s="688" t="str">
        <f>IF(ISERROR(VLOOKUP($A61,Aspirantes!$A:$H,Aspirantes!$G$1,FALSE)),"",VLOOKUP($A61,Aspirantes!$A:$H,Aspirantes!$G$1,FALSE))</f>
        <v/>
      </c>
      <c r="N61" s="674" t="str">
        <f>IF(ISERROR(VLOOKUP($A61,Aspirantes!$A:$H,Aspirantes!$H$1,FALSE)),"",VLOOKUP($A61,Aspirantes!$A:$H,Aspirantes!$H$1,FALSE))</f>
        <v/>
      </c>
      <c r="O61" s="16"/>
      <c r="P61" s="756"/>
      <c r="Q61" s="759"/>
      <c r="R61" s="67" t="str">
        <f>IF(AND(Q61&lt;&gt;"",P61=""),"",IF(Q61="SÍ",'09_P1_Pract'!BM61,""))</f>
        <v/>
      </c>
      <c r="S61" s="805">
        <f t="shared" si="3"/>
        <v>0</v>
      </c>
      <c r="T61" s="805">
        <f t="shared" si="1"/>
        <v>0</v>
      </c>
      <c r="U61" s="811"/>
      <c r="V61" s="756"/>
      <c r="W61" s="759"/>
      <c r="X61" s="67" t="str">
        <f>IF(AND(W61&lt;&gt;"",V61=""),"",IF(W61="SÍ",'10_P1_Tema'!BM61,""))</f>
        <v/>
      </c>
      <c r="Y61" s="805">
        <f t="shared" si="4"/>
        <v>0</v>
      </c>
      <c r="Z61" s="805">
        <f t="shared" si="2"/>
        <v>0</v>
      </c>
      <c r="AA61" s="823"/>
      <c r="AB61" s="757"/>
      <c r="AC61" s="812"/>
      <c r="AD61" s="67" t="str">
        <f>IF(F61&lt;&gt;"",IF(OR(Q61="SÍ",W61="SÍ"),IF(R61&lt;&gt;"",R61,'09_P1_Pract'!BM61),""),"")</f>
        <v/>
      </c>
      <c r="AE61" s="67" t="str">
        <f>IF(F61&lt;&gt;"",IF(OR(Q61="SÍ",W61="SÍ"),IF(X61&lt;&gt;"",X61,'10_P1_Tema'!BM61),""),"")</f>
        <v/>
      </c>
      <c r="AF61" s="83"/>
      <c r="AG61" s="676" t="str">
        <f>IF(AND(AD61&lt;&gt;"",AE61&lt;&gt;""),'12_P1_Lista'!R61,"")</f>
        <v/>
      </c>
      <c r="AH61" s="82"/>
      <c r="AI61" s="750" t="str">
        <f>IF(AND(AD61&lt;&gt;"",AE61&lt;&gt;""),'12_P1_Lista'!T61,"")</f>
        <v/>
      </c>
      <c r="AJ61" s="518" t="str">
        <f>IF(AND(AD61&lt;&gt;"",AE61&lt;&gt;""),'12_P1_Lista'!U61,"")</f>
        <v/>
      </c>
      <c r="AK61" s="83"/>
      <c r="AL61" s="1657"/>
      <c r="AM61" s="757"/>
      <c r="AN61" s="1442"/>
      <c r="AO61" s="2108"/>
      <c r="AP61" s="2108"/>
      <c r="AQ61" s="2108"/>
      <c r="AR61" s="2108"/>
      <c r="AS61" s="2108"/>
      <c r="AT61" s="2108"/>
      <c r="AU61" s="2108"/>
      <c r="AV61" s="1442"/>
      <c r="AW61" s="1442"/>
      <c r="AX61" s="1442"/>
      <c r="AY61" s="1442"/>
      <c r="AZ61" s="1442"/>
      <c r="BA61" s="1442"/>
      <c r="BB61" s="1442"/>
      <c r="BC61" s="1442"/>
      <c r="BD61" s="1442"/>
      <c r="BE61" s="1442"/>
      <c r="BF61" s="1442"/>
      <c r="BG61" s="1442"/>
      <c r="BH61" s="1442"/>
      <c r="BI61" s="1442"/>
      <c r="BJ61" s="1442"/>
      <c r="BK61" s="1442"/>
      <c r="BL61" s="1442"/>
      <c r="BM61" s="1442"/>
      <c r="BN61" s="1442"/>
      <c r="BO61" s="1442"/>
      <c r="BP61" s="1442"/>
      <c r="BQ61" s="1442"/>
      <c r="BR61" s="1442"/>
      <c r="BS61" s="1442"/>
      <c r="BT61" s="1442"/>
      <c r="BU61" s="1442"/>
      <c r="BV61" s="1442"/>
      <c r="BW61" s="1442"/>
      <c r="BX61" s="1442"/>
      <c r="BY61" s="1442"/>
      <c r="BZ61" s="1442"/>
      <c r="CA61" s="1442"/>
    </row>
    <row r="62" spans="1:79" s="18" customFormat="1" ht="18" customHeight="1" x14ac:dyDescent="0.2">
      <c r="A62" s="1527" t="str">
        <f>CONCATENATE('01_Carga'!$M$5,"_",$J62)</f>
        <v>FI__45</v>
      </c>
      <c r="B62" s="1405"/>
      <c r="C62" s="1460" t="str">
        <f>IF('06_PresenLista'!L62&lt;&gt;"",'06_PresenLista'!L62,"")</f>
        <v/>
      </c>
      <c r="D62" s="1461" t="str">
        <f>'06_PresenLista'!Q62</f>
        <v/>
      </c>
      <c r="E62" s="1405"/>
      <c r="F62" s="1626" t="str">
        <f t="shared" si="0"/>
        <v/>
      </c>
      <c r="G62" s="1405"/>
      <c r="H62" s="1726" t="str">
        <f>IF('09_P1_Pract'!F62&lt;&gt;"",'09_P1_Pract'!F62,"")</f>
        <v/>
      </c>
      <c r="I62" s="1606"/>
      <c r="J62" s="1216">
        <v>45</v>
      </c>
      <c r="K62" s="269" t="str">
        <f>IF(ISERROR(VLOOKUP($A62,Aspirantes!$A:$H,Aspirantes!$E$1,FALSE)),"",VLOOKUP($A62,Aspirantes!$A:$H,Aspirantes!$E$1,FALSE))</f>
        <v/>
      </c>
      <c r="L62" s="687" t="str">
        <f>IF(ISERROR(VLOOKUP($A62,Aspirantes!$A:$H,Aspirantes!$F$1,FALSE)),"",VLOOKUP($A62,Aspirantes!$A:$H,Aspirantes!$F$1,FALSE))</f>
        <v/>
      </c>
      <c r="M62" s="688" t="str">
        <f>IF(ISERROR(VLOOKUP($A62,Aspirantes!$A:$H,Aspirantes!$G$1,FALSE)),"",VLOOKUP($A62,Aspirantes!$A:$H,Aspirantes!$G$1,FALSE))</f>
        <v/>
      </c>
      <c r="N62" s="674" t="str">
        <f>IF(ISERROR(VLOOKUP($A62,Aspirantes!$A:$H,Aspirantes!$H$1,FALSE)),"",VLOOKUP($A62,Aspirantes!$A:$H,Aspirantes!$H$1,FALSE))</f>
        <v/>
      </c>
      <c r="O62" s="16"/>
      <c r="P62" s="756"/>
      <c r="Q62" s="759"/>
      <c r="R62" s="67" t="str">
        <f>IF(AND(Q62&lt;&gt;"",P62=""),"",IF(Q62="SÍ",'09_P1_Pract'!BM62,""))</f>
        <v/>
      </c>
      <c r="S62" s="805">
        <f t="shared" si="3"/>
        <v>0</v>
      </c>
      <c r="T62" s="805">
        <f t="shared" si="1"/>
        <v>0</v>
      </c>
      <c r="U62" s="811"/>
      <c r="V62" s="756"/>
      <c r="W62" s="759"/>
      <c r="X62" s="67" t="str">
        <f>IF(AND(W62&lt;&gt;"",V62=""),"",IF(W62="SÍ",'10_P1_Tema'!BM62,""))</f>
        <v/>
      </c>
      <c r="Y62" s="805">
        <f t="shared" si="4"/>
        <v>0</v>
      </c>
      <c r="Z62" s="805">
        <f t="shared" si="2"/>
        <v>0</v>
      </c>
      <c r="AA62" s="823"/>
      <c r="AB62" s="757"/>
      <c r="AC62" s="812"/>
      <c r="AD62" s="67" t="str">
        <f>IF(F62&lt;&gt;"",IF(OR(Q62="SÍ",W62="SÍ"),IF(R62&lt;&gt;"",R62,'09_P1_Pract'!BM62),""),"")</f>
        <v/>
      </c>
      <c r="AE62" s="67" t="str">
        <f>IF(F62&lt;&gt;"",IF(OR(Q62="SÍ",W62="SÍ"),IF(X62&lt;&gt;"",X62,'10_P1_Tema'!BM62),""),"")</f>
        <v/>
      </c>
      <c r="AF62" s="83"/>
      <c r="AG62" s="676" t="str">
        <f>IF(AND(AD62&lt;&gt;"",AE62&lt;&gt;""),'12_P1_Lista'!R62,"")</f>
        <v/>
      </c>
      <c r="AH62" s="82"/>
      <c r="AI62" s="750" t="str">
        <f>IF(AND(AD62&lt;&gt;"",AE62&lt;&gt;""),'12_P1_Lista'!T62,"")</f>
        <v/>
      </c>
      <c r="AJ62" s="518" t="str">
        <f>IF(AND(AD62&lt;&gt;"",AE62&lt;&gt;""),'12_P1_Lista'!U62,"")</f>
        <v/>
      </c>
      <c r="AK62" s="83"/>
      <c r="AL62" s="1657"/>
      <c r="AM62" s="757"/>
      <c r="AN62" s="1442"/>
      <c r="AO62" s="2108"/>
      <c r="AP62" s="2108"/>
      <c r="AQ62" s="2108"/>
      <c r="AR62" s="2108"/>
      <c r="AS62" s="2108"/>
      <c r="AT62" s="2108"/>
      <c r="AU62" s="2108"/>
      <c r="AV62" s="1442"/>
      <c r="AW62" s="1442"/>
      <c r="AX62" s="1442"/>
      <c r="AY62" s="1442"/>
      <c r="AZ62" s="1442"/>
      <c r="BA62" s="1442"/>
      <c r="BB62" s="1442"/>
      <c r="BC62" s="1442"/>
      <c r="BD62" s="1442"/>
      <c r="BE62" s="1442"/>
      <c r="BF62" s="1442"/>
      <c r="BG62" s="1442"/>
      <c r="BH62" s="1442"/>
      <c r="BI62" s="1442"/>
      <c r="BJ62" s="1442"/>
      <c r="BK62" s="1442"/>
      <c r="BL62" s="1442"/>
      <c r="BM62" s="1442"/>
      <c r="BN62" s="1442"/>
      <c r="BO62" s="1442"/>
      <c r="BP62" s="1442"/>
      <c r="BQ62" s="1442"/>
      <c r="BR62" s="1442"/>
      <c r="BS62" s="1442"/>
      <c r="BT62" s="1442"/>
      <c r="BU62" s="1442"/>
      <c r="BV62" s="1442"/>
      <c r="BW62" s="1442"/>
      <c r="BX62" s="1442"/>
      <c r="BY62" s="1442"/>
      <c r="BZ62" s="1442"/>
      <c r="CA62" s="1442"/>
    </row>
    <row r="63" spans="1:79" s="18" customFormat="1" ht="18" customHeight="1" x14ac:dyDescent="0.2">
      <c r="A63" s="1527" t="str">
        <f>CONCATENATE('01_Carga'!$M$5,"_",$J63)</f>
        <v>FI__46</v>
      </c>
      <c r="B63" s="1405"/>
      <c r="C63" s="1460" t="str">
        <f>IF('06_PresenLista'!L63&lt;&gt;"",'06_PresenLista'!L63,"")</f>
        <v/>
      </c>
      <c r="D63" s="1461" t="str">
        <f>'06_PresenLista'!Q63</f>
        <v/>
      </c>
      <c r="E63" s="1405"/>
      <c r="F63" s="1626" t="str">
        <f t="shared" si="0"/>
        <v/>
      </c>
      <c r="G63" s="1405"/>
      <c r="H63" s="1726" t="str">
        <f>IF('09_P1_Pract'!F63&lt;&gt;"",'09_P1_Pract'!F63,"")</f>
        <v/>
      </c>
      <c r="I63" s="1606"/>
      <c r="J63" s="1216">
        <v>46</v>
      </c>
      <c r="K63" s="269" t="str">
        <f>IF(ISERROR(VLOOKUP($A63,Aspirantes!$A:$H,Aspirantes!$E$1,FALSE)),"",VLOOKUP($A63,Aspirantes!$A:$H,Aspirantes!$E$1,FALSE))</f>
        <v/>
      </c>
      <c r="L63" s="687" t="str">
        <f>IF(ISERROR(VLOOKUP($A63,Aspirantes!$A:$H,Aspirantes!$F$1,FALSE)),"",VLOOKUP($A63,Aspirantes!$A:$H,Aspirantes!$F$1,FALSE))</f>
        <v/>
      </c>
      <c r="M63" s="688" t="str">
        <f>IF(ISERROR(VLOOKUP($A63,Aspirantes!$A:$H,Aspirantes!$G$1,FALSE)),"",VLOOKUP($A63,Aspirantes!$A:$H,Aspirantes!$G$1,FALSE))</f>
        <v/>
      </c>
      <c r="N63" s="674" t="str">
        <f>IF(ISERROR(VLOOKUP($A63,Aspirantes!$A:$H,Aspirantes!$H$1,FALSE)),"",VLOOKUP($A63,Aspirantes!$A:$H,Aspirantes!$H$1,FALSE))</f>
        <v/>
      </c>
      <c r="O63" s="16"/>
      <c r="P63" s="756"/>
      <c r="Q63" s="759"/>
      <c r="R63" s="67" t="str">
        <f>IF(AND(Q63&lt;&gt;"",P63=""),"",IF(Q63="SÍ",'09_P1_Pract'!BM63,""))</f>
        <v/>
      </c>
      <c r="S63" s="805">
        <f t="shared" si="3"/>
        <v>0</v>
      </c>
      <c r="T63" s="805">
        <f t="shared" si="1"/>
        <v>0</v>
      </c>
      <c r="U63" s="811"/>
      <c r="V63" s="756"/>
      <c r="W63" s="759"/>
      <c r="X63" s="67" t="str">
        <f>IF(AND(W63&lt;&gt;"",V63=""),"",IF(W63="SÍ",'10_P1_Tema'!BM63,""))</f>
        <v/>
      </c>
      <c r="Y63" s="805">
        <f t="shared" si="4"/>
        <v>0</v>
      </c>
      <c r="Z63" s="805">
        <f t="shared" si="2"/>
        <v>0</v>
      </c>
      <c r="AA63" s="823"/>
      <c r="AB63" s="757"/>
      <c r="AC63" s="812"/>
      <c r="AD63" s="67" t="str">
        <f>IF(F63&lt;&gt;"",IF(OR(Q63="SÍ",W63="SÍ"),IF(R63&lt;&gt;"",R63,'09_P1_Pract'!BM63),""),"")</f>
        <v/>
      </c>
      <c r="AE63" s="67" t="str">
        <f>IF(F63&lt;&gt;"",IF(OR(Q63="SÍ",W63="SÍ"),IF(X63&lt;&gt;"",X63,'10_P1_Tema'!BM63),""),"")</f>
        <v/>
      </c>
      <c r="AF63" s="83"/>
      <c r="AG63" s="676" t="str">
        <f>IF(AND(AD63&lt;&gt;"",AE63&lt;&gt;""),'12_P1_Lista'!R63,"")</f>
        <v/>
      </c>
      <c r="AH63" s="82"/>
      <c r="AI63" s="750" t="str">
        <f>IF(AND(AD63&lt;&gt;"",AE63&lt;&gt;""),'12_P1_Lista'!T63,"")</f>
        <v/>
      </c>
      <c r="AJ63" s="518" t="str">
        <f>IF(AND(AD63&lt;&gt;"",AE63&lt;&gt;""),'12_P1_Lista'!U63,"")</f>
        <v/>
      </c>
      <c r="AK63" s="83"/>
      <c r="AL63" s="1657"/>
      <c r="AM63" s="757"/>
      <c r="AN63" s="1442"/>
      <c r="AO63" s="2108"/>
      <c r="AP63" s="2108"/>
      <c r="AQ63" s="2108"/>
      <c r="AR63" s="2108"/>
      <c r="AS63" s="2108"/>
      <c r="AT63" s="2108"/>
      <c r="AU63" s="2108"/>
      <c r="AV63" s="1442"/>
      <c r="AW63" s="1442"/>
      <c r="AX63" s="1442"/>
      <c r="AY63" s="1442"/>
      <c r="AZ63" s="1442"/>
      <c r="BA63" s="1442"/>
      <c r="BB63" s="1442"/>
      <c r="BC63" s="1442"/>
      <c r="BD63" s="1442"/>
      <c r="BE63" s="1442"/>
      <c r="BF63" s="1442"/>
      <c r="BG63" s="1442"/>
      <c r="BH63" s="1442"/>
      <c r="BI63" s="1442"/>
      <c r="BJ63" s="1442"/>
      <c r="BK63" s="1442"/>
      <c r="BL63" s="1442"/>
      <c r="BM63" s="1442"/>
      <c r="BN63" s="1442"/>
      <c r="BO63" s="1442"/>
      <c r="BP63" s="1442"/>
      <c r="BQ63" s="1442"/>
      <c r="BR63" s="1442"/>
      <c r="BS63" s="1442"/>
      <c r="BT63" s="1442"/>
      <c r="BU63" s="1442"/>
      <c r="BV63" s="1442"/>
      <c r="BW63" s="1442"/>
      <c r="BX63" s="1442"/>
      <c r="BY63" s="1442"/>
      <c r="BZ63" s="1442"/>
      <c r="CA63" s="1442"/>
    </row>
    <row r="64" spans="1:79" s="18" customFormat="1" ht="18" customHeight="1" x14ac:dyDescent="0.2">
      <c r="A64" s="1527" t="str">
        <f>CONCATENATE('01_Carga'!$M$5,"_",$J64)</f>
        <v>FI__47</v>
      </c>
      <c r="B64" s="1405"/>
      <c r="C64" s="1460" t="str">
        <f>IF('06_PresenLista'!L64&lt;&gt;"",'06_PresenLista'!L64,"")</f>
        <v/>
      </c>
      <c r="D64" s="1461" t="str">
        <f>'06_PresenLista'!Q64</f>
        <v/>
      </c>
      <c r="E64" s="1405"/>
      <c r="F64" s="1626" t="str">
        <f t="shared" si="0"/>
        <v/>
      </c>
      <c r="G64" s="1405"/>
      <c r="H64" s="1726" t="str">
        <f>IF('09_P1_Pract'!F64&lt;&gt;"",'09_P1_Pract'!F64,"")</f>
        <v/>
      </c>
      <c r="I64" s="1606"/>
      <c r="J64" s="1216">
        <v>47</v>
      </c>
      <c r="K64" s="269" t="str">
        <f>IF(ISERROR(VLOOKUP($A64,Aspirantes!$A:$H,Aspirantes!$E$1,FALSE)),"",VLOOKUP($A64,Aspirantes!$A:$H,Aspirantes!$E$1,FALSE))</f>
        <v/>
      </c>
      <c r="L64" s="687" t="str">
        <f>IF(ISERROR(VLOOKUP($A64,Aspirantes!$A:$H,Aspirantes!$F$1,FALSE)),"",VLOOKUP($A64,Aspirantes!$A:$H,Aspirantes!$F$1,FALSE))</f>
        <v/>
      </c>
      <c r="M64" s="688" t="str">
        <f>IF(ISERROR(VLOOKUP($A64,Aspirantes!$A:$H,Aspirantes!$G$1,FALSE)),"",VLOOKUP($A64,Aspirantes!$A:$H,Aspirantes!$G$1,FALSE))</f>
        <v/>
      </c>
      <c r="N64" s="674" t="str">
        <f>IF(ISERROR(VLOOKUP($A64,Aspirantes!$A:$H,Aspirantes!$H$1,FALSE)),"",VLOOKUP($A64,Aspirantes!$A:$H,Aspirantes!$H$1,FALSE))</f>
        <v/>
      </c>
      <c r="O64" s="16"/>
      <c r="P64" s="756"/>
      <c r="Q64" s="759"/>
      <c r="R64" s="67" t="str">
        <f>IF(AND(Q64&lt;&gt;"",P64=""),"",IF(Q64="SÍ",'09_P1_Pract'!BM64,""))</f>
        <v/>
      </c>
      <c r="S64" s="805">
        <f t="shared" si="3"/>
        <v>0</v>
      </c>
      <c r="T64" s="805">
        <f t="shared" si="1"/>
        <v>0</v>
      </c>
      <c r="U64" s="811"/>
      <c r="V64" s="756"/>
      <c r="W64" s="759"/>
      <c r="X64" s="67" t="str">
        <f>IF(AND(W64&lt;&gt;"",V64=""),"",IF(W64="SÍ",'10_P1_Tema'!BM64,""))</f>
        <v/>
      </c>
      <c r="Y64" s="805">
        <f t="shared" si="4"/>
        <v>0</v>
      </c>
      <c r="Z64" s="805">
        <f t="shared" si="2"/>
        <v>0</v>
      </c>
      <c r="AA64" s="823"/>
      <c r="AB64" s="757"/>
      <c r="AC64" s="812"/>
      <c r="AD64" s="67" t="str">
        <f>IF(F64&lt;&gt;"",IF(OR(Q64="SÍ",W64="SÍ"),IF(R64&lt;&gt;"",R64,'09_P1_Pract'!BM64),""),"")</f>
        <v/>
      </c>
      <c r="AE64" s="67" t="str">
        <f>IF(F64&lt;&gt;"",IF(OR(Q64="SÍ",W64="SÍ"),IF(X64&lt;&gt;"",X64,'10_P1_Tema'!BM64),""),"")</f>
        <v/>
      </c>
      <c r="AF64" s="83"/>
      <c r="AG64" s="676" t="str">
        <f>IF(AND(AD64&lt;&gt;"",AE64&lt;&gt;""),'12_P1_Lista'!R64,"")</f>
        <v/>
      </c>
      <c r="AH64" s="82"/>
      <c r="AI64" s="750" t="str">
        <f>IF(AND(AD64&lt;&gt;"",AE64&lt;&gt;""),'12_P1_Lista'!T64,"")</f>
        <v/>
      </c>
      <c r="AJ64" s="518" t="str">
        <f>IF(AND(AD64&lt;&gt;"",AE64&lt;&gt;""),'12_P1_Lista'!U64,"")</f>
        <v/>
      </c>
      <c r="AK64" s="83"/>
      <c r="AL64" s="1657"/>
      <c r="AM64" s="757"/>
      <c r="AN64" s="1442"/>
      <c r="AO64" s="2108"/>
      <c r="AP64" s="2108"/>
      <c r="AQ64" s="2108"/>
      <c r="AR64" s="2108"/>
      <c r="AS64" s="2108"/>
      <c r="AT64" s="2108"/>
      <c r="AU64" s="2108"/>
      <c r="AV64" s="1442"/>
      <c r="AW64" s="1442"/>
      <c r="AX64" s="1442"/>
      <c r="AY64" s="1442"/>
      <c r="AZ64" s="1442"/>
      <c r="BA64" s="1442"/>
      <c r="BB64" s="1442"/>
      <c r="BC64" s="1442"/>
      <c r="BD64" s="1442"/>
      <c r="BE64" s="1442"/>
      <c r="BF64" s="1442"/>
      <c r="BG64" s="1442"/>
      <c r="BH64" s="1442"/>
      <c r="BI64" s="1442"/>
      <c r="BJ64" s="1442"/>
      <c r="BK64" s="1442"/>
      <c r="BL64" s="1442"/>
      <c r="BM64" s="1442"/>
      <c r="BN64" s="1442"/>
      <c r="BO64" s="1442"/>
      <c r="BP64" s="1442"/>
      <c r="BQ64" s="1442"/>
      <c r="BR64" s="1442"/>
      <c r="BS64" s="1442"/>
      <c r="BT64" s="1442"/>
      <c r="BU64" s="1442"/>
      <c r="BV64" s="1442"/>
      <c r="BW64" s="1442"/>
      <c r="BX64" s="1442"/>
      <c r="BY64" s="1442"/>
      <c r="BZ64" s="1442"/>
      <c r="CA64" s="1442"/>
    </row>
    <row r="65" spans="1:79" s="18" customFormat="1" ht="18" customHeight="1" x14ac:dyDescent="0.2">
      <c r="A65" s="1527" t="str">
        <f>CONCATENATE('01_Carga'!$M$5,"_",$J65)</f>
        <v>FI__48</v>
      </c>
      <c r="B65" s="1405"/>
      <c r="C65" s="1460" t="str">
        <f>IF('06_PresenLista'!L65&lt;&gt;"",'06_PresenLista'!L65,"")</f>
        <v/>
      </c>
      <c r="D65" s="1461" t="str">
        <f>'06_PresenLista'!Q65</f>
        <v/>
      </c>
      <c r="E65" s="1405"/>
      <c r="F65" s="1626" t="str">
        <f t="shared" si="0"/>
        <v/>
      </c>
      <c r="G65" s="1405"/>
      <c r="H65" s="1726" t="str">
        <f>IF('09_P1_Pract'!F65&lt;&gt;"",'09_P1_Pract'!F65,"")</f>
        <v/>
      </c>
      <c r="I65" s="1606"/>
      <c r="J65" s="1216">
        <v>48</v>
      </c>
      <c r="K65" s="269" t="str">
        <f>IF(ISERROR(VLOOKUP($A65,Aspirantes!$A:$H,Aspirantes!$E$1,FALSE)),"",VLOOKUP($A65,Aspirantes!$A:$H,Aspirantes!$E$1,FALSE))</f>
        <v/>
      </c>
      <c r="L65" s="687" t="str">
        <f>IF(ISERROR(VLOOKUP($A65,Aspirantes!$A:$H,Aspirantes!$F$1,FALSE)),"",VLOOKUP($A65,Aspirantes!$A:$H,Aspirantes!$F$1,FALSE))</f>
        <v/>
      </c>
      <c r="M65" s="688" t="str">
        <f>IF(ISERROR(VLOOKUP($A65,Aspirantes!$A:$H,Aspirantes!$G$1,FALSE)),"",VLOOKUP($A65,Aspirantes!$A:$H,Aspirantes!$G$1,FALSE))</f>
        <v/>
      </c>
      <c r="N65" s="674" t="str">
        <f>IF(ISERROR(VLOOKUP($A65,Aspirantes!$A:$H,Aspirantes!$H$1,FALSE)),"",VLOOKUP($A65,Aspirantes!$A:$H,Aspirantes!$H$1,FALSE))</f>
        <v/>
      </c>
      <c r="O65" s="16"/>
      <c r="P65" s="756"/>
      <c r="Q65" s="759"/>
      <c r="R65" s="67" t="str">
        <f>IF(AND(Q65&lt;&gt;"",P65=""),"",IF(Q65="SÍ",'09_P1_Pract'!BM65,""))</f>
        <v/>
      </c>
      <c r="S65" s="805">
        <f t="shared" si="3"/>
        <v>0</v>
      </c>
      <c r="T65" s="805">
        <f t="shared" si="1"/>
        <v>0</v>
      </c>
      <c r="U65" s="811"/>
      <c r="V65" s="756"/>
      <c r="W65" s="759"/>
      <c r="X65" s="67" t="str">
        <f>IF(AND(W65&lt;&gt;"",V65=""),"",IF(W65="SÍ",'10_P1_Tema'!BM65,""))</f>
        <v/>
      </c>
      <c r="Y65" s="805">
        <f t="shared" si="4"/>
        <v>0</v>
      </c>
      <c r="Z65" s="805">
        <f t="shared" si="2"/>
        <v>0</v>
      </c>
      <c r="AA65" s="823"/>
      <c r="AB65" s="757"/>
      <c r="AC65" s="812"/>
      <c r="AD65" s="67" t="str">
        <f>IF(F65&lt;&gt;"",IF(OR(Q65="SÍ",W65="SÍ"),IF(R65&lt;&gt;"",R65,'09_P1_Pract'!BM65),""),"")</f>
        <v/>
      </c>
      <c r="AE65" s="67" t="str">
        <f>IF(F65&lt;&gt;"",IF(OR(Q65="SÍ",W65="SÍ"),IF(X65&lt;&gt;"",X65,'10_P1_Tema'!BM65),""),"")</f>
        <v/>
      </c>
      <c r="AF65" s="83"/>
      <c r="AG65" s="676" t="str">
        <f>IF(AND(AD65&lt;&gt;"",AE65&lt;&gt;""),'12_P1_Lista'!R65,"")</f>
        <v/>
      </c>
      <c r="AH65" s="82"/>
      <c r="AI65" s="750" t="str">
        <f>IF(AND(AD65&lt;&gt;"",AE65&lt;&gt;""),'12_P1_Lista'!T65,"")</f>
        <v/>
      </c>
      <c r="AJ65" s="518" t="str">
        <f>IF(AND(AD65&lt;&gt;"",AE65&lt;&gt;""),'12_P1_Lista'!U65,"")</f>
        <v/>
      </c>
      <c r="AK65" s="83"/>
      <c r="AL65" s="1657"/>
      <c r="AM65" s="757"/>
      <c r="AN65" s="1442"/>
      <c r="AO65" s="2108"/>
      <c r="AP65" s="2108"/>
      <c r="AQ65" s="2108"/>
      <c r="AR65" s="2108"/>
      <c r="AS65" s="2108"/>
      <c r="AT65" s="2108"/>
      <c r="AU65" s="2108"/>
      <c r="AV65" s="1442"/>
      <c r="AW65" s="1442"/>
      <c r="AX65" s="1442"/>
      <c r="AY65" s="1442"/>
      <c r="AZ65" s="1442"/>
      <c r="BA65" s="1442"/>
      <c r="BB65" s="1442"/>
      <c r="BC65" s="1442"/>
      <c r="BD65" s="1442"/>
      <c r="BE65" s="1442"/>
      <c r="BF65" s="1442"/>
      <c r="BG65" s="1442"/>
      <c r="BH65" s="1442"/>
      <c r="BI65" s="1442"/>
      <c r="BJ65" s="1442"/>
      <c r="BK65" s="1442"/>
      <c r="BL65" s="1442"/>
      <c r="BM65" s="1442"/>
      <c r="BN65" s="1442"/>
      <c r="BO65" s="1442"/>
      <c r="BP65" s="1442"/>
      <c r="BQ65" s="1442"/>
      <c r="BR65" s="1442"/>
      <c r="BS65" s="1442"/>
      <c r="BT65" s="1442"/>
      <c r="BU65" s="1442"/>
      <c r="BV65" s="1442"/>
      <c r="BW65" s="1442"/>
      <c r="BX65" s="1442"/>
      <c r="BY65" s="1442"/>
      <c r="BZ65" s="1442"/>
      <c r="CA65" s="1442"/>
    </row>
    <row r="66" spans="1:79" s="18" customFormat="1" ht="18" customHeight="1" x14ac:dyDescent="0.2">
      <c r="A66" s="1527" t="str">
        <f>CONCATENATE('01_Carga'!$M$5,"_",$J66)</f>
        <v>FI__49</v>
      </c>
      <c r="B66" s="1405"/>
      <c r="C66" s="1460" t="str">
        <f>IF('06_PresenLista'!L66&lt;&gt;"",'06_PresenLista'!L66,"")</f>
        <v/>
      </c>
      <c r="D66" s="1461" t="str">
        <f>'06_PresenLista'!Q66</f>
        <v/>
      </c>
      <c r="E66" s="1405"/>
      <c r="F66" s="1626" t="str">
        <f t="shared" si="0"/>
        <v/>
      </c>
      <c r="G66" s="1405"/>
      <c r="H66" s="1726" t="str">
        <f>IF('09_P1_Pract'!F66&lt;&gt;"",'09_P1_Pract'!F66,"")</f>
        <v/>
      </c>
      <c r="I66" s="1606"/>
      <c r="J66" s="1216">
        <v>49</v>
      </c>
      <c r="K66" s="269" t="str">
        <f>IF(ISERROR(VLOOKUP($A66,Aspirantes!$A:$H,Aspirantes!$E$1,FALSE)),"",VLOOKUP($A66,Aspirantes!$A:$H,Aspirantes!$E$1,FALSE))</f>
        <v/>
      </c>
      <c r="L66" s="687" t="str">
        <f>IF(ISERROR(VLOOKUP($A66,Aspirantes!$A:$H,Aspirantes!$F$1,FALSE)),"",VLOOKUP($A66,Aspirantes!$A:$H,Aspirantes!$F$1,FALSE))</f>
        <v/>
      </c>
      <c r="M66" s="688" t="str">
        <f>IF(ISERROR(VLOOKUP($A66,Aspirantes!$A:$H,Aspirantes!$G$1,FALSE)),"",VLOOKUP($A66,Aspirantes!$A:$H,Aspirantes!$G$1,FALSE))</f>
        <v/>
      </c>
      <c r="N66" s="674" t="str">
        <f>IF(ISERROR(VLOOKUP($A66,Aspirantes!$A:$H,Aspirantes!$H$1,FALSE)),"",VLOOKUP($A66,Aspirantes!$A:$H,Aspirantes!$H$1,FALSE))</f>
        <v/>
      </c>
      <c r="O66" s="16"/>
      <c r="P66" s="756"/>
      <c r="Q66" s="759"/>
      <c r="R66" s="67" t="str">
        <f>IF(AND(Q66&lt;&gt;"",P66=""),"",IF(Q66="SÍ",'09_P1_Pract'!BM66,""))</f>
        <v/>
      </c>
      <c r="S66" s="805">
        <f t="shared" si="3"/>
        <v>0</v>
      </c>
      <c r="T66" s="805">
        <f t="shared" si="1"/>
        <v>0</v>
      </c>
      <c r="U66" s="811"/>
      <c r="V66" s="756"/>
      <c r="W66" s="759"/>
      <c r="X66" s="67" t="str">
        <f>IF(AND(W66&lt;&gt;"",V66=""),"",IF(W66="SÍ",'10_P1_Tema'!BM66,""))</f>
        <v/>
      </c>
      <c r="Y66" s="805">
        <f t="shared" si="4"/>
        <v>0</v>
      </c>
      <c r="Z66" s="805">
        <f t="shared" si="2"/>
        <v>0</v>
      </c>
      <c r="AA66" s="823"/>
      <c r="AB66" s="757"/>
      <c r="AC66" s="812"/>
      <c r="AD66" s="67" t="str">
        <f>IF(F66&lt;&gt;"",IF(OR(Q66="SÍ",W66="SÍ"),IF(R66&lt;&gt;"",R66,'09_P1_Pract'!BM66),""),"")</f>
        <v/>
      </c>
      <c r="AE66" s="67" t="str">
        <f>IF(F66&lt;&gt;"",IF(OR(Q66="SÍ",W66="SÍ"),IF(X66&lt;&gt;"",X66,'10_P1_Tema'!BM66),""),"")</f>
        <v/>
      </c>
      <c r="AF66" s="83"/>
      <c r="AG66" s="676" t="str">
        <f>IF(AND(AD66&lt;&gt;"",AE66&lt;&gt;""),'12_P1_Lista'!R66,"")</f>
        <v/>
      </c>
      <c r="AH66" s="82"/>
      <c r="AI66" s="750" t="str">
        <f>IF(AND(AD66&lt;&gt;"",AE66&lt;&gt;""),'12_P1_Lista'!T66,"")</f>
        <v/>
      </c>
      <c r="AJ66" s="518" t="str">
        <f>IF(AND(AD66&lt;&gt;"",AE66&lt;&gt;""),'12_P1_Lista'!U66,"")</f>
        <v/>
      </c>
      <c r="AK66" s="83"/>
      <c r="AL66" s="1657"/>
      <c r="AM66" s="757"/>
      <c r="AN66" s="1442"/>
      <c r="AO66" s="2108"/>
      <c r="AP66" s="2108"/>
      <c r="AQ66" s="2108"/>
      <c r="AR66" s="2108"/>
      <c r="AS66" s="2108"/>
      <c r="AT66" s="2108"/>
      <c r="AU66" s="2108"/>
      <c r="AV66" s="1442"/>
      <c r="AW66" s="1442"/>
      <c r="AX66" s="1442"/>
      <c r="AY66" s="1442"/>
      <c r="AZ66" s="1442"/>
      <c r="BA66" s="1442"/>
      <c r="BB66" s="1442"/>
      <c r="BC66" s="1442"/>
      <c r="BD66" s="1442"/>
      <c r="BE66" s="1442"/>
      <c r="BF66" s="1442"/>
      <c r="BG66" s="1442"/>
      <c r="BH66" s="1442"/>
      <c r="BI66" s="1442"/>
      <c r="BJ66" s="1442"/>
      <c r="BK66" s="1442"/>
      <c r="BL66" s="1442"/>
      <c r="BM66" s="1442"/>
      <c r="BN66" s="1442"/>
      <c r="BO66" s="1442"/>
      <c r="BP66" s="1442"/>
      <c r="BQ66" s="1442"/>
      <c r="BR66" s="1442"/>
      <c r="BS66" s="1442"/>
      <c r="BT66" s="1442"/>
      <c r="BU66" s="1442"/>
      <c r="BV66" s="1442"/>
      <c r="BW66" s="1442"/>
      <c r="BX66" s="1442"/>
      <c r="BY66" s="1442"/>
      <c r="BZ66" s="1442"/>
      <c r="CA66" s="1442"/>
    </row>
    <row r="67" spans="1:79" s="18" customFormat="1" ht="18" customHeight="1" x14ac:dyDescent="0.2">
      <c r="A67" s="1527" t="str">
        <f>CONCATENATE('01_Carga'!$M$5,"_",$J67)</f>
        <v>FI__50</v>
      </c>
      <c r="B67" s="1405"/>
      <c r="C67" s="1460" t="str">
        <f>IF('06_PresenLista'!L67&lt;&gt;"",'06_PresenLista'!L67,"")</f>
        <v/>
      </c>
      <c r="D67" s="1461" t="str">
        <f>'06_PresenLista'!Q67</f>
        <v/>
      </c>
      <c r="E67" s="1405"/>
      <c r="F67" s="1626" t="str">
        <f t="shared" si="0"/>
        <v/>
      </c>
      <c r="G67" s="1405"/>
      <c r="H67" s="1726" t="str">
        <f>IF('09_P1_Pract'!F67&lt;&gt;"",'09_P1_Pract'!F67,"")</f>
        <v/>
      </c>
      <c r="I67" s="1606"/>
      <c r="J67" s="1216">
        <v>50</v>
      </c>
      <c r="K67" s="269" t="str">
        <f>IF(ISERROR(VLOOKUP($A67,Aspirantes!$A:$H,Aspirantes!$E$1,FALSE)),"",VLOOKUP($A67,Aspirantes!$A:$H,Aspirantes!$E$1,FALSE))</f>
        <v/>
      </c>
      <c r="L67" s="687" t="str">
        <f>IF(ISERROR(VLOOKUP($A67,Aspirantes!$A:$H,Aspirantes!$F$1,FALSE)),"",VLOOKUP($A67,Aspirantes!$A:$H,Aspirantes!$F$1,FALSE))</f>
        <v/>
      </c>
      <c r="M67" s="688" t="str">
        <f>IF(ISERROR(VLOOKUP($A67,Aspirantes!$A:$H,Aspirantes!$G$1,FALSE)),"",VLOOKUP($A67,Aspirantes!$A:$H,Aspirantes!$G$1,FALSE))</f>
        <v/>
      </c>
      <c r="N67" s="674" t="str">
        <f>IF(ISERROR(VLOOKUP($A67,Aspirantes!$A:$H,Aspirantes!$H$1,FALSE)),"",VLOOKUP($A67,Aspirantes!$A:$H,Aspirantes!$H$1,FALSE))</f>
        <v/>
      </c>
      <c r="O67" s="16"/>
      <c r="P67" s="756"/>
      <c r="Q67" s="759"/>
      <c r="R67" s="67" t="str">
        <f>IF(AND(Q67&lt;&gt;"",P67=""),"",IF(Q67="SÍ",'09_P1_Pract'!BM67,""))</f>
        <v/>
      </c>
      <c r="S67" s="805">
        <f t="shared" si="3"/>
        <v>0</v>
      </c>
      <c r="T67" s="805">
        <f t="shared" si="1"/>
        <v>0</v>
      </c>
      <c r="U67" s="811"/>
      <c r="V67" s="756"/>
      <c r="W67" s="759"/>
      <c r="X67" s="67" t="str">
        <f>IF(AND(W67&lt;&gt;"",V67=""),"",IF(W67="SÍ",'10_P1_Tema'!BM67,""))</f>
        <v/>
      </c>
      <c r="Y67" s="805">
        <f t="shared" si="4"/>
        <v>0</v>
      </c>
      <c r="Z67" s="805">
        <f t="shared" si="2"/>
        <v>0</v>
      </c>
      <c r="AA67" s="823"/>
      <c r="AB67" s="757"/>
      <c r="AC67" s="812"/>
      <c r="AD67" s="67" t="str">
        <f>IF(F67&lt;&gt;"",IF(OR(Q67="SÍ",W67="SÍ"),IF(R67&lt;&gt;"",R67,'09_P1_Pract'!BM67),""),"")</f>
        <v/>
      </c>
      <c r="AE67" s="67" t="str">
        <f>IF(F67&lt;&gt;"",IF(OR(Q67="SÍ",W67="SÍ"),IF(X67&lt;&gt;"",X67,'10_P1_Tema'!BM67),""),"")</f>
        <v/>
      </c>
      <c r="AF67" s="83"/>
      <c r="AG67" s="676" t="str">
        <f>IF(AND(AD67&lt;&gt;"",AE67&lt;&gt;""),'12_P1_Lista'!R67,"")</f>
        <v/>
      </c>
      <c r="AH67" s="82"/>
      <c r="AI67" s="750" t="str">
        <f>IF(AND(AD67&lt;&gt;"",AE67&lt;&gt;""),'12_P1_Lista'!T67,"")</f>
        <v/>
      </c>
      <c r="AJ67" s="518" t="str">
        <f>IF(AND(AD67&lt;&gt;"",AE67&lt;&gt;""),'12_P1_Lista'!U67,"")</f>
        <v/>
      </c>
      <c r="AK67" s="83"/>
      <c r="AL67" s="1657"/>
      <c r="AM67" s="757"/>
      <c r="AN67" s="1442"/>
      <c r="AO67" s="2108"/>
      <c r="AP67" s="2108"/>
      <c r="AQ67" s="2108"/>
      <c r="AR67" s="2108"/>
      <c r="AS67" s="2108"/>
      <c r="AT67" s="2108"/>
      <c r="AU67" s="2108"/>
      <c r="AV67" s="1442"/>
      <c r="AW67" s="1442"/>
      <c r="AX67" s="1442"/>
      <c r="AY67" s="1442"/>
      <c r="AZ67" s="1442"/>
      <c r="BA67" s="1442"/>
      <c r="BB67" s="1442"/>
      <c r="BC67" s="1442"/>
      <c r="BD67" s="1442"/>
      <c r="BE67" s="1442"/>
      <c r="BF67" s="1442"/>
      <c r="BG67" s="1442"/>
      <c r="BH67" s="1442"/>
      <c r="BI67" s="1442"/>
      <c r="BJ67" s="1442"/>
      <c r="BK67" s="1442"/>
      <c r="BL67" s="1442"/>
      <c r="BM67" s="1442"/>
      <c r="BN67" s="1442"/>
      <c r="BO67" s="1442"/>
      <c r="BP67" s="1442"/>
      <c r="BQ67" s="1442"/>
      <c r="BR67" s="1442"/>
      <c r="BS67" s="1442"/>
      <c r="BT67" s="1442"/>
      <c r="BU67" s="1442"/>
      <c r="BV67" s="1442"/>
      <c r="BW67" s="1442"/>
      <c r="BX67" s="1442"/>
      <c r="BY67" s="1442"/>
      <c r="BZ67" s="1442"/>
      <c r="CA67" s="1442"/>
    </row>
    <row r="68" spans="1:79" s="18" customFormat="1" ht="18" customHeight="1" x14ac:dyDescent="0.2">
      <c r="A68" s="1527" t="str">
        <f>CONCATENATE('01_Carga'!$M$5,"_",$J68)</f>
        <v>FI__51</v>
      </c>
      <c r="B68" s="1405"/>
      <c r="C68" s="1460" t="str">
        <f>IF('06_PresenLista'!L68&lt;&gt;"",'06_PresenLista'!L68,"")</f>
        <v/>
      </c>
      <c r="D68" s="1461" t="str">
        <f>'06_PresenLista'!Q68</f>
        <v/>
      </c>
      <c r="E68" s="1405"/>
      <c r="F68" s="1626" t="str">
        <f t="shared" si="0"/>
        <v/>
      </c>
      <c r="G68" s="1405"/>
      <c r="H68" s="1726" t="str">
        <f>IF('09_P1_Pract'!F68&lt;&gt;"",'09_P1_Pract'!F68,"")</f>
        <v/>
      </c>
      <c r="I68" s="1606"/>
      <c r="J68" s="1216">
        <v>51</v>
      </c>
      <c r="K68" s="269" t="str">
        <f>IF(ISERROR(VLOOKUP($A68,Aspirantes!$A:$H,Aspirantes!$E$1,FALSE)),"",VLOOKUP($A68,Aspirantes!$A:$H,Aspirantes!$E$1,FALSE))</f>
        <v/>
      </c>
      <c r="L68" s="687" t="str">
        <f>IF(ISERROR(VLOOKUP($A68,Aspirantes!$A:$H,Aspirantes!$F$1,FALSE)),"",VLOOKUP($A68,Aspirantes!$A:$H,Aspirantes!$F$1,FALSE))</f>
        <v/>
      </c>
      <c r="M68" s="688" t="str">
        <f>IF(ISERROR(VLOOKUP($A68,Aspirantes!$A:$H,Aspirantes!$G$1,FALSE)),"",VLOOKUP($A68,Aspirantes!$A:$H,Aspirantes!$G$1,FALSE))</f>
        <v/>
      </c>
      <c r="N68" s="674" t="str">
        <f>IF(ISERROR(VLOOKUP($A68,Aspirantes!$A:$H,Aspirantes!$H$1,FALSE)),"",VLOOKUP($A68,Aspirantes!$A:$H,Aspirantes!$H$1,FALSE))</f>
        <v/>
      </c>
      <c r="O68" s="16"/>
      <c r="P68" s="756"/>
      <c r="Q68" s="759"/>
      <c r="R68" s="67" t="str">
        <f>IF(AND(Q68&lt;&gt;"",P68=""),"",IF(Q68="SÍ",'09_P1_Pract'!BM68,""))</f>
        <v/>
      </c>
      <c r="S68" s="805">
        <f t="shared" si="3"/>
        <v>0</v>
      </c>
      <c r="T68" s="805">
        <f t="shared" si="1"/>
        <v>0</v>
      </c>
      <c r="U68" s="811"/>
      <c r="V68" s="756"/>
      <c r="W68" s="759"/>
      <c r="X68" s="67" t="str">
        <f>IF(AND(W68&lt;&gt;"",V68=""),"",IF(W68="SÍ",'10_P1_Tema'!BM68,""))</f>
        <v/>
      </c>
      <c r="Y68" s="805">
        <f t="shared" si="4"/>
        <v>0</v>
      </c>
      <c r="Z68" s="805">
        <f t="shared" si="2"/>
        <v>0</v>
      </c>
      <c r="AA68" s="823"/>
      <c r="AB68" s="757"/>
      <c r="AC68" s="812"/>
      <c r="AD68" s="67" t="str">
        <f>IF(F68&lt;&gt;"",IF(OR(Q68="SÍ",W68="SÍ"),IF(R68&lt;&gt;"",R68,'09_P1_Pract'!BM68),""),"")</f>
        <v/>
      </c>
      <c r="AE68" s="67" t="str">
        <f>IF(F68&lt;&gt;"",IF(OR(Q68="SÍ",W68="SÍ"),IF(X68&lt;&gt;"",X68,'10_P1_Tema'!BM68),""),"")</f>
        <v/>
      </c>
      <c r="AF68" s="83"/>
      <c r="AG68" s="676" t="str">
        <f>IF(AND(AD68&lt;&gt;"",AE68&lt;&gt;""),'12_P1_Lista'!R68,"")</f>
        <v/>
      </c>
      <c r="AH68" s="82"/>
      <c r="AI68" s="750" t="str">
        <f>IF(AND(AD68&lt;&gt;"",AE68&lt;&gt;""),'12_P1_Lista'!T68,"")</f>
        <v/>
      </c>
      <c r="AJ68" s="518" t="str">
        <f>IF(AND(AD68&lt;&gt;"",AE68&lt;&gt;""),'12_P1_Lista'!U68,"")</f>
        <v/>
      </c>
      <c r="AK68" s="83"/>
      <c r="AL68" s="1657"/>
      <c r="AM68" s="757"/>
      <c r="AN68" s="1442"/>
      <c r="AO68" s="2108"/>
      <c r="AP68" s="2108"/>
      <c r="AQ68" s="2108"/>
      <c r="AR68" s="2108"/>
      <c r="AS68" s="2108"/>
      <c r="AT68" s="2108"/>
      <c r="AU68" s="2108"/>
      <c r="AV68" s="1442"/>
      <c r="AW68" s="1442"/>
      <c r="AX68" s="1442"/>
      <c r="AY68" s="1442"/>
      <c r="AZ68" s="1442"/>
      <c r="BA68" s="1442"/>
      <c r="BB68" s="1442"/>
      <c r="BC68" s="1442"/>
      <c r="BD68" s="1442"/>
      <c r="BE68" s="1442"/>
      <c r="BF68" s="1442"/>
      <c r="BG68" s="1442"/>
      <c r="BH68" s="1442"/>
      <c r="BI68" s="1442"/>
      <c r="BJ68" s="1442"/>
      <c r="BK68" s="1442"/>
      <c r="BL68" s="1442"/>
      <c r="BM68" s="1442"/>
      <c r="BN68" s="1442"/>
      <c r="BO68" s="1442"/>
      <c r="BP68" s="1442"/>
      <c r="BQ68" s="1442"/>
      <c r="BR68" s="1442"/>
      <c r="BS68" s="1442"/>
      <c r="BT68" s="1442"/>
      <c r="BU68" s="1442"/>
      <c r="BV68" s="1442"/>
      <c r="BW68" s="1442"/>
      <c r="BX68" s="1442"/>
      <c r="BY68" s="1442"/>
      <c r="BZ68" s="1442"/>
      <c r="CA68" s="1442"/>
    </row>
    <row r="69" spans="1:79" s="18" customFormat="1" ht="18" customHeight="1" x14ac:dyDescent="0.2">
      <c r="A69" s="1527" t="str">
        <f>CONCATENATE('01_Carga'!$M$5,"_",$J69)</f>
        <v>FI__52</v>
      </c>
      <c r="B69" s="1405"/>
      <c r="C69" s="1460" t="str">
        <f>IF('06_PresenLista'!L69&lt;&gt;"",'06_PresenLista'!L69,"")</f>
        <v/>
      </c>
      <c r="D69" s="1461" t="str">
        <f>'06_PresenLista'!Q69</f>
        <v/>
      </c>
      <c r="E69" s="1405"/>
      <c r="F69" s="1626" t="str">
        <f t="shared" si="0"/>
        <v/>
      </c>
      <c r="G69" s="1405"/>
      <c r="H69" s="1726" t="str">
        <f>IF('09_P1_Pract'!F69&lt;&gt;"",'09_P1_Pract'!F69,"")</f>
        <v/>
      </c>
      <c r="I69" s="1606"/>
      <c r="J69" s="1216">
        <v>52</v>
      </c>
      <c r="K69" s="269" t="str">
        <f>IF(ISERROR(VLOOKUP($A69,Aspirantes!$A:$H,Aspirantes!$E$1,FALSE)),"",VLOOKUP($A69,Aspirantes!$A:$H,Aspirantes!$E$1,FALSE))</f>
        <v/>
      </c>
      <c r="L69" s="687" t="str">
        <f>IF(ISERROR(VLOOKUP($A69,Aspirantes!$A:$H,Aspirantes!$F$1,FALSE)),"",VLOOKUP($A69,Aspirantes!$A:$H,Aspirantes!$F$1,FALSE))</f>
        <v/>
      </c>
      <c r="M69" s="688" t="str">
        <f>IF(ISERROR(VLOOKUP($A69,Aspirantes!$A:$H,Aspirantes!$G$1,FALSE)),"",VLOOKUP($A69,Aspirantes!$A:$H,Aspirantes!$G$1,FALSE))</f>
        <v/>
      </c>
      <c r="N69" s="674" t="str">
        <f>IF(ISERROR(VLOOKUP($A69,Aspirantes!$A:$H,Aspirantes!$H$1,FALSE)),"",VLOOKUP($A69,Aspirantes!$A:$H,Aspirantes!$H$1,FALSE))</f>
        <v/>
      </c>
      <c r="O69" s="16"/>
      <c r="P69" s="756"/>
      <c r="Q69" s="759"/>
      <c r="R69" s="67" t="str">
        <f>IF(AND(Q69&lt;&gt;"",P69=""),"",IF(Q69="SÍ",'09_P1_Pract'!BM69,""))</f>
        <v/>
      </c>
      <c r="S69" s="805">
        <f t="shared" si="3"/>
        <v>0</v>
      </c>
      <c r="T69" s="805">
        <f t="shared" si="1"/>
        <v>0</v>
      </c>
      <c r="U69" s="811"/>
      <c r="V69" s="756"/>
      <c r="W69" s="759"/>
      <c r="X69" s="67" t="str">
        <f>IF(AND(W69&lt;&gt;"",V69=""),"",IF(W69="SÍ",'10_P1_Tema'!BM69,""))</f>
        <v/>
      </c>
      <c r="Y69" s="805">
        <f t="shared" si="4"/>
        <v>0</v>
      </c>
      <c r="Z69" s="805">
        <f t="shared" si="2"/>
        <v>0</v>
      </c>
      <c r="AA69" s="823"/>
      <c r="AB69" s="757"/>
      <c r="AC69" s="812"/>
      <c r="AD69" s="67" t="str">
        <f>IF(F69&lt;&gt;"",IF(OR(Q69="SÍ",W69="SÍ"),IF(R69&lt;&gt;"",R69,'09_P1_Pract'!BM69),""),"")</f>
        <v/>
      </c>
      <c r="AE69" s="67" t="str">
        <f>IF(F69&lt;&gt;"",IF(OR(Q69="SÍ",W69="SÍ"),IF(X69&lt;&gt;"",X69,'10_P1_Tema'!BM69),""),"")</f>
        <v/>
      </c>
      <c r="AF69" s="83"/>
      <c r="AG69" s="676" t="str">
        <f>IF(AND(AD69&lt;&gt;"",AE69&lt;&gt;""),'12_P1_Lista'!R69,"")</f>
        <v/>
      </c>
      <c r="AH69" s="82"/>
      <c r="AI69" s="750" t="str">
        <f>IF(AND(AD69&lt;&gt;"",AE69&lt;&gt;""),'12_P1_Lista'!T69,"")</f>
        <v/>
      </c>
      <c r="AJ69" s="518" t="str">
        <f>IF(AND(AD69&lt;&gt;"",AE69&lt;&gt;""),'12_P1_Lista'!U69,"")</f>
        <v/>
      </c>
      <c r="AK69" s="83"/>
      <c r="AL69" s="1657"/>
      <c r="AM69" s="757"/>
      <c r="AN69" s="1442"/>
      <c r="AO69" s="2108"/>
      <c r="AP69" s="2108"/>
      <c r="AQ69" s="2108"/>
      <c r="AR69" s="2108"/>
      <c r="AS69" s="2108"/>
      <c r="AT69" s="2108"/>
      <c r="AU69" s="2108"/>
      <c r="AV69" s="1442"/>
      <c r="AW69" s="1442"/>
      <c r="AX69" s="1442"/>
      <c r="AY69" s="1442"/>
      <c r="AZ69" s="1442"/>
      <c r="BA69" s="1442"/>
      <c r="BB69" s="1442"/>
      <c r="BC69" s="1442"/>
      <c r="BD69" s="1442"/>
      <c r="BE69" s="1442"/>
      <c r="BF69" s="1442"/>
      <c r="BG69" s="1442"/>
      <c r="BH69" s="1442"/>
      <c r="BI69" s="1442"/>
      <c r="BJ69" s="1442"/>
      <c r="BK69" s="1442"/>
      <c r="BL69" s="1442"/>
      <c r="BM69" s="1442"/>
      <c r="BN69" s="1442"/>
      <c r="BO69" s="1442"/>
      <c r="BP69" s="1442"/>
      <c r="BQ69" s="1442"/>
      <c r="BR69" s="1442"/>
      <c r="BS69" s="1442"/>
      <c r="BT69" s="1442"/>
      <c r="BU69" s="1442"/>
      <c r="BV69" s="1442"/>
      <c r="BW69" s="1442"/>
      <c r="BX69" s="1442"/>
      <c r="BY69" s="1442"/>
      <c r="BZ69" s="1442"/>
      <c r="CA69" s="1442"/>
    </row>
    <row r="70" spans="1:79" s="18" customFormat="1" ht="18" customHeight="1" x14ac:dyDescent="0.2">
      <c r="A70" s="1527" t="str">
        <f>CONCATENATE('01_Carga'!$M$5,"_",$J70)</f>
        <v>FI__53</v>
      </c>
      <c r="B70" s="1405"/>
      <c r="C70" s="1460" t="str">
        <f>IF('06_PresenLista'!L70&lt;&gt;"",'06_PresenLista'!L70,"")</f>
        <v/>
      </c>
      <c r="D70" s="1461" t="str">
        <f>'06_PresenLista'!Q70</f>
        <v/>
      </c>
      <c r="E70" s="1405"/>
      <c r="F70" s="1626" t="str">
        <f t="shared" si="0"/>
        <v/>
      </c>
      <c r="G70" s="1405"/>
      <c r="H70" s="1726" t="str">
        <f>IF('09_P1_Pract'!F70&lt;&gt;"",'09_P1_Pract'!F70,"")</f>
        <v/>
      </c>
      <c r="I70" s="1606"/>
      <c r="J70" s="1216">
        <v>53</v>
      </c>
      <c r="K70" s="269" t="str">
        <f>IF(ISERROR(VLOOKUP($A70,Aspirantes!$A:$H,Aspirantes!$E$1,FALSE)),"",VLOOKUP($A70,Aspirantes!$A:$H,Aspirantes!$E$1,FALSE))</f>
        <v/>
      </c>
      <c r="L70" s="687" t="str">
        <f>IF(ISERROR(VLOOKUP($A70,Aspirantes!$A:$H,Aspirantes!$F$1,FALSE)),"",VLOOKUP($A70,Aspirantes!$A:$H,Aspirantes!$F$1,FALSE))</f>
        <v/>
      </c>
      <c r="M70" s="688" t="str">
        <f>IF(ISERROR(VLOOKUP($A70,Aspirantes!$A:$H,Aspirantes!$G$1,FALSE)),"",VLOOKUP($A70,Aspirantes!$A:$H,Aspirantes!$G$1,FALSE))</f>
        <v/>
      </c>
      <c r="N70" s="674" t="str">
        <f>IF(ISERROR(VLOOKUP($A70,Aspirantes!$A:$H,Aspirantes!$H$1,FALSE)),"",VLOOKUP($A70,Aspirantes!$A:$H,Aspirantes!$H$1,FALSE))</f>
        <v/>
      </c>
      <c r="O70" s="16"/>
      <c r="P70" s="756"/>
      <c r="Q70" s="759"/>
      <c r="R70" s="67" t="str">
        <f>IF(AND(Q70&lt;&gt;"",P70=""),"",IF(Q70="SÍ",'09_P1_Pract'!BM70,""))</f>
        <v/>
      </c>
      <c r="S70" s="805">
        <f t="shared" si="3"/>
        <v>0</v>
      </c>
      <c r="T70" s="805">
        <f t="shared" si="1"/>
        <v>0</v>
      </c>
      <c r="U70" s="811"/>
      <c r="V70" s="756"/>
      <c r="W70" s="759"/>
      <c r="X70" s="67" t="str">
        <f>IF(AND(W70&lt;&gt;"",V70=""),"",IF(W70="SÍ",'10_P1_Tema'!BM70,""))</f>
        <v/>
      </c>
      <c r="Y70" s="805">
        <f t="shared" si="4"/>
        <v>0</v>
      </c>
      <c r="Z70" s="805">
        <f t="shared" si="2"/>
        <v>0</v>
      </c>
      <c r="AA70" s="823"/>
      <c r="AB70" s="757"/>
      <c r="AC70" s="812"/>
      <c r="AD70" s="67" t="str">
        <f>IF(F70&lt;&gt;"",IF(OR(Q70="SÍ",W70="SÍ"),IF(R70&lt;&gt;"",R70,'09_P1_Pract'!BM70),""),"")</f>
        <v/>
      </c>
      <c r="AE70" s="67" t="str">
        <f>IF(F70&lt;&gt;"",IF(OR(Q70="SÍ",W70="SÍ"),IF(X70&lt;&gt;"",X70,'10_P1_Tema'!BM70),""),"")</f>
        <v/>
      </c>
      <c r="AF70" s="83"/>
      <c r="AG70" s="676" t="str">
        <f>IF(AND(AD70&lt;&gt;"",AE70&lt;&gt;""),'12_P1_Lista'!R70,"")</f>
        <v/>
      </c>
      <c r="AH70" s="82"/>
      <c r="AI70" s="750" t="str">
        <f>IF(AND(AD70&lt;&gt;"",AE70&lt;&gt;""),'12_P1_Lista'!T70,"")</f>
        <v/>
      </c>
      <c r="AJ70" s="518" t="str">
        <f>IF(AND(AD70&lt;&gt;"",AE70&lt;&gt;""),'12_P1_Lista'!U70,"")</f>
        <v/>
      </c>
      <c r="AK70" s="83"/>
      <c r="AL70" s="1657"/>
      <c r="AM70" s="757"/>
      <c r="AN70" s="1442"/>
      <c r="AO70" s="2108"/>
      <c r="AP70" s="2108"/>
      <c r="AQ70" s="2108"/>
      <c r="AR70" s="2108"/>
      <c r="AS70" s="2108"/>
      <c r="AT70" s="2108"/>
      <c r="AU70" s="2108"/>
      <c r="AV70" s="1442"/>
      <c r="AW70" s="1442"/>
      <c r="AX70" s="1442"/>
      <c r="AY70" s="1442"/>
      <c r="AZ70" s="1442"/>
      <c r="BA70" s="1442"/>
      <c r="BB70" s="1442"/>
      <c r="BC70" s="1442"/>
      <c r="BD70" s="1442"/>
      <c r="BE70" s="1442"/>
      <c r="BF70" s="1442"/>
      <c r="BG70" s="1442"/>
      <c r="BH70" s="1442"/>
      <c r="BI70" s="1442"/>
      <c r="BJ70" s="1442"/>
      <c r="BK70" s="1442"/>
      <c r="BL70" s="1442"/>
      <c r="BM70" s="1442"/>
      <c r="BN70" s="1442"/>
      <c r="BO70" s="1442"/>
      <c r="BP70" s="1442"/>
      <c r="BQ70" s="1442"/>
      <c r="BR70" s="1442"/>
      <c r="BS70" s="1442"/>
      <c r="BT70" s="1442"/>
      <c r="BU70" s="1442"/>
      <c r="BV70" s="1442"/>
      <c r="BW70" s="1442"/>
      <c r="BX70" s="1442"/>
      <c r="BY70" s="1442"/>
      <c r="BZ70" s="1442"/>
      <c r="CA70" s="1442"/>
    </row>
    <row r="71" spans="1:79" s="18" customFormat="1" ht="18" customHeight="1" x14ac:dyDescent="0.2">
      <c r="A71" s="1527" t="str">
        <f>CONCATENATE('01_Carga'!$M$5,"_",$J71)</f>
        <v>FI__54</v>
      </c>
      <c r="B71" s="1405"/>
      <c r="C71" s="1460" t="str">
        <f>IF('06_PresenLista'!L71&lt;&gt;"",'06_PresenLista'!L71,"")</f>
        <v/>
      </c>
      <c r="D71" s="1461" t="str">
        <f>'06_PresenLista'!Q71</f>
        <v/>
      </c>
      <c r="E71" s="1405"/>
      <c r="F71" s="1626" t="str">
        <f t="shared" si="0"/>
        <v/>
      </c>
      <c r="G71" s="1405"/>
      <c r="H71" s="1726" t="str">
        <f>IF('09_P1_Pract'!F71&lt;&gt;"",'09_P1_Pract'!F71,"")</f>
        <v/>
      </c>
      <c r="I71" s="1606"/>
      <c r="J71" s="1216">
        <v>54</v>
      </c>
      <c r="K71" s="269" t="str">
        <f>IF(ISERROR(VLOOKUP($A71,Aspirantes!$A:$H,Aspirantes!$E$1,FALSE)),"",VLOOKUP($A71,Aspirantes!$A:$H,Aspirantes!$E$1,FALSE))</f>
        <v/>
      </c>
      <c r="L71" s="687" t="str">
        <f>IF(ISERROR(VLOOKUP($A71,Aspirantes!$A:$H,Aspirantes!$F$1,FALSE)),"",VLOOKUP($A71,Aspirantes!$A:$H,Aspirantes!$F$1,FALSE))</f>
        <v/>
      </c>
      <c r="M71" s="688" t="str">
        <f>IF(ISERROR(VLOOKUP($A71,Aspirantes!$A:$H,Aspirantes!$G$1,FALSE)),"",VLOOKUP($A71,Aspirantes!$A:$H,Aspirantes!$G$1,FALSE))</f>
        <v/>
      </c>
      <c r="N71" s="674" t="str">
        <f>IF(ISERROR(VLOOKUP($A71,Aspirantes!$A:$H,Aspirantes!$H$1,FALSE)),"",VLOOKUP($A71,Aspirantes!$A:$H,Aspirantes!$H$1,FALSE))</f>
        <v/>
      </c>
      <c r="O71" s="16"/>
      <c r="P71" s="756"/>
      <c r="Q71" s="759"/>
      <c r="R71" s="67" t="str">
        <f>IF(AND(Q71&lt;&gt;"",P71=""),"",IF(Q71="SÍ",'09_P1_Pract'!BM71,""))</f>
        <v/>
      </c>
      <c r="S71" s="805">
        <f t="shared" si="3"/>
        <v>0</v>
      </c>
      <c r="T71" s="805">
        <f t="shared" si="1"/>
        <v>0</v>
      </c>
      <c r="U71" s="811"/>
      <c r="V71" s="756"/>
      <c r="W71" s="759"/>
      <c r="X71" s="67" t="str">
        <f>IF(AND(W71&lt;&gt;"",V71=""),"",IF(W71="SÍ",'10_P1_Tema'!BM71,""))</f>
        <v/>
      </c>
      <c r="Y71" s="805">
        <f t="shared" si="4"/>
        <v>0</v>
      </c>
      <c r="Z71" s="805">
        <f t="shared" si="2"/>
        <v>0</v>
      </c>
      <c r="AA71" s="823"/>
      <c r="AB71" s="757"/>
      <c r="AC71" s="812"/>
      <c r="AD71" s="67" t="str">
        <f>IF(F71&lt;&gt;"",IF(OR(Q71="SÍ",W71="SÍ"),IF(R71&lt;&gt;"",R71,'09_P1_Pract'!BM71),""),"")</f>
        <v/>
      </c>
      <c r="AE71" s="67" t="str">
        <f>IF(F71&lt;&gt;"",IF(OR(Q71="SÍ",W71="SÍ"),IF(X71&lt;&gt;"",X71,'10_P1_Tema'!BM71),""),"")</f>
        <v/>
      </c>
      <c r="AF71" s="83"/>
      <c r="AG71" s="676" t="str">
        <f>IF(AND(AD71&lt;&gt;"",AE71&lt;&gt;""),'12_P1_Lista'!R71,"")</f>
        <v/>
      </c>
      <c r="AH71" s="82"/>
      <c r="AI71" s="750" t="str">
        <f>IF(AND(AD71&lt;&gt;"",AE71&lt;&gt;""),'12_P1_Lista'!T71,"")</f>
        <v/>
      </c>
      <c r="AJ71" s="518" t="str">
        <f>IF(AND(AD71&lt;&gt;"",AE71&lt;&gt;""),'12_P1_Lista'!U71,"")</f>
        <v/>
      </c>
      <c r="AK71" s="83"/>
      <c r="AL71" s="1657"/>
      <c r="AM71" s="757"/>
      <c r="AN71" s="1442"/>
      <c r="AO71" s="2108"/>
      <c r="AP71" s="2108"/>
      <c r="AQ71" s="2108"/>
      <c r="AR71" s="2108"/>
      <c r="AS71" s="2108"/>
      <c r="AT71" s="2108"/>
      <c r="AU71" s="2108"/>
      <c r="AV71" s="1442"/>
      <c r="AW71" s="1442"/>
      <c r="AX71" s="1442"/>
      <c r="AY71" s="1442"/>
      <c r="AZ71" s="1442"/>
      <c r="BA71" s="1442"/>
      <c r="BB71" s="1442"/>
      <c r="BC71" s="1442"/>
      <c r="BD71" s="1442"/>
      <c r="BE71" s="1442"/>
      <c r="BF71" s="1442"/>
      <c r="BG71" s="1442"/>
      <c r="BH71" s="1442"/>
      <c r="BI71" s="1442"/>
      <c r="BJ71" s="1442"/>
      <c r="BK71" s="1442"/>
      <c r="BL71" s="1442"/>
      <c r="BM71" s="1442"/>
      <c r="BN71" s="1442"/>
      <c r="BO71" s="1442"/>
      <c r="BP71" s="1442"/>
      <c r="BQ71" s="1442"/>
      <c r="BR71" s="1442"/>
      <c r="BS71" s="1442"/>
      <c r="BT71" s="1442"/>
      <c r="BU71" s="1442"/>
      <c r="BV71" s="1442"/>
      <c r="BW71" s="1442"/>
      <c r="BX71" s="1442"/>
      <c r="BY71" s="1442"/>
      <c r="BZ71" s="1442"/>
      <c r="CA71" s="1442"/>
    </row>
    <row r="72" spans="1:79" s="18" customFormat="1" ht="18" customHeight="1" x14ac:dyDescent="0.2">
      <c r="A72" s="1527" t="str">
        <f>CONCATENATE('01_Carga'!$M$5,"_",$J72)</f>
        <v>FI__55</v>
      </c>
      <c r="B72" s="1405"/>
      <c r="C72" s="1460" t="str">
        <f>IF('06_PresenLista'!L72&lt;&gt;"",'06_PresenLista'!L72,"")</f>
        <v/>
      </c>
      <c r="D72" s="1461" t="str">
        <f>'06_PresenLista'!Q72</f>
        <v/>
      </c>
      <c r="E72" s="1405"/>
      <c r="F72" s="1626" t="str">
        <f t="shared" si="0"/>
        <v/>
      </c>
      <c r="G72" s="1405"/>
      <c r="H72" s="1726" t="str">
        <f>IF('09_P1_Pract'!F72&lt;&gt;"",'09_P1_Pract'!F72,"")</f>
        <v/>
      </c>
      <c r="I72" s="1606"/>
      <c r="J72" s="1216">
        <v>55</v>
      </c>
      <c r="K72" s="269" t="str">
        <f>IF(ISERROR(VLOOKUP($A72,Aspirantes!$A:$H,Aspirantes!$E$1,FALSE)),"",VLOOKUP($A72,Aspirantes!$A:$H,Aspirantes!$E$1,FALSE))</f>
        <v/>
      </c>
      <c r="L72" s="687" t="str">
        <f>IF(ISERROR(VLOOKUP($A72,Aspirantes!$A:$H,Aspirantes!$F$1,FALSE)),"",VLOOKUP($A72,Aspirantes!$A:$H,Aspirantes!$F$1,FALSE))</f>
        <v/>
      </c>
      <c r="M72" s="688" t="str">
        <f>IF(ISERROR(VLOOKUP($A72,Aspirantes!$A:$H,Aspirantes!$G$1,FALSE)),"",VLOOKUP($A72,Aspirantes!$A:$H,Aspirantes!$G$1,FALSE))</f>
        <v/>
      </c>
      <c r="N72" s="674" t="str">
        <f>IF(ISERROR(VLOOKUP($A72,Aspirantes!$A:$H,Aspirantes!$H$1,FALSE)),"",VLOOKUP($A72,Aspirantes!$A:$H,Aspirantes!$H$1,FALSE))</f>
        <v/>
      </c>
      <c r="O72" s="16"/>
      <c r="P72" s="756"/>
      <c r="Q72" s="759"/>
      <c r="R72" s="67" t="str">
        <f>IF(AND(Q72&lt;&gt;"",P72=""),"",IF(Q72="SÍ",'09_P1_Pract'!BM72,""))</f>
        <v/>
      </c>
      <c r="S72" s="805">
        <f t="shared" si="3"/>
        <v>0</v>
      </c>
      <c r="T72" s="805">
        <f t="shared" si="1"/>
        <v>0</v>
      </c>
      <c r="U72" s="811"/>
      <c r="V72" s="756"/>
      <c r="W72" s="759"/>
      <c r="X72" s="67" t="str">
        <f>IF(AND(W72&lt;&gt;"",V72=""),"",IF(W72="SÍ",'10_P1_Tema'!BM72,""))</f>
        <v/>
      </c>
      <c r="Y72" s="805">
        <f t="shared" si="4"/>
        <v>0</v>
      </c>
      <c r="Z72" s="805">
        <f t="shared" si="2"/>
        <v>0</v>
      </c>
      <c r="AA72" s="823"/>
      <c r="AB72" s="757"/>
      <c r="AC72" s="812"/>
      <c r="AD72" s="67" t="str">
        <f>IF(F72&lt;&gt;"",IF(OR(Q72="SÍ",W72="SÍ"),IF(R72&lt;&gt;"",R72,'09_P1_Pract'!BM72),""),"")</f>
        <v/>
      </c>
      <c r="AE72" s="67" t="str">
        <f>IF(F72&lt;&gt;"",IF(OR(Q72="SÍ",W72="SÍ"),IF(X72&lt;&gt;"",X72,'10_P1_Tema'!BM72),""),"")</f>
        <v/>
      </c>
      <c r="AF72" s="83"/>
      <c r="AG72" s="676" t="str">
        <f>IF(AND(AD72&lt;&gt;"",AE72&lt;&gt;""),'12_P1_Lista'!R72,"")</f>
        <v/>
      </c>
      <c r="AH72" s="82"/>
      <c r="AI72" s="750" t="str">
        <f>IF(AND(AD72&lt;&gt;"",AE72&lt;&gt;""),'12_P1_Lista'!T72,"")</f>
        <v/>
      </c>
      <c r="AJ72" s="518" t="str">
        <f>IF(AND(AD72&lt;&gt;"",AE72&lt;&gt;""),'12_P1_Lista'!U72,"")</f>
        <v/>
      </c>
      <c r="AK72" s="83"/>
      <c r="AL72" s="1657"/>
      <c r="AM72" s="757"/>
      <c r="AN72" s="1442"/>
      <c r="AO72" s="2108"/>
      <c r="AP72" s="2108"/>
      <c r="AQ72" s="2108"/>
      <c r="AR72" s="2108"/>
      <c r="AS72" s="2108"/>
      <c r="AT72" s="2108"/>
      <c r="AU72" s="2108"/>
      <c r="AV72" s="1442"/>
      <c r="AW72" s="1442"/>
      <c r="AX72" s="1442"/>
      <c r="AY72" s="1442"/>
      <c r="AZ72" s="1442"/>
      <c r="BA72" s="1442"/>
      <c r="BB72" s="1442"/>
      <c r="BC72" s="1442"/>
      <c r="BD72" s="1442"/>
      <c r="BE72" s="1442"/>
      <c r="BF72" s="1442"/>
      <c r="BG72" s="1442"/>
      <c r="BH72" s="1442"/>
      <c r="BI72" s="1442"/>
      <c r="BJ72" s="1442"/>
      <c r="BK72" s="1442"/>
      <c r="BL72" s="1442"/>
      <c r="BM72" s="1442"/>
      <c r="BN72" s="1442"/>
      <c r="BO72" s="1442"/>
      <c r="BP72" s="1442"/>
      <c r="BQ72" s="1442"/>
      <c r="BR72" s="1442"/>
      <c r="BS72" s="1442"/>
      <c r="BT72" s="1442"/>
      <c r="BU72" s="1442"/>
      <c r="BV72" s="1442"/>
      <c r="BW72" s="1442"/>
      <c r="BX72" s="1442"/>
      <c r="BY72" s="1442"/>
      <c r="BZ72" s="1442"/>
      <c r="CA72" s="1442"/>
    </row>
    <row r="73" spans="1:79" s="18" customFormat="1" ht="18" customHeight="1" x14ac:dyDescent="0.2">
      <c r="A73" s="1527" t="str">
        <f>CONCATENATE('01_Carga'!$M$5,"_",$J73)</f>
        <v>FI__56</v>
      </c>
      <c r="B73" s="1405"/>
      <c r="C73" s="1460" t="str">
        <f>IF('06_PresenLista'!L73&lt;&gt;"",'06_PresenLista'!L73,"")</f>
        <v/>
      </c>
      <c r="D73" s="1461" t="str">
        <f>'06_PresenLista'!Q73</f>
        <v/>
      </c>
      <c r="E73" s="1405"/>
      <c r="F73" s="1626" t="str">
        <f t="shared" si="0"/>
        <v/>
      </c>
      <c r="G73" s="1405"/>
      <c r="H73" s="1726" t="str">
        <f>IF('09_P1_Pract'!F73&lt;&gt;"",'09_P1_Pract'!F73,"")</f>
        <v/>
      </c>
      <c r="I73" s="1606"/>
      <c r="J73" s="1216">
        <v>56</v>
      </c>
      <c r="K73" s="269" t="str">
        <f>IF(ISERROR(VLOOKUP($A73,Aspirantes!$A:$H,Aspirantes!$E$1,FALSE)),"",VLOOKUP($A73,Aspirantes!$A:$H,Aspirantes!$E$1,FALSE))</f>
        <v/>
      </c>
      <c r="L73" s="687" t="str">
        <f>IF(ISERROR(VLOOKUP($A73,Aspirantes!$A:$H,Aspirantes!$F$1,FALSE)),"",VLOOKUP($A73,Aspirantes!$A:$H,Aspirantes!$F$1,FALSE))</f>
        <v/>
      </c>
      <c r="M73" s="688" t="str">
        <f>IF(ISERROR(VLOOKUP($A73,Aspirantes!$A:$H,Aspirantes!$G$1,FALSE)),"",VLOOKUP($A73,Aspirantes!$A:$H,Aspirantes!$G$1,FALSE))</f>
        <v/>
      </c>
      <c r="N73" s="674" t="str">
        <f>IF(ISERROR(VLOOKUP($A73,Aspirantes!$A:$H,Aspirantes!$H$1,FALSE)),"",VLOOKUP($A73,Aspirantes!$A:$H,Aspirantes!$H$1,FALSE))</f>
        <v/>
      </c>
      <c r="O73" s="16"/>
      <c r="P73" s="756"/>
      <c r="Q73" s="759"/>
      <c r="R73" s="67" t="str">
        <f>IF(AND(Q73&lt;&gt;"",P73=""),"",IF(Q73="SÍ",'09_P1_Pract'!BM73,""))</f>
        <v/>
      </c>
      <c r="S73" s="805">
        <f t="shared" si="3"/>
        <v>0</v>
      </c>
      <c r="T73" s="805">
        <f t="shared" si="1"/>
        <v>0</v>
      </c>
      <c r="U73" s="811"/>
      <c r="V73" s="756"/>
      <c r="W73" s="759"/>
      <c r="X73" s="67" t="str">
        <f>IF(AND(W73&lt;&gt;"",V73=""),"",IF(W73="SÍ",'10_P1_Tema'!BM73,""))</f>
        <v/>
      </c>
      <c r="Y73" s="805">
        <f t="shared" si="4"/>
        <v>0</v>
      </c>
      <c r="Z73" s="805">
        <f t="shared" si="2"/>
        <v>0</v>
      </c>
      <c r="AA73" s="823"/>
      <c r="AB73" s="757"/>
      <c r="AC73" s="812"/>
      <c r="AD73" s="67" t="str">
        <f>IF(F73&lt;&gt;"",IF(OR(Q73="SÍ",W73="SÍ"),IF(R73&lt;&gt;"",R73,'09_P1_Pract'!BM73),""),"")</f>
        <v/>
      </c>
      <c r="AE73" s="67" t="str">
        <f>IF(F73&lt;&gt;"",IF(OR(Q73="SÍ",W73="SÍ"),IF(X73&lt;&gt;"",X73,'10_P1_Tema'!BM73),""),"")</f>
        <v/>
      </c>
      <c r="AF73" s="83"/>
      <c r="AG73" s="676" t="str">
        <f>IF(AND(AD73&lt;&gt;"",AE73&lt;&gt;""),'12_P1_Lista'!R73,"")</f>
        <v/>
      </c>
      <c r="AH73" s="82"/>
      <c r="AI73" s="750" t="str">
        <f>IF(AND(AD73&lt;&gt;"",AE73&lt;&gt;""),'12_P1_Lista'!T73,"")</f>
        <v/>
      </c>
      <c r="AJ73" s="518" t="str">
        <f>IF(AND(AD73&lt;&gt;"",AE73&lt;&gt;""),'12_P1_Lista'!U73,"")</f>
        <v/>
      </c>
      <c r="AK73" s="83"/>
      <c r="AL73" s="1657"/>
      <c r="AM73" s="757"/>
      <c r="AN73" s="1442"/>
      <c r="AO73" s="2108"/>
      <c r="AP73" s="2108"/>
      <c r="AQ73" s="2108"/>
      <c r="AR73" s="2108"/>
      <c r="AS73" s="2108"/>
      <c r="AT73" s="2108"/>
      <c r="AU73" s="2108"/>
      <c r="AV73" s="1442"/>
      <c r="AW73" s="1442"/>
      <c r="AX73" s="1442"/>
      <c r="AY73" s="1442"/>
      <c r="AZ73" s="1442"/>
      <c r="BA73" s="1442"/>
      <c r="BB73" s="1442"/>
      <c r="BC73" s="1442"/>
      <c r="BD73" s="1442"/>
      <c r="BE73" s="1442"/>
      <c r="BF73" s="1442"/>
      <c r="BG73" s="1442"/>
      <c r="BH73" s="1442"/>
      <c r="BI73" s="1442"/>
      <c r="BJ73" s="1442"/>
      <c r="BK73" s="1442"/>
      <c r="BL73" s="1442"/>
      <c r="BM73" s="1442"/>
      <c r="BN73" s="1442"/>
      <c r="BO73" s="1442"/>
      <c r="BP73" s="1442"/>
      <c r="BQ73" s="1442"/>
      <c r="BR73" s="1442"/>
      <c r="BS73" s="1442"/>
      <c r="BT73" s="1442"/>
      <c r="BU73" s="1442"/>
      <c r="BV73" s="1442"/>
      <c r="BW73" s="1442"/>
      <c r="BX73" s="1442"/>
      <c r="BY73" s="1442"/>
      <c r="BZ73" s="1442"/>
      <c r="CA73" s="1442"/>
    </row>
    <row r="74" spans="1:79" s="18" customFormat="1" ht="18" customHeight="1" x14ac:dyDescent="0.2">
      <c r="A74" s="1527" t="str">
        <f>CONCATENATE('01_Carga'!$M$5,"_",$J74)</f>
        <v>FI__57</v>
      </c>
      <c r="B74" s="1405"/>
      <c r="C74" s="1460" t="str">
        <f>IF('06_PresenLista'!L74&lt;&gt;"",'06_PresenLista'!L74,"")</f>
        <v/>
      </c>
      <c r="D74" s="1461" t="str">
        <f>'06_PresenLista'!Q74</f>
        <v/>
      </c>
      <c r="E74" s="1405"/>
      <c r="F74" s="1626" t="str">
        <f t="shared" si="0"/>
        <v/>
      </c>
      <c r="G74" s="1405"/>
      <c r="H74" s="1726" t="str">
        <f>IF('09_P1_Pract'!F74&lt;&gt;"",'09_P1_Pract'!F74,"")</f>
        <v/>
      </c>
      <c r="I74" s="1606"/>
      <c r="J74" s="1216">
        <v>57</v>
      </c>
      <c r="K74" s="269" t="str">
        <f>IF(ISERROR(VLOOKUP($A74,Aspirantes!$A:$H,Aspirantes!$E$1,FALSE)),"",VLOOKUP($A74,Aspirantes!$A:$H,Aspirantes!$E$1,FALSE))</f>
        <v/>
      </c>
      <c r="L74" s="687" t="str">
        <f>IF(ISERROR(VLOOKUP($A74,Aspirantes!$A:$H,Aspirantes!$F$1,FALSE)),"",VLOOKUP($A74,Aspirantes!$A:$H,Aspirantes!$F$1,FALSE))</f>
        <v/>
      </c>
      <c r="M74" s="688" t="str">
        <f>IF(ISERROR(VLOOKUP($A74,Aspirantes!$A:$H,Aspirantes!$G$1,FALSE)),"",VLOOKUP($A74,Aspirantes!$A:$H,Aspirantes!$G$1,FALSE))</f>
        <v/>
      </c>
      <c r="N74" s="674" t="str">
        <f>IF(ISERROR(VLOOKUP($A74,Aspirantes!$A:$H,Aspirantes!$H$1,FALSE)),"",VLOOKUP($A74,Aspirantes!$A:$H,Aspirantes!$H$1,FALSE))</f>
        <v/>
      </c>
      <c r="O74" s="16"/>
      <c r="P74" s="756"/>
      <c r="Q74" s="759"/>
      <c r="R74" s="67" t="str">
        <f>IF(AND(Q74&lt;&gt;"",P74=""),"",IF(Q74="SÍ",'09_P1_Pract'!BM74,""))</f>
        <v/>
      </c>
      <c r="S74" s="805">
        <f t="shared" si="3"/>
        <v>0</v>
      </c>
      <c r="T74" s="805">
        <f t="shared" si="1"/>
        <v>0</v>
      </c>
      <c r="U74" s="811"/>
      <c r="V74" s="756"/>
      <c r="W74" s="759"/>
      <c r="X74" s="67" t="str">
        <f>IF(AND(W74&lt;&gt;"",V74=""),"",IF(W74="SÍ",'10_P1_Tema'!BM74,""))</f>
        <v/>
      </c>
      <c r="Y74" s="805">
        <f t="shared" si="4"/>
        <v>0</v>
      </c>
      <c r="Z74" s="805">
        <f t="shared" si="2"/>
        <v>0</v>
      </c>
      <c r="AA74" s="823"/>
      <c r="AB74" s="757"/>
      <c r="AC74" s="812"/>
      <c r="AD74" s="67" t="str">
        <f>IF(F74&lt;&gt;"",IF(OR(Q74="SÍ",W74="SÍ"),IF(R74&lt;&gt;"",R74,'09_P1_Pract'!BM74),""),"")</f>
        <v/>
      </c>
      <c r="AE74" s="67" t="str">
        <f>IF(F74&lt;&gt;"",IF(OR(Q74="SÍ",W74="SÍ"),IF(X74&lt;&gt;"",X74,'10_P1_Tema'!BM74),""),"")</f>
        <v/>
      </c>
      <c r="AF74" s="83"/>
      <c r="AG74" s="676" t="str">
        <f>IF(AND(AD74&lt;&gt;"",AE74&lt;&gt;""),'12_P1_Lista'!R74,"")</f>
        <v/>
      </c>
      <c r="AH74" s="82"/>
      <c r="AI74" s="750" t="str">
        <f>IF(AND(AD74&lt;&gt;"",AE74&lt;&gt;""),'12_P1_Lista'!T74,"")</f>
        <v/>
      </c>
      <c r="AJ74" s="518" t="str">
        <f>IF(AND(AD74&lt;&gt;"",AE74&lt;&gt;""),'12_P1_Lista'!U74,"")</f>
        <v/>
      </c>
      <c r="AK74" s="83"/>
      <c r="AL74" s="1657"/>
      <c r="AM74" s="757"/>
      <c r="AN74" s="1442"/>
      <c r="AO74" s="2108"/>
      <c r="AP74" s="2108"/>
      <c r="AQ74" s="2108"/>
      <c r="AR74" s="2108"/>
      <c r="AS74" s="2108"/>
      <c r="AT74" s="2108"/>
      <c r="AU74" s="2108"/>
      <c r="AV74" s="1442"/>
      <c r="AW74" s="1442"/>
      <c r="AX74" s="1442"/>
      <c r="AY74" s="1442"/>
      <c r="AZ74" s="1442"/>
      <c r="BA74" s="1442"/>
      <c r="BB74" s="1442"/>
      <c r="BC74" s="1442"/>
      <c r="BD74" s="1442"/>
      <c r="BE74" s="1442"/>
      <c r="BF74" s="1442"/>
      <c r="BG74" s="1442"/>
      <c r="BH74" s="1442"/>
      <c r="BI74" s="1442"/>
      <c r="BJ74" s="1442"/>
      <c r="BK74" s="1442"/>
      <c r="BL74" s="1442"/>
      <c r="BM74" s="1442"/>
      <c r="BN74" s="1442"/>
      <c r="BO74" s="1442"/>
      <c r="BP74" s="1442"/>
      <c r="BQ74" s="1442"/>
      <c r="BR74" s="1442"/>
      <c r="BS74" s="1442"/>
      <c r="BT74" s="1442"/>
      <c r="BU74" s="1442"/>
      <c r="BV74" s="1442"/>
      <c r="BW74" s="1442"/>
      <c r="BX74" s="1442"/>
      <c r="BY74" s="1442"/>
      <c r="BZ74" s="1442"/>
      <c r="CA74" s="1442"/>
    </row>
    <row r="75" spans="1:79" s="18" customFormat="1" ht="18" customHeight="1" x14ac:dyDescent="0.2">
      <c r="A75" s="1527" t="str">
        <f>CONCATENATE('01_Carga'!$M$5,"_",$J75)</f>
        <v>FI__58</v>
      </c>
      <c r="B75" s="1405"/>
      <c r="C75" s="1460" t="str">
        <f>IF('06_PresenLista'!L75&lt;&gt;"",'06_PresenLista'!L75,"")</f>
        <v/>
      </c>
      <c r="D75" s="1461" t="str">
        <f>'06_PresenLista'!Q75</f>
        <v/>
      </c>
      <c r="E75" s="1405"/>
      <c r="F75" s="1626" t="str">
        <f t="shared" si="0"/>
        <v/>
      </c>
      <c r="G75" s="1405"/>
      <c r="H75" s="1726" t="str">
        <f>IF('09_P1_Pract'!F75&lt;&gt;"",'09_P1_Pract'!F75,"")</f>
        <v/>
      </c>
      <c r="I75" s="1606"/>
      <c r="J75" s="1216">
        <v>58</v>
      </c>
      <c r="K75" s="269" t="str">
        <f>IF(ISERROR(VLOOKUP($A75,Aspirantes!$A:$H,Aspirantes!$E$1,FALSE)),"",VLOOKUP($A75,Aspirantes!$A:$H,Aspirantes!$E$1,FALSE))</f>
        <v/>
      </c>
      <c r="L75" s="687" t="str">
        <f>IF(ISERROR(VLOOKUP($A75,Aspirantes!$A:$H,Aspirantes!$F$1,FALSE)),"",VLOOKUP($A75,Aspirantes!$A:$H,Aspirantes!$F$1,FALSE))</f>
        <v/>
      </c>
      <c r="M75" s="688" t="str">
        <f>IF(ISERROR(VLOOKUP($A75,Aspirantes!$A:$H,Aspirantes!$G$1,FALSE)),"",VLOOKUP($A75,Aspirantes!$A:$H,Aspirantes!$G$1,FALSE))</f>
        <v/>
      </c>
      <c r="N75" s="674" t="str">
        <f>IF(ISERROR(VLOOKUP($A75,Aspirantes!$A:$H,Aspirantes!$H$1,FALSE)),"",VLOOKUP($A75,Aspirantes!$A:$H,Aspirantes!$H$1,FALSE))</f>
        <v/>
      </c>
      <c r="O75" s="16"/>
      <c r="P75" s="756"/>
      <c r="Q75" s="759"/>
      <c r="R75" s="67" t="str">
        <f>IF(AND(Q75&lt;&gt;"",P75=""),"",IF(Q75="SÍ",'09_P1_Pract'!BM75,""))</f>
        <v/>
      </c>
      <c r="S75" s="805">
        <f t="shared" si="3"/>
        <v>0</v>
      </c>
      <c r="T75" s="805">
        <f t="shared" si="1"/>
        <v>0</v>
      </c>
      <c r="U75" s="811"/>
      <c r="V75" s="756"/>
      <c r="W75" s="759"/>
      <c r="X75" s="67" t="str">
        <f>IF(AND(W75&lt;&gt;"",V75=""),"",IF(W75="SÍ",'10_P1_Tema'!BM75,""))</f>
        <v/>
      </c>
      <c r="Y75" s="805">
        <f t="shared" si="4"/>
        <v>0</v>
      </c>
      <c r="Z75" s="805">
        <f t="shared" si="2"/>
        <v>0</v>
      </c>
      <c r="AA75" s="823"/>
      <c r="AB75" s="757"/>
      <c r="AC75" s="812"/>
      <c r="AD75" s="67" t="str">
        <f>IF(F75&lt;&gt;"",IF(OR(Q75="SÍ",W75="SÍ"),IF(R75&lt;&gt;"",R75,'09_P1_Pract'!BM75),""),"")</f>
        <v/>
      </c>
      <c r="AE75" s="67" t="str">
        <f>IF(F75&lt;&gt;"",IF(OR(Q75="SÍ",W75="SÍ"),IF(X75&lt;&gt;"",X75,'10_P1_Tema'!BM75),""),"")</f>
        <v/>
      </c>
      <c r="AF75" s="83"/>
      <c r="AG75" s="676" t="str">
        <f>IF(AND(AD75&lt;&gt;"",AE75&lt;&gt;""),'12_P1_Lista'!R75,"")</f>
        <v/>
      </c>
      <c r="AH75" s="82"/>
      <c r="AI75" s="750" t="str">
        <f>IF(AND(AD75&lt;&gt;"",AE75&lt;&gt;""),'12_P1_Lista'!T75,"")</f>
        <v/>
      </c>
      <c r="AJ75" s="518" t="str">
        <f>IF(AND(AD75&lt;&gt;"",AE75&lt;&gt;""),'12_P1_Lista'!U75,"")</f>
        <v/>
      </c>
      <c r="AK75" s="83"/>
      <c r="AL75" s="1657"/>
      <c r="AM75" s="757"/>
      <c r="AN75" s="1442"/>
      <c r="AO75" s="2108"/>
      <c r="AP75" s="2108"/>
      <c r="AQ75" s="2108"/>
      <c r="AR75" s="2108"/>
      <c r="AS75" s="2108"/>
      <c r="AT75" s="2108"/>
      <c r="AU75" s="2108"/>
      <c r="AV75" s="1442"/>
      <c r="AW75" s="1442"/>
      <c r="AX75" s="1442"/>
      <c r="AY75" s="1442"/>
      <c r="AZ75" s="1442"/>
      <c r="BA75" s="1442"/>
      <c r="BB75" s="1442"/>
      <c r="BC75" s="1442"/>
      <c r="BD75" s="1442"/>
      <c r="BE75" s="1442"/>
      <c r="BF75" s="1442"/>
      <c r="BG75" s="1442"/>
      <c r="BH75" s="1442"/>
      <c r="BI75" s="1442"/>
      <c r="BJ75" s="1442"/>
      <c r="BK75" s="1442"/>
      <c r="BL75" s="1442"/>
      <c r="BM75" s="1442"/>
      <c r="BN75" s="1442"/>
      <c r="BO75" s="1442"/>
      <c r="BP75" s="1442"/>
      <c r="BQ75" s="1442"/>
      <c r="BR75" s="1442"/>
      <c r="BS75" s="1442"/>
      <c r="BT75" s="1442"/>
      <c r="BU75" s="1442"/>
      <c r="BV75" s="1442"/>
      <c r="BW75" s="1442"/>
      <c r="BX75" s="1442"/>
      <c r="BY75" s="1442"/>
      <c r="BZ75" s="1442"/>
      <c r="CA75" s="1442"/>
    </row>
    <row r="76" spans="1:79" s="18" customFormat="1" ht="18" customHeight="1" x14ac:dyDescent="0.2">
      <c r="A76" s="1527" t="str">
        <f>CONCATENATE('01_Carga'!$M$5,"_",$J76)</f>
        <v>FI__59</v>
      </c>
      <c r="B76" s="1405"/>
      <c r="C76" s="1460" t="str">
        <f>IF('06_PresenLista'!L76&lt;&gt;"",'06_PresenLista'!L76,"")</f>
        <v/>
      </c>
      <c r="D76" s="1461" t="str">
        <f>'06_PresenLista'!Q76</f>
        <v/>
      </c>
      <c r="E76" s="1405"/>
      <c r="F76" s="1626" t="str">
        <f t="shared" si="0"/>
        <v/>
      </c>
      <c r="G76" s="1405"/>
      <c r="H76" s="1726" t="str">
        <f>IF('09_P1_Pract'!F76&lt;&gt;"",'09_P1_Pract'!F76,"")</f>
        <v/>
      </c>
      <c r="I76" s="1606"/>
      <c r="J76" s="1216">
        <v>59</v>
      </c>
      <c r="K76" s="269" t="str">
        <f>IF(ISERROR(VLOOKUP($A76,Aspirantes!$A:$H,Aspirantes!$E$1,FALSE)),"",VLOOKUP($A76,Aspirantes!$A:$H,Aspirantes!$E$1,FALSE))</f>
        <v/>
      </c>
      <c r="L76" s="687" t="str">
        <f>IF(ISERROR(VLOOKUP($A76,Aspirantes!$A:$H,Aspirantes!$F$1,FALSE)),"",VLOOKUP($A76,Aspirantes!$A:$H,Aspirantes!$F$1,FALSE))</f>
        <v/>
      </c>
      <c r="M76" s="688" t="str">
        <f>IF(ISERROR(VLOOKUP($A76,Aspirantes!$A:$H,Aspirantes!$G$1,FALSE)),"",VLOOKUP($A76,Aspirantes!$A:$H,Aspirantes!$G$1,FALSE))</f>
        <v/>
      </c>
      <c r="N76" s="674" t="str">
        <f>IF(ISERROR(VLOOKUP($A76,Aspirantes!$A:$H,Aspirantes!$H$1,FALSE)),"",VLOOKUP($A76,Aspirantes!$A:$H,Aspirantes!$H$1,FALSE))</f>
        <v/>
      </c>
      <c r="O76" s="16"/>
      <c r="P76" s="756"/>
      <c r="Q76" s="759"/>
      <c r="R76" s="67" t="str">
        <f>IF(AND(Q76&lt;&gt;"",P76=""),"",IF(Q76="SÍ",'09_P1_Pract'!BM76,""))</f>
        <v/>
      </c>
      <c r="S76" s="805">
        <f t="shared" si="3"/>
        <v>0</v>
      </c>
      <c r="T76" s="805">
        <f t="shared" si="1"/>
        <v>0</v>
      </c>
      <c r="U76" s="811"/>
      <c r="V76" s="756"/>
      <c r="W76" s="759"/>
      <c r="X76" s="67" t="str">
        <f>IF(AND(W76&lt;&gt;"",V76=""),"",IF(W76="SÍ",'10_P1_Tema'!BM76,""))</f>
        <v/>
      </c>
      <c r="Y76" s="805">
        <f t="shared" si="4"/>
        <v>0</v>
      </c>
      <c r="Z76" s="805">
        <f t="shared" si="2"/>
        <v>0</v>
      </c>
      <c r="AA76" s="823"/>
      <c r="AB76" s="757"/>
      <c r="AC76" s="812"/>
      <c r="AD76" s="67" t="str">
        <f>IF(F76&lt;&gt;"",IF(OR(Q76="SÍ",W76="SÍ"),IF(R76&lt;&gt;"",R76,'09_P1_Pract'!BM76),""),"")</f>
        <v/>
      </c>
      <c r="AE76" s="67" t="str">
        <f>IF(F76&lt;&gt;"",IF(OR(Q76="SÍ",W76="SÍ"),IF(X76&lt;&gt;"",X76,'10_P1_Tema'!BM76),""),"")</f>
        <v/>
      </c>
      <c r="AF76" s="83"/>
      <c r="AG76" s="676" t="str">
        <f>IF(AND(AD76&lt;&gt;"",AE76&lt;&gt;""),'12_P1_Lista'!R76,"")</f>
        <v/>
      </c>
      <c r="AH76" s="82"/>
      <c r="AI76" s="750" t="str">
        <f>IF(AND(AD76&lt;&gt;"",AE76&lt;&gt;""),'12_P1_Lista'!T76,"")</f>
        <v/>
      </c>
      <c r="AJ76" s="518" t="str">
        <f>IF(AND(AD76&lt;&gt;"",AE76&lt;&gt;""),'12_P1_Lista'!U76,"")</f>
        <v/>
      </c>
      <c r="AK76" s="83"/>
      <c r="AL76" s="1657"/>
      <c r="AM76" s="757"/>
      <c r="AN76" s="1442"/>
      <c r="AO76" s="2108"/>
      <c r="AP76" s="2108"/>
      <c r="AQ76" s="2108"/>
      <c r="AR76" s="2108"/>
      <c r="AS76" s="2108"/>
      <c r="AT76" s="2108"/>
      <c r="AU76" s="2108"/>
      <c r="AV76" s="1442"/>
      <c r="AW76" s="1442"/>
      <c r="AX76" s="1442"/>
      <c r="AY76" s="1442"/>
      <c r="AZ76" s="1442"/>
      <c r="BA76" s="1442"/>
      <c r="BB76" s="1442"/>
      <c r="BC76" s="1442"/>
      <c r="BD76" s="1442"/>
      <c r="BE76" s="1442"/>
      <c r="BF76" s="1442"/>
      <c r="BG76" s="1442"/>
      <c r="BH76" s="1442"/>
      <c r="BI76" s="1442"/>
      <c r="BJ76" s="1442"/>
      <c r="BK76" s="1442"/>
      <c r="BL76" s="1442"/>
      <c r="BM76" s="1442"/>
      <c r="BN76" s="1442"/>
      <c r="BO76" s="1442"/>
      <c r="BP76" s="1442"/>
      <c r="BQ76" s="1442"/>
      <c r="BR76" s="1442"/>
      <c r="BS76" s="1442"/>
      <c r="BT76" s="1442"/>
      <c r="BU76" s="1442"/>
      <c r="BV76" s="1442"/>
      <c r="BW76" s="1442"/>
      <c r="BX76" s="1442"/>
      <c r="BY76" s="1442"/>
      <c r="BZ76" s="1442"/>
      <c r="CA76" s="1442"/>
    </row>
    <row r="77" spans="1:79" s="18" customFormat="1" ht="18" customHeight="1" x14ac:dyDescent="0.2">
      <c r="A77" s="1527" t="str">
        <f>CONCATENATE('01_Carga'!$M$5,"_",$J77)</f>
        <v>FI__60</v>
      </c>
      <c r="B77" s="1405"/>
      <c r="C77" s="1460" t="str">
        <f>IF('06_PresenLista'!L77&lt;&gt;"",'06_PresenLista'!L77,"")</f>
        <v/>
      </c>
      <c r="D77" s="1461" t="str">
        <f>'06_PresenLista'!Q77</f>
        <v/>
      </c>
      <c r="E77" s="1405"/>
      <c r="F77" s="1626" t="str">
        <f t="shared" si="0"/>
        <v/>
      </c>
      <c r="G77" s="1405"/>
      <c r="H77" s="1726" t="str">
        <f>IF('09_P1_Pract'!F77&lt;&gt;"",'09_P1_Pract'!F77,"")</f>
        <v/>
      </c>
      <c r="I77" s="1606"/>
      <c r="J77" s="1216">
        <v>60</v>
      </c>
      <c r="K77" s="269" t="str">
        <f>IF(ISERROR(VLOOKUP($A77,Aspirantes!$A:$H,Aspirantes!$E$1,FALSE)),"",VLOOKUP($A77,Aspirantes!$A:$H,Aspirantes!$E$1,FALSE))</f>
        <v/>
      </c>
      <c r="L77" s="687" t="str">
        <f>IF(ISERROR(VLOOKUP($A77,Aspirantes!$A:$H,Aspirantes!$F$1,FALSE)),"",VLOOKUP($A77,Aspirantes!$A:$H,Aspirantes!$F$1,FALSE))</f>
        <v/>
      </c>
      <c r="M77" s="688" t="str">
        <f>IF(ISERROR(VLOOKUP($A77,Aspirantes!$A:$H,Aspirantes!$G$1,FALSE)),"",VLOOKUP($A77,Aspirantes!$A:$H,Aspirantes!$G$1,FALSE))</f>
        <v/>
      </c>
      <c r="N77" s="674" t="str">
        <f>IF(ISERROR(VLOOKUP($A77,Aspirantes!$A:$H,Aspirantes!$H$1,FALSE)),"",VLOOKUP($A77,Aspirantes!$A:$H,Aspirantes!$H$1,FALSE))</f>
        <v/>
      </c>
      <c r="O77" s="16"/>
      <c r="P77" s="756"/>
      <c r="Q77" s="759"/>
      <c r="R77" s="67" t="str">
        <f>IF(AND(Q77&lt;&gt;"",P77=""),"",IF(Q77="SÍ",'09_P1_Pract'!BM77,""))</f>
        <v/>
      </c>
      <c r="S77" s="805">
        <f t="shared" si="3"/>
        <v>0</v>
      </c>
      <c r="T77" s="805">
        <f t="shared" si="1"/>
        <v>0</v>
      </c>
      <c r="U77" s="811"/>
      <c r="V77" s="756"/>
      <c r="W77" s="759"/>
      <c r="X77" s="67" t="str">
        <f>IF(AND(W77&lt;&gt;"",V77=""),"",IF(W77="SÍ",'10_P1_Tema'!BM77,""))</f>
        <v/>
      </c>
      <c r="Y77" s="805">
        <f t="shared" si="4"/>
        <v>0</v>
      </c>
      <c r="Z77" s="805">
        <f t="shared" si="2"/>
        <v>0</v>
      </c>
      <c r="AA77" s="823"/>
      <c r="AB77" s="757"/>
      <c r="AC77" s="812"/>
      <c r="AD77" s="67" t="str">
        <f>IF(F77&lt;&gt;"",IF(OR(Q77="SÍ",W77="SÍ"),IF(R77&lt;&gt;"",R77,'09_P1_Pract'!BM77),""),"")</f>
        <v/>
      </c>
      <c r="AE77" s="67" t="str">
        <f>IF(F77&lt;&gt;"",IF(OR(Q77="SÍ",W77="SÍ"),IF(X77&lt;&gt;"",X77,'10_P1_Tema'!BM77),""),"")</f>
        <v/>
      </c>
      <c r="AF77" s="83"/>
      <c r="AG77" s="676" t="str">
        <f>IF(AND(AD77&lt;&gt;"",AE77&lt;&gt;""),'12_P1_Lista'!R77,"")</f>
        <v/>
      </c>
      <c r="AH77" s="82"/>
      <c r="AI77" s="750" t="str">
        <f>IF(AND(AD77&lt;&gt;"",AE77&lt;&gt;""),'12_P1_Lista'!T77,"")</f>
        <v/>
      </c>
      <c r="AJ77" s="518" t="str">
        <f>IF(AND(AD77&lt;&gt;"",AE77&lt;&gt;""),'12_P1_Lista'!U77,"")</f>
        <v/>
      </c>
      <c r="AK77" s="83"/>
      <c r="AL77" s="1657"/>
      <c r="AM77" s="757"/>
      <c r="AN77" s="1442"/>
      <c r="AO77" s="2108"/>
      <c r="AP77" s="2108"/>
      <c r="AQ77" s="2108"/>
      <c r="AR77" s="2108"/>
      <c r="AS77" s="2108"/>
      <c r="AT77" s="2108"/>
      <c r="AU77" s="2108"/>
      <c r="AV77" s="1442"/>
      <c r="AW77" s="1442"/>
      <c r="AX77" s="1442"/>
      <c r="AY77" s="1442"/>
      <c r="AZ77" s="1442"/>
      <c r="BA77" s="1442"/>
      <c r="BB77" s="1442"/>
      <c r="BC77" s="1442"/>
      <c r="BD77" s="1442"/>
      <c r="BE77" s="1442"/>
      <c r="BF77" s="1442"/>
      <c r="BG77" s="1442"/>
      <c r="BH77" s="1442"/>
      <c r="BI77" s="1442"/>
      <c r="BJ77" s="1442"/>
      <c r="BK77" s="1442"/>
      <c r="BL77" s="1442"/>
      <c r="BM77" s="1442"/>
      <c r="BN77" s="1442"/>
      <c r="BO77" s="1442"/>
      <c r="BP77" s="1442"/>
      <c r="BQ77" s="1442"/>
      <c r="BR77" s="1442"/>
      <c r="BS77" s="1442"/>
      <c r="BT77" s="1442"/>
      <c r="BU77" s="1442"/>
      <c r="BV77" s="1442"/>
      <c r="BW77" s="1442"/>
      <c r="BX77" s="1442"/>
      <c r="BY77" s="1442"/>
      <c r="BZ77" s="1442"/>
      <c r="CA77" s="1442"/>
    </row>
    <row r="78" spans="1:79" s="18" customFormat="1" ht="18" customHeight="1" x14ac:dyDescent="0.2">
      <c r="A78" s="1527" t="str">
        <f>CONCATENATE('01_Carga'!$M$5,"_",$J78)</f>
        <v>FI__61</v>
      </c>
      <c r="B78" s="1405"/>
      <c r="C78" s="1460" t="str">
        <f>IF('06_PresenLista'!L78&lt;&gt;"",'06_PresenLista'!L78,"")</f>
        <v/>
      </c>
      <c r="D78" s="1461" t="str">
        <f>'06_PresenLista'!Q78</f>
        <v/>
      </c>
      <c r="E78" s="1405"/>
      <c r="F78" s="1626" t="str">
        <f t="shared" si="0"/>
        <v/>
      </c>
      <c r="G78" s="1405"/>
      <c r="H78" s="1726" t="str">
        <f>IF('09_P1_Pract'!F78&lt;&gt;"",'09_P1_Pract'!F78,"")</f>
        <v/>
      </c>
      <c r="I78" s="1606"/>
      <c r="J78" s="1216">
        <v>61</v>
      </c>
      <c r="K78" s="269" t="str">
        <f>IF(ISERROR(VLOOKUP($A78,Aspirantes!$A:$H,Aspirantes!$E$1,FALSE)),"",VLOOKUP($A78,Aspirantes!$A:$H,Aspirantes!$E$1,FALSE))</f>
        <v/>
      </c>
      <c r="L78" s="687" t="str">
        <f>IF(ISERROR(VLOOKUP($A78,Aspirantes!$A:$H,Aspirantes!$F$1,FALSE)),"",VLOOKUP($A78,Aspirantes!$A:$H,Aspirantes!$F$1,FALSE))</f>
        <v/>
      </c>
      <c r="M78" s="688" t="str">
        <f>IF(ISERROR(VLOOKUP($A78,Aspirantes!$A:$H,Aspirantes!$G$1,FALSE)),"",VLOOKUP($A78,Aspirantes!$A:$H,Aspirantes!$G$1,FALSE))</f>
        <v/>
      </c>
      <c r="N78" s="674" t="str">
        <f>IF(ISERROR(VLOOKUP($A78,Aspirantes!$A:$H,Aspirantes!$H$1,FALSE)),"",VLOOKUP($A78,Aspirantes!$A:$H,Aspirantes!$H$1,FALSE))</f>
        <v/>
      </c>
      <c r="O78" s="16"/>
      <c r="P78" s="756"/>
      <c r="Q78" s="759"/>
      <c r="R78" s="67" t="str">
        <f>IF(AND(Q78&lt;&gt;"",P78=""),"",IF(Q78="SÍ",'09_P1_Pract'!BM78,""))</f>
        <v/>
      </c>
      <c r="S78" s="805">
        <f t="shared" si="3"/>
        <v>0</v>
      </c>
      <c r="T78" s="805">
        <f t="shared" si="1"/>
        <v>0</v>
      </c>
      <c r="U78" s="811"/>
      <c r="V78" s="756"/>
      <c r="W78" s="759"/>
      <c r="X78" s="67" t="str">
        <f>IF(AND(W78&lt;&gt;"",V78=""),"",IF(W78="SÍ",'10_P1_Tema'!BM78,""))</f>
        <v/>
      </c>
      <c r="Y78" s="805">
        <f t="shared" si="4"/>
        <v>0</v>
      </c>
      <c r="Z78" s="805">
        <f t="shared" si="2"/>
        <v>0</v>
      </c>
      <c r="AA78" s="823"/>
      <c r="AB78" s="757"/>
      <c r="AC78" s="812"/>
      <c r="AD78" s="67" t="str">
        <f>IF(F78&lt;&gt;"",IF(OR(Q78="SÍ",W78="SÍ"),IF(R78&lt;&gt;"",R78,'09_P1_Pract'!BM78),""),"")</f>
        <v/>
      </c>
      <c r="AE78" s="67" t="str">
        <f>IF(F78&lt;&gt;"",IF(OR(Q78="SÍ",W78="SÍ"),IF(X78&lt;&gt;"",X78,'10_P1_Tema'!BM78),""),"")</f>
        <v/>
      </c>
      <c r="AF78" s="83"/>
      <c r="AG78" s="676" t="str">
        <f>IF(AND(AD78&lt;&gt;"",AE78&lt;&gt;""),'12_P1_Lista'!R78,"")</f>
        <v/>
      </c>
      <c r="AH78" s="82"/>
      <c r="AI78" s="750" t="str">
        <f>IF(AND(AD78&lt;&gt;"",AE78&lt;&gt;""),'12_P1_Lista'!T78,"")</f>
        <v/>
      </c>
      <c r="AJ78" s="518" t="str">
        <f>IF(AND(AD78&lt;&gt;"",AE78&lt;&gt;""),'12_P1_Lista'!U78,"")</f>
        <v/>
      </c>
      <c r="AK78" s="83"/>
      <c r="AL78" s="1657"/>
      <c r="AM78" s="757"/>
      <c r="AN78" s="1442"/>
      <c r="AO78" s="2108"/>
      <c r="AP78" s="2108"/>
      <c r="AQ78" s="2108"/>
      <c r="AR78" s="2108"/>
      <c r="AS78" s="2108"/>
      <c r="AT78" s="2108"/>
      <c r="AU78" s="2108"/>
      <c r="AV78" s="1442"/>
      <c r="AW78" s="1442"/>
      <c r="AX78" s="1442"/>
      <c r="AY78" s="1442"/>
      <c r="AZ78" s="1442"/>
      <c r="BA78" s="1442"/>
      <c r="BB78" s="1442"/>
      <c r="BC78" s="1442"/>
      <c r="BD78" s="1442"/>
      <c r="BE78" s="1442"/>
      <c r="BF78" s="1442"/>
      <c r="BG78" s="1442"/>
      <c r="BH78" s="1442"/>
      <c r="BI78" s="1442"/>
      <c r="BJ78" s="1442"/>
      <c r="BK78" s="1442"/>
      <c r="BL78" s="1442"/>
      <c r="BM78" s="1442"/>
      <c r="BN78" s="1442"/>
      <c r="BO78" s="1442"/>
      <c r="BP78" s="1442"/>
      <c r="BQ78" s="1442"/>
      <c r="BR78" s="1442"/>
      <c r="BS78" s="1442"/>
      <c r="BT78" s="1442"/>
      <c r="BU78" s="1442"/>
      <c r="BV78" s="1442"/>
      <c r="BW78" s="1442"/>
      <c r="BX78" s="1442"/>
      <c r="BY78" s="1442"/>
      <c r="BZ78" s="1442"/>
      <c r="CA78" s="1442"/>
    </row>
    <row r="79" spans="1:79" s="18" customFormat="1" ht="18" customHeight="1" x14ac:dyDescent="0.2">
      <c r="A79" s="1527" t="str">
        <f>CONCATENATE('01_Carga'!$M$5,"_",$J79)</f>
        <v>FI__62</v>
      </c>
      <c r="B79" s="1405"/>
      <c r="C79" s="1460" t="str">
        <f>IF('06_PresenLista'!L79&lt;&gt;"",'06_PresenLista'!L79,"")</f>
        <v/>
      </c>
      <c r="D79" s="1461" t="str">
        <f>'06_PresenLista'!Q79</f>
        <v/>
      </c>
      <c r="E79" s="1405"/>
      <c r="F79" s="1626" t="str">
        <f t="shared" si="0"/>
        <v/>
      </c>
      <c r="G79" s="1405"/>
      <c r="H79" s="1726" t="str">
        <f>IF('09_P1_Pract'!F79&lt;&gt;"",'09_P1_Pract'!F79,"")</f>
        <v/>
      </c>
      <c r="I79" s="1606"/>
      <c r="J79" s="1216">
        <v>62</v>
      </c>
      <c r="K79" s="269" t="str">
        <f>IF(ISERROR(VLOOKUP($A79,Aspirantes!$A:$H,Aspirantes!$E$1,FALSE)),"",VLOOKUP($A79,Aspirantes!$A:$H,Aspirantes!$E$1,FALSE))</f>
        <v/>
      </c>
      <c r="L79" s="687" t="str">
        <f>IF(ISERROR(VLOOKUP($A79,Aspirantes!$A:$H,Aspirantes!$F$1,FALSE)),"",VLOOKUP($A79,Aspirantes!$A:$H,Aspirantes!$F$1,FALSE))</f>
        <v/>
      </c>
      <c r="M79" s="688" t="str">
        <f>IF(ISERROR(VLOOKUP($A79,Aspirantes!$A:$H,Aspirantes!$G$1,FALSE)),"",VLOOKUP($A79,Aspirantes!$A:$H,Aspirantes!$G$1,FALSE))</f>
        <v/>
      </c>
      <c r="N79" s="674" t="str">
        <f>IF(ISERROR(VLOOKUP($A79,Aspirantes!$A:$H,Aspirantes!$H$1,FALSE)),"",VLOOKUP($A79,Aspirantes!$A:$H,Aspirantes!$H$1,FALSE))</f>
        <v/>
      </c>
      <c r="O79" s="16"/>
      <c r="P79" s="756"/>
      <c r="Q79" s="759"/>
      <c r="R79" s="67" t="str">
        <f>IF(AND(Q79&lt;&gt;"",P79=""),"",IF(Q79="SÍ",'09_P1_Pract'!BM79,""))</f>
        <v/>
      </c>
      <c r="S79" s="805">
        <f t="shared" si="3"/>
        <v>0</v>
      </c>
      <c r="T79" s="805">
        <f t="shared" si="1"/>
        <v>0</v>
      </c>
      <c r="U79" s="811"/>
      <c r="V79" s="756"/>
      <c r="W79" s="759"/>
      <c r="X79" s="67" t="str">
        <f>IF(AND(W79&lt;&gt;"",V79=""),"",IF(W79="SÍ",'10_P1_Tema'!BM79,""))</f>
        <v/>
      </c>
      <c r="Y79" s="805">
        <f t="shared" si="4"/>
        <v>0</v>
      </c>
      <c r="Z79" s="805">
        <f t="shared" si="2"/>
        <v>0</v>
      </c>
      <c r="AA79" s="823"/>
      <c r="AB79" s="757"/>
      <c r="AC79" s="812"/>
      <c r="AD79" s="67" t="str">
        <f>IF(F79&lt;&gt;"",IF(OR(Q79="SÍ",W79="SÍ"),IF(R79&lt;&gt;"",R79,'09_P1_Pract'!BM79),""),"")</f>
        <v/>
      </c>
      <c r="AE79" s="67" t="str">
        <f>IF(F79&lt;&gt;"",IF(OR(Q79="SÍ",W79="SÍ"),IF(X79&lt;&gt;"",X79,'10_P1_Tema'!BM79),""),"")</f>
        <v/>
      </c>
      <c r="AF79" s="83"/>
      <c r="AG79" s="676" t="str">
        <f>IF(AND(AD79&lt;&gt;"",AE79&lt;&gt;""),'12_P1_Lista'!R79,"")</f>
        <v/>
      </c>
      <c r="AH79" s="82"/>
      <c r="AI79" s="750" t="str">
        <f>IF(AND(AD79&lt;&gt;"",AE79&lt;&gt;""),'12_P1_Lista'!T79,"")</f>
        <v/>
      </c>
      <c r="AJ79" s="518" t="str">
        <f>IF(AND(AD79&lt;&gt;"",AE79&lt;&gt;""),'12_P1_Lista'!U79,"")</f>
        <v/>
      </c>
      <c r="AK79" s="83"/>
      <c r="AL79" s="1657"/>
      <c r="AM79" s="757"/>
      <c r="AN79" s="1442"/>
      <c r="AO79" s="2108"/>
      <c r="AP79" s="2108"/>
      <c r="AQ79" s="2108"/>
      <c r="AR79" s="2108"/>
      <c r="AS79" s="2108"/>
      <c r="AT79" s="2108"/>
      <c r="AU79" s="2108"/>
      <c r="AV79" s="1442"/>
      <c r="AW79" s="1442"/>
      <c r="AX79" s="1442"/>
      <c r="AY79" s="1442"/>
      <c r="AZ79" s="1442"/>
      <c r="BA79" s="1442"/>
      <c r="BB79" s="1442"/>
      <c r="BC79" s="1442"/>
      <c r="BD79" s="1442"/>
      <c r="BE79" s="1442"/>
      <c r="BF79" s="1442"/>
      <c r="BG79" s="1442"/>
      <c r="BH79" s="1442"/>
      <c r="BI79" s="1442"/>
      <c r="BJ79" s="1442"/>
      <c r="BK79" s="1442"/>
      <c r="BL79" s="1442"/>
      <c r="BM79" s="1442"/>
      <c r="BN79" s="1442"/>
      <c r="BO79" s="1442"/>
      <c r="BP79" s="1442"/>
      <c r="BQ79" s="1442"/>
      <c r="BR79" s="1442"/>
      <c r="BS79" s="1442"/>
      <c r="BT79" s="1442"/>
      <c r="BU79" s="1442"/>
      <c r="BV79" s="1442"/>
      <c r="BW79" s="1442"/>
      <c r="BX79" s="1442"/>
      <c r="BY79" s="1442"/>
      <c r="BZ79" s="1442"/>
      <c r="CA79" s="1442"/>
    </row>
    <row r="80" spans="1:79" s="18" customFormat="1" ht="18" customHeight="1" x14ac:dyDescent="0.2">
      <c r="A80" s="1527" t="str">
        <f>CONCATENATE('01_Carga'!$M$5,"_",$J80)</f>
        <v>FI__63</v>
      </c>
      <c r="B80" s="1405"/>
      <c r="C80" s="1460" t="str">
        <f>IF('06_PresenLista'!L80&lt;&gt;"",'06_PresenLista'!L80,"")</f>
        <v/>
      </c>
      <c r="D80" s="1461" t="str">
        <f>'06_PresenLista'!Q80</f>
        <v/>
      </c>
      <c r="E80" s="1405"/>
      <c r="F80" s="1626" t="str">
        <f t="shared" si="0"/>
        <v/>
      </c>
      <c r="G80" s="1405"/>
      <c r="H80" s="1726" t="str">
        <f>IF('09_P1_Pract'!F80&lt;&gt;"",'09_P1_Pract'!F80,"")</f>
        <v/>
      </c>
      <c r="I80" s="1606"/>
      <c r="J80" s="1216">
        <v>63</v>
      </c>
      <c r="K80" s="269" t="str">
        <f>IF(ISERROR(VLOOKUP($A80,Aspirantes!$A:$H,Aspirantes!$E$1,FALSE)),"",VLOOKUP($A80,Aspirantes!$A:$H,Aspirantes!$E$1,FALSE))</f>
        <v/>
      </c>
      <c r="L80" s="687" t="str">
        <f>IF(ISERROR(VLOOKUP($A80,Aspirantes!$A:$H,Aspirantes!$F$1,FALSE)),"",VLOOKUP($A80,Aspirantes!$A:$H,Aspirantes!$F$1,FALSE))</f>
        <v/>
      </c>
      <c r="M80" s="688" t="str">
        <f>IF(ISERROR(VLOOKUP($A80,Aspirantes!$A:$H,Aspirantes!$G$1,FALSE)),"",VLOOKUP($A80,Aspirantes!$A:$H,Aspirantes!$G$1,FALSE))</f>
        <v/>
      </c>
      <c r="N80" s="674" t="str">
        <f>IF(ISERROR(VLOOKUP($A80,Aspirantes!$A:$H,Aspirantes!$H$1,FALSE)),"",VLOOKUP($A80,Aspirantes!$A:$H,Aspirantes!$H$1,FALSE))</f>
        <v/>
      </c>
      <c r="O80" s="16"/>
      <c r="P80" s="756"/>
      <c r="Q80" s="759"/>
      <c r="R80" s="67" t="str">
        <f>IF(AND(Q80&lt;&gt;"",P80=""),"",IF(Q80="SÍ",'09_P1_Pract'!BM80,""))</f>
        <v/>
      </c>
      <c r="S80" s="805">
        <f t="shared" si="3"/>
        <v>0</v>
      </c>
      <c r="T80" s="805">
        <f t="shared" si="1"/>
        <v>0</v>
      </c>
      <c r="U80" s="811"/>
      <c r="V80" s="756"/>
      <c r="W80" s="759"/>
      <c r="X80" s="67" t="str">
        <f>IF(AND(W80&lt;&gt;"",V80=""),"",IF(W80="SÍ",'10_P1_Tema'!BM80,""))</f>
        <v/>
      </c>
      <c r="Y80" s="805">
        <f t="shared" si="4"/>
        <v>0</v>
      </c>
      <c r="Z80" s="805">
        <f t="shared" si="2"/>
        <v>0</v>
      </c>
      <c r="AA80" s="823"/>
      <c r="AB80" s="757"/>
      <c r="AC80" s="812"/>
      <c r="AD80" s="67" t="str">
        <f>IF(F80&lt;&gt;"",IF(OR(Q80="SÍ",W80="SÍ"),IF(R80&lt;&gt;"",R80,'09_P1_Pract'!BM80),""),"")</f>
        <v/>
      </c>
      <c r="AE80" s="67" t="str">
        <f>IF(F80&lt;&gt;"",IF(OR(Q80="SÍ",W80="SÍ"),IF(X80&lt;&gt;"",X80,'10_P1_Tema'!BM80),""),"")</f>
        <v/>
      </c>
      <c r="AF80" s="83"/>
      <c r="AG80" s="676" t="str">
        <f>IF(AND(AD80&lt;&gt;"",AE80&lt;&gt;""),'12_P1_Lista'!R80,"")</f>
        <v/>
      </c>
      <c r="AH80" s="82"/>
      <c r="AI80" s="750" t="str">
        <f>IF(AND(AD80&lt;&gt;"",AE80&lt;&gt;""),'12_P1_Lista'!T80,"")</f>
        <v/>
      </c>
      <c r="AJ80" s="518" t="str">
        <f>IF(AND(AD80&lt;&gt;"",AE80&lt;&gt;""),'12_P1_Lista'!U80,"")</f>
        <v/>
      </c>
      <c r="AK80" s="83"/>
      <c r="AL80" s="1657"/>
      <c r="AM80" s="757"/>
      <c r="AN80" s="1442"/>
      <c r="AO80" s="2108"/>
      <c r="AP80" s="2108"/>
      <c r="AQ80" s="2108"/>
      <c r="AR80" s="2108"/>
      <c r="AS80" s="2108"/>
      <c r="AT80" s="2108"/>
      <c r="AU80" s="2108"/>
      <c r="AV80" s="1442"/>
      <c r="AW80" s="1442"/>
      <c r="AX80" s="1442"/>
      <c r="AY80" s="1442"/>
      <c r="AZ80" s="1442"/>
      <c r="BA80" s="1442"/>
      <c r="BB80" s="1442"/>
      <c r="BC80" s="1442"/>
      <c r="BD80" s="1442"/>
      <c r="BE80" s="1442"/>
      <c r="BF80" s="1442"/>
      <c r="BG80" s="1442"/>
      <c r="BH80" s="1442"/>
      <c r="BI80" s="1442"/>
      <c r="BJ80" s="1442"/>
      <c r="BK80" s="1442"/>
      <c r="BL80" s="1442"/>
      <c r="BM80" s="1442"/>
      <c r="BN80" s="1442"/>
      <c r="BO80" s="1442"/>
      <c r="BP80" s="1442"/>
      <c r="BQ80" s="1442"/>
      <c r="BR80" s="1442"/>
      <c r="BS80" s="1442"/>
      <c r="BT80" s="1442"/>
      <c r="BU80" s="1442"/>
      <c r="BV80" s="1442"/>
      <c r="BW80" s="1442"/>
      <c r="BX80" s="1442"/>
      <c r="BY80" s="1442"/>
      <c r="BZ80" s="1442"/>
      <c r="CA80" s="1442"/>
    </row>
    <row r="81" spans="1:79" s="18" customFormat="1" ht="18" customHeight="1" x14ac:dyDescent="0.2">
      <c r="A81" s="1527" t="str">
        <f>CONCATENATE('01_Carga'!$M$5,"_",$J81)</f>
        <v>FI__64</v>
      </c>
      <c r="B81" s="1405"/>
      <c r="C81" s="1460" t="str">
        <f>IF('06_PresenLista'!L81&lt;&gt;"",'06_PresenLista'!L81,"")</f>
        <v/>
      </c>
      <c r="D81" s="1461" t="str">
        <f>'06_PresenLista'!Q81</f>
        <v/>
      </c>
      <c r="E81" s="1405"/>
      <c r="F81" s="1626" t="str">
        <f t="shared" si="0"/>
        <v/>
      </c>
      <c r="G81" s="1405"/>
      <c r="H81" s="1726" t="str">
        <f>IF('09_P1_Pract'!F81&lt;&gt;"",'09_P1_Pract'!F81,"")</f>
        <v/>
      </c>
      <c r="I81" s="1606"/>
      <c r="J81" s="1216">
        <v>64</v>
      </c>
      <c r="K81" s="269" t="str">
        <f>IF(ISERROR(VLOOKUP($A81,Aspirantes!$A:$H,Aspirantes!$E$1,FALSE)),"",VLOOKUP($A81,Aspirantes!$A:$H,Aspirantes!$E$1,FALSE))</f>
        <v/>
      </c>
      <c r="L81" s="687" t="str">
        <f>IF(ISERROR(VLOOKUP($A81,Aspirantes!$A:$H,Aspirantes!$F$1,FALSE)),"",VLOOKUP($A81,Aspirantes!$A:$H,Aspirantes!$F$1,FALSE))</f>
        <v/>
      </c>
      <c r="M81" s="688" t="str">
        <f>IF(ISERROR(VLOOKUP($A81,Aspirantes!$A:$H,Aspirantes!$G$1,FALSE)),"",VLOOKUP($A81,Aspirantes!$A:$H,Aspirantes!$G$1,FALSE))</f>
        <v/>
      </c>
      <c r="N81" s="674" t="str">
        <f>IF(ISERROR(VLOOKUP($A81,Aspirantes!$A:$H,Aspirantes!$H$1,FALSE)),"",VLOOKUP($A81,Aspirantes!$A:$H,Aspirantes!$H$1,FALSE))</f>
        <v/>
      </c>
      <c r="O81" s="16"/>
      <c r="P81" s="756"/>
      <c r="Q81" s="759"/>
      <c r="R81" s="67" t="str">
        <f>IF(AND(Q81&lt;&gt;"",P81=""),"",IF(Q81="SÍ",'09_P1_Pract'!BM81,""))</f>
        <v/>
      </c>
      <c r="S81" s="805">
        <f t="shared" si="3"/>
        <v>0</v>
      </c>
      <c r="T81" s="805">
        <f t="shared" si="1"/>
        <v>0</v>
      </c>
      <c r="U81" s="811"/>
      <c r="V81" s="756"/>
      <c r="W81" s="759"/>
      <c r="X81" s="67" t="str">
        <f>IF(AND(W81&lt;&gt;"",V81=""),"",IF(W81="SÍ",'10_P1_Tema'!BM81,""))</f>
        <v/>
      </c>
      <c r="Y81" s="805">
        <f t="shared" si="4"/>
        <v>0</v>
      </c>
      <c r="Z81" s="805">
        <f t="shared" si="2"/>
        <v>0</v>
      </c>
      <c r="AA81" s="823"/>
      <c r="AB81" s="757"/>
      <c r="AC81" s="812"/>
      <c r="AD81" s="67" t="str">
        <f>IF(F81&lt;&gt;"",IF(OR(Q81="SÍ",W81="SÍ"),IF(R81&lt;&gt;"",R81,'09_P1_Pract'!BM81),""),"")</f>
        <v/>
      </c>
      <c r="AE81" s="67" t="str">
        <f>IF(F81&lt;&gt;"",IF(OR(Q81="SÍ",W81="SÍ"),IF(X81&lt;&gt;"",X81,'10_P1_Tema'!BM81),""),"")</f>
        <v/>
      </c>
      <c r="AF81" s="83"/>
      <c r="AG81" s="676" t="str">
        <f>IF(AND(AD81&lt;&gt;"",AE81&lt;&gt;""),'12_P1_Lista'!R81,"")</f>
        <v/>
      </c>
      <c r="AH81" s="82"/>
      <c r="AI81" s="750" t="str">
        <f>IF(AND(AD81&lt;&gt;"",AE81&lt;&gt;""),'12_P1_Lista'!T81,"")</f>
        <v/>
      </c>
      <c r="AJ81" s="518" t="str">
        <f>IF(AND(AD81&lt;&gt;"",AE81&lt;&gt;""),'12_P1_Lista'!U81,"")</f>
        <v/>
      </c>
      <c r="AK81" s="83"/>
      <c r="AL81" s="1657"/>
      <c r="AM81" s="757"/>
      <c r="AN81" s="1442"/>
      <c r="AO81" s="2108"/>
      <c r="AP81" s="2108"/>
      <c r="AQ81" s="2108"/>
      <c r="AR81" s="2108"/>
      <c r="AS81" s="2108"/>
      <c r="AT81" s="2108"/>
      <c r="AU81" s="2108"/>
      <c r="AV81" s="1442"/>
      <c r="AW81" s="1442"/>
      <c r="AX81" s="1442"/>
      <c r="AY81" s="1442"/>
      <c r="AZ81" s="1442"/>
      <c r="BA81" s="1442"/>
      <c r="BB81" s="1442"/>
      <c r="BC81" s="1442"/>
      <c r="BD81" s="1442"/>
      <c r="BE81" s="1442"/>
      <c r="BF81" s="1442"/>
      <c r="BG81" s="1442"/>
      <c r="BH81" s="1442"/>
      <c r="BI81" s="1442"/>
      <c r="BJ81" s="1442"/>
      <c r="BK81" s="1442"/>
      <c r="BL81" s="1442"/>
      <c r="BM81" s="1442"/>
      <c r="BN81" s="1442"/>
      <c r="BO81" s="1442"/>
      <c r="BP81" s="1442"/>
      <c r="BQ81" s="1442"/>
      <c r="BR81" s="1442"/>
      <c r="BS81" s="1442"/>
      <c r="BT81" s="1442"/>
      <c r="BU81" s="1442"/>
      <c r="BV81" s="1442"/>
      <c r="BW81" s="1442"/>
      <c r="BX81" s="1442"/>
      <c r="BY81" s="1442"/>
      <c r="BZ81" s="1442"/>
      <c r="CA81" s="1442"/>
    </row>
    <row r="82" spans="1:79" s="18" customFormat="1" ht="18" customHeight="1" x14ac:dyDescent="0.2">
      <c r="A82" s="1527" t="str">
        <f>CONCATENATE('01_Carga'!$M$5,"_",$J82)</f>
        <v>FI__65</v>
      </c>
      <c r="B82" s="1405"/>
      <c r="C82" s="1460" t="str">
        <f>IF('06_PresenLista'!L82&lt;&gt;"",'06_PresenLista'!L82,"")</f>
        <v/>
      </c>
      <c r="D82" s="1461" t="str">
        <f>'06_PresenLista'!Q82</f>
        <v/>
      </c>
      <c r="E82" s="1405"/>
      <c r="F82" s="1626" t="str">
        <f t="shared" si="0"/>
        <v/>
      </c>
      <c r="G82" s="1405"/>
      <c r="H82" s="1726" t="str">
        <f>IF('09_P1_Pract'!F82&lt;&gt;"",'09_P1_Pract'!F82,"")</f>
        <v/>
      </c>
      <c r="I82" s="1606"/>
      <c r="J82" s="1216">
        <v>65</v>
      </c>
      <c r="K82" s="269" t="str">
        <f>IF(ISERROR(VLOOKUP($A82,Aspirantes!$A:$H,Aspirantes!$E$1,FALSE)),"",VLOOKUP($A82,Aspirantes!$A:$H,Aspirantes!$E$1,FALSE))</f>
        <v/>
      </c>
      <c r="L82" s="687" t="str">
        <f>IF(ISERROR(VLOOKUP($A82,Aspirantes!$A:$H,Aspirantes!$F$1,FALSE)),"",VLOOKUP($A82,Aspirantes!$A:$H,Aspirantes!$F$1,FALSE))</f>
        <v/>
      </c>
      <c r="M82" s="688" t="str">
        <f>IF(ISERROR(VLOOKUP($A82,Aspirantes!$A:$H,Aspirantes!$G$1,FALSE)),"",VLOOKUP($A82,Aspirantes!$A:$H,Aspirantes!$G$1,FALSE))</f>
        <v/>
      </c>
      <c r="N82" s="674" t="str">
        <f>IF(ISERROR(VLOOKUP($A82,Aspirantes!$A:$H,Aspirantes!$H$1,FALSE)),"",VLOOKUP($A82,Aspirantes!$A:$H,Aspirantes!$H$1,FALSE))</f>
        <v/>
      </c>
      <c r="O82" s="16"/>
      <c r="P82" s="756"/>
      <c r="Q82" s="759"/>
      <c r="R82" s="67" t="str">
        <f>IF(AND(Q82&lt;&gt;"",P82=""),"",IF(Q82="SÍ",'09_P1_Pract'!BM82,""))</f>
        <v/>
      </c>
      <c r="S82" s="805">
        <f t="shared" si="3"/>
        <v>0</v>
      </c>
      <c r="T82" s="805">
        <f t="shared" si="1"/>
        <v>0</v>
      </c>
      <c r="U82" s="811"/>
      <c r="V82" s="756"/>
      <c r="W82" s="759"/>
      <c r="X82" s="67" t="str">
        <f>IF(AND(W82&lt;&gt;"",V82=""),"",IF(W82="SÍ",'10_P1_Tema'!BM82,""))</f>
        <v/>
      </c>
      <c r="Y82" s="805">
        <f t="shared" si="4"/>
        <v>0</v>
      </c>
      <c r="Z82" s="805">
        <f t="shared" si="2"/>
        <v>0</v>
      </c>
      <c r="AA82" s="823"/>
      <c r="AB82" s="757"/>
      <c r="AC82" s="812"/>
      <c r="AD82" s="67" t="str">
        <f>IF(F82&lt;&gt;"",IF(OR(Q82="SÍ",W82="SÍ"),IF(R82&lt;&gt;"",R82,'09_P1_Pract'!BM82),""),"")</f>
        <v/>
      </c>
      <c r="AE82" s="67" t="str">
        <f>IF(F82&lt;&gt;"",IF(OR(Q82="SÍ",W82="SÍ"),IF(X82&lt;&gt;"",X82,'10_P1_Tema'!BM82),""),"")</f>
        <v/>
      </c>
      <c r="AF82" s="83"/>
      <c r="AG82" s="676" t="str">
        <f>IF(AND(AD82&lt;&gt;"",AE82&lt;&gt;""),'12_P1_Lista'!R82,"")</f>
        <v/>
      </c>
      <c r="AH82" s="82"/>
      <c r="AI82" s="750" t="str">
        <f>IF(AND(AD82&lt;&gt;"",AE82&lt;&gt;""),'12_P1_Lista'!T82,"")</f>
        <v/>
      </c>
      <c r="AJ82" s="518" t="str">
        <f>IF(AND(AD82&lt;&gt;"",AE82&lt;&gt;""),'12_P1_Lista'!U82,"")</f>
        <v/>
      </c>
      <c r="AK82" s="83"/>
      <c r="AL82" s="1657"/>
      <c r="AM82" s="757"/>
      <c r="AN82" s="1442"/>
      <c r="AO82" s="2108"/>
      <c r="AP82" s="2108"/>
      <c r="AQ82" s="2108"/>
      <c r="AR82" s="2108"/>
      <c r="AS82" s="2108"/>
      <c r="AT82" s="2108"/>
      <c r="AU82" s="2108"/>
      <c r="AV82" s="1442"/>
      <c r="AW82" s="1442"/>
      <c r="AX82" s="1442"/>
      <c r="AY82" s="1442"/>
      <c r="AZ82" s="1442"/>
      <c r="BA82" s="1442"/>
      <c r="BB82" s="1442"/>
      <c r="BC82" s="1442"/>
      <c r="BD82" s="1442"/>
      <c r="BE82" s="1442"/>
      <c r="BF82" s="1442"/>
      <c r="BG82" s="1442"/>
      <c r="BH82" s="1442"/>
      <c r="BI82" s="1442"/>
      <c r="BJ82" s="1442"/>
      <c r="BK82" s="1442"/>
      <c r="BL82" s="1442"/>
      <c r="BM82" s="1442"/>
      <c r="BN82" s="1442"/>
      <c r="BO82" s="1442"/>
      <c r="BP82" s="1442"/>
      <c r="BQ82" s="1442"/>
      <c r="BR82" s="1442"/>
      <c r="BS82" s="1442"/>
      <c r="BT82" s="1442"/>
      <c r="BU82" s="1442"/>
      <c r="BV82" s="1442"/>
      <c r="BW82" s="1442"/>
      <c r="BX82" s="1442"/>
      <c r="BY82" s="1442"/>
      <c r="BZ82" s="1442"/>
      <c r="CA82" s="1442"/>
    </row>
    <row r="83" spans="1:79" s="18" customFormat="1" ht="18" customHeight="1" x14ac:dyDescent="0.2">
      <c r="A83" s="1527" t="str">
        <f>CONCATENATE('01_Carga'!$M$5,"_",$J83)</f>
        <v>FI__66</v>
      </c>
      <c r="B83" s="1405"/>
      <c r="C83" s="1460" t="str">
        <f>IF('06_PresenLista'!L83&lt;&gt;"",'06_PresenLista'!L83,"")</f>
        <v/>
      </c>
      <c r="D83" s="1461" t="str">
        <f>'06_PresenLista'!Q83</f>
        <v/>
      </c>
      <c r="E83" s="1405"/>
      <c r="F83" s="1626" t="str">
        <f t="shared" ref="F83:F146" si="5">IF(OR(P83&lt;&gt;0,V83&lt;&gt;0),"al","")</f>
        <v/>
      </c>
      <c r="G83" s="1405"/>
      <c r="H83" s="1726" t="str">
        <f>IF('09_P1_Pract'!F83&lt;&gt;"",'09_P1_Pract'!F83,"")</f>
        <v/>
      </c>
      <c r="I83" s="1606"/>
      <c r="J83" s="1216">
        <v>66</v>
      </c>
      <c r="K83" s="269" t="str">
        <f>IF(ISERROR(VLOOKUP($A83,Aspirantes!$A:$H,Aspirantes!$E$1,FALSE)),"",VLOOKUP($A83,Aspirantes!$A:$H,Aspirantes!$E$1,FALSE))</f>
        <v/>
      </c>
      <c r="L83" s="687" t="str">
        <f>IF(ISERROR(VLOOKUP($A83,Aspirantes!$A:$H,Aspirantes!$F$1,FALSE)),"",VLOOKUP($A83,Aspirantes!$A:$H,Aspirantes!$F$1,FALSE))</f>
        <v/>
      </c>
      <c r="M83" s="688" t="str">
        <f>IF(ISERROR(VLOOKUP($A83,Aspirantes!$A:$H,Aspirantes!$G$1,FALSE)),"",VLOOKUP($A83,Aspirantes!$A:$H,Aspirantes!$G$1,FALSE))</f>
        <v/>
      </c>
      <c r="N83" s="674" t="str">
        <f>IF(ISERROR(VLOOKUP($A83,Aspirantes!$A:$H,Aspirantes!$H$1,FALSE)),"",VLOOKUP($A83,Aspirantes!$A:$H,Aspirantes!$H$1,FALSE))</f>
        <v/>
      </c>
      <c r="O83" s="16"/>
      <c r="P83" s="756"/>
      <c r="Q83" s="759"/>
      <c r="R83" s="67" t="str">
        <f>IF(AND(Q83&lt;&gt;"",P83=""),"",IF(Q83="SÍ",'09_P1_Pract'!BM83,""))</f>
        <v/>
      </c>
      <c r="S83" s="805">
        <f t="shared" si="3"/>
        <v>0</v>
      </c>
      <c r="T83" s="805">
        <f t="shared" ref="T83:T146" si="6">IF(AND(Q83&lt;&gt;"",P83=""),1,0)</f>
        <v>0</v>
      </c>
      <c r="U83" s="811"/>
      <c r="V83" s="756"/>
      <c r="W83" s="759"/>
      <c r="X83" s="67" t="str">
        <f>IF(AND(W83&lt;&gt;"",V83=""),"",IF(W83="SÍ",'10_P1_Tema'!BM83,""))</f>
        <v/>
      </c>
      <c r="Y83" s="805">
        <f t="shared" si="4"/>
        <v>0</v>
      </c>
      <c r="Z83" s="805">
        <f t="shared" ref="Z83:Z146" si="7">IF(AND(W83&lt;&gt;"",V83=""),1,0)</f>
        <v>0</v>
      </c>
      <c r="AA83" s="823"/>
      <c r="AB83" s="757"/>
      <c r="AC83" s="812"/>
      <c r="AD83" s="67" t="str">
        <f>IF(F83&lt;&gt;"",IF(OR(Q83="SÍ",W83="SÍ"),IF(R83&lt;&gt;"",R83,'09_P1_Pract'!BM83),""),"")</f>
        <v/>
      </c>
      <c r="AE83" s="67" t="str">
        <f>IF(F83&lt;&gt;"",IF(OR(Q83="SÍ",W83="SÍ"),IF(X83&lt;&gt;"",X83,'10_P1_Tema'!BM83),""),"")</f>
        <v/>
      </c>
      <c r="AF83" s="83"/>
      <c r="AG83" s="676" t="str">
        <f>IF(AND(AD83&lt;&gt;"",AE83&lt;&gt;""),'12_P1_Lista'!R83,"")</f>
        <v/>
      </c>
      <c r="AH83" s="82"/>
      <c r="AI83" s="750" t="str">
        <f>IF(AND(AD83&lt;&gt;"",AE83&lt;&gt;""),'12_P1_Lista'!T83,"")</f>
        <v/>
      </c>
      <c r="AJ83" s="518" t="str">
        <f>IF(AND(AD83&lt;&gt;"",AE83&lt;&gt;""),'12_P1_Lista'!U83,"")</f>
        <v/>
      </c>
      <c r="AK83" s="83"/>
      <c r="AL83" s="1657"/>
      <c r="AM83" s="757"/>
      <c r="AN83" s="1442"/>
      <c r="AO83" s="2108"/>
      <c r="AP83" s="2108"/>
      <c r="AQ83" s="2108"/>
      <c r="AR83" s="2108"/>
      <c r="AS83" s="2108"/>
      <c r="AT83" s="2108"/>
      <c r="AU83" s="2108"/>
      <c r="AV83" s="1442"/>
      <c r="AW83" s="1442"/>
      <c r="AX83" s="1442"/>
      <c r="AY83" s="1442"/>
      <c r="AZ83" s="1442"/>
      <c r="BA83" s="1442"/>
      <c r="BB83" s="1442"/>
      <c r="BC83" s="1442"/>
      <c r="BD83" s="1442"/>
      <c r="BE83" s="1442"/>
      <c r="BF83" s="1442"/>
      <c r="BG83" s="1442"/>
      <c r="BH83" s="1442"/>
      <c r="BI83" s="1442"/>
      <c r="BJ83" s="1442"/>
      <c r="BK83" s="1442"/>
      <c r="BL83" s="1442"/>
      <c r="BM83" s="1442"/>
      <c r="BN83" s="1442"/>
      <c r="BO83" s="1442"/>
      <c r="BP83" s="1442"/>
      <c r="BQ83" s="1442"/>
      <c r="BR83" s="1442"/>
      <c r="BS83" s="1442"/>
      <c r="BT83" s="1442"/>
      <c r="BU83" s="1442"/>
      <c r="BV83" s="1442"/>
      <c r="BW83" s="1442"/>
      <c r="BX83" s="1442"/>
      <c r="BY83" s="1442"/>
      <c r="BZ83" s="1442"/>
      <c r="CA83" s="1442"/>
    </row>
    <row r="84" spans="1:79" s="18" customFormat="1" ht="18" customHeight="1" x14ac:dyDescent="0.2">
      <c r="A84" s="1527" t="str">
        <f>CONCATENATE('01_Carga'!$M$5,"_",$J84)</f>
        <v>FI__67</v>
      </c>
      <c r="B84" s="1405"/>
      <c r="C84" s="1460" t="str">
        <f>IF('06_PresenLista'!L84&lt;&gt;"",'06_PresenLista'!L84,"")</f>
        <v/>
      </c>
      <c r="D84" s="1461" t="str">
        <f>'06_PresenLista'!Q84</f>
        <v/>
      </c>
      <c r="E84" s="1405"/>
      <c r="F84" s="1626" t="str">
        <f t="shared" si="5"/>
        <v/>
      </c>
      <c r="G84" s="1405"/>
      <c r="H84" s="1726" t="str">
        <f>IF('09_P1_Pract'!F84&lt;&gt;"",'09_P1_Pract'!F84,"")</f>
        <v/>
      </c>
      <c r="I84" s="1606"/>
      <c r="J84" s="1216">
        <v>67</v>
      </c>
      <c r="K84" s="269" t="str">
        <f>IF(ISERROR(VLOOKUP($A84,Aspirantes!$A:$H,Aspirantes!$E$1,FALSE)),"",VLOOKUP($A84,Aspirantes!$A:$H,Aspirantes!$E$1,FALSE))</f>
        <v/>
      </c>
      <c r="L84" s="687" t="str">
        <f>IF(ISERROR(VLOOKUP($A84,Aspirantes!$A:$H,Aspirantes!$F$1,FALSE)),"",VLOOKUP($A84,Aspirantes!$A:$H,Aspirantes!$F$1,FALSE))</f>
        <v/>
      </c>
      <c r="M84" s="688" t="str">
        <f>IF(ISERROR(VLOOKUP($A84,Aspirantes!$A:$H,Aspirantes!$G$1,FALSE)),"",VLOOKUP($A84,Aspirantes!$A:$H,Aspirantes!$G$1,FALSE))</f>
        <v/>
      </c>
      <c r="N84" s="674" t="str">
        <f>IF(ISERROR(VLOOKUP($A84,Aspirantes!$A:$H,Aspirantes!$H$1,FALSE)),"",VLOOKUP($A84,Aspirantes!$A:$H,Aspirantes!$H$1,FALSE))</f>
        <v/>
      </c>
      <c r="O84" s="16"/>
      <c r="P84" s="756"/>
      <c r="Q84" s="759"/>
      <c r="R84" s="67" t="str">
        <f>IF(AND(Q84&lt;&gt;"",P84=""),"",IF(Q84="SÍ",'09_P1_Pract'!BM84,""))</f>
        <v/>
      </c>
      <c r="S84" s="805">
        <f t="shared" si="3"/>
        <v>0</v>
      </c>
      <c r="T84" s="805">
        <f t="shared" si="6"/>
        <v>0</v>
      </c>
      <c r="U84" s="811"/>
      <c r="V84" s="756"/>
      <c r="W84" s="759"/>
      <c r="X84" s="67" t="str">
        <f>IF(AND(W84&lt;&gt;"",V84=""),"",IF(W84="SÍ",'10_P1_Tema'!BM84,""))</f>
        <v/>
      </c>
      <c r="Y84" s="805">
        <f t="shared" si="4"/>
        <v>0</v>
      </c>
      <c r="Z84" s="805">
        <f t="shared" si="7"/>
        <v>0</v>
      </c>
      <c r="AA84" s="823"/>
      <c r="AB84" s="757"/>
      <c r="AC84" s="812"/>
      <c r="AD84" s="67" t="str">
        <f>IF(F84&lt;&gt;"",IF(OR(Q84="SÍ",W84="SÍ"),IF(R84&lt;&gt;"",R84,'09_P1_Pract'!BM84),""),"")</f>
        <v/>
      </c>
      <c r="AE84" s="67" t="str">
        <f>IF(F84&lt;&gt;"",IF(OR(Q84="SÍ",W84="SÍ"),IF(X84&lt;&gt;"",X84,'10_P1_Tema'!BM84),""),"")</f>
        <v/>
      </c>
      <c r="AF84" s="83"/>
      <c r="AG84" s="676" t="str">
        <f>IF(AND(AD84&lt;&gt;"",AE84&lt;&gt;""),'12_P1_Lista'!R84,"")</f>
        <v/>
      </c>
      <c r="AH84" s="82"/>
      <c r="AI84" s="750" t="str">
        <f>IF(AND(AD84&lt;&gt;"",AE84&lt;&gt;""),'12_P1_Lista'!T84,"")</f>
        <v/>
      </c>
      <c r="AJ84" s="518" t="str">
        <f>IF(AND(AD84&lt;&gt;"",AE84&lt;&gt;""),'12_P1_Lista'!U84,"")</f>
        <v/>
      </c>
      <c r="AK84" s="83"/>
      <c r="AL84" s="1657"/>
      <c r="AM84" s="757"/>
      <c r="AN84" s="1442"/>
      <c r="AO84" s="2108"/>
      <c r="AP84" s="2108"/>
      <c r="AQ84" s="2108"/>
      <c r="AR84" s="2108"/>
      <c r="AS84" s="2108"/>
      <c r="AT84" s="2108"/>
      <c r="AU84" s="2108"/>
      <c r="AV84" s="1442"/>
      <c r="AW84" s="1442"/>
      <c r="AX84" s="1442"/>
      <c r="AY84" s="1442"/>
      <c r="AZ84" s="1442"/>
      <c r="BA84" s="1442"/>
      <c r="BB84" s="1442"/>
      <c r="BC84" s="1442"/>
      <c r="BD84" s="1442"/>
      <c r="BE84" s="1442"/>
      <c r="BF84" s="1442"/>
      <c r="BG84" s="1442"/>
      <c r="BH84" s="1442"/>
      <c r="BI84" s="1442"/>
      <c r="BJ84" s="1442"/>
      <c r="BK84" s="1442"/>
      <c r="BL84" s="1442"/>
      <c r="BM84" s="1442"/>
      <c r="BN84" s="1442"/>
      <c r="BO84" s="1442"/>
      <c r="BP84" s="1442"/>
      <c r="BQ84" s="1442"/>
      <c r="BR84" s="1442"/>
      <c r="BS84" s="1442"/>
      <c r="BT84" s="1442"/>
      <c r="BU84" s="1442"/>
      <c r="BV84" s="1442"/>
      <c r="BW84" s="1442"/>
      <c r="BX84" s="1442"/>
      <c r="BY84" s="1442"/>
      <c r="BZ84" s="1442"/>
      <c r="CA84" s="1442"/>
    </row>
    <row r="85" spans="1:79" s="18" customFormat="1" ht="18" customHeight="1" x14ac:dyDescent="0.2">
      <c r="A85" s="1527" t="str">
        <f>CONCATENATE('01_Carga'!$M$5,"_",$J85)</f>
        <v>FI__68</v>
      </c>
      <c r="B85" s="1405"/>
      <c r="C85" s="1460" t="str">
        <f>IF('06_PresenLista'!L85&lt;&gt;"",'06_PresenLista'!L85,"")</f>
        <v/>
      </c>
      <c r="D85" s="1461" t="str">
        <f>'06_PresenLista'!Q85</f>
        <v/>
      </c>
      <c r="E85" s="1405"/>
      <c r="F85" s="1626" t="str">
        <f t="shared" si="5"/>
        <v/>
      </c>
      <c r="G85" s="1405"/>
      <c r="H85" s="1726" t="str">
        <f>IF('09_P1_Pract'!F85&lt;&gt;"",'09_P1_Pract'!F85,"")</f>
        <v/>
      </c>
      <c r="I85" s="1606"/>
      <c r="J85" s="1216">
        <v>68</v>
      </c>
      <c r="K85" s="269" t="str">
        <f>IF(ISERROR(VLOOKUP($A85,Aspirantes!$A:$H,Aspirantes!$E$1,FALSE)),"",VLOOKUP($A85,Aspirantes!$A:$H,Aspirantes!$E$1,FALSE))</f>
        <v/>
      </c>
      <c r="L85" s="687" t="str">
        <f>IF(ISERROR(VLOOKUP($A85,Aspirantes!$A:$H,Aspirantes!$F$1,FALSE)),"",VLOOKUP($A85,Aspirantes!$A:$H,Aspirantes!$F$1,FALSE))</f>
        <v/>
      </c>
      <c r="M85" s="688" t="str">
        <f>IF(ISERROR(VLOOKUP($A85,Aspirantes!$A:$H,Aspirantes!$G$1,FALSE)),"",VLOOKUP($A85,Aspirantes!$A:$H,Aspirantes!$G$1,FALSE))</f>
        <v/>
      </c>
      <c r="N85" s="674" t="str">
        <f>IF(ISERROR(VLOOKUP($A85,Aspirantes!$A:$H,Aspirantes!$H$1,FALSE)),"",VLOOKUP($A85,Aspirantes!$A:$H,Aspirantes!$H$1,FALSE))</f>
        <v/>
      </c>
      <c r="O85" s="16"/>
      <c r="P85" s="756"/>
      <c r="Q85" s="759"/>
      <c r="R85" s="67" t="str">
        <f>IF(AND(Q85&lt;&gt;"",P85=""),"",IF(Q85="SÍ",'09_P1_Pract'!BM85,""))</f>
        <v/>
      </c>
      <c r="S85" s="805">
        <f t="shared" ref="S85:S148" si="8">IF(AND(Q85="SÍ",R85&lt;&gt;""),IF(R85&lt;=P85,1,0),0)</f>
        <v>0</v>
      </c>
      <c r="T85" s="805">
        <f t="shared" si="6"/>
        <v>0</v>
      </c>
      <c r="U85" s="811"/>
      <c r="V85" s="756"/>
      <c r="W85" s="759"/>
      <c r="X85" s="67" t="str">
        <f>IF(AND(W85&lt;&gt;"",V85=""),"",IF(W85="SÍ",'10_P1_Tema'!BM85,""))</f>
        <v/>
      </c>
      <c r="Y85" s="805">
        <f t="shared" ref="Y85:Y148" si="9">IF(AND(W85="SÍ",X85&lt;&gt;""),IF(X85&lt;=V85,1,0),0)</f>
        <v>0</v>
      </c>
      <c r="Z85" s="805">
        <f t="shared" si="7"/>
        <v>0</v>
      </c>
      <c r="AA85" s="823"/>
      <c r="AB85" s="757"/>
      <c r="AC85" s="812"/>
      <c r="AD85" s="67" t="str">
        <f>IF(F85&lt;&gt;"",IF(OR(Q85="SÍ",W85="SÍ"),IF(R85&lt;&gt;"",R85,'09_P1_Pract'!BM85),""),"")</f>
        <v/>
      </c>
      <c r="AE85" s="67" t="str">
        <f>IF(F85&lt;&gt;"",IF(OR(Q85="SÍ",W85="SÍ"),IF(X85&lt;&gt;"",X85,'10_P1_Tema'!BM85),""),"")</f>
        <v/>
      </c>
      <c r="AF85" s="83"/>
      <c r="AG85" s="676" t="str">
        <f>IF(AND(AD85&lt;&gt;"",AE85&lt;&gt;""),'12_P1_Lista'!R85,"")</f>
        <v/>
      </c>
      <c r="AH85" s="82"/>
      <c r="AI85" s="750" t="str">
        <f>IF(AND(AD85&lt;&gt;"",AE85&lt;&gt;""),'12_P1_Lista'!T85,"")</f>
        <v/>
      </c>
      <c r="AJ85" s="518" t="str">
        <f>IF(AND(AD85&lt;&gt;"",AE85&lt;&gt;""),'12_P1_Lista'!U85,"")</f>
        <v/>
      </c>
      <c r="AK85" s="83"/>
      <c r="AL85" s="1657"/>
      <c r="AM85" s="757"/>
      <c r="AN85" s="1442"/>
      <c r="AO85" s="2108"/>
      <c r="AP85" s="2108"/>
      <c r="AQ85" s="2108"/>
      <c r="AR85" s="2108"/>
      <c r="AS85" s="2108"/>
      <c r="AT85" s="2108"/>
      <c r="AU85" s="2108"/>
      <c r="AV85" s="1442"/>
      <c r="AW85" s="1442"/>
      <c r="AX85" s="1442"/>
      <c r="AY85" s="1442"/>
      <c r="AZ85" s="1442"/>
      <c r="BA85" s="1442"/>
      <c r="BB85" s="1442"/>
      <c r="BC85" s="1442"/>
      <c r="BD85" s="1442"/>
      <c r="BE85" s="1442"/>
      <c r="BF85" s="1442"/>
      <c r="BG85" s="1442"/>
      <c r="BH85" s="1442"/>
      <c r="BI85" s="1442"/>
      <c r="BJ85" s="1442"/>
      <c r="BK85" s="1442"/>
      <c r="BL85" s="1442"/>
      <c r="BM85" s="1442"/>
      <c r="BN85" s="1442"/>
      <c r="BO85" s="1442"/>
      <c r="BP85" s="1442"/>
      <c r="BQ85" s="1442"/>
      <c r="BR85" s="1442"/>
      <c r="BS85" s="1442"/>
      <c r="BT85" s="1442"/>
      <c r="BU85" s="1442"/>
      <c r="BV85" s="1442"/>
      <c r="BW85" s="1442"/>
      <c r="BX85" s="1442"/>
      <c r="BY85" s="1442"/>
      <c r="BZ85" s="1442"/>
      <c r="CA85" s="1442"/>
    </row>
    <row r="86" spans="1:79" s="18" customFormat="1" ht="18" customHeight="1" x14ac:dyDescent="0.2">
      <c r="A86" s="1527" t="str">
        <f>CONCATENATE('01_Carga'!$M$5,"_",$J86)</f>
        <v>FI__69</v>
      </c>
      <c r="B86" s="1405"/>
      <c r="C86" s="1460" t="str">
        <f>IF('06_PresenLista'!L86&lt;&gt;"",'06_PresenLista'!L86,"")</f>
        <v/>
      </c>
      <c r="D86" s="1461" t="str">
        <f>'06_PresenLista'!Q86</f>
        <v/>
      </c>
      <c r="E86" s="1405"/>
      <c r="F86" s="1626" t="str">
        <f t="shared" si="5"/>
        <v/>
      </c>
      <c r="G86" s="1405"/>
      <c r="H86" s="1726" t="str">
        <f>IF('09_P1_Pract'!F86&lt;&gt;"",'09_P1_Pract'!F86,"")</f>
        <v/>
      </c>
      <c r="I86" s="1606"/>
      <c r="J86" s="1216">
        <v>69</v>
      </c>
      <c r="K86" s="269" t="str">
        <f>IF(ISERROR(VLOOKUP($A86,Aspirantes!$A:$H,Aspirantes!$E$1,FALSE)),"",VLOOKUP($A86,Aspirantes!$A:$H,Aspirantes!$E$1,FALSE))</f>
        <v/>
      </c>
      <c r="L86" s="687" t="str">
        <f>IF(ISERROR(VLOOKUP($A86,Aspirantes!$A:$H,Aspirantes!$F$1,FALSE)),"",VLOOKUP($A86,Aspirantes!$A:$H,Aspirantes!$F$1,FALSE))</f>
        <v/>
      </c>
      <c r="M86" s="688" t="str">
        <f>IF(ISERROR(VLOOKUP($A86,Aspirantes!$A:$H,Aspirantes!$G$1,FALSE)),"",VLOOKUP($A86,Aspirantes!$A:$H,Aspirantes!$G$1,FALSE))</f>
        <v/>
      </c>
      <c r="N86" s="674" t="str">
        <f>IF(ISERROR(VLOOKUP($A86,Aspirantes!$A:$H,Aspirantes!$H$1,FALSE)),"",VLOOKUP($A86,Aspirantes!$A:$H,Aspirantes!$H$1,FALSE))</f>
        <v/>
      </c>
      <c r="O86" s="16"/>
      <c r="P86" s="756"/>
      <c r="Q86" s="759"/>
      <c r="R86" s="67" t="str">
        <f>IF(AND(Q86&lt;&gt;"",P86=""),"",IF(Q86="SÍ",'09_P1_Pract'!BM86,""))</f>
        <v/>
      </c>
      <c r="S86" s="805">
        <f t="shared" si="8"/>
        <v>0</v>
      </c>
      <c r="T86" s="805">
        <f t="shared" si="6"/>
        <v>0</v>
      </c>
      <c r="U86" s="811"/>
      <c r="V86" s="756"/>
      <c r="W86" s="759"/>
      <c r="X86" s="67" t="str">
        <f>IF(AND(W86&lt;&gt;"",V86=""),"",IF(W86="SÍ",'10_P1_Tema'!BM86,""))</f>
        <v/>
      </c>
      <c r="Y86" s="805">
        <f t="shared" si="9"/>
        <v>0</v>
      </c>
      <c r="Z86" s="805">
        <f t="shared" si="7"/>
        <v>0</v>
      </c>
      <c r="AA86" s="823"/>
      <c r="AB86" s="757"/>
      <c r="AC86" s="812"/>
      <c r="AD86" s="67" t="str">
        <f>IF(F86&lt;&gt;"",IF(OR(Q86="SÍ",W86="SÍ"),IF(R86&lt;&gt;"",R86,'09_P1_Pract'!BM86),""),"")</f>
        <v/>
      </c>
      <c r="AE86" s="67" t="str">
        <f>IF(F86&lt;&gt;"",IF(OR(Q86="SÍ",W86="SÍ"),IF(X86&lt;&gt;"",X86,'10_P1_Tema'!BM86),""),"")</f>
        <v/>
      </c>
      <c r="AF86" s="83"/>
      <c r="AG86" s="676" t="str">
        <f>IF(AND(AD86&lt;&gt;"",AE86&lt;&gt;""),'12_P1_Lista'!R86,"")</f>
        <v/>
      </c>
      <c r="AH86" s="82"/>
      <c r="AI86" s="750" t="str">
        <f>IF(AND(AD86&lt;&gt;"",AE86&lt;&gt;""),'12_P1_Lista'!T86,"")</f>
        <v/>
      </c>
      <c r="AJ86" s="518" t="str">
        <f>IF(AND(AD86&lt;&gt;"",AE86&lt;&gt;""),'12_P1_Lista'!U86,"")</f>
        <v/>
      </c>
      <c r="AK86" s="83"/>
      <c r="AL86" s="1657"/>
      <c r="AM86" s="757"/>
      <c r="AN86" s="1442"/>
      <c r="AO86" s="2108"/>
      <c r="AP86" s="2108"/>
      <c r="AQ86" s="2108"/>
      <c r="AR86" s="2108"/>
      <c r="AS86" s="2108"/>
      <c r="AT86" s="2108"/>
      <c r="AU86" s="2108"/>
      <c r="AV86" s="1442"/>
      <c r="AW86" s="1442"/>
      <c r="AX86" s="1442"/>
      <c r="AY86" s="1442"/>
      <c r="AZ86" s="1442"/>
      <c r="BA86" s="1442"/>
      <c r="BB86" s="1442"/>
      <c r="BC86" s="1442"/>
      <c r="BD86" s="1442"/>
      <c r="BE86" s="1442"/>
      <c r="BF86" s="1442"/>
      <c r="BG86" s="1442"/>
      <c r="BH86" s="1442"/>
      <c r="BI86" s="1442"/>
      <c r="BJ86" s="1442"/>
      <c r="BK86" s="1442"/>
      <c r="BL86" s="1442"/>
      <c r="BM86" s="1442"/>
      <c r="BN86" s="1442"/>
      <c r="BO86" s="1442"/>
      <c r="BP86" s="1442"/>
      <c r="BQ86" s="1442"/>
      <c r="BR86" s="1442"/>
      <c r="BS86" s="1442"/>
      <c r="BT86" s="1442"/>
      <c r="BU86" s="1442"/>
      <c r="BV86" s="1442"/>
      <c r="BW86" s="1442"/>
      <c r="BX86" s="1442"/>
      <c r="BY86" s="1442"/>
      <c r="BZ86" s="1442"/>
      <c r="CA86" s="1442"/>
    </row>
    <row r="87" spans="1:79" s="18" customFormat="1" ht="18" customHeight="1" x14ac:dyDescent="0.2">
      <c r="A87" s="1527" t="str">
        <f>CONCATENATE('01_Carga'!$M$5,"_",$J87)</f>
        <v>FI__70</v>
      </c>
      <c r="B87" s="1405"/>
      <c r="C87" s="1460" t="str">
        <f>IF('06_PresenLista'!L87&lt;&gt;"",'06_PresenLista'!L87,"")</f>
        <v/>
      </c>
      <c r="D87" s="1461" t="str">
        <f>'06_PresenLista'!Q87</f>
        <v/>
      </c>
      <c r="E87" s="1405"/>
      <c r="F87" s="1626" t="str">
        <f t="shared" si="5"/>
        <v/>
      </c>
      <c r="G87" s="1405"/>
      <c r="H87" s="1726" t="str">
        <f>IF('09_P1_Pract'!F87&lt;&gt;"",'09_P1_Pract'!F87,"")</f>
        <v/>
      </c>
      <c r="I87" s="1606"/>
      <c r="J87" s="1216">
        <v>70</v>
      </c>
      <c r="K87" s="269" t="str">
        <f>IF(ISERROR(VLOOKUP($A87,Aspirantes!$A:$H,Aspirantes!$E$1,FALSE)),"",VLOOKUP($A87,Aspirantes!$A:$H,Aspirantes!$E$1,FALSE))</f>
        <v/>
      </c>
      <c r="L87" s="687" t="str">
        <f>IF(ISERROR(VLOOKUP($A87,Aspirantes!$A:$H,Aspirantes!$F$1,FALSE)),"",VLOOKUP($A87,Aspirantes!$A:$H,Aspirantes!$F$1,FALSE))</f>
        <v/>
      </c>
      <c r="M87" s="688" t="str">
        <f>IF(ISERROR(VLOOKUP($A87,Aspirantes!$A:$H,Aspirantes!$G$1,FALSE)),"",VLOOKUP($A87,Aspirantes!$A:$H,Aspirantes!$G$1,FALSE))</f>
        <v/>
      </c>
      <c r="N87" s="674" t="str">
        <f>IF(ISERROR(VLOOKUP($A87,Aspirantes!$A:$H,Aspirantes!$H$1,FALSE)),"",VLOOKUP($A87,Aspirantes!$A:$H,Aspirantes!$H$1,FALSE))</f>
        <v/>
      </c>
      <c r="O87" s="16"/>
      <c r="P87" s="756"/>
      <c r="Q87" s="759"/>
      <c r="R87" s="67" t="str">
        <f>IF(AND(Q87&lt;&gt;"",P87=""),"",IF(Q87="SÍ",'09_P1_Pract'!BM87,""))</f>
        <v/>
      </c>
      <c r="S87" s="805">
        <f t="shared" si="8"/>
        <v>0</v>
      </c>
      <c r="T87" s="805">
        <f t="shared" si="6"/>
        <v>0</v>
      </c>
      <c r="U87" s="811"/>
      <c r="V87" s="756"/>
      <c r="W87" s="759"/>
      <c r="X87" s="67" t="str">
        <f>IF(AND(W87&lt;&gt;"",V87=""),"",IF(W87="SÍ",'10_P1_Tema'!BM87,""))</f>
        <v/>
      </c>
      <c r="Y87" s="805">
        <f t="shared" si="9"/>
        <v>0</v>
      </c>
      <c r="Z87" s="805">
        <f t="shared" si="7"/>
        <v>0</v>
      </c>
      <c r="AA87" s="823"/>
      <c r="AB87" s="757"/>
      <c r="AC87" s="812"/>
      <c r="AD87" s="67" t="str">
        <f>IF(F87&lt;&gt;"",IF(OR(Q87="SÍ",W87="SÍ"),IF(R87&lt;&gt;"",R87,'09_P1_Pract'!BM87),""),"")</f>
        <v/>
      </c>
      <c r="AE87" s="67" t="str">
        <f>IF(F87&lt;&gt;"",IF(OR(Q87="SÍ",W87="SÍ"),IF(X87&lt;&gt;"",X87,'10_P1_Tema'!BM87),""),"")</f>
        <v/>
      </c>
      <c r="AF87" s="83"/>
      <c r="AG87" s="676" t="str">
        <f>IF(AND(AD87&lt;&gt;"",AE87&lt;&gt;""),'12_P1_Lista'!R87,"")</f>
        <v/>
      </c>
      <c r="AH87" s="82"/>
      <c r="AI87" s="750" t="str">
        <f>IF(AND(AD87&lt;&gt;"",AE87&lt;&gt;""),'12_P1_Lista'!T87,"")</f>
        <v/>
      </c>
      <c r="AJ87" s="518" t="str">
        <f>IF(AND(AD87&lt;&gt;"",AE87&lt;&gt;""),'12_P1_Lista'!U87,"")</f>
        <v/>
      </c>
      <c r="AK87" s="83"/>
      <c r="AL87" s="1657"/>
      <c r="AM87" s="757"/>
      <c r="AN87" s="1442"/>
      <c r="AO87" s="2108"/>
      <c r="AP87" s="2108"/>
      <c r="AQ87" s="2108"/>
      <c r="AR87" s="2108"/>
      <c r="AS87" s="2108"/>
      <c r="AT87" s="2108"/>
      <c r="AU87" s="2108"/>
      <c r="AV87" s="1442"/>
      <c r="AW87" s="1442"/>
      <c r="AX87" s="1442"/>
      <c r="AY87" s="1442"/>
      <c r="AZ87" s="1442"/>
      <c r="BA87" s="1442"/>
      <c r="BB87" s="1442"/>
      <c r="BC87" s="1442"/>
      <c r="BD87" s="1442"/>
      <c r="BE87" s="1442"/>
      <c r="BF87" s="1442"/>
      <c r="BG87" s="1442"/>
      <c r="BH87" s="1442"/>
      <c r="BI87" s="1442"/>
      <c r="BJ87" s="1442"/>
      <c r="BK87" s="1442"/>
      <c r="BL87" s="1442"/>
      <c r="BM87" s="1442"/>
      <c r="BN87" s="1442"/>
      <c r="BO87" s="1442"/>
      <c r="BP87" s="1442"/>
      <c r="BQ87" s="1442"/>
      <c r="BR87" s="1442"/>
      <c r="BS87" s="1442"/>
      <c r="BT87" s="1442"/>
      <c r="BU87" s="1442"/>
      <c r="BV87" s="1442"/>
      <c r="BW87" s="1442"/>
      <c r="BX87" s="1442"/>
      <c r="BY87" s="1442"/>
      <c r="BZ87" s="1442"/>
      <c r="CA87" s="1442"/>
    </row>
    <row r="88" spans="1:79" s="18" customFormat="1" ht="18" customHeight="1" x14ac:dyDescent="0.2">
      <c r="A88" s="1527" t="str">
        <f>CONCATENATE('01_Carga'!$M$5,"_",$J88)</f>
        <v>FI__71</v>
      </c>
      <c r="B88" s="1405"/>
      <c r="C88" s="1460" t="str">
        <f>IF('06_PresenLista'!L88&lt;&gt;"",'06_PresenLista'!L88,"")</f>
        <v/>
      </c>
      <c r="D88" s="1461" t="str">
        <f>'06_PresenLista'!Q88</f>
        <v/>
      </c>
      <c r="E88" s="1405"/>
      <c r="F88" s="1626" t="str">
        <f t="shared" si="5"/>
        <v/>
      </c>
      <c r="G88" s="1405"/>
      <c r="H88" s="1726" t="str">
        <f>IF('09_P1_Pract'!F88&lt;&gt;"",'09_P1_Pract'!F88,"")</f>
        <v/>
      </c>
      <c r="I88" s="1606"/>
      <c r="J88" s="1216">
        <v>71</v>
      </c>
      <c r="K88" s="269" t="str">
        <f>IF(ISERROR(VLOOKUP($A88,Aspirantes!$A:$H,Aspirantes!$E$1,FALSE)),"",VLOOKUP($A88,Aspirantes!$A:$H,Aspirantes!$E$1,FALSE))</f>
        <v/>
      </c>
      <c r="L88" s="687" t="str">
        <f>IF(ISERROR(VLOOKUP($A88,Aspirantes!$A:$H,Aspirantes!$F$1,FALSE)),"",VLOOKUP($A88,Aspirantes!$A:$H,Aspirantes!$F$1,FALSE))</f>
        <v/>
      </c>
      <c r="M88" s="688" t="str">
        <f>IF(ISERROR(VLOOKUP($A88,Aspirantes!$A:$H,Aspirantes!$G$1,FALSE)),"",VLOOKUP($A88,Aspirantes!$A:$H,Aspirantes!$G$1,FALSE))</f>
        <v/>
      </c>
      <c r="N88" s="674" t="str">
        <f>IF(ISERROR(VLOOKUP($A88,Aspirantes!$A:$H,Aspirantes!$H$1,FALSE)),"",VLOOKUP($A88,Aspirantes!$A:$H,Aspirantes!$H$1,FALSE))</f>
        <v/>
      </c>
      <c r="O88" s="16"/>
      <c r="P88" s="756"/>
      <c r="Q88" s="759"/>
      <c r="R88" s="67" t="str">
        <f>IF(AND(Q88&lt;&gt;"",P88=""),"",IF(Q88="SÍ",'09_P1_Pract'!BM88,""))</f>
        <v/>
      </c>
      <c r="S88" s="805">
        <f t="shared" si="8"/>
        <v>0</v>
      </c>
      <c r="T88" s="805">
        <f t="shared" si="6"/>
        <v>0</v>
      </c>
      <c r="U88" s="811"/>
      <c r="V88" s="756"/>
      <c r="W88" s="759"/>
      <c r="X88" s="67" t="str">
        <f>IF(AND(W88&lt;&gt;"",V88=""),"",IF(W88="SÍ",'10_P1_Tema'!BM88,""))</f>
        <v/>
      </c>
      <c r="Y88" s="805">
        <f t="shared" si="9"/>
        <v>0</v>
      </c>
      <c r="Z88" s="805">
        <f t="shared" si="7"/>
        <v>0</v>
      </c>
      <c r="AA88" s="823"/>
      <c r="AB88" s="757"/>
      <c r="AC88" s="812"/>
      <c r="AD88" s="67" t="str">
        <f>IF(F88&lt;&gt;"",IF(OR(Q88="SÍ",W88="SÍ"),IF(R88&lt;&gt;"",R88,'09_P1_Pract'!BM88),""),"")</f>
        <v/>
      </c>
      <c r="AE88" s="67" t="str">
        <f>IF(F88&lt;&gt;"",IF(OR(Q88="SÍ",W88="SÍ"),IF(X88&lt;&gt;"",X88,'10_P1_Tema'!BM88),""),"")</f>
        <v/>
      </c>
      <c r="AF88" s="83"/>
      <c r="AG88" s="676" t="str">
        <f>IF(AND(AD88&lt;&gt;"",AE88&lt;&gt;""),'12_P1_Lista'!R88,"")</f>
        <v/>
      </c>
      <c r="AH88" s="82"/>
      <c r="AI88" s="750" t="str">
        <f>IF(AND(AD88&lt;&gt;"",AE88&lt;&gt;""),'12_P1_Lista'!T88,"")</f>
        <v/>
      </c>
      <c r="AJ88" s="518" t="str">
        <f>IF(AND(AD88&lt;&gt;"",AE88&lt;&gt;""),'12_P1_Lista'!U88,"")</f>
        <v/>
      </c>
      <c r="AK88" s="83"/>
      <c r="AL88" s="1657"/>
      <c r="AM88" s="757"/>
      <c r="AN88" s="1442"/>
      <c r="AO88" s="2108"/>
      <c r="AP88" s="2108"/>
      <c r="AQ88" s="2108"/>
      <c r="AR88" s="2108"/>
      <c r="AS88" s="2108"/>
      <c r="AT88" s="2108"/>
      <c r="AU88" s="2108"/>
      <c r="AV88" s="1442"/>
      <c r="AW88" s="1442"/>
      <c r="AX88" s="1442"/>
      <c r="AY88" s="1442"/>
      <c r="AZ88" s="1442"/>
      <c r="BA88" s="1442"/>
      <c r="BB88" s="1442"/>
      <c r="BC88" s="1442"/>
      <c r="BD88" s="1442"/>
      <c r="BE88" s="1442"/>
      <c r="BF88" s="1442"/>
      <c r="BG88" s="1442"/>
      <c r="BH88" s="1442"/>
      <c r="BI88" s="1442"/>
      <c r="BJ88" s="1442"/>
      <c r="BK88" s="1442"/>
      <c r="BL88" s="1442"/>
      <c r="BM88" s="1442"/>
      <c r="BN88" s="1442"/>
      <c r="BO88" s="1442"/>
      <c r="BP88" s="1442"/>
      <c r="BQ88" s="1442"/>
      <c r="BR88" s="1442"/>
      <c r="BS88" s="1442"/>
      <c r="BT88" s="1442"/>
      <c r="BU88" s="1442"/>
      <c r="BV88" s="1442"/>
      <c r="BW88" s="1442"/>
      <c r="BX88" s="1442"/>
      <c r="BY88" s="1442"/>
      <c r="BZ88" s="1442"/>
      <c r="CA88" s="1442"/>
    </row>
    <row r="89" spans="1:79" s="18" customFormat="1" ht="18" customHeight="1" x14ac:dyDescent="0.2">
      <c r="A89" s="1527" t="str">
        <f>CONCATENATE('01_Carga'!$M$5,"_",$J89)</f>
        <v>FI__72</v>
      </c>
      <c r="B89" s="1405"/>
      <c r="C89" s="1460" t="str">
        <f>IF('06_PresenLista'!L89&lt;&gt;"",'06_PresenLista'!L89,"")</f>
        <v/>
      </c>
      <c r="D89" s="1461" t="str">
        <f>'06_PresenLista'!Q89</f>
        <v/>
      </c>
      <c r="E89" s="1405"/>
      <c r="F89" s="1626" t="str">
        <f t="shared" si="5"/>
        <v/>
      </c>
      <c r="G89" s="1405"/>
      <c r="H89" s="1726" t="str">
        <f>IF('09_P1_Pract'!F89&lt;&gt;"",'09_P1_Pract'!F89,"")</f>
        <v/>
      </c>
      <c r="I89" s="1606"/>
      <c r="J89" s="1216">
        <v>72</v>
      </c>
      <c r="K89" s="269" t="str">
        <f>IF(ISERROR(VLOOKUP($A89,Aspirantes!$A:$H,Aspirantes!$E$1,FALSE)),"",VLOOKUP($A89,Aspirantes!$A:$H,Aspirantes!$E$1,FALSE))</f>
        <v/>
      </c>
      <c r="L89" s="687" t="str">
        <f>IF(ISERROR(VLOOKUP($A89,Aspirantes!$A:$H,Aspirantes!$F$1,FALSE)),"",VLOOKUP($A89,Aspirantes!$A:$H,Aspirantes!$F$1,FALSE))</f>
        <v/>
      </c>
      <c r="M89" s="688" t="str">
        <f>IF(ISERROR(VLOOKUP($A89,Aspirantes!$A:$H,Aspirantes!$G$1,FALSE)),"",VLOOKUP($A89,Aspirantes!$A:$H,Aspirantes!$G$1,FALSE))</f>
        <v/>
      </c>
      <c r="N89" s="674" t="str">
        <f>IF(ISERROR(VLOOKUP($A89,Aspirantes!$A:$H,Aspirantes!$H$1,FALSE)),"",VLOOKUP($A89,Aspirantes!$A:$H,Aspirantes!$H$1,FALSE))</f>
        <v/>
      </c>
      <c r="O89" s="16"/>
      <c r="P89" s="756"/>
      <c r="Q89" s="759"/>
      <c r="R89" s="67" t="str">
        <f>IF(AND(Q89&lt;&gt;"",P89=""),"",IF(Q89="SÍ",'09_P1_Pract'!BM89,""))</f>
        <v/>
      </c>
      <c r="S89" s="805">
        <f t="shared" si="8"/>
        <v>0</v>
      </c>
      <c r="T89" s="805">
        <f t="shared" si="6"/>
        <v>0</v>
      </c>
      <c r="U89" s="811"/>
      <c r="V89" s="756"/>
      <c r="W89" s="759"/>
      <c r="X89" s="67" t="str">
        <f>IF(AND(W89&lt;&gt;"",V89=""),"",IF(W89="SÍ",'10_P1_Tema'!BM89,""))</f>
        <v/>
      </c>
      <c r="Y89" s="805">
        <f t="shared" si="9"/>
        <v>0</v>
      </c>
      <c r="Z89" s="805">
        <f t="shared" si="7"/>
        <v>0</v>
      </c>
      <c r="AA89" s="823"/>
      <c r="AB89" s="757"/>
      <c r="AC89" s="812"/>
      <c r="AD89" s="67" t="str">
        <f>IF(F89&lt;&gt;"",IF(OR(Q89="SÍ",W89="SÍ"),IF(R89&lt;&gt;"",R89,'09_P1_Pract'!BM89),""),"")</f>
        <v/>
      </c>
      <c r="AE89" s="67" t="str">
        <f>IF(F89&lt;&gt;"",IF(OR(Q89="SÍ",W89="SÍ"),IF(X89&lt;&gt;"",X89,'10_P1_Tema'!BM89),""),"")</f>
        <v/>
      </c>
      <c r="AF89" s="83"/>
      <c r="AG89" s="676" t="str">
        <f>IF(AND(AD89&lt;&gt;"",AE89&lt;&gt;""),'12_P1_Lista'!R89,"")</f>
        <v/>
      </c>
      <c r="AH89" s="82"/>
      <c r="AI89" s="750" t="str">
        <f>IF(AND(AD89&lt;&gt;"",AE89&lt;&gt;""),'12_P1_Lista'!T89,"")</f>
        <v/>
      </c>
      <c r="AJ89" s="518" t="str">
        <f>IF(AND(AD89&lt;&gt;"",AE89&lt;&gt;""),'12_P1_Lista'!U89,"")</f>
        <v/>
      </c>
      <c r="AK89" s="83"/>
      <c r="AL89" s="1657"/>
      <c r="AM89" s="757"/>
      <c r="AN89" s="1442"/>
      <c r="AO89" s="2108"/>
      <c r="AP89" s="2108"/>
      <c r="AQ89" s="2108"/>
      <c r="AR89" s="2108"/>
      <c r="AS89" s="2108"/>
      <c r="AT89" s="2108"/>
      <c r="AU89" s="2108"/>
      <c r="AV89" s="1442"/>
      <c r="AW89" s="1442"/>
      <c r="AX89" s="1442"/>
      <c r="AY89" s="1442"/>
      <c r="AZ89" s="1442"/>
      <c r="BA89" s="1442"/>
      <c r="BB89" s="1442"/>
      <c r="BC89" s="1442"/>
      <c r="BD89" s="1442"/>
      <c r="BE89" s="1442"/>
      <c r="BF89" s="1442"/>
      <c r="BG89" s="1442"/>
      <c r="BH89" s="1442"/>
      <c r="BI89" s="1442"/>
      <c r="BJ89" s="1442"/>
      <c r="BK89" s="1442"/>
      <c r="BL89" s="1442"/>
      <c r="BM89" s="1442"/>
      <c r="BN89" s="1442"/>
      <c r="BO89" s="1442"/>
      <c r="BP89" s="1442"/>
      <c r="BQ89" s="1442"/>
      <c r="BR89" s="1442"/>
      <c r="BS89" s="1442"/>
      <c r="BT89" s="1442"/>
      <c r="BU89" s="1442"/>
      <c r="BV89" s="1442"/>
      <c r="BW89" s="1442"/>
      <c r="BX89" s="1442"/>
      <c r="BY89" s="1442"/>
      <c r="BZ89" s="1442"/>
      <c r="CA89" s="1442"/>
    </row>
    <row r="90" spans="1:79" s="18" customFormat="1" ht="18" customHeight="1" x14ac:dyDescent="0.2">
      <c r="A90" s="1527" t="str">
        <f>CONCATENATE('01_Carga'!$M$5,"_",$J90)</f>
        <v>FI__73</v>
      </c>
      <c r="B90" s="1405"/>
      <c r="C90" s="1460" t="str">
        <f>IF('06_PresenLista'!L90&lt;&gt;"",'06_PresenLista'!L90,"")</f>
        <v/>
      </c>
      <c r="D90" s="1461" t="str">
        <f>'06_PresenLista'!Q90</f>
        <v/>
      </c>
      <c r="E90" s="1405"/>
      <c r="F90" s="1626" t="str">
        <f t="shared" si="5"/>
        <v/>
      </c>
      <c r="G90" s="1405"/>
      <c r="H90" s="1726" t="str">
        <f>IF('09_P1_Pract'!F90&lt;&gt;"",'09_P1_Pract'!F90,"")</f>
        <v/>
      </c>
      <c r="I90" s="1606"/>
      <c r="J90" s="1216">
        <v>73</v>
      </c>
      <c r="K90" s="269" t="str">
        <f>IF(ISERROR(VLOOKUP($A90,Aspirantes!$A:$H,Aspirantes!$E$1,FALSE)),"",VLOOKUP($A90,Aspirantes!$A:$H,Aspirantes!$E$1,FALSE))</f>
        <v/>
      </c>
      <c r="L90" s="687" t="str">
        <f>IF(ISERROR(VLOOKUP($A90,Aspirantes!$A:$H,Aspirantes!$F$1,FALSE)),"",VLOOKUP($A90,Aspirantes!$A:$H,Aspirantes!$F$1,FALSE))</f>
        <v/>
      </c>
      <c r="M90" s="688" t="str">
        <f>IF(ISERROR(VLOOKUP($A90,Aspirantes!$A:$H,Aspirantes!$G$1,FALSE)),"",VLOOKUP($A90,Aspirantes!$A:$H,Aspirantes!$G$1,FALSE))</f>
        <v/>
      </c>
      <c r="N90" s="674" t="str">
        <f>IF(ISERROR(VLOOKUP($A90,Aspirantes!$A:$H,Aspirantes!$H$1,FALSE)),"",VLOOKUP($A90,Aspirantes!$A:$H,Aspirantes!$H$1,FALSE))</f>
        <v/>
      </c>
      <c r="O90" s="16"/>
      <c r="P90" s="756"/>
      <c r="Q90" s="759"/>
      <c r="R90" s="67" t="str">
        <f>IF(AND(Q90&lt;&gt;"",P90=""),"",IF(Q90="SÍ",'09_P1_Pract'!BM90,""))</f>
        <v/>
      </c>
      <c r="S90" s="805">
        <f t="shared" si="8"/>
        <v>0</v>
      </c>
      <c r="T90" s="805">
        <f t="shared" si="6"/>
        <v>0</v>
      </c>
      <c r="U90" s="811"/>
      <c r="V90" s="756"/>
      <c r="W90" s="759"/>
      <c r="X90" s="67" t="str">
        <f>IF(AND(W90&lt;&gt;"",V90=""),"",IF(W90="SÍ",'10_P1_Tema'!BM90,""))</f>
        <v/>
      </c>
      <c r="Y90" s="805">
        <f t="shared" si="9"/>
        <v>0</v>
      </c>
      <c r="Z90" s="805">
        <f t="shared" si="7"/>
        <v>0</v>
      </c>
      <c r="AA90" s="823"/>
      <c r="AB90" s="757"/>
      <c r="AC90" s="812"/>
      <c r="AD90" s="67" t="str">
        <f>IF(F90&lt;&gt;"",IF(OR(Q90="SÍ",W90="SÍ"),IF(R90&lt;&gt;"",R90,'09_P1_Pract'!BM90),""),"")</f>
        <v/>
      </c>
      <c r="AE90" s="67" t="str">
        <f>IF(F90&lt;&gt;"",IF(OR(Q90="SÍ",W90="SÍ"),IF(X90&lt;&gt;"",X90,'10_P1_Tema'!BM90),""),"")</f>
        <v/>
      </c>
      <c r="AF90" s="83"/>
      <c r="AG90" s="676" t="str">
        <f>IF(AND(AD90&lt;&gt;"",AE90&lt;&gt;""),'12_P1_Lista'!R90,"")</f>
        <v/>
      </c>
      <c r="AH90" s="82"/>
      <c r="AI90" s="750" t="str">
        <f>IF(AND(AD90&lt;&gt;"",AE90&lt;&gt;""),'12_P1_Lista'!T90,"")</f>
        <v/>
      </c>
      <c r="AJ90" s="518" t="str">
        <f>IF(AND(AD90&lt;&gt;"",AE90&lt;&gt;""),'12_P1_Lista'!U90,"")</f>
        <v/>
      </c>
      <c r="AK90" s="83"/>
      <c r="AL90" s="1657"/>
      <c r="AM90" s="757"/>
      <c r="AN90" s="1442"/>
      <c r="AO90" s="2108"/>
      <c r="AP90" s="2108"/>
      <c r="AQ90" s="2108"/>
      <c r="AR90" s="2108"/>
      <c r="AS90" s="2108"/>
      <c r="AT90" s="2108"/>
      <c r="AU90" s="2108"/>
      <c r="AV90" s="1442"/>
      <c r="AW90" s="1442"/>
      <c r="AX90" s="1442"/>
      <c r="AY90" s="1442"/>
      <c r="AZ90" s="1442"/>
      <c r="BA90" s="1442"/>
      <c r="BB90" s="1442"/>
      <c r="BC90" s="1442"/>
      <c r="BD90" s="1442"/>
      <c r="BE90" s="1442"/>
      <c r="BF90" s="1442"/>
      <c r="BG90" s="1442"/>
      <c r="BH90" s="1442"/>
      <c r="BI90" s="1442"/>
      <c r="BJ90" s="1442"/>
      <c r="BK90" s="1442"/>
      <c r="BL90" s="1442"/>
      <c r="BM90" s="1442"/>
      <c r="BN90" s="1442"/>
      <c r="BO90" s="1442"/>
      <c r="BP90" s="1442"/>
      <c r="BQ90" s="1442"/>
      <c r="BR90" s="1442"/>
      <c r="BS90" s="1442"/>
      <c r="BT90" s="1442"/>
      <c r="BU90" s="1442"/>
      <c r="BV90" s="1442"/>
      <c r="BW90" s="1442"/>
      <c r="BX90" s="1442"/>
      <c r="BY90" s="1442"/>
      <c r="BZ90" s="1442"/>
      <c r="CA90" s="1442"/>
    </row>
    <row r="91" spans="1:79" s="18" customFormat="1" ht="18" customHeight="1" x14ac:dyDescent="0.2">
      <c r="A91" s="1527" t="str">
        <f>CONCATENATE('01_Carga'!$M$5,"_",$J91)</f>
        <v>FI__74</v>
      </c>
      <c r="B91" s="1405"/>
      <c r="C91" s="1460" t="str">
        <f>IF('06_PresenLista'!L91&lt;&gt;"",'06_PresenLista'!L91,"")</f>
        <v/>
      </c>
      <c r="D91" s="1461" t="str">
        <f>'06_PresenLista'!Q91</f>
        <v/>
      </c>
      <c r="E91" s="1405"/>
      <c r="F91" s="1626" t="str">
        <f t="shared" si="5"/>
        <v/>
      </c>
      <c r="G91" s="1405"/>
      <c r="H91" s="1726" t="str">
        <f>IF('09_P1_Pract'!F91&lt;&gt;"",'09_P1_Pract'!F91,"")</f>
        <v/>
      </c>
      <c r="I91" s="1606"/>
      <c r="J91" s="1216">
        <v>74</v>
      </c>
      <c r="K91" s="269" t="str">
        <f>IF(ISERROR(VLOOKUP($A91,Aspirantes!$A:$H,Aspirantes!$E$1,FALSE)),"",VLOOKUP($A91,Aspirantes!$A:$H,Aspirantes!$E$1,FALSE))</f>
        <v/>
      </c>
      <c r="L91" s="687" t="str">
        <f>IF(ISERROR(VLOOKUP($A91,Aspirantes!$A:$H,Aspirantes!$F$1,FALSE)),"",VLOOKUP($A91,Aspirantes!$A:$H,Aspirantes!$F$1,FALSE))</f>
        <v/>
      </c>
      <c r="M91" s="688" t="str">
        <f>IF(ISERROR(VLOOKUP($A91,Aspirantes!$A:$H,Aspirantes!$G$1,FALSE)),"",VLOOKUP($A91,Aspirantes!$A:$H,Aspirantes!$G$1,FALSE))</f>
        <v/>
      </c>
      <c r="N91" s="674" t="str">
        <f>IF(ISERROR(VLOOKUP($A91,Aspirantes!$A:$H,Aspirantes!$H$1,FALSE)),"",VLOOKUP($A91,Aspirantes!$A:$H,Aspirantes!$H$1,FALSE))</f>
        <v/>
      </c>
      <c r="O91" s="16"/>
      <c r="P91" s="756"/>
      <c r="Q91" s="759"/>
      <c r="R91" s="67" t="str">
        <f>IF(AND(Q91&lt;&gt;"",P91=""),"",IF(Q91="SÍ",'09_P1_Pract'!BM91,""))</f>
        <v/>
      </c>
      <c r="S91" s="805">
        <f t="shared" si="8"/>
        <v>0</v>
      </c>
      <c r="T91" s="805">
        <f t="shared" si="6"/>
        <v>0</v>
      </c>
      <c r="U91" s="811"/>
      <c r="V91" s="756"/>
      <c r="W91" s="759"/>
      <c r="X91" s="67" t="str">
        <f>IF(AND(W91&lt;&gt;"",V91=""),"",IF(W91="SÍ",'10_P1_Tema'!BM91,""))</f>
        <v/>
      </c>
      <c r="Y91" s="805">
        <f t="shared" si="9"/>
        <v>0</v>
      </c>
      <c r="Z91" s="805">
        <f t="shared" si="7"/>
        <v>0</v>
      </c>
      <c r="AA91" s="823"/>
      <c r="AB91" s="757"/>
      <c r="AC91" s="812"/>
      <c r="AD91" s="67" t="str">
        <f>IF(F91&lt;&gt;"",IF(OR(Q91="SÍ",W91="SÍ"),IF(R91&lt;&gt;"",R91,'09_P1_Pract'!BM91),""),"")</f>
        <v/>
      </c>
      <c r="AE91" s="67" t="str">
        <f>IF(F91&lt;&gt;"",IF(OR(Q91="SÍ",W91="SÍ"),IF(X91&lt;&gt;"",X91,'10_P1_Tema'!BM91),""),"")</f>
        <v/>
      </c>
      <c r="AF91" s="83"/>
      <c r="AG91" s="676" t="str">
        <f>IF(AND(AD91&lt;&gt;"",AE91&lt;&gt;""),'12_P1_Lista'!R91,"")</f>
        <v/>
      </c>
      <c r="AH91" s="82"/>
      <c r="AI91" s="750" t="str">
        <f>IF(AND(AD91&lt;&gt;"",AE91&lt;&gt;""),'12_P1_Lista'!T91,"")</f>
        <v/>
      </c>
      <c r="AJ91" s="518" t="str">
        <f>IF(AND(AD91&lt;&gt;"",AE91&lt;&gt;""),'12_P1_Lista'!U91,"")</f>
        <v/>
      </c>
      <c r="AK91" s="83"/>
      <c r="AL91" s="1657"/>
      <c r="AM91" s="757"/>
      <c r="AN91" s="1442"/>
      <c r="AO91" s="2108"/>
      <c r="AP91" s="2108"/>
      <c r="AQ91" s="2108"/>
      <c r="AR91" s="2108"/>
      <c r="AS91" s="2108"/>
      <c r="AT91" s="2108"/>
      <c r="AU91" s="2108"/>
      <c r="AV91" s="1442"/>
      <c r="AW91" s="1442"/>
      <c r="AX91" s="1442"/>
      <c r="AY91" s="1442"/>
      <c r="AZ91" s="1442"/>
      <c r="BA91" s="1442"/>
      <c r="BB91" s="1442"/>
      <c r="BC91" s="1442"/>
      <c r="BD91" s="1442"/>
      <c r="BE91" s="1442"/>
      <c r="BF91" s="1442"/>
      <c r="BG91" s="1442"/>
      <c r="BH91" s="1442"/>
      <c r="BI91" s="1442"/>
      <c r="BJ91" s="1442"/>
      <c r="BK91" s="1442"/>
      <c r="BL91" s="1442"/>
      <c r="BM91" s="1442"/>
      <c r="BN91" s="1442"/>
      <c r="BO91" s="1442"/>
      <c r="BP91" s="1442"/>
      <c r="BQ91" s="1442"/>
      <c r="BR91" s="1442"/>
      <c r="BS91" s="1442"/>
      <c r="BT91" s="1442"/>
      <c r="BU91" s="1442"/>
      <c r="BV91" s="1442"/>
      <c r="BW91" s="1442"/>
      <c r="BX91" s="1442"/>
      <c r="BY91" s="1442"/>
      <c r="BZ91" s="1442"/>
      <c r="CA91" s="1442"/>
    </row>
    <row r="92" spans="1:79" s="18" customFormat="1" ht="18" customHeight="1" x14ac:dyDescent="0.2">
      <c r="A92" s="1527" t="str">
        <f>CONCATENATE('01_Carga'!$M$5,"_",$J92)</f>
        <v>FI__75</v>
      </c>
      <c r="B92" s="1405"/>
      <c r="C92" s="1460" t="str">
        <f>IF('06_PresenLista'!L92&lt;&gt;"",'06_PresenLista'!L92,"")</f>
        <v/>
      </c>
      <c r="D92" s="1461" t="str">
        <f>'06_PresenLista'!Q92</f>
        <v/>
      </c>
      <c r="E92" s="1405"/>
      <c r="F92" s="1626" t="str">
        <f t="shared" si="5"/>
        <v/>
      </c>
      <c r="G92" s="1405"/>
      <c r="H92" s="1726" t="str">
        <f>IF('09_P1_Pract'!F92&lt;&gt;"",'09_P1_Pract'!F92,"")</f>
        <v/>
      </c>
      <c r="I92" s="1606"/>
      <c r="J92" s="1216">
        <v>75</v>
      </c>
      <c r="K92" s="269" t="str">
        <f>IF(ISERROR(VLOOKUP($A92,Aspirantes!$A:$H,Aspirantes!$E$1,FALSE)),"",VLOOKUP($A92,Aspirantes!$A:$H,Aspirantes!$E$1,FALSE))</f>
        <v/>
      </c>
      <c r="L92" s="687" t="str">
        <f>IF(ISERROR(VLOOKUP($A92,Aspirantes!$A:$H,Aspirantes!$F$1,FALSE)),"",VLOOKUP($A92,Aspirantes!$A:$H,Aspirantes!$F$1,FALSE))</f>
        <v/>
      </c>
      <c r="M92" s="688" t="str">
        <f>IF(ISERROR(VLOOKUP($A92,Aspirantes!$A:$H,Aspirantes!$G$1,FALSE)),"",VLOOKUP($A92,Aspirantes!$A:$H,Aspirantes!$G$1,FALSE))</f>
        <v/>
      </c>
      <c r="N92" s="674" t="str">
        <f>IF(ISERROR(VLOOKUP($A92,Aspirantes!$A:$H,Aspirantes!$H$1,FALSE)),"",VLOOKUP($A92,Aspirantes!$A:$H,Aspirantes!$H$1,FALSE))</f>
        <v/>
      </c>
      <c r="O92" s="16"/>
      <c r="P92" s="756"/>
      <c r="Q92" s="759"/>
      <c r="R92" s="67" t="str">
        <f>IF(AND(Q92&lt;&gt;"",P92=""),"",IF(Q92="SÍ",'09_P1_Pract'!BM92,""))</f>
        <v/>
      </c>
      <c r="S92" s="805">
        <f t="shared" si="8"/>
        <v>0</v>
      </c>
      <c r="T92" s="805">
        <f t="shared" si="6"/>
        <v>0</v>
      </c>
      <c r="U92" s="811"/>
      <c r="V92" s="756"/>
      <c r="W92" s="759"/>
      <c r="X92" s="67" t="str">
        <f>IF(AND(W92&lt;&gt;"",V92=""),"",IF(W92="SÍ",'10_P1_Tema'!BM92,""))</f>
        <v/>
      </c>
      <c r="Y92" s="805">
        <f t="shared" si="9"/>
        <v>0</v>
      </c>
      <c r="Z92" s="805">
        <f t="shared" si="7"/>
        <v>0</v>
      </c>
      <c r="AA92" s="823"/>
      <c r="AB92" s="757"/>
      <c r="AC92" s="812"/>
      <c r="AD92" s="67" t="str">
        <f>IF(F92&lt;&gt;"",IF(OR(Q92="SÍ",W92="SÍ"),IF(R92&lt;&gt;"",R92,'09_P1_Pract'!BM92),""),"")</f>
        <v/>
      </c>
      <c r="AE92" s="67" t="str">
        <f>IF(F92&lt;&gt;"",IF(OR(Q92="SÍ",W92="SÍ"),IF(X92&lt;&gt;"",X92,'10_P1_Tema'!BM92),""),"")</f>
        <v/>
      </c>
      <c r="AF92" s="83"/>
      <c r="AG92" s="676" t="str">
        <f>IF(AND(AD92&lt;&gt;"",AE92&lt;&gt;""),'12_P1_Lista'!R92,"")</f>
        <v/>
      </c>
      <c r="AH92" s="82"/>
      <c r="AI92" s="750" t="str">
        <f>IF(AND(AD92&lt;&gt;"",AE92&lt;&gt;""),'12_P1_Lista'!T92,"")</f>
        <v/>
      </c>
      <c r="AJ92" s="518" t="str">
        <f>IF(AND(AD92&lt;&gt;"",AE92&lt;&gt;""),'12_P1_Lista'!U92,"")</f>
        <v/>
      </c>
      <c r="AK92" s="83"/>
      <c r="AL92" s="1657"/>
      <c r="AM92" s="757"/>
      <c r="AN92" s="1442"/>
      <c r="AO92" s="2108"/>
      <c r="AP92" s="2108"/>
      <c r="AQ92" s="2108"/>
      <c r="AR92" s="2108"/>
      <c r="AS92" s="2108"/>
      <c r="AT92" s="2108"/>
      <c r="AU92" s="2108"/>
      <c r="AV92" s="1442"/>
      <c r="AW92" s="1442"/>
      <c r="AX92" s="1442"/>
      <c r="AY92" s="1442"/>
      <c r="AZ92" s="1442"/>
      <c r="BA92" s="1442"/>
      <c r="BB92" s="1442"/>
      <c r="BC92" s="1442"/>
      <c r="BD92" s="1442"/>
      <c r="BE92" s="1442"/>
      <c r="BF92" s="1442"/>
      <c r="BG92" s="1442"/>
      <c r="BH92" s="1442"/>
      <c r="BI92" s="1442"/>
      <c r="BJ92" s="1442"/>
      <c r="BK92" s="1442"/>
      <c r="BL92" s="1442"/>
      <c r="BM92" s="1442"/>
      <c r="BN92" s="1442"/>
      <c r="BO92" s="1442"/>
      <c r="BP92" s="1442"/>
      <c r="BQ92" s="1442"/>
      <c r="BR92" s="1442"/>
      <c r="BS92" s="1442"/>
      <c r="BT92" s="1442"/>
      <c r="BU92" s="1442"/>
      <c r="BV92" s="1442"/>
      <c r="BW92" s="1442"/>
      <c r="BX92" s="1442"/>
      <c r="BY92" s="1442"/>
      <c r="BZ92" s="1442"/>
      <c r="CA92" s="1442"/>
    </row>
    <row r="93" spans="1:79" s="18" customFormat="1" ht="18" customHeight="1" x14ac:dyDescent="0.2">
      <c r="A93" s="1527" t="str">
        <f>CONCATENATE('01_Carga'!$M$5,"_",$J93)</f>
        <v>FI__76</v>
      </c>
      <c r="B93" s="1405"/>
      <c r="C93" s="1460" t="str">
        <f>IF('06_PresenLista'!L93&lt;&gt;"",'06_PresenLista'!L93,"")</f>
        <v/>
      </c>
      <c r="D93" s="1461" t="str">
        <f>'06_PresenLista'!Q93</f>
        <v/>
      </c>
      <c r="E93" s="1405"/>
      <c r="F93" s="1626" t="str">
        <f t="shared" si="5"/>
        <v/>
      </c>
      <c r="G93" s="1405"/>
      <c r="H93" s="1726" t="str">
        <f>IF('09_P1_Pract'!F93&lt;&gt;"",'09_P1_Pract'!F93,"")</f>
        <v/>
      </c>
      <c r="I93" s="1606"/>
      <c r="J93" s="1216">
        <v>76</v>
      </c>
      <c r="K93" s="269" t="str">
        <f>IF(ISERROR(VLOOKUP($A93,Aspirantes!$A:$H,Aspirantes!$E$1,FALSE)),"",VLOOKUP($A93,Aspirantes!$A:$H,Aspirantes!$E$1,FALSE))</f>
        <v/>
      </c>
      <c r="L93" s="687" t="str">
        <f>IF(ISERROR(VLOOKUP($A93,Aspirantes!$A:$H,Aspirantes!$F$1,FALSE)),"",VLOOKUP($A93,Aspirantes!$A:$H,Aspirantes!$F$1,FALSE))</f>
        <v/>
      </c>
      <c r="M93" s="688" t="str">
        <f>IF(ISERROR(VLOOKUP($A93,Aspirantes!$A:$H,Aspirantes!$G$1,FALSE)),"",VLOOKUP($A93,Aspirantes!$A:$H,Aspirantes!$G$1,FALSE))</f>
        <v/>
      </c>
      <c r="N93" s="674" t="str">
        <f>IF(ISERROR(VLOOKUP($A93,Aspirantes!$A:$H,Aspirantes!$H$1,FALSE)),"",VLOOKUP($A93,Aspirantes!$A:$H,Aspirantes!$H$1,FALSE))</f>
        <v/>
      </c>
      <c r="O93" s="16"/>
      <c r="P93" s="756"/>
      <c r="Q93" s="759"/>
      <c r="R93" s="67" t="str">
        <f>IF(AND(Q93&lt;&gt;"",P93=""),"",IF(Q93="SÍ",'09_P1_Pract'!BM93,""))</f>
        <v/>
      </c>
      <c r="S93" s="805">
        <f t="shared" si="8"/>
        <v>0</v>
      </c>
      <c r="T93" s="805">
        <f t="shared" si="6"/>
        <v>0</v>
      </c>
      <c r="U93" s="811"/>
      <c r="V93" s="756"/>
      <c r="W93" s="759"/>
      <c r="X93" s="67" t="str">
        <f>IF(AND(W93&lt;&gt;"",V93=""),"",IF(W93="SÍ",'10_P1_Tema'!BM93,""))</f>
        <v/>
      </c>
      <c r="Y93" s="805">
        <f t="shared" si="9"/>
        <v>0</v>
      </c>
      <c r="Z93" s="805">
        <f t="shared" si="7"/>
        <v>0</v>
      </c>
      <c r="AA93" s="823"/>
      <c r="AB93" s="757"/>
      <c r="AC93" s="812"/>
      <c r="AD93" s="67" t="str">
        <f>IF(F93&lt;&gt;"",IF(OR(Q93="SÍ",W93="SÍ"),IF(R93&lt;&gt;"",R93,'09_P1_Pract'!BM93),""),"")</f>
        <v/>
      </c>
      <c r="AE93" s="67" t="str">
        <f>IF(F93&lt;&gt;"",IF(OR(Q93="SÍ",W93="SÍ"),IF(X93&lt;&gt;"",X93,'10_P1_Tema'!BM93),""),"")</f>
        <v/>
      </c>
      <c r="AF93" s="83"/>
      <c r="AG93" s="676" t="str">
        <f>IF(AND(AD93&lt;&gt;"",AE93&lt;&gt;""),'12_P1_Lista'!R93,"")</f>
        <v/>
      </c>
      <c r="AH93" s="82"/>
      <c r="AI93" s="750" t="str">
        <f>IF(AND(AD93&lt;&gt;"",AE93&lt;&gt;""),'12_P1_Lista'!T93,"")</f>
        <v/>
      </c>
      <c r="AJ93" s="518" t="str">
        <f>IF(AND(AD93&lt;&gt;"",AE93&lt;&gt;""),'12_P1_Lista'!U93,"")</f>
        <v/>
      </c>
      <c r="AK93" s="83"/>
      <c r="AL93" s="1657"/>
      <c r="AM93" s="757"/>
      <c r="AN93" s="1442"/>
      <c r="AO93" s="2108"/>
      <c r="AP93" s="2108"/>
      <c r="AQ93" s="2108"/>
      <c r="AR93" s="2108"/>
      <c r="AS93" s="2108"/>
      <c r="AT93" s="2108"/>
      <c r="AU93" s="2108"/>
      <c r="AV93" s="1442"/>
      <c r="AW93" s="1442"/>
      <c r="AX93" s="1442"/>
      <c r="AY93" s="1442"/>
      <c r="AZ93" s="1442"/>
      <c r="BA93" s="1442"/>
      <c r="BB93" s="1442"/>
      <c r="BC93" s="1442"/>
      <c r="BD93" s="1442"/>
      <c r="BE93" s="1442"/>
      <c r="BF93" s="1442"/>
      <c r="BG93" s="1442"/>
      <c r="BH93" s="1442"/>
      <c r="BI93" s="1442"/>
      <c r="BJ93" s="1442"/>
      <c r="BK93" s="1442"/>
      <c r="BL93" s="1442"/>
      <c r="BM93" s="1442"/>
      <c r="BN93" s="1442"/>
      <c r="BO93" s="1442"/>
      <c r="BP93" s="1442"/>
      <c r="BQ93" s="1442"/>
      <c r="BR93" s="1442"/>
      <c r="BS93" s="1442"/>
      <c r="BT93" s="1442"/>
      <c r="BU93" s="1442"/>
      <c r="BV93" s="1442"/>
      <c r="BW93" s="1442"/>
      <c r="BX93" s="1442"/>
      <c r="BY93" s="1442"/>
      <c r="BZ93" s="1442"/>
      <c r="CA93" s="1442"/>
    </row>
    <row r="94" spans="1:79" s="18" customFormat="1" ht="18" customHeight="1" x14ac:dyDescent="0.2">
      <c r="A94" s="1527" t="str">
        <f>CONCATENATE('01_Carga'!$M$5,"_",$J94)</f>
        <v>FI__77</v>
      </c>
      <c r="B94" s="1405"/>
      <c r="C94" s="1460" t="str">
        <f>IF('06_PresenLista'!L94&lt;&gt;"",'06_PresenLista'!L94,"")</f>
        <v/>
      </c>
      <c r="D94" s="1461" t="str">
        <f>'06_PresenLista'!Q94</f>
        <v/>
      </c>
      <c r="E94" s="1405"/>
      <c r="F94" s="1626" t="str">
        <f t="shared" si="5"/>
        <v/>
      </c>
      <c r="G94" s="1405"/>
      <c r="H94" s="1726" t="str">
        <f>IF('09_P1_Pract'!F94&lt;&gt;"",'09_P1_Pract'!F94,"")</f>
        <v/>
      </c>
      <c r="I94" s="1606"/>
      <c r="J94" s="1216">
        <v>77</v>
      </c>
      <c r="K94" s="269" t="str">
        <f>IF(ISERROR(VLOOKUP($A94,Aspirantes!$A:$H,Aspirantes!$E$1,FALSE)),"",VLOOKUP($A94,Aspirantes!$A:$H,Aspirantes!$E$1,FALSE))</f>
        <v/>
      </c>
      <c r="L94" s="687" t="str">
        <f>IF(ISERROR(VLOOKUP($A94,Aspirantes!$A:$H,Aspirantes!$F$1,FALSE)),"",VLOOKUP($A94,Aspirantes!$A:$H,Aspirantes!$F$1,FALSE))</f>
        <v/>
      </c>
      <c r="M94" s="688" t="str">
        <f>IF(ISERROR(VLOOKUP($A94,Aspirantes!$A:$H,Aspirantes!$G$1,FALSE)),"",VLOOKUP($A94,Aspirantes!$A:$H,Aspirantes!$G$1,FALSE))</f>
        <v/>
      </c>
      <c r="N94" s="674" t="str">
        <f>IF(ISERROR(VLOOKUP($A94,Aspirantes!$A:$H,Aspirantes!$H$1,FALSE)),"",VLOOKUP($A94,Aspirantes!$A:$H,Aspirantes!$H$1,FALSE))</f>
        <v/>
      </c>
      <c r="O94" s="16"/>
      <c r="P94" s="756"/>
      <c r="Q94" s="759"/>
      <c r="R94" s="67" t="str">
        <f>IF(AND(Q94&lt;&gt;"",P94=""),"",IF(Q94="SÍ",'09_P1_Pract'!BM94,""))</f>
        <v/>
      </c>
      <c r="S94" s="805">
        <f t="shared" si="8"/>
        <v>0</v>
      </c>
      <c r="T94" s="805">
        <f t="shared" si="6"/>
        <v>0</v>
      </c>
      <c r="U94" s="811"/>
      <c r="V94" s="756"/>
      <c r="W94" s="759"/>
      <c r="X94" s="67" t="str">
        <f>IF(AND(W94&lt;&gt;"",V94=""),"",IF(W94="SÍ",'10_P1_Tema'!BM94,""))</f>
        <v/>
      </c>
      <c r="Y94" s="805">
        <f t="shared" si="9"/>
        <v>0</v>
      </c>
      <c r="Z94" s="805">
        <f t="shared" si="7"/>
        <v>0</v>
      </c>
      <c r="AA94" s="823"/>
      <c r="AB94" s="757"/>
      <c r="AC94" s="812"/>
      <c r="AD94" s="67" t="str">
        <f>IF(F94&lt;&gt;"",IF(OR(Q94="SÍ",W94="SÍ"),IF(R94&lt;&gt;"",R94,'09_P1_Pract'!BM94),""),"")</f>
        <v/>
      </c>
      <c r="AE94" s="67" t="str">
        <f>IF(F94&lt;&gt;"",IF(OR(Q94="SÍ",W94="SÍ"),IF(X94&lt;&gt;"",X94,'10_P1_Tema'!BM94),""),"")</f>
        <v/>
      </c>
      <c r="AF94" s="83"/>
      <c r="AG94" s="676" t="str">
        <f>IF(AND(AD94&lt;&gt;"",AE94&lt;&gt;""),'12_P1_Lista'!R94,"")</f>
        <v/>
      </c>
      <c r="AH94" s="82"/>
      <c r="AI94" s="750" t="str">
        <f>IF(AND(AD94&lt;&gt;"",AE94&lt;&gt;""),'12_P1_Lista'!T94,"")</f>
        <v/>
      </c>
      <c r="AJ94" s="518" t="str">
        <f>IF(AND(AD94&lt;&gt;"",AE94&lt;&gt;""),'12_P1_Lista'!U94,"")</f>
        <v/>
      </c>
      <c r="AK94" s="83"/>
      <c r="AL94" s="1657"/>
      <c r="AM94" s="757"/>
      <c r="AN94" s="1442"/>
      <c r="AO94" s="2108"/>
      <c r="AP94" s="2108"/>
      <c r="AQ94" s="2108"/>
      <c r="AR94" s="2108"/>
      <c r="AS94" s="2108"/>
      <c r="AT94" s="2108"/>
      <c r="AU94" s="2108"/>
      <c r="AV94" s="1442"/>
      <c r="AW94" s="1442"/>
      <c r="AX94" s="1442"/>
      <c r="AY94" s="1442"/>
      <c r="AZ94" s="1442"/>
      <c r="BA94" s="1442"/>
      <c r="BB94" s="1442"/>
      <c r="BC94" s="1442"/>
      <c r="BD94" s="1442"/>
      <c r="BE94" s="1442"/>
      <c r="BF94" s="1442"/>
      <c r="BG94" s="1442"/>
      <c r="BH94" s="1442"/>
      <c r="BI94" s="1442"/>
      <c r="BJ94" s="1442"/>
      <c r="BK94" s="1442"/>
      <c r="BL94" s="1442"/>
      <c r="BM94" s="1442"/>
      <c r="BN94" s="1442"/>
      <c r="BO94" s="1442"/>
      <c r="BP94" s="1442"/>
      <c r="BQ94" s="1442"/>
      <c r="BR94" s="1442"/>
      <c r="BS94" s="1442"/>
      <c r="BT94" s="1442"/>
      <c r="BU94" s="1442"/>
      <c r="BV94" s="1442"/>
      <c r="BW94" s="1442"/>
      <c r="BX94" s="1442"/>
      <c r="BY94" s="1442"/>
      <c r="BZ94" s="1442"/>
      <c r="CA94" s="1442"/>
    </row>
    <row r="95" spans="1:79" s="18" customFormat="1" ht="18" customHeight="1" x14ac:dyDescent="0.2">
      <c r="A95" s="1527" t="str">
        <f>CONCATENATE('01_Carga'!$M$5,"_",$J95)</f>
        <v>FI__78</v>
      </c>
      <c r="B95" s="1405"/>
      <c r="C95" s="1460" t="str">
        <f>IF('06_PresenLista'!L95&lt;&gt;"",'06_PresenLista'!L95,"")</f>
        <v/>
      </c>
      <c r="D95" s="1461" t="str">
        <f>'06_PresenLista'!Q95</f>
        <v/>
      </c>
      <c r="E95" s="1405"/>
      <c r="F95" s="1626" t="str">
        <f t="shared" si="5"/>
        <v/>
      </c>
      <c r="G95" s="1405"/>
      <c r="H95" s="1726" t="str">
        <f>IF('09_P1_Pract'!F95&lt;&gt;"",'09_P1_Pract'!F95,"")</f>
        <v/>
      </c>
      <c r="I95" s="1606"/>
      <c r="J95" s="1216">
        <v>78</v>
      </c>
      <c r="K95" s="269" t="str">
        <f>IF(ISERROR(VLOOKUP($A95,Aspirantes!$A:$H,Aspirantes!$E$1,FALSE)),"",VLOOKUP($A95,Aspirantes!$A:$H,Aspirantes!$E$1,FALSE))</f>
        <v/>
      </c>
      <c r="L95" s="687" t="str">
        <f>IF(ISERROR(VLOOKUP($A95,Aspirantes!$A:$H,Aspirantes!$F$1,FALSE)),"",VLOOKUP($A95,Aspirantes!$A:$H,Aspirantes!$F$1,FALSE))</f>
        <v/>
      </c>
      <c r="M95" s="688" t="str">
        <f>IF(ISERROR(VLOOKUP($A95,Aspirantes!$A:$H,Aspirantes!$G$1,FALSE)),"",VLOOKUP($A95,Aspirantes!$A:$H,Aspirantes!$G$1,FALSE))</f>
        <v/>
      </c>
      <c r="N95" s="674" t="str">
        <f>IF(ISERROR(VLOOKUP($A95,Aspirantes!$A:$H,Aspirantes!$H$1,FALSE)),"",VLOOKUP($A95,Aspirantes!$A:$H,Aspirantes!$H$1,FALSE))</f>
        <v/>
      </c>
      <c r="O95" s="16"/>
      <c r="P95" s="756"/>
      <c r="Q95" s="759"/>
      <c r="R95" s="67" t="str">
        <f>IF(AND(Q95&lt;&gt;"",P95=""),"",IF(Q95="SÍ",'09_P1_Pract'!BM95,""))</f>
        <v/>
      </c>
      <c r="S95" s="805">
        <f t="shared" si="8"/>
        <v>0</v>
      </c>
      <c r="T95" s="805">
        <f t="shared" si="6"/>
        <v>0</v>
      </c>
      <c r="U95" s="811"/>
      <c r="V95" s="756"/>
      <c r="W95" s="759"/>
      <c r="X95" s="67" t="str">
        <f>IF(AND(W95&lt;&gt;"",V95=""),"",IF(W95="SÍ",'10_P1_Tema'!BM95,""))</f>
        <v/>
      </c>
      <c r="Y95" s="805">
        <f t="shared" si="9"/>
        <v>0</v>
      </c>
      <c r="Z95" s="805">
        <f t="shared" si="7"/>
        <v>0</v>
      </c>
      <c r="AA95" s="823"/>
      <c r="AB95" s="757"/>
      <c r="AC95" s="812"/>
      <c r="AD95" s="67" t="str">
        <f>IF(F95&lt;&gt;"",IF(OR(Q95="SÍ",W95="SÍ"),IF(R95&lt;&gt;"",R95,'09_P1_Pract'!BM95),""),"")</f>
        <v/>
      </c>
      <c r="AE95" s="67" t="str">
        <f>IF(F95&lt;&gt;"",IF(OR(Q95="SÍ",W95="SÍ"),IF(X95&lt;&gt;"",X95,'10_P1_Tema'!BM95),""),"")</f>
        <v/>
      </c>
      <c r="AF95" s="83"/>
      <c r="AG95" s="676" t="str">
        <f>IF(AND(AD95&lt;&gt;"",AE95&lt;&gt;""),'12_P1_Lista'!R95,"")</f>
        <v/>
      </c>
      <c r="AH95" s="82"/>
      <c r="AI95" s="750" t="str">
        <f>IF(AND(AD95&lt;&gt;"",AE95&lt;&gt;""),'12_P1_Lista'!T95,"")</f>
        <v/>
      </c>
      <c r="AJ95" s="518" t="str">
        <f>IF(AND(AD95&lt;&gt;"",AE95&lt;&gt;""),'12_P1_Lista'!U95,"")</f>
        <v/>
      </c>
      <c r="AK95" s="83"/>
      <c r="AL95" s="1657"/>
      <c r="AM95" s="757"/>
      <c r="AN95" s="1442"/>
      <c r="AO95" s="2108"/>
      <c r="AP95" s="2108"/>
      <c r="AQ95" s="2108"/>
      <c r="AR95" s="2108"/>
      <c r="AS95" s="2108"/>
      <c r="AT95" s="2108"/>
      <c r="AU95" s="2108"/>
      <c r="AV95" s="1442"/>
      <c r="AW95" s="1442"/>
      <c r="AX95" s="1442"/>
      <c r="AY95" s="1442"/>
      <c r="AZ95" s="1442"/>
      <c r="BA95" s="1442"/>
      <c r="BB95" s="1442"/>
      <c r="BC95" s="1442"/>
      <c r="BD95" s="1442"/>
      <c r="BE95" s="1442"/>
      <c r="BF95" s="1442"/>
      <c r="BG95" s="1442"/>
      <c r="BH95" s="1442"/>
      <c r="BI95" s="1442"/>
      <c r="BJ95" s="1442"/>
      <c r="BK95" s="1442"/>
      <c r="BL95" s="1442"/>
      <c r="BM95" s="1442"/>
      <c r="BN95" s="1442"/>
      <c r="BO95" s="1442"/>
      <c r="BP95" s="1442"/>
      <c r="BQ95" s="1442"/>
      <c r="BR95" s="1442"/>
      <c r="BS95" s="1442"/>
      <c r="BT95" s="1442"/>
      <c r="BU95" s="1442"/>
      <c r="BV95" s="1442"/>
      <c r="BW95" s="1442"/>
      <c r="BX95" s="1442"/>
      <c r="BY95" s="1442"/>
      <c r="BZ95" s="1442"/>
      <c r="CA95" s="1442"/>
    </row>
    <row r="96" spans="1:79" s="18" customFormat="1" ht="18" customHeight="1" x14ac:dyDescent="0.2">
      <c r="A96" s="1527" t="str">
        <f>CONCATENATE('01_Carga'!$M$5,"_",$J96)</f>
        <v>FI__79</v>
      </c>
      <c r="B96" s="1405"/>
      <c r="C96" s="1460" t="str">
        <f>IF('06_PresenLista'!L96&lt;&gt;"",'06_PresenLista'!L96,"")</f>
        <v/>
      </c>
      <c r="D96" s="1461" t="str">
        <f>'06_PresenLista'!Q96</f>
        <v/>
      </c>
      <c r="E96" s="1405"/>
      <c r="F96" s="1626" t="str">
        <f t="shared" si="5"/>
        <v/>
      </c>
      <c r="G96" s="1405"/>
      <c r="H96" s="1726" t="str">
        <f>IF('09_P1_Pract'!F96&lt;&gt;"",'09_P1_Pract'!F96,"")</f>
        <v/>
      </c>
      <c r="I96" s="1606"/>
      <c r="J96" s="1216">
        <v>79</v>
      </c>
      <c r="K96" s="269" t="str">
        <f>IF(ISERROR(VLOOKUP($A96,Aspirantes!$A:$H,Aspirantes!$E$1,FALSE)),"",VLOOKUP($A96,Aspirantes!$A:$H,Aspirantes!$E$1,FALSE))</f>
        <v/>
      </c>
      <c r="L96" s="687" t="str">
        <f>IF(ISERROR(VLOOKUP($A96,Aspirantes!$A:$H,Aspirantes!$F$1,FALSE)),"",VLOOKUP($A96,Aspirantes!$A:$H,Aspirantes!$F$1,FALSE))</f>
        <v/>
      </c>
      <c r="M96" s="688" t="str">
        <f>IF(ISERROR(VLOOKUP($A96,Aspirantes!$A:$H,Aspirantes!$G$1,FALSE)),"",VLOOKUP($A96,Aspirantes!$A:$H,Aspirantes!$G$1,FALSE))</f>
        <v/>
      </c>
      <c r="N96" s="674" t="str">
        <f>IF(ISERROR(VLOOKUP($A96,Aspirantes!$A:$H,Aspirantes!$H$1,FALSE)),"",VLOOKUP($A96,Aspirantes!$A:$H,Aspirantes!$H$1,FALSE))</f>
        <v/>
      </c>
      <c r="O96" s="16"/>
      <c r="P96" s="756"/>
      <c r="Q96" s="759"/>
      <c r="R96" s="67" t="str">
        <f>IF(AND(Q96&lt;&gt;"",P96=""),"",IF(Q96="SÍ",'09_P1_Pract'!BM96,""))</f>
        <v/>
      </c>
      <c r="S96" s="805">
        <f t="shared" si="8"/>
        <v>0</v>
      </c>
      <c r="T96" s="805">
        <f t="shared" si="6"/>
        <v>0</v>
      </c>
      <c r="U96" s="811"/>
      <c r="V96" s="756"/>
      <c r="W96" s="759"/>
      <c r="X96" s="67" t="str">
        <f>IF(AND(W96&lt;&gt;"",V96=""),"",IF(W96="SÍ",'10_P1_Tema'!BM96,""))</f>
        <v/>
      </c>
      <c r="Y96" s="805">
        <f t="shared" si="9"/>
        <v>0</v>
      </c>
      <c r="Z96" s="805">
        <f t="shared" si="7"/>
        <v>0</v>
      </c>
      <c r="AA96" s="823"/>
      <c r="AB96" s="757"/>
      <c r="AC96" s="812"/>
      <c r="AD96" s="67" t="str">
        <f>IF(F96&lt;&gt;"",IF(OR(Q96="SÍ",W96="SÍ"),IF(R96&lt;&gt;"",R96,'09_P1_Pract'!BM96),""),"")</f>
        <v/>
      </c>
      <c r="AE96" s="67" t="str">
        <f>IF(F96&lt;&gt;"",IF(OR(Q96="SÍ",W96="SÍ"),IF(X96&lt;&gt;"",X96,'10_P1_Tema'!BM96),""),"")</f>
        <v/>
      </c>
      <c r="AF96" s="83"/>
      <c r="AG96" s="676" t="str">
        <f>IF(AND(AD96&lt;&gt;"",AE96&lt;&gt;""),'12_P1_Lista'!R96,"")</f>
        <v/>
      </c>
      <c r="AH96" s="82"/>
      <c r="AI96" s="750" t="str">
        <f>IF(AND(AD96&lt;&gt;"",AE96&lt;&gt;""),'12_P1_Lista'!T96,"")</f>
        <v/>
      </c>
      <c r="AJ96" s="518" t="str">
        <f>IF(AND(AD96&lt;&gt;"",AE96&lt;&gt;""),'12_P1_Lista'!U96,"")</f>
        <v/>
      </c>
      <c r="AK96" s="83"/>
      <c r="AL96" s="1657"/>
      <c r="AM96" s="757"/>
      <c r="AN96" s="1442"/>
      <c r="AO96" s="2108"/>
      <c r="AP96" s="2108"/>
      <c r="AQ96" s="2108"/>
      <c r="AR96" s="2108"/>
      <c r="AS96" s="2108"/>
      <c r="AT96" s="2108"/>
      <c r="AU96" s="2108"/>
      <c r="AV96" s="1442"/>
      <c r="AW96" s="1442"/>
      <c r="AX96" s="1442"/>
      <c r="AY96" s="1442"/>
      <c r="AZ96" s="1442"/>
      <c r="BA96" s="1442"/>
      <c r="BB96" s="1442"/>
      <c r="BC96" s="1442"/>
      <c r="BD96" s="1442"/>
      <c r="BE96" s="1442"/>
      <c r="BF96" s="1442"/>
      <c r="BG96" s="1442"/>
      <c r="BH96" s="1442"/>
      <c r="BI96" s="1442"/>
      <c r="BJ96" s="1442"/>
      <c r="BK96" s="1442"/>
      <c r="BL96" s="1442"/>
      <c r="BM96" s="1442"/>
      <c r="BN96" s="1442"/>
      <c r="BO96" s="1442"/>
      <c r="BP96" s="1442"/>
      <c r="BQ96" s="1442"/>
      <c r="BR96" s="1442"/>
      <c r="BS96" s="1442"/>
      <c r="BT96" s="1442"/>
      <c r="BU96" s="1442"/>
      <c r="BV96" s="1442"/>
      <c r="BW96" s="1442"/>
      <c r="BX96" s="1442"/>
      <c r="BY96" s="1442"/>
      <c r="BZ96" s="1442"/>
      <c r="CA96" s="1442"/>
    </row>
    <row r="97" spans="1:79" s="18" customFormat="1" ht="18" customHeight="1" x14ac:dyDescent="0.2">
      <c r="A97" s="1527" t="str">
        <f>CONCATENATE('01_Carga'!$M$5,"_",$J97)</f>
        <v>FI__80</v>
      </c>
      <c r="B97" s="1405"/>
      <c r="C97" s="1460" t="str">
        <f>IF('06_PresenLista'!L97&lt;&gt;"",'06_PresenLista'!L97,"")</f>
        <v/>
      </c>
      <c r="D97" s="1461" t="str">
        <f>'06_PresenLista'!Q97</f>
        <v/>
      </c>
      <c r="E97" s="1405"/>
      <c r="F97" s="1626" t="str">
        <f t="shared" si="5"/>
        <v/>
      </c>
      <c r="G97" s="1405"/>
      <c r="H97" s="1726" t="str">
        <f>IF('09_P1_Pract'!F97&lt;&gt;"",'09_P1_Pract'!F97,"")</f>
        <v/>
      </c>
      <c r="I97" s="1606"/>
      <c r="J97" s="1216">
        <v>80</v>
      </c>
      <c r="K97" s="269" t="str">
        <f>IF(ISERROR(VLOOKUP($A97,Aspirantes!$A:$H,Aspirantes!$E$1,FALSE)),"",VLOOKUP($A97,Aspirantes!$A:$H,Aspirantes!$E$1,FALSE))</f>
        <v/>
      </c>
      <c r="L97" s="687" t="str">
        <f>IF(ISERROR(VLOOKUP($A97,Aspirantes!$A:$H,Aspirantes!$F$1,FALSE)),"",VLOOKUP($A97,Aspirantes!$A:$H,Aspirantes!$F$1,FALSE))</f>
        <v/>
      </c>
      <c r="M97" s="688" t="str">
        <f>IF(ISERROR(VLOOKUP($A97,Aspirantes!$A:$H,Aspirantes!$G$1,FALSE)),"",VLOOKUP($A97,Aspirantes!$A:$H,Aspirantes!$G$1,FALSE))</f>
        <v/>
      </c>
      <c r="N97" s="674" t="str">
        <f>IF(ISERROR(VLOOKUP($A97,Aspirantes!$A:$H,Aspirantes!$H$1,FALSE)),"",VLOOKUP($A97,Aspirantes!$A:$H,Aspirantes!$H$1,FALSE))</f>
        <v/>
      </c>
      <c r="O97" s="16"/>
      <c r="P97" s="756"/>
      <c r="Q97" s="759"/>
      <c r="R97" s="67" t="str">
        <f>IF(AND(Q97&lt;&gt;"",P97=""),"",IF(Q97="SÍ",'09_P1_Pract'!BM97,""))</f>
        <v/>
      </c>
      <c r="S97" s="805">
        <f t="shared" si="8"/>
        <v>0</v>
      </c>
      <c r="T97" s="805">
        <f t="shared" si="6"/>
        <v>0</v>
      </c>
      <c r="U97" s="811"/>
      <c r="V97" s="756"/>
      <c r="W97" s="759"/>
      <c r="X97" s="67" t="str">
        <f>IF(AND(W97&lt;&gt;"",V97=""),"",IF(W97="SÍ",'10_P1_Tema'!BM97,""))</f>
        <v/>
      </c>
      <c r="Y97" s="805">
        <f t="shared" si="9"/>
        <v>0</v>
      </c>
      <c r="Z97" s="805">
        <f t="shared" si="7"/>
        <v>0</v>
      </c>
      <c r="AA97" s="823"/>
      <c r="AB97" s="757"/>
      <c r="AC97" s="812"/>
      <c r="AD97" s="67" t="str">
        <f>IF(F97&lt;&gt;"",IF(OR(Q97="SÍ",W97="SÍ"),IF(R97&lt;&gt;"",R97,'09_P1_Pract'!BM97),""),"")</f>
        <v/>
      </c>
      <c r="AE97" s="67" t="str">
        <f>IF(F97&lt;&gt;"",IF(OR(Q97="SÍ",W97="SÍ"),IF(X97&lt;&gt;"",X97,'10_P1_Tema'!BM97),""),"")</f>
        <v/>
      </c>
      <c r="AF97" s="83"/>
      <c r="AG97" s="676" t="str">
        <f>IF(AND(AD97&lt;&gt;"",AE97&lt;&gt;""),'12_P1_Lista'!R97,"")</f>
        <v/>
      </c>
      <c r="AH97" s="82"/>
      <c r="AI97" s="750" t="str">
        <f>IF(AND(AD97&lt;&gt;"",AE97&lt;&gt;""),'12_P1_Lista'!T97,"")</f>
        <v/>
      </c>
      <c r="AJ97" s="518" t="str">
        <f>IF(AND(AD97&lt;&gt;"",AE97&lt;&gt;""),'12_P1_Lista'!U97,"")</f>
        <v/>
      </c>
      <c r="AK97" s="83"/>
      <c r="AL97" s="1657"/>
      <c r="AM97" s="757"/>
      <c r="AN97" s="1442"/>
      <c r="AO97" s="2108"/>
      <c r="AP97" s="2108"/>
      <c r="AQ97" s="2108"/>
      <c r="AR97" s="2108"/>
      <c r="AS97" s="2108"/>
      <c r="AT97" s="2108"/>
      <c r="AU97" s="2108"/>
      <c r="AV97" s="1442"/>
      <c r="AW97" s="1442"/>
      <c r="AX97" s="1442"/>
      <c r="AY97" s="1442"/>
      <c r="AZ97" s="1442"/>
      <c r="BA97" s="1442"/>
      <c r="BB97" s="1442"/>
      <c r="BC97" s="1442"/>
      <c r="BD97" s="1442"/>
      <c r="BE97" s="1442"/>
      <c r="BF97" s="1442"/>
      <c r="BG97" s="1442"/>
      <c r="BH97" s="1442"/>
      <c r="BI97" s="1442"/>
      <c r="BJ97" s="1442"/>
      <c r="BK97" s="1442"/>
      <c r="BL97" s="1442"/>
      <c r="BM97" s="1442"/>
      <c r="BN97" s="1442"/>
      <c r="BO97" s="1442"/>
      <c r="BP97" s="1442"/>
      <c r="BQ97" s="1442"/>
      <c r="BR97" s="1442"/>
      <c r="BS97" s="1442"/>
      <c r="BT97" s="1442"/>
      <c r="BU97" s="1442"/>
      <c r="BV97" s="1442"/>
      <c r="BW97" s="1442"/>
      <c r="BX97" s="1442"/>
      <c r="BY97" s="1442"/>
      <c r="BZ97" s="1442"/>
      <c r="CA97" s="1442"/>
    </row>
    <row r="98" spans="1:79" s="18" customFormat="1" ht="18" customHeight="1" x14ac:dyDescent="0.2">
      <c r="A98" s="1527" t="str">
        <f>CONCATENATE('01_Carga'!$M$5,"_",$J98)</f>
        <v>FI__81</v>
      </c>
      <c r="B98" s="1405"/>
      <c r="C98" s="1460" t="str">
        <f>IF('06_PresenLista'!L98&lt;&gt;"",'06_PresenLista'!L98,"")</f>
        <v/>
      </c>
      <c r="D98" s="1461" t="str">
        <f>'06_PresenLista'!Q98</f>
        <v/>
      </c>
      <c r="E98" s="1405"/>
      <c r="F98" s="1626" t="str">
        <f t="shared" si="5"/>
        <v/>
      </c>
      <c r="G98" s="1405"/>
      <c r="H98" s="1726" t="str">
        <f>IF('09_P1_Pract'!F98&lt;&gt;"",'09_P1_Pract'!F98,"")</f>
        <v/>
      </c>
      <c r="I98" s="1606"/>
      <c r="J98" s="1216">
        <v>81</v>
      </c>
      <c r="K98" s="269" t="str">
        <f>IF(ISERROR(VLOOKUP($A98,Aspirantes!$A:$H,Aspirantes!$E$1,FALSE)),"",VLOOKUP($A98,Aspirantes!$A:$H,Aspirantes!$E$1,FALSE))</f>
        <v/>
      </c>
      <c r="L98" s="687" t="str">
        <f>IF(ISERROR(VLOOKUP($A98,Aspirantes!$A:$H,Aspirantes!$F$1,FALSE)),"",VLOOKUP($A98,Aspirantes!$A:$H,Aspirantes!$F$1,FALSE))</f>
        <v/>
      </c>
      <c r="M98" s="688" t="str">
        <f>IF(ISERROR(VLOOKUP($A98,Aspirantes!$A:$H,Aspirantes!$G$1,FALSE)),"",VLOOKUP($A98,Aspirantes!$A:$H,Aspirantes!$G$1,FALSE))</f>
        <v/>
      </c>
      <c r="N98" s="674" t="str">
        <f>IF(ISERROR(VLOOKUP($A98,Aspirantes!$A:$H,Aspirantes!$H$1,FALSE)),"",VLOOKUP($A98,Aspirantes!$A:$H,Aspirantes!$H$1,FALSE))</f>
        <v/>
      </c>
      <c r="O98" s="16"/>
      <c r="P98" s="756"/>
      <c r="Q98" s="759"/>
      <c r="R98" s="67" t="str">
        <f>IF(AND(Q98&lt;&gt;"",P98=""),"",IF(Q98="SÍ",'09_P1_Pract'!BM98,""))</f>
        <v/>
      </c>
      <c r="S98" s="805">
        <f t="shared" si="8"/>
        <v>0</v>
      </c>
      <c r="T98" s="805">
        <f t="shared" si="6"/>
        <v>0</v>
      </c>
      <c r="U98" s="811"/>
      <c r="V98" s="756"/>
      <c r="W98" s="759"/>
      <c r="X98" s="67" t="str">
        <f>IF(AND(W98&lt;&gt;"",V98=""),"",IF(W98="SÍ",'10_P1_Tema'!BM98,""))</f>
        <v/>
      </c>
      <c r="Y98" s="805">
        <f t="shared" si="9"/>
        <v>0</v>
      </c>
      <c r="Z98" s="805">
        <f t="shared" si="7"/>
        <v>0</v>
      </c>
      <c r="AA98" s="823"/>
      <c r="AB98" s="757"/>
      <c r="AC98" s="812"/>
      <c r="AD98" s="67" t="str">
        <f>IF(F98&lt;&gt;"",IF(OR(Q98="SÍ",W98="SÍ"),IF(R98&lt;&gt;"",R98,'09_P1_Pract'!BM98),""),"")</f>
        <v/>
      </c>
      <c r="AE98" s="67" t="str">
        <f>IF(F98&lt;&gt;"",IF(OR(Q98="SÍ",W98="SÍ"),IF(X98&lt;&gt;"",X98,'10_P1_Tema'!BM98),""),"")</f>
        <v/>
      </c>
      <c r="AF98" s="83"/>
      <c r="AG98" s="676" t="str">
        <f>IF(AND(AD98&lt;&gt;"",AE98&lt;&gt;""),'12_P1_Lista'!R98,"")</f>
        <v/>
      </c>
      <c r="AH98" s="82"/>
      <c r="AI98" s="750" t="str">
        <f>IF(AND(AD98&lt;&gt;"",AE98&lt;&gt;""),'12_P1_Lista'!T98,"")</f>
        <v/>
      </c>
      <c r="AJ98" s="518" t="str">
        <f>IF(AND(AD98&lt;&gt;"",AE98&lt;&gt;""),'12_P1_Lista'!U98,"")</f>
        <v/>
      </c>
      <c r="AK98" s="83"/>
      <c r="AL98" s="1657"/>
      <c r="AM98" s="757"/>
      <c r="AN98" s="1442"/>
      <c r="AO98" s="2108"/>
      <c r="AP98" s="2108"/>
      <c r="AQ98" s="2108"/>
      <c r="AR98" s="2108"/>
      <c r="AS98" s="2108"/>
      <c r="AT98" s="2108"/>
      <c r="AU98" s="2108"/>
      <c r="AV98" s="1442"/>
      <c r="AW98" s="1442"/>
      <c r="AX98" s="1442"/>
      <c r="AY98" s="1442"/>
      <c r="AZ98" s="1442"/>
      <c r="BA98" s="1442"/>
      <c r="BB98" s="1442"/>
      <c r="BC98" s="1442"/>
      <c r="BD98" s="1442"/>
      <c r="BE98" s="1442"/>
      <c r="BF98" s="1442"/>
      <c r="BG98" s="1442"/>
      <c r="BH98" s="1442"/>
      <c r="BI98" s="1442"/>
      <c r="BJ98" s="1442"/>
      <c r="BK98" s="1442"/>
      <c r="BL98" s="1442"/>
      <c r="BM98" s="1442"/>
      <c r="BN98" s="1442"/>
      <c r="BO98" s="1442"/>
      <c r="BP98" s="1442"/>
      <c r="BQ98" s="1442"/>
      <c r="BR98" s="1442"/>
      <c r="BS98" s="1442"/>
      <c r="BT98" s="1442"/>
      <c r="BU98" s="1442"/>
      <c r="BV98" s="1442"/>
      <c r="BW98" s="1442"/>
      <c r="BX98" s="1442"/>
      <c r="BY98" s="1442"/>
      <c r="BZ98" s="1442"/>
      <c r="CA98" s="1442"/>
    </row>
    <row r="99" spans="1:79" s="18" customFormat="1" ht="18" customHeight="1" x14ac:dyDescent="0.2">
      <c r="A99" s="1527" t="str">
        <f>CONCATENATE('01_Carga'!$M$5,"_",$J99)</f>
        <v>FI__82</v>
      </c>
      <c r="B99" s="1405"/>
      <c r="C99" s="1460" t="str">
        <f>IF('06_PresenLista'!L99&lt;&gt;"",'06_PresenLista'!L99,"")</f>
        <v/>
      </c>
      <c r="D99" s="1461" t="str">
        <f>'06_PresenLista'!Q99</f>
        <v/>
      </c>
      <c r="E99" s="1405"/>
      <c r="F99" s="1626" t="str">
        <f t="shared" si="5"/>
        <v/>
      </c>
      <c r="G99" s="1405"/>
      <c r="H99" s="1726" t="str">
        <f>IF('09_P1_Pract'!F99&lt;&gt;"",'09_P1_Pract'!F99,"")</f>
        <v/>
      </c>
      <c r="I99" s="1606"/>
      <c r="J99" s="1216">
        <v>82</v>
      </c>
      <c r="K99" s="269" t="str">
        <f>IF(ISERROR(VLOOKUP($A99,Aspirantes!$A:$H,Aspirantes!$E$1,FALSE)),"",VLOOKUP($A99,Aspirantes!$A:$H,Aspirantes!$E$1,FALSE))</f>
        <v/>
      </c>
      <c r="L99" s="687" t="str">
        <f>IF(ISERROR(VLOOKUP($A99,Aspirantes!$A:$H,Aspirantes!$F$1,FALSE)),"",VLOOKUP($A99,Aspirantes!$A:$H,Aspirantes!$F$1,FALSE))</f>
        <v/>
      </c>
      <c r="M99" s="688" t="str">
        <f>IF(ISERROR(VLOOKUP($A99,Aspirantes!$A:$H,Aspirantes!$G$1,FALSE)),"",VLOOKUP($A99,Aspirantes!$A:$H,Aspirantes!$G$1,FALSE))</f>
        <v/>
      </c>
      <c r="N99" s="674" t="str">
        <f>IF(ISERROR(VLOOKUP($A99,Aspirantes!$A:$H,Aspirantes!$H$1,FALSE)),"",VLOOKUP($A99,Aspirantes!$A:$H,Aspirantes!$H$1,FALSE))</f>
        <v/>
      </c>
      <c r="O99" s="16"/>
      <c r="P99" s="756"/>
      <c r="Q99" s="759"/>
      <c r="R99" s="67" t="str">
        <f>IF(AND(Q99&lt;&gt;"",P99=""),"",IF(Q99="SÍ",'09_P1_Pract'!BM99,""))</f>
        <v/>
      </c>
      <c r="S99" s="805">
        <f t="shared" si="8"/>
        <v>0</v>
      </c>
      <c r="T99" s="805">
        <f t="shared" si="6"/>
        <v>0</v>
      </c>
      <c r="U99" s="811"/>
      <c r="V99" s="756"/>
      <c r="W99" s="759"/>
      <c r="X99" s="67" t="str">
        <f>IF(AND(W99&lt;&gt;"",V99=""),"",IF(W99="SÍ",'10_P1_Tema'!BM99,""))</f>
        <v/>
      </c>
      <c r="Y99" s="805">
        <f t="shared" si="9"/>
        <v>0</v>
      </c>
      <c r="Z99" s="805">
        <f t="shared" si="7"/>
        <v>0</v>
      </c>
      <c r="AA99" s="823"/>
      <c r="AB99" s="757"/>
      <c r="AC99" s="812"/>
      <c r="AD99" s="67" t="str">
        <f>IF(F99&lt;&gt;"",IF(OR(Q99="SÍ",W99="SÍ"),IF(R99&lt;&gt;"",R99,'09_P1_Pract'!BM99),""),"")</f>
        <v/>
      </c>
      <c r="AE99" s="67" t="str">
        <f>IF(F99&lt;&gt;"",IF(OR(Q99="SÍ",W99="SÍ"),IF(X99&lt;&gt;"",X99,'10_P1_Tema'!BM99),""),"")</f>
        <v/>
      </c>
      <c r="AF99" s="83"/>
      <c r="AG99" s="676" t="str">
        <f>IF(AND(AD99&lt;&gt;"",AE99&lt;&gt;""),'12_P1_Lista'!R99,"")</f>
        <v/>
      </c>
      <c r="AH99" s="82"/>
      <c r="AI99" s="750" t="str">
        <f>IF(AND(AD99&lt;&gt;"",AE99&lt;&gt;""),'12_P1_Lista'!T99,"")</f>
        <v/>
      </c>
      <c r="AJ99" s="518" t="str">
        <f>IF(AND(AD99&lt;&gt;"",AE99&lt;&gt;""),'12_P1_Lista'!U99,"")</f>
        <v/>
      </c>
      <c r="AK99" s="83"/>
      <c r="AL99" s="1657"/>
      <c r="AM99" s="757"/>
      <c r="AN99" s="1442"/>
      <c r="AO99" s="2108"/>
      <c r="AP99" s="2108"/>
      <c r="AQ99" s="2108"/>
      <c r="AR99" s="2108"/>
      <c r="AS99" s="2108"/>
      <c r="AT99" s="2108"/>
      <c r="AU99" s="2108"/>
      <c r="AV99" s="1442"/>
      <c r="AW99" s="1442"/>
      <c r="AX99" s="1442"/>
      <c r="AY99" s="1442"/>
      <c r="AZ99" s="1442"/>
      <c r="BA99" s="1442"/>
      <c r="BB99" s="1442"/>
      <c r="BC99" s="1442"/>
      <c r="BD99" s="1442"/>
      <c r="BE99" s="1442"/>
      <c r="BF99" s="1442"/>
      <c r="BG99" s="1442"/>
      <c r="BH99" s="1442"/>
      <c r="BI99" s="1442"/>
      <c r="BJ99" s="1442"/>
      <c r="BK99" s="1442"/>
      <c r="BL99" s="1442"/>
      <c r="BM99" s="1442"/>
      <c r="BN99" s="1442"/>
      <c r="BO99" s="1442"/>
      <c r="BP99" s="1442"/>
      <c r="BQ99" s="1442"/>
      <c r="BR99" s="1442"/>
      <c r="BS99" s="1442"/>
      <c r="BT99" s="1442"/>
      <c r="BU99" s="1442"/>
      <c r="BV99" s="1442"/>
      <c r="BW99" s="1442"/>
      <c r="BX99" s="1442"/>
      <c r="BY99" s="1442"/>
      <c r="BZ99" s="1442"/>
      <c r="CA99" s="1442"/>
    </row>
    <row r="100" spans="1:79" s="18" customFormat="1" ht="18" customHeight="1" x14ac:dyDescent="0.2">
      <c r="A100" s="1527" t="str">
        <f>CONCATENATE('01_Carga'!$M$5,"_",$J100)</f>
        <v>FI__83</v>
      </c>
      <c r="B100" s="1405"/>
      <c r="C100" s="1460" t="str">
        <f>IF('06_PresenLista'!L100&lt;&gt;"",'06_PresenLista'!L100,"")</f>
        <v/>
      </c>
      <c r="D100" s="1461" t="str">
        <f>'06_PresenLista'!Q100</f>
        <v/>
      </c>
      <c r="E100" s="1405"/>
      <c r="F100" s="1626" t="str">
        <f t="shared" si="5"/>
        <v/>
      </c>
      <c r="G100" s="1405"/>
      <c r="H100" s="1726" t="str">
        <f>IF('09_P1_Pract'!F100&lt;&gt;"",'09_P1_Pract'!F100,"")</f>
        <v/>
      </c>
      <c r="I100" s="1606"/>
      <c r="J100" s="1216">
        <v>83</v>
      </c>
      <c r="K100" s="269" t="str">
        <f>IF(ISERROR(VLOOKUP($A100,Aspirantes!$A:$H,Aspirantes!$E$1,FALSE)),"",VLOOKUP($A100,Aspirantes!$A:$H,Aspirantes!$E$1,FALSE))</f>
        <v/>
      </c>
      <c r="L100" s="687" t="str">
        <f>IF(ISERROR(VLOOKUP($A100,Aspirantes!$A:$H,Aspirantes!$F$1,FALSE)),"",VLOOKUP($A100,Aspirantes!$A:$H,Aspirantes!$F$1,FALSE))</f>
        <v/>
      </c>
      <c r="M100" s="688" t="str">
        <f>IF(ISERROR(VLOOKUP($A100,Aspirantes!$A:$H,Aspirantes!$G$1,FALSE)),"",VLOOKUP($A100,Aspirantes!$A:$H,Aspirantes!$G$1,FALSE))</f>
        <v/>
      </c>
      <c r="N100" s="674" t="str">
        <f>IF(ISERROR(VLOOKUP($A100,Aspirantes!$A:$H,Aspirantes!$H$1,FALSE)),"",VLOOKUP($A100,Aspirantes!$A:$H,Aspirantes!$H$1,FALSE))</f>
        <v/>
      </c>
      <c r="O100" s="16"/>
      <c r="P100" s="756"/>
      <c r="Q100" s="759"/>
      <c r="R100" s="67" t="str">
        <f>IF(AND(Q100&lt;&gt;"",P100=""),"",IF(Q100="SÍ",'09_P1_Pract'!BM100,""))</f>
        <v/>
      </c>
      <c r="S100" s="805">
        <f t="shared" si="8"/>
        <v>0</v>
      </c>
      <c r="T100" s="805">
        <f t="shared" si="6"/>
        <v>0</v>
      </c>
      <c r="U100" s="811"/>
      <c r="V100" s="756"/>
      <c r="W100" s="759"/>
      <c r="X100" s="67" t="str">
        <f>IF(AND(W100&lt;&gt;"",V100=""),"",IF(W100="SÍ",'10_P1_Tema'!BM100,""))</f>
        <v/>
      </c>
      <c r="Y100" s="805">
        <f t="shared" si="9"/>
        <v>0</v>
      </c>
      <c r="Z100" s="805">
        <f t="shared" si="7"/>
        <v>0</v>
      </c>
      <c r="AA100" s="823"/>
      <c r="AB100" s="757"/>
      <c r="AC100" s="812"/>
      <c r="AD100" s="67" t="str">
        <f>IF(F100&lt;&gt;"",IF(OR(Q100="SÍ",W100="SÍ"),IF(R100&lt;&gt;"",R100,'09_P1_Pract'!BM100),""),"")</f>
        <v/>
      </c>
      <c r="AE100" s="67" t="str">
        <f>IF(F100&lt;&gt;"",IF(OR(Q100="SÍ",W100="SÍ"),IF(X100&lt;&gt;"",X100,'10_P1_Tema'!BM100),""),"")</f>
        <v/>
      </c>
      <c r="AF100" s="83"/>
      <c r="AG100" s="676" t="str">
        <f>IF(AND(AD100&lt;&gt;"",AE100&lt;&gt;""),'12_P1_Lista'!R100,"")</f>
        <v/>
      </c>
      <c r="AH100" s="82"/>
      <c r="AI100" s="750" t="str">
        <f>IF(AND(AD100&lt;&gt;"",AE100&lt;&gt;""),'12_P1_Lista'!T100,"")</f>
        <v/>
      </c>
      <c r="AJ100" s="518" t="str">
        <f>IF(AND(AD100&lt;&gt;"",AE100&lt;&gt;""),'12_P1_Lista'!U100,"")</f>
        <v/>
      </c>
      <c r="AK100" s="83"/>
      <c r="AL100" s="1657"/>
      <c r="AM100" s="757"/>
      <c r="AN100" s="1442"/>
      <c r="AO100" s="2108"/>
      <c r="AP100" s="2108"/>
      <c r="AQ100" s="2108"/>
      <c r="AR100" s="2108"/>
      <c r="AS100" s="2108"/>
      <c r="AT100" s="2108"/>
      <c r="AU100" s="2108"/>
      <c r="AV100" s="1442"/>
      <c r="AW100" s="1442"/>
      <c r="AX100" s="1442"/>
      <c r="AY100" s="1442"/>
      <c r="AZ100" s="1442"/>
      <c r="BA100" s="1442"/>
      <c r="BB100" s="1442"/>
      <c r="BC100" s="1442"/>
      <c r="BD100" s="1442"/>
      <c r="BE100" s="1442"/>
      <c r="BF100" s="1442"/>
      <c r="BG100" s="1442"/>
      <c r="BH100" s="1442"/>
      <c r="BI100" s="1442"/>
      <c r="BJ100" s="1442"/>
      <c r="BK100" s="1442"/>
      <c r="BL100" s="1442"/>
      <c r="BM100" s="1442"/>
      <c r="BN100" s="1442"/>
      <c r="BO100" s="1442"/>
      <c r="BP100" s="1442"/>
      <c r="BQ100" s="1442"/>
      <c r="BR100" s="1442"/>
      <c r="BS100" s="1442"/>
      <c r="BT100" s="1442"/>
      <c r="BU100" s="1442"/>
      <c r="BV100" s="1442"/>
      <c r="BW100" s="1442"/>
      <c r="BX100" s="1442"/>
      <c r="BY100" s="1442"/>
      <c r="BZ100" s="1442"/>
      <c r="CA100" s="1442"/>
    </row>
    <row r="101" spans="1:79" s="18" customFormat="1" ht="18" customHeight="1" x14ac:dyDescent="0.2">
      <c r="A101" s="1527" t="str">
        <f>CONCATENATE('01_Carga'!$M$5,"_",$J101)</f>
        <v>FI__84</v>
      </c>
      <c r="B101" s="1405"/>
      <c r="C101" s="1460" t="str">
        <f>IF('06_PresenLista'!L101&lt;&gt;"",'06_PresenLista'!L101,"")</f>
        <v/>
      </c>
      <c r="D101" s="1461" t="str">
        <f>'06_PresenLista'!Q101</f>
        <v/>
      </c>
      <c r="E101" s="1405"/>
      <c r="F101" s="1626" t="str">
        <f t="shared" si="5"/>
        <v/>
      </c>
      <c r="G101" s="1405"/>
      <c r="H101" s="1726" t="str">
        <f>IF('09_P1_Pract'!F101&lt;&gt;"",'09_P1_Pract'!F101,"")</f>
        <v/>
      </c>
      <c r="I101" s="1606"/>
      <c r="J101" s="1216">
        <v>84</v>
      </c>
      <c r="K101" s="269" t="str">
        <f>IF(ISERROR(VLOOKUP($A101,Aspirantes!$A:$H,Aspirantes!$E$1,FALSE)),"",VLOOKUP($A101,Aspirantes!$A:$H,Aspirantes!$E$1,FALSE))</f>
        <v/>
      </c>
      <c r="L101" s="687" t="str">
        <f>IF(ISERROR(VLOOKUP($A101,Aspirantes!$A:$H,Aspirantes!$F$1,FALSE)),"",VLOOKUP($A101,Aspirantes!$A:$H,Aspirantes!$F$1,FALSE))</f>
        <v/>
      </c>
      <c r="M101" s="688" t="str">
        <f>IF(ISERROR(VLOOKUP($A101,Aspirantes!$A:$H,Aspirantes!$G$1,FALSE)),"",VLOOKUP($A101,Aspirantes!$A:$H,Aspirantes!$G$1,FALSE))</f>
        <v/>
      </c>
      <c r="N101" s="674" t="str">
        <f>IF(ISERROR(VLOOKUP($A101,Aspirantes!$A:$H,Aspirantes!$H$1,FALSE)),"",VLOOKUP($A101,Aspirantes!$A:$H,Aspirantes!$H$1,FALSE))</f>
        <v/>
      </c>
      <c r="O101" s="16"/>
      <c r="P101" s="756"/>
      <c r="Q101" s="759"/>
      <c r="R101" s="67" t="str">
        <f>IF(AND(Q101&lt;&gt;"",P101=""),"",IF(Q101="SÍ",'09_P1_Pract'!BM101,""))</f>
        <v/>
      </c>
      <c r="S101" s="805">
        <f t="shared" si="8"/>
        <v>0</v>
      </c>
      <c r="T101" s="805">
        <f t="shared" si="6"/>
        <v>0</v>
      </c>
      <c r="U101" s="811"/>
      <c r="V101" s="756"/>
      <c r="W101" s="759"/>
      <c r="X101" s="67" t="str">
        <f>IF(AND(W101&lt;&gt;"",V101=""),"",IF(W101="SÍ",'10_P1_Tema'!BM101,""))</f>
        <v/>
      </c>
      <c r="Y101" s="805">
        <f t="shared" si="9"/>
        <v>0</v>
      </c>
      <c r="Z101" s="805">
        <f t="shared" si="7"/>
        <v>0</v>
      </c>
      <c r="AA101" s="823"/>
      <c r="AB101" s="757"/>
      <c r="AC101" s="812"/>
      <c r="AD101" s="67" t="str">
        <f>IF(F101&lt;&gt;"",IF(OR(Q101="SÍ",W101="SÍ"),IF(R101&lt;&gt;"",R101,'09_P1_Pract'!BM101),""),"")</f>
        <v/>
      </c>
      <c r="AE101" s="67" t="str">
        <f>IF(F101&lt;&gt;"",IF(OR(Q101="SÍ",W101="SÍ"),IF(X101&lt;&gt;"",X101,'10_P1_Tema'!BM101),""),"")</f>
        <v/>
      </c>
      <c r="AF101" s="83"/>
      <c r="AG101" s="676" t="str">
        <f>IF(AND(AD101&lt;&gt;"",AE101&lt;&gt;""),'12_P1_Lista'!R101,"")</f>
        <v/>
      </c>
      <c r="AH101" s="82"/>
      <c r="AI101" s="750" t="str">
        <f>IF(AND(AD101&lt;&gt;"",AE101&lt;&gt;""),'12_P1_Lista'!T101,"")</f>
        <v/>
      </c>
      <c r="AJ101" s="518" t="str">
        <f>IF(AND(AD101&lt;&gt;"",AE101&lt;&gt;""),'12_P1_Lista'!U101,"")</f>
        <v/>
      </c>
      <c r="AK101" s="83"/>
      <c r="AL101" s="1657"/>
      <c r="AM101" s="757"/>
      <c r="AN101" s="1442"/>
      <c r="AO101" s="2108"/>
      <c r="AP101" s="2108"/>
      <c r="AQ101" s="2108"/>
      <c r="AR101" s="2108"/>
      <c r="AS101" s="2108"/>
      <c r="AT101" s="2108"/>
      <c r="AU101" s="2108"/>
      <c r="AV101" s="1442"/>
      <c r="AW101" s="1442"/>
      <c r="AX101" s="1442"/>
      <c r="AY101" s="1442"/>
      <c r="AZ101" s="1442"/>
      <c r="BA101" s="1442"/>
      <c r="BB101" s="1442"/>
      <c r="BC101" s="1442"/>
      <c r="BD101" s="1442"/>
      <c r="BE101" s="1442"/>
      <c r="BF101" s="1442"/>
      <c r="BG101" s="1442"/>
      <c r="BH101" s="1442"/>
      <c r="BI101" s="1442"/>
      <c r="BJ101" s="1442"/>
      <c r="BK101" s="1442"/>
      <c r="BL101" s="1442"/>
      <c r="BM101" s="1442"/>
      <c r="BN101" s="1442"/>
      <c r="BO101" s="1442"/>
      <c r="BP101" s="1442"/>
      <c r="BQ101" s="1442"/>
      <c r="BR101" s="1442"/>
      <c r="BS101" s="1442"/>
      <c r="BT101" s="1442"/>
      <c r="BU101" s="1442"/>
      <c r="BV101" s="1442"/>
      <c r="BW101" s="1442"/>
      <c r="BX101" s="1442"/>
      <c r="BY101" s="1442"/>
      <c r="BZ101" s="1442"/>
      <c r="CA101" s="1442"/>
    </row>
    <row r="102" spans="1:79" s="18" customFormat="1" ht="18" customHeight="1" x14ac:dyDescent="0.2">
      <c r="A102" s="1527" t="str">
        <f>CONCATENATE('01_Carga'!$M$5,"_",$J102)</f>
        <v>FI__85</v>
      </c>
      <c r="B102" s="1405"/>
      <c r="C102" s="1460" t="str">
        <f>IF('06_PresenLista'!L102&lt;&gt;"",'06_PresenLista'!L102,"")</f>
        <v/>
      </c>
      <c r="D102" s="1461" t="str">
        <f>'06_PresenLista'!Q102</f>
        <v/>
      </c>
      <c r="E102" s="1405"/>
      <c r="F102" s="1626" t="str">
        <f t="shared" si="5"/>
        <v/>
      </c>
      <c r="G102" s="1405"/>
      <c r="H102" s="1726" t="str">
        <f>IF('09_P1_Pract'!F102&lt;&gt;"",'09_P1_Pract'!F102,"")</f>
        <v/>
      </c>
      <c r="I102" s="1606"/>
      <c r="J102" s="1216">
        <v>85</v>
      </c>
      <c r="K102" s="269" t="str">
        <f>IF(ISERROR(VLOOKUP($A102,Aspirantes!$A:$H,Aspirantes!$E$1,FALSE)),"",VLOOKUP($A102,Aspirantes!$A:$H,Aspirantes!$E$1,FALSE))</f>
        <v/>
      </c>
      <c r="L102" s="687" t="str">
        <f>IF(ISERROR(VLOOKUP($A102,Aspirantes!$A:$H,Aspirantes!$F$1,FALSE)),"",VLOOKUP($A102,Aspirantes!$A:$H,Aspirantes!$F$1,FALSE))</f>
        <v/>
      </c>
      <c r="M102" s="688" t="str">
        <f>IF(ISERROR(VLOOKUP($A102,Aspirantes!$A:$H,Aspirantes!$G$1,FALSE)),"",VLOOKUP($A102,Aspirantes!$A:$H,Aspirantes!$G$1,FALSE))</f>
        <v/>
      </c>
      <c r="N102" s="674" t="str">
        <f>IF(ISERROR(VLOOKUP($A102,Aspirantes!$A:$H,Aspirantes!$H$1,FALSE)),"",VLOOKUP($A102,Aspirantes!$A:$H,Aspirantes!$H$1,FALSE))</f>
        <v/>
      </c>
      <c r="O102" s="16"/>
      <c r="P102" s="756"/>
      <c r="Q102" s="759"/>
      <c r="R102" s="67" t="str">
        <f>IF(AND(Q102&lt;&gt;"",P102=""),"",IF(Q102="SÍ",'09_P1_Pract'!BM102,""))</f>
        <v/>
      </c>
      <c r="S102" s="805">
        <f t="shared" si="8"/>
        <v>0</v>
      </c>
      <c r="T102" s="805">
        <f t="shared" si="6"/>
        <v>0</v>
      </c>
      <c r="U102" s="811"/>
      <c r="V102" s="756"/>
      <c r="W102" s="759"/>
      <c r="X102" s="67" t="str">
        <f>IF(AND(W102&lt;&gt;"",V102=""),"",IF(W102="SÍ",'10_P1_Tema'!BM102,""))</f>
        <v/>
      </c>
      <c r="Y102" s="805">
        <f t="shared" si="9"/>
        <v>0</v>
      </c>
      <c r="Z102" s="805">
        <f t="shared" si="7"/>
        <v>0</v>
      </c>
      <c r="AA102" s="823"/>
      <c r="AB102" s="757"/>
      <c r="AC102" s="812"/>
      <c r="AD102" s="67" t="str">
        <f>IF(F102&lt;&gt;"",IF(OR(Q102="SÍ",W102="SÍ"),IF(R102&lt;&gt;"",R102,'09_P1_Pract'!BM102),""),"")</f>
        <v/>
      </c>
      <c r="AE102" s="67" t="str">
        <f>IF(F102&lt;&gt;"",IF(OR(Q102="SÍ",W102="SÍ"),IF(X102&lt;&gt;"",X102,'10_P1_Tema'!BM102),""),"")</f>
        <v/>
      </c>
      <c r="AF102" s="83"/>
      <c r="AG102" s="676" t="str">
        <f>IF(AND(AD102&lt;&gt;"",AE102&lt;&gt;""),'12_P1_Lista'!R102,"")</f>
        <v/>
      </c>
      <c r="AH102" s="82"/>
      <c r="AI102" s="750" t="str">
        <f>IF(AND(AD102&lt;&gt;"",AE102&lt;&gt;""),'12_P1_Lista'!T102,"")</f>
        <v/>
      </c>
      <c r="AJ102" s="518" t="str">
        <f>IF(AND(AD102&lt;&gt;"",AE102&lt;&gt;""),'12_P1_Lista'!U102,"")</f>
        <v/>
      </c>
      <c r="AK102" s="83"/>
      <c r="AL102" s="1657"/>
      <c r="AM102" s="757"/>
      <c r="AN102" s="1442"/>
      <c r="AO102" s="2108"/>
      <c r="AP102" s="2108"/>
      <c r="AQ102" s="2108"/>
      <c r="AR102" s="2108"/>
      <c r="AS102" s="2108"/>
      <c r="AT102" s="2108"/>
      <c r="AU102" s="2108"/>
      <c r="AV102" s="1442"/>
      <c r="AW102" s="1442"/>
      <c r="AX102" s="1442"/>
      <c r="AY102" s="1442"/>
      <c r="AZ102" s="1442"/>
      <c r="BA102" s="1442"/>
      <c r="BB102" s="1442"/>
      <c r="BC102" s="1442"/>
      <c r="BD102" s="1442"/>
      <c r="BE102" s="1442"/>
      <c r="BF102" s="1442"/>
      <c r="BG102" s="1442"/>
      <c r="BH102" s="1442"/>
      <c r="BI102" s="1442"/>
      <c r="BJ102" s="1442"/>
      <c r="BK102" s="1442"/>
      <c r="BL102" s="1442"/>
      <c r="BM102" s="1442"/>
      <c r="BN102" s="1442"/>
      <c r="BO102" s="1442"/>
      <c r="BP102" s="1442"/>
      <c r="BQ102" s="1442"/>
      <c r="BR102" s="1442"/>
      <c r="BS102" s="1442"/>
      <c r="BT102" s="1442"/>
      <c r="BU102" s="1442"/>
      <c r="BV102" s="1442"/>
      <c r="BW102" s="1442"/>
      <c r="BX102" s="1442"/>
      <c r="BY102" s="1442"/>
      <c r="BZ102" s="1442"/>
      <c r="CA102" s="1442"/>
    </row>
    <row r="103" spans="1:79" s="18" customFormat="1" ht="18" customHeight="1" x14ac:dyDescent="0.2">
      <c r="A103" s="1527" t="str">
        <f>CONCATENATE('01_Carga'!$M$5,"_",$J103)</f>
        <v>FI__86</v>
      </c>
      <c r="B103" s="1405"/>
      <c r="C103" s="1460" t="str">
        <f>IF('06_PresenLista'!L103&lt;&gt;"",'06_PresenLista'!L103,"")</f>
        <v/>
      </c>
      <c r="D103" s="1461" t="str">
        <f>'06_PresenLista'!Q103</f>
        <v/>
      </c>
      <c r="E103" s="1405"/>
      <c r="F103" s="1626" t="str">
        <f t="shared" si="5"/>
        <v/>
      </c>
      <c r="G103" s="1405"/>
      <c r="H103" s="1726" t="str">
        <f>IF('09_P1_Pract'!F103&lt;&gt;"",'09_P1_Pract'!F103,"")</f>
        <v/>
      </c>
      <c r="I103" s="1606"/>
      <c r="J103" s="1216">
        <v>86</v>
      </c>
      <c r="K103" s="269" t="str">
        <f>IF(ISERROR(VLOOKUP($A103,Aspirantes!$A:$H,Aspirantes!$E$1,FALSE)),"",VLOOKUP($A103,Aspirantes!$A:$H,Aspirantes!$E$1,FALSE))</f>
        <v/>
      </c>
      <c r="L103" s="687" t="str">
        <f>IF(ISERROR(VLOOKUP($A103,Aspirantes!$A:$H,Aspirantes!$F$1,FALSE)),"",VLOOKUP($A103,Aspirantes!$A:$H,Aspirantes!$F$1,FALSE))</f>
        <v/>
      </c>
      <c r="M103" s="688" t="str">
        <f>IF(ISERROR(VLOOKUP($A103,Aspirantes!$A:$H,Aspirantes!$G$1,FALSE)),"",VLOOKUP($A103,Aspirantes!$A:$H,Aspirantes!$G$1,FALSE))</f>
        <v/>
      </c>
      <c r="N103" s="674" t="str">
        <f>IF(ISERROR(VLOOKUP($A103,Aspirantes!$A:$H,Aspirantes!$H$1,FALSE)),"",VLOOKUP($A103,Aspirantes!$A:$H,Aspirantes!$H$1,FALSE))</f>
        <v/>
      </c>
      <c r="O103" s="16"/>
      <c r="P103" s="756"/>
      <c r="Q103" s="759"/>
      <c r="R103" s="67" t="str">
        <f>IF(AND(Q103&lt;&gt;"",P103=""),"",IF(Q103="SÍ",'09_P1_Pract'!BM103,""))</f>
        <v/>
      </c>
      <c r="S103" s="805">
        <f t="shared" si="8"/>
        <v>0</v>
      </c>
      <c r="T103" s="805">
        <f t="shared" si="6"/>
        <v>0</v>
      </c>
      <c r="U103" s="811"/>
      <c r="V103" s="756"/>
      <c r="W103" s="759"/>
      <c r="X103" s="67" t="str">
        <f>IF(AND(W103&lt;&gt;"",V103=""),"",IF(W103="SÍ",'10_P1_Tema'!BM103,""))</f>
        <v/>
      </c>
      <c r="Y103" s="805">
        <f t="shared" si="9"/>
        <v>0</v>
      </c>
      <c r="Z103" s="805">
        <f t="shared" si="7"/>
        <v>0</v>
      </c>
      <c r="AA103" s="823"/>
      <c r="AB103" s="757"/>
      <c r="AC103" s="812"/>
      <c r="AD103" s="67" t="str">
        <f>IF(F103&lt;&gt;"",IF(OR(Q103="SÍ",W103="SÍ"),IF(R103&lt;&gt;"",R103,'09_P1_Pract'!BM103),""),"")</f>
        <v/>
      </c>
      <c r="AE103" s="67" t="str">
        <f>IF(F103&lt;&gt;"",IF(OR(Q103="SÍ",W103="SÍ"),IF(X103&lt;&gt;"",X103,'10_P1_Tema'!BM103),""),"")</f>
        <v/>
      </c>
      <c r="AF103" s="83"/>
      <c r="AG103" s="676" t="str">
        <f>IF(AND(AD103&lt;&gt;"",AE103&lt;&gt;""),'12_P1_Lista'!R103,"")</f>
        <v/>
      </c>
      <c r="AH103" s="82"/>
      <c r="AI103" s="750" t="str">
        <f>IF(AND(AD103&lt;&gt;"",AE103&lt;&gt;""),'12_P1_Lista'!T103,"")</f>
        <v/>
      </c>
      <c r="AJ103" s="518" t="str">
        <f>IF(AND(AD103&lt;&gt;"",AE103&lt;&gt;""),'12_P1_Lista'!U103,"")</f>
        <v/>
      </c>
      <c r="AK103" s="83"/>
      <c r="AL103" s="1657"/>
      <c r="AM103" s="757"/>
      <c r="AN103" s="1442"/>
      <c r="AO103" s="2108"/>
      <c r="AP103" s="2108"/>
      <c r="AQ103" s="2108"/>
      <c r="AR103" s="2108"/>
      <c r="AS103" s="2108"/>
      <c r="AT103" s="2108"/>
      <c r="AU103" s="2108"/>
      <c r="AV103" s="1442"/>
      <c r="AW103" s="1442"/>
      <c r="AX103" s="1442"/>
      <c r="AY103" s="1442"/>
      <c r="AZ103" s="1442"/>
      <c r="BA103" s="1442"/>
      <c r="BB103" s="1442"/>
      <c r="BC103" s="1442"/>
      <c r="BD103" s="1442"/>
      <c r="BE103" s="1442"/>
      <c r="BF103" s="1442"/>
      <c r="BG103" s="1442"/>
      <c r="BH103" s="1442"/>
      <c r="BI103" s="1442"/>
      <c r="BJ103" s="1442"/>
      <c r="BK103" s="1442"/>
      <c r="BL103" s="1442"/>
      <c r="BM103" s="1442"/>
      <c r="BN103" s="1442"/>
      <c r="BO103" s="1442"/>
      <c r="BP103" s="1442"/>
      <c r="BQ103" s="1442"/>
      <c r="BR103" s="1442"/>
      <c r="BS103" s="1442"/>
      <c r="BT103" s="1442"/>
      <c r="BU103" s="1442"/>
      <c r="BV103" s="1442"/>
      <c r="BW103" s="1442"/>
      <c r="BX103" s="1442"/>
      <c r="BY103" s="1442"/>
      <c r="BZ103" s="1442"/>
      <c r="CA103" s="1442"/>
    </row>
    <row r="104" spans="1:79" s="18" customFormat="1" ht="18" customHeight="1" x14ac:dyDescent="0.2">
      <c r="A104" s="1527" t="str">
        <f>CONCATENATE('01_Carga'!$M$5,"_",$J104)</f>
        <v>FI__87</v>
      </c>
      <c r="B104" s="1405"/>
      <c r="C104" s="1460" t="str">
        <f>IF('06_PresenLista'!L104&lt;&gt;"",'06_PresenLista'!L104,"")</f>
        <v/>
      </c>
      <c r="D104" s="1461" t="str">
        <f>'06_PresenLista'!Q104</f>
        <v/>
      </c>
      <c r="E104" s="1405"/>
      <c r="F104" s="1626" t="str">
        <f t="shared" si="5"/>
        <v/>
      </c>
      <c r="G104" s="1405"/>
      <c r="H104" s="1726" t="str">
        <f>IF('09_P1_Pract'!F104&lt;&gt;"",'09_P1_Pract'!F104,"")</f>
        <v/>
      </c>
      <c r="I104" s="1606"/>
      <c r="J104" s="1216">
        <v>87</v>
      </c>
      <c r="K104" s="269" t="str">
        <f>IF(ISERROR(VLOOKUP($A104,Aspirantes!$A:$H,Aspirantes!$E$1,FALSE)),"",VLOOKUP($A104,Aspirantes!$A:$H,Aspirantes!$E$1,FALSE))</f>
        <v/>
      </c>
      <c r="L104" s="687" t="str">
        <f>IF(ISERROR(VLOOKUP($A104,Aspirantes!$A:$H,Aspirantes!$F$1,FALSE)),"",VLOOKUP($A104,Aspirantes!$A:$H,Aspirantes!$F$1,FALSE))</f>
        <v/>
      </c>
      <c r="M104" s="688" t="str">
        <f>IF(ISERROR(VLOOKUP($A104,Aspirantes!$A:$H,Aspirantes!$G$1,FALSE)),"",VLOOKUP($A104,Aspirantes!$A:$H,Aspirantes!$G$1,FALSE))</f>
        <v/>
      </c>
      <c r="N104" s="674" t="str">
        <f>IF(ISERROR(VLOOKUP($A104,Aspirantes!$A:$H,Aspirantes!$H$1,FALSE)),"",VLOOKUP($A104,Aspirantes!$A:$H,Aspirantes!$H$1,FALSE))</f>
        <v/>
      </c>
      <c r="O104" s="16"/>
      <c r="P104" s="756"/>
      <c r="Q104" s="759"/>
      <c r="R104" s="67" t="str">
        <f>IF(AND(Q104&lt;&gt;"",P104=""),"",IF(Q104="SÍ",'09_P1_Pract'!BM104,""))</f>
        <v/>
      </c>
      <c r="S104" s="805">
        <f t="shared" si="8"/>
        <v>0</v>
      </c>
      <c r="T104" s="805">
        <f t="shared" si="6"/>
        <v>0</v>
      </c>
      <c r="U104" s="811"/>
      <c r="V104" s="756"/>
      <c r="W104" s="759"/>
      <c r="X104" s="67" t="str">
        <f>IF(AND(W104&lt;&gt;"",V104=""),"",IF(W104="SÍ",'10_P1_Tema'!BM104,""))</f>
        <v/>
      </c>
      <c r="Y104" s="805">
        <f t="shared" si="9"/>
        <v>0</v>
      </c>
      <c r="Z104" s="805">
        <f t="shared" si="7"/>
        <v>0</v>
      </c>
      <c r="AA104" s="823"/>
      <c r="AB104" s="757"/>
      <c r="AC104" s="812"/>
      <c r="AD104" s="67" t="str">
        <f>IF(F104&lt;&gt;"",IF(OR(Q104="SÍ",W104="SÍ"),IF(R104&lt;&gt;"",R104,'09_P1_Pract'!BM104),""),"")</f>
        <v/>
      </c>
      <c r="AE104" s="67" t="str">
        <f>IF(F104&lt;&gt;"",IF(OR(Q104="SÍ",W104="SÍ"),IF(X104&lt;&gt;"",X104,'10_P1_Tema'!BM104),""),"")</f>
        <v/>
      </c>
      <c r="AF104" s="83"/>
      <c r="AG104" s="676" t="str">
        <f>IF(AND(AD104&lt;&gt;"",AE104&lt;&gt;""),'12_P1_Lista'!R104,"")</f>
        <v/>
      </c>
      <c r="AH104" s="82"/>
      <c r="AI104" s="750" t="str">
        <f>IF(AND(AD104&lt;&gt;"",AE104&lt;&gt;""),'12_P1_Lista'!T104,"")</f>
        <v/>
      </c>
      <c r="AJ104" s="518" t="str">
        <f>IF(AND(AD104&lt;&gt;"",AE104&lt;&gt;""),'12_P1_Lista'!U104,"")</f>
        <v/>
      </c>
      <c r="AK104" s="83"/>
      <c r="AL104" s="1657"/>
      <c r="AM104" s="757"/>
      <c r="AN104" s="1442"/>
      <c r="AO104" s="2108"/>
      <c r="AP104" s="2108"/>
      <c r="AQ104" s="2108"/>
      <c r="AR104" s="2108"/>
      <c r="AS104" s="2108"/>
      <c r="AT104" s="2108"/>
      <c r="AU104" s="2108"/>
      <c r="AV104" s="1442"/>
      <c r="AW104" s="1442"/>
      <c r="AX104" s="1442"/>
      <c r="AY104" s="1442"/>
      <c r="AZ104" s="1442"/>
      <c r="BA104" s="1442"/>
      <c r="BB104" s="1442"/>
      <c r="BC104" s="1442"/>
      <c r="BD104" s="1442"/>
      <c r="BE104" s="1442"/>
      <c r="BF104" s="1442"/>
      <c r="BG104" s="1442"/>
      <c r="BH104" s="1442"/>
      <c r="BI104" s="1442"/>
      <c r="BJ104" s="1442"/>
      <c r="BK104" s="1442"/>
      <c r="BL104" s="1442"/>
      <c r="BM104" s="1442"/>
      <c r="BN104" s="1442"/>
      <c r="BO104" s="1442"/>
      <c r="BP104" s="1442"/>
      <c r="BQ104" s="1442"/>
      <c r="BR104" s="1442"/>
      <c r="BS104" s="1442"/>
      <c r="BT104" s="1442"/>
      <c r="BU104" s="1442"/>
      <c r="BV104" s="1442"/>
      <c r="BW104" s="1442"/>
      <c r="BX104" s="1442"/>
      <c r="BY104" s="1442"/>
      <c r="BZ104" s="1442"/>
      <c r="CA104" s="1442"/>
    </row>
    <row r="105" spans="1:79" s="18" customFormat="1" ht="18" customHeight="1" x14ac:dyDescent="0.2">
      <c r="A105" s="1527" t="str">
        <f>CONCATENATE('01_Carga'!$M$5,"_",$J105)</f>
        <v>FI__88</v>
      </c>
      <c r="B105" s="1405"/>
      <c r="C105" s="1460" t="str">
        <f>IF('06_PresenLista'!L105&lt;&gt;"",'06_PresenLista'!L105,"")</f>
        <v/>
      </c>
      <c r="D105" s="1461" t="str">
        <f>'06_PresenLista'!Q105</f>
        <v/>
      </c>
      <c r="E105" s="1405"/>
      <c r="F105" s="1626" t="str">
        <f t="shared" si="5"/>
        <v/>
      </c>
      <c r="G105" s="1405"/>
      <c r="H105" s="1726" t="str">
        <f>IF('09_P1_Pract'!F105&lt;&gt;"",'09_P1_Pract'!F105,"")</f>
        <v/>
      </c>
      <c r="I105" s="1606"/>
      <c r="J105" s="1216">
        <v>88</v>
      </c>
      <c r="K105" s="269" t="str">
        <f>IF(ISERROR(VLOOKUP($A105,Aspirantes!$A:$H,Aspirantes!$E$1,FALSE)),"",VLOOKUP($A105,Aspirantes!$A:$H,Aspirantes!$E$1,FALSE))</f>
        <v/>
      </c>
      <c r="L105" s="687" t="str">
        <f>IF(ISERROR(VLOOKUP($A105,Aspirantes!$A:$H,Aspirantes!$F$1,FALSE)),"",VLOOKUP($A105,Aspirantes!$A:$H,Aspirantes!$F$1,FALSE))</f>
        <v/>
      </c>
      <c r="M105" s="688" t="str">
        <f>IF(ISERROR(VLOOKUP($A105,Aspirantes!$A:$H,Aspirantes!$G$1,FALSE)),"",VLOOKUP($A105,Aspirantes!$A:$H,Aspirantes!$G$1,FALSE))</f>
        <v/>
      </c>
      <c r="N105" s="674" t="str">
        <f>IF(ISERROR(VLOOKUP($A105,Aspirantes!$A:$H,Aspirantes!$H$1,FALSE)),"",VLOOKUP($A105,Aspirantes!$A:$H,Aspirantes!$H$1,FALSE))</f>
        <v/>
      </c>
      <c r="O105" s="16"/>
      <c r="P105" s="756"/>
      <c r="Q105" s="759"/>
      <c r="R105" s="67" t="str">
        <f>IF(AND(Q105&lt;&gt;"",P105=""),"",IF(Q105="SÍ",'09_P1_Pract'!BM105,""))</f>
        <v/>
      </c>
      <c r="S105" s="805">
        <f t="shared" si="8"/>
        <v>0</v>
      </c>
      <c r="T105" s="805">
        <f t="shared" si="6"/>
        <v>0</v>
      </c>
      <c r="U105" s="811"/>
      <c r="V105" s="756"/>
      <c r="W105" s="759"/>
      <c r="X105" s="67" t="str">
        <f>IF(AND(W105&lt;&gt;"",V105=""),"",IF(W105="SÍ",'10_P1_Tema'!BM105,""))</f>
        <v/>
      </c>
      <c r="Y105" s="805">
        <f t="shared" si="9"/>
        <v>0</v>
      </c>
      <c r="Z105" s="805">
        <f t="shared" si="7"/>
        <v>0</v>
      </c>
      <c r="AA105" s="823"/>
      <c r="AB105" s="757"/>
      <c r="AC105" s="812"/>
      <c r="AD105" s="67" t="str">
        <f>IF(F105&lt;&gt;"",IF(OR(Q105="SÍ",W105="SÍ"),IF(R105&lt;&gt;"",R105,'09_P1_Pract'!BM105),""),"")</f>
        <v/>
      </c>
      <c r="AE105" s="67" t="str">
        <f>IF(F105&lt;&gt;"",IF(OR(Q105="SÍ",W105="SÍ"),IF(X105&lt;&gt;"",X105,'10_P1_Tema'!BM105),""),"")</f>
        <v/>
      </c>
      <c r="AF105" s="83"/>
      <c r="AG105" s="676" t="str">
        <f>IF(AND(AD105&lt;&gt;"",AE105&lt;&gt;""),'12_P1_Lista'!R105,"")</f>
        <v/>
      </c>
      <c r="AH105" s="82"/>
      <c r="AI105" s="750" t="str">
        <f>IF(AND(AD105&lt;&gt;"",AE105&lt;&gt;""),'12_P1_Lista'!T105,"")</f>
        <v/>
      </c>
      <c r="AJ105" s="518" t="str">
        <f>IF(AND(AD105&lt;&gt;"",AE105&lt;&gt;""),'12_P1_Lista'!U105,"")</f>
        <v/>
      </c>
      <c r="AK105" s="83"/>
      <c r="AL105" s="1657"/>
      <c r="AM105" s="757"/>
      <c r="AN105" s="1442"/>
      <c r="AO105" s="2108"/>
      <c r="AP105" s="2108"/>
      <c r="AQ105" s="2108"/>
      <c r="AR105" s="2108"/>
      <c r="AS105" s="2108"/>
      <c r="AT105" s="2108"/>
      <c r="AU105" s="2108"/>
      <c r="AV105" s="1442"/>
      <c r="AW105" s="1442"/>
      <c r="AX105" s="1442"/>
      <c r="AY105" s="1442"/>
      <c r="AZ105" s="1442"/>
      <c r="BA105" s="1442"/>
      <c r="BB105" s="1442"/>
      <c r="BC105" s="1442"/>
      <c r="BD105" s="1442"/>
      <c r="BE105" s="1442"/>
      <c r="BF105" s="1442"/>
      <c r="BG105" s="1442"/>
      <c r="BH105" s="1442"/>
      <c r="BI105" s="1442"/>
      <c r="BJ105" s="1442"/>
      <c r="BK105" s="1442"/>
      <c r="BL105" s="1442"/>
      <c r="BM105" s="1442"/>
      <c r="BN105" s="1442"/>
      <c r="BO105" s="1442"/>
      <c r="BP105" s="1442"/>
      <c r="BQ105" s="1442"/>
      <c r="BR105" s="1442"/>
      <c r="BS105" s="1442"/>
      <c r="BT105" s="1442"/>
      <c r="BU105" s="1442"/>
      <c r="BV105" s="1442"/>
      <c r="BW105" s="1442"/>
      <c r="BX105" s="1442"/>
      <c r="BY105" s="1442"/>
      <c r="BZ105" s="1442"/>
      <c r="CA105" s="1442"/>
    </row>
    <row r="106" spans="1:79" s="18" customFormat="1" ht="18" customHeight="1" x14ac:dyDescent="0.2">
      <c r="A106" s="1527" t="str">
        <f>CONCATENATE('01_Carga'!$M$5,"_",$J106)</f>
        <v>FI__89</v>
      </c>
      <c r="B106" s="1405"/>
      <c r="C106" s="1460" t="str">
        <f>IF('06_PresenLista'!L106&lt;&gt;"",'06_PresenLista'!L106,"")</f>
        <v/>
      </c>
      <c r="D106" s="1461" t="str">
        <f>'06_PresenLista'!Q106</f>
        <v/>
      </c>
      <c r="E106" s="1405"/>
      <c r="F106" s="1626" t="str">
        <f t="shared" si="5"/>
        <v/>
      </c>
      <c r="G106" s="1405"/>
      <c r="H106" s="1726" t="str">
        <f>IF('09_P1_Pract'!F106&lt;&gt;"",'09_P1_Pract'!F106,"")</f>
        <v/>
      </c>
      <c r="I106" s="1606"/>
      <c r="J106" s="1216">
        <v>89</v>
      </c>
      <c r="K106" s="269" t="str">
        <f>IF(ISERROR(VLOOKUP($A106,Aspirantes!$A:$H,Aspirantes!$E$1,FALSE)),"",VLOOKUP($A106,Aspirantes!$A:$H,Aspirantes!$E$1,FALSE))</f>
        <v/>
      </c>
      <c r="L106" s="687" t="str">
        <f>IF(ISERROR(VLOOKUP($A106,Aspirantes!$A:$H,Aspirantes!$F$1,FALSE)),"",VLOOKUP($A106,Aspirantes!$A:$H,Aspirantes!$F$1,FALSE))</f>
        <v/>
      </c>
      <c r="M106" s="688" t="str">
        <f>IF(ISERROR(VLOOKUP($A106,Aspirantes!$A:$H,Aspirantes!$G$1,FALSE)),"",VLOOKUP($A106,Aspirantes!$A:$H,Aspirantes!$G$1,FALSE))</f>
        <v/>
      </c>
      <c r="N106" s="674" t="str">
        <f>IF(ISERROR(VLOOKUP($A106,Aspirantes!$A:$H,Aspirantes!$H$1,FALSE)),"",VLOOKUP($A106,Aspirantes!$A:$H,Aspirantes!$H$1,FALSE))</f>
        <v/>
      </c>
      <c r="O106" s="16"/>
      <c r="P106" s="756"/>
      <c r="Q106" s="759"/>
      <c r="R106" s="67" t="str">
        <f>IF(AND(Q106&lt;&gt;"",P106=""),"",IF(Q106="SÍ",'09_P1_Pract'!BM106,""))</f>
        <v/>
      </c>
      <c r="S106" s="805">
        <f t="shared" si="8"/>
        <v>0</v>
      </c>
      <c r="T106" s="805">
        <f t="shared" si="6"/>
        <v>0</v>
      </c>
      <c r="U106" s="811"/>
      <c r="V106" s="756"/>
      <c r="W106" s="759"/>
      <c r="X106" s="67" t="str">
        <f>IF(AND(W106&lt;&gt;"",V106=""),"",IF(W106="SÍ",'10_P1_Tema'!BM106,""))</f>
        <v/>
      </c>
      <c r="Y106" s="805">
        <f t="shared" si="9"/>
        <v>0</v>
      </c>
      <c r="Z106" s="805">
        <f t="shared" si="7"/>
        <v>0</v>
      </c>
      <c r="AA106" s="823"/>
      <c r="AB106" s="757"/>
      <c r="AC106" s="812"/>
      <c r="AD106" s="67" t="str">
        <f>IF(F106&lt;&gt;"",IF(OR(Q106="SÍ",W106="SÍ"),IF(R106&lt;&gt;"",R106,'09_P1_Pract'!BM106),""),"")</f>
        <v/>
      </c>
      <c r="AE106" s="67" t="str">
        <f>IF(F106&lt;&gt;"",IF(OR(Q106="SÍ",W106="SÍ"),IF(X106&lt;&gt;"",X106,'10_P1_Tema'!BM106),""),"")</f>
        <v/>
      </c>
      <c r="AF106" s="83"/>
      <c r="AG106" s="676" t="str">
        <f>IF(AND(AD106&lt;&gt;"",AE106&lt;&gt;""),'12_P1_Lista'!R106,"")</f>
        <v/>
      </c>
      <c r="AH106" s="82"/>
      <c r="AI106" s="750" t="str">
        <f>IF(AND(AD106&lt;&gt;"",AE106&lt;&gt;""),'12_P1_Lista'!T106,"")</f>
        <v/>
      </c>
      <c r="AJ106" s="518" t="str">
        <f>IF(AND(AD106&lt;&gt;"",AE106&lt;&gt;""),'12_P1_Lista'!U106,"")</f>
        <v/>
      </c>
      <c r="AK106" s="83"/>
      <c r="AL106" s="1657"/>
      <c r="AM106" s="757"/>
      <c r="AN106" s="1442"/>
      <c r="AO106" s="2108"/>
      <c r="AP106" s="2108"/>
      <c r="AQ106" s="2108"/>
      <c r="AR106" s="2108"/>
      <c r="AS106" s="2108"/>
      <c r="AT106" s="2108"/>
      <c r="AU106" s="2108"/>
      <c r="AV106" s="1442"/>
      <c r="AW106" s="1442"/>
      <c r="AX106" s="1442"/>
      <c r="AY106" s="1442"/>
      <c r="AZ106" s="1442"/>
      <c r="BA106" s="1442"/>
      <c r="BB106" s="1442"/>
      <c r="BC106" s="1442"/>
      <c r="BD106" s="1442"/>
      <c r="BE106" s="1442"/>
      <c r="BF106" s="1442"/>
      <c r="BG106" s="1442"/>
      <c r="BH106" s="1442"/>
      <c r="BI106" s="1442"/>
      <c r="BJ106" s="1442"/>
      <c r="BK106" s="1442"/>
      <c r="BL106" s="1442"/>
      <c r="BM106" s="1442"/>
      <c r="BN106" s="1442"/>
      <c r="BO106" s="1442"/>
      <c r="BP106" s="1442"/>
      <c r="BQ106" s="1442"/>
      <c r="BR106" s="1442"/>
      <c r="BS106" s="1442"/>
      <c r="BT106" s="1442"/>
      <c r="BU106" s="1442"/>
      <c r="BV106" s="1442"/>
      <c r="BW106" s="1442"/>
      <c r="BX106" s="1442"/>
      <c r="BY106" s="1442"/>
      <c r="BZ106" s="1442"/>
      <c r="CA106" s="1442"/>
    </row>
    <row r="107" spans="1:79" s="18" customFormat="1" ht="18" customHeight="1" x14ac:dyDescent="0.2">
      <c r="A107" s="1527" t="str">
        <f>CONCATENATE('01_Carga'!$M$5,"_",$J107)</f>
        <v>FI__90</v>
      </c>
      <c r="B107" s="1405"/>
      <c r="C107" s="1460" t="str">
        <f>IF('06_PresenLista'!L107&lt;&gt;"",'06_PresenLista'!L107,"")</f>
        <v/>
      </c>
      <c r="D107" s="1461" t="str">
        <f>'06_PresenLista'!Q107</f>
        <v/>
      </c>
      <c r="E107" s="1405"/>
      <c r="F107" s="1626" t="str">
        <f t="shared" si="5"/>
        <v/>
      </c>
      <c r="G107" s="1405"/>
      <c r="H107" s="1726" t="str">
        <f>IF('09_P1_Pract'!F107&lt;&gt;"",'09_P1_Pract'!F107,"")</f>
        <v/>
      </c>
      <c r="I107" s="1606"/>
      <c r="J107" s="1216">
        <v>90</v>
      </c>
      <c r="K107" s="269" t="str">
        <f>IF(ISERROR(VLOOKUP($A107,Aspirantes!$A:$H,Aspirantes!$E$1,FALSE)),"",VLOOKUP($A107,Aspirantes!$A:$H,Aspirantes!$E$1,FALSE))</f>
        <v/>
      </c>
      <c r="L107" s="687" t="str">
        <f>IF(ISERROR(VLOOKUP($A107,Aspirantes!$A:$H,Aspirantes!$F$1,FALSE)),"",VLOOKUP($A107,Aspirantes!$A:$H,Aspirantes!$F$1,FALSE))</f>
        <v/>
      </c>
      <c r="M107" s="688" t="str">
        <f>IF(ISERROR(VLOOKUP($A107,Aspirantes!$A:$H,Aspirantes!$G$1,FALSE)),"",VLOOKUP($A107,Aspirantes!$A:$H,Aspirantes!$G$1,FALSE))</f>
        <v/>
      </c>
      <c r="N107" s="674" t="str">
        <f>IF(ISERROR(VLOOKUP($A107,Aspirantes!$A:$H,Aspirantes!$H$1,FALSE)),"",VLOOKUP($A107,Aspirantes!$A:$H,Aspirantes!$H$1,FALSE))</f>
        <v/>
      </c>
      <c r="O107" s="16"/>
      <c r="P107" s="756"/>
      <c r="Q107" s="759"/>
      <c r="R107" s="67" t="str">
        <f>IF(AND(Q107&lt;&gt;"",P107=""),"",IF(Q107="SÍ",'09_P1_Pract'!BM107,""))</f>
        <v/>
      </c>
      <c r="S107" s="805">
        <f t="shared" si="8"/>
        <v>0</v>
      </c>
      <c r="T107" s="805">
        <f t="shared" si="6"/>
        <v>0</v>
      </c>
      <c r="U107" s="811"/>
      <c r="V107" s="756"/>
      <c r="W107" s="759"/>
      <c r="X107" s="67" t="str">
        <f>IF(AND(W107&lt;&gt;"",V107=""),"",IF(W107="SÍ",'10_P1_Tema'!BM107,""))</f>
        <v/>
      </c>
      <c r="Y107" s="805">
        <f t="shared" si="9"/>
        <v>0</v>
      </c>
      <c r="Z107" s="805">
        <f t="shared" si="7"/>
        <v>0</v>
      </c>
      <c r="AA107" s="823"/>
      <c r="AB107" s="757"/>
      <c r="AC107" s="812"/>
      <c r="AD107" s="67" t="str">
        <f>IF(F107&lt;&gt;"",IF(OR(Q107="SÍ",W107="SÍ"),IF(R107&lt;&gt;"",R107,'09_P1_Pract'!BM107),""),"")</f>
        <v/>
      </c>
      <c r="AE107" s="67" t="str">
        <f>IF(F107&lt;&gt;"",IF(OR(Q107="SÍ",W107="SÍ"),IF(X107&lt;&gt;"",X107,'10_P1_Tema'!BM107),""),"")</f>
        <v/>
      </c>
      <c r="AF107" s="83"/>
      <c r="AG107" s="676" t="str">
        <f>IF(AND(AD107&lt;&gt;"",AE107&lt;&gt;""),'12_P1_Lista'!R107,"")</f>
        <v/>
      </c>
      <c r="AH107" s="82"/>
      <c r="AI107" s="750" t="str">
        <f>IF(AND(AD107&lt;&gt;"",AE107&lt;&gt;""),'12_P1_Lista'!T107,"")</f>
        <v/>
      </c>
      <c r="AJ107" s="518" t="str">
        <f>IF(AND(AD107&lt;&gt;"",AE107&lt;&gt;""),'12_P1_Lista'!U107,"")</f>
        <v/>
      </c>
      <c r="AK107" s="83"/>
      <c r="AL107" s="1657"/>
      <c r="AM107" s="757"/>
      <c r="AN107" s="1442"/>
      <c r="AO107" s="2108"/>
      <c r="AP107" s="2108"/>
      <c r="AQ107" s="2108"/>
      <c r="AR107" s="2108"/>
      <c r="AS107" s="2108"/>
      <c r="AT107" s="2108"/>
      <c r="AU107" s="2108"/>
      <c r="AV107" s="1442"/>
      <c r="AW107" s="1442"/>
      <c r="AX107" s="1442"/>
      <c r="AY107" s="1442"/>
      <c r="AZ107" s="1442"/>
      <c r="BA107" s="1442"/>
      <c r="BB107" s="1442"/>
      <c r="BC107" s="1442"/>
      <c r="BD107" s="1442"/>
      <c r="BE107" s="1442"/>
      <c r="BF107" s="1442"/>
      <c r="BG107" s="1442"/>
      <c r="BH107" s="1442"/>
      <c r="BI107" s="1442"/>
      <c r="BJ107" s="1442"/>
      <c r="BK107" s="1442"/>
      <c r="BL107" s="1442"/>
      <c r="BM107" s="1442"/>
      <c r="BN107" s="1442"/>
      <c r="BO107" s="1442"/>
      <c r="BP107" s="1442"/>
      <c r="BQ107" s="1442"/>
      <c r="BR107" s="1442"/>
      <c r="BS107" s="1442"/>
      <c r="BT107" s="1442"/>
      <c r="BU107" s="1442"/>
      <c r="BV107" s="1442"/>
      <c r="BW107" s="1442"/>
      <c r="BX107" s="1442"/>
      <c r="BY107" s="1442"/>
      <c r="BZ107" s="1442"/>
      <c r="CA107" s="1442"/>
    </row>
    <row r="108" spans="1:79" s="18" customFormat="1" ht="18" customHeight="1" x14ac:dyDescent="0.2">
      <c r="A108" s="1527" t="str">
        <f>CONCATENATE('01_Carga'!$M$5,"_",$J108)</f>
        <v>FI__91</v>
      </c>
      <c r="B108" s="1405"/>
      <c r="C108" s="1460" t="str">
        <f>IF('06_PresenLista'!L108&lt;&gt;"",'06_PresenLista'!L108,"")</f>
        <v/>
      </c>
      <c r="D108" s="1461" t="str">
        <f>'06_PresenLista'!Q108</f>
        <v/>
      </c>
      <c r="E108" s="1405"/>
      <c r="F108" s="1626" t="str">
        <f t="shared" si="5"/>
        <v/>
      </c>
      <c r="G108" s="1405"/>
      <c r="H108" s="1726" t="str">
        <f>IF('09_P1_Pract'!F108&lt;&gt;"",'09_P1_Pract'!F108,"")</f>
        <v/>
      </c>
      <c r="I108" s="1606"/>
      <c r="J108" s="1216">
        <v>91</v>
      </c>
      <c r="K108" s="269" t="str">
        <f>IF(ISERROR(VLOOKUP($A108,Aspirantes!$A:$H,Aspirantes!$E$1,FALSE)),"",VLOOKUP($A108,Aspirantes!$A:$H,Aspirantes!$E$1,FALSE))</f>
        <v/>
      </c>
      <c r="L108" s="687" t="str">
        <f>IF(ISERROR(VLOOKUP($A108,Aspirantes!$A:$H,Aspirantes!$F$1,FALSE)),"",VLOOKUP($A108,Aspirantes!$A:$H,Aspirantes!$F$1,FALSE))</f>
        <v/>
      </c>
      <c r="M108" s="688" t="str">
        <f>IF(ISERROR(VLOOKUP($A108,Aspirantes!$A:$H,Aspirantes!$G$1,FALSE)),"",VLOOKUP($A108,Aspirantes!$A:$H,Aspirantes!$G$1,FALSE))</f>
        <v/>
      </c>
      <c r="N108" s="674" t="str">
        <f>IF(ISERROR(VLOOKUP($A108,Aspirantes!$A:$H,Aspirantes!$H$1,FALSE)),"",VLOOKUP($A108,Aspirantes!$A:$H,Aspirantes!$H$1,FALSE))</f>
        <v/>
      </c>
      <c r="O108" s="16"/>
      <c r="P108" s="756"/>
      <c r="Q108" s="759"/>
      <c r="R108" s="67" t="str">
        <f>IF(AND(Q108&lt;&gt;"",P108=""),"",IF(Q108="SÍ",'09_P1_Pract'!BM108,""))</f>
        <v/>
      </c>
      <c r="S108" s="805">
        <f t="shared" si="8"/>
        <v>0</v>
      </c>
      <c r="T108" s="805">
        <f t="shared" si="6"/>
        <v>0</v>
      </c>
      <c r="U108" s="811"/>
      <c r="V108" s="756"/>
      <c r="W108" s="759"/>
      <c r="X108" s="67" t="str">
        <f>IF(AND(W108&lt;&gt;"",V108=""),"",IF(W108="SÍ",'10_P1_Tema'!BM108,""))</f>
        <v/>
      </c>
      <c r="Y108" s="805">
        <f t="shared" si="9"/>
        <v>0</v>
      </c>
      <c r="Z108" s="805">
        <f t="shared" si="7"/>
        <v>0</v>
      </c>
      <c r="AA108" s="823"/>
      <c r="AB108" s="757"/>
      <c r="AC108" s="812"/>
      <c r="AD108" s="67" t="str">
        <f>IF(F108&lt;&gt;"",IF(OR(Q108="SÍ",W108="SÍ"),IF(R108&lt;&gt;"",R108,'09_P1_Pract'!BM108),""),"")</f>
        <v/>
      </c>
      <c r="AE108" s="67" t="str">
        <f>IF(F108&lt;&gt;"",IF(OR(Q108="SÍ",W108="SÍ"),IF(X108&lt;&gt;"",X108,'10_P1_Tema'!BM108),""),"")</f>
        <v/>
      </c>
      <c r="AF108" s="83"/>
      <c r="AG108" s="676" t="str">
        <f>IF(AND(AD108&lt;&gt;"",AE108&lt;&gt;""),'12_P1_Lista'!R108,"")</f>
        <v/>
      </c>
      <c r="AH108" s="82"/>
      <c r="AI108" s="750" t="str">
        <f>IF(AND(AD108&lt;&gt;"",AE108&lt;&gt;""),'12_P1_Lista'!T108,"")</f>
        <v/>
      </c>
      <c r="AJ108" s="518" t="str">
        <f>IF(AND(AD108&lt;&gt;"",AE108&lt;&gt;""),'12_P1_Lista'!U108,"")</f>
        <v/>
      </c>
      <c r="AK108" s="83"/>
      <c r="AL108" s="1657"/>
      <c r="AM108" s="757"/>
      <c r="AN108" s="1442"/>
      <c r="AO108" s="2108"/>
      <c r="AP108" s="2108"/>
      <c r="AQ108" s="2108"/>
      <c r="AR108" s="2108"/>
      <c r="AS108" s="2108"/>
      <c r="AT108" s="2108"/>
      <c r="AU108" s="2108"/>
      <c r="AV108" s="1442"/>
      <c r="AW108" s="1442"/>
      <c r="AX108" s="1442"/>
      <c r="AY108" s="1442"/>
      <c r="AZ108" s="1442"/>
      <c r="BA108" s="1442"/>
      <c r="BB108" s="1442"/>
      <c r="BC108" s="1442"/>
      <c r="BD108" s="1442"/>
      <c r="BE108" s="1442"/>
      <c r="BF108" s="1442"/>
      <c r="BG108" s="1442"/>
      <c r="BH108" s="1442"/>
      <c r="BI108" s="1442"/>
      <c r="BJ108" s="1442"/>
      <c r="BK108" s="1442"/>
      <c r="BL108" s="1442"/>
      <c r="BM108" s="1442"/>
      <c r="BN108" s="1442"/>
      <c r="BO108" s="1442"/>
      <c r="BP108" s="1442"/>
      <c r="BQ108" s="1442"/>
      <c r="BR108" s="1442"/>
      <c r="BS108" s="1442"/>
      <c r="BT108" s="1442"/>
      <c r="BU108" s="1442"/>
      <c r="BV108" s="1442"/>
      <c r="BW108" s="1442"/>
      <c r="BX108" s="1442"/>
      <c r="BY108" s="1442"/>
      <c r="BZ108" s="1442"/>
      <c r="CA108" s="1442"/>
    </row>
    <row r="109" spans="1:79" s="18" customFormat="1" ht="18" customHeight="1" x14ac:dyDescent="0.2">
      <c r="A109" s="1527" t="str">
        <f>CONCATENATE('01_Carga'!$M$5,"_",$J109)</f>
        <v>FI__92</v>
      </c>
      <c r="B109" s="1405"/>
      <c r="C109" s="1460" t="str">
        <f>IF('06_PresenLista'!L109&lt;&gt;"",'06_PresenLista'!L109,"")</f>
        <v/>
      </c>
      <c r="D109" s="1461" t="str">
        <f>'06_PresenLista'!Q109</f>
        <v/>
      </c>
      <c r="E109" s="1405"/>
      <c r="F109" s="1626" t="str">
        <f t="shared" si="5"/>
        <v/>
      </c>
      <c r="G109" s="1405"/>
      <c r="H109" s="1726" t="str">
        <f>IF('09_P1_Pract'!F109&lt;&gt;"",'09_P1_Pract'!F109,"")</f>
        <v/>
      </c>
      <c r="I109" s="1606"/>
      <c r="J109" s="1216">
        <v>92</v>
      </c>
      <c r="K109" s="269" t="str">
        <f>IF(ISERROR(VLOOKUP($A109,Aspirantes!$A:$H,Aspirantes!$E$1,FALSE)),"",VLOOKUP($A109,Aspirantes!$A:$H,Aspirantes!$E$1,FALSE))</f>
        <v/>
      </c>
      <c r="L109" s="687" t="str">
        <f>IF(ISERROR(VLOOKUP($A109,Aspirantes!$A:$H,Aspirantes!$F$1,FALSE)),"",VLOOKUP($A109,Aspirantes!$A:$H,Aspirantes!$F$1,FALSE))</f>
        <v/>
      </c>
      <c r="M109" s="688" t="str">
        <f>IF(ISERROR(VLOOKUP($A109,Aspirantes!$A:$H,Aspirantes!$G$1,FALSE)),"",VLOOKUP($A109,Aspirantes!$A:$H,Aspirantes!$G$1,FALSE))</f>
        <v/>
      </c>
      <c r="N109" s="674" t="str">
        <f>IF(ISERROR(VLOOKUP($A109,Aspirantes!$A:$H,Aspirantes!$H$1,FALSE)),"",VLOOKUP($A109,Aspirantes!$A:$H,Aspirantes!$H$1,FALSE))</f>
        <v/>
      </c>
      <c r="O109" s="16"/>
      <c r="P109" s="756"/>
      <c r="Q109" s="759"/>
      <c r="R109" s="67" t="str">
        <f>IF(AND(Q109&lt;&gt;"",P109=""),"",IF(Q109="SÍ",'09_P1_Pract'!BM109,""))</f>
        <v/>
      </c>
      <c r="S109" s="805">
        <f t="shared" si="8"/>
        <v>0</v>
      </c>
      <c r="T109" s="805">
        <f t="shared" si="6"/>
        <v>0</v>
      </c>
      <c r="U109" s="811"/>
      <c r="V109" s="756"/>
      <c r="W109" s="759"/>
      <c r="X109" s="67" t="str">
        <f>IF(AND(W109&lt;&gt;"",V109=""),"",IF(W109="SÍ",'10_P1_Tema'!BM109,""))</f>
        <v/>
      </c>
      <c r="Y109" s="805">
        <f t="shared" si="9"/>
        <v>0</v>
      </c>
      <c r="Z109" s="805">
        <f t="shared" si="7"/>
        <v>0</v>
      </c>
      <c r="AA109" s="823"/>
      <c r="AB109" s="757"/>
      <c r="AC109" s="812"/>
      <c r="AD109" s="67" t="str">
        <f>IF(F109&lt;&gt;"",IF(OR(Q109="SÍ",W109="SÍ"),IF(R109&lt;&gt;"",R109,'09_P1_Pract'!BM109),""),"")</f>
        <v/>
      </c>
      <c r="AE109" s="67" t="str">
        <f>IF(F109&lt;&gt;"",IF(OR(Q109="SÍ",W109="SÍ"),IF(X109&lt;&gt;"",X109,'10_P1_Tema'!BM109),""),"")</f>
        <v/>
      </c>
      <c r="AF109" s="83"/>
      <c r="AG109" s="676" t="str">
        <f>IF(AND(AD109&lt;&gt;"",AE109&lt;&gt;""),'12_P1_Lista'!R109,"")</f>
        <v/>
      </c>
      <c r="AH109" s="82"/>
      <c r="AI109" s="750" t="str">
        <f>IF(AND(AD109&lt;&gt;"",AE109&lt;&gt;""),'12_P1_Lista'!T109,"")</f>
        <v/>
      </c>
      <c r="AJ109" s="518" t="str">
        <f>IF(AND(AD109&lt;&gt;"",AE109&lt;&gt;""),'12_P1_Lista'!U109,"")</f>
        <v/>
      </c>
      <c r="AK109" s="83"/>
      <c r="AL109" s="1657"/>
      <c r="AM109" s="757"/>
      <c r="AN109" s="1442"/>
      <c r="AO109" s="2108"/>
      <c r="AP109" s="2108"/>
      <c r="AQ109" s="2108"/>
      <c r="AR109" s="2108"/>
      <c r="AS109" s="2108"/>
      <c r="AT109" s="2108"/>
      <c r="AU109" s="2108"/>
      <c r="AV109" s="1442"/>
      <c r="AW109" s="1442"/>
      <c r="AX109" s="1442"/>
      <c r="AY109" s="1442"/>
      <c r="AZ109" s="1442"/>
      <c r="BA109" s="1442"/>
      <c r="BB109" s="1442"/>
      <c r="BC109" s="1442"/>
      <c r="BD109" s="1442"/>
      <c r="BE109" s="1442"/>
      <c r="BF109" s="1442"/>
      <c r="BG109" s="1442"/>
      <c r="BH109" s="1442"/>
      <c r="BI109" s="1442"/>
      <c r="BJ109" s="1442"/>
      <c r="BK109" s="1442"/>
      <c r="BL109" s="1442"/>
      <c r="BM109" s="1442"/>
      <c r="BN109" s="1442"/>
      <c r="BO109" s="1442"/>
      <c r="BP109" s="1442"/>
      <c r="BQ109" s="1442"/>
      <c r="BR109" s="1442"/>
      <c r="BS109" s="1442"/>
      <c r="BT109" s="1442"/>
      <c r="BU109" s="1442"/>
      <c r="BV109" s="1442"/>
      <c r="BW109" s="1442"/>
      <c r="BX109" s="1442"/>
      <c r="BY109" s="1442"/>
      <c r="BZ109" s="1442"/>
      <c r="CA109" s="1442"/>
    </row>
    <row r="110" spans="1:79" s="18" customFormat="1" ht="18" customHeight="1" x14ac:dyDescent="0.2">
      <c r="A110" s="1527" t="str">
        <f>CONCATENATE('01_Carga'!$M$5,"_",$J110)</f>
        <v>FI__93</v>
      </c>
      <c r="B110" s="1405"/>
      <c r="C110" s="1460" t="str">
        <f>IF('06_PresenLista'!L110&lt;&gt;"",'06_PresenLista'!L110,"")</f>
        <v/>
      </c>
      <c r="D110" s="1461" t="str">
        <f>'06_PresenLista'!Q110</f>
        <v/>
      </c>
      <c r="E110" s="1405"/>
      <c r="F110" s="1626" t="str">
        <f t="shared" si="5"/>
        <v/>
      </c>
      <c r="G110" s="1405"/>
      <c r="H110" s="1726" t="str">
        <f>IF('09_P1_Pract'!F110&lt;&gt;"",'09_P1_Pract'!F110,"")</f>
        <v/>
      </c>
      <c r="I110" s="1606"/>
      <c r="J110" s="1216">
        <v>93</v>
      </c>
      <c r="K110" s="269" t="str">
        <f>IF(ISERROR(VLOOKUP($A110,Aspirantes!$A:$H,Aspirantes!$E$1,FALSE)),"",VLOOKUP($A110,Aspirantes!$A:$H,Aspirantes!$E$1,FALSE))</f>
        <v/>
      </c>
      <c r="L110" s="687" t="str">
        <f>IF(ISERROR(VLOOKUP($A110,Aspirantes!$A:$H,Aspirantes!$F$1,FALSE)),"",VLOOKUP($A110,Aspirantes!$A:$H,Aspirantes!$F$1,FALSE))</f>
        <v/>
      </c>
      <c r="M110" s="688" t="str">
        <f>IF(ISERROR(VLOOKUP($A110,Aspirantes!$A:$H,Aspirantes!$G$1,FALSE)),"",VLOOKUP($A110,Aspirantes!$A:$H,Aspirantes!$G$1,FALSE))</f>
        <v/>
      </c>
      <c r="N110" s="674" t="str">
        <f>IF(ISERROR(VLOOKUP($A110,Aspirantes!$A:$H,Aspirantes!$H$1,FALSE)),"",VLOOKUP($A110,Aspirantes!$A:$H,Aspirantes!$H$1,FALSE))</f>
        <v/>
      </c>
      <c r="O110" s="16"/>
      <c r="P110" s="756"/>
      <c r="Q110" s="759"/>
      <c r="R110" s="67" t="str">
        <f>IF(AND(Q110&lt;&gt;"",P110=""),"",IF(Q110="SÍ",'09_P1_Pract'!BM110,""))</f>
        <v/>
      </c>
      <c r="S110" s="805">
        <f t="shared" si="8"/>
        <v>0</v>
      </c>
      <c r="T110" s="805">
        <f t="shared" si="6"/>
        <v>0</v>
      </c>
      <c r="U110" s="811"/>
      <c r="V110" s="756"/>
      <c r="W110" s="759"/>
      <c r="X110" s="67" t="str">
        <f>IF(AND(W110&lt;&gt;"",V110=""),"",IF(W110="SÍ",'10_P1_Tema'!BM110,""))</f>
        <v/>
      </c>
      <c r="Y110" s="805">
        <f t="shared" si="9"/>
        <v>0</v>
      </c>
      <c r="Z110" s="805">
        <f t="shared" si="7"/>
        <v>0</v>
      </c>
      <c r="AA110" s="823"/>
      <c r="AB110" s="757"/>
      <c r="AC110" s="812"/>
      <c r="AD110" s="67" t="str">
        <f>IF(F110&lt;&gt;"",IF(OR(Q110="SÍ",W110="SÍ"),IF(R110&lt;&gt;"",R110,'09_P1_Pract'!BM110),""),"")</f>
        <v/>
      </c>
      <c r="AE110" s="67" t="str">
        <f>IF(F110&lt;&gt;"",IF(OR(Q110="SÍ",W110="SÍ"),IF(X110&lt;&gt;"",X110,'10_P1_Tema'!BM110),""),"")</f>
        <v/>
      </c>
      <c r="AF110" s="83"/>
      <c r="AG110" s="676" t="str">
        <f>IF(AND(AD110&lt;&gt;"",AE110&lt;&gt;""),'12_P1_Lista'!R110,"")</f>
        <v/>
      </c>
      <c r="AH110" s="82"/>
      <c r="AI110" s="750" t="str">
        <f>IF(AND(AD110&lt;&gt;"",AE110&lt;&gt;""),'12_P1_Lista'!T110,"")</f>
        <v/>
      </c>
      <c r="AJ110" s="518" t="str">
        <f>IF(AND(AD110&lt;&gt;"",AE110&lt;&gt;""),'12_P1_Lista'!U110,"")</f>
        <v/>
      </c>
      <c r="AK110" s="83"/>
      <c r="AL110" s="1657"/>
      <c r="AM110" s="757"/>
      <c r="AN110" s="1442"/>
      <c r="AO110" s="2108"/>
      <c r="AP110" s="2108"/>
      <c r="AQ110" s="2108"/>
      <c r="AR110" s="2108"/>
      <c r="AS110" s="2108"/>
      <c r="AT110" s="2108"/>
      <c r="AU110" s="2108"/>
      <c r="AV110" s="1442"/>
      <c r="AW110" s="1442"/>
      <c r="AX110" s="1442"/>
      <c r="AY110" s="1442"/>
      <c r="AZ110" s="1442"/>
      <c r="BA110" s="1442"/>
      <c r="BB110" s="1442"/>
      <c r="BC110" s="1442"/>
      <c r="BD110" s="1442"/>
      <c r="BE110" s="1442"/>
      <c r="BF110" s="1442"/>
      <c r="BG110" s="1442"/>
      <c r="BH110" s="1442"/>
      <c r="BI110" s="1442"/>
      <c r="BJ110" s="1442"/>
      <c r="BK110" s="1442"/>
      <c r="BL110" s="1442"/>
      <c r="BM110" s="1442"/>
      <c r="BN110" s="1442"/>
      <c r="BO110" s="1442"/>
      <c r="BP110" s="1442"/>
      <c r="BQ110" s="1442"/>
      <c r="BR110" s="1442"/>
      <c r="BS110" s="1442"/>
      <c r="BT110" s="1442"/>
      <c r="BU110" s="1442"/>
      <c r="BV110" s="1442"/>
      <c r="BW110" s="1442"/>
      <c r="BX110" s="1442"/>
      <c r="BY110" s="1442"/>
      <c r="BZ110" s="1442"/>
      <c r="CA110" s="1442"/>
    </row>
    <row r="111" spans="1:79" s="18" customFormat="1" ht="18" customHeight="1" x14ac:dyDescent="0.2">
      <c r="A111" s="1527" t="str">
        <f>CONCATENATE('01_Carga'!$M$5,"_",$J111)</f>
        <v>FI__94</v>
      </c>
      <c r="B111" s="1405"/>
      <c r="C111" s="1460" t="str">
        <f>IF('06_PresenLista'!L111&lt;&gt;"",'06_PresenLista'!L111,"")</f>
        <v/>
      </c>
      <c r="D111" s="1461" t="str">
        <f>'06_PresenLista'!Q111</f>
        <v/>
      </c>
      <c r="E111" s="1405"/>
      <c r="F111" s="1626" t="str">
        <f t="shared" si="5"/>
        <v/>
      </c>
      <c r="G111" s="1405"/>
      <c r="H111" s="1726" t="str">
        <f>IF('09_P1_Pract'!F111&lt;&gt;"",'09_P1_Pract'!F111,"")</f>
        <v/>
      </c>
      <c r="I111" s="1606"/>
      <c r="J111" s="1216">
        <v>94</v>
      </c>
      <c r="K111" s="269" t="str">
        <f>IF(ISERROR(VLOOKUP($A111,Aspirantes!$A:$H,Aspirantes!$E$1,FALSE)),"",VLOOKUP($A111,Aspirantes!$A:$H,Aspirantes!$E$1,FALSE))</f>
        <v/>
      </c>
      <c r="L111" s="687" t="str">
        <f>IF(ISERROR(VLOOKUP($A111,Aspirantes!$A:$H,Aspirantes!$F$1,FALSE)),"",VLOOKUP($A111,Aspirantes!$A:$H,Aspirantes!$F$1,FALSE))</f>
        <v/>
      </c>
      <c r="M111" s="688" t="str">
        <f>IF(ISERROR(VLOOKUP($A111,Aspirantes!$A:$H,Aspirantes!$G$1,FALSE)),"",VLOOKUP($A111,Aspirantes!$A:$H,Aspirantes!$G$1,FALSE))</f>
        <v/>
      </c>
      <c r="N111" s="674" t="str">
        <f>IF(ISERROR(VLOOKUP($A111,Aspirantes!$A:$H,Aspirantes!$H$1,FALSE)),"",VLOOKUP($A111,Aspirantes!$A:$H,Aspirantes!$H$1,FALSE))</f>
        <v/>
      </c>
      <c r="O111" s="16"/>
      <c r="P111" s="756"/>
      <c r="Q111" s="759"/>
      <c r="R111" s="67" t="str">
        <f>IF(AND(Q111&lt;&gt;"",P111=""),"",IF(Q111="SÍ",'09_P1_Pract'!BM111,""))</f>
        <v/>
      </c>
      <c r="S111" s="805">
        <f t="shared" si="8"/>
        <v>0</v>
      </c>
      <c r="T111" s="805">
        <f t="shared" si="6"/>
        <v>0</v>
      </c>
      <c r="U111" s="811"/>
      <c r="V111" s="756"/>
      <c r="W111" s="759"/>
      <c r="X111" s="67" t="str">
        <f>IF(AND(W111&lt;&gt;"",V111=""),"",IF(W111="SÍ",'10_P1_Tema'!BM111,""))</f>
        <v/>
      </c>
      <c r="Y111" s="805">
        <f t="shared" si="9"/>
        <v>0</v>
      </c>
      <c r="Z111" s="805">
        <f t="shared" si="7"/>
        <v>0</v>
      </c>
      <c r="AA111" s="823"/>
      <c r="AB111" s="757"/>
      <c r="AC111" s="812"/>
      <c r="AD111" s="67" t="str">
        <f>IF(F111&lt;&gt;"",IF(OR(Q111="SÍ",W111="SÍ"),IF(R111&lt;&gt;"",R111,'09_P1_Pract'!BM111),""),"")</f>
        <v/>
      </c>
      <c r="AE111" s="67" t="str">
        <f>IF(F111&lt;&gt;"",IF(OR(Q111="SÍ",W111="SÍ"),IF(X111&lt;&gt;"",X111,'10_P1_Tema'!BM111),""),"")</f>
        <v/>
      </c>
      <c r="AF111" s="83"/>
      <c r="AG111" s="676" t="str">
        <f>IF(AND(AD111&lt;&gt;"",AE111&lt;&gt;""),'12_P1_Lista'!R111,"")</f>
        <v/>
      </c>
      <c r="AH111" s="82"/>
      <c r="AI111" s="750" t="str">
        <f>IF(AND(AD111&lt;&gt;"",AE111&lt;&gt;""),'12_P1_Lista'!T111,"")</f>
        <v/>
      </c>
      <c r="AJ111" s="518" t="str">
        <f>IF(AND(AD111&lt;&gt;"",AE111&lt;&gt;""),'12_P1_Lista'!U111,"")</f>
        <v/>
      </c>
      <c r="AK111" s="83"/>
      <c r="AL111" s="1657"/>
      <c r="AM111" s="757"/>
      <c r="AN111" s="1442"/>
      <c r="AO111" s="2108"/>
      <c r="AP111" s="2108"/>
      <c r="AQ111" s="2108"/>
      <c r="AR111" s="2108"/>
      <c r="AS111" s="2108"/>
      <c r="AT111" s="2108"/>
      <c r="AU111" s="2108"/>
      <c r="AV111" s="1442"/>
      <c r="AW111" s="1442"/>
      <c r="AX111" s="1442"/>
      <c r="AY111" s="1442"/>
      <c r="AZ111" s="1442"/>
      <c r="BA111" s="1442"/>
      <c r="BB111" s="1442"/>
      <c r="BC111" s="1442"/>
      <c r="BD111" s="1442"/>
      <c r="BE111" s="1442"/>
      <c r="BF111" s="1442"/>
      <c r="BG111" s="1442"/>
      <c r="BH111" s="1442"/>
      <c r="BI111" s="1442"/>
      <c r="BJ111" s="1442"/>
      <c r="BK111" s="1442"/>
      <c r="BL111" s="1442"/>
      <c r="BM111" s="1442"/>
      <c r="BN111" s="1442"/>
      <c r="BO111" s="1442"/>
      <c r="BP111" s="1442"/>
      <c r="BQ111" s="1442"/>
      <c r="BR111" s="1442"/>
      <c r="BS111" s="1442"/>
      <c r="BT111" s="1442"/>
      <c r="BU111" s="1442"/>
      <c r="BV111" s="1442"/>
      <c r="BW111" s="1442"/>
      <c r="BX111" s="1442"/>
      <c r="BY111" s="1442"/>
      <c r="BZ111" s="1442"/>
      <c r="CA111" s="1442"/>
    </row>
    <row r="112" spans="1:79" s="18" customFormat="1" ht="18" customHeight="1" x14ac:dyDescent="0.2">
      <c r="A112" s="1527" t="str">
        <f>CONCATENATE('01_Carga'!$M$5,"_",$J112)</f>
        <v>FI__95</v>
      </c>
      <c r="B112" s="1405"/>
      <c r="C112" s="1460" t="str">
        <f>IF('06_PresenLista'!L112&lt;&gt;"",'06_PresenLista'!L112,"")</f>
        <v/>
      </c>
      <c r="D112" s="1461" t="str">
        <f>'06_PresenLista'!Q112</f>
        <v/>
      </c>
      <c r="E112" s="1405"/>
      <c r="F112" s="1626" t="str">
        <f t="shared" si="5"/>
        <v/>
      </c>
      <c r="G112" s="1405"/>
      <c r="H112" s="1726" t="str">
        <f>IF('09_P1_Pract'!F112&lt;&gt;"",'09_P1_Pract'!F112,"")</f>
        <v/>
      </c>
      <c r="I112" s="1606"/>
      <c r="J112" s="1216">
        <v>95</v>
      </c>
      <c r="K112" s="269" t="str">
        <f>IF(ISERROR(VLOOKUP($A112,Aspirantes!$A:$H,Aspirantes!$E$1,FALSE)),"",VLOOKUP($A112,Aspirantes!$A:$H,Aspirantes!$E$1,FALSE))</f>
        <v/>
      </c>
      <c r="L112" s="687" t="str">
        <f>IF(ISERROR(VLOOKUP($A112,Aspirantes!$A:$H,Aspirantes!$F$1,FALSE)),"",VLOOKUP($A112,Aspirantes!$A:$H,Aspirantes!$F$1,FALSE))</f>
        <v/>
      </c>
      <c r="M112" s="688" t="str">
        <f>IF(ISERROR(VLOOKUP($A112,Aspirantes!$A:$H,Aspirantes!$G$1,FALSE)),"",VLOOKUP($A112,Aspirantes!$A:$H,Aspirantes!$G$1,FALSE))</f>
        <v/>
      </c>
      <c r="N112" s="674" t="str">
        <f>IF(ISERROR(VLOOKUP($A112,Aspirantes!$A:$H,Aspirantes!$H$1,FALSE)),"",VLOOKUP($A112,Aspirantes!$A:$H,Aspirantes!$H$1,FALSE))</f>
        <v/>
      </c>
      <c r="O112" s="16"/>
      <c r="P112" s="756"/>
      <c r="Q112" s="759"/>
      <c r="R112" s="67" t="str">
        <f>IF(AND(Q112&lt;&gt;"",P112=""),"",IF(Q112="SÍ",'09_P1_Pract'!BM112,""))</f>
        <v/>
      </c>
      <c r="S112" s="805">
        <f t="shared" si="8"/>
        <v>0</v>
      </c>
      <c r="T112" s="805">
        <f t="shared" si="6"/>
        <v>0</v>
      </c>
      <c r="U112" s="811"/>
      <c r="V112" s="756"/>
      <c r="W112" s="759"/>
      <c r="X112" s="67" t="str">
        <f>IF(AND(W112&lt;&gt;"",V112=""),"",IF(W112="SÍ",'10_P1_Tema'!BM112,""))</f>
        <v/>
      </c>
      <c r="Y112" s="805">
        <f t="shared" si="9"/>
        <v>0</v>
      </c>
      <c r="Z112" s="805">
        <f t="shared" si="7"/>
        <v>0</v>
      </c>
      <c r="AA112" s="823"/>
      <c r="AB112" s="757"/>
      <c r="AC112" s="812"/>
      <c r="AD112" s="67" t="str">
        <f>IF(F112&lt;&gt;"",IF(OR(Q112="SÍ",W112="SÍ"),IF(R112&lt;&gt;"",R112,'09_P1_Pract'!BM112),""),"")</f>
        <v/>
      </c>
      <c r="AE112" s="67" t="str">
        <f>IF(F112&lt;&gt;"",IF(OR(Q112="SÍ",W112="SÍ"),IF(X112&lt;&gt;"",X112,'10_P1_Tema'!BM112),""),"")</f>
        <v/>
      </c>
      <c r="AF112" s="83"/>
      <c r="AG112" s="676" t="str">
        <f>IF(AND(AD112&lt;&gt;"",AE112&lt;&gt;""),'12_P1_Lista'!R112,"")</f>
        <v/>
      </c>
      <c r="AH112" s="82"/>
      <c r="AI112" s="750" t="str">
        <f>IF(AND(AD112&lt;&gt;"",AE112&lt;&gt;""),'12_P1_Lista'!T112,"")</f>
        <v/>
      </c>
      <c r="AJ112" s="518" t="str">
        <f>IF(AND(AD112&lt;&gt;"",AE112&lt;&gt;""),'12_P1_Lista'!U112,"")</f>
        <v/>
      </c>
      <c r="AK112" s="83"/>
      <c r="AL112" s="1657"/>
      <c r="AM112" s="757"/>
      <c r="AN112" s="1442"/>
      <c r="AO112" s="2108"/>
      <c r="AP112" s="2108"/>
      <c r="AQ112" s="2108"/>
      <c r="AR112" s="2108"/>
      <c r="AS112" s="2108"/>
      <c r="AT112" s="2108"/>
      <c r="AU112" s="2108"/>
      <c r="AV112" s="1442"/>
      <c r="AW112" s="1442"/>
      <c r="AX112" s="1442"/>
      <c r="AY112" s="1442"/>
      <c r="AZ112" s="1442"/>
      <c r="BA112" s="1442"/>
      <c r="BB112" s="1442"/>
      <c r="BC112" s="1442"/>
      <c r="BD112" s="1442"/>
      <c r="BE112" s="1442"/>
      <c r="BF112" s="1442"/>
      <c r="BG112" s="1442"/>
      <c r="BH112" s="1442"/>
      <c r="BI112" s="1442"/>
      <c r="BJ112" s="1442"/>
      <c r="BK112" s="1442"/>
      <c r="BL112" s="1442"/>
      <c r="BM112" s="1442"/>
      <c r="BN112" s="1442"/>
      <c r="BO112" s="1442"/>
      <c r="BP112" s="1442"/>
      <c r="BQ112" s="1442"/>
      <c r="BR112" s="1442"/>
      <c r="BS112" s="1442"/>
      <c r="BT112" s="1442"/>
      <c r="BU112" s="1442"/>
      <c r="BV112" s="1442"/>
      <c r="BW112" s="1442"/>
      <c r="BX112" s="1442"/>
      <c r="BY112" s="1442"/>
      <c r="BZ112" s="1442"/>
      <c r="CA112" s="1442"/>
    </row>
    <row r="113" spans="1:79" s="18" customFormat="1" ht="18" customHeight="1" x14ac:dyDescent="0.2">
      <c r="A113" s="1527" t="str">
        <f>CONCATENATE('01_Carga'!$M$5,"_",$J113)</f>
        <v>FI__96</v>
      </c>
      <c r="B113" s="1405"/>
      <c r="C113" s="1460" t="str">
        <f>IF('06_PresenLista'!L113&lt;&gt;"",'06_PresenLista'!L113,"")</f>
        <v/>
      </c>
      <c r="D113" s="1461" t="str">
        <f>'06_PresenLista'!Q113</f>
        <v/>
      </c>
      <c r="E113" s="1405"/>
      <c r="F113" s="1626" t="str">
        <f t="shared" si="5"/>
        <v/>
      </c>
      <c r="G113" s="1405"/>
      <c r="H113" s="1726" t="str">
        <f>IF('09_P1_Pract'!F113&lt;&gt;"",'09_P1_Pract'!F113,"")</f>
        <v/>
      </c>
      <c r="I113" s="1606"/>
      <c r="J113" s="1216">
        <v>96</v>
      </c>
      <c r="K113" s="269" t="str">
        <f>IF(ISERROR(VLOOKUP($A113,Aspirantes!$A:$H,Aspirantes!$E$1,FALSE)),"",VLOOKUP($A113,Aspirantes!$A:$H,Aspirantes!$E$1,FALSE))</f>
        <v/>
      </c>
      <c r="L113" s="687" t="str">
        <f>IF(ISERROR(VLOOKUP($A113,Aspirantes!$A:$H,Aspirantes!$F$1,FALSE)),"",VLOOKUP($A113,Aspirantes!$A:$H,Aspirantes!$F$1,FALSE))</f>
        <v/>
      </c>
      <c r="M113" s="688" t="str">
        <f>IF(ISERROR(VLOOKUP($A113,Aspirantes!$A:$H,Aspirantes!$G$1,FALSE)),"",VLOOKUP($A113,Aspirantes!$A:$H,Aspirantes!$G$1,FALSE))</f>
        <v/>
      </c>
      <c r="N113" s="674" t="str">
        <f>IF(ISERROR(VLOOKUP($A113,Aspirantes!$A:$H,Aspirantes!$H$1,FALSE)),"",VLOOKUP($A113,Aspirantes!$A:$H,Aspirantes!$H$1,FALSE))</f>
        <v/>
      </c>
      <c r="O113" s="16"/>
      <c r="P113" s="756"/>
      <c r="Q113" s="759"/>
      <c r="R113" s="67" t="str">
        <f>IF(AND(Q113&lt;&gt;"",P113=""),"",IF(Q113="SÍ",'09_P1_Pract'!BM113,""))</f>
        <v/>
      </c>
      <c r="S113" s="805">
        <f t="shared" si="8"/>
        <v>0</v>
      </c>
      <c r="T113" s="805">
        <f t="shared" si="6"/>
        <v>0</v>
      </c>
      <c r="U113" s="811"/>
      <c r="V113" s="756"/>
      <c r="W113" s="759"/>
      <c r="X113" s="67" t="str">
        <f>IF(AND(W113&lt;&gt;"",V113=""),"",IF(W113="SÍ",'10_P1_Tema'!BM113,""))</f>
        <v/>
      </c>
      <c r="Y113" s="805">
        <f t="shared" si="9"/>
        <v>0</v>
      </c>
      <c r="Z113" s="805">
        <f t="shared" si="7"/>
        <v>0</v>
      </c>
      <c r="AA113" s="823"/>
      <c r="AB113" s="757"/>
      <c r="AC113" s="812"/>
      <c r="AD113" s="67" t="str">
        <f>IF(F113&lt;&gt;"",IF(OR(Q113="SÍ",W113="SÍ"),IF(R113&lt;&gt;"",R113,'09_P1_Pract'!BM113),""),"")</f>
        <v/>
      </c>
      <c r="AE113" s="67" t="str">
        <f>IF(F113&lt;&gt;"",IF(OR(Q113="SÍ",W113="SÍ"),IF(X113&lt;&gt;"",X113,'10_P1_Tema'!BM113),""),"")</f>
        <v/>
      </c>
      <c r="AF113" s="83"/>
      <c r="AG113" s="676" t="str">
        <f>IF(AND(AD113&lt;&gt;"",AE113&lt;&gt;""),'12_P1_Lista'!R113,"")</f>
        <v/>
      </c>
      <c r="AH113" s="82"/>
      <c r="AI113" s="750" t="str">
        <f>IF(AND(AD113&lt;&gt;"",AE113&lt;&gt;""),'12_P1_Lista'!T113,"")</f>
        <v/>
      </c>
      <c r="AJ113" s="518" t="str">
        <f>IF(AND(AD113&lt;&gt;"",AE113&lt;&gt;""),'12_P1_Lista'!U113,"")</f>
        <v/>
      </c>
      <c r="AK113" s="83"/>
      <c r="AL113" s="1657"/>
      <c r="AM113" s="757"/>
      <c r="AN113" s="1442"/>
      <c r="AO113" s="2108"/>
      <c r="AP113" s="2108"/>
      <c r="AQ113" s="2108"/>
      <c r="AR113" s="2108"/>
      <c r="AS113" s="2108"/>
      <c r="AT113" s="2108"/>
      <c r="AU113" s="2108"/>
      <c r="AV113" s="1442"/>
      <c r="AW113" s="1442"/>
      <c r="AX113" s="1442"/>
      <c r="AY113" s="1442"/>
      <c r="AZ113" s="1442"/>
      <c r="BA113" s="1442"/>
      <c r="BB113" s="1442"/>
      <c r="BC113" s="1442"/>
      <c r="BD113" s="1442"/>
      <c r="BE113" s="1442"/>
      <c r="BF113" s="1442"/>
      <c r="BG113" s="1442"/>
      <c r="BH113" s="1442"/>
      <c r="BI113" s="1442"/>
      <c r="BJ113" s="1442"/>
      <c r="BK113" s="1442"/>
      <c r="BL113" s="1442"/>
      <c r="BM113" s="1442"/>
      <c r="BN113" s="1442"/>
      <c r="BO113" s="1442"/>
      <c r="BP113" s="1442"/>
      <c r="BQ113" s="1442"/>
      <c r="BR113" s="1442"/>
      <c r="BS113" s="1442"/>
      <c r="BT113" s="1442"/>
      <c r="BU113" s="1442"/>
      <c r="BV113" s="1442"/>
      <c r="BW113" s="1442"/>
      <c r="BX113" s="1442"/>
      <c r="BY113" s="1442"/>
      <c r="BZ113" s="1442"/>
      <c r="CA113" s="1442"/>
    </row>
    <row r="114" spans="1:79" s="18" customFormat="1" ht="18" customHeight="1" x14ac:dyDescent="0.2">
      <c r="A114" s="1527" t="str">
        <f>CONCATENATE('01_Carga'!$M$5,"_",$J114)</f>
        <v>FI__97</v>
      </c>
      <c r="B114" s="1405"/>
      <c r="C114" s="1460" t="str">
        <f>IF('06_PresenLista'!L114&lt;&gt;"",'06_PresenLista'!L114,"")</f>
        <v/>
      </c>
      <c r="D114" s="1461" t="str">
        <f>'06_PresenLista'!Q114</f>
        <v/>
      </c>
      <c r="E114" s="1405"/>
      <c r="F114" s="1626" t="str">
        <f t="shared" si="5"/>
        <v/>
      </c>
      <c r="G114" s="1405"/>
      <c r="H114" s="1726" t="str">
        <f>IF('09_P1_Pract'!F114&lt;&gt;"",'09_P1_Pract'!F114,"")</f>
        <v/>
      </c>
      <c r="I114" s="1606"/>
      <c r="J114" s="1216">
        <v>97</v>
      </c>
      <c r="K114" s="269" t="str">
        <f>IF(ISERROR(VLOOKUP($A114,Aspirantes!$A:$H,Aspirantes!$E$1,FALSE)),"",VLOOKUP($A114,Aspirantes!$A:$H,Aspirantes!$E$1,FALSE))</f>
        <v/>
      </c>
      <c r="L114" s="687" t="str">
        <f>IF(ISERROR(VLOOKUP($A114,Aspirantes!$A:$H,Aspirantes!$F$1,FALSE)),"",VLOOKUP($A114,Aspirantes!$A:$H,Aspirantes!$F$1,FALSE))</f>
        <v/>
      </c>
      <c r="M114" s="688" t="str">
        <f>IF(ISERROR(VLOOKUP($A114,Aspirantes!$A:$H,Aspirantes!$G$1,FALSE)),"",VLOOKUP($A114,Aspirantes!$A:$H,Aspirantes!$G$1,FALSE))</f>
        <v/>
      </c>
      <c r="N114" s="674" t="str">
        <f>IF(ISERROR(VLOOKUP($A114,Aspirantes!$A:$H,Aspirantes!$H$1,FALSE)),"",VLOOKUP($A114,Aspirantes!$A:$H,Aspirantes!$H$1,FALSE))</f>
        <v/>
      </c>
      <c r="O114" s="16"/>
      <c r="P114" s="756"/>
      <c r="Q114" s="759"/>
      <c r="R114" s="67" t="str">
        <f>IF(AND(Q114&lt;&gt;"",P114=""),"",IF(Q114="SÍ",'09_P1_Pract'!BM114,""))</f>
        <v/>
      </c>
      <c r="S114" s="805">
        <f t="shared" si="8"/>
        <v>0</v>
      </c>
      <c r="T114" s="805">
        <f t="shared" si="6"/>
        <v>0</v>
      </c>
      <c r="U114" s="811"/>
      <c r="V114" s="756"/>
      <c r="W114" s="759"/>
      <c r="X114" s="67" t="str">
        <f>IF(AND(W114&lt;&gt;"",V114=""),"",IF(W114="SÍ",'10_P1_Tema'!BM114,""))</f>
        <v/>
      </c>
      <c r="Y114" s="805">
        <f t="shared" si="9"/>
        <v>0</v>
      </c>
      <c r="Z114" s="805">
        <f t="shared" si="7"/>
        <v>0</v>
      </c>
      <c r="AA114" s="823"/>
      <c r="AB114" s="757"/>
      <c r="AC114" s="812"/>
      <c r="AD114" s="67" t="str">
        <f>IF(F114&lt;&gt;"",IF(OR(Q114="SÍ",W114="SÍ"),IF(R114&lt;&gt;"",R114,'09_P1_Pract'!BM114),""),"")</f>
        <v/>
      </c>
      <c r="AE114" s="67" t="str">
        <f>IF(F114&lt;&gt;"",IF(OR(Q114="SÍ",W114="SÍ"),IF(X114&lt;&gt;"",X114,'10_P1_Tema'!BM114),""),"")</f>
        <v/>
      </c>
      <c r="AF114" s="83"/>
      <c r="AG114" s="676" t="str">
        <f>IF(AND(AD114&lt;&gt;"",AE114&lt;&gt;""),'12_P1_Lista'!R114,"")</f>
        <v/>
      </c>
      <c r="AH114" s="82"/>
      <c r="AI114" s="750" t="str">
        <f>IF(AND(AD114&lt;&gt;"",AE114&lt;&gt;""),'12_P1_Lista'!T114,"")</f>
        <v/>
      </c>
      <c r="AJ114" s="518" t="str">
        <f>IF(AND(AD114&lt;&gt;"",AE114&lt;&gt;""),'12_P1_Lista'!U114,"")</f>
        <v/>
      </c>
      <c r="AK114" s="83"/>
      <c r="AL114" s="1657"/>
      <c r="AM114" s="757"/>
      <c r="AN114" s="1442"/>
      <c r="AO114" s="2108"/>
      <c r="AP114" s="2108"/>
      <c r="AQ114" s="2108"/>
      <c r="AR114" s="2108"/>
      <c r="AS114" s="2108"/>
      <c r="AT114" s="2108"/>
      <c r="AU114" s="2108"/>
      <c r="AV114" s="1442"/>
      <c r="AW114" s="1442"/>
      <c r="AX114" s="1442"/>
      <c r="AY114" s="1442"/>
      <c r="AZ114" s="1442"/>
      <c r="BA114" s="1442"/>
      <c r="BB114" s="1442"/>
      <c r="BC114" s="1442"/>
      <c r="BD114" s="1442"/>
      <c r="BE114" s="1442"/>
      <c r="BF114" s="1442"/>
      <c r="BG114" s="1442"/>
      <c r="BH114" s="1442"/>
      <c r="BI114" s="1442"/>
      <c r="BJ114" s="1442"/>
      <c r="BK114" s="1442"/>
      <c r="BL114" s="1442"/>
      <c r="BM114" s="1442"/>
      <c r="BN114" s="1442"/>
      <c r="BO114" s="1442"/>
      <c r="BP114" s="1442"/>
      <c r="BQ114" s="1442"/>
      <c r="BR114" s="1442"/>
      <c r="BS114" s="1442"/>
      <c r="BT114" s="1442"/>
      <c r="BU114" s="1442"/>
      <c r="BV114" s="1442"/>
      <c r="BW114" s="1442"/>
      <c r="BX114" s="1442"/>
      <c r="BY114" s="1442"/>
      <c r="BZ114" s="1442"/>
      <c r="CA114" s="1442"/>
    </row>
    <row r="115" spans="1:79" s="18" customFormat="1" ht="18" customHeight="1" x14ac:dyDescent="0.2">
      <c r="A115" s="1527" t="str">
        <f>CONCATENATE('01_Carga'!$M$5,"_",$J115)</f>
        <v>FI__98</v>
      </c>
      <c r="B115" s="1405"/>
      <c r="C115" s="1460" t="str">
        <f>IF('06_PresenLista'!L115&lt;&gt;"",'06_PresenLista'!L115,"")</f>
        <v/>
      </c>
      <c r="D115" s="1461" t="str">
        <f>'06_PresenLista'!Q115</f>
        <v/>
      </c>
      <c r="E115" s="1405"/>
      <c r="F115" s="1626" t="str">
        <f t="shared" si="5"/>
        <v/>
      </c>
      <c r="G115" s="1405"/>
      <c r="H115" s="1726" t="str">
        <f>IF('09_P1_Pract'!F115&lt;&gt;"",'09_P1_Pract'!F115,"")</f>
        <v/>
      </c>
      <c r="I115" s="1606"/>
      <c r="J115" s="1216">
        <v>98</v>
      </c>
      <c r="K115" s="269" t="str">
        <f>IF(ISERROR(VLOOKUP($A115,Aspirantes!$A:$H,Aspirantes!$E$1,FALSE)),"",VLOOKUP($A115,Aspirantes!$A:$H,Aspirantes!$E$1,FALSE))</f>
        <v/>
      </c>
      <c r="L115" s="687" t="str">
        <f>IF(ISERROR(VLOOKUP($A115,Aspirantes!$A:$H,Aspirantes!$F$1,FALSE)),"",VLOOKUP($A115,Aspirantes!$A:$H,Aspirantes!$F$1,FALSE))</f>
        <v/>
      </c>
      <c r="M115" s="688" t="str">
        <f>IF(ISERROR(VLOOKUP($A115,Aspirantes!$A:$H,Aspirantes!$G$1,FALSE)),"",VLOOKUP($A115,Aspirantes!$A:$H,Aspirantes!$G$1,FALSE))</f>
        <v/>
      </c>
      <c r="N115" s="674" t="str">
        <f>IF(ISERROR(VLOOKUP($A115,Aspirantes!$A:$H,Aspirantes!$H$1,FALSE)),"",VLOOKUP($A115,Aspirantes!$A:$H,Aspirantes!$H$1,FALSE))</f>
        <v/>
      </c>
      <c r="O115" s="16"/>
      <c r="P115" s="756"/>
      <c r="Q115" s="759"/>
      <c r="R115" s="67" t="str">
        <f>IF(AND(Q115&lt;&gt;"",P115=""),"",IF(Q115="SÍ",'09_P1_Pract'!BM115,""))</f>
        <v/>
      </c>
      <c r="S115" s="805">
        <f t="shared" si="8"/>
        <v>0</v>
      </c>
      <c r="T115" s="805">
        <f t="shared" si="6"/>
        <v>0</v>
      </c>
      <c r="U115" s="811"/>
      <c r="V115" s="756"/>
      <c r="W115" s="759"/>
      <c r="X115" s="67" t="str">
        <f>IF(AND(W115&lt;&gt;"",V115=""),"",IF(W115="SÍ",'10_P1_Tema'!BM115,""))</f>
        <v/>
      </c>
      <c r="Y115" s="805">
        <f t="shared" si="9"/>
        <v>0</v>
      </c>
      <c r="Z115" s="805">
        <f t="shared" si="7"/>
        <v>0</v>
      </c>
      <c r="AA115" s="823"/>
      <c r="AB115" s="757"/>
      <c r="AC115" s="812"/>
      <c r="AD115" s="67" t="str">
        <f>IF(F115&lt;&gt;"",IF(OR(Q115="SÍ",W115="SÍ"),IF(R115&lt;&gt;"",R115,'09_P1_Pract'!BM115),""),"")</f>
        <v/>
      </c>
      <c r="AE115" s="67" t="str">
        <f>IF(F115&lt;&gt;"",IF(OR(Q115="SÍ",W115="SÍ"),IF(X115&lt;&gt;"",X115,'10_P1_Tema'!BM115),""),"")</f>
        <v/>
      </c>
      <c r="AF115" s="83"/>
      <c r="AG115" s="676" t="str">
        <f>IF(AND(AD115&lt;&gt;"",AE115&lt;&gt;""),'12_P1_Lista'!R115,"")</f>
        <v/>
      </c>
      <c r="AH115" s="82"/>
      <c r="AI115" s="750" t="str">
        <f>IF(AND(AD115&lt;&gt;"",AE115&lt;&gt;""),'12_P1_Lista'!T115,"")</f>
        <v/>
      </c>
      <c r="AJ115" s="518" t="str">
        <f>IF(AND(AD115&lt;&gt;"",AE115&lt;&gt;""),'12_P1_Lista'!U115,"")</f>
        <v/>
      </c>
      <c r="AK115" s="83"/>
      <c r="AL115" s="1657"/>
      <c r="AM115" s="757"/>
      <c r="AN115" s="1442"/>
      <c r="AO115" s="2108"/>
      <c r="AP115" s="2108"/>
      <c r="AQ115" s="2108"/>
      <c r="AR115" s="2108"/>
      <c r="AS115" s="2108"/>
      <c r="AT115" s="2108"/>
      <c r="AU115" s="2108"/>
      <c r="AV115" s="1442"/>
      <c r="AW115" s="1442"/>
      <c r="AX115" s="1442"/>
      <c r="AY115" s="1442"/>
      <c r="AZ115" s="1442"/>
      <c r="BA115" s="1442"/>
      <c r="BB115" s="1442"/>
      <c r="BC115" s="1442"/>
      <c r="BD115" s="1442"/>
      <c r="BE115" s="1442"/>
      <c r="BF115" s="1442"/>
      <c r="BG115" s="1442"/>
      <c r="BH115" s="1442"/>
      <c r="BI115" s="1442"/>
      <c r="BJ115" s="1442"/>
      <c r="BK115" s="1442"/>
      <c r="BL115" s="1442"/>
      <c r="BM115" s="1442"/>
      <c r="BN115" s="1442"/>
      <c r="BO115" s="1442"/>
      <c r="BP115" s="1442"/>
      <c r="BQ115" s="1442"/>
      <c r="BR115" s="1442"/>
      <c r="BS115" s="1442"/>
      <c r="BT115" s="1442"/>
      <c r="BU115" s="1442"/>
      <c r="BV115" s="1442"/>
      <c r="BW115" s="1442"/>
      <c r="BX115" s="1442"/>
      <c r="BY115" s="1442"/>
      <c r="BZ115" s="1442"/>
      <c r="CA115" s="1442"/>
    </row>
    <row r="116" spans="1:79" s="18" customFormat="1" ht="18" customHeight="1" x14ac:dyDescent="0.2">
      <c r="A116" s="1527" t="str">
        <f>CONCATENATE('01_Carga'!$M$5,"_",$J116)</f>
        <v>FI__99</v>
      </c>
      <c r="B116" s="1405"/>
      <c r="C116" s="1460" t="str">
        <f>IF('06_PresenLista'!L116&lt;&gt;"",'06_PresenLista'!L116,"")</f>
        <v/>
      </c>
      <c r="D116" s="1461" t="str">
        <f>'06_PresenLista'!Q116</f>
        <v/>
      </c>
      <c r="E116" s="1405"/>
      <c r="F116" s="1626" t="str">
        <f t="shared" si="5"/>
        <v/>
      </c>
      <c r="G116" s="1405"/>
      <c r="H116" s="1726" t="str">
        <f>IF('09_P1_Pract'!F116&lt;&gt;"",'09_P1_Pract'!F116,"")</f>
        <v/>
      </c>
      <c r="I116" s="1606"/>
      <c r="J116" s="1216">
        <v>99</v>
      </c>
      <c r="K116" s="269" t="str">
        <f>IF(ISERROR(VLOOKUP($A116,Aspirantes!$A:$H,Aspirantes!$E$1,FALSE)),"",VLOOKUP($A116,Aspirantes!$A:$H,Aspirantes!$E$1,FALSE))</f>
        <v/>
      </c>
      <c r="L116" s="687" t="str">
        <f>IF(ISERROR(VLOOKUP($A116,Aspirantes!$A:$H,Aspirantes!$F$1,FALSE)),"",VLOOKUP($A116,Aspirantes!$A:$H,Aspirantes!$F$1,FALSE))</f>
        <v/>
      </c>
      <c r="M116" s="688" t="str">
        <f>IF(ISERROR(VLOOKUP($A116,Aspirantes!$A:$H,Aspirantes!$G$1,FALSE)),"",VLOOKUP($A116,Aspirantes!$A:$H,Aspirantes!$G$1,FALSE))</f>
        <v/>
      </c>
      <c r="N116" s="674" t="str">
        <f>IF(ISERROR(VLOOKUP($A116,Aspirantes!$A:$H,Aspirantes!$H$1,FALSE)),"",VLOOKUP($A116,Aspirantes!$A:$H,Aspirantes!$H$1,FALSE))</f>
        <v/>
      </c>
      <c r="O116" s="16"/>
      <c r="P116" s="756"/>
      <c r="Q116" s="759"/>
      <c r="R116" s="67" t="str">
        <f>IF(AND(Q116&lt;&gt;"",P116=""),"",IF(Q116="SÍ",'09_P1_Pract'!BM116,""))</f>
        <v/>
      </c>
      <c r="S116" s="805">
        <f t="shared" si="8"/>
        <v>0</v>
      </c>
      <c r="T116" s="805">
        <f t="shared" si="6"/>
        <v>0</v>
      </c>
      <c r="U116" s="811"/>
      <c r="V116" s="756"/>
      <c r="W116" s="759"/>
      <c r="X116" s="67" t="str">
        <f>IF(AND(W116&lt;&gt;"",V116=""),"",IF(W116="SÍ",'10_P1_Tema'!BM116,""))</f>
        <v/>
      </c>
      <c r="Y116" s="805">
        <f t="shared" si="9"/>
        <v>0</v>
      </c>
      <c r="Z116" s="805">
        <f t="shared" si="7"/>
        <v>0</v>
      </c>
      <c r="AA116" s="823"/>
      <c r="AB116" s="757"/>
      <c r="AC116" s="812"/>
      <c r="AD116" s="67" t="str">
        <f>IF(F116&lt;&gt;"",IF(OR(Q116="SÍ",W116="SÍ"),IF(R116&lt;&gt;"",R116,'09_P1_Pract'!BM116),""),"")</f>
        <v/>
      </c>
      <c r="AE116" s="67" t="str">
        <f>IF(F116&lt;&gt;"",IF(OR(Q116="SÍ",W116="SÍ"),IF(X116&lt;&gt;"",X116,'10_P1_Tema'!BM116),""),"")</f>
        <v/>
      </c>
      <c r="AF116" s="83"/>
      <c r="AG116" s="676" t="str">
        <f>IF(AND(AD116&lt;&gt;"",AE116&lt;&gt;""),'12_P1_Lista'!R116,"")</f>
        <v/>
      </c>
      <c r="AH116" s="82"/>
      <c r="AI116" s="750" t="str">
        <f>IF(AND(AD116&lt;&gt;"",AE116&lt;&gt;""),'12_P1_Lista'!T116,"")</f>
        <v/>
      </c>
      <c r="AJ116" s="518" t="str">
        <f>IF(AND(AD116&lt;&gt;"",AE116&lt;&gt;""),'12_P1_Lista'!U116,"")</f>
        <v/>
      </c>
      <c r="AK116" s="83"/>
      <c r="AL116" s="1657"/>
      <c r="AM116" s="757"/>
      <c r="AN116" s="1442"/>
      <c r="AO116" s="2108"/>
      <c r="AP116" s="2108"/>
      <c r="AQ116" s="2108"/>
      <c r="AR116" s="2108"/>
      <c r="AS116" s="2108"/>
      <c r="AT116" s="2108"/>
      <c r="AU116" s="2108"/>
      <c r="AV116" s="1442"/>
      <c r="AW116" s="1442"/>
      <c r="AX116" s="1442"/>
      <c r="AY116" s="1442"/>
      <c r="AZ116" s="1442"/>
      <c r="BA116" s="1442"/>
      <c r="BB116" s="1442"/>
      <c r="BC116" s="1442"/>
      <c r="BD116" s="1442"/>
      <c r="BE116" s="1442"/>
      <c r="BF116" s="1442"/>
      <c r="BG116" s="1442"/>
      <c r="BH116" s="1442"/>
      <c r="BI116" s="1442"/>
      <c r="BJ116" s="1442"/>
      <c r="BK116" s="1442"/>
      <c r="BL116" s="1442"/>
      <c r="BM116" s="1442"/>
      <c r="BN116" s="1442"/>
      <c r="BO116" s="1442"/>
      <c r="BP116" s="1442"/>
      <c r="BQ116" s="1442"/>
      <c r="BR116" s="1442"/>
      <c r="BS116" s="1442"/>
      <c r="BT116" s="1442"/>
      <c r="BU116" s="1442"/>
      <c r="BV116" s="1442"/>
      <c r="BW116" s="1442"/>
      <c r="BX116" s="1442"/>
      <c r="BY116" s="1442"/>
      <c r="BZ116" s="1442"/>
      <c r="CA116" s="1442"/>
    </row>
    <row r="117" spans="1:79" s="18" customFormat="1" ht="18" customHeight="1" x14ac:dyDescent="0.2">
      <c r="A117" s="1527" t="str">
        <f>CONCATENATE('01_Carga'!$M$5,"_",$J117)</f>
        <v>FI__100</v>
      </c>
      <c r="B117" s="1405"/>
      <c r="C117" s="1460" t="str">
        <f>IF('06_PresenLista'!L117&lt;&gt;"",'06_PresenLista'!L117,"")</f>
        <v/>
      </c>
      <c r="D117" s="1461" t="str">
        <f>'06_PresenLista'!Q117</f>
        <v/>
      </c>
      <c r="E117" s="1405"/>
      <c r="F117" s="1626" t="str">
        <f t="shared" si="5"/>
        <v/>
      </c>
      <c r="G117" s="1405"/>
      <c r="H117" s="1726" t="str">
        <f>IF('09_P1_Pract'!F117&lt;&gt;"",'09_P1_Pract'!F117,"")</f>
        <v/>
      </c>
      <c r="I117" s="1606"/>
      <c r="J117" s="1216">
        <v>100</v>
      </c>
      <c r="K117" s="269" t="str">
        <f>IF(ISERROR(VLOOKUP($A117,Aspirantes!$A:$H,Aspirantes!$E$1,FALSE)),"",VLOOKUP($A117,Aspirantes!$A:$H,Aspirantes!$E$1,FALSE))</f>
        <v/>
      </c>
      <c r="L117" s="687" t="str">
        <f>IF(ISERROR(VLOOKUP($A117,Aspirantes!$A:$H,Aspirantes!$F$1,FALSE)),"",VLOOKUP($A117,Aspirantes!$A:$H,Aspirantes!$F$1,FALSE))</f>
        <v/>
      </c>
      <c r="M117" s="688" t="str">
        <f>IF(ISERROR(VLOOKUP($A117,Aspirantes!$A:$H,Aspirantes!$G$1,FALSE)),"",VLOOKUP($A117,Aspirantes!$A:$H,Aspirantes!$G$1,FALSE))</f>
        <v/>
      </c>
      <c r="N117" s="674" t="str">
        <f>IF(ISERROR(VLOOKUP($A117,Aspirantes!$A:$H,Aspirantes!$H$1,FALSE)),"",VLOOKUP($A117,Aspirantes!$A:$H,Aspirantes!$H$1,FALSE))</f>
        <v/>
      </c>
      <c r="O117" s="16"/>
      <c r="P117" s="756"/>
      <c r="Q117" s="759"/>
      <c r="R117" s="67" t="str">
        <f>IF(AND(Q117&lt;&gt;"",P117=""),"",IF(Q117="SÍ",'09_P1_Pract'!BM117,""))</f>
        <v/>
      </c>
      <c r="S117" s="805">
        <f t="shared" si="8"/>
        <v>0</v>
      </c>
      <c r="T117" s="805">
        <f t="shared" si="6"/>
        <v>0</v>
      </c>
      <c r="U117" s="811"/>
      <c r="V117" s="756"/>
      <c r="W117" s="759"/>
      <c r="X117" s="67" t="str">
        <f>IF(AND(W117&lt;&gt;"",V117=""),"",IF(W117="SÍ",'10_P1_Tema'!BM117,""))</f>
        <v/>
      </c>
      <c r="Y117" s="805">
        <f t="shared" si="9"/>
        <v>0</v>
      </c>
      <c r="Z117" s="805">
        <f t="shared" si="7"/>
        <v>0</v>
      </c>
      <c r="AA117" s="823"/>
      <c r="AB117" s="757"/>
      <c r="AC117" s="812"/>
      <c r="AD117" s="67" t="str">
        <f>IF(F117&lt;&gt;"",IF(OR(Q117="SÍ",W117="SÍ"),IF(R117&lt;&gt;"",R117,'09_P1_Pract'!BM117),""),"")</f>
        <v/>
      </c>
      <c r="AE117" s="67" t="str">
        <f>IF(F117&lt;&gt;"",IF(OR(Q117="SÍ",W117="SÍ"),IF(X117&lt;&gt;"",X117,'10_P1_Tema'!BM117),""),"")</f>
        <v/>
      </c>
      <c r="AF117" s="83"/>
      <c r="AG117" s="676" t="str">
        <f>IF(AND(AD117&lt;&gt;"",AE117&lt;&gt;""),'12_P1_Lista'!R117,"")</f>
        <v/>
      </c>
      <c r="AH117" s="82"/>
      <c r="AI117" s="750" t="str">
        <f>IF(AND(AD117&lt;&gt;"",AE117&lt;&gt;""),'12_P1_Lista'!T117,"")</f>
        <v/>
      </c>
      <c r="AJ117" s="518" t="str">
        <f>IF(AND(AD117&lt;&gt;"",AE117&lt;&gt;""),'12_P1_Lista'!U117,"")</f>
        <v/>
      </c>
      <c r="AK117" s="83"/>
      <c r="AL117" s="1657"/>
      <c r="AM117" s="757"/>
      <c r="AN117" s="1442"/>
      <c r="AO117" s="2108"/>
      <c r="AP117" s="2108"/>
      <c r="AQ117" s="2108"/>
      <c r="AR117" s="2108"/>
      <c r="AS117" s="2108"/>
      <c r="AT117" s="2108"/>
      <c r="AU117" s="2108"/>
      <c r="AV117" s="1442"/>
      <c r="AW117" s="1442"/>
      <c r="AX117" s="1442"/>
      <c r="AY117" s="1442"/>
      <c r="AZ117" s="1442"/>
      <c r="BA117" s="1442"/>
      <c r="BB117" s="1442"/>
      <c r="BC117" s="1442"/>
      <c r="BD117" s="1442"/>
      <c r="BE117" s="1442"/>
      <c r="BF117" s="1442"/>
      <c r="BG117" s="1442"/>
      <c r="BH117" s="1442"/>
      <c r="BI117" s="1442"/>
      <c r="BJ117" s="1442"/>
      <c r="BK117" s="1442"/>
      <c r="BL117" s="1442"/>
      <c r="BM117" s="1442"/>
      <c r="BN117" s="1442"/>
      <c r="BO117" s="1442"/>
      <c r="BP117" s="1442"/>
      <c r="BQ117" s="1442"/>
      <c r="BR117" s="1442"/>
      <c r="BS117" s="1442"/>
      <c r="BT117" s="1442"/>
      <c r="BU117" s="1442"/>
      <c r="BV117" s="1442"/>
      <c r="BW117" s="1442"/>
      <c r="BX117" s="1442"/>
      <c r="BY117" s="1442"/>
      <c r="BZ117" s="1442"/>
      <c r="CA117" s="1442"/>
    </row>
    <row r="118" spans="1:79" s="18" customFormat="1" ht="18" customHeight="1" x14ac:dyDescent="0.2">
      <c r="A118" s="1527" t="str">
        <f>CONCATENATE('01_Carga'!$M$5,"_",$J118)</f>
        <v>FI__101</v>
      </c>
      <c r="B118" s="1405"/>
      <c r="C118" s="1460" t="str">
        <f>IF('06_PresenLista'!L118&lt;&gt;"",'06_PresenLista'!L118,"")</f>
        <v/>
      </c>
      <c r="D118" s="1461" t="str">
        <f>'06_PresenLista'!Q118</f>
        <v/>
      </c>
      <c r="E118" s="1405"/>
      <c r="F118" s="1626" t="str">
        <f t="shared" si="5"/>
        <v/>
      </c>
      <c r="G118" s="1405"/>
      <c r="H118" s="1726" t="str">
        <f>IF('09_P1_Pract'!F118&lt;&gt;"",'09_P1_Pract'!F118,"")</f>
        <v/>
      </c>
      <c r="I118" s="1606"/>
      <c r="J118" s="1216">
        <v>101</v>
      </c>
      <c r="K118" s="269" t="str">
        <f>IF(ISERROR(VLOOKUP($A118,Aspirantes!$A:$H,Aspirantes!$E$1,FALSE)),"",VLOOKUP($A118,Aspirantes!$A:$H,Aspirantes!$E$1,FALSE))</f>
        <v/>
      </c>
      <c r="L118" s="687" t="str">
        <f>IF(ISERROR(VLOOKUP($A118,Aspirantes!$A:$H,Aspirantes!$F$1,FALSE)),"",VLOOKUP($A118,Aspirantes!$A:$H,Aspirantes!$F$1,FALSE))</f>
        <v/>
      </c>
      <c r="M118" s="688" t="str">
        <f>IF(ISERROR(VLOOKUP($A118,Aspirantes!$A:$H,Aspirantes!$G$1,FALSE)),"",VLOOKUP($A118,Aspirantes!$A:$H,Aspirantes!$G$1,FALSE))</f>
        <v/>
      </c>
      <c r="N118" s="674" t="str">
        <f>IF(ISERROR(VLOOKUP($A118,Aspirantes!$A:$H,Aspirantes!$H$1,FALSE)),"",VLOOKUP($A118,Aspirantes!$A:$H,Aspirantes!$H$1,FALSE))</f>
        <v/>
      </c>
      <c r="O118" s="16"/>
      <c r="P118" s="756"/>
      <c r="Q118" s="759"/>
      <c r="R118" s="67" t="str">
        <f>IF(AND(Q118&lt;&gt;"",P118=""),"",IF(Q118="SÍ",'09_P1_Pract'!BM118,""))</f>
        <v/>
      </c>
      <c r="S118" s="805">
        <f t="shared" si="8"/>
        <v>0</v>
      </c>
      <c r="T118" s="805">
        <f t="shared" si="6"/>
        <v>0</v>
      </c>
      <c r="U118" s="811"/>
      <c r="V118" s="756"/>
      <c r="W118" s="759"/>
      <c r="X118" s="67" t="str">
        <f>IF(AND(W118&lt;&gt;"",V118=""),"",IF(W118="SÍ",'10_P1_Tema'!BM118,""))</f>
        <v/>
      </c>
      <c r="Y118" s="805">
        <f t="shared" si="9"/>
        <v>0</v>
      </c>
      <c r="Z118" s="805">
        <f t="shared" si="7"/>
        <v>0</v>
      </c>
      <c r="AA118" s="823"/>
      <c r="AB118" s="757"/>
      <c r="AC118" s="812"/>
      <c r="AD118" s="67" t="str">
        <f>IF(F118&lt;&gt;"",IF(OR(Q118="SÍ",W118="SÍ"),IF(R118&lt;&gt;"",R118,'09_P1_Pract'!BM118),""),"")</f>
        <v/>
      </c>
      <c r="AE118" s="67" t="str">
        <f>IF(F118&lt;&gt;"",IF(OR(Q118="SÍ",W118="SÍ"),IF(X118&lt;&gt;"",X118,'10_P1_Tema'!BM118),""),"")</f>
        <v/>
      </c>
      <c r="AF118" s="83"/>
      <c r="AG118" s="676" t="str">
        <f>IF(AND(AD118&lt;&gt;"",AE118&lt;&gt;""),'12_P1_Lista'!R118,"")</f>
        <v/>
      </c>
      <c r="AH118" s="82"/>
      <c r="AI118" s="750" t="str">
        <f>IF(AND(AD118&lt;&gt;"",AE118&lt;&gt;""),'12_P1_Lista'!T118,"")</f>
        <v/>
      </c>
      <c r="AJ118" s="518" t="str">
        <f>IF(AND(AD118&lt;&gt;"",AE118&lt;&gt;""),'12_P1_Lista'!U118,"")</f>
        <v/>
      </c>
      <c r="AK118" s="83"/>
      <c r="AL118" s="1657"/>
      <c r="AM118" s="757"/>
      <c r="AN118" s="1442"/>
      <c r="AO118" s="2108"/>
      <c r="AP118" s="2108"/>
      <c r="AQ118" s="2108"/>
      <c r="AR118" s="2108"/>
      <c r="AS118" s="2108"/>
      <c r="AT118" s="2108"/>
      <c r="AU118" s="2108"/>
      <c r="AV118" s="1442"/>
      <c r="AW118" s="1442"/>
      <c r="AX118" s="1442"/>
      <c r="AY118" s="1442"/>
      <c r="AZ118" s="1442"/>
      <c r="BA118" s="1442"/>
      <c r="BB118" s="1442"/>
      <c r="BC118" s="1442"/>
      <c r="BD118" s="1442"/>
      <c r="BE118" s="1442"/>
      <c r="BF118" s="1442"/>
      <c r="BG118" s="1442"/>
      <c r="BH118" s="1442"/>
      <c r="BI118" s="1442"/>
      <c r="BJ118" s="1442"/>
      <c r="BK118" s="1442"/>
      <c r="BL118" s="1442"/>
      <c r="BM118" s="1442"/>
      <c r="BN118" s="1442"/>
      <c r="BO118" s="1442"/>
      <c r="BP118" s="1442"/>
      <c r="BQ118" s="1442"/>
      <c r="BR118" s="1442"/>
      <c r="BS118" s="1442"/>
      <c r="BT118" s="1442"/>
      <c r="BU118" s="1442"/>
      <c r="BV118" s="1442"/>
      <c r="BW118" s="1442"/>
      <c r="BX118" s="1442"/>
      <c r="BY118" s="1442"/>
      <c r="BZ118" s="1442"/>
      <c r="CA118" s="1442"/>
    </row>
    <row r="119" spans="1:79" s="18" customFormat="1" ht="18" customHeight="1" x14ac:dyDescent="0.2">
      <c r="A119" s="1527" t="str">
        <f>CONCATENATE('01_Carga'!$M$5,"_",$J119)</f>
        <v>FI__102</v>
      </c>
      <c r="B119" s="1405"/>
      <c r="C119" s="1460" t="str">
        <f>IF('06_PresenLista'!L119&lt;&gt;"",'06_PresenLista'!L119,"")</f>
        <v/>
      </c>
      <c r="D119" s="1461" t="str">
        <f>'06_PresenLista'!Q119</f>
        <v/>
      </c>
      <c r="E119" s="1405"/>
      <c r="F119" s="1626" t="str">
        <f t="shared" si="5"/>
        <v/>
      </c>
      <c r="G119" s="1405"/>
      <c r="H119" s="1726" t="str">
        <f>IF('09_P1_Pract'!F119&lt;&gt;"",'09_P1_Pract'!F119,"")</f>
        <v/>
      </c>
      <c r="I119" s="1606"/>
      <c r="J119" s="1216">
        <v>102</v>
      </c>
      <c r="K119" s="269" t="str">
        <f>IF(ISERROR(VLOOKUP($A119,Aspirantes!$A:$H,Aspirantes!$E$1,FALSE)),"",VLOOKUP($A119,Aspirantes!$A:$H,Aspirantes!$E$1,FALSE))</f>
        <v/>
      </c>
      <c r="L119" s="687" t="str">
        <f>IF(ISERROR(VLOOKUP($A119,Aspirantes!$A:$H,Aspirantes!$F$1,FALSE)),"",VLOOKUP($A119,Aspirantes!$A:$H,Aspirantes!$F$1,FALSE))</f>
        <v/>
      </c>
      <c r="M119" s="688" t="str">
        <f>IF(ISERROR(VLOOKUP($A119,Aspirantes!$A:$H,Aspirantes!$G$1,FALSE)),"",VLOOKUP($A119,Aspirantes!$A:$H,Aspirantes!$G$1,FALSE))</f>
        <v/>
      </c>
      <c r="N119" s="674" t="str">
        <f>IF(ISERROR(VLOOKUP($A119,Aspirantes!$A:$H,Aspirantes!$H$1,FALSE)),"",VLOOKUP($A119,Aspirantes!$A:$H,Aspirantes!$H$1,FALSE))</f>
        <v/>
      </c>
      <c r="O119" s="16"/>
      <c r="P119" s="756"/>
      <c r="Q119" s="759"/>
      <c r="R119" s="67" t="str">
        <f>IF(AND(Q119&lt;&gt;"",P119=""),"",IF(Q119="SÍ",'09_P1_Pract'!BM119,""))</f>
        <v/>
      </c>
      <c r="S119" s="805">
        <f t="shared" si="8"/>
        <v>0</v>
      </c>
      <c r="T119" s="805">
        <f t="shared" si="6"/>
        <v>0</v>
      </c>
      <c r="U119" s="811"/>
      <c r="V119" s="756"/>
      <c r="W119" s="759"/>
      <c r="X119" s="67" t="str">
        <f>IF(AND(W119&lt;&gt;"",V119=""),"",IF(W119="SÍ",'10_P1_Tema'!BM119,""))</f>
        <v/>
      </c>
      <c r="Y119" s="805">
        <f t="shared" si="9"/>
        <v>0</v>
      </c>
      <c r="Z119" s="805">
        <f t="shared" si="7"/>
        <v>0</v>
      </c>
      <c r="AA119" s="823"/>
      <c r="AB119" s="757"/>
      <c r="AC119" s="812"/>
      <c r="AD119" s="67" t="str">
        <f>IF(F119&lt;&gt;"",IF(OR(Q119="SÍ",W119="SÍ"),IF(R119&lt;&gt;"",R119,'09_P1_Pract'!BM119),""),"")</f>
        <v/>
      </c>
      <c r="AE119" s="67" t="str">
        <f>IF(F119&lt;&gt;"",IF(OR(Q119="SÍ",W119="SÍ"),IF(X119&lt;&gt;"",X119,'10_P1_Tema'!BM119),""),"")</f>
        <v/>
      </c>
      <c r="AF119" s="83"/>
      <c r="AG119" s="676" t="str">
        <f>IF(AND(AD119&lt;&gt;"",AE119&lt;&gt;""),'12_P1_Lista'!R119,"")</f>
        <v/>
      </c>
      <c r="AH119" s="82"/>
      <c r="AI119" s="750" t="str">
        <f>IF(AND(AD119&lt;&gt;"",AE119&lt;&gt;""),'12_P1_Lista'!T119,"")</f>
        <v/>
      </c>
      <c r="AJ119" s="518" t="str">
        <f>IF(AND(AD119&lt;&gt;"",AE119&lt;&gt;""),'12_P1_Lista'!U119,"")</f>
        <v/>
      </c>
      <c r="AK119" s="83"/>
      <c r="AL119" s="1657"/>
      <c r="AM119" s="757"/>
      <c r="AN119" s="1442"/>
      <c r="AO119" s="2108"/>
      <c r="AP119" s="2108"/>
      <c r="AQ119" s="2108"/>
      <c r="AR119" s="2108"/>
      <c r="AS119" s="2108"/>
      <c r="AT119" s="2108"/>
      <c r="AU119" s="2108"/>
      <c r="AV119" s="1442"/>
      <c r="AW119" s="1442"/>
      <c r="AX119" s="1442"/>
      <c r="AY119" s="1442"/>
      <c r="AZ119" s="1442"/>
      <c r="BA119" s="1442"/>
      <c r="BB119" s="1442"/>
      <c r="BC119" s="1442"/>
      <c r="BD119" s="1442"/>
      <c r="BE119" s="1442"/>
      <c r="BF119" s="1442"/>
      <c r="BG119" s="1442"/>
      <c r="BH119" s="1442"/>
      <c r="BI119" s="1442"/>
      <c r="BJ119" s="1442"/>
      <c r="BK119" s="1442"/>
      <c r="BL119" s="1442"/>
      <c r="BM119" s="1442"/>
      <c r="BN119" s="1442"/>
      <c r="BO119" s="1442"/>
      <c r="BP119" s="1442"/>
      <c r="BQ119" s="1442"/>
      <c r="BR119" s="1442"/>
      <c r="BS119" s="1442"/>
      <c r="BT119" s="1442"/>
      <c r="BU119" s="1442"/>
      <c r="BV119" s="1442"/>
      <c r="BW119" s="1442"/>
      <c r="BX119" s="1442"/>
      <c r="BY119" s="1442"/>
      <c r="BZ119" s="1442"/>
      <c r="CA119" s="1442"/>
    </row>
    <row r="120" spans="1:79" s="18" customFormat="1" ht="18" customHeight="1" x14ac:dyDescent="0.2">
      <c r="A120" s="1527" t="str">
        <f>CONCATENATE('01_Carga'!$M$5,"_",$J120)</f>
        <v>FI__103</v>
      </c>
      <c r="B120" s="1405"/>
      <c r="C120" s="1460" t="str">
        <f>IF('06_PresenLista'!L120&lt;&gt;"",'06_PresenLista'!L120,"")</f>
        <v/>
      </c>
      <c r="D120" s="1461" t="str">
        <f>'06_PresenLista'!Q120</f>
        <v/>
      </c>
      <c r="E120" s="1405"/>
      <c r="F120" s="1626" t="str">
        <f t="shared" si="5"/>
        <v/>
      </c>
      <c r="G120" s="1405"/>
      <c r="H120" s="1726" t="str">
        <f>IF('09_P1_Pract'!F120&lt;&gt;"",'09_P1_Pract'!F120,"")</f>
        <v/>
      </c>
      <c r="I120" s="1606"/>
      <c r="J120" s="1216">
        <v>103</v>
      </c>
      <c r="K120" s="269" t="str">
        <f>IF(ISERROR(VLOOKUP($A120,Aspirantes!$A:$H,Aspirantes!$E$1,FALSE)),"",VLOOKUP($A120,Aspirantes!$A:$H,Aspirantes!$E$1,FALSE))</f>
        <v/>
      </c>
      <c r="L120" s="687" t="str">
        <f>IF(ISERROR(VLOOKUP($A120,Aspirantes!$A:$H,Aspirantes!$F$1,FALSE)),"",VLOOKUP($A120,Aspirantes!$A:$H,Aspirantes!$F$1,FALSE))</f>
        <v/>
      </c>
      <c r="M120" s="688" t="str">
        <f>IF(ISERROR(VLOOKUP($A120,Aspirantes!$A:$H,Aspirantes!$G$1,FALSE)),"",VLOOKUP($A120,Aspirantes!$A:$H,Aspirantes!$G$1,FALSE))</f>
        <v/>
      </c>
      <c r="N120" s="674" t="str">
        <f>IF(ISERROR(VLOOKUP($A120,Aspirantes!$A:$H,Aspirantes!$H$1,FALSE)),"",VLOOKUP($A120,Aspirantes!$A:$H,Aspirantes!$H$1,FALSE))</f>
        <v/>
      </c>
      <c r="O120" s="16"/>
      <c r="P120" s="756"/>
      <c r="Q120" s="759"/>
      <c r="R120" s="67" t="str">
        <f>IF(AND(Q120&lt;&gt;"",P120=""),"",IF(Q120="SÍ",'09_P1_Pract'!BM120,""))</f>
        <v/>
      </c>
      <c r="S120" s="805">
        <f t="shared" si="8"/>
        <v>0</v>
      </c>
      <c r="T120" s="805">
        <f t="shared" si="6"/>
        <v>0</v>
      </c>
      <c r="U120" s="811"/>
      <c r="V120" s="756"/>
      <c r="W120" s="759"/>
      <c r="X120" s="67" t="str">
        <f>IF(AND(W120&lt;&gt;"",V120=""),"",IF(W120="SÍ",'10_P1_Tema'!BM120,""))</f>
        <v/>
      </c>
      <c r="Y120" s="805">
        <f t="shared" si="9"/>
        <v>0</v>
      </c>
      <c r="Z120" s="805">
        <f t="shared" si="7"/>
        <v>0</v>
      </c>
      <c r="AA120" s="823"/>
      <c r="AB120" s="757"/>
      <c r="AC120" s="812"/>
      <c r="AD120" s="67" t="str">
        <f>IF(F120&lt;&gt;"",IF(OR(Q120="SÍ",W120="SÍ"),IF(R120&lt;&gt;"",R120,'09_P1_Pract'!BM120),""),"")</f>
        <v/>
      </c>
      <c r="AE120" s="67" t="str">
        <f>IF(F120&lt;&gt;"",IF(OR(Q120="SÍ",W120="SÍ"),IF(X120&lt;&gt;"",X120,'10_P1_Tema'!BM120),""),"")</f>
        <v/>
      </c>
      <c r="AF120" s="83"/>
      <c r="AG120" s="676" t="str">
        <f>IF(AND(AD120&lt;&gt;"",AE120&lt;&gt;""),'12_P1_Lista'!R120,"")</f>
        <v/>
      </c>
      <c r="AH120" s="82"/>
      <c r="AI120" s="750" t="str">
        <f>IF(AND(AD120&lt;&gt;"",AE120&lt;&gt;""),'12_P1_Lista'!T120,"")</f>
        <v/>
      </c>
      <c r="AJ120" s="518" t="str">
        <f>IF(AND(AD120&lt;&gt;"",AE120&lt;&gt;""),'12_P1_Lista'!U120,"")</f>
        <v/>
      </c>
      <c r="AK120" s="83"/>
      <c r="AL120" s="1657"/>
      <c r="AM120" s="757"/>
      <c r="AN120" s="1442"/>
      <c r="AO120" s="2108"/>
      <c r="AP120" s="2108"/>
      <c r="AQ120" s="2108"/>
      <c r="AR120" s="2108"/>
      <c r="AS120" s="2108"/>
      <c r="AT120" s="2108"/>
      <c r="AU120" s="2108"/>
      <c r="AV120" s="1442"/>
      <c r="AW120" s="1442"/>
      <c r="AX120" s="1442"/>
      <c r="AY120" s="1442"/>
      <c r="AZ120" s="1442"/>
      <c r="BA120" s="1442"/>
      <c r="BB120" s="1442"/>
      <c r="BC120" s="1442"/>
      <c r="BD120" s="1442"/>
      <c r="BE120" s="1442"/>
      <c r="BF120" s="1442"/>
      <c r="BG120" s="1442"/>
      <c r="BH120" s="1442"/>
      <c r="BI120" s="1442"/>
      <c r="BJ120" s="1442"/>
      <c r="BK120" s="1442"/>
      <c r="BL120" s="1442"/>
      <c r="BM120" s="1442"/>
      <c r="BN120" s="1442"/>
      <c r="BO120" s="1442"/>
      <c r="BP120" s="1442"/>
      <c r="BQ120" s="1442"/>
      <c r="BR120" s="1442"/>
      <c r="BS120" s="1442"/>
      <c r="BT120" s="1442"/>
      <c r="BU120" s="1442"/>
      <c r="BV120" s="1442"/>
      <c r="BW120" s="1442"/>
      <c r="BX120" s="1442"/>
      <c r="BY120" s="1442"/>
      <c r="BZ120" s="1442"/>
      <c r="CA120" s="1442"/>
    </row>
    <row r="121" spans="1:79" s="18" customFormat="1" ht="18" customHeight="1" x14ac:dyDescent="0.2">
      <c r="A121" s="1527" t="str">
        <f>CONCATENATE('01_Carga'!$M$5,"_",$J121)</f>
        <v>FI__104</v>
      </c>
      <c r="B121" s="1405"/>
      <c r="C121" s="1460" t="str">
        <f>IF('06_PresenLista'!L121&lt;&gt;"",'06_PresenLista'!L121,"")</f>
        <v/>
      </c>
      <c r="D121" s="1461" t="str">
        <f>'06_PresenLista'!Q121</f>
        <v/>
      </c>
      <c r="E121" s="1405"/>
      <c r="F121" s="1626" t="str">
        <f t="shared" si="5"/>
        <v/>
      </c>
      <c r="G121" s="1405"/>
      <c r="H121" s="1726" t="str">
        <f>IF('09_P1_Pract'!F121&lt;&gt;"",'09_P1_Pract'!F121,"")</f>
        <v/>
      </c>
      <c r="I121" s="1606"/>
      <c r="J121" s="1216">
        <v>104</v>
      </c>
      <c r="K121" s="269" t="str">
        <f>IF(ISERROR(VLOOKUP($A121,Aspirantes!$A:$H,Aspirantes!$E$1,FALSE)),"",VLOOKUP($A121,Aspirantes!$A:$H,Aspirantes!$E$1,FALSE))</f>
        <v/>
      </c>
      <c r="L121" s="687" t="str">
        <f>IF(ISERROR(VLOOKUP($A121,Aspirantes!$A:$H,Aspirantes!$F$1,FALSE)),"",VLOOKUP($A121,Aspirantes!$A:$H,Aspirantes!$F$1,FALSE))</f>
        <v/>
      </c>
      <c r="M121" s="688" t="str">
        <f>IF(ISERROR(VLOOKUP($A121,Aspirantes!$A:$H,Aspirantes!$G$1,FALSE)),"",VLOOKUP($A121,Aspirantes!$A:$H,Aspirantes!$G$1,FALSE))</f>
        <v/>
      </c>
      <c r="N121" s="674" t="str">
        <f>IF(ISERROR(VLOOKUP($A121,Aspirantes!$A:$H,Aspirantes!$H$1,FALSE)),"",VLOOKUP($A121,Aspirantes!$A:$H,Aspirantes!$H$1,FALSE))</f>
        <v/>
      </c>
      <c r="O121" s="16"/>
      <c r="P121" s="756"/>
      <c r="Q121" s="759"/>
      <c r="R121" s="67" t="str">
        <f>IF(AND(Q121&lt;&gt;"",P121=""),"",IF(Q121="SÍ",'09_P1_Pract'!BM121,""))</f>
        <v/>
      </c>
      <c r="S121" s="805">
        <f t="shared" si="8"/>
        <v>0</v>
      </c>
      <c r="T121" s="805">
        <f t="shared" si="6"/>
        <v>0</v>
      </c>
      <c r="U121" s="811"/>
      <c r="V121" s="756"/>
      <c r="W121" s="759"/>
      <c r="X121" s="67" t="str">
        <f>IF(AND(W121&lt;&gt;"",V121=""),"",IF(W121="SÍ",'10_P1_Tema'!BM121,""))</f>
        <v/>
      </c>
      <c r="Y121" s="805">
        <f t="shared" si="9"/>
        <v>0</v>
      </c>
      <c r="Z121" s="805">
        <f t="shared" si="7"/>
        <v>0</v>
      </c>
      <c r="AA121" s="823"/>
      <c r="AB121" s="757"/>
      <c r="AC121" s="812"/>
      <c r="AD121" s="67" t="str">
        <f>IF(F121&lt;&gt;"",IF(OR(Q121="SÍ",W121="SÍ"),IF(R121&lt;&gt;"",R121,'09_P1_Pract'!BM121),""),"")</f>
        <v/>
      </c>
      <c r="AE121" s="67" t="str">
        <f>IF(F121&lt;&gt;"",IF(OR(Q121="SÍ",W121="SÍ"),IF(X121&lt;&gt;"",X121,'10_P1_Tema'!BM121),""),"")</f>
        <v/>
      </c>
      <c r="AF121" s="83"/>
      <c r="AG121" s="676" t="str">
        <f>IF(AND(AD121&lt;&gt;"",AE121&lt;&gt;""),'12_P1_Lista'!R121,"")</f>
        <v/>
      </c>
      <c r="AH121" s="82"/>
      <c r="AI121" s="750" t="str">
        <f>IF(AND(AD121&lt;&gt;"",AE121&lt;&gt;""),'12_P1_Lista'!T121,"")</f>
        <v/>
      </c>
      <c r="AJ121" s="518" t="str">
        <f>IF(AND(AD121&lt;&gt;"",AE121&lt;&gt;""),'12_P1_Lista'!U121,"")</f>
        <v/>
      </c>
      <c r="AK121" s="83"/>
      <c r="AL121" s="1657"/>
      <c r="AM121" s="757"/>
      <c r="AN121" s="1442"/>
      <c r="AO121" s="2108"/>
      <c r="AP121" s="2108"/>
      <c r="AQ121" s="2108"/>
      <c r="AR121" s="2108"/>
      <c r="AS121" s="2108"/>
      <c r="AT121" s="2108"/>
      <c r="AU121" s="2108"/>
      <c r="AV121" s="1442"/>
      <c r="AW121" s="1442"/>
      <c r="AX121" s="1442"/>
      <c r="AY121" s="1442"/>
      <c r="AZ121" s="1442"/>
      <c r="BA121" s="1442"/>
      <c r="BB121" s="1442"/>
      <c r="BC121" s="1442"/>
      <c r="BD121" s="1442"/>
      <c r="BE121" s="1442"/>
      <c r="BF121" s="1442"/>
      <c r="BG121" s="1442"/>
      <c r="BH121" s="1442"/>
      <c r="BI121" s="1442"/>
      <c r="BJ121" s="1442"/>
      <c r="BK121" s="1442"/>
      <c r="BL121" s="1442"/>
      <c r="BM121" s="1442"/>
      <c r="BN121" s="1442"/>
      <c r="BO121" s="1442"/>
      <c r="BP121" s="1442"/>
      <c r="BQ121" s="1442"/>
      <c r="BR121" s="1442"/>
      <c r="BS121" s="1442"/>
      <c r="BT121" s="1442"/>
      <c r="BU121" s="1442"/>
      <c r="BV121" s="1442"/>
      <c r="BW121" s="1442"/>
      <c r="BX121" s="1442"/>
      <c r="BY121" s="1442"/>
      <c r="BZ121" s="1442"/>
      <c r="CA121" s="1442"/>
    </row>
    <row r="122" spans="1:79" s="18" customFormat="1" ht="18" customHeight="1" x14ac:dyDescent="0.2">
      <c r="A122" s="1527" t="str">
        <f>CONCATENATE('01_Carga'!$M$5,"_",$J122)</f>
        <v>FI__105</v>
      </c>
      <c r="B122" s="1405"/>
      <c r="C122" s="1460" t="str">
        <f>IF('06_PresenLista'!L122&lt;&gt;"",'06_PresenLista'!L122,"")</f>
        <v/>
      </c>
      <c r="D122" s="1461" t="str">
        <f>'06_PresenLista'!Q122</f>
        <v/>
      </c>
      <c r="E122" s="1405"/>
      <c r="F122" s="1626" t="str">
        <f t="shared" si="5"/>
        <v/>
      </c>
      <c r="G122" s="1405"/>
      <c r="H122" s="1726" t="str">
        <f>IF('09_P1_Pract'!F122&lt;&gt;"",'09_P1_Pract'!F122,"")</f>
        <v/>
      </c>
      <c r="I122" s="1606"/>
      <c r="J122" s="1216">
        <v>105</v>
      </c>
      <c r="K122" s="269" t="str">
        <f>IF(ISERROR(VLOOKUP($A122,Aspirantes!$A:$H,Aspirantes!$E$1,FALSE)),"",VLOOKUP($A122,Aspirantes!$A:$H,Aspirantes!$E$1,FALSE))</f>
        <v/>
      </c>
      <c r="L122" s="687" t="str">
        <f>IF(ISERROR(VLOOKUP($A122,Aspirantes!$A:$H,Aspirantes!$F$1,FALSE)),"",VLOOKUP($A122,Aspirantes!$A:$H,Aspirantes!$F$1,FALSE))</f>
        <v/>
      </c>
      <c r="M122" s="688" t="str">
        <f>IF(ISERROR(VLOOKUP($A122,Aspirantes!$A:$H,Aspirantes!$G$1,FALSE)),"",VLOOKUP($A122,Aspirantes!$A:$H,Aspirantes!$G$1,FALSE))</f>
        <v/>
      </c>
      <c r="N122" s="674" t="str">
        <f>IF(ISERROR(VLOOKUP($A122,Aspirantes!$A:$H,Aspirantes!$H$1,FALSE)),"",VLOOKUP($A122,Aspirantes!$A:$H,Aspirantes!$H$1,FALSE))</f>
        <v/>
      </c>
      <c r="O122" s="16"/>
      <c r="P122" s="756"/>
      <c r="Q122" s="759"/>
      <c r="R122" s="67" t="str">
        <f>IF(AND(Q122&lt;&gt;"",P122=""),"",IF(Q122="SÍ",'09_P1_Pract'!BM122,""))</f>
        <v/>
      </c>
      <c r="S122" s="805">
        <f t="shared" si="8"/>
        <v>0</v>
      </c>
      <c r="T122" s="805">
        <f t="shared" si="6"/>
        <v>0</v>
      </c>
      <c r="U122" s="811"/>
      <c r="V122" s="756"/>
      <c r="W122" s="759"/>
      <c r="X122" s="67" t="str">
        <f>IF(AND(W122&lt;&gt;"",V122=""),"",IF(W122="SÍ",'10_P1_Tema'!BM122,""))</f>
        <v/>
      </c>
      <c r="Y122" s="805">
        <f t="shared" si="9"/>
        <v>0</v>
      </c>
      <c r="Z122" s="805">
        <f t="shared" si="7"/>
        <v>0</v>
      </c>
      <c r="AA122" s="823"/>
      <c r="AB122" s="757"/>
      <c r="AC122" s="812"/>
      <c r="AD122" s="67" t="str">
        <f>IF(F122&lt;&gt;"",IF(OR(Q122="SÍ",W122="SÍ"),IF(R122&lt;&gt;"",R122,'09_P1_Pract'!BM122),""),"")</f>
        <v/>
      </c>
      <c r="AE122" s="67" t="str">
        <f>IF(F122&lt;&gt;"",IF(OR(Q122="SÍ",W122="SÍ"),IF(X122&lt;&gt;"",X122,'10_P1_Tema'!BM122),""),"")</f>
        <v/>
      </c>
      <c r="AF122" s="83"/>
      <c r="AG122" s="676" t="str">
        <f>IF(AND(AD122&lt;&gt;"",AE122&lt;&gt;""),'12_P1_Lista'!R122,"")</f>
        <v/>
      </c>
      <c r="AH122" s="82"/>
      <c r="AI122" s="750" t="str">
        <f>IF(AND(AD122&lt;&gt;"",AE122&lt;&gt;""),'12_P1_Lista'!T122,"")</f>
        <v/>
      </c>
      <c r="AJ122" s="518" t="str">
        <f>IF(AND(AD122&lt;&gt;"",AE122&lt;&gt;""),'12_P1_Lista'!U122,"")</f>
        <v/>
      </c>
      <c r="AK122" s="83"/>
      <c r="AL122" s="1657"/>
      <c r="AM122" s="757"/>
      <c r="AN122" s="1442"/>
      <c r="AO122" s="2108"/>
      <c r="AP122" s="2108"/>
      <c r="AQ122" s="2108"/>
      <c r="AR122" s="2108"/>
      <c r="AS122" s="2108"/>
      <c r="AT122" s="2108"/>
      <c r="AU122" s="2108"/>
      <c r="AV122" s="1442"/>
      <c r="AW122" s="1442"/>
      <c r="AX122" s="1442"/>
      <c r="AY122" s="1442"/>
      <c r="AZ122" s="1442"/>
      <c r="BA122" s="1442"/>
      <c r="BB122" s="1442"/>
      <c r="BC122" s="1442"/>
      <c r="BD122" s="1442"/>
      <c r="BE122" s="1442"/>
      <c r="BF122" s="1442"/>
      <c r="BG122" s="1442"/>
      <c r="BH122" s="1442"/>
      <c r="BI122" s="1442"/>
      <c r="BJ122" s="1442"/>
      <c r="BK122" s="1442"/>
      <c r="BL122" s="1442"/>
      <c r="BM122" s="1442"/>
      <c r="BN122" s="1442"/>
      <c r="BO122" s="1442"/>
      <c r="BP122" s="1442"/>
      <c r="BQ122" s="1442"/>
      <c r="BR122" s="1442"/>
      <c r="BS122" s="1442"/>
      <c r="BT122" s="1442"/>
      <c r="BU122" s="1442"/>
      <c r="BV122" s="1442"/>
      <c r="BW122" s="1442"/>
      <c r="BX122" s="1442"/>
      <c r="BY122" s="1442"/>
      <c r="BZ122" s="1442"/>
      <c r="CA122" s="1442"/>
    </row>
    <row r="123" spans="1:79" s="18" customFormat="1" ht="18" customHeight="1" x14ac:dyDescent="0.2">
      <c r="A123" s="1527" t="str">
        <f>CONCATENATE('01_Carga'!$M$5,"_",$J123)</f>
        <v>FI__106</v>
      </c>
      <c r="B123" s="1405"/>
      <c r="C123" s="1460" t="str">
        <f>IF('06_PresenLista'!L123&lt;&gt;"",'06_PresenLista'!L123,"")</f>
        <v/>
      </c>
      <c r="D123" s="1461" t="str">
        <f>'06_PresenLista'!Q123</f>
        <v/>
      </c>
      <c r="E123" s="1405"/>
      <c r="F123" s="1626" t="str">
        <f t="shared" si="5"/>
        <v/>
      </c>
      <c r="G123" s="1405"/>
      <c r="H123" s="1726" t="str">
        <f>IF('09_P1_Pract'!F123&lt;&gt;"",'09_P1_Pract'!F123,"")</f>
        <v/>
      </c>
      <c r="I123" s="1606"/>
      <c r="J123" s="1216">
        <v>106</v>
      </c>
      <c r="K123" s="269" t="str">
        <f>IF(ISERROR(VLOOKUP($A123,Aspirantes!$A:$H,Aspirantes!$E$1,FALSE)),"",VLOOKUP($A123,Aspirantes!$A:$H,Aspirantes!$E$1,FALSE))</f>
        <v/>
      </c>
      <c r="L123" s="687" t="str">
        <f>IF(ISERROR(VLOOKUP($A123,Aspirantes!$A:$H,Aspirantes!$F$1,FALSE)),"",VLOOKUP($A123,Aspirantes!$A:$H,Aspirantes!$F$1,FALSE))</f>
        <v/>
      </c>
      <c r="M123" s="688" t="str">
        <f>IF(ISERROR(VLOOKUP($A123,Aspirantes!$A:$H,Aspirantes!$G$1,FALSE)),"",VLOOKUP($A123,Aspirantes!$A:$H,Aspirantes!$G$1,FALSE))</f>
        <v/>
      </c>
      <c r="N123" s="674" t="str">
        <f>IF(ISERROR(VLOOKUP($A123,Aspirantes!$A:$H,Aspirantes!$H$1,FALSE)),"",VLOOKUP($A123,Aspirantes!$A:$H,Aspirantes!$H$1,FALSE))</f>
        <v/>
      </c>
      <c r="O123" s="16"/>
      <c r="P123" s="756"/>
      <c r="Q123" s="759"/>
      <c r="R123" s="67" t="str">
        <f>IF(AND(Q123&lt;&gt;"",P123=""),"",IF(Q123="SÍ",'09_P1_Pract'!BM123,""))</f>
        <v/>
      </c>
      <c r="S123" s="805">
        <f t="shared" si="8"/>
        <v>0</v>
      </c>
      <c r="T123" s="805">
        <f t="shared" si="6"/>
        <v>0</v>
      </c>
      <c r="U123" s="811"/>
      <c r="V123" s="756"/>
      <c r="W123" s="759"/>
      <c r="X123" s="67" t="str">
        <f>IF(AND(W123&lt;&gt;"",V123=""),"",IF(W123="SÍ",'10_P1_Tema'!BM123,""))</f>
        <v/>
      </c>
      <c r="Y123" s="805">
        <f t="shared" si="9"/>
        <v>0</v>
      </c>
      <c r="Z123" s="805">
        <f t="shared" si="7"/>
        <v>0</v>
      </c>
      <c r="AA123" s="823"/>
      <c r="AB123" s="757"/>
      <c r="AC123" s="812"/>
      <c r="AD123" s="67" t="str">
        <f>IF(F123&lt;&gt;"",IF(OR(Q123="SÍ",W123="SÍ"),IF(R123&lt;&gt;"",R123,'09_P1_Pract'!BM123),""),"")</f>
        <v/>
      </c>
      <c r="AE123" s="67" t="str">
        <f>IF(F123&lt;&gt;"",IF(OR(Q123="SÍ",W123="SÍ"),IF(X123&lt;&gt;"",X123,'10_P1_Tema'!BM123),""),"")</f>
        <v/>
      </c>
      <c r="AF123" s="83"/>
      <c r="AG123" s="676" t="str">
        <f>IF(AND(AD123&lt;&gt;"",AE123&lt;&gt;""),'12_P1_Lista'!R123,"")</f>
        <v/>
      </c>
      <c r="AH123" s="82"/>
      <c r="AI123" s="750" t="str">
        <f>IF(AND(AD123&lt;&gt;"",AE123&lt;&gt;""),'12_P1_Lista'!T123,"")</f>
        <v/>
      </c>
      <c r="AJ123" s="518" t="str">
        <f>IF(AND(AD123&lt;&gt;"",AE123&lt;&gt;""),'12_P1_Lista'!U123,"")</f>
        <v/>
      </c>
      <c r="AK123" s="83"/>
      <c r="AL123" s="1657"/>
      <c r="AM123" s="757"/>
      <c r="AN123" s="1442"/>
      <c r="AO123" s="2108"/>
      <c r="AP123" s="2108"/>
      <c r="AQ123" s="2108"/>
      <c r="AR123" s="2108"/>
      <c r="AS123" s="2108"/>
      <c r="AT123" s="2108"/>
      <c r="AU123" s="2108"/>
      <c r="AV123" s="1442"/>
      <c r="AW123" s="1442"/>
      <c r="AX123" s="1442"/>
      <c r="AY123" s="1442"/>
      <c r="AZ123" s="1442"/>
      <c r="BA123" s="1442"/>
      <c r="BB123" s="1442"/>
      <c r="BC123" s="1442"/>
      <c r="BD123" s="1442"/>
      <c r="BE123" s="1442"/>
      <c r="BF123" s="1442"/>
      <c r="BG123" s="1442"/>
      <c r="BH123" s="1442"/>
      <c r="BI123" s="1442"/>
      <c r="BJ123" s="1442"/>
      <c r="BK123" s="1442"/>
      <c r="BL123" s="1442"/>
      <c r="BM123" s="1442"/>
      <c r="BN123" s="1442"/>
      <c r="BO123" s="1442"/>
      <c r="BP123" s="1442"/>
      <c r="BQ123" s="1442"/>
      <c r="BR123" s="1442"/>
      <c r="BS123" s="1442"/>
      <c r="BT123" s="1442"/>
      <c r="BU123" s="1442"/>
      <c r="BV123" s="1442"/>
      <c r="BW123" s="1442"/>
      <c r="BX123" s="1442"/>
      <c r="BY123" s="1442"/>
      <c r="BZ123" s="1442"/>
      <c r="CA123" s="1442"/>
    </row>
    <row r="124" spans="1:79" s="18" customFormat="1" ht="18" customHeight="1" x14ac:dyDescent="0.2">
      <c r="A124" s="1527" t="str">
        <f>CONCATENATE('01_Carga'!$M$5,"_",$J124)</f>
        <v>FI__107</v>
      </c>
      <c r="B124" s="1405"/>
      <c r="C124" s="1460" t="str">
        <f>IF('06_PresenLista'!L124&lt;&gt;"",'06_PresenLista'!L124,"")</f>
        <v/>
      </c>
      <c r="D124" s="1461" t="str">
        <f>'06_PresenLista'!Q124</f>
        <v/>
      </c>
      <c r="E124" s="1405"/>
      <c r="F124" s="1626" t="str">
        <f t="shared" si="5"/>
        <v/>
      </c>
      <c r="G124" s="1405"/>
      <c r="H124" s="1726" t="str">
        <f>IF('09_P1_Pract'!F124&lt;&gt;"",'09_P1_Pract'!F124,"")</f>
        <v/>
      </c>
      <c r="I124" s="1606"/>
      <c r="J124" s="1216">
        <v>107</v>
      </c>
      <c r="K124" s="269" t="str">
        <f>IF(ISERROR(VLOOKUP($A124,Aspirantes!$A:$H,Aspirantes!$E$1,FALSE)),"",VLOOKUP($A124,Aspirantes!$A:$H,Aspirantes!$E$1,FALSE))</f>
        <v/>
      </c>
      <c r="L124" s="687" t="str">
        <f>IF(ISERROR(VLOOKUP($A124,Aspirantes!$A:$H,Aspirantes!$F$1,FALSE)),"",VLOOKUP($A124,Aspirantes!$A:$H,Aspirantes!$F$1,FALSE))</f>
        <v/>
      </c>
      <c r="M124" s="688" t="str">
        <f>IF(ISERROR(VLOOKUP($A124,Aspirantes!$A:$H,Aspirantes!$G$1,FALSE)),"",VLOOKUP($A124,Aspirantes!$A:$H,Aspirantes!$G$1,FALSE))</f>
        <v/>
      </c>
      <c r="N124" s="674" t="str">
        <f>IF(ISERROR(VLOOKUP($A124,Aspirantes!$A:$H,Aspirantes!$H$1,FALSE)),"",VLOOKUP($A124,Aspirantes!$A:$H,Aspirantes!$H$1,FALSE))</f>
        <v/>
      </c>
      <c r="O124" s="16"/>
      <c r="P124" s="756"/>
      <c r="Q124" s="759"/>
      <c r="R124" s="67" t="str">
        <f>IF(AND(Q124&lt;&gt;"",P124=""),"",IF(Q124="SÍ",'09_P1_Pract'!BM124,""))</f>
        <v/>
      </c>
      <c r="S124" s="805">
        <f t="shared" si="8"/>
        <v>0</v>
      </c>
      <c r="T124" s="805">
        <f t="shared" si="6"/>
        <v>0</v>
      </c>
      <c r="U124" s="811"/>
      <c r="V124" s="756"/>
      <c r="W124" s="759"/>
      <c r="X124" s="67" t="str">
        <f>IF(AND(W124&lt;&gt;"",V124=""),"",IF(W124="SÍ",'10_P1_Tema'!BM124,""))</f>
        <v/>
      </c>
      <c r="Y124" s="805">
        <f t="shared" si="9"/>
        <v>0</v>
      </c>
      <c r="Z124" s="805">
        <f t="shared" si="7"/>
        <v>0</v>
      </c>
      <c r="AA124" s="823"/>
      <c r="AB124" s="757"/>
      <c r="AC124" s="812"/>
      <c r="AD124" s="67" t="str">
        <f>IF(F124&lt;&gt;"",IF(OR(Q124="SÍ",W124="SÍ"),IF(R124&lt;&gt;"",R124,'09_P1_Pract'!BM124),""),"")</f>
        <v/>
      </c>
      <c r="AE124" s="67" t="str">
        <f>IF(F124&lt;&gt;"",IF(OR(Q124="SÍ",W124="SÍ"),IF(X124&lt;&gt;"",X124,'10_P1_Tema'!BM124),""),"")</f>
        <v/>
      </c>
      <c r="AF124" s="83"/>
      <c r="AG124" s="676" t="str">
        <f>IF(AND(AD124&lt;&gt;"",AE124&lt;&gt;""),'12_P1_Lista'!R124,"")</f>
        <v/>
      </c>
      <c r="AH124" s="82"/>
      <c r="AI124" s="750" t="str">
        <f>IF(AND(AD124&lt;&gt;"",AE124&lt;&gt;""),'12_P1_Lista'!T124,"")</f>
        <v/>
      </c>
      <c r="AJ124" s="518" t="str">
        <f>IF(AND(AD124&lt;&gt;"",AE124&lt;&gt;""),'12_P1_Lista'!U124,"")</f>
        <v/>
      </c>
      <c r="AK124" s="83"/>
      <c r="AL124" s="1657"/>
      <c r="AM124" s="757"/>
      <c r="AN124" s="1442"/>
      <c r="AO124" s="2108"/>
      <c r="AP124" s="2108"/>
      <c r="AQ124" s="2108"/>
      <c r="AR124" s="2108"/>
      <c r="AS124" s="2108"/>
      <c r="AT124" s="2108"/>
      <c r="AU124" s="2108"/>
      <c r="AV124" s="1442"/>
      <c r="AW124" s="1442"/>
      <c r="AX124" s="1442"/>
      <c r="AY124" s="1442"/>
      <c r="AZ124" s="1442"/>
      <c r="BA124" s="1442"/>
      <c r="BB124" s="1442"/>
      <c r="BC124" s="1442"/>
      <c r="BD124" s="1442"/>
      <c r="BE124" s="1442"/>
      <c r="BF124" s="1442"/>
      <c r="BG124" s="1442"/>
      <c r="BH124" s="1442"/>
      <c r="BI124" s="1442"/>
      <c r="BJ124" s="1442"/>
      <c r="BK124" s="1442"/>
      <c r="BL124" s="1442"/>
      <c r="BM124" s="1442"/>
      <c r="BN124" s="1442"/>
      <c r="BO124" s="1442"/>
      <c r="BP124" s="1442"/>
      <c r="BQ124" s="1442"/>
      <c r="BR124" s="1442"/>
      <c r="BS124" s="1442"/>
      <c r="BT124" s="1442"/>
      <c r="BU124" s="1442"/>
      <c r="BV124" s="1442"/>
      <c r="BW124" s="1442"/>
      <c r="BX124" s="1442"/>
      <c r="BY124" s="1442"/>
      <c r="BZ124" s="1442"/>
      <c r="CA124" s="1442"/>
    </row>
    <row r="125" spans="1:79" s="18" customFormat="1" ht="18" customHeight="1" x14ac:dyDescent="0.2">
      <c r="A125" s="1527" t="str">
        <f>CONCATENATE('01_Carga'!$M$5,"_",$J125)</f>
        <v>FI__108</v>
      </c>
      <c r="B125" s="1405"/>
      <c r="C125" s="1460" t="str">
        <f>IF('06_PresenLista'!L125&lt;&gt;"",'06_PresenLista'!L125,"")</f>
        <v/>
      </c>
      <c r="D125" s="1461" t="str">
        <f>'06_PresenLista'!Q125</f>
        <v/>
      </c>
      <c r="E125" s="1405"/>
      <c r="F125" s="1626" t="str">
        <f t="shared" si="5"/>
        <v/>
      </c>
      <c r="G125" s="1405"/>
      <c r="H125" s="1726" t="str">
        <f>IF('09_P1_Pract'!F125&lt;&gt;"",'09_P1_Pract'!F125,"")</f>
        <v/>
      </c>
      <c r="I125" s="1606"/>
      <c r="J125" s="1216">
        <v>108</v>
      </c>
      <c r="K125" s="269" t="str">
        <f>IF(ISERROR(VLOOKUP($A125,Aspirantes!$A:$H,Aspirantes!$E$1,FALSE)),"",VLOOKUP($A125,Aspirantes!$A:$H,Aspirantes!$E$1,FALSE))</f>
        <v/>
      </c>
      <c r="L125" s="687" t="str">
        <f>IF(ISERROR(VLOOKUP($A125,Aspirantes!$A:$H,Aspirantes!$F$1,FALSE)),"",VLOOKUP($A125,Aspirantes!$A:$H,Aspirantes!$F$1,FALSE))</f>
        <v/>
      </c>
      <c r="M125" s="688" t="str">
        <f>IF(ISERROR(VLOOKUP($A125,Aspirantes!$A:$H,Aspirantes!$G$1,FALSE)),"",VLOOKUP($A125,Aspirantes!$A:$H,Aspirantes!$G$1,FALSE))</f>
        <v/>
      </c>
      <c r="N125" s="674" t="str">
        <f>IF(ISERROR(VLOOKUP($A125,Aspirantes!$A:$H,Aspirantes!$H$1,FALSE)),"",VLOOKUP($A125,Aspirantes!$A:$H,Aspirantes!$H$1,FALSE))</f>
        <v/>
      </c>
      <c r="O125" s="16"/>
      <c r="P125" s="756"/>
      <c r="Q125" s="759"/>
      <c r="R125" s="67" t="str">
        <f>IF(AND(Q125&lt;&gt;"",P125=""),"",IF(Q125="SÍ",'09_P1_Pract'!BM125,""))</f>
        <v/>
      </c>
      <c r="S125" s="805">
        <f t="shared" si="8"/>
        <v>0</v>
      </c>
      <c r="T125" s="805">
        <f t="shared" si="6"/>
        <v>0</v>
      </c>
      <c r="U125" s="811"/>
      <c r="V125" s="756"/>
      <c r="W125" s="759"/>
      <c r="X125" s="67" t="str">
        <f>IF(AND(W125&lt;&gt;"",V125=""),"",IF(W125="SÍ",'10_P1_Tema'!BM125,""))</f>
        <v/>
      </c>
      <c r="Y125" s="805">
        <f t="shared" si="9"/>
        <v>0</v>
      </c>
      <c r="Z125" s="805">
        <f t="shared" si="7"/>
        <v>0</v>
      </c>
      <c r="AA125" s="823"/>
      <c r="AB125" s="757"/>
      <c r="AC125" s="812"/>
      <c r="AD125" s="67" t="str">
        <f>IF(F125&lt;&gt;"",IF(OR(Q125="SÍ",W125="SÍ"),IF(R125&lt;&gt;"",R125,'09_P1_Pract'!BM125),""),"")</f>
        <v/>
      </c>
      <c r="AE125" s="67" t="str">
        <f>IF(F125&lt;&gt;"",IF(OR(Q125="SÍ",W125="SÍ"),IF(X125&lt;&gt;"",X125,'10_P1_Tema'!BM125),""),"")</f>
        <v/>
      </c>
      <c r="AF125" s="83"/>
      <c r="AG125" s="676" t="str">
        <f>IF(AND(AD125&lt;&gt;"",AE125&lt;&gt;""),'12_P1_Lista'!R125,"")</f>
        <v/>
      </c>
      <c r="AH125" s="82"/>
      <c r="AI125" s="750" t="str">
        <f>IF(AND(AD125&lt;&gt;"",AE125&lt;&gt;""),'12_P1_Lista'!T125,"")</f>
        <v/>
      </c>
      <c r="AJ125" s="518" t="str">
        <f>IF(AND(AD125&lt;&gt;"",AE125&lt;&gt;""),'12_P1_Lista'!U125,"")</f>
        <v/>
      </c>
      <c r="AK125" s="83"/>
      <c r="AL125" s="1657"/>
      <c r="AM125" s="757"/>
      <c r="AN125" s="1442"/>
      <c r="AO125" s="2108"/>
      <c r="AP125" s="2108"/>
      <c r="AQ125" s="2108"/>
      <c r="AR125" s="2108"/>
      <c r="AS125" s="2108"/>
      <c r="AT125" s="2108"/>
      <c r="AU125" s="2108"/>
      <c r="AV125" s="1442"/>
      <c r="AW125" s="1442"/>
      <c r="AX125" s="1442"/>
      <c r="AY125" s="1442"/>
      <c r="AZ125" s="1442"/>
      <c r="BA125" s="1442"/>
      <c r="BB125" s="1442"/>
      <c r="BC125" s="1442"/>
      <c r="BD125" s="1442"/>
      <c r="BE125" s="1442"/>
      <c r="BF125" s="1442"/>
      <c r="BG125" s="1442"/>
      <c r="BH125" s="1442"/>
      <c r="BI125" s="1442"/>
      <c r="BJ125" s="1442"/>
      <c r="BK125" s="1442"/>
      <c r="BL125" s="1442"/>
      <c r="BM125" s="1442"/>
      <c r="BN125" s="1442"/>
      <c r="BO125" s="1442"/>
      <c r="BP125" s="1442"/>
      <c r="BQ125" s="1442"/>
      <c r="BR125" s="1442"/>
      <c r="BS125" s="1442"/>
      <c r="BT125" s="1442"/>
      <c r="BU125" s="1442"/>
      <c r="BV125" s="1442"/>
      <c r="BW125" s="1442"/>
      <c r="BX125" s="1442"/>
      <c r="BY125" s="1442"/>
      <c r="BZ125" s="1442"/>
      <c r="CA125" s="1442"/>
    </row>
    <row r="126" spans="1:79" s="18" customFormat="1" ht="18" customHeight="1" x14ac:dyDescent="0.2">
      <c r="A126" s="1527" t="str">
        <f>CONCATENATE('01_Carga'!$M$5,"_",$J126)</f>
        <v>FI__109</v>
      </c>
      <c r="B126" s="1405"/>
      <c r="C126" s="1460" t="str">
        <f>IF('06_PresenLista'!L126&lt;&gt;"",'06_PresenLista'!L126,"")</f>
        <v/>
      </c>
      <c r="D126" s="1461" t="str">
        <f>'06_PresenLista'!Q126</f>
        <v/>
      </c>
      <c r="E126" s="1405"/>
      <c r="F126" s="1626" t="str">
        <f t="shared" si="5"/>
        <v/>
      </c>
      <c r="G126" s="1405"/>
      <c r="H126" s="1726" t="str">
        <f>IF('09_P1_Pract'!F126&lt;&gt;"",'09_P1_Pract'!F126,"")</f>
        <v/>
      </c>
      <c r="I126" s="1606"/>
      <c r="J126" s="1216">
        <v>109</v>
      </c>
      <c r="K126" s="269" t="str">
        <f>IF(ISERROR(VLOOKUP($A126,Aspirantes!$A:$H,Aspirantes!$E$1,FALSE)),"",VLOOKUP($A126,Aspirantes!$A:$H,Aspirantes!$E$1,FALSE))</f>
        <v/>
      </c>
      <c r="L126" s="687" t="str">
        <f>IF(ISERROR(VLOOKUP($A126,Aspirantes!$A:$H,Aspirantes!$F$1,FALSE)),"",VLOOKUP($A126,Aspirantes!$A:$H,Aspirantes!$F$1,FALSE))</f>
        <v/>
      </c>
      <c r="M126" s="688" t="str">
        <f>IF(ISERROR(VLOOKUP($A126,Aspirantes!$A:$H,Aspirantes!$G$1,FALSE)),"",VLOOKUP($A126,Aspirantes!$A:$H,Aspirantes!$G$1,FALSE))</f>
        <v/>
      </c>
      <c r="N126" s="674" t="str">
        <f>IF(ISERROR(VLOOKUP($A126,Aspirantes!$A:$H,Aspirantes!$H$1,FALSE)),"",VLOOKUP($A126,Aspirantes!$A:$H,Aspirantes!$H$1,FALSE))</f>
        <v/>
      </c>
      <c r="O126" s="16"/>
      <c r="P126" s="756"/>
      <c r="Q126" s="759"/>
      <c r="R126" s="67" t="str">
        <f>IF(AND(Q126&lt;&gt;"",P126=""),"",IF(Q126="SÍ",'09_P1_Pract'!BM126,""))</f>
        <v/>
      </c>
      <c r="S126" s="805">
        <f t="shared" si="8"/>
        <v>0</v>
      </c>
      <c r="T126" s="805">
        <f t="shared" si="6"/>
        <v>0</v>
      </c>
      <c r="U126" s="811"/>
      <c r="V126" s="756"/>
      <c r="W126" s="759"/>
      <c r="X126" s="67" t="str">
        <f>IF(AND(W126&lt;&gt;"",V126=""),"",IF(W126="SÍ",'10_P1_Tema'!BM126,""))</f>
        <v/>
      </c>
      <c r="Y126" s="805">
        <f t="shared" si="9"/>
        <v>0</v>
      </c>
      <c r="Z126" s="805">
        <f t="shared" si="7"/>
        <v>0</v>
      </c>
      <c r="AA126" s="823"/>
      <c r="AB126" s="757"/>
      <c r="AC126" s="812"/>
      <c r="AD126" s="67" t="str">
        <f>IF(F126&lt;&gt;"",IF(OR(Q126="SÍ",W126="SÍ"),IF(R126&lt;&gt;"",R126,'09_P1_Pract'!BM126),""),"")</f>
        <v/>
      </c>
      <c r="AE126" s="67" t="str">
        <f>IF(F126&lt;&gt;"",IF(OR(Q126="SÍ",W126="SÍ"),IF(X126&lt;&gt;"",X126,'10_P1_Tema'!BM126),""),"")</f>
        <v/>
      </c>
      <c r="AF126" s="83"/>
      <c r="AG126" s="676" t="str">
        <f>IF(AND(AD126&lt;&gt;"",AE126&lt;&gt;""),'12_P1_Lista'!R126,"")</f>
        <v/>
      </c>
      <c r="AH126" s="82"/>
      <c r="AI126" s="750" t="str">
        <f>IF(AND(AD126&lt;&gt;"",AE126&lt;&gt;""),'12_P1_Lista'!T126,"")</f>
        <v/>
      </c>
      <c r="AJ126" s="518" t="str">
        <f>IF(AND(AD126&lt;&gt;"",AE126&lt;&gt;""),'12_P1_Lista'!U126,"")</f>
        <v/>
      </c>
      <c r="AK126" s="83"/>
      <c r="AL126" s="1657"/>
      <c r="AM126" s="757"/>
      <c r="AN126" s="1442"/>
      <c r="AO126" s="2108"/>
      <c r="AP126" s="2108"/>
      <c r="AQ126" s="2108"/>
      <c r="AR126" s="2108"/>
      <c r="AS126" s="2108"/>
      <c r="AT126" s="2108"/>
      <c r="AU126" s="2108"/>
      <c r="AV126" s="1442"/>
      <c r="AW126" s="1442"/>
      <c r="AX126" s="1442"/>
      <c r="AY126" s="1442"/>
      <c r="AZ126" s="1442"/>
      <c r="BA126" s="1442"/>
      <c r="BB126" s="1442"/>
      <c r="BC126" s="1442"/>
      <c r="BD126" s="1442"/>
      <c r="BE126" s="1442"/>
      <c r="BF126" s="1442"/>
      <c r="BG126" s="1442"/>
      <c r="BH126" s="1442"/>
      <c r="BI126" s="1442"/>
      <c r="BJ126" s="1442"/>
      <c r="BK126" s="1442"/>
      <c r="BL126" s="1442"/>
      <c r="BM126" s="1442"/>
      <c r="BN126" s="1442"/>
      <c r="BO126" s="1442"/>
      <c r="BP126" s="1442"/>
      <c r="BQ126" s="1442"/>
      <c r="BR126" s="1442"/>
      <c r="BS126" s="1442"/>
      <c r="BT126" s="1442"/>
      <c r="BU126" s="1442"/>
      <c r="BV126" s="1442"/>
      <c r="BW126" s="1442"/>
      <c r="BX126" s="1442"/>
      <c r="BY126" s="1442"/>
      <c r="BZ126" s="1442"/>
      <c r="CA126" s="1442"/>
    </row>
    <row r="127" spans="1:79" s="18" customFormat="1" ht="18" customHeight="1" x14ac:dyDescent="0.2">
      <c r="A127" s="1527" t="str">
        <f>CONCATENATE('01_Carga'!$M$5,"_",$J127)</f>
        <v>FI__110</v>
      </c>
      <c r="B127" s="1405"/>
      <c r="C127" s="1460" t="str">
        <f>IF('06_PresenLista'!L127&lt;&gt;"",'06_PresenLista'!L127,"")</f>
        <v/>
      </c>
      <c r="D127" s="1461" t="str">
        <f>'06_PresenLista'!Q127</f>
        <v/>
      </c>
      <c r="E127" s="1405"/>
      <c r="F127" s="1626" t="str">
        <f t="shared" si="5"/>
        <v/>
      </c>
      <c r="G127" s="1405"/>
      <c r="H127" s="1726" t="str">
        <f>IF('09_P1_Pract'!F127&lt;&gt;"",'09_P1_Pract'!F127,"")</f>
        <v/>
      </c>
      <c r="I127" s="1606"/>
      <c r="J127" s="1216">
        <v>110</v>
      </c>
      <c r="K127" s="269" t="str">
        <f>IF(ISERROR(VLOOKUP($A127,Aspirantes!$A:$H,Aspirantes!$E$1,FALSE)),"",VLOOKUP($A127,Aspirantes!$A:$H,Aspirantes!$E$1,FALSE))</f>
        <v/>
      </c>
      <c r="L127" s="687" t="str">
        <f>IF(ISERROR(VLOOKUP($A127,Aspirantes!$A:$H,Aspirantes!$F$1,FALSE)),"",VLOOKUP($A127,Aspirantes!$A:$H,Aspirantes!$F$1,FALSE))</f>
        <v/>
      </c>
      <c r="M127" s="688" t="str">
        <f>IF(ISERROR(VLOOKUP($A127,Aspirantes!$A:$H,Aspirantes!$G$1,FALSE)),"",VLOOKUP($A127,Aspirantes!$A:$H,Aspirantes!$G$1,FALSE))</f>
        <v/>
      </c>
      <c r="N127" s="674" t="str">
        <f>IF(ISERROR(VLOOKUP($A127,Aspirantes!$A:$H,Aspirantes!$H$1,FALSE)),"",VLOOKUP($A127,Aspirantes!$A:$H,Aspirantes!$H$1,FALSE))</f>
        <v/>
      </c>
      <c r="O127" s="16"/>
      <c r="P127" s="756"/>
      <c r="Q127" s="759"/>
      <c r="R127" s="67" t="str">
        <f>IF(AND(Q127&lt;&gt;"",P127=""),"",IF(Q127="SÍ",'09_P1_Pract'!BM127,""))</f>
        <v/>
      </c>
      <c r="S127" s="805">
        <f t="shared" si="8"/>
        <v>0</v>
      </c>
      <c r="T127" s="805">
        <f t="shared" si="6"/>
        <v>0</v>
      </c>
      <c r="U127" s="811"/>
      <c r="V127" s="756"/>
      <c r="W127" s="759"/>
      <c r="X127" s="67" t="str">
        <f>IF(AND(W127&lt;&gt;"",V127=""),"",IF(W127="SÍ",'10_P1_Tema'!BM127,""))</f>
        <v/>
      </c>
      <c r="Y127" s="805">
        <f t="shared" si="9"/>
        <v>0</v>
      </c>
      <c r="Z127" s="805">
        <f t="shared" si="7"/>
        <v>0</v>
      </c>
      <c r="AA127" s="823"/>
      <c r="AB127" s="757"/>
      <c r="AC127" s="812"/>
      <c r="AD127" s="67" t="str">
        <f>IF(F127&lt;&gt;"",IF(OR(Q127="SÍ",W127="SÍ"),IF(R127&lt;&gt;"",R127,'09_P1_Pract'!BM127),""),"")</f>
        <v/>
      </c>
      <c r="AE127" s="67" t="str">
        <f>IF(F127&lt;&gt;"",IF(OR(Q127="SÍ",W127="SÍ"),IF(X127&lt;&gt;"",X127,'10_P1_Tema'!BM127),""),"")</f>
        <v/>
      </c>
      <c r="AF127" s="83"/>
      <c r="AG127" s="676" t="str">
        <f>IF(AND(AD127&lt;&gt;"",AE127&lt;&gt;""),'12_P1_Lista'!R127,"")</f>
        <v/>
      </c>
      <c r="AH127" s="82"/>
      <c r="AI127" s="750" t="str">
        <f>IF(AND(AD127&lt;&gt;"",AE127&lt;&gt;""),'12_P1_Lista'!T127,"")</f>
        <v/>
      </c>
      <c r="AJ127" s="518" t="str">
        <f>IF(AND(AD127&lt;&gt;"",AE127&lt;&gt;""),'12_P1_Lista'!U127,"")</f>
        <v/>
      </c>
      <c r="AK127" s="83"/>
      <c r="AL127" s="1657"/>
      <c r="AM127" s="757"/>
      <c r="AN127" s="1442"/>
      <c r="AO127" s="2108"/>
      <c r="AP127" s="2108"/>
      <c r="AQ127" s="2108"/>
      <c r="AR127" s="2108"/>
      <c r="AS127" s="2108"/>
      <c r="AT127" s="2108"/>
      <c r="AU127" s="2108"/>
      <c r="AV127" s="1442"/>
      <c r="AW127" s="1442"/>
      <c r="AX127" s="1442"/>
      <c r="AY127" s="1442"/>
      <c r="AZ127" s="1442"/>
      <c r="BA127" s="1442"/>
      <c r="BB127" s="1442"/>
      <c r="BC127" s="1442"/>
      <c r="BD127" s="1442"/>
      <c r="BE127" s="1442"/>
      <c r="BF127" s="1442"/>
      <c r="BG127" s="1442"/>
      <c r="BH127" s="1442"/>
      <c r="BI127" s="1442"/>
      <c r="BJ127" s="1442"/>
      <c r="BK127" s="1442"/>
      <c r="BL127" s="1442"/>
      <c r="BM127" s="1442"/>
      <c r="BN127" s="1442"/>
      <c r="BO127" s="1442"/>
      <c r="BP127" s="1442"/>
      <c r="BQ127" s="1442"/>
      <c r="BR127" s="1442"/>
      <c r="BS127" s="1442"/>
      <c r="BT127" s="1442"/>
      <c r="BU127" s="1442"/>
      <c r="BV127" s="1442"/>
      <c r="BW127" s="1442"/>
      <c r="BX127" s="1442"/>
      <c r="BY127" s="1442"/>
      <c r="BZ127" s="1442"/>
      <c r="CA127" s="1442"/>
    </row>
    <row r="128" spans="1:79" s="18" customFormat="1" ht="18" customHeight="1" x14ac:dyDescent="0.2">
      <c r="A128" s="1527" t="str">
        <f>CONCATENATE('01_Carga'!$M$5,"_",$J128)</f>
        <v>FI__111</v>
      </c>
      <c r="B128" s="1405"/>
      <c r="C128" s="1460" t="str">
        <f>IF('06_PresenLista'!L128&lt;&gt;"",'06_PresenLista'!L128,"")</f>
        <v/>
      </c>
      <c r="D128" s="1461" t="str">
        <f>'06_PresenLista'!Q128</f>
        <v/>
      </c>
      <c r="E128" s="1405"/>
      <c r="F128" s="1626" t="str">
        <f t="shared" si="5"/>
        <v/>
      </c>
      <c r="G128" s="1405"/>
      <c r="H128" s="1726" t="str">
        <f>IF('09_P1_Pract'!F128&lt;&gt;"",'09_P1_Pract'!F128,"")</f>
        <v/>
      </c>
      <c r="I128" s="1606"/>
      <c r="J128" s="1216">
        <v>111</v>
      </c>
      <c r="K128" s="269" t="str">
        <f>IF(ISERROR(VLOOKUP($A128,Aspirantes!$A:$H,Aspirantes!$E$1,FALSE)),"",VLOOKUP($A128,Aspirantes!$A:$H,Aspirantes!$E$1,FALSE))</f>
        <v/>
      </c>
      <c r="L128" s="687" t="str">
        <f>IF(ISERROR(VLOOKUP($A128,Aspirantes!$A:$H,Aspirantes!$F$1,FALSE)),"",VLOOKUP($A128,Aspirantes!$A:$H,Aspirantes!$F$1,FALSE))</f>
        <v/>
      </c>
      <c r="M128" s="688" t="str">
        <f>IF(ISERROR(VLOOKUP($A128,Aspirantes!$A:$H,Aspirantes!$G$1,FALSE)),"",VLOOKUP($A128,Aspirantes!$A:$H,Aspirantes!$G$1,FALSE))</f>
        <v/>
      </c>
      <c r="N128" s="674" t="str">
        <f>IF(ISERROR(VLOOKUP($A128,Aspirantes!$A:$H,Aspirantes!$H$1,FALSE)),"",VLOOKUP($A128,Aspirantes!$A:$H,Aspirantes!$H$1,FALSE))</f>
        <v/>
      </c>
      <c r="O128" s="16"/>
      <c r="P128" s="756"/>
      <c r="Q128" s="759"/>
      <c r="R128" s="67" t="str">
        <f>IF(AND(Q128&lt;&gt;"",P128=""),"",IF(Q128="SÍ",'09_P1_Pract'!BM128,""))</f>
        <v/>
      </c>
      <c r="S128" s="805">
        <f t="shared" si="8"/>
        <v>0</v>
      </c>
      <c r="T128" s="805">
        <f t="shared" si="6"/>
        <v>0</v>
      </c>
      <c r="U128" s="811"/>
      <c r="V128" s="756"/>
      <c r="W128" s="759"/>
      <c r="X128" s="67" t="str">
        <f>IF(AND(W128&lt;&gt;"",V128=""),"",IF(W128="SÍ",'10_P1_Tema'!BM128,""))</f>
        <v/>
      </c>
      <c r="Y128" s="805">
        <f t="shared" si="9"/>
        <v>0</v>
      </c>
      <c r="Z128" s="805">
        <f t="shared" si="7"/>
        <v>0</v>
      </c>
      <c r="AA128" s="823"/>
      <c r="AB128" s="757"/>
      <c r="AC128" s="812"/>
      <c r="AD128" s="67" t="str">
        <f>IF(F128&lt;&gt;"",IF(OR(Q128="SÍ",W128="SÍ"),IF(R128&lt;&gt;"",R128,'09_P1_Pract'!BM128),""),"")</f>
        <v/>
      </c>
      <c r="AE128" s="67" t="str">
        <f>IF(F128&lt;&gt;"",IF(OR(Q128="SÍ",W128="SÍ"),IF(X128&lt;&gt;"",X128,'10_P1_Tema'!BM128),""),"")</f>
        <v/>
      </c>
      <c r="AF128" s="83"/>
      <c r="AG128" s="676" t="str">
        <f>IF(AND(AD128&lt;&gt;"",AE128&lt;&gt;""),'12_P1_Lista'!R128,"")</f>
        <v/>
      </c>
      <c r="AH128" s="82"/>
      <c r="AI128" s="750" t="str">
        <f>IF(AND(AD128&lt;&gt;"",AE128&lt;&gt;""),'12_P1_Lista'!T128,"")</f>
        <v/>
      </c>
      <c r="AJ128" s="518" t="str">
        <f>IF(AND(AD128&lt;&gt;"",AE128&lt;&gt;""),'12_P1_Lista'!U128,"")</f>
        <v/>
      </c>
      <c r="AK128" s="83"/>
      <c r="AL128" s="1657"/>
      <c r="AM128" s="757"/>
      <c r="AN128" s="1442"/>
      <c r="AO128" s="2108"/>
      <c r="AP128" s="2108"/>
      <c r="AQ128" s="2108"/>
      <c r="AR128" s="2108"/>
      <c r="AS128" s="2108"/>
      <c r="AT128" s="2108"/>
      <c r="AU128" s="2108"/>
      <c r="AV128" s="1442"/>
      <c r="AW128" s="1442"/>
      <c r="AX128" s="1442"/>
      <c r="AY128" s="1442"/>
      <c r="AZ128" s="1442"/>
      <c r="BA128" s="1442"/>
      <c r="BB128" s="1442"/>
      <c r="BC128" s="1442"/>
      <c r="BD128" s="1442"/>
      <c r="BE128" s="1442"/>
      <c r="BF128" s="1442"/>
      <c r="BG128" s="1442"/>
      <c r="BH128" s="1442"/>
      <c r="BI128" s="1442"/>
      <c r="BJ128" s="1442"/>
      <c r="BK128" s="1442"/>
      <c r="BL128" s="1442"/>
      <c r="BM128" s="1442"/>
      <c r="BN128" s="1442"/>
      <c r="BO128" s="1442"/>
      <c r="BP128" s="1442"/>
      <c r="BQ128" s="1442"/>
      <c r="BR128" s="1442"/>
      <c r="BS128" s="1442"/>
      <c r="BT128" s="1442"/>
      <c r="BU128" s="1442"/>
      <c r="BV128" s="1442"/>
      <c r="BW128" s="1442"/>
      <c r="BX128" s="1442"/>
      <c r="BY128" s="1442"/>
      <c r="BZ128" s="1442"/>
      <c r="CA128" s="1442"/>
    </row>
    <row r="129" spans="1:79" s="18" customFormat="1" ht="18" customHeight="1" x14ac:dyDescent="0.2">
      <c r="A129" s="1527" t="str">
        <f>CONCATENATE('01_Carga'!$M$5,"_",$J129)</f>
        <v>FI__112</v>
      </c>
      <c r="B129" s="1405"/>
      <c r="C129" s="1460" t="str">
        <f>IF('06_PresenLista'!L129&lt;&gt;"",'06_PresenLista'!L129,"")</f>
        <v/>
      </c>
      <c r="D129" s="1461" t="str">
        <f>'06_PresenLista'!Q129</f>
        <v/>
      </c>
      <c r="E129" s="1405"/>
      <c r="F129" s="1626" t="str">
        <f t="shared" si="5"/>
        <v/>
      </c>
      <c r="G129" s="1405"/>
      <c r="H129" s="1726" t="str">
        <f>IF('09_P1_Pract'!F129&lt;&gt;"",'09_P1_Pract'!F129,"")</f>
        <v/>
      </c>
      <c r="I129" s="1606"/>
      <c r="J129" s="1216">
        <v>112</v>
      </c>
      <c r="K129" s="269" t="str">
        <f>IF(ISERROR(VLOOKUP($A129,Aspirantes!$A:$H,Aspirantes!$E$1,FALSE)),"",VLOOKUP($A129,Aspirantes!$A:$H,Aspirantes!$E$1,FALSE))</f>
        <v/>
      </c>
      <c r="L129" s="687" t="str">
        <f>IF(ISERROR(VLOOKUP($A129,Aspirantes!$A:$H,Aspirantes!$F$1,FALSE)),"",VLOOKUP($A129,Aspirantes!$A:$H,Aspirantes!$F$1,FALSE))</f>
        <v/>
      </c>
      <c r="M129" s="688" t="str">
        <f>IF(ISERROR(VLOOKUP($A129,Aspirantes!$A:$H,Aspirantes!$G$1,FALSE)),"",VLOOKUP($A129,Aspirantes!$A:$H,Aspirantes!$G$1,FALSE))</f>
        <v/>
      </c>
      <c r="N129" s="674" t="str">
        <f>IF(ISERROR(VLOOKUP($A129,Aspirantes!$A:$H,Aspirantes!$H$1,FALSE)),"",VLOOKUP($A129,Aspirantes!$A:$H,Aspirantes!$H$1,FALSE))</f>
        <v/>
      </c>
      <c r="O129" s="16"/>
      <c r="P129" s="756"/>
      <c r="Q129" s="759"/>
      <c r="R129" s="67" t="str">
        <f>IF(AND(Q129&lt;&gt;"",P129=""),"",IF(Q129="SÍ",'09_P1_Pract'!BM129,""))</f>
        <v/>
      </c>
      <c r="S129" s="805">
        <f t="shared" si="8"/>
        <v>0</v>
      </c>
      <c r="T129" s="805">
        <f t="shared" si="6"/>
        <v>0</v>
      </c>
      <c r="U129" s="811"/>
      <c r="V129" s="756"/>
      <c r="W129" s="759"/>
      <c r="X129" s="67" t="str">
        <f>IF(AND(W129&lt;&gt;"",V129=""),"",IF(W129="SÍ",'10_P1_Tema'!BM129,""))</f>
        <v/>
      </c>
      <c r="Y129" s="805">
        <f t="shared" si="9"/>
        <v>0</v>
      </c>
      <c r="Z129" s="805">
        <f t="shared" si="7"/>
        <v>0</v>
      </c>
      <c r="AA129" s="823"/>
      <c r="AB129" s="757"/>
      <c r="AC129" s="812"/>
      <c r="AD129" s="67" t="str">
        <f>IF(F129&lt;&gt;"",IF(OR(Q129="SÍ",W129="SÍ"),IF(R129&lt;&gt;"",R129,'09_P1_Pract'!BM129),""),"")</f>
        <v/>
      </c>
      <c r="AE129" s="67" t="str">
        <f>IF(F129&lt;&gt;"",IF(OR(Q129="SÍ",W129="SÍ"),IF(X129&lt;&gt;"",X129,'10_P1_Tema'!BM129),""),"")</f>
        <v/>
      </c>
      <c r="AF129" s="83"/>
      <c r="AG129" s="676" t="str">
        <f>IF(AND(AD129&lt;&gt;"",AE129&lt;&gt;""),'12_P1_Lista'!R129,"")</f>
        <v/>
      </c>
      <c r="AH129" s="82"/>
      <c r="AI129" s="750" t="str">
        <f>IF(AND(AD129&lt;&gt;"",AE129&lt;&gt;""),'12_P1_Lista'!T129,"")</f>
        <v/>
      </c>
      <c r="AJ129" s="518" t="str">
        <f>IF(AND(AD129&lt;&gt;"",AE129&lt;&gt;""),'12_P1_Lista'!U129,"")</f>
        <v/>
      </c>
      <c r="AK129" s="83"/>
      <c r="AL129" s="1657"/>
      <c r="AM129" s="757"/>
      <c r="AN129" s="1442"/>
      <c r="AO129" s="2108"/>
      <c r="AP129" s="2108"/>
      <c r="AQ129" s="2108"/>
      <c r="AR129" s="2108"/>
      <c r="AS129" s="2108"/>
      <c r="AT129" s="2108"/>
      <c r="AU129" s="2108"/>
      <c r="AV129" s="1442"/>
      <c r="AW129" s="1442"/>
      <c r="AX129" s="1442"/>
      <c r="AY129" s="1442"/>
      <c r="AZ129" s="1442"/>
      <c r="BA129" s="1442"/>
      <c r="BB129" s="1442"/>
      <c r="BC129" s="1442"/>
      <c r="BD129" s="1442"/>
      <c r="BE129" s="1442"/>
      <c r="BF129" s="1442"/>
      <c r="BG129" s="1442"/>
      <c r="BH129" s="1442"/>
      <c r="BI129" s="1442"/>
      <c r="BJ129" s="1442"/>
      <c r="BK129" s="1442"/>
      <c r="BL129" s="1442"/>
      <c r="BM129" s="1442"/>
      <c r="BN129" s="1442"/>
      <c r="BO129" s="1442"/>
      <c r="BP129" s="1442"/>
      <c r="BQ129" s="1442"/>
      <c r="BR129" s="1442"/>
      <c r="BS129" s="1442"/>
      <c r="BT129" s="1442"/>
      <c r="BU129" s="1442"/>
      <c r="BV129" s="1442"/>
      <c r="BW129" s="1442"/>
      <c r="BX129" s="1442"/>
      <c r="BY129" s="1442"/>
      <c r="BZ129" s="1442"/>
      <c r="CA129" s="1442"/>
    </row>
    <row r="130" spans="1:79" s="18" customFormat="1" ht="18" customHeight="1" x14ac:dyDescent="0.2">
      <c r="A130" s="1527" t="str">
        <f>CONCATENATE('01_Carga'!$M$5,"_",$J130)</f>
        <v>FI__113</v>
      </c>
      <c r="B130" s="1405"/>
      <c r="C130" s="1460" t="str">
        <f>IF('06_PresenLista'!L130&lt;&gt;"",'06_PresenLista'!L130,"")</f>
        <v/>
      </c>
      <c r="D130" s="1461" t="str">
        <f>'06_PresenLista'!Q130</f>
        <v/>
      </c>
      <c r="E130" s="1405"/>
      <c r="F130" s="1626" t="str">
        <f t="shared" si="5"/>
        <v/>
      </c>
      <c r="G130" s="1405"/>
      <c r="H130" s="1726" t="str">
        <f>IF('09_P1_Pract'!F130&lt;&gt;"",'09_P1_Pract'!F130,"")</f>
        <v/>
      </c>
      <c r="I130" s="1606"/>
      <c r="J130" s="1216">
        <v>113</v>
      </c>
      <c r="K130" s="269" t="str">
        <f>IF(ISERROR(VLOOKUP($A130,Aspirantes!$A:$H,Aspirantes!$E$1,FALSE)),"",VLOOKUP($A130,Aspirantes!$A:$H,Aspirantes!$E$1,FALSE))</f>
        <v/>
      </c>
      <c r="L130" s="687" t="str">
        <f>IF(ISERROR(VLOOKUP($A130,Aspirantes!$A:$H,Aspirantes!$F$1,FALSE)),"",VLOOKUP($A130,Aspirantes!$A:$H,Aspirantes!$F$1,FALSE))</f>
        <v/>
      </c>
      <c r="M130" s="688" t="str">
        <f>IF(ISERROR(VLOOKUP($A130,Aspirantes!$A:$H,Aspirantes!$G$1,FALSE)),"",VLOOKUP($A130,Aspirantes!$A:$H,Aspirantes!$G$1,FALSE))</f>
        <v/>
      </c>
      <c r="N130" s="674" t="str">
        <f>IF(ISERROR(VLOOKUP($A130,Aspirantes!$A:$H,Aspirantes!$H$1,FALSE)),"",VLOOKUP($A130,Aspirantes!$A:$H,Aspirantes!$H$1,FALSE))</f>
        <v/>
      </c>
      <c r="O130" s="16"/>
      <c r="P130" s="756"/>
      <c r="Q130" s="759"/>
      <c r="R130" s="67" t="str">
        <f>IF(AND(Q130&lt;&gt;"",P130=""),"",IF(Q130="SÍ",'09_P1_Pract'!BM130,""))</f>
        <v/>
      </c>
      <c r="S130" s="805">
        <f t="shared" si="8"/>
        <v>0</v>
      </c>
      <c r="T130" s="805">
        <f t="shared" si="6"/>
        <v>0</v>
      </c>
      <c r="U130" s="811"/>
      <c r="V130" s="756"/>
      <c r="W130" s="759"/>
      <c r="X130" s="67" t="str">
        <f>IF(AND(W130&lt;&gt;"",V130=""),"",IF(W130="SÍ",'10_P1_Tema'!BM130,""))</f>
        <v/>
      </c>
      <c r="Y130" s="805">
        <f t="shared" si="9"/>
        <v>0</v>
      </c>
      <c r="Z130" s="805">
        <f t="shared" si="7"/>
        <v>0</v>
      </c>
      <c r="AA130" s="823"/>
      <c r="AB130" s="757"/>
      <c r="AC130" s="812"/>
      <c r="AD130" s="67" t="str">
        <f>IF(F130&lt;&gt;"",IF(OR(Q130="SÍ",W130="SÍ"),IF(R130&lt;&gt;"",R130,'09_P1_Pract'!BM130),""),"")</f>
        <v/>
      </c>
      <c r="AE130" s="67" t="str">
        <f>IF(F130&lt;&gt;"",IF(OR(Q130="SÍ",W130="SÍ"),IF(X130&lt;&gt;"",X130,'10_P1_Tema'!BM130),""),"")</f>
        <v/>
      </c>
      <c r="AF130" s="83"/>
      <c r="AG130" s="676" t="str">
        <f>IF(AND(AD130&lt;&gt;"",AE130&lt;&gt;""),'12_P1_Lista'!R130,"")</f>
        <v/>
      </c>
      <c r="AH130" s="82"/>
      <c r="AI130" s="750" t="str">
        <f>IF(AND(AD130&lt;&gt;"",AE130&lt;&gt;""),'12_P1_Lista'!T130,"")</f>
        <v/>
      </c>
      <c r="AJ130" s="518" t="str">
        <f>IF(AND(AD130&lt;&gt;"",AE130&lt;&gt;""),'12_P1_Lista'!U130,"")</f>
        <v/>
      </c>
      <c r="AK130" s="83"/>
      <c r="AL130" s="1657"/>
      <c r="AM130" s="757"/>
      <c r="AN130" s="1442"/>
      <c r="AO130" s="2108"/>
      <c r="AP130" s="2108"/>
      <c r="AQ130" s="2108"/>
      <c r="AR130" s="2108"/>
      <c r="AS130" s="2108"/>
      <c r="AT130" s="2108"/>
      <c r="AU130" s="2108"/>
      <c r="AV130" s="1442"/>
      <c r="AW130" s="1442"/>
      <c r="AX130" s="1442"/>
      <c r="AY130" s="1442"/>
      <c r="AZ130" s="1442"/>
      <c r="BA130" s="1442"/>
      <c r="BB130" s="1442"/>
      <c r="BC130" s="1442"/>
      <c r="BD130" s="1442"/>
      <c r="BE130" s="1442"/>
      <c r="BF130" s="1442"/>
      <c r="BG130" s="1442"/>
      <c r="BH130" s="1442"/>
      <c r="BI130" s="1442"/>
      <c r="BJ130" s="1442"/>
      <c r="BK130" s="1442"/>
      <c r="BL130" s="1442"/>
      <c r="BM130" s="1442"/>
      <c r="BN130" s="1442"/>
      <c r="BO130" s="1442"/>
      <c r="BP130" s="1442"/>
      <c r="BQ130" s="1442"/>
      <c r="BR130" s="1442"/>
      <c r="BS130" s="1442"/>
      <c r="BT130" s="1442"/>
      <c r="BU130" s="1442"/>
      <c r="BV130" s="1442"/>
      <c r="BW130" s="1442"/>
      <c r="BX130" s="1442"/>
      <c r="BY130" s="1442"/>
      <c r="BZ130" s="1442"/>
      <c r="CA130" s="1442"/>
    </row>
    <row r="131" spans="1:79" s="18" customFormat="1" ht="18" customHeight="1" x14ac:dyDescent="0.2">
      <c r="A131" s="1527" t="str">
        <f>CONCATENATE('01_Carga'!$M$5,"_",$J131)</f>
        <v>FI__114</v>
      </c>
      <c r="B131" s="1405"/>
      <c r="C131" s="1460" t="str">
        <f>IF('06_PresenLista'!L131&lt;&gt;"",'06_PresenLista'!L131,"")</f>
        <v/>
      </c>
      <c r="D131" s="1461" t="str">
        <f>'06_PresenLista'!Q131</f>
        <v/>
      </c>
      <c r="E131" s="1405"/>
      <c r="F131" s="1626" t="str">
        <f t="shared" si="5"/>
        <v/>
      </c>
      <c r="G131" s="1405"/>
      <c r="H131" s="1726" t="str">
        <f>IF('09_P1_Pract'!F131&lt;&gt;"",'09_P1_Pract'!F131,"")</f>
        <v/>
      </c>
      <c r="I131" s="1606"/>
      <c r="J131" s="1216">
        <v>114</v>
      </c>
      <c r="K131" s="269" t="str">
        <f>IF(ISERROR(VLOOKUP($A131,Aspirantes!$A:$H,Aspirantes!$E$1,FALSE)),"",VLOOKUP($A131,Aspirantes!$A:$H,Aspirantes!$E$1,FALSE))</f>
        <v/>
      </c>
      <c r="L131" s="687" t="str">
        <f>IF(ISERROR(VLOOKUP($A131,Aspirantes!$A:$H,Aspirantes!$F$1,FALSE)),"",VLOOKUP($A131,Aspirantes!$A:$H,Aspirantes!$F$1,FALSE))</f>
        <v/>
      </c>
      <c r="M131" s="688" t="str">
        <f>IF(ISERROR(VLOOKUP($A131,Aspirantes!$A:$H,Aspirantes!$G$1,FALSE)),"",VLOOKUP($A131,Aspirantes!$A:$H,Aspirantes!$G$1,FALSE))</f>
        <v/>
      </c>
      <c r="N131" s="674" t="str">
        <f>IF(ISERROR(VLOOKUP($A131,Aspirantes!$A:$H,Aspirantes!$H$1,FALSE)),"",VLOOKUP($A131,Aspirantes!$A:$H,Aspirantes!$H$1,FALSE))</f>
        <v/>
      </c>
      <c r="O131" s="16"/>
      <c r="P131" s="756"/>
      <c r="Q131" s="759"/>
      <c r="R131" s="67" t="str">
        <f>IF(AND(Q131&lt;&gt;"",P131=""),"",IF(Q131="SÍ",'09_P1_Pract'!BM131,""))</f>
        <v/>
      </c>
      <c r="S131" s="805">
        <f t="shared" si="8"/>
        <v>0</v>
      </c>
      <c r="T131" s="805">
        <f t="shared" si="6"/>
        <v>0</v>
      </c>
      <c r="U131" s="811"/>
      <c r="V131" s="756"/>
      <c r="W131" s="759"/>
      <c r="X131" s="67" t="str">
        <f>IF(AND(W131&lt;&gt;"",V131=""),"",IF(W131="SÍ",'10_P1_Tema'!BM131,""))</f>
        <v/>
      </c>
      <c r="Y131" s="805">
        <f t="shared" si="9"/>
        <v>0</v>
      </c>
      <c r="Z131" s="805">
        <f t="shared" si="7"/>
        <v>0</v>
      </c>
      <c r="AA131" s="823"/>
      <c r="AB131" s="757"/>
      <c r="AC131" s="812"/>
      <c r="AD131" s="67" t="str">
        <f>IF(F131&lt;&gt;"",IF(OR(Q131="SÍ",W131="SÍ"),IF(R131&lt;&gt;"",R131,'09_P1_Pract'!BM131),""),"")</f>
        <v/>
      </c>
      <c r="AE131" s="67" t="str">
        <f>IF(F131&lt;&gt;"",IF(OR(Q131="SÍ",W131="SÍ"),IF(X131&lt;&gt;"",X131,'10_P1_Tema'!BM131),""),"")</f>
        <v/>
      </c>
      <c r="AF131" s="83"/>
      <c r="AG131" s="676" t="str">
        <f>IF(AND(AD131&lt;&gt;"",AE131&lt;&gt;""),'12_P1_Lista'!R131,"")</f>
        <v/>
      </c>
      <c r="AH131" s="82"/>
      <c r="AI131" s="750" t="str">
        <f>IF(AND(AD131&lt;&gt;"",AE131&lt;&gt;""),'12_P1_Lista'!T131,"")</f>
        <v/>
      </c>
      <c r="AJ131" s="518" t="str">
        <f>IF(AND(AD131&lt;&gt;"",AE131&lt;&gt;""),'12_P1_Lista'!U131,"")</f>
        <v/>
      </c>
      <c r="AK131" s="83"/>
      <c r="AL131" s="1657"/>
      <c r="AM131" s="757"/>
      <c r="AN131" s="1442"/>
      <c r="AO131" s="2108"/>
      <c r="AP131" s="2108"/>
      <c r="AQ131" s="2108"/>
      <c r="AR131" s="2108"/>
      <c r="AS131" s="2108"/>
      <c r="AT131" s="2108"/>
      <c r="AU131" s="2108"/>
      <c r="AV131" s="1442"/>
      <c r="AW131" s="1442"/>
      <c r="AX131" s="1442"/>
      <c r="AY131" s="1442"/>
      <c r="AZ131" s="1442"/>
      <c r="BA131" s="1442"/>
      <c r="BB131" s="1442"/>
      <c r="BC131" s="1442"/>
      <c r="BD131" s="1442"/>
      <c r="BE131" s="1442"/>
      <c r="BF131" s="1442"/>
      <c r="BG131" s="1442"/>
      <c r="BH131" s="1442"/>
      <c r="BI131" s="1442"/>
      <c r="BJ131" s="1442"/>
      <c r="BK131" s="1442"/>
      <c r="BL131" s="1442"/>
      <c r="BM131" s="1442"/>
      <c r="BN131" s="1442"/>
      <c r="BO131" s="1442"/>
      <c r="BP131" s="1442"/>
      <c r="BQ131" s="1442"/>
      <c r="BR131" s="1442"/>
      <c r="BS131" s="1442"/>
      <c r="BT131" s="1442"/>
      <c r="BU131" s="1442"/>
      <c r="BV131" s="1442"/>
      <c r="BW131" s="1442"/>
      <c r="BX131" s="1442"/>
      <c r="BY131" s="1442"/>
      <c r="BZ131" s="1442"/>
      <c r="CA131" s="1442"/>
    </row>
    <row r="132" spans="1:79" s="18" customFormat="1" ht="18" customHeight="1" x14ac:dyDescent="0.2">
      <c r="A132" s="1527" t="str">
        <f>CONCATENATE('01_Carga'!$M$5,"_",$J132)</f>
        <v>FI__115</v>
      </c>
      <c r="B132" s="1405"/>
      <c r="C132" s="1460" t="str">
        <f>IF('06_PresenLista'!L132&lt;&gt;"",'06_PresenLista'!L132,"")</f>
        <v/>
      </c>
      <c r="D132" s="1461" t="str">
        <f>'06_PresenLista'!Q132</f>
        <v/>
      </c>
      <c r="E132" s="1405"/>
      <c r="F132" s="1626" t="str">
        <f t="shared" si="5"/>
        <v/>
      </c>
      <c r="G132" s="1405"/>
      <c r="H132" s="1726" t="str">
        <f>IF('09_P1_Pract'!F132&lt;&gt;"",'09_P1_Pract'!F132,"")</f>
        <v/>
      </c>
      <c r="I132" s="1606"/>
      <c r="J132" s="1216">
        <v>115</v>
      </c>
      <c r="K132" s="269" t="str">
        <f>IF(ISERROR(VLOOKUP($A132,Aspirantes!$A:$H,Aspirantes!$E$1,FALSE)),"",VLOOKUP($A132,Aspirantes!$A:$H,Aspirantes!$E$1,FALSE))</f>
        <v/>
      </c>
      <c r="L132" s="687" t="str">
        <f>IF(ISERROR(VLOOKUP($A132,Aspirantes!$A:$H,Aspirantes!$F$1,FALSE)),"",VLOOKUP($A132,Aspirantes!$A:$H,Aspirantes!$F$1,FALSE))</f>
        <v/>
      </c>
      <c r="M132" s="688" t="str">
        <f>IF(ISERROR(VLOOKUP($A132,Aspirantes!$A:$H,Aspirantes!$G$1,FALSE)),"",VLOOKUP($A132,Aspirantes!$A:$H,Aspirantes!$G$1,FALSE))</f>
        <v/>
      </c>
      <c r="N132" s="674" t="str">
        <f>IF(ISERROR(VLOOKUP($A132,Aspirantes!$A:$H,Aspirantes!$H$1,FALSE)),"",VLOOKUP($A132,Aspirantes!$A:$H,Aspirantes!$H$1,FALSE))</f>
        <v/>
      </c>
      <c r="O132" s="16"/>
      <c r="P132" s="756"/>
      <c r="Q132" s="759"/>
      <c r="R132" s="67" t="str">
        <f>IF(AND(Q132&lt;&gt;"",P132=""),"",IF(Q132="SÍ",'09_P1_Pract'!BM132,""))</f>
        <v/>
      </c>
      <c r="S132" s="805">
        <f t="shared" si="8"/>
        <v>0</v>
      </c>
      <c r="T132" s="805">
        <f t="shared" si="6"/>
        <v>0</v>
      </c>
      <c r="U132" s="811"/>
      <c r="V132" s="756"/>
      <c r="W132" s="759"/>
      <c r="X132" s="67" t="str">
        <f>IF(AND(W132&lt;&gt;"",V132=""),"",IF(W132="SÍ",'10_P1_Tema'!BM132,""))</f>
        <v/>
      </c>
      <c r="Y132" s="805">
        <f t="shared" si="9"/>
        <v>0</v>
      </c>
      <c r="Z132" s="805">
        <f t="shared" si="7"/>
        <v>0</v>
      </c>
      <c r="AA132" s="823"/>
      <c r="AB132" s="757"/>
      <c r="AC132" s="812"/>
      <c r="AD132" s="67" t="str">
        <f>IF(F132&lt;&gt;"",IF(OR(Q132="SÍ",W132="SÍ"),IF(R132&lt;&gt;"",R132,'09_P1_Pract'!BM132),""),"")</f>
        <v/>
      </c>
      <c r="AE132" s="67" t="str">
        <f>IF(F132&lt;&gt;"",IF(OR(Q132="SÍ",W132="SÍ"),IF(X132&lt;&gt;"",X132,'10_P1_Tema'!BM132),""),"")</f>
        <v/>
      </c>
      <c r="AF132" s="83"/>
      <c r="AG132" s="676" t="str">
        <f>IF(AND(AD132&lt;&gt;"",AE132&lt;&gt;""),'12_P1_Lista'!R132,"")</f>
        <v/>
      </c>
      <c r="AH132" s="82"/>
      <c r="AI132" s="750" t="str">
        <f>IF(AND(AD132&lt;&gt;"",AE132&lt;&gt;""),'12_P1_Lista'!T132,"")</f>
        <v/>
      </c>
      <c r="AJ132" s="518" t="str">
        <f>IF(AND(AD132&lt;&gt;"",AE132&lt;&gt;""),'12_P1_Lista'!U132,"")</f>
        <v/>
      </c>
      <c r="AK132" s="83"/>
      <c r="AL132" s="1657"/>
      <c r="AM132" s="757"/>
      <c r="AN132" s="1442"/>
      <c r="AO132" s="2108"/>
      <c r="AP132" s="2108"/>
      <c r="AQ132" s="2108"/>
      <c r="AR132" s="2108"/>
      <c r="AS132" s="2108"/>
      <c r="AT132" s="2108"/>
      <c r="AU132" s="2108"/>
      <c r="AV132" s="1442"/>
      <c r="AW132" s="1442"/>
      <c r="AX132" s="1442"/>
      <c r="AY132" s="1442"/>
      <c r="AZ132" s="1442"/>
      <c r="BA132" s="1442"/>
      <c r="BB132" s="1442"/>
      <c r="BC132" s="1442"/>
      <c r="BD132" s="1442"/>
      <c r="BE132" s="1442"/>
      <c r="BF132" s="1442"/>
      <c r="BG132" s="1442"/>
      <c r="BH132" s="1442"/>
      <c r="BI132" s="1442"/>
      <c r="BJ132" s="1442"/>
      <c r="BK132" s="1442"/>
      <c r="BL132" s="1442"/>
      <c r="BM132" s="1442"/>
      <c r="BN132" s="1442"/>
      <c r="BO132" s="1442"/>
      <c r="BP132" s="1442"/>
      <c r="BQ132" s="1442"/>
      <c r="BR132" s="1442"/>
      <c r="BS132" s="1442"/>
      <c r="BT132" s="1442"/>
      <c r="BU132" s="1442"/>
      <c r="BV132" s="1442"/>
      <c r="BW132" s="1442"/>
      <c r="BX132" s="1442"/>
      <c r="BY132" s="1442"/>
      <c r="BZ132" s="1442"/>
      <c r="CA132" s="1442"/>
    </row>
    <row r="133" spans="1:79" s="18" customFormat="1" ht="18" customHeight="1" x14ac:dyDescent="0.2">
      <c r="A133" s="1527" t="str">
        <f>CONCATENATE('01_Carga'!$M$5,"_",$J133)</f>
        <v>FI__116</v>
      </c>
      <c r="B133" s="1405"/>
      <c r="C133" s="1460" t="str">
        <f>IF('06_PresenLista'!L133&lt;&gt;"",'06_PresenLista'!L133,"")</f>
        <v/>
      </c>
      <c r="D133" s="1461" t="str">
        <f>'06_PresenLista'!Q133</f>
        <v/>
      </c>
      <c r="E133" s="1405"/>
      <c r="F133" s="1626" t="str">
        <f t="shared" si="5"/>
        <v/>
      </c>
      <c r="G133" s="1405"/>
      <c r="H133" s="1726" t="str">
        <f>IF('09_P1_Pract'!F133&lt;&gt;"",'09_P1_Pract'!F133,"")</f>
        <v/>
      </c>
      <c r="I133" s="1606"/>
      <c r="J133" s="1216">
        <v>116</v>
      </c>
      <c r="K133" s="269" t="str">
        <f>IF(ISERROR(VLOOKUP($A133,Aspirantes!$A:$H,Aspirantes!$E$1,FALSE)),"",VLOOKUP($A133,Aspirantes!$A:$H,Aspirantes!$E$1,FALSE))</f>
        <v/>
      </c>
      <c r="L133" s="687" t="str">
        <f>IF(ISERROR(VLOOKUP($A133,Aspirantes!$A:$H,Aspirantes!$F$1,FALSE)),"",VLOOKUP($A133,Aspirantes!$A:$H,Aspirantes!$F$1,FALSE))</f>
        <v/>
      </c>
      <c r="M133" s="688" t="str">
        <f>IF(ISERROR(VLOOKUP($A133,Aspirantes!$A:$H,Aspirantes!$G$1,FALSE)),"",VLOOKUP($A133,Aspirantes!$A:$H,Aspirantes!$G$1,FALSE))</f>
        <v/>
      </c>
      <c r="N133" s="674" t="str">
        <f>IF(ISERROR(VLOOKUP($A133,Aspirantes!$A:$H,Aspirantes!$H$1,FALSE)),"",VLOOKUP($A133,Aspirantes!$A:$H,Aspirantes!$H$1,FALSE))</f>
        <v/>
      </c>
      <c r="O133" s="16"/>
      <c r="P133" s="756"/>
      <c r="Q133" s="759"/>
      <c r="R133" s="67" t="str">
        <f>IF(AND(Q133&lt;&gt;"",P133=""),"",IF(Q133="SÍ",'09_P1_Pract'!BM133,""))</f>
        <v/>
      </c>
      <c r="S133" s="805">
        <f t="shared" si="8"/>
        <v>0</v>
      </c>
      <c r="T133" s="805">
        <f t="shared" si="6"/>
        <v>0</v>
      </c>
      <c r="U133" s="811"/>
      <c r="V133" s="756"/>
      <c r="W133" s="759"/>
      <c r="X133" s="67" t="str">
        <f>IF(AND(W133&lt;&gt;"",V133=""),"",IF(W133="SÍ",'10_P1_Tema'!BM133,""))</f>
        <v/>
      </c>
      <c r="Y133" s="805">
        <f t="shared" si="9"/>
        <v>0</v>
      </c>
      <c r="Z133" s="805">
        <f t="shared" si="7"/>
        <v>0</v>
      </c>
      <c r="AA133" s="823"/>
      <c r="AB133" s="757"/>
      <c r="AC133" s="812"/>
      <c r="AD133" s="67" t="str">
        <f>IF(F133&lt;&gt;"",IF(OR(Q133="SÍ",W133="SÍ"),IF(R133&lt;&gt;"",R133,'09_P1_Pract'!BM133),""),"")</f>
        <v/>
      </c>
      <c r="AE133" s="67" t="str">
        <f>IF(F133&lt;&gt;"",IF(OR(Q133="SÍ",W133="SÍ"),IF(X133&lt;&gt;"",X133,'10_P1_Tema'!BM133),""),"")</f>
        <v/>
      </c>
      <c r="AF133" s="83"/>
      <c r="AG133" s="676" t="str">
        <f>IF(AND(AD133&lt;&gt;"",AE133&lt;&gt;""),'12_P1_Lista'!R133,"")</f>
        <v/>
      </c>
      <c r="AH133" s="82"/>
      <c r="AI133" s="750" t="str">
        <f>IF(AND(AD133&lt;&gt;"",AE133&lt;&gt;""),'12_P1_Lista'!T133,"")</f>
        <v/>
      </c>
      <c r="AJ133" s="518" t="str">
        <f>IF(AND(AD133&lt;&gt;"",AE133&lt;&gt;""),'12_P1_Lista'!U133,"")</f>
        <v/>
      </c>
      <c r="AK133" s="83"/>
      <c r="AL133" s="1657"/>
      <c r="AM133" s="757"/>
      <c r="AN133" s="1442"/>
      <c r="AO133" s="2108"/>
      <c r="AP133" s="2108"/>
      <c r="AQ133" s="2108"/>
      <c r="AR133" s="2108"/>
      <c r="AS133" s="2108"/>
      <c r="AT133" s="2108"/>
      <c r="AU133" s="2108"/>
      <c r="AV133" s="1442"/>
      <c r="AW133" s="1442"/>
      <c r="AX133" s="1442"/>
      <c r="AY133" s="1442"/>
      <c r="AZ133" s="1442"/>
      <c r="BA133" s="1442"/>
      <c r="BB133" s="1442"/>
      <c r="BC133" s="1442"/>
      <c r="BD133" s="1442"/>
      <c r="BE133" s="1442"/>
      <c r="BF133" s="1442"/>
      <c r="BG133" s="1442"/>
      <c r="BH133" s="1442"/>
      <c r="BI133" s="1442"/>
      <c r="BJ133" s="1442"/>
      <c r="BK133" s="1442"/>
      <c r="BL133" s="1442"/>
      <c r="BM133" s="1442"/>
      <c r="BN133" s="1442"/>
      <c r="BO133" s="1442"/>
      <c r="BP133" s="1442"/>
      <c r="BQ133" s="1442"/>
      <c r="BR133" s="1442"/>
      <c r="BS133" s="1442"/>
      <c r="BT133" s="1442"/>
      <c r="BU133" s="1442"/>
      <c r="BV133" s="1442"/>
      <c r="BW133" s="1442"/>
      <c r="BX133" s="1442"/>
      <c r="BY133" s="1442"/>
      <c r="BZ133" s="1442"/>
      <c r="CA133" s="1442"/>
    </row>
    <row r="134" spans="1:79" s="18" customFormat="1" ht="18" customHeight="1" x14ac:dyDescent="0.2">
      <c r="A134" s="1527" t="str">
        <f>CONCATENATE('01_Carga'!$M$5,"_",$J134)</f>
        <v>FI__117</v>
      </c>
      <c r="B134" s="1405"/>
      <c r="C134" s="1460" t="str">
        <f>IF('06_PresenLista'!L134&lt;&gt;"",'06_PresenLista'!L134,"")</f>
        <v/>
      </c>
      <c r="D134" s="1461" t="str">
        <f>'06_PresenLista'!Q134</f>
        <v/>
      </c>
      <c r="E134" s="1405"/>
      <c r="F134" s="1626" t="str">
        <f t="shared" si="5"/>
        <v/>
      </c>
      <c r="G134" s="1405"/>
      <c r="H134" s="1726" t="str">
        <f>IF('09_P1_Pract'!F134&lt;&gt;"",'09_P1_Pract'!F134,"")</f>
        <v/>
      </c>
      <c r="I134" s="1606"/>
      <c r="J134" s="1216">
        <v>117</v>
      </c>
      <c r="K134" s="269" t="str">
        <f>IF(ISERROR(VLOOKUP($A134,Aspirantes!$A:$H,Aspirantes!$E$1,FALSE)),"",VLOOKUP($A134,Aspirantes!$A:$H,Aspirantes!$E$1,FALSE))</f>
        <v/>
      </c>
      <c r="L134" s="687" t="str">
        <f>IF(ISERROR(VLOOKUP($A134,Aspirantes!$A:$H,Aspirantes!$F$1,FALSE)),"",VLOOKUP($A134,Aspirantes!$A:$H,Aspirantes!$F$1,FALSE))</f>
        <v/>
      </c>
      <c r="M134" s="688" t="str">
        <f>IF(ISERROR(VLOOKUP($A134,Aspirantes!$A:$H,Aspirantes!$G$1,FALSE)),"",VLOOKUP($A134,Aspirantes!$A:$H,Aspirantes!$G$1,FALSE))</f>
        <v/>
      </c>
      <c r="N134" s="674" t="str">
        <f>IF(ISERROR(VLOOKUP($A134,Aspirantes!$A:$H,Aspirantes!$H$1,FALSE)),"",VLOOKUP($A134,Aspirantes!$A:$H,Aspirantes!$H$1,FALSE))</f>
        <v/>
      </c>
      <c r="O134" s="16"/>
      <c r="P134" s="756"/>
      <c r="Q134" s="759"/>
      <c r="R134" s="67" t="str">
        <f>IF(AND(Q134&lt;&gt;"",P134=""),"",IF(Q134="SÍ",'09_P1_Pract'!BM134,""))</f>
        <v/>
      </c>
      <c r="S134" s="805">
        <f t="shared" si="8"/>
        <v>0</v>
      </c>
      <c r="T134" s="805">
        <f t="shared" si="6"/>
        <v>0</v>
      </c>
      <c r="U134" s="811"/>
      <c r="V134" s="756"/>
      <c r="W134" s="759"/>
      <c r="X134" s="67" t="str">
        <f>IF(AND(W134&lt;&gt;"",V134=""),"",IF(W134="SÍ",'10_P1_Tema'!BM134,""))</f>
        <v/>
      </c>
      <c r="Y134" s="805">
        <f t="shared" si="9"/>
        <v>0</v>
      </c>
      <c r="Z134" s="805">
        <f t="shared" si="7"/>
        <v>0</v>
      </c>
      <c r="AA134" s="823"/>
      <c r="AB134" s="757"/>
      <c r="AC134" s="812"/>
      <c r="AD134" s="67" t="str">
        <f>IF(F134&lt;&gt;"",IF(OR(Q134="SÍ",W134="SÍ"),IF(R134&lt;&gt;"",R134,'09_P1_Pract'!BM134),""),"")</f>
        <v/>
      </c>
      <c r="AE134" s="67" t="str">
        <f>IF(F134&lt;&gt;"",IF(OR(Q134="SÍ",W134="SÍ"),IF(X134&lt;&gt;"",X134,'10_P1_Tema'!BM134),""),"")</f>
        <v/>
      </c>
      <c r="AF134" s="83"/>
      <c r="AG134" s="676" t="str">
        <f>IF(AND(AD134&lt;&gt;"",AE134&lt;&gt;""),'12_P1_Lista'!R134,"")</f>
        <v/>
      </c>
      <c r="AH134" s="82"/>
      <c r="AI134" s="750" t="str">
        <f>IF(AND(AD134&lt;&gt;"",AE134&lt;&gt;""),'12_P1_Lista'!T134,"")</f>
        <v/>
      </c>
      <c r="AJ134" s="518" t="str">
        <f>IF(AND(AD134&lt;&gt;"",AE134&lt;&gt;""),'12_P1_Lista'!U134,"")</f>
        <v/>
      </c>
      <c r="AK134" s="83"/>
      <c r="AL134" s="1657"/>
      <c r="AM134" s="757"/>
      <c r="AN134" s="1442"/>
      <c r="AO134" s="2108"/>
      <c r="AP134" s="2108"/>
      <c r="AQ134" s="2108"/>
      <c r="AR134" s="2108"/>
      <c r="AS134" s="2108"/>
      <c r="AT134" s="2108"/>
      <c r="AU134" s="2108"/>
      <c r="AV134" s="1442"/>
      <c r="AW134" s="1442"/>
      <c r="AX134" s="1442"/>
      <c r="AY134" s="1442"/>
      <c r="AZ134" s="1442"/>
      <c r="BA134" s="1442"/>
      <c r="BB134" s="1442"/>
      <c r="BC134" s="1442"/>
      <c r="BD134" s="1442"/>
      <c r="BE134" s="1442"/>
      <c r="BF134" s="1442"/>
      <c r="BG134" s="1442"/>
      <c r="BH134" s="1442"/>
      <c r="BI134" s="1442"/>
      <c r="BJ134" s="1442"/>
      <c r="BK134" s="1442"/>
      <c r="BL134" s="1442"/>
      <c r="BM134" s="1442"/>
      <c r="BN134" s="1442"/>
      <c r="BO134" s="1442"/>
      <c r="BP134" s="1442"/>
      <c r="BQ134" s="1442"/>
      <c r="BR134" s="1442"/>
      <c r="BS134" s="1442"/>
      <c r="BT134" s="1442"/>
      <c r="BU134" s="1442"/>
      <c r="BV134" s="1442"/>
      <c r="BW134" s="1442"/>
      <c r="BX134" s="1442"/>
      <c r="BY134" s="1442"/>
      <c r="BZ134" s="1442"/>
      <c r="CA134" s="1442"/>
    </row>
    <row r="135" spans="1:79" s="18" customFormat="1" ht="18" customHeight="1" x14ac:dyDescent="0.2">
      <c r="A135" s="1527" t="str">
        <f>CONCATENATE('01_Carga'!$M$5,"_",$J135)</f>
        <v>FI__118</v>
      </c>
      <c r="B135" s="1405"/>
      <c r="C135" s="1460" t="str">
        <f>IF('06_PresenLista'!L135&lt;&gt;"",'06_PresenLista'!L135,"")</f>
        <v/>
      </c>
      <c r="D135" s="1461" t="str">
        <f>'06_PresenLista'!Q135</f>
        <v/>
      </c>
      <c r="E135" s="1405"/>
      <c r="F135" s="1626" t="str">
        <f t="shared" si="5"/>
        <v/>
      </c>
      <c r="G135" s="1405"/>
      <c r="H135" s="1726" t="str">
        <f>IF('09_P1_Pract'!F135&lt;&gt;"",'09_P1_Pract'!F135,"")</f>
        <v/>
      </c>
      <c r="I135" s="1606"/>
      <c r="J135" s="1216">
        <v>118</v>
      </c>
      <c r="K135" s="269" t="str">
        <f>IF(ISERROR(VLOOKUP($A135,Aspirantes!$A:$H,Aspirantes!$E$1,FALSE)),"",VLOOKUP($A135,Aspirantes!$A:$H,Aspirantes!$E$1,FALSE))</f>
        <v/>
      </c>
      <c r="L135" s="687" t="str">
        <f>IF(ISERROR(VLOOKUP($A135,Aspirantes!$A:$H,Aspirantes!$F$1,FALSE)),"",VLOOKUP($A135,Aspirantes!$A:$H,Aspirantes!$F$1,FALSE))</f>
        <v/>
      </c>
      <c r="M135" s="688" t="str">
        <f>IF(ISERROR(VLOOKUP($A135,Aspirantes!$A:$H,Aspirantes!$G$1,FALSE)),"",VLOOKUP($A135,Aspirantes!$A:$H,Aspirantes!$G$1,FALSE))</f>
        <v/>
      </c>
      <c r="N135" s="674" t="str">
        <f>IF(ISERROR(VLOOKUP($A135,Aspirantes!$A:$H,Aspirantes!$H$1,FALSE)),"",VLOOKUP($A135,Aspirantes!$A:$H,Aspirantes!$H$1,FALSE))</f>
        <v/>
      </c>
      <c r="O135" s="16"/>
      <c r="P135" s="756"/>
      <c r="Q135" s="759"/>
      <c r="R135" s="67" t="str">
        <f>IF(AND(Q135&lt;&gt;"",P135=""),"",IF(Q135="SÍ",'09_P1_Pract'!BM135,""))</f>
        <v/>
      </c>
      <c r="S135" s="805">
        <f t="shared" si="8"/>
        <v>0</v>
      </c>
      <c r="T135" s="805">
        <f t="shared" si="6"/>
        <v>0</v>
      </c>
      <c r="U135" s="811"/>
      <c r="V135" s="756"/>
      <c r="W135" s="759"/>
      <c r="X135" s="67" t="str">
        <f>IF(AND(W135&lt;&gt;"",V135=""),"",IF(W135="SÍ",'10_P1_Tema'!BM135,""))</f>
        <v/>
      </c>
      <c r="Y135" s="805">
        <f t="shared" si="9"/>
        <v>0</v>
      </c>
      <c r="Z135" s="805">
        <f t="shared" si="7"/>
        <v>0</v>
      </c>
      <c r="AA135" s="823"/>
      <c r="AB135" s="757"/>
      <c r="AC135" s="812"/>
      <c r="AD135" s="67" t="str">
        <f>IF(F135&lt;&gt;"",IF(OR(Q135="SÍ",W135="SÍ"),IF(R135&lt;&gt;"",R135,'09_P1_Pract'!BM135),""),"")</f>
        <v/>
      </c>
      <c r="AE135" s="67" t="str">
        <f>IF(F135&lt;&gt;"",IF(OR(Q135="SÍ",W135="SÍ"),IF(X135&lt;&gt;"",X135,'10_P1_Tema'!BM135),""),"")</f>
        <v/>
      </c>
      <c r="AF135" s="83"/>
      <c r="AG135" s="676" t="str">
        <f>IF(AND(AD135&lt;&gt;"",AE135&lt;&gt;""),'12_P1_Lista'!R135,"")</f>
        <v/>
      </c>
      <c r="AH135" s="82"/>
      <c r="AI135" s="750" t="str">
        <f>IF(AND(AD135&lt;&gt;"",AE135&lt;&gt;""),'12_P1_Lista'!T135,"")</f>
        <v/>
      </c>
      <c r="AJ135" s="518" t="str">
        <f>IF(AND(AD135&lt;&gt;"",AE135&lt;&gt;""),'12_P1_Lista'!U135,"")</f>
        <v/>
      </c>
      <c r="AK135" s="83"/>
      <c r="AL135" s="1657"/>
      <c r="AM135" s="757"/>
      <c r="AN135" s="1442"/>
      <c r="AO135" s="2108"/>
      <c r="AP135" s="2108"/>
      <c r="AQ135" s="2108"/>
      <c r="AR135" s="2108"/>
      <c r="AS135" s="2108"/>
      <c r="AT135" s="2108"/>
      <c r="AU135" s="2108"/>
      <c r="AV135" s="1442"/>
      <c r="AW135" s="1442"/>
      <c r="AX135" s="1442"/>
      <c r="AY135" s="1442"/>
      <c r="AZ135" s="1442"/>
      <c r="BA135" s="1442"/>
      <c r="BB135" s="1442"/>
      <c r="BC135" s="1442"/>
      <c r="BD135" s="1442"/>
      <c r="BE135" s="1442"/>
      <c r="BF135" s="1442"/>
      <c r="BG135" s="1442"/>
      <c r="BH135" s="1442"/>
      <c r="BI135" s="1442"/>
      <c r="BJ135" s="1442"/>
      <c r="BK135" s="1442"/>
      <c r="BL135" s="1442"/>
      <c r="BM135" s="1442"/>
      <c r="BN135" s="1442"/>
      <c r="BO135" s="1442"/>
      <c r="BP135" s="1442"/>
      <c r="BQ135" s="1442"/>
      <c r="BR135" s="1442"/>
      <c r="BS135" s="1442"/>
      <c r="BT135" s="1442"/>
      <c r="BU135" s="1442"/>
      <c r="BV135" s="1442"/>
      <c r="BW135" s="1442"/>
      <c r="BX135" s="1442"/>
      <c r="BY135" s="1442"/>
      <c r="BZ135" s="1442"/>
      <c r="CA135" s="1442"/>
    </row>
    <row r="136" spans="1:79" s="18" customFormat="1" ht="18" customHeight="1" x14ac:dyDescent="0.2">
      <c r="A136" s="1527" t="str">
        <f>CONCATENATE('01_Carga'!$M$5,"_",$J136)</f>
        <v>FI__119</v>
      </c>
      <c r="B136" s="1405"/>
      <c r="C136" s="1460" t="str">
        <f>IF('06_PresenLista'!L136&lt;&gt;"",'06_PresenLista'!L136,"")</f>
        <v/>
      </c>
      <c r="D136" s="1461" t="str">
        <f>'06_PresenLista'!Q136</f>
        <v/>
      </c>
      <c r="E136" s="1405"/>
      <c r="F136" s="1626" t="str">
        <f t="shared" si="5"/>
        <v/>
      </c>
      <c r="G136" s="1405"/>
      <c r="H136" s="1726" t="str">
        <f>IF('09_P1_Pract'!F136&lt;&gt;"",'09_P1_Pract'!F136,"")</f>
        <v/>
      </c>
      <c r="I136" s="1606"/>
      <c r="J136" s="1216">
        <v>119</v>
      </c>
      <c r="K136" s="269" t="str">
        <f>IF(ISERROR(VLOOKUP($A136,Aspirantes!$A:$H,Aspirantes!$E$1,FALSE)),"",VLOOKUP($A136,Aspirantes!$A:$H,Aspirantes!$E$1,FALSE))</f>
        <v/>
      </c>
      <c r="L136" s="687" t="str">
        <f>IF(ISERROR(VLOOKUP($A136,Aspirantes!$A:$H,Aspirantes!$F$1,FALSE)),"",VLOOKUP($A136,Aspirantes!$A:$H,Aspirantes!$F$1,FALSE))</f>
        <v/>
      </c>
      <c r="M136" s="688" t="str">
        <f>IF(ISERROR(VLOOKUP($A136,Aspirantes!$A:$H,Aspirantes!$G$1,FALSE)),"",VLOOKUP($A136,Aspirantes!$A:$H,Aspirantes!$G$1,FALSE))</f>
        <v/>
      </c>
      <c r="N136" s="674" t="str">
        <f>IF(ISERROR(VLOOKUP($A136,Aspirantes!$A:$H,Aspirantes!$H$1,FALSE)),"",VLOOKUP($A136,Aspirantes!$A:$H,Aspirantes!$H$1,FALSE))</f>
        <v/>
      </c>
      <c r="O136" s="16"/>
      <c r="P136" s="756"/>
      <c r="Q136" s="759"/>
      <c r="R136" s="67" t="str">
        <f>IF(AND(Q136&lt;&gt;"",P136=""),"",IF(Q136="SÍ",'09_P1_Pract'!BM136,""))</f>
        <v/>
      </c>
      <c r="S136" s="805">
        <f t="shared" si="8"/>
        <v>0</v>
      </c>
      <c r="T136" s="805">
        <f t="shared" si="6"/>
        <v>0</v>
      </c>
      <c r="U136" s="811"/>
      <c r="V136" s="756"/>
      <c r="W136" s="759"/>
      <c r="X136" s="67" t="str">
        <f>IF(AND(W136&lt;&gt;"",V136=""),"",IF(W136="SÍ",'10_P1_Tema'!BM136,""))</f>
        <v/>
      </c>
      <c r="Y136" s="805">
        <f t="shared" si="9"/>
        <v>0</v>
      </c>
      <c r="Z136" s="805">
        <f t="shared" si="7"/>
        <v>0</v>
      </c>
      <c r="AA136" s="823"/>
      <c r="AB136" s="757"/>
      <c r="AC136" s="812"/>
      <c r="AD136" s="67" t="str">
        <f>IF(F136&lt;&gt;"",IF(OR(Q136="SÍ",W136="SÍ"),IF(R136&lt;&gt;"",R136,'09_P1_Pract'!BM136),""),"")</f>
        <v/>
      </c>
      <c r="AE136" s="67" t="str">
        <f>IF(F136&lt;&gt;"",IF(OR(Q136="SÍ",W136="SÍ"),IF(X136&lt;&gt;"",X136,'10_P1_Tema'!BM136),""),"")</f>
        <v/>
      </c>
      <c r="AF136" s="83"/>
      <c r="AG136" s="676" t="str">
        <f>IF(AND(AD136&lt;&gt;"",AE136&lt;&gt;""),'12_P1_Lista'!R136,"")</f>
        <v/>
      </c>
      <c r="AH136" s="82"/>
      <c r="AI136" s="750" t="str">
        <f>IF(AND(AD136&lt;&gt;"",AE136&lt;&gt;""),'12_P1_Lista'!T136,"")</f>
        <v/>
      </c>
      <c r="AJ136" s="518" t="str">
        <f>IF(AND(AD136&lt;&gt;"",AE136&lt;&gt;""),'12_P1_Lista'!U136,"")</f>
        <v/>
      </c>
      <c r="AK136" s="83"/>
      <c r="AL136" s="1657"/>
      <c r="AM136" s="757"/>
      <c r="AN136" s="1442"/>
      <c r="AO136" s="2108"/>
      <c r="AP136" s="2108"/>
      <c r="AQ136" s="2108"/>
      <c r="AR136" s="2108"/>
      <c r="AS136" s="2108"/>
      <c r="AT136" s="2108"/>
      <c r="AU136" s="2108"/>
      <c r="AV136" s="1442"/>
      <c r="AW136" s="1442"/>
      <c r="AX136" s="1442"/>
      <c r="AY136" s="1442"/>
      <c r="AZ136" s="1442"/>
      <c r="BA136" s="1442"/>
      <c r="BB136" s="1442"/>
      <c r="BC136" s="1442"/>
      <c r="BD136" s="1442"/>
      <c r="BE136" s="1442"/>
      <c r="BF136" s="1442"/>
      <c r="BG136" s="1442"/>
      <c r="BH136" s="1442"/>
      <c r="BI136" s="1442"/>
      <c r="BJ136" s="1442"/>
      <c r="BK136" s="1442"/>
      <c r="BL136" s="1442"/>
      <c r="BM136" s="1442"/>
      <c r="BN136" s="1442"/>
      <c r="BO136" s="1442"/>
      <c r="BP136" s="1442"/>
      <c r="BQ136" s="1442"/>
      <c r="BR136" s="1442"/>
      <c r="BS136" s="1442"/>
      <c r="BT136" s="1442"/>
      <c r="BU136" s="1442"/>
      <c r="BV136" s="1442"/>
      <c r="BW136" s="1442"/>
      <c r="BX136" s="1442"/>
      <c r="BY136" s="1442"/>
      <c r="BZ136" s="1442"/>
      <c r="CA136" s="1442"/>
    </row>
    <row r="137" spans="1:79" s="18" customFormat="1" ht="18" customHeight="1" x14ac:dyDescent="0.2">
      <c r="A137" s="1527" t="str">
        <f>CONCATENATE('01_Carga'!$M$5,"_",$J137)</f>
        <v>FI__120</v>
      </c>
      <c r="B137" s="1405"/>
      <c r="C137" s="1460" t="str">
        <f>IF('06_PresenLista'!L137&lt;&gt;"",'06_PresenLista'!L137,"")</f>
        <v/>
      </c>
      <c r="D137" s="1461" t="str">
        <f>'06_PresenLista'!Q137</f>
        <v/>
      </c>
      <c r="E137" s="1405"/>
      <c r="F137" s="1626" t="str">
        <f t="shared" si="5"/>
        <v/>
      </c>
      <c r="G137" s="1405"/>
      <c r="H137" s="1726" t="str">
        <f>IF('09_P1_Pract'!F137&lt;&gt;"",'09_P1_Pract'!F137,"")</f>
        <v/>
      </c>
      <c r="I137" s="1606"/>
      <c r="J137" s="1216">
        <v>120</v>
      </c>
      <c r="K137" s="269" t="str">
        <f>IF(ISERROR(VLOOKUP($A137,Aspirantes!$A:$H,Aspirantes!$E$1,FALSE)),"",VLOOKUP($A137,Aspirantes!$A:$H,Aspirantes!$E$1,FALSE))</f>
        <v/>
      </c>
      <c r="L137" s="687" t="str">
        <f>IF(ISERROR(VLOOKUP($A137,Aspirantes!$A:$H,Aspirantes!$F$1,FALSE)),"",VLOOKUP($A137,Aspirantes!$A:$H,Aspirantes!$F$1,FALSE))</f>
        <v/>
      </c>
      <c r="M137" s="688" t="str">
        <f>IF(ISERROR(VLOOKUP($A137,Aspirantes!$A:$H,Aspirantes!$G$1,FALSE)),"",VLOOKUP($A137,Aspirantes!$A:$H,Aspirantes!$G$1,FALSE))</f>
        <v/>
      </c>
      <c r="N137" s="674" t="str">
        <f>IF(ISERROR(VLOOKUP($A137,Aspirantes!$A:$H,Aspirantes!$H$1,FALSE)),"",VLOOKUP($A137,Aspirantes!$A:$H,Aspirantes!$H$1,FALSE))</f>
        <v/>
      </c>
      <c r="O137" s="16"/>
      <c r="P137" s="756"/>
      <c r="Q137" s="759"/>
      <c r="R137" s="67" t="str">
        <f>IF(AND(Q137&lt;&gt;"",P137=""),"",IF(Q137="SÍ",'09_P1_Pract'!BM137,""))</f>
        <v/>
      </c>
      <c r="S137" s="805">
        <f t="shared" si="8"/>
        <v>0</v>
      </c>
      <c r="T137" s="805">
        <f t="shared" si="6"/>
        <v>0</v>
      </c>
      <c r="U137" s="811"/>
      <c r="V137" s="756"/>
      <c r="W137" s="759"/>
      <c r="X137" s="67" t="str">
        <f>IF(AND(W137&lt;&gt;"",V137=""),"",IF(W137="SÍ",'10_P1_Tema'!BM137,""))</f>
        <v/>
      </c>
      <c r="Y137" s="805">
        <f t="shared" si="9"/>
        <v>0</v>
      </c>
      <c r="Z137" s="805">
        <f t="shared" si="7"/>
        <v>0</v>
      </c>
      <c r="AA137" s="823"/>
      <c r="AB137" s="757"/>
      <c r="AC137" s="812"/>
      <c r="AD137" s="67" t="str">
        <f>IF(F137&lt;&gt;"",IF(OR(Q137="SÍ",W137="SÍ"),IF(R137&lt;&gt;"",R137,'09_P1_Pract'!BM137),""),"")</f>
        <v/>
      </c>
      <c r="AE137" s="67" t="str">
        <f>IF(F137&lt;&gt;"",IF(OR(Q137="SÍ",W137="SÍ"),IF(X137&lt;&gt;"",X137,'10_P1_Tema'!BM137),""),"")</f>
        <v/>
      </c>
      <c r="AF137" s="83"/>
      <c r="AG137" s="676" t="str">
        <f>IF(AND(AD137&lt;&gt;"",AE137&lt;&gt;""),'12_P1_Lista'!R137,"")</f>
        <v/>
      </c>
      <c r="AH137" s="82"/>
      <c r="AI137" s="750" t="str">
        <f>IF(AND(AD137&lt;&gt;"",AE137&lt;&gt;""),'12_P1_Lista'!T137,"")</f>
        <v/>
      </c>
      <c r="AJ137" s="518" t="str">
        <f>IF(AND(AD137&lt;&gt;"",AE137&lt;&gt;""),'12_P1_Lista'!U137,"")</f>
        <v/>
      </c>
      <c r="AK137" s="83"/>
      <c r="AL137" s="1657"/>
      <c r="AM137" s="757"/>
      <c r="AN137" s="1442"/>
      <c r="AO137" s="2108"/>
      <c r="AP137" s="2108"/>
      <c r="AQ137" s="2108"/>
      <c r="AR137" s="2108"/>
      <c r="AS137" s="2108"/>
      <c r="AT137" s="2108"/>
      <c r="AU137" s="2108"/>
      <c r="AV137" s="1442"/>
      <c r="AW137" s="1442"/>
      <c r="AX137" s="1442"/>
      <c r="AY137" s="1442"/>
      <c r="AZ137" s="1442"/>
      <c r="BA137" s="1442"/>
      <c r="BB137" s="1442"/>
      <c r="BC137" s="1442"/>
      <c r="BD137" s="1442"/>
      <c r="BE137" s="1442"/>
      <c r="BF137" s="1442"/>
      <c r="BG137" s="1442"/>
      <c r="BH137" s="1442"/>
      <c r="BI137" s="1442"/>
      <c r="BJ137" s="1442"/>
      <c r="BK137" s="1442"/>
      <c r="BL137" s="1442"/>
      <c r="BM137" s="1442"/>
      <c r="BN137" s="1442"/>
      <c r="BO137" s="1442"/>
      <c r="BP137" s="1442"/>
      <c r="BQ137" s="1442"/>
      <c r="BR137" s="1442"/>
      <c r="BS137" s="1442"/>
      <c r="BT137" s="1442"/>
      <c r="BU137" s="1442"/>
      <c r="BV137" s="1442"/>
      <c r="BW137" s="1442"/>
      <c r="BX137" s="1442"/>
      <c r="BY137" s="1442"/>
      <c r="BZ137" s="1442"/>
      <c r="CA137" s="1442"/>
    </row>
    <row r="138" spans="1:79" s="18" customFormat="1" ht="18" customHeight="1" x14ac:dyDescent="0.2">
      <c r="A138" s="1527" t="str">
        <f>CONCATENATE('01_Carga'!$M$5,"_",$J138)</f>
        <v>FI__121</v>
      </c>
      <c r="B138" s="1405"/>
      <c r="C138" s="1460" t="str">
        <f>IF('06_PresenLista'!L138&lt;&gt;"",'06_PresenLista'!L138,"")</f>
        <v/>
      </c>
      <c r="D138" s="1461" t="str">
        <f>'06_PresenLista'!Q138</f>
        <v/>
      </c>
      <c r="E138" s="1405"/>
      <c r="F138" s="1626" t="str">
        <f t="shared" si="5"/>
        <v/>
      </c>
      <c r="G138" s="1405"/>
      <c r="H138" s="1726" t="str">
        <f>IF('09_P1_Pract'!F138&lt;&gt;"",'09_P1_Pract'!F138,"")</f>
        <v/>
      </c>
      <c r="I138" s="1606"/>
      <c r="J138" s="1216">
        <v>121</v>
      </c>
      <c r="K138" s="269" t="str">
        <f>IF(ISERROR(VLOOKUP($A138,Aspirantes!$A:$H,Aspirantes!$E$1,FALSE)),"",VLOOKUP($A138,Aspirantes!$A:$H,Aspirantes!$E$1,FALSE))</f>
        <v/>
      </c>
      <c r="L138" s="687" t="str">
        <f>IF(ISERROR(VLOOKUP($A138,Aspirantes!$A:$H,Aspirantes!$F$1,FALSE)),"",VLOOKUP($A138,Aspirantes!$A:$H,Aspirantes!$F$1,FALSE))</f>
        <v/>
      </c>
      <c r="M138" s="688" t="str">
        <f>IF(ISERROR(VLOOKUP($A138,Aspirantes!$A:$H,Aspirantes!$G$1,FALSE)),"",VLOOKUP($A138,Aspirantes!$A:$H,Aspirantes!$G$1,FALSE))</f>
        <v/>
      </c>
      <c r="N138" s="674" t="str">
        <f>IF(ISERROR(VLOOKUP($A138,Aspirantes!$A:$H,Aspirantes!$H$1,FALSE)),"",VLOOKUP($A138,Aspirantes!$A:$H,Aspirantes!$H$1,FALSE))</f>
        <v/>
      </c>
      <c r="O138" s="16"/>
      <c r="P138" s="756"/>
      <c r="Q138" s="759"/>
      <c r="R138" s="67" t="str">
        <f>IF(AND(Q138&lt;&gt;"",P138=""),"",IF(Q138="SÍ",'09_P1_Pract'!BM138,""))</f>
        <v/>
      </c>
      <c r="S138" s="805">
        <f t="shared" si="8"/>
        <v>0</v>
      </c>
      <c r="T138" s="805">
        <f t="shared" si="6"/>
        <v>0</v>
      </c>
      <c r="U138" s="811"/>
      <c r="V138" s="756"/>
      <c r="W138" s="759"/>
      <c r="X138" s="67" t="str">
        <f>IF(AND(W138&lt;&gt;"",V138=""),"",IF(W138="SÍ",'10_P1_Tema'!BM138,""))</f>
        <v/>
      </c>
      <c r="Y138" s="805">
        <f t="shared" si="9"/>
        <v>0</v>
      </c>
      <c r="Z138" s="805">
        <f t="shared" si="7"/>
        <v>0</v>
      </c>
      <c r="AA138" s="823"/>
      <c r="AB138" s="757"/>
      <c r="AC138" s="812"/>
      <c r="AD138" s="67" t="str">
        <f>IF(F138&lt;&gt;"",IF(OR(Q138="SÍ",W138="SÍ"),IF(R138&lt;&gt;"",R138,'09_P1_Pract'!BM138),""),"")</f>
        <v/>
      </c>
      <c r="AE138" s="67" t="str">
        <f>IF(F138&lt;&gt;"",IF(OR(Q138="SÍ",W138="SÍ"),IF(X138&lt;&gt;"",X138,'10_P1_Tema'!BM138),""),"")</f>
        <v/>
      </c>
      <c r="AF138" s="83"/>
      <c r="AG138" s="676" t="str">
        <f>IF(AND(AD138&lt;&gt;"",AE138&lt;&gt;""),'12_P1_Lista'!R138,"")</f>
        <v/>
      </c>
      <c r="AH138" s="82"/>
      <c r="AI138" s="750" t="str">
        <f>IF(AND(AD138&lt;&gt;"",AE138&lt;&gt;""),'12_P1_Lista'!T138,"")</f>
        <v/>
      </c>
      <c r="AJ138" s="518" t="str">
        <f>IF(AND(AD138&lt;&gt;"",AE138&lt;&gt;""),'12_P1_Lista'!U138,"")</f>
        <v/>
      </c>
      <c r="AK138" s="83"/>
      <c r="AL138" s="1657"/>
      <c r="AM138" s="757"/>
      <c r="AN138" s="1442"/>
      <c r="AO138" s="2108"/>
      <c r="AP138" s="2108"/>
      <c r="AQ138" s="2108"/>
      <c r="AR138" s="2108"/>
      <c r="AS138" s="2108"/>
      <c r="AT138" s="2108"/>
      <c r="AU138" s="2108"/>
      <c r="AV138" s="1442"/>
      <c r="AW138" s="1442"/>
      <c r="AX138" s="1442"/>
      <c r="AY138" s="1442"/>
      <c r="AZ138" s="1442"/>
      <c r="BA138" s="1442"/>
      <c r="BB138" s="1442"/>
      <c r="BC138" s="1442"/>
      <c r="BD138" s="1442"/>
      <c r="BE138" s="1442"/>
      <c r="BF138" s="1442"/>
      <c r="BG138" s="1442"/>
      <c r="BH138" s="1442"/>
      <c r="BI138" s="1442"/>
      <c r="BJ138" s="1442"/>
      <c r="BK138" s="1442"/>
      <c r="BL138" s="1442"/>
      <c r="BM138" s="1442"/>
      <c r="BN138" s="1442"/>
      <c r="BO138" s="1442"/>
      <c r="BP138" s="1442"/>
      <c r="BQ138" s="1442"/>
      <c r="BR138" s="1442"/>
      <c r="BS138" s="1442"/>
      <c r="BT138" s="1442"/>
      <c r="BU138" s="1442"/>
      <c r="BV138" s="1442"/>
      <c r="BW138" s="1442"/>
      <c r="BX138" s="1442"/>
      <c r="BY138" s="1442"/>
      <c r="BZ138" s="1442"/>
      <c r="CA138" s="1442"/>
    </row>
    <row r="139" spans="1:79" s="18" customFormat="1" ht="18" customHeight="1" x14ac:dyDescent="0.2">
      <c r="A139" s="1527" t="str">
        <f>CONCATENATE('01_Carga'!$M$5,"_",$J139)</f>
        <v>FI__122</v>
      </c>
      <c r="B139" s="1405"/>
      <c r="C139" s="1460" t="str">
        <f>IF('06_PresenLista'!L139&lt;&gt;"",'06_PresenLista'!L139,"")</f>
        <v/>
      </c>
      <c r="D139" s="1461" t="str">
        <f>'06_PresenLista'!Q139</f>
        <v/>
      </c>
      <c r="E139" s="1405"/>
      <c r="F139" s="1626" t="str">
        <f t="shared" si="5"/>
        <v/>
      </c>
      <c r="G139" s="1405"/>
      <c r="H139" s="1726" t="str">
        <f>IF('09_P1_Pract'!F139&lt;&gt;"",'09_P1_Pract'!F139,"")</f>
        <v/>
      </c>
      <c r="I139" s="1606"/>
      <c r="J139" s="1216">
        <v>122</v>
      </c>
      <c r="K139" s="269" t="str">
        <f>IF(ISERROR(VLOOKUP($A139,Aspirantes!$A:$H,Aspirantes!$E$1,FALSE)),"",VLOOKUP($A139,Aspirantes!$A:$H,Aspirantes!$E$1,FALSE))</f>
        <v/>
      </c>
      <c r="L139" s="687" t="str">
        <f>IF(ISERROR(VLOOKUP($A139,Aspirantes!$A:$H,Aspirantes!$F$1,FALSE)),"",VLOOKUP($A139,Aspirantes!$A:$H,Aspirantes!$F$1,FALSE))</f>
        <v/>
      </c>
      <c r="M139" s="688" t="str">
        <f>IF(ISERROR(VLOOKUP($A139,Aspirantes!$A:$H,Aspirantes!$G$1,FALSE)),"",VLOOKUP($A139,Aspirantes!$A:$H,Aspirantes!$G$1,FALSE))</f>
        <v/>
      </c>
      <c r="N139" s="674" t="str">
        <f>IF(ISERROR(VLOOKUP($A139,Aspirantes!$A:$H,Aspirantes!$H$1,FALSE)),"",VLOOKUP($A139,Aspirantes!$A:$H,Aspirantes!$H$1,FALSE))</f>
        <v/>
      </c>
      <c r="O139" s="16"/>
      <c r="P139" s="756"/>
      <c r="Q139" s="759"/>
      <c r="R139" s="67" t="str">
        <f>IF(AND(Q139&lt;&gt;"",P139=""),"",IF(Q139="SÍ",'09_P1_Pract'!BM139,""))</f>
        <v/>
      </c>
      <c r="S139" s="805">
        <f t="shared" si="8"/>
        <v>0</v>
      </c>
      <c r="T139" s="805">
        <f t="shared" si="6"/>
        <v>0</v>
      </c>
      <c r="U139" s="811"/>
      <c r="V139" s="756"/>
      <c r="W139" s="759"/>
      <c r="X139" s="67" t="str">
        <f>IF(AND(W139&lt;&gt;"",V139=""),"",IF(W139="SÍ",'10_P1_Tema'!BM139,""))</f>
        <v/>
      </c>
      <c r="Y139" s="805">
        <f t="shared" si="9"/>
        <v>0</v>
      </c>
      <c r="Z139" s="805">
        <f t="shared" si="7"/>
        <v>0</v>
      </c>
      <c r="AA139" s="823"/>
      <c r="AB139" s="757"/>
      <c r="AC139" s="812"/>
      <c r="AD139" s="67" t="str">
        <f>IF(F139&lt;&gt;"",IF(OR(Q139="SÍ",W139="SÍ"),IF(R139&lt;&gt;"",R139,'09_P1_Pract'!BM139),""),"")</f>
        <v/>
      </c>
      <c r="AE139" s="67" t="str">
        <f>IF(F139&lt;&gt;"",IF(OR(Q139="SÍ",W139="SÍ"),IF(X139&lt;&gt;"",X139,'10_P1_Tema'!BM139),""),"")</f>
        <v/>
      </c>
      <c r="AF139" s="83"/>
      <c r="AG139" s="676" t="str">
        <f>IF(AND(AD139&lt;&gt;"",AE139&lt;&gt;""),'12_P1_Lista'!R139,"")</f>
        <v/>
      </c>
      <c r="AH139" s="82"/>
      <c r="AI139" s="750" t="str">
        <f>IF(AND(AD139&lt;&gt;"",AE139&lt;&gt;""),'12_P1_Lista'!T139,"")</f>
        <v/>
      </c>
      <c r="AJ139" s="518" t="str">
        <f>IF(AND(AD139&lt;&gt;"",AE139&lt;&gt;""),'12_P1_Lista'!U139,"")</f>
        <v/>
      </c>
      <c r="AK139" s="83"/>
      <c r="AL139" s="1657"/>
      <c r="AM139" s="757"/>
      <c r="AN139" s="1442"/>
      <c r="AO139" s="2108"/>
      <c r="AP139" s="2108"/>
      <c r="AQ139" s="2108"/>
      <c r="AR139" s="2108"/>
      <c r="AS139" s="2108"/>
      <c r="AT139" s="2108"/>
      <c r="AU139" s="2108"/>
      <c r="AV139" s="1442"/>
      <c r="AW139" s="1442"/>
      <c r="AX139" s="1442"/>
      <c r="AY139" s="1442"/>
      <c r="AZ139" s="1442"/>
      <c r="BA139" s="1442"/>
      <c r="BB139" s="1442"/>
      <c r="BC139" s="1442"/>
      <c r="BD139" s="1442"/>
      <c r="BE139" s="1442"/>
      <c r="BF139" s="1442"/>
      <c r="BG139" s="1442"/>
      <c r="BH139" s="1442"/>
      <c r="BI139" s="1442"/>
      <c r="BJ139" s="1442"/>
      <c r="BK139" s="1442"/>
      <c r="BL139" s="1442"/>
      <c r="BM139" s="1442"/>
      <c r="BN139" s="1442"/>
      <c r="BO139" s="1442"/>
      <c r="BP139" s="1442"/>
      <c r="BQ139" s="1442"/>
      <c r="BR139" s="1442"/>
      <c r="BS139" s="1442"/>
      <c r="BT139" s="1442"/>
      <c r="BU139" s="1442"/>
      <c r="BV139" s="1442"/>
      <c r="BW139" s="1442"/>
      <c r="BX139" s="1442"/>
      <c r="BY139" s="1442"/>
      <c r="BZ139" s="1442"/>
      <c r="CA139" s="1442"/>
    </row>
    <row r="140" spans="1:79" s="18" customFormat="1" ht="18" customHeight="1" x14ac:dyDescent="0.2">
      <c r="A140" s="1527" t="str">
        <f>CONCATENATE('01_Carga'!$M$5,"_",$J140)</f>
        <v>FI__123</v>
      </c>
      <c r="B140" s="1405"/>
      <c r="C140" s="1460" t="str">
        <f>IF('06_PresenLista'!L140&lt;&gt;"",'06_PresenLista'!L140,"")</f>
        <v/>
      </c>
      <c r="D140" s="1461" t="str">
        <f>'06_PresenLista'!Q140</f>
        <v/>
      </c>
      <c r="E140" s="1405"/>
      <c r="F140" s="1626" t="str">
        <f t="shared" si="5"/>
        <v/>
      </c>
      <c r="G140" s="1405"/>
      <c r="H140" s="1726" t="str">
        <f>IF('09_P1_Pract'!F140&lt;&gt;"",'09_P1_Pract'!F140,"")</f>
        <v/>
      </c>
      <c r="I140" s="1606"/>
      <c r="J140" s="1216">
        <v>123</v>
      </c>
      <c r="K140" s="269" t="str">
        <f>IF(ISERROR(VLOOKUP($A140,Aspirantes!$A:$H,Aspirantes!$E$1,FALSE)),"",VLOOKUP($A140,Aspirantes!$A:$H,Aspirantes!$E$1,FALSE))</f>
        <v/>
      </c>
      <c r="L140" s="687" t="str">
        <f>IF(ISERROR(VLOOKUP($A140,Aspirantes!$A:$H,Aspirantes!$F$1,FALSE)),"",VLOOKUP($A140,Aspirantes!$A:$H,Aspirantes!$F$1,FALSE))</f>
        <v/>
      </c>
      <c r="M140" s="688" t="str">
        <f>IF(ISERROR(VLOOKUP($A140,Aspirantes!$A:$H,Aspirantes!$G$1,FALSE)),"",VLOOKUP($A140,Aspirantes!$A:$H,Aspirantes!$G$1,FALSE))</f>
        <v/>
      </c>
      <c r="N140" s="674" t="str">
        <f>IF(ISERROR(VLOOKUP($A140,Aspirantes!$A:$H,Aspirantes!$H$1,FALSE)),"",VLOOKUP($A140,Aspirantes!$A:$H,Aspirantes!$H$1,FALSE))</f>
        <v/>
      </c>
      <c r="O140" s="16"/>
      <c r="P140" s="756"/>
      <c r="Q140" s="759"/>
      <c r="R140" s="67" t="str">
        <f>IF(AND(Q140&lt;&gt;"",P140=""),"",IF(Q140="SÍ",'09_P1_Pract'!BM140,""))</f>
        <v/>
      </c>
      <c r="S140" s="805">
        <f t="shared" si="8"/>
        <v>0</v>
      </c>
      <c r="T140" s="805">
        <f t="shared" si="6"/>
        <v>0</v>
      </c>
      <c r="U140" s="811"/>
      <c r="V140" s="756"/>
      <c r="W140" s="759"/>
      <c r="X140" s="67" t="str">
        <f>IF(AND(W140&lt;&gt;"",V140=""),"",IF(W140="SÍ",'10_P1_Tema'!BM140,""))</f>
        <v/>
      </c>
      <c r="Y140" s="805">
        <f t="shared" si="9"/>
        <v>0</v>
      </c>
      <c r="Z140" s="805">
        <f t="shared" si="7"/>
        <v>0</v>
      </c>
      <c r="AA140" s="823"/>
      <c r="AB140" s="757"/>
      <c r="AC140" s="812"/>
      <c r="AD140" s="67" t="str">
        <f>IF(F140&lt;&gt;"",IF(OR(Q140="SÍ",W140="SÍ"),IF(R140&lt;&gt;"",R140,'09_P1_Pract'!BM140),""),"")</f>
        <v/>
      </c>
      <c r="AE140" s="67" t="str">
        <f>IF(F140&lt;&gt;"",IF(OR(Q140="SÍ",W140="SÍ"),IF(X140&lt;&gt;"",X140,'10_P1_Tema'!BM140),""),"")</f>
        <v/>
      </c>
      <c r="AF140" s="83"/>
      <c r="AG140" s="676" t="str">
        <f>IF(AND(AD140&lt;&gt;"",AE140&lt;&gt;""),'12_P1_Lista'!R140,"")</f>
        <v/>
      </c>
      <c r="AH140" s="82"/>
      <c r="AI140" s="750" t="str">
        <f>IF(AND(AD140&lt;&gt;"",AE140&lt;&gt;""),'12_P1_Lista'!T140,"")</f>
        <v/>
      </c>
      <c r="AJ140" s="518" t="str">
        <f>IF(AND(AD140&lt;&gt;"",AE140&lt;&gt;""),'12_P1_Lista'!U140,"")</f>
        <v/>
      </c>
      <c r="AK140" s="83"/>
      <c r="AL140" s="1657"/>
      <c r="AM140" s="757"/>
      <c r="AN140" s="1442"/>
      <c r="AO140" s="2108"/>
      <c r="AP140" s="2108"/>
      <c r="AQ140" s="2108"/>
      <c r="AR140" s="2108"/>
      <c r="AS140" s="2108"/>
      <c r="AT140" s="2108"/>
      <c r="AU140" s="2108"/>
      <c r="AV140" s="1442"/>
      <c r="AW140" s="1442"/>
      <c r="AX140" s="1442"/>
      <c r="AY140" s="1442"/>
      <c r="AZ140" s="1442"/>
      <c r="BA140" s="1442"/>
      <c r="BB140" s="1442"/>
      <c r="BC140" s="1442"/>
      <c r="BD140" s="1442"/>
      <c r="BE140" s="1442"/>
      <c r="BF140" s="1442"/>
      <c r="BG140" s="1442"/>
      <c r="BH140" s="1442"/>
      <c r="BI140" s="1442"/>
      <c r="BJ140" s="1442"/>
      <c r="BK140" s="1442"/>
      <c r="BL140" s="1442"/>
      <c r="BM140" s="1442"/>
      <c r="BN140" s="1442"/>
      <c r="BO140" s="1442"/>
      <c r="BP140" s="1442"/>
      <c r="BQ140" s="1442"/>
      <c r="BR140" s="1442"/>
      <c r="BS140" s="1442"/>
      <c r="BT140" s="1442"/>
      <c r="BU140" s="1442"/>
      <c r="BV140" s="1442"/>
      <c r="BW140" s="1442"/>
      <c r="BX140" s="1442"/>
      <c r="BY140" s="1442"/>
      <c r="BZ140" s="1442"/>
      <c r="CA140" s="1442"/>
    </row>
    <row r="141" spans="1:79" s="18" customFormat="1" ht="18" customHeight="1" x14ac:dyDescent="0.2">
      <c r="A141" s="1527" t="str">
        <f>CONCATENATE('01_Carga'!$M$5,"_",$J141)</f>
        <v>FI__124</v>
      </c>
      <c r="B141" s="1405"/>
      <c r="C141" s="1460" t="str">
        <f>IF('06_PresenLista'!L141&lt;&gt;"",'06_PresenLista'!L141,"")</f>
        <v/>
      </c>
      <c r="D141" s="1461" t="str">
        <f>'06_PresenLista'!Q141</f>
        <v/>
      </c>
      <c r="E141" s="1405"/>
      <c r="F141" s="1626" t="str">
        <f t="shared" si="5"/>
        <v/>
      </c>
      <c r="G141" s="1405"/>
      <c r="H141" s="1726" t="str">
        <f>IF('09_P1_Pract'!F141&lt;&gt;"",'09_P1_Pract'!F141,"")</f>
        <v/>
      </c>
      <c r="I141" s="1606"/>
      <c r="J141" s="1216">
        <v>124</v>
      </c>
      <c r="K141" s="269" t="str">
        <f>IF(ISERROR(VLOOKUP($A141,Aspirantes!$A:$H,Aspirantes!$E$1,FALSE)),"",VLOOKUP($A141,Aspirantes!$A:$H,Aspirantes!$E$1,FALSE))</f>
        <v/>
      </c>
      <c r="L141" s="687" t="str">
        <f>IF(ISERROR(VLOOKUP($A141,Aspirantes!$A:$H,Aspirantes!$F$1,FALSE)),"",VLOOKUP($A141,Aspirantes!$A:$H,Aspirantes!$F$1,FALSE))</f>
        <v/>
      </c>
      <c r="M141" s="688" t="str">
        <f>IF(ISERROR(VLOOKUP($A141,Aspirantes!$A:$H,Aspirantes!$G$1,FALSE)),"",VLOOKUP($A141,Aspirantes!$A:$H,Aspirantes!$G$1,FALSE))</f>
        <v/>
      </c>
      <c r="N141" s="674" t="str">
        <f>IF(ISERROR(VLOOKUP($A141,Aspirantes!$A:$H,Aspirantes!$H$1,FALSE)),"",VLOOKUP($A141,Aspirantes!$A:$H,Aspirantes!$H$1,FALSE))</f>
        <v/>
      </c>
      <c r="O141" s="16"/>
      <c r="P141" s="756"/>
      <c r="Q141" s="759"/>
      <c r="R141" s="67" t="str">
        <f>IF(AND(Q141&lt;&gt;"",P141=""),"",IF(Q141="SÍ",'09_P1_Pract'!BM141,""))</f>
        <v/>
      </c>
      <c r="S141" s="805">
        <f t="shared" si="8"/>
        <v>0</v>
      </c>
      <c r="T141" s="805">
        <f t="shared" si="6"/>
        <v>0</v>
      </c>
      <c r="U141" s="811"/>
      <c r="V141" s="756"/>
      <c r="W141" s="759"/>
      <c r="X141" s="67" t="str">
        <f>IF(AND(W141&lt;&gt;"",V141=""),"",IF(W141="SÍ",'10_P1_Tema'!BM141,""))</f>
        <v/>
      </c>
      <c r="Y141" s="805">
        <f t="shared" si="9"/>
        <v>0</v>
      </c>
      <c r="Z141" s="805">
        <f t="shared" si="7"/>
        <v>0</v>
      </c>
      <c r="AA141" s="823"/>
      <c r="AB141" s="757"/>
      <c r="AC141" s="812"/>
      <c r="AD141" s="67" t="str">
        <f>IF(F141&lt;&gt;"",IF(OR(Q141="SÍ",W141="SÍ"),IF(R141&lt;&gt;"",R141,'09_P1_Pract'!BM141),""),"")</f>
        <v/>
      </c>
      <c r="AE141" s="67" t="str">
        <f>IF(F141&lt;&gt;"",IF(OR(Q141="SÍ",W141="SÍ"),IF(X141&lt;&gt;"",X141,'10_P1_Tema'!BM141),""),"")</f>
        <v/>
      </c>
      <c r="AF141" s="83"/>
      <c r="AG141" s="676" t="str">
        <f>IF(AND(AD141&lt;&gt;"",AE141&lt;&gt;""),'12_P1_Lista'!R141,"")</f>
        <v/>
      </c>
      <c r="AH141" s="82"/>
      <c r="AI141" s="750" t="str">
        <f>IF(AND(AD141&lt;&gt;"",AE141&lt;&gt;""),'12_P1_Lista'!T141,"")</f>
        <v/>
      </c>
      <c r="AJ141" s="518" t="str">
        <f>IF(AND(AD141&lt;&gt;"",AE141&lt;&gt;""),'12_P1_Lista'!U141,"")</f>
        <v/>
      </c>
      <c r="AK141" s="83"/>
      <c r="AL141" s="1657"/>
      <c r="AM141" s="757"/>
      <c r="AN141" s="1442"/>
      <c r="AO141" s="2108"/>
      <c r="AP141" s="2108"/>
      <c r="AQ141" s="2108"/>
      <c r="AR141" s="2108"/>
      <c r="AS141" s="2108"/>
      <c r="AT141" s="2108"/>
      <c r="AU141" s="2108"/>
      <c r="AV141" s="1442"/>
      <c r="AW141" s="1442"/>
      <c r="AX141" s="1442"/>
      <c r="AY141" s="1442"/>
      <c r="AZ141" s="1442"/>
      <c r="BA141" s="1442"/>
      <c r="BB141" s="1442"/>
      <c r="BC141" s="1442"/>
      <c r="BD141" s="1442"/>
      <c r="BE141" s="1442"/>
      <c r="BF141" s="1442"/>
      <c r="BG141" s="1442"/>
      <c r="BH141" s="1442"/>
      <c r="BI141" s="1442"/>
      <c r="BJ141" s="1442"/>
      <c r="BK141" s="1442"/>
      <c r="BL141" s="1442"/>
      <c r="BM141" s="1442"/>
      <c r="BN141" s="1442"/>
      <c r="BO141" s="1442"/>
      <c r="BP141" s="1442"/>
      <c r="BQ141" s="1442"/>
      <c r="BR141" s="1442"/>
      <c r="BS141" s="1442"/>
      <c r="BT141" s="1442"/>
      <c r="BU141" s="1442"/>
      <c r="BV141" s="1442"/>
      <c r="BW141" s="1442"/>
      <c r="BX141" s="1442"/>
      <c r="BY141" s="1442"/>
      <c r="BZ141" s="1442"/>
      <c r="CA141" s="1442"/>
    </row>
    <row r="142" spans="1:79" s="18" customFormat="1" ht="18" customHeight="1" x14ac:dyDescent="0.2">
      <c r="A142" s="1527" t="str">
        <f>CONCATENATE('01_Carga'!$M$5,"_",$J142)</f>
        <v>FI__125</v>
      </c>
      <c r="B142" s="1405"/>
      <c r="C142" s="1460" t="str">
        <f>IF('06_PresenLista'!L142&lt;&gt;"",'06_PresenLista'!L142,"")</f>
        <v/>
      </c>
      <c r="D142" s="1461" t="str">
        <f>'06_PresenLista'!Q142</f>
        <v/>
      </c>
      <c r="E142" s="1405"/>
      <c r="F142" s="1626" t="str">
        <f t="shared" si="5"/>
        <v/>
      </c>
      <c r="G142" s="1405"/>
      <c r="H142" s="1726" t="str">
        <f>IF('09_P1_Pract'!F142&lt;&gt;"",'09_P1_Pract'!F142,"")</f>
        <v/>
      </c>
      <c r="I142" s="1606"/>
      <c r="J142" s="1216">
        <v>125</v>
      </c>
      <c r="K142" s="269" t="str">
        <f>IF(ISERROR(VLOOKUP($A142,Aspirantes!$A:$H,Aspirantes!$E$1,FALSE)),"",VLOOKUP($A142,Aspirantes!$A:$H,Aspirantes!$E$1,FALSE))</f>
        <v/>
      </c>
      <c r="L142" s="687" t="str">
        <f>IF(ISERROR(VLOOKUP($A142,Aspirantes!$A:$H,Aspirantes!$F$1,FALSE)),"",VLOOKUP($A142,Aspirantes!$A:$H,Aspirantes!$F$1,FALSE))</f>
        <v/>
      </c>
      <c r="M142" s="688" t="str">
        <f>IF(ISERROR(VLOOKUP($A142,Aspirantes!$A:$H,Aspirantes!$G$1,FALSE)),"",VLOOKUP($A142,Aspirantes!$A:$H,Aspirantes!$G$1,FALSE))</f>
        <v/>
      </c>
      <c r="N142" s="674" t="str">
        <f>IF(ISERROR(VLOOKUP($A142,Aspirantes!$A:$H,Aspirantes!$H$1,FALSE)),"",VLOOKUP($A142,Aspirantes!$A:$H,Aspirantes!$H$1,FALSE))</f>
        <v/>
      </c>
      <c r="O142" s="16"/>
      <c r="P142" s="756"/>
      <c r="Q142" s="759"/>
      <c r="R142" s="67" t="str">
        <f>IF(AND(Q142&lt;&gt;"",P142=""),"",IF(Q142="SÍ",'09_P1_Pract'!BM142,""))</f>
        <v/>
      </c>
      <c r="S142" s="805">
        <f t="shared" si="8"/>
        <v>0</v>
      </c>
      <c r="T142" s="805">
        <f t="shared" si="6"/>
        <v>0</v>
      </c>
      <c r="U142" s="811"/>
      <c r="V142" s="756"/>
      <c r="W142" s="759"/>
      <c r="X142" s="67" t="str">
        <f>IF(AND(W142&lt;&gt;"",V142=""),"",IF(W142="SÍ",'10_P1_Tema'!BM142,""))</f>
        <v/>
      </c>
      <c r="Y142" s="805">
        <f t="shared" si="9"/>
        <v>0</v>
      </c>
      <c r="Z142" s="805">
        <f t="shared" si="7"/>
        <v>0</v>
      </c>
      <c r="AA142" s="823"/>
      <c r="AB142" s="757"/>
      <c r="AC142" s="812"/>
      <c r="AD142" s="67" t="str">
        <f>IF(F142&lt;&gt;"",IF(OR(Q142="SÍ",W142="SÍ"),IF(R142&lt;&gt;"",R142,'09_P1_Pract'!BM142),""),"")</f>
        <v/>
      </c>
      <c r="AE142" s="67" t="str">
        <f>IF(F142&lt;&gt;"",IF(OR(Q142="SÍ",W142="SÍ"),IF(X142&lt;&gt;"",X142,'10_P1_Tema'!BM142),""),"")</f>
        <v/>
      </c>
      <c r="AF142" s="83"/>
      <c r="AG142" s="676" t="str">
        <f>IF(AND(AD142&lt;&gt;"",AE142&lt;&gt;""),'12_P1_Lista'!R142,"")</f>
        <v/>
      </c>
      <c r="AH142" s="82"/>
      <c r="AI142" s="750" t="str">
        <f>IF(AND(AD142&lt;&gt;"",AE142&lt;&gt;""),'12_P1_Lista'!T142,"")</f>
        <v/>
      </c>
      <c r="AJ142" s="518" t="str">
        <f>IF(AND(AD142&lt;&gt;"",AE142&lt;&gt;""),'12_P1_Lista'!U142,"")</f>
        <v/>
      </c>
      <c r="AK142" s="83"/>
      <c r="AL142" s="1657"/>
      <c r="AM142" s="757"/>
      <c r="AN142" s="1442"/>
      <c r="AO142" s="2108"/>
      <c r="AP142" s="2108"/>
      <c r="AQ142" s="2108"/>
      <c r="AR142" s="2108"/>
      <c r="AS142" s="2108"/>
      <c r="AT142" s="2108"/>
      <c r="AU142" s="2108"/>
      <c r="AV142" s="1442"/>
      <c r="AW142" s="1442"/>
      <c r="AX142" s="1442"/>
      <c r="AY142" s="1442"/>
      <c r="AZ142" s="1442"/>
      <c r="BA142" s="1442"/>
      <c r="BB142" s="1442"/>
      <c r="BC142" s="1442"/>
      <c r="BD142" s="1442"/>
      <c r="BE142" s="1442"/>
      <c r="BF142" s="1442"/>
      <c r="BG142" s="1442"/>
      <c r="BH142" s="1442"/>
      <c r="BI142" s="1442"/>
      <c r="BJ142" s="1442"/>
      <c r="BK142" s="1442"/>
      <c r="BL142" s="1442"/>
      <c r="BM142" s="1442"/>
      <c r="BN142" s="1442"/>
      <c r="BO142" s="1442"/>
      <c r="BP142" s="1442"/>
      <c r="BQ142" s="1442"/>
      <c r="BR142" s="1442"/>
      <c r="BS142" s="1442"/>
      <c r="BT142" s="1442"/>
      <c r="BU142" s="1442"/>
      <c r="BV142" s="1442"/>
      <c r="BW142" s="1442"/>
      <c r="BX142" s="1442"/>
      <c r="BY142" s="1442"/>
      <c r="BZ142" s="1442"/>
      <c r="CA142" s="1442"/>
    </row>
    <row r="143" spans="1:79" s="18" customFormat="1" ht="18" customHeight="1" x14ac:dyDescent="0.2">
      <c r="A143" s="1527" t="str">
        <f>CONCATENATE('01_Carga'!$M$5,"_",$J143)</f>
        <v>FI__126</v>
      </c>
      <c r="B143" s="1405"/>
      <c r="C143" s="1460" t="str">
        <f>IF('06_PresenLista'!L143&lt;&gt;"",'06_PresenLista'!L143,"")</f>
        <v/>
      </c>
      <c r="D143" s="1461" t="str">
        <f>'06_PresenLista'!Q143</f>
        <v/>
      </c>
      <c r="E143" s="1405"/>
      <c r="F143" s="1626" t="str">
        <f t="shared" si="5"/>
        <v/>
      </c>
      <c r="G143" s="1405"/>
      <c r="H143" s="1726" t="str">
        <f>IF('09_P1_Pract'!F143&lt;&gt;"",'09_P1_Pract'!F143,"")</f>
        <v/>
      </c>
      <c r="I143" s="1606"/>
      <c r="J143" s="1216">
        <v>126</v>
      </c>
      <c r="K143" s="269" t="str">
        <f>IF(ISERROR(VLOOKUP($A143,Aspirantes!$A:$H,Aspirantes!$E$1,FALSE)),"",VLOOKUP($A143,Aspirantes!$A:$H,Aspirantes!$E$1,FALSE))</f>
        <v/>
      </c>
      <c r="L143" s="687" t="str">
        <f>IF(ISERROR(VLOOKUP($A143,Aspirantes!$A:$H,Aspirantes!$F$1,FALSE)),"",VLOOKUP($A143,Aspirantes!$A:$H,Aspirantes!$F$1,FALSE))</f>
        <v/>
      </c>
      <c r="M143" s="688" t="str">
        <f>IF(ISERROR(VLOOKUP($A143,Aspirantes!$A:$H,Aspirantes!$G$1,FALSE)),"",VLOOKUP($A143,Aspirantes!$A:$H,Aspirantes!$G$1,FALSE))</f>
        <v/>
      </c>
      <c r="N143" s="674" t="str">
        <f>IF(ISERROR(VLOOKUP($A143,Aspirantes!$A:$H,Aspirantes!$H$1,FALSE)),"",VLOOKUP($A143,Aspirantes!$A:$H,Aspirantes!$H$1,FALSE))</f>
        <v/>
      </c>
      <c r="O143" s="16"/>
      <c r="P143" s="756"/>
      <c r="Q143" s="759"/>
      <c r="R143" s="67" t="str">
        <f>IF(AND(Q143&lt;&gt;"",P143=""),"",IF(Q143="SÍ",'09_P1_Pract'!BM143,""))</f>
        <v/>
      </c>
      <c r="S143" s="805">
        <f t="shared" si="8"/>
        <v>0</v>
      </c>
      <c r="T143" s="805">
        <f t="shared" si="6"/>
        <v>0</v>
      </c>
      <c r="U143" s="811"/>
      <c r="V143" s="756"/>
      <c r="W143" s="759"/>
      <c r="X143" s="67" t="str">
        <f>IF(AND(W143&lt;&gt;"",V143=""),"",IF(W143="SÍ",'10_P1_Tema'!BM143,""))</f>
        <v/>
      </c>
      <c r="Y143" s="805">
        <f t="shared" si="9"/>
        <v>0</v>
      </c>
      <c r="Z143" s="805">
        <f t="shared" si="7"/>
        <v>0</v>
      </c>
      <c r="AA143" s="823"/>
      <c r="AB143" s="757"/>
      <c r="AC143" s="812"/>
      <c r="AD143" s="67" t="str">
        <f>IF(F143&lt;&gt;"",IF(OR(Q143="SÍ",W143="SÍ"),IF(R143&lt;&gt;"",R143,'09_P1_Pract'!BM143),""),"")</f>
        <v/>
      </c>
      <c r="AE143" s="67" t="str">
        <f>IF(F143&lt;&gt;"",IF(OR(Q143="SÍ",W143="SÍ"),IF(X143&lt;&gt;"",X143,'10_P1_Tema'!BM143),""),"")</f>
        <v/>
      </c>
      <c r="AF143" s="83"/>
      <c r="AG143" s="676" t="str">
        <f>IF(AND(AD143&lt;&gt;"",AE143&lt;&gt;""),'12_P1_Lista'!R143,"")</f>
        <v/>
      </c>
      <c r="AH143" s="82"/>
      <c r="AI143" s="750" t="str">
        <f>IF(AND(AD143&lt;&gt;"",AE143&lt;&gt;""),'12_P1_Lista'!T143,"")</f>
        <v/>
      </c>
      <c r="AJ143" s="518" t="str">
        <f>IF(AND(AD143&lt;&gt;"",AE143&lt;&gt;""),'12_P1_Lista'!U143,"")</f>
        <v/>
      </c>
      <c r="AK143" s="83"/>
      <c r="AL143" s="1657"/>
      <c r="AM143" s="757"/>
      <c r="AN143" s="1442"/>
      <c r="AO143" s="2108"/>
      <c r="AP143" s="2108"/>
      <c r="AQ143" s="2108"/>
      <c r="AR143" s="2108"/>
      <c r="AS143" s="2108"/>
      <c r="AT143" s="2108"/>
      <c r="AU143" s="2108"/>
      <c r="AV143" s="1442"/>
      <c r="AW143" s="1442"/>
      <c r="AX143" s="1442"/>
      <c r="AY143" s="1442"/>
      <c r="AZ143" s="1442"/>
      <c r="BA143" s="1442"/>
      <c r="BB143" s="1442"/>
      <c r="BC143" s="1442"/>
      <c r="BD143" s="1442"/>
      <c r="BE143" s="1442"/>
      <c r="BF143" s="1442"/>
      <c r="BG143" s="1442"/>
      <c r="BH143" s="1442"/>
      <c r="BI143" s="1442"/>
      <c r="BJ143" s="1442"/>
      <c r="BK143" s="1442"/>
      <c r="BL143" s="1442"/>
      <c r="BM143" s="1442"/>
      <c r="BN143" s="1442"/>
      <c r="BO143" s="1442"/>
      <c r="BP143" s="1442"/>
      <c r="BQ143" s="1442"/>
      <c r="BR143" s="1442"/>
      <c r="BS143" s="1442"/>
      <c r="BT143" s="1442"/>
      <c r="BU143" s="1442"/>
      <c r="BV143" s="1442"/>
      <c r="BW143" s="1442"/>
      <c r="BX143" s="1442"/>
      <c r="BY143" s="1442"/>
      <c r="BZ143" s="1442"/>
      <c r="CA143" s="1442"/>
    </row>
    <row r="144" spans="1:79" s="18" customFormat="1" ht="18" customHeight="1" x14ac:dyDescent="0.2">
      <c r="A144" s="1527" t="str">
        <f>CONCATENATE('01_Carga'!$M$5,"_",$J144)</f>
        <v>FI__127</v>
      </c>
      <c r="B144" s="1405"/>
      <c r="C144" s="1460" t="str">
        <f>IF('06_PresenLista'!L144&lt;&gt;"",'06_PresenLista'!L144,"")</f>
        <v/>
      </c>
      <c r="D144" s="1461" t="str">
        <f>'06_PresenLista'!Q144</f>
        <v/>
      </c>
      <c r="E144" s="1405"/>
      <c r="F144" s="1626" t="str">
        <f t="shared" si="5"/>
        <v/>
      </c>
      <c r="G144" s="1405"/>
      <c r="H144" s="1726" t="str">
        <f>IF('09_P1_Pract'!F144&lt;&gt;"",'09_P1_Pract'!F144,"")</f>
        <v/>
      </c>
      <c r="I144" s="1606"/>
      <c r="J144" s="1216">
        <v>127</v>
      </c>
      <c r="K144" s="269" t="str">
        <f>IF(ISERROR(VLOOKUP($A144,Aspirantes!$A:$H,Aspirantes!$E$1,FALSE)),"",VLOOKUP($A144,Aspirantes!$A:$H,Aspirantes!$E$1,FALSE))</f>
        <v/>
      </c>
      <c r="L144" s="687" t="str">
        <f>IF(ISERROR(VLOOKUP($A144,Aspirantes!$A:$H,Aspirantes!$F$1,FALSE)),"",VLOOKUP($A144,Aspirantes!$A:$H,Aspirantes!$F$1,FALSE))</f>
        <v/>
      </c>
      <c r="M144" s="688" t="str">
        <f>IF(ISERROR(VLOOKUP($A144,Aspirantes!$A:$H,Aspirantes!$G$1,FALSE)),"",VLOOKUP($A144,Aspirantes!$A:$H,Aspirantes!$G$1,FALSE))</f>
        <v/>
      </c>
      <c r="N144" s="674" t="str">
        <f>IF(ISERROR(VLOOKUP($A144,Aspirantes!$A:$H,Aspirantes!$H$1,FALSE)),"",VLOOKUP($A144,Aspirantes!$A:$H,Aspirantes!$H$1,FALSE))</f>
        <v/>
      </c>
      <c r="O144" s="16"/>
      <c r="P144" s="756"/>
      <c r="Q144" s="759"/>
      <c r="R144" s="67" t="str">
        <f>IF(AND(Q144&lt;&gt;"",P144=""),"",IF(Q144="SÍ",'09_P1_Pract'!BM144,""))</f>
        <v/>
      </c>
      <c r="S144" s="805">
        <f t="shared" si="8"/>
        <v>0</v>
      </c>
      <c r="T144" s="805">
        <f t="shared" si="6"/>
        <v>0</v>
      </c>
      <c r="U144" s="811"/>
      <c r="V144" s="756"/>
      <c r="W144" s="759"/>
      <c r="X144" s="67" t="str">
        <f>IF(AND(W144&lt;&gt;"",V144=""),"",IF(W144="SÍ",'10_P1_Tema'!BM144,""))</f>
        <v/>
      </c>
      <c r="Y144" s="805">
        <f t="shared" si="9"/>
        <v>0</v>
      </c>
      <c r="Z144" s="805">
        <f t="shared" si="7"/>
        <v>0</v>
      </c>
      <c r="AA144" s="823"/>
      <c r="AB144" s="757"/>
      <c r="AC144" s="812"/>
      <c r="AD144" s="67" t="str">
        <f>IF(F144&lt;&gt;"",IF(OR(Q144="SÍ",W144="SÍ"),IF(R144&lt;&gt;"",R144,'09_P1_Pract'!BM144),""),"")</f>
        <v/>
      </c>
      <c r="AE144" s="67" t="str">
        <f>IF(F144&lt;&gt;"",IF(OR(Q144="SÍ",W144="SÍ"),IF(X144&lt;&gt;"",X144,'10_P1_Tema'!BM144),""),"")</f>
        <v/>
      </c>
      <c r="AF144" s="83"/>
      <c r="AG144" s="676" t="str">
        <f>IF(AND(AD144&lt;&gt;"",AE144&lt;&gt;""),'12_P1_Lista'!R144,"")</f>
        <v/>
      </c>
      <c r="AH144" s="82"/>
      <c r="AI144" s="750" t="str">
        <f>IF(AND(AD144&lt;&gt;"",AE144&lt;&gt;""),'12_P1_Lista'!T144,"")</f>
        <v/>
      </c>
      <c r="AJ144" s="518" t="str">
        <f>IF(AND(AD144&lt;&gt;"",AE144&lt;&gt;""),'12_P1_Lista'!U144,"")</f>
        <v/>
      </c>
      <c r="AK144" s="83"/>
      <c r="AL144" s="1657"/>
      <c r="AM144" s="757"/>
      <c r="AN144" s="1442"/>
      <c r="AO144" s="2108"/>
      <c r="AP144" s="2108"/>
      <c r="AQ144" s="2108"/>
      <c r="AR144" s="2108"/>
      <c r="AS144" s="2108"/>
      <c r="AT144" s="2108"/>
      <c r="AU144" s="2108"/>
      <c r="AV144" s="1442"/>
      <c r="AW144" s="1442"/>
      <c r="AX144" s="1442"/>
      <c r="AY144" s="1442"/>
      <c r="AZ144" s="1442"/>
      <c r="BA144" s="1442"/>
      <c r="BB144" s="1442"/>
      <c r="BC144" s="1442"/>
      <c r="BD144" s="1442"/>
      <c r="BE144" s="1442"/>
      <c r="BF144" s="1442"/>
      <c r="BG144" s="1442"/>
      <c r="BH144" s="1442"/>
      <c r="BI144" s="1442"/>
      <c r="BJ144" s="1442"/>
      <c r="BK144" s="1442"/>
      <c r="BL144" s="1442"/>
      <c r="BM144" s="1442"/>
      <c r="BN144" s="1442"/>
      <c r="BO144" s="1442"/>
      <c r="BP144" s="1442"/>
      <c r="BQ144" s="1442"/>
      <c r="BR144" s="1442"/>
      <c r="BS144" s="1442"/>
      <c r="BT144" s="1442"/>
      <c r="BU144" s="1442"/>
      <c r="BV144" s="1442"/>
      <c r="BW144" s="1442"/>
      <c r="BX144" s="1442"/>
      <c r="BY144" s="1442"/>
      <c r="BZ144" s="1442"/>
      <c r="CA144" s="1442"/>
    </row>
    <row r="145" spans="1:79" s="18" customFormat="1" ht="18" customHeight="1" x14ac:dyDescent="0.2">
      <c r="A145" s="1527" t="str">
        <f>CONCATENATE('01_Carga'!$M$5,"_",$J145)</f>
        <v>FI__128</v>
      </c>
      <c r="B145" s="1405"/>
      <c r="C145" s="1460" t="str">
        <f>IF('06_PresenLista'!L145&lt;&gt;"",'06_PresenLista'!L145,"")</f>
        <v/>
      </c>
      <c r="D145" s="1461" t="str">
        <f>'06_PresenLista'!Q145</f>
        <v/>
      </c>
      <c r="E145" s="1405"/>
      <c r="F145" s="1626" t="str">
        <f t="shared" si="5"/>
        <v/>
      </c>
      <c r="G145" s="1405"/>
      <c r="H145" s="1726" t="str">
        <f>IF('09_P1_Pract'!F145&lt;&gt;"",'09_P1_Pract'!F145,"")</f>
        <v/>
      </c>
      <c r="I145" s="1606"/>
      <c r="J145" s="1216">
        <v>128</v>
      </c>
      <c r="K145" s="269" t="str">
        <f>IF(ISERROR(VLOOKUP($A145,Aspirantes!$A:$H,Aspirantes!$E$1,FALSE)),"",VLOOKUP($A145,Aspirantes!$A:$H,Aspirantes!$E$1,FALSE))</f>
        <v/>
      </c>
      <c r="L145" s="687" t="str">
        <f>IF(ISERROR(VLOOKUP($A145,Aspirantes!$A:$H,Aspirantes!$F$1,FALSE)),"",VLOOKUP($A145,Aspirantes!$A:$H,Aspirantes!$F$1,FALSE))</f>
        <v/>
      </c>
      <c r="M145" s="688" t="str">
        <f>IF(ISERROR(VLOOKUP($A145,Aspirantes!$A:$H,Aspirantes!$G$1,FALSE)),"",VLOOKUP($A145,Aspirantes!$A:$H,Aspirantes!$G$1,FALSE))</f>
        <v/>
      </c>
      <c r="N145" s="674" t="str">
        <f>IF(ISERROR(VLOOKUP($A145,Aspirantes!$A:$H,Aspirantes!$H$1,FALSE)),"",VLOOKUP($A145,Aspirantes!$A:$H,Aspirantes!$H$1,FALSE))</f>
        <v/>
      </c>
      <c r="O145" s="16"/>
      <c r="P145" s="756"/>
      <c r="Q145" s="759"/>
      <c r="R145" s="67" t="str">
        <f>IF(AND(Q145&lt;&gt;"",P145=""),"",IF(Q145="SÍ",'09_P1_Pract'!BM145,""))</f>
        <v/>
      </c>
      <c r="S145" s="805">
        <f t="shared" si="8"/>
        <v>0</v>
      </c>
      <c r="T145" s="805">
        <f t="shared" si="6"/>
        <v>0</v>
      </c>
      <c r="U145" s="811"/>
      <c r="V145" s="756"/>
      <c r="W145" s="759"/>
      <c r="X145" s="67" t="str">
        <f>IF(AND(W145&lt;&gt;"",V145=""),"",IF(W145="SÍ",'10_P1_Tema'!BM145,""))</f>
        <v/>
      </c>
      <c r="Y145" s="805">
        <f t="shared" si="9"/>
        <v>0</v>
      </c>
      <c r="Z145" s="805">
        <f t="shared" si="7"/>
        <v>0</v>
      </c>
      <c r="AA145" s="823"/>
      <c r="AB145" s="757"/>
      <c r="AC145" s="812"/>
      <c r="AD145" s="67" t="str">
        <f>IF(F145&lt;&gt;"",IF(OR(Q145="SÍ",W145="SÍ"),IF(R145&lt;&gt;"",R145,'09_P1_Pract'!BM145),""),"")</f>
        <v/>
      </c>
      <c r="AE145" s="67" t="str">
        <f>IF(F145&lt;&gt;"",IF(OR(Q145="SÍ",W145="SÍ"),IF(X145&lt;&gt;"",X145,'10_P1_Tema'!BM145),""),"")</f>
        <v/>
      </c>
      <c r="AF145" s="83"/>
      <c r="AG145" s="676" t="str">
        <f>IF(AND(AD145&lt;&gt;"",AE145&lt;&gt;""),'12_P1_Lista'!R145,"")</f>
        <v/>
      </c>
      <c r="AH145" s="82"/>
      <c r="AI145" s="750" t="str">
        <f>IF(AND(AD145&lt;&gt;"",AE145&lt;&gt;""),'12_P1_Lista'!T145,"")</f>
        <v/>
      </c>
      <c r="AJ145" s="518" t="str">
        <f>IF(AND(AD145&lt;&gt;"",AE145&lt;&gt;""),'12_P1_Lista'!U145,"")</f>
        <v/>
      </c>
      <c r="AK145" s="83"/>
      <c r="AL145" s="1657"/>
      <c r="AM145" s="757"/>
      <c r="AN145" s="1442"/>
      <c r="AO145" s="2108"/>
      <c r="AP145" s="2108"/>
      <c r="AQ145" s="2108"/>
      <c r="AR145" s="2108"/>
      <c r="AS145" s="2108"/>
      <c r="AT145" s="2108"/>
      <c r="AU145" s="2108"/>
      <c r="AV145" s="1442"/>
      <c r="AW145" s="1442"/>
      <c r="AX145" s="1442"/>
      <c r="AY145" s="1442"/>
      <c r="AZ145" s="1442"/>
      <c r="BA145" s="1442"/>
      <c r="BB145" s="1442"/>
      <c r="BC145" s="1442"/>
      <c r="BD145" s="1442"/>
      <c r="BE145" s="1442"/>
      <c r="BF145" s="1442"/>
      <c r="BG145" s="1442"/>
      <c r="BH145" s="1442"/>
      <c r="BI145" s="1442"/>
      <c r="BJ145" s="1442"/>
      <c r="BK145" s="1442"/>
      <c r="BL145" s="1442"/>
      <c r="BM145" s="1442"/>
      <c r="BN145" s="1442"/>
      <c r="BO145" s="1442"/>
      <c r="BP145" s="1442"/>
      <c r="BQ145" s="1442"/>
      <c r="BR145" s="1442"/>
      <c r="BS145" s="1442"/>
      <c r="BT145" s="1442"/>
      <c r="BU145" s="1442"/>
      <c r="BV145" s="1442"/>
      <c r="BW145" s="1442"/>
      <c r="BX145" s="1442"/>
      <c r="BY145" s="1442"/>
      <c r="BZ145" s="1442"/>
      <c r="CA145" s="1442"/>
    </row>
    <row r="146" spans="1:79" s="18" customFormat="1" ht="18" customHeight="1" x14ac:dyDescent="0.2">
      <c r="A146" s="1527" t="str">
        <f>CONCATENATE('01_Carga'!$M$5,"_",$J146)</f>
        <v>FI__129</v>
      </c>
      <c r="B146" s="1405"/>
      <c r="C146" s="1460" t="str">
        <f>IF('06_PresenLista'!L146&lt;&gt;"",'06_PresenLista'!L146,"")</f>
        <v/>
      </c>
      <c r="D146" s="1461" t="str">
        <f>'06_PresenLista'!Q146</f>
        <v/>
      </c>
      <c r="E146" s="1405"/>
      <c r="F146" s="1626" t="str">
        <f t="shared" si="5"/>
        <v/>
      </c>
      <c r="G146" s="1405"/>
      <c r="H146" s="1726" t="str">
        <f>IF('09_P1_Pract'!F146&lt;&gt;"",'09_P1_Pract'!F146,"")</f>
        <v/>
      </c>
      <c r="I146" s="1606"/>
      <c r="J146" s="1216">
        <v>129</v>
      </c>
      <c r="K146" s="269" t="str">
        <f>IF(ISERROR(VLOOKUP($A146,Aspirantes!$A:$H,Aspirantes!$E$1,FALSE)),"",VLOOKUP($A146,Aspirantes!$A:$H,Aspirantes!$E$1,FALSE))</f>
        <v/>
      </c>
      <c r="L146" s="687" t="str">
        <f>IF(ISERROR(VLOOKUP($A146,Aspirantes!$A:$H,Aspirantes!$F$1,FALSE)),"",VLOOKUP($A146,Aspirantes!$A:$H,Aspirantes!$F$1,FALSE))</f>
        <v/>
      </c>
      <c r="M146" s="688" t="str">
        <f>IF(ISERROR(VLOOKUP($A146,Aspirantes!$A:$H,Aspirantes!$G$1,FALSE)),"",VLOOKUP($A146,Aspirantes!$A:$H,Aspirantes!$G$1,FALSE))</f>
        <v/>
      </c>
      <c r="N146" s="674" t="str">
        <f>IF(ISERROR(VLOOKUP($A146,Aspirantes!$A:$H,Aspirantes!$H$1,FALSE)),"",VLOOKUP($A146,Aspirantes!$A:$H,Aspirantes!$H$1,FALSE))</f>
        <v/>
      </c>
      <c r="O146" s="16"/>
      <c r="P146" s="756"/>
      <c r="Q146" s="759"/>
      <c r="R146" s="67" t="str">
        <f>IF(AND(Q146&lt;&gt;"",P146=""),"",IF(Q146="SÍ",'09_P1_Pract'!BM146,""))</f>
        <v/>
      </c>
      <c r="S146" s="805">
        <f t="shared" si="8"/>
        <v>0</v>
      </c>
      <c r="T146" s="805">
        <f t="shared" si="6"/>
        <v>0</v>
      </c>
      <c r="U146" s="811"/>
      <c r="V146" s="756"/>
      <c r="W146" s="759"/>
      <c r="X146" s="67" t="str">
        <f>IF(AND(W146&lt;&gt;"",V146=""),"",IF(W146="SÍ",'10_P1_Tema'!BM146,""))</f>
        <v/>
      </c>
      <c r="Y146" s="805">
        <f t="shared" si="9"/>
        <v>0</v>
      </c>
      <c r="Z146" s="805">
        <f t="shared" si="7"/>
        <v>0</v>
      </c>
      <c r="AA146" s="823"/>
      <c r="AB146" s="757"/>
      <c r="AC146" s="812"/>
      <c r="AD146" s="67" t="str">
        <f>IF(F146&lt;&gt;"",IF(OR(Q146="SÍ",W146="SÍ"),IF(R146&lt;&gt;"",R146,'09_P1_Pract'!BM146),""),"")</f>
        <v/>
      </c>
      <c r="AE146" s="67" t="str">
        <f>IF(F146&lt;&gt;"",IF(OR(Q146="SÍ",W146="SÍ"),IF(X146&lt;&gt;"",X146,'10_P1_Tema'!BM146),""),"")</f>
        <v/>
      </c>
      <c r="AF146" s="83"/>
      <c r="AG146" s="676" t="str">
        <f>IF(AND(AD146&lt;&gt;"",AE146&lt;&gt;""),'12_P1_Lista'!R146,"")</f>
        <v/>
      </c>
      <c r="AH146" s="82"/>
      <c r="AI146" s="750" t="str">
        <f>IF(AND(AD146&lt;&gt;"",AE146&lt;&gt;""),'12_P1_Lista'!T146,"")</f>
        <v/>
      </c>
      <c r="AJ146" s="518" t="str">
        <f>IF(AND(AD146&lt;&gt;"",AE146&lt;&gt;""),'12_P1_Lista'!U146,"")</f>
        <v/>
      </c>
      <c r="AK146" s="83"/>
      <c r="AL146" s="1657"/>
      <c r="AM146" s="757"/>
      <c r="AN146" s="1442"/>
      <c r="AO146" s="2108"/>
      <c r="AP146" s="2108"/>
      <c r="AQ146" s="2108"/>
      <c r="AR146" s="2108"/>
      <c r="AS146" s="2108"/>
      <c r="AT146" s="2108"/>
      <c r="AU146" s="2108"/>
      <c r="AV146" s="1442"/>
      <c r="AW146" s="1442"/>
      <c r="AX146" s="1442"/>
      <c r="AY146" s="1442"/>
      <c r="AZ146" s="1442"/>
      <c r="BA146" s="1442"/>
      <c r="BB146" s="1442"/>
      <c r="BC146" s="1442"/>
      <c r="BD146" s="1442"/>
      <c r="BE146" s="1442"/>
      <c r="BF146" s="1442"/>
      <c r="BG146" s="1442"/>
      <c r="BH146" s="1442"/>
      <c r="BI146" s="1442"/>
      <c r="BJ146" s="1442"/>
      <c r="BK146" s="1442"/>
      <c r="BL146" s="1442"/>
      <c r="BM146" s="1442"/>
      <c r="BN146" s="1442"/>
      <c r="BO146" s="1442"/>
      <c r="BP146" s="1442"/>
      <c r="BQ146" s="1442"/>
      <c r="BR146" s="1442"/>
      <c r="BS146" s="1442"/>
      <c r="BT146" s="1442"/>
      <c r="BU146" s="1442"/>
      <c r="BV146" s="1442"/>
      <c r="BW146" s="1442"/>
      <c r="BX146" s="1442"/>
      <c r="BY146" s="1442"/>
      <c r="BZ146" s="1442"/>
      <c r="CA146" s="1442"/>
    </row>
    <row r="147" spans="1:79" s="18" customFormat="1" ht="18" customHeight="1" x14ac:dyDescent="0.2">
      <c r="A147" s="1527" t="str">
        <f>CONCATENATE('01_Carga'!$M$5,"_",$J147)</f>
        <v>FI__130</v>
      </c>
      <c r="B147" s="1405"/>
      <c r="C147" s="1460" t="str">
        <f>IF('06_PresenLista'!L147&lt;&gt;"",'06_PresenLista'!L147,"")</f>
        <v/>
      </c>
      <c r="D147" s="1461" t="str">
        <f>'06_PresenLista'!Q147</f>
        <v/>
      </c>
      <c r="E147" s="1405"/>
      <c r="F147" s="1626" t="str">
        <f t="shared" ref="F147:F167" si="10">IF(OR(P147&lt;&gt;0,V147&lt;&gt;0),"al","")</f>
        <v/>
      </c>
      <c r="G147" s="1405"/>
      <c r="H147" s="1726" t="str">
        <f>IF('09_P1_Pract'!F147&lt;&gt;"",'09_P1_Pract'!F147,"")</f>
        <v/>
      </c>
      <c r="I147" s="1606"/>
      <c r="J147" s="1216">
        <v>130</v>
      </c>
      <c r="K147" s="269" t="str">
        <f>IF(ISERROR(VLOOKUP($A147,Aspirantes!$A:$H,Aspirantes!$E$1,FALSE)),"",VLOOKUP($A147,Aspirantes!$A:$H,Aspirantes!$E$1,FALSE))</f>
        <v/>
      </c>
      <c r="L147" s="687" t="str">
        <f>IF(ISERROR(VLOOKUP($A147,Aspirantes!$A:$H,Aspirantes!$F$1,FALSE)),"",VLOOKUP($A147,Aspirantes!$A:$H,Aspirantes!$F$1,FALSE))</f>
        <v/>
      </c>
      <c r="M147" s="688" t="str">
        <f>IF(ISERROR(VLOOKUP($A147,Aspirantes!$A:$H,Aspirantes!$G$1,FALSE)),"",VLOOKUP($A147,Aspirantes!$A:$H,Aspirantes!$G$1,FALSE))</f>
        <v/>
      </c>
      <c r="N147" s="674" t="str">
        <f>IF(ISERROR(VLOOKUP($A147,Aspirantes!$A:$H,Aspirantes!$H$1,FALSE)),"",VLOOKUP($A147,Aspirantes!$A:$H,Aspirantes!$H$1,FALSE))</f>
        <v/>
      </c>
      <c r="O147" s="16"/>
      <c r="P147" s="756"/>
      <c r="Q147" s="759"/>
      <c r="R147" s="67" t="str">
        <f>IF(AND(Q147&lt;&gt;"",P147=""),"",IF(Q147="SÍ",'09_P1_Pract'!BM147,""))</f>
        <v/>
      </c>
      <c r="S147" s="805">
        <f t="shared" si="8"/>
        <v>0</v>
      </c>
      <c r="T147" s="805">
        <f t="shared" ref="T147:T167" si="11">IF(AND(Q147&lt;&gt;"",P147=""),1,0)</f>
        <v>0</v>
      </c>
      <c r="U147" s="811"/>
      <c r="V147" s="756"/>
      <c r="W147" s="759"/>
      <c r="X147" s="67" t="str">
        <f>IF(AND(W147&lt;&gt;"",V147=""),"",IF(W147="SÍ",'10_P1_Tema'!BM147,""))</f>
        <v/>
      </c>
      <c r="Y147" s="805">
        <f t="shared" si="9"/>
        <v>0</v>
      </c>
      <c r="Z147" s="805">
        <f t="shared" ref="Z147:Z167" si="12">IF(AND(W147&lt;&gt;"",V147=""),1,0)</f>
        <v>0</v>
      </c>
      <c r="AA147" s="823"/>
      <c r="AB147" s="757"/>
      <c r="AC147" s="812"/>
      <c r="AD147" s="67" t="str">
        <f>IF(F147&lt;&gt;"",IF(OR(Q147="SÍ",W147="SÍ"),IF(R147&lt;&gt;"",R147,'09_P1_Pract'!BM147),""),"")</f>
        <v/>
      </c>
      <c r="AE147" s="67" t="str">
        <f>IF(F147&lt;&gt;"",IF(OR(Q147="SÍ",W147="SÍ"),IF(X147&lt;&gt;"",X147,'10_P1_Tema'!BM147),""),"")</f>
        <v/>
      </c>
      <c r="AF147" s="83"/>
      <c r="AG147" s="676" t="str">
        <f>IF(AND(AD147&lt;&gt;"",AE147&lt;&gt;""),'12_P1_Lista'!R147,"")</f>
        <v/>
      </c>
      <c r="AH147" s="82"/>
      <c r="AI147" s="750" t="str">
        <f>IF(AND(AD147&lt;&gt;"",AE147&lt;&gt;""),'12_P1_Lista'!T147,"")</f>
        <v/>
      </c>
      <c r="AJ147" s="518" t="str">
        <f>IF(AND(AD147&lt;&gt;"",AE147&lt;&gt;""),'12_P1_Lista'!U147,"")</f>
        <v/>
      </c>
      <c r="AK147" s="83"/>
      <c r="AL147" s="1657"/>
      <c r="AM147" s="757"/>
      <c r="AN147" s="1442"/>
      <c r="AO147" s="2108"/>
      <c r="AP147" s="2108"/>
      <c r="AQ147" s="2108"/>
      <c r="AR147" s="2108"/>
      <c r="AS147" s="2108"/>
      <c r="AT147" s="2108"/>
      <c r="AU147" s="2108"/>
      <c r="AV147" s="1442"/>
      <c r="AW147" s="1442"/>
      <c r="AX147" s="1442"/>
      <c r="AY147" s="1442"/>
      <c r="AZ147" s="1442"/>
      <c r="BA147" s="1442"/>
      <c r="BB147" s="1442"/>
      <c r="BC147" s="1442"/>
      <c r="BD147" s="1442"/>
      <c r="BE147" s="1442"/>
      <c r="BF147" s="1442"/>
      <c r="BG147" s="1442"/>
      <c r="BH147" s="1442"/>
      <c r="BI147" s="1442"/>
      <c r="BJ147" s="1442"/>
      <c r="BK147" s="1442"/>
      <c r="BL147" s="1442"/>
      <c r="BM147" s="1442"/>
      <c r="BN147" s="1442"/>
      <c r="BO147" s="1442"/>
      <c r="BP147" s="1442"/>
      <c r="BQ147" s="1442"/>
      <c r="BR147" s="1442"/>
      <c r="BS147" s="1442"/>
      <c r="BT147" s="1442"/>
      <c r="BU147" s="1442"/>
      <c r="BV147" s="1442"/>
      <c r="BW147" s="1442"/>
      <c r="BX147" s="1442"/>
      <c r="BY147" s="1442"/>
      <c r="BZ147" s="1442"/>
      <c r="CA147" s="1442"/>
    </row>
    <row r="148" spans="1:79" s="18" customFormat="1" ht="18" customHeight="1" x14ac:dyDescent="0.2">
      <c r="A148" s="1527" t="str">
        <f>CONCATENATE('01_Carga'!$M$5,"_",$J148)</f>
        <v>FI__131</v>
      </c>
      <c r="B148" s="1405"/>
      <c r="C148" s="1460" t="str">
        <f>IF('06_PresenLista'!L148&lt;&gt;"",'06_PresenLista'!L148,"")</f>
        <v/>
      </c>
      <c r="D148" s="1461" t="str">
        <f>'06_PresenLista'!Q148</f>
        <v/>
      </c>
      <c r="E148" s="1405"/>
      <c r="F148" s="1626" t="str">
        <f t="shared" si="10"/>
        <v/>
      </c>
      <c r="G148" s="1405"/>
      <c r="H148" s="1726" t="str">
        <f>IF('09_P1_Pract'!F148&lt;&gt;"",'09_P1_Pract'!F148,"")</f>
        <v/>
      </c>
      <c r="I148" s="1606"/>
      <c r="J148" s="1216">
        <v>131</v>
      </c>
      <c r="K148" s="269" t="str">
        <f>IF(ISERROR(VLOOKUP($A148,Aspirantes!$A:$H,Aspirantes!$E$1,FALSE)),"",VLOOKUP($A148,Aspirantes!$A:$H,Aspirantes!$E$1,FALSE))</f>
        <v/>
      </c>
      <c r="L148" s="687" t="str">
        <f>IF(ISERROR(VLOOKUP($A148,Aspirantes!$A:$H,Aspirantes!$F$1,FALSE)),"",VLOOKUP($A148,Aspirantes!$A:$H,Aspirantes!$F$1,FALSE))</f>
        <v/>
      </c>
      <c r="M148" s="688" t="str">
        <f>IF(ISERROR(VLOOKUP($A148,Aspirantes!$A:$H,Aspirantes!$G$1,FALSE)),"",VLOOKUP($A148,Aspirantes!$A:$H,Aspirantes!$G$1,FALSE))</f>
        <v/>
      </c>
      <c r="N148" s="674" t="str">
        <f>IF(ISERROR(VLOOKUP($A148,Aspirantes!$A:$H,Aspirantes!$H$1,FALSE)),"",VLOOKUP($A148,Aspirantes!$A:$H,Aspirantes!$H$1,FALSE))</f>
        <v/>
      </c>
      <c r="O148" s="16"/>
      <c r="P148" s="756"/>
      <c r="Q148" s="759"/>
      <c r="R148" s="67" t="str">
        <f>IF(AND(Q148&lt;&gt;"",P148=""),"",IF(Q148="SÍ",'09_P1_Pract'!BM148,""))</f>
        <v/>
      </c>
      <c r="S148" s="805">
        <f t="shared" si="8"/>
        <v>0</v>
      </c>
      <c r="T148" s="805">
        <f t="shared" si="11"/>
        <v>0</v>
      </c>
      <c r="U148" s="811"/>
      <c r="V148" s="756"/>
      <c r="W148" s="759"/>
      <c r="X148" s="67" t="str">
        <f>IF(AND(W148&lt;&gt;"",V148=""),"",IF(W148="SÍ",'10_P1_Tema'!BM148,""))</f>
        <v/>
      </c>
      <c r="Y148" s="805">
        <f t="shared" si="9"/>
        <v>0</v>
      </c>
      <c r="Z148" s="805">
        <f t="shared" si="12"/>
        <v>0</v>
      </c>
      <c r="AA148" s="823"/>
      <c r="AB148" s="757"/>
      <c r="AC148" s="812"/>
      <c r="AD148" s="67" t="str">
        <f>IF(F148&lt;&gt;"",IF(OR(Q148="SÍ",W148="SÍ"),IF(R148&lt;&gt;"",R148,'09_P1_Pract'!BM148),""),"")</f>
        <v/>
      </c>
      <c r="AE148" s="67" t="str">
        <f>IF(F148&lt;&gt;"",IF(OR(Q148="SÍ",W148="SÍ"),IF(X148&lt;&gt;"",X148,'10_P1_Tema'!BM148),""),"")</f>
        <v/>
      </c>
      <c r="AF148" s="83"/>
      <c r="AG148" s="676" t="str">
        <f>IF(AND(AD148&lt;&gt;"",AE148&lt;&gt;""),'12_P1_Lista'!R148,"")</f>
        <v/>
      </c>
      <c r="AH148" s="82"/>
      <c r="AI148" s="750" t="str">
        <f>IF(AND(AD148&lt;&gt;"",AE148&lt;&gt;""),'12_P1_Lista'!T148,"")</f>
        <v/>
      </c>
      <c r="AJ148" s="518" t="str">
        <f>IF(AND(AD148&lt;&gt;"",AE148&lt;&gt;""),'12_P1_Lista'!U148,"")</f>
        <v/>
      </c>
      <c r="AK148" s="83"/>
      <c r="AL148" s="1657"/>
      <c r="AM148" s="757"/>
      <c r="AN148" s="1442"/>
      <c r="AO148" s="2108"/>
      <c r="AP148" s="2108"/>
      <c r="AQ148" s="2108"/>
      <c r="AR148" s="2108"/>
      <c r="AS148" s="2108"/>
      <c r="AT148" s="2108"/>
      <c r="AU148" s="2108"/>
      <c r="AV148" s="1442"/>
      <c r="AW148" s="1442"/>
      <c r="AX148" s="1442"/>
      <c r="AY148" s="1442"/>
      <c r="AZ148" s="1442"/>
      <c r="BA148" s="1442"/>
      <c r="BB148" s="1442"/>
      <c r="BC148" s="1442"/>
      <c r="BD148" s="1442"/>
      <c r="BE148" s="1442"/>
      <c r="BF148" s="1442"/>
      <c r="BG148" s="1442"/>
      <c r="BH148" s="1442"/>
      <c r="BI148" s="1442"/>
      <c r="BJ148" s="1442"/>
      <c r="BK148" s="1442"/>
      <c r="BL148" s="1442"/>
      <c r="BM148" s="1442"/>
      <c r="BN148" s="1442"/>
      <c r="BO148" s="1442"/>
      <c r="BP148" s="1442"/>
      <c r="BQ148" s="1442"/>
      <c r="BR148" s="1442"/>
      <c r="BS148" s="1442"/>
      <c r="BT148" s="1442"/>
      <c r="BU148" s="1442"/>
      <c r="BV148" s="1442"/>
      <c r="BW148" s="1442"/>
      <c r="BX148" s="1442"/>
      <c r="BY148" s="1442"/>
      <c r="BZ148" s="1442"/>
      <c r="CA148" s="1442"/>
    </row>
    <row r="149" spans="1:79" s="18" customFormat="1" ht="18" customHeight="1" x14ac:dyDescent="0.2">
      <c r="A149" s="1527" t="str">
        <f>CONCATENATE('01_Carga'!$M$5,"_",$J149)</f>
        <v>FI__132</v>
      </c>
      <c r="B149" s="1405"/>
      <c r="C149" s="1460" t="str">
        <f>IF('06_PresenLista'!L149&lt;&gt;"",'06_PresenLista'!L149,"")</f>
        <v/>
      </c>
      <c r="D149" s="1461" t="str">
        <f>'06_PresenLista'!Q149</f>
        <v/>
      </c>
      <c r="E149" s="1405"/>
      <c r="F149" s="1626" t="str">
        <f t="shared" si="10"/>
        <v/>
      </c>
      <c r="G149" s="1405"/>
      <c r="H149" s="1726" t="str">
        <f>IF('09_P1_Pract'!F149&lt;&gt;"",'09_P1_Pract'!F149,"")</f>
        <v/>
      </c>
      <c r="I149" s="1606"/>
      <c r="J149" s="1216">
        <v>132</v>
      </c>
      <c r="K149" s="269" t="str">
        <f>IF(ISERROR(VLOOKUP($A149,Aspirantes!$A:$H,Aspirantes!$E$1,FALSE)),"",VLOOKUP($A149,Aspirantes!$A:$H,Aspirantes!$E$1,FALSE))</f>
        <v/>
      </c>
      <c r="L149" s="687" t="str">
        <f>IF(ISERROR(VLOOKUP($A149,Aspirantes!$A:$H,Aspirantes!$F$1,FALSE)),"",VLOOKUP($A149,Aspirantes!$A:$H,Aspirantes!$F$1,FALSE))</f>
        <v/>
      </c>
      <c r="M149" s="688" t="str">
        <f>IF(ISERROR(VLOOKUP($A149,Aspirantes!$A:$H,Aspirantes!$G$1,FALSE)),"",VLOOKUP($A149,Aspirantes!$A:$H,Aspirantes!$G$1,FALSE))</f>
        <v/>
      </c>
      <c r="N149" s="674" t="str">
        <f>IF(ISERROR(VLOOKUP($A149,Aspirantes!$A:$H,Aspirantes!$H$1,FALSE)),"",VLOOKUP($A149,Aspirantes!$A:$H,Aspirantes!$H$1,FALSE))</f>
        <v/>
      </c>
      <c r="O149" s="16"/>
      <c r="P149" s="756"/>
      <c r="Q149" s="759"/>
      <c r="R149" s="67" t="str">
        <f>IF(AND(Q149&lt;&gt;"",P149=""),"",IF(Q149="SÍ",'09_P1_Pract'!BM149,""))</f>
        <v/>
      </c>
      <c r="S149" s="805">
        <f t="shared" ref="S149:S167" si="13">IF(AND(Q149="SÍ",R149&lt;&gt;""),IF(R149&lt;=P149,1,0),0)</f>
        <v>0</v>
      </c>
      <c r="T149" s="805">
        <f t="shared" si="11"/>
        <v>0</v>
      </c>
      <c r="U149" s="811"/>
      <c r="V149" s="756"/>
      <c r="W149" s="759"/>
      <c r="X149" s="67" t="str">
        <f>IF(AND(W149&lt;&gt;"",V149=""),"",IF(W149="SÍ",'10_P1_Tema'!BM149,""))</f>
        <v/>
      </c>
      <c r="Y149" s="805">
        <f t="shared" ref="Y149:Y167" si="14">IF(AND(W149="SÍ",X149&lt;&gt;""),IF(X149&lt;=V149,1,0),0)</f>
        <v>0</v>
      </c>
      <c r="Z149" s="805">
        <f t="shared" si="12"/>
        <v>0</v>
      </c>
      <c r="AA149" s="823"/>
      <c r="AB149" s="757"/>
      <c r="AC149" s="812"/>
      <c r="AD149" s="67" t="str">
        <f>IF(F149&lt;&gt;"",IF(OR(Q149="SÍ",W149="SÍ"),IF(R149&lt;&gt;"",R149,'09_P1_Pract'!BM149),""),"")</f>
        <v/>
      </c>
      <c r="AE149" s="67" t="str">
        <f>IF(F149&lt;&gt;"",IF(OR(Q149="SÍ",W149="SÍ"),IF(X149&lt;&gt;"",X149,'10_P1_Tema'!BM149),""),"")</f>
        <v/>
      </c>
      <c r="AF149" s="83"/>
      <c r="AG149" s="676" t="str">
        <f>IF(AND(AD149&lt;&gt;"",AE149&lt;&gt;""),'12_P1_Lista'!R149,"")</f>
        <v/>
      </c>
      <c r="AH149" s="82"/>
      <c r="AI149" s="750" t="str">
        <f>IF(AND(AD149&lt;&gt;"",AE149&lt;&gt;""),'12_P1_Lista'!T149,"")</f>
        <v/>
      </c>
      <c r="AJ149" s="518" t="str">
        <f>IF(AND(AD149&lt;&gt;"",AE149&lt;&gt;""),'12_P1_Lista'!U149,"")</f>
        <v/>
      </c>
      <c r="AK149" s="83"/>
      <c r="AL149" s="1657"/>
      <c r="AM149" s="757"/>
      <c r="AN149" s="1442"/>
      <c r="AO149" s="2108"/>
      <c r="AP149" s="2108"/>
      <c r="AQ149" s="2108"/>
      <c r="AR149" s="2108"/>
      <c r="AS149" s="2108"/>
      <c r="AT149" s="2108"/>
      <c r="AU149" s="2108"/>
      <c r="AV149" s="1442"/>
      <c r="AW149" s="1442"/>
      <c r="AX149" s="1442"/>
      <c r="AY149" s="1442"/>
      <c r="AZ149" s="1442"/>
      <c r="BA149" s="1442"/>
      <c r="BB149" s="1442"/>
      <c r="BC149" s="1442"/>
      <c r="BD149" s="1442"/>
      <c r="BE149" s="1442"/>
      <c r="BF149" s="1442"/>
      <c r="BG149" s="1442"/>
      <c r="BH149" s="1442"/>
      <c r="BI149" s="1442"/>
      <c r="BJ149" s="1442"/>
      <c r="BK149" s="1442"/>
      <c r="BL149" s="1442"/>
      <c r="BM149" s="1442"/>
      <c r="BN149" s="1442"/>
      <c r="BO149" s="1442"/>
      <c r="BP149" s="1442"/>
      <c r="BQ149" s="1442"/>
      <c r="BR149" s="1442"/>
      <c r="BS149" s="1442"/>
      <c r="BT149" s="1442"/>
      <c r="BU149" s="1442"/>
      <c r="BV149" s="1442"/>
      <c r="BW149" s="1442"/>
      <c r="BX149" s="1442"/>
      <c r="BY149" s="1442"/>
      <c r="BZ149" s="1442"/>
      <c r="CA149" s="1442"/>
    </row>
    <row r="150" spans="1:79" s="18" customFormat="1" ht="18" customHeight="1" x14ac:dyDescent="0.2">
      <c r="A150" s="1527" t="str">
        <f>CONCATENATE('01_Carga'!$M$5,"_",$J150)</f>
        <v>FI__133</v>
      </c>
      <c r="B150" s="1405"/>
      <c r="C150" s="1460" t="str">
        <f>IF('06_PresenLista'!L150&lt;&gt;"",'06_PresenLista'!L150,"")</f>
        <v/>
      </c>
      <c r="D150" s="1461" t="str">
        <f>'06_PresenLista'!Q150</f>
        <v/>
      </c>
      <c r="E150" s="1405"/>
      <c r="F150" s="1626" t="str">
        <f t="shared" si="10"/>
        <v/>
      </c>
      <c r="G150" s="1405"/>
      <c r="H150" s="1726" t="str">
        <f>IF('09_P1_Pract'!F150&lt;&gt;"",'09_P1_Pract'!F150,"")</f>
        <v/>
      </c>
      <c r="I150" s="1606"/>
      <c r="J150" s="1216">
        <v>133</v>
      </c>
      <c r="K150" s="269" t="str">
        <f>IF(ISERROR(VLOOKUP($A150,Aspirantes!$A:$H,Aspirantes!$E$1,FALSE)),"",VLOOKUP($A150,Aspirantes!$A:$H,Aspirantes!$E$1,FALSE))</f>
        <v/>
      </c>
      <c r="L150" s="687" t="str">
        <f>IF(ISERROR(VLOOKUP($A150,Aspirantes!$A:$H,Aspirantes!$F$1,FALSE)),"",VLOOKUP($A150,Aspirantes!$A:$H,Aspirantes!$F$1,FALSE))</f>
        <v/>
      </c>
      <c r="M150" s="688" t="str">
        <f>IF(ISERROR(VLOOKUP($A150,Aspirantes!$A:$H,Aspirantes!$G$1,FALSE)),"",VLOOKUP($A150,Aspirantes!$A:$H,Aspirantes!$G$1,FALSE))</f>
        <v/>
      </c>
      <c r="N150" s="674" t="str">
        <f>IF(ISERROR(VLOOKUP($A150,Aspirantes!$A:$H,Aspirantes!$H$1,FALSE)),"",VLOOKUP($A150,Aspirantes!$A:$H,Aspirantes!$H$1,FALSE))</f>
        <v/>
      </c>
      <c r="O150" s="16"/>
      <c r="P150" s="756"/>
      <c r="Q150" s="759"/>
      <c r="R150" s="67" t="str">
        <f>IF(AND(Q150&lt;&gt;"",P150=""),"",IF(Q150="SÍ",'09_P1_Pract'!BM150,""))</f>
        <v/>
      </c>
      <c r="S150" s="805">
        <f t="shared" si="13"/>
        <v>0</v>
      </c>
      <c r="T150" s="805">
        <f t="shared" si="11"/>
        <v>0</v>
      </c>
      <c r="U150" s="811"/>
      <c r="V150" s="756"/>
      <c r="W150" s="759"/>
      <c r="X150" s="67" t="str">
        <f>IF(AND(W150&lt;&gt;"",V150=""),"",IF(W150="SÍ",'10_P1_Tema'!BM150,""))</f>
        <v/>
      </c>
      <c r="Y150" s="805">
        <f t="shared" si="14"/>
        <v>0</v>
      </c>
      <c r="Z150" s="805">
        <f t="shared" si="12"/>
        <v>0</v>
      </c>
      <c r="AA150" s="823"/>
      <c r="AB150" s="757"/>
      <c r="AC150" s="812"/>
      <c r="AD150" s="67" t="str">
        <f>IF(F150&lt;&gt;"",IF(OR(Q150="SÍ",W150="SÍ"),IF(R150&lt;&gt;"",R150,'09_P1_Pract'!BM150),""),"")</f>
        <v/>
      </c>
      <c r="AE150" s="67" t="str">
        <f>IF(F150&lt;&gt;"",IF(OR(Q150="SÍ",W150="SÍ"),IF(X150&lt;&gt;"",X150,'10_P1_Tema'!BM150),""),"")</f>
        <v/>
      </c>
      <c r="AF150" s="83"/>
      <c r="AG150" s="676" t="str">
        <f>IF(AND(AD150&lt;&gt;"",AE150&lt;&gt;""),'12_P1_Lista'!R150,"")</f>
        <v/>
      </c>
      <c r="AH150" s="82"/>
      <c r="AI150" s="750" t="str">
        <f>IF(AND(AD150&lt;&gt;"",AE150&lt;&gt;""),'12_P1_Lista'!T150,"")</f>
        <v/>
      </c>
      <c r="AJ150" s="518" t="str">
        <f>IF(AND(AD150&lt;&gt;"",AE150&lt;&gt;""),'12_P1_Lista'!U150,"")</f>
        <v/>
      </c>
      <c r="AK150" s="83"/>
      <c r="AL150" s="1657"/>
      <c r="AM150" s="757"/>
      <c r="AN150" s="1442"/>
      <c r="AO150" s="2108"/>
      <c r="AP150" s="2108"/>
      <c r="AQ150" s="2108"/>
      <c r="AR150" s="2108"/>
      <c r="AS150" s="2108"/>
      <c r="AT150" s="2108"/>
      <c r="AU150" s="2108"/>
      <c r="AV150" s="1442"/>
      <c r="AW150" s="1442"/>
      <c r="AX150" s="1442"/>
      <c r="AY150" s="1442"/>
      <c r="AZ150" s="1442"/>
      <c r="BA150" s="1442"/>
      <c r="BB150" s="1442"/>
      <c r="BC150" s="1442"/>
      <c r="BD150" s="1442"/>
      <c r="BE150" s="1442"/>
      <c r="BF150" s="1442"/>
      <c r="BG150" s="1442"/>
      <c r="BH150" s="1442"/>
      <c r="BI150" s="1442"/>
      <c r="BJ150" s="1442"/>
      <c r="BK150" s="1442"/>
      <c r="BL150" s="1442"/>
      <c r="BM150" s="1442"/>
      <c r="BN150" s="1442"/>
      <c r="BO150" s="1442"/>
      <c r="BP150" s="1442"/>
      <c r="BQ150" s="1442"/>
      <c r="BR150" s="1442"/>
      <c r="BS150" s="1442"/>
      <c r="BT150" s="1442"/>
      <c r="BU150" s="1442"/>
      <c r="BV150" s="1442"/>
      <c r="BW150" s="1442"/>
      <c r="BX150" s="1442"/>
      <c r="BY150" s="1442"/>
      <c r="BZ150" s="1442"/>
      <c r="CA150" s="1442"/>
    </row>
    <row r="151" spans="1:79" s="18" customFormat="1" ht="18" customHeight="1" x14ac:dyDescent="0.2">
      <c r="A151" s="1527" t="str">
        <f>CONCATENATE('01_Carga'!$M$5,"_",$J151)</f>
        <v>FI__134</v>
      </c>
      <c r="B151" s="1405"/>
      <c r="C151" s="1460" t="str">
        <f>IF('06_PresenLista'!L151&lt;&gt;"",'06_PresenLista'!L151,"")</f>
        <v/>
      </c>
      <c r="D151" s="1461" t="str">
        <f>'06_PresenLista'!Q151</f>
        <v/>
      </c>
      <c r="E151" s="1405"/>
      <c r="F151" s="1626" t="str">
        <f t="shared" si="10"/>
        <v/>
      </c>
      <c r="G151" s="1405"/>
      <c r="H151" s="1726" t="str">
        <f>IF('09_P1_Pract'!F151&lt;&gt;"",'09_P1_Pract'!F151,"")</f>
        <v/>
      </c>
      <c r="I151" s="1606"/>
      <c r="J151" s="1216">
        <v>134</v>
      </c>
      <c r="K151" s="269" t="str">
        <f>IF(ISERROR(VLOOKUP($A151,Aspirantes!$A:$H,Aspirantes!$E$1,FALSE)),"",VLOOKUP($A151,Aspirantes!$A:$H,Aspirantes!$E$1,FALSE))</f>
        <v/>
      </c>
      <c r="L151" s="687" t="str">
        <f>IF(ISERROR(VLOOKUP($A151,Aspirantes!$A:$H,Aspirantes!$F$1,FALSE)),"",VLOOKUP($A151,Aspirantes!$A:$H,Aspirantes!$F$1,FALSE))</f>
        <v/>
      </c>
      <c r="M151" s="688" t="str">
        <f>IF(ISERROR(VLOOKUP($A151,Aspirantes!$A:$H,Aspirantes!$G$1,FALSE)),"",VLOOKUP($A151,Aspirantes!$A:$H,Aspirantes!$G$1,FALSE))</f>
        <v/>
      </c>
      <c r="N151" s="674" t="str">
        <f>IF(ISERROR(VLOOKUP($A151,Aspirantes!$A:$H,Aspirantes!$H$1,FALSE)),"",VLOOKUP($A151,Aspirantes!$A:$H,Aspirantes!$H$1,FALSE))</f>
        <v/>
      </c>
      <c r="O151" s="16"/>
      <c r="P151" s="756"/>
      <c r="Q151" s="759"/>
      <c r="R151" s="67" t="str">
        <f>IF(AND(Q151&lt;&gt;"",P151=""),"",IF(Q151="SÍ",'09_P1_Pract'!BM151,""))</f>
        <v/>
      </c>
      <c r="S151" s="805">
        <f t="shared" si="13"/>
        <v>0</v>
      </c>
      <c r="T151" s="805">
        <f t="shared" si="11"/>
        <v>0</v>
      </c>
      <c r="U151" s="811"/>
      <c r="V151" s="756"/>
      <c r="W151" s="759"/>
      <c r="X151" s="67" t="str">
        <f>IF(AND(W151&lt;&gt;"",V151=""),"",IF(W151="SÍ",'10_P1_Tema'!BM151,""))</f>
        <v/>
      </c>
      <c r="Y151" s="805">
        <f t="shared" si="14"/>
        <v>0</v>
      </c>
      <c r="Z151" s="805">
        <f t="shared" si="12"/>
        <v>0</v>
      </c>
      <c r="AA151" s="823"/>
      <c r="AB151" s="757"/>
      <c r="AC151" s="812"/>
      <c r="AD151" s="67" t="str">
        <f>IF(F151&lt;&gt;"",IF(OR(Q151="SÍ",W151="SÍ"),IF(R151&lt;&gt;"",R151,'09_P1_Pract'!BM151),""),"")</f>
        <v/>
      </c>
      <c r="AE151" s="67" t="str">
        <f>IF(F151&lt;&gt;"",IF(OR(Q151="SÍ",W151="SÍ"),IF(X151&lt;&gt;"",X151,'10_P1_Tema'!BM151),""),"")</f>
        <v/>
      </c>
      <c r="AF151" s="83"/>
      <c r="AG151" s="676" t="str">
        <f>IF(AND(AD151&lt;&gt;"",AE151&lt;&gt;""),'12_P1_Lista'!R151,"")</f>
        <v/>
      </c>
      <c r="AH151" s="82"/>
      <c r="AI151" s="750" t="str">
        <f>IF(AND(AD151&lt;&gt;"",AE151&lt;&gt;""),'12_P1_Lista'!T151,"")</f>
        <v/>
      </c>
      <c r="AJ151" s="518" t="str">
        <f>IF(AND(AD151&lt;&gt;"",AE151&lt;&gt;""),'12_P1_Lista'!U151,"")</f>
        <v/>
      </c>
      <c r="AK151" s="83"/>
      <c r="AL151" s="1657"/>
      <c r="AM151" s="757"/>
      <c r="AN151" s="1442"/>
      <c r="AO151" s="2108"/>
      <c r="AP151" s="2108"/>
      <c r="AQ151" s="2108"/>
      <c r="AR151" s="2108"/>
      <c r="AS151" s="2108"/>
      <c r="AT151" s="2108"/>
      <c r="AU151" s="2108"/>
      <c r="AV151" s="1442"/>
      <c r="AW151" s="1442"/>
      <c r="AX151" s="1442"/>
      <c r="AY151" s="1442"/>
      <c r="AZ151" s="1442"/>
      <c r="BA151" s="1442"/>
      <c r="BB151" s="1442"/>
      <c r="BC151" s="1442"/>
      <c r="BD151" s="1442"/>
      <c r="BE151" s="1442"/>
      <c r="BF151" s="1442"/>
      <c r="BG151" s="1442"/>
      <c r="BH151" s="1442"/>
      <c r="BI151" s="1442"/>
      <c r="BJ151" s="1442"/>
      <c r="BK151" s="1442"/>
      <c r="BL151" s="1442"/>
      <c r="BM151" s="1442"/>
      <c r="BN151" s="1442"/>
      <c r="BO151" s="1442"/>
      <c r="BP151" s="1442"/>
      <c r="BQ151" s="1442"/>
      <c r="BR151" s="1442"/>
      <c r="BS151" s="1442"/>
      <c r="BT151" s="1442"/>
      <c r="BU151" s="1442"/>
      <c r="BV151" s="1442"/>
      <c r="BW151" s="1442"/>
      <c r="BX151" s="1442"/>
      <c r="BY151" s="1442"/>
      <c r="BZ151" s="1442"/>
      <c r="CA151" s="1442"/>
    </row>
    <row r="152" spans="1:79" s="18" customFormat="1" ht="18" customHeight="1" x14ac:dyDescent="0.2">
      <c r="A152" s="1527" t="str">
        <f>CONCATENATE('01_Carga'!$M$5,"_",$J152)</f>
        <v>FI__135</v>
      </c>
      <c r="B152" s="1405"/>
      <c r="C152" s="1460" t="str">
        <f>IF('06_PresenLista'!L152&lt;&gt;"",'06_PresenLista'!L152,"")</f>
        <v/>
      </c>
      <c r="D152" s="1461" t="str">
        <f>'06_PresenLista'!Q152</f>
        <v/>
      </c>
      <c r="E152" s="1405"/>
      <c r="F152" s="1626" t="str">
        <f t="shared" si="10"/>
        <v/>
      </c>
      <c r="G152" s="1405"/>
      <c r="H152" s="1726" t="str">
        <f>IF('09_P1_Pract'!F152&lt;&gt;"",'09_P1_Pract'!F152,"")</f>
        <v/>
      </c>
      <c r="I152" s="1606"/>
      <c r="J152" s="1216">
        <v>135</v>
      </c>
      <c r="K152" s="269" t="str">
        <f>IF(ISERROR(VLOOKUP($A152,Aspirantes!$A:$H,Aspirantes!$E$1,FALSE)),"",VLOOKUP($A152,Aspirantes!$A:$H,Aspirantes!$E$1,FALSE))</f>
        <v/>
      </c>
      <c r="L152" s="687" t="str">
        <f>IF(ISERROR(VLOOKUP($A152,Aspirantes!$A:$H,Aspirantes!$F$1,FALSE)),"",VLOOKUP($A152,Aspirantes!$A:$H,Aspirantes!$F$1,FALSE))</f>
        <v/>
      </c>
      <c r="M152" s="688" t="str">
        <f>IF(ISERROR(VLOOKUP($A152,Aspirantes!$A:$H,Aspirantes!$G$1,FALSE)),"",VLOOKUP($A152,Aspirantes!$A:$H,Aspirantes!$G$1,FALSE))</f>
        <v/>
      </c>
      <c r="N152" s="674" t="str">
        <f>IF(ISERROR(VLOOKUP($A152,Aspirantes!$A:$H,Aspirantes!$H$1,FALSE)),"",VLOOKUP($A152,Aspirantes!$A:$H,Aspirantes!$H$1,FALSE))</f>
        <v/>
      </c>
      <c r="O152" s="16"/>
      <c r="P152" s="756"/>
      <c r="Q152" s="759"/>
      <c r="R152" s="67" t="str">
        <f>IF(AND(Q152&lt;&gt;"",P152=""),"",IF(Q152="SÍ",'09_P1_Pract'!BM152,""))</f>
        <v/>
      </c>
      <c r="S152" s="805">
        <f t="shared" si="13"/>
        <v>0</v>
      </c>
      <c r="T152" s="805">
        <f t="shared" si="11"/>
        <v>0</v>
      </c>
      <c r="U152" s="811"/>
      <c r="V152" s="756"/>
      <c r="W152" s="759"/>
      <c r="X152" s="67" t="str">
        <f>IF(AND(W152&lt;&gt;"",V152=""),"",IF(W152="SÍ",'10_P1_Tema'!BM152,""))</f>
        <v/>
      </c>
      <c r="Y152" s="805">
        <f t="shared" si="14"/>
        <v>0</v>
      </c>
      <c r="Z152" s="805">
        <f t="shared" si="12"/>
        <v>0</v>
      </c>
      <c r="AA152" s="823"/>
      <c r="AB152" s="757"/>
      <c r="AC152" s="812"/>
      <c r="AD152" s="67" t="str">
        <f>IF(F152&lt;&gt;"",IF(OR(Q152="SÍ",W152="SÍ"),IF(R152&lt;&gt;"",R152,'09_P1_Pract'!BM152),""),"")</f>
        <v/>
      </c>
      <c r="AE152" s="67" t="str">
        <f>IF(F152&lt;&gt;"",IF(OR(Q152="SÍ",W152="SÍ"),IF(X152&lt;&gt;"",X152,'10_P1_Tema'!BM152),""),"")</f>
        <v/>
      </c>
      <c r="AF152" s="83"/>
      <c r="AG152" s="676" t="str">
        <f>IF(AND(AD152&lt;&gt;"",AE152&lt;&gt;""),'12_P1_Lista'!R152,"")</f>
        <v/>
      </c>
      <c r="AH152" s="82"/>
      <c r="AI152" s="750" t="str">
        <f>IF(AND(AD152&lt;&gt;"",AE152&lt;&gt;""),'12_P1_Lista'!T152,"")</f>
        <v/>
      </c>
      <c r="AJ152" s="518" t="str">
        <f>IF(AND(AD152&lt;&gt;"",AE152&lt;&gt;""),'12_P1_Lista'!U152,"")</f>
        <v/>
      </c>
      <c r="AK152" s="83"/>
      <c r="AL152" s="1657"/>
      <c r="AM152" s="757"/>
      <c r="AN152" s="1442"/>
      <c r="AO152" s="2108"/>
      <c r="AP152" s="2108"/>
      <c r="AQ152" s="2108"/>
      <c r="AR152" s="2108"/>
      <c r="AS152" s="2108"/>
      <c r="AT152" s="2108"/>
      <c r="AU152" s="2108"/>
      <c r="AV152" s="1442"/>
      <c r="AW152" s="1442"/>
      <c r="AX152" s="1442"/>
      <c r="AY152" s="1442"/>
      <c r="AZ152" s="1442"/>
      <c r="BA152" s="1442"/>
      <c r="BB152" s="1442"/>
      <c r="BC152" s="1442"/>
      <c r="BD152" s="1442"/>
      <c r="BE152" s="1442"/>
      <c r="BF152" s="1442"/>
      <c r="BG152" s="1442"/>
      <c r="BH152" s="1442"/>
      <c r="BI152" s="1442"/>
      <c r="BJ152" s="1442"/>
      <c r="BK152" s="1442"/>
      <c r="BL152" s="1442"/>
      <c r="BM152" s="1442"/>
      <c r="BN152" s="1442"/>
      <c r="BO152" s="1442"/>
      <c r="BP152" s="1442"/>
      <c r="BQ152" s="1442"/>
      <c r="BR152" s="1442"/>
      <c r="BS152" s="1442"/>
      <c r="BT152" s="1442"/>
      <c r="BU152" s="1442"/>
      <c r="BV152" s="1442"/>
      <c r="BW152" s="1442"/>
      <c r="BX152" s="1442"/>
      <c r="BY152" s="1442"/>
      <c r="BZ152" s="1442"/>
      <c r="CA152" s="1442"/>
    </row>
    <row r="153" spans="1:79" s="18" customFormat="1" ht="18" customHeight="1" x14ac:dyDescent="0.2">
      <c r="A153" s="1527" t="str">
        <f>CONCATENATE('01_Carga'!$M$5,"_",$J153)</f>
        <v>FI__136</v>
      </c>
      <c r="B153" s="1405"/>
      <c r="C153" s="1460" t="str">
        <f>IF('06_PresenLista'!L153&lt;&gt;"",'06_PresenLista'!L153,"")</f>
        <v/>
      </c>
      <c r="D153" s="1461" t="str">
        <f>'06_PresenLista'!Q153</f>
        <v/>
      </c>
      <c r="E153" s="1405"/>
      <c r="F153" s="1626" t="str">
        <f t="shared" si="10"/>
        <v/>
      </c>
      <c r="G153" s="1405"/>
      <c r="H153" s="1726" t="str">
        <f>IF('09_P1_Pract'!F153&lt;&gt;"",'09_P1_Pract'!F153,"")</f>
        <v/>
      </c>
      <c r="I153" s="1606"/>
      <c r="J153" s="1216">
        <v>136</v>
      </c>
      <c r="K153" s="269" t="str">
        <f>IF(ISERROR(VLOOKUP($A153,Aspirantes!$A:$H,Aspirantes!$E$1,FALSE)),"",VLOOKUP($A153,Aspirantes!$A:$H,Aspirantes!$E$1,FALSE))</f>
        <v/>
      </c>
      <c r="L153" s="687" t="str">
        <f>IF(ISERROR(VLOOKUP($A153,Aspirantes!$A:$H,Aspirantes!$F$1,FALSE)),"",VLOOKUP($A153,Aspirantes!$A:$H,Aspirantes!$F$1,FALSE))</f>
        <v/>
      </c>
      <c r="M153" s="688" t="str">
        <f>IF(ISERROR(VLOOKUP($A153,Aspirantes!$A:$H,Aspirantes!$G$1,FALSE)),"",VLOOKUP($A153,Aspirantes!$A:$H,Aspirantes!$G$1,FALSE))</f>
        <v/>
      </c>
      <c r="N153" s="674" t="str">
        <f>IF(ISERROR(VLOOKUP($A153,Aspirantes!$A:$H,Aspirantes!$H$1,FALSE)),"",VLOOKUP($A153,Aspirantes!$A:$H,Aspirantes!$H$1,FALSE))</f>
        <v/>
      </c>
      <c r="O153" s="16"/>
      <c r="P153" s="756"/>
      <c r="Q153" s="759"/>
      <c r="R153" s="67" t="str">
        <f>IF(AND(Q153&lt;&gt;"",P153=""),"",IF(Q153="SÍ",'09_P1_Pract'!BM153,""))</f>
        <v/>
      </c>
      <c r="S153" s="805">
        <f t="shared" si="13"/>
        <v>0</v>
      </c>
      <c r="T153" s="805">
        <f t="shared" si="11"/>
        <v>0</v>
      </c>
      <c r="U153" s="811"/>
      <c r="V153" s="756"/>
      <c r="W153" s="759"/>
      <c r="X153" s="67" t="str">
        <f>IF(AND(W153&lt;&gt;"",V153=""),"",IF(W153="SÍ",'10_P1_Tema'!BM153,""))</f>
        <v/>
      </c>
      <c r="Y153" s="805">
        <f t="shared" si="14"/>
        <v>0</v>
      </c>
      <c r="Z153" s="805">
        <f t="shared" si="12"/>
        <v>0</v>
      </c>
      <c r="AA153" s="823"/>
      <c r="AB153" s="757"/>
      <c r="AC153" s="812"/>
      <c r="AD153" s="67" t="str">
        <f>IF(F153&lt;&gt;"",IF(OR(Q153="SÍ",W153="SÍ"),IF(R153&lt;&gt;"",R153,'09_P1_Pract'!BM153),""),"")</f>
        <v/>
      </c>
      <c r="AE153" s="67" t="str">
        <f>IF(F153&lt;&gt;"",IF(OR(Q153="SÍ",W153="SÍ"),IF(X153&lt;&gt;"",X153,'10_P1_Tema'!BM153),""),"")</f>
        <v/>
      </c>
      <c r="AF153" s="83"/>
      <c r="AG153" s="676" t="str">
        <f>IF(AND(AD153&lt;&gt;"",AE153&lt;&gt;""),'12_P1_Lista'!R153,"")</f>
        <v/>
      </c>
      <c r="AH153" s="82"/>
      <c r="AI153" s="750" t="str">
        <f>IF(AND(AD153&lt;&gt;"",AE153&lt;&gt;""),'12_P1_Lista'!T153,"")</f>
        <v/>
      </c>
      <c r="AJ153" s="518" t="str">
        <f>IF(AND(AD153&lt;&gt;"",AE153&lt;&gt;""),'12_P1_Lista'!U153,"")</f>
        <v/>
      </c>
      <c r="AK153" s="83"/>
      <c r="AL153" s="1657"/>
      <c r="AM153" s="757"/>
      <c r="AN153" s="1442"/>
      <c r="AO153" s="2108"/>
      <c r="AP153" s="2108"/>
      <c r="AQ153" s="2108"/>
      <c r="AR153" s="2108"/>
      <c r="AS153" s="2108"/>
      <c r="AT153" s="2108"/>
      <c r="AU153" s="2108"/>
      <c r="AV153" s="1442"/>
      <c r="AW153" s="1442"/>
      <c r="AX153" s="1442"/>
      <c r="AY153" s="1442"/>
      <c r="AZ153" s="1442"/>
      <c r="BA153" s="1442"/>
      <c r="BB153" s="1442"/>
      <c r="BC153" s="1442"/>
      <c r="BD153" s="1442"/>
      <c r="BE153" s="1442"/>
      <c r="BF153" s="1442"/>
      <c r="BG153" s="1442"/>
      <c r="BH153" s="1442"/>
      <c r="BI153" s="1442"/>
      <c r="BJ153" s="1442"/>
      <c r="BK153" s="1442"/>
      <c r="BL153" s="1442"/>
      <c r="BM153" s="1442"/>
      <c r="BN153" s="1442"/>
      <c r="BO153" s="1442"/>
      <c r="BP153" s="1442"/>
      <c r="BQ153" s="1442"/>
      <c r="BR153" s="1442"/>
      <c r="BS153" s="1442"/>
      <c r="BT153" s="1442"/>
      <c r="BU153" s="1442"/>
      <c r="BV153" s="1442"/>
      <c r="BW153" s="1442"/>
      <c r="BX153" s="1442"/>
      <c r="BY153" s="1442"/>
      <c r="BZ153" s="1442"/>
      <c r="CA153" s="1442"/>
    </row>
    <row r="154" spans="1:79" s="18" customFormat="1" ht="18" customHeight="1" x14ac:dyDescent="0.2">
      <c r="A154" s="1527" t="str">
        <f>CONCATENATE('01_Carga'!$M$5,"_",$J154)</f>
        <v>FI__137</v>
      </c>
      <c r="B154" s="1405"/>
      <c r="C154" s="1460" t="str">
        <f>IF('06_PresenLista'!L154&lt;&gt;"",'06_PresenLista'!L154,"")</f>
        <v/>
      </c>
      <c r="D154" s="1461" t="str">
        <f>'06_PresenLista'!Q154</f>
        <v/>
      </c>
      <c r="E154" s="1405"/>
      <c r="F154" s="1626" t="str">
        <f t="shared" si="10"/>
        <v/>
      </c>
      <c r="G154" s="1405"/>
      <c r="H154" s="1726" t="str">
        <f>IF('09_P1_Pract'!F154&lt;&gt;"",'09_P1_Pract'!F154,"")</f>
        <v/>
      </c>
      <c r="I154" s="1606"/>
      <c r="J154" s="1216">
        <v>137</v>
      </c>
      <c r="K154" s="269" t="str">
        <f>IF(ISERROR(VLOOKUP($A154,Aspirantes!$A:$H,Aspirantes!$E$1,FALSE)),"",VLOOKUP($A154,Aspirantes!$A:$H,Aspirantes!$E$1,FALSE))</f>
        <v/>
      </c>
      <c r="L154" s="687" t="str">
        <f>IF(ISERROR(VLOOKUP($A154,Aspirantes!$A:$H,Aspirantes!$F$1,FALSE)),"",VLOOKUP($A154,Aspirantes!$A:$H,Aspirantes!$F$1,FALSE))</f>
        <v/>
      </c>
      <c r="M154" s="688" t="str">
        <f>IF(ISERROR(VLOOKUP($A154,Aspirantes!$A:$H,Aspirantes!$G$1,FALSE)),"",VLOOKUP($A154,Aspirantes!$A:$H,Aspirantes!$G$1,FALSE))</f>
        <v/>
      </c>
      <c r="N154" s="674" t="str">
        <f>IF(ISERROR(VLOOKUP($A154,Aspirantes!$A:$H,Aspirantes!$H$1,FALSE)),"",VLOOKUP($A154,Aspirantes!$A:$H,Aspirantes!$H$1,FALSE))</f>
        <v/>
      </c>
      <c r="O154" s="16"/>
      <c r="P154" s="756"/>
      <c r="Q154" s="759"/>
      <c r="R154" s="67" t="str">
        <f>IF(AND(Q154&lt;&gt;"",P154=""),"",IF(Q154="SÍ",'09_P1_Pract'!BM154,""))</f>
        <v/>
      </c>
      <c r="S154" s="805">
        <f t="shared" si="13"/>
        <v>0</v>
      </c>
      <c r="T154" s="805">
        <f t="shared" si="11"/>
        <v>0</v>
      </c>
      <c r="U154" s="811"/>
      <c r="V154" s="756"/>
      <c r="W154" s="759"/>
      <c r="X154" s="67" t="str">
        <f>IF(AND(W154&lt;&gt;"",V154=""),"",IF(W154="SÍ",'10_P1_Tema'!BM154,""))</f>
        <v/>
      </c>
      <c r="Y154" s="805">
        <f t="shared" si="14"/>
        <v>0</v>
      </c>
      <c r="Z154" s="805">
        <f t="shared" si="12"/>
        <v>0</v>
      </c>
      <c r="AA154" s="823"/>
      <c r="AB154" s="757"/>
      <c r="AC154" s="812"/>
      <c r="AD154" s="67" t="str">
        <f>IF(F154&lt;&gt;"",IF(OR(Q154="SÍ",W154="SÍ"),IF(R154&lt;&gt;"",R154,'09_P1_Pract'!BM154),""),"")</f>
        <v/>
      </c>
      <c r="AE154" s="67" t="str">
        <f>IF(F154&lt;&gt;"",IF(OR(Q154="SÍ",W154="SÍ"),IF(X154&lt;&gt;"",X154,'10_P1_Tema'!BM154),""),"")</f>
        <v/>
      </c>
      <c r="AF154" s="83"/>
      <c r="AG154" s="676" t="str">
        <f>IF(AND(AD154&lt;&gt;"",AE154&lt;&gt;""),'12_P1_Lista'!R154,"")</f>
        <v/>
      </c>
      <c r="AH154" s="82"/>
      <c r="AI154" s="750" t="str">
        <f>IF(AND(AD154&lt;&gt;"",AE154&lt;&gt;""),'12_P1_Lista'!T154,"")</f>
        <v/>
      </c>
      <c r="AJ154" s="518" t="str">
        <f>IF(AND(AD154&lt;&gt;"",AE154&lt;&gt;""),'12_P1_Lista'!U154,"")</f>
        <v/>
      </c>
      <c r="AK154" s="83"/>
      <c r="AL154" s="1657"/>
      <c r="AM154" s="757"/>
      <c r="AN154" s="1442"/>
      <c r="AO154" s="2108"/>
      <c r="AP154" s="2108"/>
      <c r="AQ154" s="2108"/>
      <c r="AR154" s="2108"/>
      <c r="AS154" s="2108"/>
      <c r="AT154" s="2108"/>
      <c r="AU154" s="2108"/>
      <c r="AV154" s="1442"/>
      <c r="AW154" s="1442"/>
      <c r="AX154" s="1442"/>
      <c r="AY154" s="1442"/>
      <c r="AZ154" s="1442"/>
      <c r="BA154" s="1442"/>
      <c r="BB154" s="1442"/>
      <c r="BC154" s="1442"/>
      <c r="BD154" s="1442"/>
      <c r="BE154" s="1442"/>
      <c r="BF154" s="1442"/>
      <c r="BG154" s="1442"/>
      <c r="BH154" s="1442"/>
      <c r="BI154" s="1442"/>
      <c r="BJ154" s="1442"/>
      <c r="BK154" s="1442"/>
      <c r="BL154" s="1442"/>
      <c r="BM154" s="1442"/>
      <c r="BN154" s="1442"/>
      <c r="BO154" s="1442"/>
      <c r="BP154" s="1442"/>
      <c r="BQ154" s="1442"/>
      <c r="BR154" s="1442"/>
      <c r="BS154" s="1442"/>
      <c r="BT154" s="1442"/>
      <c r="BU154" s="1442"/>
      <c r="BV154" s="1442"/>
      <c r="BW154" s="1442"/>
      <c r="BX154" s="1442"/>
      <c r="BY154" s="1442"/>
      <c r="BZ154" s="1442"/>
      <c r="CA154" s="1442"/>
    </row>
    <row r="155" spans="1:79" s="18" customFormat="1" ht="18" customHeight="1" x14ac:dyDescent="0.2">
      <c r="A155" s="1527" t="str">
        <f>CONCATENATE('01_Carga'!$M$5,"_",$J155)</f>
        <v>FI__138</v>
      </c>
      <c r="B155" s="1405"/>
      <c r="C155" s="1460" t="str">
        <f>IF('06_PresenLista'!L155&lt;&gt;"",'06_PresenLista'!L155,"")</f>
        <v/>
      </c>
      <c r="D155" s="1461" t="str">
        <f>'06_PresenLista'!Q155</f>
        <v/>
      </c>
      <c r="E155" s="1405"/>
      <c r="F155" s="1626" t="str">
        <f t="shared" si="10"/>
        <v/>
      </c>
      <c r="G155" s="1405"/>
      <c r="H155" s="1726" t="str">
        <f>IF('09_P1_Pract'!F155&lt;&gt;"",'09_P1_Pract'!F155,"")</f>
        <v/>
      </c>
      <c r="I155" s="1606"/>
      <c r="J155" s="1216">
        <v>138</v>
      </c>
      <c r="K155" s="269" t="str">
        <f>IF(ISERROR(VLOOKUP($A155,Aspirantes!$A:$H,Aspirantes!$E$1,FALSE)),"",VLOOKUP($A155,Aspirantes!$A:$H,Aspirantes!$E$1,FALSE))</f>
        <v/>
      </c>
      <c r="L155" s="687" t="str">
        <f>IF(ISERROR(VLOOKUP($A155,Aspirantes!$A:$H,Aspirantes!$F$1,FALSE)),"",VLOOKUP($A155,Aspirantes!$A:$H,Aspirantes!$F$1,FALSE))</f>
        <v/>
      </c>
      <c r="M155" s="688" t="str">
        <f>IF(ISERROR(VLOOKUP($A155,Aspirantes!$A:$H,Aspirantes!$G$1,FALSE)),"",VLOOKUP($A155,Aspirantes!$A:$H,Aspirantes!$G$1,FALSE))</f>
        <v/>
      </c>
      <c r="N155" s="674" t="str">
        <f>IF(ISERROR(VLOOKUP($A155,Aspirantes!$A:$H,Aspirantes!$H$1,FALSE)),"",VLOOKUP($A155,Aspirantes!$A:$H,Aspirantes!$H$1,FALSE))</f>
        <v/>
      </c>
      <c r="O155" s="16"/>
      <c r="P155" s="756"/>
      <c r="Q155" s="759"/>
      <c r="R155" s="67" t="str">
        <f>IF(AND(Q155&lt;&gt;"",P155=""),"",IF(Q155="SÍ",'09_P1_Pract'!BM155,""))</f>
        <v/>
      </c>
      <c r="S155" s="805">
        <f t="shared" si="13"/>
        <v>0</v>
      </c>
      <c r="T155" s="805">
        <f t="shared" si="11"/>
        <v>0</v>
      </c>
      <c r="U155" s="811"/>
      <c r="V155" s="756"/>
      <c r="W155" s="759"/>
      <c r="X155" s="67" t="str">
        <f>IF(AND(W155&lt;&gt;"",V155=""),"",IF(W155="SÍ",'10_P1_Tema'!BM155,""))</f>
        <v/>
      </c>
      <c r="Y155" s="805">
        <f t="shared" si="14"/>
        <v>0</v>
      </c>
      <c r="Z155" s="805">
        <f t="shared" si="12"/>
        <v>0</v>
      </c>
      <c r="AA155" s="823"/>
      <c r="AB155" s="757"/>
      <c r="AC155" s="812"/>
      <c r="AD155" s="67" t="str">
        <f>IF(F155&lt;&gt;"",IF(OR(Q155="SÍ",W155="SÍ"),IF(R155&lt;&gt;"",R155,'09_P1_Pract'!BM155),""),"")</f>
        <v/>
      </c>
      <c r="AE155" s="67" t="str">
        <f>IF(F155&lt;&gt;"",IF(OR(Q155="SÍ",W155="SÍ"),IF(X155&lt;&gt;"",X155,'10_P1_Tema'!BM155),""),"")</f>
        <v/>
      </c>
      <c r="AF155" s="83"/>
      <c r="AG155" s="676" t="str">
        <f>IF(AND(AD155&lt;&gt;"",AE155&lt;&gt;""),'12_P1_Lista'!R155,"")</f>
        <v/>
      </c>
      <c r="AH155" s="82"/>
      <c r="AI155" s="750" t="str">
        <f>IF(AND(AD155&lt;&gt;"",AE155&lt;&gt;""),'12_P1_Lista'!T155,"")</f>
        <v/>
      </c>
      <c r="AJ155" s="518" t="str">
        <f>IF(AND(AD155&lt;&gt;"",AE155&lt;&gt;""),'12_P1_Lista'!U155,"")</f>
        <v/>
      </c>
      <c r="AK155" s="83"/>
      <c r="AL155" s="1657"/>
      <c r="AM155" s="757"/>
      <c r="AN155" s="1442"/>
      <c r="AO155" s="2108"/>
      <c r="AP155" s="2108"/>
      <c r="AQ155" s="2108"/>
      <c r="AR155" s="2108"/>
      <c r="AS155" s="2108"/>
      <c r="AT155" s="2108"/>
      <c r="AU155" s="2108"/>
      <c r="AV155" s="1442"/>
      <c r="AW155" s="1442"/>
      <c r="AX155" s="1442"/>
      <c r="AY155" s="1442"/>
      <c r="AZ155" s="1442"/>
      <c r="BA155" s="1442"/>
      <c r="BB155" s="1442"/>
      <c r="BC155" s="1442"/>
      <c r="BD155" s="1442"/>
      <c r="BE155" s="1442"/>
      <c r="BF155" s="1442"/>
      <c r="BG155" s="1442"/>
      <c r="BH155" s="1442"/>
      <c r="BI155" s="1442"/>
      <c r="BJ155" s="1442"/>
      <c r="BK155" s="1442"/>
      <c r="BL155" s="1442"/>
      <c r="BM155" s="1442"/>
      <c r="BN155" s="1442"/>
      <c r="BO155" s="1442"/>
      <c r="BP155" s="1442"/>
      <c r="BQ155" s="1442"/>
      <c r="BR155" s="1442"/>
      <c r="BS155" s="1442"/>
      <c r="BT155" s="1442"/>
      <c r="BU155" s="1442"/>
      <c r="BV155" s="1442"/>
      <c r="BW155" s="1442"/>
      <c r="BX155" s="1442"/>
      <c r="BY155" s="1442"/>
      <c r="BZ155" s="1442"/>
      <c r="CA155" s="1442"/>
    </row>
    <row r="156" spans="1:79" s="18" customFormat="1" ht="18" customHeight="1" x14ac:dyDescent="0.2">
      <c r="A156" s="1527" t="str">
        <f>CONCATENATE('01_Carga'!$M$5,"_",$J156)</f>
        <v>FI__139</v>
      </c>
      <c r="B156" s="1405"/>
      <c r="C156" s="1460" t="str">
        <f>IF('06_PresenLista'!L156&lt;&gt;"",'06_PresenLista'!L156,"")</f>
        <v/>
      </c>
      <c r="D156" s="1461" t="str">
        <f>'06_PresenLista'!Q156</f>
        <v/>
      </c>
      <c r="E156" s="1405"/>
      <c r="F156" s="1626" t="str">
        <f t="shared" si="10"/>
        <v/>
      </c>
      <c r="G156" s="1405"/>
      <c r="H156" s="1726" t="str">
        <f>IF('09_P1_Pract'!F156&lt;&gt;"",'09_P1_Pract'!F156,"")</f>
        <v/>
      </c>
      <c r="I156" s="1606"/>
      <c r="J156" s="1216">
        <v>139</v>
      </c>
      <c r="K156" s="269" t="str">
        <f>IF(ISERROR(VLOOKUP($A156,Aspirantes!$A:$H,Aspirantes!$E$1,FALSE)),"",VLOOKUP($A156,Aspirantes!$A:$H,Aspirantes!$E$1,FALSE))</f>
        <v/>
      </c>
      <c r="L156" s="687" t="str">
        <f>IF(ISERROR(VLOOKUP($A156,Aspirantes!$A:$H,Aspirantes!$F$1,FALSE)),"",VLOOKUP($A156,Aspirantes!$A:$H,Aspirantes!$F$1,FALSE))</f>
        <v/>
      </c>
      <c r="M156" s="688" t="str">
        <f>IF(ISERROR(VLOOKUP($A156,Aspirantes!$A:$H,Aspirantes!$G$1,FALSE)),"",VLOOKUP($A156,Aspirantes!$A:$H,Aspirantes!$G$1,FALSE))</f>
        <v/>
      </c>
      <c r="N156" s="674" t="str">
        <f>IF(ISERROR(VLOOKUP($A156,Aspirantes!$A:$H,Aspirantes!$H$1,FALSE)),"",VLOOKUP($A156,Aspirantes!$A:$H,Aspirantes!$H$1,FALSE))</f>
        <v/>
      </c>
      <c r="O156" s="16"/>
      <c r="P156" s="756"/>
      <c r="Q156" s="759"/>
      <c r="R156" s="67" t="str">
        <f>IF(AND(Q156&lt;&gt;"",P156=""),"",IF(Q156="SÍ",'09_P1_Pract'!BM156,""))</f>
        <v/>
      </c>
      <c r="S156" s="805">
        <f t="shared" si="13"/>
        <v>0</v>
      </c>
      <c r="T156" s="805">
        <f t="shared" si="11"/>
        <v>0</v>
      </c>
      <c r="U156" s="811"/>
      <c r="V156" s="756"/>
      <c r="W156" s="759"/>
      <c r="X156" s="67" t="str">
        <f>IF(AND(W156&lt;&gt;"",V156=""),"",IF(W156="SÍ",'10_P1_Tema'!BM156,""))</f>
        <v/>
      </c>
      <c r="Y156" s="805">
        <f t="shared" si="14"/>
        <v>0</v>
      </c>
      <c r="Z156" s="805">
        <f t="shared" si="12"/>
        <v>0</v>
      </c>
      <c r="AA156" s="823"/>
      <c r="AB156" s="757"/>
      <c r="AC156" s="812"/>
      <c r="AD156" s="67" t="str">
        <f>IF(F156&lt;&gt;"",IF(OR(Q156="SÍ",W156="SÍ"),IF(R156&lt;&gt;"",R156,'09_P1_Pract'!BM156),""),"")</f>
        <v/>
      </c>
      <c r="AE156" s="67" t="str">
        <f>IF(F156&lt;&gt;"",IF(OR(Q156="SÍ",W156="SÍ"),IF(X156&lt;&gt;"",X156,'10_P1_Tema'!BM156),""),"")</f>
        <v/>
      </c>
      <c r="AF156" s="83"/>
      <c r="AG156" s="676" t="str">
        <f>IF(AND(AD156&lt;&gt;"",AE156&lt;&gt;""),'12_P1_Lista'!R156,"")</f>
        <v/>
      </c>
      <c r="AH156" s="82"/>
      <c r="AI156" s="750" t="str">
        <f>IF(AND(AD156&lt;&gt;"",AE156&lt;&gt;""),'12_P1_Lista'!T156,"")</f>
        <v/>
      </c>
      <c r="AJ156" s="518" t="str">
        <f>IF(AND(AD156&lt;&gt;"",AE156&lt;&gt;""),'12_P1_Lista'!U156,"")</f>
        <v/>
      </c>
      <c r="AK156" s="83"/>
      <c r="AL156" s="1657"/>
      <c r="AM156" s="757"/>
      <c r="AN156" s="1442"/>
      <c r="AO156" s="2108"/>
      <c r="AP156" s="2108"/>
      <c r="AQ156" s="2108"/>
      <c r="AR156" s="2108"/>
      <c r="AS156" s="2108"/>
      <c r="AT156" s="2108"/>
      <c r="AU156" s="2108"/>
      <c r="AV156" s="1442"/>
      <c r="AW156" s="1442"/>
      <c r="AX156" s="1442"/>
      <c r="AY156" s="1442"/>
      <c r="AZ156" s="1442"/>
      <c r="BA156" s="1442"/>
      <c r="BB156" s="1442"/>
      <c r="BC156" s="1442"/>
      <c r="BD156" s="1442"/>
      <c r="BE156" s="1442"/>
      <c r="BF156" s="1442"/>
      <c r="BG156" s="1442"/>
      <c r="BH156" s="1442"/>
      <c r="BI156" s="1442"/>
      <c r="BJ156" s="1442"/>
      <c r="BK156" s="1442"/>
      <c r="BL156" s="1442"/>
      <c r="BM156" s="1442"/>
      <c r="BN156" s="1442"/>
      <c r="BO156" s="1442"/>
      <c r="BP156" s="1442"/>
      <c r="BQ156" s="1442"/>
      <c r="BR156" s="1442"/>
      <c r="BS156" s="1442"/>
      <c r="BT156" s="1442"/>
      <c r="BU156" s="1442"/>
      <c r="BV156" s="1442"/>
      <c r="BW156" s="1442"/>
      <c r="BX156" s="1442"/>
      <c r="BY156" s="1442"/>
      <c r="BZ156" s="1442"/>
      <c r="CA156" s="1442"/>
    </row>
    <row r="157" spans="1:79" s="18" customFormat="1" ht="18" customHeight="1" x14ac:dyDescent="0.2">
      <c r="A157" s="1527" t="str">
        <f>CONCATENATE('01_Carga'!$M$5,"_",$J157)</f>
        <v>FI__140</v>
      </c>
      <c r="B157" s="1405"/>
      <c r="C157" s="1460" t="str">
        <f>IF('06_PresenLista'!L157&lt;&gt;"",'06_PresenLista'!L157,"")</f>
        <v/>
      </c>
      <c r="D157" s="1461" t="str">
        <f>'06_PresenLista'!Q157</f>
        <v/>
      </c>
      <c r="E157" s="1405"/>
      <c r="F157" s="1626" t="str">
        <f t="shared" si="10"/>
        <v/>
      </c>
      <c r="G157" s="1405"/>
      <c r="H157" s="1726" t="str">
        <f>IF('09_P1_Pract'!F157&lt;&gt;"",'09_P1_Pract'!F157,"")</f>
        <v/>
      </c>
      <c r="I157" s="1606"/>
      <c r="J157" s="1216">
        <v>140</v>
      </c>
      <c r="K157" s="269" t="str">
        <f>IF(ISERROR(VLOOKUP($A157,Aspirantes!$A:$H,Aspirantes!$E$1,FALSE)),"",VLOOKUP($A157,Aspirantes!$A:$H,Aspirantes!$E$1,FALSE))</f>
        <v/>
      </c>
      <c r="L157" s="687" t="str">
        <f>IF(ISERROR(VLOOKUP($A157,Aspirantes!$A:$H,Aspirantes!$F$1,FALSE)),"",VLOOKUP($A157,Aspirantes!$A:$H,Aspirantes!$F$1,FALSE))</f>
        <v/>
      </c>
      <c r="M157" s="688" t="str">
        <f>IF(ISERROR(VLOOKUP($A157,Aspirantes!$A:$H,Aspirantes!$G$1,FALSE)),"",VLOOKUP($A157,Aspirantes!$A:$H,Aspirantes!$G$1,FALSE))</f>
        <v/>
      </c>
      <c r="N157" s="674" t="str">
        <f>IF(ISERROR(VLOOKUP($A157,Aspirantes!$A:$H,Aspirantes!$H$1,FALSE)),"",VLOOKUP($A157,Aspirantes!$A:$H,Aspirantes!$H$1,FALSE))</f>
        <v/>
      </c>
      <c r="O157" s="16"/>
      <c r="P157" s="756"/>
      <c r="Q157" s="759"/>
      <c r="R157" s="67" t="str">
        <f>IF(AND(Q157&lt;&gt;"",P157=""),"",IF(Q157="SÍ",'09_P1_Pract'!BM157,""))</f>
        <v/>
      </c>
      <c r="S157" s="805">
        <f t="shared" si="13"/>
        <v>0</v>
      </c>
      <c r="T157" s="805">
        <f t="shared" si="11"/>
        <v>0</v>
      </c>
      <c r="U157" s="811"/>
      <c r="V157" s="756"/>
      <c r="W157" s="759"/>
      <c r="X157" s="67" t="str">
        <f>IF(AND(W157&lt;&gt;"",V157=""),"",IF(W157="SÍ",'10_P1_Tema'!BM157,""))</f>
        <v/>
      </c>
      <c r="Y157" s="805">
        <f t="shared" si="14"/>
        <v>0</v>
      </c>
      <c r="Z157" s="805">
        <f t="shared" si="12"/>
        <v>0</v>
      </c>
      <c r="AA157" s="823"/>
      <c r="AB157" s="757"/>
      <c r="AC157" s="812"/>
      <c r="AD157" s="67" t="str">
        <f>IF(F157&lt;&gt;"",IF(OR(Q157="SÍ",W157="SÍ"),IF(R157&lt;&gt;"",R157,'09_P1_Pract'!BM157),""),"")</f>
        <v/>
      </c>
      <c r="AE157" s="67" t="str">
        <f>IF(F157&lt;&gt;"",IF(OR(Q157="SÍ",W157="SÍ"),IF(X157&lt;&gt;"",X157,'10_P1_Tema'!BM157),""),"")</f>
        <v/>
      </c>
      <c r="AF157" s="83"/>
      <c r="AG157" s="676" t="str">
        <f>IF(AND(AD157&lt;&gt;"",AE157&lt;&gt;""),'12_P1_Lista'!R157,"")</f>
        <v/>
      </c>
      <c r="AH157" s="82"/>
      <c r="AI157" s="750" t="str">
        <f>IF(AND(AD157&lt;&gt;"",AE157&lt;&gt;""),'12_P1_Lista'!T157,"")</f>
        <v/>
      </c>
      <c r="AJ157" s="518" t="str">
        <f>IF(AND(AD157&lt;&gt;"",AE157&lt;&gt;""),'12_P1_Lista'!U157,"")</f>
        <v/>
      </c>
      <c r="AK157" s="83"/>
      <c r="AL157" s="1657"/>
      <c r="AM157" s="757"/>
      <c r="AN157" s="1442"/>
      <c r="AO157" s="2108"/>
      <c r="AP157" s="2108"/>
      <c r="AQ157" s="2108"/>
      <c r="AR157" s="2108"/>
      <c r="AS157" s="2108"/>
      <c r="AT157" s="2108"/>
      <c r="AU157" s="2108"/>
      <c r="AV157" s="1442"/>
      <c r="AW157" s="1442"/>
      <c r="AX157" s="1442"/>
      <c r="AY157" s="1442"/>
      <c r="AZ157" s="1442"/>
      <c r="BA157" s="1442"/>
      <c r="BB157" s="1442"/>
      <c r="BC157" s="1442"/>
      <c r="BD157" s="1442"/>
      <c r="BE157" s="1442"/>
      <c r="BF157" s="1442"/>
      <c r="BG157" s="1442"/>
      <c r="BH157" s="1442"/>
      <c r="BI157" s="1442"/>
      <c r="BJ157" s="1442"/>
      <c r="BK157" s="1442"/>
      <c r="BL157" s="1442"/>
      <c r="BM157" s="1442"/>
      <c r="BN157" s="1442"/>
      <c r="BO157" s="1442"/>
      <c r="BP157" s="1442"/>
      <c r="BQ157" s="1442"/>
      <c r="BR157" s="1442"/>
      <c r="BS157" s="1442"/>
      <c r="BT157" s="1442"/>
      <c r="BU157" s="1442"/>
      <c r="BV157" s="1442"/>
      <c r="BW157" s="1442"/>
      <c r="BX157" s="1442"/>
      <c r="BY157" s="1442"/>
      <c r="BZ157" s="1442"/>
      <c r="CA157" s="1442"/>
    </row>
    <row r="158" spans="1:79" s="18" customFormat="1" ht="18" customHeight="1" x14ac:dyDescent="0.2">
      <c r="A158" s="1527" t="str">
        <f>CONCATENATE('01_Carga'!$M$5,"_",$J158)</f>
        <v>FI__141</v>
      </c>
      <c r="B158" s="1405"/>
      <c r="C158" s="1460" t="str">
        <f>IF('06_PresenLista'!L158&lt;&gt;"",'06_PresenLista'!L158,"")</f>
        <v/>
      </c>
      <c r="D158" s="1461" t="str">
        <f>'06_PresenLista'!Q158</f>
        <v/>
      </c>
      <c r="E158" s="1405"/>
      <c r="F158" s="1626" t="str">
        <f t="shared" si="10"/>
        <v/>
      </c>
      <c r="G158" s="1405"/>
      <c r="H158" s="1726" t="str">
        <f>IF('09_P1_Pract'!F158&lt;&gt;"",'09_P1_Pract'!F158,"")</f>
        <v/>
      </c>
      <c r="I158" s="1606"/>
      <c r="J158" s="1216">
        <v>141</v>
      </c>
      <c r="K158" s="269" t="str">
        <f>IF(ISERROR(VLOOKUP($A158,Aspirantes!$A:$H,Aspirantes!$E$1,FALSE)),"",VLOOKUP($A158,Aspirantes!$A:$H,Aspirantes!$E$1,FALSE))</f>
        <v/>
      </c>
      <c r="L158" s="687" t="str">
        <f>IF(ISERROR(VLOOKUP($A158,Aspirantes!$A:$H,Aspirantes!$F$1,FALSE)),"",VLOOKUP($A158,Aspirantes!$A:$H,Aspirantes!$F$1,FALSE))</f>
        <v/>
      </c>
      <c r="M158" s="688" t="str">
        <f>IF(ISERROR(VLOOKUP($A158,Aspirantes!$A:$H,Aspirantes!$G$1,FALSE)),"",VLOOKUP($A158,Aspirantes!$A:$H,Aspirantes!$G$1,FALSE))</f>
        <v/>
      </c>
      <c r="N158" s="674" t="str">
        <f>IF(ISERROR(VLOOKUP($A158,Aspirantes!$A:$H,Aspirantes!$H$1,FALSE)),"",VLOOKUP($A158,Aspirantes!$A:$H,Aspirantes!$H$1,FALSE))</f>
        <v/>
      </c>
      <c r="O158" s="16"/>
      <c r="P158" s="756"/>
      <c r="Q158" s="759"/>
      <c r="R158" s="67" t="str">
        <f>IF(AND(Q158&lt;&gt;"",P158=""),"",IF(Q158="SÍ",'09_P1_Pract'!BM158,""))</f>
        <v/>
      </c>
      <c r="S158" s="805">
        <f t="shared" si="13"/>
        <v>0</v>
      </c>
      <c r="T158" s="805">
        <f t="shared" si="11"/>
        <v>0</v>
      </c>
      <c r="U158" s="811"/>
      <c r="V158" s="756"/>
      <c r="W158" s="759"/>
      <c r="X158" s="67" t="str">
        <f>IF(AND(W158&lt;&gt;"",V158=""),"",IF(W158="SÍ",'10_P1_Tema'!BM158,""))</f>
        <v/>
      </c>
      <c r="Y158" s="805">
        <f t="shared" si="14"/>
        <v>0</v>
      </c>
      <c r="Z158" s="805">
        <f t="shared" si="12"/>
        <v>0</v>
      </c>
      <c r="AA158" s="823"/>
      <c r="AB158" s="757"/>
      <c r="AC158" s="812"/>
      <c r="AD158" s="67" t="str">
        <f>IF(F158&lt;&gt;"",IF(OR(Q158="SÍ",W158="SÍ"),IF(R158&lt;&gt;"",R158,'09_P1_Pract'!BM158),""),"")</f>
        <v/>
      </c>
      <c r="AE158" s="67" t="str">
        <f>IF(F158&lt;&gt;"",IF(OR(Q158="SÍ",W158="SÍ"),IF(X158&lt;&gt;"",X158,'10_P1_Tema'!BM158),""),"")</f>
        <v/>
      </c>
      <c r="AF158" s="83"/>
      <c r="AG158" s="676" t="str">
        <f>IF(AND(AD158&lt;&gt;"",AE158&lt;&gt;""),'12_P1_Lista'!R158,"")</f>
        <v/>
      </c>
      <c r="AH158" s="82"/>
      <c r="AI158" s="750" t="str">
        <f>IF(AND(AD158&lt;&gt;"",AE158&lt;&gt;""),'12_P1_Lista'!T158,"")</f>
        <v/>
      </c>
      <c r="AJ158" s="518" t="str">
        <f>IF(AND(AD158&lt;&gt;"",AE158&lt;&gt;""),'12_P1_Lista'!U158,"")</f>
        <v/>
      </c>
      <c r="AK158" s="83"/>
      <c r="AL158" s="1657"/>
      <c r="AM158" s="757"/>
      <c r="AN158" s="1442"/>
      <c r="AO158" s="2108"/>
      <c r="AP158" s="2108"/>
      <c r="AQ158" s="2108"/>
      <c r="AR158" s="2108"/>
      <c r="AS158" s="2108"/>
      <c r="AT158" s="2108"/>
      <c r="AU158" s="2108"/>
      <c r="AV158" s="1442"/>
      <c r="AW158" s="1442"/>
      <c r="AX158" s="1442"/>
      <c r="AY158" s="1442"/>
      <c r="AZ158" s="1442"/>
      <c r="BA158" s="1442"/>
      <c r="BB158" s="1442"/>
      <c r="BC158" s="1442"/>
      <c r="BD158" s="1442"/>
      <c r="BE158" s="1442"/>
      <c r="BF158" s="1442"/>
      <c r="BG158" s="1442"/>
      <c r="BH158" s="1442"/>
      <c r="BI158" s="1442"/>
      <c r="BJ158" s="1442"/>
      <c r="BK158" s="1442"/>
      <c r="BL158" s="1442"/>
      <c r="BM158" s="1442"/>
      <c r="BN158" s="1442"/>
      <c r="BO158" s="1442"/>
      <c r="BP158" s="1442"/>
      <c r="BQ158" s="1442"/>
      <c r="BR158" s="1442"/>
      <c r="BS158" s="1442"/>
      <c r="BT158" s="1442"/>
      <c r="BU158" s="1442"/>
      <c r="BV158" s="1442"/>
      <c r="BW158" s="1442"/>
      <c r="BX158" s="1442"/>
      <c r="BY158" s="1442"/>
      <c r="BZ158" s="1442"/>
      <c r="CA158" s="1442"/>
    </row>
    <row r="159" spans="1:79" s="18" customFormat="1" ht="18" customHeight="1" x14ac:dyDescent="0.2">
      <c r="A159" s="1527" t="str">
        <f>CONCATENATE('01_Carga'!$M$5,"_",$J159)</f>
        <v>FI__142</v>
      </c>
      <c r="B159" s="1405"/>
      <c r="C159" s="1460" t="str">
        <f>IF('06_PresenLista'!L159&lt;&gt;"",'06_PresenLista'!L159,"")</f>
        <v/>
      </c>
      <c r="D159" s="1461" t="str">
        <f>'06_PresenLista'!Q159</f>
        <v/>
      </c>
      <c r="E159" s="1405"/>
      <c r="F159" s="1626" t="str">
        <f t="shared" si="10"/>
        <v/>
      </c>
      <c r="G159" s="1405"/>
      <c r="H159" s="1726" t="str">
        <f>IF('09_P1_Pract'!F159&lt;&gt;"",'09_P1_Pract'!F159,"")</f>
        <v/>
      </c>
      <c r="I159" s="1606"/>
      <c r="J159" s="1216">
        <v>142</v>
      </c>
      <c r="K159" s="269" t="str">
        <f>IF(ISERROR(VLOOKUP($A159,Aspirantes!$A:$H,Aspirantes!$E$1,FALSE)),"",VLOOKUP($A159,Aspirantes!$A:$H,Aspirantes!$E$1,FALSE))</f>
        <v/>
      </c>
      <c r="L159" s="687" t="str">
        <f>IF(ISERROR(VLOOKUP($A159,Aspirantes!$A:$H,Aspirantes!$F$1,FALSE)),"",VLOOKUP($A159,Aspirantes!$A:$H,Aspirantes!$F$1,FALSE))</f>
        <v/>
      </c>
      <c r="M159" s="688" t="str">
        <f>IF(ISERROR(VLOOKUP($A159,Aspirantes!$A:$H,Aspirantes!$G$1,FALSE)),"",VLOOKUP($A159,Aspirantes!$A:$H,Aspirantes!$G$1,FALSE))</f>
        <v/>
      </c>
      <c r="N159" s="674" t="str">
        <f>IF(ISERROR(VLOOKUP($A159,Aspirantes!$A:$H,Aspirantes!$H$1,FALSE)),"",VLOOKUP($A159,Aspirantes!$A:$H,Aspirantes!$H$1,FALSE))</f>
        <v/>
      </c>
      <c r="O159" s="16"/>
      <c r="P159" s="756"/>
      <c r="Q159" s="759"/>
      <c r="R159" s="67" t="str">
        <f>IF(AND(Q159&lt;&gt;"",P159=""),"",IF(Q159="SÍ",'09_P1_Pract'!BM159,""))</f>
        <v/>
      </c>
      <c r="S159" s="805">
        <f t="shared" si="13"/>
        <v>0</v>
      </c>
      <c r="T159" s="805">
        <f t="shared" si="11"/>
        <v>0</v>
      </c>
      <c r="U159" s="811"/>
      <c r="V159" s="756"/>
      <c r="W159" s="759"/>
      <c r="X159" s="67" t="str">
        <f>IF(AND(W159&lt;&gt;"",V159=""),"",IF(W159="SÍ",'10_P1_Tema'!BM159,""))</f>
        <v/>
      </c>
      <c r="Y159" s="805">
        <f t="shared" si="14"/>
        <v>0</v>
      </c>
      <c r="Z159" s="805">
        <f t="shared" si="12"/>
        <v>0</v>
      </c>
      <c r="AA159" s="823"/>
      <c r="AB159" s="757"/>
      <c r="AC159" s="812"/>
      <c r="AD159" s="67" t="str">
        <f>IF(F159&lt;&gt;"",IF(OR(Q159="SÍ",W159="SÍ"),IF(R159&lt;&gt;"",R159,'09_P1_Pract'!BM159),""),"")</f>
        <v/>
      </c>
      <c r="AE159" s="67" t="str">
        <f>IF(F159&lt;&gt;"",IF(OR(Q159="SÍ",W159="SÍ"),IF(X159&lt;&gt;"",X159,'10_P1_Tema'!BM159),""),"")</f>
        <v/>
      </c>
      <c r="AF159" s="83"/>
      <c r="AG159" s="676" t="str">
        <f>IF(AND(AD159&lt;&gt;"",AE159&lt;&gt;""),'12_P1_Lista'!R159,"")</f>
        <v/>
      </c>
      <c r="AH159" s="82"/>
      <c r="AI159" s="750" t="str">
        <f>IF(AND(AD159&lt;&gt;"",AE159&lt;&gt;""),'12_P1_Lista'!T159,"")</f>
        <v/>
      </c>
      <c r="AJ159" s="518" t="str">
        <f>IF(AND(AD159&lt;&gt;"",AE159&lt;&gt;""),'12_P1_Lista'!U159,"")</f>
        <v/>
      </c>
      <c r="AK159" s="83"/>
      <c r="AL159" s="1657"/>
      <c r="AM159" s="757"/>
      <c r="AN159" s="1442"/>
      <c r="AO159" s="2108"/>
      <c r="AP159" s="2108"/>
      <c r="AQ159" s="2108"/>
      <c r="AR159" s="2108"/>
      <c r="AS159" s="2108"/>
      <c r="AT159" s="2108"/>
      <c r="AU159" s="2108"/>
      <c r="AV159" s="1442"/>
      <c r="AW159" s="1442"/>
      <c r="AX159" s="1442"/>
      <c r="AY159" s="1442"/>
      <c r="AZ159" s="1442"/>
      <c r="BA159" s="1442"/>
      <c r="BB159" s="1442"/>
      <c r="BC159" s="1442"/>
      <c r="BD159" s="1442"/>
      <c r="BE159" s="1442"/>
      <c r="BF159" s="1442"/>
      <c r="BG159" s="1442"/>
      <c r="BH159" s="1442"/>
      <c r="BI159" s="1442"/>
      <c r="BJ159" s="1442"/>
      <c r="BK159" s="1442"/>
      <c r="BL159" s="1442"/>
      <c r="BM159" s="1442"/>
      <c r="BN159" s="1442"/>
      <c r="BO159" s="1442"/>
      <c r="BP159" s="1442"/>
      <c r="BQ159" s="1442"/>
      <c r="BR159" s="1442"/>
      <c r="BS159" s="1442"/>
      <c r="BT159" s="1442"/>
      <c r="BU159" s="1442"/>
      <c r="BV159" s="1442"/>
      <c r="BW159" s="1442"/>
      <c r="BX159" s="1442"/>
      <c r="BY159" s="1442"/>
      <c r="BZ159" s="1442"/>
      <c r="CA159" s="1442"/>
    </row>
    <row r="160" spans="1:79" s="18" customFormat="1" ht="18" customHeight="1" x14ac:dyDescent="0.2">
      <c r="A160" s="1527" t="str">
        <f>CONCATENATE('01_Carga'!$M$5,"_",$J160)</f>
        <v>FI__143</v>
      </c>
      <c r="B160" s="1405"/>
      <c r="C160" s="1460" t="str">
        <f>IF('06_PresenLista'!L160&lt;&gt;"",'06_PresenLista'!L160,"")</f>
        <v/>
      </c>
      <c r="D160" s="1461" t="str">
        <f>'06_PresenLista'!Q160</f>
        <v/>
      </c>
      <c r="E160" s="1405"/>
      <c r="F160" s="1626" t="str">
        <f t="shared" si="10"/>
        <v/>
      </c>
      <c r="G160" s="1405"/>
      <c r="H160" s="1726" t="str">
        <f>IF('09_P1_Pract'!F160&lt;&gt;"",'09_P1_Pract'!F160,"")</f>
        <v/>
      </c>
      <c r="I160" s="1606"/>
      <c r="J160" s="1216">
        <v>143</v>
      </c>
      <c r="K160" s="269" t="str">
        <f>IF(ISERROR(VLOOKUP($A160,Aspirantes!$A:$H,Aspirantes!$E$1,FALSE)),"",VLOOKUP($A160,Aspirantes!$A:$H,Aspirantes!$E$1,FALSE))</f>
        <v/>
      </c>
      <c r="L160" s="687" t="str">
        <f>IF(ISERROR(VLOOKUP($A160,Aspirantes!$A:$H,Aspirantes!$F$1,FALSE)),"",VLOOKUP($A160,Aspirantes!$A:$H,Aspirantes!$F$1,FALSE))</f>
        <v/>
      </c>
      <c r="M160" s="688" t="str">
        <f>IF(ISERROR(VLOOKUP($A160,Aspirantes!$A:$H,Aspirantes!$G$1,FALSE)),"",VLOOKUP($A160,Aspirantes!$A:$H,Aspirantes!$G$1,FALSE))</f>
        <v/>
      </c>
      <c r="N160" s="674" t="str">
        <f>IF(ISERROR(VLOOKUP($A160,Aspirantes!$A:$H,Aspirantes!$H$1,FALSE)),"",VLOOKUP($A160,Aspirantes!$A:$H,Aspirantes!$H$1,FALSE))</f>
        <v/>
      </c>
      <c r="O160" s="16"/>
      <c r="P160" s="756"/>
      <c r="Q160" s="759"/>
      <c r="R160" s="67" t="str">
        <f>IF(AND(Q160&lt;&gt;"",P160=""),"",IF(Q160="SÍ",'09_P1_Pract'!BM160,""))</f>
        <v/>
      </c>
      <c r="S160" s="805">
        <f t="shared" si="13"/>
        <v>0</v>
      </c>
      <c r="T160" s="805">
        <f t="shared" si="11"/>
        <v>0</v>
      </c>
      <c r="U160" s="811"/>
      <c r="V160" s="756"/>
      <c r="W160" s="759"/>
      <c r="X160" s="67" t="str">
        <f>IF(AND(W160&lt;&gt;"",V160=""),"",IF(W160="SÍ",'10_P1_Tema'!BM160,""))</f>
        <v/>
      </c>
      <c r="Y160" s="805">
        <f t="shared" si="14"/>
        <v>0</v>
      </c>
      <c r="Z160" s="805">
        <f t="shared" si="12"/>
        <v>0</v>
      </c>
      <c r="AA160" s="823"/>
      <c r="AB160" s="757"/>
      <c r="AC160" s="812"/>
      <c r="AD160" s="67" t="str">
        <f>IF(F160&lt;&gt;"",IF(OR(Q160="SÍ",W160="SÍ"),IF(R160&lt;&gt;"",R160,'09_P1_Pract'!BM160),""),"")</f>
        <v/>
      </c>
      <c r="AE160" s="67" t="str">
        <f>IF(F160&lt;&gt;"",IF(OR(Q160="SÍ",W160="SÍ"),IF(X160&lt;&gt;"",X160,'10_P1_Tema'!BM160),""),"")</f>
        <v/>
      </c>
      <c r="AF160" s="83"/>
      <c r="AG160" s="676" t="str">
        <f>IF(AND(AD160&lt;&gt;"",AE160&lt;&gt;""),'12_P1_Lista'!R160,"")</f>
        <v/>
      </c>
      <c r="AH160" s="82"/>
      <c r="AI160" s="750" t="str">
        <f>IF(AND(AD160&lt;&gt;"",AE160&lt;&gt;""),'12_P1_Lista'!T160,"")</f>
        <v/>
      </c>
      <c r="AJ160" s="518" t="str">
        <f>IF(AND(AD160&lt;&gt;"",AE160&lt;&gt;""),'12_P1_Lista'!U160,"")</f>
        <v/>
      </c>
      <c r="AK160" s="83"/>
      <c r="AL160" s="1657"/>
      <c r="AM160" s="757"/>
      <c r="AN160" s="1442"/>
      <c r="AO160" s="2108"/>
      <c r="AP160" s="2108"/>
      <c r="AQ160" s="2108"/>
      <c r="AR160" s="2108"/>
      <c r="AS160" s="2108"/>
      <c r="AT160" s="2108"/>
      <c r="AU160" s="2108"/>
      <c r="AV160" s="1442"/>
      <c r="AW160" s="1442"/>
      <c r="AX160" s="1442"/>
      <c r="AY160" s="1442"/>
      <c r="AZ160" s="1442"/>
      <c r="BA160" s="1442"/>
      <c r="BB160" s="1442"/>
      <c r="BC160" s="1442"/>
      <c r="BD160" s="1442"/>
      <c r="BE160" s="1442"/>
      <c r="BF160" s="1442"/>
      <c r="BG160" s="1442"/>
      <c r="BH160" s="1442"/>
      <c r="BI160" s="1442"/>
      <c r="BJ160" s="1442"/>
      <c r="BK160" s="1442"/>
      <c r="BL160" s="1442"/>
      <c r="BM160" s="1442"/>
      <c r="BN160" s="1442"/>
      <c r="BO160" s="1442"/>
      <c r="BP160" s="1442"/>
      <c r="BQ160" s="1442"/>
      <c r="BR160" s="1442"/>
      <c r="BS160" s="1442"/>
      <c r="BT160" s="1442"/>
      <c r="BU160" s="1442"/>
      <c r="BV160" s="1442"/>
      <c r="BW160" s="1442"/>
      <c r="BX160" s="1442"/>
      <c r="BY160" s="1442"/>
      <c r="BZ160" s="1442"/>
      <c r="CA160" s="1442"/>
    </row>
    <row r="161" spans="1:79" s="18" customFormat="1" ht="18" customHeight="1" x14ac:dyDescent="0.2">
      <c r="A161" s="1527" t="str">
        <f>CONCATENATE('01_Carga'!$M$5,"_",$J161)</f>
        <v>FI__144</v>
      </c>
      <c r="B161" s="1405"/>
      <c r="C161" s="1460" t="str">
        <f>IF('06_PresenLista'!L161&lt;&gt;"",'06_PresenLista'!L161,"")</f>
        <v/>
      </c>
      <c r="D161" s="1461" t="str">
        <f>'06_PresenLista'!Q161</f>
        <v/>
      </c>
      <c r="E161" s="1405"/>
      <c r="F161" s="1626" t="str">
        <f t="shared" si="10"/>
        <v/>
      </c>
      <c r="G161" s="1405"/>
      <c r="H161" s="1726" t="str">
        <f>IF('09_P1_Pract'!F161&lt;&gt;"",'09_P1_Pract'!F161,"")</f>
        <v/>
      </c>
      <c r="I161" s="1606"/>
      <c r="J161" s="1216">
        <v>144</v>
      </c>
      <c r="K161" s="269" t="str">
        <f>IF(ISERROR(VLOOKUP($A161,Aspirantes!$A:$H,Aspirantes!$E$1,FALSE)),"",VLOOKUP($A161,Aspirantes!$A:$H,Aspirantes!$E$1,FALSE))</f>
        <v/>
      </c>
      <c r="L161" s="687" t="str">
        <f>IF(ISERROR(VLOOKUP($A161,Aspirantes!$A:$H,Aspirantes!$F$1,FALSE)),"",VLOOKUP($A161,Aspirantes!$A:$H,Aspirantes!$F$1,FALSE))</f>
        <v/>
      </c>
      <c r="M161" s="688" t="str">
        <f>IF(ISERROR(VLOOKUP($A161,Aspirantes!$A:$H,Aspirantes!$G$1,FALSE)),"",VLOOKUP($A161,Aspirantes!$A:$H,Aspirantes!$G$1,FALSE))</f>
        <v/>
      </c>
      <c r="N161" s="674" t="str">
        <f>IF(ISERROR(VLOOKUP($A161,Aspirantes!$A:$H,Aspirantes!$H$1,FALSE)),"",VLOOKUP($A161,Aspirantes!$A:$H,Aspirantes!$H$1,FALSE))</f>
        <v/>
      </c>
      <c r="O161" s="16"/>
      <c r="P161" s="756"/>
      <c r="Q161" s="759"/>
      <c r="R161" s="67" t="str">
        <f>IF(AND(Q161&lt;&gt;"",P161=""),"",IF(Q161="SÍ",'09_P1_Pract'!BM161,""))</f>
        <v/>
      </c>
      <c r="S161" s="805">
        <f t="shared" si="13"/>
        <v>0</v>
      </c>
      <c r="T161" s="805">
        <f t="shared" si="11"/>
        <v>0</v>
      </c>
      <c r="U161" s="811"/>
      <c r="V161" s="756"/>
      <c r="W161" s="759"/>
      <c r="X161" s="67" t="str">
        <f>IF(AND(W161&lt;&gt;"",V161=""),"",IF(W161="SÍ",'10_P1_Tema'!BM161,""))</f>
        <v/>
      </c>
      <c r="Y161" s="805">
        <f t="shared" si="14"/>
        <v>0</v>
      </c>
      <c r="Z161" s="805">
        <f t="shared" si="12"/>
        <v>0</v>
      </c>
      <c r="AA161" s="823"/>
      <c r="AB161" s="757"/>
      <c r="AC161" s="812"/>
      <c r="AD161" s="67" t="str">
        <f>IF(F161&lt;&gt;"",IF(OR(Q161="SÍ",W161="SÍ"),IF(R161&lt;&gt;"",R161,'09_P1_Pract'!BM161),""),"")</f>
        <v/>
      </c>
      <c r="AE161" s="67" t="str">
        <f>IF(F161&lt;&gt;"",IF(OR(Q161="SÍ",W161="SÍ"),IF(X161&lt;&gt;"",X161,'10_P1_Tema'!BM161),""),"")</f>
        <v/>
      </c>
      <c r="AF161" s="83"/>
      <c r="AG161" s="676" t="str">
        <f>IF(AND(AD161&lt;&gt;"",AE161&lt;&gt;""),'12_P1_Lista'!R161,"")</f>
        <v/>
      </c>
      <c r="AH161" s="82"/>
      <c r="AI161" s="750" t="str">
        <f>IF(AND(AD161&lt;&gt;"",AE161&lt;&gt;""),'12_P1_Lista'!T161,"")</f>
        <v/>
      </c>
      <c r="AJ161" s="518" t="str">
        <f>IF(AND(AD161&lt;&gt;"",AE161&lt;&gt;""),'12_P1_Lista'!U161,"")</f>
        <v/>
      </c>
      <c r="AK161" s="83"/>
      <c r="AL161" s="1657"/>
      <c r="AM161" s="757"/>
      <c r="AN161" s="1442"/>
      <c r="AO161" s="2108"/>
      <c r="AP161" s="2108"/>
      <c r="AQ161" s="2108"/>
      <c r="AR161" s="2108"/>
      <c r="AS161" s="2108"/>
      <c r="AT161" s="2108"/>
      <c r="AU161" s="2108"/>
      <c r="AV161" s="1442"/>
      <c r="AW161" s="1442"/>
      <c r="AX161" s="1442"/>
      <c r="AY161" s="1442"/>
      <c r="AZ161" s="1442"/>
      <c r="BA161" s="1442"/>
      <c r="BB161" s="1442"/>
      <c r="BC161" s="1442"/>
      <c r="BD161" s="1442"/>
      <c r="BE161" s="1442"/>
      <c r="BF161" s="1442"/>
      <c r="BG161" s="1442"/>
      <c r="BH161" s="1442"/>
      <c r="BI161" s="1442"/>
      <c r="BJ161" s="1442"/>
      <c r="BK161" s="1442"/>
      <c r="BL161" s="1442"/>
      <c r="BM161" s="1442"/>
      <c r="BN161" s="1442"/>
      <c r="BO161" s="1442"/>
      <c r="BP161" s="1442"/>
      <c r="BQ161" s="1442"/>
      <c r="BR161" s="1442"/>
      <c r="BS161" s="1442"/>
      <c r="BT161" s="1442"/>
      <c r="BU161" s="1442"/>
      <c r="BV161" s="1442"/>
      <c r="BW161" s="1442"/>
      <c r="BX161" s="1442"/>
      <c r="BY161" s="1442"/>
      <c r="BZ161" s="1442"/>
      <c r="CA161" s="1442"/>
    </row>
    <row r="162" spans="1:79" s="18" customFormat="1" ht="18" customHeight="1" x14ac:dyDescent="0.2">
      <c r="A162" s="1527" t="str">
        <f>CONCATENATE('01_Carga'!$M$5,"_",$J162)</f>
        <v>FI__145</v>
      </c>
      <c r="B162" s="1405"/>
      <c r="C162" s="1460" t="str">
        <f>IF('06_PresenLista'!L162&lt;&gt;"",'06_PresenLista'!L162,"")</f>
        <v/>
      </c>
      <c r="D162" s="1461" t="str">
        <f>'06_PresenLista'!Q162</f>
        <v/>
      </c>
      <c r="E162" s="1405"/>
      <c r="F162" s="1626" t="str">
        <f t="shared" si="10"/>
        <v/>
      </c>
      <c r="G162" s="1405"/>
      <c r="H162" s="1726" t="str">
        <f>IF('09_P1_Pract'!F162&lt;&gt;"",'09_P1_Pract'!F162,"")</f>
        <v/>
      </c>
      <c r="I162" s="1606"/>
      <c r="J162" s="1216">
        <v>145</v>
      </c>
      <c r="K162" s="269" t="str">
        <f>IF(ISERROR(VLOOKUP($A162,Aspirantes!$A:$H,Aspirantes!$E$1,FALSE)),"",VLOOKUP($A162,Aspirantes!$A:$H,Aspirantes!$E$1,FALSE))</f>
        <v/>
      </c>
      <c r="L162" s="687" t="str">
        <f>IF(ISERROR(VLOOKUP($A162,Aspirantes!$A:$H,Aspirantes!$F$1,FALSE)),"",VLOOKUP($A162,Aspirantes!$A:$H,Aspirantes!$F$1,FALSE))</f>
        <v/>
      </c>
      <c r="M162" s="688" t="str">
        <f>IF(ISERROR(VLOOKUP($A162,Aspirantes!$A:$H,Aspirantes!$G$1,FALSE)),"",VLOOKUP($A162,Aspirantes!$A:$H,Aspirantes!$G$1,FALSE))</f>
        <v/>
      </c>
      <c r="N162" s="674" t="str">
        <f>IF(ISERROR(VLOOKUP($A162,Aspirantes!$A:$H,Aspirantes!$H$1,FALSE)),"",VLOOKUP($A162,Aspirantes!$A:$H,Aspirantes!$H$1,FALSE))</f>
        <v/>
      </c>
      <c r="O162" s="16"/>
      <c r="P162" s="756"/>
      <c r="Q162" s="759"/>
      <c r="R162" s="67" t="str">
        <f>IF(AND(Q162&lt;&gt;"",P162=""),"",IF(Q162="SÍ",'09_P1_Pract'!BM162,""))</f>
        <v/>
      </c>
      <c r="S162" s="805">
        <f t="shared" si="13"/>
        <v>0</v>
      </c>
      <c r="T162" s="805">
        <f t="shared" si="11"/>
        <v>0</v>
      </c>
      <c r="U162" s="811"/>
      <c r="V162" s="756"/>
      <c r="W162" s="759"/>
      <c r="X162" s="67" t="str">
        <f>IF(AND(W162&lt;&gt;"",V162=""),"",IF(W162="SÍ",'10_P1_Tema'!BM162,""))</f>
        <v/>
      </c>
      <c r="Y162" s="805">
        <f t="shared" si="14"/>
        <v>0</v>
      </c>
      <c r="Z162" s="805">
        <f t="shared" si="12"/>
        <v>0</v>
      </c>
      <c r="AA162" s="823"/>
      <c r="AB162" s="757"/>
      <c r="AC162" s="812"/>
      <c r="AD162" s="67" t="str">
        <f>IF(F162&lt;&gt;"",IF(OR(Q162="SÍ",W162="SÍ"),IF(R162&lt;&gt;"",R162,'09_P1_Pract'!BM162),""),"")</f>
        <v/>
      </c>
      <c r="AE162" s="67" t="str">
        <f>IF(F162&lt;&gt;"",IF(OR(Q162="SÍ",W162="SÍ"),IF(X162&lt;&gt;"",X162,'10_P1_Tema'!BM162),""),"")</f>
        <v/>
      </c>
      <c r="AF162" s="83"/>
      <c r="AG162" s="676" t="str">
        <f>IF(AND(AD162&lt;&gt;"",AE162&lt;&gt;""),'12_P1_Lista'!R162,"")</f>
        <v/>
      </c>
      <c r="AH162" s="82"/>
      <c r="AI162" s="750" t="str">
        <f>IF(AND(AD162&lt;&gt;"",AE162&lt;&gt;""),'12_P1_Lista'!T162,"")</f>
        <v/>
      </c>
      <c r="AJ162" s="518" t="str">
        <f>IF(AND(AD162&lt;&gt;"",AE162&lt;&gt;""),'12_P1_Lista'!U162,"")</f>
        <v/>
      </c>
      <c r="AK162" s="83"/>
      <c r="AL162" s="1657"/>
      <c r="AM162" s="757"/>
      <c r="AN162" s="1442"/>
      <c r="AO162" s="2108"/>
      <c r="AP162" s="2108"/>
      <c r="AQ162" s="2108"/>
      <c r="AR162" s="2108"/>
      <c r="AS162" s="2108"/>
      <c r="AT162" s="2108"/>
      <c r="AU162" s="2108"/>
      <c r="AV162" s="1442"/>
      <c r="AW162" s="1442"/>
      <c r="AX162" s="1442"/>
      <c r="AY162" s="1442"/>
      <c r="AZ162" s="1442"/>
      <c r="BA162" s="1442"/>
      <c r="BB162" s="1442"/>
      <c r="BC162" s="1442"/>
      <c r="BD162" s="1442"/>
      <c r="BE162" s="1442"/>
      <c r="BF162" s="1442"/>
      <c r="BG162" s="1442"/>
      <c r="BH162" s="1442"/>
      <c r="BI162" s="1442"/>
      <c r="BJ162" s="1442"/>
      <c r="BK162" s="1442"/>
      <c r="BL162" s="1442"/>
      <c r="BM162" s="1442"/>
      <c r="BN162" s="1442"/>
      <c r="BO162" s="1442"/>
      <c r="BP162" s="1442"/>
      <c r="BQ162" s="1442"/>
      <c r="BR162" s="1442"/>
      <c r="BS162" s="1442"/>
      <c r="BT162" s="1442"/>
      <c r="BU162" s="1442"/>
      <c r="BV162" s="1442"/>
      <c r="BW162" s="1442"/>
      <c r="BX162" s="1442"/>
      <c r="BY162" s="1442"/>
      <c r="BZ162" s="1442"/>
      <c r="CA162" s="1442"/>
    </row>
    <row r="163" spans="1:79" s="18" customFormat="1" ht="18" customHeight="1" x14ac:dyDescent="0.2">
      <c r="A163" s="1527" t="str">
        <f>CONCATENATE('01_Carga'!$M$5,"_",$J163)</f>
        <v>FI__146</v>
      </c>
      <c r="B163" s="1405"/>
      <c r="C163" s="1460" t="str">
        <f>IF('06_PresenLista'!L163&lt;&gt;"",'06_PresenLista'!L163,"")</f>
        <v/>
      </c>
      <c r="D163" s="1461" t="str">
        <f>'06_PresenLista'!Q163</f>
        <v/>
      </c>
      <c r="E163" s="1405"/>
      <c r="F163" s="1626" t="str">
        <f t="shared" si="10"/>
        <v/>
      </c>
      <c r="G163" s="1405"/>
      <c r="H163" s="1726" t="str">
        <f>IF('09_P1_Pract'!F163&lt;&gt;"",'09_P1_Pract'!F163,"")</f>
        <v/>
      </c>
      <c r="I163" s="1606"/>
      <c r="J163" s="1216">
        <v>146</v>
      </c>
      <c r="K163" s="269" t="str">
        <f>IF(ISERROR(VLOOKUP($A163,Aspirantes!$A:$H,Aspirantes!$E$1,FALSE)),"",VLOOKUP($A163,Aspirantes!$A:$H,Aspirantes!$E$1,FALSE))</f>
        <v/>
      </c>
      <c r="L163" s="687" t="str">
        <f>IF(ISERROR(VLOOKUP($A163,Aspirantes!$A:$H,Aspirantes!$F$1,FALSE)),"",VLOOKUP($A163,Aspirantes!$A:$H,Aspirantes!$F$1,FALSE))</f>
        <v/>
      </c>
      <c r="M163" s="688" t="str">
        <f>IF(ISERROR(VLOOKUP($A163,Aspirantes!$A:$H,Aspirantes!$G$1,FALSE)),"",VLOOKUP($A163,Aspirantes!$A:$H,Aspirantes!$G$1,FALSE))</f>
        <v/>
      </c>
      <c r="N163" s="674" t="str">
        <f>IF(ISERROR(VLOOKUP($A163,Aspirantes!$A:$H,Aspirantes!$H$1,FALSE)),"",VLOOKUP($A163,Aspirantes!$A:$H,Aspirantes!$H$1,FALSE))</f>
        <v/>
      </c>
      <c r="O163" s="16"/>
      <c r="P163" s="756"/>
      <c r="Q163" s="759"/>
      <c r="R163" s="67" t="str">
        <f>IF(AND(Q163&lt;&gt;"",P163=""),"",IF(Q163="SÍ",'09_P1_Pract'!BM163,""))</f>
        <v/>
      </c>
      <c r="S163" s="805">
        <f t="shared" si="13"/>
        <v>0</v>
      </c>
      <c r="T163" s="805">
        <f t="shared" si="11"/>
        <v>0</v>
      </c>
      <c r="U163" s="811"/>
      <c r="V163" s="756"/>
      <c r="W163" s="759"/>
      <c r="X163" s="67" t="str">
        <f>IF(AND(W163&lt;&gt;"",V163=""),"",IF(W163="SÍ",'10_P1_Tema'!BM163,""))</f>
        <v/>
      </c>
      <c r="Y163" s="805">
        <f t="shared" si="14"/>
        <v>0</v>
      </c>
      <c r="Z163" s="805">
        <f t="shared" si="12"/>
        <v>0</v>
      </c>
      <c r="AA163" s="823"/>
      <c r="AB163" s="757"/>
      <c r="AC163" s="812"/>
      <c r="AD163" s="67" t="str">
        <f>IF(F163&lt;&gt;"",IF(OR(Q163="SÍ",W163="SÍ"),IF(R163&lt;&gt;"",R163,'09_P1_Pract'!BM163),""),"")</f>
        <v/>
      </c>
      <c r="AE163" s="67" t="str">
        <f>IF(F163&lt;&gt;"",IF(OR(Q163="SÍ",W163="SÍ"),IF(X163&lt;&gt;"",X163,'10_P1_Tema'!BM163),""),"")</f>
        <v/>
      </c>
      <c r="AF163" s="83"/>
      <c r="AG163" s="676" t="str">
        <f>IF(AND(AD163&lt;&gt;"",AE163&lt;&gt;""),'12_P1_Lista'!R163,"")</f>
        <v/>
      </c>
      <c r="AH163" s="82"/>
      <c r="AI163" s="750" t="str">
        <f>IF(AND(AD163&lt;&gt;"",AE163&lt;&gt;""),'12_P1_Lista'!T163,"")</f>
        <v/>
      </c>
      <c r="AJ163" s="518" t="str">
        <f>IF(AND(AD163&lt;&gt;"",AE163&lt;&gt;""),'12_P1_Lista'!U163,"")</f>
        <v/>
      </c>
      <c r="AK163" s="83"/>
      <c r="AL163" s="1657"/>
      <c r="AM163" s="757"/>
      <c r="AN163" s="1442"/>
      <c r="AO163" s="2108"/>
      <c r="AP163" s="2108"/>
      <c r="AQ163" s="2108"/>
      <c r="AR163" s="2108"/>
      <c r="AS163" s="2108"/>
      <c r="AT163" s="2108"/>
      <c r="AU163" s="2108"/>
      <c r="AV163" s="1442"/>
      <c r="AW163" s="1442"/>
      <c r="AX163" s="1442"/>
      <c r="AY163" s="1442"/>
      <c r="AZ163" s="1442"/>
      <c r="BA163" s="1442"/>
      <c r="BB163" s="1442"/>
      <c r="BC163" s="1442"/>
      <c r="BD163" s="1442"/>
      <c r="BE163" s="1442"/>
      <c r="BF163" s="1442"/>
      <c r="BG163" s="1442"/>
      <c r="BH163" s="1442"/>
      <c r="BI163" s="1442"/>
      <c r="BJ163" s="1442"/>
      <c r="BK163" s="1442"/>
      <c r="BL163" s="1442"/>
      <c r="BM163" s="1442"/>
      <c r="BN163" s="1442"/>
      <c r="BO163" s="1442"/>
      <c r="BP163" s="1442"/>
      <c r="BQ163" s="1442"/>
      <c r="BR163" s="1442"/>
      <c r="BS163" s="1442"/>
      <c r="BT163" s="1442"/>
      <c r="BU163" s="1442"/>
      <c r="BV163" s="1442"/>
      <c r="BW163" s="1442"/>
      <c r="BX163" s="1442"/>
      <c r="BY163" s="1442"/>
      <c r="BZ163" s="1442"/>
      <c r="CA163" s="1442"/>
    </row>
    <row r="164" spans="1:79" s="18" customFormat="1" ht="18" customHeight="1" x14ac:dyDescent="0.2">
      <c r="A164" s="1527" t="str">
        <f>CONCATENATE('01_Carga'!$M$5,"_",$J164)</f>
        <v>FI__147</v>
      </c>
      <c r="B164" s="1405"/>
      <c r="C164" s="1460" t="str">
        <f>IF('06_PresenLista'!L164&lt;&gt;"",'06_PresenLista'!L164,"")</f>
        <v/>
      </c>
      <c r="D164" s="1461" t="str">
        <f>'06_PresenLista'!Q164</f>
        <v/>
      </c>
      <c r="E164" s="1405"/>
      <c r="F164" s="1626" t="str">
        <f t="shared" si="10"/>
        <v/>
      </c>
      <c r="G164" s="1405"/>
      <c r="H164" s="1726" t="str">
        <f>IF('09_P1_Pract'!F164&lt;&gt;"",'09_P1_Pract'!F164,"")</f>
        <v/>
      </c>
      <c r="I164" s="1606"/>
      <c r="J164" s="1216">
        <v>147</v>
      </c>
      <c r="K164" s="269" t="str">
        <f>IF(ISERROR(VLOOKUP($A164,Aspirantes!$A:$H,Aspirantes!$E$1,FALSE)),"",VLOOKUP($A164,Aspirantes!$A:$H,Aspirantes!$E$1,FALSE))</f>
        <v/>
      </c>
      <c r="L164" s="687" t="str">
        <f>IF(ISERROR(VLOOKUP($A164,Aspirantes!$A:$H,Aspirantes!$F$1,FALSE)),"",VLOOKUP($A164,Aspirantes!$A:$H,Aspirantes!$F$1,FALSE))</f>
        <v/>
      </c>
      <c r="M164" s="688" t="str">
        <f>IF(ISERROR(VLOOKUP($A164,Aspirantes!$A:$H,Aspirantes!$G$1,FALSE)),"",VLOOKUP($A164,Aspirantes!$A:$H,Aspirantes!$G$1,FALSE))</f>
        <v/>
      </c>
      <c r="N164" s="674" t="str">
        <f>IF(ISERROR(VLOOKUP($A164,Aspirantes!$A:$H,Aspirantes!$H$1,FALSE)),"",VLOOKUP($A164,Aspirantes!$A:$H,Aspirantes!$H$1,FALSE))</f>
        <v/>
      </c>
      <c r="O164" s="16"/>
      <c r="P164" s="756"/>
      <c r="Q164" s="759"/>
      <c r="R164" s="67" t="str">
        <f>IF(AND(Q164&lt;&gt;"",P164=""),"",IF(Q164="SÍ",'09_P1_Pract'!BM164,""))</f>
        <v/>
      </c>
      <c r="S164" s="805">
        <f t="shared" si="13"/>
        <v>0</v>
      </c>
      <c r="T164" s="805">
        <f t="shared" si="11"/>
        <v>0</v>
      </c>
      <c r="U164" s="811"/>
      <c r="V164" s="756"/>
      <c r="W164" s="759"/>
      <c r="X164" s="67" t="str">
        <f>IF(AND(W164&lt;&gt;"",V164=""),"",IF(W164="SÍ",'10_P1_Tema'!BM164,""))</f>
        <v/>
      </c>
      <c r="Y164" s="805">
        <f t="shared" si="14"/>
        <v>0</v>
      </c>
      <c r="Z164" s="805">
        <f t="shared" si="12"/>
        <v>0</v>
      </c>
      <c r="AA164" s="823"/>
      <c r="AB164" s="757"/>
      <c r="AC164" s="812"/>
      <c r="AD164" s="67" t="str">
        <f>IF(F164&lt;&gt;"",IF(OR(Q164="SÍ",W164="SÍ"),IF(R164&lt;&gt;"",R164,'09_P1_Pract'!BM164),""),"")</f>
        <v/>
      </c>
      <c r="AE164" s="67" t="str">
        <f>IF(F164&lt;&gt;"",IF(OR(Q164="SÍ",W164="SÍ"),IF(X164&lt;&gt;"",X164,'10_P1_Tema'!BM164),""),"")</f>
        <v/>
      </c>
      <c r="AF164" s="83"/>
      <c r="AG164" s="676" t="str">
        <f>IF(AND(AD164&lt;&gt;"",AE164&lt;&gt;""),'12_P1_Lista'!R164,"")</f>
        <v/>
      </c>
      <c r="AH164" s="82"/>
      <c r="AI164" s="750" t="str">
        <f>IF(AND(AD164&lt;&gt;"",AE164&lt;&gt;""),'12_P1_Lista'!T164,"")</f>
        <v/>
      </c>
      <c r="AJ164" s="518" t="str">
        <f>IF(AND(AD164&lt;&gt;"",AE164&lt;&gt;""),'12_P1_Lista'!U164,"")</f>
        <v/>
      </c>
      <c r="AK164" s="83"/>
      <c r="AL164" s="1657"/>
      <c r="AM164" s="757"/>
      <c r="AN164" s="1442"/>
      <c r="AO164" s="2108"/>
      <c r="AP164" s="2108"/>
      <c r="AQ164" s="2108"/>
      <c r="AR164" s="2108"/>
      <c r="AS164" s="2108"/>
      <c r="AT164" s="2108"/>
      <c r="AU164" s="2108"/>
      <c r="AV164" s="1442"/>
      <c r="AW164" s="1442"/>
      <c r="AX164" s="1442"/>
      <c r="AY164" s="1442"/>
      <c r="AZ164" s="1442"/>
      <c r="BA164" s="1442"/>
      <c r="BB164" s="1442"/>
      <c r="BC164" s="1442"/>
      <c r="BD164" s="1442"/>
      <c r="BE164" s="1442"/>
      <c r="BF164" s="1442"/>
      <c r="BG164" s="1442"/>
      <c r="BH164" s="1442"/>
      <c r="BI164" s="1442"/>
      <c r="BJ164" s="1442"/>
      <c r="BK164" s="1442"/>
      <c r="BL164" s="1442"/>
      <c r="BM164" s="1442"/>
      <c r="BN164" s="1442"/>
      <c r="BO164" s="1442"/>
      <c r="BP164" s="1442"/>
      <c r="BQ164" s="1442"/>
      <c r="BR164" s="1442"/>
      <c r="BS164" s="1442"/>
      <c r="BT164" s="1442"/>
      <c r="BU164" s="1442"/>
      <c r="BV164" s="1442"/>
      <c r="BW164" s="1442"/>
      <c r="BX164" s="1442"/>
      <c r="BY164" s="1442"/>
      <c r="BZ164" s="1442"/>
      <c r="CA164" s="1442"/>
    </row>
    <row r="165" spans="1:79" s="18" customFormat="1" ht="18" customHeight="1" x14ac:dyDescent="0.2">
      <c r="A165" s="1527" t="str">
        <f>CONCATENATE('01_Carga'!$M$5,"_",$J165)</f>
        <v>FI__148</v>
      </c>
      <c r="B165" s="1405"/>
      <c r="C165" s="1460" t="str">
        <f>IF('06_PresenLista'!L165&lt;&gt;"",'06_PresenLista'!L165,"")</f>
        <v/>
      </c>
      <c r="D165" s="1461" t="str">
        <f>'06_PresenLista'!Q165</f>
        <v/>
      </c>
      <c r="E165" s="1405"/>
      <c r="F165" s="1626" t="str">
        <f t="shared" si="10"/>
        <v/>
      </c>
      <c r="G165" s="1405"/>
      <c r="H165" s="1726" t="str">
        <f>IF('09_P1_Pract'!F165&lt;&gt;"",'09_P1_Pract'!F165,"")</f>
        <v/>
      </c>
      <c r="I165" s="1606"/>
      <c r="J165" s="1216">
        <v>148</v>
      </c>
      <c r="K165" s="269" t="str">
        <f>IF(ISERROR(VLOOKUP($A165,Aspirantes!$A:$H,Aspirantes!$E$1,FALSE)),"",VLOOKUP($A165,Aspirantes!$A:$H,Aspirantes!$E$1,FALSE))</f>
        <v/>
      </c>
      <c r="L165" s="687" t="str">
        <f>IF(ISERROR(VLOOKUP($A165,Aspirantes!$A:$H,Aspirantes!$F$1,FALSE)),"",VLOOKUP($A165,Aspirantes!$A:$H,Aspirantes!$F$1,FALSE))</f>
        <v/>
      </c>
      <c r="M165" s="688" t="str">
        <f>IF(ISERROR(VLOOKUP($A165,Aspirantes!$A:$H,Aspirantes!$G$1,FALSE)),"",VLOOKUP($A165,Aspirantes!$A:$H,Aspirantes!$G$1,FALSE))</f>
        <v/>
      </c>
      <c r="N165" s="674" t="str">
        <f>IF(ISERROR(VLOOKUP($A165,Aspirantes!$A:$H,Aspirantes!$H$1,FALSE)),"",VLOOKUP($A165,Aspirantes!$A:$H,Aspirantes!$H$1,FALSE))</f>
        <v/>
      </c>
      <c r="O165" s="16"/>
      <c r="P165" s="756"/>
      <c r="Q165" s="759"/>
      <c r="R165" s="67" t="str">
        <f>IF(AND(Q165&lt;&gt;"",P165=""),"",IF(Q165="SÍ",'09_P1_Pract'!BM165,""))</f>
        <v/>
      </c>
      <c r="S165" s="805">
        <f t="shared" si="13"/>
        <v>0</v>
      </c>
      <c r="T165" s="805">
        <f t="shared" si="11"/>
        <v>0</v>
      </c>
      <c r="U165" s="811"/>
      <c r="V165" s="756"/>
      <c r="W165" s="759"/>
      <c r="X165" s="67" t="str">
        <f>IF(AND(W165&lt;&gt;"",V165=""),"",IF(W165="SÍ",'10_P1_Tema'!BM165,""))</f>
        <v/>
      </c>
      <c r="Y165" s="805">
        <f t="shared" si="14"/>
        <v>0</v>
      </c>
      <c r="Z165" s="805">
        <f t="shared" si="12"/>
        <v>0</v>
      </c>
      <c r="AA165" s="823"/>
      <c r="AB165" s="757"/>
      <c r="AC165" s="812"/>
      <c r="AD165" s="67" t="str">
        <f>IF(F165&lt;&gt;"",IF(OR(Q165="SÍ",W165="SÍ"),IF(R165&lt;&gt;"",R165,'09_P1_Pract'!BM165),""),"")</f>
        <v/>
      </c>
      <c r="AE165" s="67" t="str">
        <f>IF(F165&lt;&gt;"",IF(OR(Q165="SÍ",W165="SÍ"),IF(X165&lt;&gt;"",X165,'10_P1_Tema'!BM165),""),"")</f>
        <v/>
      </c>
      <c r="AF165" s="83"/>
      <c r="AG165" s="676" t="str">
        <f>IF(AND(AD165&lt;&gt;"",AE165&lt;&gt;""),'12_P1_Lista'!R165,"")</f>
        <v/>
      </c>
      <c r="AH165" s="82"/>
      <c r="AI165" s="750" t="str">
        <f>IF(AND(AD165&lt;&gt;"",AE165&lt;&gt;""),'12_P1_Lista'!T165,"")</f>
        <v/>
      </c>
      <c r="AJ165" s="518" t="str">
        <f>IF(AND(AD165&lt;&gt;"",AE165&lt;&gt;""),'12_P1_Lista'!U165,"")</f>
        <v/>
      </c>
      <c r="AK165" s="83"/>
      <c r="AL165" s="1657"/>
      <c r="AM165" s="757"/>
      <c r="AN165" s="1442"/>
      <c r="AO165" s="2108"/>
      <c r="AP165" s="2108"/>
      <c r="AQ165" s="2108"/>
      <c r="AR165" s="2108"/>
      <c r="AS165" s="2108"/>
      <c r="AT165" s="2108"/>
      <c r="AU165" s="2108"/>
      <c r="AV165" s="1442"/>
      <c r="AW165" s="1442"/>
      <c r="AX165" s="1442"/>
      <c r="AY165" s="1442"/>
      <c r="AZ165" s="1442"/>
      <c r="BA165" s="1442"/>
      <c r="BB165" s="1442"/>
      <c r="BC165" s="1442"/>
      <c r="BD165" s="1442"/>
      <c r="BE165" s="1442"/>
      <c r="BF165" s="1442"/>
      <c r="BG165" s="1442"/>
      <c r="BH165" s="1442"/>
      <c r="BI165" s="1442"/>
      <c r="BJ165" s="1442"/>
      <c r="BK165" s="1442"/>
      <c r="BL165" s="1442"/>
      <c r="BM165" s="1442"/>
      <c r="BN165" s="1442"/>
      <c r="BO165" s="1442"/>
      <c r="BP165" s="1442"/>
      <c r="BQ165" s="1442"/>
      <c r="BR165" s="1442"/>
      <c r="BS165" s="1442"/>
      <c r="BT165" s="1442"/>
      <c r="BU165" s="1442"/>
      <c r="BV165" s="1442"/>
      <c r="BW165" s="1442"/>
      <c r="BX165" s="1442"/>
      <c r="BY165" s="1442"/>
      <c r="BZ165" s="1442"/>
      <c r="CA165" s="1442"/>
    </row>
    <row r="166" spans="1:79" s="18" customFormat="1" ht="18" customHeight="1" x14ac:dyDescent="0.2">
      <c r="A166" s="1527" t="str">
        <f>CONCATENATE('01_Carga'!$M$5,"_",$J166)</f>
        <v>FI__149</v>
      </c>
      <c r="B166" s="1405"/>
      <c r="C166" s="1460" t="str">
        <f>IF('06_PresenLista'!L166&lt;&gt;"",'06_PresenLista'!L166,"")</f>
        <v/>
      </c>
      <c r="D166" s="1461" t="str">
        <f>'06_PresenLista'!Q166</f>
        <v/>
      </c>
      <c r="E166" s="1405"/>
      <c r="F166" s="1626" t="str">
        <f t="shared" si="10"/>
        <v/>
      </c>
      <c r="G166" s="1405"/>
      <c r="H166" s="1726" t="str">
        <f>IF('09_P1_Pract'!F166&lt;&gt;"",'09_P1_Pract'!F166,"")</f>
        <v/>
      </c>
      <c r="I166" s="1606"/>
      <c r="J166" s="1216">
        <v>149</v>
      </c>
      <c r="K166" s="269" t="str">
        <f>IF(ISERROR(VLOOKUP($A166,Aspirantes!$A:$H,Aspirantes!$E$1,FALSE)),"",VLOOKUP($A166,Aspirantes!$A:$H,Aspirantes!$E$1,FALSE))</f>
        <v/>
      </c>
      <c r="L166" s="687" t="str">
        <f>IF(ISERROR(VLOOKUP($A166,Aspirantes!$A:$H,Aspirantes!$F$1,FALSE)),"",VLOOKUP($A166,Aspirantes!$A:$H,Aspirantes!$F$1,FALSE))</f>
        <v/>
      </c>
      <c r="M166" s="688" t="str">
        <f>IF(ISERROR(VLOOKUP($A166,Aspirantes!$A:$H,Aspirantes!$G$1,FALSE)),"",VLOOKUP($A166,Aspirantes!$A:$H,Aspirantes!$G$1,FALSE))</f>
        <v/>
      </c>
      <c r="N166" s="674" t="str">
        <f>IF(ISERROR(VLOOKUP($A166,Aspirantes!$A:$H,Aspirantes!$H$1,FALSE)),"",VLOOKUP($A166,Aspirantes!$A:$H,Aspirantes!$H$1,FALSE))</f>
        <v/>
      </c>
      <c r="O166" s="16"/>
      <c r="P166" s="756"/>
      <c r="Q166" s="759"/>
      <c r="R166" s="67" t="str">
        <f>IF(AND(Q166&lt;&gt;"",P166=""),"",IF(Q166="SÍ",'09_P1_Pract'!BM166,""))</f>
        <v/>
      </c>
      <c r="S166" s="805">
        <f t="shared" si="13"/>
        <v>0</v>
      </c>
      <c r="T166" s="805">
        <f t="shared" si="11"/>
        <v>0</v>
      </c>
      <c r="U166" s="811"/>
      <c r="V166" s="756"/>
      <c r="W166" s="759"/>
      <c r="X166" s="67" t="str">
        <f>IF(AND(W166&lt;&gt;"",V166=""),"",IF(W166="SÍ",'10_P1_Tema'!BM166,""))</f>
        <v/>
      </c>
      <c r="Y166" s="805">
        <f t="shared" si="14"/>
        <v>0</v>
      </c>
      <c r="Z166" s="805">
        <f t="shared" si="12"/>
        <v>0</v>
      </c>
      <c r="AA166" s="823"/>
      <c r="AB166" s="757"/>
      <c r="AC166" s="812"/>
      <c r="AD166" s="67" t="str">
        <f>IF(F166&lt;&gt;"",IF(OR(Q166="SÍ",W166="SÍ"),IF(R166&lt;&gt;"",R166,'09_P1_Pract'!BM166),""),"")</f>
        <v/>
      </c>
      <c r="AE166" s="67" t="str">
        <f>IF(F166&lt;&gt;"",IF(OR(Q166="SÍ",W166="SÍ"),IF(X166&lt;&gt;"",X166,'10_P1_Tema'!BM166),""),"")</f>
        <v/>
      </c>
      <c r="AF166" s="83"/>
      <c r="AG166" s="676" t="str">
        <f>IF(AND(AD166&lt;&gt;"",AE166&lt;&gt;""),'12_P1_Lista'!R166,"")</f>
        <v/>
      </c>
      <c r="AH166" s="82"/>
      <c r="AI166" s="750" t="str">
        <f>IF(AND(AD166&lt;&gt;"",AE166&lt;&gt;""),'12_P1_Lista'!T166,"")</f>
        <v/>
      </c>
      <c r="AJ166" s="518" t="str">
        <f>IF(AND(AD166&lt;&gt;"",AE166&lt;&gt;""),'12_P1_Lista'!U166,"")</f>
        <v/>
      </c>
      <c r="AK166" s="83"/>
      <c r="AL166" s="1657"/>
      <c r="AM166" s="757"/>
      <c r="AN166" s="1442"/>
      <c r="AO166" s="2108"/>
      <c r="AP166" s="2108"/>
      <c r="AQ166" s="2108"/>
      <c r="AR166" s="2108"/>
      <c r="AS166" s="2108"/>
      <c r="AT166" s="2108"/>
      <c r="AU166" s="2108"/>
      <c r="AV166" s="1442"/>
      <c r="AW166" s="1442"/>
      <c r="AX166" s="1442"/>
      <c r="AY166" s="1442"/>
      <c r="AZ166" s="1442"/>
      <c r="BA166" s="1442"/>
      <c r="BB166" s="1442"/>
      <c r="BC166" s="1442"/>
      <c r="BD166" s="1442"/>
      <c r="BE166" s="1442"/>
      <c r="BF166" s="1442"/>
      <c r="BG166" s="1442"/>
      <c r="BH166" s="1442"/>
      <c r="BI166" s="1442"/>
      <c r="BJ166" s="1442"/>
      <c r="BK166" s="1442"/>
      <c r="BL166" s="1442"/>
      <c r="BM166" s="1442"/>
      <c r="BN166" s="1442"/>
      <c r="BO166" s="1442"/>
      <c r="BP166" s="1442"/>
      <c r="BQ166" s="1442"/>
      <c r="BR166" s="1442"/>
      <c r="BS166" s="1442"/>
      <c r="BT166" s="1442"/>
      <c r="BU166" s="1442"/>
      <c r="BV166" s="1442"/>
      <c r="BW166" s="1442"/>
      <c r="BX166" s="1442"/>
      <c r="BY166" s="1442"/>
      <c r="BZ166" s="1442"/>
      <c r="CA166" s="1442"/>
    </row>
    <row r="167" spans="1:79" s="18" customFormat="1" ht="18" customHeight="1" x14ac:dyDescent="0.2">
      <c r="A167" s="1527" t="str">
        <f>CONCATENATE('01_Carga'!$M$5,"_",$J167)</f>
        <v>FI__150</v>
      </c>
      <c r="B167" s="1405"/>
      <c r="C167" s="1460" t="str">
        <f>IF('06_PresenLista'!L167&lt;&gt;"",'06_PresenLista'!L167,"")</f>
        <v/>
      </c>
      <c r="D167" s="1461" t="str">
        <f>'06_PresenLista'!Q167</f>
        <v/>
      </c>
      <c r="E167" s="1405"/>
      <c r="F167" s="1626" t="str">
        <f t="shared" si="10"/>
        <v/>
      </c>
      <c r="G167" s="1405"/>
      <c r="H167" s="1726" t="str">
        <f>IF('09_P1_Pract'!F167&lt;&gt;"",'09_P1_Pract'!F167,"")</f>
        <v/>
      </c>
      <c r="I167" s="1606"/>
      <c r="J167" s="1216">
        <v>150</v>
      </c>
      <c r="K167" s="269" t="str">
        <f>IF(ISERROR(VLOOKUP($A167,Aspirantes!$A:$H,Aspirantes!$E$1,FALSE)),"",VLOOKUP($A167,Aspirantes!$A:$H,Aspirantes!$E$1,FALSE))</f>
        <v/>
      </c>
      <c r="L167" s="687" t="str">
        <f>IF(ISERROR(VLOOKUP($A167,Aspirantes!$A:$H,Aspirantes!$F$1,FALSE)),"",VLOOKUP($A167,Aspirantes!$A:$H,Aspirantes!$F$1,FALSE))</f>
        <v/>
      </c>
      <c r="M167" s="688" t="str">
        <f>IF(ISERROR(VLOOKUP($A167,Aspirantes!$A:$H,Aspirantes!$G$1,FALSE)),"",VLOOKUP($A167,Aspirantes!$A:$H,Aspirantes!$G$1,FALSE))</f>
        <v/>
      </c>
      <c r="N167" s="674" t="str">
        <f>IF(ISERROR(VLOOKUP($A167,Aspirantes!$A:$H,Aspirantes!$H$1,FALSE)),"",VLOOKUP($A167,Aspirantes!$A:$H,Aspirantes!$H$1,FALSE))</f>
        <v/>
      </c>
      <c r="O167" s="16"/>
      <c r="P167" s="756"/>
      <c r="Q167" s="759"/>
      <c r="R167" s="67" t="str">
        <f>IF(AND(Q167&lt;&gt;"",P167=""),"",IF(Q167="SÍ",'09_P1_Pract'!BM167,""))</f>
        <v/>
      </c>
      <c r="S167" s="805">
        <f t="shared" si="13"/>
        <v>0</v>
      </c>
      <c r="T167" s="805">
        <f t="shared" si="11"/>
        <v>0</v>
      </c>
      <c r="U167" s="811"/>
      <c r="V167" s="756"/>
      <c r="W167" s="759"/>
      <c r="X167" s="67" t="str">
        <f>IF(AND(W167&lt;&gt;"",V167=""),"",IF(W167="SÍ",'10_P1_Tema'!BM167,""))</f>
        <v/>
      </c>
      <c r="Y167" s="805">
        <f t="shared" si="14"/>
        <v>0</v>
      </c>
      <c r="Z167" s="805">
        <f t="shared" si="12"/>
        <v>0</v>
      </c>
      <c r="AA167" s="823"/>
      <c r="AB167" s="757"/>
      <c r="AC167" s="812"/>
      <c r="AD167" s="67" t="str">
        <f>IF(F167&lt;&gt;"",IF(OR(Q167="SÍ",W167="SÍ"),IF(R167&lt;&gt;"",R167,'09_P1_Pract'!BM167),""),"")</f>
        <v/>
      </c>
      <c r="AE167" s="67" t="str">
        <f>IF(F167&lt;&gt;"",IF(OR(Q167="SÍ",W167="SÍ"),IF(X167&lt;&gt;"",X167,'10_P1_Tema'!BM167),""),"")</f>
        <v/>
      </c>
      <c r="AF167" s="83"/>
      <c r="AG167" s="676" t="str">
        <f>IF(AND(AD167&lt;&gt;"",AE167&lt;&gt;""),'12_P1_Lista'!R167,"")</f>
        <v/>
      </c>
      <c r="AH167" s="82"/>
      <c r="AI167" s="750" t="str">
        <f>IF(AND(AD167&lt;&gt;"",AE167&lt;&gt;""),'12_P1_Lista'!T167,"")</f>
        <v/>
      </c>
      <c r="AJ167" s="518" t="str">
        <f>IF(AND(AD167&lt;&gt;"",AE167&lt;&gt;""),'12_P1_Lista'!U167,"")</f>
        <v/>
      </c>
      <c r="AK167" s="83"/>
      <c r="AL167" s="1657"/>
      <c r="AM167" s="757"/>
      <c r="AN167" s="1442"/>
      <c r="AO167" s="2108"/>
      <c r="AP167" s="2108"/>
      <c r="AQ167" s="2108"/>
      <c r="AR167" s="2108"/>
      <c r="AS167" s="2108"/>
      <c r="AT167" s="2108"/>
      <c r="AU167" s="2108"/>
      <c r="AV167" s="1442"/>
      <c r="AW167" s="1442"/>
      <c r="AX167" s="1442"/>
      <c r="AY167" s="1442"/>
      <c r="AZ167" s="1442"/>
      <c r="BA167" s="1442"/>
      <c r="BB167" s="1442"/>
      <c r="BC167" s="1442"/>
      <c r="BD167" s="1442"/>
      <c r="BE167" s="1442"/>
      <c r="BF167" s="1442"/>
      <c r="BG167" s="1442"/>
      <c r="BH167" s="1442"/>
      <c r="BI167" s="1442"/>
      <c r="BJ167" s="1442"/>
      <c r="BK167" s="1442"/>
      <c r="BL167" s="1442"/>
      <c r="BM167" s="1442"/>
      <c r="BN167" s="1442"/>
      <c r="BO167" s="1442"/>
      <c r="BP167" s="1442"/>
      <c r="BQ167" s="1442"/>
      <c r="BR167" s="1442"/>
      <c r="BS167" s="1442"/>
      <c r="BT167" s="1442"/>
      <c r="BU167" s="1442"/>
      <c r="BV167" s="1442"/>
      <c r="BW167" s="1442"/>
      <c r="BX167" s="1442"/>
      <c r="BY167" s="1442"/>
      <c r="BZ167" s="1442"/>
      <c r="CA167" s="1442"/>
    </row>
    <row r="168" spans="1:79" s="18" customFormat="1" ht="18" customHeight="1" x14ac:dyDescent="0.2">
      <c r="A168" s="1527" t="str">
        <f>CONCATENATE('01_Carga'!$M$5,"_",$J168)</f>
        <v>FI__151</v>
      </c>
      <c r="B168" s="1405"/>
      <c r="C168" s="1460" t="str">
        <f>IF('06_PresenLista'!L168&lt;&gt;"",'06_PresenLista'!L168,"")</f>
        <v/>
      </c>
      <c r="D168" s="1461" t="str">
        <f>'06_PresenLista'!Q168</f>
        <v/>
      </c>
      <c r="E168" s="1607"/>
      <c r="F168" s="1626" t="str">
        <f t="shared" ref="F168:F177" si="15">IF(OR(P168&lt;&gt;0,V168&lt;&gt;0),"al","")</f>
        <v/>
      </c>
      <c r="G168" s="1607">
        <f>IF(C168="SÍ",1,0)</f>
        <v>0</v>
      </c>
      <c r="H168" s="1726" t="str">
        <f>IF('09_P1_Pract'!F168&lt;&gt;"",'09_P1_Pract'!F168,"")</f>
        <v/>
      </c>
      <c r="I168" s="1606"/>
      <c r="J168" s="1216">
        <v>151</v>
      </c>
      <c r="K168" s="269" t="str">
        <f>IF(VLOOKUP($A168,'03_Extras'!$A$18:$I$27,'03_Extras'!$F$16,FALSE)&lt;&gt;"",VLOOKUP($A168,'03_Extras'!$A$18:$I$27,'03_Extras'!$F$16,FALSE),"")</f>
        <v/>
      </c>
      <c r="L168" s="687" t="str">
        <f>IF(VLOOKUP($A168,'03_Extras'!$A$18:$I$27,'03_Extras'!$G$16,FALSE)&lt;&gt;"",VLOOKUP($A168,'03_Extras'!$A$18:$I$27,'03_Extras'!$G$16,FALSE),"")</f>
        <v/>
      </c>
      <c r="M168" s="688" t="str">
        <f>IF(VLOOKUP($A168,'03_Extras'!$A$18:$I$27,'03_Extras'!$H$16,FALSE)&lt;&gt;"",VLOOKUP($A168,'03_Extras'!$A$18:$I$27,'03_Extras'!$H$16,FALSE),"")</f>
        <v/>
      </c>
      <c r="N168" s="674" t="str">
        <f>IF(VLOOKUP($A168,'03_Extras'!$A$18:$I$27,'03_Extras'!$I$16,FALSE)&lt;&gt;"",VLOOKUP($A168,'03_Extras'!$A$18:$I$27,'03_Extras'!$I$16,FALSE),"")</f>
        <v/>
      </c>
      <c r="O168" s="612" t="str">
        <f t="shared" ref="O168:O177" si="16">IF(L168&lt;&gt;"","*","")</f>
        <v/>
      </c>
      <c r="P168" s="756"/>
      <c r="Q168" s="759"/>
      <c r="R168" s="67" t="str">
        <f>IF(AND(Q168&lt;&gt;"",P168=""),"",IF(Q168="SÍ",'09_P1_Pract'!BM168,""))</f>
        <v/>
      </c>
      <c r="S168" s="805">
        <f t="shared" ref="S168:S177" si="17">IF(AND(Q168="SÍ",R168&lt;&gt;""),IF(R168&lt;=P168,1,0),0)</f>
        <v>0</v>
      </c>
      <c r="T168" s="805">
        <f t="shared" ref="T168:T177" si="18">IF(AND(Q168&lt;&gt;"",P168=""),1,0)</f>
        <v>0</v>
      </c>
      <c r="U168" s="811"/>
      <c r="V168" s="756"/>
      <c r="W168" s="759"/>
      <c r="X168" s="67" t="str">
        <f>IF(AND(W168&lt;&gt;"",V168=""),"",IF(W168="SÍ",'10_P1_Tema'!BM168,""))</f>
        <v/>
      </c>
      <c r="Y168" s="805">
        <f t="shared" ref="Y168:Y177" si="19">IF(AND(W168="SÍ",X168&lt;&gt;""),IF(X168&lt;=V168,1,0),0)</f>
        <v>0</v>
      </c>
      <c r="Z168" s="805">
        <f t="shared" ref="Z168:Z177" si="20">IF(AND(W168&lt;&gt;"",V168=""),1,0)</f>
        <v>0</v>
      </c>
      <c r="AA168" s="823"/>
      <c r="AB168" s="757"/>
      <c r="AC168" s="812"/>
      <c r="AD168" s="67" t="str">
        <f>IF(F168&lt;&gt;"",IF(OR(Q168="SÍ",W168="SÍ"),IF(R168&lt;&gt;"",R168,'09_P1_Pract'!BM168),""),"")</f>
        <v/>
      </c>
      <c r="AE168" s="67" t="str">
        <f>IF(F168&lt;&gt;"",IF(OR(Q168="SÍ",W168="SÍ"),IF(X168&lt;&gt;"",X168,'10_P1_Tema'!BM168),""),"")</f>
        <v/>
      </c>
      <c r="AF168" s="83"/>
      <c r="AG168" s="676" t="str">
        <f>IF(AND(AD168&lt;&gt;"",AE168&lt;&gt;""),'12_P1_Lista'!R168,"")</f>
        <v/>
      </c>
      <c r="AH168" s="82"/>
      <c r="AI168" s="750" t="str">
        <f>IF(AND(AD168&lt;&gt;"",AE168&lt;&gt;""),'12_P1_Lista'!T168,"")</f>
        <v/>
      </c>
      <c r="AJ168" s="518" t="str">
        <f>IF(AND(AD168&lt;&gt;"",AE168&lt;&gt;""),'12_P1_Lista'!U168,"")</f>
        <v/>
      </c>
      <c r="AK168" s="83"/>
      <c r="AL168" s="1657"/>
      <c r="AM168" s="757"/>
      <c r="AN168" s="1442"/>
      <c r="AO168" s="2108"/>
      <c r="AP168" s="2108"/>
      <c r="AQ168" s="2108"/>
      <c r="AR168" s="2108"/>
      <c r="AS168" s="2108"/>
      <c r="AT168" s="2108"/>
      <c r="AU168" s="2108"/>
      <c r="AV168" s="1442"/>
      <c r="AW168" s="1442"/>
      <c r="AX168" s="1442"/>
      <c r="AY168" s="1442"/>
      <c r="AZ168" s="1442"/>
      <c r="BA168" s="1442"/>
      <c r="BB168" s="1442"/>
      <c r="BC168" s="1442"/>
      <c r="BD168" s="1442"/>
      <c r="BE168" s="1442"/>
      <c r="BF168" s="1442"/>
      <c r="BG168" s="1442"/>
      <c r="BH168" s="1442"/>
      <c r="BI168" s="1442"/>
      <c r="BJ168" s="1442"/>
      <c r="BK168" s="1442"/>
      <c r="BL168" s="1442"/>
      <c r="BM168" s="1442"/>
      <c r="BN168" s="1442"/>
      <c r="BO168" s="1442"/>
      <c r="BP168" s="1442"/>
      <c r="BQ168" s="1442"/>
      <c r="BR168" s="1442"/>
      <c r="BS168" s="1442"/>
      <c r="BT168" s="1442"/>
      <c r="BU168" s="1442"/>
      <c r="BV168" s="1442"/>
      <c r="BW168" s="1442"/>
      <c r="BX168" s="1442"/>
      <c r="BY168" s="1442"/>
      <c r="BZ168" s="1442"/>
      <c r="CA168" s="1442"/>
    </row>
    <row r="169" spans="1:79" s="18" customFormat="1" ht="18" customHeight="1" x14ac:dyDescent="0.2">
      <c r="A169" s="1527" t="str">
        <f>CONCATENATE('01_Carga'!$M$5,"_",$J169)</f>
        <v>FI__152</v>
      </c>
      <c r="B169" s="1405"/>
      <c r="C169" s="1460" t="str">
        <f>IF('06_PresenLista'!L169&lt;&gt;"",'06_PresenLista'!L169,"")</f>
        <v/>
      </c>
      <c r="D169" s="1461" t="str">
        <f>'06_PresenLista'!Q169</f>
        <v/>
      </c>
      <c r="E169" s="1607"/>
      <c r="F169" s="1626" t="str">
        <f t="shared" si="15"/>
        <v/>
      </c>
      <c r="G169" s="1607">
        <f t="shared" ref="G169:G177" si="21">IF(C169="SÍ",1,0)</f>
        <v>0</v>
      </c>
      <c r="H169" s="1726" t="str">
        <f>IF('09_P1_Pract'!F169&lt;&gt;"",'09_P1_Pract'!F169,"")</f>
        <v/>
      </c>
      <c r="I169" s="1606"/>
      <c r="J169" s="1216">
        <v>152</v>
      </c>
      <c r="K169" s="269" t="str">
        <f>IF(VLOOKUP($A169,'03_Extras'!$A$18:$I$27,'03_Extras'!$F$16,FALSE)&lt;&gt;"",VLOOKUP($A169,'03_Extras'!$A$18:$I$27,'03_Extras'!$F$16,FALSE),"")</f>
        <v/>
      </c>
      <c r="L169" s="687" t="str">
        <f>IF(VLOOKUP($A169,'03_Extras'!$A$18:$I$27,'03_Extras'!$G$16,FALSE)&lt;&gt;"",VLOOKUP($A169,'03_Extras'!$A$18:$I$27,'03_Extras'!$G$16,FALSE),"")</f>
        <v/>
      </c>
      <c r="M169" s="688" t="str">
        <f>IF(VLOOKUP($A169,'03_Extras'!$A$18:$I$27,'03_Extras'!$H$16,FALSE)&lt;&gt;"",VLOOKUP($A169,'03_Extras'!$A$18:$I$27,'03_Extras'!$H$16,FALSE),"")</f>
        <v/>
      </c>
      <c r="N169" s="674" t="str">
        <f>IF(VLOOKUP($A169,'03_Extras'!$A$18:$I$27,'03_Extras'!$I$16,FALSE)&lt;&gt;"",VLOOKUP($A169,'03_Extras'!$A$18:$I$27,'03_Extras'!$I$16,FALSE),"")</f>
        <v/>
      </c>
      <c r="O169" s="612" t="str">
        <f t="shared" si="16"/>
        <v/>
      </c>
      <c r="P169" s="756"/>
      <c r="Q169" s="759"/>
      <c r="R169" s="67" t="str">
        <f>IF(AND(Q169&lt;&gt;"",P169=""),"",IF(Q169="SÍ",'09_P1_Pract'!BM169,""))</f>
        <v/>
      </c>
      <c r="S169" s="805">
        <f t="shared" si="17"/>
        <v>0</v>
      </c>
      <c r="T169" s="805">
        <f t="shared" si="18"/>
        <v>0</v>
      </c>
      <c r="U169" s="811"/>
      <c r="V169" s="756"/>
      <c r="W169" s="759"/>
      <c r="X169" s="67" t="str">
        <f>IF(AND(W169&lt;&gt;"",V169=""),"",IF(W169="SÍ",'10_P1_Tema'!BM169,""))</f>
        <v/>
      </c>
      <c r="Y169" s="805">
        <f t="shared" si="19"/>
        <v>0</v>
      </c>
      <c r="Z169" s="805">
        <f t="shared" si="20"/>
        <v>0</v>
      </c>
      <c r="AA169" s="823"/>
      <c r="AB169" s="757"/>
      <c r="AC169" s="812"/>
      <c r="AD169" s="67" t="str">
        <f>IF(F169&lt;&gt;"",IF(OR(Q169="SÍ",W169="SÍ"),IF(R169&lt;&gt;"",R169,'09_P1_Pract'!BM169),""),"")</f>
        <v/>
      </c>
      <c r="AE169" s="67" t="str">
        <f>IF(F169&lt;&gt;"",IF(OR(Q169="SÍ",W169="SÍ"),IF(X169&lt;&gt;"",X169,'10_P1_Tema'!BM169),""),"")</f>
        <v/>
      </c>
      <c r="AF169" s="83"/>
      <c r="AG169" s="676" t="str">
        <f>IF(AND(AD169&lt;&gt;"",AE169&lt;&gt;""),'12_P1_Lista'!R169,"")</f>
        <v/>
      </c>
      <c r="AH169" s="82"/>
      <c r="AI169" s="750" t="str">
        <f>IF(AND(AD169&lt;&gt;"",AE169&lt;&gt;""),'12_P1_Lista'!T169,"")</f>
        <v/>
      </c>
      <c r="AJ169" s="518" t="str">
        <f>IF(AND(AD169&lt;&gt;"",AE169&lt;&gt;""),'12_P1_Lista'!U169,"")</f>
        <v/>
      </c>
      <c r="AK169" s="83"/>
      <c r="AL169" s="1657"/>
      <c r="AM169" s="757"/>
      <c r="AN169" s="1442"/>
      <c r="AO169" s="2108"/>
      <c r="AP169" s="2108"/>
      <c r="AQ169" s="2108"/>
      <c r="AR169" s="2108"/>
      <c r="AS169" s="2108"/>
      <c r="AT169" s="2108"/>
      <c r="AU169" s="2108"/>
      <c r="AV169" s="1442"/>
      <c r="AW169" s="1442"/>
      <c r="AX169" s="1442"/>
      <c r="AY169" s="1442"/>
      <c r="AZ169" s="1442"/>
      <c r="BA169" s="1442"/>
      <c r="BB169" s="1442"/>
      <c r="BC169" s="1442"/>
      <c r="BD169" s="1442"/>
      <c r="BE169" s="1442"/>
      <c r="BF169" s="1442"/>
      <c r="BG169" s="1442"/>
      <c r="BH169" s="1442"/>
      <c r="BI169" s="1442"/>
      <c r="BJ169" s="1442"/>
      <c r="BK169" s="1442"/>
      <c r="BL169" s="1442"/>
      <c r="BM169" s="1442"/>
      <c r="BN169" s="1442"/>
      <c r="BO169" s="1442"/>
      <c r="BP169" s="1442"/>
      <c r="BQ169" s="1442"/>
      <c r="BR169" s="1442"/>
      <c r="BS169" s="1442"/>
      <c r="BT169" s="1442"/>
      <c r="BU169" s="1442"/>
      <c r="BV169" s="1442"/>
      <c r="BW169" s="1442"/>
      <c r="BX169" s="1442"/>
      <c r="BY169" s="1442"/>
      <c r="BZ169" s="1442"/>
      <c r="CA169" s="1442"/>
    </row>
    <row r="170" spans="1:79" s="18" customFormat="1" ht="18" customHeight="1" x14ac:dyDescent="0.2">
      <c r="A170" s="1527" t="str">
        <f>CONCATENATE('01_Carga'!$M$5,"_",$J170)</f>
        <v>FI__153</v>
      </c>
      <c r="B170" s="1405"/>
      <c r="C170" s="1460" t="str">
        <f>IF('06_PresenLista'!L170&lt;&gt;"",'06_PresenLista'!L170,"")</f>
        <v/>
      </c>
      <c r="D170" s="1461" t="str">
        <f>'06_PresenLista'!Q170</f>
        <v/>
      </c>
      <c r="E170" s="1607"/>
      <c r="F170" s="1626" t="str">
        <f t="shared" si="15"/>
        <v/>
      </c>
      <c r="G170" s="1607">
        <f t="shared" si="21"/>
        <v>0</v>
      </c>
      <c r="H170" s="1726" t="str">
        <f>IF('09_P1_Pract'!F170&lt;&gt;"",'09_P1_Pract'!F170,"")</f>
        <v/>
      </c>
      <c r="I170" s="1606"/>
      <c r="J170" s="1216">
        <v>153</v>
      </c>
      <c r="K170" s="269" t="str">
        <f>IF(VLOOKUP($A170,'03_Extras'!$A$18:$I$27,'03_Extras'!$F$16,FALSE)&lt;&gt;"",VLOOKUP($A170,'03_Extras'!$A$18:$I$27,'03_Extras'!$F$16,FALSE),"")</f>
        <v/>
      </c>
      <c r="L170" s="687" t="str">
        <f>IF(VLOOKUP($A170,'03_Extras'!$A$18:$I$27,'03_Extras'!$G$16,FALSE)&lt;&gt;"",VLOOKUP($A170,'03_Extras'!$A$18:$I$27,'03_Extras'!$G$16,FALSE),"")</f>
        <v/>
      </c>
      <c r="M170" s="688" t="str">
        <f>IF(VLOOKUP($A170,'03_Extras'!$A$18:$I$27,'03_Extras'!$H$16,FALSE)&lt;&gt;"",VLOOKUP($A170,'03_Extras'!$A$18:$I$27,'03_Extras'!$H$16,FALSE),"")</f>
        <v/>
      </c>
      <c r="N170" s="674" t="str">
        <f>IF(VLOOKUP($A170,'03_Extras'!$A$18:$I$27,'03_Extras'!$I$16,FALSE)&lt;&gt;"",VLOOKUP($A170,'03_Extras'!$A$18:$I$27,'03_Extras'!$I$16,FALSE),"")</f>
        <v/>
      </c>
      <c r="O170" s="612" t="str">
        <f t="shared" si="16"/>
        <v/>
      </c>
      <c r="P170" s="756"/>
      <c r="Q170" s="759"/>
      <c r="R170" s="67" t="str">
        <f>IF(AND(Q170&lt;&gt;"",P170=""),"",IF(Q170="SÍ",'09_P1_Pract'!BM170,""))</f>
        <v/>
      </c>
      <c r="S170" s="805">
        <f t="shared" si="17"/>
        <v>0</v>
      </c>
      <c r="T170" s="805">
        <f t="shared" si="18"/>
        <v>0</v>
      </c>
      <c r="U170" s="811"/>
      <c r="V170" s="756"/>
      <c r="W170" s="759"/>
      <c r="X170" s="67" t="str">
        <f>IF(AND(W170&lt;&gt;"",V170=""),"",IF(W170="SÍ",'10_P1_Tema'!BM170,""))</f>
        <v/>
      </c>
      <c r="Y170" s="805">
        <f t="shared" si="19"/>
        <v>0</v>
      </c>
      <c r="Z170" s="805">
        <f t="shared" si="20"/>
        <v>0</v>
      </c>
      <c r="AA170" s="823"/>
      <c r="AB170" s="757"/>
      <c r="AC170" s="812"/>
      <c r="AD170" s="67" t="str">
        <f>IF(F170&lt;&gt;"",IF(OR(Q170="SÍ",W170="SÍ"),IF(R170&lt;&gt;"",R170,'09_P1_Pract'!BM170),""),"")</f>
        <v/>
      </c>
      <c r="AE170" s="67" t="str">
        <f>IF(F170&lt;&gt;"",IF(OR(Q170="SÍ",W170="SÍ"),IF(X170&lt;&gt;"",X170,'10_P1_Tema'!BM170),""),"")</f>
        <v/>
      </c>
      <c r="AF170" s="83"/>
      <c r="AG170" s="676" t="str">
        <f>IF(AND(AD170&lt;&gt;"",AE170&lt;&gt;""),'12_P1_Lista'!R170,"")</f>
        <v/>
      </c>
      <c r="AH170" s="82"/>
      <c r="AI170" s="750" t="str">
        <f>IF(AND(AD170&lt;&gt;"",AE170&lt;&gt;""),'12_P1_Lista'!T170,"")</f>
        <v/>
      </c>
      <c r="AJ170" s="518" t="str">
        <f>IF(AND(AD170&lt;&gt;"",AE170&lt;&gt;""),'12_P1_Lista'!U170,"")</f>
        <v/>
      </c>
      <c r="AK170" s="83"/>
      <c r="AL170" s="1657"/>
      <c r="AM170" s="757"/>
      <c r="AN170" s="1442"/>
      <c r="AO170" s="2108"/>
      <c r="AP170" s="2108"/>
      <c r="AQ170" s="2108"/>
      <c r="AR170" s="2108"/>
      <c r="AS170" s="2108"/>
      <c r="AT170" s="2108"/>
      <c r="AU170" s="2108"/>
      <c r="AV170" s="1442"/>
      <c r="AW170" s="1442"/>
      <c r="AX170" s="1442"/>
      <c r="AY170" s="1442"/>
      <c r="AZ170" s="1442"/>
      <c r="BA170" s="1442"/>
      <c r="BB170" s="1442"/>
      <c r="BC170" s="1442"/>
      <c r="BD170" s="1442"/>
      <c r="BE170" s="1442"/>
      <c r="BF170" s="1442"/>
      <c r="BG170" s="1442"/>
      <c r="BH170" s="1442"/>
      <c r="BI170" s="1442"/>
      <c r="BJ170" s="1442"/>
      <c r="BK170" s="1442"/>
      <c r="BL170" s="1442"/>
      <c r="BM170" s="1442"/>
      <c r="BN170" s="1442"/>
      <c r="BO170" s="1442"/>
      <c r="BP170" s="1442"/>
      <c r="BQ170" s="1442"/>
      <c r="BR170" s="1442"/>
      <c r="BS170" s="1442"/>
      <c r="BT170" s="1442"/>
      <c r="BU170" s="1442"/>
      <c r="BV170" s="1442"/>
      <c r="BW170" s="1442"/>
      <c r="BX170" s="1442"/>
      <c r="BY170" s="1442"/>
      <c r="BZ170" s="1442"/>
      <c r="CA170" s="1442"/>
    </row>
    <row r="171" spans="1:79" s="18" customFormat="1" ht="18" customHeight="1" x14ac:dyDescent="0.2">
      <c r="A171" s="1527" t="str">
        <f>CONCATENATE('01_Carga'!$M$5,"_",$J171)</f>
        <v>FI__154</v>
      </c>
      <c r="B171" s="1405"/>
      <c r="C171" s="1460" t="str">
        <f>IF('06_PresenLista'!L171&lt;&gt;"",'06_PresenLista'!L171,"")</f>
        <v/>
      </c>
      <c r="D171" s="1461" t="str">
        <f>'06_PresenLista'!Q171</f>
        <v/>
      </c>
      <c r="E171" s="1607"/>
      <c r="F171" s="1626" t="str">
        <f t="shared" si="15"/>
        <v/>
      </c>
      <c r="G171" s="1607">
        <f t="shared" si="21"/>
        <v>0</v>
      </c>
      <c r="H171" s="1726" t="str">
        <f>IF('09_P1_Pract'!F171&lt;&gt;"",'09_P1_Pract'!F171,"")</f>
        <v/>
      </c>
      <c r="I171" s="1606"/>
      <c r="J171" s="1216">
        <v>154</v>
      </c>
      <c r="K171" s="269" t="str">
        <f>IF(VLOOKUP($A171,'03_Extras'!$A$18:$I$27,'03_Extras'!$F$16,FALSE)&lt;&gt;"",VLOOKUP($A171,'03_Extras'!$A$18:$I$27,'03_Extras'!$F$16,FALSE),"")</f>
        <v/>
      </c>
      <c r="L171" s="687" t="str">
        <f>IF(VLOOKUP($A171,'03_Extras'!$A$18:$I$27,'03_Extras'!$G$16,FALSE)&lt;&gt;"",VLOOKUP($A171,'03_Extras'!$A$18:$I$27,'03_Extras'!$G$16,FALSE),"")</f>
        <v/>
      </c>
      <c r="M171" s="688" t="str">
        <f>IF(VLOOKUP($A171,'03_Extras'!$A$18:$I$27,'03_Extras'!$H$16,FALSE)&lt;&gt;"",VLOOKUP($A171,'03_Extras'!$A$18:$I$27,'03_Extras'!$H$16,FALSE),"")</f>
        <v/>
      </c>
      <c r="N171" s="674" t="str">
        <f>IF(VLOOKUP($A171,'03_Extras'!$A$18:$I$27,'03_Extras'!$I$16,FALSE)&lt;&gt;"",VLOOKUP($A171,'03_Extras'!$A$18:$I$27,'03_Extras'!$I$16,FALSE),"")</f>
        <v/>
      </c>
      <c r="O171" s="612" t="str">
        <f t="shared" si="16"/>
        <v/>
      </c>
      <c r="P171" s="756"/>
      <c r="Q171" s="759"/>
      <c r="R171" s="67" t="str">
        <f>IF(AND(Q171&lt;&gt;"",P171=""),"",IF(Q171="SÍ",'09_P1_Pract'!BM171,""))</f>
        <v/>
      </c>
      <c r="S171" s="805">
        <f t="shared" si="17"/>
        <v>0</v>
      </c>
      <c r="T171" s="805">
        <f t="shared" si="18"/>
        <v>0</v>
      </c>
      <c r="U171" s="811"/>
      <c r="V171" s="756"/>
      <c r="W171" s="759"/>
      <c r="X171" s="67" t="str">
        <f>IF(AND(W171&lt;&gt;"",V171=""),"",IF(W171="SÍ",'10_P1_Tema'!BM171,""))</f>
        <v/>
      </c>
      <c r="Y171" s="805">
        <f t="shared" si="19"/>
        <v>0</v>
      </c>
      <c r="Z171" s="805">
        <f t="shared" si="20"/>
        <v>0</v>
      </c>
      <c r="AA171" s="823"/>
      <c r="AB171" s="757"/>
      <c r="AC171" s="812"/>
      <c r="AD171" s="67" t="str">
        <f>IF(F171&lt;&gt;"",IF(OR(Q171="SÍ",W171="SÍ"),IF(R171&lt;&gt;"",R171,'09_P1_Pract'!BM171),""),"")</f>
        <v/>
      </c>
      <c r="AE171" s="67" t="str">
        <f>IF(F171&lt;&gt;"",IF(OR(Q171="SÍ",W171="SÍ"),IF(X171&lt;&gt;"",X171,'10_P1_Tema'!BM171),""),"")</f>
        <v/>
      </c>
      <c r="AF171" s="83"/>
      <c r="AG171" s="676" t="str">
        <f>IF(AND(AD171&lt;&gt;"",AE171&lt;&gt;""),'12_P1_Lista'!R171,"")</f>
        <v/>
      </c>
      <c r="AH171" s="82"/>
      <c r="AI171" s="750" t="str">
        <f>IF(AND(AD171&lt;&gt;"",AE171&lt;&gt;""),'12_P1_Lista'!T171,"")</f>
        <v/>
      </c>
      <c r="AJ171" s="518" t="str">
        <f>IF(AND(AD171&lt;&gt;"",AE171&lt;&gt;""),'12_P1_Lista'!U171,"")</f>
        <v/>
      </c>
      <c r="AK171" s="83"/>
      <c r="AL171" s="1657"/>
      <c r="AM171" s="757"/>
      <c r="AN171" s="1442"/>
      <c r="AO171" s="2108"/>
      <c r="AP171" s="2108"/>
      <c r="AQ171" s="2108"/>
      <c r="AR171" s="2108"/>
      <c r="AS171" s="2108"/>
      <c r="AT171" s="2108"/>
      <c r="AU171" s="2108"/>
      <c r="AV171" s="1442"/>
      <c r="AW171" s="1442"/>
      <c r="AX171" s="1442"/>
      <c r="AY171" s="1442"/>
      <c r="AZ171" s="1442"/>
      <c r="BA171" s="1442"/>
      <c r="BB171" s="1442"/>
      <c r="BC171" s="1442"/>
      <c r="BD171" s="1442"/>
      <c r="BE171" s="1442"/>
      <c r="BF171" s="1442"/>
      <c r="BG171" s="1442"/>
      <c r="BH171" s="1442"/>
      <c r="BI171" s="1442"/>
      <c r="BJ171" s="1442"/>
      <c r="BK171" s="1442"/>
      <c r="BL171" s="1442"/>
      <c r="BM171" s="1442"/>
      <c r="BN171" s="1442"/>
      <c r="BO171" s="1442"/>
      <c r="BP171" s="1442"/>
      <c r="BQ171" s="1442"/>
      <c r="BR171" s="1442"/>
      <c r="BS171" s="1442"/>
      <c r="BT171" s="1442"/>
      <c r="BU171" s="1442"/>
      <c r="BV171" s="1442"/>
      <c r="BW171" s="1442"/>
      <c r="BX171" s="1442"/>
      <c r="BY171" s="1442"/>
      <c r="BZ171" s="1442"/>
      <c r="CA171" s="1442"/>
    </row>
    <row r="172" spans="1:79" s="18" customFormat="1" ht="18" customHeight="1" x14ac:dyDescent="0.2">
      <c r="A172" s="1527" t="str">
        <f>CONCATENATE('01_Carga'!$M$5,"_",$J172)</f>
        <v>FI__155</v>
      </c>
      <c r="B172" s="1405"/>
      <c r="C172" s="1460" t="str">
        <f>IF('06_PresenLista'!L172&lt;&gt;"",'06_PresenLista'!L172,"")</f>
        <v/>
      </c>
      <c r="D172" s="1461" t="str">
        <f>'06_PresenLista'!Q172</f>
        <v/>
      </c>
      <c r="E172" s="1607"/>
      <c r="F172" s="1626" t="str">
        <f t="shared" si="15"/>
        <v/>
      </c>
      <c r="G172" s="1607">
        <f t="shared" si="21"/>
        <v>0</v>
      </c>
      <c r="H172" s="1726" t="str">
        <f>IF('09_P1_Pract'!F172&lt;&gt;"",'09_P1_Pract'!F172,"")</f>
        <v/>
      </c>
      <c r="I172" s="1606"/>
      <c r="J172" s="1216">
        <v>155</v>
      </c>
      <c r="K172" s="269" t="str">
        <f>IF(VLOOKUP($A172,'03_Extras'!$A$18:$I$27,'03_Extras'!$F$16,FALSE)&lt;&gt;"",VLOOKUP($A172,'03_Extras'!$A$18:$I$27,'03_Extras'!$F$16,FALSE),"")</f>
        <v/>
      </c>
      <c r="L172" s="687" t="str">
        <f>IF(VLOOKUP($A172,'03_Extras'!$A$18:$I$27,'03_Extras'!$G$16,FALSE)&lt;&gt;"",VLOOKUP($A172,'03_Extras'!$A$18:$I$27,'03_Extras'!$G$16,FALSE),"")</f>
        <v/>
      </c>
      <c r="M172" s="688" t="str">
        <f>IF(VLOOKUP($A172,'03_Extras'!$A$18:$I$27,'03_Extras'!$H$16,FALSE)&lt;&gt;"",VLOOKUP($A172,'03_Extras'!$A$18:$I$27,'03_Extras'!$H$16,FALSE),"")</f>
        <v/>
      </c>
      <c r="N172" s="674" t="str">
        <f>IF(VLOOKUP($A172,'03_Extras'!$A$18:$I$27,'03_Extras'!$I$16,FALSE)&lt;&gt;"",VLOOKUP($A172,'03_Extras'!$A$18:$I$27,'03_Extras'!$I$16,FALSE),"")</f>
        <v/>
      </c>
      <c r="O172" s="612" t="str">
        <f t="shared" si="16"/>
        <v/>
      </c>
      <c r="P172" s="756"/>
      <c r="Q172" s="759"/>
      <c r="R172" s="67" t="str">
        <f>IF(AND(Q172&lt;&gt;"",P172=""),"",IF(Q172="SÍ",'09_P1_Pract'!BM172,""))</f>
        <v/>
      </c>
      <c r="S172" s="805">
        <f t="shared" si="17"/>
        <v>0</v>
      </c>
      <c r="T172" s="805">
        <f t="shared" si="18"/>
        <v>0</v>
      </c>
      <c r="U172" s="811"/>
      <c r="V172" s="756"/>
      <c r="W172" s="759"/>
      <c r="X172" s="67" t="str">
        <f>IF(AND(W172&lt;&gt;"",V172=""),"",IF(W172="SÍ",'10_P1_Tema'!BM172,""))</f>
        <v/>
      </c>
      <c r="Y172" s="805">
        <f t="shared" si="19"/>
        <v>0</v>
      </c>
      <c r="Z172" s="805">
        <f t="shared" si="20"/>
        <v>0</v>
      </c>
      <c r="AA172" s="823"/>
      <c r="AB172" s="757"/>
      <c r="AC172" s="812"/>
      <c r="AD172" s="67" t="str">
        <f>IF(F172&lt;&gt;"",IF(OR(Q172="SÍ",W172="SÍ"),IF(R172&lt;&gt;"",R172,'09_P1_Pract'!BM172),""),"")</f>
        <v/>
      </c>
      <c r="AE172" s="67" t="str">
        <f>IF(F172&lt;&gt;"",IF(OR(Q172="SÍ",W172="SÍ"),IF(X172&lt;&gt;"",X172,'10_P1_Tema'!BM172),""),"")</f>
        <v/>
      </c>
      <c r="AF172" s="83"/>
      <c r="AG172" s="676" t="str">
        <f>IF(AND(AD172&lt;&gt;"",AE172&lt;&gt;""),'12_P1_Lista'!R172,"")</f>
        <v/>
      </c>
      <c r="AH172" s="82"/>
      <c r="AI172" s="750" t="str">
        <f>IF(AND(AD172&lt;&gt;"",AE172&lt;&gt;""),'12_P1_Lista'!T172,"")</f>
        <v/>
      </c>
      <c r="AJ172" s="518" t="str">
        <f>IF(AND(AD172&lt;&gt;"",AE172&lt;&gt;""),'12_P1_Lista'!U172,"")</f>
        <v/>
      </c>
      <c r="AK172" s="83"/>
      <c r="AL172" s="1657"/>
      <c r="AM172" s="757"/>
      <c r="AN172" s="1442"/>
      <c r="AO172" s="2108"/>
      <c r="AP172" s="2108"/>
      <c r="AQ172" s="2108"/>
      <c r="AR172" s="2108"/>
      <c r="AS172" s="2108"/>
      <c r="AT172" s="2108"/>
      <c r="AU172" s="2108"/>
      <c r="AV172" s="1442"/>
      <c r="AW172" s="1442"/>
      <c r="AX172" s="1442"/>
      <c r="AY172" s="1442"/>
      <c r="AZ172" s="1442"/>
      <c r="BA172" s="1442"/>
      <c r="BB172" s="1442"/>
      <c r="BC172" s="1442"/>
      <c r="BD172" s="1442"/>
      <c r="BE172" s="1442"/>
      <c r="BF172" s="1442"/>
      <c r="BG172" s="1442"/>
      <c r="BH172" s="1442"/>
      <c r="BI172" s="1442"/>
      <c r="BJ172" s="1442"/>
      <c r="BK172" s="1442"/>
      <c r="BL172" s="1442"/>
      <c r="BM172" s="1442"/>
      <c r="BN172" s="1442"/>
      <c r="BO172" s="1442"/>
      <c r="BP172" s="1442"/>
      <c r="BQ172" s="1442"/>
      <c r="BR172" s="1442"/>
      <c r="BS172" s="1442"/>
      <c r="BT172" s="1442"/>
      <c r="BU172" s="1442"/>
      <c r="BV172" s="1442"/>
      <c r="BW172" s="1442"/>
      <c r="BX172" s="1442"/>
      <c r="BY172" s="1442"/>
      <c r="BZ172" s="1442"/>
      <c r="CA172" s="1442"/>
    </row>
    <row r="173" spans="1:79" s="18" customFormat="1" ht="18" customHeight="1" x14ac:dyDescent="0.2">
      <c r="A173" s="1527" t="str">
        <f>CONCATENATE('01_Carga'!$M$5,"_",$J173)</f>
        <v>FI__156</v>
      </c>
      <c r="B173" s="1405"/>
      <c r="C173" s="1460" t="str">
        <f>IF('06_PresenLista'!L173&lt;&gt;"",'06_PresenLista'!L173,"")</f>
        <v/>
      </c>
      <c r="D173" s="1461" t="str">
        <f>'06_PresenLista'!Q173</f>
        <v/>
      </c>
      <c r="E173" s="1607"/>
      <c r="F173" s="1626" t="str">
        <f t="shared" si="15"/>
        <v/>
      </c>
      <c r="G173" s="1607">
        <f t="shared" si="21"/>
        <v>0</v>
      </c>
      <c r="H173" s="1726" t="str">
        <f>IF('09_P1_Pract'!F173&lt;&gt;"",'09_P1_Pract'!F173,"")</f>
        <v/>
      </c>
      <c r="I173" s="1606"/>
      <c r="J173" s="1216">
        <v>156</v>
      </c>
      <c r="K173" s="269" t="str">
        <f>IF(VLOOKUP($A173,'03_Extras'!$A$18:$I$27,'03_Extras'!$F$16,FALSE)&lt;&gt;"",VLOOKUP($A173,'03_Extras'!$A$18:$I$27,'03_Extras'!$F$16,FALSE),"")</f>
        <v/>
      </c>
      <c r="L173" s="687" t="str">
        <f>IF(VLOOKUP($A173,'03_Extras'!$A$18:$I$27,'03_Extras'!$G$16,FALSE)&lt;&gt;"",VLOOKUP($A173,'03_Extras'!$A$18:$I$27,'03_Extras'!$G$16,FALSE),"")</f>
        <v/>
      </c>
      <c r="M173" s="688" t="str">
        <f>IF(VLOOKUP($A173,'03_Extras'!$A$18:$I$27,'03_Extras'!$H$16,FALSE)&lt;&gt;"",VLOOKUP($A173,'03_Extras'!$A$18:$I$27,'03_Extras'!$H$16,FALSE),"")</f>
        <v/>
      </c>
      <c r="N173" s="674" t="str">
        <f>IF(VLOOKUP($A173,'03_Extras'!$A$18:$I$27,'03_Extras'!$I$16,FALSE)&lt;&gt;"",VLOOKUP($A173,'03_Extras'!$A$18:$I$27,'03_Extras'!$I$16,FALSE),"")</f>
        <v/>
      </c>
      <c r="O173" s="612" t="str">
        <f t="shared" si="16"/>
        <v/>
      </c>
      <c r="P173" s="756"/>
      <c r="Q173" s="759"/>
      <c r="R173" s="67" t="str">
        <f>IF(AND(Q173&lt;&gt;"",P173=""),"",IF(Q173="SÍ",'09_P1_Pract'!BM173,""))</f>
        <v/>
      </c>
      <c r="S173" s="805">
        <f t="shared" si="17"/>
        <v>0</v>
      </c>
      <c r="T173" s="805">
        <f t="shared" si="18"/>
        <v>0</v>
      </c>
      <c r="U173" s="811"/>
      <c r="V173" s="756"/>
      <c r="W173" s="759"/>
      <c r="X173" s="67" t="str">
        <f>IF(AND(W173&lt;&gt;"",V173=""),"",IF(W173="SÍ",'10_P1_Tema'!BM173,""))</f>
        <v/>
      </c>
      <c r="Y173" s="805">
        <f t="shared" si="19"/>
        <v>0</v>
      </c>
      <c r="Z173" s="805">
        <f t="shared" si="20"/>
        <v>0</v>
      </c>
      <c r="AA173" s="823"/>
      <c r="AB173" s="757"/>
      <c r="AC173" s="812"/>
      <c r="AD173" s="67" t="str">
        <f>IF(F173&lt;&gt;"",IF(OR(Q173="SÍ",W173="SÍ"),IF(R173&lt;&gt;"",R173,'09_P1_Pract'!BM173),""),"")</f>
        <v/>
      </c>
      <c r="AE173" s="67" t="str">
        <f>IF(F173&lt;&gt;"",IF(OR(Q173="SÍ",W173="SÍ"),IF(X173&lt;&gt;"",X173,'10_P1_Tema'!BM173),""),"")</f>
        <v/>
      </c>
      <c r="AF173" s="83"/>
      <c r="AG173" s="676" t="str">
        <f>IF(AND(AD173&lt;&gt;"",AE173&lt;&gt;""),'12_P1_Lista'!R173,"")</f>
        <v/>
      </c>
      <c r="AH173" s="82"/>
      <c r="AI173" s="750" t="str">
        <f>IF(AND(AD173&lt;&gt;"",AE173&lt;&gt;""),'12_P1_Lista'!T173,"")</f>
        <v/>
      </c>
      <c r="AJ173" s="518" t="str">
        <f>IF(AND(AD173&lt;&gt;"",AE173&lt;&gt;""),'12_P1_Lista'!U173,"")</f>
        <v/>
      </c>
      <c r="AK173" s="83"/>
      <c r="AL173" s="1657"/>
      <c r="AM173" s="757"/>
      <c r="AN173" s="1442"/>
      <c r="AO173" s="2108"/>
      <c r="AP173" s="2108"/>
      <c r="AQ173" s="2108"/>
      <c r="AR173" s="2108"/>
      <c r="AS173" s="2108"/>
      <c r="AT173" s="2108"/>
      <c r="AU173" s="2108"/>
      <c r="AV173" s="1442"/>
      <c r="AW173" s="1442"/>
      <c r="AX173" s="1442"/>
      <c r="AY173" s="1442"/>
      <c r="AZ173" s="1442"/>
      <c r="BA173" s="1442"/>
      <c r="BB173" s="1442"/>
      <c r="BC173" s="1442"/>
      <c r="BD173" s="1442"/>
      <c r="BE173" s="1442"/>
      <c r="BF173" s="1442"/>
      <c r="BG173" s="1442"/>
      <c r="BH173" s="1442"/>
      <c r="BI173" s="1442"/>
      <c r="BJ173" s="1442"/>
      <c r="BK173" s="1442"/>
      <c r="BL173" s="1442"/>
      <c r="BM173" s="1442"/>
      <c r="BN173" s="1442"/>
      <c r="BO173" s="1442"/>
      <c r="BP173" s="1442"/>
      <c r="BQ173" s="1442"/>
      <c r="BR173" s="1442"/>
      <c r="BS173" s="1442"/>
      <c r="BT173" s="1442"/>
      <c r="BU173" s="1442"/>
      <c r="BV173" s="1442"/>
      <c r="BW173" s="1442"/>
      <c r="BX173" s="1442"/>
      <c r="BY173" s="1442"/>
      <c r="BZ173" s="1442"/>
      <c r="CA173" s="1442"/>
    </row>
    <row r="174" spans="1:79" s="18" customFormat="1" ht="18" customHeight="1" x14ac:dyDescent="0.2">
      <c r="A174" s="1527" t="str">
        <f>CONCATENATE('01_Carga'!$M$5,"_",$J174)</f>
        <v>FI__157</v>
      </c>
      <c r="B174" s="1405"/>
      <c r="C174" s="1460" t="str">
        <f>IF('06_PresenLista'!L174&lt;&gt;"",'06_PresenLista'!L174,"")</f>
        <v/>
      </c>
      <c r="D174" s="1461" t="str">
        <f>'06_PresenLista'!Q174</f>
        <v/>
      </c>
      <c r="E174" s="1607"/>
      <c r="F174" s="1626" t="str">
        <f t="shared" si="15"/>
        <v/>
      </c>
      <c r="G174" s="1607">
        <f t="shared" si="21"/>
        <v>0</v>
      </c>
      <c r="H174" s="1726" t="str">
        <f>IF('09_P1_Pract'!F174&lt;&gt;"",'09_P1_Pract'!F174,"")</f>
        <v/>
      </c>
      <c r="I174" s="1606"/>
      <c r="J174" s="1216">
        <v>157</v>
      </c>
      <c r="K174" s="269" t="str">
        <f>IF(VLOOKUP($A174,'03_Extras'!$A$18:$I$27,'03_Extras'!$F$16,FALSE)&lt;&gt;"",VLOOKUP($A174,'03_Extras'!$A$18:$I$27,'03_Extras'!$F$16,FALSE),"")</f>
        <v/>
      </c>
      <c r="L174" s="687" t="str">
        <f>IF(VLOOKUP($A174,'03_Extras'!$A$18:$I$27,'03_Extras'!$G$16,FALSE)&lt;&gt;"",VLOOKUP($A174,'03_Extras'!$A$18:$I$27,'03_Extras'!$G$16,FALSE),"")</f>
        <v/>
      </c>
      <c r="M174" s="688" t="str">
        <f>IF(VLOOKUP($A174,'03_Extras'!$A$18:$I$27,'03_Extras'!$H$16,FALSE)&lt;&gt;"",VLOOKUP($A174,'03_Extras'!$A$18:$I$27,'03_Extras'!$H$16,FALSE),"")</f>
        <v/>
      </c>
      <c r="N174" s="674" t="str">
        <f>IF(VLOOKUP($A174,'03_Extras'!$A$18:$I$27,'03_Extras'!$I$16,FALSE)&lt;&gt;"",VLOOKUP($A174,'03_Extras'!$A$18:$I$27,'03_Extras'!$I$16,FALSE),"")</f>
        <v/>
      </c>
      <c r="O174" s="612" t="str">
        <f t="shared" si="16"/>
        <v/>
      </c>
      <c r="P174" s="756"/>
      <c r="Q174" s="759"/>
      <c r="R174" s="67" t="str">
        <f>IF(AND(Q174&lt;&gt;"",P174=""),"",IF(Q174="SÍ",'09_P1_Pract'!BM174,""))</f>
        <v/>
      </c>
      <c r="S174" s="805">
        <f t="shared" si="17"/>
        <v>0</v>
      </c>
      <c r="T174" s="805">
        <f t="shared" si="18"/>
        <v>0</v>
      </c>
      <c r="U174" s="811"/>
      <c r="V174" s="756"/>
      <c r="W174" s="759"/>
      <c r="X174" s="67" t="str">
        <f>IF(AND(W174&lt;&gt;"",V174=""),"",IF(W174="SÍ",'10_P1_Tema'!BM174,""))</f>
        <v/>
      </c>
      <c r="Y174" s="805">
        <f t="shared" si="19"/>
        <v>0</v>
      </c>
      <c r="Z174" s="805">
        <f t="shared" si="20"/>
        <v>0</v>
      </c>
      <c r="AA174" s="823"/>
      <c r="AB174" s="757"/>
      <c r="AC174" s="812"/>
      <c r="AD174" s="67" t="str">
        <f>IF(F174&lt;&gt;"",IF(OR(Q174="SÍ",W174="SÍ"),IF(R174&lt;&gt;"",R174,'09_P1_Pract'!BM174),""),"")</f>
        <v/>
      </c>
      <c r="AE174" s="67" t="str">
        <f>IF(F174&lt;&gt;"",IF(OR(Q174="SÍ",W174="SÍ"),IF(X174&lt;&gt;"",X174,'10_P1_Tema'!BM174),""),"")</f>
        <v/>
      </c>
      <c r="AF174" s="83"/>
      <c r="AG174" s="676" t="str">
        <f>IF(AND(AD174&lt;&gt;"",AE174&lt;&gt;""),'12_P1_Lista'!R174,"")</f>
        <v/>
      </c>
      <c r="AH174" s="82"/>
      <c r="AI174" s="750" t="str">
        <f>IF(AND(AD174&lt;&gt;"",AE174&lt;&gt;""),'12_P1_Lista'!T174,"")</f>
        <v/>
      </c>
      <c r="AJ174" s="518" t="str">
        <f>IF(AND(AD174&lt;&gt;"",AE174&lt;&gt;""),'12_P1_Lista'!U174,"")</f>
        <v/>
      </c>
      <c r="AK174" s="83"/>
      <c r="AL174" s="1657"/>
      <c r="AM174" s="757"/>
      <c r="AN174" s="1442"/>
      <c r="AO174" s="2108"/>
      <c r="AP174" s="2108"/>
      <c r="AQ174" s="2108"/>
      <c r="AR174" s="2108"/>
      <c r="AS174" s="2108"/>
      <c r="AT174" s="2108"/>
      <c r="AU174" s="2108"/>
      <c r="AV174" s="1442"/>
      <c r="AW174" s="1442"/>
      <c r="AX174" s="1442"/>
      <c r="AY174" s="1442"/>
      <c r="AZ174" s="1442"/>
      <c r="BA174" s="1442"/>
      <c r="BB174" s="1442"/>
      <c r="BC174" s="1442"/>
      <c r="BD174" s="1442"/>
      <c r="BE174" s="1442"/>
      <c r="BF174" s="1442"/>
      <c r="BG174" s="1442"/>
      <c r="BH174" s="1442"/>
      <c r="BI174" s="1442"/>
      <c r="BJ174" s="1442"/>
      <c r="BK174" s="1442"/>
      <c r="BL174" s="1442"/>
      <c r="BM174" s="1442"/>
      <c r="BN174" s="1442"/>
      <c r="BO174" s="1442"/>
      <c r="BP174" s="1442"/>
      <c r="BQ174" s="1442"/>
      <c r="BR174" s="1442"/>
      <c r="BS174" s="1442"/>
      <c r="BT174" s="1442"/>
      <c r="BU174" s="1442"/>
      <c r="BV174" s="1442"/>
      <c r="BW174" s="1442"/>
      <c r="BX174" s="1442"/>
      <c r="BY174" s="1442"/>
      <c r="BZ174" s="1442"/>
      <c r="CA174" s="1442"/>
    </row>
    <row r="175" spans="1:79" s="18" customFormat="1" ht="18" customHeight="1" x14ac:dyDescent="0.2">
      <c r="A175" s="1527" t="str">
        <f>CONCATENATE('01_Carga'!$M$5,"_",$J175)</f>
        <v>FI__158</v>
      </c>
      <c r="B175" s="1405"/>
      <c r="C175" s="1460" t="str">
        <f>IF('06_PresenLista'!L175&lt;&gt;"",'06_PresenLista'!L175,"")</f>
        <v/>
      </c>
      <c r="D175" s="1461" t="str">
        <f>'06_PresenLista'!Q175</f>
        <v/>
      </c>
      <c r="E175" s="1607"/>
      <c r="F175" s="1626" t="str">
        <f t="shared" si="15"/>
        <v/>
      </c>
      <c r="G175" s="1607">
        <f t="shared" si="21"/>
        <v>0</v>
      </c>
      <c r="H175" s="1726" t="str">
        <f>IF('09_P1_Pract'!F175&lt;&gt;"",'09_P1_Pract'!F175,"")</f>
        <v/>
      </c>
      <c r="I175" s="1606"/>
      <c r="J175" s="1216">
        <v>158</v>
      </c>
      <c r="K175" s="269" t="str">
        <f>IF(VLOOKUP($A175,'03_Extras'!$A$18:$I$27,'03_Extras'!$F$16,FALSE)&lt;&gt;"",VLOOKUP($A175,'03_Extras'!$A$18:$I$27,'03_Extras'!$F$16,FALSE),"")</f>
        <v/>
      </c>
      <c r="L175" s="687" t="str">
        <f>IF(VLOOKUP($A175,'03_Extras'!$A$18:$I$27,'03_Extras'!$G$16,FALSE)&lt;&gt;"",VLOOKUP($A175,'03_Extras'!$A$18:$I$27,'03_Extras'!$G$16,FALSE),"")</f>
        <v/>
      </c>
      <c r="M175" s="688" t="str">
        <f>IF(VLOOKUP($A175,'03_Extras'!$A$18:$I$27,'03_Extras'!$H$16,FALSE)&lt;&gt;"",VLOOKUP($A175,'03_Extras'!$A$18:$I$27,'03_Extras'!$H$16,FALSE),"")</f>
        <v/>
      </c>
      <c r="N175" s="674" t="str">
        <f>IF(VLOOKUP($A175,'03_Extras'!$A$18:$I$27,'03_Extras'!$I$16,FALSE)&lt;&gt;"",VLOOKUP($A175,'03_Extras'!$A$18:$I$27,'03_Extras'!$I$16,FALSE),"")</f>
        <v/>
      </c>
      <c r="O175" s="612" t="str">
        <f t="shared" si="16"/>
        <v/>
      </c>
      <c r="P175" s="756"/>
      <c r="Q175" s="759"/>
      <c r="R175" s="67" t="str">
        <f>IF(AND(Q175&lt;&gt;"",P175=""),"",IF(Q175="SÍ",'09_P1_Pract'!BM175,""))</f>
        <v/>
      </c>
      <c r="S175" s="805">
        <f t="shared" si="17"/>
        <v>0</v>
      </c>
      <c r="T175" s="805">
        <f t="shared" si="18"/>
        <v>0</v>
      </c>
      <c r="U175" s="811"/>
      <c r="V175" s="756"/>
      <c r="W175" s="759"/>
      <c r="X175" s="67" t="str">
        <f>IF(AND(W175&lt;&gt;"",V175=""),"",IF(W175="SÍ",'10_P1_Tema'!BM175,""))</f>
        <v/>
      </c>
      <c r="Y175" s="805">
        <f t="shared" si="19"/>
        <v>0</v>
      </c>
      <c r="Z175" s="805">
        <f t="shared" si="20"/>
        <v>0</v>
      </c>
      <c r="AA175" s="823"/>
      <c r="AB175" s="757"/>
      <c r="AC175" s="812"/>
      <c r="AD175" s="67" t="str">
        <f>IF(F175&lt;&gt;"",IF(OR(Q175="SÍ",W175="SÍ"),IF(R175&lt;&gt;"",R175,'09_P1_Pract'!BM175),""),"")</f>
        <v/>
      </c>
      <c r="AE175" s="67" t="str">
        <f>IF(F175&lt;&gt;"",IF(OR(Q175="SÍ",W175="SÍ"),IF(X175&lt;&gt;"",X175,'10_P1_Tema'!BM175),""),"")</f>
        <v/>
      </c>
      <c r="AF175" s="83"/>
      <c r="AG175" s="676" t="str">
        <f>IF(AND(AD175&lt;&gt;"",AE175&lt;&gt;""),'12_P1_Lista'!R175,"")</f>
        <v/>
      </c>
      <c r="AH175" s="82"/>
      <c r="AI175" s="750" t="str">
        <f>IF(AND(AD175&lt;&gt;"",AE175&lt;&gt;""),'12_P1_Lista'!T175,"")</f>
        <v/>
      </c>
      <c r="AJ175" s="518" t="str">
        <f>IF(AND(AD175&lt;&gt;"",AE175&lt;&gt;""),'12_P1_Lista'!U175,"")</f>
        <v/>
      </c>
      <c r="AK175" s="83"/>
      <c r="AL175" s="1657"/>
      <c r="AM175" s="757"/>
      <c r="AN175" s="1442"/>
      <c r="AO175" s="2108"/>
      <c r="AP175" s="2108"/>
      <c r="AQ175" s="2108"/>
      <c r="AR175" s="2108"/>
      <c r="AS175" s="2108"/>
      <c r="AT175" s="2108"/>
      <c r="AU175" s="2108"/>
      <c r="AV175" s="1442"/>
      <c r="AW175" s="1442"/>
      <c r="AX175" s="1442"/>
      <c r="AY175" s="1442"/>
      <c r="AZ175" s="1442"/>
      <c r="BA175" s="1442"/>
      <c r="BB175" s="1442"/>
      <c r="BC175" s="1442"/>
      <c r="BD175" s="1442"/>
      <c r="BE175" s="1442"/>
      <c r="BF175" s="1442"/>
      <c r="BG175" s="1442"/>
      <c r="BH175" s="1442"/>
      <c r="BI175" s="1442"/>
      <c r="BJ175" s="1442"/>
      <c r="BK175" s="1442"/>
      <c r="BL175" s="1442"/>
      <c r="BM175" s="1442"/>
      <c r="BN175" s="1442"/>
      <c r="BO175" s="1442"/>
      <c r="BP175" s="1442"/>
      <c r="BQ175" s="1442"/>
      <c r="BR175" s="1442"/>
      <c r="BS175" s="1442"/>
      <c r="BT175" s="1442"/>
      <c r="BU175" s="1442"/>
      <c r="BV175" s="1442"/>
      <c r="BW175" s="1442"/>
      <c r="BX175" s="1442"/>
      <c r="BY175" s="1442"/>
      <c r="BZ175" s="1442"/>
      <c r="CA175" s="1442"/>
    </row>
    <row r="176" spans="1:79" s="18" customFormat="1" ht="18" customHeight="1" x14ac:dyDescent="0.2">
      <c r="A176" s="1527" t="str">
        <f>CONCATENATE('01_Carga'!$M$5,"_",$J176)</f>
        <v>FI__159</v>
      </c>
      <c r="B176" s="1405"/>
      <c r="C176" s="1460" t="str">
        <f>IF('06_PresenLista'!L176&lt;&gt;"",'06_PresenLista'!L176,"")</f>
        <v/>
      </c>
      <c r="D176" s="1461" t="str">
        <f>'06_PresenLista'!Q176</f>
        <v/>
      </c>
      <c r="E176" s="1607"/>
      <c r="F176" s="1626" t="str">
        <f t="shared" si="15"/>
        <v/>
      </c>
      <c r="G176" s="1607">
        <f t="shared" si="21"/>
        <v>0</v>
      </c>
      <c r="H176" s="1726" t="str">
        <f>IF('09_P1_Pract'!F176&lt;&gt;"",'09_P1_Pract'!F176,"")</f>
        <v/>
      </c>
      <c r="I176" s="1606"/>
      <c r="J176" s="1216">
        <v>159</v>
      </c>
      <c r="K176" s="269" t="str">
        <f>IF(VLOOKUP($A176,'03_Extras'!$A$18:$I$27,'03_Extras'!$F$16,FALSE)&lt;&gt;"",VLOOKUP($A176,'03_Extras'!$A$18:$I$27,'03_Extras'!$F$16,FALSE),"")</f>
        <v/>
      </c>
      <c r="L176" s="687" t="str">
        <f>IF(VLOOKUP($A176,'03_Extras'!$A$18:$I$27,'03_Extras'!$G$16,FALSE)&lt;&gt;"",VLOOKUP($A176,'03_Extras'!$A$18:$I$27,'03_Extras'!$G$16,FALSE),"")</f>
        <v/>
      </c>
      <c r="M176" s="688" t="str">
        <f>IF(VLOOKUP($A176,'03_Extras'!$A$18:$I$27,'03_Extras'!$H$16,FALSE)&lt;&gt;"",VLOOKUP($A176,'03_Extras'!$A$18:$I$27,'03_Extras'!$H$16,FALSE),"")</f>
        <v/>
      </c>
      <c r="N176" s="674" t="str">
        <f>IF(VLOOKUP($A176,'03_Extras'!$A$18:$I$27,'03_Extras'!$I$16,FALSE)&lt;&gt;"",VLOOKUP($A176,'03_Extras'!$A$18:$I$27,'03_Extras'!$I$16,FALSE),"")</f>
        <v/>
      </c>
      <c r="O176" s="612" t="str">
        <f t="shared" si="16"/>
        <v/>
      </c>
      <c r="P176" s="756"/>
      <c r="Q176" s="759"/>
      <c r="R176" s="67" t="str">
        <f>IF(AND(Q176&lt;&gt;"",P176=""),"",IF(Q176="SÍ",'09_P1_Pract'!BM176,""))</f>
        <v/>
      </c>
      <c r="S176" s="805">
        <f t="shared" si="17"/>
        <v>0</v>
      </c>
      <c r="T176" s="805">
        <f t="shared" si="18"/>
        <v>0</v>
      </c>
      <c r="U176" s="811"/>
      <c r="V176" s="756"/>
      <c r="W176" s="759"/>
      <c r="X176" s="67" t="str">
        <f>IF(AND(W176&lt;&gt;"",V176=""),"",IF(W176="SÍ",'10_P1_Tema'!BM176,""))</f>
        <v/>
      </c>
      <c r="Y176" s="805">
        <f t="shared" si="19"/>
        <v>0</v>
      </c>
      <c r="Z176" s="805">
        <f t="shared" si="20"/>
        <v>0</v>
      </c>
      <c r="AA176" s="823"/>
      <c r="AB176" s="757"/>
      <c r="AC176" s="812"/>
      <c r="AD176" s="67" t="str">
        <f>IF(F176&lt;&gt;"",IF(OR(Q176="SÍ",W176="SÍ"),IF(R176&lt;&gt;"",R176,'09_P1_Pract'!BM176),""),"")</f>
        <v/>
      </c>
      <c r="AE176" s="67" t="str">
        <f>IF(F176&lt;&gt;"",IF(OR(Q176="SÍ",W176="SÍ"),IF(X176&lt;&gt;"",X176,'10_P1_Tema'!BM176),""),"")</f>
        <v/>
      </c>
      <c r="AF176" s="83"/>
      <c r="AG176" s="676" t="str">
        <f>IF(AND(AD176&lt;&gt;"",AE176&lt;&gt;""),'12_P1_Lista'!R176,"")</f>
        <v/>
      </c>
      <c r="AH176" s="82"/>
      <c r="AI176" s="750" t="str">
        <f>IF(AND(AD176&lt;&gt;"",AE176&lt;&gt;""),'12_P1_Lista'!T176,"")</f>
        <v/>
      </c>
      <c r="AJ176" s="518" t="str">
        <f>IF(AND(AD176&lt;&gt;"",AE176&lt;&gt;""),'12_P1_Lista'!U176,"")</f>
        <v/>
      </c>
      <c r="AK176" s="83"/>
      <c r="AL176" s="1657"/>
      <c r="AM176" s="757"/>
      <c r="AN176" s="1442"/>
      <c r="AO176" s="2108"/>
      <c r="AP176" s="2108"/>
      <c r="AQ176" s="2108"/>
      <c r="AR176" s="2108"/>
      <c r="AS176" s="2108"/>
      <c r="AT176" s="2108"/>
      <c r="AU176" s="2108"/>
      <c r="AV176" s="1442"/>
      <c r="AW176" s="1442"/>
      <c r="AX176" s="1442"/>
      <c r="AY176" s="1442"/>
      <c r="AZ176" s="1442"/>
      <c r="BA176" s="1442"/>
      <c r="BB176" s="1442"/>
      <c r="BC176" s="1442"/>
      <c r="BD176" s="1442"/>
      <c r="BE176" s="1442"/>
      <c r="BF176" s="1442"/>
      <c r="BG176" s="1442"/>
      <c r="BH176" s="1442"/>
      <c r="BI176" s="1442"/>
      <c r="BJ176" s="1442"/>
      <c r="BK176" s="1442"/>
      <c r="BL176" s="1442"/>
      <c r="BM176" s="1442"/>
      <c r="BN176" s="1442"/>
      <c r="BO176" s="1442"/>
      <c r="BP176" s="1442"/>
      <c r="BQ176" s="1442"/>
      <c r="BR176" s="1442"/>
      <c r="BS176" s="1442"/>
      <c r="BT176" s="1442"/>
      <c r="BU176" s="1442"/>
      <c r="BV176" s="1442"/>
      <c r="BW176" s="1442"/>
      <c r="BX176" s="1442"/>
      <c r="BY176" s="1442"/>
      <c r="BZ176" s="1442"/>
      <c r="CA176" s="1442"/>
    </row>
    <row r="177" spans="1:79" s="18" customFormat="1" ht="18" customHeight="1" x14ac:dyDescent="0.2">
      <c r="A177" s="1527" t="str">
        <f>CONCATENATE('01_Carga'!$M$5,"_",$J177)</f>
        <v>FI__160</v>
      </c>
      <c r="B177" s="1405"/>
      <c r="C177" s="1460" t="str">
        <f>IF('06_PresenLista'!L177&lt;&gt;"",'06_PresenLista'!L177,"")</f>
        <v/>
      </c>
      <c r="D177" s="1461" t="str">
        <f>'06_PresenLista'!Q177</f>
        <v/>
      </c>
      <c r="E177" s="1607"/>
      <c r="F177" s="1626" t="str">
        <f t="shared" si="15"/>
        <v/>
      </c>
      <c r="G177" s="1607">
        <f t="shared" si="21"/>
        <v>0</v>
      </c>
      <c r="H177" s="1726" t="str">
        <f>IF('09_P1_Pract'!F177&lt;&gt;"",'09_P1_Pract'!F177,"")</f>
        <v/>
      </c>
      <c r="I177" s="1606"/>
      <c r="J177" s="1216">
        <v>160</v>
      </c>
      <c r="K177" s="269" t="str">
        <f>IF(VLOOKUP($A177,'03_Extras'!$A$18:$I$27,'03_Extras'!$F$16,FALSE)&lt;&gt;"",VLOOKUP($A177,'03_Extras'!$A$18:$I$27,'03_Extras'!$F$16,FALSE),"")</f>
        <v/>
      </c>
      <c r="L177" s="687" t="str">
        <f>IF(VLOOKUP($A177,'03_Extras'!$A$18:$I$27,'03_Extras'!$G$16,FALSE)&lt;&gt;"",VLOOKUP($A177,'03_Extras'!$A$18:$I$27,'03_Extras'!$G$16,FALSE),"")</f>
        <v/>
      </c>
      <c r="M177" s="688" t="str">
        <f>IF(VLOOKUP($A177,'03_Extras'!$A$18:$I$27,'03_Extras'!$H$16,FALSE)&lt;&gt;"",VLOOKUP($A177,'03_Extras'!$A$18:$I$27,'03_Extras'!$H$16,FALSE),"")</f>
        <v/>
      </c>
      <c r="N177" s="674" t="str">
        <f>IF(VLOOKUP($A177,'03_Extras'!$A$18:$I$27,'03_Extras'!$I$16,FALSE)&lt;&gt;"",VLOOKUP($A177,'03_Extras'!$A$18:$I$27,'03_Extras'!$I$16,FALSE),"")</f>
        <v/>
      </c>
      <c r="O177" s="612" t="str">
        <f t="shared" si="16"/>
        <v/>
      </c>
      <c r="P177" s="756"/>
      <c r="Q177" s="759"/>
      <c r="R177" s="67" t="str">
        <f>IF(AND(Q177&lt;&gt;"",P177=""),"",IF(Q177="SÍ",'09_P1_Pract'!BM177,""))</f>
        <v/>
      </c>
      <c r="S177" s="805">
        <f t="shared" si="17"/>
        <v>0</v>
      </c>
      <c r="T177" s="805">
        <f t="shared" si="18"/>
        <v>0</v>
      </c>
      <c r="U177" s="811"/>
      <c r="V177" s="756"/>
      <c r="W177" s="759"/>
      <c r="X177" s="67" t="str">
        <f>IF(AND(W177&lt;&gt;"",V177=""),"",IF(W177="SÍ",'10_P1_Tema'!BM177,""))</f>
        <v/>
      </c>
      <c r="Y177" s="805">
        <f t="shared" si="19"/>
        <v>0</v>
      </c>
      <c r="Z177" s="805">
        <f t="shared" si="20"/>
        <v>0</v>
      </c>
      <c r="AA177" s="823"/>
      <c r="AB177" s="757"/>
      <c r="AC177" s="812"/>
      <c r="AD177" s="67" t="str">
        <f>IF(F177&lt;&gt;"",IF(OR(Q177="SÍ",W177="SÍ"),IF(R177&lt;&gt;"",R177,'09_P1_Pract'!BM177),""),"")</f>
        <v/>
      </c>
      <c r="AE177" s="67" t="str">
        <f>IF(F177&lt;&gt;"",IF(OR(Q177="SÍ",W177="SÍ"),IF(X177&lt;&gt;"",X177,'10_P1_Tema'!BM177),""),"")</f>
        <v/>
      </c>
      <c r="AF177" s="83"/>
      <c r="AG177" s="676" t="str">
        <f>IF(AND(AD177&lt;&gt;"",AE177&lt;&gt;""),'12_P1_Lista'!R177,"")</f>
        <v/>
      </c>
      <c r="AH177" s="82"/>
      <c r="AI177" s="750" t="str">
        <f>IF(AND(AD177&lt;&gt;"",AE177&lt;&gt;""),'12_P1_Lista'!T177,"")</f>
        <v/>
      </c>
      <c r="AJ177" s="518" t="str">
        <f>IF(AND(AD177&lt;&gt;"",AE177&lt;&gt;""),'12_P1_Lista'!U177,"")</f>
        <v/>
      </c>
      <c r="AK177" s="83"/>
      <c r="AL177" s="1657"/>
      <c r="AM177" s="757"/>
      <c r="AN177" s="1442"/>
      <c r="AO177" s="2108"/>
      <c r="AP177" s="2108"/>
      <c r="AQ177" s="2108"/>
      <c r="AR177" s="2108"/>
      <c r="AS177" s="2108"/>
      <c r="AT177" s="2108"/>
      <c r="AU177" s="2108"/>
      <c r="AV177" s="1442"/>
      <c r="AW177" s="1442"/>
      <c r="AX177" s="1442"/>
      <c r="AY177" s="1442"/>
      <c r="AZ177" s="1442"/>
      <c r="BA177" s="1442"/>
      <c r="BB177" s="1442"/>
      <c r="BC177" s="1442"/>
      <c r="BD177" s="1442"/>
      <c r="BE177" s="1442"/>
      <c r="BF177" s="1442"/>
      <c r="BG177" s="1442"/>
      <c r="BH177" s="1442"/>
      <c r="BI177" s="1442"/>
      <c r="BJ177" s="1442"/>
      <c r="BK177" s="1442"/>
      <c r="BL177" s="1442"/>
      <c r="BM177" s="1442"/>
      <c r="BN177" s="1442"/>
      <c r="BO177" s="1442"/>
      <c r="BP177" s="1442"/>
      <c r="BQ177" s="1442"/>
      <c r="BR177" s="1442"/>
      <c r="BS177" s="1442"/>
      <c r="BT177" s="1442"/>
      <c r="BU177" s="1442"/>
      <c r="BV177" s="1442"/>
      <c r="BW177" s="1442"/>
      <c r="BX177" s="1442"/>
      <c r="BY177" s="1442"/>
      <c r="BZ177" s="1442"/>
      <c r="CA177" s="1442"/>
    </row>
    <row r="178" spans="1:79" s="34" customFormat="1" ht="2.1" customHeight="1" x14ac:dyDescent="0.2">
      <c r="A178" s="227"/>
      <c r="B178" s="1404"/>
      <c r="C178" s="1505"/>
      <c r="D178" s="1506"/>
      <c r="E178" s="1404"/>
      <c r="F178" s="1404"/>
      <c r="G178" s="1404"/>
      <c r="H178" s="1507"/>
      <c r="I178" s="1507"/>
      <c r="J178" s="1216"/>
      <c r="K178" s="55"/>
      <c r="L178" s="72"/>
      <c r="M178" s="33"/>
      <c r="N178" s="33"/>
      <c r="O178" s="16"/>
      <c r="P178" s="112"/>
      <c r="Q178" s="112"/>
      <c r="R178" s="112"/>
      <c r="S178" s="768"/>
      <c r="T178" s="768"/>
      <c r="U178" s="112"/>
      <c r="V178" s="112"/>
      <c r="W178" s="112"/>
      <c r="X178" s="112"/>
      <c r="Y178" s="768"/>
      <c r="Z178" s="768"/>
      <c r="AA178" s="427"/>
      <c r="AB178" s="117"/>
      <c r="AC178" s="112"/>
      <c r="AD178" s="71"/>
      <c r="AE178" s="71"/>
      <c r="AF178" s="70"/>
      <c r="AG178" s="71"/>
      <c r="AH178" s="70"/>
      <c r="AI178" s="95"/>
      <c r="AJ178" s="244"/>
      <c r="AK178" s="70"/>
      <c r="AL178" s="1571"/>
      <c r="AM178" s="1763"/>
      <c r="AN178" s="1442"/>
      <c r="AO178" s="1442"/>
      <c r="AP178" s="1442"/>
      <c r="AQ178" s="1442"/>
      <c r="AR178" s="1442"/>
      <c r="AS178" s="1442"/>
      <c r="AT178" s="1442"/>
      <c r="AU178" s="1442"/>
      <c r="AV178" s="1442"/>
      <c r="AW178" s="1442"/>
      <c r="AX178" s="1442"/>
      <c r="AY178" s="1442"/>
      <c r="AZ178" s="1442"/>
      <c r="BA178" s="1442"/>
      <c r="BB178" s="1442"/>
      <c r="BC178" s="1442"/>
      <c r="BD178" s="1442"/>
      <c r="BE178" s="1442"/>
      <c r="BF178" s="1442"/>
      <c r="BG178" s="1442"/>
      <c r="BH178" s="1442"/>
      <c r="BI178" s="1442"/>
      <c r="BJ178" s="1442"/>
      <c r="BK178" s="1442"/>
      <c r="BL178" s="1442"/>
      <c r="BM178" s="1442"/>
      <c r="BN178" s="1442"/>
      <c r="BO178" s="1442"/>
      <c r="BP178" s="1442"/>
      <c r="BQ178" s="1442"/>
      <c r="BR178" s="1442"/>
      <c r="BS178" s="1442"/>
      <c r="BT178" s="1442"/>
      <c r="BU178" s="1442"/>
      <c r="BV178" s="1442"/>
      <c r="BW178" s="1442"/>
      <c r="BX178" s="1442"/>
      <c r="BY178" s="1442"/>
      <c r="BZ178" s="1442"/>
      <c r="CA178" s="1442"/>
    </row>
    <row r="179" spans="1:79" s="34" customFormat="1" ht="2.1" customHeight="1" x14ac:dyDescent="0.2">
      <c r="A179" s="227"/>
      <c r="B179" s="1404"/>
      <c r="C179" s="1505"/>
      <c r="D179" s="1506"/>
      <c r="E179" s="1404"/>
      <c r="F179" s="1404"/>
      <c r="G179" s="1404"/>
      <c r="H179" s="1507"/>
      <c r="I179" s="1507"/>
      <c r="J179" s="1216"/>
      <c r="K179" s="55"/>
      <c r="L179" s="72"/>
      <c r="M179" s="33"/>
      <c r="N179" s="33"/>
      <c r="O179" s="16"/>
      <c r="P179" s="112"/>
      <c r="Q179" s="112"/>
      <c r="R179" s="112"/>
      <c r="S179" s="768"/>
      <c r="T179" s="768"/>
      <c r="U179" s="112"/>
      <c r="V179" s="112"/>
      <c r="W179" s="112"/>
      <c r="X179" s="112"/>
      <c r="Y179" s="768"/>
      <c r="Z179" s="768"/>
      <c r="AA179" s="427"/>
      <c r="AB179" s="117"/>
      <c r="AC179" s="112"/>
      <c r="AD179" s="71"/>
      <c r="AE179" s="71"/>
      <c r="AF179" s="70"/>
      <c r="AG179" s="71"/>
      <c r="AH179" s="70"/>
      <c r="AI179" s="95"/>
      <c r="AJ179" s="244"/>
      <c r="AK179" s="70"/>
      <c r="AL179" s="1571"/>
      <c r="AM179" s="1763"/>
      <c r="AN179" s="1442"/>
      <c r="AO179" s="1442"/>
      <c r="AP179" s="1442"/>
      <c r="AQ179" s="1442"/>
      <c r="AR179" s="1442"/>
      <c r="AS179" s="1442"/>
      <c r="AT179" s="1442"/>
      <c r="AU179" s="1442"/>
      <c r="AV179" s="1442"/>
      <c r="AW179" s="1442"/>
      <c r="AX179" s="1442"/>
      <c r="AY179" s="1442"/>
      <c r="AZ179" s="1442"/>
      <c r="BA179" s="1442"/>
      <c r="BB179" s="1442"/>
      <c r="BC179" s="1442"/>
      <c r="BD179" s="1442"/>
      <c r="BE179" s="1442"/>
      <c r="BF179" s="1442"/>
      <c r="BG179" s="1442"/>
      <c r="BH179" s="1442"/>
      <c r="BI179" s="1442"/>
      <c r="BJ179" s="1442"/>
      <c r="BK179" s="1442"/>
      <c r="BL179" s="1442"/>
      <c r="BM179" s="1442"/>
      <c r="BN179" s="1442"/>
      <c r="BO179" s="1442"/>
      <c r="BP179" s="1442"/>
      <c r="BQ179" s="1442"/>
      <c r="BR179" s="1442"/>
      <c r="BS179" s="1442"/>
      <c r="BT179" s="1442"/>
      <c r="BU179" s="1442"/>
      <c r="BV179" s="1442"/>
      <c r="BW179" s="1442"/>
      <c r="BX179" s="1442"/>
      <c r="BY179" s="1442"/>
      <c r="BZ179" s="1442"/>
      <c r="CA179" s="1442"/>
    </row>
    <row r="180" spans="1:79" s="14" customFormat="1" ht="39.950000000000003" customHeight="1" x14ac:dyDescent="0.2">
      <c r="A180" s="162"/>
      <c r="B180" s="1421"/>
      <c r="C180" s="1624"/>
      <c r="D180" s="1509"/>
      <c r="E180" s="1421"/>
      <c r="F180" s="1421"/>
      <c r="G180" s="1421"/>
      <c r="H180" s="1422"/>
      <c r="I180" s="1422"/>
      <c r="J180" s="1201"/>
      <c r="K180" s="2141" t="str">
        <f>IF(SUBTOTAL(9,$G$168:$G$177)&gt;0,"Los aspirantes marcados con (*) han sido incorporados a este Tribunal 
con posterioridad a la elaboración de los listados.","")</f>
        <v/>
      </c>
      <c r="L180" s="2141"/>
      <c r="M180" s="2141"/>
      <c r="O180" s="38"/>
      <c r="P180" s="2136" t="str">
        <f>CONCATENATE("En  ",$M$4,",  a ",IF($E$4&lt;&gt;"",TEXT($E$4,"dddd, dd"" de ""mmmm"" de ""aaaa"),"______________________________"))</f>
        <v>En  BURGOS,  a sábado, 18 de junio de 2016</v>
      </c>
      <c r="Q180" s="2136"/>
      <c r="R180" s="2136"/>
      <c r="S180" s="2136"/>
      <c r="T180" s="2136"/>
      <c r="U180" s="2136"/>
      <c r="V180" s="2136"/>
      <c r="W180" s="2136"/>
      <c r="X180" s="2136"/>
      <c r="Y180" s="2136"/>
      <c r="Z180" s="2136"/>
      <c r="AA180" s="2136"/>
      <c r="AB180" s="2136"/>
      <c r="AC180" s="2136"/>
      <c r="AD180" s="2136"/>
      <c r="AE180" s="2136"/>
      <c r="AF180" s="2136"/>
      <c r="AG180" s="2136"/>
      <c r="AH180" s="13"/>
      <c r="AI180" s="49"/>
      <c r="AJ180" s="245"/>
      <c r="AK180" s="13"/>
      <c r="AL180" s="1388"/>
      <c r="AM180" s="1763"/>
      <c r="AN180" s="1481"/>
      <c r="AO180" s="1432"/>
      <c r="AP180" s="1432"/>
      <c r="AQ180" s="1432"/>
      <c r="AR180" s="1432"/>
      <c r="AS180" s="1432"/>
      <c r="AT180" s="1432"/>
      <c r="AU180" s="1432"/>
      <c r="AV180" s="1481"/>
      <c r="AW180" s="1481"/>
      <c r="AX180" s="1481"/>
      <c r="AY180" s="1481"/>
      <c r="AZ180" s="1481"/>
      <c r="BA180" s="1481"/>
      <c r="BB180" s="1481"/>
      <c r="BC180" s="1481"/>
      <c r="BD180" s="1481"/>
      <c r="BE180" s="1481"/>
      <c r="BF180" s="1481"/>
      <c r="BG180" s="1481"/>
      <c r="BH180" s="1481"/>
      <c r="BI180" s="1481"/>
      <c r="BJ180" s="1481"/>
      <c r="BK180" s="1481"/>
      <c r="BL180" s="1481"/>
      <c r="BM180" s="1481"/>
      <c r="BN180" s="1481"/>
      <c r="BO180" s="1481"/>
      <c r="BP180" s="1481"/>
      <c r="BQ180" s="1481"/>
      <c r="BR180" s="1481"/>
      <c r="BS180" s="1481"/>
      <c r="BT180" s="1481"/>
      <c r="BU180" s="1481"/>
      <c r="BV180" s="1481"/>
      <c r="BW180" s="1481"/>
      <c r="BX180" s="1481"/>
      <c r="BY180" s="1481"/>
      <c r="BZ180" s="1481"/>
      <c r="CA180" s="1481"/>
    </row>
    <row r="181" spans="1:79" s="1765" customFormat="1" ht="39.950000000000003" customHeight="1" x14ac:dyDescent="0.2">
      <c r="A181" s="1754"/>
      <c r="B181" s="1755"/>
      <c r="C181" s="1756"/>
      <c r="D181" s="1757"/>
      <c r="E181" s="1755"/>
      <c r="F181" s="1755"/>
      <c r="G181" s="1755"/>
      <c r="H181" s="1758"/>
      <c r="I181" s="1758"/>
      <c r="J181" s="1759"/>
      <c r="K181" s="321"/>
      <c r="L181" s="322"/>
      <c r="M181" s="1760"/>
      <c r="N181" s="1760"/>
      <c r="O181" s="1761"/>
      <c r="P181" s="2023" t="str">
        <f>CONCATENATE("Fdo: El Presidente","
",PRESIDENTE)</f>
        <v xml:space="preserve">Fdo: El Presidente
</v>
      </c>
      <c r="Q181" s="2023"/>
      <c r="R181" s="2023"/>
      <c r="S181" s="2023"/>
      <c r="T181" s="2023"/>
      <c r="U181" s="2023"/>
      <c r="V181" s="2023"/>
      <c r="W181" s="64"/>
      <c r="X181" s="2023" t="str">
        <f>CONCATENATE("Fdo: El Secretario","
",SECRETARIO)</f>
        <v xml:space="preserve">Fdo: El Secretario
</v>
      </c>
      <c r="Y181" s="2023"/>
      <c r="Z181" s="2023"/>
      <c r="AA181" s="2023"/>
      <c r="AB181" s="2023"/>
      <c r="AC181" s="2023"/>
      <c r="AD181" s="2023"/>
      <c r="AE181" s="2023"/>
      <c r="AF181" s="2023"/>
      <c r="AG181" s="2023"/>
      <c r="AH181" s="64"/>
      <c r="AI181" s="64"/>
      <c r="AJ181" s="64"/>
      <c r="AK181" s="1762"/>
      <c r="AL181" s="1565"/>
      <c r="AM181" s="1763"/>
      <c r="AN181" s="1764"/>
      <c r="AO181" s="1742"/>
      <c r="AP181" s="1742"/>
      <c r="AQ181" s="1742"/>
      <c r="AR181" s="1565"/>
      <c r="AS181" s="1565"/>
      <c r="AT181" s="1565"/>
      <c r="AU181" s="1565"/>
      <c r="AV181" s="1764"/>
      <c r="AW181" s="1764"/>
      <c r="AX181" s="1764"/>
      <c r="AY181" s="1764"/>
      <c r="AZ181" s="1764"/>
      <c r="BA181" s="1764"/>
      <c r="BB181" s="1764"/>
      <c r="BC181" s="1764"/>
      <c r="BD181" s="1764"/>
      <c r="BE181" s="1764"/>
      <c r="BF181" s="1764"/>
      <c r="BG181" s="1764"/>
      <c r="BH181" s="1764"/>
      <c r="BI181" s="1764"/>
      <c r="BJ181" s="1764"/>
      <c r="BK181" s="1764"/>
      <c r="BL181" s="1764"/>
      <c r="BM181" s="1764"/>
      <c r="BN181" s="1764"/>
      <c r="BO181" s="1764"/>
      <c r="BP181" s="1764"/>
      <c r="BQ181" s="1764"/>
      <c r="BR181" s="1764"/>
      <c r="BS181" s="1764"/>
      <c r="BT181" s="1764"/>
      <c r="BU181" s="1764"/>
      <c r="BV181" s="1764"/>
      <c r="BW181" s="1764"/>
      <c r="BX181" s="1764"/>
      <c r="BY181" s="1764"/>
      <c r="BZ181" s="1764"/>
      <c r="CA181" s="1764"/>
    </row>
    <row r="182" spans="1:79" s="13" customFormat="1" x14ac:dyDescent="0.2">
      <c r="A182" s="20"/>
      <c r="B182" s="1542"/>
      <c r="C182" s="1388"/>
      <c r="D182" s="1434"/>
      <c r="E182" s="1542"/>
      <c r="F182" s="1542"/>
      <c r="G182" s="1542"/>
      <c r="H182" s="1422"/>
      <c r="I182" s="1422"/>
      <c r="J182" s="1199"/>
      <c r="K182" s="20"/>
      <c r="L182" s="171"/>
      <c r="M182" s="20"/>
      <c r="N182" s="20"/>
      <c r="O182" s="51"/>
      <c r="P182" s="63"/>
      <c r="Q182" s="63"/>
      <c r="R182" s="63"/>
      <c r="S182" s="1661"/>
      <c r="T182" s="1661"/>
      <c r="U182" s="63"/>
      <c r="V182" s="63"/>
      <c r="W182" s="63"/>
      <c r="X182" s="63"/>
      <c r="Y182" s="1661"/>
      <c r="Z182" s="1661"/>
      <c r="AA182" s="814"/>
      <c r="AB182" s="814"/>
      <c r="AC182" s="63"/>
      <c r="AD182" s="20"/>
      <c r="AE182" s="20"/>
      <c r="AF182" s="20"/>
      <c r="AG182" s="20"/>
      <c r="AH182" s="20"/>
      <c r="AI182" s="20"/>
      <c r="AJ182" s="243"/>
      <c r="AK182" s="20"/>
      <c r="AL182" s="1388"/>
      <c r="AM182" s="1763"/>
      <c r="AN182" s="1388"/>
      <c r="AO182" s="1388"/>
      <c r="AP182" s="1388"/>
      <c r="AQ182" s="1388"/>
      <c r="AR182" s="1388"/>
      <c r="AS182" s="1388"/>
      <c r="AT182" s="1388"/>
      <c r="AU182" s="1388"/>
      <c r="AV182" s="1388"/>
      <c r="AW182" s="1388"/>
      <c r="AX182" s="1388"/>
      <c r="AY182" s="1388"/>
      <c r="AZ182" s="1388"/>
      <c r="BA182" s="1388"/>
      <c r="BB182" s="1388"/>
      <c r="BC182" s="1388"/>
      <c r="BD182" s="1388"/>
      <c r="BE182" s="1388"/>
      <c r="BF182" s="1388"/>
      <c r="BG182" s="1388"/>
      <c r="BH182" s="1388"/>
      <c r="BI182" s="1388"/>
      <c r="BJ182" s="1388"/>
      <c r="BK182" s="1388"/>
      <c r="BL182" s="1388"/>
      <c r="BM182" s="1388"/>
      <c r="BN182" s="1388"/>
      <c r="BO182" s="1388"/>
      <c r="BP182" s="1388"/>
      <c r="BQ182" s="1388"/>
      <c r="BR182" s="1388"/>
      <c r="BS182" s="1388"/>
      <c r="BT182" s="1388"/>
      <c r="BU182" s="1388"/>
      <c r="BV182" s="1388"/>
      <c r="BW182" s="1388"/>
      <c r="BX182" s="1388"/>
      <c r="BY182" s="1388"/>
      <c r="BZ182" s="1388"/>
      <c r="CA182" s="1388"/>
    </row>
    <row r="183" spans="1:79" s="13" customFormat="1" x14ac:dyDescent="0.2">
      <c r="A183" s="20"/>
      <c r="B183" s="1542"/>
      <c r="C183" s="1388"/>
      <c r="D183" s="1434"/>
      <c r="E183" s="1542"/>
      <c r="F183" s="1542"/>
      <c r="G183" s="1542"/>
      <c r="H183" s="1422"/>
      <c r="I183" s="1422"/>
      <c r="J183" s="1437"/>
      <c r="K183" s="1388"/>
      <c r="L183" s="1389"/>
      <c r="M183" s="1388"/>
      <c r="N183" s="1388"/>
      <c r="O183" s="1429"/>
      <c r="P183" s="1470"/>
      <c r="Q183" s="1470"/>
      <c r="R183" s="1470"/>
      <c r="S183" s="1638"/>
      <c r="T183" s="1638"/>
      <c r="U183" s="1470"/>
      <c r="V183" s="1470"/>
      <c r="W183" s="1470"/>
      <c r="X183" s="1470"/>
      <c r="Y183" s="1638"/>
      <c r="Z183" s="1638"/>
      <c r="AA183" s="1610"/>
      <c r="AB183" s="1610"/>
      <c r="AC183" s="1470"/>
      <c r="AD183" s="1388"/>
      <c r="AE183" s="1388"/>
      <c r="AF183" s="1388"/>
      <c r="AG183" s="1388"/>
      <c r="AH183" s="1388"/>
      <c r="AI183" s="1388"/>
      <c r="AJ183" s="1434"/>
      <c r="AK183" s="1388"/>
      <c r="AL183" s="1388"/>
      <c r="AM183" s="1610"/>
      <c r="AN183" s="1388"/>
      <c r="AO183" s="1388"/>
      <c r="AP183" s="1388"/>
      <c r="AQ183" s="1388"/>
      <c r="AR183" s="1388"/>
      <c r="AS183" s="1388"/>
      <c r="AT183" s="1388"/>
      <c r="AU183" s="1388"/>
      <c r="AV183" s="1388"/>
      <c r="AW183" s="1388"/>
      <c r="AX183" s="1388"/>
      <c r="AY183" s="1388"/>
      <c r="AZ183" s="1388"/>
      <c r="BA183" s="1388"/>
      <c r="BB183" s="1388"/>
      <c r="BC183" s="1388"/>
      <c r="BD183" s="1388"/>
      <c r="BE183" s="1388"/>
      <c r="BF183" s="1388"/>
      <c r="BG183" s="1388"/>
      <c r="BH183" s="1388"/>
      <c r="BI183" s="1388"/>
      <c r="BJ183" s="1388"/>
      <c r="BK183" s="1388"/>
      <c r="BL183" s="1388"/>
      <c r="BM183" s="1388"/>
      <c r="BN183" s="1388"/>
      <c r="BO183" s="1388"/>
      <c r="BP183" s="1388"/>
      <c r="BQ183" s="1388"/>
      <c r="BR183" s="1388"/>
      <c r="BS183" s="1388"/>
      <c r="BT183" s="1388"/>
      <c r="BU183" s="1388"/>
      <c r="BV183" s="1388"/>
      <c r="BW183" s="1388"/>
      <c r="BX183" s="1388"/>
      <c r="BY183" s="1388"/>
      <c r="BZ183" s="1388"/>
      <c r="CA183" s="1388"/>
    </row>
    <row r="184" spans="1:79" s="13" customFormat="1" x14ac:dyDescent="0.2">
      <c r="A184" s="20"/>
      <c r="B184" s="1542"/>
      <c r="C184" s="1388"/>
      <c r="D184" s="1434"/>
      <c r="E184" s="1542"/>
      <c r="F184" s="1542"/>
      <c r="G184" s="1542"/>
      <c r="H184" s="1422"/>
      <c r="I184" s="1422"/>
      <c r="J184" s="1437"/>
      <c r="K184" s="1388"/>
      <c r="L184" s="1389"/>
      <c r="M184" s="1388"/>
      <c r="N184" s="1388"/>
      <c r="O184" s="1429"/>
      <c r="P184" s="1470"/>
      <c r="Q184" s="1470"/>
      <c r="R184" s="1470"/>
      <c r="S184" s="1638"/>
      <c r="T184" s="1638"/>
      <c r="U184" s="1470"/>
      <c r="V184" s="1470"/>
      <c r="W184" s="1470"/>
      <c r="X184" s="1470"/>
      <c r="Y184" s="1638"/>
      <c r="Z184" s="1638"/>
      <c r="AA184" s="1610"/>
      <c r="AB184" s="1610"/>
      <c r="AC184" s="1470"/>
      <c r="AD184" s="1388"/>
      <c r="AE184" s="1388"/>
      <c r="AF184" s="1388"/>
      <c r="AG184" s="1388"/>
      <c r="AH184" s="1388"/>
      <c r="AI184" s="1388"/>
      <c r="AJ184" s="1434"/>
      <c r="AK184" s="1388"/>
      <c r="AL184" s="1388"/>
      <c r="AM184" s="1610"/>
      <c r="AN184" s="1388"/>
      <c r="AO184" s="1388"/>
      <c r="AP184" s="1388"/>
      <c r="AQ184" s="1388"/>
      <c r="AR184" s="1388"/>
      <c r="AS184" s="1388"/>
      <c r="AT184" s="1388"/>
      <c r="AU184" s="1388"/>
      <c r="AV184" s="1388"/>
      <c r="AW184" s="1388"/>
      <c r="AX184" s="1388"/>
      <c r="AY184" s="1388"/>
      <c r="AZ184" s="1388"/>
      <c r="BA184" s="1388"/>
      <c r="BB184" s="1388"/>
      <c r="BC184" s="1388"/>
      <c r="BD184" s="1388"/>
      <c r="BE184" s="1388"/>
      <c r="BF184" s="1388"/>
      <c r="BG184" s="1388"/>
      <c r="BH184" s="1388"/>
      <c r="BI184" s="1388"/>
      <c r="BJ184" s="1388"/>
      <c r="BK184" s="1388"/>
      <c r="BL184" s="1388"/>
      <c r="BM184" s="1388"/>
      <c r="BN184" s="1388"/>
      <c r="BO184" s="1388"/>
      <c r="BP184" s="1388"/>
      <c r="BQ184" s="1388"/>
      <c r="BR184" s="1388"/>
      <c r="BS184" s="1388"/>
      <c r="BT184" s="1388"/>
      <c r="BU184" s="1388"/>
      <c r="BV184" s="1388"/>
      <c r="BW184" s="1388"/>
      <c r="BX184" s="1388"/>
      <c r="BY184" s="1388"/>
      <c r="BZ184" s="1388"/>
      <c r="CA184" s="1388"/>
    </row>
    <row r="185" spans="1:79" s="13" customFormat="1" x14ac:dyDescent="0.2">
      <c r="A185" s="20"/>
      <c r="B185" s="1542"/>
      <c r="C185" s="1388"/>
      <c r="D185" s="1434"/>
      <c r="E185" s="1542"/>
      <c r="F185" s="1542"/>
      <c r="G185" s="1542"/>
      <c r="H185" s="1422"/>
      <c r="I185" s="1422"/>
      <c r="J185" s="1437"/>
      <c r="K185" s="1388"/>
      <c r="L185" s="1389"/>
      <c r="M185" s="1388"/>
      <c r="N185" s="1388"/>
      <c r="O185" s="1429"/>
      <c r="P185" s="1470"/>
      <c r="Q185" s="1470"/>
      <c r="R185" s="1470"/>
      <c r="S185" s="1638"/>
      <c r="T185" s="1638"/>
      <c r="U185" s="1470"/>
      <c r="V185" s="1470"/>
      <c r="W185" s="1470"/>
      <c r="X185" s="1470"/>
      <c r="Y185" s="1638"/>
      <c r="Z185" s="1638"/>
      <c r="AA185" s="1610"/>
      <c r="AB185" s="1610"/>
      <c r="AC185" s="1470"/>
      <c r="AD185" s="1388"/>
      <c r="AE185" s="1388"/>
      <c r="AF185" s="1388"/>
      <c r="AG185" s="1388"/>
      <c r="AH185" s="1388"/>
      <c r="AI185" s="1388"/>
      <c r="AJ185" s="1434"/>
      <c r="AK185" s="1388"/>
      <c r="AL185" s="1388"/>
      <c r="AM185" s="1610"/>
      <c r="AN185" s="1388"/>
      <c r="AO185" s="1388"/>
      <c r="AP185" s="1388"/>
      <c r="AQ185" s="1388"/>
      <c r="AR185" s="1388"/>
      <c r="AS185" s="1388"/>
      <c r="AT185" s="1388"/>
      <c r="AU185" s="1388"/>
      <c r="AV185" s="1388"/>
      <c r="AW185" s="1388"/>
      <c r="AX185" s="1388"/>
      <c r="AY185" s="1388"/>
      <c r="AZ185" s="1388"/>
      <c r="BA185" s="1388"/>
      <c r="BB185" s="1388"/>
      <c r="BC185" s="1388"/>
      <c r="BD185" s="1388"/>
      <c r="BE185" s="1388"/>
      <c r="BF185" s="1388"/>
      <c r="BG185" s="1388"/>
      <c r="BH185" s="1388"/>
      <c r="BI185" s="1388"/>
      <c r="BJ185" s="1388"/>
      <c r="BK185" s="1388"/>
      <c r="BL185" s="1388"/>
      <c r="BM185" s="1388"/>
      <c r="BN185" s="1388"/>
      <c r="BO185" s="1388"/>
      <c r="BP185" s="1388"/>
      <c r="BQ185" s="1388"/>
      <c r="BR185" s="1388"/>
      <c r="BS185" s="1388"/>
      <c r="BT185" s="1388"/>
      <c r="BU185" s="1388"/>
      <c r="BV185" s="1388"/>
      <c r="BW185" s="1388"/>
      <c r="BX185" s="1388"/>
      <c r="BY185" s="1388"/>
      <c r="BZ185" s="1388"/>
      <c r="CA185" s="1388"/>
    </row>
    <row r="186" spans="1:79" s="13" customFormat="1" x14ac:dyDescent="0.2">
      <c r="A186" s="20"/>
      <c r="B186" s="1542"/>
      <c r="C186" s="1388"/>
      <c r="D186" s="1434"/>
      <c r="E186" s="1542"/>
      <c r="F186" s="1542"/>
      <c r="G186" s="1542"/>
      <c r="H186" s="1436"/>
      <c r="I186" s="1436"/>
      <c r="J186" s="1437"/>
      <c r="K186" s="1388"/>
      <c r="L186" s="1389"/>
      <c r="M186" s="1388"/>
      <c r="N186" s="1388"/>
      <c r="O186" s="1429"/>
      <c r="P186" s="1470"/>
      <c r="Q186" s="1470"/>
      <c r="R186" s="1470"/>
      <c r="S186" s="1638"/>
      <c r="T186" s="1638"/>
      <c r="U186" s="1470"/>
      <c r="V186" s="1470"/>
      <c r="W186" s="1470"/>
      <c r="X186" s="1470"/>
      <c r="Y186" s="1638"/>
      <c r="Z186" s="1638"/>
      <c r="AA186" s="1610"/>
      <c r="AB186" s="1610"/>
      <c r="AC186" s="1470"/>
      <c r="AD186" s="1388"/>
      <c r="AE186" s="1388"/>
      <c r="AF186" s="1388"/>
      <c r="AG186" s="1388"/>
      <c r="AH186" s="1388"/>
      <c r="AI186" s="1388"/>
      <c r="AJ186" s="1434"/>
      <c r="AK186" s="1388"/>
      <c r="AL186" s="1388"/>
      <c r="AM186" s="1610"/>
      <c r="AN186" s="1388"/>
      <c r="AO186" s="1388"/>
      <c r="AP186" s="1388"/>
      <c r="AQ186" s="1388"/>
      <c r="AR186" s="1388"/>
      <c r="AS186" s="1388"/>
      <c r="AT186" s="1388"/>
      <c r="AU186" s="1388"/>
      <c r="AV186" s="1388"/>
      <c r="AW186" s="1388"/>
      <c r="AX186" s="1388"/>
      <c r="AY186" s="1388"/>
      <c r="AZ186" s="1388"/>
      <c r="BA186" s="1388"/>
      <c r="BB186" s="1388"/>
      <c r="BC186" s="1388"/>
      <c r="BD186" s="1388"/>
      <c r="BE186" s="1388"/>
      <c r="BF186" s="1388"/>
      <c r="BG186" s="1388"/>
      <c r="BH186" s="1388"/>
      <c r="BI186" s="1388"/>
      <c r="BJ186" s="1388"/>
      <c r="BK186" s="1388"/>
      <c r="BL186" s="1388"/>
      <c r="BM186" s="1388"/>
      <c r="BN186" s="1388"/>
      <c r="BO186" s="1388"/>
      <c r="BP186" s="1388"/>
      <c r="BQ186" s="1388"/>
      <c r="BR186" s="1388"/>
      <c r="BS186" s="1388"/>
      <c r="BT186" s="1388"/>
      <c r="BU186" s="1388"/>
      <c r="BV186" s="1388"/>
      <c r="BW186" s="1388"/>
      <c r="BX186" s="1388"/>
      <c r="BY186" s="1388"/>
      <c r="BZ186" s="1388"/>
      <c r="CA186" s="1388"/>
    </row>
    <row r="187" spans="1:79" s="13" customFormat="1" x14ac:dyDescent="0.2">
      <c r="A187" s="20"/>
      <c r="B187" s="1542"/>
      <c r="C187" s="1388"/>
      <c r="D187" s="1434"/>
      <c r="E187" s="1542"/>
      <c r="F187" s="1542"/>
      <c r="G187" s="1542"/>
      <c r="H187" s="1436"/>
      <c r="I187" s="1436"/>
      <c r="J187" s="1437"/>
      <c r="K187" s="1388"/>
      <c r="L187" s="1389"/>
      <c r="M187" s="1388"/>
      <c r="N187" s="1388"/>
      <c r="O187" s="1429"/>
      <c r="P187" s="1470"/>
      <c r="Q187" s="1470"/>
      <c r="R187" s="1470"/>
      <c r="S187" s="1638"/>
      <c r="T187" s="1638"/>
      <c r="U187" s="1470"/>
      <c r="V187" s="1470"/>
      <c r="W187" s="1470"/>
      <c r="X187" s="1470"/>
      <c r="Y187" s="1638"/>
      <c r="Z187" s="1638"/>
      <c r="AA187" s="1610"/>
      <c r="AB187" s="1610"/>
      <c r="AC187" s="1470"/>
      <c r="AD187" s="1388"/>
      <c r="AE187" s="1388"/>
      <c r="AF187" s="1388"/>
      <c r="AG187" s="1388"/>
      <c r="AH187" s="1388"/>
      <c r="AI187" s="1388"/>
      <c r="AJ187" s="1434"/>
      <c r="AK187" s="1388"/>
      <c r="AL187" s="1388"/>
      <c r="AM187" s="1610"/>
      <c r="AN187" s="1388"/>
      <c r="AO187" s="1388"/>
      <c r="AP187" s="1388"/>
      <c r="AQ187" s="1388"/>
      <c r="AR187" s="1388"/>
      <c r="AS187" s="1388"/>
      <c r="AT187" s="1388"/>
      <c r="AU187" s="1388"/>
      <c r="AV187" s="1388"/>
      <c r="AW187" s="1388"/>
      <c r="AX187" s="1388"/>
      <c r="AY187" s="1388"/>
      <c r="AZ187" s="1388"/>
      <c r="BA187" s="1388"/>
      <c r="BB187" s="1388"/>
      <c r="BC187" s="1388"/>
      <c r="BD187" s="1388"/>
      <c r="BE187" s="1388"/>
      <c r="BF187" s="1388"/>
      <c r="BG187" s="1388"/>
      <c r="BH187" s="1388"/>
      <c r="BI187" s="1388"/>
      <c r="BJ187" s="1388"/>
      <c r="BK187" s="1388"/>
      <c r="BL187" s="1388"/>
      <c r="BM187" s="1388"/>
      <c r="BN187" s="1388"/>
      <c r="BO187" s="1388"/>
      <c r="BP187" s="1388"/>
      <c r="BQ187" s="1388"/>
      <c r="BR187" s="1388"/>
      <c r="BS187" s="1388"/>
      <c r="BT187" s="1388"/>
      <c r="BU187" s="1388"/>
      <c r="BV187" s="1388"/>
      <c r="BW187" s="1388"/>
      <c r="BX187" s="1388"/>
      <c r="BY187" s="1388"/>
      <c r="BZ187" s="1388"/>
      <c r="CA187" s="1388"/>
    </row>
    <row r="188" spans="1:79" s="13" customFormat="1" x14ac:dyDescent="0.2">
      <c r="A188" s="20"/>
      <c r="B188" s="1542"/>
      <c r="C188" s="1388"/>
      <c r="D188" s="1434"/>
      <c r="E188" s="1542"/>
      <c r="F188" s="1542"/>
      <c r="G188" s="1542"/>
      <c r="H188" s="1436"/>
      <c r="I188" s="1436"/>
      <c r="J188" s="1437"/>
      <c r="K188" s="1388"/>
      <c r="L188" s="1389"/>
      <c r="M188" s="1388"/>
      <c r="N188" s="1388"/>
      <c r="O188" s="1429"/>
      <c r="P188" s="1470"/>
      <c r="Q188" s="1470"/>
      <c r="R188" s="1470"/>
      <c r="S188" s="1638"/>
      <c r="T188" s="1638"/>
      <c r="U188" s="1470"/>
      <c r="V188" s="1470"/>
      <c r="W188" s="1470"/>
      <c r="X188" s="1470"/>
      <c r="Y188" s="1638"/>
      <c r="Z188" s="1638"/>
      <c r="AA188" s="1610"/>
      <c r="AB188" s="1610"/>
      <c r="AC188" s="1470"/>
      <c r="AD188" s="1388"/>
      <c r="AE188" s="1388"/>
      <c r="AF188" s="1388"/>
      <c r="AG188" s="1388"/>
      <c r="AH188" s="1388"/>
      <c r="AI188" s="1388"/>
      <c r="AJ188" s="1434"/>
      <c r="AK188" s="1388"/>
      <c r="AL188" s="1388"/>
      <c r="AM188" s="1610"/>
      <c r="AN188" s="1388"/>
      <c r="AO188" s="1388"/>
      <c r="AP188" s="1388"/>
      <c r="AQ188" s="1388"/>
      <c r="AR188" s="1388"/>
      <c r="AS188" s="1388"/>
      <c r="AT188" s="1388"/>
      <c r="AU188" s="1388"/>
      <c r="AV188" s="1388"/>
      <c r="AW188" s="1388"/>
      <c r="AX188" s="1388"/>
      <c r="AY188" s="1388"/>
      <c r="AZ188" s="1388"/>
      <c r="BA188" s="1388"/>
      <c r="BB188" s="1388"/>
      <c r="BC188" s="1388"/>
      <c r="BD188" s="1388"/>
      <c r="BE188" s="1388"/>
      <c r="BF188" s="1388"/>
      <c r="BG188" s="1388"/>
      <c r="BH188" s="1388"/>
      <c r="BI188" s="1388"/>
      <c r="BJ188" s="1388"/>
      <c r="BK188" s="1388"/>
      <c r="BL188" s="1388"/>
      <c r="BM188" s="1388"/>
      <c r="BN188" s="1388"/>
      <c r="BO188" s="1388"/>
      <c r="BP188" s="1388"/>
      <c r="BQ188" s="1388"/>
      <c r="BR188" s="1388"/>
      <c r="BS188" s="1388"/>
      <c r="BT188" s="1388"/>
      <c r="BU188" s="1388"/>
      <c r="BV188" s="1388"/>
      <c r="BW188" s="1388"/>
      <c r="BX188" s="1388"/>
      <c r="BY188" s="1388"/>
      <c r="BZ188" s="1388"/>
      <c r="CA188" s="1388"/>
    </row>
    <row r="189" spans="1:79" s="13" customFormat="1" x14ac:dyDescent="0.2">
      <c r="A189" s="20"/>
      <c r="B189" s="1542"/>
      <c r="C189" s="1388"/>
      <c r="D189" s="1434"/>
      <c r="E189" s="1542"/>
      <c r="F189" s="1542"/>
      <c r="G189" s="1542"/>
      <c r="H189" s="1436"/>
      <c r="I189" s="1436"/>
      <c r="J189" s="1437"/>
      <c r="K189" s="1388"/>
      <c r="L189" s="1389"/>
      <c r="M189" s="1388"/>
      <c r="N189" s="1388"/>
      <c r="O189" s="1429"/>
      <c r="P189" s="1470"/>
      <c r="Q189" s="1470"/>
      <c r="R189" s="1470"/>
      <c r="S189" s="1638"/>
      <c r="T189" s="1638"/>
      <c r="U189" s="1470"/>
      <c r="V189" s="1470"/>
      <c r="W189" s="1470"/>
      <c r="X189" s="1470"/>
      <c r="Y189" s="1638"/>
      <c r="Z189" s="1638"/>
      <c r="AA189" s="1610"/>
      <c r="AB189" s="1610"/>
      <c r="AC189" s="1470"/>
      <c r="AD189" s="1388"/>
      <c r="AE189" s="1388"/>
      <c r="AF189" s="1388"/>
      <c r="AG189" s="1388"/>
      <c r="AH189" s="1388"/>
      <c r="AI189" s="1388"/>
      <c r="AJ189" s="1434"/>
      <c r="AK189" s="1388"/>
      <c r="AL189" s="1388"/>
      <c r="AM189" s="1610"/>
      <c r="AN189" s="1388"/>
      <c r="AO189" s="1388"/>
      <c r="AP189" s="1388"/>
      <c r="AQ189" s="1388"/>
      <c r="AR189" s="1388"/>
      <c r="AS189" s="1388"/>
      <c r="AT189" s="1388"/>
      <c r="AU189" s="1388"/>
      <c r="AV189" s="1388"/>
      <c r="AW189" s="1388"/>
      <c r="AX189" s="1388"/>
      <c r="AY189" s="1388"/>
      <c r="AZ189" s="1388"/>
      <c r="BA189" s="1388"/>
      <c r="BB189" s="1388"/>
      <c r="BC189" s="1388"/>
      <c r="BD189" s="1388"/>
      <c r="BE189" s="1388"/>
      <c r="BF189" s="1388"/>
      <c r="BG189" s="1388"/>
      <c r="BH189" s="1388"/>
      <c r="BI189" s="1388"/>
      <c r="BJ189" s="1388"/>
      <c r="BK189" s="1388"/>
      <c r="BL189" s="1388"/>
      <c r="BM189" s="1388"/>
      <c r="BN189" s="1388"/>
      <c r="BO189" s="1388"/>
      <c r="BP189" s="1388"/>
      <c r="BQ189" s="1388"/>
      <c r="BR189" s="1388"/>
      <c r="BS189" s="1388"/>
      <c r="BT189" s="1388"/>
      <c r="BU189" s="1388"/>
      <c r="BV189" s="1388"/>
      <c r="BW189" s="1388"/>
      <c r="BX189" s="1388"/>
      <c r="BY189" s="1388"/>
      <c r="BZ189" s="1388"/>
      <c r="CA189" s="1388"/>
    </row>
    <row r="190" spans="1:79" s="13" customFormat="1" x14ac:dyDescent="0.2">
      <c r="A190" s="20"/>
      <c r="B190" s="1542"/>
      <c r="C190" s="1388"/>
      <c r="D190" s="1434"/>
      <c r="E190" s="1542"/>
      <c r="F190" s="1542"/>
      <c r="G190" s="1542"/>
      <c r="H190" s="1436"/>
      <c r="I190" s="1436"/>
      <c r="J190" s="1437"/>
      <c r="K190" s="1388"/>
      <c r="L190" s="1389"/>
      <c r="M190" s="1388"/>
      <c r="N190" s="1388"/>
      <c r="O190" s="1429"/>
      <c r="P190" s="1470"/>
      <c r="Q190" s="1470"/>
      <c r="R190" s="1470"/>
      <c r="S190" s="1638"/>
      <c r="T190" s="1638"/>
      <c r="U190" s="1470"/>
      <c r="V190" s="1470"/>
      <c r="W190" s="1470"/>
      <c r="X190" s="1470"/>
      <c r="Y190" s="1638"/>
      <c r="Z190" s="1638"/>
      <c r="AA190" s="1610"/>
      <c r="AB190" s="1610"/>
      <c r="AC190" s="1470"/>
      <c r="AD190" s="1388"/>
      <c r="AE190" s="1388"/>
      <c r="AF190" s="1388"/>
      <c r="AG190" s="1388"/>
      <c r="AH190" s="1388"/>
      <c r="AI190" s="1388"/>
      <c r="AJ190" s="1434"/>
      <c r="AK190" s="1388"/>
      <c r="AL190" s="1388"/>
      <c r="AM190" s="1610"/>
      <c r="AN190" s="1388"/>
      <c r="AO190" s="1388"/>
      <c r="AP190" s="1388"/>
      <c r="AQ190" s="1388"/>
      <c r="AR190" s="1388"/>
      <c r="AS190" s="1388"/>
      <c r="AT190" s="1388"/>
      <c r="AU190" s="1388"/>
      <c r="AV190" s="1388"/>
      <c r="AW190" s="1388"/>
      <c r="AX190" s="1388"/>
      <c r="AY190" s="1388"/>
      <c r="AZ190" s="1388"/>
      <c r="BA190" s="1388"/>
      <c r="BB190" s="1388"/>
      <c r="BC190" s="1388"/>
      <c r="BD190" s="1388"/>
      <c r="BE190" s="1388"/>
      <c r="BF190" s="1388"/>
      <c r="BG190" s="1388"/>
      <c r="BH190" s="1388"/>
      <c r="BI190" s="1388"/>
      <c r="BJ190" s="1388"/>
      <c r="BK190" s="1388"/>
      <c r="BL190" s="1388"/>
      <c r="BM190" s="1388"/>
      <c r="BN190" s="1388"/>
      <c r="BO190" s="1388"/>
      <c r="BP190" s="1388"/>
      <c r="BQ190" s="1388"/>
      <c r="BR190" s="1388"/>
      <c r="BS190" s="1388"/>
      <c r="BT190" s="1388"/>
      <c r="BU190" s="1388"/>
      <c r="BV190" s="1388"/>
      <c r="BW190" s="1388"/>
      <c r="BX190" s="1388"/>
      <c r="BY190" s="1388"/>
      <c r="BZ190" s="1388"/>
      <c r="CA190" s="1388"/>
    </row>
    <row r="191" spans="1:79" s="13" customFormat="1" x14ac:dyDescent="0.2">
      <c r="A191" s="20"/>
      <c r="B191" s="1542"/>
      <c r="C191" s="1388"/>
      <c r="D191" s="1434"/>
      <c r="E191" s="1542"/>
      <c r="F191" s="1542"/>
      <c r="G191" s="1542"/>
      <c r="H191" s="1436"/>
      <c r="I191" s="1436"/>
      <c r="J191" s="1437"/>
      <c r="K191" s="1388"/>
      <c r="L191" s="1389"/>
      <c r="M191" s="1388"/>
      <c r="N191" s="1388"/>
      <c r="O191" s="1429"/>
      <c r="P191" s="1470"/>
      <c r="Q191" s="1470"/>
      <c r="R191" s="1470"/>
      <c r="S191" s="1638"/>
      <c r="T191" s="1638"/>
      <c r="U191" s="1470"/>
      <c r="V191" s="1470"/>
      <c r="W191" s="1470"/>
      <c r="X191" s="1470"/>
      <c r="Y191" s="1638"/>
      <c r="Z191" s="1638"/>
      <c r="AA191" s="1610"/>
      <c r="AB191" s="1610"/>
      <c r="AC191" s="1470"/>
      <c r="AD191" s="1388"/>
      <c r="AE191" s="1388"/>
      <c r="AF191" s="1388"/>
      <c r="AG191" s="1388"/>
      <c r="AH191" s="1388"/>
      <c r="AI191" s="1388"/>
      <c r="AJ191" s="1434"/>
      <c r="AK191" s="1388"/>
      <c r="AL191" s="1388"/>
      <c r="AM191" s="1610"/>
      <c r="AN191" s="1388"/>
      <c r="AO191" s="1388"/>
      <c r="AP191" s="1388"/>
      <c r="AQ191" s="1388"/>
      <c r="AR191" s="1388"/>
      <c r="AS191" s="1388"/>
      <c r="AT191" s="1388"/>
      <c r="AU191" s="1388"/>
      <c r="AV191" s="1388"/>
      <c r="AW191" s="1388"/>
      <c r="AX191" s="1388"/>
      <c r="AY191" s="1388"/>
      <c r="AZ191" s="1388"/>
      <c r="BA191" s="1388"/>
      <c r="BB191" s="1388"/>
      <c r="BC191" s="1388"/>
      <c r="BD191" s="1388"/>
      <c r="BE191" s="1388"/>
      <c r="BF191" s="1388"/>
      <c r="BG191" s="1388"/>
      <c r="BH191" s="1388"/>
      <c r="BI191" s="1388"/>
      <c r="BJ191" s="1388"/>
      <c r="BK191" s="1388"/>
      <c r="BL191" s="1388"/>
      <c r="BM191" s="1388"/>
      <c r="BN191" s="1388"/>
      <c r="BO191" s="1388"/>
      <c r="BP191" s="1388"/>
      <c r="BQ191" s="1388"/>
      <c r="BR191" s="1388"/>
      <c r="BS191" s="1388"/>
      <c r="BT191" s="1388"/>
      <c r="BU191" s="1388"/>
      <c r="BV191" s="1388"/>
      <c r="BW191" s="1388"/>
      <c r="BX191" s="1388"/>
      <c r="BY191" s="1388"/>
      <c r="BZ191" s="1388"/>
      <c r="CA191" s="1388"/>
    </row>
    <row r="192" spans="1:79" s="13" customFormat="1" x14ac:dyDescent="0.2">
      <c r="A192" s="20"/>
      <c r="B192" s="1542"/>
      <c r="C192" s="1388"/>
      <c r="D192" s="1434"/>
      <c r="E192" s="1542"/>
      <c r="F192" s="1542"/>
      <c r="G192" s="1542"/>
      <c r="H192" s="1436"/>
      <c r="I192" s="1436"/>
      <c r="J192" s="1437"/>
      <c r="K192" s="1388"/>
      <c r="L192" s="1389"/>
      <c r="M192" s="1388"/>
      <c r="N192" s="1388"/>
      <c r="O192" s="1429"/>
      <c r="P192" s="1470"/>
      <c r="Q192" s="1470"/>
      <c r="R192" s="1470"/>
      <c r="S192" s="1638"/>
      <c r="T192" s="1638"/>
      <c r="U192" s="1470"/>
      <c r="V192" s="1470"/>
      <c r="W192" s="1470"/>
      <c r="X192" s="1470"/>
      <c r="Y192" s="1638"/>
      <c r="Z192" s="1638"/>
      <c r="AA192" s="1610"/>
      <c r="AB192" s="1610"/>
      <c r="AC192" s="1470"/>
      <c r="AD192" s="1388"/>
      <c r="AE192" s="1388"/>
      <c r="AF192" s="1388"/>
      <c r="AG192" s="1388"/>
      <c r="AH192" s="1388"/>
      <c r="AI192" s="1388"/>
      <c r="AJ192" s="1434"/>
      <c r="AK192" s="1388"/>
      <c r="AL192" s="1388"/>
      <c r="AM192" s="1610"/>
      <c r="AN192" s="1388"/>
      <c r="AO192" s="1388"/>
      <c r="AP192" s="1388"/>
      <c r="AQ192" s="1388"/>
      <c r="AR192" s="1388"/>
      <c r="AS192" s="1388"/>
      <c r="AT192" s="1388"/>
      <c r="AU192" s="1388"/>
      <c r="AV192" s="1388"/>
      <c r="AW192" s="1388"/>
      <c r="AX192" s="1388"/>
      <c r="AY192" s="1388"/>
      <c r="AZ192" s="1388"/>
      <c r="BA192" s="1388"/>
      <c r="BB192" s="1388"/>
      <c r="BC192" s="1388"/>
      <c r="BD192" s="1388"/>
      <c r="BE192" s="1388"/>
      <c r="BF192" s="1388"/>
      <c r="BG192" s="1388"/>
      <c r="BH192" s="1388"/>
      <c r="BI192" s="1388"/>
      <c r="BJ192" s="1388"/>
      <c r="BK192" s="1388"/>
      <c r="BL192" s="1388"/>
      <c r="BM192" s="1388"/>
      <c r="BN192" s="1388"/>
      <c r="BO192" s="1388"/>
      <c r="BP192" s="1388"/>
      <c r="BQ192" s="1388"/>
      <c r="BR192" s="1388"/>
      <c r="BS192" s="1388"/>
      <c r="BT192" s="1388"/>
      <c r="BU192" s="1388"/>
      <c r="BV192" s="1388"/>
      <c r="BW192" s="1388"/>
      <c r="BX192" s="1388"/>
      <c r="BY192" s="1388"/>
      <c r="BZ192" s="1388"/>
      <c r="CA192" s="1388"/>
    </row>
    <row r="193" spans="1:79" s="13" customFormat="1" x14ac:dyDescent="0.2">
      <c r="A193" s="20"/>
      <c r="B193" s="1542"/>
      <c r="C193" s="1388"/>
      <c r="D193" s="1434"/>
      <c r="E193" s="1542"/>
      <c r="F193" s="1542"/>
      <c r="G193" s="1542"/>
      <c r="H193" s="1436"/>
      <c r="I193" s="1436"/>
      <c r="J193" s="1437"/>
      <c r="K193" s="1388"/>
      <c r="L193" s="1389"/>
      <c r="M193" s="1388"/>
      <c r="N193" s="1388"/>
      <c r="O193" s="1429"/>
      <c r="P193" s="1470"/>
      <c r="Q193" s="1470"/>
      <c r="R193" s="1470"/>
      <c r="S193" s="1638"/>
      <c r="T193" s="1638"/>
      <c r="U193" s="1470"/>
      <c r="V193" s="1470"/>
      <c r="W193" s="1470"/>
      <c r="X193" s="1470"/>
      <c r="Y193" s="1638"/>
      <c r="Z193" s="1638"/>
      <c r="AA193" s="1610"/>
      <c r="AB193" s="1610"/>
      <c r="AC193" s="1470"/>
      <c r="AD193" s="1388"/>
      <c r="AE193" s="1388"/>
      <c r="AF193" s="1388"/>
      <c r="AG193" s="1388"/>
      <c r="AH193" s="1388"/>
      <c r="AI193" s="1388"/>
      <c r="AJ193" s="1434"/>
      <c r="AK193" s="1388"/>
      <c r="AL193" s="1388"/>
      <c r="AM193" s="1610"/>
      <c r="AN193" s="1388"/>
      <c r="AO193" s="1388"/>
      <c r="AP193" s="1388"/>
      <c r="AQ193" s="1388"/>
      <c r="AR193" s="1388"/>
      <c r="AS193" s="1388"/>
      <c r="AT193" s="1388"/>
      <c r="AU193" s="1388"/>
      <c r="AV193" s="1388"/>
      <c r="AW193" s="1388"/>
      <c r="AX193" s="1388"/>
      <c r="AY193" s="1388"/>
      <c r="AZ193" s="1388"/>
      <c r="BA193" s="1388"/>
      <c r="BB193" s="1388"/>
      <c r="BC193" s="1388"/>
      <c r="BD193" s="1388"/>
      <c r="BE193" s="1388"/>
      <c r="BF193" s="1388"/>
      <c r="BG193" s="1388"/>
      <c r="BH193" s="1388"/>
      <c r="BI193" s="1388"/>
      <c r="BJ193" s="1388"/>
      <c r="BK193" s="1388"/>
      <c r="BL193" s="1388"/>
      <c r="BM193" s="1388"/>
      <c r="BN193" s="1388"/>
      <c r="BO193" s="1388"/>
      <c r="BP193" s="1388"/>
      <c r="BQ193" s="1388"/>
      <c r="BR193" s="1388"/>
      <c r="BS193" s="1388"/>
      <c r="BT193" s="1388"/>
      <c r="BU193" s="1388"/>
      <c r="BV193" s="1388"/>
      <c r="BW193" s="1388"/>
      <c r="BX193" s="1388"/>
      <c r="BY193" s="1388"/>
      <c r="BZ193" s="1388"/>
      <c r="CA193" s="1388"/>
    </row>
    <row r="194" spans="1:79" s="13" customFormat="1" x14ac:dyDescent="0.2">
      <c r="A194" s="20"/>
      <c r="B194" s="1542"/>
      <c r="C194" s="1388"/>
      <c r="D194" s="1434"/>
      <c r="E194" s="1542"/>
      <c r="F194" s="1542"/>
      <c r="G194" s="1542"/>
      <c r="H194" s="1436"/>
      <c r="I194" s="1436"/>
      <c r="J194" s="1437"/>
      <c r="K194" s="1388"/>
      <c r="L194" s="1389"/>
      <c r="M194" s="1388"/>
      <c r="N194" s="1388"/>
      <c r="O194" s="1429"/>
      <c r="P194" s="1470"/>
      <c r="Q194" s="1470"/>
      <c r="R194" s="1470"/>
      <c r="S194" s="1638"/>
      <c r="T194" s="1638"/>
      <c r="U194" s="1470"/>
      <c r="V194" s="1470"/>
      <c r="W194" s="1470"/>
      <c r="X194" s="1470"/>
      <c r="Y194" s="1638"/>
      <c r="Z194" s="1638"/>
      <c r="AA194" s="1610"/>
      <c r="AB194" s="1610"/>
      <c r="AC194" s="1470"/>
      <c r="AD194" s="1388"/>
      <c r="AE194" s="1388"/>
      <c r="AF194" s="1388"/>
      <c r="AG194" s="1388"/>
      <c r="AH194" s="1388"/>
      <c r="AI194" s="1388"/>
      <c r="AJ194" s="1434"/>
      <c r="AK194" s="1388"/>
      <c r="AL194" s="1388"/>
      <c r="AM194" s="1610"/>
      <c r="AN194" s="1388"/>
      <c r="AO194" s="1388"/>
      <c r="AP194" s="1388"/>
      <c r="AQ194" s="1388"/>
      <c r="AR194" s="1388"/>
      <c r="AS194" s="1388"/>
      <c r="AT194" s="1388"/>
      <c r="AU194" s="1388"/>
      <c r="AV194" s="1388"/>
      <c r="AW194" s="1388"/>
      <c r="AX194" s="1388"/>
      <c r="AY194" s="1388"/>
      <c r="AZ194" s="1388"/>
      <c r="BA194" s="1388"/>
      <c r="BB194" s="1388"/>
      <c r="BC194" s="1388"/>
      <c r="BD194" s="1388"/>
      <c r="BE194" s="1388"/>
      <c r="BF194" s="1388"/>
      <c r="BG194" s="1388"/>
      <c r="BH194" s="1388"/>
      <c r="BI194" s="1388"/>
      <c r="BJ194" s="1388"/>
      <c r="BK194" s="1388"/>
      <c r="BL194" s="1388"/>
      <c r="BM194" s="1388"/>
      <c r="BN194" s="1388"/>
      <c r="BO194" s="1388"/>
      <c r="BP194" s="1388"/>
      <c r="BQ194" s="1388"/>
      <c r="BR194" s="1388"/>
      <c r="BS194" s="1388"/>
      <c r="BT194" s="1388"/>
      <c r="BU194" s="1388"/>
      <c r="BV194" s="1388"/>
      <c r="BW194" s="1388"/>
      <c r="BX194" s="1388"/>
      <c r="BY194" s="1388"/>
      <c r="BZ194" s="1388"/>
      <c r="CA194" s="1388"/>
    </row>
    <row r="195" spans="1:79" s="13" customFormat="1" x14ac:dyDescent="0.2">
      <c r="A195" s="20"/>
      <c r="B195" s="1542"/>
      <c r="C195" s="1388"/>
      <c r="D195" s="1434"/>
      <c r="E195" s="1542"/>
      <c r="F195" s="1542"/>
      <c r="G195" s="1542"/>
      <c r="H195" s="1436"/>
      <c r="I195" s="1436"/>
      <c r="J195" s="1437"/>
      <c r="K195" s="1388"/>
      <c r="L195" s="1389"/>
      <c r="M195" s="1388"/>
      <c r="N195" s="1388"/>
      <c r="O195" s="1429"/>
      <c r="P195" s="1470"/>
      <c r="Q195" s="1470"/>
      <c r="R195" s="1470"/>
      <c r="S195" s="1638"/>
      <c r="T195" s="1638"/>
      <c r="U195" s="1470"/>
      <c r="V195" s="1470"/>
      <c r="W195" s="1470"/>
      <c r="X195" s="1470"/>
      <c r="Y195" s="1638"/>
      <c r="Z195" s="1638"/>
      <c r="AA195" s="1610"/>
      <c r="AB195" s="1610"/>
      <c r="AC195" s="1470"/>
      <c r="AD195" s="1388"/>
      <c r="AE195" s="1388"/>
      <c r="AF195" s="1388"/>
      <c r="AG195" s="1388"/>
      <c r="AH195" s="1388"/>
      <c r="AI195" s="1388"/>
      <c r="AJ195" s="1434"/>
      <c r="AK195" s="1388"/>
      <c r="AL195" s="1388"/>
      <c r="AM195" s="1610"/>
      <c r="AN195" s="1388"/>
      <c r="AO195" s="1388"/>
      <c r="AP195" s="1388"/>
      <c r="AQ195" s="1388"/>
      <c r="AR195" s="1388"/>
      <c r="AS195" s="1388"/>
      <c r="AT195" s="1388"/>
      <c r="AU195" s="1388"/>
      <c r="AV195" s="1388"/>
      <c r="AW195" s="1388"/>
      <c r="AX195" s="1388"/>
      <c r="AY195" s="1388"/>
      <c r="AZ195" s="1388"/>
      <c r="BA195" s="1388"/>
      <c r="BB195" s="1388"/>
      <c r="BC195" s="1388"/>
      <c r="BD195" s="1388"/>
      <c r="BE195" s="1388"/>
      <c r="BF195" s="1388"/>
      <c r="BG195" s="1388"/>
      <c r="BH195" s="1388"/>
      <c r="BI195" s="1388"/>
      <c r="BJ195" s="1388"/>
      <c r="BK195" s="1388"/>
      <c r="BL195" s="1388"/>
      <c r="BM195" s="1388"/>
      <c r="BN195" s="1388"/>
      <c r="BO195" s="1388"/>
      <c r="BP195" s="1388"/>
      <c r="BQ195" s="1388"/>
      <c r="BR195" s="1388"/>
      <c r="BS195" s="1388"/>
      <c r="BT195" s="1388"/>
      <c r="BU195" s="1388"/>
      <c r="BV195" s="1388"/>
      <c r="BW195" s="1388"/>
      <c r="BX195" s="1388"/>
      <c r="BY195" s="1388"/>
      <c r="BZ195" s="1388"/>
      <c r="CA195" s="1388"/>
    </row>
    <row r="196" spans="1:79" s="13" customFormat="1" x14ac:dyDescent="0.2">
      <c r="A196" s="20"/>
      <c r="B196" s="1542"/>
      <c r="C196" s="1388"/>
      <c r="D196" s="1434"/>
      <c r="E196" s="1542"/>
      <c r="F196" s="1542"/>
      <c r="G196" s="1542"/>
      <c r="H196" s="1436"/>
      <c r="I196" s="1436"/>
      <c r="J196" s="1437"/>
      <c r="K196" s="1388"/>
      <c r="L196" s="1389"/>
      <c r="M196" s="1388"/>
      <c r="N196" s="1388"/>
      <c r="O196" s="1429"/>
      <c r="P196" s="1470"/>
      <c r="Q196" s="1470"/>
      <c r="R196" s="1470"/>
      <c r="S196" s="1638"/>
      <c r="T196" s="1638"/>
      <c r="U196" s="1470"/>
      <c r="V196" s="1470"/>
      <c r="W196" s="1470"/>
      <c r="X196" s="1470"/>
      <c r="Y196" s="1638"/>
      <c r="Z196" s="1638"/>
      <c r="AA196" s="1610"/>
      <c r="AB196" s="1610"/>
      <c r="AC196" s="1470"/>
      <c r="AD196" s="1388"/>
      <c r="AE196" s="1388"/>
      <c r="AF196" s="1388"/>
      <c r="AG196" s="1388"/>
      <c r="AH196" s="1388"/>
      <c r="AI196" s="1388"/>
      <c r="AJ196" s="1434"/>
      <c r="AK196" s="1388"/>
      <c r="AL196" s="1388"/>
      <c r="AM196" s="1610"/>
      <c r="AN196" s="1388"/>
      <c r="AO196" s="1388"/>
      <c r="AP196" s="1388"/>
      <c r="AQ196" s="1388"/>
      <c r="AR196" s="1388"/>
      <c r="AS196" s="1388"/>
      <c r="AT196" s="1388"/>
      <c r="AU196" s="1388"/>
      <c r="AV196" s="1388"/>
      <c r="AW196" s="1388"/>
      <c r="AX196" s="1388"/>
      <c r="AY196" s="1388"/>
      <c r="AZ196" s="1388"/>
      <c r="BA196" s="1388"/>
      <c r="BB196" s="1388"/>
      <c r="BC196" s="1388"/>
      <c r="BD196" s="1388"/>
      <c r="BE196" s="1388"/>
      <c r="BF196" s="1388"/>
      <c r="BG196" s="1388"/>
      <c r="BH196" s="1388"/>
      <c r="BI196" s="1388"/>
      <c r="BJ196" s="1388"/>
      <c r="BK196" s="1388"/>
      <c r="BL196" s="1388"/>
      <c r="BM196" s="1388"/>
      <c r="BN196" s="1388"/>
      <c r="BO196" s="1388"/>
      <c r="BP196" s="1388"/>
      <c r="BQ196" s="1388"/>
      <c r="BR196" s="1388"/>
      <c r="BS196" s="1388"/>
      <c r="BT196" s="1388"/>
      <c r="BU196" s="1388"/>
      <c r="BV196" s="1388"/>
      <c r="BW196" s="1388"/>
      <c r="BX196" s="1388"/>
      <c r="BY196" s="1388"/>
      <c r="BZ196" s="1388"/>
      <c r="CA196" s="1388"/>
    </row>
    <row r="197" spans="1:79" s="13" customFormat="1" x14ac:dyDescent="0.2">
      <c r="A197" s="20"/>
      <c r="B197" s="1542"/>
      <c r="C197" s="1388"/>
      <c r="D197" s="1434"/>
      <c r="E197" s="1542"/>
      <c r="F197" s="1542"/>
      <c r="G197" s="1542"/>
      <c r="H197" s="1436"/>
      <c r="I197" s="1436"/>
      <c r="J197" s="1437"/>
      <c r="K197" s="1388"/>
      <c r="L197" s="1389"/>
      <c r="M197" s="1388"/>
      <c r="N197" s="1388"/>
      <c r="O197" s="1429"/>
      <c r="P197" s="1470"/>
      <c r="Q197" s="1470"/>
      <c r="R197" s="1470"/>
      <c r="S197" s="1638"/>
      <c r="T197" s="1638"/>
      <c r="U197" s="1470"/>
      <c r="V197" s="1470"/>
      <c r="W197" s="1470"/>
      <c r="X197" s="1470"/>
      <c r="Y197" s="1638"/>
      <c r="Z197" s="1638"/>
      <c r="AA197" s="1610"/>
      <c r="AB197" s="1610"/>
      <c r="AC197" s="1470"/>
      <c r="AD197" s="1388"/>
      <c r="AE197" s="1388"/>
      <c r="AF197" s="1388"/>
      <c r="AG197" s="1388"/>
      <c r="AH197" s="1388"/>
      <c r="AI197" s="1388"/>
      <c r="AJ197" s="1434"/>
      <c r="AK197" s="1388"/>
      <c r="AL197" s="1388"/>
      <c r="AM197" s="1610"/>
      <c r="AN197" s="1388"/>
      <c r="AO197" s="1388"/>
      <c r="AP197" s="1388"/>
      <c r="AQ197" s="1388"/>
      <c r="AR197" s="1388"/>
      <c r="AS197" s="1388"/>
      <c r="AT197" s="1388"/>
      <c r="AU197" s="1388"/>
      <c r="AV197" s="1388"/>
      <c r="AW197" s="1388"/>
      <c r="AX197" s="1388"/>
      <c r="AY197" s="1388"/>
      <c r="AZ197" s="1388"/>
      <c r="BA197" s="1388"/>
      <c r="BB197" s="1388"/>
      <c r="BC197" s="1388"/>
      <c r="BD197" s="1388"/>
      <c r="BE197" s="1388"/>
      <c r="BF197" s="1388"/>
      <c r="BG197" s="1388"/>
      <c r="BH197" s="1388"/>
      <c r="BI197" s="1388"/>
      <c r="BJ197" s="1388"/>
      <c r="BK197" s="1388"/>
      <c r="BL197" s="1388"/>
      <c r="BM197" s="1388"/>
      <c r="BN197" s="1388"/>
      <c r="BO197" s="1388"/>
      <c r="BP197" s="1388"/>
      <c r="BQ197" s="1388"/>
      <c r="BR197" s="1388"/>
      <c r="BS197" s="1388"/>
      <c r="BT197" s="1388"/>
      <c r="BU197" s="1388"/>
      <c r="BV197" s="1388"/>
      <c r="BW197" s="1388"/>
      <c r="BX197" s="1388"/>
      <c r="BY197" s="1388"/>
      <c r="BZ197" s="1388"/>
      <c r="CA197" s="1388"/>
    </row>
    <row r="198" spans="1:79" s="13" customFormat="1" x14ac:dyDescent="0.2">
      <c r="A198" s="20"/>
      <c r="B198" s="1542"/>
      <c r="C198" s="1388"/>
      <c r="D198" s="1434"/>
      <c r="E198" s="1542"/>
      <c r="F198" s="1542"/>
      <c r="G198" s="1542"/>
      <c r="H198" s="1436"/>
      <c r="I198" s="1436"/>
      <c r="J198" s="1437"/>
      <c r="K198" s="1388"/>
      <c r="L198" s="1389"/>
      <c r="M198" s="1388"/>
      <c r="N198" s="1388"/>
      <c r="O198" s="1429"/>
      <c r="P198" s="1470"/>
      <c r="Q198" s="1470"/>
      <c r="R198" s="1470"/>
      <c r="S198" s="1638"/>
      <c r="T198" s="1638"/>
      <c r="U198" s="1470"/>
      <c r="V198" s="1470"/>
      <c r="W198" s="1470"/>
      <c r="X198" s="1470"/>
      <c r="Y198" s="1638"/>
      <c r="Z198" s="1638"/>
      <c r="AA198" s="1610"/>
      <c r="AB198" s="1610"/>
      <c r="AC198" s="1470"/>
      <c r="AD198" s="1388"/>
      <c r="AE198" s="1388"/>
      <c r="AF198" s="1388"/>
      <c r="AG198" s="1388"/>
      <c r="AH198" s="1388"/>
      <c r="AI198" s="1388"/>
      <c r="AJ198" s="1434"/>
      <c r="AK198" s="1388"/>
      <c r="AL198" s="1388"/>
      <c r="AM198" s="1610"/>
      <c r="AN198" s="1388"/>
      <c r="AO198" s="1388"/>
      <c r="AP198" s="1388"/>
      <c r="AQ198" s="1388"/>
      <c r="AR198" s="1388"/>
      <c r="AS198" s="1388"/>
      <c r="AT198" s="1388"/>
      <c r="AU198" s="1388"/>
      <c r="AV198" s="1388"/>
      <c r="AW198" s="1388"/>
      <c r="AX198" s="1388"/>
      <c r="AY198" s="1388"/>
      <c r="AZ198" s="1388"/>
      <c r="BA198" s="1388"/>
      <c r="BB198" s="1388"/>
      <c r="BC198" s="1388"/>
      <c r="BD198" s="1388"/>
      <c r="BE198" s="1388"/>
      <c r="BF198" s="1388"/>
      <c r="BG198" s="1388"/>
      <c r="BH198" s="1388"/>
      <c r="BI198" s="1388"/>
      <c r="BJ198" s="1388"/>
      <c r="BK198" s="1388"/>
      <c r="BL198" s="1388"/>
      <c r="BM198" s="1388"/>
      <c r="BN198" s="1388"/>
      <c r="BO198" s="1388"/>
      <c r="BP198" s="1388"/>
      <c r="BQ198" s="1388"/>
      <c r="BR198" s="1388"/>
      <c r="BS198" s="1388"/>
      <c r="BT198" s="1388"/>
      <c r="BU198" s="1388"/>
      <c r="BV198" s="1388"/>
      <c r="BW198" s="1388"/>
      <c r="BX198" s="1388"/>
      <c r="BY198" s="1388"/>
      <c r="BZ198" s="1388"/>
      <c r="CA198" s="1388"/>
    </row>
    <row r="199" spans="1:79" s="13" customFormat="1" x14ac:dyDescent="0.2">
      <c r="A199" s="20"/>
      <c r="B199" s="1542"/>
      <c r="C199" s="1388"/>
      <c r="D199" s="1434"/>
      <c r="E199" s="1542"/>
      <c r="F199" s="1542"/>
      <c r="G199" s="1542"/>
      <c r="H199" s="1436"/>
      <c r="I199" s="1436"/>
      <c r="J199" s="1437"/>
      <c r="K199" s="1388"/>
      <c r="L199" s="1389"/>
      <c r="M199" s="1388"/>
      <c r="N199" s="1388"/>
      <c r="O199" s="1429"/>
      <c r="P199" s="1470"/>
      <c r="Q199" s="1470"/>
      <c r="R199" s="1470"/>
      <c r="S199" s="1638"/>
      <c r="T199" s="1638"/>
      <c r="U199" s="1470"/>
      <c r="V199" s="1470"/>
      <c r="W199" s="1470"/>
      <c r="X199" s="1470"/>
      <c r="Y199" s="1638"/>
      <c r="Z199" s="1638"/>
      <c r="AA199" s="1610"/>
      <c r="AB199" s="1610"/>
      <c r="AC199" s="1470"/>
      <c r="AD199" s="1388"/>
      <c r="AE199" s="1388"/>
      <c r="AF199" s="1388"/>
      <c r="AG199" s="1388"/>
      <c r="AH199" s="1388"/>
      <c r="AI199" s="1388"/>
      <c r="AJ199" s="1434"/>
      <c r="AK199" s="1388"/>
      <c r="AL199" s="1388"/>
      <c r="AM199" s="1610"/>
      <c r="AN199" s="1388"/>
      <c r="AO199" s="1388"/>
      <c r="AP199" s="1388"/>
      <c r="AQ199" s="1388"/>
      <c r="AR199" s="1388"/>
      <c r="AS199" s="1388"/>
      <c r="AT199" s="1388"/>
      <c r="AU199" s="1388"/>
      <c r="AV199" s="1388"/>
      <c r="AW199" s="1388"/>
      <c r="AX199" s="1388"/>
      <c r="AY199" s="1388"/>
      <c r="AZ199" s="1388"/>
      <c r="BA199" s="1388"/>
      <c r="BB199" s="1388"/>
      <c r="BC199" s="1388"/>
      <c r="BD199" s="1388"/>
      <c r="BE199" s="1388"/>
      <c r="BF199" s="1388"/>
      <c r="BG199" s="1388"/>
      <c r="BH199" s="1388"/>
      <c r="BI199" s="1388"/>
      <c r="BJ199" s="1388"/>
      <c r="BK199" s="1388"/>
      <c r="BL199" s="1388"/>
      <c r="BM199" s="1388"/>
      <c r="BN199" s="1388"/>
      <c r="BO199" s="1388"/>
      <c r="BP199" s="1388"/>
      <c r="BQ199" s="1388"/>
      <c r="BR199" s="1388"/>
      <c r="BS199" s="1388"/>
      <c r="BT199" s="1388"/>
      <c r="BU199" s="1388"/>
      <c r="BV199" s="1388"/>
      <c r="BW199" s="1388"/>
      <c r="BX199" s="1388"/>
      <c r="BY199" s="1388"/>
      <c r="BZ199" s="1388"/>
      <c r="CA199" s="1388"/>
    </row>
    <row r="200" spans="1:79" s="13" customFormat="1" x14ac:dyDescent="0.2">
      <c r="A200" s="20"/>
      <c r="B200" s="1542"/>
      <c r="C200" s="1388"/>
      <c r="D200" s="1434"/>
      <c r="E200" s="1542"/>
      <c r="F200" s="1542"/>
      <c r="G200" s="1542"/>
      <c r="H200" s="1436"/>
      <c r="I200" s="1436"/>
      <c r="J200" s="1437"/>
      <c r="K200" s="1388"/>
      <c r="L200" s="1389"/>
      <c r="M200" s="1388"/>
      <c r="N200" s="1388"/>
      <c r="O200" s="1429"/>
      <c r="P200" s="1470"/>
      <c r="Q200" s="1470"/>
      <c r="R200" s="1470"/>
      <c r="S200" s="1638"/>
      <c r="T200" s="1638"/>
      <c r="U200" s="1470"/>
      <c r="V200" s="1470"/>
      <c r="W200" s="1470"/>
      <c r="X200" s="1470"/>
      <c r="Y200" s="1638"/>
      <c r="Z200" s="1638"/>
      <c r="AA200" s="1610"/>
      <c r="AB200" s="1610"/>
      <c r="AC200" s="1470"/>
      <c r="AD200" s="1388"/>
      <c r="AE200" s="1388"/>
      <c r="AF200" s="1388"/>
      <c r="AG200" s="1388"/>
      <c r="AH200" s="1388"/>
      <c r="AI200" s="1388"/>
      <c r="AJ200" s="1434"/>
      <c r="AK200" s="1388"/>
      <c r="AL200" s="1388"/>
      <c r="AM200" s="1610"/>
      <c r="AN200" s="1388"/>
      <c r="AO200" s="1388"/>
      <c r="AP200" s="1388"/>
      <c r="AQ200" s="1388"/>
      <c r="AR200" s="1388"/>
      <c r="AS200" s="1388"/>
      <c r="AT200" s="1388"/>
      <c r="AU200" s="1388"/>
      <c r="AV200" s="1388"/>
      <c r="AW200" s="1388"/>
      <c r="AX200" s="1388"/>
      <c r="AY200" s="1388"/>
      <c r="AZ200" s="1388"/>
      <c r="BA200" s="1388"/>
      <c r="BB200" s="1388"/>
      <c r="BC200" s="1388"/>
      <c r="BD200" s="1388"/>
      <c r="BE200" s="1388"/>
      <c r="BF200" s="1388"/>
      <c r="BG200" s="1388"/>
      <c r="BH200" s="1388"/>
      <c r="BI200" s="1388"/>
      <c r="BJ200" s="1388"/>
      <c r="BK200" s="1388"/>
      <c r="BL200" s="1388"/>
      <c r="BM200" s="1388"/>
      <c r="BN200" s="1388"/>
      <c r="BO200" s="1388"/>
      <c r="BP200" s="1388"/>
      <c r="BQ200" s="1388"/>
      <c r="BR200" s="1388"/>
      <c r="BS200" s="1388"/>
      <c r="BT200" s="1388"/>
      <c r="BU200" s="1388"/>
      <c r="BV200" s="1388"/>
      <c r="BW200" s="1388"/>
      <c r="BX200" s="1388"/>
      <c r="BY200" s="1388"/>
      <c r="BZ200" s="1388"/>
      <c r="CA200" s="1388"/>
    </row>
    <row r="201" spans="1:79" s="13" customFormat="1" x14ac:dyDescent="0.2">
      <c r="A201" s="20"/>
      <c r="B201" s="1542"/>
      <c r="C201" s="1388"/>
      <c r="D201" s="1434"/>
      <c r="E201" s="1542"/>
      <c r="F201" s="1542"/>
      <c r="G201" s="1542"/>
      <c r="H201" s="1436"/>
      <c r="I201" s="1436"/>
      <c r="J201" s="1437"/>
      <c r="K201" s="1388"/>
      <c r="L201" s="1389"/>
      <c r="M201" s="1388"/>
      <c r="N201" s="1388"/>
      <c r="O201" s="1429"/>
      <c r="P201" s="1470"/>
      <c r="Q201" s="1470"/>
      <c r="R201" s="1470"/>
      <c r="S201" s="1638"/>
      <c r="T201" s="1638"/>
      <c r="U201" s="1470"/>
      <c r="V201" s="1470"/>
      <c r="W201" s="1470"/>
      <c r="X201" s="1470"/>
      <c r="Y201" s="1638"/>
      <c r="Z201" s="1638"/>
      <c r="AA201" s="1610"/>
      <c r="AB201" s="1610"/>
      <c r="AC201" s="1470"/>
      <c r="AD201" s="1388"/>
      <c r="AE201" s="1388"/>
      <c r="AF201" s="1388"/>
      <c r="AG201" s="1388"/>
      <c r="AH201" s="1388"/>
      <c r="AI201" s="1388"/>
      <c r="AJ201" s="1434"/>
      <c r="AK201" s="1388"/>
      <c r="AL201" s="1388"/>
      <c r="AM201" s="1610"/>
      <c r="AN201" s="1388"/>
      <c r="AO201" s="1388"/>
      <c r="AP201" s="1388"/>
      <c r="AQ201" s="1388"/>
      <c r="AR201" s="1388"/>
      <c r="AS201" s="1388"/>
      <c r="AT201" s="1388"/>
      <c r="AU201" s="1388"/>
      <c r="AV201" s="1388"/>
      <c r="AW201" s="1388"/>
      <c r="AX201" s="1388"/>
      <c r="AY201" s="1388"/>
      <c r="AZ201" s="1388"/>
      <c r="BA201" s="1388"/>
      <c r="BB201" s="1388"/>
      <c r="BC201" s="1388"/>
      <c r="BD201" s="1388"/>
      <c r="BE201" s="1388"/>
      <c r="BF201" s="1388"/>
      <c r="BG201" s="1388"/>
      <c r="BH201" s="1388"/>
      <c r="BI201" s="1388"/>
      <c r="BJ201" s="1388"/>
      <c r="BK201" s="1388"/>
      <c r="BL201" s="1388"/>
      <c r="BM201" s="1388"/>
      <c r="BN201" s="1388"/>
      <c r="BO201" s="1388"/>
      <c r="BP201" s="1388"/>
      <c r="BQ201" s="1388"/>
      <c r="BR201" s="1388"/>
      <c r="BS201" s="1388"/>
      <c r="BT201" s="1388"/>
      <c r="BU201" s="1388"/>
      <c r="BV201" s="1388"/>
      <c r="BW201" s="1388"/>
      <c r="BX201" s="1388"/>
      <c r="BY201" s="1388"/>
      <c r="BZ201" s="1388"/>
      <c r="CA201" s="1388"/>
    </row>
    <row r="202" spans="1:79" s="13" customFormat="1" x14ac:dyDescent="0.2">
      <c r="A202" s="20"/>
      <c r="B202" s="1542"/>
      <c r="C202" s="1388"/>
      <c r="D202" s="1434"/>
      <c r="E202" s="1542"/>
      <c r="F202" s="1542"/>
      <c r="G202" s="1542"/>
      <c r="H202" s="1436"/>
      <c r="I202" s="1436"/>
      <c r="J202" s="1437"/>
      <c r="K202" s="1388"/>
      <c r="L202" s="1389"/>
      <c r="M202" s="1388"/>
      <c r="N202" s="1388"/>
      <c r="O202" s="1429"/>
      <c r="P202" s="1470"/>
      <c r="Q202" s="1470"/>
      <c r="R202" s="1470"/>
      <c r="S202" s="1638"/>
      <c r="T202" s="1638"/>
      <c r="U202" s="1470"/>
      <c r="V202" s="1470"/>
      <c r="W202" s="1470"/>
      <c r="X202" s="1470"/>
      <c r="Y202" s="1638"/>
      <c r="Z202" s="1638"/>
      <c r="AA202" s="1610"/>
      <c r="AB202" s="1610"/>
      <c r="AC202" s="1470"/>
      <c r="AD202" s="1388"/>
      <c r="AE202" s="1388"/>
      <c r="AF202" s="1388"/>
      <c r="AG202" s="1388"/>
      <c r="AH202" s="1388"/>
      <c r="AI202" s="1388"/>
      <c r="AJ202" s="1434"/>
      <c r="AK202" s="1388"/>
      <c r="AL202" s="1388"/>
      <c r="AM202" s="1610"/>
      <c r="AN202" s="1388"/>
      <c r="AO202" s="1388"/>
      <c r="AP202" s="1388"/>
      <c r="AQ202" s="1388"/>
      <c r="AR202" s="1388"/>
      <c r="AS202" s="1388"/>
      <c r="AT202" s="1388"/>
      <c r="AU202" s="1388"/>
      <c r="AV202" s="1388"/>
      <c r="AW202" s="1388"/>
      <c r="AX202" s="1388"/>
      <c r="AY202" s="1388"/>
      <c r="AZ202" s="1388"/>
      <c r="BA202" s="1388"/>
      <c r="BB202" s="1388"/>
      <c r="BC202" s="1388"/>
      <c r="BD202" s="1388"/>
      <c r="BE202" s="1388"/>
      <c r="BF202" s="1388"/>
      <c r="BG202" s="1388"/>
      <c r="BH202" s="1388"/>
      <c r="BI202" s="1388"/>
      <c r="BJ202" s="1388"/>
      <c r="BK202" s="1388"/>
      <c r="BL202" s="1388"/>
      <c r="BM202" s="1388"/>
      <c r="BN202" s="1388"/>
      <c r="BO202" s="1388"/>
      <c r="BP202" s="1388"/>
      <c r="BQ202" s="1388"/>
      <c r="BR202" s="1388"/>
      <c r="BS202" s="1388"/>
      <c r="BT202" s="1388"/>
      <c r="BU202" s="1388"/>
      <c r="BV202" s="1388"/>
      <c r="BW202" s="1388"/>
      <c r="BX202" s="1388"/>
      <c r="BY202" s="1388"/>
      <c r="BZ202" s="1388"/>
      <c r="CA202" s="1388"/>
    </row>
    <row r="203" spans="1:79" s="13" customFormat="1" x14ac:dyDescent="0.2">
      <c r="A203" s="20"/>
      <c r="B203" s="1542"/>
      <c r="C203" s="1388"/>
      <c r="D203" s="1434"/>
      <c r="E203" s="1542"/>
      <c r="F203" s="1542"/>
      <c r="G203" s="1542"/>
      <c r="H203" s="1436"/>
      <c r="I203" s="1436"/>
      <c r="J203" s="1437"/>
      <c r="K203" s="1388"/>
      <c r="L203" s="1389"/>
      <c r="M203" s="1388"/>
      <c r="N203" s="1388"/>
      <c r="O203" s="1429"/>
      <c r="P203" s="1470"/>
      <c r="Q203" s="1470"/>
      <c r="R203" s="1470"/>
      <c r="S203" s="1638"/>
      <c r="T203" s="1638"/>
      <c r="U203" s="1470"/>
      <c r="V203" s="1470"/>
      <c r="W203" s="1470"/>
      <c r="X203" s="1470"/>
      <c r="Y203" s="1638"/>
      <c r="Z203" s="1638"/>
      <c r="AA203" s="1610"/>
      <c r="AB203" s="1610"/>
      <c r="AC203" s="1470"/>
      <c r="AD203" s="1388"/>
      <c r="AE203" s="1388"/>
      <c r="AF203" s="1388"/>
      <c r="AG203" s="1388"/>
      <c r="AH203" s="1388"/>
      <c r="AI203" s="1388"/>
      <c r="AJ203" s="1434"/>
      <c r="AK203" s="1388"/>
      <c r="AL203" s="1388"/>
      <c r="AM203" s="1610"/>
      <c r="AN203" s="1388"/>
      <c r="AO203" s="1388"/>
      <c r="AP203" s="1388"/>
      <c r="AQ203" s="1388"/>
      <c r="AR203" s="1388"/>
      <c r="AS203" s="1388"/>
      <c r="AT203" s="1388"/>
      <c r="AU203" s="1388"/>
      <c r="AV203" s="1388"/>
      <c r="AW203" s="1388"/>
      <c r="AX203" s="1388"/>
      <c r="AY203" s="1388"/>
      <c r="AZ203" s="1388"/>
      <c r="BA203" s="1388"/>
      <c r="BB203" s="1388"/>
      <c r="BC203" s="1388"/>
      <c r="BD203" s="1388"/>
      <c r="BE203" s="1388"/>
      <c r="BF203" s="1388"/>
      <c r="BG203" s="1388"/>
      <c r="BH203" s="1388"/>
      <c r="BI203" s="1388"/>
      <c r="BJ203" s="1388"/>
      <c r="BK203" s="1388"/>
      <c r="BL203" s="1388"/>
      <c r="BM203" s="1388"/>
      <c r="BN203" s="1388"/>
      <c r="BO203" s="1388"/>
      <c r="BP203" s="1388"/>
      <c r="BQ203" s="1388"/>
      <c r="BR203" s="1388"/>
      <c r="BS203" s="1388"/>
      <c r="BT203" s="1388"/>
      <c r="BU203" s="1388"/>
      <c r="BV203" s="1388"/>
      <c r="BW203" s="1388"/>
      <c r="BX203" s="1388"/>
      <c r="BY203" s="1388"/>
      <c r="BZ203" s="1388"/>
      <c r="CA203" s="1388"/>
    </row>
    <row r="204" spans="1:79" s="13" customFormat="1" x14ac:dyDescent="0.2">
      <c r="A204" s="20"/>
      <c r="B204" s="1542"/>
      <c r="C204" s="1388"/>
      <c r="D204" s="1434"/>
      <c r="E204" s="1542"/>
      <c r="F204" s="1542"/>
      <c r="G204" s="1542"/>
      <c r="H204" s="1436"/>
      <c r="I204" s="1436"/>
      <c r="J204" s="1437"/>
      <c r="K204" s="1388"/>
      <c r="L204" s="1389"/>
      <c r="M204" s="1388"/>
      <c r="N204" s="1388"/>
      <c r="O204" s="1429"/>
      <c r="P204" s="1470"/>
      <c r="Q204" s="1470"/>
      <c r="R204" s="1470"/>
      <c r="S204" s="1638"/>
      <c r="T204" s="1638"/>
      <c r="U204" s="1470"/>
      <c r="V204" s="1470"/>
      <c r="W204" s="1470"/>
      <c r="X204" s="1470"/>
      <c r="Y204" s="1638"/>
      <c r="Z204" s="1638"/>
      <c r="AA204" s="1610"/>
      <c r="AB204" s="1610"/>
      <c r="AC204" s="1470"/>
      <c r="AD204" s="1388"/>
      <c r="AE204" s="1388"/>
      <c r="AF204" s="1388"/>
      <c r="AG204" s="1388"/>
      <c r="AH204" s="1388"/>
      <c r="AI204" s="1388"/>
      <c r="AJ204" s="1434"/>
      <c r="AK204" s="1388"/>
      <c r="AL204" s="1388"/>
      <c r="AM204" s="1610"/>
      <c r="AN204" s="1388"/>
      <c r="AO204" s="1388"/>
      <c r="AP204" s="1388"/>
      <c r="AQ204" s="1388"/>
      <c r="AR204" s="1388"/>
      <c r="AS204" s="1388"/>
      <c r="AT204" s="1388"/>
      <c r="AU204" s="1388"/>
      <c r="AV204" s="1388"/>
      <c r="AW204" s="1388"/>
      <c r="AX204" s="1388"/>
      <c r="AY204" s="1388"/>
      <c r="AZ204" s="1388"/>
      <c r="BA204" s="1388"/>
      <c r="BB204" s="1388"/>
      <c r="BC204" s="1388"/>
      <c r="BD204" s="1388"/>
      <c r="BE204" s="1388"/>
      <c r="BF204" s="1388"/>
      <c r="BG204" s="1388"/>
      <c r="BH204" s="1388"/>
      <c r="BI204" s="1388"/>
      <c r="BJ204" s="1388"/>
      <c r="BK204" s="1388"/>
      <c r="BL204" s="1388"/>
      <c r="BM204" s="1388"/>
      <c r="BN204" s="1388"/>
      <c r="BO204" s="1388"/>
      <c r="BP204" s="1388"/>
      <c r="BQ204" s="1388"/>
      <c r="BR204" s="1388"/>
      <c r="BS204" s="1388"/>
      <c r="BT204" s="1388"/>
      <c r="BU204" s="1388"/>
      <c r="BV204" s="1388"/>
      <c r="BW204" s="1388"/>
      <c r="BX204" s="1388"/>
      <c r="BY204" s="1388"/>
      <c r="BZ204" s="1388"/>
      <c r="CA204" s="1388"/>
    </row>
    <row r="205" spans="1:79" s="13" customFormat="1" x14ac:dyDescent="0.2">
      <c r="A205" s="20"/>
      <c r="B205" s="1542"/>
      <c r="C205" s="1388"/>
      <c r="D205" s="1434"/>
      <c r="E205" s="1542"/>
      <c r="F205" s="1542"/>
      <c r="G205" s="1542"/>
      <c r="H205" s="1436"/>
      <c r="I205" s="1436"/>
      <c r="J205" s="1437"/>
      <c r="K205" s="1388"/>
      <c r="L205" s="1389"/>
      <c r="M205" s="1388"/>
      <c r="N205" s="1388"/>
      <c r="O205" s="1429"/>
      <c r="P205" s="1470"/>
      <c r="Q205" s="1470"/>
      <c r="R205" s="1470"/>
      <c r="S205" s="1638"/>
      <c r="T205" s="1638"/>
      <c r="U205" s="1470"/>
      <c r="V205" s="1470"/>
      <c r="W205" s="1470"/>
      <c r="X205" s="1470"/>
      <c r="Y205" s="1638"/>
      <c r="Z205" s="1638"/>
      <c r="AA205" s="1610"/>
      <c r="AB205" s="1610"/>
      <c r="AC205" s="1470"/>
      <c r="AD205" s="1388"/>
      <c r="AE205" s="1388"/>
      <c r="AF205" s="1388"/>
      <c r="AG205" s="1388"/>
      <c r="AH205" s="1388"/>
      <c r="AI205" s="1388"/>
      <c r="AJ205" s="1434"/>
      <c r="AK205" s="1388"/>
      <c r="AL205" s="1388"/>
      <c r="AM205" s="1610"/>
      <c r="AN205" s="1388"/>
      <c r="AO205" s="1388"/>
      <c r="AP205" s="1388"/>
      <c r="AQ205" s="1388"/>
      <c r="AR205" s="1388"/>
      <c r="AS205" s="1388"/>
      <c r="AT205" s="1388"/>
      <c r="AU205" s="1388"/>
      <c r="AV205" s="1388"/>
      <c r="AW205" s="1388"/>
      <c r="AX205" s="1388"/>
      <c r="AY205" s="1388"/>
      <c r="AZ205" s="1388"/>
      <c r="BA205" s="1388"/>
      <c r="BB205" s="1388"/>
      <c r="BC205" s="1388"/>
      <c r="BD205" s="1388"/>
      <c r="BE205" s="1388"/>
      <c r="BF205" s="1388"/>
      <c r="BG205" s="1388"/>
      <c r="BH205" s="1388"/>
      <c r="BI205" s="1388"/>
      <c r="BJ205" s="1388"/>
      <c r="BK205" s="1388"/>
      <c r="BL205" s="1388"/>
      <c r="BM205" s="1388"/>
      <c r="BN205" s="1388"/>
      <c r="BO205" s="1388"/>
      <c r="BP205" s="1388"/>
      <c r="BQ205" s="1388"/>
      <c r="BR205" s="1388"/>
      <c r="BS205" s="1388"/>
      <c r="BT205" s="1388"/>
      <c r="BU205" s="1388"/>
      <c r="BV205" s="1388"/>
      <c r="BW205" s="1388"/>
      <c r="BX205" s="1388"/>
      <c r="BY205" s="1388"/>
      <c r="BZ205" s="1388"/>
      <c r="CA205" s="1388"/>
    </row>
    <row r="206" spans="1:79" s="13" customFormat="1" x14ac:dyDescent="0.2">
      <c r="A206" s="20"/>
      <c r="B206" s="1542"/>
      <c r="C206" s="1388"/>
      <c r="D206" s="1434"/>
      <c r="E206" s="1542"/>
      <c r="F206" s="1542"/>
      <c r="G206" s="1542"/>
      <c r="H206" s="1436"/>
      <c r="I206" s="1436"/>
      <c r="J206" s="1437"/>
      <c r="K206" s="1388"/>
      <c r="L206" s="1389"/>
      <c r="M206" s="1388"/>
      <c r="N206" s="1388"/>
      <c r="O206" s="1429"/>
      <c r="P206" s="1470"/>
      <c r="Q206" s="1470"/>
      <c r="R206" s="1470"/>
      <c r="S206" s="1638"/>
      <c r="T206" s="1638"/>
      <c r="U206" s="1470"/>
      <c r="V206" s="1470"/>
      <c r="W206" s="1470"/>
      <c r="X206" s="1470"/>
      <c r="Y206" s="1638"/>
      <c r="Z206" s="1638"/>
      <c r="AA206" s="1610"/>
      <c r="AB206" s="1610"/>
      <c r="AC206" s="1470"/>
      <c r="AD206" s="1388"/>
      <c r="AE206" s="1388"/>
      <c r="AF206" s="1388"/>
      <c r="AG206" s="1388"/>
      <c r="AH206" s="1388"/>
      <c r="AI206" s="1388"/>
      <c r="AJ206" s="1434"/>
      <c r="AK206" s="1388"/>
      <c r="AL206" s="1388"/>
      <c r="AM206" s="1610"/>
      <c r="AN206" s="1388"/>
      <c r="AO206" s="1388"/>
      <c r="AP206" s="1388"/>
      <c r="AQ206" s="1388"/>
      <c r="AR206" s="1388"/>
      <c r="AS206" s="1388"/>
      <c r="AT206" s="1388"/>
      <c r="AU206" s="1388"/>
      <c r="AV206" s="1388"/>
      <c r="AW206" s="1388"/>
      <c r="AX206" s="1388"/>
      <c r="AY206" s="1388"/>
      <c r="AZ206" s="1388"/>
      <c r="BA206" s="1388"/>
      <c r="BB206" s="1388"/>
      <c r="BC206" s="1388"/>
      <c r="BD206" s="1388"/>
      <c r="BE206" s="1388"/>
      <c r="BF206" s="1388"/>
      <c r="BG206" s="1388"/>
      <c r="BH206" s="1388"/>
      <c r="BI206" s="1388"/>
      <c r="BJ206" s="1388"/>
      <c r="BK206" s="1388"/>
      <c r="BL206" s="1388"/>
      <c r="BM206" s="1388"/>
      <c r="BN206" s="1388"/>
      <c r="BO206" s="1388"/>
      <c r="BP206" s="1388"/>
      <c r="BQ206" s="1388"/>
      <c r="BR206" s="1388"/>
      <c r="BS206" s="1388"/>
      <c r="BT206" s="1388"/>
      <c r="BU206" s="1388"/>
      <c r="BV206" s="1388"/>
      <c r="BW206" s="1388"/>
      <c r="BX206" s="1388"/>
      <c r="BY206" s="1388"/>
      <c r="BZ206" s="1388"/>
      <c r="CA206" s="1388"/>
    </row>
    <row r="207" spans="1:79" s="13" customFormat="1" x14ac:dyDescent="0.2">
      <c r="A207" s="20"/>
      <c r="B207" s="1542"/>
      <c r="C207" s="1388"/>
      <c r="D207" s="1434"/>
      <c r="E207" s="1542"/>
      <c r="F207" s="1542"/>
      <c r="G207" s="1542"/>
      <c r="H207" s="1436"/>
      <c r="I207" s="1436"/>
      <c r="J207" s="1437"/>
      <c r="K207" s="1388"/>
      <c r="L207" s="1389"/>
      <c r="M207" s="1388"/>
      <c r="N207" s="1388"/>
      <c r="O207" s="1429"/>
      <c r="P207" s="1470"/>
      <c r="Q207" s="1470"/>
      <c r="R207" s="1470"/>
      <c r="S207" s="1638"/>
      <c r="T207" s="1638"/>
      <c r="U207" s="1470"/>
      <c r="V207" s="1470"/>
      <c r="W207" s="1470"/>
      <c r="X207" s="1470"/>
      <c r="Y207" s="1638"/>
      <c r="Z207" s="1638"/>
      <c r="AA207" s="1610"/>
      <c r="AB207" s="1610"/>
      <c r="AC207" s="1470"/>
      <c r="AD207" s="1388"/>
      <c r="AE207" s="1388"/>
      <c r="AF207" s="1388"/>
      <c r="AG207" s="1388"/>
      <c r="AH207" s="1388"/>
      <c r="AI207" s="1388"/>
      <c r="AJ207" s="1434"/>
      <c r="AK207" s="1388"/>
      <c r="AL207" s="1388"/>
      <c r="AM207" s="1610"/>
      <c r="AN207" s="1388"/>
      <c r="AO207" s="1388"/>
      <c r="AP207" s="1388"/>
      <c r="AQ207" s="1388"/>
      <c r="AR207" s="1388"/>
      <c r="AS207" s="1388"/>
      <c r="AT207" s="1388"/>
      <c r="AU207" s="1388"/>
      <c r="AV207" s="1388"/>
      <c r="AW207" s="1388"/>
      <c r="AX207" s="1388"/>
      <c r="AY207" s="1388"/>
      <c r="AZ207" s="1388"/>
      <c r="BA207" s="1388"/>
      <c r="BB207" s="1388"/>
      <c r="BC207" s="1388"/>
      <c r="BD207" s="1388"/>
      <c r="BE207" s="1388"/>
      <c r="BF207" s="1388"/>
      <c r="BG207" s="1388"/>
      <c r="BH207" s="1388"/>
      <c r="BI207" s="1388"/>
      <c r="BJ207" s="1388"/>
      <c r="BK207" s="1388"/>
      <c r="BL207" s="1388"/>
      <c r="BM207" s="1388"/>
      <c r="BN207" s="1388"/>
      <c r="BO207" s="1388"/>
      <c r="BP207" s="1388"/>
      <c r="BQ207" s="1388"/>
      <c r="BR207" s="1388"/>
      <c r="BS207" s="1388"/>
      <c r="BT207" s="1388"/>
      <c r="BU207" s="1388"/>
      <c r="BV207" s="1388"/>
      <c r="BW207" s="1388"/>
      <c r="BX207" s="1388"/>
      <c r="BY207" s="1388"/>
      <c r="BZ207" s="1388"/>
      <c r="CA207" s="1388"/>
    </row>
    <row r="208" spans="1:79" s="13" customFormat="1" x14ac:dyDescent="0.2">
      <c r="A208" s="20"/>
      <c r="B208" s="1542"/>
      <c r="C208" s="1388"/>
      <c r="D208" s="1434"/>
      <c r="E208" s="1542"/>
      <c r="F208" s="1542"/>
      <c r="G208" s="1542"/>
      <c r="H208" s="1436"/>
      <c r="I208" s="1436"/>
      <c r="J208" s="1437"/>
      <c r="K208" s="1388"/>
      <c r="L208" s="1389"/>
      <c r="M208" s="1388"/>
      <c r="N208" s="1388"/>
      <c r="O208" s="1429"/>
      <c r="P208" s="1470"/>
      <c r="Q208" s="1470"/>
      <c r="R208" s="1470"/>
      <c r="S208" s="1638"/>
      <c r="T208" s="1638"/>
      <c r="U208" s="1470"/>
      <c r="V208" s="1470"/>
      <c r="W208" s="1470"/>
      <c r="X208" s="1470"/>
      <c r="Y208" s="1638"/>
      <c r="Z208" s="1638"/>
      <c r="AA208" s="1610"/>
      <c r="AB208" s="1610"/>
      <c r="AC208" s="1470"/>
      <c r="AD208" s="1388"/>
      <c r="AE208" s="1388"/>
      <c r="AF208" s="1388"/>
      <c r="AG208" s="1388"/>
      <c r="AH208" s="1388"/>
      <c r="AI208" s="1388"/>
      <c r="AJ208" s="1434"/>
      <c r="AK208" s="1388"/>
      <c r="AL208" s="1388"/>
      <c r="AM208" s="1610"/>
      <c r="AN208" s="1388"/>
      <c r="AO208" s="1388"/>
      <c r="AP208" s="1388"/>
      <c r="AQ208" s="1388"/>
      <c r="AR208" s="1388"/>
      <c r="AS208" s="1388"/>
      <c r="AT208" s="1388"/>
      <c r="AU208" s="1388"/>
      <c r="AV208" s="1388"/>
      <c r="AW208" s="1388"/>
      <c r="AX208" s="1388"/>
      <c r="AY208" s="1388"/>
      <c r="AZ208" s="1388"/>
      <c r="BA208" s="1388"/>
      <c r="BB208" s="1388"/>
      <c r="BC208" s="1388"/>
      <c r="BD208" s="1388"/>
      <c r="BE208" s="1388"/>
      <c r="BF208" s="1388"/>
      <c r="BG208" s="1388"/>
      <c r="BH208" s="1388"/>
      <c r="BI208" s="1388"/>
      <c r="BJ208" s="1388"/>
      <c r="BK208" s="1388"/>
      <c r="BL208" s="1388"/>
      <c r="BM208" s="1388"/>
      <c r="BN208" s="1388"/>
      <c r="BO208" s="1388"/>
      <c r="BP208" s="1388"/>
      <c r="BQ208" s="1388"/>
      <c r="BR208" s="1388"/>
      <c r="BS208" s="1388"/>
      <c r="BT208" s="1388"/>
      <c r="BU208" s="1388"/>
      <c r="BV208" s="1388"/>
      <c r="BW208" s="1388"/>
      <c r="BX208" s="1388"/>
      <c r="BY208" s="1388"/>
      <c r="BZ208" s="1388"/>
      <c r="CA208" s="1388"/>
    </row>
    <row r="209" spans="1:79" s="13" customFormat="1" x14ac:dyDescent="0.2">
      <c r="A209" s="20"/>
      <c r="B209" s="1542"/>
      <c r="C209" s="1388"/>
      <c r="D209" s="1434"/>
      <c r="E209" s="1542"/>
      <c r="F209" s="1542"/>
      <c r="G209" s="1542"/>
      <c r="H209" s="1436"/>
      <c r="I209" s="1436"/>
      <c r="J209" s="1437"/>
      <c r="K209" s="1388"/>
      <c r="L209" s="1389"/>
      <c r="M209" s="1388"/>
      <c r="N209" s="1388"/>
      <c r="O209" s="1429"/>
      <c r="P209" s="1470"/>
      <c r="Q209" s="1470"/>
      <c r="R209" s="1470"/>
      <c r="S209" s="1638"/>
      <c r="T209" s="1638"/>
      <c r="U209" s="1470"/>
      <c r="V209" s="1470"/>
      <c r="W209" s="1470"/>
      <c r="X209" s="1470"/>
      <c r="Y209" s="1638"/>
      <c r="Z209" s="1638"/>
      <c r="AA209" s="1610"/>
      <c r="AB209" s="1610"/>
      <c r="AC209" s="1470"/>
      <c r="AD209" s="1388"/>
      <c r="AE209" s="1388"/>
      <c r="AF209" s="1388"/>
      <c r="AG209" s="1388"/>
      <c r="AH209" s="1388"/>
      <c r="AI209" s="1388"/>
      <c r="AJ209" s="1434"/>
      <c r="AK209" s="1388"/>
      <c r="AL209" s="1388"/>
      <c r="AM209" s="1610"/>
      <c r="AN209" s="1388"/>
      <c r="AO209" s="1388"/>
      <c r="AP209" s="1388"/>
      <c r="AQ209" s="1388"/>
      <c r="AR209" s="1388"/>
      <c r="AS209" s="1388"/>
      <c r="AT209" s="1388"/>
      <c r="AU209" s="1388"/>
      <c r="AV209" s="1388"/>
      <c r="AW209" s="1388"/>
      <c r="AX209" s="1388"/>
      <c r="AY209" s="1388"/>
      <c r="AZ209" s="1388"/>
      <c r="BA209" s="1388"/>
      <c r="BB209" s="1388"/>
      <c r="BC209" s="1388"/>
      <c r="BD209" s="1388"/>
      <c r="BE209" s="1388"/>
      <c r="BF209" s="1388"/>
      <c r="BG209" s="1388"/>
      <c r="BH209" s="1388"/>
      <c r="BI209" s="1388"/>
      <c r="BJ209" s="1388"/>
      <c r="BK209" s="1388"/>
      <c r="BL209" s="1388"/>
      <c r="BM209" s="1388"/>
      <c r="BN209" s="1388"/>
      <c r="BO209" s="1388"/>
      <c r="BP209" s="1388"/>
      <c r="BQ209" s="1388"/>
      <c r="BR209" s="1388"/>
      <c r="BS209" s="1388"/>
      <c r="BT209" s="1388"/>
      <c r="BU209" s="1388"/>
      <c r="BV209" s="1388"/>
      <c r="BW209" s="1388"/>
      <c r="BX209" s="1388"/>
      <c r="BY209" s="1388"/>
      <c r="BZ209" s="1388"/>
      <c r="CA209" s="1388"/>
    </row>
    <row r="210" spans="1:79" s="13" customFormat="1" x14ac:dyDescent="0.2">
      <c r="A210" s="20"/>
      <c r="B210" s="1542"/>
      <c r="C210" s="1388"/>
      <c r="D210" s="1434"/>
      <c r="E210" s="1542"/>
      <c r="F210" s="1542"/>
      <c r="G210" s="1542"/>
      <c r="H210" s="1436"/>
      <c r="I210" s="1436"/>
      <c r="J210" s="1437"/>
      <c r="K210" s="1388"/>
      <c r="L210" s="1389"/>
      <c r="M210" s="1388"/>
      <c r="N210" s="1388"/>
      <c r="O210" s="1429"/>
      <c r="P210" s="1470"/>
      <c r="Q210" s="1470"/>
      <c r="R210" s="1470"/>
      <c r="S210" s="1638"/>
      <c r="T210" s="1638"/>
      <c r="U210" s="1470"/>
      <c r="V210" s="1470"/>
      <c r="W210" s="1470"/>
      <c r="X210" s="1470"/>
      <c r="Y210" s="1638"/>
      <c r="Z210" s="1638"/>
      <c r="AA210" s="1610"/>
      <c r="AB210" s="1610"/>
      <c r="AC210" s="1470"/>
      <c r="AD210" s="1388"/>
      <c r="AE210" s="1388"/>
      <c r="AF210" s="1388"/>
      <c r="AG210" s="1388"/>
      <c r="AH210" s="1388"/>
      <c r="AI210" s="1388"/>
      <c r="AJ210" s="1434"/>
      <c r="AK210" s="1388"/>
      <c r="AL210" s="1388"/>
      <c r="AM210" s="1610"/>
      <c r="AN210" s="1388"/>
      <c r="AO210" s="1388"/>
      <c r="AP210" s="1388"/>
      <c r="AQ210" s="1388"/>
      <c r="AR210" s="1388"/>
      <c r="AS210" s="1388"/>
      <c r="AT210" s="1388"/>
      <c r="AU210" s="1388"/>
      <c r="AV210" s="1388"/>
      <c r="AW210" s="1388"/>
      <c r="AX210" s="1388"/>
      <c r="AY210" s="1388"/>
      <c r="AZ210" s="1388"/>
      <c r="BA210" s="1388"/>
      <c r="BB210" s="1388"/>
      <c r="BC210" s="1388"/>
      <c r="BD210" s="1388"/>
      <c r="BE210" s="1388"/>
      <c r="BF210" s="1388"/>
      <c r="BG210" s="1388"/>
      <c r="BH210" s="1388"/>
      <c r="BI210" s="1388"/>
      <c r="BJ210" s="1388"/>
      <c r="BK210" s="1388"/>
      <c r="BL210" s="1388"/>
      <c r="BM210" s="1388"/>
      <c r="BN210" s="1388"/>
      <c r="BO210" s="1388"/>
      <c r="BP210" s="1388"/>
      <c r="BQ210" s="1388"/>
      <c r="BR210" s="1388"/>
      <c r="BS210" s="1388"/>
      <c r="BT210" s="1388"/>
      <c r="BU210" s="1388"/>
      <c r="BV210" s="1388"/>
      <c r="BW210" s="1388"/>
      <c r="BX210" s="1388"/>
      <c r="BY210" s="1388"/>
      <c r="BZ210" s="1388"/>
      <c r="CA210" s="1388"/>
    </row>
    <row r="211" spans="1:79" s="13" customFormat="1" x14ac:dyDescent="0.2">
      <c r="A211" s="20"/>
      <c r="B211" s="1542"/>
      <c r="C211" s="1388"/>
      <c r="D211" s="1434"/>
      <c r="E211" s="1542"/>
      <c r="F211" s="1542"/>
      <c r="G211" s="1542"/>
      <c r="H211" s="1436"/>
      <c r="I211" s="1436"/>
      <c r="J211" s="1437"/>
      <c r="K211" s="1388"/>
      <c r="L211" s="1389"/>
      <c r="M211" s="1388"/>
      <c r="N211" s="1388"/>
      <c r="O211" s="1429"/>
      <c r="P211" s="1470"/>
      <c r="Q211" s="1470"/>
      <c r="R211" s="1470"/>
      <c r="S211" s="1638"/>
      <c r="T211" s="1638"/>
      <c r="U211" s="1470"/>
      <c r="V211" s="1470"/>
      <c r="W211" s="1470"/>
      <c r="X211" s="1470"/>
      <c r="Y211" s="1638"/>
      <c r="Z211" s="1638"/>
      <c r="AA211" s="1610"/>
      <c r="AB211" s="1610"/>
      <c r="AC211" s="1470"/>
      <c r="AD211" s="1388"/>
      <c r="AE211" s="1388"/>
      <c r="AF211" s="1388"/>
      <c r="AG211" s="1388"/>
      <c r="AH211" s="1388"/>
      <c r="AI211" s="1388"/>
      <c r="AJ211" s="1434"/>
      <c r="AK211" s="1388"/>
      <c r="AL211" s="1388"/>
      <c r="AM211" s="1610"/>
      <c r="AN211" s="1388"/>
      <c r="AO211" s="1388"/>
      <c r="AP211" s="1388"/>
      <c r="AQ211" s="1388"/>
      <c r="AR211" s="1388"/>
      <c r="AS211" s="1388"/>
      <c r="AT211" s="1388"/>
      <c r="AU211" s="1388"/>
      <c r="AV211" s="1388"/>
      <c r="AW211" s="1388"/>
      <c r="AX211" s="1388"/>
      <c r="AY211" s="1388"/>
      <c r="AZ211" s="1388"/>
      <c r="BA211" s="1388"/>
      <c r="BB211" s="1388"/>
      <c r="BC211" s="1388"/>
      <c r="BD211" s="1388"/>
      <c r="BE211" s="1388"/>
      <c r="BF211" s="1388"/>
      <c r="BG211" s="1388"/>
      <c r="BH211" s="1388"/>
      <c r="BI211" s="1388"/>
      <c r="BJ211" s="1388"/>
      <c r="BK211" s="1388"/>
      <c r="BL211" s="1388"/>
      <c r="BM211" s="1388"/>
      <c r="BN211" s="1388"/>
      <c r="BO211" s="1388"/>
      <c r="BP211" s="1388"/>
      <c r="BQ211" s="1388"/>
      <c r="BR211" s="1388"/>
      <c r="BS211" s="1388"/>
      <c r="BT211" s="1388"/>
      <c r="BU211" s="1388"/>
      <c r="BV211" s="1388"/>
      <c r="BW211" s="1388"/>
      <c r="BX211" s="1388"/>
      <c r="BY211" s="1388"/>
      <c r="BZ211" s="1388"/>
      <c r="CA211" s="1388"/>
    </row>
    <row r="212" spans="1:79" s="13" customFormat="1" x14ac:dyDescent="0.2">
      <c r="A212" s="20"/>
      <c r="B212" s="1542"/>
      <c r="C212" s="1388"/>
      <c r="D212" s="1434"/>
      <c r="E212" s="1542"/>
      <c r="F212" s="1542"/>
      <c r="G212" s="1542"/>
      <c r="H212" s="1436"/>
      <c r="I212" s="1436"/>
      <c r="J212" s="1437"/>
      <c r="K212" s="1388"/>
      <c r="L212" s="1389"/>
      <c r="M212" s="1388"/>
      <c r="N212" s="1388"/>
      <c r="O212" s="1429"/>
      <c r="P212" s="1470"/>
      <c r="Q212" s="1470"/>
      <c r="R212" s="1470"/>
      <c r="S212" s="1638"/>
      <c r="T212" s="1638"/>
      <c r="U212" s="1470"/>
      <c r="V212" s="1470"/>
      <c r="W212" s="1470"/>
      <c r="X212" s="1470"/>
      <c r="Y212" s="1638"/>
      <c r="Z212" s="1638"/>
      <c r="AA212" s="1610"/>
      <c r="AB212" s="1610"/>
      <c r="AC212" s="1470"/>
      <c r="AD212" s="1388"/>
      <c r="AE212" s="1388"/>
      <c r="AF212" s="1388"/>
      <c r="AG212" s="1388"/>
      <c r="AH212" s="1388"/>
      <c r="AI212" s="1388"/>
      <c r="AJ212" s="1434"/>
      <c r="AK212" s="1388"/>
      <c r="AL212" s="1388"/>
      <c r="AM212" s="1610"/>
      <c r="AN212" s="1388"/>
      <c r="AO212" s="1388"/>
      <c r="AP212" s="1388"/>
      <c r="AQ212" s="1388"/>
      <c r="AR212" s="1388"/>
      <c r="AS212" s="1388"/>
      <c r="AT212" s="1388"/>
      <c r="AU212" s="1388"/>
      <c r="AV212" s="1388"/>
      <c r="AW212" s="1388"/>
      <c r="AX212" s="1388"/>
      <c r="AY212" s="1388"/>
      <c r="AZ212" s="1388"/>
      <c r="BA212" s="1388"/>
      <c r="BB212" s="1388"/>
      <c r="BC212" s="1388"/>
      <c r="BD212" s="1388"/>
      <c r="BE212" s="1388"/>
      <c r="BF212" s="1388"/>
      <c r="BG212" s="1388"/>
      <c r="BH212" s="1388"/>
      <c r="BI212" s="1388"/>
      <c r="BJ212" s="1388"/>
      <c r="BK212" s="1388"/>
      <c r="BL212" s="1388"/>
      <c r="BM212" s="1388"/>
      <c r="BN212" s="1388"/>
      <c r="BO212" s="1388"/>
      <c r="BP212" s="1388"/>
      <c r="BQ212" s="1388"/>
      <c r="BR212" s="1388"/>
      <c r="BS212" s="1388"/>
      <c r="BT212" s="1388"/>
      <c r="BU212" s="1388"/>
      <c r="BV212" s="1388"/>
      <c r="BW212" s="1388"/>
      <c r="BX212" s="1388"/>
      <c r="BY212" s="1388"/>
      <c r="BZ212" s="1388"/>
      <c r="CA212" s="1388"/>
    </row>
    <row r="213" spans="1:79" s="13" customFormat="1" x14ac:dyDescent="0.2">
      <c r="A213" s="20"/>
      <c r="B213" s="1542"/>
      <c r="C213" s="1388"/>
      <c r="D213" s="1434"/>
      <c r="E213" s="1542"/>
      <c r="F213" s="1542"/>
      <c r="G213" s="1542"/>
      <c r="H213" s="1436"/>
      <c r="I213" s="1436"/>
      <c r="J213" s="1437"/>
      <c r="K213" s="1388"/>
      <c r="L213" s="1389"/>
      <c r="M213" s="1388"/>
      <c r="N213" s="1388"/>
      <c r="O213" s="1429"/>
      <c r="P213" s="1470"/>
      <c r="Q213" s="1470"/>
      <c r="R213" s="1470"/>
      <c r="S213" s="1638"/>
      <c r="T213" s="1638"/>
      <c r="U213" s="1470"/>
      <c r="V213" s="1470"/>
      <c r="W213" s="1470"/>
      <c r="X213" s="1470"/>
      <c r="Y213" s="1638"/>
      <c r="Z213" s="1638"/>
      <c r="AA213" s="1610"/>
      <c r="AB213" s="1610"/>
      <c r="AC213" s="1470"/>
      <c r="AD213" s="1388"/>
      <c r="AE213" s="1388"/>
      <c r="AF213" s="1388"/>
      <c r="AG213" s="1388"/>
      <c r="AH213" s="1388"/>
      <c r="AI213" s="1388"/>
      <c r="AJ213" s="1434"/>
      <c r="AK213" s="1388"/>
      <c r="AL213" s="1388"/>
      <c r="AM213" s="1610"/>
      <c r="AN213" s="1388"/>
      <c r="AO213" s="1388"/>
      <c r="AP213" s="1388"/>
      <c r="AQ213" s="1388"/>
      <c r="AR213" s="1388"/>
      <c r="AS213" s="1388"/>
      <c r="AT213" s="1388"/>
      <c r="AU213" s="1388"/>
      <c r="AV213" s="1388"/>
      <c r="AW213" s="1388"/>
      <c r="AX213" s="1388"/>
      <c r="AY213" s="1388"/>
      <c r="AZ213" s="1388"/>
      <c r="BA213" s="1388"/>
      <c r="BB213" s="1388"/>
      <c r="BC213" s="1388"/>
      <c r="BD213" s="1388"/>
      <c r="BE213" s="1388"/>
      <c r="BF213" s="1388"/>
      <c r="BG213" s="1388"/>
      <c r="BH213" s="1388"/>
      <c r="BI213" s="1388"/>
      <c r="BJ213" s="1388"/>
      <c r="BK213" s="1388"/>
      <c r="BL213" s="1388"/>
      <c r="BM213" s="1388"/>
      <c r="BN213" s="1388"/>
      <c r="BO213" s="1388"/>
      <c r="BP213" s="1388"/>
      <c r="BQ213" s="1388"/>
      <c r="BR213" s="1388"/>
      <c r="BS213" s="1388"/>
      <c r="BT213" s="1388"/>
      <c r="BU213" s="1388"/>
      <c r="BV213" s="1388"/>
      <c r="BW213" s="1388"/>
      <c r="BX213" s="1388"/>
      <c r="BY213" s="1388"/>
      <c r="BZ213" s="1388"/>
      <c r="CA213" s="1388"/>
    </row>
    <row r="214" spans="1:79" s="13" customFormat="1" x14ac:dyDescent="0.2">
      <c r="A214" s="20"/>
      <c r="B214" s="1542"/>
      <c r="C214" s="1388"/>
      <c r="D214" s="1434"/>
      <c r="E214" s="1542"/>
      <c r="F214" s="1542"/>
      <c r="G214" s="1542"/>
      <c r="H214" s="1436"/>
      <c r="I214" s="1436"/>
      <c r="J214" s="1437"/>
      <c r="K214" s="1388"/>
      <c r="L214" s="1389"/>
      <c r="M214" s="1388"/>
      <c r="N214" s="1388"/>
      <c r="O214" s="1429"/>
      <c r="P214" s="1470"/>
      <c r="Q214" s="1470"/>
      <c r="R214" s="1470"/>
      <c r="S214" s="1638"/>
      <c r="T214" s="1638"/>
      <c r="U214" s="1470"/>
      <c r="V214" s="1470"/>
      <c r="W214" s="1470"/>
      <c r="X214" s="1470"/>
      <c r="Y214" s="1638"/>
      <c r="Z214" s="1638"/>
      <c r="AA214" s="1610"/>
      <c r="AB214" s="1610"/>
      <c r="AC214" s="1470"/>
      <c r="AD214" s="1388"/>
      <c r="AE214" s="1388"/>
      <c r="AF214" s="1388"/>
      <c r="AG214" s="1388"/>
      <c r="AH214" s="1388"/>
      <c r="AI214" s="1388"/>
      <c r="AJ214" s="1434"/>
      <c r="AK214" s="1388"/>
      <c r="AL214" s="1388"/>
      <c r="AM214" s="1610"/>
      <c r="AN214" s="1388"/>
      <c r="AO214" s="1388"/>
      <c r="AP214" s="1388"/>
      <c r="AQ214" s="1388"/>
      <c r="AR214" s="1388"/>
      <c r="AS214" s="1388"/>
      <c r="AT214" s="1388"/>
      <c r="AU214" s="1388"/>
      <c r="AV214" s="1388"/>
      <c r="AW214" s="1388"/>
      <c r="AX214" s="1388"/>
      <c r="AY214" s="1388"/>
      <c r="AZ214" s="1388"/>
      <c r="BA214" s="1388"/>
      <c r="BB214" s="1388"/>
      <c r="BC214" s="1388"/>
      <c r="BD214" s="1388"/>
      <c r="BE214" s="1388"/>
      <c r="BF214" s="1388"/>
      <c r="BG214" s="1388"/>
      <c r="BH214" s="1388"/>
      <c r="BI214" s="1388"/>
      <c r="BJ214" s="1388"/>
      <c r="BK214" s="1388"/>
      <c r="BL214" s="1388"/>
      <c r="BM214" s="1388"/>
      <c r="BN214" s="1388"/>
      <c r="BO214" s="1388"/>
      <c r="BP214" s="1388"/>
      <c r="BQ214" s="1388"/>
      <c r="BR214" s="1388"/>
      <c r="BS214" s="1388"/>
      <c r="BT214" s="1388"/>
      <c r="BU214" s="1388"/>
      <c r="BV214" s="1388"/>
      <c r="BW214" s="1388"/>
      <c r="BX214" s="1388"/>
      <c r="BY214" s="1388"/>
      <c r="BZ214" s="1388"/>
      <c r="CA214" s="1388"/>
    </row>
    <row r="215" spans="1:79" s="13" customFormat="1" x14ac:dyDescent="0.2">
      <c r="A215" s="20"/>
      <c r="B215" s="1542"/>
      <c r="C215" s="1388"/>
      <c r="D215" s="1434"/>
      <c r="E215" s="1542"/>
      <c r="F215" s="1542"/>
      <c r="G215" s="1542"/>
      <c r="H215" s="1436"/>
      <c r="I215" s="1436"/>
      <c r="J215" s="1437"/>
      <c r="K215" s="1388"/>
      <c r="L215" s="1389"/>
      <c r="M215" s="1388"/>
      <c r="N215" s="1388"/>
      <c r="O215" s="1429"/>
      <c r="P215" s="1470"/>
      <c r="Q215" s="1470"/>
      <c r="R215" s="1470"/>
      <c r="S215" s="1638"/>
      <c r="T215" s="1638"/>
      <c r="U215" s="1470"/>
      <c r="V215" s="1470"/>
      <c r="W215" s="1470"/>
      <c r="X215" s="1470"/>
      <c r="Y215" s="1638"/>
      <c r="Z215" s="1638"/>
      <c r="AA215" s="1610"/>
      <c r="AB215" s="1610"/>
      <c r="AC215" s="1470"/>
      <c r="AD215" s="1388"/>
      <c r="AE215" s="1388"/>
      <c r="AF215" s="1388"/>
      <c r="AG215" s="1388"/>
      <c r="AH215" s="1388"/>
      <c r="AI215" s="1388"/>
      <c r="AJ215" s="1434"/>
      <c r="AK215" s="1388"/>
      <c r="AL215" s="1388"/>
      <c r="AM215" s="1610"/>
      <c r="AN215" s="1388"/>
      <c r="AO215" s="1388"/>
      <c r="AP215" s="1388"/>
      <c r="AQ215" s="1388"/>
      <c r="AR215" s="1388"/>
      <c r="AS215" s="1388"/>
      <c r="AT215" s="1388"/>
      <c r="AU215" s="1388"/>
      <c r="AV215" s="1388"/>
      <c r="AW215" s="1388"/>
      <c r="AX215" s="1388"/>
      <c r="AY215" s="1388"/>
      <c r="AZ215" s="1388"/>
      <c r="BA215" s="1388"/>
      <c r="BB215" s="1388"/>
      <c r="BC215" s="1388"/>
      <c r="BD215" s="1388"/>
      <c r="BE215" s="1388"/>
      <c r="BF215" s="1388"/>
      <c r="BG215" s="1388"/>
      <c r="BH215" s="1388"/>
      <c r="BI215" s="1388"/>
      <c r="BJ215" s="1388"/>
      <c r="BK215" s="1388"/>
      <c r="BL215" s="1388"/>
      <c r="BM215" s="1388"/>
      <c r="BN215" s="1388"/>
      <c r="BO215" s="1388"/>
      <c r="BP215" s="1388"/>
      <c r="BQ215" s="1388"/>
      <c r="BR215" s="1388"/>
      <c r="BS215" s="1388"/>
      <c r="BT215" s="1388"/>
      <c r="BU215" s="1388"/>
      <c r="BV215" s="1388"/>
      <c r="BW215" s="1388"/>
      <c r="BX215" s="1388"/>
      <c r="BY215" s="1388"/>
      <c r="BZ215" s="1388"/>
      <c r="CA215" s="1388"/>
    </row>
    <row r="216" spans="1:79" s="13" customFormat="1" x14ac:dyDescent="0.2">
      <c r="A216" s="20"/>
      <c r="B216" s="1542"/>
      <c r="C216" s="1388"/>
      <c r="D216" s="1434"/>
      <c r="E216" s="1542"/>
      <c r="F216" s="1542"/>
      <c r="G216" s="1542"/>
      <c r="H216" s="1436"/>
      <c r="I216" s="1436"/>
      <c r="J216" s="1437"/>
      <c r="K216" s="1388"/>
      <c r="L216" s="1389"/>
      <c r="M216" s="1388"/>
      <c r="N216" s="1388"/>
      <c r="O216" s="1429"/>
      <c r="P216" s="1470"/>
      <c r="Q216" s="1470"/>
      <c r="R216" s="1470"/>
      <c r="S216" s="1638"/>
      <c r="T216" s="1638"/>
      <c r="U216" s="1470"/>
      <c r="V216" s="1470"/>
      <c r="W216" s="1470"/>
      <c r="X216" s="1470"/>
      <c r="Y216" s="1638"/>
      <c r="Z216" s="1638"/>
      <c r="AA216" s="1610"/>
      <c r="AB216" s="1610"/>
      <c r="AC216" s="1470"/>
      <c r="AD216" s="1388"/>
      <c r="AE216" s="1388"/>
      <c r="AF216" s="1388"/>
      <c r="AG216" s="1388"/>
      <c r="AH216" s="1388"/>
      <c r="AI216" s="1388"/>
      <c r="AJ216" s="1434"/>
      <c r="AK216" s="1388"/>
      <c r="AL216" s="1388"/>
      <c r="AM216" s="1610"/>
      <c r="AN216" s="1388"/>
      <c r="AO216" s="1388"/>
      <c r="AP216" s="1388"/>
      <c r="AQ216" s="1388"/>
      <c r="AR216" s="1388"/>
      <c r="AS216" s="1388"/>
      <c r="AT216" s="1388"/>
      <c r="AU216" s="1388"/>
      <c r="AV216" s="1388"/>
      <c r="AW216" s="1388"/>
      <c r="AX216" s="1388"/>
      <c r="AY216" s="1388"/>
      <c r="AZ216" s="1388"/>
      <c r="BA216" s="1388"/>
      <c r="BB216" s="1388"/>
      <c r="BC216" s="1388"/>
      <c r="BD216" s="1388"/>
      <c r="BE216" s="1388"/>
      <c r="BF216" s="1388"/>
      <c r="BG216" s="1388"/>
      <c r="BH216" s="1388"/>
      <c r="BI216" s="1388"/>
      <c r="BJ216" s="1388"/>
      <c r="BK216" s="1388"/>
      <c r="BL216" s="1388"/>
      <c r="BM216" s="1388"/>
      <c r="BN216" s="1388"/>
      <c r="BO216" s="1388"/>
      <c r="BP216" s="1388"/>
      <c r="BQ216" s="1388"/>
      <c r="BR216" s="1388"/>
      <c r="BS216" s="1388"/>
      <c r="BT216" s="1388"/>
      <c r="BU216" s="1388"/>
      <c r="BV216" s="1388"/>
      <c r="BW216" s="1388"/>
      <c r="BX216" s="1388"/>
      <c r="BY216" s="1388"/>
      <c r="BZ216" s="1388"/>
      <c r="CA216" s="1388"/>
    </row>
    <row r="217" spans="1:79" s="13" customFormat="1" x14ac:dyDescent="0.2">
      <c r="A217" s="20"/>
      <c r="B217" s="1542"/>
      <c r="C217" s="1388"/>
      <c r="D217" s="1434"/>
      <c r="E217" s="1542"/>
      <c r="F217" s="1542"/>
      <c r="G217" s="1542"/>
      <c r="H217" s="1436"/>
      <c r="I217" s="1436"/>
      <c r="J217" s="1437"/>
      <c r="K217" s="1388"/>
      <c r="L217" s="1389"/>
      <c r="M217" s="1388"/>
      <c r="N217" s="1388"/>
      <c r="O217" s="1429"/>
      <c r="P217" s="1470"/>
      <c r="Q217" s="1470"/>
      <c r="R217" s="1470"/>
      <c r="S217" s="1638"/>
      <c r="T217" s="1638"/>
      <c r="U217" s="1470"/>
      <c r="V217" s="1470"/>
      <c r="W217" s="1470"/>
      <c r="X217" s="1470"/>
      <c r="Y217" s="1638"/>
      <c r="Z217" s="1638"/>
      <c r="AA217" s="1610"/>
      <c r="AB217" s="1610"/>
      <c r="AC217" s="1470"/>
      <c r="AD217" s="1388"/>
      <c r="AE217" s="1388"/>
      <c r="AF217" s="1388"/>
      <c r="AG217" s="1388"/>
      <c r="AH217" s="1388"/>
      <c r="AI217" s="1388"/>
      <c r="AJ217" s="1434"/>
      <c r="AK217" s="1388"/>
      <c r="AL217" s="1388"/>
      <c r="AM217" s="1610"/>
      <c r="AN217" s="1388"/>
      <c r="AO217" s="1388"/>
      <c r="AP217" s="1388"/>
      <c r="AQ217" s="1388"/>
      <c r="AR217" s="1388"/>
      <c r="AS217" s="1388"/>
      <c r="AT217" s="1388"/>
      <c r="AU217" s="1388"/>
      <c r="AV217" s="1388"/>
      <c r="AW217" s="1388"/>
      <c r="AX217" s="1388"/>
      <c r="AY217" s="1388"/>
      <c r="AZ217" s="1388"/>
      <c r="BA217" s="1388"/>
      <c r="BB217" s="1388"/>
      <c r="BC217" s="1388"/>
      <c r="BD217" s="1388"/>
      <c r="BE217" s="1388"/>
      <c r="BF217" s="1388"/>
      <c r="BG217" s="1388"/>
      <c r="BH217" s="1388"/>
      <c r="BI217" s="1388"/>
      <c r="BJ217" s="1388"/>
      <c r="BK217" s="1388"/>
      <c r="BL217" s="1388"/>
      <c r="BM217" s="1388"/>
      <c r="BN217" s="1388"/>
      <c r="BO217" s="1388"/>
      <c r="BP217" s="1388"/>
      <c r="BQ217" s="1388"/>
      <c r="BR217" s="1388"/>
      <c r="BS217" s="1388"/>
      <c r="BT217" s="1388"/>
      <c r="BU217" s="1388"/>
      <c r="BV217" s="1388"/>
      <c r="BW217" s="1388"/>
      <c r="BX217" s="1388"/>
      <c r="BY217" s="1388"/>
      <c r="BZ217" s="1388"/>
      <c r="CA217" s="1388"/>
    </row>
    <row r="218" spans="1:79" s="13" customFormat="1" x14ac:dyDescent="0.2">
      <c r="A218" s="20"/>
      <c r="B218" s="1542"/>
      <c r="C218" s="1388"/>
      <c r="D218" s="1434"/>
      <c r="E218" s="1542"/>
      <c r="F218" s="1542"/>
      <c r="G218" s="1542"/>
      <c r="H218" s="1436"/>
      <c r="I218" s="1436"/>
      <c r="J218" s="1437"/>
      <c r="K218" s="1388"/>
      <c r="L218" s="1389"/>
      <c r="M218" s="1388"/>
      <c r="N218" s="1388"/>
      <c r="O218" s="1429"/>
      <c r="P218" s="1470"/>
      <c r="Q218" s="1470"/>
      <c r="R218" s="1470"/>
      <c r="S218" s="1638"/>
      <c r="T218" s="1638"/>
      <c r="U218" s="1470"/>
      <c r="V218" s="1470"/>
      <c r="W218" s="1470"/>
      <c r="X218" s="1470"/>
      <c r="Y218" s="1638"/>
      <c r="Z218" s="1638"/>
      <c r="AA218" s="1610"/>
      <c r="AB218" s="1610"/>
      <c r="AC218" s="1470"/>
      <c r="AD218" s="1388"/>
      <c r="AE218" s="1388"/>
      <c r="AF218" s="1388"/>
      <c r="AG218" s="1388"/>
      <c r="AH218" s="1388"/>
      <c r="AI218" s="1388"/>
      <c r="AJ218" s="1434"/>
      <c r="AK218" s="1388"/>
      <c r="AL218" s="1388"/>
      <c r="AM218" s="1610"/>
      <c r="AN218" s="1388"/>
      <c r="AO218" s="1388"/>
      <c r="AP218" s="1388"/>
      <c r="AQ218" s="1388"/>
      <c r="AR218" s="1388"/>
      <c r="AS218" s="1388"/>
      <c r="AT218" s="1388"/>
      <c r="AU218" s="1388"/>
      <c r="AV218" s="1388"/>
      <c r="AW218" s="1388"/>
      <c r="AX218" s="1388"/>
      <c r="AY218" s="1388"/>
      <c r="AZ218" s="1388"/>
      <c r="BA218" s="1388"/>
      <c r="BB218" s="1388"/>
      <c r="BC218" s="1388"/>
      <c r="BD218" s="1388"/>
      <c r="BE218" s="1388"/>
      <c r="BF218" s="1388"/>
      <c r="BG218" s="1388"/>
      <c r="BH218" s="1388"/>
      <c r="BI218" s="1388"/>
      <c r="BJ218" s="1388"/>
      <c r="BK218" s="1388"/>
      <c r="BL218" s="1388"/>
      <c r="BM218" s="1388"/>
      <c r="BN218" s="1388"/>
      <c r="BO218" s="1388"/>
      <c r="BP218" s="1388"/>
      <c r="BQ218" s="1388"/>
      <c r="BR218" s="1388"/>
      <c r="BS218" s="1388"/>
      <c r="BT218" s="1388"/>
      <c r="BU218" s="1388"/>
      <c r="BV218" s="1388"/>
      <c r="BW218" s="1388"/>
      <c r="BX218" s="1388"/>
      <c r="BY218" s="1388"/>
      <c r="BZ218" s="1388"/>
      <c r="CA218" s="1388"/>
    </row>
    <row r="219" spans="1:79" s="13" customFormat="1" x14ac:dyDescent="0.2">
      <c r="A219" s="20"/>
      <c r="B219" s="1542"/>
      <c r="C219" s="1388"/>
      <c r="D219" s="1434"/>
      <c r="E219" s="1542"/>
      <c r="F219" s="1542"/>
      <c r="G219" s="1542"/>
      <c r="H219" s="1513"/>
      <c r="I219" s="1436"/>
      <c r="J219" s="1437"/>
      <c r="K219" s="1388"/>
      <c r="L219" s="1389"/>
      <c r="M219" s="1388"/>
      <c r="N219" s="1388"/>
      <c r="O219" s="1429"/>
      <c r="P219" s="1470"/>
      <c r="Q219" s="1470"/>
      <c r="R219" s="1470"/>
      <c r="S219" s="1638"/>
      <c r="T219" s="1638"/>
      <c r="U219" s="1470"/>
      <c r="V219" s="1470"/>
      <c r="W219" s="1470"/>
      <c r="X219" s="1470"/>
      <c r="Y219" s="1638"/>
      <c r="Z219" s="1638"/>
      <c r="AA219" s="1610"/>
      <c r="AB219" s="1610"/>
      <c r="AC219" s="1470"/>
      <c r="AD219" s="1388"/>
      <c r="AE219" s="1388"/>
      <c r="AF219" s="1388"/>
      <c r="AG219" s="1388"/>
      <c r="AH219" s="1388"/>
      <c r="AI219" s="1388"/>
      <c r="AJ219" s="1434"/>
      <c r="AK219" s="1388"/>
      <c r="AL219" s="1388"/>
      <c r="AM219" s="1610"/>
      <c r="AN219" s="1388"/>
      <c r="AO219" s="1388"/>
      <c r="AP219" s="1388"/>
      <c r="AQ219" s="1388"/>
      <c r="AR219" s="1388"/>
      <c r="AS219" s="1388"/>
      <c r="AT219" s="1388"/>
      <c r="AU219" s="1388"/>
      <c r="AV219" s="1388"/>
      <c r="AW219" s="1388"/>
      <c r="AX219" s="1388"/>
      <c r="AY219" s="1388"/>
      <c r="AZ219" s="1388"/>
      <c r="BA219" s="1388"/>
      <c r="BB219" s="1388"/>
      <c r="BC219" s="1388"/>
      <c r="BD219" s="1388"/>
      <c r="BE219" s="1388"/>
      <c r="BF219" s="1388"/>
      <c r="BG219" s="1388"/>
      <c r="BH219" s="1388"/>
      <c r="BI219" s="1388"/>
      <c r="BJ219" s="1388"/>
      <c r="BK219" s="1388"/>
      <c r="BL219" s="1388"/>
      <c r="BM219" s="1388"/>
      <c r="BN219" s="1388"/>
      <c r="BO219" s="1388"/>
      <c r="BP219" s="1388"/>
      <c r="BQ219" s="1388"/>
      <c r="BR219" s="1388"/>
      <c r="BS219" s="1388"/>
      <c r="BT219" s="1388"/>
      <c r="BU219" s="1388"/>
      <c r="BV219" s="1388"/>
      <c r="BW219" s="1388"/>
      <c r="BX219" s="1388"/>
      <c r="BY219" s="1388"/>
      <c r="BZ219" s="1388"/>
      <c r="CA219" s="1388"/>
    </row>
    <row r="220" spans="1:79" s="13" customFormat="1" x14ac:dyDescent="0.2">
      <c r="A220" s="20"/>
      <c r="B220" s="1542"/>
      <c r="C220" s="1388"/>
      <c r="D220" s="1434"/>
      <c r="E220" s="1542"/>
      <c r="F220" s="1542"/>
      <c r="G220" s="1542"/>
      <c r="H220" s="1514"/>
      <c r="I220" s="1436"/>
      <c r="J220" s="1437"/>
      <c r="K220" s="1388"/>
      <c r="L220" s="1389"/>
      <c r="M220" s="1388"/>
      <c r="N220" s="1388"/>
      <c r="O220" s="1429"/>
      <c r="P220" s="1470"/>
      <c r="Q220" s="1470"/>
      <c r="R220" s="1470"/>
      <c r="S220" s="1638"/>
      <c r="T220" s="1638"/>
      <c r="U220" s="1470"/>
      <c r="V220" s="1470"/>
      <c r="W220" s="1470"/>
      <c r="X220" s="1470"/>
      <c r="Y220" s="1638"/>
      <c r="Z220" s="1638"/>
      <c r="AA220" s="1610"/>
      <c r="AB220" s="1610"/>
      <c r="AC220" s="1470"/>
      <c r="AD220" s="1388"/>
      <c r="AE220" s="1388"/>
      <c r="AF220" s="1388"/>
      <c r="AG220" s="1388"/>
      <c r="AH220" s="1388"/>
      <c r="AI220" s="1388"/>
      <c r="AJ220" s="1434"/>
      <c r="AK220" s="1388"/>
      <c r="AL220" s="1388"/>
      <c r="AM220" s="1610"/>
      <c r="AN220" s="1388"/>
      <c r="AO220" s="1388"/>
      <c r="AP220" s="1388"/>
      <c r="AQ220" s="1388"/>
      <c r="AR220" s="1388"/>
      <c r="AS220" s="1388"/>
      <c r="AT220" s="1388"/>
      <c r="AU220" s="1388"/>
      <c r="AV220" s="1388"/>
      <c r="AW220" s="1388"/>
      <c r="AX220" s="1388"/>
      <c r="AY220" s="1388"/>
      <c r="AZ220" s="1388"/>
      <c r="BA220" s="1388"/>
      <c r="BB220" s="1388"/>
      <c r="BC220" s="1388"/>
      <c r="BD220" s="1388"/>
      <c r="BE220" s="1388"/>
      <c r="BF220" s="1388"/>
      <c r="BG220" s="1388"/>
      <c r="BH220" s="1388"/>
      <c r="BI220" s="1388"/>
      <c r="BJ220" s="1388"/>
      <c r="BK220" s="1388"/>
      <c r="BL220" s="1388"/>
      <c r="BM220" s="1388"/>
      <c r="BN220" s="1388"/>
      <c r="BO220" s="1388"/>
      <c r="BP220" s="1388"/>
      <c r="BQ220" s="1388"/>
      <c r="BR220" s="1388"/>
      <c r="BS220" s="1388"/>
      <c r="BT220" s="1388"/>
      <c r="BU220" s="1388"/>
      <c r="BV220" s="1388"/>
      <c r="BW220" s="1388"/>
      <c r="BX220" s="1388"/>
      <c r="BY220" s="1388"/>
      <c r="BZ220" s="1388"/>
      <c r="CA220" s="1388"/>
    </row>
    <row r="221" spans="1:79" s="13" customFormat="1" x14ac:dyDescent="0.2">
      <c r="A221" s="20"/>
      <c r="B221" s="1542"/>
      <c r="C221" s="1388"/>
      <c r="D221" s="1434"/>
      <c r="E221" s="1542"/>
      <c r="F221" s="1542"/>
      <c r="G221" s="1542"/>
      <c r="H221" s="1436"/>
      <c r="I221" s="1436"/>
      <c r="J221" s="1437"/>
      <c r="K221" s="1388"/>
      <c r="L221" s="1389"/>
      <c r="M221" s="1388"/>
      <c r="N221" s="1388"/>
      <c r="O221" s="1429"/>
      <c r="P221" s="1470"/>
      <c r="Q221" s="1470"/>
      <c r="R221" s="1470"/>
      <c r="S221" s="1638"/>
      <c r="T221" s="1638"/>
      <c r="U221" s="1470"/>
      <c r="V221" s="1470"/>
      <c r="W221" s="1470"/>
      <c r="X221" s="1470"/>
      <c r="Y221" s="1638"/>
      <c r="Z221" s="1638"/>
      <c r="AA221" s="1610"/>
      <c r="AB221" s="1610"/>
      <c r="AC221" s="1470"/>
      <c r="AD221" s="1388"/>
      <c r="AE221" s="1388"/>
      <c r="AF221" s="1388"/>
      <c r="AG221" s="1388"/>
      <c r="AH221" s="1388"/>
      <c r="AI221" s="1388"/>
      <c r="AJ221" s="1434"/>
      <c r="AK221" s="1388"/>
      <c r="AL221" s="1388"/>
      <c r="AM221" s="1610"/>
      <c r="AN221" s="1388"/>
      <c r="AO221" s="1388"/>
      <c r="AP221" s="1388"/>
      <c r="AQ221" s="1388"/>
      <c r="AR221" s="1388"/>
      <c r="AS221" s="1388"/>
      <c r="AT221" s="1388"/>
      <c r="AU221" s="1388"/>
      <c r="AV221" s="1388"/>
      <c r="AW221" s="1388"/>
      <c r="AX221" s="1388"/>
      <c r="AY221" s="1388"/>
      <c r="AZ221" s="1388"/>
      <c r="BA221" s="1388"/>
      <c r="BB221" s="1388"/>
      <c r="BC221" s="1388"/>
      <c r="BD221" s="1388"/>
      <c r="BE221" s="1388"/>
      <c r="BF221" s="1388"/>
      <c r="BG221" s="1388"/>
      <c r="BH221" s="1388"/>
      <c r="BI221" s="1388"/>
      <c r="BJ221" s="1388"/>
      <c r="BK221" s="1388"/>
      <c r="BL221" s="1388"/>
      <c r="BM221" s="1388"/>
      <c r="BN221" s="1388"/>
      <c r="BO221" s="1388"/>
      <c r="BP221" s="1388"/>
      <c r="BQ221" s="1388"/>
      <c r="BR221" s="1388"/>
      <c r="BS221" s="1388"/>
      <c r="BT221" s="1388"/>
      <c r="BU221" s="1388"/>
      <c r="BV221" s="1388"/>
      <c r="BW221" s="1388"/>
      <c r="BX221" s="1388"/>
      <c r="BY221" s="1388"/>
      <c r="BZ221" s="1388"/>
      <c r="CA221" s="1388"/>
    </row>
    <row r="222" spans="1:79" s="13" customFormat="1" x14ac:dyDescent="0.2">
      <c r="A222" s="20"/>
      <c r="B222" s="1542"/>
      <c r="C222" s="1388"/>
      <c r="D222" s="1434"/>
      <c r="E222" s="1542"/>
      <c r="F222" s="1542"/>
      <c r="G222" s="1542"/>
      <c r="H222" s="1436"/>
      <c r="I222" s="1436"/>
      <c r="J222" s="1437"/>
      <c r="K222" s="1388"/>
      <c r="L222" s="1389"/>
      <c r="M222" s="1388"/>
      <c r="N222" s="1388"/>
      <c r="O222" s="1429"/>
      <c r="P222" s="1470"/>
      <c r="Q222" s="1470"/>
      <c r="R222" s="1470"/>
      <c r="S222" s="1638"/>
      <c r="T222" s="1638"/>
      <c r="U222" s="1470"/>
      <c r="V222" s="1470"/>
      <c r="W222" s="1470"/>
      <c r="X222" s="1470"/>
      <c r="Y222" s="1638"/>
      <c r="Z222" s="1638"/>
      <c r="AA222" s="1610"/>
      <c r="AB222" s="1610"/>
      <c r="AC222" s="1470"/>
      <c r="AD222" s="1388"/>
      <c r="AE222" s="1388"/>
      <c r="AF222" s="1388"/>
      <c r="AG222" s="1388"/>
      <c r="AH222" s="1388"/>
      <c r="AI222" s="1388"/>
      <c r="AJ222" s="1434"/>
      <c r="AK222" s="1388"/>
      <c r="AL222" s="1388"/>
      <c r="AM222" s="1610"/>
      <c r="AN222" s="1388"/>
      <c r="AO222" s="1388"/>
      <c r="AP222" s="1388"/>
      <c r="AQ222" s="1388"/>
      <c r="AR222" s="1388"/>
      <c r="AS222" s="1388"/>
      <c r="AT222" s="1388"/>
      <c r="AU222" s="1388"/>
      <c r="AV222" s="1388"/>
      <c r="AW222" s="1388"/>
      <c r="AX222" s="1388"/>
      <c r="AY222" s="1388"/>
      <c r="AZ222" s="1388"/>
      <c r="BA222" s="1388"/>
      <c r="BB222" s="1388"/>
      <c r="BC222" s="1388"/>
      <c r="BD222" s="1388"/>
      <c r="BE222" s="1388"/>
      <c r="BF222" s="1388"/>
      <c r="BG222" s="1388"/>
      <c r="BH222" s="1388"/>
      <c r="BI222" s="1388"/>
      <c r="BJ222" s="1388"/>
      <c r="BK222" s="1388"/>
      <c r="BL222" s="1388"/>
      <c r="BM222" s="1388"/>
      <c r="BN222" s="1388"/>
      <c r="BO222" s="1388"/>
      <c r="BP222" s="1388"/>
      <c r="BQ222" s="1388"/>
      <c r="BR222" s="1388"/>
      <c r="BS222" s="1388"/>
      <c r="BT222" s="1388"/>
      <c r="BU222" s="1388"/>
      <c r="BV222" s="1388"/>
      <c r="BW222" s="1388"/>
      <c r="BX222" s="1388"/>
      <c r="BY222" s="1388"/>
      <c r="BZ222" s="1388"/>
      <c r="CA222" s="1388"/>
    </row>
    <row r="223" spans="1:79" s="13" customFormat="1" x14ac:dyDescent="0.2">
      <c r="A223" s="20"/>
      <c r="B223" s="1542"/>
      <c r="C223" s="1388"/>
      <c r="D223" s="1434"/>
      <c r="E223" s="1542"/>
      <c r="F223" s="1542"/>
      <c r="G223" s="1542"/>
      <c r="H223" s="1436"/>
      <c r="I223" s="1436"/>
      <c r="J223" s="1437"/>
      <c r="K223" s="1388"/>
      <c r="L223" s="1389"/>
      <c r="M223" s="1388"/>
      <c r="N223" s="1388"/>
      <c r="O223" s="1429"/>
      <c r="P223" s="1470"/>
      <c r="Q223" s="1470"/>
      <c r="R223" s="1470"/>
      <c r="S223" s="1638"/>
      <c r="T223" s="1638"/>
      <c r="U223" s="1470"/>
      <c r="V223" s="1470"/>
      <c r="W223" s="1470"/>
      <c r="X223" s="1470"/>
      <c r="Y223" s="1638"/>
      <c r="Z223" s="1638"/>
      <c r="AA223" s="1610"/>
      <c r="AB223" s="1610"/>
      <c r="AC223" s="1470"/>
      <c r="AD223" s="1388"/>
      <c r="AE223" s="1388"/>
      <c r="AF223" s="1388"/>
      <c r="AG223" s="1388"/>
      <c r="AH223" s="1388"/>
      <c r="AI223" s="1388"/>
      <c r="AJ223" s="1434"/>
      <c r="AK223" s="1388"/>
      <c r="AL223" s="1388"/>
      <c r="AM223" s="1610"/>
      <c r="AN223" s="1388"/>
      <c r="AO223" s="1388"/>
      <c r="AP223" s="1388"/>
      <c r="AQ223" s="1388"/>
      <c r="AR223" s="1388"/>
      <c r="AS223" s="1388"/>
      <c r="AT223" s="1388"/>
      <c r="AU223" s="1388"/>
      <c r="AV223" s="1388"/>
      <c r="AW223" s="1388"/>
      <c r="AX223" s="1388"/>
      <c r="AY223" s="1388"/>
      <c r="AZ223" s="1388"/>
      <c r="BA223" s="1388"/>
      <c r="BB223" s="1388"/>
      <c r="BC223" s="1388"/>
      <c r="BD223" s="1388"/>
      <c r="BE223" s="1388"/>
      <c r="BF223" s="1388"/>
      <c r="BG223" s="1388"/>
      <c r="BH223" s="1388"/>
      <c r="BI223" s="1388"/>
      <c r="BJ223" s="1388"/>
      <c r="BK223" s="1388"/>
      <c r="BL223" s="1388"/>
      <c r="BM223" s="1388"/>
      <c r="BN223" s="1388"/>
      <c r="BO223" s="1388"/>
      <c r="BP223" s="1388"/>
      <c r="BQ223" s="1388"/>
      <c r="BR223" s="1388"/>
      <c r="BS223" s="1388"/>
      <c r="BT223" s="1388"/>
      <c r="BU223" s="1388"/>
      <c r="BV223" s="1388"/>
      <c r="BW223" s="1388"/>
      <c r="BX223" s="1388"/>
      <c r="BY223" s="1388"/>
      <c r="BZ223" s="1388"/>
      <c r="CA223" s="1388"/>
    </row>
    <row r="224" spans="1:79" s="13" customFormat="1" x14ac:dyDescent="0.2">
      <c r="A224" s="20"/>
      <c r="B224" s="1542"/>
      <c r="C224" s="1388"/>
      <c r="D224" s="1434"/>
      <c r="E224" s="1542"/>
      <c r="F224" s="1542"/>
      <c r="G224" s="1542"/>
      <c r="H224" s="1436"/>
      <c r="I224" s="1436"/>
      <c r="J224" s="1437"/>
      <c r="K224" s="1388"/>
      <c r="L224" s="1389"/>
      <c r="M224" s="1388"/>
      <c r="N224" s="1388"/>
      <c r="O224" s="1429"/>
      <c r="P224" s="1470"/>
      <c r="Q224" s="1470"/>
      <c r="R224" s="1470"/>
      <c r="S224" s="1638"/>
      <c r="T224" s="1638"/>
      <c r="U224" s="1470"/>
      <c r="V224" s="1470"/>
      <c r="W224" s="1470"/>
      <c r="X224" s="1470"/>
      <c r="Y224" s="1638"/>
      <c r="Z224" s="1638"/>
      <c r="AA224" s="1610"/>
      <c r="AB224" s="1610"/>
      <c r="AC224" s="1470"/>
      <c r="AD224" s="1388"/>
      <c r="AE224" s="1388"/>
      <c r="AF224" s="1388"/>
      <c r="AG224" s="1388"/>
      <c r="AH224" s="1388"/>
      <c r="AI224" s="1388"/>
      <c r="AJ224" s="1434"/>
      <c r="AK224" s="1388"/>
      <c r="AL224" s="1388"/>
      <c r="AM224" s="1610"/>
      <c r="AN224" s="1388"/>
      <c r="AO224" s="1388"/>
      <c r="AP224" s="1388"/>
      <c r="AQ224" s="1388"/>
      <c r="AR224" s="1388"/>
      <c r="AS224" s="1388"/>
      <c r="AT224" s="1388"/>
      <c r="AU224" s="1388"/>
      <c r="AV224" s="1388"/>
      <c r="AW224" s="1388"/>
      <c r="AX224" s="1388"/>
      <c r="AY224" s="1388"/>
      <c r="AZ224" s="1388"/>
      <c r="BA224" s="1388"/>
      <c r="BB224" s="1388"/>
      <c r="BC224" s="1388"/>
      <c r="BD224" s="1388"/>
      <c r="BE224" s="1388"/>
      <c r="BF224" s="1388"/>
      <c r="BG224" s="1388"/>
      <c r="BH224" s="1388"/>
      <c r="BI224" s="1388"/>
      <c r="BJ224" s="1388"/>
      <c r="BK224" s="1388"/>
      <c r="BL224" s="1388"/>
      <c r="BM224" s="1388"/>
      <c r="BN224" s="1388"/>
      <c r="BO224" s="1388"/>
      <c r="BP224" s="1388"/>
      <c r="BQ224" s="1388"/>
      <c r="BR224" s="1388"/>
      <c r="BS224" s="1388"/>
      <c r="BT224" s="1388"/>
      <c r="BU224" s="1388"/>
      <c r="BV224" s="1388"/>
      <c r="BW224" s="1388"/>
      <c r="BX224" s="1388"/>
      <c r="BY224" s="1388"/>
      <c r="BZ224" s="1388"/>
      <c r="CA224" s="1388"/>
    </row>
    <row r="225" spans="1:79" s="13" customFormat="1" x14ac:dyDescent="0.2">
      <c r="A225" s="20"/>
      <c r="B225" s="1542"/>
      <c r="C225" s="1388"/>
      <c r="D225" s="1434"/>
      <c r="E225" s="1542"/>
      <c r="F225" s="1542"/>
      <c r="G225" s="1542"/>
      <c r="H225" s="1436"/>
      <c r="I225" s="1436"/>
      <c r="J225" s="1437"/>
      <c r="K225" s="1388"/>
      <c r="L225" s="1389"/>
      <c r="M225" s="1388"/>
      <c r="N225" s="1388"/>
      <c r="O225" s="1429"/>
      <c r="P225" s="1470"/>
      <c r="Q225" s="1470"/>
      <c r="R225" s="1470"/>
      <c r="S225" s="1638"/>
      <c r="T225" s="1638"/>
      <c r="U225" s="1470"/>
      <c r="V225" s="1470"/>
      <c r="W225" s="1470"/>
      <c r="X225" s="1470"/>
      <c r="Y225" s="1638"/>
      <c r="Z225" s="1638"/>
      <c r="AA225" s="1610"/>
      <c r="AB225" s="1610"/>
      <c r="AC225" s="1470"/>
      <c r="AD225" s="1388"/>
      <c r="AE225" s="1388"/>
      <c r="AF225" s="1388"/>
      <c r="AG225" s="1388"/>
      <c r="AH225" s="1388"/>
      <c r="AI225" s="1388"/>
      <c r="AJ225" s="1434"/>
      <c r="AK225" s="1388"/>
      <c r="AL225" s="1388"/>
      <c r="AM225" s="1610"/>
      <c r="AN225" s="1388"/>
      <c r="AO225" s="1388"/>
      <c r="AP225" s="1388"/>
      <c r="AQ225" s="1388"/>
      <c r="AR225" s="1388"/>
      <c r="AS225" s="1388"/>
      <c r="AT225" s="1388"/>
      <c r="AU225" s="1388"/>
      <c r="AV225" s="1388"/>
      <c r="AW225" s="1388"/>
      <c r="AX225" s="1388"/>
      <c r="AY225" s="1388"/>
      <c r="AZ225" s="1388"/>
      <c r="BA225" s="1388"/>
      <c r="BB225" s="1388"/>
      <c r="BC225" s="1388"/>
      <c r="BD225" s="1388"/>
      <c r="BE225" s="1388"/>
      <c r="BF225" s="1388"/>
      <c r="BG225" s="1388"/>
      <c r="BH225" s="1388"/>
      <c r="BI225" s="1388"/>
      <c r="BJ225" s="1388"/>
      <c r="BK225" s="1388"/>
      <c r="BL225" s="1388"/>
      <c r="BM225" s="1388"/>
      <c r="BN225" s="1388"/>
      <c r="BO225" s="1388"/>
      <c r="BP225" s="1388"/>
      <c r="BQ225" s="1388"/>
      <c r="BR225" s="1388"/>
      <c r="BS225" s="1388"/>
      <c r="BT225" s="1388"/>
      <c r="BU225" s="1388"/>
      <c r="BV225" s="1388"/>
      <c r="BW225" s="1388"/>
      <c r="BX225" s="1388"/>
      <c r="BY225" s="1388"/>
      <c r="BZ225" s="1388"/>
      <c r="CA225" s="1388"/>
    </row>
    <row r="226" spans="1:79" s="13" customFormat="1" x14ac:dyDescent="0.2">
      <c r="A226" s="20"/>
      <c r="B226" s="1542"/>
      <c r="C226" s="1388"/>
      <c r="D226" s="1434"/>
      <c r="E226" s="1542"/>
      <c r="F226" s="1542"/>
      <c r="G226" s="1542"/>
      <c r="H226" s="1436"/>
      <c r="I226" s="1436"/>
      <c r="J226" s="1437"/>
      <c r="K226" s="1388"/>
      <c r="L226" s="1389"/>
      <c r="M226" s="1388"/>
      <c r="N226" s="1388"/>
      <c r="O226" s="1429"/>
      <c r="P226" s="1470"/>
      <c r="Q226" s="1470"/>
      <c r="R226" s="1470"/>
      <c r="S226" s="1638"/>
      <c r="T226" s="1638"/>
      <c r="U226" s="1470"/>
      <c r="V226" s="1470"/>
      <c r="W226" s="1470"/>
      <c r="X226" s="1470"/>
      <c r="Y226" s="1638"/>
      <c r="Z226" s="1638"/>
      <c r="AA226" s="1610"/>
      <c r="AB226" s="1610"/>
      <c r="AC226" s="1470"/>
      <c r="AD226" s="1388"/>
      <c r="AE226" s="1388"/>
      <c r="AF226" s="1388"/>
      <c r="AG226" s="1388"/>
      <c r="AH226" s="1388"/>
      <c r="AI226" s="1388"/>
      <c r="AJ226" s="1434"/>
      <c r="AK226" s="1388"/>
      <c r="AL226" s="1388"/>
      <c r="AM226" s="1610"/>
      <c r="AN226" s="1388"/>
      <c r="AO226" s="1388"/>
      <c r="AP226" s="1388"/>
      <c r="AQ226" s="1388"/>
      <c r="AR226" s="1388"/>
      <c r="AS226" s="1388"/>
      <c r="AT226" s="1388"/>
      <c r="AU226" s="1388"/>
      <c r="AV226" s="1388"/>
      <c r="AW226" s="1388"/>
      <c r="AX226" s="1388"/>
      <c r="AY226" s="1388"/>
      <c r="AZ226" s="1388"/>
      <c r="BA226" s="1388"/>
      <c r="BB226" s="1388"/>
      <c r="BC226" s="1388"/>
      <c r="BD226" s="1388"/>
      <c r="BE226" s="1388"/>
      <c r="BF226" s="1388"/>
      <c r="BG226" s="1388"/>
      <c r="BH226" s="1388"/>
      <c r="BI226" s="1388"/>
      <c r="BJ226" s="1388"/>
      <c r="BK226" s="1388"/>
      <c r="BL226" s="1388"/>
      <c r="BM226" s="1388"/>
      <c r="BN226" s="1388"/>
      <c r="BO226" s="1388"/>
      <c r="BP226" s="1388"/>
      <c r="BQ226" s="1388"/>
      <c r="BR226" s="1388"/>
      <c r="BS226" s="1388"/>
      <c r="BT226" s="1388"/>
      <c r="BU226" s="1388"/>
      <c r="BV226" s="1388"/>
      <c r="BW226" s="1388"/>
      <c r="BX226" s="1388"/>
      <c r="BY226" s="1388"/>
      <c r="BZ226" s="1388"/>
      <c r="CA226" s="1388"/>
    </row>
    <row r="227" spans="1:79" s="13" customFormat="1" x14ac:dyDescent="0.2">
      <c r="A227" s="20"/>
      <c r="B227" s="1542"/>
      <c r="C227" s="1388"/>
      <c r="D227" s="1434"/>
      <c r="E227" s="1542"/>
      <c r="F227" s="1542"/>
      <c r="G227" s="1542"/>
      <c r="H227" s="1436"/>
      <c r="I227" s="1436"/>
      <c r="J227" s="1437"/>
      <c r="K227" s="1388"/>
      <c r="L227" s="1389"/>
      <c r="M227" s="1388"/>
      <c r="N227" s="1388"/>
      <c r="O227" s="1429"/>
      <c r="P227" s="1470"/>
      <c r="Q227" s="1470"/>
      <c r="R227" s="1470"/>
      <c r="S227" s="1638"/>
      <c r="T227" s="1638"/>
      <c r="U227" s="1470"/>
      <c r="V227" s="1470"/>
      <c r="W227" s="1470"/>
      <c r="X227" s="1470"/>
      <c r="Y227" s="1638"/>
      <c r="Z227" s="1638"/>
      <c r="AA227" s="1610"/>
      <c r="AB227" s="1610"/>
      <c r="AC227" s="1470"/>
      <c r="AD227" s="1388"/>
      <c r="AE227" s="1388"/>
      <c r="AF227" s="1388"/>
      <c r="AG227" s="1388"/>
      <c r="AH227" s="1388"/>
      <c r="AI227" s="1388"/>
      <c r="AJ227" s="1434"/>
      <c r="AK227" s="1388"/>
      <c r="AL227" s="1388"/>
      <c r="AM227" s="1610"/>
      <c r="AN227" s="1388"/>
      <c r="AO227" s="1388"/>
      <c r="AP227" s="1388"/>
      <c r="AQ227" s="1388"/>
      <c r="AR227" s="1388"/>
      <c r="AS227" s="1388"/>
      <c r="AT227" s="1388"/>
      <c r="AU227" s="1388"/>
      <c r="AV227" s="1388"/>
      <c r="AW227" s="1388"/>
      <c r="AX227" s="1388"/>
      <c r="AY227" s="1388"/>
      <c r="AZ227" s="1388"/>
      <c r="BA227" s="1388"/>
      <c r="BB227" s="1388"/>
      <c r="BC227" s="1388"/>
      <c r="BD227" s="1388"/>
      <c r="BE227" s="1388"/>
      <c r="BF227" s="1388"/>
      <c r="BG227" s="1388"/>
      <c r="BH227" s="1388"/>
      <c r="BI227" s="1388"/>
      <c r="BJ227" s="1388"/>
      <c r="BK227" s="1388"/>
      <c r="BL227" s="1388"/>
      <c r="BM227" s="1388"/>
      <c r="BN227" s="1388"/>
      <c r="BO227" s="1388"/>
      <c r="BP227" s="1388"/>
      <c r="BQ227" s="1388"/>
      <c r="BR227" s="1388"/>
      <c r="BS227" s="1388"/>
      <c r="BT227" s="1388"/>
      <c r="BU227" s="1388"/>
      <c r="BV227" s="1388"/>
      <c r="BW227" s="1388"/>
      <c r="BX227" s="1388"/>
      <c r="BY227" s="1388"/>
      <c r="BZ227" s="1388"/>
      <c r="CA227" s="1388"/>
    </row>
    <row r="228" spans="1:79" s="13" customFormat="1" x14ac:dyDescent="0.2">
      <c r="A228" s="20"/>
      <c r="B228" s="1542"/>
      <c r="C228" s="1388"/>
      <c r="D228" s="1434"/>
      <c r="E228" s="1542"/>
      <c r="F228" s="1542"/>
      <c r="G228" s="1542"/>
      <c r="H228" s="1436"/>
      <c r="I228" s="1436"/>
      <c r="J228" s="1437"/>
      <c r="K228" s="1388"/>
      <c r="L228" s="1389"/>
      <c r="M228" s="1388"/>
      <c r="N228" s="1388"/>
      <c r="O228" s="1429"/>
      <c r="P228" s="1470"/>
      <c r="Q228" s="1470"/>
      <c r="R228" s="1470"/>
      <c r="S228" s="1638"/>
      <c r="T228" s="1638"/>
      <c r="U228" s="1470"/>
      <c r="V228" s="1470"/>
      <c r="W228" s="1470"/>
      <c r="X228" s="1470"/>
      <c r="Y228" s="1638"/>
      <c r="Z228" s="1638"/>
      <c r="AA228" s="1610"/>
      <c r="AB228" s="1610"/>
      <c r="AC228" s="1470"/>
      <c r="AD228" s="1388"/>
      <c r="AE228" s="1388"/>
      <c r="AF228" s="1388"/>
      <c r="AG228" s="1388"/>
      <c r="AH228" s="1388"/>
      <c r="AI228" s="1388"/>
      <c r="AJ228" s="1434"/>
      <c r="AK228" s="1388"/>
      <c r="AL228" s="1388"/>
      <c r="AM228" s="1610"/>
      <c r="AN228" s="1388"/>
      <c r="AO228" s="1388"/>
      <c r="AP228" s="1388"/>
      <c r="AQ228" s="1388"/>
      <c r="AR228" s="1388"/>
      <c r="AS228" s="1388"/>
      <c r="AT228" s="1388"/>
      <c r="AU228" s="1388"/>
      <c r="AV228" s="1388"/>
      <c r="AW228" s="1388"/>
      <c r="AX228" s="1388"/>
      <c r="AY228" s="1388"/>
      <c r="AZ228" s="1388"/>
      <c r="BA228" s="1388"/>
      <c r="BB228" s="1388"/>
      <c r="BC228" s="1388"/>
      <c r="BD228" s="1388"/>
      <c r="BE228" s="1388"/>
      <c r="BF228" s="1388"/>
      <c r="BG228" s="1388"/>
      <c r="BH228" s="1388"/>
      <c r="BI228" s="1388"/>
      <c r="BJ228" s="1388"/>
      <c r="BK228" s="1388"/>
      <c r="BL228" s="1388"/>
      <c r="BM228" s="1388"/>
      <c r="BN228" s="1388"/>
      <c r="BO228" s="1388"/>
      <c r="BP228" s="1388"/>
      <c r="BQ228" s="1388"/>
      <c r="BR228" s="1388"/>
      <c r="BS228" s="1388"/>
      <c r="BT228" s="1388"/>
      <c r="BU228" s="1388"/>
      <c r="BV228" s="1388"/>
      <c r="BW228" s="1388"/>
      <c r="BX228" s="1388"/>
      <c r="BY228" s="1388"/>
      <c r="BZ228" s="1388"/>
      <c r="CA228" s="1388"/>
    </row>
    <row r="229" spans="1:79" s="13" customFormat="1" x14ac:dyDescent="0.2">
      <c r="A229" s="20"/>
      <c r="B229" s="1542"/>
      <c r="C229" s="1388"/>
      <c r="D229" s="1434"/>
      <c r="E229" s="1542"/>
      <c r="F229" s="1542"/>
      <c r="G229" s="1542"/>
      <c r="H229" s="1436"/>
      <c r="I229" s="1436"/>
      <c r="J229" s="1437"/>
      <c r="K229" s="1388"/>
      <c r="L229" s="1389"/>
      <c r="M229" s="1388"/>
      <c r="N229" s="1388"/>
      <c r="O229" s="1429"/>
      <c r="P229" s="1470"/>
      <c r="Q229" s="1470"/>
      <c r="R229" s="1470"/>
      <c r="S229" s="1638"/>
      <c r="T229" s="1638"/>
      <c r="U229" s="1470"/>
      <c r="V229" s="1470"/>
      <c r="W229" s="1470"/>
      <c r="X229" s="1470"/>
      <c r="Y229" s="1638"/>
      <c r="Z229" s="1638"/>
      <c r="AA229" s="1610"/>
      <c r="AB229" s="1610"/>
      <c r="AC229" s="1470"/>
      <c r="AD229" s="1388"/>
      <c r="AE229" s="1388"/>
      <c r="AF229" s="1388"/>
      <c r="AG229" s="1388"/>
      <c r="AH229" s="1388"/>
      <c r="AI229" s="1388"/>
      <c r="AJ229" s="1434"/>
      <c r="AK229" s="1388"/>
      <c r="AL229" s="1388"/>
      <c r="AM229" s="1610"/>
      <c r="AN229" s="1388"/>
      <c r="AO229" s="1388"/>
      <c r="AP229" s="1388"/>
      <c r="AQ229" s="1388"/>
      <c r="AR229" s="1388"/>
      <c r="AS229" s="1388"/>
      <c r="AT229" s="1388"/>
      <c r="AU229" s="1388"/>
      <c r="AV229" s="1388"/>
      <c r="AW229" s="1388"/>
      <c r="AX229" s="1388"/>
      <c r="AY229" s="1388"/>
      <c r="AZ229" s="1388"/>
      <c r="BA229" s="1388"/>
      <c r="BB229" s="1388"/>
      <c r="BC229" s="1388"/>
      <c r="BD229" s="1388"/>
      <c r="BE229" s="1388"/>
      <c r="BF229" s="1388"/>
      <c r="BG229" s="1388"/>
      <c r="BH229" s="1388"/>
      <c r="BI229" s="1388"/>
      <c r="BJ229" s="1388"/>
      <c r="BK229" s="1388"/>
      <c r="BL229" s="1388"/>
      <c r="BM229" s="1388"/>
      <c r="BN229" s="1388"/>
      <c r="BO229" s="1388"/>
      <c r="BP229" s="1388"/>
      <c r="BQ229" s="1388"/>
      <c r="BR229" s="1388"/>
      <c r="BS229" s="1388"/>
      <c r="BT229" s="1388"/>
      <c r="BU229" s="1388"/>
      <c r="BV229" s="1388"/>
      <c r="BW229" s="1388"/>
      <c r="BX229" s="1388"/>
      <c r="BY229" s="1388"/>
      <c r="BZ229" s="1388"/>
      <c r="CA229" s="1388"/>
    </row>
    <row r="230" spans="1:79" s="13" customFormat="1" x14ac:dyDescent="0.2">
      <c r="A230" s="20"/>
      <c r="B230" s="1542"/>
      <c r="C230" s="1388"/>
      <c r="D230" s="1434"/>
      <c r="E230" s="1542"/>
      <c r="F230" s="1542"/>
      <c r="G230" s="1542"/>
      <c r="H230" s="1436"/>
      <c r="I230" s="1436"/>
      <c r="J230" s="1437"/>
      <c r="K230" s="1388"/>
      <c r="L230" s="1389"/>
      <c r="M230" s="1388"/>
      <c r="N230" s="1388"/>
      <c r="O230" s="1429"/>
      <c r="P230" s="1470"/>
      <c r="Q230" s="1470"/>
      <c r="R230" s="1470"/>
      <c r="S230" s="1638"/>
      <c r="T230" s="1638"/>
      <c r="U230" s="1470"/>
      <c r="V230" s="1470"/>
      <c r="W230" s="1470"/>
      <c r="X230" s="1470"/>
      <c r="Y230" s="1638"/>
      <c r="Z230" s="1638"/>
      <c r="AA230" s="1610"/>
      <c r="AB230" s="1610"/>
      <c r="AC230" s="1470"/>
      <c r="AD230" s="1388"/>
      <c r="AE230" s="1388"/>
      <c r="AF230" s="1388"/>
      <c r="AG230" s="1388"/>
      <c r="AH230" s="1388"/>
      <c r="AI230" s="1388"/>
      <c r="AJ230" s="1434"/>
      <c r="AK230" s="1388"/>
      <c r="AL230" s="1388"/>
      <c r="AM230" s="1610"/>
      <c r="AN230" s="1388"/>
      <c r="AO230" s="1388"/>
      <c r="AP230" s="1388"/>
      <c r="AQ230" s="1388"/>
      <c r="AR230" s="1388"/>
      <c r="AS230" s="1388"/>
      <c r="AT230" s="1388"/>
      <c r="AU230" s="1388"/>
      <c r="AV230" s="1388"/>
      <c r="AW230" s="1388"/>
      <c r="AX230" s="1388"/>
      <c r="AY230" s="1388"/>
      <c r="AZ230" s="1388"/>
      <c r="BA230" s="1388"/>
      <c r="BB230" s="1388"/>
      <c r="BC230" s="1388"/>
      <c r="BD230" s="1388"/>
      <c r="BE230" s="1388"/>
      <c r="BF230" s="1388"/>
      <c r="BG230" s="1388"/>
      <c r="BH230" s="1388"/>
      <c r="BI230" s="1388"/>
      <c r="BJ230" s="1388"/>
      <c r="BK230" s="1388"/>
      <c r="BL230" s="1388"/>
      <c r="BM230" s="1388"/>
      <c r="BN230" s="1388"/>
      <c r="BO230" s="1388"/>
      <c r="BP230" s="1388"/>
      <c r="BQ230" s="1388"/>
      <c r="BR230" s="1388"/>
      <c r="BS230" s="1388"/>
      <c r="BT230" s="1388"/>
      <c r="BU230" s="1388"/>
      <c r="BV230" s="1388"/>
      <c r="BW230" s="1388"/>
      <c r="BX230" s="1388"/>
      <c r="BY230" s="1388"/>
      <c r="BZ230" s="1388"/>
      <c r="CA230" s="1388"/>
    </row>
    <row r="231" spans="1:79" s="13" customFormat="1" x14ac:dyDescent="0.2">
      <c r="A231" s="20"/>
      <c r="B231" s="1542"/>
      <c r="C231" s="1388"/>
      <c r="D231" s="1434"/>
      <c r="E231" s="1542"/>
      <c r="F231" s="1542"/>
      <c r="G231" s="1542"/>
      <c r="H231" s="1436"/>
      <c r="I231" s="1436"/>
      <c r="J231" s="1437"/>
      <c r="K231" s="1388"/>
      <c r="L231" s="1389"/>
      <c r="M231" s="1388"/>
      <c r="N231" s="1388"/>
      <c r="O231" s="1429"/>
      <c r="P231" s="1470"/>
      <c r="Q231" s="1470"/>
      <c r="R231" s="1470"/>
      <c r="S231" s="1638"/>
      <c r="T231" s="1638"/>
      <c r="U231" s="1470"/>
      <c r="V231" s="1470"/>
      <c r="W231" s="1470"/>
      <c r="X231" s="1470"/>
      <c r="Y231" s="1638"/>
      <c r="Z231" s="1638"/>
      <c r="AA231" s="1610"/>
      <c r="AB231" s="1610"/>
      <c r="AC231" s="1470"/>
      <c r="AD231" s="1388"/>
      <c r="AE231" s="1388"/>
      <c r="AF231" s="1388"/>
      <c r="AG231" s="1388"/>
      <c r="AH231" s="1388"/>
      <c r="AI231" s="1388"/>
      <c r="AJ231" s="1434"/>
      <c r="AK231" s="1388"/>
      <c r="AL231" s="1388"/>
      <c r="AM231" s="1610"/>
      <c r="AN231" s="1388"/>
      <c r="AO231" s="1388"/>
      <c r="AP231" s="1388"/>
      <c r="AQ231" s="1388"/>
      <c r="AR231" s="1388"/>
      <c r="AS231" s="1388"/>
      <c r="AT231" s="1388"/>
      <c r="AU231" s="1388"/>
      <c r="AV231" s="1388"/>
      <c r="AW231" s="1388"/>
      <c r="AX231" s="1388"/>
      <c r="AY231" s="1388"/>
      <c r="AZ231" s="1388"/>
      <c r="BA231" s="1388"/>
      <c r="BB231" s="1388"/>
      <c r="BC231" s="1388"/>
      <c r="BD231" s="1388"/>
      <c r="BE231" s="1388"/>
      <c r="BF231" s="1388"/>
      <c r="BG231" s="1388"/>
      <c r="BH231" s="1388"/>
      <c r="BI231" s="1388"/>
      <c r="BJ231" s="1388"/>
      <c r="BK231" s="1388"/>
      <c r="BL231" s="1388"/>
      <c r="BM231" s="1388"/>
      <c r="BN231" s="1388"/>
      <c r="BO231" s="1388"/>
      <c r="BP231" s="1388"/>
      <c r="BQ231" s="1388"/>
      <c r="BR231" s="1388"/>
      <c r="BS231" s="1388"/>
      <c r="BT231" s="1388"/>
      <c r="BU231" s="1388"/>
      <c r="BV231" s="1388"/>
      <c r="BW231" s="1388"/>
      <c r="BX231" s="1388"/>
      <c r="BY231" s="1388"/>
      <c r="BZ231" s="1388"/>
      <c r="CA231" s="1388"/>
    </row>
    <row r="232" spans="1:79" s="13" customFormat="1" x14ac:dyDescent="0.2">
      <c r="A232" s="20"/>
      <c r="B232" s="1542"/>
      <c r="C232" s="1388"/>
      <c r="D232" s="1434"/>
      <c r="E232" s="1542"/>
      <c r="F232" s="1542"/>
      <c r="G232" s="1542"/>
      <c r="H232" s="1436"/>
      <c r="I232" s="1436"/>
      <c r="J232" s="1437"/>
      <c r="K232" s="1388"/>
      <c r="L232" s="1389"/>
      <c r="M232" s="1388"/>
      <c r="N232" s="1388"/>
      <c r="O232" s="1429"/>
      <c r="P232" s="1470"/>
      <c r="Q232" s="1470"/>
      <c r="R232" s="1470"/>
      <c r="S232" s="1638"/>
      <c r="T232" s="1638"/>
      <c r="U232" s="1470"/>
      <c r="V232" s="1470"/>
      <c r="W232" s="1470"/>
      <c r="X232" s="1470"/>
      <c r="Y232" s="1638"/>
      <c r="Z232" s="1638"/>
      <c r="AA232" s="1610"/>
      <c r="AB232" s="1610"/>
      <c r="AC232" s="1470"/>
      <c r="AD232" s="1388"/>
      <c r="AE232" s="1388"/>
      <c r="AF232" s="1388"/>
      <c r="AG232" s="1388"/>
      <c r="AH232" s="1388"/>
      <c r="AI232" s="1388"/>
      <c r="AJ232" s="1434"/>
      <c r="AK232" s="1388"/>
      <c r="AL232" s="1388"/>
      <c r="AM232" s="1610"/>
      <c r="AN232" s="1388"/>
      <c r="AO232" s="1388"/>
      <c r="AP232" s="1388"/>
      <c r="AQ232" s="1388"/>
      <c r="AR232" s="1388"/>
      <c r="AS232" s="1388"/>
      <c r="AT232" s="1388"/>
      <c r="AU232" s="1388"/>
      <c r="AV232" s="1388"/>
      <c r="AW232" s="1388"/>
      <c r="AX232" s="1388"/>
      <c r="AY232" s="1388"/>
      <c r="AZ232" s="1388"/>
      <c r="BA232" s="1388"/>
      <c r="BB232" s="1388"/>
      <c r="BC232" s="1388"/>
      <c r="BD232" s="1388"/>
      <c r="BE232" s="1388"/>
      <c r="BF232" s="1388"/>
      <c r="BG232" s="1388"/>
      <c r="BH232" s="1388"/>
      <c r="BI232" s="1388"/>
      <c r="BJ232" s="1388"/>
      <c r="BK232" s="1388"/>
      <c r="BL232" s="1388"/>
      <c r="BM232" s="1388"/>
      <c r="BN232" s="1388"/>
      <c r="BO232" s="1388"/>
      <c r="BP232" s="1388"/>
      <c r="BQ232" s="1388"/>
      <c r="BR232" s="1388"/>
      <c r="BS232" s="1388"/>
      <c r="BT232" s="1388"/>
      <c r="BU232" s="1388"/>
      <c r="BV232" s="1388"/>
      <c r="BW232" s="1388"/>
      <c r="BX232" s="1388"/>
      <c r="BY232" s="1388"/>
      <c r="BZ232" s="1388"/>
      <c r="CA232" s="1388"/>
    </row>
    <row r="233" spans="1:79" s="13" customFormat="1" x14ac:dyDescent="0.2">
      <c r="A233" s="20"/>
      <c r="B233" s="1542"/>
      <c r="C233" s="1388"/>
      <c r="D233" s="1434"/>
      <c r="E233" s="1542"/>
      <c r="F233" s="1542"/>
      <c r="G233" s="1542"/>
      <c r="H233" s="1436"/>
      <c r="I233" s="1436"/>
      <c r="J233" s="1437"/>
      <c r="K233" s="1388"/>
      <c r="L233" s="1389"/>
      <c r="M233" s="1388"/>
      <c r="N233" s="1388"/>
      <c r="O233" s="1429"/>
      <c r="P233" s="1470"/>
      <c r="Q233" s="1470"/>
      <c r="R233" s="1470"/>
      <c r="S233" s="1638"/>
      <c r="T233" s="1638"/>
      <c r="U233" s="1470"/>
      <c r="V233" s="1470"/>
      <c r="W233" s="1470"/>
      <c r="X233" s="1470"/>
      <c r="Y233" s="1638"/>
      <c r="Z233" s="1638"/>
      <c r="AA233" s="1610"/>
      <c r="AB233" s="1610"/>
      <c r="AC233" s="1470"/>
      <c r="AD233" s="1388"/>
      <c r="AE233" s="1388"/>
      <c r="AF233" s="1388"/>
      <c r="AG233" s="1388"/>
      <c r="AH233" s="1388"/>
      <c r="AI233" s="1388"/>
      <c r="AJ233" s="1434"/>
      <c r="AK233" s="1388"/>
      <c r="AL233" s="1388"/>
      <c r="AM233" s="1610"/>
      <c r="AN233" s="1388"/>
      <c r="AO233" s="1388"/>
      <c r="AP233" s="1388"/>
      <c r="AQ233" s="1388"/>
      <c r="AR233" s="1388"/>
      <c r="AS233" s="1388"/>
      <c r="AT233" s="1388"/>
      <c r="AU233" s="1388"/>
      <c r="AV233" s="1388"/>
      <c r="AW233" s="1388"/>
      <c r="AX233" s="1388"/>
      <c r="AY233" s="1388"/>
      <c r="AZ233" s="1388"/>
      <c r="BA233" s="1388"/>
      <c r="BB233" s="1388"/>
      <c r="BC233" s="1388"/>
      <c r="BD233" s="1388"/>
      <c r="BE233" s="1388"/>
      <c r="BF233" s="1388"/>
      <c r="BG233" s="1388"/>
      <c r="BH233" s="1388"/>
      <c r="BI233" s="1388"/>
      <c r="BJ233" s="1388"/>
      <c r="BK233" s="1388"/>
      <c r="BL233" s="1388"/>
      <c r="BM233" s="1388"/>
      <c r="BN233" s="1388"/>
      <c r="BO233" s="1388"/>
      <c r="BP233" s="1388"/>
      <c r="BQ233" s="1388"/>
      <c r="BR233" s="1388"/>
      <c r="BS233" s="1388"/>
      <c r="BT233" s="1388"/>
      <c r="BU233" s="1388"/>
      <c r="BV233" s="1388"/>
      <c r="BW233" s="1388"/>
      <c r="BX233" s="1388"/>
      <c r="BY233" s="1388"/>
      <c r="BZ233" s="1388"/>
      <c r="CA233" s="1388"/>
    </row>
    <row r="234" spans="1:79" s="13" customFormat="1" x14ac:dyDescent="0.2">
      <c r="A234" s="20"/>
      <c r="B234" s="1542"/>
      <c r="C234" s="1388"/>
      <c r="D234" s="1434"/>
      <c r="E234" s="1542"/>
      <c r="F234" s="1542"/>
      <c r="G234" s="1542"/>
      <c r="H234" s="1436"/>
      <c r="I234" s="1436"/>
      <c r="J234" s="1437"/>
      <c r="K234" s="1388"/>
      <c r="L234" s="1389"/>
      <c r="M234" s="1388"/>
      <c r="N234" s="1388"/>
      <c r="O234" s="1429"/>
      <c r="P234" s="1470"/>
      <c r="Q234" s="1470"/>
      <c r="R234" s="1470"/>
      <c r="S234" s="1638"/>
      <c r="T234" s="1638"/>
      <c r="U234" s="1470"/>
      <c r="V234" s="1470"/>
      <c r="W234" s="1470"/>
      <c r="X234" s="1470"/>
      <c r="Y234" s="1638"/>
      <c r="Z234" s="1638"/>
      <c r="AA234" s="1610"/>
      <c r="AB234" s="1610"/>
      <c r="AC234" s="1470"/>
      <c r="AD234" s="1388"/>
      <c r="AE234" s="1388"/>
      <c r="AF234" s="1388"/>
      <c r="AG234" s="1388"/>
      <c r="AH234" s="1388"/>
      <c r="AI234" s="1388"/>
      <c r="AJ234" s="1434"/>
      <c r="AK234" s="1388"/>
      <c r="AL234" s="1388"/>
      <c r="AM234" s="1610"/>
      <c r="AN234" s="1388"/>
      <c r="AO234" s="1388"/>
      <c r="AP234" s="1388"/>
      <c r="AQ234" s="1388"/>
      <c r="AR234" s="1388"/>
      <c r="AS234" s="1388"/>
      <c r="AT234" s="1388"/>
      <c r="AU234" s="1388"/>
      <c r="AV234" s="1388"/>
      <c r="AW234" s="1388"/>
      <c r="AX234" s="1388"/>
      <c r="AY234" s="1388"/>
      <c r="AZ234" s="1388"/>
      <c r="BA234" s="1388"/>
      <c r="BB234" s="1388"/>
      <c r="BC234" s="1388"/>
      <c r="BD234" s="1388"/>
      <c r="BE234" s="1388"/>
      <c r="BF234" s="1388"/>
      <c r="BG234" s="1388"/>
      <c r="BH234" s="1388"/>
      <c r="BI234" s="1388"/>
      <c r="BJ234" s="1388"/>
      <c r="BK234" s="1388"/>
      <c r="BL234" s="1388"/>
      <c r="BM234" s="1388"/>
      <c r="BN234" s="1388"/>
      <c r="BO234" s="1388"/>
      <c r="BP234" s="1388"/>
      <c r="BQ234" s="1388"/>
      <c r="BR234" s="1388"/>
      <c r="BS234" s="1388"/>
      <c r="BT234" s="1388"/>
      <c r="BU234" s="1388"/>
      <c r="BV234" s="1388"/>
      <c r="BW234" s="1388"/>
      <c r="BX234" s="1388"/>
      <c r="BY234" s="1388"/>
      <c r="BZ234" s="1388"/>
      <c r="CA234" s="1388"/>
    </row>
    <row r="235" spans="1:79" s="13" customFormat="1" x14ac:dyDescent="0.2">
      <c r="A235" s="20"/>
      <c r="B235" s="1542"/>
      <c r="C235" s="1388"/>
      <c r="D235" s="1434"/>
      <c r="E235" s="1542"/>
      <c r="F235" s="1542"/>
      <c r="G235" s="1542"/>
      <c r="H235" s="1513"/>
      <c r="I235" s="1436"/>
      <c r="J235" s="1437"/>
      <c r="K235" s="1388"/>
      <c r="L235" s="1389"/>
      <c r="M235" s="1388"/>
      <c r="N235" s="1388"/>
      <c r="O235" s="1429"/>
      <c r="P235" s="1470"/>
      <c r="Q235" s="1470"/>
      <c r="R235" s="1470"/>
      <c r="S235" s="1638"/>
      <c r="T235" s="1638"/>
      <c r="U235" s="1470"/>
      <c r="V235" s="1470"/>
      <c r="W235" s="1470"/>
      <c r="X235" s="1470"/>
      <c r="Y235" s="1638"/>
      <c r="Z235" s="1638"/>
      <c r="AA235" s="1610"/>
      <c r="AB235" s="1610"/>
      <c r="AC235" s="1470"/>
      <c r="AD235" s="1388"/>
      <c r="AE235" s="1388"/>
      <c r="AF235" s="1388"/>
      <c r="AG235" s="1388"/>
      <c r="AH235" s="1388"/>
      <c r="AI235" s="1388"/>
      <c r="AJ235" s="1434"/>
      <c r="AK235" s="1388"/>
      <c r="AL235" s="1388"/>
      <c r="AM235" s="1610"/>
      <c r="AN235" s="1388"/>
      <c r="AO235" s="1388"/>
      <c r="AP235" s="1388"/>
      <c r="AQ235" s="1388"/>
      <c r="AR235" s="1388"/>
      <c r="AS235" s="1388"/>
      <c r="AT235" s="1388"/>
      <c r="AU235" s="1388"/>
      <c r="AV235" s="1388"/>
      <c r="AW235" s="1388"/>
      <c r="AX235" s="1388"/>
      <c r="AY235" s="1388"/>
      <c r="AZ235" s="1388"/>
      <c r="BA235" s="1388"/>
      <c r="BB235" s="1388"/>
      <c r="BC235" s="1388"/>
      <c r="BD235" s="1388"/>
      <c r="BE235" s="1388"/>
      <c r="BF235" s="1388"/>
      <c r="BG235" s="1388"/>
      <c r="BH235" s="1388"/>
      <c r="BI235" s="1388"/>
      <c r="BJ235" s="1388"/>
      <c r="BK235" s="1388"/>
      <c r="BL235" s="1388"/>
      <c r="BM235" s="1388"/>
      <c r="BN235" s="1388"/>
      <c r="BO235" s="1388"/>
      <c r="BP235" s="1388"/>
      <c r="BQ235" s="1388"/>
      <c r="BR235" s="1388"/>
      <c r="BS235" s="1388"/>
      <c r="BT235" s="1388"/>
      <c r="BU235" s="1388"/>
      <c r="BV235" s="1388"/>
      <c r="BW235" s="1388"/>
      <c r="BX235" s="1388"/>
      <c r="BY235" s="1388"/>
      <c r="BZ235" s="1388"/>
      <c r="CA235" s="1388"/>
    </row>
    <row r="236" spans="1:79" s="13" customFormat="1" x14ac:dyDescent="0.2">
      <c r="A236" s="20"/>
      <c r="B236" s="1542"/>
      <c r="C236" s="1388"/>
      <c r="D236" s="1434"/>
      <c r="E236" s="1542"/>
      <c r="F236" s="1542"/>
      <c r="G236" s="1542"/>
      <c r="H236" s="1514"/>
      <c r="I236" s="1436"/>
      <c r="J236" s="1437"/>
      <c r="K236" s="1388"/>
      <c r="L236" s="1389"/>
      <c r="M236" s="1388"/>
      <c r="N236" s="1388"/>
      <c r="O236" s="1429"/>
      <c r="P236" s="1470"/>
      <c r="Q236" s="1470"/>
      <c r="R236" s="1470"/>
      <c r="S236" s="1638"/>
      <c r="T236" s="1638"/>
      <c r="U236" s="1470"/>
      <c r="V236" s="1470"/>
      <c r="W236" s="1470"/>
      <c r="X236" s="1470"/>
      <c r="Y236" s="1638"/>
      <c r="Z236" s="1638"/>
      <c r="AA236" s="1610"/>
      <c r="AB236" s="1610"/>
      <c r="AC236" s="1470"/>
      <c r="AD236" s="1388"/>
      <c r="AE236" s="1388"/>
      <c r="AF236" s="1388"/>
      <c r="AG236" s="1388"/>
      <c r="AH236" s="1388"/>
      <c r="AI236" s="1388"/>
      <c r="AJ236" s="1434"/>
      <c r="AK236" s="1388"/>
      <c r="AL236" s="1388"/>
      <c r="AM236" s="1610"/>
      <c r="AN236" s="1388"/>
      <c r="AO236" s="1388"/>
      <c r="AP236" s="1388"/>
      <c r="AQ236" s="1388"/>
      <c r="AR236" s="1388"/>
      <c r="AS236" s="1388"/>
      <c r="AT236" s="1388"/>
      <c r="AU236" s="1388"/>
      <c r="AV236" s="1388"/>
      <c r="AW236" s="1388"/>
      <c r="AX236" s="1388"/>
      <c r="AY236" s="1388"/>
      <c r="AZ236" s="1388"/>
      <c r="BA236" s="1388"/>
      <c r="BB236" s="1388"/>
      <c r="BC236" s="1388"/>
      <c r="BD236" s="1388"/>
      <c r="BE236" s="1388"/>
      <c r="BF236" s="1388"/>
      <c r="BG236" s="1388"/>
      <c r="BH236" s="1388"/>
      <c r="BI236" s="1388"/>
      <c r="BJ236" s="1388"/>
      <c r="BK236" s="1388"/>
      <c r="BL236" s="1388"/>
      <c r="BM236" s="1388"/>
      <c r="BN236" s="1388"/>
      <c r="BO236" s="1388"/>
      <c r="BP236" s="1388"/>
      <c r="BQ236" s="1388"/>
      <c r="BR236" s="1388"/>
      <c r="BS236" s="1388"/>
      <c r="BT236" s="1388"/>
      <c r="BU236" s="1388"/>
      <c r="BV236" s="1388"/>
      <c r="BW236" s="1388"/>
      <c r="BX236" s="1388"/>
      <c r="BY236" s="1388"/>
      <c r="BZ236" s="1388"/>
      <c r="CA236" s="1388"/>
    </row>
    <row r="237" spans="1:79" s="13" customFormat="1" x14ac:dyDescent="0.2">
      <c r="A237" s="20"/>
      <c r="B237" s="1542"/>
      <c r="C237" s="1388"/>
      <c r="D237" s="1434"/>
      <c r="E237" s="1542"/>
      <c r="F237" s="1542"/>
      <c r="G237" s="1542"/>
      <c r="H237" s="1436"/>
      <c r="I237" s="1436"/>
      <c r="J237" s="1437"/>
      <c r="K237" s="1388"/>
      <c r="L237" s="1389"/>
      <c r="M237" s="1388"/>
      <c r="N237" s="1388"/>
      <c r="O237" s="1429"/>
      <c r="P237" s="1470"/>
      <c r="Q237" s="1470"/>
      <c r="R237" s="1470"/>
      <c r="S237" s="1638"/>
      <c r="T237" s="1638"/>
      <c r="U237" s="1470"/>
      <c r="V237" s="1470"/>
      <c r="W237" s="1470"/>
      <c r="X237" s="1470"/>
      <c r="Y237" s="1638"/>
      <c r="Z237" s="1638"/>
      <c r="AA237" s="1610"/>
      <c r="AB237" s="1610"/>
      <c r="AC237" s="1470"/>
      <c r="AD237" s="1388"/>
      <c r="AE237" s="1388"/>
      <c r="AF237" s="1388"/>
      <c r="AG237" s="1388"/>
      <c r="AH237" s="1388"/>
      <c r="AI237" s="1388"/>
      <c r="AJ237" s="1434"/>
      <c r="AK237" s="1388"/>
      <c r="AL237" s="1388"/>
      <c r="AM237" s="1610"/>
      <c r="AN237" s="1388"/>
      <c r="AO237" s="1388"/>
      <c r="AP237" s="1388"/>
      <c r="AQ237" s="1388"/>
      <c r="AR237" s="1388"/>
      <c r="AS237" s="1388"/>
      <c r="AT237" s="1388"/>
      <c r="AU237" s="1388"/>
      <c r="AV237" s="1388"/>
      <c r="AW237" s="1388"/>
      <c r="AX237" s="1388"/>
      <c r="AY237" s="1388"/>
      <c r="AZ237" s="1388"/>
      <c r="BA237" s="1388"/>
      <c r="BB237" s="1388"/>
      <c r="BC237" s="1388"/>
      <c r="BD237" s="1388"/>
      <c r="BE237" s="1388"/>
      <c r="BF237" s="1388"/>
      <c r="BG237" s="1388"/>
      <c r="BH237" s="1388"/>
      <c r="BI237" s="1388"/>
      <c r="BJ237" s="1388"/>
      <c r="BK237" s="1388"/>
      <c r="BL237" s="1388"/>
      <c r="BM237" s="1388"/>
      <c r="BN237" s="1388"/>
      <c r="BO237" s="1388"/>
      <c r="BP237" s="1388"/>
      <c r="BQ237" s="1388"/>
      <c r="BR237" s="1388"/>
      <c r="BS237" s="1388"/>
      <c r="BT237" s="1388"/>
      <c r="BU237" s="1388"/>
      <c r="BV237" s="1388"/>
      <c r="BW237" s="1388"/>
      <c r="BX237" s="1388"/>
      <c r="BY237" s="1388"/>
      <c r="BZ237" s="1388"/>
      <c r="CA237" s="1388"/>
    </row>
    <row r="238" spans="1:79" s="13" customFormat="1" x14ac:dyDescent="0.2">
      <c r="A238" s="20"/>
      <c r="B238" s="1542"/>
      <c r="C238" s="1388"/>
      <c r="D238" s="1434"/>
      <c r="E238" s="1542"/>
      <c r="F238" s="1542"/>
      <c r="G238" s="1542"/>
      <c r="H238" s="1436"/>
      <c r="I238" s="1436"/>
      <c r="J238" s="1437"/>
      <c r="K238" s="1388"/>
      <c r="L238" s="1389"/>
      <c r="M238" s="1388"/>
      <c r="N238" s="1388"/>
      <c r="O238" s="1429"/>
      <c r="P238" s="1470"/>
      <c r="Q238" s="1470"/>
      <c r="R238" s="1470"/>
      <c r="S238" s="1638"/>
      <c r="T238" s="1638"/>
      <c r="U238" s="1470"/>
      <c r="V238" s="1470"/>
      <c r="W238" s="1470"/>
      <c r="X238" s="1470"/>
      <c r="Y238" s="1638"/>
      <c r="Z238" s="1638"/>
      <c r="AA238" s="1610"/>
      <c r="AB238" s="1610"/>
      <c r="AC238" s="1470"/>
      <c r="AD238" s="1388"/>
      <c r="AE238" s="1388"/>
      <c r="AF238" s="1388"/>
      <c r="AG238" s="1388"/>
      <c r="AH238" s="1388"/>
      <c r="AI238" s="1388"/>
      <c r="AJ238" s="1434"/>
      <c r="AK238" s="1388"/>
      <c r="AL238" s="1388"/>
      <c r="AM238" s="1610"/>
      <c r="AN238" s="1388"/>
      <c r="AO238" s="1388"/>
      <c r="AP238" s="1388"/>
      <c r="AQ238" s="1388"/>
      <c r="AR238" s="1388"/>
      <c r="AS238" s="1388"/>
      <c r="AT238" s="1388"/>
      <c r="AU238" s="1388"/>
      <c r="AV238" s="1388"/>
      <c r="AW238" s="1388"/>
      <c r="AX238" s="1388"/>
      <c r="AY238" s="1388"/>
      <c r="AZ238" s="1388"/>
      <c r="BA238" s="1388"/>
      <c r="BB238" s="1388"/>
      <c r="BC238" s="1388"/>
      <c r="BD238" s="1388"/>
      <c r="BE238" s="1388"/>
      <c r="BF238" s="1388"/>
      <c r="BG238" s="1388"/>
      <c r="BH238" s="1388"/>
      <c r="BI238" s="1388"/>
      <c r="BJ238" s="1388"/>
      <c r="BK238" s="1388"/>
      <c r="BL238" s="1388"/>
      <c r="BM238" s="1388"/>
      <c r="BN238" s="1388"/>
      <c r="BO238" s="1388"/>
      <c r="BP238" s="1388"/>
      <c r="BQ238" s="1388"/>
      <c r="BR238" s="1388"/>
      <c r="BS238" s="1388"/>
      <c r="BT238" s="1388"/>
      <c r="BU238" s="1388"/>
      <c r="BV238" s="1388"/>
      <c r="BW238" s="1388"/>
      <c r="BX238" s="1388"/>
      <c r="BY238" s="1388"/>
      <c r="BZ238" s="1388"/>
      <c r="CA238" s="1388"/>
    </row>
    <row r="239" spans="1:79" s="13" customFormat="1" x14ac:dyDescent="0.2">
      <c r="A239" s="20"/>
      <c r="B239" s="1542"/>
      <c r="C239" s="1388"/>
      <c r="D239" s="1434"/>
      <c r="E239" s="1542"/>
      <c r="F239" s="1542"/>
      <c r="G239" s="1542"/>
      <c r="H239" s="1436"/>
      <c r="I239" s="1436"/>
      <c r="J239" s="1437"/>
      <c r="K239" s="1388"/>
      <c r="L239" s="1389"/>
      <c r="M239" s="1388"/>
      <c r="N239" s="1388"/>
      <c r="O239" s="1429"/>
      <c r="P239" s="1470"/>
      <c r="Q239" s="1470"/>
      <c r="R239" s="1470"/>
      <c r="S239" s="1638"/>
      <c r="T239" s="1638"/>
      <c r="U239" s="1470"/>
      <c r="V239" s="1470"/>
      <c r="W239" s="1470"/>
      <c r="X239" s="1470"/>
      <c r="Y239" s="1638"/>
      <c r="Z239" s="1638"/>
      <c r="AA239" s="1610"/>
      <c r="AB239" s="1610"/>
      <c r="AC239" s="1470"/>
      <c r="AD239" s="1388"/>
      <c r="AE239" s="1388"/>
      <c r="AF239" s="1388"/>
      <c r="AG239" s="1388"/>
      <c r="AH239" s="1388"/>
      <c r="AI239" s="1388"/>
      <c r="AJ239" s="1434"/>
      <c r="AK239" s="1388"/>
      <c r="AL239" s="1388"/>
      <c r="AM239" s="1610"/>
      <c r="AN239" s="1388"/>
      <c r="AO239" s="1388"/>
      <c r="AP239" s="1388"/>
      <c r="AQ239" s="1388"/>
      <c r="AR239" s="1388"/>
      <c r="AS239" s="1388"/>
      <c r="AT239" s="1388"/>
      <c r="AU239" s="1388"/>
      <c r="AV239" s="1388"/>
      <c r="AW239" s="1388"/>
      <c r="AX239" s="1388"/>
      <c r="AY239" s="1388"/>
      <c r="AZ239" s="1388"/>
      <c r="BA239" s="1388"/>
      <c r="BB239" s="1388"/>
      <c r="BC239" s="1388"/>
      <c r="BD239" s="1388"/>
      <c r="BE239" s="1388"/>
      <c r="BF239" s="1388"/>
      <c r="BG239" s="1388"/>
      <c r="BH239" s="1388"/>
      <c r="BI239" s="1388"/>
      <c r="BJ239" s="1388"/>
      <c r="BK239" s="1388"/>
      <c r="BL239" s="1388"/>
      <c r="BM239" s="1388"/>
      <c r="BN239" s="1388"/>
      <c r="BO239" s="1388"/>
      <c r="BP239" s="1388"/>
      <c r="BQ239" s="1388"/>
      <c r="BR239" s="1388"/>
      <c r="BS239" s="1388"/>
      <c r="BT239" s="1388"/>
      <c r="BU239" s="1388"/>
      <c r="BV239" s="1388"/>
      <c r="BW239" s="1388"/>
      <c r="BX239" s="1388"/>
      <c r="BY239" s="1388"/>
      <c r="BZ239" s="1388"/>
      <c r="CA239" s="1388"/>
    </row>
    <row r="240" spans="1:79" s="13" customFormat="1" x14ac:dyDescent="0.2">
      <c r="A240" s="20"/>
      <c r="B240" s="1542"/>
      <c r="C240" s="1388"/>
      <c r="D240" s="1434"/>
      <c r="E240" s="1542"/>
      <c r="F240" s="1542"/>
      <c r="G240" s="1542"/>
      <c r="H240" s="1436"/>
      <c r="I240" s="1436"/>
      <c r="J240" s="1437"/>
      <c r="K240" s="1388"/>
      <c r="L240" s="1389"/>
      <c r="M240" s="1388"/>
      <c r="N240" s="1388"/>
      <c r="O240" s="1429"/>
      <c r="P240" s="1470"/>
      <c r="Q240" s="1470"/>
      <c r="R240" s="1470"/>
      <c r="S240" s="1638"/>
      <c r="T240" s="1638"/>
      <c r="U240" s="1470"/>
      <c r="V240" s="1470"/>
      <c r="W240" s="1470"/>
      <c r="X240" s="1470"/>
      <c r="Y240" s="1638"/>
      <c r="Z240" s="1638"/>
      <c r="AA240" s="1610"/>
      <c r="AB240" s="1610"/>
      <c r="AC240" s="1470"/>
      <c r="AD240" s="1388"/>
      <c r="AE240" s="1388"/>
      <c r="AF240" s="1388"/>
      <c r="AG240" s="1388"/>
      <c r="AH240" s="1388"/>
      <c r="AI240" s="1388"/>
      <c r="AJ240" s="1434"/>
      <c r="AK240" s="1388"/>
      <c r="AL240" s="1388"/>
      <c r="AM240" s="1610"/>
      <c r="AN240" s="1388"/>
      <c r="AO240" s="1388"/>
      <c r="AP240" s="1388"/>
      <c r="AQ240" s="1388"/>
      <c r="AR240" s="1388"/>
      <c r="AS240" s="1388"/>
      <c r="AT240" s="1388"/>
      <c r="AU240" s="1388"/>
      <c r="AV240" s="1388"/>
      <c r="AW240" s="1388"/>
      <c r="AX240" s="1388"/>
      <c r="AY240" s="1388"/>
      <c r="AZ240" s="1388"/>
      <c r="BA240" s="1388"/>
      <c r="BB240" s="1388"/>
      <c r="BC240" s="1388"/>
      <c r="BD240" s="1388"/>
      <c r="BE240" s="1388"/>
      <c r="BF240" s="1388"/>
      <c r="BG240" s="1388"/>
      <c r="BH240" s="1388"/>
      <c r="BI240" s="1388"/>
      <c r="BJ240" s="1388"/>
      <c r="BK240" s="1388"/>
      <c r="BL240" s="1388"/>
      <c r="BM240" s="1388"/>
      <c r="BN240" s="1388"/>
      <c r="BO240" s="1388"/>
      <c r="BP240" s="1388"/>
      <c r="BQ240" s="1388"/>
      <c r="BR240" s="1388"/>
      <c r="BS240" s="1388"/>
      <c r="BT240" s="1388"/>
      <c r="BU240" s="1388"/>
      <c r="BV240" s="1388"/>
      <c r="BW240" s="1388"/>
      <c r="BX240" s="1388"/>
      <c r="BY240" s="1388"/>
      <c r="BZ240" s="1388"/>
      <c r="CA240" s="1388"/>
    </row>
    <row r="241" spans="1:79" s="13" customFormat="1" x14ac:dyDescent="0.2">
      <c r="A241" s="20"/>
      <c r="B241" s="1542"/>
      <c r="C241" s="1388"/>
      <c r="D241" s="1434"/>
      <c r="E241" s="1542"/>
      <c r="F241" s="1542"/>
      <c r="G241" s="1542"/>
      <c r="H241" s="1436"/>
      <c r="I241" s="1436"/>
      <c r="J241" s="1437"/>
      <c r="K241" s="1388"/>
      <c r="L241" s="1389"/>
      <c r="M241" s="1388"/>
      <c r="N241" s="1388"/>
      <c r="O241" s="1429"/>
      <c r="P241" s="1470"/>
      <c r="Q241" s="1470"/>
      <c r="R241" s="1470"/>
      <c r="S241" s="1638"/>
      <c r="T241" s="1638"/>
      <c r="U241" s="1470"/>
      <c r="V241" s="1470"/>
      <c r="W241" s="1470"/>
      <c r="X241" s="1470"/>
      <c r="Y241" s="1638"/>
      <c r="Z241" s="1638"/>
      <c r="AA241" s="1610"/>
      <c r="AB241" s="1610"/>
      <c r="AC241" s="1470"/>
      <c r="AD241" s="1388"/>
      <c r="AE241" s="1388"/>
      <c r="AF241" s="1388"/>
      <c r="AG241" s="1388"/>
      <c r="AH241" s="1388"/>
      <c r="AI241" s="1388"/>
      <c r="AJ241" s="1434"/>
      <c r="AK241" s="1388"/>
      <c r="AL241" s="1388"/>
      <c r="AM241" s="1610"/>
      <c r="AN241" s="1388"/>
      <c r="AO241" s="1388"/>
      <c r="AP241" s="1388"/>
      <c r="AQ241" s="1388"/>
      <c r="AR241" s="1388"/>
      <c r="AS241" s="1388"/>
      <c r="AT241" s="1388"/>
      <c r="AU241" s="1388"/>
      <c r="AV241" s="1388"/>
      <c r="AW241" s="1388"/>
      <c r="AX241" s="1388"/>
      <c r="AY241" s="1388"/>
      <c r="AZ241" s="1388"/>
      <c r="BA241" s="1388"/>
      <c r="BB241" s="1388"/>
      <c r="BC241" s="1388"/>
      <c r="BD241" s="1388"/>
      <c r="BE241" s="1388"/>
      <c r="BF241" s="1388"/>
      <c r="BG241" s="1388"/>
      <c r="BH241" s="1388"/>
      <c r="BI241" s="1388"/>
      <c r="BJ241" s="1388"/>
      <c r="BK241" s="1388"/>
      <c r="BL241" s="1388"/>
      <c r="BM241" s="1388"/>
      <c r="BN241" s="1388"/>
      <c r="BO241" s="1388"/>
      <c r="BP241" s="1388"/>
      <c r="BQ241" s="1388"/>
      <c r="BR241" s="1388"/>
      <c r="BS241" s="1388"/>
      <c r="BT241" s="1388"/>
      <c r="BU241" s="1388"/>
      <c r="BV241" s="1388"/>
      <c r="BW241" s="1388"/>
      <c r="BX241" s="1388"/>
      <c r="BY241" s="1388"/>
      <c r="BZ241" s="1388"/>
      <c r="CA241" s="1388"/>
    </row>
    <row r="242" spans="1:79" s="13" customFormat="1" x14ac:dyDescent="0.2">
      <c r="A242" s="20"/>
      <c r="B242" s="1542"/>
      <c r="C242" s="1388"/>
      <c r="D242" s="1434"/>
      <c r="E242" s="1542"/>
      <c r="F242" s="1542"/>
      <c r="G242" s="1542"/>
      <c r="H242" s="1436"/>
      <c r="I242" s="1436"/>
      <c r="J242" s="1437"/>
      <c r="K242" s="1388"/>
      <c r="L242" s="1389"/>
      <c r="M242" s="1388"/>
      <c r="N242" s="1388"/>
      <c r="O242" s="1429"/>
      <c r="P242" s="1470"/>
      <c r="Q242" s="1470"/>
      <c r="R242" s="1470"/>
      <c r="S242" s="1638"/>
      <c r="T242" s="1638"/>
      <c r="U242" s="1470"/>
      <c r="V242" s="1470"/>
      <c r="W242" s="1470"/>
      <c r="X242" s="1470"/>
      <c r="Y242" s="1638"/>
      <c r="Z242" s="1638"/>
      <c r="AA242" s="1610"/>
      <c r="AB242" s="1610"/>
      <c r="AC242" s="1470"/>
      <c r="AD242" s="1388"/>
      <c r="AE242" s="1388"/>
      <c r="AF242" s="1388"/>
      <c r="AG242" s="1388"/>
      <c r="AH242" s="1388"/>
      <c r="AI242" s="1388"/>
      <c r="AJ242" s="1434"/>
      <c r="AK242" s="1388"/>
      <c r="AL242" s="1388"/>
      <c r="AM242" s="1610"/>
      <c r="AN242" s="1388"/>
      <c r="AO242" s="1388"/>
      <c r="AP242" s="1388"/>
      <c r="AQ242" s="1388"/>
      <c r="AR242" s="1388"/>
      <c r="AS242" s="1388"/>
      <c r="AT242" s="1388"/>
      <c r="AU242" s="1388"/>
      <c r="AV242" s="1388"/>
      <c r="AW242" s="1388"/>
      <c r="AX242" s="1388"/>
      <c r="AY242" s="1388"/>
      <c r="AZ242" s="1388"/>
      <c r="BA242" s="1388"/>
      <c r="BB242" s="1388"/>
      <c r="BC242" s="1388"/>
      <c r="BD242" s="1388"/>
      <c r="BE242" s="1388"/>
      <c r="BF242" s="1388"/>
      <c r="BG242" s="1388"/>
      <c r="BH242" s="1388"/>
      <c r="BI242" s="1388"/>
      <c r="BJ242" s="1388"/>
      <c r="BK242" s="1388"/>
      <c r="BL242" s="1388"/>
      <c r="BM242" s="1388"/>
      <c r="BN242" s="1388"/>
      <c r="BO242" s="1388"/>
      <c r="BP242" s="1388"/>
      <c r="BQ242" s="1388"/>
      <c r="BR242" s="1388"/>
      <c r="BS242" s="1388"/>
      <c r="BT242" s="1388"/>
      <c r="BU242" s="1388"/>
      <c r="BV242" s="1388"/>
      <c r="BW242" s="1388"/>
      <c r="BX242" s="1388"/>
      <c r="BY242" s="1388"/>
      <c r="BZ242" s="1388"/>
      <c r="CA242" s="1388"/>
    </row>
    <row r="243" spans="1:79" s="13" customFormat="1" x14ac:dyDescent="0.2">
      <c r="A243" s="20"/>
      <c r="B243" s="1542"/>
      <c r="C243" s="1388"/>
      <c r="D243" s="1434"/>
      <c r="E243" s="1542"/>
      <c r="F243" s="1542"/>
      <c r="G243" s="1542"/>
      <c r="H243" s="1436"/>
      <c r="I243" s="1436"/>
      <c r="J243" s="1437"/>
      <c r="K243" s="1388"/>
      <c r="L243" s="1389"/>
      <c r="M243" s="1388"/>
      <c r="N243" s="1388"/>
      <c r="O243" s="1429"/>
      <c r="P243" s="1470"/>
      <c r="Q243" s="1470"/>
      <c r="R243" s="1470"/>
      <c r="S243" s="1638"/>
      <c r="T243" s="1638"/>
      <c r="U243" s="1470"/>
      <c r="V243" s="1470"/>
      <c r="W243" s="1470"/>
      <c r="X243" s="1470"/>
      <c r="Y243" s="1638"/>
      <c r="Z243" s="1638"/>
      <c r="AA243" s="1610"/>
      <c r="AB243" s="1610"/>
      <c r="AC243" s="1470"/>
      <c r="AD243" s="1388"/>
      <c r="AE243" s="1388"/>
      <c r="AF243" s="1388"/>
      <c r="AG243" s="1388"/>
      <c r="AH243" s="1388"/>
      <c r="AI243" s="1388"/>
      <c r="AJ243" s="1434"/>
      <c r="AK243" s="1388"/>
      <c r="AL243" s="1388"/>
      <c r="AM243" s="1610"/>
      <c r="AN243" s="1388"/>
      <c r="AO243" s="1388"/>
      <c r="AP243" s="1388"/>
      <c r="AQ243" s="1388"/>
      <c r="AR243" s="1388"/>
      <c r="AS243" s="1388"/>
      <c r="AT243" s="1388"/>
      <c r="AU243" s="1388"/>
      <c r="AV243" s="1388"/>
      <c r="AW243" s="1388"/>
      <c r="AX243" s="1388"/>
      <c r="AY243" s="1388"/>
      <c r="AZ243" s="1388"/>
      <c r="BA243" s="1388"/>
      <c r="BB243" s="1388"/>
      <c r="BC243" s="1388"/>
      <c r="BD243" s="1388"/>
      <c r="BE243" s="1388"/>
      <c r="BF243" s="1388"/>
      <c r="BG243" s="1388"/>
      <c r="BH243" s="1388"/>
      <c r="BI243" s="1388"/>
      <c r="BJ243" s="1388"/>
      <c r="BK243" s="1388"/>
      <c r="BL243" s="1388"/>
      <c r="BM243" s="1388"/>
      <c r="BN243" s="1388"/>
      <c r="BO243" s="1388"/>
      <c r="BP243" s="1388"/>
      <c r="BQ243" s="1388"/>
      <c r="BR243" s="1388"/>
      <c r="BS243" s="1388"/>
      <c r="BT243" s="1388"/>
      <c r="BU243" s="1388"/>
      <c r="BV243" s="1388"/>
      <c r="BW243" s="1388"/>
      <c r="BX243" s="1388"/>
      <c r="BY243" s="1388"/>
      <c r="BZ243" s="1388"/>
      <c r="CA243" s="1388"/>
    </row>
    <row r="244" spans="1:79" s="13" customFormat="1" x14ac:dyDescent="0.2">
      <c r="A244" s="20"/>
      <c r="B244" s="1542"/>
      <c r="C244" s="1388"/>
      <c r="D244" s="1434"/>
      <c r="E244" s="1542"/>
      <c r="F244" s="1542"/>
      <c r="G244" s="1542"/>
      <c r="H244" s="1436"/>
      <c r="I244" s="1436"/>
      <c r="J244" s="1437"/>
      <c r="K244" s="1388"/>
      <c r="L244" s="1389"/>
      <c r="M244" s="1388"/>
      <c r="N244" s="1388"/>
      <c r="O244" s="1429"/>
      <c r="P244" s="1470"/>
      <c r="Q244" s="1470"/>
      <c r="R244" s="1470"/>
      <c r="S244" s="1638"/>
      <c r="T244" s="1638"/>
      <c r="U244" s="1470"/>
      <c r="V244" s="1470"/>
      <c r="W244" s="1470"/>
      <c r="X244" s="1470"/>
      <c r="Y244" s="1638"/>
      <c r="Z244" s="1638"/>
      <c r="AA244" s="1610"/>
      <c r="AB244" s="1610"/>
      <c r="AC244" s="1470"/>
      <c r="AD244" s="1388"/>
      <c r="AE244" s="1388"/>
      <c r="AF244" s="1388"/>
      <c r="AG244" s="1388"/>
      <c r="AH244" s="1388"/>
      <c r="AI244" s="1388"/>
      <c r="AJ244" s="1434"/>
      <c r="AK244" s="1388"/>
      <c r="AL244" s="1388"/>
      <c r="AM244" s="1610"/>
      <c r="AN244" s="1388"/>
      <c r="AO244" s="1388"/>
      <c r="AP244" s="1388"/>
      <c r="AQ244" s="1388"/>
      <c r="AR244" s="1388"/>
      <c r="AS244" s="1388"/>
      <c r="AT244" s="1388"/>
      <c r="AU244" s="1388"/>
      <c r="AV244" s="1388"/>
      <c r="AW244" s="1388"/>
      <c r="AX244" s="1388"/>
      <c r="AY244" s="1388"/>
      <c r="AZ244" s="1388"/>
      <c r="BA244" s="1388"/>
      <c r="BB244" s="1388"/>
      <c r="BC244" s="1388"/>
      <c r="BD244" s="1388"/>
      <c r="BE244" s="1388"/>
      <c r="BF244" s="1388"/>
      <c r="BG244" s="1388"/>
      <c r="BH244" s="1388"/>
      <c r="BI244" s="1388"/>
      <c r="BJ244" s="1388"/>
      <c r="BK244" s="1388"/>
      <c r="BL244" s="1388"/>
      <c r="BM244" s="1388"/>
      <c r="BN244" s="1388"/>
      <c r="BO244" s="1388"/>
      <c r="BP244" s="1388"/>
      <c r="BQ244" s="1388"/>
      <c r="BR244" s="1388"/>
      <c r="BS244" s="1388"/>
      <c r="BT244" s="1388"/>
      <c r="BU244" s="1388"/>
      <c r="BV244" s="1388"/>
      <c r="BW244" s="1388"/>
      <c r="BX244" s="1388"/>
      <c r="BY244" s="1388"/>
      <c r="BZ244" s="1388"/>
      <c r="CA244" s="1388"/>
    </row>
    <row r="245" spans="1:79" s="13" customFormat="1" x14ac:dyDescent="0.2">
      <c r="A245" s="20"/>
      <c r="B245" s="1542"/>
      <c r="C245" s="1388"/>
      <c r="D245" s="1434"/>
      <c r="E245" s="1542"/>
      <c r="F245" s="1542"/>
      <c r="G245" s="1542"/>
      <c r="H245" s="1436"/>
      <c r="I245" s="1436"/>
      <c r="J245" s="1437"/>
      <c r="K245" s="1388"/>
      <c r="L245" s="1389"/>
      <c r="M245" s="1388"/>
      <c r="N245" s="1388"/>
      <c r="O245" s="1429"/>
      <c r="P245" s="1470"/>
      <c r="Q245" s="1470"/>
      <c r="R245" s="1470"/>
      <c r="S245" s="1638"/>
      <c r="T245" s="1638"/>
      <c r="U245" s="1470"/>
      <c r="V245" s="1470"/>
      <c r="W245" s="1470"/>
      <c r="X245" s="1470"/>
      <c r="Y245" s="1638"/>
      <c r="Z245" s="1638"/>
      <c r="AA245" s="1610"/>
      <c r="AB245" s="1610"/>
      <c r="AC245" s="1470"/>
      <c r="AD245" s="1388"/>
      <c r="AE245" s="1388"/>
      <c r="AF245" s="1388"/>
      <c r="AG245" s="1388"/>
      <c r="AH245" s="1388"/>
      <c r="AI245" s="1388"/>
      <c r="AJ245" s="1434"/>
      <c r="AK245" s="1388"/>
      <c r="AL245" s="1388"/>
      <c r="AM245" s="1610"/>
      <c r="AN245" s="1388"/>
      <c r="AO245" s="1388"/>
      <c r="AP245" s="1388"/>
      <c r="AQ245" s="1388"/>
      <c r="AR245" s="1388"/>
      <c r="AS245" s="1388"/>
      <c r="AT245" s="1388"/>
      <c r="AU245" s="1388"/>
      <c r="AV245" s="1388"/>
      <c r="AW245" s="1388"/>
      <c r="AX245" s="1388"/>
      <c r="AY245" s="1388"/>
      <c r="AZ245" s="1388"/>
      <c r="BA245" s="1388"/>
      <c r="BB245" s="1388"/>
      <c r="BC245" s="1388"/>
      <c r="BD245" s="1388"/>
      <c r="BE245" s="1388"/>
      <c r="BF245" s="1388"/>
      <c r="BG245" s="1388"/>
      <c r="BH245" s="1388"/>
      <c r="BI245" s="1388"/>
      <c r="BJ245" s="1388"/>
      <c r="BK245" s="1388"/>
      <c r="BL245" s="1388"/>
      <c r="BM245" s="1388"/>
      <c r="BN245" s="1388"/>
      <c r="BO245" s="1388"/>
      <c r="BP245" s="1388"/>
      <c r="BQ245" s="1388"/>
      <c r="BR245" s="1388"/>
      <c r="BS245" s="1388"/>
      <c r="BT245" s="1388"/>
      <c r="BU245" s="1388"/>
      <c r="BV245" s="1388"/>
      <c r="BW245" s="1388"/>
      <c r="BX245" s="1388"/>
      <c r="BY245" s="1388"/>
      <c r="BZ245" s="1388"/>
      <c r="CA245" s="1388"/>
    </row>
    <row r="246" spans="1:79" s="13" customFormat="1" x14ac:dyDescent="0.2">
      <c r="A246" s="20"/>
      <c r="B246" s="1542"/>
      <c r="C246" s="1388"/>
      <c r="D246" s="1434"/>
      <c r="E246" s="1542"/>
      <c r="F246" s="1542"/>
      <c r="G246" s="1542"/>
      <c r="H246" s="1436"/>
      <c r="I246" s="1436"/>
      <c r="J246" s="1437"/>
      <c r="K246" s="1388"/>
      <c r="L246" s="1389"/>
      <c r="M246" s="1388"/>
      <c r="N246" s="1388"/>
      <c r="O246" s="1429"/>
      <c r="P246" s="1470"/>
      <c r="Q246" s="1470"/>
      <c r="R246" s="1470"/>
      <c r="S246" s="1638"/>
      <c r="T246" s="1638"/>
      <c r="U246" s="1470"/>
      <c r="V246" s="1470"/>
      <c r="W246" s="1470"/>
      <c r="X246" s="1470"/>
      <c r="Y246" s="1638"/>
      <c r="Z246" s="1638"/>
      <c r="AA246" s="1610"/>
      <c r="AB246" s="1610"/>
      <c r="AC246" s="1470"/>
      <c r="AD246" s="1388"/>
      <c r="AE246" s="1388"/>
      <c r="AF246" s="1388"/>
      <c r="AG246" s="1388"/>
      <c r="AH246" s="1388"/>
      <c r="AI246" s="1388"/>
      <c r="AJ246" s="1434"/>
      <c r="AK246" s="1388"/>
      <c r="AL246" s="1388"/>
      <c r="AM246" s="1610"/>
      <c r="AN246" s="1388"/>
      <c r="AO246" s="1388"/>
      <c r="AP246" s="1388"/>
      <c r="AQ246" s="1388"/>
      <c r="AR246" s="1388"/>
      <c r="AS246" s="1388"/>
      <c r="AT246" s="1388"/>
      <c r="AU246" s="1388"/>
      <c r="AV246" s="1388"/>
      <c r="AW246" s="1388"/>
      <c r="AX246" s="1388"/>
      <c r="AY246" s="1388"/>
      <c r="AZ246" s="1388"/>
      <c r="BA246" s="1388"/>
      <c r="BB246" s="1388"/>
      <c r="BC246" s="1388"/>
      <c r="BD246" s="1388"/>
      <c r="BE246" s="1388"/>
      <c r="BF246" s="1388"/>
      <c r="BG246" s="1388"/>
      <c r="BH246" s="1388"/>
      <c r="BI246" s="1388"/>
      <c r="BJ246" s="1388"/>
      <c r="BK246" s="1388"/>
      <c r="BL246" s="1388"/>
      <c r="BM246" s="1388"/>
      <c r="BN246" s="1388"/>
      <c r="BO246" s="1388"/>
      <c r="BP246" s="1388"/>
      <c r="BQ246" s="1388"/>
      <c r="BR246" s="1388"/>
      <c r="BS246" s="1388"/>
      <c r="BT246" s="1388"/>
      <c r="BU246" s="1388"/>
      <c r="BV246" s="1388"/>
      <c r="BW246" s="1388"/>
      <c r="BX246" s="1388"/>
      <c r="BY246" s="1388"/>
      <c r="BZ246" s="1388"/>
      <c r="CA246" s="1388"/>
    </row>
    <row r="247" spans="1:79" s="13" customFormat="1" x14ac:dyDescent="0.2">
      <c r="A247" s="20"/>
      <c r="B247" s="1542"/>
      <c r="C247" s="1388"/>
      <c r="D247" s="1434"/>
      <c r="E247" s="1542"/>
      <c r="F247" s="1542"/>
      <c r="G247" s="1542"/>
      <c r="H247" s="1436"/>
      <c r="I247" s="1436"/>
      <c r="J247" s="1437"/>
      <c r="K247" s="1388"/>
      <c r="L247" s="1389"/>
      <c r="M247" s="1388"/>
      <c r="N247" s="1388"/>
      <c r="O247" s="1429"/>
      <c r="P247" s="1470"/>
      <c r="Q247" s="1470"/>
      <c r="R247" s="1470"/>
      <c r="S247" s="1638"/>
      <c r="T247" s="1638"/>
      <c r="U247" s="1470"/>
      <c r="V247" s="1470"/>
      <c r="W247" s="1470"/>
      <c r="X247" s="1470"/>
      <c r="Y247" s="1638"/>
      <c r="Z247" s="1638"/>
      <c r="AA247" s="1610"/>
      <c r="AB247" s="1610"/>
      <c r="AC247" s="1470"/>
      <c r="AD247" s="1388"/>
      <c r="AE247" s="1388"/>
      <c r="AF247" s="1388"/>
      <c r="AG247" s="1388"/>
      <c r="AH247" s="1388"/>
      <c r="AI247" s="1388"/>
      <c r="AJ247" s="1434"/>
      <c r="AK247" s="1388"/>
      <c r="AL247" s="1388"/>
      <c r="AM247" s="1610"/>
      <c r="AN247" s="1388"/>
      <c r="AO247" s="1388"/>
      <c r="AP247" s="1388"/>
      <c r="AQ247" s="1388"/>
      <c r="AR247" s="1388"/>
      <c r="AS247" s="1388"/>
      <c r="AT247" s="1388"/>
      <c r="AU247" s="1388"/>
      <c r="AV247" s="1388"/>
      <c r="AW247" s="1388"/>
      <c r="AX247" s="1388"/>
      <c r="AY247" s="1388"/>
      <c r="AZ247" s="1388"/>
      <c r="BA247" s="1388"/>
      <c r="BB247" s="1388"/>
      <c r="BC247" s="1388"/>
      <c r="BD247" s="1388"/>
      <c r="BE247" s="1388"/>
      <c r="BF247" s="1388"/>
      <c r="BG247" s="1388"/>
      <c r="BH247" s="1388"/>
      <c r="BI247" s="1388"/>
      <c r="BJ247" s="1388"/>
      <c r="BK247" s="1388"/>
      <c r="BL247" s="1388"/>
      <c r="BM247" s="1388"/>
      <c r="BN247" s="1388"/>
      <c r="BO247" s="1388"/>
      <c r="BP247" s="1388"/>
      <c r="BQ247" s="1388"/>
      <c r="BR247" s="1388"/>
      <c r="BS247" s="1388"/>
      <c r="BT247" s="1388"/>
      <c r="BU247" s="1388"/>
      <c r="BV247" s="1388"/>
      <c r="BW247" s="1388"/>
      <c r="BX247" s="1388"/>
      <c r="BY247" s="1388"/>
      <c r="BZ247" s="1388"/>
      <c r="CA247" s="1388"/>
    </row>
    <row r="248" spans="1:79" s="13" customFormat="1" x14ac:dyDescent="0.2">
      <c r="A248" s="20"/>
      <c r="B248" s="1542"/>
      <c r="C248" s="1388"/>
      <c r="D248" s="1434"/>
      <c r="E248" s="1542"/>
      <c r="F248" s="1542"/>
      <c r="G248" s="1542"/>
      <c r="H248" s="1436"/>
      <c r="I248" s="1436"/>
      <c r="J248" s="1437"/>
      <c r="K248" s="1388"/>
      <c r="L248" s="1389"/>
      <c r="M248" s="1388"/>
      <c r="N248" s="1388"/>
      <c r="O248" s="1429"/>
      <c r="P248" s="1470"/>
      <c r="Q248" s="1470"/>
      <c r="R248" s="1470"/>
      <c r="S248" s="1638"/>
      <c r="T248" s="1638"/>
      <c r="U248" s="1470"/>
      <c r="V248" s="1470"/>
      <c r="W248" s="1470"/>
      <c r="X248" s="1470"/>
      <c r="Y248" s="1638"/>
      <c r="Z248" s="1638"/>
      <c r="AA248" s="1610"/>
      <c r="AB248" s="1610"/>
      <c r="AC248" s="1470"/>
      <c r="AD248" s="1388"/>
      <c r="AE248" s="1388"/>
      <c r="AF248" s="1388"/>
      <c r="AG248" s="1388"/>
      <c r="AH248" s="1388"/>
      <c r="AI248" s="1388"/>
      <c r="AJ248" s="1434"/>
      <c r="AK248" s="1388"/>
      <c r="AL248" s="1388"/>
      <c r="AM248" s="1610"/>
      <c r="AN248" s="1388"/>
      <c r="AO248" s="1388"/>
      <c r="AP248" s="1388"/>
      <c r="AQ248" s="1388"/>
      <c r="AR248" s="1388"/>
      <c r="AS248" s="1388"/>
      <c r="AT248" s="1388"/>
      <c r="AU248" s="1388"/>
      <c r="AV248" s="1388"/>
      <c r="AW248" s="1388"/>
      <c r="AX248" s="1388"/>
      <c r="AY248" s="1388"/>
      <c r="AZ248" s="1388"/>
      <c r="BA248" s="1388"/>
      <c r="BB248" s="1388"/>
      <c r="BC248" s="1388"/>
      <c r="BD248" s="1388"/>
      <c r="BE248" s="1388"/>
      <c r="BF248" s="1388"/>
      <c r="BG248" s="1388"/>
      <c r="BH248" s="1388"/>
      <c r="BI248" s="1388"/>
      <c r="BJ248" s="1388"/>
      <c r="BK248" s="1388"/>
      <c r="BL248" s="1388"/>
      <c r="BM248" s="1388"/>
      <c r="BN248" s="1388"/>
      <c r="BO248" s="1388"/>
      <c r="BP248" s="1388"/>
      <c r="BQ248" s="1388"/>
      <c r="BR248" s="1388"/>
      <c r="BS248" s="1388"/>
      <c r="BT248" s="1388"/>
      <c r="BU248" s="1388"/>
      <c r="BV248" s="1388"/>
      <c r="BW248" s="1388"/>
      <c r="BX248" s="1388"/>
      <c r="BY248" s="1388"/>
      <c r="BZ248" s="1388"/>
      <c r="CA248" s="1388"/>
    </row>
    <row r="249" spans="1:79" s="13" customFormat="1" x14ac:dyDescent="0.2">
      <c r="A249" s="20"/>
      <c r="B249" s="1542"/>
      <c r="C249" s="1388"/>
      <c r="D249" s="1434"/>
      <c r="E249" s="1542"/>
      <c r="F249" s="1542"/>
      <c r="G249" s="1542"/>
      <c r="H249" s="1436"/>
      <c r="I249" s="1436"/>
      <c r="J249" s="1437"/>
      <c r="K249" s="1388"/>
      <c r="L249" s="1389"/>
      <c r="M249" s="1388"/>
      <c r="N249" s="1388"/>
      <c r="O249" s="1429"/>
      <c r="P249" s="1470"/>
      <c r="Q249" s="1470"/>
      <c r="R249" s="1470"/>
      <c r="S249" s="1638"/>
      <c r="T249" s="1638"/>
      <c r="U249" s="1470"/>
      <c r="V249" s="1470"/>
      <c r="W249" s="1470"/>
      <c r="X249" s="1470"/>
      <c r="Y249" s="1638"/>
      <c r="Z249" s="1638"/>
      <c r="AA249" s="1610"/>
      <c r="AB249" s="1610"/>
      <c r="AC249" s="1470"/>
      <c r="AD249" s="1388"/>
      <c r="AE249" s="1388"/>
      <c r="AF249" s="1388"/>
      <c r="AG249" s="1388"/>
      <c r="AH249" s="1388"/>
      <c r="AI249" s="1388"/>
      <c r="AJ249" s="1434"/>
      <c r="AK249" s="1388"/>
      <c r="AL249" s="1388"/>
      <c r="AM249" s="1610"/>
      <c r="AN249" s="1388"/>
      <c r="AO249" s="1388"/>
      <c r="AP249" s="1388"/>
      <c r="AQ249" s="1388"/>
      <c r="AR249" s="1388"/>
      <c r="AS249" s="1388"/>
      <c r="AT249" s="1388"/>
      <c r="AU249" s="1388"/>
      <c r="AV249" s="1388"/>
      <c r="AW249" s="1388"/>
      <c r="AX249" s="1388"/>
      <c r="AY249" s="1388"/>
      <c r="AZ249" s="1388"/>
      <c r="BA249" s="1388"/>
      <c r="BB249" s="1388"/>
      <c r="BC249" s="1388"/>
      <c r="BD249" s="1388"/>
      <c r="BE249" s="1388"/>
      <c r="BF249" s="1388"/>
      <c r="BG249" s="1388"/>
      <c r="BH249" s="1388"/>
      <c r="BI249" s="1388"/>
      <c r="BJ249" s="1388"/>
      <c r="BK249" s="1388"/>
      <c r="BL249" s="1388"/>
      <c r="BM249" s="1388"/>
      <c r="BN249" s="1388"/>
      <c r="BO249" s="1388"/>
      <c r="BP249" s="1388"/>
      <c r="BQ249" s="1388"/>
      <c r="BR249" s="1388"/>
      <c r="BS249" s="1388"/>
      <c r="BT249" s="1388"/>
      <c r="BU249" s="1388"/>
      <c r="BV249" s="1388"/>
      <c r="BW249" s="1388"/>
      <c r="BX249" s="1388"/>
      <c r="BY249" s="1388"/>
      <c r="BZ249" s="1388"/>
      <c r="CA249" s="1388"/>
    </row>
    <row r="250" spans="1:79" s="13" customFormat="1" x14ac:dyDescent="0.2">
      <c r="A250" s="20"/>
      <c r="B250" s="1542"/>
      <c r="C250" s="1388"/>
      <c r="D250" s="1434"/>
      <c r="E250" s="1542"/>
      <c r="F250" s="1542"/>
      <c r="G250" s="1542"/>
      <c r="H250" s="1436"/>
      <c r="I250" s="1436"/>
      <c r="J250" s="1437"/>
      <c r="K250" s="1388"/>
      <c r="L250" s="1389"/>
      <c r="M250" s="1388"/>
      <c r="N250" s="1388"/>
      <c r="O250" s="1429"/>
      <c r="P250" s="1470"/>
      <c r="Q250" s="1470"/>
      <c r="R250" s="1470"/>
      <c r="S250" s="1638"/>
      <c r="T250" s="1638"/>
      <c r="U250" s="1470"/>
      <c r="V250" s="1470"/>
      <c r="W250" s="1470"/>
      <c r="X250" s="1470"/>
      <c r="Y250" s="1638"/>
      <c r="Z250" s="1638"/>
      <c r="AA250" s="1610"/>
      <c r="AB250" s="1610"/>
      <c r="AC250" s="1470"/>
      <c r="AD250" s="1388"/>
      <c r="AE250" s="1388"/>
      <c r="AF250" s="1388"/>
      <c r="AG250" s="1388"/>
      <c r="AH250" s="1388"/>
      <c r="AI250" s="1388"/>
      <c r="AJ250" s="1434"/>
      <c r="AK250" s="1388"/>
      <c r="AL250" s="1388"/>
      <c r="AM250" s="1610"/>
      <c r="AN250" s="1388"/>
      <c r="AO250" s="1388"/>
      <c r="AP250" s="1388"/>
      <c r="AQ250" s="1388"/>
      <c r="AR250" s="1388"/>
      <c r="AS250" s="1388"/>
      <c r="AT250" s="1388"/>
      <c r="AU250" s="1388"/>
      <c r="AV250" s="1388"/>
      <c r="AW250" s="1388"/>
      <c r="AX250" s="1388"/>
      <c r="AY250" s="1388"/>
      <c r="AZ250" s="1388"/>
      <c r="BA250" s="1388"/>
      <c r="BB250" s="1388"/>
      <c r="BC250" s="1388"/>
      <c r="BD250" s="1388"/>
      <c r="BE250" s="1388"/>
      <c r="BF250" s="1388"/>
      <c r="BG250" s="1388"/>
      <c r="BH250" s="1388"/>
      <c r="BI250" s="1388"/>
      <c r="BJ250" s="1388"/>
      <c r="BK250" s="1388"/>
      <c r="BL250" s="1388"/>
      <c r="BM250" s="1388"/>
      <c r="BN250" s="1388"/>
      <c r="BO250" s="1388"/>
      <c r="BP250" s="1388"/>
      <c r="BQ250" s="1388"/>
      <c r="BR250" s="1388"/>
      <c r="BS250" s="1388"/>
      <c r="BT250" s="1388"/>
      <c r="BU250" s="1388"/>
      <c r="BV250" s="1388"/>
      <c r="BW250" s="1388"/>
      <c r="BX250" s="1388"/>
      <c r="BY250" s="1388"/>
      <c r="BZ250" s="1388"/>
      <c r="CA250" s="1388"/>
    </row>
    <row r="251" spans="1:79" s="13" customFormat="1" x14ac:dyDescent="0.2">
      <c r="A251" s="20"/>
      <c r="B251" s="1542"/>
      <c r="C251" s="1388"/>
      <c r="D251" s="1434"/>
      <c r="E251" s="1542"/>
      <c r="F251" s="1542"/>
      <c r="G251" s="1542"/>
      <c r="H251" s="1513"/>
      <c r="I251" s="1436"/>
      <c r="J251" s="1437"/>
      <c r="K251" s="1388"/>
      <c r="L251" s="1389"/>
      <c r="M251" s="1388"/>
      <c r="N251" s="1388"/>
      <c r="O251" s="1429"/>
      <c r="P251" s="1470"/>
      <c r="Q251" s="1470"/>
      <c r="R251" s="1470"/>
      <c r="S251" s="1638"/>
      <c r="T251" s="1638"/>
      <c r="U251" s="1470"/>
      <c r="V251" s="1470"/>
      <c r="W251" s="1470"/>
      <c r="X251" s="1470"/>
      <c r="Y251" s="1638"/>
      <c r="Z251" s="1638"/>
      <c r="AA251" s="1610"/>
      <c r="AB251" s="1610"/>
      <c r="AC251" s="1470"/>
      <c r="AD251" s="1388"/>
      <c r="AE251" s="1388"/>
      <c r="AF251" s="1388"/>
      <c r="AG251" s="1388"/>
      <c r="AH251" s="1388"/>
      <c r="AI251" s="1388"/>
      <c r="AJ251" s="1434"/>
      <c r="AK251" s="1388"/>
      <c r="AL251" s="1388"/>
      <c r="AM251" s="1610"/>
      <c r="AN251" s="1388"/>
      <c r="AO251" s="1388"/>
      <c r="AP251" s="1388"/>
      <c r="AQ251" s="1388"/>
      <c r="AR251" s="1388"/>
      <c r="AS251" s="1388"/>
      <c r="AT251" s="1388"/>
      <c r="AU251" s="1388"/>
      <c r="AV251" s="1388"/>
      <c r="AW251" s="1388"/>
      <c r="AX251" s="1388"/>
      <c r="AY251" s="1388"/>
      <c r="AZ251" s="1388"/>
      <c r="BA251" s="1388"/>
      <c r="BB251" s="1388"/>
      <c r="BC251" s="1388"/>
      <c r="BD251" s="1388"/>
      <c r="BE251" s="1388"/>
      <c r="BF251" s="1388"/>
      <c r="BG251" s="1388"/>
      <c r="BH251" s="1388"/>
      <c r="BI251" s="1388"/>
      <c r="BJ251" s="1388"/>
      <c r="BK251" s="1388"/>
      <c r="BL251" s="1388"/>
      <c r="BM251" s="1388"/>
      <c r="BN251" s="1388"/>
      <c r="BO251" s="1388"/>
      <c r="BP251" s="1388"/>
      <c r="BQ251" s="1388"/>
      <c r="BR251" s="1388"/>
      <c r="BS251" s="1388"/>
      <c r="BT251" s="1388"/>
      <c r="BU251" s="1388"/>
      <c r="BV251" s="1388"/>
      <c r="BW251" s="1388"/>
      <c r="BX251" s="1388"/>
      <c r="BY251" s="1388"/>
      <c r="BZ251" s="1388"/>
      <c r="CA251" s="1388"/>
    </row>
    <row r="252" spans="1:79" s="13" customFormat="1" x14ac:dyDescent="0.2">
      <c r="A252" s="20"/>
      <c r="B252" s="1542"/>
      <c r="C252" s="1388"/>
      <c r="D252" s="1434"/>
      <c r="E252" s="1542"/>
      <c r="F252" s="1542"/>
      <c r="G252" s="1542"/>
      <c r="H252" s="1514"/>
      <c r="I252" s="1436"/>
      <c r="J252" s="1437"/>
      <c r="K252" s="1388"/>
      <c r="L252" s="1389"/>
      <c r="M252" s="1388"/>
      <c r="N252" s="1388"/>
      <c r="O252" s="1429"/>
      <c r="P252" s="1470"/>
      <c r="Q252" s="1470"/>
      <c r="R252" s="1470"/>
      <c r="S252" s="1638"/>
      <c r="T252" s="1638"/>
      <c r="U252" s="1470"/>
      <c r="V252" s="1470"/>
      <c r="W252" s="1470"/>
      <c r="X252" s="1470"/>
      <c r="Y252" s="1638"/>
      <c r="Z252" s="1638"/>
      <c r="AA252" s="1610"/>
      <c r="AB252" s="1610"/>
      <c r="AC252" s="1470"/>
      <c r="AD252" s="1388"/>
      <c r="AE252" s="1388"/>
      <c r="AF252" s="1388"/>
      <c r="AG252" s="1388"/>
      <c r="AH252" s="1388"/>
      <c r="AI252" s="1388"/>
      <c r="AJ252" s="1434"/>
      <c r="AK252" s="1388"/>
      <c r="AL252" s="1388"/>
      <c r="AM252" s="1610"/>
      <c r="AN252" s="1388"/>
      <c r="AO252" s="1388"/>
      <c r="AP252" s="1388"/>
      <c r="AQ252" s="1388"/>
      <c r="AR252" s="1388"/>
      <c r="AS252" s="1388"/>
      <c r="AT252" s="1388"/>
      <c r="AU252" s="1388"/>
      <c r="AV252" s="1388"/>
      <c r="AW252" s="1388"/>
      <c r="AX252" s="1388"/>
      <c r="AY252" s="1388"/>
      <c r="AZ252" s="1388"/>
      <c r="BA252" s="1388"/>
      <c r="BB252" s="1388"/>
      <c r="BC252" s="1388"/>
      <c r="BD252" s="1388"/>
      <c r="BE252" s="1388"/>
      <c r="BF252" s="1388"/>
      <c r="BG252" s="1388"/>
      <c r="BH252" s="1388"/>
      <c r="BI252" s="1388"/>
      <c r="BJ252" s="1388"/>
      <c r="BK252" s="1388"/>
      <c r="BL252" s="1388"/>
      <c r="BM252" s="1388"/>
      <c r="BN252" s="1388"/>
      <c r="BO252" s="1388"/>
      <c r="BP252" s="1388"/>
      <c r="BQ252" s="1388"/>
      <c r="BR252" s="1388"/>
      <c r="BS252" s="1388"/>
      <c r="BT252" s="1388"/>
      <c r="BU252" s="1388"/>
      <c r="BV252" s="1388"/>
      <c r="BW252" s="1388"/>
      <c r="BX252" s="1388"/>
      <c r="BY252" s="1388"/>
      <c r="BZ252" s="1388"/>
      <c r="CA252" s="1388"/>
    </row>
    <row r="253" spans="1:79" s="13" customFormat="1" x14ac:dyDescent="0.2">
      <c r="A253" s="20"/>
      <c r="B253" s="1542"/>
      <c r="C253" s="1388"/>
      <c r="D253" s="1434"/>
      <c r="E253" s="1542"/>
      <c r="F253" s="1542"/>
      <c r="G253" s="1542"/>
      <c r="H253" s="1436"/>
      <c r="I253" s="1436"/>
      <c r="J253" s="1437"/>
      <c r="K253" s="1388"/>
      <c r="L253" s="1389"/>
      <c r="M253" s="1388"/>
      <c r="N253" s="1388"/>
      <c r="O253" s="1429"/>
      <c r="P253" s="1470"/>
      <c r="Q253" s="1470"/>
      <c r="R253" s="1470"/>
      <c r="S253" s="1638"/>
      <c r="T253" s="1638"/>
      <c r="U253" s="1470"/>
      <c r="V253" s="1470"/>
      <c r="W253" s="1470"/>
      <c r="X253" s="1470"/>
      <c r="Y253" s="1638"/>
      <c r="Z253" s="1638"/>
      <c r="AA253" s="1610"/>
      <c r="AB253" s="1610"/>
      <c r="AC253" s="1470"/>
      <c r="AD253" s="1388"/>
      <c r="AE253" s="1388"/>
      <c r="AF253" s="1388"/>
      <c r="AG253" s="1388"/>
      <c r="AH253" s="1388"/>
      <c r="AI253" s="1388"/>
      <c r="AJ253" s="1434"/>
      <c r="AK253" s="1388"/>
      <c r="AL253" s="1388"/>
      <c r="AM253" s="1610"/>
      <c r="AN253" s="1388"/>
      <c r="AO253" s="1388"/>
      <c r="AP253" s="1388"/>
      <c r="AQ253" s="1388"/>
      <c r="AR253" s="1388"/>
      <c r="AS253" s="1388"/>
      <c r="AT253" s="1388"/>
      <c r="AU253" s="1388"/>
      <c r="AV253" s="1388"/>
      <c r="AW253" s="1388"/>
      <c r="AX253" s="1388"/>
      <c r="AY253" s="1388"/>
      <c r="AZ253" s="1388"/>
      <c r="BA253" s="1388"/>
      <c r="BB253" s="1388"/>
      <c r="BC253" s="1388"/>
      <c r="BD253" s="1388"/>
      <c r="BE253" s="1388"/>
      <c r="BF253" s="1388"/>
      <c r="BG253" s="1388"/>
      <c r="BH253" s="1388"/>
      <c r="BI253" s="1388"/>
      <c r="BJ253" s="1388"/>
      <c r="BK253" s="1388"/>
      <c r="BL253" s="1388"/>
      <c r="BM253" s="1388"/>
      <c r="BN253" s="1388"/>
      <c r="BO253" s="1388"/>
      <c r="BP253" s="1388"/>
      <c r="BQ253" s="1388"/>
      <c r="BR253" s="1388"/>
      <c r="BS253" s="1388"/>
      <c r="BT253" s="1388"/>
      <c r="BU253" s="1388"/>
      <c r="BV253" s="1388"/>
      <c r="BW253" s="1388"/>
      <c r="BX253" s="1388"/>
      <c r="BY253" s="1388"/>
      <c r="BZ253" s="1388"/>
      <c r="CA253" s="1388"/>
    </row>
    <row r="254" spans="1:79" s="13" customFormat="1" x14ac:dyDescent="0.2">
      <c r="A254" s="20"/>
      <c r="B254" s="1542"/>
      <c r="C254" s="1388"/>
      <c r="D254" s="1434"/>
      <c r="E254" s="1542"/>
      <c r="F254" s="1542"/>
      <c r="G254" s="1542"/>
      <c r="H254" s="1436"/>
      <c r="I254" s="1436"/>
      <c r="J254" s="1437"/>
      <c r="K254" s="1388"/>
      <c r="L254" s="1389"/>
      <c r="M254" s="1388"/>
      <c r="N254" s="1388"/>
      <c r="O254" s="1429"/>
      <c r="P254" s="1470"/>
      <c r="Q254" s="1470"/>
      <c r="R254" s="1470"/>
      <c r="S254" s="1638"/>
      <c r="T254" s="1638"/>
      <c r="U254" s="1470"/>
      <c r="V254" s="1470"/>
      <c r="W254" s="1470"/>
      <c r="X254" s="1470"/>
      <c r="Y254" s="1638"/>
      <c r="Z254" s="1638"/>
      <c r="AA254" s="1610"/>
      <c r="AB254" s="1610"/>
      <c r="AC254" s="1470"/>
      <c r="AD254" s="1388"/>
      <c r="AE254" s="1388"/>
      <c r="AF254" s="1388"/>
      <c r="AG254" s="1388"/>
      <c r="AH254" s="1388"/>
      <c r="AI254" s="1388"/>
      <c r="AJ254" s="1434"/>
      <c r="AK254" s="1388"/>
      <c r="AL254" s="1388"/>
      <c r="AM254" s="1610"/>
      <c r="AN254" s="1388"/>
      <c r="AO254" s="1388"/>
      <c r="AP254" s="1388"/>
      <c r="AQ254" s="1388"/>
      <c r="AR254" s="1388"/>
      <c r="AS254" s="1388"/>
      <c r="AT254" s="1388"/>
      <c r="AU254" s="1388"/>
      <c r="AV254" s="1388"/>
      <c r="AW254" s="1388"/>
      <c r="AX254" s="1388"/>
      <c r="AY254" s="1388"/>
      <c r="AZ254" s="1388"/>
      <c r="BA254" s="1388"/>
      <c r="BB254" s="1388"/>
      <c r="BC254" s="1388"/>
      <c r="BD254" s="1388"/>
      <c r="BE254" s="1388"/>
      <c r="BF254" s="1388"/>
      <c r="BG254" s="1388"/>
      <c r="BH254" s="1388"/>
      <c r="BI254" s="1388"/>
      <c r="BJ254" s="1388"/>
      <c r="BK254" s="1388"/>
      <c r="BL254" s="1388"/>
      <c r="BM254" s="1388"/>
      <c r="BN254" s="1388"/>
      <c r="BO254" s="1388"/>
      <c r="BP254" s="1388"/>
      <c r="BQ254" s="1388"/>
      <c r="BR254" s="1388"/>
      <c r="BS254" s="1388"/>
      <c r="BT254" s="1388"/>
      <c r="BU254" s="1388"/>
      <c r="BV254" s="1388"/>
      <c r="BW254" s="1388"/>
      <c r="BX254" s="1388"/>
      <c r="BY254" s="1388"/>
      <c r="BZ254" s="1388"/>
      <c r="CA254" s="1388"/>
    </row>
    <row r="255" spans="1:79" s="13" customFormat="1" x14ac:dyDescent="0.2">
      <c r="A255" s="20"/>
      <c r="B255" s="1542"/>
      <c r="C255" s="1388"/>
      <c r="D255" s="1434"/>
      <c r="E255" s="1542"/>
      <c r="F255" s="1542"/>
      <c r="G255" s="1542"/>
      <c r="H255" s="1436"/>
      <c r="I255" s="1436"/>
      <c r="J255" s="1437"/>
      <c r="K255" s="1388"/>
      <c r="L255" s="1389"/>
      <c r="M255" s="1388"/>
      <c r="N255" s="1388"/>
      <c r="O255" s="1429"/>
      <c r="P255" s="1470"/>
      <c r="Q255" s="1470"/>
      <c r="R255" s="1470"/>
      <c r="S255" s="1638"/>
      <c r="T255" s="1638"/>
      <c r="U255" s="1470"/>
      <c r="V255" s="1470"/>
      <c r="W255" s="1470"/>
      <c r="X255" s="1470"/>
      <c r="Y255" s="1638"/>
      <c r="Z255" s="1638"/>
      <c r="AA255" s="1610"/>
      <c r="AB255" s="1610"/>
      <c r="AC255" s="1470"/>
      <c r="AD255" s="1388"/>
      <c r="AE255" s="1388"/>
      <c r="AF255" s="1388"/>
      <c r="AG255" s="1388"/>
      <c r="AH255" s="1388"/>
      <c r="AI255" s="1388"/>
      <c r="AJ255" s="1434"/>
      <c r="AK255" s="1388"/>
      <c r="AL255" s="1388"/>
      <c r="AM255" s="1610"/>
      <c r="AN255" s="1388"/>
      <c r="AO255" s="1388"/>
      <c r="AP255" s="1388"/>
      <c r="AQ255" s="1388"/>
      <c r="AR255" s="1388"/>
      <c r="AS255" s="1388"/>
      <c r="AT255" s="1388"/>
      <c r="AU255" s="1388"/>
      <c r="AV255" s="1388"/>
      <c r="AW255" s="1388"/>
      <c r="AX255" s="1388"/>
      <c r="AY255" s="1388"/>
      <c r="AZ255" s="1388"/>
      <c r="BA255" s="1388"/>
      <c r="BB255" s="1388"/>
      <c r="BC255" s="1388"/>
      <c r="BD255" s="1388"/>
      <c r="BE255" s="1388"/>
      <c r="BF255" s="1388"/>
      <c r="BG255" s="1388"/>
      <c r="BH255" s="1388"/>
      <c r="BI255" s="1388"/>
      <c r="BJ255" s="1388"/>
      <c r="BK255" s="1388"/>
      <c r="BL255" s="1388"/>
      <c r="BM255" s="1388"/>
      <c r="BN255" s="1388"/>
      <c r="BO255" s="1388"/>
      <c r="BP255" s="1388"/>
      <c r="BQ255" s="1388"/>
      <c r="BR255" s="1388"/>
      <c r="BS255" s="1388"/>
      <c r="BT255" s="1388"/>
      <c r="BU255" s="1388"/>
      <c r="BV255" s="1388"/>
      <c r="BW255" s="1388"/>
      <c r="BX255" s="1388"/>
      <c r="BY255" s="1388"/>
      <c r="BZ255" s="1388"/>
      <c r="CA255" s="1388"/>
    </row>
    <row r="256" spans="1:79" s="13" customFormat="1" x14ac:dyDescent="0.2">
      <c r="A256" s="20"/>
      <c r="B256" s="1542"/>
      <c r="C256" s="1388"/>
      <c r="D256" s="1434"/>
      <c r="E256" s="1542"/>
      <c r="F256" s="1542"/>
      <c r="G256" s="1542"/>
      <c r="H256" s="1436"/>
      <c r="I256" s="1436"/>
      <c r="J256" s="1437"/>
      <c r="K256" s="1388"/>
      <c r="L256" s="1389"/>
      <c r="M256" s="1388"/>
      <c r="N256" s="1388"/>
      <c r="O256" s="1429"/>
      <c r="P256" s="1470"/>
      <c r="Q256" s="1470"/>
      <c r="R256" s="1470"/>
      <c r="S256" s="1638"/>
      <c r="T256" s="1638"/>
      <c r="U256" s="1470"/>
      <c r="V256" s="1470"/>
      <c r="W256" s="1470"/>
      <c r="X256" s="1470"/>
      <c r="Y256" s="1638"/>
      <c r="Z256" s="1638"/>
      <c r="AA256" s="1610"/>
      <c r="AB256" s="1610"/>
      <c r="AC256" s="1470"/>
      <c r="AD256" s="1388"/>
      <c r="AE256" s="1388"/>
      <c r="AF256" s="1388"/>
      <c r="AG256" s="1388"/>
      <c r="AH256" s="1388"/>
      <c r="AI256" s="1388"/>
      <c r="AJ256" s="1434"/>
      <c r="AK256" s="1388"/>
      <c r="AL256" s="1388"/>
      <c r="AM256" s="1610"/>
      <c r="AN256" s="1388"/>
      <c r="AO256" s="1388"/>
      <c r="AP256" s="1388"/>
      <c r="AQ256" s="1388"/>
      <c r="AR256" s="1388"/>
      <c r="AS256" s="1388"/>
      <c r="AT256" s="1388"/>
      <c r="AU256" s="1388"/>
      <c r="AV256" s="1388"/>
      <c r="AW256" s="1388"/>
      <c r="AX256" s="1388"/>
      <c r="AY256" s="1388"/>
      <c r="AZ256" s="1388"/>
      <c r="BA256" s="1388"/>
      <c r="BB256" s="1388"/>
      <c r="BC256" s="1388"/>
      <c r="BD256" s="1388"/>
      <c r="BE256" s="1388"/>
      <c r="BF256" s="1388"/>
      <c r="BG256" s="1388"/>
      <c r="BH256" s="1388"/>
      <c r="BI256" s="1388"/>
      <c r="BJ256" s="1388"/>
      <c r="BK256" s="1388"/>
      <c r="BL256" s="1388"/>
      <c r="BM256" s="1388"/>
      <c r="BN256" s="1388"/>
      <c r="BO256" s="1388"/>
      <c r="BP256" s="1388"/>
      <c r="BQ256" s="1388"/>
      <c r="BR256" s="1388"/>
      <c r="BS256" s="1388"/>
      <c r="BT256" s="1388"/>
      <c r="BU256" s="1388"/>
      <c r="BV256" s="1388"/>
      <c r="BW256" s="1388"/>
      <c r="BX256" s="1388"/>
      <c r="BY256" s="1388"/>
      <c r="BZ256" s="1388"/>
      <c r="CA256" s="1388"/>
    </row>
    <row r="257" spans="1:79" s="13" customFormat="1" x14ac:dyDescent="0.2">
      <c r="A257" s="20"/>
      <c r="B257" s="1542"/>
      <c r="C257" s="1388"/>
      <c r="D257" s="1434"/>
      <c r="E257" s="1542"/>
      <c r="F257" s="1542"/>
      <c r="G257" s="1542"/>
      <c r="H257" s="1436"/>
      <c r="I257" s="1436"/>
      <c r="J257" s="1437"/>
      <c r="K257" s="1388"/>
      <c r="L257" s="1389"/>
      <c r="M257" s="1388"/>
      <c r="N257" s="1388"/>
      <c r="O257" s="1429"/>
      <c r="P257" s="1470"/>
      <c r="Q257" s="1470"/>
      <c r="R257" s="1470"/>
      <c r="S257" s="1638"/>
      <c r="T257" s="1638"/>
      <c r="U257" s="1470"/>
      <c r="V257" s="1470"/>
      <c r="W257" s="1470"/>
      <c r="X257" s="1470"/>
      <c r="Y257" s="1638"/>
      <c r="Z257" s="1638"/>
      <c r="AA257" s="1610"/>
      <c r="AB257" s="1610"/>
      <c r="AC257" s="1470"/>
      <c r="AD257" s="1388"/>
      <c r="AE257" s="1388"/>
      <c r="AF257" s="1388"/>
      <c r="AG257" s="1388"/>
      <c r="AH257" s="1388"/>
      <c r="AI257" s="1388"/>
      <c r="AJ257" s="1434"/>
      <c r="AK257" s="1388"/>
      <c r="AL257" s="1388"/>
      <c r="AM257" s="1610"/>
      <c r="AN257" s="1388"/>
      <c r="AO257" s="1388"/>
      <c r="AP257" s="1388"/>
      <c r="AQ257" s="1388"/>
      <c r="AR257" s="1388"/>
      <c r="AS257" s="1388"/>
      <c r="AT257" s="1388"/>
      <c r="AU257" s="1388"/>
      <c r="AV257" s="1388"/>
      <c r="AW257" s="1388"/>
      <c r="AX257" s="1388"/>
      <c r="AY257" s="1388"/>
      <c r="AZ257" s="1388"/>
      <c r="BA257" s="1388"/>
      <c r="BB257" s="1388"/>
      <c r="BC257" s="1388"/>
      <c r="BD257" s="1388"/>
      <c r="BE257" s="1388"/>
      <c r="BF257" s="1388"/>
      <c r="BG257" s="1388"/>
      <c r="BH257" s="1388"/>
      <c r="BI257" s="1388"/>
      <c r="BJ257" s="1388"/>
      <c r="BK257" s="1388"/>
      <c r="BL257" s="1388"/>
      <c r="BM257" s="1388"/>
      <c r="BN257" s="1388"/>
      <c r="BO257" s="1388"/>
      <c r="BP257" s="1388"/>
      <c r="BQ257" s="1388"/>
      <c r="BR257" s="1388"/>
      <c r="BS257" s="1388"/>
      <c r="BT257" s="1388"/>
      <c r="BU257" s="1388"/>
      <c r="BV257" s="1388"/>
      <c r="BW257" s="1388"/>
      <c r="BX257" s="1388"/>
      <c r="BY257" s="1388"/>
      <c r="BZ257" s="1388"/>
      <c r="CA257" s="1388"/>
    </row>
    <row r="258" spans="1:79" s="13" customFormat="1" x14ac:dyDescent="0.2">
      <c r="A258" s="20"/>
      <c r="B258" s="1542"/>
      <c r="C258" s="1388"/>
      <c r="D258" s="1434"/>
      <c r="E258" s="1542"/>
      <c r="F258" s="1542"/>
      <c r="G258" s="1542"/>
      <c r="H258" s="1436"/>
      <c r="I258" s="1436"/>
      <c r="J258" s="1437"/>
      <c r="K258" s="1388"/>
      <c r="L258" s="1389"/>
      <c r="M258" s="1388"/>
      <c r="N258" s="1388"/>
      <c r="O258" s="1429"/>
      <c r="P258" s="1470"/>
      <c r="Q258" s="1470"/>
      <c r="R258" s="1470"/>
      <c r="S258" s="1638"/>
      <c r="T258" s="1638"/>
      <c r="U258" s="1470"/>
      <c r="V258" s="1470"/>
      <c r="W258" s="1470"/>
      <c r="X258" s="1470"/>
      <c r="Y258" s="1638"/>
      <c r="Z258" s="1638"/>
      <c r="AA258" s="1610"/>
      <c r="AB258" s="1610"/>
      <c r="AC258" s="1470"/>
      <c r="AD258" s="1388"/>
      <c r="AE258" s="1388"/>
      <c r="AF258" s="1388"/>
      <c r="AG258" s="1388"/>
      <c r="AH258" s="1388"/>
      <c r="AI258" s="1388"/>
      <c r="AJ258" s="1434"/>
      <c r="AK258" s="1388"/>
      <c r="AL258" s="1388"/>
      <c r="AM258" s="1610"/>
      <c r="AN258" s="1388"/>
      <c r="AO258" s="1388"/>
      <c r="AP258" s="1388"/>
      <c r="AQ258" s="1388"/>
      <c r="AR258" s="1388"/>
      <c r="AS258" s="1388"/>
      <c r="AT258" s="1388"/>
      <c r="AU258" s="1388"/>
      <c r="AV258" s="1388"/>
      <c r="AW258" s="1388"/>
      <c r="AX258" s="1388"/>
      <c r="AY258" s="1388"/>
      <c r="AZ258" s="1388"/>
      <c r="BA258" s="1388"/>
      <c r="BB258" s="1388"/>
      <c r="BC258" s="1388"/>
      <c r="BD258" s="1388"/>
      <c r="BE258" s="1388"/>
      <c r="BF258" s="1388"/>
      <c r="BG258" s="1388"/>
      <c r="BH258" s="1388"/>
      <c r="BI258" s="1388"/>
      <c r="BJ258" s="1388"/>
      <c r="BK258" s="1388"/>
      <c r="BL258" s="1388"/>
      <c r="BM258" s="1388"/>
      <c r="BN258" s="1388"/>
      <c r="BO258" s="1388"/>
      <c r="BP258" s="1388"/>
      <c r="BQ258" s="1388"/>
      <c r="BR258" s="1388"/>
      <c r="BS258" s="1388"/>
      <c r="BT258" s="1388"/>
      <c r="BU258" s="1388"/>
      <c r="BV258" s="1388"/>
      <c r="BW258" s="1388"/>
      <c r="BX258" s="1388"/>
      <c r="BY258" s="1388"/>
      <c r="BZ258" s="1388"/>
      <c r="CA258" s="1388"/>
    </row>
    <row r="259" spans="1:79" s="13" customFormat="1" x14ac:dyDescent="0.2">
      <c r="A259" s="20"/>
      <c r="B259" s="1542"/>
      <c r="C259" s="1388"/>
      <c r="D259" s="1434"/>
      <c r="E259" s="1542"/>
      <c r="F259" s="1542"/>
      <c r="G259" s="1542"/>
      <c r="H259" s="1436"/>
      <c r="I259" s="1436"/>
      <c r="J259" s="1437"/>
      <c r="K259" s="1388"/>
      <c r="L259" s="1389"/>
      <c r="M259" s="1388"/>
      <c r="N259" s="1388"/>
      <c r="O259" s="1429"/>
      <c r="P259" s="1470"/>
      <c r="Q259" s="1470"/>
      <c r="R259" s="1470"/>
      <c r="S259" s="1638"/>
      <c r="T259" s="1638"/>
      <c r="U259" s="1470"/>
      <c r="V259" s="1470"/>
      <c r="W259" s="1470"/>
      <c r="X259" s="1470"/>
      <c r="Y259" s="1638"/>
      <c r="Z259" s="1638"/>
      <c r="AA259" s="1610"/>
      <c r="AB259" s="1610"/>
      <c r="AC259" s="1470"/>
      <c r="AD259" s="1388"/>
      <c r="AE259" s="1388"/>
      <c r="AF259" s="1388"/>
      <c r="AG259" s="1388"/>
      <c r="AH259" s="1388"/>
      <c r="AI259" s="1388"/>
      <c r="AJ259" s="1434"/>
      <c r="AK259" s="1388"/>
      <c r="AL259" s="1388"/>
      <c r="AM259" s="1610"/>
      <c r="AN259" s="1388"/>
      <c r="AO259" s="1388"/>
      <c r="AP259" s="1388"/>
      <c r="AQ259" s="1388"/>
      <c r="AR259" s="1388"/>
      <c r="AS259" s="1388"/>
      <c r="AT259" s="1388"/>
      <c r="AU259" s="1388"/>
      <c r="AV259" s="1388"/>
      <c r="AW259" s="1388"/>
      <c r="AX259" s="1388"/>
      <c r="AY259" s="1388"/>
      <c r="AZ259" s="1388"/>
      <c r="BA259" s="1388"/>
      <c r="BB259" s="1388"/>
      <c r="BC259" s="1388"/>
      <c r="BD259" s="1388"/>
      <c r="BE259" s="1388"/>
      <c r="BF259" s="1388"/>
      <c r="BG259" s="1388"/>
      <c r="BH259" s="1388"/>
      <c r="BI259" s="1388"/>
      <c r="BJ259" s="1388"/>
      <c r="BK259" s="1388"/>
      <c r="BL259" s="1388"/>
      <c r="BM259" s="1388"/>
      <c r="BN259" s="1388"/>
      <c r="BO259" s="1388"/>
      <c r="BP259" s="1388"/>
      <c r="BQ259" s="1388"/>
      <c r="BR259" s="1388"/>
      <c r="BS259" s="1388"/>
      <c r="BT259" s="1388"/>
      <c r="BU259" s="1388"/>
      <c r="BV259" s="1388"/>
      <c r="BW259" s="1388"/>
      <c r="BX259" s="1388"/>
      <c r="BY259" s="1388"/>
      <c r="BZ259" s="1388"/>
      <c r="CA259" s="1388"/>
    </row>
    <row r="260" spans="1:79" s="13" customFormat="1" x14ac:dyDescent="0.2">
      <c r="A260" s="20"/>
      <c r="B260" s="1542"/>
      <c r="C260" s="1388"/>
      <c r="D260" s="1434"/>
      <c r="E260" s="1542"/>
      <c r="F260" s="1542"/>
      <c r="G260" s="1542"/>
      <c r="H260" s="1436"/>
      <c r="I260" s="1436"/>
      <c r="J260" s="1437"/>
      <c r="K260" s="1388"/>
      <c r="L260" s="1389"/>
      <c r="M260" s="1388"/>
      <c r="N260" s="1388"/>
      <c r="O260" s="1429"/>
      <c r="P260" s="1470"/>
      <c r="Q260" s="1470"/>
      <c r="R260" s="1470"/>
      <c r="S260" s="1638"/>
      <c r="T260" s="1638"/>
      <c r="U260" s="1470"/>
      <c r="V260" s="1470"/>
      <c r="W260" s="1470"/>
      <c r="X260" s="1470"/>
      <c r="Y260" s="1638"/>
      <c r="Z260" s="1638"/>
      <c r="AA260" s="1610"/>
      <c r="AB260" s="1610"/>
      <c r="AC260" s="1470"/>
      <c r="AD260" s="1388"/>
      <c r="AE260" s="1388"/>
      <c r="AF260" s="1388"/>
      <c r="AG260" s="1388"/>
      <c r="AH260" s="1388"/>
      <c r="AI260" s="1388"/>
      <c r="AJ260" s="1434"/>
      <c r="AK260" s="1388"/>
      <c r="AL260" s="1388"/>
      <c r="AM260" s="1610"/>
      <c r="AN260" s="1388"/>
      <c r="AO260" s="1388"/>
      <c r="AP260" s="1388"/>
      <c r="AQ260" s="1388"/>
      <c r="AR260" s="1388"/>
      <c r="AS260" s="1388"/>
      <c r="AT260" s="1388"/>
      <c r="AU260" s="1388"/>
      <c r="AV260" s="1388"/>
      <c r="AW260" s="1388"/>
      <c r="AX260" s="1388"/>
      <c r="AY260" s="1388"/>
      <c r="AZ260" s="1388"/>
      <c r="BA260" s="1388"/>
      <c r="BB260" s="1388"/>
      <c r="BC260" s="1388"/>
      <c r="BD260" s="1388"/>
      <c r="BE260" s="1388"/>
      <c r="BF260" s="1388"/>
      <c r="BG260" s="1388"/>
      <c r="BH260" s="1388"/>
      <c r="BI260" s="1388"/>
      <c r="BJ260" s="1388"/>
      <c r="BK260" s="1388"/>
      <c r="BL260" s="1388"/>
      <c r="BM260" s="1388"/>
      <c r="BN260" s="1388"/>
      <c r="BO260" s="1388"/>
      <c r="BP260" s="1388"/>
      <c r="BQ260" s="1388"/>
      <c r="BR260" s="1388"/>
      <c r="BS260" s="1388"/>
      <c r="BT260" s="1388"/>
      <c r="BU260" s="1388"/>
      <c r="BV260" s="1388"/>
      <c r="BW260" s="1388"/>
      <c r="BX260" s="1388"/>
      <c r="BY260" s="1388"/>
      <c r="BZ260" s="1388"/>
      <c r="CA260" s="1388"/>
    </row>
    <row r="261" spans="1:79" s="13" customFormat="1" x14ac:dyDescent="0.2">
      <c r="A261" s="20"/>
      <c r="B261" s="1542"/>
      <c r="C261" s="1388"/>
      <c r="D261" s="1434"/>
      <c r="E261" s="1542"/>
      <c r="F261" s="1542"/>
      <c r="G261" s="1542"/>
      <c r="H261" s="1436"/>
      <c r="I261" s="1436"/>
      <c r="J261" s="1437"/>
      <c r="K261" s="1388"/>
      <c r="L261" s="1389"/>
      <c r="M261" s="1388"/>
      <c r="N261" s="1388"/>
      <c r="O261" s="1429"/>
      <c r="P261" s="1470"/>
      <c r="Q261" s="1470"/>
      <c r="R261" s="1470"/>
      <c r="S261" s="1638"/>
      <c r="T261" s="1638"/>
      <c r="U261" s="1470"/>
      <c r="V261" s="1470"/>
      <c r="W261" s="1470"/>
      <c r="X261" s="1470"/>
      <c r="Y261" s="1638"/>
      <c r="Z261" s="1638"/>
      <c r="AA261" s="1610"/>
      <c r="AB261" s="1610"/>
      <c r="AC261" s="1470"/>
      <c r="AD261" s="1388"/>
      <c r="AE261" s="1388"/>
      <c r="AF261" s="1388"/>
      <c r="AG261" s="1388"/>
      <c r="AH261" s="1388"/>
      <c r="AI261" s="1388"/>
      <c r="AJ261" s="1434"/>
      <c r="AK261" s="1388"/>
      <c r="AL261" s="1388"/>
      <c r="AM261" s="1610"/>
      <c r="AN261" s="1388"/>
      <c r="AO261" s="1388"/>
      <c r="AP261" s="1388"/>
      <c r="AQ261" s="1388"/>
      <c r="AR261" s="1388"/>
      <c r="AS261" s="1388"/>
      <c r="AT261" s="1388"/>
      <c r="AU261" s="1388"/>
      <c r="AV261" s="1388"/>
      <c r="AW261" s="1388"/>
      <c r="AX261" s="1388"/>
      <c r="AY261" s="1388"/>
      <c r="AZ261" s="1388"/>
      <c r="BA261" s="1388"/>
      <c r="BB261" s="1388"/>
      <c r="BC261" s="1388"/>
      <c r="BD261" s="1388"/>
      <c r="BE261" s="1388"/>
      <c r="BF261" s="1388"/>
      <c r="BG261" s="1388"/>
      <c r="BH261" s="1388"/>
      <c r="BI261" s="1388"/>
      <c r="BJ261" s="1388"/>
      <c r="BK261" s="1388"/>
      <c r="BL261" s="1388"/>
      <c r="BM261" s="1388"/>
      <c r="BN261" s="1388"/>
      <c r="BO261" s="1388"/>
      <c r="BP261" s="1388"/>
      <c r="BQ261" s="1388"/>
      <c r="BR261" s="1388"/>
      <c r="BS261" s="1388"/>
      <c r="BT261" s="1388"/>
      <c r="BU261" s="1388"/>
      <c r="BV261" s="1388"/>
      <c r="BW261" s="1388"/>
      <c r="BX261" s="1388"/>
      <c r="BY261" s="1388"/>
      <c r="BZ261" s="1388"/>
      <c r="CA261" s="1388"/>
    </row>
    <row r="262" spans="1:79" s="13" customFormat="1" x14ac:dyDescent="0.2">
      <c r="A262" s="20"/>
      <c r="B262" s="1542"/>
      <c r="C262" s="1388"/>
      <c r="D262" s="1434"/>
      <c r="E262" s="1542"/>
      <c r="F262" s="1542"/>
      <c r="G262" s="1542"/>
      <c r="H262" s="1436"/>
      <c r="I262" s="1436"/>
      <c r="J262" s="1437"/>
      <c r="K262" s="1388"/>
      <c r="L262" s="1389"/>
      <c r="M262" s="1388"/>
      <c r="N262" s="1388"/>
      <c r="O262" s="1429"/>
      <c r="P262" s="1470"/>
      <c r="Q262" s="1470"/>
      <c r="R262" s="1470"/>
      <c r="S262" s="1638"/>
      <c r="T262" s="1638"/>
      <c r="U262" s="1470"/>
      <c r="V262" s="1470"/>
      <c r="W262" s="1470"/>
      <c r="X262" s="1470"/>
      <c r="Y262" s="1638"/>
      <c r="Z262" s="1638"/>
      <c r="AA262" s="1610"/>
      <c r="AB262" s="1610"/>
      <c r="AC262" s="1470"/>
      <c r="AD262" s="1388"/>
      <c r="AE262" s="1388"/>
      <c r="AF262" s="1388"/>
      <c r="AG262" s="1388"/>
      <c r="AH262" s="1388"/>
      <c r="AI262" s="1388"/>
      <c r="AJ262" s="1434"/>
      <c r="AK262" s="1388"/>
      <c r="AL262" s="1388"/>
      <c r="AM262" s="1610"/>
      <c r="AN262" s="1388"/>
      <c r="AO262" s="1388"/>
      <c r="AP262" s="1388"/>
      <c r="AQ262" s="1388"/>
      <c r="AR262" s="1388"/>
      <c r="AS262" s="1388"/>
      <c r="AT262" s="1388"/>
      <c r="AU262" s="1388"/>
      <c r="AV262" s="1388"/>
      <c r="AW262" s="1388"/>
      <c r="AX262" s="1388"/>
      <c r="AY262" s="1388"/>
      <c r="AZ262" s="1388"/>
      <c r="BA262" s="1388"/>
      <c r="BB262" s="1388"/>
      <c r="BC262" s="1388"/>
      <c r="BD262" s="1388"/>
      <c r="BE262" s="1388"/>
      <c r="BF262" s="1388"/>
      <c r="BG262" s="1388"/>
      <c r="BH262" s="1388"/>
      <c r="BI262" s="1388"/>
      <c r="BJ262" s="1388"/>
      <c r="BK262" s="1388"/>
      <c r="BL262" s="1388"/>
      <c r="BM262" s="1388"/>
      <c r="BN262" s="1388"/>
      <c r="BO262" s="1388"/>
      <c r="BP262" s="1388"/>
      <c r="BQ262" s="1388"/>
      <c r="BR262" s="1388"/>
      <c r="BS262" s="1388"/>
      <c r="BT262" s="1388"/>
      <c r="BU262" s="1388"/>
      <c r="BV262" s="1388"/>
      <c r="BW262" s="1388"/>
      <c r="BX262" s="1388"/>
      <c r="BY262" s="1388"/>
      <c r="BZ262" s="1388"/>
      <c r="CA262" s="1388"/>
    </row>
    <row r="263" spans="1:79" s="13" customFormat="1" x14ac:dyDescent="0.2">
      <c r="A263" s="20"/>
      <c r="B263" s="1542"/>
      <c r="C263" s="1388"/>
      <c r="D263" s="1434"/>
      <c r="E263" s="1542"/>
      <c r="F263" s="1542"/>
      <c r="G263" s="1542"/>
      <c r="H263" s="1436"/>
      <c r="I263" s="1436"/>
      <c r="J263" s="1437"/>
      <c r="K263" s="1388"/>
      <c r="L263" s="1389"/>
      <c r="M263" s="1388"/>
      <c r="N263" s="1388"/>
      <c r="O263" s="1429"/>
      <c r="P263" s="1470"/>
      <c r="Q263" s="1470"/>
      <c r="R263" s="1470"/>
      <c r="S263" s="1638"/>
      <c r="T263" s="1638"/>
      <c r="U263" s="1470"/>
      <c r="V263" s="1470"/>
      <c r="W263" s="1470"/>
      <c r="X263" s="1470"/>
      <c r="Y263" s="1638"/>
      <c r="Z263" s="1638"/>
      <c r="AA263" s="1610"/>
      <c r="AB263" s="1610"/>
      <c r="AC263" s="1470"/>
      <c r="AD263" s="1388"/>
      <c r="AE263" s="1388"/>
      <c r="AF263" s="1388"/>
      <c r="AG263" s="1388"/>
      <c r="AH263" s="1388"/>
      <c r="AI263" s="1388"/>
      <c r="AJ263" s="1434"/>
      <c r="AK263" s="1388"/>
      <c r="AL263" s="1388"/>
      <c r="AM263" s="1610"/>
      <c r="AN263" s="1388"/>
      <c r="AO263" s="1388"/>
      <c r="AP263" s="1388"/>
      <c r="AQ263" s="1388"/>
      <c r="AR263" s="1388"/>
      <c r="AS263" s="1388"/>
      <c r="AT263" s="1388"/>
      <c r="AU263" s="1388"/>
      <c r="AV263" s="1388"/>
      <c r="AW263" s="1388"/>
      <c r="AX263" s="1388"/>
      <c r="AY263" s="1388"/>
      <c r="AZ263" s="1388"/>
      <c r="BA263" s="1388"/>
      <c r="BB263" s="1388"/>
      <c r="BC263" s="1388"/>
      <c r="BD263" s="1388"/>
      <c r="BE263" s="1388"/>
      <c r="BF263" s="1388"/>
      <c r="BG263" s="1388"/>
      <c r="BH263" s="1388"/>
      <c r="BI263" s="1388"/>
      <c r="BJ263" s="1388"/>
      <c r="BK263" s="1388"/>
      <c r="BL263" s="1388"/>
      <c r="BM263" s="1388"/>
      <c r="BN263" s="1388"/>
      <c r="BO263" s="1388"/>
      <c r="BP263" s="1388"/>
      <c r="BQ263" s="1388"/>
      <c r="BR263" s="1388"/>
      <c r="BS263" s="1388"/>
      <c r="BT263" s="1388"/>
      <c r="BU263" s="1388"/>
      <c r="BV263" s="1388"/>
      <c r="BW263" s="1388"/>
      <c r="BX263" s="1388"/>
      <c r="BY263" s="1388"/>
      <c r="BZ263" s="1388"/>
      <c r="CA263" s="1388"/>
    </row>
    <row r="264" spans="1:79" s="13" customFormat="1" x14ac:dyDescent="0.2">
      <c r="A264" s="20"/>
      <c r="B264" s="1542"/>
      <c r="C264" s="1388"/>
      <c r="D264" s="1434"/>
      <c r="E264" s="1542"/>
      <c r="F264" s="1542"/>
      <c r="G264" s="1542"/>
      <c r="H264" s="1436"/>
      <c r="I264" s="1436"/>
      <c r="J264" s="1437"/>
      <c r="K264" s="1388"/>
      <c r="L264" s="1389"/>
      <c r="M264" s="1388"/>
      <c r="N264" s="1388"/>
      <c r="O264" s="1429"/>
      <c r="P264" s="1470"/>
      <c r="Q264" s="1470"/>
      <c r="R264" s="1470"/>
      <c r="S264" s="1638"/>
      <c r="T264" s="1638"/>
      <c r="U264" s="1470"/>
      <c r="V264" s="1470"/>
      <c r="W264" s="1470"/>
      <c r="X264" s="1470"/>
      <c r="Y264" s="1638"/>
      <c r="Z264" s="1638"/>
      <c r="AA264" s="1610"/>
      <c r="AB264" s="1610"/>
      <c r="AC264" s="1470"/>
      <c r="AD264" s="1388"/>
      <c r="AE264" s="1388"/>
      <c r="AF264" s="1388"/>
      <c r="AG264" s="1388"/>
      <c r="AH264" s="1388"/>
      <c r="AI264" s="1388"/>
      <c r="AJ264" s="1434"/>
      <c r="AK264" s="1388"/>
      <c r="AL264" s="1388"/>
      <c r="AM264" s="1610"/>
      <c r="AN264" s="1388"/>
      <c r="AO264" s="1388"/>
      <c r="AP264" s="1388"/>
      <c r="AQ264" s="1388"/>
      <c r="AR264" s="1388"/>
      <c r="AS264" s="1388"/>
      <c r="AT264" s="1388"/>
      <c r="AU264" s="1388"/>
      <c r="AV264" s="1388"/>
      <c r="AW264" s="1388"/>
      <c r="AX264" s="1388"/>
      <c r="AY264" s="1388"/>
      <c r="AZ264" s="1388"/>
      <c r="BA264" s="1388"/>
      <c r="BB264" s="1388"/>
      <c r="BC264" s="1388"/>
      <c r="BD264" s="1388"/>
      <c r="BE264" s="1388"/>
      <c r="BF264" s="1388"/>
      <c r="BG264" s="1388"/>
      <c r="BH264" s="1388"/>
      <c r="BI264" s="1388"/>
      <c r="BJ264" s="1388"/>
      <c r="BK264" s="1388"/>
      <c r="BL264" s="1388"/>
      <c r="BM264" s="1388"/>
      <c r="BN264" s="1388"/>
      <c r="BO264" s="1388"/>
      <c r="BP264" s="1388"/>
      <c r="BQ264" s="1388"/>
      <c r="BR264" s="1388"/>
      <c r="BS264" s="1388"/>
      <c r="BT264" s="1388"/>
      <c r="BU264" s="1388"/>
      <c r="BV264" s="1388"/>
      <c r="BW264" s="1388"/>
      <c r="BX264" s="1388"/>
      <c r="BY264" s="1388"/>
      <c r="BZ264" s="1388"/>
      <c r="CA264" s="1388"/>
    </row>
    <row r="265" spans="1:79" s="13" customFormat="1" x14ac:dyDescent="0.2">
      <c r="A265" s="20"/>
      <c r="B265" s="1542"/>
      <c r="C265" s="1388"/>
      <c r="D265" s="1434"/>
      <c r="E265" s="1542"/>
      <c r="F265" s="1542"/>
      <c r="G265" s="1542"/>
      <c r="H265" s="1436"/>
      <c r="I265" s="1436"/>
      <c r="J265" s="1437"/>
      <c r="K265" s="1388"/>
      <c r="L265" s="1389"/>
      <c r="M265" s="1388"/>
      <c r="N265" s="1388"/>
      <c r="O265" s="1429"/>
      <c r="P265" s="1470"/>
      <c r="Q265" s="1470"/>
      <c r="R265" s="1470"/>
      <c r="S265" s="1638"/>
      <c r="T265" s="1638"/>
      <c r="U265" s="1470"/>
      <c r="V265" s="1470"/>
      <c r="W265" s="1470"/>
      <c r="X265" s="1470"/>
      <c r="Y265" s="1638"/>
      <c r="Z265" s="1638"/>
      <c r="AA265" s="1610"/>
      <c r="AB265" s="1610"/>
      <c r="AC265" s="1470"/>
      <c r="AD265" s="1388"/>
      <c r="AE265" s="1388"/>
      <c r="AF265" s="1388"/>
      <c r="AG265" s="1388"/>
      <c r="AH265" s="1388"/>
      <c r="AI265" s="1388"/>
      <c r="AJ265" s="1434"/>
      <c r="AK265" s="1388"/>
      <c r="AL265" s="1388"/>
      <c r="AM265" s="1610"/>
      <c r="AN265" s="1388"/>
      <c r="AO265" s="1388"/>
      <c r="AP265" s="1388"/>
      <c r="AQ265" s="1388"/>
      <c r="AR265" s="1388"/>
      <c r="AS265" s="1388"/>
      <c r="AT265" s="1388"/>
      <c r="AU265" s="1388"/>
      <c r="AV265" s="1388"/>
      <c r="AW265" s="1388"/>
      <c r="AX265" s="1388"/>
      <c r="AY265" s="1388"/>
      <c r="AZ265" s="1388"/>
      <c r="BA265" s="1388"/>
      <c r="BB265" s="1388"/>
      <c r="BC265" s="1388"/>
      <c r="BD265" s="1388"/>
      <c r="BE265" s="1388"/>
      <c r="BF265" s="1388"/>
      <c r="BG265" s="1388"/>
      <c r="BH265" s="1388"/>
      <c r="BI265" s="1388"/>
      <c r="BJ265" s="1388"/>
      <c r="BK265" s="1388"/>
      <c r="BL265" s="1388"/>
      <c r="BM265" s="1388"/>
      <c r="BN265" s="1388"/>
      <c r="BO265" s="1388"/>
      <c r="BP265" s="1388"/>
      <c r="BQ265" s="1388"/>
      <c r="BR265" s="1388"/>
      <c r="BS265" s="1388"/>
      <c r="BT265" s="1388"/>
      <c r="BU265" s="1388"/>
      <c r="BV265" s="1388"/>
      <c r="BW265" s="1388"/>
      <c r="BX265" s="1388"/>
      <c r="BY265" s="1388"/>
      <c r="BZ265" s="1388"/>
      <c r="CA265" s="1388"/>
    </row>
    <row r="266" spans="1:79" s="13" customFormat="1" x14ac:dyDescent="0.2">
      <c r="A266" s="20"/>
      <c r="B266" s="1542"/>
      <c r="C266" s="1388"/>
      <c r="D266" s="1434"/>
      <c r="E266" s="1542"/>
      <c r="F266" s="1542"/>
      <c r="G266" s="1542"/>
      <c r="H266" s="1436"/>
      <c r="I266" s="1436"/>
      <c r="J266" s="1437"/>
      <c r="K266" s="1388"/>
      <c r="L266" s="1389"/>
      <c r="M266" s="1388"/>
      <c r="N266" s="1388"/>
      <c r="O266" s="1429"/>
      <c r="P266" s="1470"/>
      <c r="Q266" s="1470"/>
      <c r="R266" s="1470"/>
      <c r="S266" s="1638"/>
      <c r="T266" s="1638"/>
      <c r="U266" s="1470"/>
      <c r="V266" s="1470"/>
      <c r="W266" s="1470"/>
      <c r="X266" s="1470"/>
      <c r="Y266" s="1638"/>
      <c r="Z266" s="1638"/>
      <c r="AA266" s="1610"/>
      <c r="AB266" s="1610"/>
      <c r="AC266" s="1470"/>
      <c r="AD266" s="1388"/>
      <c r="AE266" s="1388"/>
      <c r="AF266" s="1388"/>
      <c r="AG266" s="1388"/>
      <c r="AH266" s="1388"/>
      <c r="AI266" s="1388"/>
      <c r="AJ266" s="1434"/>
      <c r="AK266" s="1388"/>
      <c r="AL266" s="1388"/>
      <c r="AM266" s="1610"/>
      <c r="AN266" s="1388"/>
      <c r="AO266" s="1388"/>
      <c r="AP266" s="1388"/>
      <c r="AQ266" s="1388"/>
      <c r="AR266" s="1388"/>
      <c r="AS266" s="1388"/>
      <c r="AT266" s="1388"/>
      <c r="AU266" s="1388"/>
      <c r="AV266" s="1388"/>
      <c r="AW266" s="1388"/>
      <c r="AX266" s="1388"/>
      <c r="AY266" s="1388"/>
      <c r="AZ266" s="1388"/>
      <c r="BA266" s="1388"/>
      <c r="BB266" s="1388"/>
      <c r="BC266" s="1388"/>
      <c r="BD266" s="1388"/>
      <c r="BE266" s="1388"/>
      <c r="BF266" s="1388"/>
      <c r="BG266" s="1388"/>
      <c r="BH266" s="1388"/>
      <c r="BI266" s="1388"/>
      <c r="BJ266" s="1388"/>
      <c r="BK266" s="1388"/>
      <c r="BL266" s="1388"/>
      <c r="BM266" s="1388"/>
      <c r="BN266" s="1388"/>
      <c r="BO266" s="1388"/>
      <c r="BP266" s="1388"/>
      <c r="BQ266" s="1388"/>
      <c r="BR266" s="1388"/>
      <c r="BS266" s="1388"/>
      <c r="BT266" s="1388"/>
      <c r="BU266" s="1388"/>
      <c r="BV266" s="1388"/>
      <c r="BW266" s="1388"/>
      <c r="BX266" s="1388"/>
      <c r="BY266" s="1388"/>
      <c r="BZ266" s="1388"/>
      <c r="CA266" s="1388"/>
    </row>
    <row r="267" spans="1:79" s="13" customFormat="1" x14ac:dyDescent="0.2">
      <c r="A267" s="20"/>
      <c r="B267" s="1542"/>
      <c r="C267" s="1388"/>
      <c r="D267" s="1434"/>
      <c r="E267" s="1542"/>
      <c r="F267" s="1542"/>
      <c r="G267" s="1542"/>
      <c r="H267" s="1513"/>
      <c r="I267" s="1436"/>
      <c r="J267" s="1437"/>
      <c r="K267" s="1388"/>
      <c r="L267" s="1389"/>
      <c r="M267" s="1388"/>
      <c r="N267" s="1388"/>
      <c r="O267" s="1429"/>
      <c r="P267" s="1470"/>
      <c r="Q267" s="1470"/>
      <c r="R267" s="1470"/>
      <c r="S267" s="1638"/>
      <c r="T267" s="1638"/>
      <c r="U267" s="1470"/>
      <c r="V267" s="1470"/>
      <c r="W267" s="1470"/>
      <c r="X267" s="1470"/>
      <c r="Y267" s="1638"/>
      <c r="Z267" s="1638"/>
      <c r="AA267" s="1610"/>
      <c r="AB267" s="1610"/>
      <c r="AC267" s="1470"/>
      <c r="AD267" s="1388"/>
      <c r="AE267" s="1388"/>
      <c r="AF267" s="1388"/>
      <c r="AG267" s="1388"/>
      <c r="AH267" s="1388"/>
      <c r="AI267" s="1388"/>
      <c r="AJ267" s="1434"/>
      <c r="AK267" s="1388"/>
      <c r="AL267" s="1388"/>
      <c r="AM267" s="1610"/>
      <c r="AN267" s="1388"/>
      <c r="AO267" s="1388"/>
      <c r="AP267" s="1388"/>
      <c r="AQ267" s="1388"/>
      <c r="AR267" s="1388"/>
      <c r="AS267" s="1388"/>
      <c r="AT267" s="1388"/>
      <c r="AU267" s="1388"/>
      <c r="AV267" s="1388"/>
      <c r="AW267" s="1388"/>
      <c r="AX267" s="1388"/>
      <c r="AY267" s="1388"/>
      <c r="AZ267" s="1388"/>
      <c r="BA267" s="1388"/>
      <c r="BB267" s="1388"/>
      <c r="BC267" s="1388"/>
      <c r="BD267" s="1388"/>
      <c r="BE267" s="1388"/>
      <c r="BF267" s="1388"/>
      <c r="BG267" s="1388"/>
      <c r="BH267" s="1388"/>
      <c r="BI267" s="1388"/>
      <c r="BJ267" s="1388"/>
      <c r="BK267" s="1388"/>
      <c r="BL267" s="1388"/>
      <c r="BM267" s="1388"/>
      <c r="BN267" s="1388"/>
      <c r="BO267" s="1388"/>
      <c r="BP267" s="1388"/>
      <c r="BQ267" s="1388"/>
      <c r="BR267" s="1388"/>
      <c r="BS267" s="1388"/>
      <c r="BT267" s="1388"/>
      <c r="BU267" s="1388"/>
      <c r="BV267" s="1388"/>
      <c r="BW267" s="1388"/>
      <c r="BX267" s="1388"/>
      <c r="BY267" s="1388"/>
      <c r="BZ267" s="1388"/>
      <c r="CA267" s="1388"/>
    </row>
    <row r="268" spans="1:79" s="13" customFormat="1" x14ac:dyDescent="0.2">
      <c r="A268" s="20"/>
      <c r="B268" s="1542"/>
      <c r="C268" s="1388"/>
      <c r="D268" s="1434"/>
      <c r="E268" s="1542"/>
      <c r="F268" s="1542"/>
      <c r="G268" s="1542"/>
      <c r="H268" s="1514"/>
      <c r="I268" s="1436"/>
      <c r="J268" s="1437"/>
      <c r="K268" s="1388"/>
      <c r="L268" s="1389"/>
      <c r="M268" s="1388"/>
      <c r="N268" s="1388"/>
      <c r="O268" s="1429"/>
      <c r="P268" s="1470"/>
      <c r="Q268" s="1470"/>
      <c r="R268" s="1470"/>
      <c r="S268" s="1638"/>
      <c r="T268" s="1638"/>
      <c r="U268" s="1470"/>
      <c r="V268" s="1470"/>
      <c r="W268" s="1470"/>
      <c r="X268" s="1470"/>
      <c r="Y268" s="1638"/>
      <c r="Z268" s="1638"/>
      <c r="AA268" s="1610"/>
      <c r="AB268" s="1610"/>
      <c r="AC268" s="1470"/>
      <c r="AD268" s="1388"/>
      <c r="AE268" s="1388"/>
      <c r="AF268" s="1388"/>
      <c r="AG268" s="1388"/>
      <c r="AH268" s="1388"/>
      <c r="AI268" s="1388"/>
      <c r="AJ268" s="1434"/>
      <c r="AK268" s="1388"/>
      <c r="AL268" s="1388"/>
      <c r="AM268" s="1610"/>
      <c r="AN268" s="1388"/>
      <c r="AO268" s="1388"/>
      <c r="AP268" s="1388"/>
      <c r="AQ268" s="1388"/>
      <c r="AR268" s="1388"/>
      <c r="AS268" s="1388"/>
      <c r="AT268" s="1388"/>
      <c r="AU268" s="1388"/>
      <c r="AV268" s="1388"/>
      <c r="AW268" s="1388"/>
      <c r="AX268" s="1388"/>
      <c r="AY268" s="1388"/>
      <c r="AZ268" s="1388"/>
      <c r="BA268" s="1388"/>
      <c r="BB268" s="1388"/>
      <c r="BC268" s="1388"/>
      <c r="BD268" s="1388"/>
      <c r="BE268" s="1388"/>
      <c r="BF268" s="1388"/>
      <c r="BG268" s="1388"/>
      <c r="BH268" s="1388"/>
      <c r="BI268" s="1388"/>
      <c r="BJ268" s="1388"/>
      <c r="BK268" s="1388"/>
      <c r="BL268" s="1388"/>
      <c r="BM268" s="1388"/>
      <c r="BN268" s="1388"/>
      <c r="BO268" s="1388"/>
      <c r="BP268" s="1388"/>
      <c r="BQ268" s="1388"/>
      <c r="BR268" s="1388"/>
      <c r="BS268" s="1388"/>
      <c r="BT268" s="1388"/>
      <c r="BU268" s="1388"/>
      <c r="BV268" s="1388"/>
      <c r="BW268" s="1388"/>
      <c r="BX268" s="1388"/>
      <c r="BY268" s="1388"/>
      <c r="BZ268" s="1388"/>
      <c r="CA268" s="1388"/>
    </row>
    <row r="269" spans="1:79" s="13" customFormat="1" x14ac:dyDescent="0.2">
      <c r="A269" s="20"/>
      <c r="B269" s="1542"/>
      <c r="C269" s="1388"/>
      <c r="D269" s="1434"/>
      <c r="E269" s="1542"/>
      <c r="F269" s="1542"/>
      <c r="G269" s="1542"/>
      <c r="H269" s="1436"/>
      <c r="I269" s="1436"/>
      <c r="J269" s="1437"/>
      <c r="K269" s="1388"/>
      <c r="L269" s="1389"/>
      <c r="M269" s="1388"/>
      <c r="N269" s="1388"/>
      <c r="O269" s="1429"/>
      <c r="P269" s="1470"/>
      <c r="Q269" s="1470"/>
      <c r="R269" s="1470"/>
      <c r="S269" s="1638"/>
      <c r="T269" s="1638"/>
      <c r="U269" s="1470"/>
      <c r="V269" s="1470"/>
      <c r="W269" s="1470"/>
      <c r="X269" s="1470"/>
      <c r="Y269" s="1638"/>
      <c r="Z269" s="1638"/>
      <c r="AA269" s="1610"/>
      <c r="AB269" s="1610"/>
      <c r="AC269" s="1470"/>
      <c r="AD269" s="1388"/>
      <c r="AE269" s="1388"/>
      <c r="AF269" s="1388"/>
      <c r="AG269" s="1388"/>
      <c r="AH269" s="1388"/>
      <c r="AI269" s="1388"/>
      <c r="AJ269" s="1434"/>
      <c r="AK269" s="1388"/>
      <c r="AL269" s="1388"/>
      <c r="AM269" s="1610"/>
      <c r="AN269" s="1388"/>
      <c r="AO269" s="1388"/>
      <c r="AP269" s="1388"/>
      <c r="AQ269" s="1388"/>
      <c r="AR269" s="1388"/>
      <c r="AS269" s="1388"/>
      <c r="AT269" s="1388"/>
      <c r="AU269" s="1388"/>
      <c r="AV269" s="1388"/>
      <c r="AW269" s="1388"/>
      <c r="AX269" s="1388"/>
      <c r="AY269" s="1388"/>
      <c r="AZ269" s="1388"/>
      <c r="BA269" s="1388"/>
      <c r="BB269" s="1388"/>
      <c r="BC269" s="1388"/>
      <c r="BD269" s="1388"/>
      <c r="BE269" s="1388"/>
      <c r="BF269" s="1388"/>
      <c r="BG269" s="1388"/>
      <c r="BH269" s="1388"/>
      <c r="BI269" s="1388"/>
      <c r="BJ269" s="1388"/>
      <c r="BK269" s="1388"/>
      <c r="BL269" s="1388"/>
      <c r="BM269" s="1388"/>
      <c r="BN269" s="1388"/>
      <c r="BO269" s="1388"/>
      <c r="BP269" s="1388"/>
      <c r="BQ269" s="1388"/>
      <c r="BR269" s="1388"/>
      <c r="BS269" s="1388"/>
      <c r="BT269" s="1388"/>
      <c r="BU269" s="1388"/>
      <c r="BV269" s="1388"/>
      <c r="BW269" s="1388"/>
      <c r="BX269" s="1388"/>
      <c r="BY269" s="1388"/>
      <c r="BZ269" s="1388"/>
      <c r="CA269" s="1388"/>
    </row>
    <row r="270" spans="1:79" s="13" customFormat="1" x14ac:dyDescent="0.2">
      <c r="A270" s="20"/>
      <c r="B270" s="1542"/>
      <c r="C270" s="1388"/>
      <c r="D270" s="1434"/>
      <c r="E270" s="1542"/>
      <c r="F270" s="1542"/>
      <c r="G270" s="1542"/>
      <c r="H270" s="1436"/>
      <c r="I270" s="1436"/>
      <c r="J270" s="1437"/>
      <c r="K270" s="1388"/>
      <c r="L270" s="1389"/>
      <c r="M270" s="1388"/>
      <c r="N270" s="1388"/>
      <c r="O270" s="1429"/>
      <c r="P270" s="1470"/>
      <c r="Q270" s="1470"/>
      <c r="R270" s="1470"/>
      <c r="S270" s="1638"/>
      <c r="T270" s="1638"/>
      <c r="U270" s="1470"/>
      <c r="V270" s="1470"/>
      <c r="W270" s="1470"/>
      <c r="X270" s="1470"/>
      <c r="Y270" s="1638"/>
      <c r="Z270" s="1638"/>
      <c r="AA270" s="1610"/>
      <c r="AB270" s="1610"/>
      <c r="AC270" s="1470"/>
      <c r="AD270" s="1388"/>
      <c r="AE270" s="1388"/>
      <c r="AF270" s="1388"/>
      <c r="AG270" s="1388"/>
      <c r="AH270" s="1388"/>
      <c r="AI270" s="1388"/>
      <c r="AJ270" s="1434"/>
      <c r="AK270" s="1388"/>
      <c r="AL270" s="1388"/>
      <c r="AM270" s="1610"/>
      <c r="AN270" s="1388"/>
      <c r="AO270" s="1388"/>
      <c r="AP270" s="1388"/>
      <c r="AQ270" s="1388"/>
      <c r="AR270" s="1388"/>
      <c r="AS270" s="1388"/>
      <c r="AT270" s="1388"/>
      <c r="AU270" s="1388"/>
      <c r="AV270" s="1388"/>
      <c r="AW270" s="1388"/>
      <c r="AX270" s="1388"/>
      <c r="AY270" s="1388"/>
      <c r="AZ270" s="1388"/>
      <c r="BA270" s="1388"/>
      <c r="BB270" s="1388"/>
      <c r="BC270" s="1388"/>
      <c r="BD270" s="1388"/>
      <c r="BE270" s="1388"/>
      <c r="BF270" s="1388"/>
      <c r="BG270" s="1388"/>
      <c r="BH270" s="1388"/>
      <c r="BI270" s="1388"/>
      <c r="BJ270" s="1388"/>
      <c r="BK270" s="1388"/>
      <c r="BL270" s="1388"/>
      <c r="BM270" s="1388"/>
      <c r="BN270" s="1388"/>
      <c r="BO270" s="1388"/>
      <c r="BP270" s="1388"/>
      <c r="BQ270" s="1388"/>
      <c r="BR270" s="1388"/>
      <c r="BS270" s="1388"/>
      <c r="BT270" s="1388"/>
      <c r="BU270" s="1388"/>
      <c r="BV270" s="1388"/>
      <c r="BW270" s="1388"/>
      <c r="BX270" s="1388"/>
      <c r="BY270" s="1388"/>
      <c r="BZ270" s="1388"/>
      <c r="CA270" s="1388"/>
    </row>
    <row r="271" spans="1:79" s="13" customFormat="1" x14ac:dyDescent="0.2">
      <c r="A271" s="20"/>
      <c r="B271" s="1542"/>
      <c r="C271" s="1388"/>
      <c r="D271" s="1434"/>
      <c r="E271" s="1542"/>
      <c r="F271" s="1542"/>
      <c r="G271" s="1542"/>
      <c r="H271" s="1436"/>
      <c r="I271" s="1436"/>
      <c r="J271" s="1437"/>
      <c r="K271" s="1388"/>
      <c r="L271" s="1389"/>
      <c r="M271" s="1388"/>
      <c r="N271" s="1388"/>
      <c r="O271" s="1429"/>
      <c r="P271" s="1470"/>
      <c r="Q271" s="1470"/>
      <c r="R271" s="1470"/>
      <c r="S271" s="1638"/>
      <c r="T271" s="1638"/>
      <c r="U271" s="1470"/>
      <c r="V271" s="1470"/>
      <c r="W271" s="1470"/>
      <c r="X271" s="1470"/>
      <c r="Y271" s="1638"/>
      <c r="Z271" s="1638"/>
      <c r="AA271" s="1610"/>
      <c r="AB271" s="1610"/>
      <c r="AC271" s="1470"/>
      <c r="AD271" s="1388"/>
      <c r="AE271" s="1388"/>
      <c r="AF271" s="1388"/>
      <c r="AG271" s="1388"/>
      <c r="AH271" s="1388"/>
      <c r="AI271" s="1388"/>
      <c r="AJ271" s="1434"/>
      <c r="AK271" s="1388"/>
      <c r="AL271" s="1388"/>
      <c r="AM271" s="1610"/>
      <c r="AN271" s="1388"/>
      <c r="AO271" s="1388"/>
      <c r="AP271" s="1388"/>
      <c r="AQ271" s="1388"/>
      <c r="AR271" s="1388"/>
      <c r="AS271" s="1388"/>
      <c r="AT271" s="1388"/>
      <c r="AU271" s="1388"/>
      <c r="AV271" s="1388"/>
      <c r="AW271" s="1388"/>
      <c r="AX271" s="1388"/>
      <c r="AY271" s="1388"/>
      <c r="AZ271" s="1388"/>
      <c r="BA271" s="1388"/>
      <c r="BB271" s="1388"/>
      <c r="BC271" s="1388"/>
      <c r="BD271" s="1388"/>
      <c r="BE271" s="1388"/>
      <c r="BF271" s="1388"/>
      <c r="BG271" s="1388"/>
      <c r="BH271" s="1388"/>
      <c r="BI271" s="1388"/>
      <c r="BJ271" s="1388"/>
      <c r="BK271" s="1388"/>
      <c r="BL271" s="1388"/>
      <c r="BM271" s="1388"/>
      <c r="BN271" s="1388"/>
      <c r="BO271" s="1388"/>
      <c r="BP271" s="1388"/>
      <c r="BQ271" s="1388"/>
      <c r="BR271" s="1388"/>
      <c r="BS271" s="1388"/>
      <c r="BT271" s="1388"/>
      <c r="BU271" s="1388"/>
      <c r="BV271" s="1388"/>
      <c r="BW271" s="1388"/>
      <c r="BX271" s="1388"/>
      <c r="BY271" s="1388"/>
      <c r="BZ271" s="1388"/>
      <c r="CA271" s="1388"/>
    </row>
    <row r="272" spans="1:79" s="13" customFormat="1" x14ac:dyDescent="0.2">
      <c r="A272" s="20"/>
      <c r="B272" s="1542"/>
      <c r="C272" s="1388"/>
      <c r="D272" s="1434"/>
      <c r="E272" s="1542"/>
      <c r="F272" s="1542"/>
      <c r="G272" s="1542"/>
      <c r="H272" s="1436"/>
      <c r="I272" s="1436"/>
      <c r="J272" s="1437"/>
      <c r="K272" s="1388"/>
      <c r="L272" s="1389"/>
      <c r="M272" s="1388"/>
      <c r="N272" s="1388"/>
      <c r="O272" s="1429"/>
      <c r="P272" s="1470"/>
      <c r="Q272" s="1470"/>
      <c r="R272" s="1470"/>
      <c r="S272" s="1638"/>
      <c r="T272" s="1638"/>
      <c r="U272" s="1470"/>
      <c r="V272" s="1470"/>
      <c r="W272" s="1470"/>
      <c r="X272" s="1470"/>
      <c r="Y272" s="1638"/>
      <c r="Z272" s="1638"/>
      <c r="AA272" s="1610"/>
      <c r="AB272" s="1610"/>
      <c r="AC272" s="1470"/>
      <c r="AD272" s="1388"/>
      <c r="AE272" s="1388"/>
      <c r="AF272" s="1388"/>
      <c r="AG272" s="1388"/>
      <c r="AH272" s="1388"/>
      <c r="AI272" s="1388"/>
      <c r="AJ272" s="1434"/>
      <c r="AK272" s="1388"/>
      <c r="AL272" s="1388"/>
      <c r="AM272" s="1610"/>
      <c r="AN272" s="1388"/>
      <c r="AO272" s="1388"/>
      <c r="AP272" s="1388"/>
      <c r="AQ272" s="1388"/>
      <c r="AR272" s="1388"/>
      <c r="AS272" s="1388"/>
      <c r="AT272" s="1388"/>
      <c r="AU272" s="1388"/>
      <c r="AV272" s="1388"/>
      <c r="AW272" s="1388"/>
      <c r="AX272" s="1388"/>
      <c r="AY272" s="1388"/>
      <c r="AZ272" s="1388"/>
      <c r="BA272" s="1388"/>
      <c r="BB272" s="1388"/>
      <c r="BC272" s="1388"/>
      <c r="BD272" s="1388"/>
      <c r="BE272" s="1388"/>
      <c r="BF272" s="1388"/>
      <c r="BG272" s="1388"/>
      <c r="BH272" s="1388"/>
      <c r="BI272" s="1388"/>
      <c r="BJ272" s="1388"/>
      <c r="BK272" s="1388"/>
      <c r="BL272" s="1388"/>
      <c r="BM272" s="1388"/>
      <c r="BN272" s="1388"/>
      <c r="BO272" s="1388"/>
      <c r="BP272" s="1388"/>
      <c r="BQ272" s="1388"/>
      <c r="BR272" s="1388"/>
      <c r="BS272" s="1388"/>
      <c r="BT272" s="1388"/>
      <c r="BU272" s="1388"/>
      <c r="BV272" s="1388"/>
      <c r="BW272" s="1388"/>
      <c r="BX272" s="1388"/>
      <c r="BY272" s="1388"/>
      <c r="BZ272" s="1388"/>
      <c r="CA272" s="1388"/>
    </row>
    <row r="273" spans="1:79" s="13" customFormat="1" x14ac:dyDescent="0.2">
      <c r="A273" s="20"/>
      <c r="B273" s="1542"/>
      <c r="C273" s="1388"/>
      <c r="D273" s="1434"/>
      <c r="E273" s="1542"/>
      <c r="F273" s="1542"/>
      <c r="G273" s="1542"/>
      <c r="H273" s="1436"/>
      <c r="I273" s="1436"/>
      <c r="J273" s="1437"/>
      <c r="K273" s="1388"/>
      <c r="L273" s="1389"/>
      <c r="M273" s="1388"/>
      <c r="N273" s="1388"/>
      <c r="O273" s="1429"/>
      <c r="P273" s="1470"/>
      <c r="Q273" s="1470"/>
      <c r="R273" s="1470"/>
      <c r="S273" s="1638"/>
      <c r="T273" s="1638"/>
      <c r="U273" s="1470"/>
      <c r="V273" s="1470"/>
      <c r="W273" s="1470"/>
      <c r="X273" s="1470"/>
      <c r="Y273" s="1638"/>
      <c r="Z273" s="1638"/>
      <c r="AA273" s="1610"/>
      <c r="AB273" s="1610"/>
      <c r="AC273" s="1470"/>
      <c r="AD273" s="1388"/>
      <c r="AE273" s="1388"/>
      <c r="AF273" s="1388"/>
      <c r="AG273" s="1388"/>
      <c r="AH273" s="1388"/>
      <c r="AI273" s="1388"/>
      <c r="AJ273" s="1434"/>
      <c r="AK273" s="1388"/>
      <c r="AL273" s="1388"/>
      <c r="AM273" s="1610"/>
      <c r="AN273" s="1388"/>
      <c r="AO273" s="1388"/>
      <c r="AP273" s="1388"/>
      <c r="AQ273" s="1388"/>
      <c r="AR273" s="1388"/>
      <c r="AS273" s="1388"/>
      <c r="AT273" s="1388"/>
      <c r="AU273" s="1388"/>
      <c r="AV273" s="1388"/>
      <c r="AW273" s="1388"/>
      <c r="AX273" s="1388"/>
      <c r="AY273" s="1388"/>
      <c r="AZ273" s="1388"/>
      <c r="BA273" s="1388"/>
      <c r="BB273" s="1388"/>
      <c r="BC273" s="1388"/>
      <c r="BD273" s="1388"/>
      <c r="BE273" s="1388"/>
      <c r="BF273" s="1388"/>
      <c r="BG273" s="1388"/>
      <c r="BH273" s="1388"/>
      <c r="BI273" s="1388"/>
      <c r="BJ273" s="1388"/>
      <c r="BK273" s="1388"/>
      <c r="BL273" s="1388"/>
      <c r="BM273" s="1388"/>
      <c r="BN273" s="1388"/>
      <c r="BO273" s="1388"/>
      <c r="BP273" s="1388"/>
      <c r="BQ273" s="1388"/>
      <c r="BR273" s="1388"/>
      <c r="BS273" s="1388"/>
      <c r="BT273" s="1388"/>
      <c r="BU273" s="1388"/>
      <c r="BV273" s="1388"/>
      <c r="BW273" s="1388"/>
      <c r="BX273" s="1388"/>
      <c r="BY273" s="1388"/>
      <c r="BZ273" s="1388"/>
      <c r="CA273" s="1388"/>
    </row>
    <row r="274" spans="1:79" s="13" customFormat="1" x14ac:dyDescent="0.2">
      <c r="A274" s="20"/>
      <c r="B274" s="1542"/>
      <c r="C274" s="1388"/>
      <c r="D274" s="1434"/>
      <c r="E274" s="1542"/>
      <c r="F274" s="1542"/>
      <c r="G274" s="1542"/>
      <c r="H274" s="1436"/>
      <c r="I274" s="1436"/>
      <c r="J274" s="1437"/>
      <c r="K274" s="1388"/>
      <c r="L274" s="1389"/>
      <c r="M274" s="1388"/>
      <c r="N274" s="1388"/>
      <c r="O274" s="1429"/>
      <c r="P274" s="1470"/>
      <c r="Q274" s="1470"/>
      <c r="R274" s="1470"/>
      <c r="S274" s="1638"/>
      <c r="T274" s="1638"/>
      <c r="U274" s="1470"/>
      <c r="V274" s="1470"/>
      <c r="W274" s="1470"/>
      <c r="X274" s="1470"/>
      <c r="Y274" s="1638"/>
      <c r="Z274" s="1638"/>
      <c r="AA274" s="1610"/>
      <c r="AB274" s="1610"/>
      <c r="AC274" s="1470"/>
      <c r="AD274" s="1388"/>
      <c r="AE274" s="1388"/>
      <c r="AF274" s="1388"/>
      <c r="AG274" s="1388"/>
      <c r="AH274" s="1388"/>
      <c r="AI274" s="1388"/>
      <c r="AJ274" s="1434"/>
      <c r="AK274" s="1388"/>
      <c r="AL274" s="1388"/>
      <c r="AM274" s="1610"/>
      <c r="AN274" s="1388"/>
      <c r="AO274" s="1388"/>
      <c r="AP274" s="1388"/>
      <c r="AQ274" s="1388"/>
      <c r="AR274" s="1388"/>
      <c r="AS274" s="1388"/>
      <c r="AT274" s="1388"/>
      <c r="AU274" s="1388"/>
      <c r="AV274" s="1388"/>
      <c r="AW274" s="1388"/>
      <c r="AX274" s="1388"/>
      <c r="AY274" s="1388"/>
      <c r="AZ274" s="1388"/>
      <c r="BA274" s="1388"/>
      <c r="BB274" s="1388"/>
      <c r="BC274" s="1388"/>
      <c r="BD274" s="1388"/>
      <c r="BE274" s="1388"/>
      <c r="BF274" s="1388"/>
      <c r="BG274" s="1388"/>
      <c r="BH274" s="1388"/>
      <c r="BI274" s="1388"/>
      <c r="BJ274" s="1388"/>
      <c r="BK274" s="1388"/>
      <c r="BL274" s="1388"/>
      <c r="BM274" s="1388"/>
      <c r="BN274" s="1388"/>
      <c r="BO274" s="1388"/>
      <c r="BP274" s="1388"/>
      <c r="BQ274" s="1388"/>
      <c r="BR274" s="1388"/>
      <c r="BS274" s="1388"/>
      <c r="BT274" s="1388"/>
      <c r="BU274" s="1388"/>
      <c r="BV274" s="1388"/>
      <c r="BW274" s="1388"/>
      <c r="BX274" s="1388"/>
      <c r="BY274" s="1388"/>
      <c r="BZ274" s="1388"/>
      <c r="CA274" s="1388"/>
    </row>
    <row r="275" spans="1:79" s="13" customFormat="1" x14ac:dyDescent="0.2">
      <c r="A275" s="20"/>
      <c r="B275" s="1542"/>
      <c r="C275" s="1388"/>
      <c r="D275" s="1434"/>
      <c r="E275" s="1542"/>
      <c r="F275" s="1542"/>
      <c r="G275" s="1542"/>
      <c r="H275" s="1436"/>
      <c r="I275" s="1436"/>
      <c r="J275" s="1437"/>
      <c r="K275" s="1388"/>
      <c r="L275" s="1389"/>
      <c r="M275" s="1388"/>
      <c r="N275" s="1388"/>
      <c r="O275" s="1429"/>
      <c r="P275" s="1470"/>
      <c r="Q275" s="1470"/>
      <c r="R275" s="1470"/>
      <c r="S275" s="1638"/>
      <c r="T275" s="1638"/>
      <c r="U275" s="1470"/>
      <c r="V275" s="1470"/>
      <c r="W275" s="1470"/>
      <c r="X275" s="1470"/>
      <c r="Y275" s="1638"/>
      <c r="Z275" s="1638"/>
      <c r="AA275" s="1610"/>
      <c r="AB275" s="1610"/>
      <c r="AC275" s="1470"/>
      <c r="AD275" s="1388"/>
      <c r="AE275" s="1388"/>
      <c r="AF275" s="1388"/>
      <c r="AG275" s="1388"/>
      <c r="AH275" s="1388"/>
      <c r="AI275" s="1388"/>
      <c r="AJ275" s="1434"/>
      <c r="AK275" s="1388"/>
      <c r="AL275" s="1388"/>
      <c r="AM275" s="1610"/>
      <c r="AN275" s="1388"/>
      <c r="AO275" s="1388"/>
      <c r="AP275" s="1388"/>
      <c r="AQ275" s="1388"/>
      <c r="AR275" s="1388"/>
      <c r="AS275" s="1388"/>
      <c r="AT275" s="1388"/>
      <c r="AU275" s="1388"/>
      <c r="AV275" s="1388"/>
      <c r="AW275" s="1388"/>
      <c r="AX275" s="1388"/>
      <c r="AY275" s="1388"/>
      <c r="AZ275" s="1388"/>
      <c r="BA275" s="1388"/>
      <c r="BB275" s="1388"/>
      <c r="BC275" s="1388"/>
      <c r="BD275" s="1388"/>
      <c r="BE275" s="1388"/>
      <c r="BF275" s="1388"/>
      <c r="BG275" s="1388"/>
      <c r="BH275" s="1388"/>
      <c r="BI275" s="1388"/>
      <c r="BJ275" s="1388"/>
      <c r="BK275" s="1388"/>
      <c r="BL275" s="1388"/>
      <c r="BM275" s="1388"/>
      <c r="BN275" s="1388"/>
      <c r="BO275" s="1388"/>
      <c r="BP275" s="1388"/>
      <c r="BQ275" s="1388"/>
      <c r="BR275" s="1388"/>
      <c r="BS275" s="1388"/>
      <c r="BT275" s="1388"/>
      <c r="BU275" s="1388"/>
      <c r="BV275" s="1388"/>
      <c r="BW275" s="1388"/>
      <c r="BX275" s="1388"/>
      <c r="BY275" s="1388"/>
      <c r="BZ275" s="1388"/>
      <c r="CA275" s="1388"/>
    </row>
    <row r="276" spans="1:79" s="13" customFormat="1" x14ac:dyDescent="0.2">
      <c r="A276" s="20"/>
      <c r="B276" s="1542"/>
      <c r="C276" s="1388"/>
      <c r="D276" s="1434"/>
      <c r="E276" s="1542"/>
      <c r="F276" s="1542"/>
      <c r="G276" s="1542"/>
      <c r="H276" s="1436"/>
      <c r="I276" s="1436"/>
      <c r="J276" s="1437"/>
      <c r="K276" s="1388"/>
      <c r="L276" s="1389"/>
      <c r="M276" s="1388"/>
      <c r="N276" s="1388"/>
      <c r="O276" s="1429"/>
      <c r="P276" s="1470"/>
      <c r="Q276" s="1470"/>
      <c r="R276" s="1470"/>
      <c r="S276" s="1638"/>
      <c r="T276" s="1638"/>
      <c r="U276" s="1470"/>
      <c r="V276" s="1470"/>
      <c r="W276" s="1470"/>
      <c r="X276" s="1470"/>
      <c r="Y276" s="1638"/>
      <c r="Z276" s="1638"/>
      <c r="AA276" s="1610"/>
      <c r="AB276" s="1610"/>
      <c r="AC276" s="1470"/>
      <c r="AD276" s="1388"/>
      <c r="AE276" s="1388"/>
      <c r="AF276" s="1388"/>
      <c r="AG276" s="1388"/>
      <c r="AH276" s="1388"/>
      <c r="AI276" s="1388"/>
      <c r="AJ276" s="1434"/>
      <c r="AK276" s="1388"/>
      <c r="AL276" s="1388"/>
      <c r="AM276" s="1610"/>
      <c r="AN276" s="1388"/>
      <c r="AO276" s="1388"/>
      <c r="AP276" s="1388"/>
      <c r="AQ276" s="1388"/>
      <c r="AR276" s="1388"/>
      <c r="AS276" s="1388"/>
      <c r="AT276" s="1388"/>
      <c r="AU276" s="1388"/>
      <c r="AV276" s="1388"/>
      <c r="AW276" s="1388"/>
      <c r="AX276" s="1388"/>
      <c r="AY276" s="1388"/>
      <c r="AZ276" s="1388"/>
      <c r="BA276" s="1388"/>
      <c r="BB276" s="1388"/>
      <c r="BC276" s="1388"/>
      <c r="BD276" s="1388"/>
      <c r="BE276" s="1388"/>
      <c r="BF276" s="1388"/>
      <c r="BG276" s="1388"/>
      <c r="BH276" s="1388"/>
      <c r="BI276" s="1388"/>
      <c r="BJ276" s="1388"/>
      <c r="BK276" s="1388"/>
      <c r="BL276" s="1388"/>
      <c r="BM276" s="1388"/>
      <c r="BN276" s="1388"/>
      <c r="BO276" s="1388"/>
      <c r="BP276" s="1388"/>
      <c r="BQ276" s="1388"/>
      <c r="BR276" s="1388"/>
      <c r="BS276" s="1388"/>
      <c r="BT276" s="1388"/>
      <c r="BU276" s="1388"/>
      <c r="BV276" s="1388"/>
      <c r="BW276" s="1388"/>
      <c r="BX276" s="1388"/>
      <c r="BY276" s="1388"/>
      <c r="BZ276" s="1388"/>
      <c r="CA276" s="1388"/>
    </row>
    <row r="277" spans="1:79" s="13" customFormat="1" x14ac:dyDescent="0.2">
      <c r="A277" s="20"/>
      <c r="B277" s="1542"/>
      <c r="C277" s="1388"/>
      <c r="D277" s="1434"/>
      <c r="E277" s="1542"/>
      <c r="F277" s="1542"/>
      <c r="G277" s="1542"/>
      <c r="H277" s="1436"/>
      <c r="I277" s="1436"/>
      <c r="J277" s="1437"/>
      <c r="K277" s="1388"/>
      <c r="L277" s="1389"/>
      <c r="M277" s="1388"/>
      <c r="N277" s="1388"/>
      <c r="O277" s="1429"/>
      <c r="P277" s="1470"/>
      <c r="Q277" s="1470"/>
      <c r="R277" s="1470"/>
      <c r="S277" s="1638"/>
      <c r="T277" s="1638"/>
      <c r="U277" s="1470"/>
      <c r="V277" s="1470"/>
      <c r="W277" s="1470"/>
      <c r="X277" s="1470"/>
      <c r="Y277" s="1638"/>
      <c r="Z277" s="1638"/>
      <c r="AA277" s="1610"/>
      <c r="AB277" s="1610"/>
      <c r="AC277" s="1470"/>
      <c r="AD277" s="1388"/>
      <c r="AE277" s="1388"/>
      <c r="AF277" s="1388"/>
      <c r="AG277" s="1388"/>
      <c r="AH277" s="1388"/>
      <c r="AI277" s="1388"/>
      <c r="AJ277" s="1434"/>
      <c r="AK277" s="1388"/>
      <c r="AL277" s="1388"/>
      <c r="AM277" s="1610"/>
      <c r="AN277" s="1388"/>
      <c r="AO277" s="1388"/>
      <c r="AP277" s="1388"/>
      <c r="AQ277" s="1388"/>
      <c r="AR277" s="1388"/>
      <c r="AS277" s="1388"/>
      <c r="AT277" s="1388"/>
      <c r="AU277" s="1388"/>
      <c r="AV277" s="1388"/>
      <c r="AW277" s="1388"/>
      <c r="AX277" s="1388"/>
      <c r="AY277" s="1388"/>
      <c r="AZ277" s="1388"/>
      <c r="BA277" s="1388"/>
      <c r="BB277" s="1388"/>
      <c r="BC277" s="1388"/>
      <c r="BD277" s="1388"/>
      <c r="BE277" s="1388"/>
      <c r="BF277" s="1388"/>
      <c r="BG277" s="1388"/>
      <c r="BH277" s="1388"/>
      <c r="BI277" s="1388"/>
      <c r="BJ277" s="1388"/>
      <c r="BK277" s="1388"/>
      <c r="BL277" s="1388"/>
      <c r="BM277" s="1388"/>
      <c r="BN277" s="1388"/>
      <c r="BO277" s="1388"/>
      <c r="BP277" s="1388"/>
      <c r="BQ277" s="1388"/>
      <c r="BR277" s="1388"/>
      <c r="BS277" s="1388"/>
      <c r="BT277" s="1388"/>
      <c r="BU277" s="1388"/>
      <c r="BV277" s="1388"/>
      <c r="BW277" s="1388"/>
      <c r="BX277" s="1388"/>
      <c r="BY277" s="1388"/>
      <c r="BZ277" s="1388"/>
      <c r="CA277" s="1388"/>
    </row>
    <row r="278" spans="1:79" s="13" customFormat="1" x14ac:dyDescent="0.2">
      <c r="A278" s="20"/>
      <c r="B278" s="1542"/>
      <c r="C278" s="1388"/>
      <c r="D278" s="1434"/>
      <c r="E278" s="1542"/>
      <c r="F278" s="1542"/>
      <c r="G278" s="1542"/>
      <c r="H278" s="1436"/>
      <c r="I278" s="1436"/>
      <c r="J278" s="1437"/>
      <c r="K278" s="1388"/>
      <c r="L278" s="1389"/>
      <c r="M278" s="1388"/>
      <c r="N278" s="1388"/>
      <c r="O278" s="1429"/>
      <c r="P278" s="1470"/>
      <c r="Q278" s="1470"/>
      <c r="R278" s="1470"/>
      <c r="S278" s="1638"/>
      <c r="T278" s="1638"/>
      <c r="U278" s="1470"/>
      <c r="V278" s="1470"/>
      <c r="W278" s="1470"/>
      <c r="X278" s="1470"/>
      <c r="Y278" s="1638"/>
      <c r="Z278" s="1638"/>
      <c r="AA278" s="1610"/>
      <c r="AB278" s="1610"/>
      <c r="AC278" s="1470"/>
      <c r="AD278" s="1388"/>
      <c r="AE278" s="1388"/>
      <c r="AF278" s="1388"/>
      <c r="AG278" s="1388"/>
      <c r="AH278" s="1388"/>
      <c r="AI278" s="1388"/>
      <c r="AJ278" s="1434"/>
      <c r="AK278" s="1388"/>
      <c r="AL278" s="1388"/>
      <c r="AM278" s="1610"/>
      <c r="AN278" s="1388"/>
      <c r="AO278" s="1388"/>
      <c r="AP278" s="1388"/>
      <c r="AQ278" s="1388"/>
      <c r="AR278" s="1388"/>
      <c r="AS278" s="1388"/>
      <c r="AT278" s="1388"/>
      <c r="AU278" s="1388"/>
      <c r="AV278" s="1388"/>
      <c r="AW278" s="1388"/>
      <c r="AX278" s="1388"/>
      <c r="AY278" s="1388"/>
      <c r="AZ278" s="1388"/>
      <c r="BA278" s="1388"/>
      <c r="BB278" s="1388"/>
      <c r="BC278" s="1388"/>
      <c r="BD278" s="1388"/>
      <c r="BE278" s="1388"/>
      <c r="BF278" s="1388"/>
      <c r="BG278" s="1388"/>
      <c r="BH278" s="1388"/>
      <c r="BI278" s="1388"/>
      <c r="BJ278" s="1388"/>
      <c r="BK278" s="1388"/>
      <c r="BL278" s="1388"/>
      <c r="BM278" s="1388"/>
      <c r="BN278" s="1388"/>
      <c r="BO278" s="1388"/>
      <c r="BP278" s="1388"/>
      <c r="BQ278" s="1388"/>
      <c r="BR278" s="1388"/>
      <c r="BS278" s="1388"/>
      <c r="BT278" s="1388"/>
      <c r="BU278" s="1388"/>
      <c r="BV278" s="1388"/>
      <c r="BW278" s="1388"/>
      <c r="BX278" s="1388"/>
      <c r="BY278" s="1388"/>
      <c r="BZ278" s="1388"/>
      <c r="CA278" s="1388"/>
    </row>
    <row r="279" spans="1:79" s="13" customFormat="1" x14ac:dyDescent="0.2">
      <c r="A279" s="20"/>
      <c r="B279" s="1542"/>
      <c r="C279" s="1388"/>
      <c r="D279" s="1434"/>
      <c r="E279" s="1542"/>
      <c r="F279" s="1542"/>
      <c r="G279" s="1542"/>
      <c r="H279" s="1436"/>
      <c r="I279" s="1436"/>
      <c r="J279" s="1437"/>
      <c r="K279" s="1388"/>
      <c r="L279" s="1389"/>
      <c r="M279" s="1388"/>
      <c r="N279" s="1388"/>
      <c r="O279" s="1429"/>
      <c r="P279" s="1470"/>
      <c r="Q279" s="1470"/>
      <c r="R279" s="1470"/>
      <c r="S279" s="1638"/>
      <c r="T279" s="1638"/>
      <c r="U279" s="1470"/>
      <c r="V279" s="1470"/>
      <c r="W279" s="1470"/>
      <c r="X279" s="1470"/>
      <c r="Y279" s="1638"/>
      <c r="Z279" s="1638"/>
      <c r="AA279" s="1610"/>
      <c r="AB279" s="1610"/>
      <c r="AC279" s="1470"/>
      <c r="AD279" s="1388"/>
      <c r="AE279" s="1388"/>
      <c r="AF279" s="1388"/>
      <c r="AG279" s="1388"/>
      <c r="AH279" s="1388"/>
      <c r="AI279" s="1388"/>
      <c r="AJ279" s="1434"/>
      <c r="AK279" s="1388"/>
      <c r="AL279" s="1388"/>
      <c r="AM279" s="1610"/>
      <c r="AN279" s="1388"/>
      <c r="AO279" s="1388"/>
      <c r="AP279" s="1388"/>
      <c r="AQ279" s="1388"/>
      <c r="AR279" s="1388"/>
      <c r="AS279" s="1388"/>
      <c r="AT279" s="1388"/>
      <c r="AU279" s="1388"/>
      <c r="AV279" s="1388"/>
      <c r="AW279" s="1388"/>
      <c r="AX279" s="1388"/>
      <c r="AY279" s="1388"/>
      <c r="AZ279" s="1388"/>
      <c r="BA279" s="1388"/>
      <c r="BB279" s="1388"/>
      <c r="BC279" s="1388"/>
      <c r="BD279" s="1388"/>
      <c r="BE279" s="1388"/>
      <c r="BF279" s="1388"/>
      <c r="BG279" s="1388"/>
      <c r="BH279" s="1388"/>
      <c r="BI279" s="1388"/>
      <c r="BJ279" s="1388"/>
      <c r="BK279" s="1388"/>
      <c r="BL279" s="1388"/>
      <c r="BM279" s="1388"/>
      <c r="BN279" s="1388"/>
      <c r="BO279" s="1388"/>
      <c r="BP279" s="1388"/>
      <c r="BQ279" s="1388"/>
      <c r="BR279" s="1388"/>
      <c r="BS279" s="1388"/>
      <c r="BT279" s="1388"/>
      <c r="BU279" s="1388"/>
      <c r="BV279" s="1388"/>
      <c r="BW279" s="1388"/>
      <c r="BX279" s="1388"/>
      <c r="BY279" s="1388"/>
      <c r="BZ279" s="1388"/>
      <c r="CA279" s="1388"/>
    </row>
    <row r="280" spans="1:79" s="13" customFormat="1" x14ac:dyDescent="0.2">
      <c r="A280" s="20"/>
      <c r="B280" s="1542"/>
      <c r="C280" s="1388"/>
      <c r="D280" s="1434"/>
      <c r="E280" s="1542"/>
      <c r="F280" s="1542"/>
      <c r="G280" s="1542"/>
      <c r="H280" s="1436"/>
      <c r="I280" s="1436"/>
      <c r="J280" s="1437"/>
      <c r="K280" s="1388"/>
      <c r="L280" s="1389"/>
      <c r="M280" s="1388"/>
      <c r="N280" s="1388"/>
      <c r="O280" s="1429"/>
      <c r="P280" s="1470"/>
      <c r="Q280" s="1470"/>
      <c r="R280" s="1470"/>
      <c r="S280" s="1638"/>
      <c r="T280" s="1638"/>
      <c r="U280" s="1470"/>
      <c r="V280" s="1470"/>
      <c r="W280" s="1470"/>
      <c r="X280" s="1470"/>
      <c r="Y280" s="1638"/>
      <c r="Z280" s="1638"/>
      <c r="AA280" s="1610"/>
      <c r="AB280" s="1610"/>
      <c r="AC280" s="1470"/>
      <c r="AD280" s="1388"/>
      <c r="AE280" s="1388"/>
      <c r="AF280" s="1388"/>
      <c r="AG280" s="1388"/>
      <c r="AH280" s="1388"/>
      <c r="AI280" s="1388"/>
      <c r="AJ280" s="1434"/>
      <c r="AK280" s="1388"/>
      <c r="AL280" s="1388"/>
      <c r="AM280" s="1610"/>
      <c r="AN280" s="1388"/>
      <c r="AO280" s="1388"/>
      <c r="AP280" s="1388"/>
      <c r="AQ280" s="1388"/>
      <c r="AR280" s="1388"/>
      <c r="AS280" s="1388"/>
      <c r="AT280" s="1388"/>
      <c r="AU280" s="1388"/>
      <c r="AV280" s="1388"/>
      <c r="AW280" s="1388"/>
      <c r="AX280" s="1388"/>
      <c r="AY280" s="1388"/>
      <c r="AZ280" s="1388"/>
      <c r="BA280" s="1388"/>
      <c r="BB280" s="1388"/>
      <c r="BC280" s="1388"/>
      <c r="BD280" s="1388"/>
      <c r="BE280" s="1388"/>
      <c r="BF280" s="1388"/>
      <c r="BG280" s="1388"/>
      <c r="BH280" s="1388"/>
      <c r="BI280" s="1388"/>
      <c r="BJ280" s="1388"/>
      <c r="BK280" s="1388"/>
      <c r="BL280" s="1388"/>
      <c r="BM280" s="1388"/>
      <c r="BN280" s="1388"/>
      <c r="BO280" s="1388"/>
      <c r="BP280" s="1388"/>
      <c r="BQ280" s="1388"/>
      <c r="BR280" s="1388"/>
      <c r="BS280" s="1388"/>
      <c r="BT280" s="1388"/>
      <c r="BU280" s="1388"/>
      <c r="BV280" s="1388"/>
      <c r="BW280" s="1388"/>
      <c r="BX280" s="1388"/>
      <c r="BY280" s="1388"/>
      <c r="BZ280" s="1388"/>
      <c r="CA280" s="1388"/>
    </row>
    <row r="281" spans="1:79" s="13" customFormat="1" x14ac:dyDescent="0.2">
      <c r="A281" s="20"/>
      <c r="B281" s="1542"/>
      <c r="C281" s="1388"/>
      <c r="D281" s="1434"/>
      <c r="E281" s="1542"/>
      <c r="F281" s="1542"/>
      <c r="G281" s="1542"/>
      <c r="H281" s="1436"/>
      <c r="I281" s="1436"/>
      <c r="J281" s="1437"/>
      <c r="K281" s="1388"/>
      <c r="L281" s="1389"/>
      <c r="M281" s="1388"/>
      <c r="N281" s="1388"/>
      <c r="O281" s="1429"/>
      <c r="P281" s="1470"/>
      <c r="Q281" s="1470"/>
      <c r="R281" s="1470"/>
      <c r="S281" s="1638"/>
      <c r="T281" s="1638"/>
      <c r="U281" s="1470"/>
      <c r="V281" s="1470"/>
      <c r="W281" s="1470"/>
      <c r="X281" s="1470"/>
      <c r="Y281" s="1638"/>
      <c r="Z281" s="1638"/>
      <c r="AA281" s="1610"/>
      <c r="AB281" s="1610"/>
      <c r="AC281" s="1470"/>
      <c r="AD281" s="1388"/>
      <c r="AE281" s="1388"/>
      <c r="AF281" s="1388"/>
      <c r="AG281" s="1388"/>
      <c r="AH281" s="1388"/>
      <c r="AI281" s="1388"/>
      <c r="AJ281" s="1434"/>
      <c r="AK281" s="1388"/>
      <c r="AL281" s="1388"/>
      <c r="AM281" s="1610"/>
      <c r="AN281" s="1388"/>
      <c r="AO281" s="1388"/>
      <c r="AP281" s="1388"/>
      <c r="AQ281" s="1388"/>
      <c r="AR281" s="1388"/>
      <c r="AS281" s="1388"/>
      <c r="AT281" s="1388"/>
      <c r="AU281" s="1388"/>
      <c r="AV281" s="1388"/>
      <c r="AW281" s="1388"/>
      <c r="AX281" s="1388"/>
      <c r="AY281" s="1388"/>
      <c r="AZ281" s="1388"/>
      <c r="BA281" s="1388"/>
      <c r="BB281" s="1388"/>
      <c r="BC281" s="1388"/>
      <c r="BD281" s="1388"/>
      <c r="BE281" s="1388"/>
      <c r="BF281" s="1388"/>
      <c r="BG281" s="1388"/>
      <c r="BH281" s="1388"/>
      <c r="BI281" s="1388"/>
      <c r="BJ281" s="1388"/>
      <c r="BK281" s="1388"/>
      <c r="BL281" s="1388"/>
      <c r="BM281" s="1388"/>
      <c r="BN281" s="1388"/>
      <c r="BO281" s="1388"/>
      <c r="BP281" s="1388"/>
      <c r="BQ281" s="1388"/>
      <c r="BR281" s="1388"/>
      <c r="BS281" s="1388"/>
      <c r="BT281" s="1388"/>
      <c r="BU281" s="1388"/>
      <c r="BV281" s="1388"/>
      <c r="BW281" s="1388"/>
      <c r="BX281" s="1388"/>
      <c r="BY281" s="1388"/>
      <c r="BZ281" s="1388"/>
      <c r="CA281" s="1388"/>
    </row>
    <row r="282" spans="1:79" s="13" customFormat="1" x14ac:dyDescent="0.2">
      <c r="A282" s="20"/>
      <c r="B282" s="1542"/>
      <c r="C282" s="1388"/>
      <c r="D282" s="1434"/>
      <c r="E282" s="1542"/>
      <c r="F282" s="1542"/>
      <c r="G282" s="1542"/>
      <c r="H282" s="1436"/>
      <c r="I282" s="1436"/>
      <c r="J282" s="1437"/>
      <c r="K282" s="1388"/>
      <c r="L282" s="1389"/>
      <c r="M282" s="1388"/>
      <c r="N282" s="1388"/>
      <c r="O282" s="1429"/>
      <c r="P282" s="1470"/>
      <c r="Q282" s="1470"/>
      <c r="R282" s="1470"/>
      <c r="S282" s="1638"/>
      <c r="T282" s="1638"/>
      <c r="U282" s="1470"/>
      <c r="V282" s="1470"/>
      <c r="W282" s="1470"/>
      <c r="X282" s="1470"/>
      <c r="Y282" s="1638"/>
      <c r="Z282" s="1638"/>
      <c r="AA282" s="1610"/>
      <c r="AB282" s="1610"/>
      <c r="AC282" s="1470"/>
      <c r="AD282" s="1388"/>
      <c r="AE282" s="1388"/>
      <c r="AF282" s="1388"/>
      <c r="AG282" s="1388"/>
      <c r="AH282" s="1388"/>
      <c r="AI282" s="1388"/>
      <c r="AJ282" s="1434"/>
      <c r="AK282" s="1388"/>
      <c r="AL282" s="1388"/>
      <c r="AM282" s="1610"/>
      <c r="AN282" s="1388"/>
      <c r="AO282" s="1388"/>
      <c r="AP282" s="1388"/>
      <c r="AQ282" s="1388"/>
      <c r="AR282" s="1388"/>
      <c r="AS282" s="1388"/>
      <c r="AT282" s="1388"/>
      <c r="AU282" s="1388"/>
      <c r="AV282" s="1388"/>
      <c r="AW282" s="1388"/>
      <c r="AX282" s="1388"/>
      <c r="AY282" s="1388"/>
      <c r="AZ282" s="1388"/>
      <c r="BA282" s="1388"/>
      <c r="BB282" s="1388"/>
      <c r="BC282" s="1388"/>
      <c r="BD282" s="1388"/>
      <c r="BE282" s="1388"/>
      <c r="BF282" s="1388"/>
      <c r="BG282" s="1388"/>
      <c r="BH282" s="1388"/>
      <c r="BI282" s="1388"/>
      <c r="BJ282" s="1388"/>
      <c r="BK282" s="1388"/>
      <c r="BL282" s="1388"/>
      <c r="BM282" s="1388"/>
      <c r="BN282" s="1388"/>
      <c r="BO282" s="1388"/>
      <c r="BP282" s="1388"/>
      <c r="BQ282" s="1388"/>
      <c r="BR282" s="1388"/>
      <c r="BS282" s="1388"/>
      <c r="BT282" s="1388"/>
      <c r="BU282" s="1388"/>
      <c r="BV282" s="1388"/>
      <c r="BW282" s="1388"/>
      <c r="BX282" s="1388"/>
      <c r="BY282" s="1388"/>
      <c r="BZ282" s="1388"/>
      <c r="CA282" s="1388"/>
    </row>
    <row r="283" spans="1:79" s="13" customFormat="1" x14ac:dyDescent="0.2">
      <c r="A283" s="20"/>
      <c r="B283" s="1542"/>
      <c r="C283" s="1388"/>
      <c r="D283" s="1434"/>
      <c r="E283" s="1542"/>
      <c r="F283" s="1542"/>
      <c r="G283" s="1542"/>
      <c r="H283" s="1513"/>
      <c r="I283" s="1436"/>
      <c r="J283" s="1437"/>
      <c r="K283" s="1388"/>
      <c r="L283" s="1389"/>
      <c r="M283" s="1388"/>
      <c r="N283" s="1388"/>
      <c r="O283" s="1429"/>
      <c r="P283" s="1470"/>
      <c r="Q283" s="1470"/>
      <c r="R283" s="1470"/>
      <c r="S283" s="1638"/>
      <c r="T283" s="1638"/>
      <c r="U283" s="1470"/>
      <c r="V283" s="1470"/>
      <c r="W283" s="1470"/>
      <c r="X283" s="1470"/>
      <c r="Y283" s="1638"/>
      <c r="Z283" s="1638"/>
      <c r="AA283" s="1610"/>
      <c r="AB283" s="1610"/>
      <c r="AC283" s="1470"/>
      <c r="AD283" s="1388"/>
      <c r="AE283" s="1388"/>
      <c r="AF283" s="1388"/>
      <c r="AG283" s="1388"/>
      <c r="AH283" s="1388"/>
      <c r="AI283" s="1388"/>
      <c r="AJ283" s="1434"/>
      <c r="AK283" s="1388"/>
      <c r="AL283" s="1388"/>
      <c r="AM283" s="1610"/>
      <c r="AN283" s="1388"/>
      <c r="AO283" s="1388"/>
      <c r="AP283" s="1388"/>
      <c r="AQ283" s="1388"/>
      <c r="AR283" s="1388"/>
      <c r="AS283" s="1388"/>
      <c r="AT283" s="1388"/>
      <c r="AU283" s="1388"/>
      <c r="AV283" s="1388"/>
      <c r="AW283" s="1388"/>
      <c r="AX283" s="1388"/>
      <c r="AY283" s="1388"/>
      <c r="AZ283" s="1388"/>
      <c r="BA283" s="1388"/>
      <c r="BB283" s="1388"/>
      <c r="BC283" s="1388"/>
      <c r="BD283" s="1388"/>
      <c r="BE283" s="1388"/>
      <c r="BF283" s="1388"/>
      <c r="BG283" s="1388"/>
      <c r="BH283" s="1388"/>
      <c r="BI283" s="1388"/>
      <c r="BJ283" s="1388"/>
      <c r="BK283" s="1388"/>
      <c r="BL283" s="1388"/>
      <c r="BM283" s="1388"/>
      <c r="BN283" s="1388"/>
      <c r="BO283" s="1388"/>
      <c r="BP283" s="1388"/>
      <c r="BQ283" s="1388"/>
      <c r="BR283" s="1388"/>
      <c r="BS283" s="1388"/>
      <c r="BT283" s="1388"/>
      <c r="BU283" s="1388"/>
      <c r="BV283" s="1388"/>
      <c r="BW283" s="1388"/>
      <c r="BX283" s="1388"/>
      <c r="BY283" s="1388"/>
      <c r="BZ283" s="1388"/>
      <c r="CA283" s="1388"/>
    </row>
    <row r="284" spans="1:79" s="13" customFormat="1" x14ac:dyDescent="0.2">
      <c r="A284" s="20"/>
      <c r="B284" s="1542"/>
      <c r="C284" s="1388"/>
      <c r="D284" s="1434"/>
      <c r="E284" s="1542"/>
      <c r="F284" s="1542"/>
      <c r="G284" s="1542"/>
      <c r="H284" s="1514"/>
      <c r="I284" s="1436"/>
      <c r="J284" s="1437"/>
      <c r="K284" s="1388"/>
      <c r="L284" s="1389"/>
      <c r="M284" s="1388"/>
      <c r="N284" s="1388"/>
      <c r="O284" s="1429"/>
      <c r="P284" s="1470"/>
      <c r="Q284" s="1470"/>
      <c r="R284" s="1470"/>
      <c r="S284" s="1638"/>
      <c r="T284" s="1638"/>
      <c r="U284" s="1470"/>
      <c r="V284" s="1470"/>
      <c r="W284" s="1470"/>
      <c r="X284" s="1470"/>
      <c r="Y284" s="1638"/>
      <c r="Z284" s="1638"/>
      <c r="AA284" s="1610"/>
      <c r="AB284" s="1610"/>
      <c r="AC284" s="1470"/>
      <c r="AD284" s="1388"/>
      <c r="AE284" s="1388"/>
      <c r="AF284" s="1388"/>
      <c r="AG284" s="1388"/>
      <c r="AH284" s="1388"/>
      <c r="AI284" s="1388"/>
      <c r="AJ284" s="1434"/>
      <c r="AK284" s="1388"/>
      <c r="AL284" s="1388"/>
      <c r="AM284" s="1610"/>
      <c r="AN284" s="1388"/>
      <c r="AO284" s="1388"/>
      <c r="AP284" s="1388"/>
      <c r="AQ284" s="1388"/>
      <c r="AR284" s="1388"/>
      <c r="AS284" s="1388"/>
      <c r="AT284" s="1388"/>
      <c r="AU284" s="1388"/>
      <c r="AV284" s="1388"/>
      <c r="AW284" s="1388"/>
      <c r="AX284" s="1388"/>
      <c r="AY284" s="1388"/>
      <c r="AZ284" s="1388"/>
      <c r="BA284" s="1388"/>
      <c r="BB284" s="1388"/>
      <c r="BC284" s="1388"/>
      <c r="BD284" s="1388"/>
      <c r="BE284" s="1388"/>
      <c r="BF284" s="1388"/>
      <c r="BG284" s="1388"/>
      <c r="BH284" s="1388"/>
      <c r="BI284" s="1388"/>
      <c r="BJ284" s="1388"/>
      <c r="BK284" s="1388"/>
      <c r="BL284" s="1388"/>
      <c r="BM284" s="1388"/>
      <c r="BN284" s="1388"/>
      <c r="BO284" s="1388"/>
      <c r="BP284" s="1388"/>
      <c r="BQ284" s="1388"/>
      <c r="BR284" s="1388"/>
      <c r="BS284" s="1388"/>
      <c r="BT284" s="1388"/>
      <c r="BU284" s="1388"/>
      <c r="BV284" s="1388"/>
      <c r="BW284" s="1388"/>
      <c r="BX284" s="1388"/>
      <c r="BY284" s="1388"/>
      <c r="BZ284" s="1388"/>
      <c r="CA284" s="1388"/>
    </row>
    <row r="285" spans="1:79" s="13" customFormat="1" x14ac:dyDescent="0.2">
      <c r="A285" s="20"/>
      <c r="B285" s="1542"/>
      <c r="C285" s="1388"/>
      <c r="D285" s="1434"/>
      <c r="E285" s="1542"/>
      <c r="F285" s="1542"/>
      <c r="G285" s="1542"/>
      <c r="H285" s="1436"/>
      <c r="I285" s="1436"/>
      <c r="J285" s="1437"/>
      <c r="K285" s="1388"/>
      <c r="L285" s="1389"/>
      <c r="M285" s="1388"/>
      <c r="N285" s="1388"/>
      <c r="O285" s="1429"/>
      <c r="P285" s="1470"/>
      <c r="Q285" s="1470"/>
      <c r="R285" s="1470"/>
      <c r="S285" s="1638"/>
      <c r="T285" s="1638"/>
      <c r="U285" s="1470"/>
      <c r="V285" s="1470"/>
      <c r="W285" s="1470"/>
      <c r="X285" s="1470"/>
      <c r="Y285" s="1638"/>
      <c r="Z285" s="1638"/>
      <c r="AA285" s="1610"/>
      <c r="AB285" s="1610"/>
      <c r="AC285" s="1470"/>
      <c r="AD285" s="1388"/>
      <c r="AE285" s="1388"/>
      <c r="AF285" s="1388"/>
      <c r="AG285" s="1388"/>
      <c r="AH285" s="1388"/>
      <c r="AI285" s="1388"/>
      <c r="AJ285" s="1434"/>
      <c r="AK285" s="1388"/>
      <c r="AL285" s="1388"/>
      <c r="AM285" s="1610"/>
      <c r="AN285" s="1388"/>
      <c r="AO285" s="1388"/>
      <c r="AP285" s="1388"/>
      <c r="AQ285" s="1388"/>
      <c r="AR285" s="1388"/>
      <c r="AS285" s="1388"/>
      <c r="AT285" s="1388"/>
      <c r="AU285" s="1388"/>
      <c r="AV285" s="1388"/>
      <c r="AW285" s="1388"/>
      <c r="AX285" s="1388"/>
      <c r="AY285" s="1388"/>
      <c r="AZ285" s="1388"/>
      <c r="BA285" s="1388"/>
      <c r="BB285" s="1388"/>
      <c r="BC285" s="1388"/>
      <c r="BD285" s="1388"/>
      <c r="BE285" s="1388"/>
      <c r="BF285" s="1388"/>
      <c r="BG285" s="1388"/>
      <c r="BH285" s="1388"/>
      <c r="BI285" s="1388"/>
      <c r="BJ285" s="1388"/>
      <c r="BK285" s="1388"/>
      <c r="BL285" s="1388"/>
      <c r="BM285" s="1388"/>
      <c r="BN285" s="1388"/>
      <c r="BO285" s="1388"/>
      <c r="BP285" s="1388"/>
      <c r="BQ285" s="1388"/>
      <c r="BR285" s="1388"/>
      <c r="BS285" s="1388"/>
      <c r="BT285" s="1388"/>
      <c r="BU285" s="1388"/>
      <c r="BV285" s="1388"/>
      <c r="BW285" s="1388"/>
      <c r="BX285" s="1388"/>
      <c r="BY285" s="1388"/>
      <c r="BZ285" s="1388"/>
      <c r="CA285" s="1388"/>
    </row>
    <row r="286" spans="1:79" s="13" customFormat="1" x14ac:dyDescent="0.2">
      <c r="A286" s="20"/>
      <c r="B286" s="1542"/>
      <c r="C286" s="1388"/>
      <c r="D286" s="1434"/>
      <c r="E286" s="1542"/>
      <c r="F286" s="1542"/>
      <c r="G286" s="1542"/>
      <c r="H286" s="1436"/>
      <c r="I286" s="1436"/>
      <c r="J286" s="1437"/>
      <c r="K286" s="1388"/>
      <c r="L286" s="1389"/>
      <c r="M286" s="1388"/>
      <c r="N286" s="1388"/>
      <c r="O286" s="1429"/>
      <c r="P286" s="1470"/>
      <c r="Q286" s="1470"/>
      <c r="R286" s="1470"/>
      <c r="S286" s="1638"/>
      <c r="T286" s="1638"/>
      <c r="U286" s="1470"/>
      <c r="V286" s="1470"/>
      <c r="W286" s="1470"/>
      <c r="X286" s="1470"/>
      <c r="Y286" s="1638"/>
      <c r="Z286" s="1638"/>
      <c r="AA286" s="1610"/>
      <c r="AB286" s="1610"/>
      <c r="AC286" s="1470"/>
      <c r="AD286" s="1388"/>
      <c r="AE286" s="1388"/>
      <c r="AF286" s="1388"/>
      <c r="AG286" s="1388"/>
      <c r="AH286" s="1388"/>
      <c r="AI286" s="1388"/>
      <c r="AJ286" s="1434"/>
      <c r="AK286" s="1388"/>
      <c r="AL286" s="1388"/>
      <c r="AM286" s="1610"/>
      <c r="AN286" s="1388"/>
      <c r="AO286" s="1388"/>
      <c r="AP286" s="1388"/>
      <c r="AQ286" s="1388"/>
      <c r="AR286" s="1388"/>
      <c r="AS286" s="1388"/>
      <c r="AT286" s="1388"/>
      <c r="AU286" s="1388"/>
      <c r="AV286" s="1388"/>
      <c r="AW286" s="1388"/>
      <c r="AX286" s="1388"/>
      <c r="AY286" s="1388"/>
      <c r="AZ286" s="1388"/>
      <c r="BA286" s="1388"/>
      <c r="BB286" s="1388"/>
      <c r="BC286" s="1388"/>
      <c r="BD286" s="1388"/>
      <c r="BE286" s="1388"/>
      <c r="BF286" s="1388"/>
      <c r="BG286" s="1388"/>
      <c r="BH286" s="1388"/>
      <c r="BI286" s="1388"/>
      <c r="BJ286" s="1388"/>
      <c r="BK286" s="1388"/>
      <c r="BL286" s="1388"/>
      <c r="BM286" s="1388"/>
      <c r="BN286" s="1388"/>
      <c r="BO286" s="1388"/>
      <c r="BP286" s="1388"/>
      <c r="BQ286" s="1388"/>
      <c r="BR286" s="1388"/>
      <c r="BS286" s="1388"/>
      <c r="BT286" s="1388"/>
      <c r="BU286" s="1388"/>
      <c r="BV286" s="1388"/>
      <c r="BW286" s="1388"/>
      <c r="BX286" s="1388"/>
      <c r="BY286" s="1388"/>
      <c r="BZ286" s="1388"/>
      <c r="CA286" s="1388"/>
    </row>
    <row r="287" spans="1:79" s="13" customFormat="1" x14ac:dyDescent="0.2">
      <c r="A287" s="20"/>
      <c r="B287" s="1542"/>
      <c r="C287" s="1388"/>
      <c r="D287" s="1434"/>
      <c r="E287" s="1542"/>
      <c r="F287" s="1542"/>
      <c r="G287" s="1542"/>
      <c r="H287" s="1436"/>
      <c r="I287" s="1436"/>
      <c r="J287" s="1437"/>
      <c r="K287" s="1388"/>
      <c r="L287" s="1389"/>
      <c r="M287" s="1388"/>
      <c r="N287" s="1388"/>
      <c r="O287" s="1429"/>
      <c r="P287" s="1470"/>
      <c r="Q287" s="1470"/>
      <c r="R287" s="1470"/>
      <c r="S287" s="1638"/>
      <c r="T287" s="1638"/>
      <c r="U287" s="1470"/>
      <c r="V287" s="1470"/>
      <c r="W287" s="1470"/>
      <c r="X287" s="1470"/>
      <c r="Y287" s="1638"/>
      <c r="Z287" s="1638"/>
      <c r="AA287" s="1610"/>
      <c r="AB287" s="1610"/>
      <c r="AC287" s="1470"/>
      <c r="AD287" s="1388"/>
      <c r="AE287" s="1388"/>
      <c r="AF287" s="1388"/>
      <c r="AG287" s="1388"/>
      <c r="AH287" s="1388"/>
      <c r="AI287" s="1388"/>
      <c r="AJ287" s="1434"/>
      <c r="AK287" s="1388"/>
      <c r="AL287" s="1388"/>
      <c r="AM287" s="1610"/>
      <c r="AN287" s="1388"/>
      <c r="AO287" s="1388"/>
      <c r="AP287" s="1388"/>
      <c r="AQ287" s="1388"/>
      <c r="AR287" s="1388"/>
      <c r="AS287" s="1388"/>
      <c r="AT287" s="1388"/>
      <c r="AU287" s="1388"/>
      <c r="AV287" s="1388"/>
      <c r="AW287" s="1388"/>
      <c r="AX287" s="1388"/>
      <c r="AY287" s="1388"/>
      <c r="AZ287" s="1388"/>
      <c r="BA287" s="1388"/>
      <c r="BB287" s="1388"/>
      <c r="BC287" s="1388"/>
      <c r="BD287" s="1388"/>
      <c r="BE287" s="1388"/>
      <c r="BF287" s="1388"/>
      <c r="BG287" s="1388"/>
      <c r="BH287" s="1388"/>
      <c r="BI287" s="1388"/>
      <c r="BJ287" s="1388"/>
      <c r="BK287" s="1388"/>
      <c r="BL287" s="1388"/>
      <c r="BM287" s="1388"/>
      <c r="BN287" s="1388"/>
      <c r="BO287" s="1388"/>
      <c r="BP287" s="1388"/>
      <c r="BQ287" s="1388"/>
      <c r="BR287" s="1388"/>
      <c r="BS287" s="1388"/>
      <c r="BT287" s="1388"/>
      <c r="BU287" s="1388"/>
      <c r="BV287" s="1388"/>
      <c r="BW287" s="1388"/>
      <c r="BX287" s="1388"/>
      <c r="BY287" s="1388"/>
      <c r="BZ287" s="1388"/>
      <c r="CA287" s="1388"/>
    </row>
    <row r="288" spans="1:79" s="13" customFormat="1" x14ac:dyDescent="0.2">
      <c r="A288" s="20"/>
      <c r="B288" s="1542"/>
      <c r="C288" s="1388"/>
      <c r="D288" s="1434"/>
      <c r="E288" s="1542"/>
      <c r="F288" s="1542"/>
      <c r="G288" s="1542"/>
      <c r="H288" s="1436"/>
      <c r="I288" s="1436"/>
      <c r="J288" s="1437"/>
      <c r="K288" s="1388"/>
      <c r="L288" s="1389"/>
      <c r="M288" s="1388"/>
      <c r="N288" s="1388"/>
      <c r="O288" s="1429"/>
      <c r="P288" s="1470"/>
      <c r="Q288" s="1470"/>
      <c r="R288" s="1470"/>
      <c r="S288" s="1638"/>
      <c r="T288" s="1638"/>
      <c r="U288" s="1470"/>
      <c r="V288" s="1470"/>
      <c r="W288" s="1470"/>
      <c r="X288" s="1470"/>
      <c r="Y288" s="1638"/>
      <c r="Z288" s="1638"/>
      <c r="AA288" s="1610"/>
      <c r="AB288" s="1610"/>
      <c r="AC288" s="1470"/>
      <c r="AD288" s="1388"/>
      <c r="AE288" s="1388"/>
      <c r="AF288" s="1388"/>
      <c r="AG288" s="1388"/>
      <c r="AH288" s="1388"/>
      <c r="AI288" s="1388"/>
      <c r="AJ288" s="1434"/>
      <c r="AK288" s="1388"/>
      <c r="AL288" s="1388"/>
      <c r="AM288" s="1610"/>
      <c r="AN288" s="1388"/>
      <c r="AO288" s="1388"/>
      <c r="AP288" s="1388"/>
      <c r="AQ288" s="1388"/>
      <c r="AR288" s="1388"/>
      <c r="AS288" s="1388"/>
      <c r="AT288" s="1388"/>
      <c r="AU288" s="1388"/>
      <c r="AV288" s="1388"/>
      <c r="AW288" s="1388"/>
      <c r="AX288" s="1388"/>
      <c r="AY288" s="1388"/>
      <c r="AZ288" s="1388"/>
      <c r="BA288" s="1388"/>
      <c r="BB288" s="1388"/>
      <c r="BC288" s="1388"/>
      <c r="BD288" s="1388"/>
      <c r="BE288" s="1388"/>
      <c r="BF288" s="1388"/>
      <c r="BG288" s="1388"/>
      <c r="BH288" s="1388"/>
      <c r="BI288" s="1388"/>
      <c r="BJ288" s="1388"/>
      <c r="BK288" s="1388"/>
      <c r="BL288" s="1388"/>
      <c r="BM288" s="1388"/>
      <c r="BN288" s="1388"/>
      <c r="BO288" s="1388"/>
      <c r="BP288" s="1388"/>
      <c r="BQ288" s="1388"/>
      <c r="BR288" s="1388"/>
      <c r="BS288" s="1388"/>
      <c r="BT288" s="1388"/>
      <c r="BU288" s="1388"/>
      <c r="BV288" s="1388"/>
      <c r="BW288" s="1388"/>
      <c r="BX288" s="1388"/>
      <c r="BY288" s="1388"/>
      <c r="BZ288" s="1388"/>
      <c r="CA288" s="1388"/>
    </row>
    <row r="289" spans="1:79" s="13" customFormat="1" x14ac:dyDescent="0.2">
      <c r="A289" s="20"/>
      <c r="B289" s="1542"/>
      <c r="C289" s="1388"/>
      <c r="D289" s="1434"/>
      <c r="E289" s="1542"/>
      <c r="F289" s="1542"/>
      <c r="G289" s="1542"/>
      <c r="H289" s="1436"/>
      <c r="I289" s="1436"/>
      <c r="J289" s="1437"/>
      <c r="K289" s="1388"/>
      <c r="L289" s="1389"/>
      <c r="M289" s="1388"/>
      <c r="N289" s="1388"/>
      <c r="O289" s="1429"/>
      <c r="P289" s="1470"/>
      <c r="Q289" s="1470"/>
      <c r="R289" s="1470"/>
      <c r="S289" s="1638"/>
      <c r="T289" s="1638"/>
      <c r="U289" s="1470"/>
      <c r="V289" s="1470"/>
      <c r="W289" s="1470"/>
      <c r="X289" s="1470"/>
      <c r="Y289" s="1638"/>
      <c r="Z289" s="1638"/>
      <c r="AA289" s="1610"/>
      <c r="AB289" s="1610"/>
      <c r="AC289" s="1470"/>
      <c r="AD289" s="1388"/>
      <c r="AE289" s="1388"/>
      <c r="AF289" s="1388"/>
      <c r="AG289" s="1388"/>
      <c r="AH289" s="1388"/>
      <c r="AI289" s="1388"/>
      <c r="AJ289" s="1434"/>
      <c r="AK289" s="1388"/>
      <c r="AL289" s="1388"/>
      <c r="AM289" s="1610"/>
      <c r="AN289" s="1388"/>
      <c r="AO289" s="1388"/>
      <c r="AP289" s="1388"/>
      <c r="AQ289" s="1388"/>
      <c r="AR289" s="1388"/>
      <c r="AS289" s="1388"/>
      <c r="AT289" s="1388"/>
      <c r="AU289" s="1388"/>
      <c r="AV289" s="1388"/>
      <c r="AW289" s="1388"/>
      <c r="AX289" s="1388"/>
      <c r="AY289" s="1388"/>
      <c r="AZ289" s="1388"/>
      <c r="BA289" s="1388"/>
      <c r="BB289" s="1388"/>
      <c r="BC289" s="1388"/>
      <c r="BD289" s="1388"/>
      <c r="BE289" s="1388"/>
      <c r="BF289" s="1388"/>
      <c r="BG289" s="1388"/>
      <c r="BH289" s="1388"/>
      <c r="BI289" s="1388"/>
      <c r="BJ289" s="1388"/>
      <c r="BK289" s="1388"/>
      <c r="BL289" s="1388"/>
      <c r="BM289" s="1388"/>
      <c r="BN289" s="1388"/>
      <c r="BO289" s="1388"/>
      <c r="BP289" s="1388"/>
      <c r="BQ289" s="1388"/>
      <c r="BR289" s="1388"/>
      <c r="BS289" s="1388"/>
      <c r="BT289" s="1388"/>
      <c r="BU289" s="1388"/>
      <c r="BV289" s="1388"/>
      <c r="BW289" s="1388"/>
      <c r="BX289" s="1388"/>
      <c r="BY289" s="1388"/>
      <c r="BZ289" s="1388"/>
      <c r="CA289" s="1388"/>
    </row>
    <row r="290" spans="1:79" s="13" customFormat="1" x14ac:dyDescent="0.2">
      <c r="A290" s="20"/>
      <c r="B290" s="1542"/>
      <c r="C290" s="1388"/>
      <c r="D290" s="1434"/>
      <c r="E290" s="1542"/>
      <c r="F290" s="1542"/>
      <c r="G290" s="1542"/>
      <c r="H290" s="1436"/>
      <c r="I290" s="1436"/>
      <c r="J290" s="1437"/>
      <c r="K290" s="1388"/>
      <c r="L290" s="1389"/>
      <c r="M290" s="1388"/>
      <c r="N290" s="1388"/>
      <c r="O290" s="1429"/>
      <c r="P290" s="1470"/>
      <c r="Q290" s="1470"/>
      <c r="R290" s="1470"/>
      <c r="S290" s="1638"/>
      <c r="T290" s="1638"/>
      <c r="U290" s="1470"/>
      <c r="V290" s="1470"/>
      <c r="W290" s="1470"/>
      <c r="X290" s="1470"/>
      <c r="Y290" s="1638"/>
      <c r="Z290" s="1638"/>
      <c r="AA290" s="1610"/>
      <c r="AB290" s="1610"/>
      <c r="AC290" s="1470"/>
      <c r="AD290" s="1388"/>
      <c r="AE290" s="1388"/>
      <c r="AF290" s="1388"/>
      <c r="AG290" s="1388"/>
      <c r="AH290" s="1388"/>
      <c r="AI290" s="1388"/>
      <c r="AJ290" s="1434"/>
      <c r="AK290" s="1388"/>
      <c r="AL290" s="1388"/>
      <c r="AM290" s="1610"/>
      <c r="AN290" s="1388"/>
      <c r="AO290" s="1388"/>
      <c r="AP290" s="1388"/>
      <c r="AQ290" s="1388"/>
      <c r="AR290" s="1388"/>
      <c r="AS290" s="1388"/>
      <c r="AT290" s="1388"/>
      <c r="AU290" s="1388"/>
      <c r="AV290" s="1388"/>
      <c r="AW290" s="1388"/>
      <c r="AX290" s="1388"/>
      <c r="AY290" s="1388"/>
      <c r="AZ290" s="1388"/>
      <c r="BA290" s="1388"/>
      <c r="BB290" s="1388"/>
      <c r="BC290" s="1388"/>
      <c r="BD290" s="1388"/>
      <c r="BE290" s="1388"/>
      <c r="BF290" s="1388"/>
      <c r="BG290" s="1388"/>
      <c r="BH290" s="1388"/>
      <c r="BI290" s="1388"/>
      <c r="BJ290" s="1388"/>
      <c r="BK290" s="1388"/>
      <c r="BL290" s="1388"/>
      <c r="BM290" s="1388"/>
      <c r="BN290" s="1388"/>
      <c r="BO290" s="1388"/>
      <c r="BP290" s="1388"/>
      <c r="BQ290" s="1388"/>
      <c r="BR290" s="1388"/>
      <c r="BS290" s="1388"/>
      <c r="BT290" s="1388"/>
      <c r="BU290" s="1388"/>
      <c r="BV290" s="1388"/>
      <c r="BW290" s="1388"/>
      <c r="BX290" s="1388"/>
      <c r="BY290" s="1388"/>
      <c r="BZ290" s="1388"/>
      <c r="CA290" s="1388"/>
    </row>
    <row r="291" spans="1:79" s="13" customFormat="1" x14ac:dyDescent="0.2">
      <c r="A291" s="20"/>
      <c r="B291" s="1542"/>
      <c r="C291" s="1388"/>
      <c r="D291" s="1434"/>
      <c r="E291" s="1542"/>
      <c r="F291" s="1542"/>
      <c r="G291" s="1542"/>
      <c r="H291" s="1436"/>
      <c r="I291" s="1436"/>
      <c r="J291" s="1437"/>
      <c r="K291" s="1388"/>
      <c r="L291" s="1389"/>
      <c r="M291" s="1388"/>
      <c r="N291" s="1388"/>
      <c r="O291" s="1429"/>
      <c r="P291" s="1470"/>
      <c r="Q291" s="1470"/>
      <c r="R291" s="1470"/>
      <c r="S291" s="1638"/>
      <c r="T291" s="1638"/>
      <c r="U291" s="1470"/>
      <c r="V291" s="1470"/>
      <c r="W291" s="1470"/>
      <c r="X291" s="1470"/>
      <c r="Y291" s="1638"/>
      <c r="Z291" s="1638"/>
      <c r="AA291" s="1610"/>
      <c r="AB291" s="1610"/>
      <c r="AC291" s="1470"/>
      <c r="AD291" s="1388"/>
      <c r="AE291" s="1388"/>
      <c r="AF291" s="1388"/>
      <c r="AG291" s="1388"/>
      <c r="AH291" s="1388"/>
      <c r="AI291" s="1388"/>
      <c r="AJ291" s="1434"/>
      <c r="AK291" s="1388"/>
      <c r="AL291" s="1388"/>
      <c r="AM291" s="1610"/>
      <c r="AN291" s="1388"/>
      <c r="AO291" s="1388"/>
      <c r="AP291" s="1388"/>
      <c r="AQ291" s="1388"/>
      <c r="AR291" s="1388"/>
      <c r="AS291" s="1388"/>
      <c r="AT291" s="1388"/>
      <c r="AU291" s="1388"/>
      <c r="AV291" s="1388"/>
      <c r="AW291" s="1388"/>
      <c r="AX291" s="1388"/>
      <c r="AY291" s="1388"/>
      <c r="AZ291" s="1388"/>
      <c r="BA291" s="1388"/>
      <c r="BB291" s="1388"/>
      <c r="BC291" s="1388"/>
      <c r="BD291" s="1388"/>
      <c r="BE291" s="1388"/>
      <c r="BF291" s="1388"/>
      <c r="BG291" s="1388"/>
      <c r="BH291" s="1388"/>
      <c r="BI291" s="1388"/>
      <c r="BJ291" s="1388"/>
      <c r="BK291" s="1388"/>
      <c r="BL291" s="1388"/>
      <c r="BM291" s="1388"/>
      <c r="BN291" s="1388"/>
      <c r="BO291" s="1388"/>
      <c r="BP291" s="1388"/>
      <c r="BQ291" s="1388"/>
      <c r="BR291" s="1388"/>
      <c r="BS291" s="1388"/>
      <c r="BT291" s="1388"/>
      <c r="BU291" s="1388"/>
      <c r="BV291" s="1388"/>
      <c r="BW291" s="1388"/>
      <c r="BX291" s="1388"/>
      <c r="BY291" s="1388"/>
      <c r="BZ291" s="1388"/>
      <c r="CA291" s="1388"/>
    </row>
    <row r="292" spans="1:79" s="13" customFormat="1" x14ac:dyDescent="0.2">
      <c r="A292" s="20"/>
      <c r="B292" s="1542"/>
      <c r="C292" s="1388"/>
      <c r="D292" s="1434"/>
      <c r="E292" s="1542"/>
      <c r="F292" s="1542"/>
      <c r="G292" s="1542"/>
      <c r="H292" s="1436"/>
      <c r="I292" s="1436"/>
      <c r="J292" s="1437"/>
      <c r="K292" s="1388"/>
      <c r="L292" s="1389"/>
      <c r="M292" s="1388"/>
      <c r="N292" s="1388"/>
      <c r="O292" s="1429"/>
      <c r="P292" s="1470"/>
      <c r="Q292" s="1470"/>
      <c r="R292" s="1470"/>
      <c r="S292" s="1638"/>
      <c r="T292" s="1638"/>
      <c r="U292" s="1470"/>
      <c r="V292" s="1470"/>
      <c r="W292" s="1470"/>
      <c r="X292" s="1470"/>
      <c r="Y292" s="1638"/>
      <c r="Z292" s="1638"/>
      <c r="AA292" s="1610"/>
      <c r="AB292" s="1610"/>
      <c r="AC292" s="1470"/>
      <c r="AD292" s="1388"/>
      <c r="AE292" s="1388"/>
      <c r="AF292" s="1388"/>
      <c r="AG292" s="1388"/>
      <c r="AH292" s="1388"/>
      <c r="AI292" s="1388"/>
      <c r="AJ292" s="1434"/>
      <c r="AK292" s="1388"/>
      <c r="AL292" s="1388"/>
      <c r="AM292" s="1610"/>
      <c r="AN292" s="1388"/>
      <c r="AO292" s="1388"/>
      <c r="AP292" s="1388"/>
      <c r="AQ292" s="1388"/>
      <c r="AR292" s="1388"/>
      <c r="AS292" s="1388"/>
      <c r="AT292" s="1388"/>
      <c r="AU292" s="1388"/>
      <c r="AV292" s="1388"/>
      <c r="AW292" s="1388"/>
      <c r="AX292" s="1388"/>
      <c r="AY292" s="1388"/>
      <c r="AZ292" s="1388"/>
      <c r="BA292" s="1388"/>
      <c r="BB292" s="1388"/>
      <c r="BC292" s="1388"/>
      <c r="BD292" s="1388"/>
      <c r="BE292" s="1388"/>
      <c r="BF292" s="1388"/>
      <c r="BG292" s="1388"/>
      <c r="BH292" s="1388"/>
      <c r="BI292" s="1388"/>
      <c r="BJ292" s="1388"/>
      <c r="BK292" s="1388"/>
      <c r="BL292" s="1388"/>
      <c r="BM292" s="1388"/>
      <c r="BN292" s="1388"/>
      <c r="BO292" s="1388"/>
      <c r="BP292" s="1388"/>
      <c r="BQ292" s="1388"/>
      <c r="BR292" s="1388"/>
      <c r="BS292" s="1388"/>
      <c r="BT292" s="1388"/>
      <c r="BU292" s="1388"/>
      <c r="BV292" s="1388"/>
      <c r="BW292" s="1388"/>
      <c r="BX292" s="1388"/>
      <c r="BY292" s="1388"/>
      <c r="BZ292" s="1388"/>
      <c r="CA292" s="1388"/>
    </row>
    <row r="293" spans="1:79" s="13" customFormat="1" x14ac:dyDescent="0.2">
      <c r="A293" s="20"/>
      <c r="B293" s="1542"/>
      <c r="C293" s="1388"/>
      <c r="D293" s="1434"/>
      <c r="E293" s="1542"/>
      <c r="F293" s="1542"/>
      <c r="G293" s="1542"/>
      <c r="H293" s="1436"/>
      <c r="I293" s="1436"/>
      <c r="J293" s="1437"/>
      <c r="K293" s="1388"/>
      <c r="L293" s="1389"/>
      <c r="M293" s="1388"/>
      <c r="N293" s="1388"/>
      <c r="O293" s="1429"/>
      <c r="P293" s="1470"/>
      <c r="Q293" s="1470"/>
      <c r="R293" s="1470"/>
      <c r="S293" s="1638"/>
      <c r="T293" s="1638"/>
      <c r="U293" s="1470"/>
      <c r="V293" s="1470"/>
      <c r="W293" s="1470"/>
      <c r="X293" s="1470"/>
      <c r="Y293" s="1638"/>
      <c r="Z293" s="1638"/>
      <c r="AA293" s="1610"/>
      <c r="AB293" s="1610"/>
      <c r="AC293" s="1470"/>
      <c r="AD293" s="1388"/>
      <c r="AE293" s="1388"/>
      <c r="AF293" s="1388"/>
      <c r="AG293" s="1388"/>
      <c r="AH293" s="1388"/>
      <c r="AI293" s="1388"/>
      <c r="AJ293" s="1434"/>
      <c r="AK293" s="1388"/>
      <c r="AL293" s="1388"/>
      <c r="AM293" s="1610"/>
      <c r="AN293" s="1388"/>
      <c r="AO293" s="1388"/>
      <c r="AP293" s="1388"/>
      <c r="AQ293" s="1388"/>
      <c r="AR293" s="1388"/>
      <c r="AS293" s="1388"/>
      <c r="AT293" s="1388"/>
      <c r="AU293" s="1388"/>
      <c r="AV293" s="1388"/>
      <c r="AW293" s="1388"/>
      <c r="AX293" s="1388"/>
      <c r="AY293" s="1388"/>
      <c r="AZ293" s="1388"/>
      <c r="BA293" s="1388"/>
      <c r="BB293" s="1388"/>
      <c r="BC293" s="1388"/>
      <c r="BD293" s="1388"/>
      <c r="BE293" s="1388"/>
      <c r="BF293" s="1388"/>
      <c r="BG293" s="1388"/>
      <c r="BH293" s="1388"/>
      <c r="BI293" s="1388"/>
      <c r="BJ293" s="1388"/>
      <c r="BK293" s="1388"/>
      <c r="BL293" s="1388"/>
      <c r="BM293" s="1388"/>
      <c r="BN293" s="1388"/>
      <c r="BO293" s="1388"/>
      <c r="BP293" s="1388"/>
      <c r="BQ293" s="1388"/>
      <c r="BR293" s="1388"/>
      <c r="BS293" s="1388"/>
      <c r="BT293" s="1388"/>
      <c r="BU293" s="1388"/>
      <c r="BV293" s="1388"/>
      <c r="BW293" s="1388"/>
      <c r="BX293" s="1388"/>
      <c r="BY293" s="1388"/>
      <c r="BZ293" s="1388"/>
      <c r="CA293" s="1388"/>
    </row>
    <row r="294" spans="1:79" s="13" customFormat="1" x14ac:dyDescent="0.2">
      <c r="A294" s="20"/>
      <c r="B294" s="1542"/>
      <c r="C294" s="1388"/>
      <c r="D294" s="1434"/>
      <c r="E294" s="1542"/>
      <c r="F294" s="1542"/>
      <c r="G294" s="1542"/>
      <c r="H294" s="1436"/>
      <c r="I294" s="1436"/>
      <c r="J294" s="1437"/>
      <c r="K294" s="1388"/>
      <c r="L294" s="1389"/>
      <c r="M294" s="1388"/>
      <c r="N294" s="1388"/>
      <c r="O294" s="1429"/>
      <c r="P294" s="1470"/>
      <c r="Q294" s="1470"/>
      <c r="R294" s="1470"/>
      <c r="S294" s="1638"/>
      <c r="T294" s="1638"/>
      <c r="U294" s="1470"/>
      <c r="V294" s="1470"/>
      <c r="W294" s="1470"/>
      <c r="X294" s="1470"/>
      <c r="Y294" s="1638"/>
      <c r="Z294" s="1638"/>
      <c r="AA294" s="1610"/>
      <c r="AB294" s="1610"/>
      <c r="AC294" s="1470"/>
      <c r="AD294" s="1388"/>
      <c r="AE294" s="1388"/>
      <c r="AF294" s="1388"/>
      <c r="AG294" s="1388"/>
      <c r="AH294" s="1388"/>
      <c r="AI294" s="1388"/>
      <c r="AJ294" s="1434"/>
      <c r="AK294" s="1388"/>
      <c r="AL294" s="1388"/>
      <c r="AM294" s="1610"/>
      <c r="AN294" s="1388"/>
      <c r="AO294" s="1388"/>
      <c r="AP294" s="1388"/>
      <c r="AQ294" s="1388"/>
      <c r="AR294" s="1388"/>
      <c r="AS294" s="1388"/>
      <c r="AT294" s="1388"/>
      <c r="AU294" s="1388"/>
      <c r="AV294" s="1388"/>
      <c r="AW294" s="1388"/>
      <c r="AX294" s="1388"/>
      <c r="AY294" s="1388"/>
      <c r="AZ294" s="1388"/>
      <c r="BA294" s="1388"/>
      <c r="BB294" s="1388"/>
      <c r="BC294" s="1388"/>
      <c r="BD294" s="1388"/>
      <c r="BE294" s="1388"/>
      <c r="BF294" s="1388"/>
      <c r="BG294" s="1388"/>
      <c r="BH294" s="1388"/>
      <c r="BI294" s="1388"/>
      <c r="BJ294" s="1388"/>
      <c r="BK294" s="1388"/>
      <c r="BL294" s="1388"/>
      <c r="BM294" s="1388"/>
      <c r="BN294" s="1388"/>
      <c r="BO294" s="1388"/>
      <c r="BP294" s="1388"/>
      <c r="BQ294" s="1388"/>
      <c r="BR294" s="1388"/>
      <c r="BS294" s="1388"/>
      <c r="BT294" s="1388"/>
      <c r="BU294" s="1388"/>
      <c r="BV294" s="1388"/>
      <c r="BW294" s="1388"/>
      <c r="BX294" s="1388"/>
      <c r="BY294" s="1388"/>
      <c r="BZ294" s="1388"/>
      <c r="CA294" s="1388"/>
    </row>
    <row r="295" spans="1:79" s="13" customFormat="1" x14ac:dyDescent="0.2">
      <c r="A295" s="20"/>
      <c r="B295" s="401"/>
      <c r="C295" s="20"/>
      <c r="D295" s="243"/>
      <c r="E295" s="401"/>
      <c r="F295" s="401"/>
      <c r="G295" s="401"/>
      <c r="H295" s="177"/>
      <c r="I295" s="177"/>
      <c r="J295" s="1217"/>
      <c r="L295" s="12"/>
      <c r="O295" s="51"/>
      <c r="P295" s="56"/>
      <c r="Q295" s="56"/>
      <c r="R295" s="56"/>
      <c r="S295" s="771"/>
      <c r="T295" s="771"/>
      <c r="U295" s="56"/>
      <c r="V295" s="56"/>
      <c r="W295" s="56"/>
      <c r="X295" s="56"/>
      <c r="Y295" s="771"/>
      <c r="Z295" s="771"/>
      <c r="AA295" s="814"/>
      <c r="AB295" s="119"/>
      <c r="AC295" s="56"/>
      <c r="AI295" s="20"/>
      <c r="AJ295" s="245"/>
      <c r="AM295" s="119"/>
    </row>
    <row r="296" spans="1:79" s="13" customFormat="1" x14ac:dyDescent="0.2">
      <c r="A296" s="20"/>
      <c r="B296" s="401"/>
      <c r="C296" s="20"/>
      <c r="D296" s="243"/>
      <c r="E296" s="401"/>
      <c r="F296" s="401"/>
      <c r="G296" s="401"/>
      <c r="H296" s="177"/>
      <c r="I296" s="177"/>
      <c r="J296" s="1217"/>
      <c r="L296" s="12"/>
      <c r="O296" s="51"/>
      <c r="P296" s="56"/>
      <c r="Q296" s="56"/>
      <c r="R296" s="56"/>
      <c r="S296" s="771"/>
      <c r="T296" s="771"/>
      <c r="U296" s="56"/>
      <c r="V296" s="56"/>
      <c r="W296" s="56"/>
      <c r="X296" s="56"/>
      <c r="Y296" s="771"/>
      <c r="Z296" s="771"/>
      <c r="AA296" s="814"/>
      <c r="AB296" s="119"/>
      <c r="AC296" s="56"/>
      <c r="AI296" s="20"/>
      <c r="AJ296" s="245"/>
      <c r="AM296" s="119"/>
    </row>
    <row r="297" spans="1:79" s="13" customFormat="1" x14ac:dyDescent="0.2">
      <c r="A297" s="20"/>
      <c r="B297" s="401"/>
      <c r="C297" s="20"/>
      <c r="D297" s="243"/>
      <c r="E297" s="401"/>
      <c r="F297" s="401"/>
      <c r="G297" s="401"/>
      <c r="H297" s="177"/>
      <c r="I297" s="177"/>
      <c r="J297" s="1217"/>
      <c r="L297" s="12"/>
      <c r="O297" s="51"/>
      <c r="P297" s="56"/>
      <c r="Q297" s="56"/>
      <c r="R297" s="56"/>
      <c r="S297" s="771"/>
      <c r="T297" s="771"/>
      <c r="U297" s="56"/>
      <c r="V297" s="56"/>
      <c r="W297" s="56"/>
      <c r="X297" s="56"/>
      <c r="Y297" s="771"/>
      <c r="Z297" s="771"/>
      <c r="AA297" s="814"/>
      <c r="AB297" s="119"/>
      <c r="AC297" s="56"/>
      <c r="AI297" s="20"/>
      <c r="AJ297" s="245"/>
      <c r="AM297" s="119"/>
    </row>
    <row r="298" spans="1:79" s="13" customFormat="1" x14ac:dyDescent="0.2">
      <c r="A298" s="20"/>
      <c r="B298" s="401"/>
      <c r="C298" s="20"/>
      <c r="D298" s="243"/>
      <c r="E298" s="401"/>
      <c r="F298" s="401"/>
      <c r="G298" s="401"/>
      <c r="H298" s="177"/>
      <c r="I298" s="177"/>
      <c r="J298" s="1217"/>
      <c r="L298" s="12"/>
      <c r="O298" s="51"/>
      <c r="P298" s="56"/>
      <c r="Q298" s="56"/>
      <c r="R298" s="56"/>
      <c r="S298" s="771"/>
      <c r="T298" s="771"/>
      <c r="U298" s="56"/>
      <c r="V298" s="56"/>
      <c r="W298" s="56"/>
      <c r="X298" s="56"/>
      <c r="Y298" s="771"/>
      <c r="Z298" s="771"/>
      <c r="AA298" s="814"/>
      <c r="AB298" s="119"/>
      <c r="AC298" s="56"/>
      <c r="AI298" s="20"/>
      <c r="AJ298" s="245"/>
      <c r="AM298" s="119"/>
    </row>
    <row r="299" spans="1:79" s="13" customFormat="1" x14ac:dyDescent="0.2">
      <c r="A299" s="20"/>
      <c r="B299" s="401"/>
      <c r="C299" s="20"/>
      <c r="D299" s="243"/>
      <c r="E299" s="401"/>
      <c r="F299" s="401"/>
      <c r="G299" s="401"/>
      <c r="H299" s="296"/>
      <c r="I299" s="177"/>
      <c r="J299" s="1217"/>
      <c r="L299" s="12"/>
      <c r="O299" s="51"/>
      <c r="P299" s="56"/>
      <c r="Q299" s="56"/>
      <c r="R299" s="56"/>
      <c r="S299" s="771"/>
      <c r="T299" s="771"/>
      <c r="U299" s="56"/>
      <c r="V299" s="56"/>
      <c r="W299" s="56"/>
      <c r="X299" s="56"/>
      <c r="Y299" s="771"/>
      <c r="Z299" s="771"/>
      <c r="AA299" s="814"/>
      <c r="AB299" s="119"/>
      <c r="AC299" s="56"/>
      <c r="AI299" s="20"/>
      <c r="AJ299" s="245"/>
      <c r="AM299" s="119"/>
    </row>
    <row r="300" spans="1:79" s="13" customFormat="1" x14ac:dyDescent="0.2">
      <c r="A300" s="20"/>
      <c r="B300" s="401"/>
      <c r="C300" s="20"/>
      <c r="D300" s="243"/>
      <c r="E300" s="401"/>
      <c r="F300" s="401"/>
      <c r="G300" s="401"/>
      <c r="H300" s="297"/>
      <c r="I300" s="297"/>
      <c r="J300" s="1217"/>
      <c r="L300" s="12"/>
      <c r="O300" s="51"/>
      <c r="P300" s="56"/>
      <c r="Q300" s="56"/>
      <c r="R300" s="56"/>
      <c r="S300" s="771"/>
      <c r="T300" s="771"/>
      <c r="U300" s="56"/>
      <c r="V300" s="56"/>
      <c r="W300" s="56"/>
      <c r="X300" s="56"/>
      <c r="Y300" s="771"/>
      <c r="Z300" s="771"/>
      <c r="AA300" s="814"/>
      <c r="AB300" s="119"/>
      <c r="AC300" s="56"/>
      <c r="AI300" s="20"/>
      <c r="AJ300" s="245"/>
      <c r="AM300" s="119"/>
    </row>
    <row r="301" spans="1:79" s="13" customFormat="1" x14ac:dyDescent="0.2">
      <c r="A301" s="20"/>
      <c r="B301" s="401"/>
      <c r="C301" s="20"/>
      <c r="D301" s="243"/>
      <c r="E301" s="401"/>
      <c r="F301" s="401"/>
      <c r="G301" s="401"/>
      <c r="H301" s="297"/>
      <c r="I301" s="297"/>
      <c r="J301" s="1217"/>
      <c r="L301" s="12"/>
      <c r="O301" s="51"/>
      <c r="P301" s="56"/>
      <c r="Q301" s="56"/>
      <c r="R301" s="56"/>
      <c r="S301" s="771"/>
      <c r="T301" s="771"/>
      <c r="U301" s="56"/>
      <c r="V301" s="56"/>
      <c r="W301" s="56"/>
      <c r="X301" s="56"/>
      <c r="Y301" s="771"/>
      <c r="Z301" s="771"/>
      <c r="AA301" s="814"/>
      <c r="AB301" s="119"/>
      <c r="AC301" s="56"/>
      <c r="AI301" s="20"/>
      <c r="AJ301" s="245"/>
      <c r="AM301" s="119"/>
    </row>
    <row r="302" spans="1:79" s="13" customFormat="1" x14ac:dyDescent="0.2">
      <c r="A302" s="20"/>
      <c r="B302" s="401"/>
      <c r="C302" s="20"/>
      <c r="D302" s="243"/>
      <c r="E302" s="401"/>
      <c r="F302" s="401"/>
      <c r="G302" s="401"/>
      <c r="H302" s="297"/>
      <c r="I302" s="297"/>
      <c r="J302" s="1217"/>
      <c r="L302" s="12"/>
      <c r="O302" s="51"/>
      <c r="P302" s="56"/>
      <c r="Q302" s="56"/>
      <c r="R302" s="56"/>
      <c r="S302" s="771"/>
      <c r="T302" s="771"/>
      <c r="U302" s="56"/>
      <c r="V302" s="56"/>
      <c r="W302" s="56"/>
      <c r="X302" s="56"/>
      <c r="Y302" s="771"/>
      <c r="Z302" s="771"/>
      <c r="AA302" s="814"/>
      <c r="AB302" s="119"/>
      <c r="AC302" s="56"/>
      <c r="AI302" s="20"/>
      <c r="AJ302" s="245"/>
      <c r="AM302" s="119"/>
    </row>
    <row r="303" spans="1:79" s="13" customFormat="1" x14ac:dyDescent="0.2">
      <c r="A303" s="20"/>
      <c r="B303" s="401"/>
      <c r="C303" s="20"/>
      <c r="D303" s="243"/>
      <c r="E303" s="401"/>
      <c r="F303" s="401"/>
      <c r="G303" s="401"/>
      <c r="H303" s="297"/>
      <c r="I303" s="297"/>
      <c r="J303" s="1217"/>
      <c r="L303" s="12"/>
      <c r="O303" s="51"/>
      <c r="P303" s="56"/>
      <c r="Q303" s="56"/>
      <c r="R303" s="56"/>
      <c r="S303" s="771"/>
      <c r="T303" s="771"/>
      <c r="U303" s="56"/>
      <c r="V303" s="56"/>
      <c r="W303" s="56"/>
      <c r="X303" s="56"/>
      <c r="Y303" s="771"/>
      <c r="Z303" s="771"/>
      <c r="AA303" s="814"/>
      <c r="AB303" s="119"/>
      <c r="AC303" s="56"/>
      <c r="AI303" s="20"/>
      <c r="AJ303" s="245"/>
      <c r="AM303" s="119"/>
    </row>
    <row r="304" spans="1:79" s="13" customFormat="1" x14ac:dyDescent="0.2">
      <c r="A304" s="20"/>
      <c r="B304" s="401"/>
      <c r="C304" s="20"/>
      <c r="D304" s="243"/>
      <c r="E304" s="401"/>
      <c r="F304" s="401"/>
      <c r="G304" s="401"/>
      <c r="H304" s="297"/>
      <c r="I304" s="297"/>
      <c r="J304" s="1217"/>
      <c r="L304" s="12"/>
      <c r="O304" s="51"/>
      <c r="P304" s="56"/>
      <c r="Q304" s="56"/>
      <c r="R304" s="56"/>
      <c r="S304" s="771"/>
      <c r="T304" s="771"/>
      <c r="U304" s="56"/>
      <c r="V304" s="56"/>
      <c r="W304" s="56"/>
      <c r="X304" s="56"/>
      <c r="Y304" s="771"/>
      <c r="Z304" s="771"/>
      <c r="AA304" s="814"/>
      <c r="AB304" s="119"/>
      <c r="AC304" s="56"/>
      <c r="AI304" s="20"/>
      <c r="AJ304" s="245"/>
      <c r="AM304" s="119"/>
    </row>
    <row r="305" spans="1:39" s="13" customFormat="1" x14ac:dyDescent="0.2">
      <c r="A305" s="20"/>
      <c r="B305" s="401"/>
      <c r="C305" s="20"/>
      <c r="D305" s="243"/>
      <c r="E305" s="401"/>
      <c r="F305" s="401"/>
      <c r="G305" s="401"/>
      <c r="H305" s="297"/>
      <c r="I305" s="297"/>
      <c r="J305" s="1217"/>
      <c r="L305" s="12"/>
      <c r="O305" s="51"/>
      <c r="P305" s="56"/>
      <c r="Q305" s="56"/>
      <c r="R305" s="56"/>
      <c r="S305" s="771"/>
      <c r="T305" s="771"/>
      <c r="U305" s="56"/>
      <c r="V305" s="56"/>
      <c r="W305" s="56"/>
      <c r="X305" s="56"/>
      <c r="Y305" s="771"/>
      <c r="Z305" s="771"/>
      <c r="AA305" s="814"/>
      <c r="AB305" s="119"/>
      <c r="AC305" s="56"/>
      <c r="AI305" s="20"/>
      <c r="AJ305" s="245"/>
      <c r="AM305" s="119"/>
    </row>
    <row r="306" spans="1:39" s="13" customFormat="1" x14ac:dyDescent="0.2">
      <c r="A306" s="20"/>
      <c r="B306" s="401"/>
      <c r="C306" s="20"/>
      <c r="D306" s="243"/>
      <c r="E306" s="401"/>
      <c r="F306" s="401"/>
      <c r="G306" s="401"/>
      <c r="H306" s="297"/>
      <c r="I306" s="297"/>
      <c r="J306" s="1217"/>
      <c r="L306" s="12"/>
      <c r="O306" s="51"/>
      <c r="P306" s="56"/>
      <c r="Q306" s="56"/>
      <c r="R306" s="56"/>
      <c r="S306" s="771"/>
      <c r="T306" s="771"/>
      <c r="U306" s="56"/>
      <c r="V306" s="56"/>
      <c r="W306" s="56"/>
      <c r="X306" s="56"/>
      <c r="Y306" s="771"/>
      <c r="Z306" s="771"/>
      <c r="AA306" s="814"/>
      <c r="AB306" s="119"/>
      <c r="AC306" s="56"/>
      <c r="AI306" s="20"/>
      <c r="AJ306" s="245"/>
      <c r="AM306" s="119"/>
    </row>
    <row r="307" spans="1:39" s="13" customFormat="1" x14ac:dyDescent="0.2">
      <c r="A307" s="20"/>
      <c r="B307" s="401"/>
      <c r="C307" s="20"/>
      <c r="D307" s="243"/>
      <c r="E307" s="401"/>
      <c r="F307" s="401"/>
      <c r="G307" s="401"/>
      <c r="H307" s="297"/>
      <c r="I307" s="297"/>
      <c r="J307" s="1217"/>
      <c r="L307" s="12"/>
      <c r="O307" s="51"/>
      <c r="P307" s="56"/>
      <c r="Q307" s="56"/>
      <c r="R307" s="56"/>
      <c r="S307" s="771"/>
      <c r="T307" s="771"/>
      <c r="U307" s="56"/>
      <c r="V307" s="56"/>
      <c r="W307" s="56"/>
      <c r="X307" s="56"/>
      <c r="Y307" s="771"/>
      <c r="Z307" s="771"/>
      <c r="AA307" s="814"/>
      <c r="AB307" s="119"/>
      <c r="AC307" s="56"/>
      <c r="AI307" s="20"/>
      <c r="AJ307" s="245"/>
      <c r="AM307" s="119"/>
    </row>
    <row r="308" spans="1:39" s="13" customFormat="1" x14ac:dyDescent="0.2">
      <c r="A308" s="20"/>
      <c r="B308" s="401"/>
      <c r="C308" s="20"/>
      <c r="D308" s="243"/>
      <c r="E308" s="401"/>
      <c r="F308" s="401"/>
      <c r="G308" s="401"/>
      <c r="H308" s="297"/>
      <c r="I308" s="297"/>
      <c r="J308" s="1217"/>
      <c r="L308" s="12"/>
      <c r="O308" s="51"/>
      <c r="P308" s="56"/>
      <c r="Q308" s="56"/>
      <c r="R308" s="56"/>
      <c r="S308" s="771"/>
      <c r="T308" s="771"/>
      <c r="U308" s="56"/>
      <c r="V308" s="56"/>
      <c r="W308" s="56"/>
      <c r="X308" s="56"/>
      <c r="Y308" s="771"/>
      <c r="Z308" s="771"/>
      <c r="AA308" s="814"/>
      <c r="AB308" s="119"/>
      <c r="AC308" s="56"/>
      <c r="AI308" s="20"/>
      <c r="AJ308" s="245"/>
      <c r="AM308" s="119"/>
    </row>
    <row r="309" spans="1:39" s="13" customFormat="1" x14ac:dyDescent="0.2">
      <c r="A309" s="20"/>
      <c r="B309" s="401"/>
      <c r="C309" s="20"/>
      <c r="D309" s="243"/>
      <c r="E309" s="401"/>
      <c r="F309" s="401"/>
      <c r="G309" s="401"/>
      <c r="H309" s="297"/>
      <c r="I309" s="297"/>
      <c r="J309" s="1217"/>
      <c r="L309" s="12"/>
      <c r="O309" s="51"/>
      <c r="P309" s="56"/>
      <c r="Q309" s="56"/>
      <c r="R309" s="56"/>
      <c r="S309" s="771"/>
      <c r="T309" s="771"/>
      <c r="U309" s="56"/>
      <c r="V309" s="56"/>
      <c r="W309" s="56"/>
      <c r="X309" s="56"/>
      <c r="Y309" s="771"/>
      <c r="Z309" s="771"/>
      <c r="AA309" s="814"/>
      <c r="AB309" s="119"/>
      <c r="AC309" s="56"/>
      <c r="AI309" s="20"/>
      <c r="AJ309" s="245"/>
      <c r="AM309" s="119"/>
    </row>
    <row r="310" spans="1:39" s="13" customFormat="1" x14ac:dyDescent="0.2">
      <c r="A310" s="20"/>
      <c r="B310" s="401"/>
      <c r="C310" s="20"/>
      <c r="D310" s="243"/>
      <c r="E310" s="401"/>
      <c r="F310" s="401"/>
      <c r="G310" s="401"/>
      <c r="H310" s="297"/>
      <c r="I310" s="297"/>
      <c r="J310" s="1217"/>
      <c r="L310" s="12"/>
      <c r="O310" s="51"/>
      <c r="P310" s="56"/>
      <c r="Q310" s="56"/>
      <c r="R310" s="56"/>
      <c r="S310" s="771"/>
      <c r="T310" s="771"/>
      <c r="U310" s="56"/>
      <c r="V310" s="56"/>
      <c r="W310" s="56"/>
      <c r="X310" s="56"/>
      <c r="Y310" s="771"/>
      <c r="Z310" s="771"/>
      <c r="AA310" s="814"/>
      <c r="AB310" s="119"/>
      <c r="AC310" s="56"/>
      <c r="AI310" s="20"/>
      <c r="AJ310" s="245"/>
      <c r="AM310" s="119"/>
    </row>
    <row r="311" spans="1:39" s="13" customFormat="1" x14ac:dyDescent="0.2">
      <c r="A311" s="20"/>
      <c r="B311" s="401"/>
      <c r="C311" s="20"/>
      <c r="D311" s="243"/>
      <c r="E311" s="401"/>
      <c r="F311" s="401"/>
      <c r="G311" s="401"/>
      <c r="H311" s="297"/>
      <c r="I311" s="297"/>
      <c r="J311" s="1217"/>
      <c r="L311" s="12"/>
      <c r="O311" s="51"/>
      <c r="P311" s="56"/>
      <c r="Q311" s="56"/>
      <c r="R311" s="56"/>
      <c r="S311" s="771"/>
      <c r="T311" s="771"/>
      <c r="U311" s="56"/>
      <c r="V311" s="56"/>
      <c r="W311" s="56"/>
      <c r="X311" s="56"/>
      <c r="Y311" s="771"/>
      <c r="Z311" s="771"/>
      <c r="AA311" s="814"/>
      <c r="AB311" s="119"/>
      <c r="AC311" s="56"/>
      <c r="AI311" s="20"/>
      <c r="AJ311" s="245"/>
      <c r="AM311" s="119"/>
    </row>
    <row r="312" spans="1:39" s="13" customFormat="1" x14ac:dyDescent="0.2">
      <c r="A312" s="20"/>
      <c r="B312" s="401"/>
      <c r="C312" s="20"/>
      <c r="D312" s="243"/>
      <c r="E312" s="401"/>
      <c r="F312" s="401"/>
      <c r="G312" s="401"/>
      <c r="H312" s="297"/>
      <c r="I312" s="297"/>
      <c r="J312" s="1217"/>
      <c r="L312" s="12"/>
      <c r="O312" s="51"/>
      <c r="P312" s="56"/>
      <c r="Q312" s="56"/>
      <c r="R312" s="56"/>
      <c r="S312" s="771"/>
      <c r="T312" s="771"/>
      <c r="U312" s="56"/>
      <c r="V312" s="56"/>
      <c r="W312" s="56"/>
      <c r="X312" s="56"/>
      <c r="Y312" s="771"/>
      <c r="Z312" s="771"/>
      <c r="AA312" s="814"/>
      <c r="AB312" s="119"/>
      <c r="AC312" s="56"/>
      <c r="AI312" s="20"/>
      <c r="AJ312" s="245"/>
      <c r="AM312" s="119"/>
    </row>
    <row r="313" spans="1:39" s="13" customFormat="1" x14ac:dyDescent="0.2">
      <c r="A313" s="20"/>
      <c r="B313" s="401"/>
      <c r="C313" s="20"/>
      <c r="D313" s="243"/>
      <c r="E313" s="401"/>
      <c r="F313" s="401"/>
      <c r="G313" s="401"/>
      <c r="H313" s="297"/>
      <c r="I313" s="297"/>
      <c r="J313" s="1217"/>
      <c r="L313" s="12"/>
      <c r="O313" s="51"/>
      <c r="P313" s="56"/>
      <c r="Q313" s="56"/>
      <c r="R313" s="56"/>
      <c r="S313" s="771"/>
      <c r="T313" s="771"/>
      <c r="U313" s="56"/>
      <c r="V313" s="56"/>
      <c r="W313" s="56"/>
      <c r="X313" s="56"/>
      <c r="Y313" s="771"/>
      <c r="Z313" s="771"/>
      <c r="AA313" s="814"/>
      <c r="AB313" s="119"/>
      <c r="AC313" s="56"/>
      <c r="AI313" s="20"/>
      <c r="AJ313" s="245"/>
      <c r="AM313" s="119"/>
    </row>
    <row r="314" spans="1:39" s="13" customFormat="1" x14ac:dyDescent="0.2">
      <c r="A314" s="20"/>
      <c r="B314" s="401"/>
      <c r="C314" s="20"/>
      <c r="D314" s="243"/>
      <c r="E314" s="401"/>
      <c r="F314" s="401"/>
      <c r="G314" s="401"/>
      <c r="H314" s="297"/>
      <c r="I314" s="297"/>
      <c r="J314" s="1217"/>
      <c r="L314" s="12"/>
      <c r="O314" s="51"/>
      <c r="P314" s="56"/>
      <c r="Q314" s="56"/>
      <c r="R314" s="56"/>
      <c r="S314" s="771"/>
      <c r="T314" s="771"/>
      <c r="U314" s="56"/>
      <c r="V314" s="56"/>
      <c r="W314" s="56"/>
      <c r="X314" s="56"/>
      <c r="Y314" s="771"/>
      <c r="Z314" s="771"/>
      <c r="AA314" s="814"/>
      <c r="AB314" s="119"/>
      <c r="AC314" s="56"/>
      <c r="AI314" s="20"/>
      <c r="AJ314" s="245"/>
      <c r="AM314" s="119"/>
    </row>
    <row r="315" spans="1:39" s="13" customFormat="1" x14ac:dyDescent="0.2">
      <c r="A315" s="20"/>
      <c r="B315" s="401"/>
      <c r="C315" s="20"/>
      <c r="D315" s="243"/>
      <c r="E315" s="401"/>
      <c r="F315" s="401"/>
      <c r="G315" s="401"/>
      <c r="H315" s="297"/>
      <c r="I315" s="297"/>
      <c r="J315" s="1217"/>
      <c r="L315" s="12"/>
      <c r="O315" s="51"/>
      <c r="P315" s="56"/>
      <c r="Q315" s="56"/>
      <c r="R315" s="56"/>
      <c r="S315" s="771"/>
      <c r="T315" s="771"/>
      <c r="U315" s="56"/>
      <c r="V315" s="56"/>
      <c r="W315" s="56"/>
      <c r="X315" s="56"/>
      <c r="Y315" s="771"/>
      <c r="Z315" s="771"/>
      <c r="AA315" s="814"/>
      <c r="AB315" s="119"/>
      <c r="AC315" s="56"/>
      <c r="AI315" s="20"/>
      <c r="AJ315" s="245"/>
      <c r="AM315" s="119"/>
    </row>
    <row r="316" spans="1:39" s="13" customFormat="1" x14ac:dyDescent="0.2">
      <c r="A316" s="20"/>
      <c r="B316" s="401"/>
      <c r="C316" s="20"/>
      <c r="D316" s="243"/>
      <c r="E316" s="401"/>
      <c r="F316" s="401"/>
      <c r="G316" s="401"/>
      <c r="H316" s="297"/>
      <c r="I316" s="297"/>
      <c r="J316" s="1217"/>
      <c r="L316" s="12"/>
      <c r="O316" s="51"/>
      <c r="P316" s="56"/>
      <c r="Q316" s="56"/>
      <c r="R316" s="56"/>
      <c r="S316" s="771"/>
      <c r="T316" s="771"/>
      <c r="U316" s="56"/>
      <c r="V316" s="56"/>
      <c r="W316" s="56"/>
      <c r="X316" s="56"/>
      <c r="Y316" s="771"/>
      <c r="Z316" s="771"/>
      <c r="AA316" s="814"/>
      <c r="AB316" s="119"/>
      <c r="AC316" s="56"/>
      <c r="AI316" s="20"/>
      <c r="AJ316" s="245"/>
      <c r="AM316" s="119"/>
    </row>
    <row r="317" spans="1:39" s="13" customFormat="1" x14ac:dyDescent="0.2">
      <c r="A317" s="20"/>
      <c r="B317" s="401"/>
      <c r="C317" s="20"/>
      <c r="D317" s="243"/>
      <c r="E317" s="401"/>
      <c r="F317" s="401"/>
      <c r="G317" s="401"/>
      <c r="H317" s="297"/>
      <c r="I317" s="297"/>
      <c r="J317" s="1217"/>
      <c r="L317" s="12"/>
      <c r="O317" s="51"/>
      <c r="P317" s="56"/>
      <c r="Q317" s="56"/>
      <c r="R317" s="56"/>
      <c r="S317" s="771"/>
      <c r="T317" s="771"/>
      <c r="U317" s="56"/>
      <c r="V317" s="56"/>
      <c r="W317" s="56"/>
      <c r="X317" s="56"/>
      <c r="Y317" s="771"/>
      <c r="Z317" s="771"/>
      <c r="AA317" s="814"/>
      <c r="AB317" s="119"/>
      <c r="AC317" s="56"/>
      <c r="AI317" s="20"/>
      <c r="AJ317" s="245"/>
      <c r="AM317" s="119"/>
    </row>
    <row r="318" spans="1:39" s="13" customFormat="1" x14ac:dyDescent="0.2">
      <c r="A318" s="20"/>
      <c r="B318" s="401"/>
      <c r="C318" s="20"/>
      <c r="D318" s="243"/>
      <c r="E318" s="401"/>
      <c r="F318" s="401"/>
      <c r="G318" s="401"/>
      <c r="H318" s="297"/>
      <c r="I318" s="297"/>
      <c r="J318" s="1217"/>
      <c r="L318" s="12"/>
      <c r="O318" s="51"/>
      <c r="P318" s="56"/>
      <c r="Q318" s="56"/>
      <c r="R318" s="56"/>
      <c r="S318" s="771"/>
      <c r="T318" s="771"/>
      <c r="U318" s="56"/>
      <c r="V318" s="56"/>
      <c r="W318" s="56"/>
      <c r="X318" s="56"/>
      <c r="Y318" s="771"/>
      <c r="Z318" s="771"/>
      <c r="AA318" s="814"/>
      <c r="AB318" s="119"/>
      <c r="AC318" s="56"/>
      <c r="AI318" s="20"/>
      <c r="AJ318" s="245"/>
      <c r="AM318" s="119"/>
    </row>
    <row r="319" spans="1:39" s="13" customFormat="1" x14ac:dyDescent="0.2">
      <c r="A319" s="20"/>
      <c r="B319" s="401"/>
      <c r="C319" s="20"/>
      <c r="D319" s="243"/>
      <c r="E319" s="401"/>
      <c r="F319" s="401"/>
      <c r="G319" s="401"/>
      <c r="H319" s="297"/>
      <c r="I319" s="297"/>
      <c r="J319" s="1217"/>
      <c r="L319" s="12"/>
      <c r="O319" s="51"/>
      <c r="P319" s="56"/>
      <c r="Q319" s="56"/>
      <c r="R319" s="56"/>
      <c r="S319" s="771"/>
      <c r="T319" s="771"/>
      <c r="U319" s="56"/>
      <c r="V319" s="56"/>
      <c r="W319" s="56"/>
      <c r="X319" s="56"/>
      <c r="Y319" s="771"/>
      <c r="Z319" s="771"/>
      <c r="AA319" s="814"/>
      <c r="AB319" s="119"/>
      <c r="AC319" s="56"/>
      <c r="AI319" s="20"/>
      <c r="AJ319" s="245"/>
      <c r="AM319" s="119"/>
    </row>
    <row r="320" spans="1:39" s="13" customFormat="1" x14ac:dyDescent="0.2">
      <c r="A320" s="20"/>
      <c r="B320" s="401"/>
      <c r="C320" s="20"/>
      <c r="D320" s="243"/>
      <c r="E320" s="401"/>
      <c r="F320" s="401"/>
      <c r="G320" s="401"/>
      <c r="H320" s="297"/>
      <c r="I320" s="297"/>
      <c r="J320" s="1217"/>
      <c r="L320" s="12"/>
      <c r="O320" s="51"/>
      <c r="P320" s="56"/>
      <c r="Q320" s="56"/>
      <c r="R320" s="56"/>
      <c r="S320" s="771"/>
      <c r="T320" s="771"/>
      <c r="U320" s="56"/>
      <c r="V320" s="56"/>
      <c r="W320" s="56"/>
      <c r="X320" s="56"/>
      <c r="Y320" s="771"/>
      <c r="Z320" s="771"/>
      <c r="AA320" s="814"/>
      <c r="AB320" s="119"/>
      <c r="AC320" s="56"/>
      <c r="AI320" s="20"/>
      <c r="AJ320" s="245"/>
      <c r="AM320" s="119"/>
    </row>
    <row r="321" spans="1:39" s="13" customFormat="1" x14ac:dyDescent="0.2">
      <c r="A321" s="20"/>
      <c r="B321" s="401"/>
      <c r="C321" s="20"/>
      <c r="D321" s="243"/>
      <c r="E321" s="401"/>
      <c r="F321" s="401"/>
      <c r="G321" s="401"/>
      <c r="H321" s="297"/>
      <c r="I321" s="297"/>
      <c r="J321" s="1217"/>
      <c r="L321" s="12"/>
      <c r="O321" s="51"/>
      <c r="P321" s="56"/>
      <c r="Q321" s="56"/>
      <c r="R321" s="56"/>
      <c r="S321" s="771"/>
      <c r="T321" s="771"/>
      <c r="U321" s="56"/>
      <c r="V321" s="56"/>
      <c r="W321" s="56"/>
      <c r="X321" s="56"/>
      <c r="Y321" s="771"/>
      <c r="Z321" s="771"/>
      <c r="AA321" s="814"/>
      <c r="AB321" s="119"/>
      <c r="AC321" s="56"/>
      <c r="AI321" s="20"/>
      <c r="AJ321" s="245"/>
      <c r="AM321" s="119"/>
    </row>
    <row r="322" spans="1:39" s="13" customFormat="1" x14ac:dyDescent="0.2">
      <c r="A322" s="20"/>
      <c r="B322" s="401"/>
      <c r="C322" s="20"/>
      <c r="D322" s="243"/>
      <c r="E322" s="401"/>
      <c r="F322" s="401"/>
      <c r="G322" s="401"/>
      <c r="H322" s="297"/>
      <c r="I322" s="297"/>
      <c r="J322" s="1217"/>
      <c r="L322" s="12"/>
      <c r="O322" s="51"/>
      <c r="P322" s="56"/>
      <c r="Q322" s="56"/>
      <c r="R322" s="56"/>
      <c r="S322" s="771"/>
      <c r="T322" s="771"/>
      <c r="U322" s="56"/>
      <c r="V322" s="56"/>
      <c r="W322" s="56"/>
      <c r="X322" s="56"/>
      <c r="Y322" s="771"/>
      <c r="Z322" s="771"/>
      <c r="AA322" s="814"/>
      <c r="AB322" s="119"/>
      <c r="AC322" s="56"/>
      <c r="AI322" s="20"/>
      <c r="AJ322" s="245"/>
      <c r="AM322" s="119"/>
    </row>
    <row r="323" spans="1:39" s="13" customFormat="1" x14ac:dyDescent="0.2">
      <c r="A323" s="20"/>
      <c r="B323" s="401"/>
      <c r="C323" s="20"/>
      <c r="D323" s="243"/>
      <c r="E323" s="401"/>
      <c r="F323" s="401"/>
      <c r="G323" s="401"/>
      <c r="H323" s="297"/>
      <c r="I323" s="297"/>
      <c r="J323" s="1217"/>
      <c r="L323" s="12"/>
      <c r="O323" s="51"/>
      <c r="P323" s="56"/>
      <c r="Q323" s="56"/>
      <c r="R323" s="56"/>
      <c r="S323" s="771"/>
      <c r="T323" s="771"/>
      <c r="U323" s="56"/>
      <c r="V323" s="56"/>
      <c r="W323" s="56"/>
      <c r="X323" s="56"/>
      <c r="Y323" s="771"/>
      <c r="Z323" s="771"/>
      <c r="AA323" s="814"/>
      <c r="AB323" s="119"/>
      <c r="AC323" s="56"/>
      <c r="AI323" s="20"/>
      <c r="AJ323" s="245"/>
      <c r="AM323" s="119"/>
    </row>
    <row r="324" spans="1:39" s="13" customFormat="1" x14ac:dyDescent="0.2">
      <c r="A324" s="20"/>
      <c r="B324" s="401"/>
      <c r="C324" s="20"/>
      <c r="D324" s="243"/>
      <c r="E324" s="401"/>
      <c r="F324" s="401"/>
      <c r="G324" s="401"/>
      <c r="H324" s="297"/>
      <c r="I324" s="297"/>
      <c r="J324" s="1217"/>
      <c r="L324" s="12"/>
      <c r="O324" s="51"/>
      <c r="P324" s="56"/>
      <c r="Q324" s="56"/>
      <c r="R324" s="56"/>
      <c r="S324" s="771"/>
      <c r="T324" s="771"/>
      <c r="U324" s="56"/>
      <c r="V324" s="56"/>
      <c r="W324" s="56"/>
      <c r="X324" s="56"/>
      <c r="Y324" s="771"/>
      <c r="Z324" s="771"/>
      <c r="AA324" s="814"/>
      <c r="AB324" s="119"/>
      <c r="AC324" s="56"/>
      <c r="AI324" s="20"/>
      <c r="AJ324" s="245"/>
      <c r="AM324" s="119"/>
    </row>
    <row r="325" spans="1:39" s="13" customFormat="1" x14ac:dyDescent="0.2">
      <c r="A325" s="20"/>
      <c r="B325" s="401"/>
      <c r="C325" s="20"/>
      <c r="D325" s="243"/>
      <c r="E325" s="401"/>
      <c r="F325" s="401"/>
      <c r="G325" s="401"/>
      <c r="H325" s="297"/>
      <c r="I325" s="297"/>
      <c r="J325" s="1217"/>
      <c r="L325" s="12"/>
      <c r="O325" s="51"/>
      <c r="P325" s="56"/>
      <c r="Q325" s="56"/>
      <c r="R325" s="56"/>
      <c r="S325" s="771"/>
      <c r="T325" s="771"/>
      <c r="U325" s="56"/>
      <c r="V325" s="56"/>
      <c r="W325" s="56"/>
      <c r="X325" s="56"/>
      <c r="Y325" s="771"/>
      <c r="Z325" s="771"/>
      <c r="AA325" s="814"/>
      <c r="AB325" s="119"/>
      <c r="AC325" s="56"/>
      <c r="AI325" s="20"/>
      <c r="AJ325" s="245"/>
      <c r="AM325" s="119"/>
    </row>
    <row r="326" spans="1:39" s="13" customFormat="1" x14ac:dyDescent="0.2">
      <c r="A326" s="20"/>
      <c r="B326" s="401"/>
      <c r="C326" s="20"/>
      <c r="D326" s="243"/>
      <c r="E326" s="401"/>
      <c r="F326" s="401"/>
      <c r="G326" s="401"/>
      <c r="H326" s="297"/>
      <c r="I326" s="297"/>
      <c r="J326" s="1217"/>
      <c r="L326" s="12"/>
      <c r="O326" s="51"/>
      <c r="P326" s="56"/>
      <c r="Q326" s="56"/>
      <c r="R326" s="56"/>
      <c r="S326" s="771"/>
      <c r="T326" s="771"/>
      <c r="U326" s="56"/>
      <c r="V326" s="56"/>
      <c r="W326" s="56"/>
      <c r="X326" s="56"/>
      <c r="Y326" s="771"/>
      <c r="Z326" s="771"/>
      <c r="AA326" s="814"/>
      <c r="AB326" s="119"/>
      <c r="AC326" s="56"/>
      <c r="AI326" s="20"/>
      <c r="AJ326" s="245"/>
      <c r="AM326" s="119"/>
    </row>
    <row r="327" spans="1:39" s="13" customFormat="1" x14ac:dyDescent="0.2">
      <c r="A327" s="20"/>
      <c r="B327" s="401"/>
      <c r="C327" s="20"/>
      <c r="D327" s="243"/>
      <c r="E327" s="401"/>
      <c r="F327" s="401"/>
      <c r="G327" s="401"/>
      <c r="H327" s="297"/>
      <c r="I327" s="297"/>
      <c r="J327" s="1217"/>
      <c r="L327" s="12"/>
      <c r="O327" s="51"/>
      <c r="P327" s="56"/>
      <c r="Q327" s="56"/>
      <c r="R327" s="56"/>
      <c r="S327" s="771"/>
      <c r="T327" s="771"/>
      <c r="U327" s="56"/>
      <c r="V327" s="56"/>
      <c r="W327" s="56"/>
      <c r="X327" s="56"/>
      <c r="Y327" s="771"/>
      <c r="Z327" s="771"/>
      <c r="AA327" s="814"/>
      <c r="AB327" s="119"/>
      <c r="AC327" s="56"/>
      <c r="AI327" s="20"/>
      <c r="AJ327" s="245"/>
      <c r="AM327" s="119"/>
    </row>
    <row r="328" spans="1:39" s="13" customFormat="1" x14ac:dyDescent="0.2">
      <c r="A328" s="20"/>
      <c r="B328" s="401"/>
      <c r="C328" s="20"/>
      <c r="D328" s="243"/>
      <c r="E328" s="401"/>
      <c r="F328" s="401"/>
      <c r="G328" s="401"/>
      <c r="H328" s="297"/>
      <c r="I328" s="297"/>
      <c r="J328" s="1217"/>
      <c r="L328" s="12"/>
      <c r="O328" s="51"/>
      <c r="P328" s="56"/>
      <c r="Q328" s="56"/>
      <c r="R328" s="56"/>
      <c r="S328" s="771"/>
      <c r="T328" s="771"/>
      <c r="U328" s="56"/>
      <c r="V328" s="56"/>
      <c r="W328" s="56"/>
      <c r="X328" s="56"/>
      <c r="Y328" s="771"/>
      <c r="Z328" s="771"/>
      <c r="AA328" s="814"/>
      <c r="AB328" s="119"/>
      <c r="AC328" s="56"/>
      <c r="AI328" s="20"/>
      <c r="AJ328" s="245"/>
      <c r="AM328" s="119"/>
    </row>
    <row r="329" spans="1:39" s="13" customFormat="1" x14ac:dyDescent="0.2">
      <c r="A329" s="20"/>
      <c r="B329" s="401"/>
      <c r="C329" s="20"/>
      <c r="D329" s="243"/>
      <c r="E329" s="401"/>
      <c r="F329" s="401"/>
      <c r="G329" s="401"/>
      <c r="H329" s="297"/>
      <c r="I329" s="297"/>
      <c r="J329" s="1217"/>
      <c r="L329" s="12"/>
      <c r="O329" s="51"/>
      <c r="P329" s="56"/>
      <c r="Q329" s="56"/>
      <c r="R329" s="56"/>
      <c r="S329" s="771"/>
      <c r="T329" s="771"/>
      <c r="U329" s="56"/>
      <c r="V329" s="56"/>
      <c r="W329" s="56"/>
      <c r="X329" s="56"/>
      <c r="Y329" s="771"/>
      <c r="Z329" s="771"/>
      <c r="AA329" s="814"/>
      <c r="AB329" s="119"/>
      <c r="AC329" s="56"/>
      <c r="AI329" s="20"/>
      <c r="AJ329" s="245"/>
      <c r="AM329" s="119"/>
    </row>
    <row r="330" spans="1:39" s="13" customFormat="1" x14ac:dyDescent="0.2">
      <c r="A330" s="20"/>
      <c r="B330" s="401"/>
      <c r="C330" s="20"/>
      <c r="D330" s="243"/>
      <c r="E330" s="401"/>
      <c r="F330" s="401"/>
      <c r="G330" s="401"/>
      <c r="H330" s="297"/>
      <c r="I330" s="297"/>
      <c r="J330" s="1217"/>
      <c r="L330" s="12"/>
      <c r="O330" s="51"/>
      <c r="P330" s="56"/>
      <c r="Q330" s="56"/>
      <c r="R330" s="56"/>
      <c r="S330" s="771"/>
      <c r="T330" s="771"/>
      <c r="U330" s="56"/>
      <c r="V330" s="56"/>
      <c r="W330" s="56"/>
      <c r="X330" s="56"/>
      <c r="Y330" s="771"/>
      <c r="Z330" s="771"/>
      <c r="AA330" s="814"/>
      <c r="AB330" s="119"/>
      <c r="AC330" s="56"/>
      <c r="AI330" s="20"/>
      <c r="AJ330" s="245"/>
      <c r="AM330" s="119"/>
    </row>
    <row r="331" spans="1:39" s="13" customFormat="1" x14ac:dyDescent="0.2">
      <c r="A331" s="20"/>
      <c r="B331" s="401"/>
      <c r="C331" s="20"/>
      <c r="D331" s="243"/>
      <c r="E331" s="401"/>
      <c r="F331" s="401"/>
      <c r="G331" s="401"/>
      <c r="H331" s="297"/>
      <c r="I331" s="297"/>
      <c r="J331" s="1217"/>
      <c r="L331" s="12"/>
      <c r="O331" s="51"/>
      <c r="P331" s="56"/>
      <c r="Q331" s="56"/>
      <c r="R331" s="56"/>
      <c r="S331" s="771"/>
      <c r="T331" s="771"/>
      <c r="U331" s="56"/>
      <c r="V331" s="56"/>
      <c r="W331" s="56"/>
      <c r="X331" s="56"/>
      <c r="Y331" s="771"/>
      <c r="Z331" s="771"/>
      <c r="AA331" s="814"/>
      <c r="AB331" s="119"/>
      <c r="AC331" s="56"/>
      <c r="AI331" s="20"/>
      <c r="AJ331" s="245"/>
      <c r="AM331" s="119"/>
    </row>
    <row r="332" spans="1:39" s="13" customFormat="1" x14ac:dyDescent="0.2">
      <c r="A332" s="20"/>
      <c r="B332" s="401"/>
      <c r="C332" s="20"/>
      <c r="D332" s="243"/>
      <c r="E332" s="401"/>
      <c r="F332" s="401"/>
      <c r="G332" s="401"/>
      <c r="H332" s="297"/>
      <c r="I332" s="297"/>
      <c r="J332" s="1217"/>
      <c r="L332" s="12"/>
      <c r="O332" s="51"/>
      <c r="P332" s="56"/>
      <c r="Q332" s="56"/>
      <c r="R332" s="56"/>
      <c r="S332" s="771"/>
      <c r="T332" s="771"/>
      <c r="U332" s="56"/>
      <c r="V332" s="56"/>
      <c r="W332" s="56"/>
      <c r="X332" s="56"/>
      <c r="Y332" s="771"/>
      <c r="Z332" s="771"/>
      <c r="AA332" s="814"/>
      <c r="AB332" s="119"/>
      <c r="AC332" s="56"/>
      <c r="AI332" s="20"/>
      <c r="AJ332" s="245"/>
      <c r="AM332" s="119"/>
    </row>
    <row r="333" spans="1:39" s="13" customFormat="1" x14ac:dyDescent="0.2">
      <c r="A333" s="20"/>
      <c r="B333" s="401"/>
      <c r="C333" s="20"/>
      <c r="D333" s="243"/>
      <c r="E333" s="401"/>
      <c r="F333" s="401"/>
      <c r="G333" s="401"/>
      <c r="H333" s="297"/>
      <c r="I333" s="297"/>
      <c r="J333" s="1217"/>
      <c r="L333" s="12"/>
      <c r="O333" s="51"/>
      <c r="P333" s="56"/>
      <c r="Q333" s="56"/>
      <c r="R333" s="56"/>
      <c r="S333" s="771"/>
      <c r="T333" s="771"/>
      <c r="U333" s="56"/>
      <c r="V333" s="56"/>
      <c r="W333" s="56"/>
      <c r="X333" s="56"/>
      <c r="Y333" s="771"/>
      <c r="Z333" s="771"/>
      <c r="AA333" s="814"/>
      <c r="AB333" s="119"/>
      <c r="AC333" s="56"/>
      <c r="AI333" s="20"/>
      <c r="AJ333" s="245"/>
      <c r="AM333" s="119"/>
    </row>
    <row r="334" spans="1:39" s="13" customFormat="1" x14ac:dyDescent="0.2">
      <c r="A334" s="20"/>
      <c r="B334" s="401"/>
      <c r="C334" s="20"/>
      <c r="D334" s="243"/>
      <c r="E334" s="401"/>
      <c r="F334" s="401"/>
      <c r="G334" s="401"/>
      <c r="H334" s="297"/>
      <c r="I334" s="297"/>
      <c r="J334" s="1217"/>
      <c r="L334" s="12"/>
      <c r="O334" s="51"/>
      <c r="P334" s="56"/>
      <c r="Q334" s="56"/>
      <c r="R334" s="56"/>
      <c r="S334" s="771"/>
      <c r="T334" s="771"/>
      <c r="U334" s="56"/>
      <c r="V334" s="56"/>
      <c r="W334" s="56"/>
      <c r="X334" s="56"/>
      <c r="Y334" s="771"/>
      <c r="Z334" s="771"/>
      <c r="AA334" s="814"/>
      <c r="AB334" s="119"/>
      <c r="AC334" s="56"/>
      <c r="AI334" s="20"/>
      <c r="AJ334" s="245"/>
      <c r="AM334" s="119"/>
    </row>
    <row r="335" spans="1:39" s="13" customFormat="1" x14ac:dyDescent="0.2">
      <c r="A335" s="20"/>
      <c r="B335" s="401"/>
      <c r="C335" s="20"/>
      <c r="D335" s="243"/>
      <c r="E335" s="401"/>
      <c r="F335" s="401"/>
      <c r="G335" s="401"/>
      <c r="H335" s="297"/>
      <c r="I335" s="297"/>
      <c r="J335" s="1217"/>
      <c r="L335" s="12"/>
      <c r="O335" s="51"/>
      <c r="P335" s="56"/>
      <c r="Q335" s="56"/>
      <c r="R335" s="56"/>
      <c r="S335" s="771"/>
      <c r="T335" s="771"/>
      <c r="U335" s="56"/>
      <c r="V335" s="56"/>
      <c r="W335" s="56"/>
      <c r="X335" s="56"/>
      <c r="Y335" s="771"/>
      <c r="Z335" s="771"/>
      <c r="AA335" s="814"/>
      <c r="AB335" s="119"/>
      <c r="AC335" s="56"/>
      <c r="AI335" s="20"/>
      <c r="AJ335" s="245"/>
      <c r="AM335" s="119"/>
    </row>
    <row r="336" spans="1:39" s="13" customFormat="1" x14ac:dyDescent="0.2">
      <c r="A336" s="20"/>
      <c r="B336" s="401"/>
      <c r="C336" s="20"/>
      <c r="D336" s="243"/>
      <c r="E336" s="401"/>
      <c r="F336" s="401"/>
      <c r="G336" s="401"/>
      <c r="H336" s="297"/>
      <c r="I336" s="297"/>
      <c r="J336" s="1217"/>
      <c r="L336" s="12"/>
      <c r="O336" s="51"/>
      <c r="P336" s="56"/>
      <c r="Q336" s="56"/>
      <c r="R336" s="56"/>
      <c r="S336" s="771"/>
      <c r="T336" s="771"/>
      <c r="U336" s="56"/>
      <c r="V336" s="56"/>
      <c r="W336" s="56"/>
      <c r="X336" s="56"/>
      <c r="Y336" s="771"/>
      <c r="Z336" s="771"/>
      <c r="AA336" s="814"/>
      <c r="AB336" s="119"/>
      <c r="AC336" s="56"/>
      <c r="AI336" s="20"/>
      <c r="AJ336" s="245"/>
      <c r="AM336" s="119"/>
    </row>
    <row r="337" spans="1:39" s="13" customFormat="1" x14ac:dyDescent="0.2">
      <c r="A337" s="20"/>
      <c r="B337" s="401"/>
      <c r="C337" s="20"/>
      <c r="D337" s="243"/>
      <c r="E337" s="401"/>
      <c r="F337" s="401"/>
      <c r="G337" s="401"/>
      <c r="H337" s="297"/>
      <c r="I337" s="297"/>
      <c r="J337" s="1217"/>
      <c r="L337" s="12"/>
      <c r="O337" s="51"/>
      <c r="P337" s="56"/>
      <c r="Q337" s="56"/>
      <c r="R337" s="56"/>
      <c r="S337" s="771"/>
      <c r="T337" s="771"/>
      <c r="U337" s="56"/>
      <c r="V337" s="56"/>
      <c r="W337" s="56"/>
      <c r="X337" s="56"/>
      <c r="Y337" s="771"/>
      <c r="Z337" s="771"/>
      <c r="AA337" s="814"/>
      <c r="AB337" s="119"/>
      <c r="AC337" s="56"/>
      <c r="AI337" s="20"/>
      <c r="AJ337" s="245"/>
      <c r="AM337" s="119"/>
    </row>
    <row r="338" spans="1:39" s="13" customFormat="1" x14ac:dyDescent="0.2">
      <c r="A338" s="20"/>
      <c r="B338" s="401"/>
      <c r="C338" s="20"/>
      <c r="D338" s="243"/>
      <c r="E338" s="401"/>
      <c r="F338" s="401"/>
      <c r="G338" s="401"/>
      <c r="H338" s="297"/>
      <c r="I338" s="297"/>
      <c r="J338" s="1217"/>
      <c r="L338" s="12"/>
      <c r="O338" s="51"/>
      <c r="P338" s="56"/>
      <c r="Q338" s="56"/>
      <c r="R338" s="56"/>
      <c r="S338" s="771"/>
      <c r="T338" s="771"/>
      <c r="U338" s="56"/>
      <c r="V338" s="56"/>
      <c r="W338" s="56"/>
      <c r="X338" s="56"/>
      <c r="Y338" s="771"/>
      <c r="Z338" s="771"/>
      <c r="AA338" s="814"/>
      <c r="AB338" s="119"/>
      <c r="AC338" s="56"/>
      <c r="AI338" s="20"/>
      <c r="AJ338" s="245"/>
      <c r="AM338" s="119"/>
    </row>
    <row r="339" spans="1:39" s="13" customFormat="1" x14ac:dyDescent="0.2">
      <c r="A339" s="20"/>
      <c r="B339" s="401"/>
      <c r="C339" s="20"/>
      <c r="D339" s="243"/>
      <c r="E339" s="401"/>
      <c r="F339" s="401"/>
      <c r="G339" s="401"/>
      <c r="H339" s="297"/>
      <c r="I339" s="297"/>
      <c r="J339" s="1217"/>
      <c r="L339" s="12"/>
      <c r="O339" s="51"/>
      <c r="P339" s="56"/>
      <c r="Q339" s="56"/>
      <c r="R339" s="56"/>
      <c r="S339" s="771"/>
      <c r="T339" s="771"/>
      <c r="U339" s="56"/>
      <c r="V339" s="56"/>
      <c r="W339" s="56"/>
      <c r="X339" s="56"/>
      <c r="Y339" s="771"/>
      <c r="Z339" s="771"/>
      <c r="AA339" s="814"/>
      <c r="AB339" s="119"/>
      <c r="AC339" s="56"/>
      <c r="AI339" s="20"/>
      <c r="AJ339" s="245"/>
      <c r="AM339" s="119"/>
    </row>
    <row r="340" spans="1:39" s="13" customFormat="1" x14ac:dyDescent="0.2">
      <c r="A340" s="20"/>
      <c r="B340" s="401"/>
      <c r="C340" s="20"/>
      <c r="D340" s="243"/>
      <c r="E340" s="401"/>
      <c r="F340" s="401"/>
      <c r="G340" s="401"/>
      <c r="H340" s="297"/>
      <c r="I340" s="297"/>
      <c r="J340" s="1217"/>
      <c r="L340" s="12"/>
      <c r="O340" s="51"/>
      <c r="P340" s="56"/>
      <c r="Q340" s="56"/>
      <c r="R340" s="56"/>
      <c r="S340" s="771"/>
      <c r="T340" s="771"/>
      <c r="U340" s="56"/>
      <c r="V340" s="56"/>
      <c r="W340" s="56"/>
      <c r="X340" s="56"/>
      <c r="Y340" s="771"/>
      <c r="Z340" s="771"/>
      <c r="AA340" s="814"/>
      <c r="AB340" s="119"/>
      <c r="AC340" s="56"/>
      <c r="AI340" s="20"/>
      <c r="AJ340" s="245"/>
      <c r="AM340" s="119"/>
    </row>
    <row r="341" spans="1:39" s="13" customFormat="1" x14ac:dyDescent="0.2">
      <c r="A341" s="20"/>
      <c r="B341" s="401"/>
      <c r="C341" s="20"/>
      <c r="D341" s="243"/>
      <c r="E341" s="401"/>
      <c r="F341" s="401"/>
      <c r="G341" s="401"/>
      <c r="H341" s="297"/>
      <c r="I341" s="297"/>
      <c r="J341" s="1217"/>
      <c r="L341" s="12"/>
      <c r="O341" s="51"/>
      <c r="P341" s="56"/>
      <c r="Q341" s="56"/>
      <c r="R341" s="56"/>
      <c r="S341" s="771"/>
      <c r="T341" s="771"/>
      <c r="U341" s="56"/>
      <c r="V341" s="56"/>
      <c r="W341" s="56"/>
      <c r="X341" s="56"/>
      <c r="Y341" s="771"/>
      <c r="Z341" s="771"/>
      <c r="AA341" s="814"/>
      <c r="AB341" s="119"/>
      <c r="AC341" s="56"/>
      <c r="AI341" s="20"/>
      <c r="AJ341" s="245"/>
      <c r="AM341" s="119"/>
    </row>
    <row r="342" spans="1:39" s="13" customFormat="1" x14ac:dyDescent="0.2">
      <c r="A342" s="20"/>
      <c r="B342" s="401"/>
      <c r="C342" s="20"/>
      <c r="D342" s="243"/>
      <c r="E342" s="401"/>
      <c r="F342" s="401"/>
      <c r="G342" s="401"/>
      <c r="H342" s="297"/>
      <c r="I342" s="297"/>
      <c r="J342" s="1217"/>
      <c r="L342" s="12"/>
      <c r="O342" s="51"/>
      <c r="P342" s="56"/>
      <c r="Q342" s="56"/>
      <c r="R342" s="56"/>
      <c r="S342" s="771"/>
      <c r="T342" s="771"/>
      <c r="U342" s="56"/>
      <c r="V342" s="56"/>
      <c r="W342" s="56"/>
      <c r="X342" s="56"/>
      <c r="Y342" s="771"/>
      <c r="Z342" s="771"/>
      <c r="AA342" s="814"/>
      <c r="AB342" s="119"/>
      <c r="AC342" s="56"/>
      <c r="AI342" s="20"/>
      <c r="AJ342" s="245"/>
      <c r="AM342" s="119"/>
    </row>
    <row r="343" spans="1:39" s="13" customFormat="1" x14ac:dyDescent="0.2">
      <c r="A343" s="20"/>
      <c r="B343" s="401"/>
      <c r="C343" s="20"/>
      <c r="D343" s="243"/>
      <c r="E343" s="401"/>
      <c r="F343" s="401"/>
      <c r="G343" s="401"/>
      <c r="H343" s="297"/>
      <c r="I343" s="297"/>
      <c r="J343" s="1217"/>
      <c r="L343" s="12"/>
      <c r="O343" s="51"/>
      <c r="P343" s="56"/>
      <c r="Q343" s="56"/>
      <c r="R343" s="56"/>
      <c r="S343" s="771"/>
      <c r="T343" s="771"/>
      <c r="U343" s="56"/>
      <c r="V343" s="56"/>
      <c r="W343" s="56"/>
      <c r="X343" s="56"/>
      <c r="Y343" s="771"/>
      <c r="Z343" s="771"/>
      <c r="AA343" s="814"/>
      <c r="AB343" s="119"/>
      <c r="AC343" s="56"/>
      <c r="AI343" s="20"/>
      <c r="AJ343" s="245"/>
      <c r="AM343" s="119"/>
    </row>
    <row r="344" spans="1:39" s="13" customFormat="1" x14ac:dyDescent="0.2">
      <c r="A344" s="20"/>
      <c r="B344" s="401"/>
      <c r="C344" s="20"/>
      <c r="D344" s="243"/>
      <c r="E344" s="401"/>
      <c r="F344" s="401"/>
      <c r="G344" s="401"/>
      <c r="H344" s="297"/>
      <c r="I344" s="297"/>
      <c r="J344" s="1217"/>
      <c r="L344" s="12"/>
      <c r="O344" s="51"/>
      <c r="P344" s="56"/>
      <c r="Q344" s="56"/>
      <c r="R344" s="56"/>
      <c r="S344" s="771"/>
      <c r="T344" s="771"/>
      <c r="U344" s="56"/>
      <c r="V344" s="56"/>
      <c r="W344" s="56"/>
      <c r="X344" s="56"/>
      <c r="Y344" s="771"/>
      <c r="Z344" s="771"/>
      <c r="AA344" s="814"/>
      <c r="AB344" s="119"/>
      <c r="AC344" s="56"/>
      <c r="AI344" s="20"/>
      <c r="AJ344" s="245"/>
      <c r="AM344" s="119"/>
    </row>
    <row r="345" spans="1:39" s="13" customFormat="1" x14ac:dyDescent="0.2">
      <c r="A345" s="20"/>
      <c r="B345" s="401"/>
      <c r="C345" s="20"/>
      <c r="D345" s="243"/>
      <c r="E345" s="401"/>
      <c r="F345" s="401"/>
      <c r="G345" s="401"/>
      <c r="H345" s="297"/>
      <c r="I345" s="297"/>
      <c r="J345" s="1217"/>
      <c r="L345" s="12"/>
      <c r="O345" s="51"/>
      <c r="P345" s="56"/>
      <c r="Q345" s="56"/>
      <c r="R345" s="56"/>
      <c r="S345" s="771"/>
      <c r="T345" s="771"/>
      <c r="U345" s="56"/>
      <c r="V345" s="56"/>
      <c r="W345" s="56"/>
      <c r="X345" s="56"/>
      <c r="Y345" s="771"/>
      <c r="Z345" s="771"/>
      <c r="AA345" s="814"/>
      <c r="AB345" s="119"/>
      <c r="AC345" s="56"/>
      <c r="AI345" s="20"/>
      <c r="AJ345" s="245"/>
      <c r="AM345" s="119"/>
    </row>
    <row r="346" spans="1:39" s="13" customFormat="1" x14ac:dyDescent="0.2">
      <c r="A346" s="20"/>
      <c r="B346" s="401"/>
      <c r="C346" s="20"/>
      <c r="D346" s="243"/>
      <c r="E346" s="401"/>
      <c r="F346" s="401"/>
      <c r="G346" s="401"/>
      <c r="H346" s="297"/>
      <c r="I346" s="297"/>
      <c r="J346" s="1217"/>
      <c r="L346" s="12"/>
      <c r="O346" s="51"/>
      <c r="P346" s="56"/>
      <c r="Q346" s="56"/>
      <c r="R346" s="56"/>
      <c r="S346" s="771"/>
      <c r="T346" s="771"/>
      <c r="U346" s="56"/>
      <c r="V346" s="56"/>
      <c r="W346" s="56"/>
      <c r="X346" s="56"/>
      <c r="Y346" s="771"/>
      <c r="Z346" s="771"/>
      <c r="AA346" s="814"/>
      <c r="AB346" s="119"/>
      <c r="AC346" s="56"/>
      <c r="AI346" s="20"/>
      <c r="AJ346" s="245"/>
      <c r="AM346" s="119"/>
    </row>
    <row r="347" spans="1:39" s="13" customFormat="1" x14ac:dyDescent="0.2">
      <c r="A347" s="20"/>
      <c r="B347" s="401"/>
      <c r="C347" s="20"/>
      <c r="D347" s="243"/>
      <c r="E347" s="401"/>
      <c r="F347" s="401"/>
      <c r="G347" s="401"/>
      <c r="H347" s="297"/>
      <c r="I347" s="297"/>
      <c r="J347" s="1217"/>
      <c r="L347" s="12"/>
      <c r="O347" s="51"/>
      <c r="P347" s="56"/>
      <c r="Q347" s="56"/>
      <c r="R347" s="56"/>
      <c r="S347" s="771"/>
      <c r="T347" s="771"/>
      <c r="U347" s="56"/>
      <c r="V347" s="56"/>
      <c r="W347" s="56"/>
      <c r="X347" s="56"/>
      <c r="Y347" s="771"/>
      <c r="Z347" s="771"/>
      <c r="AA347" s="814"/>
      <c r="AB347" s="119"/>
      <c r="AC347" s="56"/>
      <c r="AI347" s="20"/>
      <c r="AJ347" s="245"/>
      <c r="AM347" s="119"/>
    </row>
    <row r="348" spans="1:39" s="13" customFormat="1" x14ac:dyDescent="0.2">
      <c r="A348" s="20"/>
      <c r="B348" s="401"/>
      <c r="C348" s="20"/>
      <c r="D348" s="243"/>
      <c r="E348" s="401"/>
      <c r="F348" s="401"/>
      <c r="G348" s="401"/>
      <c r="H348" s="297"/>
      <c r="I348" s="297"/>
      <c r="J348" s="1217"/>
      <c r="L348" s="12"/>
      <c r="O348" s="51"/>
      <c r="P348" s="56"/>
      <c r="Q348" s="56"/>
      <c r="R348" s="56"/>
      <c r="S348" s="771"/>
      <c r="T348" s="771"/>
      <c r="U348" s="56"/>
      <c r="V348" s="56"/>
      <c r="W348" s="56"/>
      <c r="X348" s="56"/>
      <c r="Y348" s="771"/>
      <c r="Z348" s="771"/>
      <c r="AA348" s="814"/>
      <c r="AB348" s="119"/>
      <c r="AC348" s="56"/>
      <c r="AI348" s="20"/>
      <c r="AJ348" s="245"/>
      <c r="AM348" s="119"/>
    </row>
    <row r="349" spans="1:39" s="13" customFormat="1" x14ac:dyDescent="0.2">
      <c r="A349" s="20"/>
      <c r="B349" s="401"/>
      <c r="C349" s="20"/>
      <c r="D349" s="243"/>
      <c r="E349" s="401"/>
      <c r="F349" s="401"/>
      <c r="G349" s="401"/>
      <c r="H349" s="297"/>
      <c r="I349" s="297"/>
      <c r="J349" s="1217"/>
      <c r="L349" s="12"/>
      <c r="O349" s="51"/>
      <c r="P349" s="56"/>
      <c r="Q349" s="56"/>
      <c r="R349" s="56"/>
      <c r="S349" s="771"/>
      <c r="T349" s="771"/>
      <c r="U349" s="56"/>
      <c r="V349" s="56"/>
      <c r="W349" s="56"/>
      <c r="X349" s="56"/>
      <c r="Y349" s="771"/>
      <c r="Z349" s="771"/>
      <c r="AA349" s="814"/>
      <c r="AB349" s="119"/>
      <c r="AC349" s="56"/>
      <c r="AI349" s="20"/>
      <c r="AJ349" s="245"/>
      <c r="AM349" s="119"/>
    </row>
    <row r="350" spans="1:39" s="13" customFormat="1" x14ac:dyDescent="0.2">
      <c r="A350" s="20"/>
      <c r="B350" s="401"/>
      <c r="C350" s="20"/>
      <c r="D350" s="243"/>
      <c r="E350" s="401"/>
      <c r="F350" s="401"/>
      <c r="G350" s="401"/>
      <c r="H350" s="297"/>
      <c r="I350" s="297"/>
      <c r="J350" s="1217"/>
      <c r="L350" s="12"/>
      <c r="O350" s="51"/>
      <c r="P350" s="56"/>
      <c r="Q350" s="56"/>
      <c r="R350" s="56"/>
      <c r="S350" s="771"/>
      <c r="T350" s="771"/>
      <c r="U350" s="56"/>
      <c r="V350" s="56"/>
      <c r="W350" s="56"/>
      <c r="X350" s="56"/>
      <c r="Y350" s="771"/>
      <c r="Z350" s="771"/>
      <c r="AA350" s="814"/>
      <c r="AB350" s="119"/>
      <c r="AC350" s="56"/>
      <c r="AI350" s="20"/>
      <c r="AJ350" s="245"/>
      <c r="AM350" s="119"/>
    </row>
    <row r="351" spans="1:39" s="13" customFormat="1" x14ac:dyDescent="0.2">
      <c r="A351" s="20"/>
      <c r="B351" s="401"/>
      <c r="C351" s="20"/>
      <c r="D351" s="243"/>
      <c r="E351" s="401"/>
      <c r="F351" s="401"/>
      <c r="G351" s="401"/>
      <c r="H351" s="297"/>
      <c r="I351" s="297"/>
      <c r="J351" s="1217"/>
      <c r="L351" s="12"/>
      <c r="O351" s="51"/>
      <c r="P351" s="56"/>
      <c r="Q351" s="56"/>
      <c r="R351" s="56"/>
      <c r="S351" s="771"/>
      <c r="T351" s="771"/>
      <c r="U351" s="56"/>
      <c r="V351" s="56"/>
      <c r="W351" s="56"/>
      <c r="X351" s="56"/>
      <c r="Y351" s="771"/>
      <c r="Z351" s="771"/>
      <c r="AA351" s="814"/>
      <c r="AB351" s="119"/>
      <c r="AC351" s="56"/>
      <c r="AI351" s="20"/>
      <c r="AJ351" s="245"/>
      <c r="AM351" s="119"/>
    </row>
    <row r="352" spans="1:39" s="13" customFormat="1" x14ac:dyDescent="0.2">
      <c r="A352" s="20"/>
      <c r="B352" s="401"/>
      <c r="C352" s="20"/>
      <c r="D352" s="243"/>
      <c r="E352" s="401"/>
      <c r="F352" s="401"/>
      <c r="G352" s="401"/>
      <c r="H352" s="297"/>
      <c r="I352" s="297"/>
      <c r="J352" s="1217"/>
      <c r="L352" s="12"/>
      <c r="O352" s="51"/>
      <c r="P352" s="56"/>
      <c r="Q352" s="56"/>
      <c r="R352" s="56"/>
      <c r="S352" s="771"/>
      <c r="T352" s="771"/>
      <c r="U352" s="56"/>
      <c r="V352" s="56"/>
      <c r="W352" s="56"/>
      <c r="X352" s="56"/>
      <c r="Y352" s="771"/>
      <c r="Z352" s="771"/>
      <c r="AA352" s="814"/>
      <c r="AB352" s="119"/>
      <c r="AC352" s="56"/>
      <c r="AI352" s="20"/>
      <c r="AJ352" s="245"/>
      <c r="AM352" s="119"/>
    </row>
    <row r="353" spans="1:39" s="13" customFormat="1" x14ac:dyDescent="0.2">
      <c r="A353" s="20"/>
      <c r="B353" s="401"/>
      <c r="C353" s="20"/>
      <c r="D353" s="243"/>
      <c r="E353" s="401"/>
      <c r="F353" s="401"/>
      <c r="G353" s="401"/>
      <c r="H353" s="297"/>
      <c r="I353" s="297"/>
      <c r="J353" s="1217"/>
      <c r="L353" s="12"/>
      <c r="O353" s="51"/>
      <c r="P353" s="56"/>
      <c r="Q353" s="56"/>
      <c r="R353" s="56"/>
      <c r="S353" s="771"/>
      <c r="T353" s="771"/>
      <c r="U353" s="56"/>
      <c r="V353" s="56"/>
      <c r="W353" s="56"/>
      <c r="X353" s="56"/>
      <c r="Y353" s="771"/>
      <c r="Z353" s="771"/>
      <c r="AA353" s="814"/>
      <c r="AB353" s="119"/>
      <c r="AC353" s="56"/>
      <c r="AI353" s="20"/>
      <c r="AJ353" s="245"/>
      <c r="AM353" s="119"/>
    </row>
    <row r="354" spans="1:39" s="13" customFormat="1" x14ac:dyDescent="0.2">
      <c r="A354" s="20"/>
      <c r="B354" s="401"/>
      <c r="C354" s="20"/>
      <c r="D354" s="243"/>
      <c r="E354" s="401"/>
      <c r="F354" s="401"/>
      <c r="G354" s="401"/>
      <c r="H354" s="297"/>
      <c r="I354" s="297"/>
      <c r="J354" s="1217"/>
      <c r="L354" s="12"/>
      <c r="O354" s="51"/>
      <c r="P354" s="56"/>
      <c r="Q354" s="56"/>
      <c r="R354" s="56"/>
      <c r="S354" s="771"/>
      <c r="T354" s="771"/>
      <c r="U354" s="56"/>
      <c r="V354" s="56"/>
      <c r="W354" s="56"/>
      <c r="X354" s="56"/>
      <c r="Y354" s="771"/>
      <c r="Z354" s="771"/>
      <c r="AA354" s="814"/>
      <c r="AB354" s="119"/>
      <c r="AC354" s="56"/>
      <c r="AI354" s="20"/>
      <c r="AJ354" s="245"/>
      <c r="AM354" s="119"/>
    </row>
    <row r="355" spans="1:39" s="13" customFormat="1" x14ac:dyDescent="0.2">
      <c r="A355" s="20"/>
      <c r="B355" s="401"/>
      <c r="C355" s="20"/>
      <c r="D355" s="243"/>
      <c r="E355" s="401"/>
      <c r="F355" s="401"/>
      <c r="G355" s="401"/>
      <c r="H355" s="297"/>
      <c r="I355" s="297"/>
      <c r="J355" s="1217"/>
      <c r="L355" s="12"/>
      <c r="O355" s="51"/>
      <c r="P355" s="56"/>
      <c r="Q355" s="56"/>
      <c r="R355" s="56"/>
      <c r="S355" s="771"/>
      <c r="T355" s="771"/>
      <c r="U355" s="56"/>
      <c r="V355" s="56"/>
      <c r="W355" s="56"/>
      <c r="X355" s="56"/>
      <c r="Y355" s="771"/>
      <c r="Z355" s="771"/>
      <c r="AA355" s="814"/>
      <c r="AB355" s="119"/>
      <c r="AC355" s="56"/>
      <c r="AI355" s="20"/>
      <c r="AJ355" s="245"/>
      <c r="AM355" s="119"/>
    </row>
    <row r="356" spans="1:39" s="13" customFormat="1" x14ac:dyDescent="0.2">
      <c r="A356" s="20"/>
      <c r="B356" s="401"/>
      <c r="C356" s="20"/>
      <c r="D356" s="243"/>
      <c r="E356" s="401"/>
      <c r="F356" s="401"/>
      <c r="G356" s="401"/>
      <c r="H356" s="297"/>
      <c r="I356" s="297"/>
      <c r="J356" s="1217"/>
      <c r="L356" s="12"/>
      <c r="O356" s="51"/>
      <c r="P356" s="56"/>
      <c r="Q356" s="56"/>
      <c r="R356" s="56"/>
      <c r="S356" s="771"/>
      <c r="T356" s="771"/>
      <c r="U356" s="56"/>
      <c r="V356" s="56"/>
      <c r="W356" s="56"/>
      <c r="X356" s="56"/>
      <c r="Y356" s="771"/>
      <c r="Z356" s="771"/>
      <c r="AA356" s="814"/>
      <c r="AB356" s="119"/>
      <c r="AC356" s="56"/>
      <c r="AI356" s="20"/>
      <c r="AJ356" s="245"/>
      <c r="AM356" s="119"/>
    </row>
    <row r="357" spans="1:39" s="13" customFormat="1" x14ac:dyDescent="0.2">
      <c r="A357" s="20"/>
      <c r="B357" s="401"/>
      <c r="C357" s="20"/>
      <c r="D357" s="243"/>
      <c r="E357" s="401"/>
      <c r="F357" s="401"/>
      <c r="G357" s="401"/>
      <c r="H357" s="297"/>
      <c r="I357" s="297"/>
      <c r="J357" s="1217"/>
      <c r="L357" s="12"/>
      <c r="O357" s="51"/>
      <c r="P357" s="56"/>
      <c r="Q357" s="56"/>
      <c r="R357" s="56"/>
      <c r="S357" s="771"/>
      <c r="T357" s="771"/>
      <c r="U357" s="56"/>
      <c r="V357" s="56"/>
      <c r="W357" s="56"/>
      <c r="X357" s="56"/>
      <c r="Y357" s="771"/>
      <c r="Z357" s="771"/>
      <c r="AA357" s="814"/>
      <c r="AB357" s="119"/>
      <c r="AC357" s="56"/>
      <c r="AI357" s="20"/>
      <c r="AJ357" s="245"/>
      <c r="AM357" s="119"/>
    </row>
    <row r="358" spans="1:39" s="13" customFormat="1" x14ac:dyDescent="0.2">
      <c r="A358" s="20"/>
      <c r="B358" s="401"/>
      <c r="C358" s="20"/>
      <c r="D358" s="243"/>
      <c r="E358" s="401"/>
      <c r="F358" s="401"/>
      <c r="G358" s="401"/>
      <c r="H358" s="297"/>
      <c r="I358" s="297"/>
      <c r="J358" s="1217"/>
      <c r="L358" s="12"/>
      <c r="O358" s="51"/>
      <c r="P358" s="56"/>
      <c r="Q358" s="56"/>
      <c r="R358" s="56"/>
      <c r="S358" s="771"/>
      <c r="T358" s="771"/>
      <c r="U358" s="56"/>
      <c r="V358" s="56"/>
      <c r="W358" s="56"/>
      <c r="X358" s="56"/>
      <c r="Y358" s="771"/>
      <c r="Z358" s="771"/>
      <c r="AA358" s="814"/>
      <c r="AB358" s="119"/>
      <c r="AC358" s="56"/>
      <c r="AI358" s="20"/>
      <c r="AJ358" s="245"/>
      <c r="AM358" s="119"/>
    </row>
    <row r="359" spans="1:39" s="13" customFormat="1" x14ac:dyDescent="0.2">
      <c r="A359" s="20"/>
      <c r="B359" s="401"/>
      <c r="C359" s="20"/>
      <c r="D359" s="243"/>
      <c r="E359" s="401"/>
      <c r="F359" s="401"/>
      <c r="G359" s="401"/>
      <c r="H359" s="297"/>
      <c r="I359" s="297"/>
      <c r="J359" s="1217"/>
      <c r="L359" s="12"/>
      <c r="O359" s="51"/>
      <c r="P359" s="56"/>
      <c r="Q359" s="56"/>
      <c r="R359" s="56"/>
      <c r="S359" s="771"/>
      <c r="T359" s="771"/>
      <c r="U359" s="56"/>
      <c r="V359" s="56"/>
      <c r="W359" s="56"/>
      <c r="X359" s="56"/>
      <c r="Y359" s="771"/>
      <c r="Z359" s="771"/>
      <c r="AA359" s="814"/>
      <c r="AB359" s="119"/>
      <c r="AC359" s="56"/>
      <c r="AI359" s="20"/>
      <c r="AJ359" s="245"/>
      <c r="AM359" s="119"/>
    </row>
    <row r="360" spans="1:39" s="13" customFormat="1" x14ac:dyDescent="0.2">
      <c r="A360" s="20"/>
      <c r="B360" s="401"/>
      <c r="C360" s="20"/>
      <c r="D360" s="243"/>
      <c r="E360" s="401"/>
      <c r="F360" s="401"/>
      <c r="G360" s="401"/>
      <c r="H360" s="297"/>
      <c r="I360" s="297"/>
      <c r="J360" s="1217"/>
      <c r="L360" s="12"/>
      <c r="O360" s="51"/>
      <c r="P360" s="56"/>
      <c r="Q360" s="56"/>
      <c r="R360" s="56"/>
      <c r="S360" s="771"/>
      <c r="T360" s="771"/>
      <c r="U360" s="56"/>
      <c r="V360" s="56"/>
      <c r="W360" s="56"/>
      <c r="X360" s="56"/>
      <c r="Y360" s="771"/>
      <c r="Z360" s="771"/>
      <c r="AA360" s="814"/>
      <c r="AB360" s="119"/>
      <c r="AC360" s="56"/>
      <c r="AI360" s="20"/>
      <c r="AJ360" s="245"/>
      <c r="AM360" s="119"/>
    </row>
    <row r="361" spans="1:39" s="13" customFormat="1" x14ac:dyDescent="0.2">
      <c r="A361" s="20"/>
      <c r="B361" s="401"/>
      <c r="C361" s="20"/>
      <c r="D361" s="243"/>
      <c r="E361" s="401"/>
      <c r="F361" s="401"/>
      <c r="G361" s="401"/>
      <c r="H361" s="297"/>
      <c r="I361" s="297"/>
      <c r="J361" s="1217"/>
      <c r="L361" s="12"/>
      <c r="O361" s="51"/>
      <c r="P361" s="56"/>
      <c r="Q361" s="56"/>
      <c r="R361" s="56"/>
      <c r="S361" s="771"/>
      <c r="T361" s="771"/>
      <c r="U361" s="56"/>
      <c r="V361" s="56"/>
      <c r="W361" s="56"/>
      <c r="X361" s="56"/>
      <c r="Y361" s="771"/>
      <c r="Z361" s="771"/>
      <c r="AA361" s="814"/>
      <c r="AB361" s="119"/>
      <c r="AC361" s="56"/>
      <c r="AI361" s="20"/>
      <c r="AJ361" s="245"/>
      <c r="AM361" s="119"/>
    </row>
    <row r="362" spans="1:39" s="13" customFormat="1" x14ac:dyDescent="0.2">
      <c r="A362" s="20"/>
      <c r="B362" s="401"/>
      <c r="C362" s="20"/>
      <c r="D362" s="243"/>
      <c r="E362" s="401"/>
      <c r="F362" s="401"/>
      <c r="G362" s="401"/>
      <c r="H362" s="297"/>
      <c r="I362" s="297"/>
      <c r="J362" s="1217"/>
      <c r="L362" s="12"/>
      <c r="O362" s="51"/>
      <c r="P362" s="56"/>
      <c r="Q362" s="56"/>
      <c r="R362" s="56"/>
      <c r="S362" s="771"/>
      <c r="T362" s="771"/>
      <c r="U362" s="56"/>
      <c r="V362" s="56"/>
      <c r="W362" s="56"/>
      <c r="X362" s="56"/>
      <c r="Y362" s="771"/>
      <c r="Z362" s="771"/>
      <c r="AA362" s="814"/>
      <c r="AB362" s="119"/>
      <c r="AC362" s="56"/>
      <c r="AI362" s="20"/>
      <c r="AJ362" s="245"/>
      <c r="AM362" s="119"/>
    </row>
    <row r="363" spans="1:39" s="13" customFormat="1" x14ac:dyDescent="0.2">
      <c r="A363" s="20"/>
      <c r="B363" s="401"/>
      <c r="C363" s="20"/>
      <c r="D363" s="243"/>
      <c r="E363" s="401"/>
      <c r="F363" s="401"/>
      <c r="G363" s="401"/>
      <c r="H363" s="297"/>
      <c r="I363" s="297"/>
      <c r="J363" s="1217"/>
      <c r="L363" s="12"/>
      <c r="O363" s="51"/>
      <c r="P363" s="56"/>
      <c r="Q363" s="56"/>
      <c r="R363" s="56"/>
      <c r="S363" s="771"/>
      <c r="T363" s="771"/>
      <c r="U363" s="56"/>
      <c r="V363" s="56"/>
      <c r="W363" s="56"/>
      <c r="X363" s="56"/>
      <c r="Y363" s="771"/>
      <c r="Z363" s="771"/>
      <c r="AA363" s="814"/>
      <c r="AB363" s="119"/>
      <c r="AC363" s="56"/>
      <c r="AI363" s="20"/>
      <c r="AJ363" s="245"/>
      <c r="AM363" s="119"/>
    </row>
    <row r="364" spans="1:39" s="13" customFormat="1" x14ac:dyDescent="0.2">
      <c r="A364" s="20"/>
      <c r="B364" s="401"/>
      <c r="C364" s="20"/>
      <c r="D364" s="243"/>
      <c r="E364" s="401"/>
      <c r="F364" s="401"/>
      <c r="G364" s="401"/>
      <c r="H364" s="297"/>
      <c r="I364" s="297"/>
      <c r="J364" s="1217"/>
      <c r="L364" s="12"/>
      <c r="O364" s="51"/>
      <c r="P364" s="56"/>
      <c r="Q364" s="56"/>
      <c r="R364" s="56"/>
      <c r="S364" s="771"/>
      <c r="T364" s="771"/>
      <c r="U364" s="56"/>
      <c r="V364" s="56"/>
      <c r="W364" s="56"/>
      <c r="X364" s="56"/>
      <c r="Y364" s="771"/>
      <c r="Z364" s="771"/>
      <c r="AA364" s="814"/>
      <c r="AB364" s="119"/>
      <c r="AC364" s="56"/>
      <c r="AI364" s="20"/>
      <c r="AJ364" s="245"/>
      <c r="AM364" s="119"/>
    </row>
    <row r="365" spans="1:39" s="13" customFormat="1" x14ac:dyDescent="0.2">
      <c r="A365" s="20"/>
      <c r="B365" s="401"/>
      <c r="C365" s="20"/>
      <c r="D365" s="243"/>
      <c r="E365" s="401"/>
      <c r="F365" s="401"/>
      <c r="G365" s="401"/>
      <c r="H365" s="297"/>
      <c r="I365" s="297"/>
      <c r="J365" s="1217"/>
      <c r="L365" s="12"/>
      <c r="O365" s="51"/>
      <c r="P365" s="56"/>
      <c r="Q365" s="56"/>
      <c r="R365" s="56"/>
      <c r="S365" s="771"/>
      <c r="T365" s="771"/>
      <c r="U365" s="56"/>
      <c r="V365" s="56"/>
      <c r="W365" s="56"/>
      <c r="X365" s="56"/>
      <c r="Y365" s="771"/>
      <c r="Z365" s="771"/>
      <c r="AA365" s="814"/>
      <c r="AB365" s="119"/>
      <c r="AC365" s="56"/>
      <c r="AI365" s="20"/>
      <c r="AJ365" s="245"/>
      <c r="AM365" s="119"/>
    </row>
    <row r="366" spans="1:39" s="13" customFormat="1" x14ac:dyDescent="0.2">
      <c r="A366" s="20"/>
      <c r="B366" s="401"/>
      <c r="C366" s="20"/>
      <c r="D366" s="243"/>
      <c r="E366" s="401"/>
      <c r="F366" s="401"/>
      <c r="G366" s="401"/>
      <c r="H366" s="297"/>
      <c r="I366" s="297"/>
      <c r="J366" s="1217"/>
      <c r="L366" s="12"/>
      <c r="O366" s="51"/>
      <c r="P366" s="56"/>
      <c r="Q366" s="56"/>
      <c r="R366" s="56"/>
      <c r="S366" s="771"/>
      <c r="T366" s="771"/>
      <c r="U366" s="56"/>
      <c r="V366" s="56"/>
      <c r="W366" s="56"/>
      <c r="X366" s="56"/>
      <c r="Y366" s="771"/>
      <c r="Z366" s="771"/>
      <c r="AA366" s="814"/>
      <c r="AB366" s="119"/>
      <c r="AC366" s="56"/>
      <c r="AI366" s="20"/>
      <c r="AJ366" s="245"/>
      <c r="AM366" s="119"/>
    </row>
    <row r="367" spans="1:39" s="13" customFormat="1" x14ac:dyDescent="0.2">
      <c r="A367" s="20"/>
      <c r="B367" s="401"/>
      <c r="C367" s="20"/>
      <c r="D367" s="243"/>
      <c r="E367" s="401"/>
      <c r="F367" s="401"/>
      <c r="G367" s="401"/>
      <c r="H367" s="297"/>
      <c r="I367" s="297"/>
      <c r="J367" s="1217"/>
      <c r="L367" s="12"/>
      <c r="O367" s="51"/>
      <c r="P367" s="56"/>
      <c r="Q367" s="56"/>
      <c r="R367" s="56"/>
      <c r="S367" s="771"/>
      <c r="T367" s="771"/>
      <c r="U367" s="56"/>
      <c r="V367" s="56"/>
      <c r="W367" s="56"/>
      <c r="X367" s="56"/>
      <c r="Y367" s="771"/>
      <c r="Z367" s="771"/>
      <c r="AA367" s="814"/>
      <c r="AB367" s="119"/>
      <c r="AC367" s="56"/>
      <c r="AI367" s="20"/>
      <c r="AJ367" s="245"/>
      <c r="AM367" s="119"/>
    </row>
    <row r="368" spans="1:39" s="13" customFormat="1" x14ac:dyDescent="0.2">
      <c r="A368" s="20"/>
      <c r="B368" s="401"/>
      <c r="C368" s="20"/>
      <c r="D368" s="243"/>
      <c r="E368" s="401"/>
      <c r="F368" s="401"/>
      <c r="G368" s="401"/>
      <c r="H368" s="297"/>
      <c r="I368" s="297"/>
      <c r="J368" s="1217"/>
      <c r="L368" s="12"/>
      <c r="O368" s="51"/>
      <c r="P368" s="56"/>
      <c r="Q368" s="56"/>
      <c r="R368" s="56"/>
      <c r="S368" s="771"/>
      <c r="T368" s="771"/>
      <c r="U368" s="56"/>
      <c r="V368" s="56"/>
      <c r="W368" s="56"/>
      <c r="X368" s="56"/>
      <c r="Y368" s="771"/>
      <c r="Z368" s="771"/>
      <c r="AA368" s="814"/>
      <c r="AB368" s="119"/>
      <c r="AC368" s="56"/>
      <c r="AI368" s="20"/>
      <c r="AJ368" s="245"/>
      <c r="AM368" s="119"/>
    </row>
    <row r="369" spans="1:39" s="13" customFormat="1" x14ac:dyDescent="0.2">
      <c r="A369" s="20"/>
      <c r="B369" s="401"/>
      <c r="C369" s="20"/>
      <c r="D369" s="243"/>
      <c r="E369" s="401"/>
      <c r="F369" s="401"/>
      <c r="G369" s="401"/>
      <c r="H369" s="297"/>
      <c r="I369" s="297"/>
      <c r="J369" s="1217"/>
      <c r="L369" s="12"/>
      <c r="O369" s="51"/>
      <c r="P369" s="56"/>
      <c r="Q369" s="56"/>
      <c r="R369" s="56"/>
      <c r="S369" s="771"/>
      <c r="T369" s="771"/>
      <c r="U369" s="56"/>
      <c r="V369" s="56"/>
      <c r="W369" s="56"/>
      <c r="X369" s="56"/>
      <c r="Y369" s="771"/>
      <c r="Z369" s="771"/>
      <c r="AA369" s="814"/>
      <c r="AB369" s="119"/>
      <c r="AC369" s="56"/>
      <c r="AI369" s="20"/>
      <c r="AJ369" s="245"/>
      <c r="AM369" s="119"/>
    </row>
    <row r="370" spans="1:39" s="13" customFormat="1" x14ac:dyDescent="0.2">
      <c r="A370" s="20"/>
      <c r="B370" s="401"/>
      <c r="C370" s="20"/>
      <c r="D370" s="243"/>
      <c r="E370" s="401"/>
      <c r="F370" s="401"/>
      <c r="G370" s="401"/>
      <c r="H370" s="297"/>
      <c r="I370" s="297"/>
      <c r="J370" s="1217"/>
      <c r="L370" s="12"/>
      <c r="O370" s="51"/>
      <c r="P370" s="56"/>
      <c r="Q370" s="56"/>
      <c r="R370" s="56"/>
      <c r="S370" s="771"/>
      <c r="T370" s="771"/>
      <c r="U370" s="56"/>
      <c r="V370" s="56"/>
      <c r="W370" s="56"/>
      <c r="X370" s="56"/>
      <c r="Y370" s="771"/>
      <c r="Z370" s="771"/>
      <c r="AA370" s="814"/>
      <c r="AB370" s="119"/>
      <c r="AC370" s="56"/>
      <c r="AI370" s="20"/>
      <c r="AJ370" s="245"/>
      <c r="AM370" s="119"/>
    </row>
    <row r="371" spans="1:39" s="13" customFormat="1" x14ac:dyDescent="0.2">
      <c r="A371" s="20"/>
      <c r="B371" s="401"/>
      <c r="C371" s="20"/>
      <c r="D371" s="243"/>
      <c r="E371" s="401"/>
      <c r="F371" s="401"/>
      <c r="G371" s="401"/>
      <c r="H371" s="297"/>
      <c r="I371" s="297"/>
      <c r="J371" s="1217"/>
      <c r="L371" s="12"/>
      <c r="O371" s="51"/>
      <c r="P371" s="56"/>
      <c r="Q371" s="56"/>
      <c r="R371" s="56"/>
      <c r="S371" s="771"/>
      <c r="T371" s="771"/>
      <c r="U371" s="56"/>
      <c r="V371" s="56"/>
      <c r="W371" s="56"/>
      <c r="X371" s="56"/>
      <c r="Y371" s="771"/>
      <c r="Z371" s="771"/>
      <c r="AA371" s="814"/>
      <c r="AB371" s="119"/>
      <c r="AC371" s="56"/>
      <c r="AI371" s="20"/>
      <c r="AJ371" s="245"/>
      <c r="AM371" s="119"/>
    </row>
    <row r="372" spans="1:39" s="13" customFormat="1" x14ac:dyDescent="0.2">
      <c r="A372" s="20"/>
      <c r="B372" s="401"/>
      <c r="C372" s="20"/>
      <c r="D372" s="243"/>
      <c r="E372" s="401"/>
      <c r="F372" s="401"/>
      <c r="G372" s="401"/>
      <c r="H372" s="297"/>
      <c r="I372" s="297"/>
      <c r="J372" s="1217"/>
      <c r="L372" s="12"/>
      <c r="O372" s="51"/>
      <c r="P372" s="56"/>
      <c r="Q372" s="56"/>
      <c r="R372" s="56"/>
      <c r="S372" s="771"/>
      <c r="T372" s="771"/>
      <c r="U372" s="56"/>
      <c r="V372" s="56"/>
      <c r="W372" s="56"/>
      <c r="X372" s="56"/>
      <c r="Y372" s="771"/>
      <c r="Z372" s="771"/>
      <c r="AA372" s="814"/>
      <c r="AB372" s="119"/>
      <c r="AC372" s="56"/>
      <c r="AI372" s="20"/>
      <c r="AJ372" s="245"/>
      <c r="AM372" s="119"/>
    </row>
    <row r="373" spans="1:39" s="13" customFormat="1" x14ac:dyDescent="0.2">
      <c r="A373" s="20"/>
      <c r="B373" s="401"/>
      <c r="C373" s="20"/>
      <c r="D373" s="243"/>
      <c r="E373" s="401"/>
      <c r="F373" s="401"/>
      <c r="G373" s="401"/>
      <c r="H373" s="297"/>
      <c r="I373" s="297"/>
      <c r="J373" s="1217"/>
      <c r="L373" s="12"/>
      <c r="O373" s="51"/>
      <c r="P373" s="56"/>
      <c r="Q373" s="56"/>
      <c r="R373" s="56"/>
      <c r="S373" s="771"/>
      <c r="T373" s="771"/>
      <c r="U373" s="56"/>
      <c r="V373" s="56"/>
      <c r="W373" s="56"/>
      <c r="X373" s="56"/>
      <c r="Y373" s="771"/>
      <c r="Z373" s="771"/>
      <c r="AA373" s="814"/>
      <c r="AB373" s="119"/>
      <c r="AC373" s="56"/>
      <c r="AI373" s="20"/>
      <c r="AJ373" s="245"/>
      <c r="AM373" s="119"/>
    </row>
    <row r="374" spans="1:39" s="13" customFormat="1" x14ac:dyDescent="0.2">
      <c r="A374" s="20"/>
      <c r="B374" s="401"/>
      <c r="C374" s="20"/>
      <c r="D374" s="243"/>
      <c r="E374" s="401"/>
      <c r="F374" s="401"/>
      <c r="G374" s="401"/>
      <c r="H374" s="297"/>
      <c r="I374" s="297"/>
      <c r="J374" s="1217"/>
      <c r="L374" s="12"/>
      <c r="O374" s="51"/>
      <c r="P374" s="56"/>
      <c r="Q374" s="56"/>
      <c r="R374" s="56"/>
      <c r="S374" s="771"/>
      <c r="T374" s="771"/>
      <c r="U374" s="56"/>
      <c r="V374" s="56"/>
      <c r="W374" s="56"/>
      <c r="X374" s="56"/>
      <c r="Y374" s="771"/>
      <c r="Z374" s="771"/>
      <c r="AA374" s="814"/>
      <c r="AB374" s="119"/>
      <c r="AC374" s="56"/>
      <c r="AI374" s="20"/>
      <c r="AJ374" s="245"/>
      <c r="AM374" s="119"/>
    </row>
    <row r="375" spans="1:39" s="13" customFormat="1" x14ac:dyDescent="0.2">
      <c r="A375" s="20"/>
      <c r="B375" s="401"/>
      <c r="C375" s="20"/>
      <c r="D375" s="243"/>
      <c r="E375" s="401"/>
      <c r="F375" s="401"/>
      <c r="G375" s="401"/>
      <c r="H375" s="297"/>
      <c r="I375" s="297"/>
      <c r="J375" s="1217"/>
      <c r="L375" s="12"/>
      <c r="O375" s="51"/>
      <c r="P375" s="56"/>
      <c r="Q375" s="56"/>
      <c r="R375" s="56"/>
      <c r="S375" s="771"/>
      <c r="T375" s="771"/>
      <c r="U375" s="56"/>
      <c r="V375" s="56"/>
      <c r="W375" s="56"/>
      <c r="X375" s="56"/>
      <c r="Y375" s="771"/>
      <c r="Z375" s="771"/>
      <c r="AA375" s="814"/>
      <c r="AB375" s="119"/>
      <c r="AC375" s="56"/>
      <c r="AI375" s="20"/>
      <c r="AJ375" s="245"/>
      <c r="AM375" s="119"/>
    </row>
    <row r="376" spans="1:39" s="13" customFormat="1" x14ac:dyDescent="0.2">
      <c r="A376" s="20"/>
      <c r="B376" s="401"/>
      <c r="C376" s="20"/>
      <c r="D376" s="243"/>
      <c r="E376" s="401"/>
      <c r="F376" s="401"/>
      <c r="G376" s="401"/>
      <c r="H376" s="297"/>
      <c r="I376" s="297"/>
      <c r="J376" s="1217"/>
      <c r="L376" s="12"/>
      <c r="O376" s="51"/>
      <c r="P376" s="56"/>
      <c r="Q376" s="56"/>
      <c r="R376" s="56"/>
      <c r="S376" s="771"/>
      <c r="T376" s="771"/>
      <c r="U376" s="56"/>
      <c r="V376" s="56"/>
      <c r="W376" s="56"/>
      <c r="X376" s="56"/>
      <c r="Y376" s="771"/>
      <c r="Z376" s="771"/>
      <c r="AA376" s="814"/>
      <c r="AB376" s="119"/>
      <c r="AC376" s="56"/>
      <c r="AI376" s="20"/>
      <c r="AJ376" s="245"/>
      <c r="AM376" s="119"/>
    </row>
    <row r="377" spans="1:39" s="13" customFormat="1" x14ac:dyDescent="0.2">
      <c r="A377" s="20"/>
      <c r="B377" s="401"/>
      <c r="C377" s="20"/>
      <c r="D377" s="243"/>
      <c r="E377" s="401"/>
      <c r="F377" s="401"/>
      <c r="G377" s="401"/>
      <c r="H377" s="297"/>
      <c r="I377" s="297"/>
      <c r="J377" s="1217"/>
      <c r="L377" s="12"/>
      <c r="O377" s="51"/>
      <c r="P377" s="56"/>
      <c r="Q377" s="56"/>
      <c r="R377" s="56"/>
      <c r="S377" s="771"/>
      <c r="T377" s="771"/>
      <c r="U377" s="56"/>
      <c r="V377" s="56"/>
      <c r="W377" s="56"/>
      <c r="X377" s="56"/>
      <c r="Y377" s="771"/>
      <c r="Z377" s="771"/>
      <c r="AA377" s="814"/>
      <c r="AB377" s="119"/>
      <c r="AC377" s="56"/>
      <c r="AI377" s="20"/>
      <c r="AJ377" s="245"/>
      <c r="AM377" s="119"/>
    </row>
    <row r="378" spans="1:39" s="13" customFormat="1" x14ac:dyDescent="0.2">
      <c r="A378" s="20"/>
      <c r="B378" s="401"/>
      <c r="C378" s="20"/>
      <c r="D378" s="243"/>
      <c r="E378" s="401"/>
      <c r="F378" s="401"/>
      <c r="G378" s="401"/>
      <c r="H378" s="297"/>
      <c r="I378" s="297"/>
      <c r="J378" s="1217"/>
      <c r="L378" s="12"/>
      <c r="O378" s="51"/>
      <c r="P378" s="56"/>
      <c r="Q378" s="56"/>
      <c r="R378" s="56"/>
      <c r="S378" s="771"/>
      <c r="T378" s="771"/>
      <c r="U378" s="56"/>
      <c r="V378" s="56"/>
      <c r="W378" s="56"/>
      <c r="X378" s="56"/>
      <c r="Y378" s="771"/>
      <c r="Z378" s="771"/>
      <c r="AA378" s="814"/>
      <c r="AB378" s="119"/>
      <c r="AC378" s="56"/>
      <c r="AI378" s="20"/>
      <c r="AJ378" s="245"/>
      <c r="AM378" s="119"/>
    </row>
    <row r="379" spans="1:39" s="13" customFormat="1" x14ac:dyDescent="0.2">
      <c r="A379" s="20"/>
      <c r="B379" s="401"/>
      <c r="C379" s="20"/>
      <c r="D379" s="243"/>
      <c r="E379" s="401"/>
      <c r="F379" s="401"/>
      <c r="G379" s="401"/>
      <c r="H379" s="297"/>
      <c r="I379" s="297"/>
      <c r="J379" s="1217"/>
      <c r="L379" s="12"/>
      <c r="O379" s="51"/>
      <c r="P379" s="56"/>
      <c r="Q379" s="56"/>
      <c r="R379" s="56"/>
      <c r="S379" s="771"/>
      <c r="T379" s="771"/>
      <c r="U379" s="56"/>
      <c r="V379" s="56"/>
      <c r="W379" s="56"/>
      <c r="X379" s="56"/>
      <c r="Y379" s="771"/>
      <c r="Z379" s="771"/>
      <c r="AA379" s="814"/>
      <c r="AB379" s="119"/>
      <c r="AC379" s="56"/>
      <c r="AI379" s="20"/>
      <c r="AJ379" s="245"/>
      <c r="AM379" s="119"/>
    </row>
    <row r="380" spans="1:39" s="13" customFormat="1" x14ac:dyDescent="0.2">
      <c r="A380" s="20"/>
      <c r="B380" s="401"/>
      <c r="C380" s="20"/>
      <c r="D380" s="243"/>
      <c r="E380" s="401"/>
      <c r="F380" s="401"/>
      <c r="G380" s="401"/>
      <c r="H380" s="297"/>
      <c r="I380" s="297"/>
      <c r="J380" s="1217"/>
      <c r="L380" s="12"/>
      <c r="O380" s="51"/>
      <c r="P380" s="56"/>
      <c r="Q380" s="56"/>
      <c r="R380" s="56"/>
      <c r="S380" s="771"/>
      <c r="T380" s="771"/>
      <c r="U380" s="56"/>
      <c r="V380" s="56"/>
      <c r="W380" s="56"/>
      <c r="X380" s="56"/>
      <c r="Y380" s="771"/>
      <c r="Z380" s="771"/>
      <c r="AA380" s="814"/>
      <c r="AB380" s="119"/>
      <c r="AC380" s="56"/>
      <c r="AI380" s="20"/>
      <c r="AJ380" s="245"/>
      <c r="AM380" s="119"/>
    </row>
    <row r="381" spans="1:39" s="13" customFormat="1" x14ac:dyDescent="0.2">
      <c r="A381" s="20"/>
      <c r="B381" s="401"/>
      <c r="C381" s="20"/>
      <c r="D381" s="243"/>
      <c r="E381" s="401"/>
      <c r="F381" s="401"/>
      <c r="G381" s="401"/>
      <c r="H381" s="297"/>
      <c r="I381" s="297"/>
      <c r="J381" s="1217"/>
      <c r="L381" s="12"/>
      <c r="O381" s="51"/>
      <c r="P381" s="56"/>
      <c r="Q381" s="56"/>
      <c r="R381" s="56"/>
      <c r="S381" s="771"/>
      <c r="T381" s="771"/>
      <c r="U381" s="56"/>
      <c r="V381" s="56"/>
      <c r="W381" s="56"/>
      <c r="X381" s="56"/>
      <c r="Y381" s="771"/>
      <c r="Z381" s="771"/>
      <c r="AA381" s="814"/>
      <c r="AB381" s="119"/>
      <c r="AC381" s="56"/>
      <c r="AI381" s="20"/>
      <c r="AJ381" s="245"/>
      <c r="AM381" s="119"/>
    </row>
    <row r="382" spans="1:39" s="13" customFormat="1" x14ac:dyDescent="0.2">
      <c r="A382" s="20"/>
      <c r="B382" s="401"/>
      <c r="C382" s="20"/>
      <c r="D382" s="243"/>
      <c r="E382" s="401"/>
      <c r="F382" s="401"/>
      <c r="G382" s="401"/>
      <c r="H382" s="297"/>
      <c r="I382" s="297"/>
      <c r="J382" s="1217"/>
      <c r="L382" s="12"/>
      <c r="O382" s="51"/>
      <c r="P382" s="56"/>
      <c r="Q382" s="56"/>
      <c r="R382" s="56"/>
      <c r="S382" s="771"/>
      <c r="T382" s="771"/>
      <c r="U382" s="56"/>
      <c r="V382" s="56"/>
      <c r="W382" s="56"/>
      <c r="X382" s="56"/>
      <c r="Y382" s="771"/>
      <c r="Z382" s="771"/>
      <c r="AA382" s="814"/>
      <c r="AB382" s="119"/>
      <c r="AC382" s="56"/>
      <c r="AI382" s="20"/>
      <c r="AJ382" s="245"/>
      <c r="AM382" s="119"/>
    </row>
    <row r="383" spans="1:39" s="13" customFormat="1" x14ac:dyDescent="0.2">
      <c r="A383" s="20"/>
      <c r="B383" s="401"/>
      <c r="C383" s="20"/>
      <c r="D383" s="243"/>
      <c r="E383" s="401"/>
      <c r="F383" s="401"/>
      <c r="G383" s="401"/>
      <c r="H383" s="297"/>
      <c r="I383" s="297"/>
      <c r="J383" s="1217"/>
      <c r="L383" s="12"/>
      <c r="O383" s="51"/>
      <c r="P383" s="56"/>
      <c r="Q383" s="56"/>
      <c r="R383" s="56"/>
      <c r="S383" s="771"/>
      <c r="T383" s="771"/>
      <c r="U383" s="56"/>
      <c r="V383" s="56"/>
      <c r="W383" s="56"/>
      <c r="X383" s="56"/>
      <c r="Y383" s="771"/>
      <c r="Z383" s="771"/>
      <c r="AA383" s="814"/>
      <c r="AB383" s="119"/>
      <c r="AC383" s="56"/>
      <c r="AI383" s="20"/>
      <c r="AJ383" s="245"/>
      <c r="AM383" s="119"/>
    </row>
    <row r="384" spans="1:39" s="13" customFormat="1" x14ac:dyDescent="0.2">
      <c r="A384" s="20"/>
      <c r="B384" s="401"/>
      <c r="C384" s="20"/>
      <c r="D384" s="243"/>
      <c r="E384" s="401"/>
      <c r="F384" s="401"/>
      <c r="G384" s="401"/>
      <c r="H384" s="297"/>
      <c r="I384" s="297"/>
      <c r="J384" s="1217"/>
      <c r="L384" s="12"/>
      <c r="O384" s="51"/>
      <c r="P384" s="56"/>
      <c r="Q384" s="56"/>
      <c r="R384" s="56"/>
      <c r="S384" s="771"/>
      <c r="T384" s="771"/>
      <c r="U384" s="56"/>
      <c r="V384" s="56"/>
      <c r="W384" s="56"/>
      <c r="X384" s="56"/>
      <c r="Y384" s="771"/>
      <c r="Z384" s="771"/>
      <c r="AA384" s="814"/>
      <c r="AB384" s="119"/>
      <c r="AC384" s="56"/>
      <c r="AI384" s="20"/>
      <c r="AJ384" s="245"/>
      <c r="AM384" s="119"/>
    </row>
    <row r="385" spans="1:39" s="13" customFormat="1" x14ac:dyDescent="0.2">
      <c r="A385" s="20"/>
      <c r="B385" s="401"/>
      <c r="C385" s="20"/>
      <c r="D385" s="243"/>
      <c r="E385" s="401"/>
      <c r="F385" s="401"/>
      <c r="G385" s="401"/>
      <c r="H385" s="297"/>
      <c r="I385" s="297"/>
      <c r="J385" s="1217"/>
      <c r="L385" s="12"/>
      <c r="O385" s="51"/>
      <c r="P385" s="56"/>
      <c r="Q385" s="56"/>
      <c r="R385" s="56"/>
      <c r="S385" s="771"/>
      <c r="T385" s="771"/>
      <c r="U385" s="56"/>
      <c r="V385" s="56"/>
      <c r="W385" s="56"/>
      <c r="X385" s="56"/>
      <c r="Y385" s="771"/>
      <c r="Z385" s="771"/>
      <c r="AA385" s="814"/>
      <c r="AB385" s="119"/>
      <c r="AC385" s="56"/>
      <c r="AI385" s="20"/>
      <c r="AJ385" s="245"/>
      <c r="AM385" s="119"/>
    </row>
    <row r="386" spans="1:39" s="13" customFormat="1" x14ac:dyDescent="0.2">
      <c r="A386" s="20"/>
      <c r="B386" s="401"/>
      <c r="C386" s="20"/>
      <c r="D386" s="243"/>
      <c r="E386" s="401"/>
      <c r="F386" s="401"/>
      <c r="G386" s="401"/>
      <c r="H386" s="297"/>
      <c r="I386" s="297"/>
      <c r="J386" s="1217"/>
      <c r="L386" s="12"/>
      <c r="O386" s="51"/>
      <c r="P386" s="56"/>
      <c r="Q386" s="56"/>
      <c r="R386" s="56"/>
      <c r="S386" s="771"/>
      <c r="T386" s="771"/>
      <c r="U386" s="56"/>
      <c r="V386" s="56"/>
      <c r="W386" s="56"/>
      <c r="X386" s="56"/>
      <c r="Y386" s="771"/>
      <c r="Z386" s="771"/>
      <c r="AA386" s="814"/>
      <c r="AB386" s="119"/>
      <c r="AC386" s="56"/>
      <c r="AI386" s="20"/>
      <c r="AJ386" s="245"/>
      <c r="AM386" s="119"/>
    </row>
    <row r="387" spans="1:39" s="13" customFormat="1" x14ac:dyDescent="0.2">
      <c r="A387" s="20"/>
      <c r="B387" s="401"/>
      <c r="C387" s="20"/>
      <c r="D387" s="243"/>
      <c r="E387" s="401"/>
      <c r="F387" s="401"/>
      <c r="G387" s="401"/>
      <c r="H387" s="297"/>
      <c r="I387" s="297"/>
      <c r="J387" s="1217"/>
      <c r="L387" s="12"/>
      <c r="O387" s="51"/>
      <c r="P387" s="56"/>
      <c r="Q387" s="56"/>
      <c r="R387" s="56"/>
      <c r="S387" s="771"/>
      <c r="T387" s="771"/>
      <c r="U387" s="56"/>
      <c r="V387" s="56"/>
      <c r="W387" s="56"/>
      <c r="X387" s="56"/>
      <c r="Y387" s="771"/>
      <c r="Z387" s="771"/>
      <c r="AA387" s="814"/>
      <c r="AB387" s="119"/>
      <c r="AC387" s="56"/>
      <c r="AI387" s="20"/>
      <c r="AJ387" s="245"/>
      <c r="AM387" s="119"/>
    </row>
    <row r="388" spans="1:39" s="13" customFormat="1" x14ac:dyDescent="0.2">
      <c r="A388" s="20"/>
      <c r="B388" s="401"/>
      <c r="C388" s="20"/>
      <c r="D388" s="243"/>
      <c r="E388" s="401"/>
      <c r="F388" s="401"/>
      <c r="G388" s="401"/>
      <c r="H388" s="297"/>
      <c r="I388" s="297"/>
      <c r="J388" s="1217"/>
      <c r="L388" s="12"/>
      <c r="O388" s="51"/>
      <c r="P388" s="56"/>
      <c r="Q388" s="56"/>
      <c r="R388" s="56"/>
      <c r="S388" s="771"/>
      <c r="T388" s="771"/>
      <c r="U388" s="56"/>
      <c r="V388" s="56"/>
      <c r="W388" s="56"/>
      <c r="X388" s="56"/>
      <c r="Y388" s="771"/>
      <c r="Z388" s="771"/>
      <c r="AA388" s="814"/>
      <c r="AB388" s="119"/>
      <c r="AC388" s="56"/>
      <c r="AI388" s="20"/>
      <c r="AJ388" s="245"/>
      <c r="AM388" s="119"/>
    </row>
    <row r="389" spans="1:39" s="13" customFormat="1" x14ac:dyDescent="0.2">
      <c r="A389" s="20"/>
      <c r="B389" s="401"/>
      <c r="C389" s="20"/>
      <c r="D389" s="243"/>
      <c r="E389" s="401"/>
      <c r="F389" s="401"/>
      <c r="G389" s="401"/>
      <c r="H389" s="297"/>
      <c r="I389" s="297"/>
      <c r="J389" s="1217"/>
      <c r="L389" s="12"/>
      <c r="O389" s="51"/>
      <c r="P389" s="56"/>
      <c r="Q389" s="56"/>
      <c r="R389" s="56"/>
      <c r="S389" s="771"/>
      <c r="T389" s="771"/>
      <c r="U389" s="56"/>
      <c r="V389" s="56"/>
      <c r="W389" s="56"/>
      <c r="X389" s="56"/>
      <c r="Y389" s="771"/>
      <c r="Z389" s="771"/>
      <c r="AA389" s="814"/>
      <c r="AB389" s="119"/>
      <c r="AC389" s="56"/>
      <c r="AI389" s="20"/>
      <c r="AJ389" s="245"/>
      <c r="AM389" s="119"/>
    </row>
    <row r="390" spans="1:39" s="13" customFormat="1" x14ac:dyDescent="0.2">
      <c r="A390" s="20"/>
      <c r="B390" s="401"/>
      <c r="C390" s="20"/>
      <c r="D390" s="243"/>
      <c r="E390" s="401"/>
      <c r="F390" s="401"/>
      <c r="G390" s="401"/>
      <c r="H390" s="297"/>
      <c r="I390" s="297"/>
      <c r="J390" s="1217"/>
      <c r="L390" s="12"/>
      <c r="O390" s="51"/>
      <c r="P390" s="56"/>
      <c r="Q390" s="56"/>
      <c r="R390" s="56"/>
      <c r="S390" s="771"/>
      <c r="T390" s="771"/>
      <c r="U390" s="56"/>
      <c r="V390" s="56"/>
      <c r="W390" s="56"/>
      <c r="X390" s="56"/>
      <c r="Y390" s="771"/>
      <c r="Z390" s="771"/>
      <c r="AA390" s="814"/>
      <c r="AB390" s="119"/>
      <c r="AC390" s="56"/>
      <c r="AI390" s="20"/>
      <c r="AJ390" s="245"/>
      <c r="AM390" s="119"/>
    </row>
    <row r="391" spans="1:39" s="13" customFormat="1" x14ac:dyDescent="0.2">
      <c r="A391" s="20"/>
      <c r="B391" s="401"/>
      <c r="C391" s="20"/>
      <c r="D391" s="243"/>
      <c r="E391" s="401"/>
      <c r="F391" s="401"/>
      <c r="G391" s="401"/>
      <c r="H391" s="297"/>
      <c r="I391" s="297"/>
      <c r="J391" s="1217"/>
      <c r="L391" s="12"/>
      <c r="O391" s="51"/>
      <c r="P391" s="56"/>
      <c r="Q391" s="56"/>
      <c r="R391" s="56"/>
      <c r="S391" s="771"/>
      <c r="T391" s="771"/>
      <c r="U391" s="56"/>
      <c r="V391" s="56"/>
      <c r="W391" s="56"/>
      <c r="X391" s="56"/>
      <c r="Y391" s="771"/>
      <c r="Z391" s="771"/>
      <c r="AA391" s="814"/>
      <c r="AB391" s="119"/>
      <c r="AC391" s="56"/>
      <c r="AI391" s="20"/>
      <c r="AJ391" s="245"/>
      <c r="AM391" s="119"/>
    </row>
    <row r="392" spans="1:39" s="13" customFormat="1" x14ac:dyDescent="0.2">
      <c r="A392" s="20"/>
      <c r="B392" s="401"/>
      <c r="C392" s="20"/>
      <c r="D392" s="243"/>
      <c r="E392" s="401"/>
      <c r="F392" s="401"/>
      <c r="G392" s="401"/>
      <c r="H392" s="297"/>
      <c r="I392" s="297"/>
      <c r="J392" s="1217"/>
      <c r="L392" s="12"/>
      <c r="O392" s="51"/>
      <c r="P392" s="56"/>
      <c r="Q392" s="56"/>
      <c r="R392" s="56"/>
      <c r="S392" s="771"/>
      <c r="T392" s="771"/>
      <c r="U392" s="56"/>
      <c r="V392" s="56"/>
      <c r="W392" s="56"/>
      <c r="X392" s="56"/>
      <c r="Y392" s="771"/>
      <c r="Z392" s="771"/>
      <c r="AA392" s="814"/>
      <c r="AB392" s="119"/>
      <c r="AC392" s="56"/>
      <c r="AI392" s="20"/>
      <c r="AJ392" s="245"/>
      <c r="AM392" s="119"/>
    </row>
    <row r="393" spans="1:39" s="13" customFormat="1" x14ac:dyDescent="0.2">
      <c r="A393" s="20"/>
      <c r="B393" s="401"/>
      <c r="C393" s="20"/>
      <c r="D393" s="243"/>
      <c r="E393" s="401"/>
      <c r="F393" s="401"/>
      <c r="G393" s="401"/>
      <c r="H393" s="297"/>
      <c r="I393" s="297"/>
      <c r="J393" s="1217"/>
      <c r="L393" s="12"/>
      <c r="O393" s="51"/>
      <c r="P393" s="56"/>
      <c r="Q393" s="56"/>
      <c r="R393" s="56"/>
      <c r="S393" s="771"/>
      <c r="T393" s="771"/>
      <c r="U393" s="56"/>
      <c r="V393" s="56"/>
      <c r="W393" s="56"/>
      <c r="X393" s="56"/>
      <c r="Y393" s="771"/>
      <c r="Z393" s="771"/>
      <c r="AA393" s="814"/>
      <c r="AB393" s="119"/>
      <c r="AC393" s="56"/>
      <c r="AI393" s="20"/>
      <c r="AJ393" s="245"/>
      <c r="AM393" s="119"/>
    </row>
    <row r="394" spans="1:39" s="13" customFormat="1" x14ac:dyDescent="0.2">
      <c r="A394" s="20"/>
      <c r="B394" s="401"/>
      <c r="C394" s="20"/>
      <c r="D394" s="243"/>
      <c r="E394" s="401"/>
      <c r="F394" s="401"/>
      <c r="G394" s="401"/>
      <c r="H394" s="297"/>
      <c r="I394" s="297"/>
      <c r="J394" s="1217"/>
      <c r="L394" s="12"/>
      <c r="O394" s="51"/>
      <c r="P394" s="56"/>
      <c r="Q394" s="56"/>
      <c r="R394" s="56"/>
      <c r="S394" s="771"/>
      <c r="T394" s="771"/>
      <c r="U394" s="56"/>
      <c r="V394" s="56"/>
      <c r="W394" s="56"/>
      <c r="X394" s="56"/>
      <c r="Y394" s="771"/>
      <c r="Z394" s="771"/>
      <c r="AA394" s="814"/>
      <c r="AB394" s="119"/>
      <c r="AC394" s="56"/>
      <c r="AI394" s="20"/>
      <c r="AJ394" s="245"/>
      <c r="AM394" s="119"/>
    </row>
    <row r="395" spans="1:39" s="13" customFormat="1" x14ac:dyDescent="0.2">
      <c r="A395" s="20"/>
      <c r="B395" s="401"/>
      <c r="C395" s="20"/>
      <c r="D395" s="243"/>
      <c r="E395" s="401"/>
      <c r="F395" s="401"/>
      <c r="G395" s="401"/>
      <c r="H395" s="297"/>
      <c r="I395" s="297"/>
      <c r="J395" s="1217"/>
      <c r="L395" s="12"/>
      <c r="O395" s="51"/>
      <c r="P395" s="56"/>
      <c r="Q395" s="56"/>
      <c r="R395" s="56"/>
      <c r="S395" s="771"/>
      <c r="T395" s="771"/>
      <c r="U395" s="56"/>
      <c r="V395" s="56"/>
      <c r="W395" s="56"/>
      <c r="X395" s="56"/>
      <c r="Y395" s="771"/>
      <c r="Z395" s="771"/>
      <c r="AA395" s="814"/>
      <c r="AB395" s="119"/>
      <c r="AC395" s="56"/>
      <c r="AI395" s="20"/>
      <c r="AJ395" s="245"/>
      <c r="AM395" s="119"/>
    </row>
    <row r="396" spans="1:39" s="13" customFormat="1" x14ac:dyDescent="0.2">
      <c r="A396" s="20"/>
      <c r="B396" s="401"/>
      <c r="C396" s="20"/>
      <c r="D396" s="243"/>
      <c r="E396" s="401"/>
      <c r="F396" s="401"/>
      <c r="G396" s="401"/>
      <c r="H396" s="297"/>
      <c r="I396" s="297"/>
      <c r="J396" s="1217"/>
      <c r="L396" s="12"/>
      <c r="O396" s="51"/>
      <c r="P396" s="56"/>
      <c r="Q396" s="56"/>
      <c r="R396" s="56"/>
      <c r="S396" s="771"/>
      <c r="T396" s="771"/>
      <c r="U396" s="56"/>
      <c r="V396" s="56"/>
      <c r="W396" s="56"/>
      <c r="X396" s="56"/>
      <c r="Y396" s="771"/>
      <c r="Z396" s="771"/>
      <c r="AA396" s="814"/>
      <c r="AB396" s="119"/>
      <c r="AC396" s="56"/>
      <c r="AI396" s="20"/>
      <c r="AJ396" s="245"/>
      <c r="AM396" s="119"/>
    </row>
    <row r="397" spans="1:39" s="13" customFormat="1" x14ac:dyDescent="0.2">
      <c r="A397" s="20"/>
      <c r="B397" s="401"/>
      <c r="C397" s="20"/>
      <c r="D397" s="243"/>
      <c r="E397" s="401"/>
      <c r="F397" s="401"/>
      <c r="G397" s="401"/>
      <c r="H397" s="297"/>
      <c r="I397" s="297"/>
      <c r="J397" s="1217"/>
      <c r="L397" s="12"/>
      <c r="O397" s="51"/>
      <c r="P397" s="56"/>
      <c r="Q397" s="56"/>
      <c r="R397" s="56"/>
      <c r="S397" s="771"/>
      <c r="T397" s="771"/>
      <c r="U397" s="56"/>
      <c r="V397" s="56"/>
      <c r="W397" s="56"/>
      <c r="X397" s="56"/>
      <c r="Y397" s="771"/>
      <c r="Z397" s="771"/>
      <c r="AA397" s="814"/>
      <c r="AB397" s="119"/>
      <c r="AC397" s="56"/>
      <c r="AI397" s="20"/>
      <c r="AJ397" s="245"/>
      <c r="AM397" s="119"/>
    </row>
    <row r="398" spans="1:39" s="13" customFormat="1" x14ac:dyDescent="0.2">
      <c r="A398" s="20"/>
      <c r="B398" s="401"/>
      <c r="C398" s="20"/>
      <c r="D398" s="243"/>
      <c r="E398" s="401"/>
      <c r="F398" s="401"/>
      <c r="G398" s="401"/>
      <c r="H398" s="297"/>
      <c r="I398" s="297"/>
      <c r="J398" s="1217"/>
      <c r="L398" s="12"/>
      <c r="O398" s="51"/>
      <c r="P398" s="56"/>
      <c r="Q398" s="56"/>
      <c r="R398" s="56"/>
      <c r="S398" s="771"/>
      <c r="T398" s="771"/>
      <c r="U398" s="56"/>
      <c r="V398" s="56"/>
      <c r="W398" s="56"/>
      <c r="X398" s="56"/>
      <c r="Y398" s="771"/>
      <c r="Z398" s="771"/>
      <c r="AA398" s="814"/>
      <c r="AB398" s="119"/>
      <c r="AC398" s="56"/>
      <c r="AI398" s="20"/>
      <c r="AJ398" s="245"/>
      <c r="AM398" s="119"/>
    </row>
    <row r="399" spans="1:39" s="13" customFormat="1" x14ac:dyDescent="0.2">
      <c r="A399" s="20"/>
      <c r="B399" s="401"/>
      <c r="C399" s="20"/>
      <c r="D399" s="243"/>
      <c r="E399" s="401"/>
      <c r="F399" s="401"/>
      <c r="G399" s="401"/>
      <c r="H399" s="297"/>
      <c r="I399" s="297"/>
      <c r="J399" s="1217"/>
      <c r="L399" s="12"/>
      <c r="O399" s="51"/>
      <c r="P399" s="56"/>
      <c r="Q399" s="56"/>
      <c r="R399" s="56"/>
      <c r="S399" s="771"/>
      <c r="T399" s="771"/>
      <c r="U399" s="56"/>
      <c r="V399" s="56"/>
      <c r="W399" s="56"/>
      <c r="X399" s="56"/>
      <c r="Y399" s="771"/>
      <c r="Z399" s="771"/>
      <c r="AA399" s="814"/>
      <c r="AB399" s="119"/>
      <c r="AC399" s="56"/>
      <c r="AI399" s="20"/>
      <c r="AJ399" s="245"/>
      <c r="AM399" s="119"/>
    </row>
    <row r="400" spans="1:39" s="13" customFormat="1" x14ac:dyDescent="0.2">
      <c r="A400" s="20"/>
      <c r="B400" s="401"/>
      <c r="C400" s="20"/>
      <c r="D400" s="243"/>
      <c r="E400" s="401"/>
      <c r="F400" s="401"/>
      <c r="G400" s="401"/>
      <c r="H400" s="297"/>
      <c r="I400" s="297"/>
      <c r="J400" s="1217"/>
      <c r="L400" s="12"/>
      <c r="O400" s="51"/>
      <c r="P400" s="56"/>
      <c r="Q400" s="56"/>
      <c r="R400" s="56"/>
      <c r="S400" s="771"/>
      <c r="T400" s="771"/>
      <c r="U400" s="56"/>
      <c r="V400" s="56"/>
      <c r="W400" s="56"/>
      <c r="X400" s="56"/>
      <c r="Y400" s="771"/>
      <c r="Z400" s="771"/>
      <c r="AA400" s="814"/>
      <c r="AB400" s="119"/>
      <c r="AC400" s="56"/>
      <c r="AI400" s="20"/>
      <c r="AJ400" s="245"/>
      <c r="AM400" s="119"/>
    </row>
    <row r="401" spans="1:39" s="13" customFormat="1" x14ac:dyDescent="0.2">
      <c r="A401" s="20"/>
      <c r="B401" s="401"/>
      <c r="C401" s="20"/>
      <c r="D401" s="243"/>
      <c r="E401" s="401"/>
      <c r="F401" s="401"/>
      <c r="G401" s="401"/>
      <c r="H401" s="297"/>
      <c r="I401" s="297"/>
      <c r="J401" s="1217"/>
      <c r="L401" s="12"/>
      <c r="O401" s="51"/>
      <c r="P401" s="56"/>
      <c r="Q401" s="56"/>
      <c r="R401" s="56"/>
      <c r="S401" s="771"/>
      <c r="T401" s="771"/>
      <c r="U401" s="56"/>
      <c r="V401" s="56"/>
      <c r="W401" s="56"/>
      <c r="X401" s="56"/>
      <c r="Y401" s="771"/>
      <c r="Z401" s="771"/>
      <c r="AA401" s="814"/>
      <c r="AB401" s="119"/>
      <c r="AC401" s="56"/>
      <c r="AI401" s="20"/>
      <c r="AJ401" s="245"/>
      <c r="AM401" s="119"/>
    </row>
    <row r="402" spans="1:39" s="13" customFormat="1" x14ac:dyDescent="0.2">
      <c r="A402" s="20"/>
      <c r="B402" s="401"/>
      <c r="C402" s="20"/>
      <c r="D402" s="243"/>
      <c r="E402" s="401"/>
      <c r="F402" s="401"/>
      <c r="G402" s="401"/>
      <c r="H402" s="297"/>
      <c r="I402" s="297"/>
      <c r="J402" s="1217"/>
      <c r="L402" s="12"/>
      <c r="O402" s="51"/>
      <c r="P402" s="56"/>
      <c r="Q402" s="56"/>
      <c r="R402" s="56"/>
      <c r="S402" s="771"/>
      <c r="T402" s="771"/>
      <c r="U402" s="56"/>
      <c r="V402" s="56"/>
      <c r="W402" s="56"/>
      <c r="X402" s="56"/>
      <c r="Y402" s="771"/>
      <c r="Z402" s="771"/>
      <c r="AA402" s="814"/>
      <c r="AB402" s="119"/>
      <c r="AC402" s="56"/>
      <c r="AI402" s="20"/>
      <c r="AJ402" s="245"/>
      <c r="AM402" s="119"/>
    </row>
    <row r="403" spans="1:39" s="13" customFormat="1" x14ac:dyDescent="0.2">
      <c r="A403" s="20"/>
      <c r="B403" s="401"/>
      <c r="C403" s="20"/>
      <c r="D403" s="243"/>
      <c r="E403" s="401"/>
      <c r="F403" s="401"/>
      <c r="G403" s="401"/>
      <c r="H403" s="297"/>
      <c r="I403" s="297"/>
      <c r="J403" s="1217"/>
      <c r="L403" s="12"/>
      <c r="O403" s="51"/>
      <c r="P403" s="56"/>
      <c r="Q403" s="56"/>
      <c r="R403" s="56"/>
      <c r="S403" s="771"/>
      <c r="T403" s="771"/>
      <c r="U403" s="56"/>
      <c r="V403" s="56"/>
      <c r="W403" s="56"/>
      <c r="X403" s="56"/>
      <c r="Y403" s="771"/>
      <c r="Z403" s="771"/>
      <c r="AA403" s="814"/>
      <c r="AB403" s="119"/>
      <c r="AC403" s="56"/>
      <c r="AI403" s="20"/>
      <c r="AJ403" s="245"/>
      <c r="AM403" s="119"/>
    </row>
    <row r="404" spans="1:39" s="13" customFormat="1" x14ac:dyDescent="0.2">
      <c r="A404" s="20"/>
      <c r="B404" s="401"/>
      <c r="C404" s="20"/>
      <c r="D404" s="243"/>
      <c r="E404" s="401"/>
      <c r="F404" s="401"/>
      <c r="G404" s="401"/>
      <c r="H404" s="297"/>
      <c r="I404" s="297"/>
      <c r="J404" s="1217"/>
      <c r="L404" s="12"/>
      <c r="O404" s="51"/>
      <c r="P404" s="56"/>
      <c r="Q404" s="56"/>
      <c r="R404" s="56"/>
      <c r="S404" s="771"/>
      <c r="T404" s="771"/>
      <c r="U404" s="56"/>
      <c r="V404" s="56"/>
      <c r="W404" s="56"/>
      <c r="X404" s="56"/>
      <c r="Y404" s="771"/>
      <c r="Z404" s="771"/>
      <c r="AA404" s="814"/>
      <c r="AB404" s="119"/>
      <c r="AC404" s="56"/>
      <c r="AI404" s="20"/>
      <c r="AJ404" s="245"/>
      <c r="AM404" s="119"/>
    </row>
    <row r="405" spans="1:39" s="13" customFormat="1" x14ac:dyDescent="0.2">
      <c r="A405" s="20"/>
      <c r="B405" s="401"/>
      <c r="C405" s="20"/>
      <c r="D405" s="243"/>
      <c r="E405" s="401"/>
      <c r="F405" s="401"/>
      <c r="G405" s="401"/>
      <c r="H405" s="297"/>
      <c r="I405" s="297"/>
      <c r="J405" s="1217"/>
      <c r="L405" s="12"/>
      <c r="O405" s="51"/>
      <c r="P405" s="56"/>
      <c r="Q405" s="56"/>
      <c r="R405" s="56"/>
      <c r="S405" s="771"/>
      <c r="T405" s="771"/>
      <c r="U405" s="56"/>
      <c r="V405" s="56"/>
      <c r="W405" s="56"/>
      <c r="X405" s="56"/>
      <c r="Y405" s="771"/>
      <c r="Z405" s="771"/>
      <c r="AA405" s="814"/>
      <c r="AB405" s="119"/>
      <c r="AC405" s="56"/>
      <c r="AI405" s="20"/>
      <c r="AJ405" s="245"/>
      <c r="AM405" s="119"/>
    </row>
    <row r="406" spans="1:39" s="13" customFormat="1" x14ac:dyDescent="0.2">
      <c r="A406" s="20"/>
      <c r="B406" s="401"/>
      <c r="C406" s="20"/>
      <c r="D406" s="243"/>
      <c r="E406" s="401"/>
      <c r="F406" s="401"/>
      <c r="G406" s="401"/>
      <c r="H406" s="297"/>
      <c r="I406" s="297"/>
      <c r="J406" s="1217"/>
      <c r="L406" s="12"/>
      <c r="O406" s="51"/>
      <c r="P406" s="56"/>
      <c r="Q406" s="56"/>
      <c r="R406" s="56"/>
      <c r="S406" s="771"/>
      <c r="T406" s="771"/>
      <c r="U406" s="56"/>
      <c r="V406" s="56"/>
      <c r="W406" s="56"/>
      <c r="X406" s="56"/>
      <c r="Y406" s="771"/>
      <c r="Z406" s="771"/>
      <c r="AA406" s="814"/>
      <c r="AB406" s="119"/>
      <c r="AC406" s="56"/>
      <c r="AI406" s="20"/>
      <c r="AJ406" s="245"/>
      <c r="AM406" s="119"/>
    </row>
    <row r="407" spans="1:39" s="13" customFormat="1" x14ac:dyDescent="0.2">
      <c r="A407" s="20"/>
      <c r="B407" s="401"/>
      <c r="C407" s="20"/>
      <c r="D407" s="243"/>
      <c r="E407" s="401"/>
      <c r="F407" s="401"/>
      <c r="G407" s="401"/>
      <c r="H407" s="297"/>
      <c r="I407" s="297"/>
      <c r="J407" s="1217"/>
      <c r="L407" s="12"/>
      <c r="O407" s="51"/>
      <c r="P407" s="56"/>
      <c r="Q407" s="56"/>
      <c r="R407" s="56"/>
      <c r="S407" s="771"/>
      <c r="T407" s="771"/>
      <c r="U407" s="56"/>
      <c r="V407" s="56"/>
      <c r="W407" s="56"/>
      <c r="X407" s="56"/>
      <c r="Y407" s="771"/>
      <c r="Z407" s="771"/>
      <c r="AA407" s="814"/>
      <c r="AB407" s="119"/>
      <c r="AC407" s="56"/>
      <c r="AI407" s="20"/>
      <c r="AJ407" s="245"/>
      <c r="AM407" s="119"/>
    </row>
    <row r="408" spans="1:39" s="13" customFormat="1" x14ac:dyDescent="0.2">
      <c r="A408" s="20"/>
      <c r="B408" s="401"/>
      <c r="C408" s="20"/>
      <c r="D408" s="243"/>
      <c r="E408" s="401"/>
      <c r="F408" s="401"/>
      <c r="G408" s="401"/>
      <c r="H408" s="297"/>
      <c r="I408" s="297"/>
      <c r="J408" s="1217"/>
      <c r="L408" s="12"/>
      <c r="O408" s="51"/>
      <c r="P408" s="56"/>
      <c r="Q408" s="56"/>
      <c r="R408" s="56"/>
      <c r="S408" s="771"/>
      <c r="T408" s="771"/>
      <c r="U408" s="56"/>
      <c r="V408" s="56"/>
      <c r="W408" s="56"/>
      <c r="X408" s="56"/>
      <c r="Y408" s="771"/>
      <c r="Z408" s="771"/>
      <c r="AA408" s="814"/>
      <c r="AB408" s="119"/>
      <c r="AC408" s="56"/>
      <c r="AI408" s="20"/>
      <c r="AJ408" s="245"/>
      <c r="AM408" s="119"/>
    </row>
    <row r="409" spans="1:39" s="13" customFormat="1" x14ac:dyDescent="0.2">
      <c r="A409" s="20"/>
      <c r="B409" s="401"/>
      <c r="C409" s="20"/>
      <c r="D409" s="243"/>
      <c r="E409" s="401"/>
      <c r="F409" s="401"/>
      <c r="G409" s="401"/>
      <c r="H409" s="297"/>
      <c r="I409" s="297"/>
      <c r="J409" s="1217"/>
      <c r="L409" s="12"/>
      <c r="O409" s="51"/>
      <c r="P409" s="56"/>
      <c r="Q409" s="56"/>
      <c r="R409" s="56"/>
      <c r="S409" s="771"/>
      <c r="T409" s="771"/>
      <c r="U409" s="56"/>
      <c r="V409" s="56"/>
      <c r="W409" s="56"/>
      <c r="X409" s="56"/>
      <c r="Y409" s="771"/>
      <c r="Z409" s="771"/>
      <c r="AA409" s="814"/>
      <c r="AB409" s="119"/>
      <c r="AC409" s="56"/>
      <c r="AI409" s="20"/>
      <c r="AJ409" s="245"/>
      <c r="AM409" s="119"/>
    </row>
    <row r="410" spans="1:39" s="13" customFormat="1" x14ac:dyDescent="0.2">
      <c r="A410" s="20"/>
      <c r="B410" s="401"/>
      <c r="C410" s="20"/>
      <c r="D410" s="243"/>
      <c r="E410" s="401"/>
      <c r="F410" s="401"/>
      <c r="G410" s="401"/>
      <c r="H410" s="298"/>
      <c r="I410" s="298"/>
      <c r="J410" s="1217"/>
      <c r="L410" s="12"/>
      <c r="O410" s="51"/>
      <c r="P410" s="56"/>
      <c r="Q410" s="56"/>
      <c r="R410" s="56"/>
      <c r="S410" s="771"/>
      <c r="T410" s="771"/>
      <c r="U410" s="56"/>
      <c r="V410" s="56"/>
      <c r="W410" s="56"/>
      <c r="X410" s="56"/>
      <c r="Y410" s="771"/>
      <c r="Z410" s="771"/>
      <c r="AA410" s="814"/>
      <c r="AB410" s="119"/>
      <c r="AC410" s="56"/>
      <c r="AI410" s="20"/>
      <c r="AJ410" s="245"/>
      <c r="AM410" s="119"/>
    </row>
    <row r="411" spans="1:39" s="13" customFormat="1" x14ac:dyDescent="0.2">
      <c r="A411" s="20"/>
      <c r="B411" s="401"/>
      <c r="C411" s="20"/>
      <c r="D411" s="243"/>
      <c r="E411" s="401"/>
      <c r="F411" s="401"/>
      <c r="G411" s="401"/>
      <c r="H411" s="298"/>
      <c r="I411" s="298"/>
      <c r="J411" s="1217"/>
      <c r="L411" s="12"/>
      <c r="O411" s="51"/>
      <c r="P411" s="56"/>
      <c r="Q411" s="56"/>
      <c r="R411" s="56"/>
      <c r="S411" s="771"/>
      <c r="T411" s="771"/>
      <c r="U411" s="56"/>
      <c r="V411" s="56"/>
      <c r="W411" s="56"/>
      <c r="X411" s="56"/>
      <c r="Y411" s="771"/>
      <c r="Z411" s="771"/>
      <c r="AA411" s="814"/>
      <c r="AB411" s="119"/>
      <c r="AC411" s="56"/>
      <c r="AI411" s="20"/>
      <c r="AJ411" s="245"/>
      <c r="AM411" s="119"/>
    </row>
    <row r="412" spans="1:39" s="13" customFormat="1" x14ac:dyDescent="0.2">
      <c r="A412" s="20"/>
      <c r="B412" s="401"/>
      <c r="C412" s="20"/>
      <c r="D412" s="243"/>
      <c r="E412" s="401"/>
      <c r="F412" s="401"/>
      <c r="G412" s="401"/>
      <c r="H412" s="298"/>
      <c r="I412" s="298"/>
      <c r="J412" s="1217"/>
      <c r="L412" s="12"/>
      <c r="O412" s="51"/>
      <c r="P412" s="56"/>
      <c r="Q412" s="56"/>
      <c r="R412" s="56"/>
      <c r="S412" s="771"/>
      <c r="T412" s="771"/>
      <c r="U412" s="56"/>
      <c r="V412" s="56"/>
      <c r="W412" s="56"/>
      <c r="X412" s="56"/>
      <c r="Y412" s="771"/>
      <c r="Z412" s="771"/>
      <c r="AA412" s="814"/>
      <c r="AB412" s="119"/>
      <c r="AC412" s="56"/>
      <c r="AI412" s="20"/>
      <c r="AJ412" s="245"/>
      <c r="AM412" s="119"/>
    </row>
    <row r="413" spans="1:39" s="13" customFormat="1" x14ac:dyDescent="0.2">
      <c r="A413" s="20"/>
      <c r="B413" s="401"/>
      <c r="C413" s="20"/>
      <c r="D413" s="243"/>
      <c r="E413" s="401"/>
      <c r="F413" s="401"/>
      <c r="G413" s="401"/>
      <c r="H413" s="298"/>
      <c r="I413" s="298"/>
      <c r="J413" s="1217"/>
      <c r="L413" s="12"/>
      <c r="O413" s="51"/>
      <c r="P413" s="56"/>
      <c r="Q413" s="56"/>
      <c r="R413" s="56"/>
      <c r="S413" s="771"/>
      <c r="T413" s="771"/>
      <c r="U413" s="56"/>
      <c r="V413" s="56"/>
      <c r="W413" s="56"/>
      <c r="X413" s="56"/>
      <c r="Y413" s="771"/>
      <c r="Z413" s="771"/>
      <c r="AA413" s="814"/>
      <c r="AB413" s="119"/>
      <c r="AC413" s="56"/>
      <c r="AI413" s="20"/>
      <c r="AJ413" s="245"/>
      <c r="AM413" s="119"/>
    </row>
    <row r="414" spans="1:39" s="13" customFormat="1" x14ac:dyDescent="0.2">
      <c r="A414" s="20"/>
      <c r="B414" s="401"/>
      <c r="C414" s="20"/>
      <c r="D414" s="243"/>
      <c r="E414" s="401"/>
      <c r="F414" s="401"/>
      <c r="G414" s="401"/>
      <c r="H414" s="298"/>
      <c r="I414" s="298"/>
      <c r="J414" s="1217"/>
      <c r="L414" s="12"/>
      <c r="O414" s="51"/>
      <c r="P414" s="56"/>
      <c r="Q414" s="56"/>
      <c r="R414" s="56"/>
      <c r="S414" s="771"/>
      <c r="T414" s="771"/>
      <c r="U414" s="56"/>
      <c r="V414" s="56"/>
      <c r="W414" s="56"/>
      <c r="X414" s="56"/>
      <c r="Y414" s="771"/>
      <c r="Z414" s="771"/>
      <c r="AA414" s="814"/>
      <c r="AB414" s="119"/>
      <c r="AC414" s="56"/>
      <c r="AI414" s="20"/>
      <c r="AJ414" s="245"/>
      <c r="AM414" s="119"/>
    </row>
    <row r="415" spans="1:39" s="13" customFormat="1" x14ac:dyDescent="0.2">
      <c r="A415" s="20"/>
      <c r="B415" s="401"/>
      <c r="C415" s="20"/>
      <c r="D415" s="243"/>
      <c r="E415" s="401"/>
      <c r="F415" s="401"/>
      <c r="G415" s="401"/>
      <c r="H415" s="298"/>
      <c r="I415" s="298"/>
      <c r="J415" s="1217"/>
      <c r="L415" s="12"/>
      <c r="O415" s="51"/>
      <c r="P415" s="56"/>
      <c r="Q415" s="56"/>
      <c r="R415" s="56"/>
      <c r="S415" s="771"/>
      <c r="T415" s="771"/>
      <c r="U415" s="56"/>
      <c r="V415" s="56"/>
      <c r="W415" s="56"/>
      <c r="X415" s="56"/>
      <c r="Y415" s="771"/>
      <c r="Z415" s="771"/>
      <c r="AA415" s="814"/>
      <c r="AB415" s="119"/>
      <c r="AC415" s="56"/>
      <c r="AI415" s="20"/>
      <c r="AJ415" s="245"/>
      <c r="AM415" s="119"/>
    </row>
    <row r="416" spans="1:39" s="13" customFormat="1" x14ac:dyDescent="0.2">
      <c r="A416" s="20"/>
      <c r="B416" s="401"/>
      <c r="C416" s="20"/>
      <c r="D416" s="243"/>
      <c r="E416" s="401"/>
      <c r="F416" s="401"/>
      <c r="G416" s="401"/>
      <c r="H416" s="298"/>
      <c r="I416" s="298"/>
      <c r="J416" s="1217"/>
      <c r="L416" s="12"/>
      <c r="O416" s="51"/>
      <c r="P416" s="56"/>
      <c r="Q416" s="56"/>
      <c r="R416" s="56"/>
      <c r="S416" s="771"/>
      <c r="T416" s="771"/>
      <c r="U416" s="56"/>
      <c r="V416" s="56"/>
      <c r="W416" s="56"/>
      <c r="X416" s="56"/>
      <c r="Y416" s="771"/>
      <c r="Z416" s="771"/>
      <c r="AA416" s="814"/>
      <c r="AB416" s="119"/>
      <c r="AC416" s="56"/>
      <c r="AI416" s="20"/>
      <c r="AJ416" s="245"/>
      <c r="AM416" s="119"/>
    </row>
    <row r="417" spans="1:39" s="13" customFormat="1" x14ac:dyDescent="0.2">
      <c r="A417" s="20"/>
      <c r="B417" s="401"/>
      <c r="C417" s="20"/>
      <c r="D417" s="243"/>
      <c r="E417" s="401"/>
      <c r="F417" s="401"/>
      <c r="G417" s="401"/>
      <c r="H417" s="298"/>
      <c r="I417" s="298"/>
      <c r="J417" s="1217"/>
      <c r="L417" s="12"/>
      <c r="O417" s="51"/>
      <c r="P417" s="56"/>
      <c r="Q417" s="56"/>
      <c r="R417" s="56"/>
      <c r="S417" s="771"/>
      <c r="T417" s="771"/>
      <c r="U417" s="56"/>
      <c r="V417" s="56"/>
      <c r="W417" s="56"/>
      <c r="X417" s="56"/>
      <c r="Y417" s="771"/>
      <c r="Z417" s="771"/>
      <c r="AA417" s="814"/>
      <c r="AB417" s="119"/>
      <c r="AC417" s="56"/>
      <c r="AI417" s="20"/>
      <c r="AJ417" s="245"/>
      <c r="AM417" s="119"/>
    </row>
    <row r="418" spans="1:39" s="13" customFormat="1" x14ac:dyDescent="0.2">
      <c r="A418" s="20"/>
      <c r="B418" s="401"/>
      <c r="C418" s="20"/>
      <c r="D418" s="243"/>
      <c r="E418" s="401"/>
      <c r="F418" s="401"/>
      <c r="G418" s="401"/>
      <c r="H418" s="298"/>
      <c r="I418" s="298"/>
      <c r="J418" s="1217"/>
      <c r="L418" s="12"/>
      <c r="O418" s="51"/>
      <c r="P418" s="56"/>
      <c r="Q418" s="56"/>
      <c r="R418" s="56"/>
      <c r="S418" s="771"/>
      <c r="T418" s="771"/>
      <c r="U418" s="56"/>
      <c r="V418" s="56"/>
      <c r="W418" s="56"/>
      <c r="X418" s="56"/>
      <c r="Y418" s="771"/>
      <c r="Z418" s="771"/>
      <c r="AA418" s="814"/>
      <c r="AB418" s="119"/>
      <c r="AC418" s="56"/>
      <c r="AI418" s="20"/>
      <c r="AJ418" s="245"/>
      <c r="AM418" s="119"/>
    </row>
    <row r="419" spans="1:39" s="13" customFormat="1" x14ac:dyDescent="0.2">
      <c r="A419" s="20"/>
      <c r="B419" s="401"/>
      <c r="C419" s="20"/>
      <c r="D419" s="243"/>
      <c r="E419" s="401"/>
      <c r="F419" s="401"/>
      <c r="G419" s="401"/>
      <c r="H419" s="298"/>
      <c r="I419" s="298"/>
      <c r="J419" s="1217"/>
      <c r="L419" s="12"/>
      <c r="O419" s="51"/>
      <c r="P419" s="56"/>
      <c r="Q419" s="56"/>
      <c r="R419" s="56"/>
      <c r="S419" s="771"/>
      <c r="T419" s="771"/>
      <c r="U419" s="56"/>
      <c r="V419" s="56"/>
      <c r="W419" s="56"/>
      <c r="X419" s="56"/>
      <c r="Y419" s="771"/>
      <c r="Z419" s="771"/>
      <c r="AA419" s="814"/>
      <c r="AB419" s="119"/>
      <c r="AC419" s="56"/>
      <c r="AI419" s="20"/>
      <c r="AJ419" s="245"/>
      <c r="AM419" s="119"/>
    </row>
    <row r="420" spans="1:39" s="13" customFormat="1" x14ac:dyDescent="0.2">
      <c r="A420" s="20"/>
      <c r="B420" s="401"/>
      <c r="C420" s="20"/>
      <c r="D420" s="243"/>
      <c r="E420" s="401"/>
      <c r="F420" s="401"/>
      <c r="G420" s="401"/>
      <c r="H420" s="298"/>
      <c r="I420" s="298"/>
      <c r="J420" s="1217"/>
      <c r="L420" s="12"/>
      <c r="O420" s="51"/>
      <c r="P420" s="56"/>
      <c r="Q420" s="56"/>
      <c r="R420" s="56"/>
      <c r="S420" s="771"/>
      <c r="T420" s="771"/>
      <c r="U420" s="56"/>
      <c r="V420" s="56"/>
      <c r="W420" s="56"/>
      <c r="X420" s="56"/>
      <c r="Y420" s="771"/>
      <c r="Z420" s="771"/>
      <c r="AA420" s="814"/>
      <c r="AB420" s="119"/>
      <c r="AC420" s="56"/>
      <c r="AI420" s="20"/>
      <c r="AJ420" s="245"/>
      <c r="AM420" s="119"/>
    </row>
    <row r="421" spans="1:39" s="13" customFormat="1" x14ac:dyDescent="0.2">
      <c r="A421" s="20"/>
      <c r="B421" s="401"/>
      <c r="C421" s="20"/>
      <c r="D421" s="243"/>
      <c r="E421" s="401"/>
      <c r="F421" s="401"/>
      <c r="G421" s="401"/>
      <c r="H421" s="298"/>
      <c r="I421" s="298"/>
      <c r="J421" s="1217"/>
      <c r="L421" s="12"/>
      <c r="O421" s="51"/>
      <c r="P421" s="56"/>
      <c r="Q421" s="56"/>
      <c r="R421" s="56"/>
      <c r="S421" s="771"/>
      <c r="T421" s="771"/>
      <c r="U421" s="56"/>
      <c r="V421" s="56"/>
      <c r="W421" s="56"/>
      <c r="X421" s="56"/>
      <c r="Y421" s="771"/>
      <c r="Z421" s="771"/>
      <c r="AA421" s="814"/>
      <c r="AB421" s="119"/>
      <c r="AC421" s="56"/>
      <c r="AI421" s="20"/>
      <c r="AJ421" s="245"/>
      <c r="AM421" s="119"/>
    </row>
    <row r="422" spans="1:39" s="13" customFormat="1" x14ac:dyDescent="0.2">
      <c r="A422" s="20"/>
      <c r="B422" s="401"/>
      <c r="C422" s="20"/>
      <c r="D422" s="243"/>
      <c r="E422" s="401"/>
      <c r="F422" s="401"/>
      <c r="G422" s="401"/>
      <c r="H422" s="298"/>
      <c r="I422" s="298"/>
      <c r="J422" s="1217"/>
      <c r="L422" s="12"/>
      <c r="O422" s="51"/>
      <c r="P422" s="56"/>
      <c r="Q422" s="56"/>
      <c r="R422" s="56"/>
      <c r="S422" s="771"/>
      <c r="T422" s="771"/>
      <c r="U422" s="56"/>
      <c r="V422" s="56"/>
      <c r="W422" s="56"/>
      <c r="X422" s="56"/>
      <c r="Y422" s="771"/>
      <c r="Z422" s="771"/>
      <c r="AA422" s="814"/>
      <c r="AB422" s="119"/>
      <c r="AC422" s="56"/>
      <c r="AI422" s="20"/>
      <c r="AJ422" s="245"/>
      <c r="AM422" s="119"/>
    </row>
    <row r="423" spans="1:39" s="13" customFormat="1" x14ac:dyDescent="0.2">
      <c r="A423" s="20"/>
      <c r="B423" s="401"/>
      <c r="C423" s="20"/>
      <c r="D423" s="243"/>
      <c r="E423" s="401"/>
      <c r="F423" s="401"/>
      <c r="G423" s="401"/>
      <c r="H423" s="298"/>
      <c r="I423" s="298"/>
      <c r="J423" s="1217"/>
      <c r="L423" s="12"/>
      <c r="O423" s="51"/>
      <c r="P423" s="56"/>
      <c r="Q423" s="56"/>
      <c r="R423" s="56"/>
      <c r="S423" s="771"/>
      <c r="T423" s="771"/>
      <c r="U423" s="56"/>
      <c r="V423" s="56"/>
      <c r="W423" s="56"/>
      <c r="X423" s="56"/>
      <c r="Y423" s="771"/>
      <c r="Z423" s="771"/>
      <c r="AA423" s="814"/>
      <c r="AB423" s="119"/>
      <c r="AC423" s="56"/>
      <c r="AI423" s="20"/>
      <c r="AJ423" s="245"/>
      <c r="AM423" s="119"/>
    </row>
    <row r="424" spans="1:39" s="13" customFormat="1" x14ac:dyDescent="0.2">
      <c r="A424" s="20"/>
      <c r="B424" s="401"/>
      <c r="C424" s="20"/>
      <c r="D424" s="243"/>
      <c r="E424" s="401"/>
      <c r="F424" s="401"/>
      <c r="G424" s="401"/>
      <c r="H424" s="298"/>
      <c r="I424" s="298"/>
      <c r="J424" s="1217"/>
      <c r="L424" s="12"/>
      <c r="O424" s="51"/>
      <c r="P424" s="56"/>
      <c r="Q424" s="56"/>
      <c r="R424" s="56"/>
      <c r="S424" s="771"/>
      <c r="T424" s="771"/>
      <c r="U424" s="56"/>
      <c r="V424" s="56"/>
      <c r="W424" s="56"/>
      <c r="X424" s="56"/>
      <c r="Y424" s="771"/>
      <c r="Z424" s="771"/>
      <c r="AA424" s="814"/>
      <c r="AB424" s="119"/>
      <c r="AC424" s="56"/>
      <c r="AI424" s="20"/>
      <c r="AJ424" s="245"/>
      <c r="AM424" s="119"/>
    </row>
    <row r="425" spans="1:39" s="13" customFormat="1" x14ac:dyDescent="0.2">
      <c r="A425" s="20"/>
      <c r="B425" s="401"/>
      <c r="C425" s="20"/>
      <c r="D425" s="243"/>
      <c r="E425" s="401"/>
      <c r="F425" s="401"/>
      <c r="G425" s="401"/>
      <c r="H425" s="298"/>
      <c r="I425" s="298"/>
      <c r="J425" s="1217"/>
      <c r="L425" s="12"/>
      <c r="O425" s="51"/>
      <c r="P425" s="56"/>
      <c r="Q425" s="56"/>
      <c r="R425" s="56"/>
      <c r="S425" s="771"/>
      <c r="T425" s="771"/>
      <c r="U425" s="56"/>
      <c r="V425" s="56"/>
      <c r="W425" s="56"/>
      <c r="X425" s="56"/>
      <c r="Y425" s="771"/>
      <c r="Z425" s="771"/>
      <c r="AA425" s="814"/>
      <c r="AB425" s="119"/>
      <c r="AC425" s="56"/>
      <c r="AI425" s="20"/>
      <c r="AJ425" s="245"/>
      <c r="AM425" s="119"/>
    </row>
    <row r="426" spans="1:39" s="13" customFormat="1" x14ac:dyDescent="0.2">
      <c r="A426" s="20"/>
      <c r="B426" s="401"/>
      <c r="C426" s="20"/>
      <c r="D426" s="243"/>
      <c r="E426" s="401"/>
      <c r="F426" s="401"/>
      <c r="G426" s="401"/>
      <c r="H426" s="298"/>
      <c r="I426" s="298"/>
      <c r="J426" s="1217"/>
      <c r="L426" s="12"/>
      <c r="O426" s="51"/>
      <c r="P426" s="56"/>
      <c r="Q426" s="56"/>
      <c r="R426" s="56"/>
      <c r="S426" s="771"/>
      <c r="T426" s="771"/>
      <c r="U426" s="56"/>
      <c r="V426" s="56"/>
      <c r="W426" s="56"/>
      <c r="X426" s="56"/>
      <c r="Y426" s="771"/>
      <c r="Z426" s="771"/>
      <c r="AA426" s="814"/>
      <c r="AB426" s="119"/>
      <c r="AC426" s="56"/>
      <c r="AI426" s="20"/>
      <c r="AJ426" s="245"/>
      <c r="AM426" s="119"/>
    </row>
    <row r="427" spans="1:39" s="13" customFormat="1" x14ac:dyDescent="0.2">
      <c r="A427" s="20"/>
      <c r="B427" s="401"/>
      <c r="C427" s="20"/>
      <c r="D427" s="243"/>
      <c r="E427" s="401"/>
      <c r="F427" s="401"/>
      <c r="G427" s="401"/>
      <c r="H427" s="298"/>
      <c r="I427" s="298"/>
      <c r="J427" s="1217"/>
      <c r="L427" s="12"/>
      <c r="O427" s="51"/>
      <c r="P427" s="56"/>
      <c r="Q427" s="56"/>
      <c r="R427" s="56"/>
      <c r="S427" s="771"/>
      <c r="T427" s="771"/>
      <c r="U427" s="56"/>
      <c r="V427" s="56"/>
      <c r="W427" s="56"/>
      <c r="X427" s="56"/>
      <c r="Y427" s="771"/>
      <c r="Z427" s="771"/>
      <c r="AA427" s="814"/>
      <c r="AB427" s="119"/>
      <c r="AC427" s="56"/>
      <c r="AI427" s="20"/>
      <c r="AJ427" s="245"/>
      <c r="AM427" s="119"/>
    </row>
    <row r="428" spans="1:39" s="13" customFormat="1" x14ac:dyDescent="0.2">
      <c r="A428" s="20"/>
      <c r="B428" s="401"/>
      <c r="C428" s="20"/>
      <c r="D428" s="243"/>
      <c r="E428" s="401"/>
      <c r="F428" s="401"/>
      <c r="G428" s="401"/>
      <c r="H428" s="298"/>
      <c r="I428" s="298"/>
      <c r="J428" s="1217"/>
      <c r="L428" s="12"/>
      <c r="O428" s="51"/>
      <c r="P428" s="56"/>
      <c r="Q428" s="56"/>
      <c r="R428" s="56"/>
      <c r="S428" s="771"/>
      <c r="T428" s="771"/>
      <c r="U428" s="56"/>
      <c r="V428" s="56"/>
      <c r="W428" s="56"/>
      <c r="X428" s="56"/>
      <c r="Y428" s="771"/>
      <c r="Z428" s="771"/>
      <c r="AA428" s="814"/>
      <c r="AB428" s="119"/>
      <c r="AC428" s="56"/>
      <c r="AI428" s="20"/>
      <c r="AJ428" s="245"/>
      <c r="AM428" s="119"/>
    </row>
    <row r="429" spans="1:39" s="13" customFormat="1" x14ac:dyDescent="0.2">
      <c r="A429" s="20"/>
      <c r="B429" s="401"/>
      <c r="C429" s="20"/>
      <c r="D429" s="243"/>
      <c r="E429" s="401"/>
      <c r="F429" s="401"/>
      <c r="G429" s="401"/>
      <c r="H429" s="298"/>
      <c r="I429" s="298"/>
      <c r="J429" s="1217"/>
      <c r="L429" s="12"/>
      <c r="O429" s="51"/>
      <c r="P429" s="56"/>
      <c r="Q429" s="56"/>
      <c r="R429" s="56"/>
      <c r="S429" s="771"/>
      <c r="T429" s="771"/>
      <c r="U429" s="56"/>
      <c r="V429" s="56"/>
      <c r="W429" s="56"/>
      <c r="X429" s="56"/>
      <c r="Y429" s="771"/>
      <c r="Z429" s="771"/>
      <c r="AA429" s="814"/>
      <c r="AB429" s="119"/>
      <c r="AC429" s="56"/>
      <c r="AI429" s="20"/>
      <c r="AJ429" s="245"/>
      <c r="AM429" s="119"/>
    </row>
    <row r="430" spans="1:39" s="13" customFormat="1" x14ac:dyDescent="0.2">
      <c r="A430" s="20"/>
      <c r="B430" s="401"/>
      <c r="C430" s="20"/>
      <c r="D430" s="243"/>
      <c r="E430" s="401"/>
      <c r="F430" s="401"/>
      <c r="G430" s="401"/>
      <c r="H430" s="298"/>
      <c r="I430" s="298"/>
      <c r="J430" s="1217"/>
      <c r="L430" s="12"/>
      <c r="O430" s="51"/>
      <c r="P430" s="56"/>
      <c r="Q430" s="56"/>
      <c r="R430" s="56"/>
      <c r="S430" s="771"/>
      <c r="T430" s="771"/>
      <c r="U430" s="56"/>
      <c r="V430" s="56"/>
      <c r="W430" s="56"/>
      <c r="X430" s="56"/>
      <c r="Y430" s="771"/>
      <c r="Z430" s="771"/>
      <c r="AA430" s="814"/>
      <c r="AB430" s="119"/>
      <c r="AC430" s="56"/>
      <c r="AI430" s="20"/>
      <c r="AJ430" s="245"/>
      <c r="AM430" s="119"/>
    </row>
    <row r="431" spans="1:39" s="13" customFormat="1" x14ac:dyDescent="0.2">
      <c r="A431" s="20"/>
      <c r="B431" s="401"/>
      <c r="C431" s="20"/>
      <c r="D431" s="243"/>
      <c r="E431" s="401"/>
      <c r="F431" s="401"/>
      <c r="G431" s="401"/>
      <c r="H431" s="298"/>
      <c r="I431" s="298"/>
      <c r="J431" s="1217"/>
      <c r="L431" s="12"/>
      <c r="O431" s="51"/>
      <c r="P431" s="56"/>
      <c r="Q431" s="56"/>
      <c r="R431" s="56"/>
      <c r="S431" s="771"/>
      <c r="T431" s="771"/>
      <c r="U431" s="56"/>
      <c r="V431" s="56"/>
      <c r="W431" s="56"/>
      <c r="X431" s="56"/>
      <c r="Y431" s="771"/>
      <c r="Z431" s="771"/>
      <c r="AA431" s="814"/>
      <c r="AB431" s="119"/>
      <c r="AC431" s="56"/>
      <c r="AI431" s="20"/>
      <c r="AJ431" s="245"/>
      <c r="AM431" s="119"/>
    </row>
    <row r="432" spans="1:39" s="13" customFormat="1" x14ac:dyDescent="0.2">
      <c r="A432" s="20"/>
      <c r="B432" s="401"/>
      <c r="C432" s="20"/>
      <c r="D432" s="243"/>
      <c r="E432" s="401"/>
      <c r="F432" s="401"/>
      <c r="G432" s="401"/>
      <c r="H432" s="298"/>
      <c r="I432" s="298"/>
      <c r="J432" s="1217"/>
      <c r="L432" s="12"/>
      <c r="O432" s="51"/>
      <c r="P432" s="56"/>
      <c r="Q432" s="56"/>
      <c r="R432" s="56"/>
      <c r="S432" s="771"/>
      <c r="T432" s="771"/>
      <c r="U432" s="56"/>
      <c r="V432" s="56"/>
      <c r="W432" s="56"/>
      <c r="X432" s="56"/>
      <c r="Y432" s="771"/>
      <c r="Z432" s="771"/>
      <c r="AA432" s="814"/>
      <c r="AB432" s="119"/>
      <c r="AC432" s="56"/>
      <c r="AI432" s="20"/>
      <c r="AJ432" s="245"/>
      <c r="AM432" s="119"/>
    </row>
    <row r="433" spans="1:39" s="13" customFormat="1" x14ac:dyDescent="0.2">
      <c r="A433" s="20"/>
      <c r="B433" s="401"/>
      <c r="C433" s="20"/>
      <c r="D433" s="243"/>
      <c r="E433" s="401"/>
      <c r="F433" s="401"/>
      <c r="G433" s="401"/>
      <c r="H433" s="298"/>
      <c r="I433" s="298"/>
      <c r="J433" s="1217"/>
      <c r="L433" s="12"/>
      <c r="O433" s="51"/>
      <c r="P433" s="56"/>
      <c r="Q433" s="56"/>
      <c r="R433" s="56"/>
      <c r="S433" s="771"/>
      <c r="T433" s="771"/>
      <c r="U433" s="56"/>
      <c r="V433" s="56"/>
      <c r="W433" s="56"/>
      <c r="X433" s="56"/>
      <c r="Y433" s="771"/>
      <c r="Z433" s="771"/>
      <c r="AA433" s="814"/>
      <c r="AB433" s="119"/>
      <c r="AC433" s="56"/>
      <c r="AI433" s="20"/>
      <c r="AJ433" s="245"/>
      <c r="AM433" s="119"/>
    </row>
    <row r="434" spans="1:39" s="13" customFormat="1" x14ac:dyDescent="0.2">
      <c r="A434" s="20"/>
      <c r="B434" s="401"/>
      <c r="C434" s="20"/>
      <c r="D434" s="243"/>
      <c r="E434" s="401"/>
      <c r="F434" s="401"/>
      <c r="G434" s="401"/>
      <c r="H434" s="298"/>
      <c r="I434" s="298"/>
      <c r="J434" s="1217"/>
      <c r="L434" s="12"/>
      <c r="O434" s="51"/>
      <c r="P434" s="56"/>
      <c r="Q434" s="56"/>
      <c r="R434" s="56"/>
      <c r="S434" s="771"/>
      <c r="T434" s="771"/>
      <c r="U434" s="56"/>
      <c r="V434" s="56"/>
      <c r="W434" s="56"/>
      <c r="X434" s="56"/>
      <c r="Y434" s="771"/>
      <c r="Z434" s="771"/>
      <c r="AA434" s="814"/>
      <c r="AB434" s="119"/>
      <c r="AC434" s="56"/>
      <c r="AI434" s="20"/>
      <c r="AJ434" s="245"/>
      <c r="AM434" s="119"/>
    </row>
    <row r="435" spans="1:39" s="13" customFormat="1" x14ac:dyDescent="0.2">
      <c r="A435" s="20"/>
      <c r="B435" s="401"/>
      <c r="C435" s="20"/>
      <c r="D435" s="243"/>
      <c r="E435" s="401"/>
      <c r="F435" s="401"/>
      <c r="G435" s="401"/>
      <c r="H435" s="298"/>
      <c r="I435" s="298"/>
      <c r="J435" s="1217"/>
      <c r="L435" s="12"/>
      <c r="O435" s="51"/>
      <c r="P435" s="56"/>
      <c r="Q435" s="56"/>
      <c r="R435" s="56"/>
      <c r="S435" s="771"/>
      <c r="T435" s="771"/>
      <c r="U435" s="56"/>
      <c r="V435" s="56"/>
      <c r="W435" s="56"/>
      <c r="X435" s="56"/>
      <c r="Y435" s="771"/>
      <c r="Z435" s="771"/>
      <c r="AA435" s="814"/>
      <c r="AB435" s="119"/>
      <c r="AC435" s="56"/>
      <c r="AI435" s="20"/>
      <c r="AJ435" s="245"/>
      <c r="AM435" s="119"/>
    </row>
    <row r="436" spans="1:39" s="13" customFormat="1" x14ac:dyDescent="0.2">
      <c r="A436" s="20"/>
      <c r="B436" s="401"/>
      <c r="C436" s="20"/>
      <c r="D436" s="243"/>
      <c r="E436" s="401"/>
      <c r="F436" s="401"/>
      <c r="G436" s="401"/>
      <c r="H436" s="298"/>
      <c r="I436" s="298"/>
      <c r="J436" s="1217"/>
      <c r="L436" s="12"/>
      <c r="O436" s="51"/>
      <c r="P436" s="56"/>
      <c r="Q436" s="56"/>
      <c r="R436" s="56"/>
      <c r="S436" s="771"/>
      <c r="T436" s="771"/>
      <c r="U436" s="56"/>
      <c r="V436" s="56"/>
      <c r="W436" s="56"/>
      <c r="X436" s="56"/>
      <c r="Y436" s="771"/>
      <c r="Z436" s="771"/>
      <c r="AA436" s="814"/>
      <c r="AB436" s="119"/>
      <c r="AC436" s="56"/>
      <c r="AI436" s="20"/>
      <c r="AJ436" s="245"/>
      <c r="AM436" s="119"/>
    </row>
    <row r="437" spans="1:39" s="13" customFormat="1" x14ac:dyDescent="0.2">
      <c r="A437" s="20"/>
      <c r="B437" s="401"/>
      <c r="C437" s="20"/>
      <c r="D437" s="243"/>
      <c r="E437" s="401"/>
      <c r="F437" s="401"/>
      <c r="G437" s="401"/>
      <c r="H437" s="298"/>
      <c r="I437" s="298"/>
      <c r="J437" s="1217"/>
      <c r="L437" s="12"/>
      <c r="O437" s="51"/>
      <c r="P437" s="56"/>
      <c r="Q437" s="56"/>
      <c r="R437" s="56"/>
      <c r="S437" s="771"/>
      <c r="T437" s="771"/>
      <c r="U437" s="56"/>
      <c r="V437" s="56"/>
      <c r="W437" s="56"/>
      <c r="X437" s="56"/>
      <c r="Y437" s="771"/>
      <c r="Z437" s="771"/>
      <c r="AA437" s="814"/>
      <c r="AB437" s="119"/>
      <c r="AC437" s="56"/>
      <c r="AI437" s="20"/>
      <c r="AJ437" s="245"/>
      <c r="AM437" s="119"/>
    </row>
    <row r="438" spans="1:39" s="13" customFormat="1" x14ac:dyDescent="0.2">
      <c r="A438" s="20"/>
      <c r="B438" s="401"/>
      <c r="C438" s="20"/>
      <c r="D438" s="243"/>
      <c r="E438" s="401"/>
      <c r="F438" s="401"/>
      <c r="G438" s="401"/>
      <c r="H438" s="298"/>
      <c r="I438" s="298"/>
      <c r="J438" s="1217"/>
      <c r="L438" s="12"/>
      <c r="O438" s="51"/>
      <c r="P438" s="56"/>
      <c r="Q438" s="56"/>
      <c r="R438" s="56"/>
      <c r="S438" s="771"/>
      <c r="T438" s="771"/>
      <c r="U438" s="56"/>
      <c r="V438" s="56"/>
      <c r="W438" s="56"/>
      <c r="X438" s="56"/>
      <c r="Y438" s="771"/>
      <c r="Z438" s="771"/>
      <c r="AA438" s="814"/>
      <c r="AB438" s="119"/>
      <c r="AC438" s="56"/>
      <c r="AI438" s="20"/>
      <c r="AJ438" s="245"/>
      <c r="AM438" s="119"/>
    </row>
    <row r="439" spans="1:39" s="13" customFormat="1" x14ac:dyDescent="0.2">
      <c r="A439" s="20"/>
      <c r="B439" s="401"/>
      <c r="C439" s="20"/>
      <c r="D439" s="243"/>
      <c r="E439" s="401"/>
      <c r="F439" s="401"/>
      <c r="G439" s="401"/>
      <c r="H439" s="298"/>
      <c r="I439" s="298"/>
      <c r="J439" s="1217"/>
      <c r="L439" s="12"/>
      <c r="O439" s="51"/>
      <c r="P439" s="56"/>
      <c r="Q439" s="56"/>
      <c r="R439" s="56"/>
      <c r="S439" s="771"/>
      <c r="T439" s="771"/>
      <c r="U439" s="56"/>
      <c r="V439" s="56"/>
      <c r="W439" s="56"/>
      <c r="X439" s="56"/>
      <c r="Y439" s="771"/>
      <c r="Z439" s="771"/>
      <c r="AA439" s="814"/>
      <c r="AB439" s="119"/>
      <c r="AC439" s="56"/>
      <c r="AI439" s="20"/>
      <c r="AJ439" s="245"/>
      <c r="AM439" s="119"/>
    </row>
    <row r="440" spans="1:39" s="13" customFormat="1" x14ac:dyDescent="0.2">
      <c r="A440" s="20"/>
      <c r="B440" s="401"/>
      <c r="C440" s="20"/>
      <c r="D440" s="243"/>
      <c r="E440" s="401"/>
      <c r="F440" s="401"/>
      <c r="G440" s="401"/>
      <c r="H440" s="298"/>
      <c r="I440" s="298"/>
      <c r="J440" s="1217"/>
      <c r="L440" s="12"/>
      <c r="O440" s="51"/>
      <c r="P440" s="56"/>
      <c r="Q440" s="56"/>
      <c r="R440" s="56"/>
      <c r="S440" s="771"/>
      <c r="T440" s="771"/>
      <c r="U440" s="56"/>
      <c r="V440" s="56"/>
      <c r="W440" s="56"/>
      <c r="X440" s="56"/>
      <c r="Y440" s="771"/>
      <c r="Z440" s="771"/>
      <c r="AA440" s="814"/>
      <c r="AB440" s="119"/>
      <c r="AC440" s="56"/>
      <c r="AI440" s="20"/>
      <c r="AJ440" s="245"/>
      <c r="AM440" s="119"/>
    </row>
    <row r="441" spans="1:39" s="13" customFormat="1" x14ac:dyDescent="0.2">
      <c r="A441" s="20"/>
      <c r="B441" s="401"/>
      <c r="C441" s="20"/>
      <c r="D441" s="243"/>
      <c r="E441" s="401"/>
      <c r="F441" s="401"/>
      <c r="G441" s="401"/>
      <c r="H441" s="298"/>
      <c r="I441" s="298"/>
      <c r="J441" s="1217"/>
      <c r="L441" s="12"/>
      <c r="O441" s="51"/>
      <c r="P441" s="56"/>
      <c r="Q441" s="56"/>
      <c r="R441" s="56"/>
      <c r="S441" s="771"/>
      <c r="T441" s="771"/>
      <c r="U441" s="56"/>
      <c r="V441" s="56"/>
      <c r="W441" s="56"/>
      <c r="X441" s="56"/>
      <c r="Y441" s="771"/>
      <c r="Z441" s="771"/>
      <c r="AA441" s="814"/>
      <c r="AB441" s="119"/>
      <c r="AC441" s="56"/>
      <c r="AI441" s="20"/>
      <c r="AJ441" s="245"/>
      <c r="AM441" s="119"/>
    </row>
    <row r="442" spans="1:39" s="13" customFormat="1" x14ac:dyDescent="0.2">
      <c r="A442" s="20"/>
      <c r="B442" s="401"/>
      <c r="C442" s="20"/>
      <c r="D442" s="243"/>
      <c r="E442" s="401"/>
      <c r="F442" s="401"/>
      <c r="G442" s="401"/>
      <c r="H442" s="298"/>
      <c r="I442" s="298"/>
      <c r="J442" s="1217"/>
      <c r="L442" s="12"/>
      <c r="O442" s="51"/>
      <c r="P442" s="56"/>
      <c r="Q442" s="56"/>
      <c r="R442" s="56"/>
      <c r="S442" s="771"/>
      <c r="T442" s="771"/>
      <c r="U442" s="56"/>
      <c r="V442" s="56"/>
      <c r="W442" s="56"/>
      <c r="X442" s="56"/>
      <c r="Y442" s="771"/>
      <c r="Z442" s="771"/>
      <c r="AA442" s="814"/>
      <c r="AB442" s="119"/>
      <c r="AC442" s="56"/>
      <c r="AI442" s="20"/>
      <c r="AJ442" s="245"/>
      <c r="AM442" s="119"/>
    </row>
    <row r="443" spans="1:39" s="13" customFormat="1" x14ac:dyDescent="0.2">
      <c r="A443" s="20"/>
      <c r="B443" s="401"/>
      <c r="C443" s="20"/>
      <c r="D443" s="243"/>
      <c r="E443" s="401"/>
      <c r="F443" s="401"/>
      <c r="G443" s="401"/>
      <c r="H443" s="298"/>
      <c r="I443" s="298"/>
      <c r="J443" s="1217"/>
      <c r="L443" s="12"/>
      <c r="O443" s="51"/>
      <c r="P443" s="56"/>
      <c r="Q443" s="56"/>
      <c r="R443" s="56"/>
      <c r="S443" s="771"/>
      <c r="T443" s="771"/>
      <c r="U443" s="56"/>
      <c r="V443" s="56"/>
      <c r="W443" s="56"/>
      <c r="X443" s="56"/>
      <c r="Y443" s="771"/>
      <c r="Z443" s="771"/>
      <c r="AA443" s="814"/>
      <c r="AB443" s="119"/>
      <c r="AC443" s="56"/>
      <c r="AI443" s="20"/>
      <c r="AJ443" s="245"/>
      <c r="AM443" s="119"/>
    </row>
    <row r="444" spans="1:39" s="13" customFormat="1" x14ac:dyDescent="0.2">
      <c r="A444" s="20"/>
      <c r="B444" s="401"/>
      <c r="C444" s="20"/>
      <c r="D444" s="243"/>
      <c r="E444" s="401"/>
      <c r="F444" s="401"/>
      <c r="G444" s="401"/>
      <c r="H444" s="298"/>
      <c r="I444" s="298"/>
      <c r="J444" s="1217"/>
      <c r="L444" s="12"/>
      <c r="O444" s="51"/>
      <c r="P444" s="56"/>
      <c r="Q444" s="56"/>
      <c r="R444" s="56"/>
      <c r="S444" s="771"/>
      <c r="T444" s="771"/>
      <c r="U444" s="56"/>
      <c r="V444" s="56"/>
      <c r="W444" s="56"/>
      <c r="X444" s="56"/>
      <c r="Y444" s="771"/>
      <c r="Z444" s="771"/>
      <c r="AA444" s="814"/>
      <c r="AB444" s="119"/>
      <c r="AC444" s="56"/>
      <c r="AI444" s="20"/>
      <c r="AJ444" s="245"/>
      <c r="AM444" s="119"/>
    </row>
    <row r="445" spans="1:39" s="13" customFormat="1" x14ac:dyDescent="0.2">
      <c r="A445" s="20"/>
      <c r="B445" s="401"/>
      <c r="C445" s="20"/>
      <c r="D445" s="243"/>
      <c r="E445" s="401"/>
      <c r="F445" s="401"/>
      <c r="G445" s="401"/>
      <c r="H445" s="298"/>
      <c r="I445" s="298"/>
      <c r="J445" s="1217"/>
      <c r="L445" s="12"/>
      <c r="O445" s="51"/>
      <c r="P445" s="56"/>
      <c r="Q445" s="56"/>
      <c r="R445" s="56"/>
      <c r="S445" s="771"/>
      <c r="T445" s="771"/>
      <c r="U445" s="56"/>
      <c r="V445" s="56"/>
      <c r="W445" s="56"/>
      <c r="X445" s="56"/>
      <c r="Y445" s="771"/>
      <c r="Z445" s="771"/>
      <c r="AA445" s="814"/>
      <c r="AB445" s="119"/>
      <c r="AC445" s="56"/>
      <c r="AI445" s="20"/>
      <c r="AJ445" s="245"/>
      <c r="AM445" s="119"/>
    </row>
    <row r="446" spans="1:39" s="13" customFormat="1" x14ac:dyDescent="0.2">
      <c r="A446" s="20"/>
      <c r="B446" s="401"/>
      <c r="C446" s="20"/>
      <c r="D446" s="243"/>
      <c r="E446" s="401"/>
      <c r="F446" s="401"/>
      <c r="G446" s="401"/>
      <c r="H446" s="298"/>
      <c r="I446" s="298"/>
      <c r="J446" s="1217"/>
      <c r="L446" s="12"/>
      <c r="O446" s="51"/>
      <c r="P446" s="56"/>
      <c r="Q446" s="56"/>
      <c r="R446" s="56"/>
      <c r="S446" s="771"/>
      <c r="T446" s="771"/>
      <c r="U446" s="56"/>
      <c r="V446" s="56"/>
      <c r="W446" s="56"/>
      <c r="X446" s="56"/>
      <c r="Y446" s="771"/>
      <c r="Z446" s="771"/>
      <c r="AA446" s="814"/>
      <c r="AB446" s="119"/>
      <c r="AC446" s="56"/>
      <c r="AI446" s="20"/>
      <c r="AJ446" s="245"/>
      <c r="AM446" s="119"/>
    </row>
    <row r="447" spans="1:39" s="13" customFormat="1" x14ac:dyDescent="0.2">
      <c r="A447" s="20"/>
      <c r="B447" s="401"/>
      <c r="C447" s="20"/>
      <c r="D447" s="243"/>
      <c r="E447" s="401"/>
      <c r="F447" s="401"/>
      <c r="G447" s="401"/>
      <c r="H447" s="298"/>
      <c r="I447" s="298"/>
      <c r="J447" s="1217"/>
      <c r="L447" s="12"/>
      <c r="O447" s="51"/>
      <c r="P447" s="56"/>
      <c r="Q447" s="56"/>
      <c r="R447" s="56"/>
      <c r="S447" s="771"/>
      <c r="T447" s="771"/>
      <c r="U447" s="56"/>
      <c r="V447" s="56"/>
      <c r="W447" s="56"/>
      <c r="X447" s="56"/>
      <c r="Y447" s="771"/>
      <c r="Z447" s="771"/>
      <c r="AA447" s="814"/>
      <c r="AB447" s="119"/>
      <c r="AC447" s="56"/>
      <c r="AI447" s="20"/>
      <c r="AJ447" s="245"/>
      <c r="AM447" s="119"/>
    </row>
    <row r="448" spans="1:39" s="13" customFormat="1" x14ac:dyDescent="0.2">
      <c r="A448" s="20"/>
      <c r="B448" s="401"/>
      <c r="C448" s="20"/>
      <c r="D448" s="243"/>
      <c r="E448" s="401"/>
      <c r="F448" s="401"/>
      <c r="G448" s="401"/>
      <c r="H448" s="298"/>
      <c r="I448" s="298"/>
      <c r="J448" s="1217"/>
      <c r="L448" s="12"/>
      <c r="O448" s="51"/>
      <c r="P448" s="56"/>
      <c r="Q448" s="56"/>
      <c r="R448" s="56"/>
      <c r="S448" s="771"/>
      <c r="T448" s="771"/>
      <c r="U448" s="56"/>
      <c r="V448" s="56"/>
      <c r="W448" s="56"/>
      <c r="X448" s="56"/>
      <c r="Y448" s="771"/>
      <c r="Z448" s="771"/>
      <c r="AA448" s="814"/>
      <c r="AB448" s="119"/>
      <c r="AC448" s="56"/>
      <c r="AI448" s="20"/>
      <c r="AJ448" s="245"/>
      <c r="AM448" s="119"/>
    </row>
    <row r="449" spans="1:39" s="13" customFormat="1" x14ac:dyDescent="0.2">
      <c r="A449" s="20"/>
      <c r="B449" s="401"/>
      <c r="C449" s="20"/>
      <c r="D449" s="243"/>
      <c r="E449" s="401"/>
      <c r="F449" s="401"/>
      <c r="G449" s="401"/>
      <c r="H449" s="298"/>
      <c r="I449" s="298"/>
      <c r="J449" s="1217"/>
      <c r="L449" s="12"/>
      <c r="O449" s="51"/>
      <c r="P449" s="56"/>
      <c r="Q449" s="56"/>
      <c r="R449" s="56"/>
      <c r="S449" s="771"/>
      <c r="T449" s="771"/>
      <c r="U449" s="56"/>
      <c r="V449" s="56"/>
      <c r="W449" s="56"/>
      <c r="X449" s="56"/>
      <c r="Y449" s="771"/>
      <c r="Z449" s="771"/>
      <c r="AA449" s="814"/>
      <c r="AB449" s="119"/>
      <c r="AC449" s="56"/>
      <c r="AI449" s="20"/>
      <c r="AJ449" s="245"/>
      <c r="AM449" s="119"/>
    </row>
    <row r="450" spans="1:39" s="13" customFormat="1" x14ac:dyDescent="0.2">
      <c r="A450" s="20"/>
      <c r="B450" s="401"/>
      <c r="C450" s="20"/>
      <c r="D450" s="243"/>
      <c r="E450" s="401"/>
      <c r="F450" s="401"/>
      <c r="G450" s="401"/>
      <c r="H450" s="298"/>
      <c r="I450" s="298"/>
      <c r="J450" s="1217"/>
      <c r="L450" s="12"/>
      <c r="O450" s="51"/>
      <c r="P450" s="56"/>
      <c r="Q450" s="56"/>
      <c r="R450" s="56"/>
      <c r="S450" s="771"/>
      <c r="T450" s="771"/>
      <c r="U450" s="56"/>
      <c r="V450" s="56"/>
      <c r="W450" s="56"/>
      <c r="X450" s="56"/>
      <c r="Y450" s="771"/>
      <c r="Z450" s="771"/>
      <c r="AA450" s="814"/>
      <c r="AB450" s="119"/>
      <c r="AC450" s="56"/>
      <c r="AI450" s="20"/>
      <c r="AJ450" s="245"/>
      <c r="AM450" s="119"/>
    </row>
    <row r="451" spans="1:39" s="13" customFormat="1" x14ac:dyDescent="0.2">
      <c r="A451" s="20"/>
      <c r="B451" s="401"/>
      <c r="C451" s="20"/>
      <c r="D451" s="243"/>
      <c r="E451" s="401"/>
      <c r="F451" s="401"/>
      <c r="G451" s="401"/>
      <c r="H451" s="298"/>
      <c r="I451" s="298"/>
      <c r="J451" s="1217"/>
      <c r="L451" s="12"/>
      <c r="O451" s="51"/>
      <c r="P451" s="56"/>
      <c r="Q451" s="56"/>
      <c r="R451" s="56"/>
      <c r="S451" s="771"/>
      <c r="T451" s="771"/>
      <c r="U451" s="56"/>
      <c r="V451" s="56"/>
      <c r="W451" s="56"/>
      <c r="X451" s="56"/>
      <c r="Y451" s="771"/>
      <c r="Z451" s="771"/>
      <c r="AA451" s="814"/>
      <c r="AB451" s="119"/>
      <c r="AC451" s="56"/>
      <c r="AI451" s="20"/>
      <c r="AJ451" s="245"/>
      <c r="AM451" s="119"/>
    </row>
    <row r="452" spans="1:39" s="13" customFormat="1" x14ac:dyDescent="0.2">
      <c r="A452" s="20"/>
      <c r="B452" s="401"/>
      <c r="C452" s="20"/>
      <c r="D452" s="243"/>
      <c r="E452" s="401"/>
      <c r="F452" s="401"/>
      <c r="G452" s="401"/>
      <c r="H452" s="298"/>
      <c r="I452" s="298"/>
      <c r="J452" s="1217"/>
      <c r="L452" s="12"/>
      <c r="O452" s="51"/>
      <c r="P452" s="56"/>
      <c r="Q452" s="56"/>
      <c r="R452" s="56"/>
      <c r="S452" s="771"/>
      <c r="T452" s="771"/>
      <c r="U452" s="56"/>
      <c r="V452" s="56"/>
      <c r="W452" s="56"/>
      <c r="X452" s="56"/>
      <c r="Y452" s="771"/>
      <c r="Z452" s="771"/>
      <c r="AA452" s="814"/>
      <c r="AB452" s="119"/>
      <c r="AC452" s="56"/>
      <c r="AI452" s="20"/>
      <c r="AJ452" s="245"/>
      <c r="AM452" s="119"/>
    </row>
    <row r="453" spans="1:39" s="13" customFormat="1" x14ac:dyDescent="0.2">
      <c r="A453" s="20"/>
      <c r="B453" s="401"/>
      <c r="C453" s="20"/>
      <c r="D453" s="243"/>
      <c r="E453" s="401"/>
      <c r="F453" s="401"/>
      <c r="G453" s="401"/>
      <c r="H453" s="298"/>
      <c r="I453" s="298"/>
      <c r="J453" s="1217"/>
      <c r="L453" s="12"/>
      <c r="O453" s="51"/>
      <c r="P453" s="56"/>
      <c r="Q453" s="56"/>
      <c r="R453" s="56"/>
      <c r="S453" s="771"/>
      <c r="T453" s="771"/>
      <c r="U453" s="56"/>
      <c r="V453" s="56"/>
      <c r="W453" s="56"/>
      <c r="X453" s="56"/>
      <c r="Y453" s="771"/>
      <c r="Z453" s="771"/>
      <c r="AA453" s="814"/>
      <c r="AB453" s="119"/>
      <c r="AC453" s="56"/>
      <c r="AI453" s="20"/>
      <c r="AJ453" s="245"/>
      <c r="AM453" s="119"/>
    </row>
    <row r="454" spans="1:39" s="13" customFormat="1" x14ac:dyDescent="0.2">
      <c r="A454" s="20"/>
      <c r="B454" s="401"/>
      <c r="C454" s="20"/>
      <c r="D454" s="243"/>
      <c r="E454" s="401"/>
      <c r="F454" s="401"/>
      <c r="G454" s="401"/>
      <c r="H454" s="298"/>
      <c r="I454" s="298"/>
      <c r="J454" s="1217"/>
      <c r="L454" s="12"/>
      <c r="O454" s="51"/>
      <c r="P454" s="56"/>
      <c r="Q454" s="56"/>
      <c r="R454" s="56"/>
      <c r="S454" s="771"/>
      <c r="T454" s="771"/>
      <c r="U454" s="56"/>
      <c r="V454" s="56"/>
      <c r="W454" s="56"/>
      <c r="X454" s="56"/>
      <c r="Y454" s="771"/>
      <c r="Z454" s="771"/>
      <c r="AA454" s="814"/>
      <c r="AB454" s="119"/>
      <c r="AC454" s="56"/>
      <c r="AI454" s="20"/>
      <c r="AJ454" s="245"/>
      <c r="AM454" s="119"/>
    </row>
    <row r="455" spans="1:39" s="13" customFormat="1" x14ac:dyDescent="0.2">
      <c r="A455" s="20"/>
      <c r="B455" s="401"/>
      <c r="C455" s="20"/>
      <c r="D455" s="243"/>
      <c r="E455" s="401"/>
      <c r="F455" s="401"/>
      <c r="G455" s="401"/>
      <c r="H455" s="298"/>
      <c r="I455" s="298"/>
      <c r="J455" s="1217"/>
      <c r="L455" s="12"/>
      <c r="O455" s="51"/>
      <c r="P455" s="56"/>
      <c r="Q455" s="56"/>
      <c r="R455" s="56"/>
      <c r="S455" s="771"/>
      <c r="T455" s="771"/>
      <c r="U455" s="56"/>
      <c r="V455" s="56"/>
      <c r="W455" s="56"/>
      <c r="X455" s="56"/>
      <c r="Y455" s="771"/>
      <c r="Z455" s="771"/>
      <c r="AA455" s="814"/>
      <c r="AB455" s="119"/>
      <c r="AC455" s="56"/>
      <c r="AI455" s="20"/>
      <c r="AJ455" s="245"/>
      <c r="AM455" s="119"/>
    </row>
    <row r="456" spans="1:39" s="13" customFormat="1" x14ac:dyDescent="0.2">
      <c r="A456" s="20"/>
      <c r="B456" s="401"/>
      <c r="C456" s="20"/>
      <c r="D456" s="243"/>
      <c r="E456" s="401"/>
      <c r="F456" s="401"/>
      <c r="G456" s="401"/>
      <c r="H456" s="298"/>
      <c r="I456" s="298"/>
      <c r="J456" s="1217"/>
      <c r="L456" s="12"/>
      <c r="O456" s="51"/>
      <c r="P456" s="56"/>
      <c r="Q456" s="56"/>
      <c r="R456" s="56"/>
      <c r="S456" s="771"/>
      <c r="T456" s="771"/>
      <c r="U456" s="56"/>
      <c r="V456" s="56"/>
      <c r="W456" s="56"/>
      <c r="X456" s="56"/>
      <c r="Y456" s="771"/>
      <c r="Z456" s="771"/>
      <c r="AA456" s="814"/>
      <c r="AB456" s="119"/>
      <c r="AC456" s="56"/>
      <c r="AI456" s="20"/>
      <c r="AJ456" s="245"/>
      <c r="AM456" s="119"/>
    </row>
    <row r="457" spans="1:39" s="13" customFormat="1" x14ac:dyDescent="0.2">
      <c r="A457" s="20"/>
      <c r="B457" s="401"/>
      <c r="C457" s="20"/>
      <c r="D457" s="243"/>
      <c r="E457" s="401"/>
      <c r="F457" s="401"/>
      <c r="G457" s="401"/>
      <c r="H457" s="298"/>
      <c r="I457" s="298"/>
      <c r="J457" s="1217"/>
      <c r="L457" s="12"/>
      <c r="O457" s="51"/>
      <c r="P457" s="56"/>
      <c r="Q457" s="56"/>
      <c r="R457" s="56"/>
      <c r="S457" s="771"/>
      <c r="T457" s="771"/>
      <c r="U457" s="56"/>
      <c r="V457" s="56"/>
      <c r="W457" s="56"/>
      <c r="X457" s="56"/>
      <c r="Y457" s="771"/>
      <c r="Z457" s="771"/>
      <c r="AA457" s="814"/>
      <c r="AB457" s="119"/>
      <c r="AC457" s="56"/>
      <c r="AI457" s="20"/>
      <c r="AJ457" s="245"/>
      <c r="AM457" s="119"/>
    </row>
    <row r="458" spans="1:39" s="13" customFormat="1" x14ac:dyDescent="0.2">
      <c r="A458" s="20"/>
      <c r="B458" s="401"/>
      <c r="C458" s="20"/>
      <c r="D458" s="243"/>
      <c r="E458" s="401"/>
      <c r="F458" s="401"/>
      <c r="G458" s="401"/>
      <c r="H458" s="298"/>
      <c r="I458" s="298"/>
      <c r="J458" s="1217"/>
      <c r="L458" s="12"/>
      <c r="O458" s="51"/>
      <c r="P458" s="56"/>
      <c r="Q458" s="56"/>
      <c r="R458" s="56"/>
      <c r="S458" s="771"/>
      <c r="T458" s="771"/>
      <c r="U458" s="56"/>
      <c r="V458" s="56"/>
      <c r="W458" s="56"/>
      <c r="X458" s="56"/>
      <c r="Y458" s="771"/>
      <c r="Z458" s="771"/>
      <c r="AA458" s="814"/>
      <c r="AB458" s="119"/>
      <c r="AC458" s="56"/>
      <c r="AI458" s="20"/>
      <c r="AJ458" s="245"/>
      <c r="AM458" s="119"/>
    </row>
    <row r="459" spans="1:39" s="13" customFormat="1" x14ac:dyDescent="0.2">
      <c r="A459" s="20"/>
      <c r="B459" s="401"/>
      <c r="C459" s="20"/>
      <c r="D459" s="243"/>
      <c r="E459" s="401"/>
      <c r="F459" s="401"/>
      <c r="G459" s="401"/>
      <c r="H459" s="298"/>
      <c r="I459" s="298"/>
      <c r="J459" s="1217"/>
      <c r="L459" s="12"/>
      <c r="O459" s="51"/>
      <c r="P459" s="56"/>
      <c r="Q459" s="56"/>
      <c r="R459" s="56"/>
      <c r="S459" s="771"/>
      <c r="T459" s="771"/>
      <c r="U459" s="56"/>
      <c r="V459" s="56"/>
      <c r="W459" s="56"/>
      <c r="X459" s="56"/>
      <c r="Y459" s="771"/>
      <c r="Z459" s="771"/>
      <c r="AA459" s="814"/>
      <c r="AB459" s="119"/>
      <c r="AC459" s="56"/>
      <c r="AI459" s="20"/>
      <c r="AJ459" s="245"/>
      <c r="AM459" s="119"/>
    </row>
    <row r="460" spans="1:39" s="13" customFormat="1" x14ac:dyDescent="0.2">
      <c r="A460" s="20"/>
      <c r="B460" s="401"/>
      <c r="C460" s="20"/>
      <c r="D460" s="243"/>
      <c r="E460" s="401"/>
      <c r="F460" s="401"/>
      <c r="G460" s="401"/>
      <c r="H460" s="298"/>
      <c r="I460" s="298"/>
      <c r="J460" s="1217"/>
      <c r="L460" s="12"/>
      <c r="O460" s="51"/>
      <c r="P460" s="56"/>
      <c r="Q460" s="56"/>
      <c r="R460" s="56"/>
      <c r="S460" s="771"/>
      <c r="T460" s="771"/>
      <c r="U460" s="56"/>
      <c r="V460" s="56"/>
      <c r="W460" s="56"/>
      <c r="X460" s="56"/>
      <c r="Y460" s="771"/>
      <c r="Z460" s="771"/>
      <c r="AA460" s="814"/>
      <c r="AB460" s="119"/>
      <c r="AC460" s="56"/>
      <c r="AI460" s="20"/>
      <c r="AJ460" s="245"/>
      <c r="AM460" s="119"/>
    </row>
    <row r="461" spans="1:39" s="13" customFormat="1" x14ac:dyDescent="0.2">
      <c r="A461" s="20"/>
      <c r="B461" s="401"/>
      <c r="C461" s="20"/>
      <c r="D461" s="243"/>
      <c r="E461" s="401"/>
      <c r="F461" s="401"/>
      <c r="G461" s="401"/>
      <c r="H461" s="298"/>
      <c r="I461" s="298"/>
      <c r="J461" s="1217"/>
      <c r="L461" s="12"/>
      <c r="O461" s="51"/>
      <c r="P461" s="56"/>
      <c r="Q461" s="56"/>
      <c r="R461" s="56"/>
      <c r="S461" s="771"/>
      <c r="T461" s="771"/>
      <c r="U461" s="56"/>
      <c r="V461" s="56"/>
      <c r="W461" s="56"/>
      <c r="X461" s="56"/>
      <c r="Y461" s="771"/>
      <c r="Z461" s="771"/>
      <c r="AA461" s="814"/>
      <c r="AB461" s="119"/>
      <c r="AC461" s="56"/>
      <c r="AI461" s="20"/>
      <c r="AJ461" s="245"/>
      <c r="AM461" s="119"/>
    </row>
    <row r="462" spans="1:39" s="13" customFormat="1" x14ac:dyDescent="0.2">
      <c r="A462" s="20"/>
      <c r="B462" s="401"/>
      <c r="C462" s="20"/>
      <c r="D462" s="243"/>
      <c r="E462" s="401"/>
      <c r="F462" s="401"/>
      <c r="G462" s="401"/>
      <c r="H462" s="298"/>
      <c r="I462" s="298"/>
      <c r="J462" s="1217"/>
      <c r="L462" s="12"/>
      <c r="O462" s="51"/>
      <c r="P462" s="56"/>
      <c r="Q462" s="56"/>
      <c r="R462" s="56"/>
      <c r="S462" s="771"/>
      <c r="T462" s="771"/>
      <c r="U462" s="56"/>
      <c r="V462" s="56"/>
      <c r="W462" s="56"/>
      <c r="X462" s="56"/>
      <c r="Y462" s="771"/>
      <c r="Z462" s="771"/>
      <c r="AA462" s="814"/>
      <c r="AB462" s="119"/>
      <c r="AC462" s="56"/>
      <c r="AI462" s="20"/>
      <c r="AJ462" s="245"/>
      <c r="AM462" s="119"/>
    </row>
    <row r="463" spans="1:39" s="13" customFormat="1" x14ac:dyDescent="0.2">
      <c r="A463" s="20"/>
      <c r="B463" s="401"/>
      <c r="C463" s="20"/>
      <c r="D463" s="243"/>
      <c r="E463" s="401"/>
      <c r="F463" s="401"/>
      <c r="G463" s="401"/>
      <c r="H463" s="298"/>
      <c r="I463" s="298"/>
      <c r="J463" s="1217"/>
      <c r="L463" s="12"/>
      <c r="O463" s="51"/>
      <c r="P463" s="56"/>
      <c r="Q463" s="56"/>
      <c r="R463" s="56"/>
      <c r="S463" s="771"/>
      <c r="T463" s="771"/>
      <c r="U463" s="56"/>
      <c r="V463" s="56"/>
      <c r="W463" s="56"/>
      <c r="X463" s="56"/>
      <c r="Y463" s="771"/>
      <c r="Z463" s="771"/>
      <c r="AA463" s="814"/>
      <c r="AB463" s="119"/>
      <c r="AC463" s="56"/>
      <c r="AI463" s="20"/>
      <c r="AJ463" s="245"/>
      <c r="AM463" s="119"/>
    </row>
    <row r="464" spans="1:39" s="13" customFormat="1" x14ac:dyDescent="0.2">
      <c r="A464" s="20"/>
      <c r="B464" s="401"/>
      <c r="C464" s="20"/>
      <c r="D464" s="243"/>
      <c r="E464" s="401"/>
      <c r="F464" s="401"/>
      <c r="G464" s="401"/>
      <c r="H464" s="298"/>
      <c r="I464" s="298"/>
      <c r="J464" s="1217"/>
      <c r="L464" s="12"/>
      <c r="O464" s="51"/>
      <c r="P464" s="56"/>
      <c r="Q464" s="56"/>
      <c r="R464" s="56"/>
      <c r="S464" s="771"/>
      <c r="T464" s="771"/>
      <c r="U464" s="56"/>
      <c r="V464" s="56"/>
      <c r="W464" s="56"/>
      <c r="X464" s="56"/>
      <c r="Y464" s="771"/>
      <c r="Z464" s="771"/>
      <c r="AA464" s="814"/>
      <c r="AB464" s="119"/>
      <c r="AC464" s="56"/>
      <c r="AI464" s="20"/>
      <c r="AJ464" s="245"/>
      <c r="AM464" s="119"/>
    </row>
    <row r="465" spans="1:39" s="13" customFormat="1" x14ac:dyDescent="0.2">
      <c r="A465" s="20"/>
      <c r="B465" s="401"/>
      <c r="C465" s="20"/>
      <c r="D465" s="243"/>
      <c r="E465" s="401"/>
      <c r="F465" s="401"/>
      <c r="G465" s="401"/>
      <c r="H465" s="298"/>
      <c r="I465" s="298"/>
      <c r="J465" s="1217"/>
      <c r="L465" s="12"/>
      <c r="O465" s="51"/>
      <c r="P465" s="56"/>
      <c r="Q465" s="56"/>
      <c r="R465" s="56"/>
      <c r="S465" s="771"/>
      <c r="T465" s="771"/>
      <c r="U465" s="56"/>
      <c r="V465" s="56"/>
      <c r="W465" s="56"/>
      <c r="X465" s="56"/>
      <c r="Y465" s="771"/>
      <c r="Z465" s="771"/>
      <c r="AA465" s="814"/>
      <c r="AB465" s="119"/>
      <c r="AC465" s="56"/>
      <c r="AI465" s="20"/>
      <c r="AJ465" s="245"/>
      <c r="AM465" s="119"/>
    </row>
    <row r="466" spans="1:39" s="13" customFormat="1" x14ac:dyDescent="0.2">
      <c r="A466" s="20"/>
      <c r="B466" s="401"/>
      <c r="C466" s="20"/>
      <c r="D466" s="243"/>
      <c r="E466" s="401"/>
      <c r="F466" s="401"/>
      <c r="G466" s="401"/>
      <c r="H466" s="298"/>
      <c r="I466" s="298"/>
      <c r="J466" s="1217"/>
      <c r="L466" s="12"/>
      <c r="O466" s="51"/>
      <c r="P466" s="56"/>
      <c r="Q466" s="56"/>
      <c r="R466" s="56"/>
      <c r="S466" s="771"/>
      <c r="T466" s="771"/>
      <c r="U466" s="56"/>
      <c r="V466" s="56"/>
      <c r="W466" s="56"/>
      <c r="X466" s="56"/>
      <c r="Y466" s="771"/>
      <c r="Z466" s="771"/>
      <c r="AA466" s="814"/>
      <c r="AB466" s="119"/>
      <c r="AC466" s="56"/>
      <c r="AI466" s="20"/>
      <c r="AJ466" s="245"/>
      <c r="AM466" s="119"/>
    </row>
    <row r="467" spans="1:39" s="13" customFormat="1" x14ac:dyDescent="0.2">
      <c r="A467" s="20"/>
      <c r="B467" s="401"/>
      <c r="C467" s="20"/>
      <c r="D467" s="243"/>
      <c r="E467" s="401"/>
      <c r="F467" s="401"/>
      <c r="G467" s="401"/>
      <c r="H467" s="298"/>
      <c r="I467" s="298"/>
      <c r="J467" s="1217"/>
      <c r="L467" s="12"/>
      <c r="O467" s="51"/>
      <c r="P467" s="56"/>
      <c r="Q467" s="56"/>
      <c r="R467" s="56"/>
      <c r="S467" s="771"/>
      <c r="T467" s="771"/>
      <c r="U467" s="56"/>
      <c r="V467" s="56"/>
      <c r="W467" s="56"/>
      <c r="X467" s="56"/>
      <c r="Y467" s="771"/>
      <c r="Z467" s="771"/>
      <c r="AA467" s="814"/>
      <c r="AB467" s="119"/>
      <c r="AC467" s="56"/>
      <c r="AI467" s="20"/>
      <c r="AJ467" s="245"/>
      <c r="AM467" s="119"/>
    </row>
    <row r="468" spans="1:39" s="13" customFormat="1" x14ac:dyDescent="0.2">
      <c r="A468" s="20"/>
      <c r="B468" s="401"/>
      <c r="C468" s="20"/>
      <c r="D468" s="243"/>
      <c r="E468" s="401"/>
      <c r="F468" s="401"/>
      <c r="G468" s="401"/>
      <c r="H468" s="298"/>
      <c r="I468" s="298"/>
      <c r="J468" s="1217"/>
      <c r="L468" s="12"/>
      <c r="O468" s="51"/>
      <c r="P468" s="56"/>
      <c r="Q468" s="56"/>
      <c r="R468" s="56"/>
      <c r="S468" s="771"/>
      <c r="T468" s="771"/>
      <c r="U468" s="56"/>
      <c r="V468" s="56"/>
      <c r="W468" s="56"/>
      <c r="X468" s="56"/>
      <c r="Y468" s="771"/>
      <c r="Z468" s="771"/>
      <c r="AA468" s="814"/>
      <c r="AB468" s="119"/>
      <c r="AC468" s="56"/>
      <c r="AI468" s="20"/>
      <c r="AJ468" s="245"/>
      <c r="AM468" s="119"/>
    </row>
    <row r="469" spans="1:39" s="13" customFormat="1" x14ac:dyDescent="0.2">
      <c r="A469" s="20"/>
      <c r="B469" s="401"/>
      <c r="C469" s="20"/>
      <c r="D469" s="243"/>
      <c r="E469" s="401"/>
      <c r="F469" s="401"/>
      <c r="G469" s="401"/>
      <c r="H469" s="298"/>
      <c r="I469" s="298"/>
      <c r="J469" s="1217"/>
      <c r="L469" s="12"/>
      <c r="O469" s="51"/>
      <c r="P469" s="56"/>
      <c r="Q469" s="56"/>
      <c r="R469" s="56"/>
      <c r="S469" s="771"/>
      <c r="T469" s="771"/>
      <c r="U469" s="56"/>
      <c r="V469" s="56"/>
      <c r="W469" s="56"/>
      <c r="X469" s="56"/>
      <c r="Y469" s="771"/>
      <c r="Z469" s="771"/>
      <c r="AA469" s="814"/>
      <c r="AB469" s="119"/>
      <c r="AC469" s="56"/>
      <c r="AI469" s="20"/>
      <c r="AJ469" s="245"/>
      <c r="AM469" s="119"/>
    </row>
    <row r="470" spans="1:39" s="13" customFormat="1" x14ac:dyDescent="0.2">
      <c r="A470" s="20"/>
      <c r="B470" s="401"/>
      <c r="C470" s="20"/>
      <c r="D470" s="243"/>
      <c r="E470" s="401"/>
      <c r="F470" s="401"/>
      <c r="G470" s="401"/>
      <c r="H470" s="298"/>
      <c r="I470" s="298"/>
      <c r="J470" s="1217"/>
      <c r="L470" s="12"/>
      <c r="O470" s="51"/>
      <c r="P470" s="56"/>
      <c r="Q470" s="56"/>
      <c r="R470" s="56"/>
      <c r="S470" s="771"/>
      <c r="T470" s="771"/>
      <c r="U470" s="56"/>
      <c r="V470" s="56"/>
      <c r="W470" s="56"/>
      <c r="X470" s="56"/>
      <c r="Y470" s="771"/>
      <c r="Z470" s="771"/>
      <c r="AA470" s="814"/>
      <c r="AB470" s="119"/>
      <c r="AC470" s="56"/>
      <c r="AI470" s="20"/>
      <c r="AJ470" s="245"/>
      <c r="AM470" s="119"/>
    </row>
    <row r="471" spans="1:39" s="13" customFormat="1" x14ac:dyDescent="0.2">
      <c r="A471" s="20"/>
      <c r="B471" s="401"/>
      <c r="C471" s="20"/>
      <c r="D471" s="243"/>
      <c r="E471" s="401"/>
      <c r="F471" s="401"/>
      <c r="G471" s="401"/>
      <c r="H471" s="298"/>
      <c r="I471" s="298"/>
      <c r="J471" s="1217"/>
      <c r="L471" s="12"/>
      <c r="O471" s="51"/>
      <c r="P471" s="56"/>
      <c r="Q471" s="56"/>
      <c r="R471" s="56"/>
      <c r="S471" s="771"/>
      <c r="T471" s="771"/>
      <c r="U471" s="56"/>
      <c r="V471" s="56"/>
      <c r="W471" s="56"/>
      <c r="X471" s="56"/>
      <c r="Y471" s="771"/>
      <c r="Z471" s="771"/>
      <c r="AA471" s="814"/>
      <c r="AB471" s="119"/>
      <c r="AC471" s="56"/>
      <c r="AI471" s="20"/>
      <c r="AJ471" s="245"/>
      <c r="AM471" s="119"/>
    </row>
    <row r="472" spans="1:39" s="13" customFormat="1" x14ac:dyDescent="0.2">
      <c r="A472" s="20"/>
      <c r="B472" s="401"/>
      <c r="C472" s="20"/>
      <c r="D472" s="243"/>
      <c r="E472" s="401"/>
      <c r="F472" s="401"/>
      <c r="G472" s="401"/>
      <c r="H472" s="298"/>
      <c r="I472" s="298"/>
      <c r="J472" s="1217"/>
      <c r="L472" s="12"/>
      <c r="O472" s="51"/>
      <c r="P472" s="56"/>
      <c r="Q472" s="56"/>
      <c r="R472" s="56"/>
      <c r="S472" s="771"/>
      <c r="T472" s="771"/>
      <c r="U472" s="56"/>
      <c r="V472" s="56"/>
      <c r="W472" s="56"/>
      <c r="X472" s="56"/>
      <c r="Y472" s="771"/>
      <c r="Z472" s="771"/>
      <c r="AA472" s="814"/>
      <c r="AB472" s="119"/>
      <c r="AC472" s="56"/>
      <c r="AI472" s="20"/>
      <c r="AJ472" s="245"/>
      <c r="AM472" s="119"/>
    </row>
    <row r="473" spans="1:39" s="13" customFormat="1" x14ac:dyDescent="0.2">
      <c r="A473" s="20"/>
      <c r="B473" s="401"/>
      <c r="C473" s="20"/>
      <c r="D473" s="243"/>
      <c r="E473" s="401"/>
      <c r="F473" s="401"/>
      <c r="G473" s="401"/>
      <c r="H473" s="298"/>
      <c r="I473" s="298"/>
      <c r="J473" s="1217"/>
      <c r="L473" s="12"/>
      <c r="O473" s="51"/>
      <c r="P473" s="56"/>
      <c r="Q473" s="56"/>
      <c r="R473" s="56"/>
      <c r="S473" s="771"/>
      <c r="T473" s="771"/>
      <c r="U473" s="56"/>
      <c r="V473" s="56"/>
      <c r="W473" s="56"/>
      <c r="X473" s="56"/>
      <c r="Y473" s="771"/>
      <c r="Z473" s="771"/>
      <c r="AA473" s="814"/>
      <c r="AB473" s="119"/>
      <c r="AC473" s="56"/>
      <c r="AI473" s="20"/>
      <c r="AJ473" s="245"/>
      <c r="AM473" s="119"/>
    </row>
    <row r="474" spans="1:39" s="13" customFormat="1" x14ac:dyDescent="0.2">
      <c r="A474" s="20"/>
      <c r="B474" s="401"/>
      <c r="C474" s="20"/>
      <c r="D474" s="243"/>
      <c r="E474" s="401"/>
      <c r="F474" s="401"/>
      <c r="G474" s="401"/>
      <c r="H474" s="298"/>
      <c r="I474" s="298"/>
      <c r="J474" s="1217"/>
      <c r="L474" s="12"/>
      <c r="O474" s="51"/>
      <c r="P474" s="56"/>
      <c r="Q474" s="56"/>
      <c r="R474" s="56"/>
      <c r="S474" s="771"/>
      <c r="T474" s="771"/>
      <c r="U474" s="56"/>
      <c r="V474" s="56"/>
      <c r="W474" s="56"/>
      <c r="X474" s="56"/>
      <c r="Y474" s="771"/>
      <c r="Z474" s="771"/>
      <c r="AA474" s="814"/>
      <c r="AB474" s="119"/>
      <c r="AC474" s="56"/>
      <c r="AI474" s="20"/>
      <c r="AJ474" s="245"/>
      <c r="AM474" s="119"/>
    </row>
    <row r="475" spans="1:39" s="13" customFormat="1" x14ac:dyDescent="0.2">
      <c r="A475" s="20"/>
      <c r="B475" s="401"/>
      <c r="C475" s="20"/>
      <c r="D475" s="243"/>
      <c r="E475" s="401"/>
      <c r="F475" s="401"/>
      <c r="G475" s="401"/>
      <c r="H475" s="298"/>
      <c r="I475" s="298"/>
      <c r="J475" s="1217"/>
      <c r="L475" s="12"/>
      <c r="O475" s="51"/>
      <c r="P475" s="56"/>
      <c r="Q475" s="56"/>
      <c r="R475" s="56"/>
      <c r="S475" s="771"/>
      <c r="T475" s="771"/>
      <c r="U475" s="56"/>
      <c r="V475" s="56"/>
      <c r="W475" s="56"/>
      <c r="X475" s="56"/>
      <c r="Y475" s="771"/>
      <c r="Z475" s="771"/>
      <c r="AA475" s="814"/>
      <c r="AB475" s="119"/>
      <c r="AC475" s="56"/>
      <c r="AI475" s="20"/>
      <c r="AJ475" s="245"/>
      <c r="AM475" s="119"/>
    </row>
    <row r="476" spans="1:39" s="13" customFormat="1" x14ac:dyDescent="0.2">
      <c r="A476" s="20"/>
      <c r="B476" s="401"/>
      <c r="C476" s="20"/>
      <c r="D476" s="243"/>
      <c r="E476" s="401"/>
      <c r="F476" s="401"/>
      <c r="G476" s="401"/>
      <c r="H476" s="298"/>
      <c r="I476" s="298"/>
      <c r="J476" s="1217"/>
      <c r="L476" s="12"/>
      <c r="O476" s="51"/>
      <c r="P476" s="56"/>
      <c r="Q476" s="56"/>
      <c r="R476" s="56"/>
      <c r="S476" s="771"/>
      <c r="T476" s="771"/>
      <c r="U476" s="56"/>
      <c r="V476" s="56"/>
      <c r="W476" s="56"/>
      <c r="X476" s="56"/>
      <c r="Y476" s="771"/>
      <c r="Z476" s="771"/>
      <c r="AA476" s="814"/>
      <c r="AB476" s="119"/>
      <c r="AC476" s="56"/>
      <c r="AI476" s="20"/>
      <c r="AJ476" s="245"/>
      <c r="AM476" s="119"/>
    </row>
    <row r="477" spans="1:39" s="13" customFormat="1" x14ac:dyDescent="0.2">
      <c r="A477" s="20"/>
      <c r="B477" s="401"/>
      <c r="C477" s="20"/>
      <c r="D477" s="243"/>
      <c r="E477" s="401"/>
      <c r="F477" s="401"/>
      <c r="G477" s="401"/>
      <c r="H477" s="298"/>
      <c r="I477" s="298"/>
      <c r="J477" s="1217"/>
      <c r="L477" s="12"/>
      <c r="O477" s="51"/>
      <c r="P477" s="56"/>
      <c r="Q477" s="56"/>
      <c r="R477" s="56"/>
      <c r="S477" s="771"/>
      <c r="T477" s="771"/>
      <c r="U477" s="56"/>
      <c r="V477" s="56"/>
      <c r="W477" s="56"/>
      <c r="X477" s="56"/>
      <c r="Y477" s="771"/>
      <c r="Z477" s="771"/>
      <c r="AA477" s="814"/>
      <c r="AB477" s="119"/>
      <c r="AC477" s="56"/>
      <c r="AI477" s="20"/>
      <c r="AJ477" s="245"/>
      <c r="AM477" s="119"/>
    </row>
    <row r="478" spans="1:39" s="13" customFormat="1" x14ac:dyDescent="0.2">
      <c r="A478" s="20"/>
      <c r="B478" s="401"/>
      <c r="C478" s="20"/>
      <c r="D478" s="243"/>
      <c r="E478" s="401"/>
      <c r="F478" s="401"/>
      <c r="G478" s="401"/>
      <c r="H478" s="298"/>
      <c r="I478" s="298"/>
      <c r="J478" s="1217"/>
      <c r="L478" s="12"/>
      <c r="O478" s="51"/>
      <c r="P478" s="56"/>
      <c r="Q478" s="56"/>
      <c r="R478" s="56"/>
      <c r="S478" s="771"/>
      <c r="T478" s="771"/>
      <c r="U478" s="56"/>
      <c r="V478" s="56"/>
      <c r="W478" s="56"/>
      <c r="X478" s="56"/>
      <c r="Y478" s="771"/>
      <c r="Z478" s="771"/>
      <c r="AA478" s="814"/>
      <c r="AB478" s="119"/>
      <c r="AC478" s="56"/>
      <c r="AI478" s="20"/>
      <c r="AJ478" s="245"/>
      <c r="AM478" s="119"/>
    </row>
    <row r="479" spans="1:39" s="13" customFormat="1" x14ac:dyDescent="0.2">
      <c r="A479" s="20"/>
      <c r="B479" s="401"/>
      <c r="C479" s="20"/>
      <c r="D479" s="243"/>
      <c r="E479" s="401"/>
      <c r="F479" s="401"/>
      <c r="G479" s="401"/>
      <c r="H479" s="298"/>
      <c r="I479" s="298"/>
      <c r="J479" s="1217"/>
      <c r="L479" s="12"/>
      <c r="O479" s="51"/>
      <c r="P479" s="56"/>
      <c r="Q479" s="56"/>
      <c r="R479" s="56"/>
      <c r="S479" s="771"/>
      <c r="T479" s="771"/>
      <c r="U479" s="56"/>
      <c r="V479" s="56"/>
      <c r="W479" s="56"/>
      <c r="X479" s="56"/>
      <c r="Y479" s="771"/>
      <c r="Z479" s="771"/>
      <c r="AA479" s="814"/>
      <c r="AB479" s="119"/>
      <c r="AC479" s="56"/>
      <c r="AI479" s="20"/>
      <c r="AJ479" s="245"/>
      <c r="AM479" s="119"/>
    </row>
    <row r="480" spans="1:39" s="13" customFormat="1" x14ac:dyDescent="0.2">
      <c r="A480" s="20"/>
      <c r="B480" s="401"/>
      <c r="C480" s="20"/>
      <c r="D480" s="243"/>
      <c r="E480" s="401"/>
      <c r="F480" s="401"/>
      <c r="G480" s="401"/>
      <c r="H480" s="298"/>
      <c r="I480" s="298"/>
      <c r="J480" s="1217"/>
      <c r="L480" s="12"/>
      <c r="O480" s="51"/>
      <c r="P480" s="56"/>
      <c r="Q480" s="56"/>
      <c r="R480" s="56"/>
      <c r="S480" s="771"/>
      <c r="T480" s="771"/>
      <c r="U480" s="56"/>
      <c r="V480" s="56"/>
      <c r="W480" s="56"/>
      <c r="X480" s="56"/>
      <c r="Y480" s="771"/>
      <c r="Z480" s="771"/>
      <c r="AA480" s="814"/>
      <c r="AB480" s="119"/>
      <c r="AC480" s="56"/>
      <c r="AI480" s="20"/>
      <c r="AJ480" s="245"/>
      <c r="AM480" s="119"/>
    </row>
    <row r="481" spans="1:39" s="13" customFormat="1" x14ac:dyDescent="0.2">
      <c r="A481" s="20"/>
      <c r="B481" s="401"/>
      <c r="C481" s="20"/>
      <c r="D481" s="243"/>
      <c r="E481" s="401"/>
      <c r="F481" s="401"/>
      <c r="G481" s="401"/>
      <c r="H481" s="298"/>
      <c r="I481" s="298"/>
      <c r="J481" s="1217"/>
      <c r="L481" s="12"/>
      <c r="O481" s="51"/>
      <c r="P481" s="56"/>
      <c r="Q481" s="56"/>
      <c r="R481" s="56"/>
      <c r="S481" s="771"/>
      <c r="T481" s="771"/>
      <c r="U481" s="56"/>
      <c r="V481" s="56"/>
      <c r="W481" s="56"/>
      <c r="X481" s="56"/>
      <c r="Y481" s="771"/>
      <c r="Z481" s="771"/>
      <c r="AA481" s="814"/>
      <c r="AB481" s="119"/>
      <c r="AC481" s="56"/>
      <c r="AI481" s="20"/>
      <c r="AJ481" s="245"/>
      <c r="AM481" s="119"/>
    </row>
    <row r="482" spans="1:39" s="13" customFormat="1" x14ac:dyDescent="0.2">
      <c r="A482" s="20"/>
      <c r="B482" s="401"/>
      <c r="C482" s="20"/>
      <c r="D482" s="243"/>
      <c r="E482" s="401"/>
      <c r="F482" s="401"/>
      <c r="G482" s="401"/>
      <c r="H482" s="298"/>
      <c r="I482" s="298"/>
      <c r="J482" s="1217"/>
      <c r="L482" s="12"/>
      <c r="O482" s="51"/>
      <c r="P482" s="56"/>
      <c r="Q482" s="56"/>
      <c r="R482" s="56"/>
      <c r="S482" s="771"/>
      <c r="T482" s="771"/>
      <c r="U482" s="56"/>
      <c r="V482" s="56"/>
      <c r="W482" s="56"/>
      <c r="X482" s="56"/>
      <c r="Y482" s="771"/>
      <c r="Z482" s="771"/>
      <c r="AA482" s="814"/>
      <c r="AB482" s="119"/>
      <c r="AC482" s="56"/>
      <c r="AI482" s="20"/>
      <c r="AJ482" s="245"/>
      <c r="AM482" s="119"/>
    </row>
    <row r="483" spans="1:39" s="13" customFormat="1" x14ac:dyDescent="0.2">
      <c r="A483" s="20"/>
      <c r="B483" s="401"/>
      <c r="C483" s="20"/>
      <c r="D483" s="243"/>
      <c r="E483" s="401"/>
      <c r="F483" s="401"/>
      <c r="G483" s="401"/>
      <c r="H483" s="298"/>
      <c r="I483" s="298"/>
      <c r="J483" s="1217"/>
      <c r="L483" s="12"/>
      <c r="O483" s="51"/>
      <c r="P483" s="56"/>
      <c r="Q483" s="56"/>
      <c r="R483" s="56"/>
      <c r="S483" s="771"/>
      <c r="T483" s="771"/>
      <c r="U483" s="56"/>
      <c r="V483" s="56"/>
      <c r="W483" s="56"/>
      <c r="X483" s="56"/>
      <c r="Y483" s="771"/>
      <c r="Z483" s="771"/>
      <c r="AA483" s="814"/>
      <c r="AB483" s="119"/>
      <c r="AC483" s="56"/>
      <c r="AI483" s="20"/>
      <c r="AJ483" s="245"/>
      <c r="AM483" s="119"/>
    </row>
    <row r="484" spans="1:39" s="13" customFormat="1" x14ac:dyDescent="0.2">
      <c r="A484" s="20"/>
      <c r="B484" s="401"/>
      <c r="C484" s="20"/>
      <c r="D484" s="243"/>
      <c r="E484" s="401"/>
      <c r="F484" s="401"/>
      <c r="G484" s="401"/>
      <c r="H484" s="298"/>
      <c r="I484" s="298"/>
      <c r="J484" s="1217"/>
      <c r="L484" s="12"/>
      <c r="O484" s="51"/>
      <c r="P484" s="56"/>
      <c r="Q484" s="56"/>
      <c r="R484" s="56"/>
      <c r="S484" s="771"/>
      <c r="T484" s="771"/>
      <c r="U484" s="56"/>
      <c r="V484" s="56"/>
      <c r="W484" s="56"/>
      <c r="X484" s="56"/>
      <c r="Y484" s="771"/>
      <c r="Z484" s="771"/>
      <c r="AA484" s="814"/>
      <c r="AB484" s="119"/>
      <c r="AC484" s="56"/>
      <c r="AI484" s="20"/>
      <c r="AJ484" s="245"/>
      <c r="AM484" s="119"/>
    </row>
    <row r="485" spans="1:39" s="13" customFormat="1" x14ac:dyDescent="0.2">
      <c r="A485" s="20"/>
      <c r="B485" s="401"/>
      <c r="C485" s="20"/>
      <c r="D485" s="243"/>
      <c r="E485" s="401"/>
      <c r="F485" s="401"/>
      <c r="G485" s="401"/>
      <c r="H485" s="298"/>
      <c r="I485" s="298"/>
      <c r="J485" s="1217"/>
      <c r="L485" s="12"/>
      <c r="O485" s="51"/>
      <c r="P485" s="56"/>
      <c r="Q485" s="56"/>
      <c r="R485" s="56"/>
      <c r="S485" s="771"/>
      <c r="T485" s="771"/>
      <c r="U485" s="56"/>
      <c r="V485" s="56"/>
      <c r="W485" s="56"/>
      <c r="X485" s="56"/>
      <c r="Y485" s="771"/>
      <c r="Z485" s="771"/>
      <c r="AA485" s="814"/>
      <c r="AB485" s="119"/>
      <c r="AC485" s="56"/>
      <c r="AI485" s="20"/>
      <c r="AJ485" s="245"/>
      <c r="AM485" s="119"/>
    </row>
    <row r="486" spans="1:39" s="13" customFormat="1" x14ac:dyDescent="0.2">
      <c r="A486" s="20"/>
      <c r="B486" s="401"/>
      <c r="C486" s="20"/>
      <c r="D486" s="243"/>
      <c r="E486" s="401"/>
      <c r="F486" s="401"/>
      <c r="G486" s="401"/>
      <c r="H486" s="298"/>
      <c r="I486" s="298"/>
      <c r="J486" s="1217"/>
      <c r="L486" s="12"/>
      <c r="O486" s="51"/>
      <c r="P486" s="56"/>
      <c r="Q486" s="56"/>
      <c r="R486" s="56"/>
      <c r="S486" s="771"/>
      <c r="T486" s="771"/>
      <c r="U486" s="56"/>
      <c r="V486" s="56"/>
      <c r="W486" s="56"/>
      <c r="X486" s="56"/>
      <c r="Y486" s="771"/>
      <c r="Z486" s="771"/>
      <c r="AA486" s="814"/>
      <c r="AB486" s="119"/>
      <c r="AC486" s="56"/>
      <c r="AI486" s="20"/>
      <c r="AJ486" s="245"/>
      <c r="AM486" s="119"/>
    </row>
    <row r="487" spans="1:39" s="13" customFormat="1" x14ac:dyDescent="0.2">
      <c r="A487" s="20"/>
      <c r="B487" s="401"/>
      <c r="C487" s="20"/>
      <c r="D487" s="243"/>
      <c r="E487" s="401"/>
      <c r="F487" s="401"/>
      <c r="G487" s="401"/>
      <c r="H487" s="298"/>
      <c r="I487" s="298"/>
      <c r="J487" s="1217"/>
      <c r="L487" s="12"/>
      <c r="O487" s="51"/>
      <c r="P487" s="56"/>
      <c r="Q487" s="56"/>
      <c r="R487" s="56"/>
      <c r="S487" s="771"/>
      <c r="T487" s="771"/>
      <c r="U487" s="56"/>
      <c r="V487" s="56"/>
      <c r="W487" s="56"/>
      <c r="X487" s="56"/>
      <c r="Y487" s="771"/>
      <c r="Z487" s="771"/>
      <c r="AA487" s="814"/>
      <c r="AB487" s="119"/>
      <c r="AC487" s="56"/>
      <c r="AI487" s="20"/>
      <c r="AJ487" s="245"/>
      <c r="AM487" s="119"/>
    </row>
    <row r="488" spans="1:39" s="13" customFormat="1" x14ac:dyDescent="0.2">
      <c r="A488" s="20"/>
      <c r="B488" s="401"/>
      <c r="C488" s="20"/>
      <c r="D488" s="243"/>
      <c r="E488" s="401"/>
      <c r="F488" s="401"/>
      <c r="G488" s="401"/>
      <c r="H488" s="298"/>
      <c r="I488" s="298"/>
      <c r="J488" s="1217"/>
      <c r="L488" s="12"/>
      <c r="O488" s="51"/>
      <c r="P488" s="56"/>
      <c r="Q488" s="56"/>
      <c r="R488" s="56"/>
      <c r="S488" s="771"/>
      <c r="T488" s="771"/>
      <c r="U488" s="56"/>
      <c r="V488" s="56"/>
      <c r="W488" s="56"/>
      <c r="X488" s="56"/>
      <c r="Y488" s="771"/>
      <c r="Z488" s="771"/>
      <c r="AA488" s="814"/>
      <c r="AB488" s="119"/>
      <c r="AC488" s="56"/>
      <c r="AI488" s="20"/>
      <c r="AJ488" s="245"/>
      <c r="AM488" s="119"/>
    </row>
    <row r="489" spans="1:39" s="13" customFormat="1" x14ac:dyDescent="0.2">
      <c r="A489" s="20"/>
      <c r="B489" s="401"/>
      <c r="C489" s="20"/>
      <c r="D489" s="243"/>
      <c r="E489" s="401"/>
      <c r="F489" s="401"/>
      <c r="G489" s="401"/>
      <c r="H489" s="298"/>
      <c r="I489" s="298"/>
      <c r="J489" s="1217"/>
      <c r="L489" s="12"/>
      <c r="O489" s="51"/>
      <c r="P489" s="56"/>
      <c r="Q489" s="56"/>
      <c r="R489" s="56"/>
      <c r="S489" s="771"/>
      <c r="T489" s="771"/>
      <c r="U489" s="56"/>
      <c r="V489" s="56"/>
      <c r="W489" s="56"/>
      <c r="X489" s="56"/>
      <c r="Y489" s="771"/>
      <c r="Z489" s="771"/>
      <c r="AA489" s="814"/>
      <c r="AB489" s="119"/>
      <c r="AC489" s="56"/>
      <c r="AI489" s="20"/>
      <c r="AJ489" s="245"/>
      <c r="AM489" s="119"/>
    </row>
    <row r="490" spans="1:39" s="13" customFormat="1" x14ac:dyDescent="0.2">
      <c r="A490" s="20"/>
      <c r="B490" s="401"/>
      <c r="C490" s="20"/>
      <c r="D490" s="243"/>
      <c r="E490" s="401"/>
      <c r="F490" s="401"/>
      <c r="G490" s="401"/>
      <c r="H490" s="298"/>
      <c r="I490" s="298"/>
      <c r="J490" s="1217"/>
      <c r="L490" s="12"/>
      <c r="O490" s="51"/>
      <c r="P490" s="56"/>
      <c r="Q490" s="56"/>
      <c r="R490" s="56"/>
      <c r="S490" s="771"/>
      <c r="T490" s="771"/>
      <c r="U490" s="56"/>
      <c r="V490" s="56"/>
      <c r="W490" s="56"/>
      <c r="X490" s="56"/>
      <c r="Y490" s="771"/>
      <c r="Z490" s="771"/>
      <c r="AA490" s="814"/>
      <c r="AB490" s="119"/>
      <c r="AC490" s="56"/>
      <c r="AI490" s="20"/>
      <c r="AJ490" s="245"/>
      <c r="AM490" s="119"/>
    </row>
    <row r="491" spans="1:39" s="13" customFormat="1" x14ac:dyDescent="0.2">
      <c r="A491" s="20"/>
      <c r="B491" s="401"/>
      <c r="C491" s="20"/>
      <c r="D491" s="243"/>
      <c r="E491" s="401"/>
      <c r="F491" s="401"/>
      <c r="G491" s="401"/>
      <c r="H491" s="298"/>
      <c r="I491" s="298"/>
      <c r="J491" s="1217"/>
      <c r="L491" s="12"/>
      <c r="O491" s="51"/>
      <c r="P491" s="56"/>
      <c r="Q491" s="56"/>
      <c r="R491" s="56"/>
      <c r="S491" s="771"/>
      <c r="T491" s="771"/>
      <c r="U491" s="56"/>
      <c r="V491" s="56"/>
      <c r="W491" s="56"/>
      <c r="X491" s="56"/>
      <c r="Y491" s="771"/>
      <c r="Z491" s="771"/>
      <c r="AA491" s="814"/>
      <c r="AB491" s="119"/>
      <c r="AC491" s="56"/>
      <c r="AI491" s="20"/>
      <c r="AJ491" s="245"/>
      <c r="AM491" s="119"/>
    </row>
    <row r="492" spans="1:39" s="13" customFormat="1" x14ac:dyDescent="0.2">
      <c r="A492" s="20"/>
      <c r="B492" s="401"/>
      <c r="C492" s="20"/>
      <c r="D492" s="243"/>
      <c r="E492" s="401"/>
      <c r="F492" s="401"/>
      <c r="G492" s="401"/>
      <c r="H492" s="298"/>
      <c r="I492" s="298"/>
      <c r="J492" s="1217"/>
      <c r="L492" s="12"/>
      <c r="O492" s="51"/>
      <c r="P492" s="56"/>
      <c r="Q492" s="56"/>
      <c r="R492" s="56"/>
      <c r="S492" s="771"/>
      <c r="T492" s="771"/>
      <c r="U492" s="56"/>
      <c r="V492" s="56"/>
      <c r="W492" s="56"/>
      <c r="X492" s="56"/>
      <c r="Y492" s="771"/>
      <c r="Z492" s="771"/>
      <c r="AA492" s="814"/>
      <c r="AB492" s="119"/>
      <c r="AC492" s="56"/>
      <c r="AI492" s="20"/>
      <c r="AJ492" s="245"/>
      <c r="AM492" s="119"/>
    </row>
    <row r="493" spans="1:39" s="13" customFormat="1" x14ac:dyDescent="0.2">
      <c r="A493" s="20"/>
      <c r="B493" s="401"/>
      <c r="C493" s="20"/>
      <c r="D493" s="243"/>
      <c r="E493" s="401"/>
      <c r="F493" s="401"/>
      <c r="G493" s="401"/>
      <c r="H493" s="298"/>
      <c r="I493" s="298"/>
      <c r="J493" s="1217"/>
      <c r="L493" s="12"/>
      <c r="O493" s="51"/>
      <c r="P493" s="56"/>
      <c r="Q493" s="56"/>
      <c r="R493" s="56"/>
      <c r="S493" s="771"/>
      <c r="T493" s="771"/>
      <c r="U493" s="56"/>
      <c r="V493" s="56"/>
      <c r="W493" s="56"/>
      <c r="X493" s="56"/>
      <c r="Y493" s="771"/>
      <c r="Z493" s="771"/>
      <c r="AA493" s="814"/>
      <c r="AB493" s="119"/>
      <c r="AC493" s="56"/>
      <c r="AI493" s="20"/>
      <c r="AJ493" s="245"/>
      <c r="AM493" s="119"/>
    </row>
    <row r="494" spans="1:39" s="13" customFormat="1" x14ac:dyDescent="0.2">
      <c r="A494" s="20"/>
      <c r="B494" s="401"/>
      <c r="C494" s="20"/>
      <c r="D494" s="243"/>
      <c r="E494" s="401"/>
      <c r="F494" s="401"/>
      <c r="G494" s="401"/>
      <c r="H494" s="298"/>
      <c r="I494" s="298"/>
      <c r="J494" s="1217"/>
      <c r="L494" s="12"/>
      <c r="O494" s="51"/>
      <c r="P494" s="56"/>
      <c r="Q494" s="56"/>
      <c r="R494" s="56"/>
      <c r="S494" s="771"/>
      <c r="T494" s="771"/>
      <c r="U494" s="56"/>
      <c r="V494" s="56"/>
      <c r="W494" s="56"/>
      <c r="X494" s="56"/>
      <c r="Y494" s="771"/>
      <c r="Z494" s="771"/>
      <c r="AA494" s="814"/>
      <c r="AB494" s="119"/>
      <c r="AC494" s="56"/>
      <c r="AI494" s="20"/>
      <c r="AJ494" s="245"/>
      <c r="AM494" s="119"/>
    </row>
    <row r="495" spans="1:39" s="13" customFormat="1" x14ac:dyDescent="0.2">
      <c r="A495" s="20"/>
      <c r="B495" s="401"/>
      <c r="C495" s="20"/>
      <c r="D495" s="243"/>
      <c r="E495" s="401"/>
      <c r="F495" s="401"/>
      <c r="G495" s="401"/>
      <c r="H495" s="298"/>
      <c r="I495" s="298"/>
      <c r="J495" s="1217"/>
      <c r="L495" s="12"/>
      <c r="O495" s="51"/>
      <c r="P495" s="56"/>
      <c r="Q495" s="56"/>
      <c r="R495" s="56"/>
      <c r="S495" s="771"/>
      <c r="T495" s="771"/>
      <c r="U495" s="56"/>
      <c r="V495" s="56"/>
      <c r="W495" s="56"/>
      <c r="X495" s="56"/>
      <c r="Y495" s="771"/>
      <c r="Z495" s="771"/>
      <c r="AA495" s="814"/>
      <c r="AB495" s="119"/>
      <c r="AC495" s="56"/>
      <c r="AI495" s="20"/>
      <c r="AJ495" s="245"/>
      <c r="AM495" s="119"/>
    </row>
    <row r="496" spans="1:39" s="13" customFormat="1" x14ac:dyDescent="0.2">
      <c r="A496" s="20"/>
      <c r="B496" s="401"/>
      <c r="C496" s="20"/>
      <c r="D496" s="243"/>
      <c r="E496" s="401"/>
      <c r="F496" s="401"/>
      <c r="G496" s="401"/>
      <c r="H496" s="298"/>
      <c r="I496" s="298"/>
      <c r="J496" s="1217"/>
      <c r="L496" s="12"/>
      <c r="O496" s="51"/>
      <c r="P496" s="56"/>
      <c r="Q496" s="56"/>
      <c r="R496" s="56"/>
      <c r="S496" s="771"/>
      <c r="T496" s="771"/>
      <c r="U496" s="56"/>
      <c r="V496" s="56"/>
      <c r="W496" s="56"/>
      <c r="X496" s="56"/>
      <c r="Y496" s="771"/>
      <c r="Z496" s="771"/>
      <c r="AA496" s="814"/>
      <c r="AB496" s="119"/>
      <c r="AC496" s="56"/>
      <c r="AI496" s="20"/>
      <c r="AJ496" s="245"/>
      <c r="AM496" s="119"/>
    </row>
    <row r="497" spans="1:39" s="13" customFormat="1" x14ac:dyDescent="0.2">
      <c r="A497" s="20"/>
      <c r="B497" s="401"/>
      <c r="C497" s="20"/>
      <c r="D497" s="243"/>
      <c r="E497" s="401"/>
      <c r="F497" s="401"/>
      <c r="G497" s="401"/>
      <c r="H497" s="298"/>
      <c r="I497" s="298"/>
      <c r="J497" s="1217"/>
      <c r="L497" s="12"/>
      <c r="O497" s="51"/>
      <c r="P497" s="56"/>
      <c r="Q497" s="56"/>
      <c r="R497" s="56"/>
      <c r="S497" s="771"/>
      <c r="T497" s="771"/>
      <c r="U497" s="56"/>
      <c r="V497" s="56"/>
      <c r="W497" s="56"/>
      <c r="X497" s="56"/>
      <c r="Y497" s="771"/>
      <c r="Z497" s="771"/>
      <c r="AA497" s="814"/>
      <c r="AB497" s="119"/>
      <c r="AC497" s="56"/>
      <c r="AI497" s="20"/>
      <c r="AJ497" s="245"/>
      <c r="AM497" s="119"/>
    </row>
    <row r="498" spans="1:39" s="13" customFormat="1" x14ac:dyDescent="0.2">
      <c r="A498" s="20"/>
      <c r="B498" s="401"/>
      <c r="C498" s="20"/>
      <c r="D498" s="243"/>
      <c r="E498" s="401"/>
      <c r="F498" s="401"/>
      <c r="G498" s="401"/>
      <c r="H498" s="298"/>
      <c r="I498" s="298"/>
      <c r="J498" s="1217"/>
      <c r="L498" s="12"/>
      <c r="O498" s="51"/>
      <c r="P498" s="56"/>
      <c r="Q498" s="56"/>
      <c r="R498" s="56"/>
      <c r="S498" s="771"/>
      <c r="T498" s="771"/>
      <c r="U498" s="56"/>
      <c r="V498" s="56"/>
      <c r="W498" s="56"/>
      <c r="X498" s="56"/>
      <c r="Y498" s="771"/>
      <c r="Z498" s="771"/>
      <c r="AA498" s="814"/>
      <c r="AB498" s="119"/>
      <c r="AC498" s="56"/>
      <c r="AI498" s="20"/>
      <c r="AJ498" s="245"/>
      <c r="AM498" s="119"/>
    </row>
    <row r="499" spans="1:39" s="13" customFormat="1" x14ac:dyDescent="0.2">
      <c r="A499" s="20"/>
      <c r="B499" s="401"/>
      <c r="C499" s="20"/>
      <c r="D499" s="243"/>
      <c r="E499" s="401"/>
      <c r="F499" s="401"/>
      <c r="G499" s="401"/>
      <c r="H499" s="298"/>
      <c r="I499" s="298"/>
      <c r="J499" s="1217"/>
      <c r="L499" s="12"/>
      <c r="O499" s="51"/>
      <c r="P499" s="56"/>
      <c r="Q499" s="56"/>
      <c r="R499" s="56"/>
      <c r="S499" s="771"/>
      <c r="T499" s="771"/>
      <c r="U499" s="56"/>
      <c r="V499" s="56"/>
      <c r="W499" s="56"/>
      <c r="X499" s="56"/>
      <c r="Y499" s="771"/>
      <c r="Z499" s="771"/>
      <c r="AA499" s="814"/>
      <c r="AB499" s="119"/>
      <c r="AC499" s="56"/>
      <c r="AI499" s="20"/>
      <c r="AJ499" s="245"/>
      <c r="AM499" s="119"/>
    </row>
    <row r="500" spans="1:39" s="13" customFormat="1" x14ac:dyDescent="0.2">
      <c r="A500" s="20"/>
      <c r="B500" s="401"/>
      <c r="C500" s="20"/>
      <c r="D500" s="243"/>
      <c r="E500" s="401"/>
      <c r="F500" s="401"/>
      <c r="G500" s="401"/>
      <c r="H500" s="298"/>
      <c r="I500" s="298"/>
      <c r="J500" s="1217"/>
      <c r="L500" s="12"/>
      <c r="O500" s="51"/>
      <c r="P500" s="56"/>
      <c r="Q500" s="56"/>
      <c r="R500" s="56"/>
      <c r="S500" s="771"/>
      <c r="T500" s="771"/>
      <c r="U500" s="56"/>
      <c r="V500" s="56"/>
      <c r="W500" s="56"/>
      <c r="X500" s="56"/>
      <c r="Y500" s="771"/>
      <c r="Z500" s="771"/>
      <c r="AA500" s="814"/>
      <c r="AB500" s="119"/>
      <c r="AC500" s="56"/>
      <c r="AI500" s="20"/>
      <c r="AJ500" s="245"/>
      <c r="AM500" s="119"/>
    </row>
    <row r="501" spans="1:39" s="13" customFormat="1" x14ac:dyDescent="0.2">
      <c r="A501" s="20"/>
      <c r="B501" s="401"/>
      <c r="C501" s="20"/>
      <c r="D501" s="243"/>
      <c r="E501" s="401"/>
      <c r="F501" s="401"/>
      <c r="G501" s="401"/>
      <c r="H501" s="298"/>
      <c r="I501" s="298"/>
      <c r="J501" s="1217"/>
      <c r="L501" s="12"/>
      <c r="O501" s="51"/>
      <c r="P501" s="56"/>
      <c r="Q501" s="56"/>
      <c r="R501" s="56"/>
      <c r="S501" s="771"/>
      <c r="T501" s="771"/>
      <c r="U501" s="56"/>
      <c r="V501" s="56"/>
      <c r="W501" s="56"/>
      <c r="X501" s="56"/>
      <c r="Y501" s="771"/>
      <c r="Z501" s="771"/>
      <c r="AA501" s="814"/>
      <c r="AB501" s="119"/>
      <c r="AC501" s="56"/>
      <c r="AI501" s="20"/>
      <c r="AJ501" s="245"/>
      <c r="AM501" s="119"/>
    </row>
    <row r="502" spans="1:39" s="13" customFormat="1" x14ac:dyDescent="0.2">
      <c r="A502" s="20"/>
      <c r="B502" s="401"/>
      <c r="C502" s="20"/>
      <c r="D502" s="243"/>
      <c r="E502" s="401"/>
      <c r="F502" s="401"/>
      <c r="G502" s="401"/>
      <c r="H502" s="298"/>
      <c r="I502" s="298"/>
      <c r="J502" s="1217"/>
      <c r="L502" s="12"/>
      <c r="O502" s="51"/>
      <c r="P502" s="56"/>
      <c r="Q502" s="56"/>
      <c r="R502" s="56"/>
      <c r="S502" s="771"/>
      <c r="T502" s="771"/>
      <c r="U502" s="56"/>
      <c r="V502" s="56"/>
      <c r="W502" s="56"/>
      <c r="X502" s="56"/>
      <c r="Y502" s="771"/>
      <c r="Z502" s="771"/>
      <c r="AA502" s="814"/>
      <c r="AB502" s="119"/>
      <c r="AC502" s="56"/>
      <c r="AI502" s="20"/>
      <c r="AJ502" s="245"/>
      <c r="AM502" s="119"/>
    </row>
    <row r="503" spans="1:39" s="13" customFormat="1" x14ac:dyDescent="0.2">
      <c r="A503" s="20"/>
      <c r="B503" s="401"/>
      <c r="C503" s="20"/>
      <c r="D503" s="243"/>
      <c r="E503" s="401"/>
      <c r="F503" s="401"/>
      <c r="G503" s="401"/>
      <c r="H503" s="298"/>
      <c r="I503" s="298"/>
      <c r="J503" s="1217"/>
      <c r="L503" s="12"/>
      <c r="O503" s="51"/>
      <c r="P503" s="56"/>
      <c r="Q503" s="56"/>
      <c r="R503" s="56"/>
      <c r="S503" s="771"/>
      <c r="T503" s="771"/>
      <c r="U503" s="56"/>
      <c r="V503" s="56"/>
      <c r="W503" s="56"/>
      <c r="X503" s="56"/>
      <c r="Y503" s="771"/>
      <c r="Z503" s="771"/>
      <c r="AA503" s="814"/>
      <c r="AB503" s="119"/>
      <c r="AC503" s="56"/>
      <c r="AI503" s="20"/>
      <c r="AJ503" s="245"/>
      <c r="AM503" s="119"/>
    </row>
    <row r="504" spans="1:39" s="13" customFormat="1" x14ac:dyDescent="0.2">
      <c r="A504" s="20"/>
      <c r="B504" s="401"/>
      <c r="C504" s="20"/>
      <c r="D504" s="243"/>
      <c r="E504" s="401"/>
      <c r="F504" s="401"/>
      <c r="G504" s="401"/>
      <c r="H504" s="298"/>
      <c r="I504" s="298"/>
      <c r="J504" s="1217"/>
      <c r="L504" s="12"/>
      <c r="O504" s="51"/>
      <c r="P504" s="56"/>
      <c r="Q504" s="56"/>
      <c r="R504" s="56"/>
      <c r="S504" s="771"/>
      <c r="T504" s="771"/>
      <c r="U504" s="56"/>
      <c r="V504" s="56"/>
      <c r="W504" s="56"/>
      <c r="X504" s="56"/>
      <c r="Y504" s="771"/>
      <c r="Z504" s="771"/>
      <c r="AA504" s="814"/>
      <c r="AB504" s="119"/>
      <c r="AC504" s="56"/>
      <c r="AI504" s="20"/>
      <c r="AJ504" s="245"/>
      <c r="AM504" s="119"/>
    </row>
    <row r="505" spans="1:39" s="13" customFormat="1" x14ac:dyDescent="0.2">
      <c r="A505" s="20"/>
      <c r="B505" s="401"/>
      <c r="C505" s="20"/>
      <c r="D505" s="243"/>
      <c r="E505" s="401"/>
      <c r="F505" s="401"/>
      <c r="G505" s="401"/>
      <c r="H505" s="298"/>
      <c r="I505" s="298"/>
      <c r="J505" s="1217"/>
      <c r="L505" s="12"/>
      <c r="O505" s="51"/>
      <c r="P505" s="56"/>
      <c r="Q505" s="56"/>
      <c r="R505" s="56"/>
      <c r="S505" s="771"/>
      <c r="T505" s="771"/>
      <c r="U505" s="56"/>
      <c r="V505" s="56"/>
      <c r="W505" s="56"/>
      <c r="X505" s="56"/>
      <c r="Y505" s="771"/>
      <c r="Z505" s="771"/>
      <c r="AA505" s="814"/>
      <c r="AB505" s="119"/>
      <c r="AC505" s="56"/>
      <c r="AI505" s="20"/>
      <c r="AJ505" s="245"/>
      <c r="AM505" s="119"/>
    </row>
    <row r="506" spans="1:39" s="13" customFormat="1" x14ac:dyDescent="0.2">
      <c r="A506" s="20"/>
      <c r="B506" s="401"/>
      <c r="C506" s="20"/>
      <c r="D506" s="243"/>
      <c r="E506" s="401"/>
      <c r="F506" s="401"/>
      <c r="G506" s="401"/>
      <c r="H506" s="298"/>
      <c r="I506" s="298"/>
      <c r="J506" s="1217"/>
      <c r="L506" s="12"/>
      <c r="O506" s="51"/>
      <c r="P506" s="56"/>
      <c r="Q506" s="56"/>
      <c r="R506" s="56"/>
      <c r="S506" s="771"/>
      <c r="T506" s="771"/>
      <c r="U506" s="56"/>
      <c r="V506" s="56"/>
      <c r="W506" s="56"/>
      <c r="X506" s="56"/>
      <c r="Y506" s="771"/>
      <c r="Z506" s="771"/>
      <c r="AA506" s="814"/>
      <c r="AB506" s="119"/>
      <c r="AC506" s="56"/>
      <c r="AI506" s="20"/>
      <c r="AJ506" s="245"/>
      <c r="AM506" s="119"/>
    </row>
    <row r="507" spans="1:39" s="13" customFormat="1" x14ac:dyDescent="0.2">
      <c r="A507" s="20"/>
      <c r="B507" s="401"/>
      <c r="C507" s="20"/>
      <c r="D507" s="243"/>
      <c r="E507" s="401"/>
      <c r="F507" s="401"/>
      <c r="G507" s="401"/>
      <c r="H507" s="298"/>
      <c r="I507" s="298"/>
      <c r="J507" s="1217"/>
      <c r="L507" s="12"/>
      <c r="O507" s="51"/>
      <c r="P507" s="56"/>
      <c r="Q507" s="56"/>
      <c r="R507" s="56"/>
      <c r="S507" s="771"/>
      <c r="T507" s="771"/>
      <c r="U507" s="56"/>
      <c r="V507" s="56"/>
      <c r="W507" s="56"/>
      <c r="X507" s="56"/>
      <c r="Y507" s="771"/>
      <c r="Z507" s="771"/>
      <c r="AA507" s="814"/>
      <c r="AB507" s="119"/>
      <c r="AC507" s="56"/>
      <c r="AI507" s="20"/>
      <c r="AJ507" s="245"/>
      <c r="AM507" s="119"/>
    </row>
    <row r="508" spans="1:39" s="13" customFormat="1" x14ac:dyDescent="0.2">
      <c r="A508" s="20"/>
      <c r="B508" s="401"/>
      <c r="C508" s="20"/>
      <c r="D508" s="243"/>
      <c r="E508" s="401"/>
      <c r="F508" s="401"/>
      <c r="G508" s="401"/>
      <c r="H508" s="298"/>
      <c r="I508" s="298"/>
      <c r="J508" s="1217"/>
      <c r="L508" s="12"/>
      <c r="O508" s="51"/>
      <c r="P508" s="56"/>
      <c r="Q508" s="56"/>
      <c r="R508" s="56"/>
      <c r="S508" s="771"/>
      <c r="T508" s="771"/>
      <c r="U508" s="56"/>
      <c r="V508" s="56"/>
      <c r="W508" s="56"/>
      <c r="X508" s="56"/>
      <c r="Y508" s="771"/>
      <c r="Z508" s="771"/>
      <c r="AA508" s="814"/>
      <c r="AB508" s="119"/>
      <c r="AC508" s="56"/>
      <c r="AI508" s="20"/>
      <c r="AJ508" s="245"/>
      <c r="AM508" s="119"/>
    </row>
    <row r="509" spans="1:39" s="13" customFormat="1" x14ac:dyDescent="0.2">
      <c r="A509" s="20"/>
      <c r="B509" s="401"/>
      <c r="C509" s="20"/>
      <c r="D509" s="243"/>
      <c r="E509" s="401"/>
      <c r="F509" s="401"/>
      <c r="G509" s="401"/>
      <c r="H509" s="298"/>
      <c r="I509" s="298"/>
      <c r="J509" s="1217"/>
      <c r="L509" s="12"/>
      <c r="O509" s="51"/>
      <c r="P509" s="56"/>
      <c r="Q509" s="56"/>
      <c r="R509" s="56"/>
      <c r="S509" s="771"/>
      <c r="T509" s="771"/>
      <c r="U509" s="56"/>
      <c r="V509" s="56"/>
      <c r="W509" s="56"/>
      <c r="X509" s="56"/>
      <c r="Y509" s="771"/>
      <c r="Z509" s="771"/>
      <c r="AA509" s="814"/>
      <c r="AB509" s="119"/>
      <c r="AC509" s="56"/>
      <c r="AI509" s="20"/>
      <c r="AJ509" s="245"/>
      <c r="AM509" s="119"/>
    </row>
    <row r="510" spans="1:39" s="13" customFormat="1" x14ac:dyDescent="0.2">
      <c r="A510" s="20"/>
      <c r="B510" s="401"/>
      <c r="C510" s="20"/>
      <c r="D510" s="243"/>
      <c r="E510" s="401"/>
      <c r="F510" s="401"/>
      <c r="G510" s="401"/>
      <c r="H510" s="298"/>
      <c r="I510" s="298"/>
      <c r="J510" s="1217"/>
      <c r="L510" s="12"/>
      <c r="O510" s="51"/>
      <c r="P510" s="56"/>
      <c r="Q510" s="56"/>
      <c r="R510" s="56"/>
      <c r="S510" s="771"/>
      <c r="T510" s="771"/>
      <c r="U510" s="56"/>
      <c r="V510" s="56"/>
      <c r="W510" s="56"/>
      <c r="X510" s="56"/>
      <c r="Y510" s="771"/>
      <c r="Z510" s="771"/>
      <c r="AA510" s="814"/>
      <c r="AB510" s="119"/>
      <c r="AC510" s="56"/>
      <c r="AI510" s="20"/>
      <c r="AJ510" s="245"/>
      <c r="AM510" s="119"/>
    </row>
    <row r="511" spans="1:39" s="13" customFormat="1" x14ac:dyDescent="0.2">
      <c r="A511" s="20"/>
      <c r="B511" s="401"/>
      <c r="C511" s="20"/>
      <c r="D511" s="243"/>
      <c r="E511" s="401"/>
      <c r="F511" s="401"/>
      <c r="G511" s="401"/>
      <c r="H511" s="298"/>
      <c r="I511" s="298"/>
      <c r="J511" s="1217"/>
      <c r="L511" s="12"/>
      <c r="O511" s="51"/>
      <c r="P511" s="56"/>
      <c r="Q511" s="56"/>
      <c r="R511" s="56"/>
      <c r="S511" s="771"/>
      <c r="T511" s="771"/>
      <c r="U511" s="56"/>
      <c r="V511" s="56"/>
      <c r="W511" s="56"/>
      <c r="X511" s="56"/>
      <c r="Y511" s="771"/>
      <c r="Z511" s="771"/>
      <c r="AA511" s="814"/>
      <c r="AB511" s="119"/>
      <c r="AC511" s="56"/>
      <c r="AI511" s="20"/>
      <c r="AJ511" s="245"/>
      <c r="AM511" s="119"/>
    </row>
    <row r="512" spans="1:39" s="13" customFormat="1" x14ac:dyDescent="0.2">
      <c r="A512" s="20"/>
      <c r="B512" s="401"/>
      <c r="C512" s="20"/>
      <c r="D512" s="243"/>
      <c r="E512" s="401"/>
      <c r="F512" s="401"/>
      <c r="G512" s="401"/>
      <c r="H512" s="298"/>
      <c r="I512" s="298"/>
      <c r="J512" s="1217"/>
      <c r="L512" s="12"/>
      <c r="O512" s="51"/>
      <c r="P512" s="56"/>
      <c r="Q512" s="56"/>
      <c r="R512" s="56"/>
      <c r="S512" s="771"/>
      <c r="T512" s="771"/>
      <c r="U512" s="56"/>
      <c r="V512" s="56"/>
      <c r="W512" s="56"/>
      <c r="X512" s="56"/>
      <c r="Y512" s="771"/>
      <c r="Z512" s="771"/>
      <c r="AA512" s="814"/>
      <c r="AB512" s="119"/>
      <c r="AC512" s="56"/>
      <c r="AI512" s="20"/>
      <c r="AJ512" s="245"/>
      <c r="AM512" s="119"/>
    </row>
    <row r="513" spans="1:39" s="13" customFormat="1" x14ac:dyDescent="0.2">
      <c r="A513" s="20"/>
      <c r="B513" s="401"/>
      <c r="C513" s="20"/>
      <c r="D513" s="243"/>
      <c r="E513" s="401"/>
      <c r="F513" s="401"/>
      <c r="G513" s="401"/>
      <c r="H513" s="298"/>
      <c r="I513" s="298"/>
      <c r="J513" s="1217"/>
      <c r="L513" s="12"/>
      <c r="O513" s="51"/>
      <c r="P513" s="56"/>
      <c r="Q513" s="56"/>
      <c r="R513" s="56"/>
      <c r="S513" s="771"/>
      <c r="T513" s="771"/>
      <c r="U513" s="56"/>
      <c r="V513" s="56"/>
      <c r="W513" s="56"/>
      <c r="X513" s="56"/>
      <c r="Y513" s="771"/>
      <c r="Z513" s="771"/>
      <c r="AA513" s="814"/>
      <c r="AB513" s="119"/>
      <c r="AC513" s="56"/>
      <c r="AI513" s="20"/>
      <c r="AJ513" s="245"/>
      <c r="AM513" s="119"/>
    </row>
    <row r="514" spans="1:39" s="13" customFormat="1" x14ac:dyDescent="0.2">
      <c r="A514" s="20"/>
      <c r="B514" s="401"/>
      <c r="C514" s="20"/>
      <c r="D514" s="243"/>
      <c r="E514" s="401"/>
      <c r="F514" s="401"/>
      <c r="G514" s="401"/>
      <c r="H514" s="298"/>
      <c r="I514" s="298"/>
      <c r="J514" s="1217"/>
      <c r="L514" s="12"/>
      <c r="O514" s="51"/>
      <c r="P514" s="56"/>
      <c r="Q514" s="56"/>
      <c r="R514" s="56"/>
      <c r="S514" s="771"/>
      <c r="T514" s="771"/>
      <c r="U514" s="56"/>
      <c r="V514" s="56"/>
      <c r="W514" s="56"/>
      <c r="X514" s="56"/>
      <c r="Y514" s="771"/>
      <c r="Z514" s="771"/>
      <c r="AA514" s="814"/>
      <c r="AB514" s="119"/>
      <c r="AC514" s="56"/>
      <c r="AI514" s="20"/>
      <c r="AJ514" s="245"/>
      <c r="AM514" s="119"/>
    </row>
    <row r="515" spans="1:39" s="13" customFormat="1" x14ac:dyDescent="0.2">
      <c r="A515" s="20"/>
      <c r="B515" s="401"/>
      <c r="C515" s="20"/>
      <c r="D515" s="243"/>
      <c r="E515" s="401"/>
      <c r="F515" s="401"/>
      <c r="G515" s="401"/>
      <c r="H515" s="298"/>
      <c r="I515" s="298"/>
      <c r="J515" s="1217"/>
      <c r="L515" s="12"/>
      <c r="O515" s="51"/>
      <c r="P515" s="56"/>
      <c r="Q515" s="56"/>
      <c r="R515" s="56"/>
      <c r="S515" s="771"/>
      <c r="T515" s="771"/>
      <c r="U515" s="56"/>
      <c r="V515" s="56"/>
      <c r="W515" s="56"/>
      <c r="X515" s="56"/>
      <c r="Y515" s="771"/>
      <c r="Z515" s="771"/>
      <c r="AA515" s="814"/>
      <c r="AB515" s="119"/>
      <c r="AC515" s="56"/>
      <c r="AI515" s="20"/>
      <c r="AJ515" s="245"/>
      <c r="AM515" s="119"/>
    </row>
    <row r="516" spans="1:39" s="13" customFormat="1" x14ac:dyDescent="0.2">
      <c r="A516" s="20"/>
      <c r="B516" s="401"/>
      <c r="C516" s="20"/>
      <c r="D516" s="243"/>
      <c r="E516" s="401"/>
      <c r="F516" s="401"/>
      <c r="G516" s="401"/>
      <c r="H516" s="298"/>
      <c r="I516" s="298"/>
      <c r="J516" s="1217"/>
      <c r="L516" s="12"/>
      <c r="O516" s="51"/>
      <c r="P516" s="56"/>
      <c r="Q516" s="56"/>
      <c r="R516" s="56"/>
      <c r="S516" s="771"/>
      <c r="T516" s="771"/>
      <c r="U516" s="56"/>
      <c r="V516" s="56"/>
      <c r="W516" s="56"/>
      <c r="X516" s="56"/>
      <c r="Y516" s="771"/>
      <c r="Z516" s="771"/>
      <c r="AA516" s="814"/>
      <c r="AB516" s="119"/>
      <c r="AC516" s="56"/>
      <c r="AI516" s="20"/>
      <c r="AJ516" s="245"/>
      <c r="AM516" s="119"/>
    </row>
    <row r="517" spans="1:39" s="13" customFormat="1" x14ac:dyDescent="0.2">
      <c r="A517" s="20"/>
      <c r="B517" s="401"/>
      <c r="C517" s="20"/>
      <c r="D517" s="243"/>
      <c r="E517" s="401"/>
      <c r="F517" s="401"/>
      <c r="G517" s="401"/>
      <c r="H517" s="298"/>
      <c r="I517" s="298"/>
      <c r="J517" s="1217"/>
      <c r="L517" s="12"/>
      <c r="O517" s="51"/>
      <c r="P517" s="56"/>
      <c r="Q517" s="56"/>
      <c r="R517" s="56"/>
      <c r="S517" s="771"/>
      <c r="T517" s="771"/>
      <c r="U517" s="56"/>
      <c r="V517" s="56"/>
      <c r="W517" s="56"/>
      <c r="X517" s="56"/>
      <c r="Y517" s="771"/>
      <c r="Z517" s="771"/>
      <c r="AA517" s="814"/>
      <c r="AB517" s="119"/>
      <c r="AC517" s="56"/>
      <c r="AI517" s="20"/>
      <c r="AJ517" s="245"/>
      <c r="AM517" s="119"/>
    </row>
    <row r="518" spans="1:39" s="13" customFormat="1" x14ac:dyDescent="0.2">
      <c r="A518" s="20"/>
      <c r="B518" s="401"/>
      <c r="C518" s="20"/>
      <c r="D518" s="243"/>
      <c r="E518" s="401"/>
      <c r="F518" s="401"/>
      <c r="G518" s="401"/>
      <c r="H518" s="298"/>
      <c r="I518" s="298"/>
      <c r="J518" s="1217"/>
      <c r="L518" s="12"/>
      <c r="O518" s="51"/>
      <c r="P518" s="56"/>
      <c r="Q518" s="56"/>
      <c r="R518" s="56"/>
      <c r="S518" s="771"/>
      <c r="T518" s="771"/>
      <c r="U518" s="56"/>
      <c r="V518" s="56"/>
      <c r="W518" s="56"/>
      <c r="X518" s="56"/>
      <c r="Y518" s="771"/>
      <c r="Z518" s="771"/>
      <c r="AA518" s="814"/>
      <c r="AB518" s="119"/>
      <c r="AC518" s="56"/>
      <c r="AI518" s="20"/>
      <c r="AJ518" s="245"/>
      <c r="AM518" s="119"/>
    </row>
    <row r="519" spans="1:39" s="13" customFormat="1" x14ac:dyDescent="0.2">
      <c r="A519" s="20"/>
      <c r="B519" s="401"/>
      <c r="C519" s="20"/>
      <c r="D519" s="243"/>
      <c r="E519" s="401"/>
      <c r="F519" s="401"/>
      <c r="G519" s="401"/>
      <c r="H519" s="298"/>
      <c r="I519" s="298"/>
      <c r="J519" s="1217"/>
      <c r="L519" s="12"/>
      <c r="O519" s="51"/>
      <c r="P519" s="56"/>
      <c r="Q519" s="56"/>
      <c r="R519" s="56"/>
      <c r="S519" s="771"/>
      <c r="T519" s="771"/>
      <c r="U519" s="56"/>
      <c r="V519" s="56"/>
      <c r="W519" s="56"/>
      <c r="X519" s="56"/>
      <c r="Y519" s="771"/>
      <c r="Z519" s="771"/>
      <c r="AA519" s="814"/>
      <c r="AB519" s="119"/>
      <c r="AC519" s="56"/>
      <c r="AI519" s="20"/>
      <c r="AJ519" s="245"/>
      <c r="AM519" s="119"/>
    </row>
    <row r="520" spans="1:39" s="13" customFormat="1" x14ac:dyDescent="0.2">
      <c r="A520" s="20"/>
      <c r="B520" s="401"/>
      <c r="C520" s="20"/>
      <c r="D520" s="243"/>
      <c r="E520" s="401"/>
      <c r="F520" s="401"/>
      <c r="G520" s="401"/>
      <c r="H520" s="298"/>
      <c r="I520" s="298"/>
      <c r="J520" s="1217"/>
      <c r="L520" s="12"/>
      <c r="O520" s="51"/>
      <c r="P520" s="56"/>
      <c r="Q520" s="56"/>
      <c r="R520" s="56"/>
      <c r="S520" s="771"/>
      <c r="T520" s="771"/>
      <c r="U520" s="56"/>
      <c r="V520" s="56"/>
      <c r="W520" s="56"/>
      <c r="X520" s="56"/>
      <c r="Y520" s="771"/>
      <c r="Z520" s="771"/>
      <c r="AA520" s="814"/>
      <c r="AB520" s="119"/>
      <c r="AC520" s="56"/>
      <c r="AI520" s="20"/>
      <c r="AJ520" s="245"/>
      <c r="AM520" s="119"/>
    </row>
    <row r="521" spans="1:39" s="13" customFormat="1" x14ac:dyDescent="0.2">
      <c r="A521" s="20"/>
      <c r="B521" s="401"/>
      <c r="C521" s="20"/>
      <c r="D521" s="243"/>
      <c r="E521" s="401"/>
      <c r="F521" s="401"/>
      <c r="G521" s="401"/>
      <c r="H521" s="298"/>
      <c r="I521" s="298"/>
      <c r="J521" s="1217"/>
      <c r="L521" s="12"/>
      <c r="O521" s="51"/>
      <c r="P521" s="56"/>
      <c r="Q521" s="56"/>
      <c r="R521" s="56"/>
      <c r="S521" s="771"/>
      <c r="T521" s="771"/>
      <c r="U521" s="56"/>
      <c r="V521" s="56"/>
      <c r="W521" s="56"/>
      <c r="X521" s="56"/>
      <c r="Y521" s="771"/>
      <c r="Z521" s="771"/>
      <c r="AA521" s="814"/>
      <c r="AB521" s="119"/>
      <c r="AC521" s="56"/>
      <c r="AI521" s="20"/>
      <c r="AJ521" s="245"/>
      <c r="AM521" s="119"/>
    </row>
    <row r="522" spans="1:39" s="13" customFormat="1" x14ac:dyDescent="0.2">
      <c r="A522" s="20"/>
      <c r="B522" s="401"/>
      <c r="C522" s="20"/>
      <c r="D522" s="243"/>
      <c r="E522" s="401"/>
      <c r="F522" s="401"/>
      <c r="G522" s="401"/>
      <c r="H522" s="298"/>
      <c r="I522" s="298"/>
      <c r="J522" s="1217"/>
      <c r="L522" s="12"/>
      <c r="O522" s="51"/>
      <c r="P522" s="56"/>
      <c r="Q522" s="56"/>
      <c r="R522" s="56"/>
      <c r="S522" s="771"/>
      <c r="T522" s="771"/>
      <c r="U522" s="56"/>
      <c r="V522" s="56"/>
      <c r="W522" s="56"/>
      <c r="X522" s="56"/>
      <c r="Y522" s="771"/>
      <c r="Z522" s="771"/>
      <c r="AA522" s="814"/>
      <c r="AB522" s="119"/>
      <c r="AC522" s="56"/>
      <c r="AI522" s="20"/>
      <c r="AJ522" s="245"/>
      <c r="AM522" s="119"/>
    </row>
    <row r="523" spans="1:39" s="13" customFormat="1" x14ac:dyDescent="0.2">
      <c r="A523" s="20"/>
      <c r="B523" s="401"/>
      <c r="C523" s="20"/>
      <c r="D523" s="243"/>
      <c r="E523" s="401"/>
      <c r="F523" s="401"/>
      <c r="G523" s="401"/>
      <c r="H523" s="298"/>
      <c r="I523" s="298"/>
      <c r="J523" s="1217"/>
      <c r="L523" s="12"/>
      <c r="O523" s="51"/>
      <c r="P523" s="56"/>
      <c r="Q523" s="56"/>
      <c r="R523" s="56"/>
      <c r="S523" s="771"/>
      <c r="T523" s="771"/>
      <c r="U523" s="56"/>
      <c r="V523" s="56"/>
      <c r="W523" s="56"/>
      <c r="X523" s="56"/>
      <c r="Y523" s="771"/>
      <c r="Z523" s="771"/>
      <c r="AA523" s="814"/>
      <c r="AB523" s="119"/>
      <c r="AC523" s="56"/>
      <c r="AI523" s="20"/>
      <c r="AJ523" s="245"/>
      <c r="AM523" s="119"/>
    </row>
    <row r="524" spans="1:39" s="13" customFormat="1" x14ac:dyDescent="0.2">
      <c r="A524" s="20"/>
      <c r="B524" s="401"/>
      <c r="C524" s="20"/>
      <c r="D524" s="243"/>
      <c r="E524" s="401"/>
      <c r="F524" s="401"/>
      <c r="G524" s="401"/>
      <c r="H524" s="298"/>
      <c r="I524" s="298"/>
      <c r="J524" s="1217"/>
      <c r="L524" s="12"/>
      <c r="O524" s="51"/>
      <c r="P524" s="56"/>
      <c r="Q524" s="56"/>
      <c r="R524" s="56"/>
      <c r="S524" s="771"/>
      <c r="T524" s="771"/>
      <c r="U524" s="56"/>
      <c r="V524" s="56"/>
      <c r="W524" s="56"/>
      <c r="X524" s="56"/>
      <c r="Y524" s="771"/>
      <c r="Z524" s="771"/>
      <c r="AA524" s="814"/>
      <c r="AB524" s="119"/>
      <c r="AC524" s="56"/>
      <c r="AI524" s="20"/>
      <c r="AJ524" s="245"/>
      <c r="AM524" s="119"/>
    </row>
    <row r="525" spans="1:39" s="13" customFormat="1" x14ac:dyDescent="0.2">
      <c r="A525" s="20"/>
      <c r="B525" s="401"/>
      <c r="C525" s="20"/>
      <c r="D525" s="243"/>
      <c r="E525" s="401"/>
      <c r="F525" s="401"/>
      <c r="G525" s="401"/>
      <c r="H525" s="298"/>
      <c r="I525" s="298"/>
      <c r="J525" s="1217"/>
      <c r="L525" s="12"/>
      <c r="O525" s="51"/>
      <c r="P525" s="56"/>
      <c r="Q525" s="56"/>
      <c r="R525" s="56"/>
      <c r="S525" s="771"/>
      <c r="T525" s="771"/>
      <c r="U525" s="56"/>
      <c r="V525" s="56"/>
      <c r="W525" s="56"/>
      <c r="X525" s="56"/>
      <c r="Y525" s="771"/>
      <c r="Z525" s="771"/>
      <c r="AA525" s="814"/>
      <c r="AB525" s="119"/>
      <c r="AC525" s="56"/>
      <c r="AI525" s="20"/>
      <c r="AJ525" s="245"/>
      <c r="AM525" s="119"/>
    </row>
    <row r="526" spans="1:39" s="13" customFormat="1" x14ac:dyDescent="0.2">
      <c r="A526" s="20"/>
      <c r="B526" s="401"/>
      <c r="C526" s="20"/>
      <c r="D526" s="243"/>
      <c r="E526" s="401"/>
      <c r="F526" s="401"/>
      <c r="G526" s="401"/>
      <c r="H526" s="298"/>
      <c r="I526" s="298"/>
      <c r="J526" s="1217"/>
      <c r="L526" s="12"/>
      <c r="O526" s="51"/>
      <c r="P526" s="56"/>
      <c r="Q526" s="56"/>
      <c r="R526" s="56"/>
      <c r="S526" s="771"/>
      <c r="T526" s="771"/>
      <c r="U526" s="56"/>
      <c r="V526" s="56"/>
      <c r="W526" s="56"/>
      <c r="X526" s="56"/>
      <c r="Y526" s="771"/>
      <c r="Z526" s="771"/>
      <c r="AA526" s="814"/>
      <c r="AB526" s="119"/>
      <c r="AC526" s="56"/>
      <c r="AI526" s="20"/>
      <c r="AJ526" s="245"/>
      <c r="AM526" s="119"/>
    </row>
    <row r="527" spans="1:39" s="13" customFormat="1" x14ac:dyDescent="0.2">
      <c r="A527" s="20"/>
      <c r="B527" s="401"/>
      <c r="C527" s="20"/>
      <c r="D527" s="243"/>
      <c r="E527" s="401"/>
      <c r="F527" s="401"/>
      <c r="G527" s="401"/>
      <c r="H527" s="298"/>
      <c r="I527" s="298"/>
      <c r="J527" s="1217"/>
      <c r="L527" s="12"/>
      <c r="O527" s="51"/>
      <c r="P527" s="56"/>
      <c r="Q527" s="56"/>
      <c r="R527" s="56"/>
      <c r="S527" s="771"/>
      <c r="T527" s="771"/>
      <c r="U527" s="56"/>
      <c r="V527" s="56"/>
      <c r="W527" s="56"/>
      <c r="X527" s="56"/>
      <c r="Y527" s="771"/>
      <c r="Z527" s="771"/>
      <c r="AA527" s="814"/>
      <c r="AB527" s="119"/>
      <c r="AC527" s="56"/>
      <c r="AI527" s="20"/>
      <c r="AJ527" s="245"/>
      <c r="AM527" s="119"/>
    </row>
    <row r="528" spans="1:39" s="13" customFormat="1" x14ac:dyDescent="0.2">
      <c r="A528" s="20"/>
      <c r="B528" s="401"/>
      <c r="C528" s="20"/>
      <c r="D528" s="243"/>
      <c r="E528" s="401"/>
      <c r="F528" s="401"/>
      <c r="G528" s="401"/>
      <c r="H528" s="298"/>
      <c r="I528" s="298"/>
      <c r="J528" s="1217"/>
      <c r="L528" s="12"/>
      <c r="O528" s="51"/>
      <c r="P528" s="56"/>
      <c r="Q528" s="56"/>
      <c r="R528" s="56"/>
      <c r="S528" s="771"/>
      <c r="T528" s="771"/>
      <c r="U528" s="56"/>
      <c r="V528" s="56"/>
      <c r="W528" s="56"/>
      <c r="X528" s="56"/>
      <c r="Y528" s="771"/>
      <c r="Z528" s="771"/>
      <c r="AA528" s="814"/>
      <c r="AB528" s="119"/>
      <c r="AC528" s="56"/>
      <c r="AI528" s="20"/>
      <c r="AJ528" s="245"/>
      <c r="AM528" s="119"/>
    </row>
    <row r="529" spans="1:39" s="13" customFormat="1" x14ac:dyDescent="0.2">
      <c r="A529" s="20"/>
      <c r="B529" s="401"/>
      <c r="C529" s="20"/>
      <c r="D529" s="243"/>
      <c r="E529" s="401"/>
      <c r="F529" s="401"/>
      <c r="G529" s="401"/>
      <c r="H529" s="298"/>
      <c r="I529" s="298"/>
      <c r="J529" s="1217"/>
      <c r="L529" s="12"/>
      <c r="O529" s="51"/>
      <c r="P529" s="56"/>
      <c r="Q529" s="56"/>
      <c r="R529" s="56"/>
      <c r="S529" s="771"/>
      <c r="T529" s="771"/>
      <c r="U529" s="56"/>
      <c r="V529" s="56"/>
      <c r="W529" s="56"/>
      <c r="X529" s="56"/>
      <c r="Y529" s="771"/>
      <c r="Z529" s="771"/>
      <c r="AA529" s="814"/>
      <c r="AB529" s="119"/>
      <c r="AC529" s="56"/>
      <c r="AI529" s="20"/>
      <c r="AJ529" s="245"/>
      <c r="AM529" s="119"/>
    </row>
    <row r="530" spans="1:39" s="13" customFormat="1" x14ac:dyDescent="0.2">
      <c r="A530" s="20"/>
      <c r="B530" s="401"/>
      <c r="C530" s="20"/>
      <c r="D530" s="243"/>
      <c r="E530" s="401"/>
      <c r="F530" s="401"/>
      <c r="G530" s="401"/>
      <c r="H530" s="298"/>
      <c r="I530" s="298"/>
      <c r="J530" s="1217"/>
      <c r="L530" s="12"/>
      <c r="O530" s="51"/>
      <c r="P530" s="56"/>
      <c r="Q530" s="56"/>
      <c r="R530" s="56"/>
      <c r="S530" s="771"/>
      <c r="T530" s="771"/>
      <c r="U530" s="56"/>
      <c r="V530" s="56"/>
      <c r="W530" s="56"/>
      <c r="X530" s="56"/>
      <c r="Y530" s="771"/>
      <c r="Z530" s="771"/>
      <c r="AA530" s="814"/>
      <c r="AB530" s="119"/>
      <c r="AC530" s="56"/>
      <c r="AI530" s="20"/>
      <c r="AJ530" s="245"/>
      <c r="AM530" s="119"/>
    </row>
    <row r="531" spans="1:39" s="13" customFormat="1" x14ac:dyDescent="0.2">
      <c r="A531" s="20"/>
      <c r="B531" s="401"/>
      <c r="C531" s="20"/>
      <c r="D531" s="243"/>
      <c r="E531" s="401"/>
      <c r="F531" s="401"/>
      <c r="G531" s="401"/>
      <c r="H531" s="298"/>
      <c r="I531" s="298"/>
      <c r="J531" s="1217"/>
      <c r="L531" s="12"/>
      <c r="O531" s="51"/>
      <c r="P531" s="56"/>
      <c r="Q531" s="56"/>
      <c r="R531" s="56"/>
      <c r="S531" s="771"/>
      <c r="T531" s="771"/>
      <c r="U531" s="56"/>
      <c r="V531" s="56"/>
      <c r="W531" s="56"/>
      <c r="X531" s="56"/>
      <c r="Y531" s="771"/>
      <c r="Z531" s="771"/>
      <c r="AA531" s="814"/>
      <c r="AB531" s="119"/>
      <c r="AC531" s="56"/>
      <c r="AI531" s="20"/>
      <c r="AJ531" s="245"/>
      <c r="AM531" s="119"/>
    </row>
    <row r="532" spans="1:39" s="13" customFormat="1" x14ac:dyDescent="0.2">
      <c r="A532" s="20"/>
      <c r="B532" s="401"/>
      <c r="C532" s="20"/>
      <c r="D532" s="243"/>
      <c r="E532" s="401"/>
      <c r="F532" s="401"/>
      <c r="G532" s="401"/>
      <c r="H532" s="298"/>
      <c r="I532" s="298"/>
      <c r="J532" s="1217"/>
      <c r="L532" s="12"/>
      <c r="O532" s="51"/>
      <c r="P532" s="56"/>
      <c r="Q532" s="56"/>
      <c r="R532" s="56"/>
      <c r="S532" s="771"/>
      <c r="T532" s="771"/>
      <c r="U532" s="56"/>
      <c r="V532" s="56"/>
      <c r="W532" s="56"/>
      <c r="X532" s="56"/>
      <c r="Y532" s="771"/>
      <c r="Z532" s="771"/>
      <c r="AA532" s="814"/>
      <c r="AB532" s="119"/>
      <c r="AC532" s="56"/>
      <c r="AI532" s="20"/>
      <c r="AJ532" s="245"/>
      <c r="AM532" s="119"/>
    </row>
    <row r="533" spans="1:39" s="13" customFormat="1" x14ac:dyDescent="0.2">
      <c r="A533" s="20"/>
      <c r="B533" s="401"/>
      <c r="C533" s="20"/>
      <c r="D533" s="243"/>
      <c r="E533" s="401"/>
      <c r="F533" s="401"/>
      <c r="G533" s="401"/>
      <c r="H533" s="298"/>
      <c r="I533" s="298"/>
      <c r="J533" s="1217"/>
      <c r="L533" s="12"/>
      <c r="O533" s="51"/>
      <c r="P533" s="56"/>
      <c r="Q533" s="56"/>
      <c r="R533" s="56"/>
      <c r="S533" s="771"/>
      <c r="T533" s="771"/>
      <c r="U533" s="56"/>
      <c r="V533" s="56"/>
      <c r="W533" s="56"/>
      <c r="X533" s="56"/>
      <c r="Y533" s="771"/>
      <c r="Z533" s="771"/>
      <c r="AA533" s="814"/>
      <c r="AB533" s="119"/>
      <c r="AC533" s="56"/>
      <c r="AI533" s="20"/>
      <c r="AJ533" s="245"/>
      <c r="AM533" s="119"/>
    </row>
    <row r="534" spans="1:39" s="13" customFormat="1" x14ac:dyDescent="0.2">
      <c r="A534" s="20"/>
      <c r="B534" s="401"/>
      <c r="C534" s="20"/>
      <c r="D534" s="243"/>
      <c r="E534" s="401"/>
      <c r="F534" s="401"/>
      <c r="G534" s="401"/>
      <c r="H534" s="298"/>
      <c r="I534" s="298"/>
      <c r="J534" s="1217"/>
      <c r="L534" s="12"/>
      <c r="O534" s="51"/>
      <c r="P534" s="56"/>
      <c r="Q534" s="56"/>
      <c r="R534" s="56"/>
      <c r="S534" s="771"/>
      <c r="T534" s="771"/>
      <c r="U534" s="56"/>
      <c r="V534" s="56"/>
      <c r="W534" s="56"/>
      <c r="X534" s="56"/>
      <c r="Y534" s="771"/>
      <c r="Z534" s="771"/>
      <c r="AA534" s="814"/>
      <c r="AB534" s="119"/>
      <c r="AC534" s="56"/>
      <c r="AI534" s="20"/>
      <c r="AJ534" s="245"/>
      <c r="AM534" s="119"/>
    </row>
    <row r="535" spans="1:39" s="13" customFormat="1" x14ac:dyDescent="0.2">
      <c r="A535" s="20"/>
      <c r="B535" s="401"/>
      <c r="C535" s="20"/>
      <c r="D535" s="243"/>
      <c r="E535" s="401"/>
      <c r="F535" s="401"/>
      <c r="G535" s="401"/>
      <c r="H535" s="298"/>
      <c r="I535" s="298"/>
      <c r="J535" s="1217"/>
      <c r="L535" s="12"/>
      <c r="O535" s="51"/>
      <c r="P535" s="56"/>
      <c r="Q535" s="56"/>
      <c r="R535" s="56"/>
      <c r="S535" s="771"/>
      <c r="T535" s="771"/>
      <c r="U535" s="56"/>
      <c r="V535" s="56"/>
      <c r="W535" s="56"/>
      <c r="X535" s="56"/>
      <c r="Y535" s="771"/>
      <c r="Z535" s="771"/>
      <c r="AA535" s="814"/>
      <c r="AB535" s="119"/>
      <c r="AC535" s="56"/>
      <c r="AI535" s="20"/>
      <c r="AJ535" s="245"/>
      <c r="AM535" s="119"/>
    </row>
    <row r="536" spans="1:39" s="13" customFormat="1" x14ac:dyDescent="0.2">
      <c r="A536" s="20"/>
      <c r="B536" s="401"/>
      <c r="C536" s="20"/>
      <c r="D536" s="243"/>
      <c r="E536" s="401"/>
      <c r="F536" s="401"/>
      <c r="G536" s="401"/>
      <c r="H536" s="298"/>
      <c r="I536" s="298"/>
      <c r="J536" s="1217"/>
      <c r="L536" s="12"/>
      <c r="O536" s="51"/>
      <c r="P536" s="56"/>
      <c r="Q536" s="56"/>
      <c r="R536" s="56"/>
      <c r="S536" s="771"/>
      <c r="T536" s="771"/>
      <c r="U536" s="56"/>
      <c r="V536" s="56"/>
      <c r="W536" s="56"/>
      <c r="X536" s="56"/>
      <c r="Y536" s="771"/>
      <c r="Z536" s="771"/>
      <c r="AA536" s="814"/>
      <c r="AB536" s="119"/>
      <c r="AC536" s="56"/>
      <c r="AI536" s="20"/>
      <c r="AJ536" s="245"/>
      <c r="AM536" s="119"/>
    </row>
    <row r="537" spans="1:39" s="13" customFormat="1" x14ac:dyDescent="0.2">
      <c r="A537" s="20"/>
      <c r="B537" s="401"/>
      <c r="C537" s="20"/>
      <c r="D537" s="243"/>
      <c r="E537" s="401"/>
      <c r="F537" s="401"/>
      <c r="G537" s="401"/>
      <c r="H537" s="298"/>
      <c r="I537" s="298"/>
      <c r="J537" s="1217"/>
      <c r="L537" s="12"/>
      <c r="O537" s="51"/>
      <c r="P537" s="56"/>
      <c r="Q537" s="56"/>
      <c r="R537" s="56"/>
      <c r="S537" s="771"/>
      <c r="T537" s="771"/>
      <c r="U537" s="56"/>
      <c r="V537" s="56"/>
      <c r="W537" s="56"/>
      <c r="X537" s="56"/>
      <c r="Y537" s="771"/>
      <c r="Z537" s="771"/>
      <c r="AA537" s="814"/>
      <c r="AB537" s="119"/>
      <c r="AC537" s="56"/>
      <c r="AI537" s="20"/>
      <c r="AJ537" s="245"/>
      <c r="AM537" s="119"/>
    </row>
    <row r="538" spans="1:39" s="13" customFormat="1" x14ac:dyDescent="0.2">
      <c r="A538" s="20"/>
      <c r="B538" s="401"/>
      <c r="C538" s="20"/>
      <c r="D538" s="243"/>
      <c r="E538" s="401"/>
      <c r="F538" s="401"/>
      <c r="G538" s="401"/>
      <c r="H538" s="298"/>
      <c r="I538" s="298"/>
      <c r="J538" s="1217"/>
      <c r="L538" s="12"/>
      <c r="O538" s="51"/>
      <c r="P538" s="56"/>
      <c r="Q538" s="56"/>
      <c r="R538" s="56"/>
      <c r="S538" s="771"/>
      <c r="T538" s="771"/>
      <c r="U538" s="56"/>
      <c r="V538" s="56"/>
      <c r="W538" s="56"/>
      <c r="X538" s="56"/>
      <c r="Y538" s="771"/>
      <c r="Z538" s="771"/>
      <c r="AA538" s="814"/>
      <c r="AB538" s="119"/>
      <c r="AC538" s="56"/>
      <c r="AI538" s="20"/>
      <c r="AJ538" s="245"/>
      <c r="AM538" s="119"/>
    </row>
    <row r="539" spans="1:39" s="13" customFormat="1" x14ac:dyDescent="0.2">
      <c r="A539" s="20"/>
      <c r="B539" s="401"/>
      <c r="C539" s="20"/>
      <c r="D539" s="243"/>
      <c r="E539" s="401"/>
      <c r="F539" s="401"/>
      <c r="G539" s="401"/>
      <c r="H539" s="298"/>
      <c r="I539" s="298"/>
      <c r="J539" s="1217"/>
      <c r="L539" s="12"/>
      <c r="O539" s="51"/>
      <c r="P539" s="56"/>
      <c r="Q539" s="56"/>
      <c r="R539" s="56"/>
      <c r="S539" s="771"/>
      <c r="T539" s="771"/>
      <c r="U539" s="56"/>
      <c r="V539" s="56"/>
      <c r="W539" s="56"/>
      <c r="X539" s="56"/>
      <c r="Y539" s="771"/>
      <c r="Z539" s="771"/>
      <c r="AA539" s="814"/>
      <c r="AB539" s="119"/>
      <c r="AC539" s="56"/>
      <c r="AI539" s="20"/>
      <c r="AJ539" s="245"/>
      <c r="AM539" s="119"/>
    </row>
    <row r="540" spans="1:39" s="13" customFormat="1" x14ac:dyDescent="0.2">
      <c r="A540" s="20"/>
      <c r="B540" s="401"/>
      <c r="C540" s="20"/>
      <c r="D540" s="243"/>
      <c r="E540" s="401"/>
      <c r="F540" s="401"/>
      <c r="G540" s="401"/>
      <c r="H540" s="298"/>
      <c r="I540" s="298"/>
      <c r="J540" s="1217"/>
      <c r="L540" s="12"/>
      <c r="O540" s="51"/>
      <c r="P540" s="56"/>
      <c r="Q540" s="56"/>
      <c r="R540" s="56"/>
      <c r="S540" s="771"/>
      <c r="T540" s="771"/>
      <c r="U540" s="56"/>
      <c r="V540" s="56"/>
      <c r="W540" s="56"/>
      <c r="X540" s="56"/>
      <c r="Y540" s="771"/>
      <c r="Z540" s="771"/>
      <c r="AA540" s="814"/>
      <c r="AB540" s="119"/>
      <c r="AC540" s="56"/>
      <c r="AI540" s="20"/>
      <c r="AJ540" s="245"/>
      <c r="AM540" s="119"/>
    </row>
    <row r="541" spans="1:39" s="13" customFormat="1" x14ac:dyDescent="0.2">
      <c r="A541" s="20"/>
      <c r="B541" s="401"/>
      <c r="C541" s="20"/>
      <c r="D541" s="243"/>
      <c r="E541" s="401"/>
      <c r="F541" s="401"/>
      <c r="G541" s="401"/>
      <c r="H541" s="298"/>
      <c r="I541" s="298"/>
      <c r="J541" s="1217"/>
      <c r="L541" s="12"/>
      <c r="O541" s="51"/>
      <c r="P541" s="56"/>
      <c r="Q541" s="56"/>
      <c r="R541" s="56"/>
      <c r="S541" s="771"/>
      <c r="T541" s="771"/>
      <c r="U541" s="56"/>
      <c r="V541" s="56"/>
      <c r="W541" s="56"/>
      <c r="X541" s="56"/>
      <c r="Y541" s="771"/>
      <c r="Z541" s="771"/>
      <c r="AA541" s="814"/>
      <c r="AB541" s="119"/>
      <c r="AC541" s="56"/>
      <c r="AI541" s="20"/>
      <c r="AJ541" s="245"/>
      <c r="AM541" s="119"/>
    </row>
    <row r="542" spans="1:39" s="13" customFormat="1" x14ac:dyDescent="0.2">
      <c r="A542" s="20"/>
      <c r="B542" s="401"/>
      <c r="C542" s="20"/>
      <c r="D542" s="243"/>
      <c r="E542" s="401"/>
      <c r="F542" s="401"/>
      <c r="G542" s="401"/>
      <c r="H542" s="298"/>
      <c r="I542" s="298"/>
      <c r="J542" s="1217"/>
      <c r="L542" s="12"/>
      <c r="O542" s="51"/>
      <c r="P542" s="56"/>
      <c r="Q542" s="56"/>
      <c r="R542" s="56"/>
      <c r="S542" s="771"/>
      <c r="T542" s="771"/>
      <c r="U542" s="56"/>
      <c r="V542" s="56"/>
      <c r="W542" s="56"/>
      <c r="X542" s="56"/>
      <c r="Y542" s="771"/>
      <c r="Z542" s="771"/>
      <c r="AA542" s="814"/>
      <c r="AB542" s="119"/>
      <c r="AC542" s="56"/>
      <c r="AI542" s="20"/>
      <c r="AJ542" s="245"/>
      <c r="AM542" s="119"/>
    </row>
    <row r="543" spans="1:39" s="13" customFormat="1" x14ac:dyDescent="0.2">
      <c r="A543" s="20"/>
      <c r="B543" s="401"/>
      <c r="C543" s="20"/>
      <c r="D543" s="243"/>
      <c r="E543" s="401"/>
      <c r="F543" s="401"/>
      <c r="G543" s="401"/>
      <c r="H543" s="298"/>
      <c r="I543" s="298"/>
      <c r="J543" s="1217"/>
      <c r="L543" s="12"/>
      <c r="O543" s="51"/>
      <c r="P543" s="56"/>
      <c r="Q543" s="56"/>
      <c r="R543" s="56"/>
      <c r="S543" s="771"/>
      <c r="T543" s="771"/>
      <c r="U543" s="56"/>
      <c r="V543" s="56"/>
      <c r="W543" s="56"/>
      <c r="X543" s="56"/>
      <c r="Y543" s="771"/>
      <c r="Z543" s="771"/>
      <c r="AA543" s="814"/>
      <c r="AB543" s="119"/>
      <c r="AC543" s="56"/>
      <c r="AI543" s="20"/>
      <c r="AJ543" s="245"/>
      <c r="AM543" s="119"/>
    </row>
    <row r="544" spans="1:39" s="13" customFormat="1" x14ac:dyDescent="0.2">
      <c r="A544" s="20"/>
      <c r="B544" s="401"/>
      <c r="C544" s="20"/>
      <c r="D544" s="243"/>
      <c r="E544" s="401"/>
      <c r="F544" s="401"/>
      <c r="G544" s="401"/>
      <c r="H544" s="298"/>
      <c r="I544" s="298"/>
      <c r="J544" s="1217"/>
      <c r="L544" s="12"/>
      <c r="O544" s="51"/>
      <c r="P544" s="56"/>
      <c r="Q544" s="56"/>
      <c r="R544" s="56"/>
      <c r="S544" s="771"/>
      <c r="T544" s="771"/>
      <c r="U544" s="56"/>
      <c r="V544" s="56"/>
      <c r="W544" s="56"/>
      <c r="X544" s="56"/>
      <c r="Y544" s="771"/>
      <c r="Z544" s="771"/>
      <c r="AA544" s="814"/>
      <c r="AB544" s="119"/>
      <c r="AC544" s="56"/>
      <c r="AI544" s="20"/>
      <c r="AJ544" s="245"/>
      <c r="AM544" s="119"/>
    </row>
    <row r="545" spans="1:39" s="13" customFormat="1" x14ac:dyDescent="0.2">
      <c r="A545" s="20"/>
      <c r="B545" s="401"/>
      <c r="C545" s="20"/>
      <c r="D545" s="243"/>
      <c r="E545" s="401"/>
      <c r="F545" s="401"/>
      <c r="G545" s="401"/>
      <c r="H545" s="298"/>
      <c r="I545" s="298"/>
      <c r="J545" s="1217"/>
      <c r="L545" s="12"/>
      <c r="O545" s="51"/>
      <c r="P545" s="56"/>
      <c r="Q545" s="56"/>
      <c r="R545" s="56"/>
      <c r="S545" s="771"/>
      <c r="T545" s="771"/>
      <c r="U545" s="56"/>
      <c r="V545" s="56"/>
      <c r="W545" s="56"/>
      <c r="X545" s="56"/>
      <c r="Y545" s="771"/>
      <c r="Z545" s="771"/>
      <c r="AA545" s="814"/>
      <c r="AB545" s="119"/>
      <c r="AC545" s="56"/>
      <c r="AI545" s="20"/>
      <c r="AJ545" s="245"/>
      <c r="AM545" s="119"/>
    </row>
    <row r="546" spans="1:39" s="13" customFormat="1" x14ac:dyDescent="0.2">
      <c r="A546" s="20"/>
      <c r="B546" s="401"/>
      <c r="C546" s="20"/>
      <c r="D546" s="243"/>
      <c r="E546" s="401"/>
      <c r="F546" s="401"/>
      <c r="G546" s="401"/>
      <c r="H546" s="298"/>
      <c r="I546" s="298"/>
      <c r="J546" s="1217"/>
      <c r="L546" s="12"/>
      <c r="O546" s="51"/>
      <c r="P546" s="56"/>
      <c r="Q546" s="56"/>
      <c r="R546" s="56"/>
      <c r="S546" s="771"/>
      <c r="T546" s="771"/>
      <c r="U546" s="56"/>
      <c r="V546" s="56"/>
      <c r="W546" s="56"/>
      <c r="X546" s="56"/>
      <c r="Y546" s="771"/>
      <c r="Z546" s="771"/>
      <c r="AA546" s="814"/>
      <c r="AB546" s="119"/>
      <c r="AC546" s="56"/>
      <c r="AI546" s="20"/>
      <c r="AJ546" s="245"/>
      <c r="AM546" s="119"/>
    </row>
    <row r="547" spans="1:39" s="13" customFormat="1" x14ac:dyDescent="0.2">
      <c r="A547" s="20"/>
      <c r="B547" s="401"/>
      <c r="C547" s="20"/>
      <c r="D547" s="243"/>
      <c r="E547" s="401"/>
      <c r="F547" s="401"/>
      <c r="G547" s="401"/>
      <c r="H547" s="298"/>
      <c r="I547" s="298"/>
      <c r="J547" s="1217"/>
      <c r="L547" s="12"/>
      <c r="O547" s="51"/>
      <c r="P547" s="56"/>
      <c r="Q547" s="56"/>
      <c r="R547" s="56"/>
      <c r="S547" s="771"/>
      <c r="T547" s="771"/>
      <c r="U547" s="56"/>
      <c r="V547" s="56"/>
      <c r="W547" s="56"/>
      <c r="X547" s="56"/>
      <c r="Y547" s="771"/>
      <c r="Z547" s="771"/>
      <c r="AA547" s="814"/>
      <c r="AB547" s="119"/>
      <c r="AC547" s="56"/>
      <c r="AI547" s="20"/>
      <c r="AJ547" s="245"/>
      <c r="AM547" s="119"/>
    </row>
    <row r="548" spans="1:39" s="13" customFormat="1" x14ac:dyDescent="0.2">
      <c r="A548" s="20"/>
      <c r="B548" s="401"/>
      <c r="C548" s="20"/>
      <c r="D548" s="243"/>
      <c r="E548" s="401"/>
      <c r="F548" s="401"/>
      <c r="G548" s="401"/>
      <c r="H548" s="298"/>
      <c r="I548" s="298"/>
      <c r="J548" s="1217"/>
      <c r="L548" s="12"/>
      <c r="O548" s="51"/>
      <c r="P548" s="56"/>
      <c r="Q548" s="56"/>
      <c r="R548" s="56"/>
      <c r="S548" s="771"/>
      <c r="T548" s="771"/>
      <c r="U548" s="56"/>
      <c r="V548" s="56"/>
      <c r="W548" s="56"/>
      <c r="X548" s="56"/>
      <c r="Y548" s="771"/>
      <c r="Z548" s="771"/>
      <c r="AA548" s="814"/>
      <c r="AB548" s="119"/>
      <c r="AC548" s="56"/>
      <c r="AI548" s="20"/>
      <c r="AJ548" s="245"/>
      <c r="AM548" s="119"/>
    </row>
    <row r="549" spans="1:39" s="13" customFormat="1" x14ac:dyDescent="0.2">
      <c r="A549" s="20"/>
      <c r="B549" s="401"/>
      <c r="C549" s="20"/>
      <c r="D549" s="243"/>
      <c r="E549" s="401"/>
      <c r="F549" s="401"/>
      <c r="G549" s="401"/>
      <c r="H549" s="298"/>
      <c r="I549" s="298"/>
      <c r="J549" s="1217"/>
      <c r="L549" s="12"/>
      <c r="O549" s="51"/>
      <c r="P549" s="56"/>
      <c r="Q549" s="56"/>
      <c r="R549" s="56"/>
      <c r="S549" s="771"/>
      <c r="T549" s="771"/>
      <c r="U549" s="56"/>
      <c r="V549" s="56"/>
      <c r="W549" s="56"/>
      <c r="X549" s="56"/>
      <c r="Y549" s="771"/>
      <c r="Z549" s="771"/>
      <c r="AA549" s="814"/>
      <c r="AB549" s="119"/>
      <c r="AC549" s="56"/>
      <c r="AI549" s="20"/>
      <c r="AJ549" s="245"/>
      <c r="AM549" s="119"/>
    </row>
    <row r="550" spans="1:39" s="13" customFormat="1" x14ac:dyDescent="0.2">
      <c r="A550" s="20"/>
      <c r="B550" s="401"/>
      <c r="C550" s="20"/>
      <c r="D550" s="243"/>
      <c r="E550" s="401"/>
      <c r="F550" s="401"/>
      <c r="G550" s="401"/>
      <c r="H550" s="298"/>
      <c r="I550" s="298"/>
      <c r="J550" s="1217"/>
      <c r="L550" s="12"/>
      <c r="O550" s="51"/>
      <c r="P550" s="56"/>
      <c r="Q550" s="56"/>
      <c r="R550" s="56"/>
      <c r="S550" s="771"/>
      <c r="T550" s="771"/>
      <c r="U550" s="56"/>
      <c r="V550" s="56"/>
      <c r="W550" s="56"/>
      <c r="X550" s="56"/>
      <c r="Y550" s="771"/>
      <c r="Z550" s="771"/>
      <c r="AA550" s="814"/>
      <c r="AB550" s="119"/>
      <c r="AC550" s="56"/>
      <c r="AI550" s="20"/>
      <c r="AJ550" s="245"/>
      <c r="AM550" s="119"/>
    </row>
    <row r="551" spans="1:39" s="13" customFormat="1" x14ac:dyDescent="0.2">
      <c r="A551" s="20"/>
      <c r="B551" s="401"/>
      <c r="C551" s="20"/>
      <c r="D551" s="243"/>
      <c r="E551" s="401"/>
      <c r="F551" s="401"/>
      <c r="G551" s="401"/>
      <c r="H551" s="298"/>
      <c r="I551" s="298"/>
      <c r="J551" s="1217"/>
      <c r="L551" s="12"/>
      <c r="O551" s="51"/>
      <c r="P551" s="56"/>
      <c r="Q551" s="56"/>
      <c r="R551" s="56"/>
      <c r="S551" s="771"/>
      <c r="T551" s="771"/>
      <c r="U551" s="56"/>
      <c r="V551" s="56"/>
      <c r="W551" s="56"/>
      <c r="X551" s="56"/>
      <c r="Y551" s="771"/>
      <c r="Z551" s="771"/>
      <c r="AA551" s="814"/>
      <c r="AB551" s="119"/>
      <c r="AC551" s="56"/>
      <c r="AI551" s="20"/>
      <c r="AJ551" s="245"/>
      <c r="AM551" s="119"/>
    </row>
    <row r="552" spans="1:39" s="13" customFormat="1" x14ac:dyDescent="0.2">
      <c r="A552" s="20"/>
      <c r="B552" s="401"/>
      <c r="C552" s="20"/>
      <c r="D552" s="243"/>
      <c r="E552" s="401"/>
      <c r="F552" s="401"/>
      <c r="G552" s="401"/>
      <c r="H552" s="298"/>
      <c r="I552" s="298"/>
      <c r="J552" s="1217"/>
      <c r="L552" s="12"/>
      <c r="O552" s="51"/>
      <c r="P552" s="56"/>
      <c r="Q552" s="56"/>
      <c r="R552" s="56"/>
      <c r="S552" s="771"/>
      <c r="T552" s="771"/>
      <c r="U552" s="56"/>
      <c r="V552" s="56"/>
      <c r="W552" s="56"/>
      <c r="X552" s="56"/>
      <c r="Y552" s="771"/>
      <c r="Z552" s="771"/>
      <c r="AA552" s="814"/>
      <c r="AB552" s="119"/>
      <c r="AC552" s="56"/>
      <c r="AI552" s="20"/>
      <c r="AJ552" s="245"/>
      <c r="AM552" s="119"/>
    </row>
    <row r="553" spans="1:39" s="13" customFormat="1" x14ac:dyDescent="0.2">
      <c r="A553" s="20"/>
      <c r="B553" s="401"/>
      <c r="C553" s="20"/>
      <c r="D553" s="243"/>
      <c r="E553" s="401"/>
      <c r="F553" s="401"/>
      <c r="G553" s="401"/>
      <c r="H553" s="298"/>
      <c r="I553" s="298"/>
      <c r="J553" s="1217"/>
      <c r="L553" s="12"/>
      <c r="O553" s="51"/>
      <c r="P553" s="56"/>
      <c r="Q553" s="56"/>
      <c r="R553" s="56"/>
      <c r="S553" s="771"/>
      <c r="T553" s="771"/>
      <c r="U553" s="56"/>
      <c r="V553" s="56"/>
      <c r="W553" s="56"/>
      <c r="X553" s="56"/>
      <c r="Y553" s="771"/>
      <c r="Z553" s="771"/>
      <c r="AA553" s="814"/>
      <c r="AB553" s="119"/>
      <c r="AC553" s="56"/>
      <c r="AI553" s="20"/>
      <c r="AJ553" s="245"/>
      <c r="AM553" s="119"/>
    </row>
    <row r="554" spans="1:39" s="13" customFormat="1" x14ac:dyDescent="0.2">
      <c r="A554" s="20"/>
      <c r="B554" s="401"/>
      <c r="C554" s="20"/>
      <c r="D554" s="243"/>
      <c r="E554" s="401"/>
      <c r="F554" s="401"/>
      <c r="G554" s="401"/>
      <c r="H554" s="298"/>
      <c r="I554" s="298"/>
      <c r="J554" s="1217"/>
      <c r="L554" s="12"/>
      <c r="O554" s="51"/>
      <c r="P554" s="56"/>
      <c r="Q554" s="56"/>
      <c r="R554" s="56"/>
      <c r="S554" s="771"/>
      <c r="T554" s="771"/>
      <c r="U554" s="56"/>
      <c r="V554" s="56"/>
      <c r="W554" s="56"/>
      <c r="X554" s="56"/>
      <c r="Y554" s="771"/>
      <c r="Z554" s="771"/>
      <c r="AA554" s="814"/>
      <c r="AB554" s="119"/>
      <c r="AC554" s="56"/>
      <c r="AI554" s="20"/>
      <c r="AJ554" s="245"/>
      <c r="AM554" s="119"/>
    </row>
    <row r="555" spans="1:39" s="13" customFormat="1" x14ac:dyDescent="0.2">
      <c r="A555" s="20"/>
      <c r="B555" s="401"/>
      <c r="C555" s="20"/>
      <c r="D555" s="243"/>
      <c r="E555" s="401"/>
      <c r="F555" s="401"/>
      <c r="G555" s="401"/>
      <c r="H555" s="298"/>
      <c r="I555" s="298"/>
      <c r="J555" s="1217"/>
      <c r="L555" s="12"/>
      <c r="O555" s="51"/>
      <c r="P555" s="56"/>
      <c r="Q555" s="56"/>
      <c r="R555" s="56"/>
      <c r="S555" s="771"/>
      <c r="T555" s="771"/>
      <c r="U555" s="56"/>
      <c r="V555" s="56"/>
      <c r="W555" s="56"/>
      <c r="X555" s="56"/>
      <c r="Y555" s="771"/>
      <c r="Z555" s="771"/>
      <c r="AA555" s="814"/>
      <c r="AB555" s="119"/>
      <c r="AC555" s="56"/>
      <c r="AI555" s="20"/>
      <c r="AJ555" s="245"/>
      <c r="AM555" s="119"/>
    </row>
    <row r="556" spans="1:39" s="13" customFormat="1" x14ac:dyDescent="0.2">
      <c r="A556" s="20"/>
      <c r="B556" s="401"/>
      <c r="C556" s="20"/>
      <c r="D556" s="243"/>
      <c r="E556" s="401"/>
      <c r="F556" s="401"/>
      <c r="G556" s="401"/>
      <c r="H556" s="298"/>
      <c r="I556" s="298"/>
      <c r="J556" s="1217"/>
      <c r="L556" s="12"/>
      <c r="O556" s="51"/>
      <c r="P556" s="56"/>
      <c r="Q556" s="56"/>
      <c r="R556" s="56"/>
      <c r="S556" s="771"/>
      <c r="T556" s="771"/>
      <c r="U556" s="56"/>
      <c r="V556" s="56"/>
      <c r="W556" s="56"/>
      <c r="X556" s="56"/>
      <c r="Y556" s="771"/>
      <c r="Z556" s="771"/>
      <c r="AA556" s="814"/>
      <c r="AB556" s="119"/>
      <c r="AC556" s="56"/>
      <c r="AI556" s="20"/>
      <c r="AJ556" s="245"/>
      <c r="AM556" s="119"/>
    </row>
    <row r="557" spans="1:39" s="13" customFormat="1" x14ac:dyDescent="0.2">
      <c r="A557" s="20"/>
      <c r="B557" s="401"/>
      <c r="C557" s="20"/>
      <c r="D557" s="243"/>
      <c r="E557" s="401"/>
      <c r="F557" s="401"/>
      <c r="G557" s="401"/>
      <c r="H557" s="298"/>
      <c r="I557" s="298"/>
      <c r="J557" s="1217"/>
      <c r="L557" s="12"/>
      <c r="O557" s="51"/>
      <c r="P557" s="56"/>
      <c r="Q557" s="56"/>
      <c r="R557" s="56"/>
      <c r="S557" s="771"/>
      <c r="T557" s="771"/>
      <c r="U557" s="56"/>
      <c r="V557" s="56"/>
      <c r="W557" s="56"/>
      <c r="X557" s="56"/>
      <c r="Y557" s="771"/>
      <c r="Z557" s="771"/>
      <c r="AA557" s="814"/>
      <c r="AB557" s="119"/>
      <c r="AC557" s="56"/>
      <c r="AI557" s="20"/>
      <c r="AJ557" s="245"/>
      <c r="AM557" s="119"/>
    </row>
    <row r="558" spans="1:39" s="13" customFormat="1" x14ac:dyDescent="0.2">
      <c r="A558" s="20"/>
      <c r="B558" s="401"/>
      <c r="C558" s="20"/>
      <c r="D558" s="243"/>
      <c r="E558" s="401"/>
      <c r="F558" s="401"/>
      <c r="G558" s="401"/>
      <c r="H558" s="298"/>
      <c r="I558" s="298"/>
      <c r="J558" s="1217"/>
      <c r="L558" s="12"/>
      <c r="O558" s="51"/>
      <c r="P558" s="56"/>
      <c r="Q558" s="56"/>
      <c r="R558" s="56"/>
      <c r="S558" s="771"/>
      <c r="T558" s="771"/>
      <c r="U558" s="56"/>
      <c r="V558" s="56"/>
      <c r="W558" s="56"/>
      <c r="X558" s="56"/>
      <c r="Y558" s="771"/>
      <c r="Z558" s="771"/>
      <c r="AA558" s="814"/>
      <c r="AB558" s="119"/>
      <c r="AC558" s="56"/>
      <c r="AI558" s="20"/>
      <c r="AJ558" s="245"/>
      <c r="AM558" s="119"/>
    </row>
    <row r="559" spans="1:39" s="13" customFormat="1" x14ac:dyDescent="0.2">
      <c r="A559" s="20"/>
      <c r="B559" s="401"/>
      <c r="C559" s="20"/>
      <c r="D559" s="243"/>
      <c r="E559" s="401"/>
      <c r="F559" s="401"/>
      <c r="G559" s="401"/>
      <c r="H559" s="298"/>
      <c r="I559" s="298"/>
      <c r="J559" s="1217"/>
      <c r="L559" s="12"/>
      <c r="O559" s="51"/>
      <c r="P559" s="56"/>
      <c r="Q559" s="56"/>
      <c r="R559" s="56"/>
      <c r="S559" s="771"/>
      <c r="T559" s="771"/>
      <c r="U559" s="56"/>
      <c r="V559" s="56"/>
      <c r="W559" s="56"/>
      <c r="X559" s="56"/>
      <c r="Y559" s="771"/>
      <c r="Z559" s="771"/>
      <c r="AA559" s="814"/>
      <c r="AB559" s="119"/>
      <c r="AC559" s="56"/>
      <c r="AI559" s="20"/>
      <c r="AJ559" s="245"/>
      <c r="AM559" s="119"/>
    </row>
    <row r="560" spans="1:39" s="13" customFormat="1" x14ac:dyDescent="0.2">
      <c r="A560" s="20"/>
      <c r="B560" s="401"/>
      <c r="C560" s="20"/>
      <c r="D560" s="243"/>
      <c r="E560" s="401"/>
      <c r="F560" s="401"/>
      <c r="G560" s="401"/>
      <c r="H560" s="298"/>
      <c r="I560" s="298"/>
      <c r="J560" s="1217"/>
      <c r="L560" s="12"/>
      <c r="O560" s="51"/>
      <c r="P560" s="56"/>
      <c r="Q560" s="56"/>
      <c r="R560" s="56"/>
      <c r="S560" s="771"/>
      <c r="T560" s="771"/>
      <c r="U560" s="56"/>
      <c r="V560" s="56"/>
      <c r="W560" s="56"/>
      <c r="X560" s="56"/>
      <c r="Y560" s="771"/>
      <c r="Z560" s="771"/>
      <c r="AA560" s="814"/>
      <c r="AB560" s="119"/>
      <c r="AC560" s="56"/>
      <c r="AI560" s="20"/>
      <c r="AJ560" s="245"/>
      <c r="AM560" s="119"/>
    </row>
    <row r="561" spans="1:39" s="13" customFormat="1" x14ac:dyDescent="0.2">
      <c r="A561" s="20"/>
      <c r="B561" s="401"/>
      <c r="C561" s="20"/>
      <c r="D561" s="243"/>
      <c r="E561" s="401"/>
      <c r="F561" s="401"/>
      <c r="G561" s="401"/>
      <c r="H561" s="298"/>
      <c r="I561" s="298"/>
      <c r="J561" s="1217"/>
      <c r="L561" s="12"/>
      <c r="O561" s="51"/>
      <c r="P561" s="56"/>
      <c r="Q561" s="56"/>
      <c r="R561" s="56"/>
      <c r="S561" s="771"/>
      <c r="T561" s="771"/>
      <c r="U561" s="56"/>
      <c r="V561" s="56"/>
      <c r="W561" s="56"/>
      <c r="X561" s="56"/>
      <c r="Y561" s="771"/>
      <c r="Z561" s="771"/>
      <c r="AA561" s="814"/>
      <c r="AB561" s="119"/>
      <c r="AC561" s="56"/>
      <c r="AI561" s="20"/>
      <c r="AJ561" s="245"/>
      <c r="AM561" s="119"/>
    </row>
    <row r="562" spans="1:39" s="13" customFormat="1" x14ac:dyDescent="0.2">
      <c r="A562" s="20"/>
      <c r="B562" s="401"/>
      <c r="C562" s="20"/>
      <c r="D562" s="243"/>
      <c r="E562" s="401"/>
      <c r="F562" s="401"/>
      <c r="G562" s="401"/>
      <c r="H562" s="298"/>
      <c r="I562" s="298"/>
      <c r="J562" s="1217"/>
      <c r="L562" s="12"/>
      <c r="O562" s="51"/>
      <c r="P562" s="56"/>
      <c r="Q562" s="56"/>
      <c r="R562" s="56"/>
      <c r="S562" s="771"/>
      <c r="T562" s="771"/>
      <c r="U562" s="56"/>
      <c r="V562" s="56"/>
      <c r="W562" s="56"/>
      <c r="X562" s="56"/>
      <c r="Y562" s="771"/>
      <c r="Z562" s="771"/>
      <c r="AA562" s="814"/>
      <c r="AB562" s="119"/>
      <c r="AC562" s="56"/>
      <c r="AI562" s="20"/>
      <c r="AJ562" s="245"/>
      <c r="AM562" s="119"/>
    </row>
    <row r="563" spans="1:39" s="13" customFormat="1" x14ac:dyDescent="0.2">
      <c r="A563" s="20"/>
      <c r="B563" s="401"/>
      <c r="C563" s="20"/>
      <c r="D563" s="243"/>
      <c r="E563" s="401"/>
      <c r="F563" s="401"/>
      <c r="G563" s="401"/>
      <c r="H563" s="298"/>
      <c r="I563" s="298"/>
      <c r="J563" s="1217"/>
      <c r="L563" s="12"/>
      <c r="O563" s="51"/>
      <c r="P563" s="56"/>
      <c r="Q563" s="56"/>
      <c r="R563" s="56"/>
      <c r="S563" s="771"/>
      <c r="T563" s="771"/>
      <c r="U563" s="56"/>
      <c r="V563" s="56"/>
      <c r="W563" s="56"/>
      <c r="X563" s="56"/>
      <c r="Y563" s="771"/>
      <c r="Z563" s="771"/>
      <c r="AA563" s="814"/>
      <c r="AB563" s="119"/>
      <c r="AC563" s="56"/>
      <c r="AI563" s="20"/>
      <c r="AJ563" s="245"/>
      <c r="AM563" s="119"/>
    </row>
    <row r="564" spans="1:39" s="13" customFormat="1" x14ac:dyDescent="0.2">
      <c r="A564" s="20"/>
      <c r="B564" s="401"/>
      <c r="C564" s="20"/>
      <c r="D564" s="243"/>
      <c r="E564" s="401"/>
      <c r="F564" s="401"/>
      <c r="G564" s="401"/>
      <c r="H564" s="298"/>
      <c r="I564" s="298"/>
      <c r="J564" s="1217"/>
      <c r="L564" s="12"/>
      <c r="O564" s="51"/>
      <c r="P564" s="56"/>
      <c r="Q564" s="56"/>
      <c r="R564" s="56"/>
      <c r="S564" s="771"/>
      <c r="T564" s="771"/>
      <c r="U564" s="56"/>
      <c r="V564" s="56"/>
      <c r="W564" s="56"/>
      <c r="X564" s="56"/>
      <c r="Y564" s="771"/>
      <c r="Z564" s="771"/>
      <c r="AA564" s="814"/>
      <c r="AB564" s="119"/>
      <c r="AC564" s="56"/>
      <c r="AI564" s="20"/>
      <c r="AJ564" s="245"/>
      <c r="AM564" s="119"/>
    </row>
    <row r="565" spans="1:39" s="13" customFormat="1" x14ac:dyDescent="0.2">
      <c r="A565" s="20"/>
      <c r="B565" s="401"/>
      <c r="C565" s="20"/>
      <c r="D565" s="243"/>
      <c r="E565" s="401"/>
      <c r="F565" s="401"/>
      <c r="G565" s="401"/>
      <c r="H565" s="298"/>
      <c r="I565" s="298"/>
      <c r="J565" s="1217"/>
      <c r="L565" s="12"/>
      <c r="O565" s="51"/>
      <c r="P565" s="56"/>
      <c r="Q565" s="56"/>
      <c r="R565" s="56"/>
      <c r="S565" s="771"/>
      <c r="T565" s="771"/>
      <c r="U565" s="56"/>
      <c r="V565" s="56"/>
      <c r="W565" s="56"/>
      <c r="X565" s="56"/>
      <c r="Y565" s="771"/>
      <c r="Z565" s="771"/>
      <c r="AA565" s="814"/>
      <c r="AB565" s="119"/>
      <c r="AC565" s="56"/>
      <c r="AI565" s="20"/>
      <c r="AJ565" s="245"/>
      <c r="AM565" s="119"/>
    </row>
    <row r="566" spans="1:39" s="13" customFormat="1" x14ac:dyDescent="0.2">
      <c r="A566" s="20"/>
      <c r="B566" s="401"/>
      <c r="C566" s="20"/>
      <c r="D566" s="243"/>
      <c r="E566" s="401"/>
      <c r="F566" s="401"/>
      <c r="G566" s="401"/>
      <c r="H566" s="298"/>
      <c r="I566" s="298"/>
      <c r="J566" s="1217"/>
      <c r="L566" s="12"/>
      <c r="O566" s="51"/>
      <c r="P566" s="56"/>
      <c r="Q566" s="56"/>
      <c r="R566" s="56"/>
      <c r="S566" s="771"/>
      <c r="T566" s="771"/>
      <c r="U566" s="56"/>
      <c r="V566" s="56"/>
      <c r="W566" s="56"/>
      <c r="X566" s="56"/>
      <c r="Y566" s="771"/>
      <c r="Z566" s="771"/>
      <c r="AA566" s="814"/>
      <c r="AB566" s="119"/>
      <c r="AC566" s="56"/>
      <c r="AI566" s="20"/>
      <c r="AJ566" s="245"/>
      <c r="AM566" s="119"/>
    </row>
    <row r="567" spans="1:39" s="13" customFormat="1" x14ac:dyDescent="0.2">
      <c r="A567" s="20"/>
      <c r="B567" s="401"/>
      <c r="C567" s="20"/>
      <c r="D567" s="243"/>
      <c r="E567" s="401"/>
      <c r="F567" s="401"/>
      <c r="G567" s="401"/>
      <c r="H567" s="298"/>
      <c r="I567" s="298"/>
      <c r="J567" s="1217"/>
      <c r="L567" s="12"/>
      <c r="O567" s="51"/>
      <c r="P567" s="56"/>
      <c r="Q567" s="56"/>
      <c r="R567" s="56"/>
      <c r="S567" s="771"/>
      <c r="T567" s="771"/>
      <c r="U567" s="56"/>
      <c r="V567" s="56"/>
      <c r="W567" s="56"/>
      <c r="X567" s="56"/>
      <c r="Y567" s="771"/>
      <c r="Z567" s="771"/>
      <c r="AA567" s="814"/>
      <c r="AB567" s="119"/>
      <c r="AC567" s="56"/>
      <c r="AI567" s="20"/>
      <c r="AJ567" s="245"/>
      <c r="AM567" s="119"/>
    </row>
    <row r="568" spans="1:39" s="13" customFormat="1" x14ac:dyDescent="0.2">
      <c r="A568" s="20"/>
      <c r="B568" s="401"/>
      <c r="C568" s="20"/>
      <c r="D568" s="243"/>
      <c r="E568" s="401"/>
      <c r="F568" s="401"/>
      <c r="G568" s="401"/>
      <c r="H568" s="298"/>
      <c r="I568" s="298"/>
      <c r="J568" s="1217"/>
      <c r="L568" s="12"/>
      <c r="O568" s="51"/>
      <c r="P568" s="56"/>
      <c r="Q568" s="56"/>
      <c r="R568" s="56"/>
      <c r="S568" s="771"/>
      <c r="T568" s="771"/>
      <c r="U568" s="56"/>
      <c r="V568" s="56"/>
      <c r="W568" s="56"/>
      <c r="X568" s="56"/>
      <c r="Y568" s="771"/>
      <c r="Z568" s="771"/>
      <c r="AA568" s="814"/>
      <c r="AB568" s="119"/>
      <c r="AC568" s="56"/>
      <c r="AI568" s="20"/>
      <c r="AJ568" s="245"/>
      <c r="AM568" s="119"/>
    </row>
    <row r="569" spans="1:39" s="13" customFormat="1" x14ac:dyDescent="0.2">
      <c r="A569" s="20"/>
      <c r="B569" s="401"/>
      <c r="C569" s="20"/>
      <c r="D569" s="243"/>
      <c r="E569" s="401"/>
      <c r="F569" s="401"/>
      <c r="G569" s="401"/>
      <c r="H569" s="298"/>
      <c r="I569" s="298"/>
      <c r="J569" s="1217"/>
      <c r="L569" s="12"/>
      <c r="O569" s="51"/>
      <c r="P569" s="56"/>
      <c r="Q569" s="56"/>
      <c r="R569" s="56"/>
      <c r="S569" s="771"/>
      <c r="T569" s="771"/>
      <c r="U569" s="56"/>
      <c r="V569" s="56"/>
      <c r="W569" s="56"/>
      <c r="X569" s="56"/>
      <c r="Y569" s="771"/>
      <c r="Z569" s="771"/>
      <c r="AA569" s="814"/>
      <c r="AB569" s="119"/>
      <c r="AC569" s="56"/>
      <c r="AI569" s="20"/>
      <c r="AJ569" s="245"/>
      <c r="AM569" s="119"/>
    </row>
    <row r="570" spans="1:39" s="13" customFormat="1" x14ac:dyDescent="0.2">
      <c r="A570" s="20"/>
      <c r="B570" s="401"/>
      <c r="C570" s="20"/>
      <c r="D570" s="243"/>
      <c r="E570" s="401"/>
      <c r="F570" s="401"/>
      <c r="G570" s="401"/>
      <c r="H570" s="298"/>
      <c r="I570" s="298"/>
      <c r="J570" s="1217"/>
      <c r="L570" s="12"/>
      <c r="O570" s="51"/>
      <c r="P570" s="56"/>
      <c r="Q570" s="56"/>
      <c r="R570" s="56"/>
      <c r="S570" s="771"/>
      <c r="T570" s="771"/>
      <c r="U570" s="56"/>
      <c r="V570" s="56"/>
      <c r="W570" s="56"/>
      <c r="X570" s="56"/>
      <c r="Y570" s="771"/>
      <c r="Z570" s="771"/>
      <c r="AA570" s="814"/>
      <c r="AB570" s="119"/>
      <c r="AC570" s="56"/>
      <c r="AI570" s="20"/>
      <c r="AJ570" s="245"/>
      <c r="AM570" s="119"/>
    </row>
    <row r="571" spans="1:39" s="13" customFormat="1" x14ac:dyDescent="0.2">
      <c r="A571" s="20"/>
      <c r="B571" s="401"/>
      <c r="C571" s="20"/>
      <c r="D571" s="243"/>
      <c r="E571" s="401"/>
      <c r="F571" s="401"/>
      <c r="G571" s="401"/>
      <c r="H571" s="298"/>
      <c r="I571" s="298"/>
      <c r="J571" s="1217"/>
      <c r="L571" s="12"/>
      <c r="O571" s="51"/>
      <c r="P571" s="56"/>
      <c r="Q571" s="56"/>
      <c r="R571" s="56"/>
      <c r="S571" s="771"/>
      <c r="T571" s="771"/>
      <c r="U571" s="56"/>
      <c r="V571" s="56"/>
      <c r="W571" s="56"/>
      <c r="X571" s="56"/>
      <c r="Y571" s="771"/>
      <c r="Z571" s="771"/>
      <c r="AA571" s="814"/>
      <c r="AB571" s="119"/>
      <c r="AC571" s="56"/>
      <c r="AI571" s="20"/>
      <c r="AJ571" s="245"/>
      <c r="AM571" s="119"/>
    </row>
    <row r="572" spans="1:39" s="13" customFormat="1" x14ac:dyDescent="0.2">
      <c r="A572" s="20"/>
      <c r="B572" s="401"/>
      <c r="C572" s="20"/>
      <c r="D572" s="243"/>
      <c r="E572" s="401"/>
      <c r="F572" s="401"/>
      <c r="G572" s="401"/>
      <c r="H572" s="298"/>
      <c r="I572" s="298"/>
      <c r="J572" s="1217"/>
      <c r="L572" s="12"/>
      <c r="O572" s="51"/>
      <c r="P572" s="56"/>
      <c r="Q572" s="56"/>
      <c r="R572" s="56"/>
      <c r="S572" s="771"/>
      <c r="T572" s="771"/>
      <c r="U572" s="56"/>
      <c r="V572" s="56"/>
      <c r="W572" s="56"/>
      <c r="X572" s="56"/>
      <c r="Y572" s="771"/>
      <c r="Z572" s="771"/>
      <c r="AA572" s="814"/>
      <c r="AB572" s="119"/>
      <c r="AC572" s="56"/>
      <c r="AI572" s="20"/>
      <c r="AJ572" s="245"/>
      <c r="AM572" s="119"/>
    </row>
    <row r="573" spans="1:39" s="13" customFormat="1" x14ac:dyDescent="0.2">
      <c r="A573" s="20"/>
      <c r="B573" s="401"/>
      <c r="C573" s="20"/>
      <c r="D573" s="243"/>
      <c r="E573" s="401"/>
      <c r="F573" s="401"/>
      <c r="G573" s="401"/>
      <c r="H573" s="298"/>
      <c r="I573" s="298"/>
      <c r="J573" s="1217"/>
      <c r="L573" s="12"/>
      <c r="O573" s="51"/>
      <c r="P573" s="56"/>
      <c r="Q573" s="56"/>
      <c r="R573" s="56"/>
      <c r="S573" s="771"/>
      <c r="T573" s="771"/>
      <c r="U573" s="56"/>
      <c r="V573" s="56"/>
      <c r="W573" s="56"/>
      <c r="X573" s="56"/>
      <c r="Y573" s="771"/>
      <c r="Z573" s="771"/>
      <c r="AA573" s="814"/>
      <c r="AB573" s="119"/>
      <c r="AC573" s="56"/>
      <c r="AI573" s="20"/>
      <c r="AJ573" s="245"/>
      <c r="AM573" s="119"/>
    </row>
    <row r="574" spans="1:39" s="13" customFormat="1" x14ac:dyDescent="0.2">
      <c r="A574" s="20"/>
      <c r="B574" s="401"/>
      <c r="C574" s="20"/>
      <c r="D574" s="243"/>
      <c r="E574" s="401"/>
      <c r="F574" s="401"/>
      <c r="G574" s="401"/>
      <c r="H574" s="298"/>
      <c r="I574" s="298"/>
      <c r="J574" s="1217"/>
      <c r="L574" s="12"/>
      <c r="O574" s="51"/>
      <c r="P574" s="56"/>
      <c r="Q574" s="56"/>
      <c r="R574" s="56"/>
      <c r="S574" s="771"/>
      <c r="T574" s="771"/>
      <c r="U574" s="56"/>
      <c r="V574" s="56"/>
      <c r="W574" s="56"/>
      <c r="X574" s="56"/>
      <c r="Y574" s="771"/>
      <c r="Z574" s="771"/>
      <c r="AA574" s="814"/>
      <c r="AB574" s="119"/>
      <c r="AC574" s="56"/>
      <c r="AI574" s="20"/>
      <c r="AJ574" s="245"/>
      <c r="AM574" s="119"/>
    </row>
    <row r="575" spans="1:39" s="13" customFormat="1" x14ac:dyDescent="0.2">
      <c r="A575" s="20"/>
      <c r="B575" s="401"/>
      <c r="C575" s="20"/>
      <c r="D575" s="243"/>
      <c r="E575" s="401"/>
      <c r="F575" s="401"/>
      <c r="G575" s="401"/>
      <c r="H575" s="298"/>
      <c r="I575" s="298"/>
      <c r="J575" s="1217"/>
      <c r="L575" s="12"/>
      <c r="O575" s="51"/>
      <c r="P575" s="56"/>
      <c r="Q575" s="56"/>
      <c r="R575" s="56"/>
      <c r="S575" s="771"/>
      <c r="T575" s="771"/>
      <c r="U575" s="56"/>
      <c r="V575" s="56"/>
      <c r="W575" s="56"/>
      <c r="X575" s="56"/>
      <c r="Y575" s="771"/>
      <c r="Z575" s="771"/>
      <c r="AA575" s="814"/>
      <c r="AB575" s="119"/>
      <c r="AC575" s="56"/>
      <c r="AI575" s="20"/>
      <c r="AJ575" s="245"/>
      <c r="AM575" s="119"/>
    </row>
    <row r="576" spans="1:39" s="13" customFormat="1" x14ac:dyDescent="0.2">
      <c r="A576" s="20"/>
      <c r="B576" s="401"/>
      <c r="C576" s="20"/>
      <c r="D576" s="243"/>
      <c r="E576" s="401"/>
      <c r="F576" s="401"/>
      <c r="G576" s="401"/>
      <c r="H576" s="298"/>
      <c r="I576" s="298"/>
      <c r="J576" s="1217"/>
      <c r="L576" s="12"/>
      <c r="O576" s="51"/>
      <c r="P576" s="56"/>
      <c r="Q576" s="56"/>
      <c r="R576" s="56"/>
      <c r="S576" s="771"/>
      <c r="T576" s="771"/>
      <c r="U576" s="56"/>
      <c r="V576" s="56"/>
      <c r="W576" s="56"/>
      <c r="X576" s="56"/>
      <c r="Y576" s="771"/>
      <c r="Z576" s="771"/>
      <c r="AA576" s="814"/>
      <c r="AB576" s="119"/>
      <c r="AC576" s="56"/>
      <c r="AI576" s="20"/>
      <c r="AJ576" s="245"/>
      <c r="AM576" s="119"/>
    </row>
    <row r="577" spans="1:39" s="13" customFormat="1" x14ac:dyDescent="0.2">
      <c r="A577" s="20"/>
      <c r="B577" s="401"/>
      <c r="C577" s="20"/>
      <c r="D577" s="243"/>
      <c r="E577" s="401"/>
      <c r="F577" s="401"/>
      <c r="G577" s="401"/>
      <c r="H577" s="298"/>
      <c r="I577" s="298"/>
      <c r="J577" s="1217"/>
      <c r="L577" s="12"/>
      <c r="O577" s="51"/>
      <c r="P577" s="56"/>
      <c r="Q577" s="56"/>
      <c r="R577" s="56"/>
      <c r="S577" s="771"/>
      <c r="T577" s="771"/>
      <c r="U577" s="56"/>
      <c r="V577" s="56"/>
      <c r="W577" s="56"/>
      <c r="X577" s="56"/>
      <c r="Y577" s="771"/>
      <c r="Z577" s="771"/>
      <c r="AA577" s="814"/>
      <c r="AB577" s="119"/>
      <c r="AC577" s="56"/>
      <c r="AI577" s="20"/>
      <c r="AJ577" s="245"/>
      <c r="AM577" s="119"/>
    </row>
    <row r="578" spans="1:39" s="13" customFormat="1" x14ac:dyDescent="0.2">
      <c r="A578" s="20"/>
      <c r="B578" s="401"/>
      <c r="C578" s="20"/>
      <c r="D578" s="243"/>
      <c r="E578" s="401"/>
      <c r="F578" s="401"/>
      <c r="G578" s="401"/>
      <c r="H578" s="298"/>
      <c r="I578" s="298"/>
      <c r="J578" s="1217"/>
      <c r="L578" s="12"/>
      <c r="O578" s="51"/>
      <c r="P578" s="56"/>
      <c r="Q578" s="56"/>
      <c r="R578" s="56"/>
      <c r="S578" s="771"/>
      <c r="T578" s="771"/>
      <c r="U578" s="56"/>
      <c r="V578" s="56"/>
      <c r="W578" s="56"/>
      <c r="X578" s="56"/>
      <c r="Y578" s="771"/>
      <c r="Z578" s="771"/>
      <c r="AA578" s="814"/>
      <c r="AB578" s="119"/>
      <c r="AC578" s="56"/>
      <c r="AI578" s="20"/>
      <c r="AJ578" s="245"/>
      <c r="AM578" s="119"/>
    </row>
    <row r="579" spans="1:39" s="13" customFormat="1" x14ac:dyDescent="0.2">
      <c r="A579" s="20"/>
      <c r="B579" s="401"/>
      <c r="C579" s="20"/>
      <c r="D579" s="243"/>
      <c r="E579" s="401"/>
      <c r="F579" s="401"/>
      <c r="G579" s="401"/>
      <c r="H579" s="298"/>
      <c r="I579" s="298"/>
      <c r="J579" s="1217"/>
      <c r="L579" s="12"/>
      <c r="O579" s="51"/>
      <c r="P579" s="56"/>
      <c r="Q579" s="56"/>
      <c r="R579" s="56"/>
      <c r="S579" s="771"/>
      <c r="T579" s="771"/>
      <c r="U579" s="56"/>
      <c r="V579" s="56"/>
      <c r="W579" s="56"/>
      <c r="X579" s="56"/>
      <c r="Y579" s="771"/>
      <c r="Z579" s="771"/>
      <c r="AA579" s="814"/>
      <c r="AB579" s="119"/>
      <c r="AC579" s="56"/>
      <c r="AI579" s="20"/>
      <c r="AJ579" s="245"/>
      <c r="AM579" s="119"/>
    </row>
    <row r="580" spans="1:39" s="13" customFormat="1" x14ac:dyDescent="0.2">
      <c r="A580" s="20"/>
      <c r="B580" s="401"/>
      <c r="C580" s="20"/>
      <c r="D580" s="243"/>
      <c r="E580" s="401"/>
      <c r="F580" s="401"/>
      <c r="G580" s="401"/>
      <c r="H580" s="298"/>
      <c r="I580" s="298"/>
      <c r="J580" s="1217"/>
      <c r="L580" s="12"/>
      <c r="O580" s="51"/>
      <c r="P580" s="56"/>
      <c r="Q580" s="56"/>
      <c r="R580" s="56"/>
      <c r="S580" s="771"/>
      <c r="T580" s="771"/>
      <c r="U580" s="56"/>
      <c r="V580" s="56"/>
      <c r="W580" s="56"/>
      <c r="X580" s="56"/>
      <c r="Y580" s="771"/>
      <c r="Z580" s="771"/>
      <c r="AA580" s="814"/>
      <c r="AB580" s="119"/>
      <c r="AC580" s="56"/>
      <c r="AI580" s="20"/>
      <c r="AJ580" s="245"/>
      <c r="AM580" s="119"/>
    </row>
    <row r="581" spans="1:39" s="13" customFormat="1" x14ac:dyDescent="0.2">
      <c r="A581" s="20"/>
      <c r="B581" s="401"/>
      <c r="C581" s="20"/>
      <c r="D581" s="243"/>
      <c r="E581" s="401"/>
      <c r="F581" s="401"/>
      <c r="G581" s="401"/>
      <c r="H581" s="298"/>
      <c r="I581" s="298"/>
      <c r="J581" s="1217"/>
      <c r="L581" s="12"/>
      <c r="O581" s="51"/>
      <c r="P581" s="56"/>
      <c r="Q581" s="56"/>
      <c r="R581" s="56"/>
      <c r="S581" s="771"/>
      <c r="T581" s="771"/>
      <c r="U581" s="56"/>
      <c r="V581" s="56"/>
      <c r="W581" s="56"/>
      <c r="X581" s="56"/>
      <c r="Y581" s="771"/>
      <c r="Z581" s="771"/>
      <c r="AA581" s="814"/>
      <c r="AB581" s="119"/>
      <c r="AC581" s="56"/>
      <c r="AI581" s="20"/>
      <c r="AJ581" s="245"/>
      <c r="AM581" s="119"/>
    </row>
    <row r="582" spans="1:39" s="13" customFormat="1" x14ac:dyDescent="0.2">
      <c r="A582" s="20"/>
      <c r="B582" s="401"/>
      <c r="C582" s="20"/>
      <c r="D582" s="243"/>
      <c r="E582" s="401"/>
      <c r="F582" s="401"/>
      <c r="G582" s="401"/>
      <c r="H582" s="298"/>
      <c r="I582" s="298"/>
      <c r="J582" s="1217"/>
      <c r="L582" s="12"/>
      <c r="O582" s="51"/>
      <c r="P582" s="56"/>
      <c r="Q582" s="56"/>
      <c r="R582" s="56"/>
      <c r="S582" s="771"/>
      <c r="T582" s="771"/>
      <c r="U582" s="56"/>
      <c r="V582" s="56"/>
      <c r="W582" s="56"/>
      <c r="X582" s="56"/>
      <c r="Y582" s="771"/>
      <c r="Z582" s="771"/>
      <c r="AA582" s="814"/>
      <c r="AB582" s="119"/>
      <c r="AC582" s="56"/>
      <c r="AI582" s="20"/>
      <c r="AJ582" s="245"/>
      <c r="AM582" s="119"/>
    </row>
    <row r="583" spans="1:39" s="13" customFormat="1" x14ac:dyDescent="0.2">
      <c r="A583" s="20"/>
      <c r="B583" s="401"/>
      <c r="C583" s="20"/>
      <c r="D583" s="243"/>
      <c r="E583" s="401"/>
      <c r="F583" s="401"/>
      <c r="G583" s="401"/>
      <c r="H583" s="298"/>
      <c r="I583" s="298"/>
      <c r="J583" s="1217"/>
      <c r="L583" s="12"/>
      <c r="O583" s="51"/>
      <c r="P583" s="56"/>
      <c r="Q583" s="56"/>
      <c r="R583" s="56"/>
      <c r="S583" s="771"/>
      <c r="T583" s="771"/>
      <c r="U583" s="56"/>
      <c r="V583" s="56"/>
      <c r="W583" s="56"/>
      <c r="X583" s="56"/>
      <c r="Y583" s="771"/>
      <c r="Z583" s="771"/>
      <c r="AA583" s="814"/>
      <c r="AB583" s="119"/>
      <c r="AC583" s="56"/>
      <c r="AI583" s="20"/>
      <c r="AJ583" s="245"/>
      <c r="AM583" s="119"/>
    </row>
    <row r="584" spans="1:39" s="13" customFormat="1" x14ac:dyDescent="0.2">
      <c r="A584" s="20"/>
      <c r="B584" s="401"/>
      <c r="C584" s="20"/>
      <c r="D584" s="243"/>
      <c r="E584" s="401"/>
      <c r="F584" s="401"/>
      <c r="G584" s="401"/>
      <c r="H584" s="298"/>
      <c r="I584" s="298"/>
      <c r="J584" s="1217"/>
      <c r="L584" s="12"/>
      <c r="O584" s="51"/>
      <c r="P584" s="56"/>
      <c r="Q584" s="56"/>
      <c r="R584" s="56"/>
      <c r="S584" s="771"/>
      <c r="T584" s="771"/>
      <c r="U584" s="56"/>
      <c r="V584" s="56"/>
      <c r="W584" s="56"/>
      <c r="X584" s="56"/>
      <c r="Y584" s="771"/>
      <c r="Z584" s="771"/>
      <c r="AA584" s="814"/>
      <c r="AB584" s="119"/>
      <c r="AC584" s="56"/>
      <c r="AI584" s="20"/>
      <c r="AJ584" s="245"/>
      <c r="AM584" s="119"/>
    </row>
    <row r="585" spans="1:39" s="13" customFormat="1" x14ac:dyDescent="0.2">
      <c r="A585" s="20"/>
      <c r="B585" s="401"/>
      <c r="C585" s="20"/>
      <c r="D585" s="243"/>
      <c r="E585" s="401"/>
      <c r="F585" s="401"/>
      <c r="G585" s="401"/>
      <c r="H585" s="298"/>
      <c r="I585" s="298"/>
      <c r="J585" s="1217"/>
      <c r="L585" s="12"/>
      <c r="O585" s="51"/>
      <c r="P585" s="56"/>
      <c r="Q585" s="56"/>
      <c r="R585" s="56"/>
      <c r="S585" s="771"/>
      <c r="T585" s="771"/>
      <c r="U585" s="56"/>
      <c r="V585" s="56"/>
      <c r="W585" s="56"/>
      <c r="X585" s="56"/>
      <c r="Y585" s="771"/>
      <c r="Z585" s="771"/>
      <c r="AA585" s="814"/>
      <c r="AB585" s="119"/>
      <c r="AC585" s="56"/>
      <c r="AI585" s="20"/>
      <c r="AJ585" s="245"/>
      <c r="AM585" s="119"/>
    </row>
    <row r="586" spans="1:39" s="13" customFormat="1" x14ac:dyDescent="0.2">
      <c r="A586" s="20"/>
      <c r="B586" s="401"/>
      <c r="C586" s="20"/>
      <c r="D586" s="243"/>
      <c r="E586" s="401"/>
      <c r="F586" s="401"/>
      <c r="G586" s="401"/>
      <c r="H586" s="298"/>
      <c r="I586" s="298"/>
      <c r="J586" s="1217"/>
      <c r="L586" s="12"/>
      <c r="O586" s="51"/>
      <c r="P586" s="56"/>
      <c r="Q586" s="56"/>
      <c r="R586" s="56"/>
      <c r="S586" s="771"/>
      <c r="T586" s="771"/>
      <c r="U586" s="56"/>
      <c r="V586" s="56"/>
      <c r="W586" s="56"/>
      <c r="X586" s="56"/>
      <c r="Y586" s="771"/>
      <c r="Z586" s="771"/>
      <c r="AA586" s="814"/>
      <c r="AB586" s="119"/>
      <c r="AC586" s="56"/>
      <c r="AI586" s="20"/>
      <c r="AJ586" s="245"/>
      <c r="AM586" s="119"/>
    </row>
    <row r="587" spans="1:39" s="13" customFormat="1" x14ac:dyDescent="0.2">
      <c r="A587" s="20"/>
      <c r="B587" s="401"/>
      <c r="C587" s="20"/>
      <c r="D587" s="243"/>
      <c r="E587" s="401"/>
      <c r="F587" s="401"/>
      <c r="G587" s="401"/>
      <c r="H587" s="298"/>
      <c r="I587" s="298"/>
      <c r="J587" s="1217"/>
      <c r="L587" s="12"/>
      <c r="O587" s="51"/>
      <c r="P587" s="56"/>
      <c r="Q587" s="56"/>
      <c r="R587" s="56"/>
      <c r="S587" s="771"/>
      <c r="T587" s="771"/>
      <c r="U587" s="56"/>
      <c r="V587" s="56"/>
      <c r="W587" s="56"/>
      <c r="X587" s="56"/>
      <c r="Y587" s="771"/>
      <c r="Z587" s="771"/>
      <c r="AA587" s="814"/>
      <c r="AB587" s="119"/>
      <c r="AC587" s="56"/>
      <c r="AI587" s="20"/>
      <c r="AJ587" s="245"/>
      <c r="AM587" s="119"/>
    </row>
    <row r="588" spans="1:39" s="13" customFormat="1" x14ac:dyDescent="0.2">
      <c r="A588" s="20"/>
      <c r="B588" s="401"/>
      <c r="C588" s="20"/>
      <c r="D588" s="243"/>
      <c r="E588" s="401"/>
      <c r="F588" s="401"/>
      <c r="G588" s="401"/>
      <c r="H588" s="298"/>
      <c r="I588" s="298"/>
      <c r="J588" s="1217"/>
      <c r="L588" s="12"/>
      <c r="O588" s="51"/>
      <c r="P588" s="56"/>
      <c r="Q588" s="56"/>
      <c r="R588" s="56"/>
      <c r="S588" s="771"/>
      <c r="T588" s="771"/>
      <c r="U588" s="56"/>
      <c r="V588" s="56"/>
      <c r="W588" s="56"/>
      <c r="X588" s="56"/>
      <c r="Y588" s="771"/>
      <c r="Z588" s="771"/>
      <c r="AA588" s="814"/>
      <c r="AB588" s="119"/>
      <c r="AC588" s="56"/>
      <c r="AI588" s="20"/>
      <c r="AJ588" s="245"/>
      <c r="AM588" s="119"/>
    </row>
    <row r="589" spans="1:39" s="13" customFormat="1" x14ac:dyDescent="0.2">
      <c r="A589" s="20"/>
      <c r="B589" s="401"/>
      <c r="C589" s="20"/>
      <c r="D589" s="243"/>
      <c r="E589" s="401"/>
      <c r="F589" s="401"/>
      <c r="G589" s="401"/>
      <c r="H589" s="298"/>
      <c r="I589" s="298"/>
      <c r="J589" s="1217"/>
      <c r="L589" s="12"/>
      <c r="O589" s="51"/>
      <c r="P589" s="56"/>
      <c r="Q589" s="56"/>
      <c r="R589" s="56"/>
      <c r="S589" s="771"/>
      <c r="T589" s="771"/>
      <c r="U589" s="56"/>
      <c r="V589" s="56"/>
      <c r="W589" s="56"/>
      <c r="X589" s="56"/>
      <c r="Y589" s="771"/>
      <c r="Z589" s="771"/>
      <c r="AA589" s="814"/>
      <c r="AB589" s="119"/>
      <c r="AC589" s="56"/>
      <c r="AI589" s="20"/>
      <c r="AJ589" s="245"/>
      <c r="AM589" s="119"/>
    </row>
    <row r="590" spans="1:39" s="13" customFormat="1" x14ac:dyDescent="0.2">
      <c r="A590" s="20"/>
      <c r="B590" s="401"/>
      <c r="C590" s="20"/>
      <c r="D590" s="243"/>
      <c r="E590" s="401"/>
      <c r="F590" s="401"/>
      <c r="G590" s="401"/>
      <c r="H590" s="298"/>
      <c r="I590" s="298"/>
      <c r="J590" s="1217"/>
      <c r="L590" s="12"/>
      <c r="O590" s="51"/>
      <c r="P590" s="56"/>
      <c r="Q590" s="56"/>
      <c r="R590" s="56"/>
      <c r="S590" s="771"/>
      <c r="T590" s="771"/>
      <c r="U590" s="56"/>
      <c r="V590" s="56"/>
      <c r="W590" s="56"/>
      <c r="X590" s="56"/>
      <c r="Y590" s="771"/>
      <c r="Z590" s="771"/>
      <c r="AA590" s="814"/>
      <c r="AB590" s="119"/>
      <c r="AC590" s="56"/>
      <c r="AI590" s="20"/>
      <c r="AJ590" s="245"/>
      <c r="AM590" s="119"/>
    </row>
    <row r="591" spans="1:39" s="13" customFormat="1" x14ac:dyDescent="0.2">
      <c r="A591" s="20"/>
      <c r="B591" s="401"/>
      <c r="C591" s="20"/>
      <c r="D591" s="243"/>
      <c r="E591" s="401"/>
      <c r="F591" s="401"/>
      <c r="G591" s="401"/>
      <c r="H591" s="298"/>
      <c r="I591" s="298"/>
      <c r="J591" s="1217"/>
      <c r="L591" s="12"/>
      <c r="O591" s="51"/>
      <c r="P591" s="56"/>
      <c r="Q591" s="56"/>
      <c r="R591" s="56"/>
      <c r="S591" s="771"/>
      <c r="T591" s="771"/>
      <c r="U591" s="56"/>
      <c r="V591" s="56"/>
      <c r="W591" s="56"/>
      <c r="X591" s="56"/>
      <c r="Y591" s="771"/>
      <c r="Z591" s="771"/>
      <c r="AA591" s="814"/>
      <c r="AB591" s="119"/>
      <c r="AC591" s="56"/>
      <c r="AI591" s="20"/>
      <c r="AJ591" s="245"/>
      <c r="AM591" s="119"/>
    </row>
    <row r="592" spans="1:39" s="13" customFormat="1" x14ac:dyDescent="0.2">
      <c r="A592" s="20"/>
      <c r="B592" s="401"/>
      <c r="C592" s="20"/>
      <c r="D592" s="243"/>
      <c r="E592" s="401"/>
      <c r="F592" s="401"/>
      <c r="G592" s="401"/>
      <c r="H592" s="298"/>
      <c r="I592" s="298"/>
      <c r="J592" s="1217"/>
      <c r="L592" s="12"/>
      <c r="O592" s="51"/>
      <c r="P592" s="56"/>
      <c r="Q592" s="56"/>
      <c r="R592" s="56"/>
      <c r="S592" s="771"/>
      <c r="T592" s="771"/>
      <c r="U592" s="56"/>
      <c r="V592" s="56"/>
      <c r="W592" s="56"/>
      <c r="X592" s="56"/>
      <c r="Y592" s="771"/>
      <c r="Z592" s="771"/>
      <c r="AA592" s="814"/>
      <c r="AB592" s="119"/>
      <c r="AC592" s="56"/>
      <c r="AI592" s="20"/>
      <c r="AJ592" s="245"/>
      <c r="AM592" s="119"/>
    </row>
    <row r="593" spans="1:39" s="13" customFormat="1" x14ac:dyDescent="0.2">
      <c r="A593" s="20"/>
      <c r="B593" s="401"/>
      <c r="C593" s="20"/>
      <c r="D593" s="243"/>
      <c r="E593" s="401"/>
      <c r="F593" s="401"/>
      <c r="G593" s="401"/>
      <c r="H593" s="298"/>
      <c r="I593" s="298"/>
      <c r="J593" s="1217"/>
      <c r="L593" s="12"/>
      <c r="O593" s="51"/>
      <c r="P593" s="56"/>
      <c r="Q593" s="56"/>
      <c r="R593" s="56"/>
      <c r="S593" s="771"/>
      <c r="T593" s="771"/>
      <c r="U593" s="56"/>
      <c r="V593" s="56"/>
      <c r="W593" s="56"/>
      <c r="X593" s="56"/>
      <c r="Y593" s="771"/>
      <c r="Z593" s="771"/>
      <c r="AA593" s="814"/>
      <c r="AB593" s="119"/>
      <c r="AC593" s="56"/>
      <c r="AI593" s="20"/>
      <c r="AJ593" s="245"/>
      <c r="AM593" s="119"/>
    </row>
    <row r="594" spans="1:39" s="13" customFormat="1" x14ac:dyDescent="0.2">
      <c r="A594" s="20"/>
      <c r="B594" s="401"/>
      <c r="C594" s="20"/>
      <c r="D594" s="243"/>
      <c r="E594" s="401"/>
      <c r="F594" s="401"/>
      <c r="G594" s="401"/>
      <c r="H594" s="298"/>
      <c r="I594" s="298"/>
      <c r="J594" s="1217"/>
      <c r="L594" s="12"/>
      <c r="O594" s="51"/>
      <c r="P594" s="56"/>
      <c r="Q594" s="56"/>
      <c r="R594" s="56"/>
      <c r="S594" s="771"/>
      <c r="T594" s="771"/>
      <c r="U594" s="56"/>
      <c r="V594" s="56"/>
      <c r="W594" s="56"/>
      <c r="X594" s="56"/>
      <c r="Y594" s="771"/>
      <c r="Z594" s="771"/>
      <c r="AA594" s="814"/>
      <c r="AB594" s="119"/>
      <c r="AC594" s="56"/>
      <c r="AI594" s="20"/>
      <c r="AJ594" s="245"/>
      <c r="AM594" s="119"/>
    </row>
    <row r="595" spans="1:39" s="13" customFormat="1" x14ac:dyDescent="0.2">
      <c r="A595" s="20"/>
      <c r="B595" s="401"/>
      <c r="C595" s="20"/>
      <c r="D595" s="243"/>
      <c r="E595" s="401"/>
      <c r="F595" s="401"/>
      <c r="G595" s="401"/>
      <c r="H595" s="298"/>
      <c r="I595" s="298"/>
      <c r="J595" s="1217"/>
      <c r="L595" s="12"/>
      <c r="O595" s="51"/>
      <c r="P595" s="56"/>
      <c r="Q595" s="56"/>
      <c r="R595" s="56"/>
      <c r="S595" s="771"/>
      <c r="T595" s="771"/>
      <c r="U595" s="56"/>
      <c r="V595" s="56"/>
      <c r="W595" s="56"/>
      <c r="X595" s="56"/>
      <c r="Y595" s="771"/>
      <c r="Z595" s="771"/>
      <c r="AA595" s="814"/>
      <c r="AB595" s="119"/>
      <c r="AC595" s="56"/>
      <c r="AI595" s="20"/>
      <c r="AJ595" s="245"/>
      <c r="AM595" s="119"/>
    </row>
    <row r="596" spans="1:39" s="13" customFormat="1" x14ac:dyDescent="0.2">
      <c r="A596" s="20"/>
      <c r="B596" s="401"/>
      <c r="C596" s="20"/>
      <c r="D596" s="243"/>
      <c r="E596" s="401"/>
      <c r="F596" s="401"/>
      <c r="G596" s="401"/>
      <c r="H596" s="298"/>
      <c r="I596" s="298"/>
      <c r="J596" s="1217"/>
      <c r="L596" s="12"/>
      <c r="O596" s="51"/>
      <c r="P596" s="56"/>
      <c r="Q596" s="56"/>
      <c r="R596" s="56"/>
      <c r="S596" s="771"/>
      <c r="T596" s="771"/>
      <c r="U596" s="56"/>
      <c r="V596" s="56"/>
      <c r="W596" s="56"/>
      <c r="X596" s="56"/>
      <c r="Y596" s="771"/>
      <c r="Z596" s="771"/>
      <c r="AA596" s="814"/>
      <c r="AB596" s="119"/>
      <c r="AC596" s="56"/>
      <c r="AI596" s="20"/>
      <c r="AJ596" s="245"/>
      <c r="AM596" s="119"/>
    </row>
    <row r="597" spans="1:39" s="13" customFormat="1" x14ac:dyDescent="0.2">
      <c r="A597" s="20"/>
      <c r="B597" s="401"/>
      <c r="C597" s="20"/>
      <c r="D597" s="243"/>
      <c r="E597" s="401"/>
      <c r="F597" s="401"/>
      <c r="G597" s="401"/>
      <c r="H597" s="298"/>
      <c r="I597" s="298"/>
      <c r="J597" s="1217"/>
      <c r="L597" s="12"/>
      <c r="O597" s="51"/>
      <c r="P597" s="56"/>
      <c r="Q597" s="56"/>
      <c r="R597" s="56"/>
      <c r="S597" s="771"/>
      <c r="T597" s="771"/>
      <c r="U597" s="56"/>
      <c r="V597" s="56"/>
      <c r="W597" s="56"/>
      <c r="X597" s="56"/>
      <c r="Y597" s="771"/>
      <c r="Z597" s="771"/>
      <c r="AA597" s="814"/>
      <c r="AB597" s="119"/>
      <c r="AC597" s="56"/>
      <c r="AI597" s="20"/>
      <c r="AJ597" s="245"/>
      <c r="AM597" s="119"/>
    </row>
    <row r="598" spans="1:39" s="13" customFormat="1" x14ac:dyDescent="0.2">
      <c r="A598" s="20"/>
      <c r="B598" s="401"/>
      <c r="C598" s="20"/>
      <c r="D598" s="243"/>
      <c r="E598" s="401"/>
      <c r="F598" s="401"/>
      <c r="G598" s="401"/>
      <c r="H598" s="298"/>
      <c r="I598" s="298"/>
      <c r="J598" s="1217"/>
      <c r="L598" s="12"/>
      <c r="O598" s="51"/>
      <c r="P598" s="56"/>
      <c r="Q598" s="56"/>
      <c r="R598" s="56"/>
      <c r="S598" s="771"/>
      <c r="T598" s="771"/>
      <c r="U598" s="56"/>
      <c r="V598" s="56"/>
      <c r="W598" s="56"/>
      <c r="X598" s="56"/>
      <c r="Y598" s="771"/>
      <c r="Z598" s="771"/>
      <c r="AA598" s="814"/>
      <c r="AB598" s="119"/>
      <c r="AC598" s="56"/>
      <c r="AI598" s="20"/>
      <c r="AJ598" s="245"/>
      <c r="AM598" s="119"/>
    </row>
    <row r="599" spans="1:39" s="13" customFormat="1" x14ac:dyDescent="0.2">
      <c r="A599" s="20"/>
      <c r="B599" s="401"/>
      <c r="C599" s="20"/>
      <c r="D599" s="243"/>
      <c r="E599" s="401"/>
      <c r="F599" s="401"/>
      <c r="G599" s="401"/>
      <c r="H599" s="298"/>
      <c r="I599" s="298"/>
      <c r="J599" s="1217"/>
      <c r="L599" s="12"/>
      <c r="O599" s="51"/>
      <c r="P599" s="56"/>
      <c r="Q599" s="56"/>
      <c r="R599" s="56"/>
      <c r="S599" s="771"/>
      <c r="T599" s="771"/>
      <c r="U599" s="56"/>
      <c r="V599" s="56"/>
      <c r="W599" s="56"/>
      <c r="X599" s="56"/>
      <c r="Y599" s="771"/>
      <c r="Z599" s="771"/>
      <c r="AA599" s="814"/>
      <c r="AB599" s="119"/>
      <c r="AC599" s="56"/>
      <c r="AI599" s="20"/>
      <c r="AJ599" s="245"/>
      <c r="AM599" s="119"/>
    </row>
    <row r="600" spans="1:39" s="13" customFormat="1" x14ac:dyDescent="0.2">
      <c r="A600" s="20"/>
      <c r="B600" s="401"/>
      <c r="C600" s="20"/>
      <c r="D600" s="243"/>
      <c r="E600" s="401"/>
      <c r="F600" s="401"/>
      <c r="G600" s="401"/>
      <c r="H600" s="298"/>
      <c r="I600" s="298"/>
      <c r="J600" s="1217"/>
      <c r="L600" s="12"/>
      <c r="O600" s="51"/>
      <c r="P600" s="56"/>
      <c r="Q600" s="56"/>
      <c r="R600" s="56"/>
      <c r="S600" s="771"/>
      <c r="T600" s="771"/>
      <c r="U600" s="56"/>
      <c r="V600" s="56"/>
      <c r="W600" s="56"/>
      <c r="X600" s="56"/>
      <c r="Y600" s="771"/>
      <c r="Z600" s="771"/>
      <c r="AA600" s="814"/>
      <c r="AB600" s="119"/>
      <c r="AC600" s="56"/>
      <c r="AI600" s="20"/>
      <c r="AJ600" s="245"/>
      <c r="AM600" s="119"/>
    </row>
    <row r="601" spans="1:39" s="13" customFormat="1" x14ac:dyDescent="0.2">
      <c r="A601" s="20"/>
      <c r="B601" s="401"/>
      <c r="C601" s="20"/>
      <c r="D601" s="243"/>
      <c r="E601" s="401"/>
      <c r="F601" s="401"/>
      <c r="G601" s="401"/>
      <c r="H601" s="298"/>
      <c r="I601" s="298"/>
      <c r="J601" s="1217"/>
      <c r="L601" s="12"/>
      <c r="O601" s="51"/>
      <c r="P601" s="56"/>
      <c r="Q601" s="56"/>
      <c r="R601" s="56"/>
      <c r="S601" s="771"/>
      <c r="T601" s="771"/>
      <c r="U601" s="56"/>
      <c r="V601" s="56"/>
      <c r="W601" s="56"/>
      <c r="X601" s="56"/>
      <c r="Y601" s="771"/>
      <c r="Z601" s="771"/>
      <c r="AA601" s="814"/>
      <c r="AB601" s="119"/>
      <c r="AC601" s="56"/>
      <c r="AI601" s="20"/>
      <c r="AJ601" s="245"/>
      <c r="AM601" s="119"/>
    </row>
    <row r="602" spans="1:39" s="13" customFormat="1" x14ac:dyDescent="0.2">
      <c r="A602" s="20"/>
      <c r="B602" s="401"/>
      <c r="C602" s="20"/>
      <c r="D602" s="243"/>
      <c r="E602" s="401"/>
      <c r="F602" s="401"/>
      <c r="G602" s="401"/>
      <c r="H602" s="298"/>
      <c r="I602" s="298"/>
      <c r="J602" s="1217"/>
      <c r="L602" s="12"/>
      <c r="O602" s="51"/>
      <c r="P602" s="56"/>
      <c r="Q602" s="56"/>
      <c r="R602" s="56"/>
      <c r="S602" s="771"/>
      <c r="T602" s="771"/>
      <c r="U602" s="56"/>
      <c r="V602" s="56"/>
      <c r="W602" s="56"/>
      <c r="X602" s="56"/>
      <c r="Y602" s="771"/>
      <c r="Z602" s="771"/>
      <c r="AA602" s="814"/>
      <c r="AB602" s="119"/>
      <c r="AC602" s="56"/>
      <c r="AI602" s="20"/>
      <c r="AJ602" s="245"/>
      <c r="AM602" s="119"/>
    </row>
    <row r="603" spans="1:39" s="13" customFormat="1" x14ac:dyDescent="0.2">
      <c r="A603" s="20"/>
      <c r="B603" s="401"/>
      <c r="C603" s="20"/>
      <c r="D603" s="243"/>
      <c r="E603" s="401"/>
      <c r="F603" s="401"/>
      <c r="G603" s="401"/>
      <c r="H603" s="298"/>
      <c r="I603" s="298"/>
      <c r="J603" s="1217"/>
      <c r="L603" s="12"/>
      <c r="O603" s="51"/>
      <c r="P603" s="56"/>
      <c r="Q603" s="56"/>
      <c r="R603" s="56"/>
      <c r="S603" s="771"/>
      <c r="T603" s="771"/>
      <c r="U603" s="56"/>
      <c r="V603" s="56"/>
      <c r="W603" s="56"/>
      <c r="X603" s="56"/>
      <c r="Y603" s="771"/>
      <c r="Z603" s="771"/>
      <c r="AA603" s="814"/>
      <c r="AB603" s="119"/>
      <c r="AC603" s="56"/>
      <c r="AI603" s="20"/>
      <c r="AJ603" s="245"/>
      <c r="AM603" s="119"/>
    </row>
    <row r="604" spans="1:39" s="13" customFormat="1" x14ac:dyDescent="0.2">
      <c r="A604" s="20"/>
      <c r="B604" s="401"/>
      <c r="C604" s="20"/>
      <c r="D604" s="243"/>
      <c r="E604" s="401"/>
      <c r="F604" s="401"/>
      <c r="G604" s="401"/>
      <c r="H604" s="298"/>
      <c r="I604" s="298"/>
      <c r="J604" s="1217"/>
      <c r="L604" s="12"/>
      <c r="O604" s="51"/>
      <c r="P604" s="56"/>
      <c r="Q604" s="56"/>
      <c r="R604" s="56"/>
      <c r="S604" s="771"/>
      <c r="T604" s="771"/>
      <c r="U604" s="56"/>
      <c r="V604" s="56"/>
      <c r="W604" s="56"/>
      <c r="X604" s="56"/>
      <c r="Y604" s="771"/>
      <c r="Z604" s="771"/>
      <c r="AA604" s="814"/>
      <c r="AB604" s="119"/>
      <c r="AC604" s="56"/>
      <c r="AI604" s="20"/>
      <c r="AJ604" s="245"/>
      <c r="AM604" s="119"/>
    </row>
    <row r="605" spans="1:39" s="13" customFormat="1" x14ac:dyDescent="0.2">
      <c r="A605" s="20"/>
      <c r="B605" s="401"/>
      <c r="C605" s="20"/>
      <c r="D605" s="243"/>
      <c r="E605" s="401"/>
      <c r="F605" s="401"/>
      <c r="G605" s="401"/>
      <c r="H605" s="298"/>
      <c r="I605" s="298"/>
      <c r="J605" s="1217"/>
      <c r="L605" s="12"/>
      <c r="O605" s="51"/>
      <c r="P605" s="56"/>
      <c r="Q605" s="56"/>
      <c r="R605" s="56"/>
      <c r="S605" s="771"/>
      <c r="T605" s="771"/>
      <c r="U605" s="56"/>
      <c r="V605" s="56"/>
      <c r="W605" s="56"/>
      <c r="X605" s="56"/>
      <c r="Y605" s="771"/>
      <c r="Z605" s="771"/>
      <c r="AA605" s="814"/>
      <c r="AB605" s="119"/>
      <c r="AC605" s="56"/>
      <c r="AI605" s="20"/>
      <c r="AJ605" s="245"/>
      <c r="AM605" s="119"/>
    </row>
    <row r="606" spans="1:39" s="13" customFormat="1" x14ac:dyDescent="0.2">
      <c r="A606" s="20"/>
      <c r="B606" s="401"/>
      <c r="C606" s="20"/>
      <c r="D606" s="243"/>
      <c r="E606" s="401"/>
      <c r="F606" s="401"/>
      <c r="G606" s="401"/>
      <c r="H606" s="298"/>
      <c r="I606" s="298"/>
      <c r="J606" s="1217"/>
      <c r="L606" s="12"/>
      <c r="O606" s="51"/>
      <c r="P606" s="56"/>
      <c r="Q606" s="56"/>
      <c r="R606" s="56"/>
      <c r="S606" s="771"/>
      <c r="T606" s="771"/>
      <c r="U606" s="56"/>
      <c r="V606" s="56"/>
      <c r="W606" s="56"/>
      <c r="X606" s="56"/>
      <c r="Y606" s="771"/>
      <c r="Z606" s="771"/>
      <c r="AA606" s="814"/>
      <c r="AB606" s="119"/>
      <c r="AC606" s="56"/>
      <c r="AI606" s="20"/>
      <c r="AJ606" s="245"/>
      <c r="AM606" s="119"/>
    </row>
    <row r="607" spans="1:39" s="13" customFormat="1" x14ac:dyDescent="0.2">
      <c r="A607" s="20"/>
      <c r="B607" s="401"/>
      <c r="C607" s="20"/>
      <c r="D607" s="243"/>
      <c r="E607" s="401"/>
      <c r="F607" s="401"/>
      <c r="G607" s="401"/>
      <c r="H607" s="298"/>
      <c r="I607" s="298"/>
      <c r="J607" s="1217"/>
      <c r="L607" s="12"/>
      <c r="O607" s="51"/>
      <c r="P607" s="56"/>
      <c r="Q607" s="56"/>
      <c r="R607" s="56"/>
      <c r="S607" s="771"/>
      <c r="T607" s="771"/>
      <c r="U607" s="56"/>
      <c r="V607" s="56"/>
      <c r="W607" s="56"/>
      <c r="X607" s="56"/>
      <c r="Y607" s="771"/>
      <c r="Z607" s="771"/>
      <c r="AA607" s="814"/>
      <c r="AB607" s="119"/>
      <c r="AC607" s="56"/>
      <c r="AI607" s="20"/>
      <c r="AJ607" s="245"/>
      <c r="AM607" s="119"/>
    </row>
    <row r="608" spans="1:39" s="13" customFormat="1" x14ac:dyDescent="0.2">
      <c r="A608" s="20"/>
      <c r="B608" s="401"/>
      <c r="C608" s="20"/>
      <c r="D608" s="243"/>
      <c r="E608" s="401"/>
      <c r="F608" s="401"/>
      <c r="G608" s="401"/>
      <c r="H608" s="299"/>
      <c r="I608" s="299"/>
      <c r="J608" s="1217"/>
      <c r="L608" s="12"/>
      <c r="O608" s="51"/>
      <c r="P608" s="56"/>
      <c r="Q608" s="56"/>
      <c r="R608" s="56"/>
      <c r="S608" s="771"/>
      <c r="T608" s="771"/>
      <c r="U608" s="56"/>
      <c r="V608" s="56"/>
      <c r="W608" s="56"/>
      <c r="X608" s="56"/>
      <c r="Y608" s="771"/>
      <c r="Z608" s="771"/>
      <c r="AA608" s="814"/>
      <c r="AB608" s="119"/>
      <c r="AC608" s="56"/>
      <c r="AI608" s="20"/>
      <c r="AJ608" s="245"/>
      <c r="AM608" s="119"/>
    </row>
    <row r="609" spans="1:39" s="13" customFormat="1" x14ac:dyDescent="0.2">
      <c r="A609" s="20"/>
      <c r="B609" s="401"/>
      <c r="C609" s="20"/>
      <c r="D609" s="243"/>
      <c r="E609" s="401"/>
      <c r="F609" s="401"/>
      <c r="G609" s="401"/>
      <c r="H609" s="299"/>
      <c r="I609" s="299"/>
      <c r="J609" s="1217"/>
      <c r="L609" s="12"/>
      <c r="O609" s="51"/>
      <c r="P609" s="56"/>
      <c r="Q609" s="56"/>
      <c r="R609" s="56"/>
      <c r="S609" s="771"/>
      <c r="T609" s="771"/>
      <c r="U609" s="56"/>
      <c r="V609" s="56"/>
      <c r="W609" s="56"/>
      <c r="X609" s="56"/>
      <c r="Y609" s="771"/>
      <c r="Z609" s="771"/>
      <c r="AA609" s="814"/>
      <c r="AB609" s="119"/>
      <c r="AC609" s="56"/>
      <c r="AI609" s="20"/>
      <c r="AJ609" s="245"/>
      <c r="AM609" s="119"/>
    </row>
    <row r="610" spans="1:39" s="13" customFormat="1" x14ac:dyDescent="0.2">
      <c r="A610" s="20"/>
      <c r="B610" s="401"/>
      <c r="C610" s="20"/>
      <c r="D610" s="243"/>
      <c r="E610" s="401"/>
      <c r="F610" s="401"/>
      <c r="G610" s="401"/>
      <c r="H610" s="299"/>
      <c r="I610" s="299"/>
      <c r="J610" s="1217"/>
      <c r="L610" s="12"/>
      <c r="O610" s="51"/>
      <c r="P610" s="56"/>
      <c r="Q610" s="56"/>
      <c r="R610" s="56"/>
      <c r="S610" s="771"/>
      <c r="T610" s="771"/>
      <c r="U610" s="56"/>
      <c r="V610" s="56"/>
      <c r="W610" s="56"/>
      <c r="X610" s="56"/>
      <c r="Y610" s="771"/>
      <c r="Z610" s="771"/>
      <c r="AA610" s="814"/>
      <c r="AB610" s="119"/>
      <c r="AC610" s="56"/>
      <c r="AI610" s="20"/>
      <c r="AJ610" s="245"/>
      <c r="AM610" s="119"/>
    </row>
    <row r="611" spans="1:39" s="13" customFormat="1" x14ac:dyDescent="0.2">
      <c r="A611" s="20"/>
      <c r="B611" s="401"/>
      <c r="C611" s="20"/>
      <c r="D611" s="243"/>
      <c r="E611" s="401"/>
      <c r="F611" s="401"/>
      <c r="G611" s="401"/>
      <c r="H611" s="299"/>
      <c r="I611" s="299"/>
      <c r="J611" s="1217"/>
      <c r="L611" s="12"/>
      <c r="O611" s="51"/>
      <c r="P611" s="56"/>
      <c r="Q611" s="56"/>
      <c r="R611" s="56"/>
      <c r="S611" s="771"/>
      <c r="T611" s="771"/>
      <c r="U611" s="56"/>
      <c r="V611" s="56"/>
      <c r="W611" s="56"/>
      <c r="X611" s="56"/>
      <c r="Y611" s="771"/>
      <c r="Z611" s="771"/>
      <c r="AA611" s="814"/>
      <c r="AB611" s="119"/>
      <c r="AC611" s="56"/>
      <c r="AI611" s="20"/>
      <c r="AJ611" s="245"/>
      <c r="AM611" s="119"/>
    </row>
    <row r="612" spans="1:39" s="13" customFormat="1" x14ac:dyDescent="0.2">
      <c r="A612" s="20"/>
      <c r="B612" s="401"/>
      <c r="C612" s="20"/>
      <c r="D612" s="243"/>
      <c r="E612" s="401"/>
      <c r="F612" s="401"/>
      <c r="G612" s="401"/>
      <c r="H612" s="299"/>
      <c r="I612" s="299"/>
      <c r="J612" s="1217"/>
      <c r="L612" s="12"/>
      <c r="O612" s="51"/>
      <c r="P612" s="56"/>
      <c r="Q612" s="56"/>
      <c r="R612" s="56"/>
      <c r="S612" s="771"/>
      <c r="T612" s="771"/>
      <c r="U612" s="56"/>
      <c r="V612" s="56"/>
      <c r="W612" s="56"/>
      <c r="X612" s="56"/>
      <c r="Y612" s="771"/>
      <c r="Z612" s="771"/>
      <c r="AA612" s="814"/>
      <c r="AB612" s="119"/>
      <c r="AC612" s="56"/>
      <c r="AI612" s="20"/>
      <c r="AJ612" s="245"/>
      <c r="AM612" s="119"/>
    </row>
    <row r="613" spans="1:39" s="13" customFormat="1" x14ac:dyDescent="0.2">
      <c r="A613" s="20"/>
      <c r="B613" s="401"/>
      <c r="C613" s="20"/>
      <c r="D613" s="243"/>
      <c r="E613" s="401"/>
      <c r="F613" s="401"/>
      <c r="G613" s="401"/>
      <c r="H613" s="299"/>
      <c r="I613" s="299"/>
      <c r="J613" s="1217"/>
      <c r="L613" s="12"/>
      <c r="O613" s="51"/>
      <c r="P613" s="56"/>
      <c r="Q613" s="56"/>
      <c r="R613" s="56"/>
      <c r="S613" s="771"/>
      <c r="T613" s="771"/>
      <c r="U613" s="56"/>
      <c r="V613" s="56"/>
      <c r="W613" s="56"/>
      <c r="X613" s="56"/>
      <c r="Y613" s="771"/>
      <c r="Z613" s="771"/>
      <c r="AA613" s="814"/>
      <c r="AB613" s="119"/>
      <c r="AC613" s="56"/>
      <c r="AI613" s="20"/>
      <c r="AJ613" s="245"/>
      <c r="AM613" s="119"/>
    </row>
    <row r="614" spans="1:39" s="13" customFormat="1" x14ac:dyDescent="0.2">
      <c r="A614" s="20"/>
      <c r="B614" s="401"/>
      <c r="C614" s="20"/>
      <c r="D614" s="243"/>
      <c r="E614" s="401"/>
      <c r="F614" s="401"/>
      <c r="G614" s="401"/>
      <c r="H614" s="299"/>
      <c r="I614" s="299"/>
      <c r="J614" s="1217"/>
      <c r="L614" s="12"/>
      <c r="O614" s="51"/>
      <c r="P614" s="56"/>
      <c r="Q614" s="56"/>
      <c r="R614" s="56"/>
      <c r="S614" s="771"/>
      <c r="T614" s="771"/>
      <c r="U614" s="56"/>
      <c r="V614" s="56"/>
      <c r="W614" s="56"/>
      <c r="X614" s="56"/>
      <c r="Y614" s="771"/>
      <c r="Z614" s="771"/>
      <c r="AA614" s="814"/>
      <c r="AB614" s="119"/>
      <c r="AC614" s="56"/>
      <c r="AI614" s="20"/>
      <c r="AJ614" s="245"/>
      <c r="AM614" s="119"/>
    </row>
    <row r="615" spans="1:39" s="13" customFormat="1" x14ac:dyDescent="0.2">
      <c r="A615" s="20"/>
      <c r="B615" s="401"/>
      <c r="C615" s="20"/>
      <c r="D615" s="243"/>
      <c r="E615" s="401"/>
      <c r="F615" s="401"/>
      <c r="G615" s="401"/>
      <c r="H615" s="299"/>
      <c r="I615" s="299"/>
      <c r="J615" s="1217"/>
      <c r="L615" s="12"/>
      <c r="O615" s="51"/>
      <c r="P615" s="56"/>
      <c r="Q615" s="56"/>
      <c r="R615" s="56"/>
      <c r="S615" s="771"/>
      <c r="T615" s="771"/>
      <c r="U615" s="56"/>
      <c r="V615" s="56"/>
      <c r="W615" s="56"/>
      <c r="X615" s="56"/>
      <c r="Y615" s="771"/>
      <c r="Z615" s="771"/>
      <c r="AA615" s="814"/>
      <c r="AB615" s="119"/>
      <c r="AC615" s="56"/>
      <c r="AI615" s="20"/>
      <c r="AJ615" s="245"/>
      <c r="AM615" s="119"/>
    </row>
    <row r="616" spans="1:39" s="13" customFormat="1" x14ac:dyDescent="0.2">
      <c r="A616" s="20"/>
      <c r="B616" s="401"/>
      <c r="C616" s="20"/>
      <c r="D616" s="243"/>
      <c r="E616" s="401"/>
      <c r="F616" s="401"/>
      <c r="G616" s="401"/>
      <c r="H616" s="299"/>
      <c r="I616" s="299"/>
      <c r="J616" s="1217"/>
      <c r="L616" s="12"/>
      <c r="O616" s="51"/>
      <c r="P616" s="56"/>
      <c r="Q616" s="56"/>
      <c r="R616" s="56"/>
      <c r="S616" s="771"/>
      <c r="T616" s="771"/>
      <c r="U616" s="56"/>
      <c r="V616" s="56"/>
      <c r="W616" s="56"/>
      <c r="X616" s="56"/>
      <c r="Y616" s="771"/>
      <c r="Z616" s="771"/>
      <c r="AA616" s="814"/>
      <c r="AB616" s="119"/>
      <c r="AC616" s="56"/>
      <c r="AI616" s="20"/>
      <c r="AJ616" s="245"/>
      <c r="AM616" s="119"/>
    </row>
    <row r="617" spans="1:39" s="13" customFormat="1" x14ac:dyDescent="0.2">
      <c r="A617" s="20"/>
      <c r="B617" s="401"/>
      <c r="C617" s="20"/>
      <c r="D617" s="243"/>
      <c r="E617" s="401"/>
      <c r="F617" s="401"/>
      <c r="G617" s="401"/>
      <c r="H617" s="299"/>
      <c r="I617" s="299"/>
      <c r="J617" s="1217"/>
      <c r="L617" s="12"/>
      <c r="O617" s="51"/>
      <c r="P617" s="56"/>
      <c r="Q617" s="56"/>
      <c r="R617" s="56"/>
      <c r="S617" s="771"/>
      <c r="T617" s="771"/>
      <c r="U617" s="56"/>
      <c r="V617" s="56"/>
      <c r="W617" s="56"/>
      <c r="X617" s="56"/>
      <c r="Y617" s="771"/>
      <c r="Z617" s="771"/>
      <c r="AA617" s="814"/>
      <c r="AB617" s="119"/>
      <c r="AC617" s="56"/>
      <c r="AI617" s="20"/>
      <c r="AJ617" s="245"/>
      <c r="AM617" s="119"/>
    </row>
    <row r="618" spans="1:39" s="13" customFormat="1" x14ac:dyDescent="0.2">
      <c r="A618" s="20"/>
      <c r="B618" s="401"/>
      <c r="C618" s="20"/>
      <c r="D618" s="243"/>
      <c r="E618" s="401"/>
      <c r="F618" s="401"/>
      <c r="G618" s="401"/>
      <c r="H618" s="299"/>
      <c r="I618" s="299"/>
      <c r="J618" s="1217"/>
      <c r="L618" s="12"/>
      <c r="O618" s="51"/>
      <c r="P618" s="56"/>
      <c r="Q618" s="56"/>
      <c r="R618" s="56"/>
      <c r="S618" s="771"/>
      <c r="T618" s="771"/>
      <c r="U618" s="56"/>
      <c r="V618" s="56"/>
      <c r="W618" s="56"/>
      <c r="X618" s="56"/>
      <c r="Y618" s="771"/>
      <c r="Z618" s="771"/>
      <c r="AA618" s="814"/>
      <c r="AB618" s="119"/>
      <c r="AC618" s="56"/>
      <c r="AI618" s="20"/>
      <c r="AJ618" s="245"/>
      <c r="AM618" s="119"/>
    </row>
    <row r="619" spans="1:39" s="13" customFormat="1" x14ac:dyDescent="0.2">
      <c r="A619" s="20"/>
      <c r="B619" s="401"/>
      <c r="C619" s="20"/>
      <c r="D619" s="243"/>
      <c r="E619" s="401"/>
      <c r="F619" s="401"/>
      <c r="G619" s="401"/>
      <c r="H619" s="299"/>
      <c r="I619" s="299"/>
      <c r="J619" s="1217"/>
      <c r="L619" s="12"/>
      <c r="O619" s="51"/>
      <c r="P619" s="56"/>
      <c r="Q619" s="56"/>
      <c r="R619" s="56"/>
      <c r="S619" s="771"/>
      <c r="T619" s="771"/>
      <c r="U619" s="56"/>
      <c r="V619" s="56"/>
      <c r="W619" s="56"/>
      <c r="X619" s="56"/>
      <c r="Y619" s="771"/>
      <c r="Z619" s="771"/>
      <c r="AA619" s="814"/>
      <c r="AB619" s="119"/>
      <c r="AC619" s="56"/>
      <c r="AI619" s="20"/>
      <c r="AJ619" s="245"/>
      <c r="AM619" s="119"/>
    </row>
    <row r="620" spans="1:39" s="13" customFormat="1" x14ac:dyDescent="0.2">
      <c r="A620" s="20"/>
      <c r="B620" s="401"/>
      <c r="C620" s="20"/>
      <c r="D620" s="243"/>
      <c r="E620" s="401"/>
      <c r="F620" s="401"/>
      <c r="G620" s="401"/>
      <c r="H620" s="299"/>
      <c r="I620" s="299"/>
      <c r="J620" s="1217"/>
      <c r="L620" s="12"/>
      <c r="O620" s="51"/>
      <c r="P620" s="56"/>
      <c r="Q620" s="56"/>
      <c r="R620" s="56"/>
      <c r="S620" s="771"/>
      <c r="T620" s="771"/>
      <c r="U620" s="56"/>
      <c r="V620" s="56"/>
      <c r="W620" s="56"/>
      <c r="X620" s="56"/>
      <c r="Y620" s="771"/>
      <c r="Z620" s="771"/>
      <c r="AA620" s="814"/>
      <c r="AB620" s="119"/>
      <c r="AC620" s="56"/>
      <c r="AI620" s="20"/>
      <c r="AJ620" s="245"/>
      <c r="AM620" s="119"/>
    </row>
    <row r="621" spans="1:39" s="13" customFormat="1" x14ac:dyDescent="0.2">
      <c r="A621" s="20"/>
      <c r="B621" s="401"/>
      <c r="C621" s="20"/>
      <c r="D621" s="243"/>
      <c r="E621" s="401"/>
      <c r="F621" s="401"/>
      <c r="G621" s="401"/>
      <c r="H621" s="299"/>
      <c r="I621" s="299"/>
      <c r="J621" s="1217"/>
      <c r="L621" s="12"/>
      <c r="O621" s="51"/>
      <c r="P621" s="56"/>
      <c r="Q621" s="56"/>
      <c r="R621" s="56"/>
      <c r="S621" s="771"/>
      <c r="T621" s="771"/>
      <c r="U621" s="56"/>
      <c r="V621" s="56"/>
      <c r="W621" s="56"/>
      <c r="X621" s="56"/>
      <c r="Y621" s="771"/>
      <c r="Z621" s="771"/>
      <c r="AA621" s="814"/>
      <c r="AB621" s="119"/>
      <c r="AC621" s="56"/>
      <c r="AI621" s="20"/>
      <c r="AJ621" s="245"/>
      <c r="AM621" s="119"/>
    </row>
    <row r="622" spans="1:39" s="13" customFormat="1" x14ac:dyDescent="0.2">
      <c r="A622" s="20"/>
      <c r="B622" s="401"/>
      <c r="C622" s="20"/>
      <c r="D622" s="243"/>
      <c r="E622" s="401"/>
      <c r="F622" s="401"/>
      <c r="G622" s="401"/>
      <c r="H622" s="299"/>
      <c r="I622" s="299"/>
      <c r="J622" s="1217"/>
      <c r="L622" s="12"/>
      <c r="O622" s="51"/>
      <c r="P622" s="56"/>
      <c r="Q622" s="56"/>
      <c r="R622" s="56"/>
      <c r="S622" s="771"/>
      <c r="T622" s="771"/>
      <c r="U622" s="56"/>
      <c r="V622" s="56"/>
      <c r="W622" s="56"/>
      <c r="X622" s="56"/>
      <c r="Y622" s="771"/>
      <c r="Z622" s="771"/>
      <c r="AA622" s="814"/>
      <c r="AB622" s="119"/>
      <c r="AC622" s="56"/>
      <c r="AI622" s="20"/>
      <c r="AJ622" s="245"/>
      <c r="AM622" s="119"/>
    </row>
    <row r="623" spans="1:39" s="13" customFormat="1" x14ac:dyDescent="0.2">
      <c r="A623" s="20"/>
      <c r="B623" s="401"/>
      <c r="C623" s="20"/>
      <c r="D623" s="243"/>
      <c r="E623" s="401"/>
      <c r="F623" s="401"/>
      <c r="G623" s="401"/>
      <c r="H623" s="299"/>
      <c r="I623" s="299"/>
      <c r="J623" s="1217"/>
      <c r="L623" s="12"/>
      <c r="O623" s="51"/>
      <c r="P623" s="56"/>
      <c r="Q623" s="56"/>
      <c r="R623" s="56"/>
      <c r="S623" s="771"/>
      <c r="T623" s="771"/>
      <c r="U623" s="56"/>
      <c r="V623" s="56"/>
      <c r="W623" s="56"/>
      <c r="X623" s="56"/>
      <c r="Y623" s="771"/>
      <c r="Z623" s="771"/>
      <c r="AA623" s="814"/>
      <c r="AB623" s="119"/>
      <c r="AC623" s="56"/>
      <c r="AI623" s="20"/>
      <c r="AJ623" s="245"/>
      <c r="AM623" s="119"/>
    </row>
    <row r="624" spans="1:39" s="13" customFormat="1" x14ac:dyDescent="0.2">
      <c r="A624" s="20"/>
      <c r="B624" s="401"/>
      <c r="C624" s="20"/>
      <c r="D624" s="243"/>
      <c r="E624" s="401"/>
      <c r="F624" s="401"/>
      <c r="G624" s="401"/>
      <c r="H624" s="299"/>
      <c r="I624" s="299"/>
      <c r="J624" s="1217"/>
      <c r="L624" s="12"/>
      <c r="O624" s="51"/>
      <c r="P624" s="56"/>
      <c r="Q624" s="56"/>
      <c r="R624" s="56"/>
      <c r="S624" s="771"/>
      <c r="T624" s="771"/>
      <c r="U624" s="56"/>
      <c r="V624" s="56"/>
      <c r="W624" s="56"/>
      <c r="X624" s="56"/>
      <c r="Y624" s="771"/>
      <c r="Z624" s="771"/>
      <c r="AA624" s="814"/>
      <c r="AB624" s="119"/>
      <c r="AC624" s="56"/>
      <c r="AI624" s="20"/>
      <c r="AJ624" s="245"/>
      <c r="AM624" s="119"/>
    </row>
    <row r="625" spans="1:39" s="13" customFormat="1" x14ac:dyDescent="0.2">
      <c r="A625" s="20"/>
      <c r="B625" s="401"/>
      <c r="C625" s="20"/>
      <c r="D625" s="243"/>
      <c r="E625" s="401"/>
      <c r="F625" s="401"/>
      <c r="G625" s="401"/>
      <c r="H625" s="299"/>
      <c r="I625" s="299"/>
      <c r="J625" s="1217"/>
      <c r="L625" s="12"/>
      <c r="O625" s="51"/>
      <c r="P625" s="56"/>
      <c r="Q625" s="56"/>
      <c r="R625" s="56"/>
      <c r="S625" s="771"/>
      <c r="T625" s="771"/>
      <c r="U625" s="56"/>
      <c r="V625" s="56"/>
      <c r="W625" s="56"/>
      <c r="X625" s="56"/>
      <c r="Y625" s="771"/>
      <c r="Z625" s="771"/>
      <c r="AA625" s="814"/>
      <c r="AB625" s="119"/>
      <c r="AC625" s="56"/>
      <c r="AI625" s="20"/>
      <c r="AJ625" s="245"/>
      <c r="AM625" s="119"/>
    </row>
    <row r="626" spans="1:39" s="13" customFormat="1" x14ac:dyDescent="0.2">
      <c r="A626" s="20"/>
      <c r="B626" s="401"/>
      <c r="C626" s="20"/>
      <c r="D626" s="243"/>
      <c r="E626" s="401"/>
      <c r="F626" s="401"/>
      <c r="G626" s="401"/>
      <c r="H626" s="299"/>
      <c r="I626" s="299"/>
      <c r="J626" s="1217"/>
      <c r="L626" s="12"/>
      <c r="O626" s="51"/>
      <c r="P626" s="56"/>
      <c r="Q626" s="56"/>
      <c r="R626" s="56"/>
      <c r="S626" s="771"/>
      <c r="T626" s="771"/>
      <c r="U626" s="56"/>
      <c r="V626" s="56"/>
      <c r="W626" s="56"/>
      <c r="X626" s="56"/>
      <c r="Y626" s="771"/>
      <c r="Z626" s="771"/>
      <c r="AA626" s="814"/>
      <c r="AB626" s="119"/>
      <c r="AC626" s="56"/>
      <c r="AI626" s="20"/>
      <c r="AJ626" s="245"/>
      <c r="AM626" s="119"/>
    </row>
    <row r="627" spans="1:39" s="13" customFormat="1" x14ac:dyDescent="0.2">
      <c r="A627" s="20"/>
      <c r="B627" s="401"/>
      <c r="C627" s="20"/>
      <c r="D627" s="243"/>
      <c r="E627" s="401"/>
      <c r="F627" s="401"/>
      <c r="G627" s="401"/>
      <c r="H627" s="299"/>
      <c r="I627" s="299"/>
      <c r="J627" s="1217"/>
      <c r="L627" s="12"/>
      <c r="O627" s="51"/>
      <c r="P627" s="56"/>
      <c r="Q627" s="56"/>
      <c r="R627" s="56"/>
      <c r="S627" s="771"/>
      <c r="T627" s="771"/>
      <c r="U627" s="56"/>
      <c r="V627" s="56"/>
      <c r="W627" s="56"/>
      <c r="X627" s="56"/>
      <c r="Y627" s="771"/>
      <c r="Z627" s="771"/>
      <c r="AA627" s="814"/>
      <c r="AB627" s="119"/>
      <c r="AC627" s="56"/>
      <c r="AI627" s="20"/>
      <c r="AJ627" s="245"/>
      <c r="AM627" s="119"/>
    </row>
    <row r="628" spans="1:39" s="13" customFormat="1" x14ac:dyDescent="0.2">
      <c r="A628" s="20"/>
      <c r="B628" s="401"/>
      <c r="C628" s="20"/>
      <c r="D628" s="243"/>
      <c r="E628" s="401"/>
      <c r="F628" s="401"/>
      <c r="G628" s="401"/>
      <c r="H628" s="299"/>
      <c r="I628" s="299"/>
      <c r="J628" s="1217"/>
      <c r="L628" s="12"/>
      <c r="O628" s="51"/>
      <c r="P628" s="56"/>
      <c r="Q628" s="56"/>
      <c r="R628" s="56"/>
      <c r="S628" s="771"/>
      <c r="T628" s="771"/>
      <c r="U628" s="56"/>
      <c r="V628" s="56"/>
      <c r="W628" s="56"/>
      <c r="X628" s="56"/>
      <c r="Y628" s="771"/>
      <c r="Z628" s="771"/>
      <c r="AA628" s="814"/>
      <c r="AB628" s="119"/>
      <c r="AC628" s="56"/>
      <c r="AI628" s="20"/>
      <c r="AJ628" s="245"/>
      <c r="AM628" s="119"/>
    </row>
    <row r="629" spans="1:39" s="13" customFormat="1" x14ac:dyDescent="0.2">
      <c r="A629" s="20"/>
      <c r="B629" s="401"/>
      <c r="C629" s="20"/>
      <c r="D629" s="243"/>
      <c r="E629" s="401"/>
      <c r="F629" s="401"/>
      <c r="G629" s="401"/>
      <c r="H629" s="299"/>
      <c r="I629" s="299"/>
      <c r="J629" s="1217"/>
      <c r="L629" s="12"/>
      <c r="O629" s="51"/>
      <c r="P629" s="56"/>
      <c r="Q629" s="56"/>
      <c r="R629" s="56"/>
      <c r="S629" s="771"/>
      <c r="T629" s="771"/>
      <c r="U629" s="56"/>
      <c r="V629" s="56"/>
      <c r="W629" s="56"/>
      <c r="X629" s="56"/>
      <c r="Y629" s="771"/>
      <c r="Z629" s="771"/>
      <c r="AA629" s="814"/>
      <c r="AB629" s="119"/>
      <c r="AC629" s="56"/>
      <c r="AI629" s="20"/>
      <c r="AJ629" s="245"/>
      <c r="AM629" s="119"/>
    </row>
    <row r="630" spans="1:39" s="13" customFormat="1" x14ac:dyDescent="0.2">
      <c r="A630" s="20"/>
      <c r="B630" s="401"/>
      <c r="C630" s="20"/>
      <c r="D630" s="243"/>
      <c r="E630" s="401"/>
      <c r="F630" s="401"/>
      <c r="G630" s="401"/>
      <c r="H630" s="299"/>
      <c r="I630" s="299"/>
      <c r="J630" s="1217"/>
      <c r="L630" s="12"/>
      <c r="O630" s="51"/>
      <c r="P630" s="56"/>
      <c r="Q630" s="56"/>
      <c r="R630" s="56"/>
      <c r="S630" s="771"/>
      <c r="T630" s="771"/>
      <c r="U630" s="56"/>
      <c r="V630" s="56"/>
      <c r="W630" s="56"/>
      <c r="X630" s="56"/>
      <c r="Y630" s="771"/>
      <c r="Z630" s="771"/>
      <c r="AA630" s="814"/>
      <c r="AB630" s="119"/>
      <c r="AC630" s="56"/>
      <c r="AI630" s="20"/>
      <c r="AJ630" s="245"/>
      <c r="AM630" s="119"/>
    </row>
    <row r="631" spans="1:39" s="13" customFormat="1" x14ac:dyDescent="0.2">
      <c r="A631" s="20"/>
      <c r="B631" s="401"/>
      <c r="C631" s="20"/>
      <c r="D631" s="243"/>
      <c r="E631" s="401"/>
      <c r="F631" s="401"/>
      <c r="G631" s="401"/>
      <c r="H631" s="299"/>
      <c r="I631" s="299"/>
      <c r="J631" s="1217"/>
      <c r="L631" s="12"/>
      <c r="O631" s="51"/>
      <c r="P631" s="56"/>
      <c r="Q631" s="56"/>
      <c r="R631" s="56"/>
      <c r="S631" s="771"/>
      <c r="T631" s="771"/>
      <c r="U631" s="56"/>
      <c r="V631" s="56"/>
      <c r="W631" s="56"/>
      <c r="X631" s="56"/>
      <c r="Y631" s="771"/>
      <c r="Z631" s="771"/>
      <c r="AA631" s="814"/>
      <c r="AB631" s="119"/>
      <c r="AC631" s="56"/>
      <c r="AI631" s="20"/>
      <c r="AJ631" s="245"/>
      <c r="AM631" s="119"/>
    </row>
    <row r="632" spans="1:39" s="13" customFormat="1" x14ac:dyDescent="0.2">
      <c r="A632" s="20"/>
      <c r="B632" s="401"/>
      <c r="C632" s="20"/>
      <c r="D632" s="243"/>
      <c r="E632" s="401"/>
      <c r="F632" s="401"/>
      <c r="G632" s="401"/>
      <c r="H632" s="299"/>
      <c r="I632" s="299"/>
      <c r="J632" s="1217"/>
      <c r="L632" s="12"/>
      <c r="O632" s="51"/>
      <c r="P632" s="56"/>
      <c r="Q632" s="56"/>
      <c r="R632" s="56"/>
      <c r="S632" s="771"/>
      <c r="T632" s="771"/>
      <c r="U632" s="56"/>
      <c r="V632" s="56"/>
      <c r="W632" s="56"/>
      <c r="X632" s="56"/>
      <c r="Y632" s="771"/>
      <c r="Z632" s="771"/>
      <c r="AA632" s="814"/>
      <c r="AB632" s="119"/>
      <c r="AC632" s="56"/>
      <c r="AI632" s="20"/>
      <c r="AJ632" s="245"/>
      <c r="AM632" s="119"/>
    </row>
    <row r="633" spans="1:39" s="13" customFormat="1" x14ac:dyDescent="0.2">
      <c r="A633" s="20"/>
      <c r="B633" s="401"/>
      <c r="C633" s="20"/>
      <c r="D633" s="243"/>
      <c r="E633" s="401"/>
      <c r="F633" s="401"/>
      <c r="G633" s="401"/>
      <c r="H633" s="299"/>
      <c r="I633" s="299"/>
      <c r="J633" s="1217"/>
      <c r="L633" s="12"/>
      <c r="O633" s="51"/>
      <c r="P633" s="56"/>
      <c r="Q633" s="56"/>
      <c r="R633" s="56"/>
      <c r="S633" s="771"/>
      <c r="T633" s="771"/>
      <c r="U633" s="56"/>
      <c r="V633" s="56"/>
      <c r="W633" s="56"/>
      <c r="X633" s="56"/>
      <c r="Y633" s="771"/>
      <c r="Z633" s="771"/>
      <c r="AA633" s="814"/>
      <c r="AB633" s="119"/>
      <c r="AC633" s="56"/>
      <c r="AI633" s="20"/>
      <c r="AJ633" s="245"/>
      <c r="AM633" s="119"/>
    </row>
    <row r="634" spans="1:39" s="13" customFormat="1" x14ac:dyDescent="0.2">
      <c r="A634" s="20"/>
      <c r="B634" s="401"/>
      <c r="C634" s="20"/>
      <c r="D634" s="243"/>
      <c r="E634" s="401"/>
      <c r="F634" s="401"/>
      <c r="G634" s="401"/>
      <c r="H634" s="299"/>
      <c r="I634" s="299"/>
      <c r="J634" s="1217"/>
      <c r="L634" s="12"/>
      <c r="O634" s="51"/>
      <c r="P634" s="56"/>
      <c r="Q634" s="56"/>
      <c r="R634" s="56"/>
      <c r="S634" s="771"/>
      <c r="T634" s="771"/>
      <c r="U634" s="56"/>
      <c r="V634" s="56"/>
      <c r="W634" s="56"/>
      <c r="X634" s="56"/>
      <c r="Y634" s="771"/>
      <c r="Z634" s="771"/>
      <c r="AA634" s="814"/>
      <c r="AB634" s="119"/>
      <c r="AC634" s="56"/>
      <c r="AI634" s="20"/>
      <c r="AJ634" s="245"/>
      <c r="AM634" s="119"/>
    </row>
    <row r="635" spans="1:39" s="13" customFormat="1" x14ac:dyDescent="0.2">
      <c r="A635" s="20"/>
      <c r="B635" s="401"/>
      <c r="C635" s="20"/>
      <c r="D635" s="243"/>
      <c r="E635" s="401"/>
      <c r="F635" s="401"/>
      <c r="G635" s="401"/>
      <c r="H635" s="299"/>
      <c r="I635" s="299"/>
      <c r="J635" s="1217"/>
      <c r="L635" s="12"/>
      <c r="O635" s="51"/>
      <c r="P635" s="56"/>
      <c r="Q635" s="56"/>
      <c r="R635" s="56"/>
      <c r="S635" s="771"/>
      <c r="T635" s="771"/>
      <c r="U635" s="56"/>
      <c r="V635" s="56"/>
      <c r="W635" s="56"/>
      <c r="X635" s="56"/>
      <c r="Y635" s="771"/>
      <c r="Z635" s="771"/>
      <c r="AA635" s="814"/>
      <c r="AB635" s="119"/>
      <c r="AC635" s="56"/>
      <c r="AI635" s="20"/>
      <c r="AJ635" s="245"/>
      <c r="AM635" s="119"/>
    </row>
    <row r="636" spans="1:39" s="13" customFormat="1" x14ac:dyDescent="0.2">
      <c r="A636" s="20"/>
      <c r="B636" s="401"/>
      <c r="C636" s="20"/>
      <c r="D636" s="243"/>
      <c r="E636" s="401"/>
      <c r="F636" s="401"/>
      <c r="G636" s="401"/>
      <c r="H636" s="299"/>
      <c r="I636" s="299"/>
      <c r="J636" s="1217"/>
      <c r="L636" s="12"/>
      <c r="O636" s="51"/>
      <c r="P636" s="56"/>
      <c r="Q636" s="56"/>
      <c r="R636" s="56"/>
      <c r="S636" s="771"/>
      <c r="T636" s="771"/>
      <c r="U636" s="56"/>
      <c r="V636" s="56"/>
      <c r="W636" s="56"/>
      <c r="X636" s="56"/>
      <c r="Y636" s="771"/>
      <c r="Z636" s="771"/>
      <c r="AA636" s="814"/>
      <c r="AB636" s="119"/>
      <c r="AC636" s="56"/>
      <c r="AI636" s="20"/>
      <c r="AJ636" s="245"/>
      <c r="AM636" s="119"/>
    </row>
    <row r="637" spans="1:39" s="13" customFormat="1" x14ac:dyDescent="0.2">
      <c r="A637" s="20"/>
      <c r="B637" s="401"/>
      <c r="C637" s="20"/>
      <c r="D637" s="243"/>
      <c r="E637" s="401"/>
      <c r="F637" s="401"/>
      <c r="G637" s="401"/>
      <c r="H637" s="299"/>
      <c r="I637" s="299"/>
      <c r="J637" s="1217"/>
      <c r="L637" s="12"/>
      <c r="O637" s="51"/>
      <c r="P637" s="56"/>
      <c r="Q637" s="56"/>
      <c r="R637" s="56"/>
      <c r="S637" s="771"/>
      <c r="T637" s="771"/>
      <c r="U637" s="56"/>
      <c r="V637" s="56"/>
      <c r="W637" s="56"/>
      <c r="X637" s="56"/>
      <c r="Y637" s="771"/>
      <c r="Z637" s="771"/>
      <c r="AA637" s="814"/>
      <c r="AB637" s="119"/>
      <c r="AC637" s="56"/>
      <c r="AI637" s="20"/>
      <c r="AJ637" s="245"/>
      <c r="AM637" s="119"/>
    </row>
    <row r="638" spans="1:39" s="13" customFormat="1" x14ac:dyDescent="0.2">
      <c r="A638" s="20"/>
      <c r="B638" s="401"/>
      <c r="C638" s="20"/>
      <c r="D638" s="243"/>
      <c r="E638" s="401"/>
      <c r="F638" s="401"/>
      <c r="G638" s="401"/>
      <c r="H638" s="299"/>
      <c r="I638" s="299"/>
      <c r="J638" s="1217"/>
      <c r="L638" s="12"/>
      <c r="O638" s="51"/>
      <c r="P638" s="56"/>
      <c r="Q638" s="56"/>
      <c r="R638" s="56"/>
      <c r="S638" s="771"/>
      <c r="T638" s="771"/>
      <c r="U638" s="56"/>
      <c r="V638" s="56"/>
      <c r="W638" s="56"/>
      <c r="X638" s="56"/>
      <c r="Y638" s="771"/>
      <c r="Z638" s="771"/>
      <c r="AA638" s="814"/>
      <c r="AB638" s="119"/>
      <c r="AC638" s="56"/>
      <c r="AI638" s="20"/>
      <c r="AJ638" s="245"/>
      <c r="AM638" s="119"/>
    </row>
    <row r="639" spans="1:39" s="13" customFormat="1" x14ac:dyDescent="0.2">
      <c r="A639" s="20"/>
      <c r="B639" s="401"/>
      <c r="C639" s="20"/>
      <c r="D639" s="243"/>
      <c r="E639" s="401"/>
      <c r="F639" s="401"/>
      <c r="G639" s="401"/>
      <c r="H639" s="299"/>
      <c r="I639" s="299"/>
      <c r="J639" s="1217"/>
      <c r="L639" s="12"/>
      <c r="O639" s="51"/>
      <c r="P639" s="56"/>
      <c r="Q639" s="56"/>
      <c r="R639" s="56"/>
      <c r="S639" s="771"/>
      <c r="T639" s="771"/>
      <c r="U639" s="56"/>
      <c r="V639" s="56"/>
      <c r="W639" s="56"/>
      <c r="X639" s="56"/>
      <c r="Y639" s="771"/>
      <c r="Z639" s="771"/>
      <c r="AA639" s="814"/>
      <c r="AB639" s="119"/>
      <c r="AC639" s="56"/>
      <c r="AI639" s="20"/>
      <c r="AJ639" s="245"/>
      <c r="AM639" s="119"/>
    </row>
    <row r="640" spans="1:39" s="13" customFormat="1" x14ac:dyDescent="0.2">
      <c r="A640" s="20"/>
      <c r="B640" s="401"/>
      <c r="C640" s="20"/>
      <c r="D640" s="243"/>
      <c r="E640" s="401"/>
      <c r="F640" s="401"/>
      <c r="G640" s="401"/>
      <c r="H640" s="299"/>
      <c r="I640" s="299"/>
      <c r="J640" s="1217"/>
      <c r="L640" s="12"/>
      <c r="O640" s="51"/>
      <c r="P640" s="56"/>
      <c r="Q640" s="56"/>
      <c r="R640" s="56"/>
      <c r="S640" s="771"/>
      <c r="T640" s="771"/>
      <c r="U640" s="56"/>
      <c r="V640" s="56"/>
      <c r="W640" s="56"/>
      <c r="X640" s="56"/>
      <c r="Y640" s="771"/>
      <c r="Z640" s="771"/>
      <c r="AA640" s="814"/>
      <c r="AB640" s="119"/>
      <c r="AC640" s="56"/>
      <c r="AI640" s="20"/>
      <c r="AJ640" s="245"/>
      <c r="AM640" s="119"/>
    </row>
    <row r="641" spans="1:39" s="13" customFormat="1" x14ac:dyDescent="0.2">
      <c r="A641" s="20"/>
      <c r="B641" s="401"/>
      <c r="C641" s="20"/>
      <c r="D641" s="243"/>
      <c r="E641" s="401"/>
      <c r="F641" s="401"/>
      <c r="G641" s="401"/>
      <c r="H641" s="299"/>
      <c r="I641" s="299"/>
      <c r="J641" s="1217"/>
      <c r="L641" s="12"/>
      <c r="O641" s="51"/>
      <c r="P641" s="56"/>
      <c r="Q641" s="56"/>
      <c r="R641" s="56"/>
      <c r="S641" s="771"/>
      <c r="T641" s="771"/>
      <c r="U641" s="56"/>
      <c r="V641" s="56"/>
      <c r="W641" s="56"/>
      <c r="X641" s="56"/>
      <c r="Y641" s="771"/>
      <c r="Z641" s="771"/>
      <c r="AA641" s="814"/>
      <c r="AB641" s="119"/>
      <c r="AC641" s="56"/>
      <c r="AI641" s="20"/>
      <c r="AJ641" s="245"/>
      <c r="AM641" s="119"/>
    </row>
    <row r="642" spans="1:39" s="13" customFormat="1" x14ac:dyDescent="0.2">
      <c r="A642" s="20"/>
      <c r="B642" s="401"/>
      <c r="C642" s="20"/>
      <c r="D642" s="243"/>
      <c r="E642" s="401"/>
      <c r="F642" s="401"/>
      <c r="G642" s="401"/>
      <c r="H642" s="299"/>
      <c r="I642" s="299"/>
      <c r="J642" s="1217"/>
      <c r="L642" s="12"/>
      <c r="O642" s="51"/>
      <c r="P642" s="56"/>
      <c r="Q642" s="56"/>
      <c r="R642" s="56"/>
      <c r="S642" s="771"/>
      <c r="T642" s="771"/>
      <c r="U642" s="56"/>
      <c r="V642" s="56"/>
      <c r="W642" s="56"/>
      <c r="X642" s="56"/>
      <c r="Y642" s="771"/>
      <c r="Z642" s="771"/>
      <c r="AA642" s="814"/>
      <c r="AB642" s="119"/>
      <c r="AC642" s="56"/>
      <c r="AI642" s="20"/>
      <c r="AJ642" s="245"/>
      <c r="AM642" s="119"/>
    </row>
    <row r="643" spans="1:39" s="13" customFormat="1" x14ac:dyDescent="0.2">
      <c r="A643" s="20"/>
      <c r="B643" s="401"/>
      <c r="C643" s="20"/>
      <c r="D643" s="243"/>
      <c r="E643" s="401"/>
      <c r="F643" s="401"/>
      <c r="G643" s="401"/>
      <c r="H643" s="299"/>
      <c r="I643" s="299"/>
      <c r="J643" s="1217"/>
      <c r="L643" s="12"/>
      <c r="O643" s="51"/>
      <c r="P643" s="56"/>
      <c r="Q643" s="56"/>
      <c r="R643" s="56"/>
      <c r="S643" s="771"/>
      <c r="T643" s="771"/>
      <c r="U643" s="56"/>
      <c r="V643" s="56"/>
      <c r="W643" s="56"/>
      <c r="X643" s="56"/>
      <c r="Y643" s="771"/>
      <c r="Z643" s="771"/>
      <c r="AA643" s="814"/>
      <c r="AB643" s="119"/>
      <c r="AC643" s="56"/>
      <c r="AI643" s="20"/>
      <c r="AJ643" s="245"/>
      <c r="AM643" s="119"/>
    </row>
    <row r="644" spans="1:39" s="13" customFormat="1" x14ac:dyDescent="0.2">
      <c r="A644" s="20"/>
      <c r="B644" s="401"/>
      <c r="C644" s="20"/>
      <c r="D644" s="243"/>
      <c r="E644" s="401"/>
      <c r="F644" s="401"/>
      <c r="G644" s="401"/>
      <c r="H644" s="299"/>
      <c r="I644" s="299"/>
      <c r="J644" s="1217"/>
      <c r="L644" s="12"/>
      <c r="O644" s="51"/>
      <c r="P644" s="56"/>
      <c r="Q644" s="56"/>
      <c r="R644" s="56"/>
      <c r="S644" s="771"/>
      <c r="T644" s="771"/>
      <c r="U644" s="56"/>
      <c r="V644" s="56"/>
      <c r="W644" s="56"/>
      <c r="X644" s="56"/>
      <c r="Y644" s="771"/>
      <c r="Z644" s="771"/>
      <c r="AA644" s="814"/>
      <c r="AB644" s="119"/>
      <c r="AC644" s="56"/>
      <c r="AI644" s="20"/>
      <c r="AJ644" s="245"/>
      <c r="AM644" s="119"/>
    </row>
    <row r="645" spans="1:39" s="13" customFormat="1" x14ac:dyDescent="0.2">
      <c r="A645" s="20"/>
      <c r="B645" s="401"/>
      <c r="C645" s="20"/>
      <c r="D645" s="243"/>
      <c r="E645" s="401"/>
      <c r="F645" s="401"/>
      <c r="G645" s="401"/>
      <c r="H645" s="299"/>
      <c r="I645" s="299"/>
      <c r="J645" s="1217"/>
      <c r="L645" s="12"/>
      <c r="O645" s="51"/>
      <c r="P645" s="56"/>
      <c r="Q645" s="56"/>
      <c r="R645" s="56"/>
      <c r="S645" s="771"/>
      <c r="T645" s="771"/>
      <c r="U645" s="56"/>
      <c r="V645" s="56"/>
      <c r="W645" s="56"/>
      <c r="X645" s="56"/>
      <c r="Y645" s="771"/>
      <c r="Z645" s="771"/>
      <c r="AA645" s="814"/>
      <c r="AB645" s="119"/>
      <c r="AC645" s="56"/>
      <c r="AI645" s="20"/>
      <c r="AJ645" s="245"/>
      <c r="AM645" s="119"/>
    </row>
    <row r="646" spans="1:39" s="13" customFormat="1" x14ac:dyDescent="0.2">
      <c r="A646" s="20"/>
      <c r="B646" s="401"/>
      <c r="C646" s="20"/>
      <c r="D646" s="243"/>
      <c r="E646" s="401"/>
      <c r="F646" s="401"/>
      <c r="G646" s="401"/>
      <c r="H646" s="299"/>
      <c r="I646" s="299"/>
      <c r="J646" s="1217"/>
      <c r="L646" s="12"/>
      <c r="O646" s="51"/>
      <c r="P646" s="56"/>
      <c r="Q646" s="56"/>
      <c r="R646" s="56"/>
      <c r="S646" s="771"/>
      <c r="T646" s="771"/>
      <c r="U646" s="56"/>
      <c r="V646" s="56"/>
      <c r="W646" s="56"/>
      <c r="X646" s="56"/>
      <c r="Y646" s="771"/>
      <c r="Z646" s="771"/>
      <c r="AA646" s="814"/>
      <c r="AB646" s="119"/>
      <c r="AC646" s="56"/>
      <c r="AI646" s="20"/>
      <c r="AJ646" s="245"/>
      <c r="AM646" s="119"/>
    </row>
    <row r="647" spans="1:39" s="13" customFormat="1" x14ac:dyDescent="0.2">
      <c r="A647" s="20"/>
      <c r="B647" s="401"/>
      <c r="C647" s="20"/>
      <c r="D647" s="243"/>
      <c r="E647" s="401"/>
      <c r="F647" s="401"/>
      <c r="G647" s="401"/>
      <c r="H647" s="299"/>
      <c r="I647" s="299"/>
      <c r="J647" s="1217"/>
      <c r="L647" s="12"/>
      <c r="O647" s="51"/>
      <c r="P647" s="56"/>
      <c r="Q647" s="56"/>
      <c r="R647" s="56"/>
      <c r="S647" s="771"/>
      <c r="T647" s="771"/>
      <c r="U647" s="56"/>
      <c r="V647" s="56"/>
      <c r="W647" s="56"/>
      <c r="X647" s="56"/>
      <c r="Y647" s="771"/>
      <c r="Z647" s="771"/>
      <c r="AA647" s="814"/>
      <c r="AB647" s="119"/>
      <c r="AC647" s="56"/>
      <c r="AI647" s="20"/>
      <c r="AJ647" s="245"/>
      <c r="AM647" s="119"/>
    </row>
    <row r="648" spans="1:39" s="13" customFormat="1" x14ac:dyDescent="0.2">
      <c r="A648" s="20"/>
      <c r="B648" s="401"/>
      <c r="C648" s="20"/>
      <c r="D648" s="243"/>
      <c r="E648" s="401"/>
      <c r="F648" s="401"/>
      <c r="G648" s="401"/>
      <c r="H648" s="299"/>
      <c r="I648" s="299"/>
      <c r="J648" s="1217"/>
      <c r="L648" s="12"/>
      <c r="O648" s="51"/>
      <c r="P648" s="56"/>
      <c r="Q648" s="56"/>
      <c r="R648" s="56"/>
      <c r="S648" s="771"/>
      <c r="T648" s="771"/>
      <c r="U648" s="56"/>
      <c r="V648" s="56"/>
      <c r="W648" s="56"/>
      <c r="X648" s="56"/>
      <c r="Y648" s="771"/>
      <c r="Z648" s="771"/>
      <c r="AA648" s="814"/>
      <c r="AB648" s="119"/>
      <c r="AC648" s="56"/>
      <c r="AI648" s="20"/>
      <c r="AJ648" s="245"/>
      <c r="AM648" s="119"/>
    </row>
    <row r="649" spans="1:39" s="13" customFormat="1" x14ac:dyDescent="0.2">
      <c r="A649" s="20"/>
      <c r="B649" s="401"/>
      <c r="C649" s="20"/>
      <c r="D649" s="243"/>
      <c r="E649" s="401"/>
      <c r="F649" s="401"/>
      <c r="G649" s="401"/>
      <c r="H649" s="299"/>
      <c r="I649" s="299"/>
      <c r="J649" s="1217"/>
      <c r="L649" s="12"/>
      <c r="O649" s="51"/>
      <c r="P649" s="56"/>
      <c r="Q649" s="56"/>
      <c r="R649" s="56"/>
      <c r="S649" s="771"/>
      <c r="T649" s="771"/>
      <c r="U649" s="56"/>
      <c r="V649" s="56"/>
      <c r="W649" s="56"/>
      <c r="X649" s="56"/>
      <c r="Y649" s="771"/>
      <c r="Z649" s="771"/>
      <c r="AA649" s="814"/>
      <c r="AB649" s="119"/>
      <c r="AC649" s="56"/>
      <c r="AI649" s="20"/>
      <c r="AJ649" s="245"/>
      <c r="AM649" s="119"/>
    </row>
    <row r="650" spans="1:39" s="13" customFormat="1" x14ac:dyDescent="0.2">
      <c r="A650" s="20"/>
      <c r="B650" s="401"/>
      <c r="C650" s="20"/>
      <c r="D650" s="243"/>
      <c r="E650" s="401"/>
      <c r="F650" s="401"/>
      <c r="G650" s="401"/>
      <c r="H650" s="299"/>
      <c r="I650" s="299"/>
      <c r="J650" s="1217"/>
      <c r="L650" s="12"/>
      <c r="O650" s="51"/>
      <c r="P650" s="56"/>
      <c r="Q650" s="56"/>
      <c r="R650" s="56"/>
      <c r="S650" s="771"/>
      <c r="T650" s="771"/>
      <c r="U650" s="56"/>
      <c r="V650" s="56"/>
      <c r="W650" s="56"/>
      <c r="X650" s="56"/>
      <c r="Y650" s="771"/>
      <c r="Z650" s="771"/>
      <c r="AA650" s="814"/>
      <c r="AB650" s="119"/>
      <c r="AC650" s="56"/>
      <c r="AI650" s="20"/>
      <c r="AJ650" s="245"/>
      <c r="AM650" s="119"/>
    </row>
    <row r="651" spans="1:39" s="13" customFormat="1" x14ac:dyDescent="0.2">
      <c r="A651" s="20"/>
      <c r="B651" s="401"/>
      <c r="C651" s="20"/>
      <c r="D651" s="243"/>
      <c r="E651" s="401"/>
      <c r="F651" s="401"/>
      <c r="G651" s="401"/>
      <c r="H651" s="299"/>
      <c r="I651" s="299"/>
      <c r="J651" s="1217"/>
      <c r="L651" s="12"/>
      <c r="O651" s="51"/>
      <c r="P651" s="56"/>
      <c r="Q651" s="56"/>
      <c r="R651" s="56"/>
      <c r="S651" s="771"/>
      <c r="T651" s="771"/>
      <c r="U651" s="56"/>
      <c r="V651" s="56"/>
      <c r="W651" s="56"/>
      <c r="X651" s="56"/>
      <c r="Y651" s="771"/>
      <c r="Z651" s="771"/>
      <c r="AA651" s="814"/>
      <c r="AB651" s="119"/>
      <c r="AC651" s="56"/>
      <c r="AI651" s="20"/>
      <c r="AJ651" s="245"/>
      <c r="AM651" s="119"/>
    </row>
    <row r="652" spans="1:39" s="13" customFormat="1" x14ac:dyDescent="0.2">
      <c r="A652" s="20"/>
      <c r="B652" s="401"/>
      <c r="C652" s="20"/>
      <c r="D652" s="243"/>
      <c r="E652" s="401"/>
      <c r="F652" s="401"/>
      <c r="G652" s="401"/>
      <c r="H652" s="299"/>
      <c r="I652" s="299"/>
      <c r="J652" s="1217"/>
      <c r="L652" s="12"/>
      <c r="O652" s="51"/>
      <c r="P652" s="56"/>
      <c r="Q652" s="56"/>
      <c r="R652" s="56"/>
      <c r="S652" s="771"/>
      <c r="T652" s="771"/>
      <c r="U652" s="56"/>
      <c r="V652" s="56"/>
      <c r="W652" s="56"/>
      <c r="X652" s="56"/>
      <c r="Y652" s="771"/>
      <c r="Z652" s="771"/>
      <c r="AA652" s="814"/>
      <c r="AB652" s="119"/>
      <c r="AC652" s="56"/>
      <c r="AI652" s="20"/>
      <c r="AJ652" s="245"/>
      <c r="AM652" s="119"/>
    </row>
    <row r="653" spans="1:39" s="13" customFormat="1" x14ac:dyDescent="0.2">
      <c r="A653" s="20"/>
      <c r="B653" s="401"/>
      <c r="C653" s="20"/>
      <c r="D653" s="243"/>
      <c r="E653" s="401"/>
      <c r="F653" s="401"/>
      <c r="G653" s="401"/>
      <c r="H653" s="299"/>
      <c r="I653" s="299"/>
      <c r="J653" s="1217"/>
      <c r="L653" s="12"/>
      <c r="O653" s="51"/>
      <c r="P653" s="56"/>
      <c r="Q653" s="56"/>
      <c r="R653" s="56"/>
      <c r="S653" s="771"/>
      <c r="T653" s="771"/>
      <c r="U653" s="56"/>
      <c r="V653" s="56"/>
      <c r="W653" s="56"/>
      <c r="X653" s="56"/>
      <c r="Y653" s="771"/>
      <c r="Z653" s="771"/>
      <c r="AA653" s="814"/>
      <c r="AB653" s="119"/>
      <c r="AC653" s="56"/>
      <c r="AI653" s="20"/>
      <c r="AJ653" s="245"/>
      <c r="AM653" s="119"/>
    </row>
    <row r="654" spans="1:39" s="13" customFormat="1" x14ac:dyDescent="0.2">
      <c r="A654" s="20"/>
      <c r="B654" s="401"/>
      <c r="C654" s="20"/>
      <c r="D654" s="243"/>
      <c r="E654" s="401"/>
      <c r="F654" s="401"/>
      <c r="G654" s="401"/>
      <c r="H654" s="299"/>
      <c r="I654" s="299"/>
      <c r="J654" s="1217"/>
      <c r="L654" s="12"/>
      <c r="O654" s="51"/>
      <c r="P654" s="56"/>
      <c r="Q654" s="56"/>
      <c r="R654" s="56"/>
      <c r="S654" s="771"/>
      <c r="T654" s="771"/>
      <c r="U654" s="56"/>
      <c r="V654" s="56"/>
      <c r="W654" s="56"/>
      <c r="X654" s="56"/>
      <c r="Y654" s="771"/>
      <c r="Z654" s="771"/>
      <c r="AA654" s="814"/>
      <c r="AB654" s="119"/>
      <c r="AC654" s="56"/>
      <c r="AI654" s="20"/>
      <c r="AJ654" s="245"/>
      <c r="AM654" s="119"/>
    </row>
    <row r="655" spans="1:39" s="13" customFormat="1" x14ac:dyDescent="0.2">
      <c r="A655" s="20"/>
      <c r="B655" s="401"/>
      <c r="C655" s="20"/>
      <c r="D655" s="243"/>
      <c r="E655" s="401"/>
      <c r="F655" s="401"/>
      <c r="G655" s="401"/>
      <c r="H655" s="299"/>
      <c r="I655" s="299"/>
      <c r="J655" s="1217"/>
      <c r="L655" s="12"/>
      <c r="O655" s="51"/>
      <c r="P655" s="56"/>
      <c r="Q655" s="56"/>
      <c r="R655" s="56"/>
      <c r="S655" s="771"/>
      <c r="T655" s="771"/>
      <c r="U655" s="56"/>
      <c r="V655" s="56"/>
      <c r="W655" s="56"/>
      <c r="X655" s="56"/>
      <c r="Y655" s="771"/>
      <c r="Z655" s="771"/>
      <c r="AA655" s="814"/>
      <c r="AB655" s="119"/>
      <c r="AC655" s="56"/>
      <c r="AI655" s="20"/>
      <c r="AJ655" s="245"/>
      <c r="AM655" s="119"/>
    </row>
    <row r="656" spans="1:39" s="13" customFormat="1" x14ac:dyDescent="0.2">
      <c r="A656" s="20"/>
      <c r="B656" s="401"/>
      <c r="C656" s="20"/>
      <c r="D656" s="243"/>
      <c r="E656" s="401"/>
      <c r="F656" s="401"/>
      <c r="G656" s="401"/>
      <c r="H656" s="299"/>
      <c r="I656" s="299"/>
      <c r="J656" s="1217"/>
      <c r="L656" s="12"/>
      <c r="O656" s="51"/>
      <c r="P656" s="56"/>
      <c r="Q656" s="56"/>
      <c r="R656" s="56"/>
      <c r="S656" s="771"/>
      <c r="T656" s="771"/>
      <c r="U656" s="56"/>
      <c r="V656" s="56"/>
      <c r="W656" s="56"/>
      <c r="X656" s="56"/>
      <c r="Y656" s="771"/>
      <c r="Z656" s="771"/>
      <c r="AA656" s="814"/>
      <c r="AB656" s="119"/>
      <c r="AC656" s="56"/>
      <c r="AI656" s="20"/>
      <c r="AJ656" s="245"/>
      <c r="AM656" s="119"/>
    </row>
    <row r="657" spans="1:39" s="13" customFormat="1" x14ac:dyDescent="0.2">
      <c r="A657" s="20"/>
      <c r="B657" s="401"/>
      <c r="C657" s="20"/>
      <c r="D657" s="243"/>
      <c r="E657" s="401"/>
      <c r="F657" s="401"/>
      <c r="G657" s="401"/>
      <c r="H657" s="299"/>
      <c r="I657" s="299"/>
      <c r="J657" s="1217"/>
      <c r="L657" s="12"/>
      <c r="O657" s="51"/>
      <c r="P657" s="56"/>
      <c r="Q657" s="56"/>
      <c r="R657" s="56"/>
      <c r="S657" s="771"/>
      <c r="T657" s="771"/>
      <c r="U657" s="56"/>
      <c r="V657" s="56"/>
      <c r="W657" s="56"/>
      <c r="X657" s="56"/>
      <c r="Y657" s="771"/>
      <c r="Z657" s="771"/>
      <c r="AA657" s="814"/>
      <c r="AB657" s="119"/>
      <c r="AC657" s="56"/>
      <c r="AI657" s="20"/>
      <c r="AJ657" s="245"/>
      <c r="AM657" s="119"/>
    </row>
    <row r="658" spans="1:39" s="13" customFormat="1" x14ac:dyDescent="0.2">
      <c r="A658" s="20"/>
      <c r="B658" s="401"/>
      <c r="C658" s="20"/>
      <c r="D658" s="243"/>
      <c r="E658" s="401"/>
      <c r="F658" s="401"/>
      <c r="G658" s="401"/>
      <c r="H658" s="299"/>
      <c r="I658" s="299"/>
      <c r="J658" s="1217"/>
      <c r="L658" s="12"/>
      <c r="O658" s="51"/>
      <c r="P658" s="56"/>
      <c r="Q658" s="56"/>
      <c r="R658" s="56"/>
      <c r="S658" s="771"/>
      <c r="T658" s="771"/>
      <c r="U658" s="56"/>
      <c r="V658" s="56"/>
      <c r="W658" s="56"/>
      <c r="X658" s="56"/>
      <c r="Y658" s="771"/>
      <c r="Z658" s="771"/>
      <c r="AA658" s="814"/>
      <c r="AB658" s="119"/>
      <c r="AC658" s="56"/>
      <c r="AI658" s="20"/>
      <c r="AJ658" s="245"/>
      <c r="AM658" s="119"/>
    </row>
    <row r="659" spans="1:39" s="13" customFormat="1" x14ac:dyDescent="0.2">
      <c r="A659" s="20"/>
      <c r="B659" s="401"/>
      <c r="C659" s="20"/>
      <c r="D659" s="243"/>
      <c r="E659" s="401"/>
      <c r="F659" s="401"/>
      <c r="G659" s="401"/>
      <c r="H659" s="299"/>
      <c r="I659" s="299"/>
      <c r="J659" s="1217"/>
      <c r="L659" s="12"/>
      <c r="O659" s="51"/>
      <c r="P659" s="56"/>
      <c r="Q659" s="56"/>
      <c r="R659" s="56"/>
      <c r="S659" s="771"/>
      <c r="T659" s="771"/>
      <c r="U659" s="56"/>
      <c r="V659" s="56"/>
      <c r="W659" s="56"/>
      <c r="X659" s="56"/>
      <c r="Y659" s="771"/>
      <c r="Z659" s="771"/>
      <c r="AA659" s="814"/>
      <c r="AB659" s="119"/>
      <c r="AC659" s="56"/>
      <c r="AI659" s="20"/>
      <c r="AJ659" s="245"/>
      <c r="AM659" s="119"/>
    </row>
    <row r="660" spans="1:39" s="13" customFormat="1" x14ac:dyDescent="0.2">
      <c r="A660" s="20"/>
      <c r="B660" s="401"/>
      <c r="C660" s="20"/>
      <c r="D660" s="243"/>
      <c r="E660" s="401"/>
      <c r="F660" s="401"/>
      <c r="G660" s="401"/>
      <c r="H660" s="299"/>
      <c r="I660" s="299"/>
      <c r="J660" s="1217"/>
      <c r="L660" s="12"/>
      <c r="O660" s="51"/>
      <c r="P660" s="56"/>
      <c r="Q660" s="56"/>
      <c r="R660" s="56"/>
      <c r="S660" s="771"/>
      <c r="T660" s="771"/>
      <c r="U660" s="56"/>
      <c r="V660" s="56"/>
      <c r="W660" s="56"/>
      <c r="X660" s="56"/>
      <c r="Y660" s="771"/>
      <c r="Z660" s="771"/>
      <c r="AA660" s="814"/>
      <c r="AB660" s="119"/>
      <c r="AC660" s="56"/>
      <c r="AI660" s="20"/>
      <c r="AJ660" s="245"/>
      <c r="AM660" s="119"/>
    </row>
    <row r="661" spans="1:39" s="13" customFormat="1" x14ac:dyDescent="0.2">
      <c r="A661" s="20"/>
      <c r="B661" s="401"/>
      <c r="C661" s="20"/>
      <c r="D661" s="243"/>
      <c r="E661" s="401"/>
      <c r="F661" s="401"/>
      <c r="G661" s="401"/>
      <c r="H661" s="299"/>
      <c r="I661" s="299"/>
      <c r="J661" s="1217"/>
      <c r="L661" s="12"/>
      <c r="O661" s="51"/>
      <c r="P661" s="56"/>
      <c r="Q661" s="56"/>
      <c r="R661" s="56"/>
      <c r="S661" s="771"/>
      <c r="T661" s="771"/>
      <c r="U661" s="56"/>
      <c r="V661" s="56"/>
      <c r="W661" s="56"/>
      <c r="X661" s="56"/>
      <c r="Y661" s="771"/>
      <c r="Z661" s="771"/>
      <c r="AA661" s="814"/>
      <c r="AB661" s="119"/>
      <c r="AC661" s="56"/>
      <c r="AI661" s="20"/>
      <c r="AJ661" s="245"/>
      <c r="AM661" s="119"/>
    </row>
    <row r="662" spans="1:39" s="13" customFormat="1" x14ac:dyDescent="0.2">
      <c r="A662" s="20"/>
      <c r="B662" s="401"/>
      <c r="C662" s="20"/>
      <c r="D662" s="243"/>
      <c r="E662" s="401"/>
      <c r="F662" s="401"/>
      <c r="G662" s="401"/>
      <c r="H662" s="142"/>
      <c r="I662" s="142"/>
      <c r="J662" s="1217"/>
      <c r="L662" s="12"/>
      <c r="O662" s="51"/>
      <c r="P662" s="56"/>
      <c r="Q662" s="56"/>
      <c r="R662" s="56"/>
      <c r="S662" s="771"/>
      <c r="T662" s="771"/>
      <c r="U662" s="56"/>
      <c r="V662" s="56"/>
      <c r="W662" s="56"/>
      <c r="X662" s="56"/>
      <c r="Y662" s="771"/>
      <c r="Z662" s="771"/>
      <c r="AA662" s="814"/>
      <c r="AB662" s="119"/>
      <c r="AC662" s="56"/>
      <c r="AI662" s="20"/>
      <c r="AJ662" s="245"/>
      <c r="AM662" s="119"/>
    </row>
    <row r="663" spans="1:39" s="13" customFormat="1" x14ac:dyDescent="0.2">
      <c r="A663" s="20"/>
      <c r="B663" s="401"/>
      <c r="C663" s="20"/>
      <c r="D663" s="243"/>
      <c r="E663" s="401"/>
      <c r="F663" s="401"/>
      <c r="G663" s="401"/>
      <c r="H663" s="142"/>
      <c r="I663" s="142"/>
      <c r="J663" s="1217"/>
      <c r="L663" s="12"/>
      <c r="O663" s="51"/>
      <c r="P663" s="56"/>
      <c r="Q663" s="56"/>
      <c r="R663" s="56"/>
      <c r="S663" s="771"/>
      <c r="T663" s="771"/>
      <c r="U663" s="56"/>
      <c r="V663" s="56"/>
      <c r="W663" s="56"/>
      <c r="X663" s="56"/>
      <c r="Y663" s="771"/>
      <c r="Z663" s="771"/>
      <c r="AA663" s="814"/>
      <c r="AB663" s="119"/>
      <c r="AC663" s="56"/>
      <c r="AI663" s="20"/>
      <c r="AJ663" s="245"/>
      <c r="AM663" s="119"/>
    </row>
    <row r="664" spans="1:39" s="13" customFormat="1" x14ac:dyDescent="0.2">
      <c r="A664" s="20"/>
      <c r="B664" s="401"/>
      <c r="C664" s="20"/>
      <c r="D664" s="243"/>
      <c r="E664" s="401"/>
      <c r="F664" s="401"/>
      <c r="G664" s="401"/>
      <c r="H664" s="142"/>
      <c r="I664" s="142"/>
      <c r="J664" s="1217"/>
      <c r="L664" s="12"/>
      <c r="O664" s="51"/>
      <c r="P664" s="56"/>
      <c r="Q664" s="56"/>
      <c r="R664" s="56"/>
      <c r="S664" s="771"/>
      <c r="T664" s="771"/>
      <c r="U664" s="56"/>
      <c r="V664" s="56"/>
      <c r="W664" s="56"/>
      <c r="X664" s="56"/>
      <c r="Y664" s="771"/>
      <c r="Z664" s="771"/>
      <c r="AA664" s="814"/>
      <c r="AB664" s="119"/>
      <c r="AC664" s="56"/>
      <c r="AI664" s="20"/>
      <c r="AJ664" s="245"/>
      <c r="AM664" s="119"/>
    </row>
    <row r="665" spans="1:39" s="13" customFormat="1" x14ac:dyDescent="0.2">
      <c r="A665" s="20"/>
      <c r="B665" s="401"/>
      <c r="C665" s="20"/>
      <c r="D665" s="243"/>
      <c r="E665" s="401"/>
      <c r="F665" s="401"/>
      <c r="G665" s="401"/>
      <c r="H665" s="142"/>
      <c r="I665" s="142"/>
      <c r="J665" s="1217"/>
      <c r="L665" s="12"/>
      <c r="O665" s="51"/>
      <c r="P665" s="56"/>
      <c r="Q665" s="56"/>
      <c r="R665" s="56"/>
      <c r="S665" s="771"/>
      <c r="T665" s="771"/>
      <c r="U665" s="56"/>
      <c r="V665" s="56"/>
      <c r="W665" s="56"/>
      <c r="X665" s="56"/>
      <c r="Y665" s="771"/>
      <c r="Z665" s="771"/>
      <c r="AA665" s="814"/>
      <c r="AB665" s="119"/>
      <c r="AC665" s="56"/>
      <c r="AI665" s="20"/>
      <c r="AJ665" s="245"/>
      <c r="AM665" s="119"/>
    </row>
    <row r="666" spans="1:39" s="13" customFormat="1" x14ac:dyDescent="0.2">
      <c r="A666" s="20"/>
      <c r="B666" s="401"/>
      <c r="C666" s="20"/>
      <c r="D666" s="243"/>
      <c r="E666" s="401"/>
      <c r="F666" s="401"/>
      <c r="G666" s="401"/>
      <c r="H666" s="142"/>
      <c r="I666" s="142"/>
      <c r="J666" s="1217"/>
      <c r="L666" s="12"/>
      <c r="O666" s="51"/>
      <c r="P666" s="56"/>
      <c r="Q666" s="56"/>
      <c r="R666" s="56"/>
      <c r="S666" s="771"/>
      <c r="T666" s="771"/>
      <c r="U666" s="56"/>
      <c r="V666" s="56"/>
      <c r="W666" s="56"/>
      <c r="X666" s="56"/>
      <c r="Y666" s="771"/>
      <c r="Z666" s="771"/>
      <c r="AA666" s="814"/>
      <c r="AB666" s="119"/>
      <c r="AC666" s="56"/>
      <c r="AI666" s="20"/>
      <c r="AJ666" s="245"/>
      <c r="AM666" s="119"/>
    </row>
    <row r="667" spans="1:39" s="13" customFormat="1" x14ac:dyDescent="0.2">
      <c r="A667" s="20"/>
      <c r="B667" s="401"/>
      <c r="C667" s="20"/>
      <c r="D667" s="243"/>
      <c r="E667" s="401"/>
      <c r="F667" s="401"/>
      <c r="G667" s="401"/>
      <c r="H667" s="142"/>
      <c r="I667" s="142"/>
      <c r="J667" s="1217"/>
      <c r="L667" s="12"/>
      <c r="O667" s="51"/>
      <c r="P667" s="56"/>
      <c r="Q667" s="56"/>
      <c r="R667" s="56"/>
      <c r="S667" s="771"/>
      <c r="T667" s="771"/>
      <c r="U667" s="56"/>
      <c r="V667" s="56"/>
      <c r="W667" s="56"/>
      <c r="X667" s="56"/>
      <c r="Y667" s="771"/>
      <c r="Z667" s="771"/>
      <c r="AA667" s="814"/>
      <c r="AB667" s="119"/>
      <c r="AC667" s="56"/>
      <c r="AI667" s="20"/>
      <c r="AJ667" s="245"/>
      <c r="AM667" s="119"/>
    </row>
    <row r="668" spans="1:39" s="13" customFormat="1" x14ac:dyDescent="0.2">
      <c r="A668" s="20"/>
      <c r="B668" s="401"/>
      <c r="C668" s="20"/>
      <c r="D668" s="243"/>
      <c r="E668" s="401"/>
      <c r="F668" s="401"/>
      <c r="G668" s="401"/>
      <c r="H668" s="142"/>
      <c r="I668" s="142"/>
      <c r="J668" s="1217"/>
      <c r="L668" s="12"/>
      <c r="O668" s="51"/>
      <c r="P668" s="56"/>
      <c r="Q668" s="56"/>
      <c r="R668" s="56"/>
      <c r="S668" s="771"/>
      <c r="T668" s="771"/>
      <c r="U668" s="56"/>
      <c r="V668" s="56"/>
      <c r="W668" s="56"/>
      <c r="X668" s="56"/>
      <c r="Y668" s="771"/>
      <c r="Z668" s="771"/>
      <c r="AA668" s="814"/>
      <c r="AB668" s="119"/>
      <c r="AC668" s="56"/>
      <c r="AI668" s="20"/>
      <c r="AJ668" s="245"/>
      <c r="AM668" s="119"/>
    </row>
    <row r="669" spans="1:39" s="13" customFormat="1" x14ac:dyDescent="0.2">
      <c r="A669" s="20"/>
      <c r="B669" s="401"/>
      <c r="C669" s="20"/>
      <c r="D669" s="243"/>
      <c r="E669" s="401"/>
      <c r="F669" s="401"/>
      <c r="G669" s="401"/>
      <c r="H669" s="142"/>
      <c r="I669" s="142"/>
      <c r="J669" s="1217"/>
      <c r="L669" s="12"/>
      <c r="O669" s="51"/>
      <c r="P669" s="56"/>
      <c r="Q669" s="56"/>
      <c r="R669" s="56"/>
      <c r="S669" s="771"/>
      <c r="T669" s="771"/>
      <c r="U669" s="56"/>
      <c r="V669" s="56"/>
      <c r="W669" s="56"/>
      <c r="X669" s="56"/>
      <c r="Y669" s="771"/>
      <c r="Z669" s="771"/>
      <c r="AA669" s="814"/>
      <c r="AB669" s="119"/>
      <c r="AC669" s="56"/>
      <c r="AI669" s="20"/>
      <c r="AJ669" s="245"/>
      <c r="AM669" s="119"/>
    </row>
    <row r="670" spans="1:39" s="13" customFormat="1" x14ac:dyDescent="0.2">
      <c r="A670" s="20"/>
      <c r="B670" s="401"/>
      <c r="C670" s="20"/>
      <c r="D670" s="243"/>
      <c r="E670" s="401"/>
      <c r="F670" s="401"/>
      <c r="G670" s="401"/>
      <c r="H670" s="142"/>
      <c r="I670" s="142"/>
      <c r="J670" s="1217"/>
      <c r="L670" s="12"/>
      <c r="O670" s="51"/>
      <c r="P670" s="56"/>
      <c r="Q670" s="56"/>
      <c r="R670" s="56"/>
      <c r="S670" s="771"/>
      <c r="T670" s="771"/>
      <c r="U670" s="56"/>
      <c r="V670" s="56"/>
      <c r="W670" s="56"/>
      <c r="X670" s="56"/>
      <c r="Y670" s="771"/>
      <c r="Z670" s="771"/>
      <c r="AA670" s="814"/>
      <c r="AB670" s="119"/>
      <c r="AC670" s="56"/>
      <c r="AI670" s="20"/>
      <c r="AJ670" s="245"/>
      <c r="AM670" s="119"/>
    </row>
    <row r="671" spans="1:39" s="13" customFormat="1" x14ac:dyDescent="0.2">
      <c r="A671" s="20"/>
      <c r="B671" s="401"/>
      <c r="C671" s="20"/>
      <c r="D671" s="243"/>
      <c r="E671" s="401"/>
      <c r="F671" s="401"/>
      <c r="G671" s="401"/>
      <c r="H671" s="142"/>
      <c r="I671" s="142"/>
      <c r="J671" s="1217"/>
      <c r="L671" s="12"/>
      <c r="O671" s="51"/>
      <c r="P671" s="56"/>
      <c r="Q671" s="56"/>
      <c r="R671" s="56"/>
      <c r="S671" s="771"/>
      <c r="T671" s="771"/>
      <c r="U671" s="56"/>
      <c r="V671" s="56"/>
      <c r="W671" s="56"/>
      <c r="X671" s="56"/>
      <c r="Y671" s="771"/>
      <c r="Z671" s="771"/>
      <c r="AA671" s="814"/>
      <c r="AB671" s="119"/>
      <c r="AC671" s="56"/>
      <c r="AI671" s="20"/>
      <c r="AJ671" s="245"/>
      <c r="AM671" s="119"/>
    </row>
    <row r="672" spans="1:39" s="13" customFormat="1" x14ac:dyDescent="0.2">
      <c r="A672" s="20"/>
      <c r="B672" s="401"/>
      <c r="C672" s="20"/>
      <c r="D672" s="243"/>
      <c r="E672" s="401"/>
      <c r="F672" s="401"/>
      <c r="G672" s="401"/>
      <c r="H672" s="142"/>
      <c r="I672" s="142"/>
      <c r="J672" s="1217"/>
      <c r="L672" s="12"/>
      <c r="O672" s="51"/>
      <c r="P672" s="56"/>
      <c r="Q672" s="56"/>
      <c r="R672" s="56"/>
      <c r="S672" s="771"/>
      <c r="T672" s="771"/>
      <c r="U672" s="56"/>
      <c r="V672" s="56"/>
      <c r="W672" s="56"/>
      <c r="X672" s="56"/>
      <c r="Y672" s="771"/>
      <c r="Z672" s="771"/>
      <c r="AA672" s="814"/>
      <c r="AB672" s="119"/>
      <c r="AC672" s="56"/>
      <c r="AI672" s="20"/>
      <c r="AJ672" s="245"/>
      <c r="AM672" s="119"/>
    </row>
    <row r="673" spans="1:39" s="13" customFormat="1" x14ac:dyDescent="0.2">
      <c r="A673" s="20"/>
      <c r="B673" s="401"/>
      <c r="C673" s="20"/>
      <c r="D673" s="243"/>
      <c r="E673" s="401"/>
      <c r="F673" s="401"/>
      <c r="G673" s="401"/>
      <c r="H673" s="142"/>
      <c r="I673" s="142"/>
      <c r="J673" s="1217"/>
      <c r="L673" s="12"/>
      <c r="O673" s="51"/>
      <c r="P673" s="56"/>
      <c r="Q673" s="56"/>
      <c r="R673" s="56"/>
      <c r="S673" s="771"/>
      <c r="T673" s="771"/>
      <c r="U673" s="56"/>
      <c r="V673" s="56"/>
      <c r="W673" s="56"/>
      <c r="X673" s="56"/>
      <c r="Y673" s="771"/>
      <c r="Z673" s="771"/>
      <c r="AA673" s="814"/>
      <c r="AB673" s="119"/>
      <c r="AC673" s="56"/>
      <c r="AI673" s="20"/>
      <c r="AJ673" s="245"/>
      <c r="AM673" s="119"/>
    </row>
    <row r="674" spans="1:39" s="13" customFormat="1" x14ac:dyDescent="0.2">
      <c r="A674" s="20"/>
      <c r="B674" s="401"/>
      <c r="C674" s="20"/>
      <c r="D674" s="243"/>
      <c r="E674" s="401"/>
      <c r="F674" s="401"/>
      <c r="G674" s="401"/>
      <c r="H674" s="300"/>
      <c r="I674" s="300"/>
      <c r="J674" s="1217"/>
      <c r="L674" s="12"/>
      <c r="O674" s="51"/>
      <c r="P674" s="56"/>
      <c r="Q674" s="56"/>
      <c r="R674" s="56"/>
      <c r="S674" s="771"/>
      <c r="T674" s="771"/>
      <c r="U674" s="56"/>
      <c r="V674" s="56"/>
      <c r="W674" s="56"/>
      <c r="X674" s="56"/>
      <c r="Y674" s="771"/>
      <c r="Z674" s="771"/>
      <c r="AA674" s="814"/>
      <c r="AB674" s="119"/>
      <c r="AC674" s="56"/>
      <c r="AI674" s="20"/>
      <c r="AJ674" s="245"/>
      <c r="AM674" s="119"/>
    </row>
    <row r="675" spans="1:39" s="13" customFormat="1" x14ac:dyDescent="0.2">
      <c r="A675" s="20"/>
      <c r="B675" s="401"/>
      <c r="C675" s="20"/>
      <c r="D675" s="243"/>
      <c r="E675" s="401"/>
      <c r="F675" s="401"/>
      <c r="G675" s="401"/>
      <c r="H675" s="300"/>
      <c r="I675" s="300"/>
      <c r="J675" s="1217"/>
      <c r="L675" s="12"/>
      <c r="O675" s="51"/>
      <c r="P675" s="56"/>
      <c r="Q675" s="56"/>
      <c r="R675" s="56"/>
      <c r="S675" s="771"/>
      <c r="T675" s="771"/>
      <c r="U675" s="56"/>
      <c r="V675" s="56"/>
      <c r="W675" s="56"/>
      <c r="X675" s="56"/>
      <c r="Y675" s="771"/>
      <c r="Z675" s="771"/>
      <c r="AA675" s="814"/>
      <c r="AB675" s="119"/>
      <c r="AC675" s="56"/>
      <c r="AI675" s="20"/>
      <c r="AJ675" s="245"/>
      <c r="AM675" s="119"/>
    </row>
    <row r="676" spans="1:39" s="13" customFormat="1" x14ac:dyDescent="0.2">
      <c r="A676" s="20"/>
      <c r="B676" s="401"/>
      <c r="C676" s="20"/>
      <c r="D676" s="243"/>
      <c r="E676" s="401"/>
      <c r="F676" s="401"/>
      <c r="G676" s="401"/>
      <c r="H676" s="300"/>
      <c r="I676" s="300"/>
      <c r="J676" s="1217"/>
      <c r="L676" s="12"/>
      <c r="O676" s="51"/>
      <c r="P676" s="56"/>
      <c r="Q676" s="56"/>
      <c r="R676" s="56"/>
      <c r="S676" s="771"/>
      <c r="T676" s="771"/>
      <c r="U676" s="56"/>
      <c r="V676" s="56"/>
      <c r="W676" s="56"/>
      <c r="X676" s="56"/>
      <c r="Y676" s="771"/>
      <c r="Z676" s="771"/>
      <c r="AA676" s="814"/>
      <c r="AB676" s="119"/>
      <c r="AC676" s="56"/>
      <c r="AI676" s="20"/>
      <c r="AJ676" s="245"/>
      <c r="AM676" s="119"/>
    </row>
    <row r="677" spans="1:39" s="13" customFormat="1" x14ac:dyDescent="0.2">
      <c r="A677" s="20"/>
      <c r="B677" s="401"/>
      <c r="C677" s="20"/>
      <c r="D677" s="243"/>
      <c r="E677" s="401"/>
      <c r="F677" s="401"/>
      <c r="G677" s="401"/>
      <c r="H677" s="300"/>
      <c r="I677" s="300"/>
      <c r="J677" s="1217"/>
      <c r="L677" s="12"/>
      <c r="O677" s="51"/>
      <c r="P677" s="56"/>
      <c r="Q677" s="56"/>
      <c r="R677" s="56"/>
      <c r="S677" s="771"/>
      <c r="T677" s="771"/>
      <c r="U677" s="56"/>
      <c r="V677" s="56"/>
      <c r="W677" s="56"/>
      <c r="X677" s="56"/>
      <c r="Y677" s="771"/>
      <c r="Z677" s="771"/>
      <c r="AA677" s="814"/>
      <c r="AB677" s="119"/>
      <c r="AC677" s="56"/>
      <c r="AI677" s="20"/>
      <c r="AJ677" s="245"/>
      <c r="AM677" s="119"/>
    </row>
    <row r="678" spans="1:39" s="13" customFormat="1" x14ac:dyDescent="0.2">
      <c r="A678" s="20"/>
      <c r="B678" s="401"/>
      <c r="C678" s="20"/>
      <c r="D678" s="243"/>
      <c r="E678" s="401"/>
      <c r="F678" s="401"/>
      <c r="G678" s="401"/>
      <c r="H678" s="300"/>
      <c r="I678" s="300"/>
      <c r="J678" s="1217"/>
      <c r="L678" s="12"/>
      <c r="O678" s="51"/>
      <c r="P678" s="56"/>
      <c r="Q678" s="56"/>
      <c r="R678" s="56"/>
      <c r="S678" s="771"/>
      <c r="T678" s="771"/>
      <c r="U678" s="56"/>
      <c r="V678" s="56"/>
      <c r="W678" s="56"/>
      <c r="X678" s="56"/>
      <c r="Y678" s="771"/>
      <c r="Z678" s="771"/>
      <c r="AA678" s="814"/>
      <c r="AB678" s="119"/>
      <c r="AC678" s="56"/>
      <c r="AI678" s="20"/>
      <c r="AJ678" s="245"/>
      <c r="AM678" s="119"/>
    </row>
    <row r="679" spans="1:39" s="13" customFormat="1" x14ac:dyDescent="0.2">
      <c r="A679" s="20"/>
      <c r="B679" s="401"/>
      <c r="C679" s="20"/>
      <c r="D679" s="243"/>
      <c r="E679" s="401"/>
      <c r="F679" s="401"/>
      <c r="G679" s="401"/>
      <c r="H679" s="300"/>
      <c r="I679" s="300"/>
      <c r="J679" s="1217"/>
      <c r="L679" s="12"/>
      <c r="O679" s="51"/>
      <c r="P679" s="56"/>
      <c r="Q679" s="56"/>
      <c r="R679" s="56"/>
      <c r="S679" s="771"/>
      <c r="T679" s="771"/>
      <c r="U679" s="56"/>
      <c r="V679" s="56"/>
      <c r="W679" s="56"/>
      <c r="X679" s="56"/>
      <c r="Y679" s="771"/>
      <c r="Z679" s="771"/>
      <c r="AA679" s="814"/>
      <c r="AB679" s="119"/>
      <c r="AC679" s="56"/>
      <c r="AI679" s="20"/>
      <c r="AJ679" s="245"/>
      <c r="AM679" s="119"/>
    </row>
    <row r="680" spans="1:39" s="13" customFormat="1" x14ac:dyDescent="0.2">
      <c r="A680" s="20"/>
      <c r="B680" s="401"/>
      <c r="C680" s="20"/>
      <c r="D680" s="243"/>
      <c r="E680" s="401"/>
      <c r="F680" s="401"/>
      <c r="G680" s="401"/>
      <c r="H680" s="300"/>
      <c r="I680" s="300"/>
      <c r="J680" s="1217"/>
      <c r="L680" s="12"/>
      <c r="O680" s="51"/>
      <c r="P680" s="56"/>
      <c r="Q680" s="56"/>
      <c r="R680" s="56"/>
      <c r="S680" s="771"/>
      <c r="T680" s="771"/>
      <c r="U680" s="56"/>
      <c r="V680" s="56"/>
      <c r="W680" s="56"/>
      <c r="X680" s="56"/>
      <c r="Y680" s="771"/>
      <c r="Z680" s="771"/>
      <c r="AA680" s="814"/>
      <c r="AB680" s="119"/>
      <c r="AC680" s="56"/>
      <c r="AI680" s="20"/>
      <c r="AJ680" s="245"/>
      <c r="AM680" s="119"/>
    </row>
    <row r="681" spans="1:39" s="13" customFormat="1" x14ac:dyDescent="0.2">
      <c r="A681" s="20"/>
      <c r="B681" s="401"/>
      <c r="C681" s="20"/>
      <c r="D681" s="243"/>
      <c r="E681" s="401"/>
      <c r="F681" s="401"/>
      <c r="G681" s="401"/>
      <c r="H681" s="300"/>
      <c r="I681" s="300"/>
      <c r="J681" s="1217"/>
      <c r="L681" s="12"/>
      <c r="O681" s="51"/>
      <c r="P681" s="56"/>
      <c r="Q681" s="56"/>
      <c r="R681" s="56"/>
      <c r="S681" s="771"/>
      <c r="T681" s="771"/>
      <c r="U681" s="56"/>
      <c r="V681" s="56"/>
      <c r="W681" s="56"/>
      <c r="X681" s="56"/>
      <c r="Y681" s="771"/>
      <c r="Z681" s="771"/>
      <c r="AA681" s="814"/>
      <c r="AB681" s="119"/>
      <c r="AC681" s="56"/>
      <c r="AI681" s="20"/>
      <c r="AJ681" s="245"/>
      <c r="AM681" s="119"/>
    </row>
    <row r="682" spans="1:39" s="13" customFormat="1" x14ac:dyDescent="0.2">
      <c r="A682" s="20"/>
      <c r="B682" s="401"/>
      <c r="C682" s="20"/>
      <c r="D682" s="243"/>
      <c r="E682" s="401"/>
      <c r="F682" s="401"/>
      <c r="G682" s="401"/>
      <c r="H682" s="300"/>
      <c r="I682" s="300"/>
      <c r="J682" s="1217"/>
      <c r="L682" s="12"/>
      <c r="O682" s="51"/>
      <c r="P682" s="56"/>
      <c r="Q682" s="56"/>
      <c r="R682" s="56"/>
      <c r="S682" s="771"/>
      <c r="T682" s="771"/>
      <c r="U682" s="56"/>
      <c r="V682" s="56"/>
      <c r="W682" s="56"/>
      <c r="X682" s="56"/>
      <c r="Y682" s="771"/>
      <c r="Z682" s="771"/>
      <c r="AA682" s="814"/>
      <c r="AB682" s="119"/>
      <c r="AC682" s="56"/>
      <c r="AI682" s="20"/>
      <c r="AJ682" s="245"/>
      <c r="AM682" s="119"/>
    </row>
    <row r="683" spans="1:39" s="13" customFormat="1" x14ac:dyDescent="0.2">
      <c r="A683" s="20"/>
      <c r="B683" s="401"/>
      <c r="C683" s="20"/>
      <c r="D683" s="243"/>
      <c r="E683" s="401"/>
      <c r="F683" s="401"/>
      <c r="G683" s="401"/>
      <c r="H683" s="300"/>
      <c r="I683" s="300"/>
      <c r="J683" s="1217"/>
      <c r="L683" s="12"/>
      <c r="O683" s="51"/>
      <c r="P683" s="56"/>
      <c r="Q683" s="56"/>
      <c r="R683" s="56"/>
      <c r="S683" s="771"/>
      <c r="T683" s="771"/>
      <c r="U683" s="56"/>
      <c r="V683" s="56"/>
      <c r="W683" s="56"/>
      <c r="X683" s="56"/>
      <c r="Y683" s="771"/>
      <c r="Z683" s="771"/>
      <c r="AA683" s="814"/>
      <c r="AB683" s="119"/>
      <c r="AC683" s="56"/>
      <c r="AI683" s="20"/>
      <c r="AJ683" s="245"/>
      <c r="AM683" s="119"/>
    </row>
    <row r="684" spans="1:39" s="13" customFormat="1" x14ac:dyDescent="0.2">
      <c r="A684" s="20"/>
      <c r="B684" s="401"/>
      <c r="C684" s="20"/>
      <c r="D684" s="243"/>
      <c r="E684" s="401"/>
      <c r="F684" s="401"/>
      <c r="G684" s="401"/>
      <c r="H684" s="300"/>
      <c r="I684" s="300"/>
      <c r="J684" s="1217"/>
      <c r="L684" s="12"/>
      <c r="O684" s="51"/>
      <c r="P684" s="56"/>
      <c r="Q684" s="56"/>
      <c r="R684" s="56"/>
      <c r="S684" s="771"/>
      <c r="T684" s="771"/>
      <c r="U684" s="56"/>
      <c r="V684" s="56"/>
      <c r="W684" s="56"/>
      <c r="X684" s="56"/>
      <c r="Y684" s="771"/>
      <c r="Z684" s="771"/>
      <c r="AA684" s="814"/>
      <c r="AB684" s="119"/>
      <c r="AC684" s="56"/>
      <c r="AI684" s="20"/>
      <c r="AJ684" s="245"/>
      <c r="AM684" s="119"/>
    </row>
    <row r="685" spans="1:39" s="13" customFormat="1" x14ac:dyDescent="0.2">
      <c r="A685" s="20"/>
      <c r="B685" s="401"/>
      <c r="C685" s="20"/>
      <c r="D685" s="243"/>
      <c r="E685" s="401"/>
      <c r="F685" s="401"/>
      <c r="G685" s="401"/>
      <c r="H685" s="300"/>
      <c r="I685" s="300"/>
      <c r="J685" s="1217"/>
      <c r="L685" s="12"/>
      <c r="O685" s="51"/>
      <c r="P685" s="56"/>
      <c r="Q685" s="56"/>
      <c r="R685" s="56"/>
      <c r="S685" s="771"/>
      <c r="T685" s="771"/>
      <c r="U685" s="56"/>
      <c r="V685" s="56"/>
      <c r="W685" s="56"/>
      <c r="X685" s="56"/>
      <c r="Y685" s="771"/>
      <c r="Z685" s="771"/>
      <c r="AA685" s="814"/>
      <c r="AB685" s="119"/>
      <c r="AC685" s="56"/>
      <c r="AI685" s="20"/>
      <c r="AJ685" s="245"/>
      <c r="AM685" s="119"/>
    </row>
    <row r="686" spans="1:39" s="13" customFormat="1" x14ac:dyDescent="0.2">
      <c r="A686" s="20"/>
      <c r="B686" s="401"/>
      <c r="C686" s="20"/>
      <c r="D686" s="243"/>
      <c r="E686" s="401"/>
      <c r="F686" s="401"/>
      <c r="G686" s="401"/>
      <c r="H686" s="300"/>
      <c r="I686" s="300"/>
      <c r="J686" s="1217"/>
      <c r="L686" s="12"/>
      <c r="O686" s="51"/>
      <c r="P686" s="56"/>
      <c r="Q686" s="56"/>
      <c r="R686" s="56"/>
      <c r="S686" s="771"/>
      <c r="T686" s="771"/>
      <c r="U686" s="56"/>
      <c r="V686" s="56"/>
      <c r="W686" s="56"/>
      <c r="X686" s="56"/>
      <c r="Y686" s="771"/>
      <c r="Z686" s="771"/>
      <c r="AA686" s="814"/>
      <c r="AB686" s="119"/>
      <c r="AC686" s="56"/>
      <c r="AI686" s="20"/>
      <c r="AJ686" s="245"/>
      <c r="AM686" s="119"/>
    </row>
    <row r="687" spans="1:39" s="13" customFormat="1" x14ac:dyDescent="0.2">
      <c r="A687" s="20"/>
      <c r="B687" s="401"/>
      <c r="C687" s="20"/>
      <c r="D687" s="243"/>
      <c r="E687" s="401"/>
      <c r="F687" s="401"/>
      <c r="G687" s="401"/>
      <c r="H687" s="300"/>
      <c r="I687" s="300"/>
      <c r="J687" s="1217"/>
      <c r="L687" s="12"/>
      <c r="O687" s="51"/>
      <c r="P687" s="56"/>
      <c r="Q687" s="56"/>
      <c r="R687" s="56"/>
      <c r="S687" s="771"/>
      <c r="T687" s="771"/>
      <c r="U687" s="56"/>
      <c r="V687" s="56"/>
      <c r="W687" s="56"/>
      <c r="X687" s="56"/>
      <c r="Y687" s="771"/>
      <c r="Z687" s="771"/>
      <c r="AA687" s="814"/>
      <c r="AB687" s="119"/>
      <c r="AC687" s="56"/>
      <c r="AI687" s="20"/>
      <c r="AJ687" s="245"/>
      <c r="AM687" s="119"/>
    </row>
    <row r="688" spans="1:39" s="13" customFormat="1" x14ac:dyDescent="0.2">
      <c r="A688" s="20"/>
      <c r="B688" s="401"/>
      <c r="C688" s="20"/>
      <c r="D688" s="243"/>
      <c r="E688" s="401"/>
      <c r="F688" s="401"/>
      <c r="G688" s="401"/>
      <c r="H688" s="300"/>
      <c r="I688" s="300"/>
      <c r="J688" s="1217"/>
      <c r="L688" s="12"/>
      <c r="O688" s="51"/>
      <c r="P688" s="56"/>
      <c r="Q688" s="56"/>
      <c r="R688" s="56"/>
      <c r="S688" s="771"/>
      <c r="T688" s="771"/>
      <c r="U688" s="56"/>
      <c r="V688" s="56"/>
      <c r="W688" s="56"/>
      <c r="X688" s="56"/>
      <c r="Y688" s="771"/>
      <c r="Z688" s="771"/>
      <c r="AA688" s="814"/>
      <c r="AB688" s="119"/>
      <c r="AC688" s="56"/>
      <c r="AI688" s="20"/>
      <c r="AJ688" s="245"/>
      <c r="AM688" s="119"/>
    </row>
    <row r="689" spans="1:39" s="13" customFormat="1" x14ac:dyDescent="0.2">
      <c r="A689" s="20"/>
      <c r="B689" s="401"/>
      <c r="C689" s="20"/>
      <c r="D689" s="243"/>
      <c r="E689" s="401"/>
      <c r="F689" s="401"/>
      <c r="G689" s="401"/>
      <c r="H689" s="300"/>
      <c r="I689" s="300"/>
      <c r="J689" s="1217"/>
      <c r="L689" s="12"/>
      <c r="O689" s="51"/>
      <c r="P689" s="56"/>
      <c r="Q689" s="56"/>
      <c r="R689" s="56"/>
      <c r="S689" s="771"/>
      <c r="T689" s="771"/>
      <c r="U689" s="56"/>
      <c r="V689" s="56"/>
      <c r="W689" s="56"/>
      <c r="X689" s="56"/>
      <c r="Y689" s="771"/>
      <c r="Z689" s="771"/>
      <c r="AA689" s="814"/>
      <c r="AB689" s="119"/>
      <c r="AC689" s="56"/>
      <c r="AI689" s="20"/>
      <c r="AJ689" s="245"/>
      <c r="AM689" s="119"/>
    </row>
    <row r="690" spans="1:39" s="13" customFormat="1" x14ac:dyDescent="0.2">
      <c r="A690" s="20"/>
      <c r="B690" s="401"/>
      <c r="C690" s="20"/>
      <c r="D690" s="243"/>
      <c r="E690" s="401"/>
      <c r="F690" s="401"/>
      <c r="G690" s="401"/>
      <c r="H690" s="300"/>
      <c r="I690" s="300"/>
      <c r="J690" s="1217"/>
      <c r="L690" s="12"/>
      <c r="O690" s="51"/>
      <c r="P690" s="56"/>
      <c r="Q690" s="56"/>
      <c r="R690" s="56"/>
      <c r="S690" s="771"/>
      <c r="T690" s="771"/>
      <c r="U690" s="56"/>
      <c r="V690" s="56"/>
      <c r="W690" s="56"/>
      <c r="X690" s="56"/>
      <c r="Y690" s="771"/>
      <c r="Z690" s="771"/>
      <c r="AA690" s="814"/>
      <c r="AB690" s="119"/>
      <c r="AC690" s="56"/>
      <c r="AD690" s="10"/>
      <c r="AE690" s="10"/>
      <c r="AG690" s="10"/>
      <c r="AI690" s="54"/>
      <c r="AJ690" s="246"/>
      <c r="AM690" s="119"/>
    </row>
    <row r="691" spans="1:39" s="13" customFormat="1" x14ac:dyDescent="0.2">
      <c r="A691" s="20"/>
      <c r="B691" s="401"/>
      <c r="C691" s="20"/>
      <c r="D691" s="243"/>
      <c r="E691" s="401"/>
      <c r="F691" s="401"/>
      <c r="G691" s="401"/>
      <c r="H691" s="300"/>
      <c r="I691" s="300"/>
      <c r="J691" s="1217"/>
      <c r="L691" s="12"/>
      <c r="O691" s="51"/>
      <c r="P691" s="56"/>
      <c r="Q691" s="56"/>
      <c r="R691" s="56"/>
      <c r="S691" s="771"/>
      <c r="T691" s="771"/>
      <c r="U691" s="56"/>
      <c r="V691" s="56"/>
      <c r="W691" s="56"/>
      <c r="X691" s="56"/>
      <c r="Y691" s="771"/>
      <c r="Z691" s="771"/>
      <c r="AA691" s="814"/>
      <c r="AB691" s="119"/>
      <c r="AC691" s="56"/>
      <c r="AD691" s="10"/>
      <c r="AE691" s="10"/>
      <c r="AG691" s="10"/>
      <c r="AI691" s="54"/>
      <c r="AJ691" s="246"/>
      <c r="AM691" s="119"/>
    </row>
    <row r="692" spans="1:39" s="13" customFormat="1" x14ac:dyDescent="0.2">
      <c r="A692" s="20"/>
      <c r="B692" s="401"/>
      <c r="C692" s="20"/>
      <c r="D692" s="243"/>
      <c r="E692" s="401"/>
      <c r="F692" s="401"/>
      <c r="G692" s="401"/>
      <c r="H692" s="300"/>
      <c r="I692" s="300"/>
      <c r="J692" s="1217"/>
      <c r="L692" s="12"/>
      <c r="O692" s="51"/>
      <c r="P692" s="56"/>
      <c r="Q692" s="56"/>
      <c r="R692" s="56"/>
      <c r="S692" s="771"/>
      <c r="T692" s="771"/>
      <c r="U692" s="56"/>
      <c r="V692" s="56"/>
      <c r="W692" s="56"/>
      <c r="X692" s="56"/>
      <c r="Y692" s="771"/>
      <c r="Z692" s="771"/>
      <c r="AA692" s="814"/>
      <c r="AB692" s="119"/>
      <c r="AC692" s="56"/>
      <c r="AD692" s="10"/>
      <c r="AE692" s="10"/>
      <c r="AG692" s="10"/>
      <c r="AI692" s="54"/>
      <c r="AJ692" s="246"/>
      <c r="AM692" s="119"/>
    </row>
    <row r="693" spans="1:39" s="13" customFormat="1" x14ac:dyDescent="0.2">
      <c r="A693" s="20"/>
      <c r="B693" s="401"/>
      <c r="C693" s="20"/>
      <c r="D693" s="243"/>
      <c r="E693" s="401"/>
      <c r="F693" s="401"/>
      <c r="G693" s="401"/>
      <c r="H693" s="300"/>
      <c r="I693" s="300"/>
      <c r="J693" s="1217"/>
      <c r="L693" s="12"/>
      <c r="O693" s="51"/>
      <c r="P693" s="56"/>
      <c r="Q693" s="56"/>
      <c r="R693" s="56"/>
      <c r="S693" s="771"/>
      <c r="T693" s="771"/>
      <c r="U693" s="56"/>
      <c r="V693" s="56"/>
      <c r="W693" s="56"/>
      <c r="X693" s="56"/>
      <c r="Y693" s="771"/>
      <c r="Z693" s="771"/>
      <c r="AA693" s="814"/>
      <c r="AB693" s="119"/>
      <c r="AC693" s="56"/>
      <c r="AD693" s="10"/>
      <c r="AE693" s="10"/>
      <c r="AG693" s="10"/>
      <c r="AI693" s="54"/>
      <c r="AJ693" s="246"/>
      <c r="AM693" s="119"/>
    </row>
    <row r="694" spans="1:39" s="13" customFormat="1" x14ac:dyDescent="0.2">
      <c r="A694" s="20"/>
      <c r="B694" s="401"/>
      <c r="C694" s="20"/>
      <c r="D694" s="243"/>
      <c r="E694" s="401"/>
      <c r="F694" s="401"/>
      <c r="G694" s="401"/>
      <c r="H694" s="300"/>
      <c r="I694" s="300"/>
      <c r="J694" s="1217"/>
      <c r="L694" s="12"/>
      <c r="O694" s="51"/>
      <c r="P694" s="56"/>
      <c r="Q694" s="56"/>
      <c r="R694" s="56"/>
      <c r="S694" s="771"/>
      <c r="T694" s="771"/>
      <c r="U694" s="56"/>
      <c r="V694" s="56"/>
      <c r="W694" s="56"/>
      <c r="X694" s="56"/>
      <c r="Y694" s="771"/>
      <c r="Z694" s="771"/>
      <c r="AA694" s="814"/>
      <c r="AB694" s="119"/>
      <c r="AC694" s="56"/>
      <c r="AD694" s="10"/>
      <c r="AE694" s="10"/>
      <c r="AG694" s="10"/>
      <c r="AI694" s="54"/>
      <c r="AJ694" s="246"/>
      <c r="AM694" s="119"/>
    </row>
    <row r="695" spans="1:39" s="13" customFormat="1" x14ac:dyDescent="0.2">
      <c r="A695" s="20"/>
      <c r="B695" s="401"/>
      <c r="C695" s="20"/>
      <c r="D695" s="243"/>
      <c r="E695" s="401"/>
      <c r="F695" s="401"/>
      <c r="G695" s="401"/>
      <c r="H695" s="300"/>
      <c r="I695" s="300"/>
      <c r="J695" s="1217"/>
      <c r="L695" s="12"/>
      <c r="O695" s="51"/>
      <c r="P695" s="56"/>
      <c r="Q695" s="56"/>
      <c r="R695" s="56"/>
      <c r="S695" s="771"/>
      <c r="T695" s="771"/>
      <c r="U695" s="56"/>
      <c r="V695" s="56"/>
      <c r="W695" s="56"/>
      <c r="X695" s="56"/>
      <c r="Y695" s="771"/>
      <c r="Z695" s="771"/>
      <c r="AA695" s="814"/>
      <c r="AB695" s="119"/>
      <c r="AC695" s="56"/>
      <c r="AD695" s="10"/>
      <c r="AE695" s="10"/>
      <c r="AG695" s="10"/>
      <c r="AI695" s="54"/>
      <c r="AJ695" s="246"/>
      <c r="AM695" s="119"/>
    </row>
    <row r="696" spans="1:39" s="13" customFormat="1" x14ac:dyDescent="0.2">
      <c r="A696" s="20"/>
      <c r="B696" s="401"/>
      <c r="C696" s="20"/>
      <c r="D696" s="243"/>
      <c r="E696" s="401"/>
      <c r="F696" s="401"/>
      <c r="G696" s="401"/>
      <c r="H696" s="300"/>
      <c r="I696" s="300"/>
      <c r="J696" s="1217"/>
      <c r="L696" s="12"/>
      <c r="O696" s="51"/>
      <c r="P696" s="56"/>
      <c r="Q696" s="56"/>
      <c r="R696" s="56"/>
      <c r="S696" s="771"/>
      <c r="T696" s="771"/>
      <c r="U696" s="56"/>
      <c r="V696" s="56"/>
      <c r="W696" s="56"/>
      <c r="X696" s="56"/>
      <c r="Y696" s="771"/>
      <c r="Z696" s="771"/>
      <c r="AA696" s="814"/>
      <c r="AB696" s="119"/>
      <c r="AC696" s="56"/>
      <c r="AD696" s="10"/>
      <c r="AE696" s="10"/>
      <c r="AG696" s="10"/>
      <c r="AI696" s="54"/>
      <c r="AJ696" s="246"/>
      <c r="AM696" s="119"/>
    </row>
    <row r="697" spans="1:39" x14ac:dyDescent="0.2">
      <c r="B697" s="401"/>
      <c r="E697" s="401"/>
      <c r="F697" s="401"/>
      <c r="G697" s="401"/>
    </row>
    <row r="698" spans="1:39" x14ac:dyDescent="0.2">
      <c r="B698" s="401"/>
      <c r="E698" s="401"/>
      <c r="F698" s="401"/>
      <c r="G698" s="401"/>
    </row>
  </sheetData>
  <sheetProtection password="CAA3" sheet="1" objects="1" scenarios="1" selectLockedCells="1" autoFilter="0"/>
  <autoFilter ref="C17:AM177"/>
  <mergeCells count="190">
    <mergeCell ref="AI15:AJ15"/>
    <mergeCell ref="P12:R12"/>
    <mergeCell ref="V12:X12"/>
    <mergeCell ref="P180:AG180"/>
    <mergeCell ref="P13:R13"/>
    <mergeCell ref="V13:X13"/>
    <mergeCell ref="F3:H3"/>
    <mergeCell ref="P2:X3"/>
    <mergeCell ref="P4:X4"/>
    <mergeCell ref="P5:X6"/>
    <mergeCell ref="N5:N6"/>
    <mergeCell ref="M5:M6"/>
    <mergeCell ref="K180:M180"/>
    <mergeCell ref="C10:D14"/>
    <mergeCell ref="F10:H13"/>
    <mergeCell ref="K13:M13"/>
    <mergeCell ref="E4:H4"/>
    <mergeCell ref="K7:M8"/>
    <mergeCell ref="L11:M12"/>
    <mergeCell ref="L9:M10"/>
    <mergeCell ref="K9:K10"/>
    <mergeCell ref="K11:K12"/>
    <mergeCell ref="AO21:AU21"/>
    <mergeCell ref="AO22:AU22"/>
    <mergeCell ref="AO23:AU23"/>
    <mergeCell ref="AO24:AU24"/>
    <mergeCell ref="AO25:AU25"/>
    <mergeCell ref="AO26:AU26"/>
    <mergeCell ref="AO19:AU19"/>
    <mergeCell ref="AO20:AU20"/>
    <mergeCell ref="AO2:AT5"/>
    <mergeCell ref="AO6:AT6"/>
    <mergeCell ref="AO11:AT13"/>
    <mergeCell ref="AO18:AU18"/>
    <mergeCell ref="AO33:AU33"/>
    <mergeCell ref="AO34:AU34"/>
    <mergeCell ref="AO35:AU35"/>
    <mergeCell ref="AO36:AU36"/>
    <mergeCell ref="AO37:AU37"/>
    <mergeCell ref="AO38:AU38"/>
    <mergeCell ref="AO27:AU27"/>
    <mergeCell ref="AO28:AU28"/>
    <mergeCell ref="AO29:AU29"/>
    <mergeCell ref="AO30:AU30"/>
    <mergeCell ref="AO31:AU31"/>
    <mergeCell ref="AO32:AU32"/>
    <mergeCell ref="AO45:AU45"/>
    <mergeCell ref="AO46:AU46"/>
    <mergeCell ref="AO47:AU47"/>
    <mergeCell ref="AO48:AU48"/>
    <mergeCell ref="AO49:AU49"/>
    <mergeCell ref="AO50:AU50"/>
    <mergeCell ref="AO39:AU39"/>
    <mergeCell ref="AO40:AU40"/>
    <mergeCell ref="AO41:AU41"/>
    <mergeCell ref="AO42:AU42"/>
    <mergeCell ref="AO43:AU43"/>
    <mergeCell ref="AO44:AU44"/>
    <mergeCell ref="AO57:AU57"/>
    <mergeCell ref="AO58:AU58"/>
    <mergeCell ref="AO59:AU59"/>
    <mergeCell ref="AO60:AU60"/>
    <mergeCell ref="AO61:AU61"/>
    <mergeCell ref="AO62:AU62"/>
    <mergeCell ref="AO51:AU51"/>
    <mergeCell ref="AO52:AU52"/>
    <mergeCell ref="AO53:AU53"/>
    <mergeCell ref="AO54:AU54"/>
    <mergeCell ref="AO55:AU55"/>
    <mergeCell ref="AO56:AU56"/>
    <mergeCell ref="AO69:AU69"/>
    <mergeCell ref="AO70:AU70"/>
    <mergeCell ref="AO71:AU71"/>
    <mergeCell ref="AO72:AU72"/>
    <mergeCell ref="AO73:AU73"/>
    <mergeCell ref="AO74:AU74"/>
    <mergeCell ref="AO63:AU63"/>
    <mergeCell ref="AO64:AU64"/>
    <mergeCell ref="AO65:AU65"/>
    <mergeCell ref="AO66:AU66"/>
    <mergeCell ref="AO67:AU67"/>
    <mergeCell ref="AO68:AU68"/>
    <mergeCell ref="AO81:AU81"/>
    <mergeCell ref="AO82:AU82"/>
    <mergeCell ref="AO83:AU83"/>
    <mergeCell ref="AO84:AU84"/>
    <mergeCell ref="AO85:AU85"/>
    <mergeCell ref="AO86:AU86"/>
    <mergeCell ref="AO75:AU75"/>
    <mergeCell ref="AO76:AU76"/>
    <mergeCell ref="AO77:AU77"/>
    <mergeCell ref="AO78:AU78"/>
    <mergeCell ref="AO79:AU79"/>
    <mergeCell ref="AO80:AU80"/>
    <mergeCell ref="AO93:AU93"/>
    <mergeCell ref="AO94:AU94"/>
    <mergeCell ref="AO95:AU95"/>
    <mergeCell ref="AO96:AU96"/>
    <mergeCell ref="AO97:AU97"/>
    <mergeCell ref="AO98:AU98"/>
    <mergeCell ref="AO87:AU87"/>
    <mergeCell ref="AO88:AU88"/>
    <mergeCell ref="AO89:AU89"/>
    <mergeCell ref="AO90:AU90"/>
    <mergeCell ref="AO91:AU91"/>
    <mergeCell ref="AO92:AU92"/>
    <mergeCell ref="AO105:AU105"/>
    <mergeCell ref="AO106:AU106"/>
    <mergeCell ref="AO107:AU107"/>
    <mergeCell ref="AO108:AU108"/>
    <mergeCell ref="AO109:AU109"/>
    <mergeCell ref="AO110:AU110"/>
    <mergeCell ref="AO99:AU99"/>
    <mergeCell ref="AO100:AU100"/>
    <mergeCell ref="AO101:AU101"/>
    <mergeCell ref="AO102:AU102"/>
    <mergeCell ref="AO103:AU103"/>
    <mergeCell ref="AO104:AU104"/>
    <mergeCell ref="AO117:AU117"/>
    <mergeCell ref="AO118:AU118"/>
    <mergeCell ref="AO119:AU119"/>
    <mergeCell ref="AO120:AU120"/>
    <mergeCell ref="AO121:AU121"/>
    <mergeCell ref="AO122:AU122"/>
    <mergeCell ref="AO111:AU111"/>
    <mergeCell ref="AO112:AU112"/>
    <mergeCell ref="AO113:AU113"/>
    <mergeCell ref="AO114:AU114"/>
    <mergeCell ref="AO115:AU115"/>
    <mergeCell ref="AO116:AU116"/>
    <mergeCell ref="AO129:AU129"/>
    <mergeCell ref="AO130:AU130"/>
    <mergeCell ref="AO131:AU131"/>
    <mergeCell ref="AO132:AU132"/>
    <mergeCell ref="AO133:AU133"/>
    <mergeCell ref="AO134:AU134"/>
    <mergeCell ref="AO123:AU123"/>
    <mergeCell ref="AO124:AU124"/>
    <mergeCell ref="AO125:AU125"/>
    <mergeCell ref="AO126:AU126"/>
    <mergeCell ref="AO127:AU127"/>
    <mergeCell ref="AO128:AU128"/>
    <mergeCell ref="AO141:AU141"/>
    <mergeCell ref="AO142:AU142"/>
    <mergeCell ref="AO143:AU143"/>
    <mergeCell ref="AO144:AU144"/>
    <mergeCell ref="AO145:AU145"/>
    <mergeCell ref="AO146:AU146"/>
    <mergeCell ref="AO135:AU135"/>
    <mergeCell ref="AO136:AU136"/>
    <mergeCell ref="AO137:AU137"/>
    <mergeCell ref="AO138:AU138"/>
    <mergeCell ref="AO139:AU139"/>
    <mergeCell ref="AO140:AU140"/>
    <mergeCell ref="AO153:AU153"/>
    <mergeCell ref="AO154:AU154"/>
    <mergeCell ref="AO155:AU155"/>
    <mergeCell ref="AO156:AU156"/>
    <mergeCell ref="AO157:AU157"/>
    <mergeCell ref="AO158:AU158"/>
    <mergeCell ref="AO147:AU147"/>
    <mergeCell ref="AO148:AU148"/>
    <mergeCell ref="AO149:AU149"/>
    <mergeCell ref="AO150:AU150"/>
    <mergeCell ref="AO151:AU151"/>
    <mergeCell ref="AO152:AU152"/>
    <mergeCell ref="P181:V181"/>
    <mergeCell ref="X181:AG181"/>
    <mergeCell ref="P9:X11"/>
    <mergeCell ref="AO174:AU174"/>
    <mergeCell ref="AO175:AU175"/>
    <mergeCell ref="AO176:AU176"/>
    <mergeCell ref="AO177:AU177"/>
    <mergeCell ref="AD9:AJ11"/>
    <mergeCell ref="AD12:AG12"/>
    <mergeCell ref="AO165:AU165"/>
    <mergeCell ref="AO166:AU166"/>
    <mergeCell ref="AO167:AU167"/>
    <mergeCell ref="AO171:AU171"/>
    <mergeCell ref="AO172:AU172"/>
    <mergeCell ref="AO173:AU173"/>
    <mergeCell ref="AO168:AU168"/>
    <mergeCell ref="AO169:AU169"/>
    <mergeCell ref="AO170:AU170"/>
    <mergeCell ref="AO159:AU159"/>
    <mergeCell ref="AO160:AU160"/>
    <mergeCell ref="AO161:AU161"/>
    <mergeCell ref="AO162:AU162"/>
    <mergeCell ref="AO163:AU163"/>
    <mergeCell ref="AO164:AU164"/>
  </mergeCells>
  <phoneticPr fontId="3" type="noConversion"/>
  <conditionalFormatting sqref="O168:O177 K18:N177">
    <cfRule type="expression" dxfId="191" priority="2" stopIfTrue="1">
      <formula>$C18="NO"</formula>
    </cfRule>
  </conditionalFormatting>
  <conditionalFormatting sqref="X18:X177">
    <cfRule type="expression" dxfId="190" priority="3" stopIfTrue="1">
      <formula>Y18&gt;0</formula>
    </cfRule>
  </conditionalFormatting>
  <conditionalFormatting sqref="H18:I177">
    <cfRule type="expression" dxfId="189" priority="5" stopIfTrue="1">
      <formula>$C18="NO"</formula>
    </cfRule>
  </conditionalFormatting>
  <conditionalFormatting sqref="R18:R177">
    <cfRule type="expression" dxfId="188" priority="6" stopIfTrue="1">
      <formula>S18&gt;0</formula>
    </cfRule>
  </conditionalFormatting>
  <conditionalFormatting sqref="H180:I661">
    <cfRule type="cellIs" dxfId="187" priority="7" stopIfTrue="1" operator="equal">
      <formula>0</formula>
    </cfRule>
  </conditionalFormatting>
  <conditionalFormatting sqref="AI18:AI177">
    <cfRule type="expression" dxfId="186" priority="8" stopIfTrue="1">
      <formula>AI18="NO"</formula>
    </cfRule>
  </conditionalFormatting>
  <conditionalFormatting sqref="AG18:AG177">
    <cfRule type="cellIs" dxfId="185" priority="9" stopIfTrue="1" operator="lessThan">
      <formula>$AG$16</formula>
    </cfRule>
  </conditionalFormatting>
  <conditionalFormatting sqref="P2 P4:X4">
    <cfRule type="expression" dxfId="184" priority="10" stopIfTrue="1">
      <formula>OR($S$15&gt;0,$Y$15&gt;0)</formula>
    </cfRule>
  </conditionalFormatting>
  <conditionalFormatting sqref="W18:W177 Q18:Q177">
    <cfRule type="cellIs" dxfId="183" priority="11" stopIfTrue="1" operator="equal">
      <formula>"NO"</formula>
    </cfRule>
  </conditionalFormatting>
  <conditionalFormatting sqref="P5:X6">
    <cfRule type="expression" dxfId="182" priority="12" stopIfTrue="1">
      <formula>OR($T$15&gt;0,$Z$15&gt;0)</formula>
    </cfRule>
  </conditionalFormatting>
  <conditionalFormatting sqref="C18:C177 F18:F177">
    <cfRule type="expression" dxfId="181" priority="13" stopIfTrue="1">
      <formula>OR(C18="NO",C18="NP")</formula>
    </cfRule>
  </conditionalFormatting>
  <conditionalFormatting sqref="AD18:AD177">
    <cfRule type="cellIs" dxfId="180" priority="14" stopIfTrue="1" operator="lessThan">
      <formula>$R$16</formula>
    </cfRule>
  </conditionalFormatting>
  <conditionalFormatting sqref="AE18:AE177">
    <cfRule type="cellIs" dxfId="179" priority="15" stopIfTrue="1" operator="lessThan">
      <formula>$X$16</formula>
    </cfRule>
  </conditionalFormatting>
  <dataValidations count="4">
    <dataValidation type="list" allowBlank="1" showInputMessage="1" showErrorMessage="1" sqref="E4:H4">
      <formula1>FECHAS_OPOS</formula1>
    </dataValidation>
    <dataValidation type="decimal" allowBlank="1" showInputMessage="1" showErrorMessage="1" error="La nota reclamada de la Prueba 1A debe estar entre 0 y 4 puntos" sqref="P18:P177">
      <formula1>0</formula1>
      <formula2>Min_Parte_1A</formula2>
    </dataValidation>
    <dataValidation type="decimal" allowBlank="1" showInputMessage="1" showErrorMessage="1" error="La nota reclamada de la Prueba 1B debe estar entre 0 y 6 puntos." sqref="V18:V177">
      <formula1>0</formula1>
      <formula2>Min_Parte_1B</formula2>
    </dataValidation>
    <dataValidation type="list" allowBlank="1" showInputMessage="1" showErrorMessage="1" sqref="Q18:Q177 W18:W177">
      <formula1>"SÍ,NO"</formula1>
    </dataValidation>
  </dataValidations>
  <printOptions horizontalCentered="1"/>
  <pageMargins left="0.59055118110236227" right="0.39370078740157483" top="0.98425196850393704" bottom="0.59055118110236227" header="0.31496062992125984" footer="0.31496062992125984"/>
  <pageSetup paperSize="9" scale="80" fitToHeight="0" pageOrder="overThenDown" orientation="landscape" r:id="rId1"/>
  <headerFooter alignWithMargins="0">
    <oddHeader>&amp;L&amp;G&amp;C&amp;"Arial,Negrita"&amp;11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761"/>
  <sheetViews>
    <sheetView workbookViewId="0">
      <pane ySplit="1" topLeftCell="A2" activePane="bottomLeft" state="frozen"/>
      <selection activeCell="K31" sqref="K31"/>
      <selection pane="bottomLeft" activeCell="K31" sqref="K31"/>
    </sheetView>
  </sheetViews>
  <sheetFormatPr baseColWidth="10" defaultRowHeight="12.75" x14ac:dyDescent="0.2"/>
  <cols>
    <col min="1" max="1" width="8.85546875" style="1230" customWidth="1"/>
    <col min="2" max="3" width="38.7109375" style="995" customWidth="1"/>
    <col min="4" max="4" width="12.7109375" style="1249" customWidth="1"/>
    <col min="6" max="6" width="29.140625" bestFit="1" customWidth="1"/>
    <col min="7" max="7" width="23.28515625" bestFit="1" customWidth="1"/>
  </cols>
  <sheetData>
    <row r="1" spans="1:4" x14ac:dyDescent="0.2">
      <c r="A1" s="1245" t="s">
        <v>462</v>
      </c>
      <c r="B1" s="984" t="s">
        <v>2035</v>
      </c>
      <c r="C1" s="984" t="s">
        <v>300</v>
      </c>
      <c r="D1" s="1246" t="s">
        <v>463</v>
      </c>
    </row>
    <row r="2" spans="1:4" x14ac:dyDescent="0.2">
      <c r="A2" s="1225" t="s">
        <v>440</v>
      </c>
      <c r="B2" s="993" t="s">
        <v>2088</v>
      </c>
      <c r="C2" s="993" t="s">
        <v>2088</v>
      </c>
      <c r="D2" s="1877" t="s">
        <v>639</v>
      </c>
    </row>
    <row r="3" spans="1:4" x14ac:dyDescent="0.2">
      <c r="A3" s="1226" t="s">
        <v>441</v>
      </c>
      <c r="B3" s="994" t="s">
        <v>2088</v>
      </c>
      <c r="C3" s="994" t="s">
        <v>2088</v>
      </c>
      <c r="D3" s="1878" t="s">
        <v>639</v>
      </c>
    </row>
    <row r="4" spans="1:4" x14ac:dyDescent="0.2">
      <c r="A4" s="1226" t="s">
        <v>442</v>
      </c>
      <c r="B4" s="994" t="s">
        <v>2088</v>
      </c>
      <c r="C4" s="994" t="s">
        <v>2088</v>
      </c>
      <c r="D4" s="1878" t="s">
        <v>639</v>
      </c>
    </row>
    <row r="5" spans="1:4" x14ac:dyDescent="0.2">
      <c r="A5" s="1226" t="s">
        <v>443</v>
      </c>
      <c r="B5" s="994" t="s">
        <v>2088</v>
      </c>
      <c r="C5" s="994" t="s">
        <v>2088</v>
      </c>
      <c r="D5" s="1878" t="s">
        <v>639</v>
      </c>
    </row>
    <row r="6" spans="1:4" x14ac:dyDescent="0.2">
      <c r="A6" s="1227" t="s">
        <v>444</v>
      </c>
      <c r="B6" s="1224" t="s">
        <v>2088</v>
      </c>
      <c r="C6" s="1224" t="s">
        <v>2088</v>
      </c>
      <c r="D6" s="1879" t="s">
        <v>639</v>
      </c>
    </row>
    <row r="7" spans="1:4" x14ac:dyDescent="0.2">
      <c r="A7" s="1225" t="s">
        <v>426</v>
      </c>
      <c r="B7" s="993" t="s">
        <v>2068</v>
      </c>
      <c r="C7" s="993" t="s">
        <v>2086</v>
      </c>
      <c r="D7" s="1877" t="s">
        <v>131</v>
      </c>
    </row>
    <row r="8" spans="1:4" x14ac:dyDescent="0.2">
      <c r="A8" s="1226" t="s">
        <v>427</v>
      </c>
      <c r="B8" s="994" t="s">
        <v>2069</v>
      </c>
      <c r="C8" s="994" t="s">
        <v>2086</v>
      </c>
      <c r="D8" s="1878" t="s">
        <v>131</v>
      </c>
    </row>
    <row r="9" spans="1:4" x14ac:dyDescent="0.2">
      <c r="A9" s="1226" t="s">
        <v>428</v>
      </c>
      <c r="B9" s="994" t="s">
        <v>2068</v>
      </c>
      <c r="C9" s="994" t="s">
        <v>2086</v>
      </c>
      <c r="D9" s="1878" t="s">
        <v>131</v>
      </c>
    </row>
    <row r="10" spans="1:4" x14ac:dyDescent="0.2">
      <c r="A10" s="1226" t="s">
        <v>429</v>
      </c>
      <c r="B10" s="994" t="s">
        <v>2069</v>
      </c>
      <c r="C10" s="994" t="s">
        <v>2086</v>
      </c>
      <c r="D10" s="1878" t="s">
        <v>131</v>
      </c>
    </row>
    <row r="11" spans="1:4" x14ac:dyDescent="0.2">
      <c r="A11" s="1226" t="s">
        <v>430</v>
      </c>
      <c r="B11" s="994" t="s">
        <v>2070</v>
      </c>
      <c r="C11" s="994" t="s">
        <v>2086</v>
      </c>
      <c r="D11" s="1878" t="s">
        <v>131</v>
      </c>
    </row>
    <row r="12" spans="1:4" x14ac:dyDescent="0.2">
      <c r="A12" s="1226" t="s">
        <v>431</v>
      </c>
      <c r="B12" s="994" t="s">
        <v>2068</v>
      </c>
      <c r="C12" s="994" t="s">
        <v>2086</v>
      </c>
      <c r="D12" s="1878" t="s">
        <v>131</v>
      </c>
    </row>
    <row r="13" spans="1:4" x14ac:dyDescent="0.2">
      <c r="A13" s="1226" t="s">
        <v>432</v>
      </c>
      <c r="B13" s="994" t="s">
        <v>2068</v>
      </c>
      <c r="C13" s="994" t="s">
        <v>2086</v>
      </c>
      <c r="D13" s="1878" t="s">
        <v>131</v>
      </c>
    </row>
    <row r="14" spans="1:4" x14ac:dyDescent="0.2">
      <c r="A14" s="1226" t="s">
        <v>433</v>
      </c>
      <c r="B14" s="994" t="s">
        <v>2068</v>
      </c>
      <c r="C14" s="994" t="s">
        <v>2086</v>
      </c>
      <c r="D14" s="1878" t="s">
        <v>131</v>
      </c>
    </row>
    <row r="15" spans="1:4" x14ac:dyDescent="0.2">
      <c r="A15" s="1226" t="s">
        <v>434</v>
      </c>
      <c r="B15" s="994" t="s">
        <v>2068</v>
      </c>
      <c r="C15" s="994" t="s">
        <v>2086</v>
      </c>
      <c r="D15" s="1878" t="s">
        <v>131</v>
      </c>
    </row>
    <row r="16" spans="1:4" x14ac:dyDescent="0.2">
      <c r="A16" s="1226" t="s">
        <v>435</v>
      </c>
      <c r="B16" s="994" t="s">
        <v>2068</v>
      </c>
      <c r="C16" s="994" t="s">
        <v>2086</v>
      </c>
      <c r="D16" s="1878" t="s">
        <v>131</v>
      </c>
    </row>
    <row r="17" spans="1:4" x14ac:dyDescent="0.2">
      <c r="A17" s="1226" t="s">
        <v>436</v>
      </c>
      <c r="B17" s="994" t="s">
        <v>2068</v>
      </c>
      <c r="C17" s="994" t="s">
        <v>2086</v>
      </c>
      <c r="D17" s="1878" t="s">
        <v>131</v>
      </c>
    </row>
    <row r="18" spans="1:4" x14ac:dyDescent="0.2">
      <c r="A18" s="1226" t="s">
        <v>437</v>
      </c>
      <c r="B18" s="994" t="s">
        <v>2069</v>
      </c>
      <c r="C18" s="994" t="s">
        <v>2086</v>
      </c>
      <c r="D18" s="1878" t="s">
        <v>131</v>
      </c>
    </row>
    <row r="19" spans="1:4" x14ac:dyDescent="0.2">
      <c r="A19" s="1226" t="s">
        <v>438</v>
      </c>
      <c r="B19" s="994" t="s">
        <v>2069</v>
      </c>
      <c r="C19" s="994" t="s">
        <v>2086</v>
      </c>
      <c r="D19" s="1878" t="s">
        <v>131</v>
      </c>
    </row>
    <row r="20" spans="1:4" x14ac:dyDescent="0.2">
      <c r="A20" s="1226" t="s">
        <v>439</v>
      </c>
      <c r="B20" s="994" t="s">
        <v>2070</v>
      </c>
      <c r="C20" s="994" t="s">
        <v>2086</v>
      </c>
      <c r="D20" s="1878" t="s">
        <v>131</v>
      </c>
    </row>
    <row r="21" spans="1:4" x14ac:dyDescent="0.2">
      <c r="A21" s="1226" t="s">
        <v>649</v>
      </c>
      <c r="B21" s="994" t="s">
        <v>2070</v>
      </c>
      <c r="C21" s="994" t="s">
        <v>2086</v>
      </c>
      <c r="D21" s="1878" t="s">
        <v>131</v>
      </c>
    </row>
    <row r="22" spans="1:4" x14ac:dyDescent="0.2">
      <c r="A22" s="1227" t="s">
        <v>650</v>
      </c>
      <c r="B22" s="1224" t="s">
        <v>2070</v>
      </c>
      <c r="C22" s="1224" t="s">
        <v>2086</v>
      </c>
      <c r="D22" s="1879" t="s">
        <v>131</v>
      </c>
    </row>
    <row r="23" spans="1:4" x14ac:dyDescent="0.2">
      <c r="A23" s="1225" t="s">
        <v>385</v>
      </c>
      <c r="B23" s="993" t="s">
        <v>2071</v>
      </c>
      <c r="C23" s="993" t="s">
        <v>2071</v>
      </c>
      <c r="D23" s="1877" t="s">
        <v>121</v>
      </c>
    </row>
    <row r="24" spans="1:4" x14ac:dyDescent="0.2">
      <c r="A24" s="1226" t="s">
        <v>386</v>
      </c>
      <c r="B24" s="994" t="s">
        <v>2072</v>
      </c>
      <c r="C24" s="994" t="s">
        <v>2071</v>
      </c>
      <c r="D24" s="1878" t="s">
        <v>121</v>
      </c>
    </row>
    <row r="25" spans="1:4" x14ac:dyDescent="0.2">
      <c r="A25" s="1226" t="s">
        <v>387</v>
      </c>
      <c r="B25" s="994" t="s">
        <v>2073</v>
      </c>
      <c r="C25" s="994" t="s">
        <v>2073</v>
      </c>
      <c r="D25" s="1878" t="s">
        <v>121</v>
      </c>
    </row>
    <row r="26" spans="1:4" x14ac:dyDescent="0.2">
      <c r="A26" s="1226" t="s">
        <v>388</v>
      </c>
      <c r="B26" s="994" t="s">
        <v>2074</v>
      </c>
      <c r="C26" s="994" t="s">
        <v>2074</v>
      </c>
      <c r="D26" s="1878" t="s">
        <v>121</v>
      </c>
    </row>
    <row r="27" spans="1:4" x14ac:dyDescent="0.2">
      <c r="A27" s="1226" t="s">
        <v>389</v>
      </c>
      <c r="B27" s="994" t="s">
        <v>2075</v>
      </c>
      <c r="C27" s="994" t="s">
        <v>2073</v>
      </c>
      <c r="D27" s="1878" t="s">
        <v>121</v>
      </c>
    </row>
    <row r="28" spans="1:4" x14ac:dyDescent="0.2">
      <c r="A28" s="1226" t="s">
        <v>390</v>
      </c>
      <c r="B28" s="994" t="s">
        <v>2076</v>
      </c>
      <c r="C28" s="994" t="s">
        <v>2074</v>
      </c>
      <c r="D28" s="1878" t="s">
        <v>121</v>
      </c>
    </row>
    <row r="29" spans="1:4" x14ac:dyDescent="0.2">
      <c r="A29" s="1226" t="s">
        <v>391</v>
      </c>
      <c r="B29" s="994" t="s">
        <v>2077</v>
      </c>
      <c r="C29" s="994" t="s">
        <v>2074</v>
      </c>
      <c r="D29" s="1878" t="s">
        <v>121</v>
      </c>
    </row>
    <row r="30" spans="1:4" x14ac:dyDescent="0.2">
      <c r="A30" s="1226" t="s">
        <v>392</v>
      </c>
      <c r="B30" s="994" t="s">
        <v>2071</v>
      </c>
      <c r="C30" s="994" t="s">
        <v>2071</v>
      </c>
      <c r="D30" s="1878" t="s">
        <v>121</v>
      </c>
    </row>
    <row r="31" spans="1:4" x14ac:dyDescent="0.2">
      <c r="A31" s="1226" t="s">
        <v>393</v>
      </c>
      <c r="B31" s="994" t="s">
        <v>2071</v>
      </c>
      <c r="C31" s="994" t="s">
        <v>2071</v>
      </c>
      <c r="D31" s="1878" t="s">
        <v>121</v>
      </c>
    </row>
    <row r="32" spans="1:4" x14ac:dyDescent="0.2">
      <c r="A32" s="1226" t="s">
        <v>394</v>
      </c>
      <c r="B32" s="994" t="s">
        <v>2071</v>
      </c>
      <c r="C32" s="994" t="s">
        <v>2071</v>
      </c>
      <c r="D32" s="1878" t="s">
        <v>121</v>
      </c>
    </row>
    <row r="33" spans="1:4" x14ac:dyDescent="0.2">
      <c r="A33" s="1226" t="s">
        <v>395</v>
      </c>
      <c r="B33" s="994" t="s">
        <v>2071</v>
      </c>
      <c r="C33" s="994" t="s">
        <v>2071</v>
      </c>
      <c r="D33" s="1878" t="s">
        <v>121</v>
      </c>
    </row>
    <row r="34" spans="1:4" x14ac:dyDescent="0.2">
      <c r="A34" s="1226" t="s">
        <v>396</v>
      </c>
      <c r="B34" s="994" t="s">
        <v>2071</v>
      </c>
      <c r="C34" s="994" t="s">
        <v>2071</v>
      </c>
      <c r="D34" s="1878" t="s">
        <v>121</v>
      </c>
    </row>
    <row r="35" spans="1:4" x14ac:dyDescent="0.2">
      <c r="A35" s="1226" t="s">
        <v>397</v>
      </c>
      <c r="B35" s="994" t="s">
        <v>2071</v>
      </c>
      <c r="C35" s="994" t="s">
        <v>2071</v>
      </c>
      <c r="D35" s="1878" t="s">
        <v>121</v>
      </c>
    </row>
    <row r="36" spans="1:4" x14ac:dyDescent="0.2">
      <c r="A36" s="1226" t="s">
        <v>398</v>
      </c>
      <c r="B36" s="994" t="s">
        <v>2071</v>
      </c>
      <c r="C36" s="994" t="s">
        <v>2071</v>
      </c>
      <c r="D36" s="1878" t="s">
        <v>121</v>
      </c>
    </row>
    <row r="37" spans="1:4" x14ac:dyDescent="0.2">
      <c r="A37" s="1226" t="s">
        <v>399</v>
      </c>
      <c r="B37" s="994" t="s">
        <v>2071</v>
      </c>
      <c r="C37" s="994" t="s">
        <v>2071</v>
      </c>
      <c r="D37" s="1878" t="s">
        <v>121</v>
      </c>
    </row>
    <row r="38" spans="1:4" x14ac:dyDescent="0.2">
      <c r="A38" s="1226" t="s">
        <v>400</v>
      </c>
      <c r="B38" s="994" t="s">
        <v>2071</v>
      </c>
      <c r="C38" s="994" t="s">
        <v>2071</v>
      </c>
      <c r="D38" s="1878" t="s">
        <v>121</v>
      </c>
    </row>
    <row r="39" spans="1:4" x14ac:dyDescent="0.2">
      <c r="A39" s="1226" t="s">
        <v>401</v>
      </c>
      <c r="B39" s="994" t="s">
        <v>2071</v>
      </c>
      <c r="C39" s="994" t="s">
        <v>2071</v>
      </c>
      <c r="D39" s="1878" t="s">
        <v>121</v>
      </c>
    </row>
    <row r="40" spans="1:4" x14ac:dyDescent="0.2">
      <c r="A40" s="1226" t="s">
        <v>402</v>
      </c>
      <c r="B40" s="994" t="s">
        <v>2072</v>
      </c>
      <c r="C40" s="994" t="s">
        <v>2071</v>
      </c>
      <c r="D40" s="1878" t="s">
        <v>121</v>
      </c>
    </row>
    <row r="41" spans="1:4" x14ac:dyDescent="0.2">
      <c r="A41" s="1226" t="s">
        <v>403</v>
      </c>
      <c r="B41" s="994" t="s">
        <v>2072</v>
      </c>
      <c r="C41" s="994" t="s">
        <v>2071</v>
      </c>
      <c r="D41" s="1878" t="s">
        <v>121</v>
      </c>
    </row>
    <row r="42" spans="1:4" x14ac:dyDescent="0.2">
      <c r="A42" s="1226" t="s">
        <v>404</v>
      </c>
      <c r="B42" s="994" t="s">
        <v>2072</v>
      </c>
      <c r="C42" s="994" t="s">
        <v>2071</v>
      </c>
      <c r="D42" s="1878" t="s">
        <v>121</v>
      </c>
    </row>
    <row r="43" spans="1:4" x14ac:dyDescent="0.2">
      <c r="A43" s="1226" t="s">
        <v>405</v>
      </c>
      <c r="B43" s="994" t="s">
        <v>2072</v>
      </c>
      <c r="C43" s="994" t="s">
        <v>2071</v>
      </c>
      <c r="D43" s="1878" t="s">
        <v>121</v>
      </c>
    </row>
    <row r="44" spans="1:4" x14ac:dyDescent="0.2">
      <c r="A44" s="1226" t="s">
        <v>406</v>
      </c>
      <c r="B44" s="994" t="s">
        <v>2072</v>
      </c>
      <c r="C44" s="994" t="s">
        <v>2071</v>
      </c>
      <c r="D44" s="1878" t="s">
        <v>121</v>
      </c>
    </row>
    <row r="45" spans="1:4" x14ac:dyDescent="0.2">
      <c r="A45" s="1226" t="s">
        <v>407</v>
      </c>
      <c r="B45" s="994" t="s">
        <v>2072</v>
      </c>
      <c r="C45" s="994" t="s">
        <v>2071</v>
      </c>
      <c r="D45" s="1878" t="s">
        <v>121</v>
      </c>
    </row>
    <row r="46" spans="1:4" x14ac:dyDescent="0.2">
      <c r="A46" s="1226" t="s">
        <v>408</v>
      </c>
      <c r="B46" s="994" t="s">
        <v>2073</v>
      </c>
      <c r="C46" s="994" t="s">
        <v>2073</v>
      </c>
      <c r="D46" s="1878" t="s">
        <v>121</v>
      </c>
    </row>
    <row r="47" spans="1:4" x14ac:dyDescent="0.2">
      <c r="A47" s="1226" t="s">
        <v>409</v>
      </c>
      <c r="B47" s="994" t="s">
        <v>2073</v>
      </c>
      <c r="C47" s="994" t="s">
        <v>2073</v>
      </c>
      <c r="D47" s="1878" t="s">
        <v>121</v>
      </c>
    </row>
    <row r="48" spans="1:4" x14ac:dyDescent="0.2">
      <c r="A48" s="1226" t="s">
        <v>410</v>
      </c>
      <c r="B48" s="994" t="s">
        <v>2073</v>
      </c>
      <c r="C48" s="994" t="s">
        <v>2073</v>
      </c>
      <c r="D48" s="1878" t="s">
        <v>121</v>
      </c>
    </row>
    <row r="49" spans="1:4" x14ac:dyDescent="0.2">
      <c r="A49" s="1226" t="s">
        <v>411</v>
      </c>
      <c r="B49" s="994" t="s">
        <v>2073</v>
      </c>
      <c r="C49" s="994" t="s">
        <v>2073</v>
      </c>
      <c r="D49" s="1878" t="s">
        <v>121</v>
      </c>
    </row>
    <row r="50" spans="1:4" x14ac:dyDescent="0.2">
      <c r="A50" s="1226" t="s">
        <v>412</v>
      </c>
      <c r="B50" s="994" t="s">
        <v>2074</v>
      </c>
      <c r="C50" s="994" t="s">
        <v>2074</v>
      </c>
      <c r="D50" s="1878" t="s">
        <v>121</v>
      </c>
    </row>
    <row r="51" spans="1:4" x14ac:dyDescent="0.2">
      <c r="A51" s="1226" t="s">
        <v>413</v>
      </c>
      <c r="B51" s="994" t="s">
        <v>2074</v>
      </c>
      <c r="C51" s="994" t="s">
        <v>2074</v>
      </c>
      <c r="D51" s="1878" t="s">
        <v>121</v>
      </c>
    </row>
    <row r="52" spans="1:4" x14ac:dyDescent="0.2">
      <c r="A52" s="1226" t="s">
        <v>414</v>
      </c>
      <c r="B52" s="994" t="s">
        <v>2074</v>
      </c>
      <c r="C52" s="994" t="s">
        <v>2074</v>
      </c>
      <c r="D52" s="1878" t="s">
        <v>121</v>
      </c>
    </row>
    <row r="53" spans="1:4" x14ac:dyDescent="0.2">
      <c r="A53" s="1226" t="s">
        <v>651</v>
      </c>
      <c r="B53" s="994" t="s">
        <v>2074</v>
      </c>
      <c r="C53" s="994" t="s">
        <v>2074</v>
      </c>
      <c r="D53" s="1878" t="s">
        <v>121</v>
      </c>
    </row>
    <row r="54" spans="1:4" x14ac:dyDescent="0.2">
      <c r="A54" s="1226" t="s">
        <v>652</v>
      </c>
      <c r="B54" s="994" t="s">
        <v>2074</v>
      </c>
      <c r="C54" s="994" t="s">
        <v>2074</v>
      </c>
      <c r="D54" s="1878" t="s">
        <v>121</v>
      </c>
    </row>
    <row r="55" spans="1:4" x14ac:dyDescent="0.2">
      <c r="A55" s="1226" t="s">
        <v>653</v>
      </c>
      <c r="B55" s="994" t="s">
        <v>2074</v>
      </c>
      <c r="C55" s="994" t="s">
        <v>2074</v>
      </c>
      <c r="D55" s="1878" t="s">
        <v>121</v>
      </c>
    </row>
    <row r="56" spans="1:4" x14ac:dyDescent="0.2">
      <c r="A56" s="1226" t="s">
        <v>654</v>
      </c>
      <c r="B56" s="994" t="s">
        <v>2075</v>
      </c>
      <c r="C56" s="994" t="s">
        <v>2073</v>
      </c>
      <c r="D56" s="1878" t="s">
        <v>121</v>
      </c>
    </row>
    <row r="57" spans="1:4" x14ac:dyDescent="0.2">
      <c r="A57" s="1226" t="s">
        <v>655</v>
      </c>
      <c r="B57" s="994" t="s">
        <v>2075</v>
      </c>
      <c r="C57" s="994" t="s">
        <v>2073</v>
      </c>
      <c r="D57" s="1878" t="s">
        <v>121</v>
      </c>
    </row>
    <row r="58" spans="1:4" x14ac:dyDescent="0.2">
      <c r="A58" s="1226" t="s">
        <v>656</v>
      </c>
      <c r="B58" s="994" t="s">
        <v>2075</v>
      </c>
      <c r="C58" s="994" t="s">
        <v>2073</v>
      </c>
      <c r="D58" s="1878" t="s">
        <v>121</v>
      </c>
    </row>
    <row r="59" spans="1:4" x14ac:dyDescent="0.2">
      <c r="A59" s="1226" t="s">
        <v>657</v>
      </c>
      <c r="B59" s="994" t="s">
        <v>2075</v>
      </c>
      <c r="C59" s="994" t="s">
        <v>2073</v>
      </c>
      <c r="D59" s="1878" t="s">
        <v>121</v>
      </c>
    </row>
    <row r="60" spans="1:4" x14ac:dyDescent="0.2">
      <c r="A60" s="1226" t="s">
        <v>658</v>
      </c>
      <c r="B60" s="994" t="s">
        <v>2075</v>
      </c>
      <c r="C60" s="994" t="s">
        <v>2073</v>
      </c>
      <c r="D60" s="1878" t="s">
        <v>121</v>
      </c>
    </row>
    <row r="61" spans="1:4" x14ac:dyDescent="0.2">
      <c r="A61" s="1226" t="s">
        <v>659</v>
      </c>
      <c r="B61" s="994" t="s">
        <v>2076</v>
      </c>
      <c r="C61" s="994" t="s">
        <v>2074</v>
      </c>
      <c r="D61" s="1878" t="s">
        <v>121</v>
      </c>
    </row>
    <row r="62" spans="1:4" x14ac:dyDescent="0.2">
      <c r="A62" s="1226" t="s">
        <v>660</v>
      </c>
      <c r="B62" s="994" t="s">
        <v>2076</v>
      </c>
      <c r="C62" s="994" t="s">
        <v>2074</v>
      </c>
      <c r="D62" s="1878" t="s">
        <v>121</v>
      </c>
    </row>
    <row r="63" spans="1:4" x14ac:dyDescent="0.2">
      <c r="A63" s="1226" t="s">
        <v>661</v>
      </c>
      <c r="B63" s="994" t="s">
        <v>2076</v>
      </c>
      <c r="C63" s="994" t="s">
        <v>2074</v>
      </c>
      <c r="D63" s="1878" t="s">
        <v>121</v>
      </c>
    </row>
    <row r="64" spans="1:4" x14ac:dyDescent="0.2">
      <c r="A64" s="1227" t="s">
        <v>662</v>
      </c>
      <c r="B64" s="1224" t="s">
        <v>2077</v>
      </c>
      <c r="C64" s="1224" t="s">
        <v>2074</v>
      </c>
      <c r="D64" s="1879" t="s">
        <v>121</v>
      </c>
    </row>
    <row r="65" spans="1:4" x14ac:dyDescent="0.2">
      <c r="A65" s="1225" t="s">
        <v>445</v>
      </c>
      <c r="B65" s="993" t="s">
        <v>2078</v>
      </c>
      <c r="C65" s="993" t="s">
        <v>2087</v>
      </c>
      <c r="D65" s="1877" t="s">
        <v>120</v>
      </c>
    </row>
    <row r="66" spans="1:4" x14ac:dyDescent="0.2">
      <c r="A66" s="1226" t="s">
        <v>446</v>
      </c>
      <c r="B66" s="994" t="s">
        <v>2078</v>
      </c>
      <c r="C66" s="994" t="s">
        <v>2087</v>
      </c>
      <c r="D66" s="1878" t="s">
        <v>120</v>
      </c>
    </row>
    <row r="67" spans="1:4" x14ac:dyDescent="0.2">
      <c r="A67" s="1226" t="s">
        <v>447</v>
      </c>
      <c r="B67" s="994" t="s">
        <v>2078</v>
      </c>
      <c r="C67" s="994" t="s">
        <v>2087</v>
      </c>
      <c r="D67" s="1878" t="s">
        <v>120</v>
      </c>
    </row>
    <row r="68" spans="1:4" x14ac:dyDescent="0.2">
      <c r="A68" s="1226" t="s">
        <v>448</v>
      </c>
      <c r="B68" s="994" t="s">
        <v>2078</v>
      </c>
      <c r="C68" s="994" t="s">
        <v>2087</v>
      </c>
      <c r="D68" s="1878" t="s">
        <v>120</v>
      </c>
    </row>
    <row r="69" spans="1:4" x14ac:dyDescent="0.2">
      <c r="A69" s="1226" t="s">
        <v>449</v>
      </c>
      <c r="B69" s="994" t="s">
        <v>2078</v>
      </c>
      <c r="C69" s="994" t="s">
        <v>2087</v>
      </c>
      <c r="D69" s="1878" t="s">
        <v>120</v>
      </c>
    </row>
    <row r="70" spans="1:4" x14ac:dyDescent="0.2">
      <c r="A70" s="1226" t="s">
        <v>450</v>
      </c>
      <c r="B70" s="994" t="s">
        <v>2078</v>
      </c>
      <c r="C70" s="994" t="s">
        <v>2087</v>
      </c>
      <c r="D70" s="1878" t="s">
        <v>120</v>
      </c>
    </row>
    <row r="71" spans="1:4" x14ac:dyDescent="0.2">
      <c r="A71" s="1226" t="s">
        <v>451</v>
      </c>
      <c r="B71" s="994" t="s">
        <v>2078</v>
      </c>
      <c r="C71" s="994" t="s">
        <v>2087</v>
      </c>
      <c r="D71" s="1878" t="s">
        <v>120</v>
      </c>
    </row>
    <row r="72" spans="1:4" x14ac:dyDescent="0.2">
      <c r="A72" s="1226" t="s">
        <v>452</v>
      </c>
      <c r="B72" s="994" t="s">
        <v>2079</v>
      </c>
      <c r="C72" s="994" t="s">
        <v>2087</v>
      </c>
      <c r="D72" s="1878" t="s">
        <v>120</v>
      </c>
    </row>
    <row r="73" spans="1:4" x14ac:dyDescent="0.2">
      <c r="A73" s="1226" t="s">
        <v>453</v>
      </c>
      <c r="B73" s="994" t="s">
        <v>2079</v>
      </c>
      <c r="C73" s="994" t="s">
        <v>2087</v>
      </c>
      <c r="D73" s="1878" t="s">
        <v>120</v>
      </c>
    </row>
    <row r="74" spans="1:4" x14ac:dyDescent="0.2">
      <c r="A74" s="1226" t="s">
        <v>454</v>
      </c>
      <c r="B74" s="994" t="s">
        <v>2079</v>
      </c>
      <c r="C74" s="994" t="s">
        <v>2087</v>
      </c>
      <c r="D74" s="1878" t="s">
        <v>120</v>
      </c>
    </row>
    <row r="75" spans="1:4" x14ac:dyDescent="0.2">
      <c r="A75" s="1226" t="s">
        <v>455</v>
      </c>
      <c r="B75" s="994" t="s">
        <v>2079</v>
      </c>
      <c r="C75" s="994" t="s">
        <v>2087</v>
      </c>
      <c r="D75" s="1878" t="s">
        <v>120</v>
      </c>
    </row>
    <row r="76" spans="1:4" x14ac:dyDescent="0.2">
      <c r="A76" s="1226" t="s">
        <v>456</v>
      </c>
      <c r="B76" s="994" t="s">
        <v>2079</v>
      </c>
      <c r="C76" s="994" t="s">
        <v>2087</v>
      </c>
      <c r="D76" s="1878" t="s">
        <v>120</v>
      </c>
    </row>
    <row r="77" spans="1:4" x14ac:dyDescent="0.2">
      <c r="A77" s="1226" t="s">
        <v>663</v>
      </c>
      <c r="B77" s="994" t="s">
        <v>2079</v>
      </c>
      <c r="C77" s="994" t="s">
        <v>2087</v>
      </c>
      <c r="D77" s="1878" t="s">
        <v>120</v>
      </c>
    </row>
    <row r="78" spans="1:4" x14ac:dyDescent="0.2">
      <c r="A78" s="1226" t="s">
        <v>664</v>
      </c>
      <c r="B78" s="994" t="s">
        <v>2080</v>
      </c>
      <c r="C78" s="994" t="s">
        <v>2087</v>
      </c>
      <c r="D78" s="1878" t="s">
        <v>120</v>
      </c>
    </row>
    <row r="79" spans="1:4" x14ac:dyDescent="0.2">
      <c r="A79" s="1226" t="s">
        <v>665</v>
      </c>
      <c r="B79" s="994" t="s">
        <v>2080</v>
      </c>
      <c r="C79" s="994" t="s">
        <v>2087</v>
      </c>
      <c r="D79" s="1878" t="s">
        <v>120</v>
      </c>
    </row>
    <row r="80" spans="1:4" x14ac:dyDescent="0.2">
      <c r="A80" s="1226" t="s">
        <v>666</v>
      </c>
      <c r="B80" s="994" t="s">
        <v>2080</v>
      </c>
      <c r="C80" s="994" t="s">
        <v>2087</v>
      </c>
      <c r="D80" s="1878" t="s">
        <v>120</v>
      </c>
    </row>
    <row r="81" spans="1:4" x14ac:dyDescent="0.2">
      <c r="A81" s="1227" t="s">
        <v>667</v>
      </c>
      <c r="B81" s="1224" t="s">
        <v>2080</v>
      </c>
      <c r="C81" s="1224" t="s">
        <v>2087</v>
      </c>
      <c r="D81" s="1879" t="s">
        <v>120</v>
      </c>
    </row>
    <row r="82" spans="1:4" x14ac:dyDescent="0.2">
      <c r="A82" s="1225" t="s">
        <v>457</v>
      </c>
      <c r="B82" s="993" t="s">
        <v>2081</v>
      </c>
      <c r="C82" s="993" t="s">
        <v>2081</v>
      </c>
      <c r="D82" s="1877" t="s">
        <v>640</v>
      </c>
    </row>
    <row r="83" spans="1:4" x14ac:dyDescent="0.2">
      <c r="A83" s="1226" t="s">
        <v>458</v>
      </c>
      <c r="B83" s="994" t="s">
        <v>2081</v>
      </c>
      <c r="C83" s="994" t="s">
        <v>2081</v>
      </c>
      <c r="D83" s="1878" t="s">
        <v>640</v>
      </c>
    </row>
    <row r="84" spans="1:4" x14ac:dyDescent="0.2">
      <c r="A84" s="1226" t="s">
        <v>459</v>
      </c>
      <c r="B84" s="994" t="s">
        <v>2081</v>
      </c>
      <c r="C84" s="994" t="s">
        <v>2081</v>
      </c>
      <c r="D84" s="1878" t="s">
        <v>640</v>
      </c>
    </row>
    <row r="85" spans="1:4" x14ac:dyDescent="0.2">
      <c r="A85" s="1226" t="s">
        <v>460</v>
      </c>
      <c r="B85" s="994" t="s">
        <v>2081</v>
      </c>
      <c r="C85" s="994" t="s">
        <v>2081</v>
      </c>
      <c r="D85" s="1878" t="s">
        <v>640</v>
      </c>
    </row>
    <row r="86" spans="1:4" x14ac:dyDescent="0.2">
      <c r="A86" s="1227" t="s">
        <v>461</v>
      </c>
      <c r="B86" s="1224" t="s">
        <v>2081</v>
      </c>
      <c r="C86" s="1224" t="s">
        <v>2081</v>
      </c>
      <c r="D86" s="1879" t="s">
        <v>640</v>
      </c>
    </row>
    <row r="87" spans="1:4" x14ac:dyDescent="0.2">
      <c r="A87" s="1226" t="s">
        <v>366</v>
      </c>
      <c r="B87" s="994" t="s">
        <v>2082</v>
      </c>
      <c r="C87" s="994" t="s">
        <v>668</v>
      </c>
      <c r="D87" s="1878" t="s">
        <v>122</v>
      </c>
    </row>
    <row r="88" spans="1:4" x14ac:dyDescent="0.2">
      <c r="A88" s="1226" t="s">
        <v>367</v>
      </c>
      <c r="B88" s="994" t="s">
        <v>2082</v>
      </c>
      <c r="C88" s="994" t="s">
        <v>668</v>
      </c>
      <c r="D88" s="1878" t="s">
        <v>122</v>
      </c>
    </row>
    <row r="89" spans="1:4" x14ac:dyDescent="0.2">
      <c r="A89" s="1226" t="s">
        <v>368</v>
      </c>
      <c r="B89" s="994" t="s">
        <v>2082</v>
      </c>
      <c r="C89" s="994" t="s">
        <v>668</v>
      </c>
      <c r="D89" s="1878" t="s">
        <v>122</v>
      </c>
    </row>
    <row r="90" spans="1:4" x14ac:dyDescent="0.2">
      <c r="A90" s="1226" t="s">
        <v>369</v>
      </c>
      <c r="B90" s="994" t="s">
        <v>2082</v>
      </c>
      <c r="C90" s="994" t="s">
        <v>668</v>
      </c>
      <c r="D90" s="1878" t="s">
        <v>122</v>
      </c>
    </row>
    <row r="91" spans="1:4" x14ac:dyDescent="0.2">
      <c r="A91" s="1226" t="s">
        <v>370</v>
      </c>
      <c r="B91" s="994" t="s">
        <v>2082</v>
      </c>
      <c r="C91" s="994" t="s">
        <v>668</v>
      </c>
      <c r="D91" s="1878" t="s">
        <v>122</v>
      </c>
    </row>
    <row r="92" spans="1:4" x14ac:dyDescent="0.2">
      <c r="A92" s="1226" t="s">
        <v>371</v>
      </c>
      <c r="B92" s="994" t="s">
        <v>2082</v>
      </c>
      <c r="C92" s="994" t="s">
        <v>668</v>
      </c>
      <c r="D92" s="1878" t="s">
        <v>122</v>
      </c>
    </row>
    <row r="93" spans="1:4" x14ac:dyDescent="0.2">
      <c r="A93" s="1226" t="s">
        <v>372</v>
      </c>
      <c r="B93" s="994" t="s">
        <v>669</v>
      </c>
      <c r="C93" s="994" t="s">
        <v>668</v>
      </c>
      <c r="D93" s="1878" t="s">
        <v>122</v>
      </c>
    </row>
    <row r="94" spans="1:4" x14ac:dyDescent="0.2">
      <c r="A94" s="1226" t="s">
        <v>373</v>
      </c>
      <c r="B94" s="994" t="s">
        <v>669</v>
      </c>
      <c r="C94" s="994" t="s">
        <v>668</v>
      </c>
      <c r="D94" s="1878" t="s">
        <v>122</v>
      </c>
    </row>
    <row r="95" spans="1:4" x14ac:dyDescent="0.2">
      <c r="A95" s="1226" t="s">
        <v>374</v>
      </c>
      <c r="B95" s="994" t="s">
        <v>669</v>
      </c>
      <c r="C95" s="994" t="s">
        <v>668</v>
      </c>
      <c r="D95" s="1878" t="s">
        <v>122</v>
      </c>
    </row>
    <row r="96" spans="1:4" x14ac:dyDescent="0.2">
      <c r="A96" s="1226" t="s">
        <v>375</v>
      </c>
      <c r="B96" s="994" t="s">
        <v>669</v>
      </c>
      <c r="C96" s="994" t="s">
        <v>668</v>
      </c>
      <c r="D96" s="1878" t="s">
        <v>122</v>
      </c>
    </row>
    <row r="97" spans="1:4" x14ac:dyDescent="0.2">
      <c r="A97" s="1226" t="s">
        <v>376</v>
      </c>
      <c r="B97" s="994" t="s">
        <v>669</v>
      </c>
      <c r="C97" s="994" t="s">
        <v>668</v>
      </c>
      <c r="D97" s="1878" t="s">
        <v>122</v>
      </c>
    </row>
    <row r="98" spans="1:4" x14ac:dyDescent="0.2">
      <c r="A98" s="1226" t="s">
        <v>377</v>
      </c>
      <c r="B98" s="994" t="s">
        <v>669</v>
      </c>
      <c r="C98" s="994" t="s">
        <v>668</v>
      </c>
      <c r="D98" s="1878" t="s">
        <v>122</v>
      </c>
    </row>
    <row r="99" spans="1:4" x14ac:dyDescent="0.2">
      <c r="A99" s="1226" t="s">
        <v>378</v>
      </c>
      <c r="B99" s="994" t="s">
        <v>2083</v>
      </c>
      <c r="C99" s="994" t="s">
        <v>668</v>
      </c>
      <c r="D99" s="1878" t="s">
        <v>122</v>
      </c>
    </row>
    <row r="100" spans="1:4" x14ac:dyDescent="0.2">
      <c r="A100" s="1226" t="s">
        <v>379</v>
      </c>
      <c r="B100" s="994" t="s">
        <v>2083</v>
      </c>
      <c r="C100" s="994" t="s">
        <v>668</v>
      </c>
      <c r="D100" s="1878" t="s">
        <v>122</v>
      </c>
    </row>
    <row r="101" spans="1:4" x14ac:dyDescent="0.2">
      <c r="A101" s="1226" t="s">
        <v>380</v>
      </c>
      <c r="B101" s="994" t="s">
        <v>2083</v>
      </c>
      <c r="C101" s="994" t="s">
        <v>668</v>
      </c>
      <c r="D101" s="1878" t="s">
        <v>122</v>
      </c>
    </row>
    <row r="102" spans="1:4" x14ac:dyDescent="0.2">
      <c r="A102" s="1226" t="s">
        <v>381</v>
      </c>
      <c r="B102" s="994" t="s">
        <v>2083</v>
      </c>
      <c r="C102" s="994" t="s">
        <v>668</v>
      </c>
      <c r="D102" s="1878" t="s">
        <v>122</v>
      </c>
    </row>
    <row r="103" spans="1:4" x14ac:dyDescent="0.2">
      <c r="A103" s="1226" t="s">
        <v>382</v>
      </c>
      <c r="B103" s="994" t="s">
        <v>670</v>
      </c>
      <c r="C103" s="994" t="s">
        <v>668</v>
      </c>
      <c r="D103" s="1878" t="s">
        <v>122</v>
      </c>
    </row>
    <row r="104" spans="1:4" x14ac:dyDescent="0.2">
      <c r="A104" s="1226" t="s">
        <v>383</v>
      </c>
      <c r="B104" s="994" t="s">
        <v>670</v>
      </c>
      <c r="C104" s="994" t="s">
        <v>668</v>
      </c>
      <c r="D104" s="1878" t="s">
        <v>122</v>
      </c>
    </row>
    <row r="105" spans="1:4" x14ac:dyDescent="0.2">
      <c r="A105" s="1226" t="s">
        <v>384</v>
      </c>
      <c r="B105" s="994" t="s">
        <v>670</v>
      </c>
      <c r="C105" s="994" t="s">
        <v>668</v>
      </c>
      <c r="D105" s="1878" t="s">
        <v>122</v>
      </c>
    </row>
    <row r="106" spans="1:4" x14ac:dyDescent="0.2">
      <c r="A106" s="1226" t="s">
        <v>671</v>
      </c>
      <c r="B106" s="994" t="s">
        <v>670</v>
      </c>
      <c r="C106" s="994" t="s">
        <v>668</v>
      </c>
      <c r="D106" s="1878" t="s">
        <v>122</v>
      </c>
    </row>
    <row r="107" spans="1:4" x14ac:dyDescent="0.2">
      <c r="A107" s="1226" t="s">
        <v>672</v>
      </c>
      <c r="B107" s="994" t="s">
        <v>670</v>
      </c>
      <c r="C107" s="994" t="s">
        <v>668</v>
      </c>
      <c r="D107" s="1878" t="s">
        <v>122</v>
      </c>
    </row>
    <row r="108" spans="1:4" x14ac:dyDescent="0.2">
      <c r="A108" s="1226" t="s">
        <v>673</v>
      </c>
      <c r="B108" s="994" t="s">
        <v>674</v>
      </c>
      <c r="C108" s="994" t="s">
        <v>674</v>
      </c>
      <c r="D108" s="1878" t="s">
        <v>122</v>
      </c>
    </row>
    <row r="109" spans="1:4" x14ac:dyDescent="0.2">
      <c r="A109" s="1226" t="s">
        <v>675</v>
      </c>
      <c r="B109" s="994" t="s">
        <v>674</v>
      </c>
      <c r="C109" s="994" t="s">
        <v>674</v>
      </c>
      <c r="D109" s="1878" t="s">
        <v>122</v>
      </c>
    </row>
    <row r="110" spans="1:4" x14ac:dyDescent="0.2">
      <c r="A110" s="1226" t="s">
        <v>676</v>
      </c>
      <c r="B110" s="994" t="s">
        <v>674</v>
      </c>
      <c r="C110" s="994" t="s">
        <v>674</v>
      </c>
      <c r="D110" s="1878" t="s">
        <v>122</v>
      </c>
    </row>
    <row r="111" spans="1:4" x14ac:dyDescent="0.2">
      <c r="A111" s="1226" t="s">
        <v>677</v>
      </c>
      <c r="B111" s="994" t="s">
        <v>674</v>
      </c>
      <c r="C111" s="994" t="s">
        <v>674</v>
      </c>
      <c r="D111" s="1878" t="s">
        <v>122</v>
      </c>
    </row>
    <row r="112" spans="1:4" x14ac:dyDescent="0.2">
      <c r="A112" s="1226" t="s">
        <v>678</v>
      </c>
      <c r="B112" s="994" t="s">
        <v>674</v>
      </c>
      <c r="C112" s="994" t="s">
        <v>674</v>
      </c>
      <c r="D112" s="1878" t="s">
        <v>122</v>
      </c>
    </row>
    <row r="113" spans="1:4" x14ac:dyDescent="0.2">
      <c r="A113" s="1226" t="s">
        <v>679</v>
      </c>
      <c r="B113" s="994" t="s">
        <v>674</v>
      </c>
      <c r="C113" s="994" t="s">
        <v>674</v>
      </c>
      <c r="D113" s="1878" t="s">
        <v>122</v>
      </c>
    </row>
    <row r="114" spans="1:4" x14ac:dyDescent="0.2">
      <c r="A114" s="1226" t="s">
        <v>680</v>
      </c>
      <c r="B114" s="994" t="s">
        <v>681</v>
      </c>
      <c r="C114" s="994" t="s">
        <v>674</v>
      </c>
      <c r="D114" s="1878" t="s">
        <v>122</v>
      </c>
    </row>
    <row r="115" spans="1:4" x14ac:dyDescent="0.2">
      <c r="A115" s="1226" t="s">
        <v>682</v>
      </c>
      <c r="B115" s="994" t="s">
        <v>681</v>
      </c>
      <c r="C115" s="994" t="s">
        <v>674</v>
      </c>
      <c r="D115" s="1878" t="s">
        <v>122</v>
      </c>
    </row>
    <row r="116" spans="1:4" x14ac:dyDescent="0.2">
      <c r="A116" s="1226" t="s">
        <v>683</v>
      </c>
      <c r="B116" s="994" t="s">
        <v>681</v>
      </c>
      <c r="C116" s="994" t="s">
        <v>674</v>
      </c>
      <c r="D116" s="1878" t="s">
        <v>122</v>
      </c>
    </row>
    <row r="117" spans="1:4" x14ac:dyDescent="0.2">
      <c r="A117" s="1226" t="s">
        <v>684</v>
      </c>
      <c r="B117" s="994" t="s">
        <v>681</v>
      </c>
      <c r="C117" s="994" t="s">
        <v>674</v>
      </c>
      <c r="D117" s="1878" t="s">
        <v>122</v>
      </c>
    </row>
    <row r="118" spans="1:4" x14ac:dyDescent="0.2">
      <c r="A118" s="1226" t="s">
        <v>685</v>
      </c>
      <c r="B118" s="994" t="s">
        <v>681</v>
      </c>
      <c r="C118" s="994" t="s">
        <v>674</v>
      </c>
      <c r="D118" s="1878" t="s">
        <v>122</v>
      </c>
    </row>
    <row r="119" spans="1:4" x14ac:dyDescent="0.2">
      <c r="A119" s="1226" t="s">
        <v>686</v>
      </c>
      <c r="B119" s="994" t="s">
        <v>681</v>
      </c>
      <c r="C119" s="994" t="s">
        <v>674</v>
      </c>
      <c r="D119" s="1878" t="s">
        <v>122</v>
      </c>
    </row>
    <row r="120" spans="1:4" x14ac:dyDescent="0.2">
      <c r="A120" s="1225" t="s">
        <v>415</v>
      </c>
      <c r="B120" s="993" t="s">
        <v>2084</v>
      </c>
      <c r="C120" s="993" t="s">
        <v>2084</v>
      </c>
      <c r="D120" s="1877" t="s">
        <v>132</v>
      </c>
    </row>
    <row r="121" spans="1:4" x14ac:dyDescent="0.2">
      <c r="A121" s="1226" t="s">
        <v>416</v>
      </c>
      <c r="B121" s="994" t="s">
        <v>2084</v>
      </c>
      <c r="C121" s="994" t="s">
        <v>2084</v>
      </c>
      <c r="D121" s="1878" t="s">
        <v>132</v>
      </c>
    </row>
    <row r="122" spans="1:4" x14ac:dyDescent="0.2">
      <c r="A122" s="1226" t="s">
        <v>417</v>
      </c>
      <c r="B122" s="994" t="s">
        <v>2084</v>
      </c>
      <c r="C122" s="994" t="s">
        <v>2084</v>
      </c>
      <c r="D122" s="1878" t="s">
        <v>132</v>
      </c>
    </row>
    <row r="123" spans="1:4" x14ac:dyDescent="0.2">
      <c r="A123" s="1226" t="s">
        <v>418</v>
      </c>
      <c r="B123" s="994" t="s">
        <v>2084</v>
      </c>
      <c r="C123" s="994" t="s">
        <v>2084</v>
      </c>
      <c r="D123" s="1878" t="s">
        <v>132</v>
      </c>
    </row>
    <row r="124" spans="1:4" x14ac:dyDescent="0.2">
      <c r="A124" s="1226" t="s">
        <v>419</v>
      </c>
      <c r="B124" s="994" t="s">
        <v>2084</v>
      </c>
      <c r="C124" s="994" t="s">
        <v>2084</v>
      </c>
      <c r="D124" s="1878" t="s">
        <v>132</v>
      </c>
    </row>
    <row r="125" spans="1:4" x14ac:dyDescent="0.2">
      <c r="A125" s="1226" t="s">
        <v>420</v>
      </c>
      <c r="B125" s="994" t="s">
        <v>2084</v>
      </c>
      <c r="C125" s="994" t="s">
        <v>2084</v>
      </c>
      <c r="D125" s="1878" t="s">
        <v>132</v>
      </c>
    </row>
    <row r="126" spans="1:4" x14ac:dyDescent="0.2">
      <c r="A126" s="1226" t="s">
        <v>421</v>
      </c>
      <c r="B126" s="994" t="s">
        <v>2084</v>
      </c>
      <c r="C126" s="994" t="s">
        <v>2084</v>
      </c>
      <c r="D126" s="1878" t="s">
        <v>132</v>
      </c>
    </row>
    <row r="127" spans="1:4" x14ac:dyDescent="0.2">
      <c r="A127" s="1226" t="s">
        <v>422</v>
      </c>
      <c r="B127" s="994" t="s">
        <v>2084</v>
      </c>
      <c r="C127" s="994" t="s">
        <v>2084</v>
      </c>
      <c r="D127" s="1878" t="s">
        <v>132</v>
      </c>
    </row>
    <row r="128" spans="1:4" x14ac:dyDescent="0.2">
      <c r="A128" s="1226" t="s">
        <v>423</v>
      </c>
      <c r="B128" s="994" t="s">
        <v>2085</v>
      </c>
      <c r="C128" s="994" t="s">
        <v>2084</v>
      </c>
      <c r="D128" s="1878" t="s">
        <v>132</v>
      </c>
    </row>
    <row r="129" spans="1:4" x14ac:dyDescent="0.2">
      <c r="A129" s="1226" t="s">
        <v>424</v>
      </c>
      <c r="B129" s="994" t="s">
        <v>2085</v>
      </c>
      <c r="C129" s="994" t="s">
        <v>2084</v>
      </c>
      <c r="D129" s="1878" t="s">
        <v>132</v>
      </c>
    </row>
    <row r="130" spans="1:4" x14ac:dyDescent="0.2">
      <c r="A130" s="1227" t="s">
        <v>425</v>
      </c>
      <c r="B130" s="1224" t="s">
        <v>2085</v>
      </c>
      <c r="C130" s="1224" t="s">
        <v>2084</v>
      </c>
      <c r="D130" s="1879" t="s">
        <v>132</v>
      </c>
    </row>
    <row r="131" spans="1:4" x14ac:dyDescent="0.2">
      <c r="A131" s="1225" t="s">
        <v>140</v>
      </c>
      <c r="B131" s="993" t="s">
        <v>140</v>
      </c>
      <c r="C131" s="993" t="s">
        <v>140</v>
      </c>
      <c r="D131" s="1877"/>
    </row>
    <row r="132" spans="1:4" x14ac:dyDescent="0.2">
      <c r="A132" s="1226" t="s">
        <v>140</v>
      </c>
      <c r="B132" s="994" t="s">
        <v>140</v>
      </c>
      <c r="C132" s="994" t="s">
        <v>140</v>
      </c>
      <c r="D132" s="1878"/>
    </row>
    <row r="133" spans="1:4" x14ac:dyDescent="0.2">
      <c r="A133" s="1227" t="s">
        <v>140</v>
      </c>
      <c r="B133" s="1224" t="s">
        <v>140</v>
      </c>
      <c r="C133" s="1224" t="s">
        <v>140</v>
      </c>
      <c r="D133" s="1879"/>
    </row>
    <row r="134" spans="1:4" x14ac:dyDescent="0.2">
      <c r="A134" s="1228"/>
      <c r="D134" s="1247"/>
    </row>
    <row r="135" spans="1:4" x14ac:dyDescent="0.2">
      <c r="A135" s="1229"/>
      <c r="D135" s="1248"/>
    </row>
    <row r="136" spans="1:4" x14ac:dyDescent="0.2">
      <c r="A136" s="1229"/>
      <c r="D136" s="1248"/>
    </row>
    <row r="137" spans="1:4" x14ac:dyDescent="0.2">
      <c r="A137" s="1229"/>
      <c r="D137" s="1248"/>
    </row>
    <row r="138" spans="1:4" x14ac:dyDescent="0.2">
      <c r="A138" s="1229"/>
      <c r="D138" s="1248"/>
    </row>
    <row r="139" spans="1:4" x14ac:dyDescent="0.2">
      <c r="A139" s="1229"/>
      <c r="D139" s="1248"/>
    </row>
    <row r="140" spans="1:4" x14ac:dyDescent="0.2">
      <c r="A140" s="1229"/>
      <c r="D140" s="1248"/>
    </row>
    <row r="141" spans="1:4" x14ac:dyDescent="0.2">
      <c r="A141" s="1229"/>
      <c r="D141" s="1248"/>
    </row>
    <row r="142" spans="1:4" x14ac:dyDescent="0.2">
      <c r="A142" s="1229"/>
      <c r="D142" s="1248"/>
    </row>
    <row r="143" spans="1:4" x14ac:dyDescent="0.2">
      <c r="A143" s="1229"/>
      <c r="D143" s="1248"/>
    </row>
    <row r="144" spans="1:4" x14ac:dyDescent="0.2">
      <c r="A144" s="1229"/>
      <c r="D144" s="1248"/>
    </row>
    <row r="145" spans="1:4" x14ac:dyDescent="0.2">
      <c r="A145" s="1229"/>
      <c r="D145" s="1248"/>
    </row>
    <row r="146" spans="1:4" x14ac:dyDescent="0.2">
      <c r="A146" s="1229"/>
      <c r="D146" s="1248"/>
    </row>
    <row r="147" spans="1:4" x14ac:dyDescent="0.2">
      <c r="A147" s="1229"/>
      <c r="D147" s="1248"/>
    </row>
    <row r="148" spans="1:4" x14ac:dyDescent="0.2">
      <c r="A148" s="1229"/>
      <c r="D148" s="1248"/>
    </row>
    <row r="149" spans="1:4" x14ac:dyDescent="0.2">
      <c r="A149" s="1229"/>
      <c r="D149" s="1248"/>
    </row>
    <row r="150" spans="1:4" x14ac:dyDescent="0.2">
      <c r="A150" s="1229"/>
      <c r="D150" s="1248"/>
    </row>
    <row r="151" spans="1:4" x14ac:dyDescent="0.2">
      <c r="A151" s="1229"/>
      <c r="D151" s="1248"/>
    </row>
    <row r="152" spans="1:4" x14ac:dyDescent="0.2">
      <c r="A152" s="1229"/>
      <c r="D152" s="1248"/>
    </row>
    <row r="153" spans="1:4" x14ac:dyDescent="0.2">
      <c r="A153" s="1229"/>
      <c r="D153" s="1248"/>
    </row>
    <row r="154" spans="1:4" x14ac:dyDescent="0.2">
      <c r="A154" s="1229"/>
      <c r="D154" s="1248"/>
    </row>
    <row r="155" spans="1:4" x14ac:dyDescent="0.2">
      <c r="A155" s="1229"/>
      <c r="D155" s="1248"/>
    </row>
    <row r="156" spans="1:4" x14ac:dyDescent="0.2">
      <c r="A156" s="1229"/>
      <c r="D156" s="1248"/>
    </row>
    <row r="157" spans="1:4" x14ac:dyDescent="0.2">
      <c r="A157" s="1229"/>
      <c r="D157" s="1248"/>
    </row>
    <row r="158" spans="1:4" x14ac:dyDescent="0.2">
      <c r="A158" s="1229"/>
      <c r="D158" s="1248"/>
    </row>
    <row r="159" spans="1:4" x14ac:dyDescent="0.2">
      <c r="A159" s="1229"/>
      <c r="D159" s="1248"/>
    </row>
    <row r="160" spans="1:4" x14ac:dyDescent="0.2">
      <c r="A160" s="1229"/>
      <c r="D160" s="1248"/>
    </row>
    <row r="161" spans="1:4" x14ac:dyDescent="0.2">
      <c r="A161" s="1229"/>
      <c r="D161" s="1248"/>
    </row>
    <row r="162" spans="1:4" x14ac:dyDescent="0.2">
      <c r="A162" s="1229"/>
      <c r="D162" s="1248"/>
    </row>
    <row r="163" spans="1:4" x14ac:dyDescent="0.2">
      <c r="A163" s="1229"/>
      <c r="D163" s="1248"/>
    </row>
    <row r="164" spans="1:4" x14ac:dyDescent="0.2">
      <c r="A164" s="1229"/>
      <c r="D164" s="1248"/>
    </row>
    <row r="165" spans="1:4" x14ac:dyDescent="0.2">
      <c r="A165" s="1229"/>
      <c r="D165" s="1248"/>
    </row>
    <row r="166" spans="1:4" x14ac:dyDescent="0.2">
      <c r="A166" s="1229"/>
      <c r="D166" s="1248"/>
    </row>
    <row r="167" spans="1:4" x14ac:dyDescent="0.2">
      <c r="A167" s="1229"/>
      <c r="D167" s="1248"/>
    </row>
    <row r="168" spans="1:4" x14ac:dyDescent="0.2">
      <c r="A168" s="1229"/>
      <c r="D168" s="1248"/>
    </row>
    <row r="169" spans="1:4" x14ac:dyDescent="0.2">
      <c r="A169" s="1229"/>
      <c r="D169" s="1248"/>
    </row>
    <row r="170" spans="1:4" x14ac:dyDescent="0.2">
      <c r="A170" s="1229"/>
      <c r="D170" s="1248"/>
    </row>
    <row r="171" spans="1:4" x14ac:dyDescent="0.2">
      <c r="A171" s="1229"/>
      <c r="D171" s="1248"/>
    </row>
    <row r="172" spans="1:4" x14ac:dyDescent="0.2">
      <c r="A172" s="1229"/>
      <c r="D172" s="1248"/>
    </row>
    <row r="173" spans="1:4" x14ac:dyDescent="0.2">
      <c r="A173" s="1229"/>
      <c r="D173" s="1248"/>
    </row>
    <row r="174" spans="1:4" x14ac:dyDescent="0.2">
      <c r="A174" s="1229"/>
      <c r="D174" s="1248"/>
    </row>
    <row r="175" spans="1:4" x14ac:dyDescent="0.2">
      <c r="A175" s="1229"/>
      <c r="D175" s="1248"/>
    </row>
    <row r="176" spans="1:4" x14ac:dyDescent="0.2">
      <c r="A176" s="1229"/>
      <c r="D176" s="1248"/>
    </row>
    <row r="177" spans="1:4" x14ac:dyDescent="0.2">
      <c r="A177" s="1229"/>
      <c r="D177" s="1248"/>
    </row>
    <row r="178" spans="1:4" x14ac:dyDescent="0.2">
      <c r="A178" s="1229"/>
      <c r="D178" s="1248"/>
    </row>
    <row r="179" spans="1:4" x14ac:dyDescent="0.2">
      <c r="A179" s="1229"/>
      <c r="D179" s="1248"/>
    </row>
    <row r="180" spans="1:4" x14ac:dyDescent="0.2">
      <c r="A180" s="1229"/>
      <c r="D180" s="1248"/>
    </row>
    <row r="181" spans="1:4" x14ac:dyDescent="0.2">
      <c r="A181" s="1229"/>
      <c r="D181" s="1248"/>
    </row>
    <row r="182" spans="1:4" x14ac:dyDescent="0.2">
      <c r="A182" s="1229"/>
      <c r="D182" s="1248"/>
    </row>
    <row r="183" spans="1:4" x14ac:dyDescent="0.2">
      <c r="A183" s="1229"/>
      <c r="D183" s="1248"/>
    </row>
    <row r="184" spans="1:4" x14ac:dyDescent="0.2">
      <c r="A184" s="1229"/>
      <c r="D184" s="1248"/>
    </row>
    <row r="185" spans="1:4" x14ac:dyDescent="0.2">
      <c r="A185" s="1229"/>
      <c r="D185" s="1248"/>
    </row>
    <row r="186" spans="1:4" x14ac:dyDescent="0.2">
      <c r="A186" s="1229"/>
      <c r="D186" s="1248"/>
    </row>
    <row r="187" spans="1:4" x14ac:dyDescent="0.2">
      <c r="A187" s="1229"/>
      <c r="D187" s="1248"/>
    </row>
    <row r="188" spans="1:4" x14ac:dyDescent="0.2">
      <c r="A188" s="1229"/>
      <c r="D188" s="1248"/>
    </row>
    <row r="189" spans="1:4" x14ac:dyDescent="0.2">
      <c r="A189" s="1229"/>
      <c r="D189" s="1248"/>
    </row>
    <row r="190" spans="1:4" x14ac:dyDescent="0.2">
      <c r="A190" s="1229"/>
      <c r="D190" s="1248"/>
    </row>
    <row r="191" spans="1:4" x14ac:dyDescent="0.2">
      <c r="A191" s="1229"/>
      <c r="D191" s="1248"/>
    </row>
    <row r="192" spans="1:4" x14ac:dyDescent="0.2">
      <c r="A192" s="1229"/>
      <c r="D192" s="1248"/>
    </row>
    <row r="193" spans="1:4" x14ac:dyDescent="0.2">
      <c r="A193" s="1229"/>
      <c r="D193" s="1248"/>
    </row>
    <row r="194" spans="1:4" x14ac:dyDescent="0.2">
      <c r="A194" s="1229"/>
      <c r="D194" s="1248"/>
    </row>
    <row r="195" spans="1:4" x14ac:dyDescent="0.2">
      <c r="A195" s="1229"/>
      <c r="D195" s="1248"/>
    </row>
    <row r="196" spans="1:4" x14ac:dyDescent="0.2">
      <c r="A196" s="1229"/>
      <c r="D196" s="1248"/>
    </row>
    <row r="197" spans="1:4" x14ac:dyDescent="0.2">
      <c r="A197" s="1229"/>
      <c r="D197" s="1248"/>
    </row>
    <row r="198" spans="1:4" x14ac:dyDescent="0.2">
      <c r="A198" s="1229"/>
      <c r="D198" s="1248"/>
    </row>
    <row r="199" spans="1:4" x14ac:dyDescent="0.2">
      <c r="A199" s="1229"/>
      <c r="D199" s="1248"/>
    </row>
    <row r="200" spans="1:4" x14ac:dyDescent="0.2">
      <c r="A200" s="1229"/>
      <c r="D200" s="1248"/>
    </row>
    <row r="201" spans="1:4" x14ac:dyDescent="0.2">
      <c r="A201" s="1229"/>
      <c r="D201" s="1248"/>
    </row>
    <row r="202" spans="1:4" x14ac:dyDescent="0.2">
      <c r="A202" s="1229"/>
      <c r="D202" s="1248"/>
    </row>
    <row r="203" spans="1:4" x14ac:dyDescent="0.2">
      <c r="A203" s="1229"/>
      <c r="D203" s="1248"/>
    </row>
    <row r="204" spans="1:4" x14ac:dyDescent="0.2">
      <c r="A204" s="1229"/>
      <c r="D204" s="1248"/>
    </row>
    <row r="205" spans="1:4" x14ac:dyDescent="0.2">
      <c r="A205" s="1229"/>
      <c r="D205" s="1248"/>
    </row>
    <row r="206" spans="1:4" x14ac:dyDescent="0.2">
      <c r="A206" s="1229"/>
      <c r="D206" s="1248"/>
    </row>
    <row r="207" spans="1:4" x14ac:dyDescent="0.2">
      <c r="A207" s="1229"/>
      <c r="D207" s="1248"/>
    </row>
    <row r="208" spans="1:4" x14ac:dyDescent="0.2">
      <c r="A208" s="1229"/>
      <c r="D208" s="1248"/>
    </row>
    <row r="209" spans="1:4" x14ac:dyDescent="0.2">
      <c r="A209" s="1229"/>
      <c r="D209" s="1248"/>
    </row>
    <row r="210" spans="1:4" x14ac:dyDescent="0.2">
      <c r="A210" s="1229"/>
      <c r="D210" s="1248"/>
    </row>
    <row r="211" spans="1:4" x14ac:dyDescent="0.2">
      <c r="A211" s="1229"/>
      <c r="D211" s="1248"/>
    </row>
    <row r="212" spans="1:4" x14ac:dyDescent="0.2">
      <c r="A212" s="1229"/>
      <c r="D212" s="1248"/>
    </row>
    <row r="213" spans="1:4" x14ac:dyDescent="0.2">
      <c r="A213" s="1229"/>
      <c r="D213" s="1248"/>
    </row>
    <row r="214" spans="1:4" x14ac:dyDescent="0.2">
      <c r="A214" s="1229"/>
      <c r="D214" s="1248"/>
    </row>
    <row r="215" spans="1:4" x14ac:dyDescent="0.2">
      <c r="A215" s="1229"/>
      <c r="D215" s="1248"/>
    </row>
    <row r="216" spans="1:4" x14ac:dyDescent="0.2">
      <c r="A216" s="1229"/>
      <c r="D216" s="1248"/>
    </row>
    <row r="217" spans="1:4" x14ac:dyDescent="0.2">
      <c r="A217" s="1229"/>
      <c r="D217" s="1248"/>
    </row>
    <row r="218" spans="1:4" x14ac:dyDescent="0.2">
      <c r="A218" s="1229"/>
      <c r="D218" s="1248"/>
    </row>
    <row r="219" spans="1:4" x14ac:dyDescent="0.2">
      <c r="A219" s="1229"/>
      <c r="D219" s="1248"/>
    </row>
    <row r="220" spans="1:4" x14ac:dyDescent="0.2">
      <c r="A220" s="1229"/>
      <c r="D220" s="1248"/>
    </row>
    <row r="221" spans="1:4" x14ac:dyDescent="0.2">
      <c r="A221" s="1229"/>
      <c r="D221" s="1248"/>
    </row>
    <row r="222" spans="1:4" x14ac:dyDescent="0.2">
      <c r="A222" s="1229"/>
      <c r="D222" s="1248"/>
    </row>
    <row r="223" spans="1:4" x14ac:dyDescent="0.2">
      <c r="A223" s="1229"/>
      <c r="D223" s="1248"/>
    </row>
    <row r="224" spans="1:4" x14ac:dyDescent="0.2">
      <c r="A224" s="1229"/>
      <c r="D224" s="1248"/>
    </row>
    <row r="225" spans="1:4" x14ac:dyDescent="0.2">
      <c r="A225" s="1229"/>
      <c r="D225" s="1248"/>
    </row>
    <row r="226" spans="1:4" x14ac:dyDescent="0.2">
      <c r="A226" s="1229"/>
      <c r="D226" s="1248"/>
    </row>
    <row r="227" spans="1:4" x14ac:dyDescent="0.2">
      <c r="A227" s="1229"/>
      <c r="D227" s="1248"/>
    </row>
    <row r="228" spans="1:4" x14ac:dyDescent="0.2">
      <c r="A228" s="1229"/>
      <c r="D228" s="1248"/>
    </row>
    <row r="229" spans="1:4" x14ac:dyDescent="0.2">
      <c r="A229" s="1229"/>
      <c r="D229" s="1248"/>
    </row>
    <row r="230" spans="1:4" x14ac:dyDescent="0.2">
      <c r="A230" s="1229"/>
      <c r="D230" s="1248"/>
    </row>
    <row r="231" spans="1:4" x14ac:dyDescent="0.2">
      <c r="A231" s="1229"/>
      <c r="D231" s="1248"/>
    </row>
    <row r="232" spans="1:4" x14ac:dyDescent="0.2">
      <c r="A232" s="1229"/>
      <c r="D232" s="1248"/>
    </row>
    <row r="233" spans="1:4" x14ac:dyDescent="0.2">
      <c r="A233" s="1229"/>
      <c r="D233" s="1248"/>
    </row>
    <row r="234" spans="1:4" x14ac:dyDescent="0.2">
      <c r="A234" s="1229"/>
      <c r="D234" s="1248"/>
    </row>
    <row r="235" spans="1:4" x14ac:dyDescent="0.2">
      <c r="A235" s="1229"/>
      <c r="D235" s="1248"/>
    </row>
    <row r="236" spans="1:4" x14ac:dyDescent="0.2">
      <c r="A236" s="1229"/>
      <c r="D236" s="1248"/>
    </row>
    <row r="237" spans="1:4" x14ac:dyDescent="0.2">
      <c r="A237" s="1229"/>
      <c r="D237" s="1248"/>
    </row>
    <row r="238" spans="1:4" x14ac:dyDescent="0.2">
      <c r="A238" s="1229"/>
      <c r="D238" s="1248"/>
    </row>
    <row r="239" spans="1:4" x14ac:dyDescent="0.2">
      <c r="A239" s="1229"/>
      <c r="D239" s="1248"/>
    </row>
    <row r="240" spans="1:4" x14ac:dyDescent="0.2">
      <c r="A240" s="1229"/>
      <c r="D240" s="1248"/>
    </row>
    <row r="241" spans="1:4" x14ac:dyDescent="0.2">
      <c r="A241" s="1229"/>
      <c r="D241" s="1248"/>
    </row>
    <row r="242" spans="1:4" x14ac:dyDescent="0.2">
      <c r="A242" s="1229"/>
      <c r="D242" s="1248"/>
    </row>
    <row r="243" spans="1:4" x14ac:dyDescent="0.2">
      <c r="A243" s="1229"/>
      <c r="D243" s="1248"/>
    </row>
    <row r="244" spans="1:4" x14ac:dyDescent="0.2">
      <c r="A244" s="1229"/>
      <c r="D244" s="1248"/>
    </row>
    <row r="245" spans="1:4" x14ac:dyDescent="0.2">
      <c r="A245" s="1229"/>
      <c r="D245" s="1248"/>
    </row>
    <row r="246" spans="1:4" x14ac:dyDescent="0.2">
      <c r="A246" s="1229"/>
      <c r="D246" s="1248"/>
    </row>
    <row r="247" spans="1:4" x14ac:dyDescent="0.2">
      <c r="A247" s="1229"/>
      <c r="D247" s="1248"/>
    </row>
    <row r="248" spans="1:4" x14ac:dyDescent="0.2">
      <c r="A248" s="1229"/>
      <c r="D248" s="1248"/>
    </row>
    <row r="249" spans="1:4" x14ac:dyDescent="0.2">
      <c r="A249" s="1229"/>
      <c r="D249" s="1248"/>
    </row>
    <row r="250" spans="1:4" x14ac:dyDescent="0.2">
      <c r="A250" s="1229"/>
      <c r="D250" s="1248"/>
    </row>
    <row r="251" spans="1:4" x14ac:dyDescent="0.2">
      <c r="A251" s="1229"/>
      <c r="D251" s="1248"/>
    </row>
    <row r="252" spans="1:4" x14ac:dyDescent="0.2">
      <c r="A252" s="1229"/>
      <c r="D252" s="1248"/>
    </row>
    <row r="253" spans="1:4" x14ac:dyDescent="0.2">
      <c r="A253" s="1229"/>
      <c r="D253" s="1248"/>
    </row>
    <row r="254" spans="1:4" x14ac:dyDescent="0.2">
      <c r="A254" s="1229"/>
      <c r="D254" s="1248"/>
    </row>
    <row r="255" spans="1:4" x14ac:dyDescent="0.2">
      <c r="A255" s="1229"/>
      <c r="D255" s="1248"/>
    </row>
    <row r="256" spans="1:4" x14ac:dyDescent="0.2">
      <c r="A256" s="1229"/>
      <c r="D256" s="1248"/>
    </row>
    <row r="257" spans="1:4" x14ac:dyDescent="0.2">
      <c r="A257" s="1229"/>
      <c r="D257" s="1248"/>
    </row>
    <row r="258" spans="1:4" x14ac:dyDescent="0.2">
      <c r="A258" s="1229"/>
      <c r="D258" s="1248"/>
    </row>
    <row r="259" spans="1:4" x14ac:dyDescent="0.2">
      <c r="A259" s="1229"/>
      <c r="D259" s="1248"/>
    </row>
    <row r="260" spans="1:4" x14ac:dyDescent="0.2">
      <c r="A260" s="1229"/>
      <c r="D260" s="1248"/>
    </row>
    <row r="261" spans="1:4" x14ac:dyDescent="0.2">
      <c r="A261" s="1229"/>
      <c r="D261" s="1248"/>
    </row>
    <row r="262" spans="1:4" x14ac:dyDescent="0.2">
      <c r="A262" s="1229"/>
      <c r="D262" s="1248"/>
    </row>
    <row r="263" spans="1:4" x14ac:dyDescent="0.2">
      <c r="A263" s="1229"/>
      <c r="D263" s="1248"/>
    </row>
    <row r="264" spans="1:4" x14ac:dyDescent="0.2">
      <c r="A264" s="1229"/>
      <c r="D264" s="1248"/>
    </row>
    <row r="265" spans="1:4" x14ac:dyDescent="0.2">
      <c r="A265" s="1229"/>
      <c r="D265" s="1248"/>
    </row>
    <row r="266" spans="1:4" x14ac:dyDescent="0.2">
      <c r="A266" s="1229"/>
      <c r="D266" s="1248"/>
    </row>
    <row r="267" spans="1:4" x14ac:dyDescent="0.2">
      <c r="A267" s="1229"/>
      <c r="D267" s="1248"/>
    </row>
    <row r="268" spans="1:4" x14ac:dyDescent="0.2">
      <c r="A268" s="1229"/>
      <c r="D268" s="1248"/>
    </row>
    <row r="269" spans="1:4" x14ac:dyDescent="0.2">
      <c r="A269" s="1229"/>
      <c r="D269" s="1248"/>
    </row>
    <row r="270" spans="1:4" x14ac:dyDescent="0.2">
      <c r="A270" s="1229"/>
      <c r="D270" s="1248"/>
    </row>
    <row r="271" spans="1:4" x14ac:dyDescent="0.2">
      <c r="A271" s="1229"/>
      <c r="D271" s="1248"/>
    </row>
    <row r="272" spans="1:4" x14ac:dyDescent="0.2">
      <c r="A272" s="1229"/>
      <c r="D272" s="1248"/>
    </row>
    <row r="273" spans="1:4" x14ac:dyDescent="0.2">
      <c r="A273" s="1229"/>
      <c r="D273" s="1248"/>
    </row>
    <row r="274" spans="1:4" x14ac:dyDescent="0.2">
      <c r="A274" s="1229"/>
      <c r="D274" s="1248"/>
    </row>
    <row r="275" spans="1:4" x14ac:dyDescent="0.2">
      <c r="A275" s="1229"/>
      <c r="D275" s="1248"/>
    </row>
    <row r="276" spans="1:4" x14ac:dyDescent="0.2">
      <c r="A276" s="1229"/>
      <c r="D276" s="1248"/>
    </row>
    <row r="277" spans="1:4" x14ac:dyDescent="0.2">
      <c r="A277" s="1229"/>
      <c r="D277" s="1248"/>
    </row>
    <row r="278" spans="1:4" x14ac:dyDescent="0.2">
      <c r="A278" s="1229"/>
      <c r="D278" s="1248"/>
    </row>
    <row r="279" spans="1:4" x14ac:dyDescent="0.2">
      <c r="A279" s="1229"/>
      <c r="D279" s="1248"/>
    </row>
    <row r="280" spans="1:4" x14ac:dyDescent="0.2">
      <c r="A280" s="1229"/>
      <c r="D280" s="1248"/>
    </row>
    <row r="281" spans="1:4" x14ac:dyDescent="0.2">
      <c r="A281" s="1229"/>
      <c r="D281" s="1248"/>
    </row>
    <row r="282" spans="1:4" x14ac:dyDescent="0.2">
      <c r="A282" s="1229"/>
      <c r="D282" s="1248"/>
    </row>
    <row r="283" spans="1:4" x14ac:dyDescent="0.2">
      <c r="A283" s="1229"/>
      <c r="D283" s="1248"/>
    </row>
    <row r="284" spans="1:4" x14ac:dyDescent="0.2">
      <c r="A284" s="1229"/>
      <c r="D284" s="1248"/>
    </row>
    <row r="285" spans="1:4" x14ac:dyDescent="0.2">
      <c r="A285" s="1229"/>
      <c r="D285" s="1248"/>
    </row>
    <row r="286" spans="1:4" x14ac:dyDescent="0.2">
      <c r="A286" s="1229"/>
      <c r="D286" s="1248"/>
    </row>
    <row r="287" spans="1:4" x14ac:dyDescent="0.2">
      <c r="A287" s="1229"/>
      <c r="D287" s="1248"/>
    </row>
    <row r="288" spans="1:4" x14ac:dyDescent="0.2">
      <c r="A288" s="1229"/>
      <c r="D288" s="1248"/>
    </row>
    <row r="289" spans="1:4" x14ac:dyDescent="0.2">
      <c r="A289" s="1229"/>
      <c r="D289" s="1248"/>
    </row>
    <row r="290" spans="1:4" x14ac:dyDescent="0.2">
      <c r="A290" s="1229"/>
      <c r="D290" s="1248"/>
    </row>
    <row r="291" spans="1:4" x14ac:dyDescent="0.2">
      <c r="A291" s="1229"/>
      <c r="D291" s="1248"/>
    </row>
    <row r="292" spans="1:4" x14ac:dyDescent="0.2">
      <c r="A292" s="1229"/>
      <c r="D292" s="1248"/>
    </row>
    <row r="293" spans="1:4" x14ac:dyDescent="0.2">
      <c r="A293" s="1229"/>
      <c r="D293" s="1248"/>
    </row>
    <row r="294" spans="1:4" x14ac:dyDescent="0.2">
      <c r="A294" s="1229"/>
      <c r="D294" s="1248"/>
    </row>
    <row r="295" spans="1:4" x14ac:dyDescent="0.2">
      <c r="A295" s="1229"/>
      <c r="D295" s="1248"/>
    </row>
    <row r="296" spans="1:4" x14ac:dyDescent="0.2">
      <c r="A296" s="1229"/>
      <c r="D296" s="1248"/>
    </row>
    <row r="297" spans="1:4" x14ac:dyDescent="0.2">
      <c r="A297" s="1229"/>
      <c r="D297" s="1248"/>
    </row>
    <row r="298" spans="1:4" x14ac:dyDescent="0.2">
      <c r="A298" s="1229"/>
      <c r="D298" s="1248"/>
    </row>
    <row r="299" spans="1:4" x14ac:dyDescent="0.2">
      <c r="A299" s="1229"/>
      <c r="D299" s="1248"/>
    </row>
    <row r="300" spans="1:4" x14ac:dyDescent="0.2">
      <c r="A300" s="1229"/>
      <c r="D300" s="1248"/>
    </row>
    <row r="301" spans="1:4" x14ac:dyDescent="0.2">
      <c r="A301" s="1229"/>
      <c r="D301" s="1248"/>
    </row>
    <row r="302" spans="1:4" x14ac:dyDescent="0.2">
      <c r="A302" s="1229"/>
      <c r="D302" s="1248"/>
    </row>
    <row r="303" spans="1:4" x14ac:dyDescent="0.2">
      <c r="A303" s="1229"/>
      <c r="D303" s="1248"/>
    </row>
    <row r="304" spans="1:4" x14ac:dyDescent="0.2">
      <c r="A304" s="1229"/>
      <c r="D304" s="1248"/>
    </row>
    <row r="305" spans="1:4" x14ac:dyDescent="0.2">
      <c r="A305" s="1229"/>
      <c r="D305" s="1248"/>
    </row>
    <row r="306" spans="1:4" x14ac:dyDescent="0.2">
      <c r="A306" s="1229"/>
      <c r="D306" s="1248"/>
    </row>
    <row r="307" spans="1:4" x14ac:dyDescent="0.2">
      <c r="A307" s="1229"/>
      <c r="D307" s="1248"/>
    </row>
    <row r="308" spans="1:4" x14ac:dyDescent="0.2">
      <c r="A308" s="1229"/>
      <c r="D308" s="1248"/>
    </row>
    <row r="309" spans="1:4" x14ac:dyDescent="0.2">
      <c r="A309" s="1229"/>
      <c r="D309" s="1248"/>
    </row>
    <row r="310" spans="1:4" x14ac:dyDescent="0.2">
      <c r="A310" s="1229"/>
      <c r="D310" s="1248"/>
    </row>
    <row r="311" spans="1:4" x14ac:dyDescent="0.2">
      <c r="A311" s="1229"/>
      <c r="D311" s="1248"/>
    </row>
    <row r="312" spans="1:4" x14ac:dyDescent="0.2">
      <c r="A312" s="1229"/>
      <c r="D312" s="1248"/>
    </row>
    <row r="313" spans="1:4" x14ac:dyDescent="0.2">
      <c r="A313" s="1229"/>
      <c r="D313" s="1248"/>
    </row>
    <row r="314" spans="1:4" x14ac:dyDescent="0.2">
      <c r="A314" s="1229"/>
      <c r="D314" s="1248"/>
    </row>
    <row r="315" spans="1:4" x14ac:dyDescent="0.2">
      <c r="A315" s="1229"/>
      <c r="D315" s="1248"/>
    </row>
    <row r="316" spans="1:4" x14ac:dyDescent="0.2">
      <c r="A316" s="1229"/>
      <c r="D316" s="1248"/>
    </row>
    <row r="317" spans="1:4" x14ac:dyDescent="0.2">
      <c r="A317" s="1229"/>
      <c r="D317" s="1248"/>
    </row>
    <row r="318" spans="1:4" x14ac:dyDescent="0.2">
      <c r="A318" s="1229"/>
      <c r="D318" s="1248"/>
    </row>
    <row r="319" spans="1:4" x14ac:dyDescent="0.2">
      <c r="A319" s="1229"/>
      <c r="D319" s="1248"/>
    </row>
    <row r="320" spans="1:4" x14ac:dyDescent="0.2">
      <c r="A320" s="1229"/>
      <c r="D320" s="1248"/>
    </row>
    <row r="321" spans="1:4" x14ac:dyDescent="0.2">
      <c r="A321" s="1229"/>
      <c r="D321" s="1248"/>
    </row>
    <row r="322" spans="1:4" x14ac:dyDescent="0.2">
      <c r="A322" s="1229"/>
      <c r="D322" s="1248"/>
    </row>
    <row r="323" spans="1:4" x14ac:dyDescent="0.2">
      <c r="A323" s="1229"/>
      <c r="D323" s="1248"/>
    </row>
    <row r="324" spans="1:4" x14ac:dyDescent="0.2">
      <c r="A324" s="1229"/>
      <c r="D324" s="1248"/>
    </row>
    <row r="325" spans="1:4" x14ac:dyDescent="0.2">
      <c r="A325" s="1229"/>
      <c r="D325" s="1248"/>
    </row>
    <row r="326" spans="1:4" x14ac:dyDescent="0.2">
      <c r="A326" s="1229"/>
      <c r="D326" s="1248"/>
    </row>
    <row r="327" spans="1:4" x14ac:dyDescent="0.2">
      <c r="A327" s="1229"/>
      <c r="D327" s="1248"/>
    </row>
    <row r="328" spans="1:4" x14ac:dyDescent="0.2">
      <c r="A328" s="1229"/>
      <c r="D328" s="1248"/>
    </row>
    <row r="329" spans="1:4" x14ac:dyDescent="0.2">
      <c r="A329" s="1229"/>
      <c r="D329" s="1248"/>
    </row>
    <row r="330" spans="1:4" x14ac:dyDescent="0.2">
      <c r="A330" s="1229"/>
      <c r="D330" s="1248"/>
    </row>
    <row r="331" spans="1:4" x14ac:dyDescent="0.2">
      <c r="A331" s="1229"/>
      <c r="D331" s="1248"/>
    </row>
    <row r="332" spans="1:4" x14ac:dyDescent="0.2">
      <c r="A332" s="1229"/>
      <c r="D332" s="1248"/>
    </row>
    <row r="333" spans="1:4" x14ac:dyDescent="0.2">
      <c r="A333" s="1229"/>
      <c r="D333" s="1248"/>
    </row>
    <row r="334" spans="1:4" x14ac:dyDescent="0.2">
      <c r="A334" s="1229"/>
      <c r="D334" s="1248"/>
    </row>
    <row r="335" spans="1:4" x14ac:dyDescent="0.2">
      <c r="A335" s="1229"/>
      <c r="D335" s="1248"/>
    </row>
    <row r="336" spans="1:4" x14ac:dyDescent="0.2">
      <c r="A336" s="1229"/>
      <c r="D336" s="1248"/>
    </row>
    <row r="337" spans="1:4" x14ac:dyDescent="0.2">
      <c r="A337" s="1229"/>
      <c r="D337" s="1248"/>
    </row>
    <row r="338" spans="1:4" x14ac:dyDescent="0.2">
      <c r="A338" s="1229"/>
      <c r="D338" s="1248"/>
    </row>
    <row r="339" spans="1:4" x14ac:dyDescent="0.2">
      <c r="A339" s="1229"/>
      <c r="D339" s="1248"/>
    </row>
    <row r="340" spans="1:4" x14ac:dyDescent="0.2">
      <c r="A340" s="1229"/>
      <c r="D340" s="1248"/>
    </row>
    <row r="341" spans="1:4" x14ac:dyDescent="0.2">
      <c r="A341" s="1229"/>
      <c r="D341" s="1248"/>
    </row>
    <row r="342" spans="1:4" x14ac:dyDescent="0.2">
      <c r="A342" s="1229"/>
      <c r="D342" s="1248"/>
    </row>
    <row r="343" spans="1:4" x14ac:dyDescent="0.2">
      <c r="A343" s="1229"/>
      <c r="D343" s="1248"/>
    </row>
    <row r="344" spans="1:4" x14ac:dyDescent="0.2">
      <c r="A344" s="1229"/>
      <c r="D344" s="1248"/>
    </row>
    <row r="345" spans="1:4" x14ac:dyDescent="0.2">
      <c r="A345" s="1229"/>
      <c r="D345" s="1248"/>
    </row>
    <row r="346" spans="1:4" x14ac:dyDescent="0.2">
      <c r="A346" s="1229"/>
      <c r="D346" s="1248"/>
    </row>
    <row r="347" spans="1:4" x14ac:dyDescent="0.2">
      <c r="A347" s="1229"/>
      <c r="D347" s="1248"/>
    </row>
    <row r="348" spans="1:4" x14ac:dyDescent="0.2">
      <c r="A348" s="1229"/>
      <c r="D348" s="1248"/>
    </row>
    <row r="349" spans="1:4" x14ac:dyDescent="0.2">
      <c r="A349" s="1229"/>
      <c r="D349" s="1248"/>
    </row>
    <row r="350" spans="1:4" x14ac:dyDescent="0.2">
      <c r="A350" s="1229"/>
      <c r="D350" s="1248"/>
    </row>
    <row r="351" spans="1:4" x14ac:dyDescent="0.2">
      <c r="A351" s="1229"/>
      <c r="D351" s="1248"/>
    </row>
    <row r="352" spans="1:4" x14ac:dyDescent="0.2">
      <c r="A352" s="1229"/>
      <c r="D352" s="1248"/>
    </row>
    <row r="353" spans="1:4" x14ac:dyDescent="0.2">
      <c r="A353" s="1229"/>
      <c r="D353" s="1248"/>
    </row>
    <row r="354" spans="1:4" x14ac:dyDescent="0.2">
      <c r="A354" s="1229"/>
      <c r="D354" s="1248"/>
    </row>
    <row r="355" spans="1:4" x14ac:dyDescent="0.2">
      <c r="A355" s="1229"/>
      <c r="D355" s="1248"/>
    </row>
    <row r="356" spans="1:4" x14ac:dyDescent="0.2">
      <c r="A356" s="1229"/>
      <c r="D356" s="1248"/>
    </row>
    <row r="357" spans="1:4" x14ac:dyDescent="0.2">
      <c r="A357" s="1229"/>
      <c r="D357" s="1248"/>
    </row>
    <row r="358" spans="1:4" x14ac:dyDescent="0.2">
      <c r="A358" s="1229"/>
      <c r="D358" s="1248"/>
    </row>
    <row r="359" spans="1:4" x14ac:dyDescent="0.2">
      <c r="A359" s="1229"/>
      <c r="D359" s="1248"/>
    </row>
    <row r="360" spans="1:4" x14ac:dyDescent="0.2">
      <c r="A360" s="1229"/>
      <c r="D360" s="1248"/>
    </row>
    <row r="361" spans="1:4" x14ac:dyDescent="0.2">
      <c r="A361" s="1229"/>
      <c r="D361" s="1248"/>
    </row>
    <row r="362" spans="1:4" x14ac:dyDescent="0.2">
      <c r="A362" s="1229"/>
      <c r="D362" s="1248"/>
    </row>
    <row r="363" spans="1:4" x14ac:dyDescent="0.2">
      <c r="A363" s="1229"/>
      <c r="D363" s="1248"/>
    </row>
    <row r="364" spans="1:4" x14ac:dyDescent="0.2">
      <c r="A364" s="1229"/>
      <c r="D364" s="1248"/>
    </row>
    <row r="365" spans="1:4" x14ac:dyDescent="0.2">
      <c r="A365" s="1229"/>
      <c r="D365" s="1248"/>
    </row>
    <row r="366" spans="1:4" x14ac:dyDescent="0.2">
      <c r="A366" s="1229"/>
      <c r="D366" s="1248"/>
    </row>
    <row r="367" spans="1:4" x14ac:dyDescent="0.2">
      <c r="A367" s="1229"/>
      <c r="D367" s="1248"/>
    </row>
    <row r="368" spans="1:4" x14ac:dyDescent="0.2">
      <c r="A368" s="1229"/>
      <c r="D368" s="1248"/>
    </row>
    <row r="369" spans="1:4" x14ac:dyDescent="0.2">
      <c r="A369" s="1229"/>
      <c r="D369" s="1248"/>
    </row>
    <row r="370" spans="1:4" x14ac:dyDescent="0.2">
      <c r="A370" s="1229"/>
      <c r="D370" s="1248"/>
    </row>
    <row r="371" spans="1:4" x14ac:dyDescent="0.2">
      <c r="A371" s="1229"/>
      <c r="D371" s="1248"/>
    </row>
    <row r="372" spans="1:4" x14ac:dyDescent="0.2">
      <c r="A372" s="1229"/>
      <c r="D372" s="1248"/>
    </row>
    <row r="373" spans="1:4" x14ac:dyDescent="0.2">
      <c r="A373" s="1229"/>
      <c r="D373" s="1248"/>
    </row>
    <row r="374" spans="1:4" x14ac:dyDescent="0.2">
      <c r="A374" s="1229"/>
      <c r="D374" s="1248"/>
    </row>
    <row r="375" spans="1:4" x14ac:dyDescent="0.2">
      <c r="A375" s="1229"/>
      <c r="D375" s="1248"/>
    </row>
    <row r="376" spans="1:4" x14ac:dyDescent="0.2">
      <c r="A376" s="1229"/>
      <c r="D376" s="1248"/>
    </row>
    <row r="377" spans="1:4" x14ac:dyDescent="0.2">
      <c r="A377" s="1229"/>
      <c r="D377" s="1248"/>
    </row>
    <row r="378" spans="1:4" x14ac:dyDescent="0.2">
      <c r="A378" s="1229"/>
      <c r="D378" s="1248"/>
    </row>
    <row r="379" spans="1:4" x14ac:dyDescent="0.2">
      <c r="A379" s="1229"/>
      <c r="D379" s="1248"/>
    </row>
    <row r="380" spans="1:4" x14ac:dyDescent="0.2">
      <c r="A380" s="1229"/>
      <c r="D380" s="1248"/>
    </row>
    <row r="381" spans="1:4" x14ac:dyDescent="0.2">
      <c r="A381" s="1229"/>
      <c r="D381" s="1248"/>
    </row>
    <row r="382" spans="1:4" x14ac:dyDescent="0.2">
      <c r="A382" s="1229"/>
      <c r="D382" s="1248"/>
    </row>
    <row r="383" spans="1:4" x14ac:dyDescent="0.2">
      <c r="A383" s="1229"/>
      <c r="D383" s="1248"/>
    </row>
    <row r="384" spans="1:4" x14ac:dyDescent="0.2">
      <c r="A384" s="1229"/>
      <c r="D384" s="1248"/>
    </row>
    <row r="385" spans="1:4" x14ac:dyDescent="0.2">
      <c r="A385" s="1229"/>
      <c r="D385" s="1248"/>
    </row>
    <row r="386" spans="1:4" x14ac:dyDescent="0.2">
      <c r="A386" s="1229"/>
      <c r="D386" s="1248"/>
    </row>
    <row r="387" spans="1:4" x14ac:dyDescent="0.2">
      <c r="A387" s="1229"/>
      <c r="D387" s="1248"/>
    </row>
    <row r="388" spans="1:4" x14ac:dyDescent="0.2">
      <c r="A388" s="1229"/>
      <c r="D388" s="1248"/>
    </row>
    <row r="389" spans="1:4" x14ac:dyDescent="0.2">
      <c r="A389" s="1229"/>
      <c r="D389" s="1248"/>
    </row>
    <row r="390" spans="1:4" x14ac:dyDescent="0.2">
      <c r="A390" s="1229"/>
      <c r="D390" s="1248"/>
    </row>
    <row r="391" spans="1:4" x14ac:dyDescent="0.2">
      <c r="A391" s="1229"/>
      <c r="D391" s="1248"/>
    </row>
    <row r="392" spans="1:4" x14ac:dyDescent="0.2">
      <c r="A392" s="1229"/>
      <c r="D392" s="1248"/>
    </row>
    <row r="393" spans="1:4" x14ac:dyDescent="0.2">
      <c r="A393" s="1229"/>
      <c r="D393" s="1248"/>
    </row>
    <row r="394" spans="1:4" x14ac:dyDescent="0.2">
      <c r="A394" s="1229"/>
      <c r="D394" s="1248"/>
    </row>
    <row r="395" spans="1:4" x14ac:dyDescent="0.2">
      <c r="A395" s="1229"/>
      <c r="D395" s="1248"/>
    </row>
    <row r="396" spans="1:4" x14ac:dyDescent="0.2">
      <c r="A396" s="1229"/>
      <c r="D396" s="1248"/>
    </row>
    <row r="397" spans="1:4" x14ac:dyDescent="0.2">
      <c r="A397" s="1229"/>
      <c r="D397" s="1248"/>
    </row>
    <row r="398" spans="1:4" x14ac:dyDescent="0.2">
      <c r="A398" s="1229"/>
      <c r="D398" s="1248"/>
    </row>
    <row r="399" spans="1:4" x14ac:dyDescent="0.2">
      <c r="A399" s="1229"/>
      <c r="D399" s="1248"/>
    </row>
    <row r="400" spans="1:4" x14ac:dyDescent="0.2">
      <c r="A400" s="1229"/>
      <c r="D400" s="1248"/>
    </row>
    <row r="401" spans="1:4" x14ac:dyDescent="0.2">
      <c r="A401" s="1229"/>
      <c r="D401" s="1248"/>
    </row>
    <row r="402" spans="1:4" x14ac:dyDescent="0.2">
      <c r="A402" s="1229"/>
      <c r="D402" s="1248"/>
    </row>
    <row r="403" spans="1:4" x14ac:dyDescent="0.2">
      <c r="A403" s="1229"/>
      <c r="D403" s="1248"/>
    </row>
    <row r="404" spans="1:4" x14ac:dyDescent="0.2">
      <c r="A404" s="1229"/>
      <c r="D404" s="1248"/>
    </row>
    <row r="405" spans="1:4" x14ac:dyDescent="0.2">
      <c r="A405" s="1229"/>
      <c r="D405" s="1248"/>
    </row>
    <row r="406" spans="1:4" x14ac:dyDescent="0.2">
      <c r="A406" s="1229"/>
      <c r="D406" s="1248"/>
    </row>
    <row r="407" spans="1:4" x14ac:dyDescent="0.2">
      <c r="A407" s="1229"/>
      <c r="D407" s="1248"/>
    </row>
    <row r="408" spans="1:4" x14ac:dyDescent="0.2">
      <c r="A408" s="1229"/>
      <c r="D408" s="1248"/>
    </row>
    <row r="409" spans="1:4" x14ac:dyDescent="0.2">
      <c r="A409" s="1229"/>
      <c r="D409" s="1248"/>
    </row>
    <row r="410" spans="1:4" x14ac:dyDescent="0.2">
      <c r="A410" s="1229"/>
      <c r="D410" s="1248"/>
    </row>
    <row r="411" spans="1:4" x14ac:dyDescent="0.2">
      <c r="A411" s="1229"/>
      <c r="D411" s="1248"/>
    </row>
    <row r="412" spans="1:4" x14ac:dyDescent="0.2">
      <c r="A412" s="1229"/>
      <c r="D412" s="1248"/>
    </row>
    <row r="413" spans="1:4" x14ac:dyDescent="0.2">
      <c r="A413" s="1229"/>
      <c r="D413" s="1248"/>
    </row>
    <row r="414" spans="1:4" x14ac:dyDescent="0.2">
      <c r="A414" s="1229"/>
      <c r="D414" s="1248"/>
    </row>
    <row r="415" spans="1:4" x14ac:dyDescent="0.2">
      <c r="A415" s="1229"/>
      <c r="D415" s="1248"/>
    </row>
    <row r="416" spans="1:4" x14ac:dyDescent="0.2">
      <c r="A416" s="1229"/>
      <c r="D416" s="1248"/>
    </row>
    <row r="417" spans="1:4" x14ac:dyDescent="0.2">
      <c r="A417" s="1229"/>
      <c r="D417" s="1248"/>
    </row>
    <row r="418" spans="1:4" x14ac:dyDescent="0.2">
      <c r="A418" s="1229"/>
      <c r="D418" s="1248"/>
    </row>
    <row r="419" spans="1:4" x14ac:dyDescent="0.2">
      <c r="A419" s="1229"/>
      <c r="D419" s="1248"/>
    </row>
    <row r="420" spans="1:4" x14ac:dyDescent="0.2">
      <c r="A420" s="1229"/>
      <c r="D420" s="1248"/>
    </row>
    <row r="421" spans="1:4" x14ac:dyDescent="0.2">
      <c r="A421" s="1229"/>
      <c r="D421" s="1248"/>
    </row>
    <row r="422" spans="1:4" x14ac:dyDescent="0.2">
      <c r="A422" s="1229"/>
      <c r="D422" s="1248"/>
    </row>
    <row r="423" spans="1:4" x14ac:dyDescent="0.2">
      <c r="A423" s="1229"/>
      <c r="D423" s="1248"/>
    </row>
    <row r="424" spans="1:4" x14ac:dyDescent="0.2">
      <c r="A424" s="1229"/>
      <c r="D424" s="1248"/>
    </row>
    <row r="425" spans="1:4" x14ac:dyDescent="0.2">
      <c r="A425" s="1229"/>
      <c r="D425" s="1248"/>
    </row>
    <row r="426" spans="1:4" x14ac:dyDescent="0.2">
      <c r="A426" s="1229"/>
      <c r="D426" s="1248"/>
    </row>
    <row r="427" spans="1:4" x14ac:dyDescent="0.2">
      <c r="A427" s="1229"/>
      <c r="D427" s="1248"/>
    </row>
    <row r="428" spans="1:4" x14ac:dyDescent="0.2">
      <c r="A428" s="1229"/>
      <c r="D428" s="1248"/>
    </row>
    <row r="429" spans="1:4" x14ac:dyDescent="0.2">
      <c r="A429" s="1229"/>
      <c r="D429" s="1248"/>
    </row>
    <row r="430" spans="1:4" x14ac:dyDescent="0.2">
      <c r="A430" s="1229"/>
      <c r="D430" s="1248"/>
    </row>
    <row r="431" spans="1:4" x14ac:dyDescent="0.2">
      <c r="A431" s="1229"/>
      <c r="D431" s="1248"/>
    </row>
    <row r="432" spans="1:4" x14ac:dyDescent="0.2">
      <c r="A432" s="1229"/>
      <c r="D432" s="1248"/>
    </row>
    <row r="433" spans="1:4" x14ac:dyDescent="0.2">
      <c r="A433" s="1229"/>
      <c r="D433" s="1248"/>
    </row>
    <row r="434" spans="1:4" x14ac:dyDescent="0.2">
      <c r="A434" s="1229"/>
      <c r="D434" s="1248"/>
    </row>
    <row r="435" spans="1:4" x14ac:dyDescent="0.2">
      <c r="A435" s="1229"/>
      <c r="D435" s="1248"/>
    </row>
    <row r="436" spans="1:4" x14ac:dyDescent="0.2">
      <c r="A436" s="1229"/>
      <c r="D436" s="1248"/>
    </row>
    <row r="437" spans="1:4" x14ac:dyDescent="0.2">
      <c r="A437" s="1229"/>
      <c r="D437" s="1248"/>
    </row>
    <row r="438" spans="1:4" x14ac:dyDescent="0.2">
      <c r="A438" s="1229"/>
      <c r="D438" s="1248"/>
    </row>
    <row r="439" spans="1:4" x14ac:dyDescent="0.2">
      <c r="A439" s="1229"/>
      <c r="D439" s="1248"/>
    </row>
    <row r="440" spans="1:4" x14ac:dyDescent="0.2">
      <c r="A440" s="1229"/>
      <c r="D440" s="1248"/>
    </row>
    <row r="441" spans="1:4" x14ac:dyDescent="0.2">
      <c r="A441" s="1229"/>
      <c r="D441" s="1248"/>
    </row>
    <row r="442" spans="1:4" x14ac:dyDescent="0.2">
      <c r="A442" s="1229"/>
      <c r="D442" s="1248"/>
    </row>
    <row r="443" spans="1:4" x14ac:dyDescent="0.2">
      <c r="A443" s="1229"/>
      <c r="D443" s="1248"/>
    </row>
    <row r="444" spans="1:4" x14ac:dyDescent="0.2">
      <c r="A444" s="1229"/>
      <c r="D444" s="1248"/>
    </row>
    <row r="445" spans="1:4" x14ac:dyDescent="0.2">
      <c r="A445" s="1229"/>
      <c r="D445" s="1248"/>
    </row>
    <row r="446" spans="1:4" x14ac:dyDescent="0.2">
      <c r="A446" s="1229"/>
      <c r="D446" s="1248"/>
    </row>
    <row r="447" spans="1:4" x14ac:dyDescent="0.2">
      <c r="A447" s="1229"/>
      <c r="D447" s="1248"/>
    </row>
    <row r="448" spans="1:4" x14ac:dyDescent="0.2">
      <c r="A448" s="1229"/>
      <c r="D448" s="1248"/>
    </row>
    <row r="449" spans="1:4" x14ac:dyDescent="0.2">
      <c r="A449" s="1229"/>
      <c r="D449" s="1248"/>
    </row>
    <row r="450" spans="1:4" x14ac:dyDescent="0.2">
      <c r="A450" s="1229"/>
      <c r="D450" s="1248"/>
    </row>
    <row r="451" spans="1:4" x14ac:dyDescent="0.2">
      <c r="A451" s="1229"/>
      <c r="D451" s="1248"/>
    </row>
    <row r="452" spans="1:4" x14ac:dyDescent="0.2">
      <c r="A452" s="1229"/>
      <c r="D452" s="1248"/>
    </row>
    <row r="453" spans="1:4" x14ac:dyDescent="0.2">
      <c r="A453" s="1229"/>
      <c r="D453" s="1248"/>
    </row>
    <row r="454" spans="1:4" x14ac:dyDescent="0.2">
      <c r="A454" s="1229"/>
      <c r="D454" s="1248"/>
    </row>
    <row r="455" spans="1:4" x14ac:dyDescent="0.2">
      <c r="A455" s="1229"/>
      <c r="D455" s="1248"/>
    </row>
    <row r="456" spans="1:4" x14ac:dyDescent="0.2">
      <c r="A456" s="1229"/>
      <c r="D456" s="1248"/>
    </row>
    <row r="457" spans="1:4" x14ac:dyDescent="0.2">
      <c r="A457" s="1229"/>
      <c r="D457" s="1248"/>
    </row>
    <row r="458" spans="1:4" x14ac:dyDescent="0.2">
      <c r="A458" s="1229"/>
      <c r="D458" s="1248"/>
    </row>
    <row r="459" spans="1:4" x14ac:dyDescent="0.2">
      <c r="A459" s="1229"/>
      <c r="D459" s="1248"/>
    </row>
    <row r="460" spans="1:4" x14ac:dyDescent="0.2">
      <c r="A460" s="1229"/>
      <c r="D460" s="1248"/>
    </row>
    <row r="461" spans="1:4" x14ac:dyDescent="0.2">
      <c r="A461" s="1229"/>
      <c r="D461" s="1248"/>
    </row>
    <row r="462" spans="1:4" x14ac:dyDescent="0.2">
      <c r="A462" s="1229"/>
      <c r="D462" s="1248"/>
    </row>
    <row r="463" spans="1:4" x14ac:dyDescent="0.2">
      <c r="A463" s="1229"/>
      <c r="D463" s="1248"/>
    </row>
    <row r="464" spans="1:4" x14ac:dyDescent="0.2">
      <c r="A464" s="1229"/>
      <c r="D464" s="1248"/>
    </row>
    <row r="465" spans="1:4" x14ac:dyDescent="0.2">
      <c r="A465" s="1229"/>
      <c r="D465" s="1248"/>
    </row>
    <row r="466" spans="1:4" x14ac:dyDescent="0.2">
      <c r="A466" s="1229"/>
      <c r="D466" s="1248"/>
    </row>
    <row r="467" spans="1:4" x14ac:dyDescent="0.2">
      <c r="A467" s="1229"/>
      <c r="D467" s="1248"/>
    </row>
    <row r="468" spans="1:4" x14ac:dyDescent="0.2">
      <c r="A468" s="1229"/>
      <c r="D468" s="1248"/>
    </row>
    <row r="469" spans="1:4" x14ac:dyDescent="0.2">
      <c r="A469" s="1229"/>
      <c r="D469" s="1248"/>
    </row>
    <row r="470" spans="1:4" x14ac:dyDescent="0.2">
      <c r="A470" s="1229"/>
      <c r="D470" s="1248"/>
    </row>
    <row r="471" spans="1:4" x14ac:dyDescent="0.2">
      <c r="A471" s="1229"/>
      <c r="D471" s="1248"/>
    </row>
    <row r="472" spans="1:4" x14ac:dyDescent="0.2">
      <c r="A472" s="1229"/>
      <c r="D472" s="1248"/>
    </row>
    <row r="473" spans="1:4" x14ac:dyDescent="0.2">
      <c r="A473" s="1229"/>
      <c r="D473" s="1248"/>
    </row>
    <row r="474" spans="1:4" x14ac:dyDescent="0.2">
      <c r="A474" s="1229"/>
      <c r="D474" s="1248"/>
    </row>
    <row r="475" spans="1:4" x14ac:dyDescent="0.2">
      <c r="A475" s="1229"/>
      <c r="D475" s="1248"/>
    </row>
    <row r="476" spans="1:4" x14ac:dyDescent="0.2">
      <c r="A476" s="1229"/>
      <c r="D476" s="1248"/>
    </row>
    <row r="477" spans="1:4" x14ac:dyDescent="0.2">
      <c r="A477" s="1229"/>
      <c r="D477" s="1248"/>
    </row>
    <row r="478" spans="1:4" x14ac:dyDescent="0.2">
      <c r="A478" s="1229"/>
      <c r="D478" s="1248"/>
    </row>
    <row r="479" spans="1:4" x14ac:dyDescent="0.2">
      <c r="A479" s="1229"/>
      <c r="D479" s="1248"/>
    </row>
    <row r="480" spans="1:4" x14ac:dyDescent="0.2">
      <c r="A480" s="1229"/>
      <c r="D480" s="1248"/>
    </row>
    <row r="481" spans="1:4" x14ac:dyDescent="0.2">
      <c r="A481" s="1229"/>
      <c r="D481" s="1248"/>
    </row>
    <row r="482" spans="1:4" x14ac:dyDescent="0.2">
      <c r="A482" s="1229"/>
      <c r="D482" s="1248"/>
    </row>
    <row r="483" spans="1:4" x14ac:dyDescent="0.2">
      <c r="A483" s="1229"/>
      <c r="D483" s="1248"/>
    </row>
    <row r="484" spans="1:4" x14ac:dyDescent="0.2">
      <c r="A484" s="1229"/>
      <c r="D484" s="1248"/>
    </row>
    <row r="485" spans="1:4" x14ac:dyDescent="0.2">
      <c r="A485" s="1229"/>
      <c r="D485" s="1248"/>
    </row>
    <row r="486" spans="1:4" x14ac:dyDescent="0.2">
      <c r="A486" s="1229"/>
      <c r="D486" s="1248"/>
    </row>
    <row r="487" spans="1:4" x14ac:dyDescent="0.2">
      <c r="A487" s="1229"/>
      <c r="D487" s="1248"/>
    </row>
    <row r="488" spans="1:4" x14ac:dyDescent="0.2">
      <c r="A488" s="1229"/>
      <c r="D488" s="1248"/>
    </row>
    <row r="489" spans="1:4" x14ac:dyDescent="0.2">
      <c r="A489" s="1229"/>
      <c r="D489" s="1248"/>
    </row>
    <row r="490" spans="1:4" x14ac:dyDescent="0.2">
      <c r="A490" s="1229"/>
      <c r="D490" s="1248"/>
    </row>
    <row r="491" spans="1:4" x14ac:dyDescent="0.2">
      <c r="A491" s="1229"/>
      <c r="D491" s="1248"/>
    </row>
    <row r="492" spans="1:4" x14ac:dyDescent="0.2">
      <c r="A492" s="1229"/>
      <c r="D492" s="1248"/>
    </row>
    <row r="493" spans="1:4" x14ac:dyDescent="0.2">
      <c r="A493" s="1229"/>
      <c r="D493" s="1248"/>
    </row>
    <row r="494" spans="1:4" x14ac:dyDescent="0.2">
      <c r="A494" s="1229"/>
      <c r="D494" s="1248"/>
    </row>
    <row r="495" spans="1:4" x14ac:dyDescent="0.2">
      <c r="A495" s="1229"/>
      <c r="D495" s="1248"/>
    </row>
    <row r="496" spans="1:4" x14ac:dyDescent="0.2">
      <c r="A496" s="1229"/>
      <c r="D496" s="1248"/>
    </row>
    <row r="497" spans="1:4" x14ac:dyDescent="0.2">
      <c r="A497" s="1229"/>
      <c r="D497" s="1248"/>
    </row>
    <row r="498" spans="1:4" x14ac:dyDescent="0.2">
      <c r="A498" s="1229"/>
      <c r="D498" s="1248"/>
    </row>
    <row r="499" spans="1:4" x14ac:dyDescent="0.2">
      <c r="A499" s="1229"/>
      <c r="D499" s="1248"/>
    </row>
    <row r="500" spans="1:4" x14ac:dyDescent="0.2">
      <c r="A500" s="1229"/>
      <c r="D500" s="1248"/>
    </row>
    <row r="501" spans="1:4" x14ac:dyDescent="0.2">
      <c r="A501" s="1229"/>
      <c r="D501" s="1248"/>
    </row>
    <row r="502" spans="1:4" x14ac:dyDescent="0.2">
      <c r="A502" s="1229"/>
      <c r="D502" s="1248"/>
    </row>
    <row r="503" spans="1:4" x14ac:dyDescent="0.2">
      <c r="A503" s="1229"/>
      <c r="D503" s="1248"/>
    </row>
    <row r="504" spans="1:4" x14ac:dyDescent="0.2">
      <c r="A504" s="1229"/>
      <c r="D504" s="1248"/>
    </row>
    <row r="505" spans="1:4" x14ac:dyDescent="0.2">
      <c r="A505" s="1229"/>
      <c r="D505" s="1248"/>
    </row>
    <row r="506" spans="1:4" x14ac:dyDescent="0.2">
      <c r="A506" s="1229"/>
      <c r="D506" s="1248"/>
    </row>
    <row r="507" spans="1:4" x14ac:dyDescent="0.2">
      <c r="A507" s="1229"/>
      <c r="D507" s="1248"/>
    </row>
    <row r="508" spans="1:4" x14ac:dyDescent="0.2">
      <c r="A508" s="1229"/>
      <c r="D508" s="1248"/>
    </row>
    <row r="509" spans="1:4" x14ac:dyDescent="0.2">
      <c r="A509" s="1229"/>
      <c r="D509" s="1248"/>
    </row>
    <row r="510" spans="1:4" x14ac:dyDescent="0.2">
      <c r="A510" s="1229"/>
      <c r="D510" s="1248"/>
    </row>
    <row r="511" spans="1:4" x14ac:dyDescent="0.2">
      <c r="A511" s="1229"/>
      <c r="D511" s="1248"/>
    </row>
    <row r="512" spans="1:4" x14ac:dyDescent="0.2">
      <c r="A512" s="1229"/>
      <c r="D512" s="1248"/>
    </row>
    <row r="513" spans="1:4" x14ac:dyDescent="0.2">
      <c r="A513" s="1229"/>
      <c r="D513" s="1248"/>
    </row>
    <row r="514" spans="1:4" x14ac:dyDescent="0.2">
      <c r="A514" s="1229"/>
      <c r="D514" s="1248"/>
    </row>
    <row r="515" spans="1:4" x14ac:dyDescent="0.2">
      <c r="A515" s="1229"/>
      <c r="D515" s="1248"/>
    </row>
    <row r="516" spans="1:4" x14ac:dyDescent="0.2">
      <c r="A516" s="1229"/>
      <c r="D516" s="1248"/>
    </row>
    <row r="517" spans="1:4" x14ac:dyDescent="0.2">
      <c r="A517" s="1229"/>
      <c r="D517" s="1248"/>
    </row>
    <row r="518" spans="1:4" x14ac:dyDescent="0.2">
      <c r="A518" s="1229"/>
      <c r="D518" s="1248"/>
    </row>
    <row r="519" spans="1:4" x14ac:dyDescent="0.2">
      <c r="A519" s="1229"/>
      <c r="D519" s="1248"/>
    </row>
    <row r="520" spans="1:4" x14ac:dyDescent="0.2">
      <c r="A520" s="1229"/>
      <c r="D520" s="1248"/>
    </row>
    <row r="521" spans="1:4" x14ac:dyDescent="0.2">
      <c r="A521" s="1229"/>
      <c r="D521" s="1248"/>
    </row>
    <row r="522" spans="1:4" x14ac:dyDescent="0.2">
      <c r="A522" s="1229"/>
      <c r="D522" s="1248"/>
    </row>
    <row r="523" spans="1:4" x14ac:dyDescent="0.2">
      <c r="A523" s="1229"/>
      <c r="D523" s="1248"/>
    </row>
    <row r="524" spans="1:4" x14ac:dyDescent="0.2">
      <c r="A524" s="1229"/>
      <c r="D524" s="1248"/>
    </row>
    <row r="525" spans="1:4" x14ac:dyDescent="0.2">
      <c r="A525" s="1229"/>
      <c r="D525" s="1248"/>
    </row>
    <row r="526" spans="1:4" x14ac:dyDescent="0.2">
      <c r="A526" s="1229"/>
      <c r="D526" s="1248"/>
    </row>
    <row r="527" spans="1:4" x14ac:dyDescent="0.2">
      <c r="A527" s="1229"/>
      <c r="D527" s="1248"/>
    </row>
    <row r="528" spans="1:4" x14ac:dyDescent="0.2">
      <c r="A528" s="1229"/>
      <c r="D528" s="1248"/>
    </row>
    <row r="529" spans="1:4" x14ac:dyDescent="0.2">
      <c r="A529" s="1229"/>
      <c r="D529" s="1248"/>
    </row>
    <row r="530" spans="1:4" x14ac:dyDescent="0.2">
      <c r="A530" s="1229"/>
      <c r="D530" s="1248"/>
    </row>
    <row r="531" spans="1:4" x14ac:dyDescent="0.2">
      <c r="A531" s="1229"/>
      <c r="D531" s="1248"/>
    </row>
    <row r="532" spans="1:4" x14ac:dyDescent="0.2">
      <c r="A532" s="1229"/>
      <c r="D532" s="1248"/>
    </row>
    <row r="533" spans="1:4" x14ac:dyDescent="0.2">
      <c r="A533" s="1229"/>
      <c r="D533" s="1248"/>
    </row>
    <row r="534" spans="1:4" x14ac:dyDescent="0.2">
      <c r="A534" s="1229"/>
      <c r="D534" s="1248"/>
    </row>
    <row r="535" spans="1:4" x14ac:dyDescent="0.2">
      <c r="A535" s="1229"/>
      <c r="D535" s="1248"/>
    </row>
    <row r="536" spans="1:4" x14ac:dyDescent="0.2">
      <c r="A536" s="1229"/>
      <c r="D536" s="1248"/>
    </row>
    <row r="537" spans="1:4" x14ac:dyDescent="0.2">
      <c r="A537" s="1229"/>
      <c r="D537" s="1248"/>
    </row>
    <row r="538" spans="1:4" x14ac:dyDescent="0.2">
      <c r="A538" s="1229"/>
      <c r="D538" s="1248"/>
    </row>
    <row r="539" spans="1:4" x14ac:dyDescent="0.2">
      <c r="A539" s="1229"/>
      <c r="D539" s="1248"/>
    </row>
    <row r="540" spans="1:4" x14ac:dyDescent="0.2">
      <c r="A540" s="1229"/>
      <c r="D540" s="1248"/>
    </row>
    <row r="541" spans="1:4" x14ac:dyDescent="0.2">
      <c r="A541" s="1229"/>
      <c r="D541" s="1248"/>
    </row>
    <row r="542" spans="1:4" x14ac:dyDescent="0.2">
      <c r="A542" s="1229"/>
      <c r="D542" s="1248"/>
    </row>
    <row r="543" spans="1:4" x14ac:dyDescent="0.2">
      <c r="A543" s="1229"/>
      <c r="D543" s="1248"/>
    </row>
    <row r="544" spans="1:4" x14ac:dyDescent="0.2">
      <c r="A544" s="1229"/>
      <c r="D544" s="1248"/>
    </row>
    <row r="545" spans="1:4" x14ac:dyDescent="0.2">
      <c r="A545" s="1229"/>
      <c r="D545" s="1248"/>
    </row>
    <row r="546" spans="1:4" x14ac:dyDescent="0.2">
      <c r="A546" s="1229"/>
      <c r="D546" s="1248"/>
    </row>
    <row r="547" spans="1:4" x14ac:dyDescent="0.2">
      <c r="A547" s="1229"/>
      <c r="D547" s="1248"/>
    </row>
    <row r="548" spans="1:4" x14ac:dyDescent="0.2">
      <c r="A548" s="1229"/>
      <c r="D548" s="1248"/>
    </row>
    <row r="549" spans="1:4" x14ac:dyDescent="0.2">
      <c r="A549" s="1229"/>
      <c r="D549" s="1248"/>
    </row>
    <row r="550" spans="1:4" x14ac:dyDescent="0.2">
      <c r="A550" s="1229"/>
      <c r="D550" s="1248"/>
    </row>
    <row r="551" spans="1:4" x14ac:dyDescent="0.2">
      <c r="A551" s="1229"/>
      <c r="D551" s="1248"/>
    </row>
    <row r="552" spans="1:4" x14ac:dyDescent="0.2">
      <c r="A552" s="1229"/>
      <c r="D552" s="1248"/>
    </row>
    <row r="553" spans="1:4" x14ac:dyDescent="0.2">
      <c r="A553" s="1229"/>
      <c r="D553" s="1248"/>
    </row>
    <row r="554" spans="1:4" x14ac:dyDescent="0.2">
      <c r="A554" s="1229"/>
      <c r="D554" s="1248"/>
    </row>
    <row r="555" spans="1:4" x14ac:dyDescent="0.2">
      <c r="A555" s="1229"/>
      <c r="D555" s="1248"/>
    </row>
    <row r="556" spans="1:4" x14ac:dyDescent="0.2">
      <c r="A556" s="1229"/>
      <c r="D556" s="1248"/>
    </row>
    <row r="557" spans="1:4" x14ac:dyDescent="0.2">
      <c r="A557" s="1229"/>
      <c r="D557" s="1248"/>
    </row>
    <row r="558" spans="1:4" x14ac:dyDescent="0.2">
      <c r="A558" s="1229"/>
      <c r="D558" s="1248"/>
    </row>
    <row r="559" spans="1:4" x14ac:dyDescent="0.2">
      <c r="A559" s="1229"/>
      <c r="D559" s="1248"/>
    </row>
    <row r="560" spans="1:4" x14ac:dyDescent="0.2">
      <c r="A560" s="1229"/>
      <c r="D560" s="1248"/>
    </row>
    <row r="561" spans="1:4" x14ac:dyDescent="0.2">
      <c r="A561" s="1229"/>
      <c r="D561" s="1248"/>
    </row>
    <row r="562" spans="1:4" x14ac:dyDescent="0.2">
      <c r="A562" s="1229"/>
      <c r="D562" s="1248"/>
    </row>
    <row r="563" spans="1:4" x14ac:dyDescent="0.2">
      <c r="A563" s="1229"/>
      <c r="D563" s="1248"/>
    </row>
    <row r="564" spans="1:4" x14ac:dyDescent="0.2">
      <c r="A564" s="1229"/>
      <c r="D564" s="1248"/>
    </row>
    <row r="565" spans="1:4" x14ac:dyDescent="0.2">
      <c r="A565" s="1229"/>
      <c r="D565" s="1248"/>
    </row>
    <row r="566" spans="1:4" x14ac:dyDescent="0.2">
      <c r="A566" s="1229"/>
      <c r="D566" s="1248"/>
    </row>
    <row r="567" spans="1:4" x14ac:dyDescent="0.2">
      <c r="A567" s="1229"/>
      <c r="D567" s="1248"/>
    </row>
    <row r="568" spans="1:4" x14ac:dyDescent="0.2">
      <c r="A568" s="1229"/>
      <c r="D568" s="1248"/>
    </row>
    <row r="569" spans="1:4" x14ac:dyDescent="0.2">
      <c r="A569" s="1229"/>
      <c r="D569" s="1248"/>
    </row>
    <row r="570" spans="1:4" x14ac:dyDescent="0.2">
      <c r="A570" s="1229"/>
      <c r="D570" s="1248"/>
    </row>
    <row r="571" spans="1:4" x14ac:dyDescent="0.2">
      <c r="A571" s="1229"/>
      <c r="D571" s="1248"/>
    </row>
    <row r="572" spans="1:4" x14ac:dyDescent="0.2">
      <c r="A572" s="1229"/>
      <c r="D572" s="1248"/>
    </row>
    <row r="573" spans="1:4" x14ac:dyDescent="0.2">
      <c r="A573" s="1229"/>
      <c r="D573" s="1248"/>
    </row>
    <row r="574" spans="1:4" x14ac:dyDescent="0.2">
      <c r="A574" s="1229"/>
      <c r="D574" s="1248"/>
    </row>
    <row r="575" spans="1:4" x14ac:dyDescent="0.2">
      <c r="A575" s="1229"/>
      <c r="D575" s="1248"/>
    </row>
    <row r="576" spans="1:4" x14ac:dyDescent="0.2">
      <c r="A576" s="1229"/>
      <c r="D576" s="1248"/>
    </row>
    <row r="577" spans="1:4" x14ac:dyDescent="0.2">
      <c r="A577" s="1229"/>
      <c r="D577" s="1248"/>
    </row>
    <row r="578" spans="1:4" x14ac:dyDescent="0.2">
      <c r="A578" s="1229"/>
      <c r="D578" s="1248"/>
    </row>
    <row r="579" spans="1:4" x14ac:dyDescent="0.2">
      <c r="A579" s="1229"/>
      <c r="D579" s="1248"/>
    </row>
    <row r="580" spans="1:4" x14ac:dyDescent="0.2">
      <c r="A580" s="1229"/>
      <c r="D580" s="1248"/>
    </row>
    <row r="581" spans="1:4" x14ac:dyDescent="0.2">
      <c r="A581" s="1229"/>
      <c r="D581" s="1248"/>
    </row>
    <row r="582" spans="1:4" x14ac:dyDescent="0.2">
      <c r="A582" s="1229"/>
      <c r="D582" s="1248"/>
    </row>
    <row r="583" spans="1:4" x14ac:dyDescent="0.2">
      <c r="A583" s="1229"/>
      <c r="D583" s="1248"/>
    </row>
    <row r="584" spans="1:4" x14ac:dyDescent="0.2">
      <c r="A584" s="1229"/>
      <c r="D584" s="1248"/>
    </row>
    <row r="585" spans="1:4" x14ac:dyDescent="0.2">
      <c r="A585" s="1229"/>
      <c r="D585" s="1248"/>
    </row>
    <row r="586" spans="1:4" x14ac:dyDescent="0.2">
      <c r="A586" s="1229"/>
      <c r="D586" s="1248"/>
    </row>
    <row r="587" spans="1:4" x14ac:dyDescent="0.2">
      <c r="A587" s="1229"/>
      <c r="D587" s="1248"/>
    </row>
    <row r="588" spans="1:4" x14ac:dyDescent="0.2">
      <c r="A588" s="1229"/>
      <c r="D588" s="1248"/>
    </row>
    <row r="589" spans="1:4" x14ac:dyDescent="0.2">
      <c r="A589" s="1229"/>
      <c r="D589" s="1248"/>
    </row>
    <row r="590" spans="1:4" x14ac:dyDescent="0.2">
      <c r="A590" s="1229"/>
      <c r="D590" s="1248"/>
    </row>
    <row r="591" spans="1:4" x14ac:dyDescent="0.2">
      <c r="A591" s="1229"/>
      <c r="D591" s="1248"/>
    </row>
    <row r="592" spans="1:4" x14ac:dyDescent="0.2">
      <c r="A592" s="1229"/>
      <c r="D592" s="1248"/>
    </row>
    <row r="593" spans="1:4" x14ac:dyDescent="0.2">
      <c r="A593" s="1229"/>
      <c r="D593" s="1248"/>
    </row>
    <row r="594" spans="1:4" x14ac:dyDescent="0.2">
      <c r="A594" s="1229"/>
      <c r="D594" s="1248"/>
    </row>
    <row r="595" spans="1:4" x14ac:dyDescent="0.2">
      <c r="A595" s="1229"/>
      <c r="D595" s="1248"/>
    </row>
    <row r="596" spans="1:4" x14ac:dyDescent="0.2">
      <c r="A596" s="1229"/>
      <c r="D596" s="1248"/>
    </row>
    <row r="597" spans="1:4" x14ac:dyDescent="0.2">
      <c r="A597" s="1229"/>
      <c r="D597" s="1248"/>
    </row>
    <row r="598" spans="1:4" x14ac:dyDescent="0.2">
      <c r="A598" s="1229"/>
      <c r="D598" s="1248"/>
    </row>
    <row r="599" spans="1:4" x14ac:dyDescent="0.2">
      <c r="A599" s="1229"/>
      <c r="D599" s="1248"/>
    </row>
    <row r="600" spans="1:4" x14ac:dyDescent="0.2">
      <c r="A600" s="1229"/>
      <c r="D600" s="1248"/>
    </row>
    <row r="601" spans="1:4" x14ac:dyDescent="0.2">
      <c r="A601" s="1229"/>
      <c r="D601" s="1248"/>
    </row>
    <row r="602" spans="1:4" x14ac:dyDescent="0.2">
      <c r="A602" s="1229"/>
      <c r="D602" s="1248"/>
    </row>
    <row r="603" spans="1:4" x14ac:dyDescent="0.2">
      <c r="A603" s="1229"/>
      <c r="D603" s="1248"/>
    </row>
    <row r="604" spans="1:4" x14ac:dyDescent="0.2">
      <c r="A604" s="1229"/>
      <c r="D604" s="1248"/>
    </row>
    <row r="605" spans="1:4" x14ac:dyDescent="0.2">
      <c r="A605" s="1229"/>
      <c r="D605" s="1248"/>
    </row>
    <row r="606" spans="1:4" x14ac:dyDescent="0.2">
      <c r="A606" s="1229"/>
      <c r="D606" s="1248"/>
    </row>
    <row r="607" spans="1:4" x14ac:dyDescent="0.2">
      <c r="A607" s="1229"/>
      <c r="D607" s="1248"/>
    </row>
    <row r="608" spans="1:4" x14ac:dyDescent="0.2">
      <c r="A608" s="1229"/>
      <c r="D608" s="1248"/>
    </row>
    <row r="609" spans="1:4" x14ac:dyDescent="0.2">
      <c r="A609" s="1229"/>
      <c r="D609" s="1248"/>
    </row>
    <row r="610" spans="1:4" x14ac:dyDescent="0.2">
      <c r="A610" s="1229"/>
      <c r="D610" s="1248"/>
    </row>
    <row r="611" spans="1:4" x14ac:dyDescent="0.2">
      <c r="A611" s="1229"/>
      <c r="D611" s="1248"/>
    </row>
    <row r="612" spans="1:4" x14ac:dyDescent="0.2">
      <c r="A612" s="1229"/>
      <c r="D612" s="1248"/>
    </row>
    <row r="613" spans="1:4" x14ac:dyDescent="0.2">
      <c r="A613" s="1229"/>
      <c r="D613" s="1248"/>
    </row>
    <row r="614" spans="1:4" x14ac:dyDescent="0.2">
      <c r="A614" s="1229"/>
      <c r="D614" s="1248"/>
    </row>
    <row r="615" spans="1:4" x14ac:dyDescent="0.2">
      <c r="A615" s="1229"/>
      <c r="D615" s="1248"/>
    </row>
    <row r="616" spans="1:4" x14ac:dyDescent="0.2">
      <c r="A616" s="1229"/>
      <c r="D616" s="1248"/>
    </row>
    <row r="617" spans="1:4" x14ac:dyDescent="0.2">
      <c r="A617" s="1229"/>
      <c r="D617" s="1248"/>
    </row>
    <row r="618" spans="1:4" x14ac:dyDescent="0.2">
      <c r="A618" s="1229"/>
      <c r="D618" s="1248"/>
    </row>
    <row r="619" spans="1:4" x14ac:dyDescent="0.2">
      <c r="A619" s="1229"/>
      <c r="D619" s="1248"/>
    </row>
    <row r="620" spans="1:4" x14ac:dyDescent="0.2">
      <c r="A620" s="1229"/>
      <c r="D620" s="1248"/>
    </row>
    <row r="621" spans="1:4" x14ac:dyDescent="0.2">
      <c r="A621" s="1229"/>
      <c r="D621" s="1248"/>
    </row>
    <row r="622" spans="1:4" x14ac:dyDescent="0.2">
      <c r="A622" s="1229"/>
      <c r="D622" s="1248"/>
    </row>
    <row r="623" spans="1:4" x14ac:dyDescent="0.2">
      <c r="A623" s="1229"/>
      <c r="D623" s="1248"/>
    </row>
    <row r="624" spans="1:4" x14ac:dyDescent="0.2">
      <c r="A624" s="1229"/>
      <c r="D624" s="1248"/>
    </row>
    <row r="625" spans="1:4" x14ac:dyDescent="0.2">
      <c r="A625" s="1229"/>
      <c r="D625" s="1248"/>
    </row>
    <row r="626" spans="1:4" x14ac:dyDescent="0.2">
      <c r="A626" s="1229"/>
      <c r="D626" s="1248"/>
    </row>
    <row r="627" spans="1:4" x14ac:dyDescent="0.2">
      <c r="A627" s="1229"/>
      <c r="D627" s="1248"/>
    </row>
    <row r="628" spans="1:4" x14ac:dyDescent="0.2">
      <c r="A628" s="1229"/>
      <c r="D628" s="1248"/>
    </row>
    <row r="629" spans="1:4" x14ac:dyDescent="0.2">
      <c r="A629" s="1229"/>
      <c r="D629" s="1248"/>
    </row>
    <row r="630" spans="1:4" x14ac:dyDescent="0.2">
      <c r="A630" s="1229"/>
      <c r="D630" s="1248"/>
    </row>
    <row r="631" spans="1:4" x14ac:dyDescent="0.2">
      <c r="A631" s="1229"/>
      <c r="D631" s="1248"/>
    </row>
    <row r="632" spans="1:4" x14ac:dyDescent="0.2">
      <c r="A632" s="1229"/>
      <c r="D632" s="1248"/>
    </row>
    <row r="633" spans="1:4" x14ac:dyDescent="0.2">
      <c r="A633" s="1229"/>
      <c r="D633" s="1248"/>
    </row>
    <row r="634" spans="1:4" x14ac:dyDescent="0.2">
      <c r="A634" s="1229"/>
      <c r="D634" s="1248"/>
    </row>
    <row r="635" spans="1:4" x14ac:dyDescent="0.2">
      <c r="A635" s="1229"/>
      <c r="D635" s="1248"/>
    </row>
    <row r="636" spans="1:4" x14ac:dyDescent="0.2">
      <c r="A636" s="1229"/>
      <c r="D636" s="1248"/>
    </row>
    <row r="637" spans="1:4" x14ac:dyDescent="0.2">
      <c r="A637" s="1229"/>
      <c r="D637" s="1248"/>
    </row>
    <row r="638" spans="1:4" x14ac:dyDescent="0.2">
      <c r="A638" s="1229"/>
      <c r="D638" s="1248"/>
    </row>
    <row r="639" spans="1:4" x14ac:dyDescent="0.2">
      <c r="A639" s="1229"/>
      <c r="D639" s="1248"/>
    </row>
    <row r="640" spans="1:4" x14ac:dyDescent="0.2">
      <c r="A640" s="1229"/>
      <c r="D640" s="1248"/>
    </row>
    <row r="641" spans="1:4" x14ac:dyDescent="0.2">
      <c r="A641" s="1229"/>
      <c r="D641" s="1248"/>
    </row>
    <row r="642" spans="1:4" x14ac:dyDescent="0.2">
      <c r="A642" s="1229"/>
      <c r="D642" s="1248"/>
    </row>
    <row r="643" spans="1:4" x14ac:dyDescent="0.2">
      <c r="A643" s="1229"/>
      <c r="D643" s="1248"/>
    </row>
    <row r="644" spans="1:4" x14ac:dyDescent="0.2">
      <c r="A644" s="1229"/>
      <c r="D644" s="1248"/>
    </row>
    <row r="645" spans="1:4" x14ac:dyDescent="0.2">
      <c r="A645" s="1229"/>
      <c r="D645" s="1248"/>
    </row>
    <row r="646" spans="1:4" x14ac:dyDescent="0.2">
      <c r="A646" s="1229"/>
      <c r="D646" s="1248"/>
    </row>
    <row r="647" spans="1:4" x14ac:dyDescent="0.2">
      <c r="A647" s="1229"/>
      <c r="D647" s="1248"/>
    </row>
    <row r="648" spans="1:4" x14ac:dyDescent="0.2">
      <c r="A648" s="1229"/>
      <c r="D648" s="1248"/>
    </row>
    <row r="649" spans="1:4" x14ac:dyDescent="0.2">
      <c r="A649" s="1229"/>
      <c r="D649" s="1248"/>
    </row>
    <row r="650" spans="1:4" x14ac:dyDescent="0.2">
      <c r="A650" s="1229"/>
      <c r="D650" s="1248"/>
    </row>
    <row r="651" spans="1:4" x14ac:dyDescent="0.2">
      <c r="A651" s="1229"/>
      <c r="D651" s="1248"/>
    </row>
    <row r="652" spans="1:4" x14ac:dyDescent="0.2">
      <c r="A652" s="1229"/>
      <c r="D652" s="1248"/>
    </row>
    <row r="653" spans="1:4" x14ac:dyDescent="0.2">
      <c r="A653" s="1229"/>
      <c r="D653" s="1248"/>
    </row>
    <row r="654" spans="1:4" x14ac:dyDescent="0.2">
      <c r="A654" s="1229"/>
      <c r="D654" s="1248"/>
    </row>
    <row r="655" spans="1:4" x14ac:dyDescent="0.2">
      <c r="A655" s="1229"/>
      <c r="D655" s="1248"/>
    </row>
    <row r="656" spans="1:4" x14ac:dyDescent="0.2">
      <c r="A656" s="1229"/>
      <c r="D656" s="1248"/>
    </row>
    <row r="657" spans="1:4" x14ac:dyDescent="0.2">
      <c r="A657" s="1229"/>
      <c r="D657" s="1248"/>
    </row>
    <row r="658" spans="1:4" x14ac:dyDescent="0.2">
      <c r="A658" s="1229"/>
      <c r="D658" s="1248"/>
    </row>
    <row r="659" spans="1:4" x14ac:dyDescent="0.2">
      <c r="A659" s="1229"/>
      <c r="D659" s="1248"/>
    </row>
    <row r="660" spans="1:4" x14ac:dyDescent="0.2">
      <c r="A660" s="1229"/>
      <c r="D660" s="1248"/>
    </row>
    <row r="661" spans="1:4" x14ac:dyDescent="0.2">
      <c r="A661" s="1229"/>
      <c r="D661" s="1248"/>
    </row>
    <row r="662" spans="1:4" x14ac:dyDescent="0.2">
      <c r="A662" s="1229"/>
      <c r="D662" s="1248"/>
    </row>
    <row r="663" spans="1:4" x14ac:dyDescent="0.2">
      <c r="A663" s="1229"/>
      <c r="D663" s="1248"/>
    </row>
    <row r="664" spans="1:4" x14ac:dyDescent="0.2">
      <c r="A664" s="1229"/>
      <c r="D664" s="1248"/>
    </row>
    <row r="665" spans="1:4" x14ac:dyDescent="0.2">
      <c r="A665" s="1229"/>
      <c r="D665" s="1248"/>
    </row>
    <row r="666" spans="1:4" x14ac:dyDescent="0.2">
      <c r="A666" s="1229"/>
      <c r="D666" s="1248"/>
    </row>
    <row r="667" spans="1:4" x14ac:dyDescent="0.2">
      <c r="A667" s="1229"/>
      <c r="D667" s="1248"/>
    </row>
    <row r="668" spans="1:4" x14ac:dyDescent="0.2">
      <c r="A668" s="1229"/>
      <c r="D668" s="1248"/>
    </row>
    <row r="669" spans="1:4" x14ac:dyDescent="0.2">
      <c r="A669" s="1229"/>
      <c r="D669" s="1248"/>
    </row>
    <row r="670" spans="1:4" x14ac:dyDescent="0.2">
      <c r="A670" s="1229"/>
      <c r="D670" s="1248"/>
    </row>
    <row r="671" spans="1:4" x14ac:dyDescent="0.2">
      <c r="A671" s="1229"/>
      <c r="D671" s="1248"/>
    </row>
    <row r="672" spans="1:4" x14ac:dyDescent="0.2">
      <c r="A672" s="1229"/>
      <c r="D672" s="1248"/>
    </row>
    <row r="673" spans="1:4" x14ac:dyDescent="0.2">
      <c r="A673" s="1229"/>
      <c r="D673" s="1248"/>
    </row>
    <row r="674" spans="1:4" x14ac:dyDescent="0.2">
      <c r="A674" s="1229"/>
      <c r="D674" s="1248"/>
    </row>
    <row r="675" spans="1:4" x14ac:dyDescent="0.2">
      <c r="A675" s="1229"/>
      <c r="D675" s="1248"/>
    </row>
    <row r="676" spans="1:4" x14ac:dyDescent="0.2">
      <c r="A676" s="1229"/>
      <c r="D676" s="1248"/>
    </row>
    <row r="677" spans="1:4" x14ac:dyDescent="0.2">
      <c r="A677" s="1229"/>
      <c r="D677" s="1248"/>
    </row>
    <row r="678" spans="1:4" x14ac:dyDescent="0.2">
      <c r="A678" s="1229"/>
      <c r="D678" s="1248"/>
    </row>
    <row r="679" spans="1:4" x14ac:dyDescent="0.2">
      <c r="A679" s="1229"/>
      <c r="D679" s="1248"/>
    </row>
    <row r="680" spans="1:4" x14ac:dyDescent="0.2">
      <c r="A680" s="1229"/>
      <c r="D680" s="1248"/>
    </row>
    <row r="681" spans="1:4" x14ac:dyDescent="0.2">
      <c r="A681" s="1229"/>
      <c r="D681" s="1248"/>
    </row>
    <row r="682" spans="1:4" x14ac:dyDescent="0.2">
      <c r="A682" s="1229"/>
      <c r="D682" s="1248"/>
    </row>
    <row r="683" spans="1:4" x14ac:dyDescent="0.2">
      <c r="A683" s="1229"/>
      <c r="D683" s="1248"/>
    </row>
    <row r="684" spans="1:4" x14ac:dyDescent="0.2">
      <c r="A684" s="1229"/>
      <c r="D684" s="1248"/>
    </row>
    <row r="685" spans="1:4" x14ac:dyDescent="0.2">
      <c r="A685" s="1229"/>
      <c r="D685" s="1248"/>
    </row>
    <row r="686" spans="1:4" x14ac:dyDescent="0.2">
      <c r="A686" s="1229"/>
      <c r="D686" s="1248"/>
    </row>
    <row r="687" spans="1:4" x14ac:dyDescent="0.2">
      <c r="A687" s="1229"/>
      <c r="D687" s="1248"/>
    </row>
    <row r="688" spans="1:4" x14ac:dyDescent="0.2">
      <c r="A688" s="1229"/>
      <c r="D688" s="1248"/>
    </row>
    <row r="689" spans="1:4" x14ac:dyDescent="0.2">
      <c r="A689" s="1229"/>
      <c r="D689" s="1248"/>
    </row>
    <row r="690" spans="1:4" x14ac:dyDescent="0.2">
      <c r="A690" s="1229"/>
      <c r="D690" s="1248"/>
    </row>
    <row r="691" spans="1:4" x14ac:dyDescent="0.2">
      <c r="A691" s="1229"/>
      <c r="D691" s="1248"/>
    </row>
    <row r="692" spans="1:4" x14ac:dyDescent="0.2">
      <c r="A692" s="1229"/>
      <c r="D692" s="1248"/>
    </row>
    <row r="693" spans="1:4" x14ac:dyDescent="0.2">
      <c r="A693" s="1229"/>
      <c r="D693" s="1248"/>
    </row>
    <row r="694" spans="1:4" x14ac:dyDescent="0.2">
      <c r="A694" s="1229"/>
      <c r="D694" s="1248"/>
    </row>
    <row r="695" spans="1:4" x14ac:dyDescent="0.2">
      <c r="A695" s="1229"/>
      <c r="D695" s="1248"/>
    </row>
    <row r="696" spans="1:4" x14ac:dyDescent="0.2">
      <c r="A696" s="1229"/>
      <c r="D696" s="1248"/>
    </row>
    <row r="697" spans="1:4" x14ac:dyDescent="0.2">
      <c r="A697" s="1229"/>
      <c r="D697" s="1248"/>
    </row>
    <row r="698" spans="1:4" x14ac:dyDescent="0.2">
      <c r="A698" s="1229"/>
      <c r="D698" s="1248"/>
    </row>
    <row r="699" spans="1:4" x14ac:dyDescent="0.2">
      <c r="A699" s="1229"/>
      <c r="D699" s="1248"/>
    </row>
    <row r="700" spans="1:4" x14ac:dyDescent="0.2">
      <c r="A700" s="1229"/>
      <c r="D700" s="1248"/>
    </row>
    <row r="701" spans="1:4" x14ac:dyDescent="0.2">
      <c r="A701" s="1229"/>
      <c r="D701" s="1248"/>
    </row>
    <row r="702" spans="1:4" x14ac:dyDescent="0.2">
      <c r="A702" s="1229"/>
      <c r="D702" s="1248"/>
    </row>
    <row r="703" spans="1:4" x14ac:dyDescent="0.2">
      <c r="A703" s="1229"/>
      <c r="D703" s="1248"/>
    </row>
    <row r="704" spans="1:4" x14ac:dyDescent="0.2">
      <c r="A704" s="1229"/>
      <c r="D704" s="1248"/>
    </row>
    <row r="705" spans="1:4" x14ac:dyDescent="0.2">
      <c r="A705" s="1229"/>
      <c r="D705" s="1248"/>
    </row>
    <row r="706" spans="1:4" x14ac:dyDescent="0.2">
      <c r="A706" s="1229"/>
      <c r="D706" s="1248"/>
    </row>
    <row r="707" spans="1:4" x14ac:dyDescent="0.2">
      <c r="A707" s="1229"/>
      <c r="D707" s="1248"/>
    </row>
    <row r="708" spans="1:4" x14ac:dyDescent="0.2">
      <c r="A708" s="1229"/>
      <c r="D708" s="1248"/>
    </row>
    <row r="709" spans="1:4" x14ac:dyDescent="0.2">
      <c r="A709" s="1229"/>
      <c r="D709" s="1248"/>
    </row>
    <row r="710" spans="1:4" x14ac:dyDescent="0.2">
      <c r="A710" s="1229"/>
      <c r="D710" s="1248"/>
    </row>
    <row r="711" spans="1:4" x14ac:dyDescent="0.2">
      <c r="A711" s="1229"/>
      <c r="D711" s="1248"/>
    </row>
    <row r="712" spans="1:4" x14ac:dyDescent="0.2">
      <c r="A712" s="1229"/>
      <c r="D712" s="1248"/>
    </row>
    <row r="713" spans="1:4" x14ac:dyDescent="0.2">
      <c r="A713" s="1229"/>
      <c r="D713" s="1248"/>
    </row>
    <row r="714" spans="1:4" x14ac:dyDescent="0.2">
      <c r="A714" s="1229"/>
      <c r="D714" s="1248"/>
    </row>
    <row r="715" spans="1:4" x14ac:dyDescent="0.2">
      <c r="A715" s="1229"/>
      <c r="D715" s="1248"/>
    </row>
    <row r="716" spans="1:4" x14ac:dyDescent="0.2">
      <c r="A716" s="1229"/>
      <c r="D716" s="1248"/>
    </row>
    <row r="717" spans="1:4" x14ac:dyDescent="0.2">
      <c r="A717" s="1229"/>
      <c r="D717" s="1248"/>
    </row>
    <row r="718" spans="1:4" x14ac:dyDescent="0.2">
      <c r="A718" s="1229"/>
      <c r="D718" s="1248"/>
    </row>
    <row r="719" spans="1:4" x14ac:dyDescent="0.2">
      <c r="A719" s="1229"/>
      <c r="D719" s="1248"/>
    </row>
    <row r="720" spans="1:4" x14ac:dyDescent="0.2">
      <c r="A720" s="1229"/>
      <c r="D720" s="1248"/>
    </row>
    <row r="721" spans="1:4" x14ac:dyDescent="0.2">
      <c r="A721" s="1229"/>
      <c r="D721" s="1248"/>
    </row>
    <row r="722" spans="1:4" x14ac:dyDescent="0.2">
      <c r="A722" s="1229"/>
      <c r="D722" s="1248"/>
    </row>
    <row r="723" spans="1:4" x14ac:dyDescent="0.2">
      <c r="A723" s="1229"/>
      <c r="D723" s="1248"/>
    </row>
    <row r="724" spans="1:4" x14ac:dyDescent="0.2">
      <c r="A724" s="1229"/>
      <c r="D724" s="1248"/>
    </row>
    <row r="725" spans="1:4" x14ac:dyDescent="0.2">
      <c r="A725" s="1229"/>
      <c r="D725" s="1248"/>
    </row>
    <row r="726" spans="1:4" x14ac:dyDescent="0.2">
      <c r="A726" s="1229"/>
      <c r="D726" s="1248"/>
    </row>
    <row r="727" spans="1:4" x14ac:dyDescent="0.2">
      <c r="A727" s="1229"/>
      <c r="D727" s="1248"/>
    </row>
    <row r="728" spans="1:4" x14ac:dyDescent="0.2">
      <c r="A728" s="1229"/>
      <c r="D728" s="1248"/>
    </row>
    <row r="729" spans="1:4" x14ac:dyDescent="0.2">
      <c r="A729" s="1229"/>
      <c r="D729" s="1248"/>
    </row>
    <row r="730" spans="1:4" x14ac:dyDescent="0.2">
      <c r="A730" s="1229"/>
      <c r="D730" s="1248"/>
    </row>
    <row r="731" spans="1:4" x14ac:dyDescent="0.2">
      <c r="A731" s="1229"/>
      <c r="D731" s="1248"/>
    </row>
    <row r="732" spans="1:4" x14ac:dyDescent="0.2">
      <c r="A732" s="1229"/>
      <c r="D732" s="1248"/>
    </row>
    <row r="733" spans="1:4" x14ac:dyDescent="0.2">
      <c r="A733" s="1229"/>
      <c r="D733" s="1248"/>
    </row>
    <row r="734" spans="1:4" x14ac:dyDescent="0.2">
      <c r="A734" s="1229"/>
      <c r="D734" s="1248"/>
    </row>
    <row r="735" spans="1:4" x14ac:dyDescent="0.2">
      <c r="A735" s="1229"/>
      <c r="D735" s="1248"/>
    </row>
    <row r="736" spans="1:4" x14ac:dyDescent="0.2">
      <c r="A736" s="1229"/>
      <c r="D736" s="1248"/>
    </row>
    <row r="737" spans="1:4" x14ac:dyDescent="0.2">
      <c r="A737" s="1229"/>
      <c r="D737" s="1248"/>
    </row>
    <row r="738" spans="1:4" x14ac:dyDescent="0.2">
      <c r="A738" s="1229"/>
      <c r="D738" s="1248"/>
    </row>
    <row r="739" spans="1:4" x14ac:dyDescent="0.2">
      <c r="A739" s="1229"/>
      <c r="D739" s="1248"/>
    </row>
    <row r="740" spans="1:4" x14ac:dyDescent="0.2">
      <c r="A740" s="1229"/>
      <c r="D740" s="1248"/>
    </row>
    <row r="741" spans="1:4" x14ac:dyDescent="0.2">
      <c r="A741" s="1229"/>
      <c r="D741" s="1248"/>
    </row>
    <row r="742" spans="1:4" x14ac:dyDescent="0.2">
      <c r="A742" s="1229"/>
      <c r="D742" s="1248"/>
    </row>
    <row r="743" spans="1:4" x14ac:dyDescent="0.2">
      <c r="A743" s="1229"/>
      <c r="D743" s="1248"/>
    </row>
    <row r="744" spans="1:4" x14ac:dyDescent="0.2">
      <c r="A744" s="1229"/>
      <c r="D744" s="1248"/>
    </row>
    <row r="745" spans="1:4" x14ac:dyDescent="0.2">
      <c r="A745" s="1229"/>
      <c r="D745" s="1248"/>
    </row>
    <row r="746" spans="1:4" x14ac:dyDescent="0.2">
      <c r="A746" s="1229"/>
      <c r="D746" s="1248"/>
    </row>
    <row r="747" spans="1:4" x14ac:dyDescent="0.2">
      <c r="A747" s="1229"/>
      <c r="D747" s="1248"/>
    </row>
    <row r="748" spans="1:4" x14ac:dyDescent="0.2">
      <c r="A748" s="1229"/>
      <c r="D748" s="1248"/>
    </row>
    <row r="749" spans="1:4" x14ac:dyDescent="0.2">
      <c r="A749" s="1229"/>
      <c r="D749" s="1248"/>
    </row>
    <row r="750" spans="1:4" x14ac:dyDescent="0.2">
      <c r="A750" s="1229"/>
      <c r="D750" s="1248"/>
    </row>
    <row r="751" spans="1:4" x14ac:dyDescent="0.2">
      <c r="A751" s="1229"/>
      <c r="D751" s="1248"/>
    </row>
    <row r="752" spans="1:4" x14ac:dyDescent="0.2">
      <c r="A752" s="1229"/>
      <c r="D752" s="1248"/>
    </row>
    <row r="753" spans="1:4" x14ac:dyDescent="0.2">
      <c r="A753" s="1229"/>
      <c r="D753" s="1248"/>
    </row>
    <row r="754" spans="1:4" x14ac:dyDescent="0.2">
      <c r="A754" s="1229"/>
      <c r="D754" s="1248"/>
    </row>
    <row r="755" spans="1:4" x14ac:dyDescent="0.2">
      <c r="A755" s="1229"/>
      <c r="D755" s="1248"/>
    </row>
    <row r="756" spans="1:4" x14ac:dyDescent="0.2">
      <c r="A756" s="1229"/>
      <c r="D756" s="1248"/>
    </row>
    <row r="757" spans="1:4" x14ac:dyDescent="0.2">
      <c r="A757" s="1229"/>
      <c r="D757" s="1248"/>
    </row>
    <row r="758" spans="1:4" x14ac:dyDescent="0.2">
      <c r="A758" s="1229"/>
      <c r="D758" s="1248"/>
    </row>
    <row r="759" spans="1:4" x14ac:dyDescent="0.2">
      <c r="A759" s="1229"/>
      <c r="D759" s="1248"/>
    </row>
    <row r="760" spans="1:4" x14ac:dyDescent="0.2">
      <c r="A760" s="1229"/>
      <c r="D760" s="1248"/>
    </row>
    <row r="761" spans="1:4" x14ac:dyDescent="0.2">
      <c r="A761" s="1229"/>
      <c r="D761" s="1248"/>
    </row>
  </sheetData>
  <autoFilter ref="A1:D1"/>
  <phoneticPr fontId="3" type="noConversion"/>
  <pageMargins left="0.75" right="0.75" top="1" bottom="1" header="0" footer="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indexed="11"/>
  </sheetPr>
  <dimension ref="A1:IV711"/>
  <sheetViews>
    <sheetView showGridLines="0" defaultGridColor="0" topLeftCell="B1" colorId="22" zoomScaleNormal="100" zoomScaleSheetLayoutView="100" workbookViewId="0">
      <pane ySplit="18" topLeftCell="A19" activePane="bottomLeft" state="frozen"/>
      <selection activeCell="K26" sqref="K26"/>
      <selection pane="bottomLeft" activeCell="F19" sqref="F19"/>
    </sheetView>
  </sheetViews>
  <sheetFormatPr baseColWidth="10" defaultRowHeight="13.5" x14ac:dyDescent="0.25"/>
  <cols>
    <col min="1" max="1" width="8.7109375" style="135" hidden="1" customWidth="1"/>
    <col min="2" max="2" width="0.85546875" style="239" customWidth="1"/>
    <col min="3" max="3" width="3.7109375" style="54" customWidth="1"/>
    <col min="4" max="4" width="10.7109375" style="240" customWidth="1"/>
    <col min="5" max="5" width="2.28515625" style="1326" customWidth="1"/>
    <col min="6" max="6" width="10.7109375" style="300" customWidth="1"/>
    <col min="7" max="7" width="2.7109375" style="1846" customWidth="1"/>
    <col min="8" max="8" width="7.7109375" style="239" customWidth="1"/>
    <col min="9" max="9" width="4.7109375" style="199" customWidth="1"/>
    <col min="10" max="10" width="5.7109375" style="10" customWidth="1"/>
    <col min="11" max="11" width="12.7109375" style="11" customWidth="1"/>
    <col min="12" max="12" width="50.7109375" style="10" customWidth="1"/>
    <col min="13" max="13" width="4.7109375" style="13" customWidth="1"/>
    <col min="14" max="14" width="1.7109375" style="10" customWidth="1"/>
    <col min="15" max="15" width="8.7109375" style="11" hidden="1" customWidth="1"/>
    <col min="16" max="16" width="2.7109375" style="10" hidden="1" customWidth="1"/>
    <col min="17" max="18" width="4.7109375" style="11" hidden="1" customWidth="1"/>
    <col min="19" max="19" width="1.7109375" style="10" customWidth="1"/>
    <col min="20" max="20" width="25.7109375" style="10" customWidth="1"/>
    <col min="21" max="16384" width="11.42578125" style="10"/>
  </cols>
  <sheetData>
    <row r="1" spans="1:53" ht="5.0999999999999996" customHeight="1" x14ac:dyDescent="0.25">
      <c r="B1" s="1414"/>
      <c r="C1" s="1351"/>
      <c r="D1" s="1413"/>
      <c r="E1" s="1492"/>
      <c r="F1" s="1383"/>
      <c r="G1" s="1836"/>
      <c r="H1" s="1414"/>
      <c r="I1" s="1578"/>
      <c r="J1" s="1351"/>
      <c r="K1" s="1387"/>
      <c r="L1" s="1351"/>
      <c r="M1" s="1388"/>
      <c r="N1" s="1351"/>
      <c r="O1" s="1387"/>
      <c r="P1" s="1351"/>
      <c r="Q1" s="1387"/>
      <c r="R1" s="1387"/>
      <c r="S1" s="1351"/>
      <c r="T1" s="1477" t="s">
        <v>648</v>
      </c>
      <c r="U1" s="1351"/>
      <c r="V1" s="1351"/>
      <c r="W1" s="1351"/>
      <c r="X1" s="1351"/>
      <c r="Y1" s="1351"/>
      <c r="Z1" s="1351"/>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c r="BA1" s="1351"/>
    </row>
    <row r="2" spans="1:53" s="137" customFormat="1" ht="15" customHeight="1" x14ac:dyDescent="0.25">
      <c r="A2" s="136"/>
      <c r="B2" s="1395"/>
      <c r="C2" s="383" t="s">
        <v>584</v>
      </c>
      <c r="D2" s="1406" t="s">
        <v>104</v>
      </c>
      <c r="E2" s="1491"/>
      <c r="F2" s="1406"/>
      <c r="G2" s="1837"/>
      <c r="H2" s="136"/>
      <c r="I2" s="447" t="s">
        <v>612</v>
      </c>
      <c r="J2" s="138" t="str">
        <f>'01_Carga'!$G$4</f>
        <v>INGLÉS  (FI)</v>
      </c>
      <c r="M2" s="138"/>
      <c r="O2" s="1478"/>
      <c r="P2" s="1443"/>
      <c r="Q2" s="1475">
        <v>20</v>
      </c>
      <c r="R2" s="1443"/>
      <c r="S2" s="1443"/>
      <c r="T2" s="2043" t="str">
        <f>IF($Q$18&gt;18,$T$1,"")</f>
        <v/>
      </c>
      <c r="U2" s="1443"/>
      <c r="V2" s="1443"/>
      <c r="W2" s="1443"/>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c r="BA2" s="1443"/>
    </row>
    <row r="3" spans="1:53" s="54" customFormat="1" ht="15" customHeight="1" x14ac:dyDescent="0.25">
      <c r="A3" s="442"/>
      <c r="B3" s="1396"/>
      <c r="C3" s="1294" t="s">
        <v>303</v>
      </c>
      <c r="D3" s="1406"/>
      <c r="E3" s="1491"/>
      <c r="F3" s="1406"/>
      <c r="G3" s="1838"/>
      <c r="H3" s="135"/>
      <c r="I3" s="447" t="s">
        <v>613</v>
      </c>
      <c r="J3" s="138" t="str">
        <f>'01_Carga'!$L$5</f>
        <v/>
      </c>
      <c r="M3" s="139"/>
      <c r="N3" s="141"/>
      <c r="O3" s="1457"/>
      <c r="P3" s="1444"/>
      <c r="Q3" s="1670">
        <v>0</v>
      </c>
      <c r="R3" s="1671">
        <v>1</v>
      </c>
      <c r="S3" s="1351"/>
      <c r="T3" s="2043"/>
      <c r="U3" s="1351"/>
      <c r="V3" s="1351"/>
      <c r="W3" s="1351"/>
      <c r="X3" s="1351"/>
      <c r="Y3" s="1351"/>
      <c r="Z3" s="1351"/>
      <c r="AA3" s="1351"/>
      <c r="AB3" s="1351"/>
      <c r="AC3" s="1351"/>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c r="BA3" s="1351"/>
    </row>
    <row r="4" spans="1:53" s="54" customFormat="1" ht="12.75" customHeight="1" x14ac:dyDescent="0.2">
      <c r="A4" s="135"/>
      <c r="B4" s="1398"/>
      <c r="C4" s="1495"/>
      <c r="D4" s="1406"/>
      <c r="E4" s="1491"/>
      <c r="F4" s="1406"/>
      <c r="G4" s="1836"/>
      <c r="H4" s="135"/>
      <c r="I4" s="448" t="s">
        <v>496</v>
      </c>
      <c r="J4" s="183" t="str">
        <f>'01_Carga'!$G$6</f>
        <v>BURGOS</v>
      </c>
      <c r="M4" s="143"/>
      <c r="O4" s="1387"/>
      <c r="P4" s="1351"/>
      <c r="Q4" s="1672">
        <v>21</v>
      </c>
      <c r="R4" s="1671">
        <v>2</v>
      </c>
      <c r="S4" s="1351"/>
      <c r="T4" s="2043"/>
      <c r="U4" s="1351"/>
      <c r="V4" s="1351"/>
      <c r="W4" s="1351"/>
      <c r="X4" s="1351"/>
      <c r="Y4" s="1351"/>
      <c r="Z4" s="1351"/>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c r="BA4" s="1351"/>
    </row>
    <row r="5" spans="1:53" s="54" customFormat="1" ht="12.75" customHeight="1" x14ac:dyDescent="0.2">
      <c r="A5" s="135"/>
      <c r="B5" s="1398"/>
      <c r="C5" s="1495"/>
      <c r="D5" s="1351"/>
      <c r="E5" s="1492"/>
      <c r="F5" s="1351"/>
      <c r="G5" s="1836"/>
      <c r="H5" s="135"/>
      <c r="I5" s="449" t="s">
        <v>184</v>
      </c>
      <c r="J5" s="450" t="str">
        <f>'01_Carga'!$G$7</f>
        <v/>
      </c>
      <c r="M5" s="146"/>
      <c r="O5" s="1387"/>
      <c r="P5" s="1351"/>
      <c r="Q5" s="1672">
        <v>41</v>
      </c>
      <c r="R5" s="1671">
        <v>3</v>
      </c>
      <c r="S5" s="1351"/>
      <c r="T5" s="2043"/>
      <c r="U5" s="1351"/>
      <c r="V5" s="1351"/>
      <c r="W5" s="1351"/>
      <c r="X5" s="1351"/>
      <c r="Y5" s="1351"/>
      <c r="Z5" s="1351"/>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c r="BA5" s="1351"/>
    </row>
    <row r="6" spans="1:53" s="54" customFormat="1" ht="20.100000000000001" customHeight="1" x14ac:dyDescent="0.2">
      <c r="A6" s="135"/>
      <c r="B6" s="1398"/>
      <c r="C6" s="1495"/>
      <c r="D6" s="1493" t="s">
        <v>68</v>
      </c>
      <c r="E6" s="1494"/>
      <c r="F6" s="722">
        <v>42539</v>
      </c>
      <c r="G6" s="1836"/>
      <c r="H6" s="2024" t="str">
        <f>IF($O$18&lt;&gt;0,$O$15,"CONVOCATORIA DE ASPIRANTES")</f>
        <v>CONVOCATORIA DE ASPIRANTES</v>
      </c>
      <c r="I6" s="2024"/>
      <c r="J6" s="2024"/>
      <c r="K6" s="2024"/>
      <c r="L6" s="2024"/>
      <c r="M6" s="2024"/>
      <c r="N6" s="2024"/>
      <c r="O6" s="1387"/>
      <c r="P6" s="1351"/>
      <c r="Q6" s="1672">
        <v>61</v>
      </c>
      <c r="R6" s="1671">
        <v>4</v>
      </c>
      <c r="S6" s="1351"/>
      <c r="T6" s="2043"/>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row>
    <row r="7" spans="1:53" s="54" customFormat="1" ht="12" customHeight="1" x14ac:dyDescent="0.2">
      <c r="A7" s="135"/>
      <c r="B7" s="1398"/>
      <c r="C7" s="1662"/>
      <c r="D7" s="1351"/>
      <c r="E7" s="1492"/>
      <c r="F7" s="1497"/>
      <c r="G7" s="1836"/>
      <c r="H7" s="2024"/>
      <c r="I7" s="2024"/>
      <c r="J7" s="2024"/>
      <c r="K7" s="2024"/>
      <c r="L7" s="2024"/>
      <c r="M7" s="2024"/>
      <c r="N7" s="2024"/>
      <c r="O7" s="1665"/>
      <c r="P7" s="1351"/>
      <c r="Q7" s="1672">
        <v>81</v>
      </c>
      <c r="R7" s="1671">
        <v>5</v>
      </c>
      <c r="S7" s="1351"/>
      <c r="T7" s="2043"/>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c r="BA7" s="1351"/>
    </row>
    <row r="8" spans="1:53" s="54" customFormat="1" ht="15" customHeight="1" x14ac:dyDescent="0.2">
      <c r="A8" s="135"/>
      <c r="B8" s="1382"/>
      <c r="C8" s="710"/>
      <c r="D8" s="895"/>
      <c r="E8" s="895" t="s">
        <v>192</v>
      </c>
      <c r="F8" s="896">
        <f>SUM(N(FREQUENCY(F19:F178,F19:F178)&gt;0))</f>
        <v>0</v>
      </c>
      <c r="G8" s="1836"/>
      <c r="H8" s="2142" t="s">
        <v>553</v>
      </c>
      <c r="I8" s="2142"/>
      <c r="J8" s="2142"/>
      <c r="K8" s="2142"/>
      <c r="L8" s="2142"/>
      <c r="M8" s="2142"/>
      <c r="O8" s="1387"/>
      <c r="P8" s="1351"/>
      <c r="Q8" s="1672">
        <v>101</v>
      </c>
      <c r="R8" s="1671">
        <v>6</v>
      </c>
      <c r="S8" s="1351"/>
      <c r="T8" s="2043"/>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c r="BA8" s="1351"/>
    </row>
    <row r="9" spans="1:53" s="54" customFormat="1" ht="15" customHeight="1" x14ac:dyDescent="0.2">
      <c r="A9" s="135"/>
      <c r="B9" s="1398"/>
      <c r="C9" s="892"/>
      <c r="D9" s="893"/>
      <c r="E9" s="893" t="s">
        <v>11</v>
      </c>
      <c r="F9" s="1002">
        <f>COUNTIF(C19:C178,"SÍ")</f>
        <v>0</v>
      </c>
      <c r="G9" s="1836"/>
      <c r="H9" s="2142"/>
      <c r="I9" s="2142"/>
      <c r="J9" s="2142"/>
      <c r="K9" s="2142"/>
      <c r="L9" s="2142"/>
      <c r="M9" s="2142"/>
      <c r="N9" s="880"/>
      <c r="O9" s="1387"/>
      <c r="P9" s="1351"/>
      <c r="Q9" s="1672">
        <v>121</v>
      </c>
      <c r="R9" s="1671">
        <v>7</v>
      </c>
      <c r="S9" s="1351"/>
      <c r="T9" s="2043"/>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c r="BA9" s="1351"/>
    </row>
    <row r="10" spans="1:53" s="54" customFormat="1" ht="15" customHeight="1" x14ac:dyDescent="0.2">
      <c r="A10" s="135"/>
      <c r="B10" s="1398"/>
      <c r="C10" s="712"/>
      <c r="D10" s="717"/>
      <c r="E10" s="717" t="s">
        <v>193</v>
      </c>
      <c r="F10" s="1003">
        <f>COUNT(F19:F178)</f>
        <v>0</v>
      </c>
      <c r="G10" s="1836"/>
      <c r="H10" s="2142"/>
      <c r="I10" s="2142"/>
      <c r="J10" s="2142"/>
      <c r="K10" s="2142"/>
      <c r="L10" s="2142"/>
      <c r="M10" s="2142"/>
      <c r="O10" s="1387"/>
      <c r="P10" s="1351"/>
      <c r="Q10" s="1672">
        <v>141</v>
      </c>
      <c r="R10" s="1671">
        <v>8</v>
      </c>
      <c r="S10" s="1351"/>
      <c r="T10" s="2043"/>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c r="BA10" s="1351"/>
    </row>
    <row r="11" spans="1:53" s="54" customFormat="1" ht="15" customHeight="1" x14ac:dyDescent="0.2">
      <c r="A11" s="135"/>
      <c r="B11" s="1398"/>
      <c r="C11" s="714"/>
      <c r="D11" s="718"/>
      <c r="E11" s="718" t="s">
        <v>10</v>
      </c>
      <c r="F11" s="1004">
        <f>F9-F10</f>
        <v>0</v>
      </c>
      <c r="G11" s="1836"/>
      <c r="H11" s="2142"/>
      <c r="I11" s="2142"/>
      <c r="J11" s="2142"/>
      <c r="K11" s="2142"/>
      <c r="L11" s="2142"/>
      <c r="M11" s="2142"/>
      <c r="N11" s="524"/>
      <c r="O11" s="1387"/>
      <c r="P11" s="1351"/>
      <c r="Q11" s="1672">
        <v>161</v>
      </c>
      <c r="R11" s="1671">
        <v>9</v>
      </c>
      <c r="S11" s="1351"/>
      <c r="T11" s="2043"/>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c r="BA11" s="1351"/>
    </row>
    <row r="12" spans="1:53" s="54" customFormat="1" ht="4.5" customHeight="1" x14ac:dyDescent="0.2">
      <c r="A12" s="1356"/>
      <c r="B12" s="1398"/>
      <c r="C12" s="1393"/>
      <c r="D12" s="1449"/>
      <c r="E12" s="1492"/>
      <c r="F12" s="1497"/>
      <c r="G12" s="1836"/>
      <c r="H12" s="898"/>
      <c r="I12" s="898"/>
      <c r="J12" s="898"/>
      <c r="K12" s="898"/>
      <c r="L12" s="898"/>
      <c r="M12" s="898"/>
      <c r="N12" s="524"/>
      <c r="O12" s="1387"/>
      <c r="P12" s="1351"/>
      <c r="Q12" s="1387"/>
      <c r="R12" s="1664"/>
      <c r="S12" s="1351"/>
      <c r="T12" s="2043"/>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row>
    <row r="13" spans="1:53" s="54" customFormat="1" ht="20.100000000000001" customHeight="1" x14ac:dyDescent="0.2">
      <c r="A13" s="135"/>
      <c r="B13" s="1398"/>
      <c r="C13" s="2038" t="s">
        <v>42</v>
      </c>
      <c r="D13" s="2047"/>
      <c r="E13" s="1498"/>
      <c r="F13" s="2050" t="s">
        <v>359</v>
      </c>
      <c r="G13" s="1836"/>
      <c r="H13" s="1137"/>
      <c r="I13" s="1137"/>
      <c r="J13" s="897" t="s">
        <v>148</v>
      </c>
      <c r="K13" s="2143" t="str">
        <f>IF(F8&gt;0,SUBTOTAL(4,$F$19:$F$178),"")</f>
        <v/>
      </c>
      <c r="L13" s="2143"/>
      <c r="M13" s="1137"/>
      <c r="N13" s="524"/>
      <c r="O13" s="1387"/>
      <c r="P13" s="1351"/>
      <c r="Q13" s="1387"/>
      <c r="R13" s="1387"/>
      <c r="S13" s="1351"/>
      <c r="T13" s="2043"/>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c r="BA13" s="1351"/>
    </row>
    <row r="14" spans="1:53" s="137" customFormat="1" ht="20.100000000000001" customHeight="1" x14ac:dyDescent="0.2">
      <c r="A14" s="136"/>
      <c r="B14" s="1400"/>
      <c r="C14" s="2048"/>
      <c r="D14" s="2049"/>
      <c r="E14" s="1499"/>
      <c r="F14" s="2051"/>
      <c r="G14" s="1837"/>
      <c r="H14" s="1137"/>
      <c r="I14" s="1137"/>
      <c r="J14" s="1144" t="s">
        <v>149</v>
      </c>
      <c r="K14" s="1145">
        <v>0.375</v>
      </c>
      <c r="L14" s="898"/>
      <c r="M14" s="1137"/>
      <c r="N14" s="438"/>
      <c r="O14" s="1387"/>
      <c r="P14" s="1443"/>
      <c r="Q14" s="1478"/>
      <c r="R14" s="1478"/>
      <c r="S14" s="1443"/>
      <c r="T14" s="2043"/>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row>
    <row r="15" spans="1:53" s="137" customFormat="1" ht="20.100000000000001" customHeight="1" x14ac:dyDescent="0.2">
      <c r="A15" s="136"/>
      <c r="B15" s="1400"/>
      <c r="C15" s="2048"/>
      <c r="D15" s="2049"/>
      <c r="E15" s="1499"/>
      <c r="F15" s="2051"/>
      <c r="G15" s="1837"/>
      <c r="H15" s="443"/>
      <c r="I15" s="200"/>
      <c r="J15" s="2021" t="s">
        <v>580</v>
      </c>
      <c r="K15" s="2021"/>
      <c r="L15" s="2021"/>
      <c r="M15" s="2021"/>
      <c r="O15" s="1666" t="str">
        <f>IF(O18&gt;0,"No convoque a este aspirante: NO superó la Prueba 1.","")</f>
        <v/>
      </c>
      <c r="P15" s="1443"/>
      <c r="Q15" s="1478"/>
      <c r="R15" s="1478"/>
      <c r="S15" s="1443"/>
      <c r="T15" s="2043"/>
      <c r="U15" s="1443"/>
      <c r="V15" s="1443"/>
      <c r="W15" s="1443"/>
      <c r="X15" s="1443"/>
      <c r="Y15" s="1443"/>
      <c r="Z15" s="1443"/>
      <c r="AA15" s="1443"/>
      <c r="AB15" s="1443"/>
      <c r="AC15" s="1443"/>
      <c r="AD15" s="1443"/>
      <c r="AE15" s="1443"/>
      <c r="AF15" s="1443"/>
      <c r="AG15" s="1443"/>
      <c r="AH15" s="1443"/>
      <c r="AI15" s="1443"/>
      <c r="AJ15" s="1443"/>
      <c r="AK15" s="1443"/>
      <c r="AL15" s="1443"/>
      <c r="AM15" s="1443"/>
      <c r="AN15" s="1443"/>
      <c r="AO15" s="1443"/>
      <c r="AP15" s="1443"/>
      <c r="AQ15" s="1443"/>
      <c r="AR15" s="1443"/>
      <c r="AS15" s="1443"/>
      <c r="AT15" s="1443"/>
      <c r="AU15" s="1443"/>
      <c r="AV15" s="1443"/>
      <c r="AW15" s="1443"/>
      <c r="AX15" s="1443"/>
      <c r="AY15" s="1443"/>
      <c r="AZ15" s="1443"/>
      <c r="BA15" s="1443"/>
    </row>
    <row r="16" spans="1:53" s="34" customFormat="1" ht="12.75" customHeight="1" x14ac:dyDescent="0.25">
      <c r="A16" s="458"/>
      <c r="B16" s="1402"/>
      <c r="C16" s="391" t="s">
        <v>471</v>
      </c>
      <c r="D16" s="393"/>
      <c r="E16" s="1500"/>
      <c r="F16" s="2051"/>
      <c r="G16" s="1839"/>
      <c r="H16" s="170"/>
      <c r="I16" s="201"/>
      <c r="J16" s="35" t="s">
        <v>167</v>
      </c>
      <c r="K16" s="36" t="s">
        <v>175</v>
      </c>
      <c r="L16" s="100" t="s">
        <v>156</v>
      </c>
      <c r="M16" s="103"/>
      <c r="O16" s="1667" t="s">
        <v>323</v>
      </c>
      <c r="P16" s="1442"/>
      <c r="Q16" s="1469"/>
      <c r="R16" s="1469"/>
      <c r="S16" s="1442"/>
      <c r="T16" s="1442"/>
      <c r="U16" s="1442"/>
      <c r="V16" s="1442"/>
      <c r="W16" s="1442"/>
      <c r="X16" s="1442"/>
      <c r="Y16" s="1442"/>
      <c r="Z16" s="1442"/>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c r="BA16" s="1442"/>
    </row>
    <row r="17" spans="1:53" s="34" customFormat="1" ht="12.75" hidden="1" customHeight="1" x14ac:dyDescent="0.25">
      <c r="A17" s="458"/>
      <c r="B17" s="1402"/>
      <c r="C17" s="301"/>
      <c r="D17" s="302"/>
      <c r="E17" s="1501"/>
      <c r="F17" s="368"/>
      <c r="G17" s="1839"/>
      <c r="H17" s="170"/>
      <c r="I17" s="201"/>
      <c r="J17" s="105"/>
      <c r="K17" s="106"/>
      <c r="L17" s="106"/>
      <c r="M17" s="107"/>
      <c r="O17" s="1668"/>
      <c r="P17" s="1442"/>
      <c r="Q17" s="1469"/>
      <c r="R17" s="1469"/>
      <c r="S17" s="1442"/>
      <c r="T17" s="1442"/>
      <c r="U17" s="1442"/>
      <c r="V17" s="1442"/>
      <c r="W17" s="1442"/>
      <c r="X17" s="1442"/>
      <c r="Y17" s="1442"/>
      <c r="Z17" s="1442"/>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c r="BA17" s="1442"/>
    </row>
    <row r="18" spans="1:53" s="34" customFormat="1" ht="12.75" customHeight="1" x14ac:dyDescent="0.2">
      <c r="A18" s="458"/>
      <c r="B18" s="1403"/>
      <c r="C18" s="303"/>
      <c r="D18" s="304"/>
      <c r="E18" s="1501"/>
      <c r="F18" s="403" t="s">
        <v>471</v>
      </c>
      <c r="G18" s="1840"/>
      <c r="H18" s="444"/>
      <c r="I18" s="1203" t="s">
        <v>19</v>
      </c>
      <c r="J18" s="44" t="s">
        <v>166</v>
      </c>
      <c r="K18" s="45"/>
      <c r="L18" s="101"/>
      <c r="M18" s="46"/>
      <c r="O18" s="1669">
        <f>SUM(O19:O178)</f>
        <v>0</v>
      </c>
      <c r="P18" s="1442"/>
      <c r="Q18" s="1469">
        <f>MAX($Q$19:$Q$178)</f>
        <v>0</v>
      </c>
      <c r="R18" s="1469"/>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row>
    <row r="19" spans="1:53" s="34" customFormat="1" ht="18" customHeight="1" x14ac:dyDescent="0.2">
      <c r="A19" s="446" t="str">
        <f>CONCATENATE('01_Carga'!$M$5,"_",$I19)</f>
        <v>FI__1</v>
      </c>
      <c r="B19" s="1405"/>
      <c r="C19" s="1515" t="str">
        <f>'12_P1_Lista'!T18</f>
        <v/>
      </c>
      <c r="D19" s="1663" t="str">
        <f>'12_P1_Lista'!U18</f>
        <v/>
      </c>
      <c r="E19" s="1502" t="str">
        <f>IF(F19&lt;&gt;0,COUNTIF($F$19:F19,F19),"")</f>
        <v/>
      </c>
      <c r="F19" s="554"/>
      <c r="G19" s="1841" t="str">
        <f t="shared" ref="G19:G29" si="0">IF(F19&lt;&gt;0,F19,"")</f>
        <v/>
      </c>
      <c r="H19" s="445"/>
      <c r="I19" s="1204">
        <v>1</v>
      </c>
      <c r="J19" s="723" t="str">
        <f>IF(ISERROR(VLOOKUP($A19,Aspirantes!$A:$H,Aspirantes!$E$1,FALSE)),"",VLOOKUP($A19,Aspirantes!$A:$H,Aspirantes!$E$1,FALSE))</f>
        <v/>
      </c>
      <c r="K19" s="724" t="str">
        <f>IF(ISERROR(VLOOKUP($A19,Aspirantes!$A:$H,Aspirantes!$F$1,FALSE)),"",VLOOKUP($A19,Aspirantes!$A:$H,Aspirantes!$F$1,FALSE))</f>
        <v/>
      </c>
      <c r="L19" s="725" t="str">
        <f>IF(ISERROR(VLOOKUP($A19,Aspirantes!$A:$H,Aspirantes!$G$1,FALSE)),"",VLOOKUP($A19,Aspirantes!$A:$H,Aspirantes!$G$1,FALSE))</f>
        <v/>
      </c>
      <c r="M19" s="726"/>
      <c r="O19" s="1469" t="str">
        <f>IF(AND(C19="NO",F19&lt;&gt;0),1,"")</f>
        <v/>
      </c>
      <c r="P19" s="1442"/>
      <c r="Q19" s="1469" t="str">
        <f>IF(F19&lt;&gt;0,IF(COUNTIF($F$19:$F$178,F19)&gt;$Q$2,IF(F19&lt;&gt;0,COUNTIF($F$19:F19,F19),""),""),"")</f>
        <v/>
      </c>
      <c r="R19" s="1469" t="str">
        <f t="shared" ref="R19:R50" si="1">IF(Q19&lt;&gt;"",VLOOKUP(Q19,$Q$3:$R$12,2),"")</f>
        <v/>
      </c>
      <c r="S19" s="1442"/>
      <c r="T19" s="1442"/>
      <c r="U19" s="1442"/>
      <c r="V19" s="1442"/>
      <c r="W19" s="1442"/>
      <c r="X19" s="1442"/>
      <c r="Y19" s="1442"/>
      <c r="Z19" s="1442"/>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c r="BA19" s="1442"/>
    </row>
    <row r="20" spans="1:53" s="34" customFormat="1" ht="18" customHeight="1" x14ac:dyDescent="0.2">
      <c r="A20" s="446" t="str">
        <f>CONCATENATE('01_Carga'!$M$5,"_",$I20)</f>
        <v>FI__2</v>
      </c>
      <c r="B20" s="1405"/>
      <c r="C20" s="1460" t="str">
        <f>'12_P1_Lista'!T19</f>
        <v/>
      </c>
      <c r="D20" s="1461" t="str">
        <f>'12_P1_Lista'!U19</f>
        <v/>
      </c>
      <c r="E20" s="1502" t="str">
        <f>IF(F20&lt;&gt;0,COUNTIF($F$19:F20,F20),"")</f>
        <v/>
      </c>
      <c r="F20" s="554"/>
      <c r="G20" s="1841" t="str">
        <f t="shared" si="0"/>
        <v/>
      </c>
      <c r="H20" s="445"/>
      <c r="I20" s="1204">
        <v>2</v>
      </c>
      <c r="J20" s="723" t="str">
        <f>IF(ISERROR(VLOOKUP($A20,Aspirantes!$A:$H,Aspirantes!$E$1,FALSE)),"",VLOOKUP($A20,Aspirantes!$A:$H,Aspirantes!$E$1,FALSE))</f>
        <v/>
      </c>
      <c r="K20" s="724" t="str">
        <f>IF(ISERROR(VLOOKUP($A20,Aspirantes!$A:$H,Aspirantes!$F$1,FALSE)),"",VLOOKUP($A20,Aspirantes!$A:$H,Aspirantes!$F$1,FALSE))</f>
        <v/>
      </c>
      <c r="L20" s="725" t="str">
        <f>IF(ISERROR(VLOOKUP($A20,Aspirantes!$A:$H,Aspirantes!$G$1,FALSE)),"",VLOOKUP($A20,Aspirantes!$A:$H,Aspirantes!$G$1,FALSE))</f>
        <v/>
      </c>
      <c r="M20" s="726"/>
      <c r="O20" s="1469" t="str">
        <f>IF(AND(C20="NO",F20&lt;&gt;0),1,"")</f>
        <v/>
      </c>
      <c r="P20" s="1442"/>
      <c r="Q20" s="1469" t="str">
        <f>IF(F20&lt;&gt;0,IF(COUNTIF($F$19:$F$178,F20)&gt;$Q$2,IF(F20&lt;&gt;0,COUNTIF($F$19:F20,F20),""),""),"")</f>
        <v/>
      </c>
      <c r="R20" s="1469" t="str">
        <f t="shared" si="1"/>
        <v/>
      </c>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row>
    <row r="21" spans="1:53" s="34" customFormat="1" ht="18" customHeight="1" x14ac:dyDescent="0.2">
      <c r="A21" s="446" t="str">
        <f>CONCATENATE('01_Carga'!$M$5,"_",$I21)</f>
        <v>FI__3</v>
      </c>
      <c r="B21" s="1405"/>
      <c r="C21" s="1460" t="str">
        <f>'12_P1_Lista'!T20</f>
        <v/>
      </c>
      <c r="D21" s="1461" t="str">
        <f>'12_P1_Lista'!U20</f>
        <v/>
      </c>
      <c r="E21" s="1502" t="str">
        <f>IF(F21&lt;&gt;0,COUNTIF($F$19:F21,F21),"")</f>
        <v/>
      </c>
      <c r="F21" s="554"/>
      <c r="G21" s="1841" t="str">
        <f t="shared" si="0"/>
        <v/>
      </c>
      <c r="H21" s="445"/>
      <c r="I21" s="1204">
        <v>3</v>
      </c>
      <c r="J21" s="723" t="str">
        <f>IF(ISERROR(VLOOKUP($A21,Aspirantes!$A:$H,Aspirantes!$E$1,FALSE)),"",VLOOKUP($A21,Aspirantes!$A:$H,Aspirantes!$E$1,FALSE))</f>
        <v/>
      </c>
      <c r="K21" s="724" t="str">
        <f>IF(ISERROR(VLOOKUP($A21,Aspirantes!$A:$H,Aspirantes!$F$1,FALSE)),"",VLOOKUP($A21,Aspirantes!$A:$H,Aspirantes!$F$1,FALSE))</f>
        <v/>
      </c>
      <c r="L21" s="725" t="str">
        <f>IF(ISERROR(VLOOKUP($A21,Aspirantes!$A:$H,Aspirantes!$G$1,FALSE)),"",VLOOKUP($A21,Aspirantes!$A:$H,Aspirantes!$G$1,FALSE))</f>
        <v/>
      </c>
      <c r="M21" s="726"/>
      <c r="O21" s="1469" t="str">
        <f t="shared" ref="O21:O84" si="2">IF(AND(C21="NO",F21&lt;&gt;0),1,"")</f>
        <v/>
      </c>
      <c r="P21" s="1442"/>
      <c r="Q21" s="1469" t="str">
        <f>IF(F21&lt;&gt;0,IF(COUNTIF($F$19:$F$178,F21)&gt;$Q$2,IF(F21&lt;&gt;0,COUNTIF($F$19:F21,F21),""),""),"")</f>
        <v/>
      </c>
      <c r="R21" s="1469" t="str">
        <f t="shared" si="1"/>
        <v/>
      </c>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c r="BA21" s="1442"/>
    </row>
    <row r="22" spans="1:53" s="34" customFormat="1" ht="18" customHeight="1" x14ac:dyDescent="0.2">
      <c r="A22" s="446" t="str">
        <f>CONCATENATE('01_Carga'!$M$5,"_",$I22)</f>
        <v>FI__4</v>
      </c>
      <c r="B22" s="1405"/>
      <c r="C22" s="1460" t="str">
        <f>'12_P1_Lista'!T21</f>
        <v/>
      </c>
      <c r="D22" s="1461" t="str">
        <f>'12_P1_Lista'!U21</f>
        <v/>
      </c>
      <c r="E22" s="1502" t="str">
        <f>IF(F22&lt;&gt;0,COUNTIF($F$19:F22,F22),"")</f>
        <v/>
      </c>
      <c r="F22" s="554"/>
      <c r="G22" s="1841" t="str">
        <f t="shared" si="0"/>
        <v/>
      </c>
      <c r="H22" s="445"/>
      <c r="I22" s="1204">
        <v>4</v>
      </c>
      <c r="J22" s="723" t="str">
        <f>IF(ISERROR(VLOOKUP($A22,Aspirantes!$A:$H,Aspirantes!$E$1,FALSE)),"",VLOOKUP($A22,Aspirantes!$A:$H,Aspirantes!$E$1,FALSE))</f>
        <v/>
      </c>
      <c r="K22" s="724" t="str">
        <f>IF(ISERROR(VLOOKUP($A22,Aspirantes!$A:$H,Aspirantes!$F$1,FALSE)),"",VLOOKUP($A22,Aspirantes!$A:$H,Aspirantes!$F$1,FALSE))</f>
        <v/>
      </c>
      <c r="L22" s="725" t="str">
        <f>IF(ISERROR(VLOOKUP($A22,Aspirantes!$A:$H,Aspirantes!$G$1,FALSE)),"",VLOOKUP($A22,Aspirantes!$A:$H,Aspirantes!$G$1,FALSE))</f>
        <v/>
      </c>
      <c r="M22" s="726"/>
      <c r="O22" s="1469" t="str">
        <f t="shared" si="2"/>
        <v/>
      </c>
      <c r="P22" s="1442"/>
      <c r="Q22" s="1469" t="str">
        <f>IF(F22&lt;&gt;0,IF(COUNTIF($F$19:$F$178,F22)&gt;$Q$2,IF(F22&lt;&gt;0,COUNTIF($F$19:F22,F22),""),""),"")</f>
        <v/>
      </c>
      <c r="R22" s="1469" t="str">
        <f t="shared" si="1"/>
        <v/>
      </c>
      <c r="S22" s="1442"/>
      <c r="T22" s="1442"/>
      <c r="U22" s="1442"/>
      <c r="V22" s="1442"/>
      <c r="W22" s="1442"/>
      <c r="X22" s="1442"/>
      <c r="Y22" s="1442"/>
      <c r="Z22" s="1442"/>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c r="BA22" s="1442"/>
    </row>
    <row r="23" spans="1:53" s="34" customFormat="1" ht="18" customHeight="1" x14ac:dyDescent="0.2">
      <c r="A23" s="446" t="str">
        <f>CONCATENATE('01_Carga'!$M$5,"_",$I23)</f>
        <v>FI__5</v>
      </c>
      <c r="B23" s="1405"/>
      <c r="C23" s="1460" t="str">
        <f>'12_P1_Lista'!T22</f>
        <v/>
      </c>
      <c r="D23" s="1461" t="str">
        <f>'12_P1_Lista'!U22</f>
        <v/>
      </c>
      <c r="E23" s="1502" t="str">
        <f>IF(F23&lt;&gt;0,COUNTIF($F$19:F23,F23),"")</f>
        <v/>
      </c>
      <c r="F23" s="554"/>
      <c r="G23" s="1841" t="str">
        <f t="shared" si="0"/>
        <v/>
      </c>
      <c r="H23" s="445"/>
      <c r="I23" s="1204">
        <v>5</v>
      </c>
      <c r="J23" s="723" t="str">
        <f>IF(ISERROR(VLOOKUP($A23,Aspirantes!$A:$H,Aspirantes!$E$1,FALSE)),"",VLOOKUP($A23,Aspirantes!$A:$H,Aspirantes!$E$1,FALSE))</f>
        <v/>
      </c>
      <c r="K23" s="724" t="str">
        <f>IF(ISERROR(VLOOKUP($A23,Aspirantes!$A:$H,Aspirantes!$F$1,FALSE)),"",VLOOKUP($A23,Aspirantes!$A:$H,Aspirantes!$F$1,FALSE))</f>
        <v/>
      </c>
      <c r="L23" s="725" t="str">
        <f>IF(ISERROR(VLOOKUP($A23,Aspirantes!$A:$H,Aspirantes!$G$1,FALSE)),"",VLOOKUP($A23,Aspirantes!$A:$H,Aspirantes!$G$1,FALSE))</f>
        <v/>
      </c>
      <c r="M23" s="726"/>
      <c r="O23" s="1469" t="str">
        <f t="shared" si="2"/>
        <v/>
      </c>
      <c r="P23" s="1442"/>
      <c r="Q23" s="1469" t="str">
        <f>IF(F23&lt;&gt;0,IF(COUNTIF($F$19:$F$178,F23)&gt;$Q$2,IF(F23&lt;&gt;0,COUNTIF($F$19:F23,F23),""),""),"")</f>
        <v/>
      </c>
      <c r="R23" s="1469" t="str">
        <f t="shared" si="1"/>
        <v/>
      </c>
      <c r="S23" s="1442"/>
      <c r="T23" s="1442"/>
      <c r="U23" s="1442"/>
      <c r="V23" s="1442"/>
      <c r="W23" s="1442"/>
      <c r="X23" s="1442"/>
      <c r="Y23" s="1442"/>
      <c r="Z23" s="1442"/>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c r="BA23" s="1442"/>
    </row>
    <row r="24" spans="1:53" s="34" customFormat="1" ht="18" customHeight="1" x14ac:dyDescent="0.2">
      <c r="A24" s="446" t="str">
        <f>CONCATENATE('01_Carga'!$M$5,"_",$I24)</f>
        <v>FI__6</v>
      </c>
      <c r="B24" s="1405"/>
      <c r="C24" s="1460" t="str">
        <f>'12_P1_Lista'!T23</f>
        <v/>
      </c>
      <c r="D24" s="1461" t="str">
        <f>'12_P1_Lista'!U23</f>
        <v/>
      </c>
      <c r="E24" s="1502" t="str">
        <f>IF(F24&lt;&gt;0,COUNTIF($F$19:F24,F24),"")</f>
        <v/>
      </c>
      <c r="F24" s="554"/>
      <c r="G24" s="1841" t="str">
        <f t="shared" si="0"/>
        <v/>
      </c>
      <c r="H24" s="445"/>
      <c r="I24" s="1204">
        <v>6</v>
      </c>
      <c r="J24" s="723" t="str">
        <f>IF(ISERROR(VLOOKUP($A24,Aspirantes!$A:$H,Aspirantes!$E$1,FALSE)),"",VLOOKUP($A24,Aspirantes!$A:$H,Aspirantes!$E$1,FALSE))</f>
        <v/>
      </c>
      <c r="K24" s="724" t="str">
        <f>IF(ISERROR(VLOOKUP($A24,Aspirantes!$A:$H,Aspirantes!$F$1,FALSE)),"",VLOOKUP($A24,Aspirantes!$A:$H,Aspirantes!$F$1,FALSE))</f>
        <v/>
      </c>
      <c r="L24" s="725" t="str">
        <f>IF(ISERROR(VLOOKUP($A24,Aspirantes!$A:$H,Aspirantes!$G$1,FALSE)),"",VLOOKUP($A24,Aspirantes!$A:$H,Aspirantes!$G$1,FALSE))</f>
        <v/>
      </c>
      <c r="M24" s="726"/>
      <c r="O24" s="1469" t="str">
        <f t="shared" si="2"/>
        <v/>
      </c>
      <c r="P24" s="1442"/>
      <c r="Q24" s="1469" t="str">
        <f>IF(F24&lt;&gt;0,IF(COUNTIF($F$19:$F$178,F24)&gt;$Q$2,IF(F24&lt;&gt;0,COUNTIF($F$19:F24,F24),""),""),"")</f>
        <v/>
      </c>
      <c r="R24" s="1469" t="str">
        <f t="shared" si="1"/>
        <v/>
      </c>
      <c r="S24" s="1442"/>
      <c r="T24" s="1442"/>
      <c r="U24" s="1442"/>
      <c r="V24" s="1442"/>
      <c r="W24" s="1442"/>
      <c r="X24" s="1442"/>
      <c r="Y24" s="1442"/>
      <c r="Z24" s="1442"/>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c r="BA24" s="1442"/>
    </row>
    <row r="25" spans="1:53" s="34" customFormat="1" ht="18" customHeight="1" x14ac:dyDescent="0.2">
      <c r="A25" s="446" t="str">
        <f>CONCATENATE('01_Carga'!$M$5,"_",$I25)</f>
        <v>FI__7</v>
      </c>
      <c r="B25" s="1405"/>
      <c r="C25" s="1460" t="str">
        <f>'12_P1_Lista'!T24</f>
        <v/>
      </c>
      <c r="D25" s="1461" t="str">
        <f>'12_P1_Lista'!U24</f>
        <v/>
      </c>
      <c r="E25" s="1502" t="str">
        <f>IF(F25&lt;&gt;0,COUNTIF($F$19:F25,F25),"")</f>
        <v/>
      </c>
      <c r="F25" s="554"/>
      <c r="G25" s="1841" t="str">
        <f t="shared" si="0"/>
        <v/>
      </c>
      <c r="H25" s="445"/>
      <c r="I25" s="1204">
        <v>7</v>
      </c>
      <c r="J25" s="723" t="str">
        <f>IF(ISERROR(VLOOKUP($A25,Aspirantes!$A:$H,Aspirantes!$E$1,FALSE)),"",VLOOKUP($A25,Aspirantes!$A:$H,Aspirantes!$E$1,FALSE))</f>
        <v/>
      </c>
      <c r="K25" s="724" t="str">
        <f>IF(ISERROR(VLOOKUP($A25,Aspirantes!$A:$H,Aspirantes!$F$1,FALSE)),"",VLOOKUP($A25,Aspirantes!$A:$H,Aspirantes!$F$1,FALSE))</f>
        <v/>
      </c>
      <c r="L25" s="725" t="str">
        <f>IF(ISERROR(VLOOKUP($A25,Aspirantes!$A:$H,Aspirantes!$G$1,FALSE)),"",VLOOKUP($A25,Aspirantes!$A:$H,Aspirantes!$G$1,FALSE))</f>
        <v/>
      </c>
      <c r="M25" s="726"/>
      <c r="O25" s="1469" t="str">
        <f t="shared" si="2"/>
        <v/>
      </c>
      <c r="P25" s="1442"/>
      <c r="Q25" s="1469" t="str">
        <f>IF(F25&lt;&gt;0,IF(COUNTIF($F$19:$F$178,F25)&gt;$Q$2,IF(F25&lt;&gt;0,COUNTIF($F$19:F25,F25),""),""),"")</f>
        <v/>
      </c>
      <c r="R25" s="1469" t="str">
        <f t="shared" si="1"/>
        <v/>
      </c>
      <c r="S25" s="1442"/>
      <c r="T25" s="1442"/>
      <c r="U25" s="1442"/>
      <c r="V25" s="1442"/>
      <c r="W25" s="1442"/>
      <c r="X25" s="1442"/>
      <c r="Y25" s="1442"/>
      <c r="Z25" s="1442"/>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c r="BA25" s="1442"/>
    </row>
    <row r="26" spans="1:53" s="34" customFormat="1" ht="18" customHeight="1" x14ac:dyDescent="0.2">
      <c r="A26" s="446" t="str">
        <f>CONCATENATE('01_Carga'!$M$5,"_",$I26)</f>
        <v>FI__8</v>
      </c>
      <c r="B26" s="1405"/>
      <c r="C26" s="1460" t="str">
        <f>'12_P1_Lista'!T25</f>
        <v/>
      </c>
      <c r="D26" s="1461" t="str">
        <f>'12_P1_Lista'!U25</f>
        <v/>
      </c>
      <c r="E26" s="1502" t="str">
        <f>IF(F26&lt;&gt;0,COUNTIF($F$19:F26,F26),"")</f>
        <v/>
      </c>
      <c r="F26" s="554"/>
      <c r="G26" s="1841" t="str">
        <f t="shared" si="0"/>
        <v/>
      </c>
      <c r="H26" s="445"/>
      <c r="I26" s="1204">
        <v>8</v>
      </c>
      <c r="J26" s="723" t="str">
        <f>IF(ISERROR(VLOOKUP($A26,Aspirantes!$A:$H,Aspirantes!$E$1,FALSE)),"",VLOOKUP($A26,Aspirantes!$A:$H,Aspirantes!$E$1,FALSE))</f>
        <v/>
      </c>
      <c r="K26" s="724" t="str">
        <f>IF(ISERROR(VLOOKUP($A26,Aspirantes!$A:$H,Aspirantes!$F$1,FALSE)),"",VLOOKUP($A26,Aspirantes!$A:$H,Aspirantes!$F$1,FALSE))</f>
        <v/>
      </c>
      <c r="L26" s="725" t="str">
        <f>IF(ISERROR(VLOOKUP($A26,Aspirantes!$A:$H,Aspirantes!$G$1,FALSE)),"",VLOOKUP($A26,Aspirantes!$A:$H,Aspirantes!$G$1,FALSE))</f>
        <v/>
      </c>
      <c r="M26" s="726"/>
      <c r="O26" s="1469" t="str">
        <f t="shared" si="2"/>
        <v/>
      </c>
      <c r="P26" s="1442"/>
      <c r="Q26" s="1469" t="str">
        <f>IF(F26&lt;&gt;0,IF(COUNTIF($F$19:$F$178,F26)&gt;$Q$2,IF(F26&lt;&gt;0,COUNTIF($F$19:F26,F26),""),""),"")</f>
        <v/>
      </c>
      <c r="R26" s="1469" t="str">
        <f t="shared" si="1"/>
        <v/>
      </c>
      <c r="S26" s="1442"/>
      <c r="T26" s="1442"/>
      <c r="U26" s="1442"/>
      <c r="V26" s="1442"/>
      <c r="W26" s="1442"/>
      <c r="X26" s="1442"/>
      <c r="Y26" s="1442"/>
      <c r="Z26" s="1442"/>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c r="BA26" s="1442"/>
    </row>
    <row r="27" spans="1:53" s="34" customFormat="1" ht="18" customHeight="1" x14ac:dyDescent="0.2">
      <c r="A27" s="446" t="str">
        <f>CONCATENATE('01_Carga'!$M$5,"_",$I27)</f>
        <v>FI__9</v>
      </c>
      <c r="B27" s="1405"/>
      <c r="C27" s="1460" t="str">
        <f>'12_P1_Lista'!T26</f>
        <v/>
      </c>
      <c r="D27" s="1461" t="str">
        <f>'12_P1_Lista'!U26</f>
        <v/>
      </c>
      <c r="E27" s="1502" t="str">
        <f>IF(F27&lt;&gt;0,COUNTIF($F$19:F27,F27),"")</f>
        <v/>
      </c>
      <c r="F27" s="554"/>
      <c r="G27" s="1841" t="str">
        <f t="shared" si="0"/>
        <v/>
      </c>
      <c r="H27" s="445"/>
      <c r="I27" s="1204">
        <v>9</v>
      </c>
      <c r="J27" s="723" t="str">
        <f>IF(ISERROR(VLOOKUP($A27,Aspirantes!$A:$H,Aspirantes!$E$1,FALSE)),"",VLOOKUP($A27,Aspirantes!$A:$H,Aspirantes!$E$1,FALSE))</f>
        <v/>
      </c>
      <c r="K27" s="724" t="str">
        <f>IF(ISERROR(VLOOKUP($A27,Aspirantes!$A:$H,Aspirantes!$F$1,FALSE)),"",VLOOKUP($A27,Aspirantes!$A:$H,Aspirantes!$F$1,FALSE))</f>
        <v/>
      </c>
      <c r="L27" s="725" t="str">
        <f>IF(ISERROR(VLOOKUP($A27,Aspirantes!$A:$H,Aspirantes!$G$1,FALSE)),"",VLOOKUP($A27,Aspirantes!$A:$H,Aspirantes!$G$1,FALSE))</f>
        <v/>
      </c>
      <c r="M27" s="726"/>
      <c r="O27" s="1469" t="str">
        <f t="shared" si="2"/>
        <v/>
      </c>
      <c r="P27" s="1442"/>
      <c r="Q27" s="1469" t="str">
        <f>IF(F27&lt;&gt;0,IF(COUNTIF($F$19:$F$178,F27)&gt;$Q$2,IF(F27&lt;&gt;0,COUNTIF($F$19:F27,F27),""),""),"")</f>
        <v/>
      </c>
      <c r="R27" s="1469" t="str">
        <f t="shared" si="1"/>
        <v/>
      </c>
      <c r="S27" s="1442"/>
      <c r="T27" s="1442"/>
      <c r="U27" s="1442"/>
      <c r="V27" s="1442"/>
      <c r="W27" s="1442"/>
      <c r="X27" s="1442"/>
      <c r="Y27" s="1442"/>
      <c r="Z27" s="1442"/>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c r="BA27" s="1442"/>
    </row>
    <row r="28" spans="1:53" s="34" customFormat="1" ht="18" customHeight="1" x14ac:dyDescent="0.2">
      <c r="A28" s="446" t="str">
        <f>CONCATENATE('01_Carga'!$M$5,"_",$I28)</f>
        <v>FI__10</v>
      </c>
      <c r="B28" s="1405"/>
      <c r="C28" s="1460" t="str">
        <f>'12_P1_Lista'!T27</f>
        <v/>
      </c>
      <c r="D28" s="1461" t="str">
        <f>'12_P1_Lista'!U27</f>
        <v/>
      </c>
      <c r="E28" s="1502" t="str">
        <f>IF(F28&lt;&gt;0,COUNTIF($F$19:F28,F28),"")</f>
        <v/>
      </c>
      <c r="F28" s="554"/>
      <c r="G28" s="1841" t="str">
        <f t="shared" si="0"/>
        <v/>
      </c>
      <c r="H28" s="445"/>
      <c r="I28" s="1204">
        <v>10</v>
      </c>
      <c r="J28" s="723" t="str">
        <f>IF(ISERROR(VLOOKUP($A28,Aspirantes!$A:$H,Aspirantes!$E$1,FALSE)),"",VLOOKUP($A28,Aspirantes!$A:$H,Aspirantes!$E$1,FALSE))</f>
        <v/>
      </c>
      <c r="K28" s="724" t="str">
        <f>IF(ISERROR(VLOOKUP($A28,Aspirantes!$A:$H,Aspirantes!$F$1,FALSE)),"",VLOOKUP($A28,Aspirantes!$A:$H,Aspirantes!$F$1,FALSE))</f>
        <v/>
      </c>
      <c r="L28" s="725" t="str">
        <f>IF(ISERROR(VLOOKUP($A28,Aspirantes!$A:$H,Aspirantes!$G$1,FALSE)),"",VLOOKUP($A28,Aspirantes!$A:$H,Aspirantes!$G$1,FALSE))</f>
        <v/>
      </c>
      <c r="M28" s="726"/>
      <c r="O28" s="1469" t="str">
        <f t="shared" si="2"/>
        <v/>
      </c>
      <c r="P28" s="1442"/>
      <c r="Q28" s="1469" t="str">
        <f>IF(F28&lt;&gt;0,IF(COUNTIF($F$19:$F$178,F28)&gt;$Q$2,IF(F28&lt;&gt;0,COUNTIF($F$19:F28,F28),""),""),"")</f>
        <v/>
      </c>
      <c r="R28" s="1469" t="str">
        <f t="shared" si="1"/>
        <v/>
      </c>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c r="BA28" s="1442"/>
    </row>
    <row r="29" spans="1:53" s="34" customFormat="1" ht="18" customHeight="1" x14ac:dyDescent="0.2">
      <c r="A29" s="446" t="str">
        <f>CONCATENATE('01_Carga'!$M$5,"_",$I29)</f>
        <v>FI__11</v>
      </c>
      <c r="B29" s="1405"/>
      <c r="C29" s="1460" t="str">
        <f>'12_P1_Lista'!T28</f>
        <v/>
      </c>
      <c r="D29" s="1461" t="str">
        <f>'12_P1_Lista'!U28</f>
        <v/>
      </c>
      <c r="E29" s="1502" t="str">
        <f>IF(F29&lt;&gt;0,COUNTIF($F$19:F29,F29),"")</f>
        <v/>
      </c>
      <c r="F29" s="554"/>
      <c r="G29" s="1841" t="str">
        <f t="shared" si="0"/>
        <v/>
      </c>
      <c r="H29" s="445"/>
      <c r="I29" s="1204">
        <v>11</v>
      </c>
      <c r="J29" s="723" t="str">
        <f>IF(ISERROR(VLOOKUP($A29,Aspirantes!$A:$H,Aspirantes!$E$1,FALSE)),"",VLOOKUP($A29,Aspirantes!$A:$H,Aspirantes!$E$1,FALSE))</f>
        <v/>
      </c>
      <c r="K29" s="724" t="str">
        <f>IF(ISERROR(VLOOKUP($A29,Aspirantes!$A:$H,Aspirantes!$F$1,FALSE)),"",VLOOKUP($A29,Aspirantes!$A:$H,Aspirantes!$F$1,FALSE))</f>
        <v/>
      </c>
      <c r="L29" s="725" t="str">
        <f>IF(ISERROR(VLOOKUP($A29,Aspirantes!$A:$H,Aspirantes!$G$1,FALSE)),"",VLOOKUP($A29,Aspirantes!$A:$H,Aspirantes!$G$1,FALSE))</f>
        <v/>
      </c>
      <c r="M29" s="726"/>
      <c r="O29" s="1469" t="str">
        <f t="shared" si="2"/>
        <v/>
      </c>
      <c r="P29" s="1442"/>
      <c r="Q29" s="1469" t="str">
        <f>IF(F29&lt;&gt;0,IF(COUNTIF($F$19:$F$178,F29)&gt;$Q$2,IF(F29&lt;&gt;0,COUNTIF($F$19:F29,F29),""),""),"")</f>
        <v/>
      </c>
      <c r="R29" s="1469" t="str">
        <f t="shared" si="1"/>
        <v/>
      </c>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c r="BA29" s="1442"/>
    </row>
    <row r="30" spans="1:53" s="34" customFormat="1" ht="18" customHeight="1" x14ac:dyDescent="0.2">
      <c r="A30" s="446" t="str">
        <f>CONCATENATE('01_Carga'!$M$5,"_",$I30)</f>
        <v>FI__12</v>
      </c>
      <c r="B30" s="1405"/>
      <c r="C30" s="1460" t="str">
        <f>'12_P1_Lista'!T29</f>
        <v/>
      </c>
      <c r="D30" s="1461" t="str">
        <f>'12_P1_Lista'!U29</f>
        <v/>
      </c>
      <c r="E30" s="1502" t="str">
        <f>IF(F30&lt;&gt;0,COUNTIF($F$19:F30,F30),"")</f>
        <v/>
      </c>
      <c r="F30" s="554"/>
      <c r="G30" s="1841" t="str">
        <f>IF(F30&lt;&gt;0,F30,"")</f>
        <v/>
      </c>
      <c r="H30" s="445"/>
      <c r="I30" s="1204">
        <v>12</v>
      </c>
      <c r="J30" s="723" t="str">
        <f>IF(ISERROR(VLOOKUP($A30,Aspirantes!$A:$H,Aspirantes!$E$1,FALSE)),"",VLOOKUP($A30,Aspirantes!$A:$H,Aspirantes!$E$1,FALSE))</f>
        <v/>
      </c>
      <c r="K30" s="724" t="str">
        <f>IF(ISERROR(VLOOKUP($A30,Aspirantes!$A:$H,Aspirantes!$F$1,FALSE)),"",VLOOKUP($A30,Aspirantes!$A:$H,Aspirantes!$F$1,FALSE))</f>
        <v/>
      </c>
      <c r="L30" s="725" t="str">
        <f>IF(ISERROR(VLOOKUP($A30,Aspirantes!$A:$H,Aspirantes!$G$1,FALSE)),"",VLOOKUP($A30,Aspirantes!$A:$H,Aspirantes!$G$1,FALSE))</f>
        <v/>
      </c>
      <c r="M30" s="726"/>
      <c r="O30" s="1469" t="str">
        <f t="shared" si="2"/>
        <v/>
      </c>
      <c r="P30" s="1442"/>
      <c r="Q30" s="1469" t="str">
        <f>IF(F30&lt;&gt;0,IF(COUNTIF($F$19:$F$178,F30)&gt;$Q$2,IF(F30&lt;&gt;0,COUNTIF($F$19:F30,F30),""),""),"")</f>
        <v/>
      </c>
      <c r="R30" s="1469" t="str">
        <f t="shared" si="1"/>
        <v/>
      </c>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c r="BA30" s="1442"/>
    </row>
    <row r="31" spans="1:53" s="34" customFormat="1" ht="18" customHeight="1" x14ac:dyDescent="0.2">
      <c r="A31" s="446" t="str">
        <f>CONCATENATE('01_Carga'!$M$5,"_",$I31)</f>
        <v>FI__13</v>
      </c>
      <c r="B31" s="1405"/>
      <c r="C31" s="1460" t="str">
        <f>'12_P1_Lista'!T30</f>
        <v/>
      </c>
      <c r="D31" s="1461" t="str">
        <f>'12_P1_Lista'!U30</f>
        <v/>
      </c>
      <c r="E31" s="1502" t="str">
        <f>IF(F31&lt;&gt;0,COUNTIF($F$19:F31,F31),"")</f>
        <v/>
      </c>
      <c r="F31" s="554"/>
      <c r="G31" s="1841" t="str">
        <f t="shared" ref="G31:G94" si="3">IF(F31&lt;&gt;0,F31,"")</f>
        <v/>
      </c>
      <c r="H31" s="445"/>
      <c r="I31" s="1204">
        <v>13</v>
      </c>
      <c r="J31" s="723" t="str">
        <f>IF(ISERROR(VLOOKUP($A31,Aspirantes!$A:$H,Aspirantes!$E$1,FALSE)),"",VLOOKUP($A31,Aspirantes!$A:$H,Aspirantes!$E$1,FALSE))</f>
        <v/>
      </c>
      <c r="K31" s="724" t="str">
        <f>IF(ISERROR(VLOOKUP($A31,Aspirantes!$A:$H,Aspirantes!$F$1,FALSE)),"",VLOOKUP($A31,Aspirantes!$A:$H,Aspirantes!$F$1,FALSE))</f>
        <v/>
      </c>
      <c r="L31" s="725" t="str">
        <f>IF(ISERROR(VLOOKUP($A31,Aspirantes!$A:$H,Aspirantes!$G$1,FALSE)),"",VLOOKUP($A31,Aspirantes!$A:$H,Aspirantes!$G$1,FALSE))</f>
        <v/>
      </c>
      <c r="M31" s="726"/>
      <c r="O31" s="1469" t="str">
        <f t="shared" si="2"/>
        <v/>
      </c>
      <c r="P31" s="1442"/>
      <c r="Q31" s="1469" t="str">
        <f>IF(F31&lt;&gt;0,IF(COUNTIF($F$19:$F$178,F31)&gt;$Q$2,IF(F31&lt;&gt;0,COUNTIF($F$19:F31,F31),""),""),"")</f>
        <v/>
      </c>
      <c r="R31" s="1469" t="str">
        <f t="shared" si="1"/>
        <v/>
      </c>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row>
    <row r="32" spans="1:53" s="34" customFormat="1" ht="18" customHeight="1" x14ac:dyDescent="0.2">
      <c r="A32" s="446" t="str">
        <f>CONCATENATE('01_Carga'!$M$5,"_",$I32)</f>
        <v>FI__14</v>
      </c>
      <c r="B32" s="1405"/>
      <c r="C32" s="1460" t="str">
        <f>'12_P1_Lista'!T31</f>
        <v/>
      </c>
      <c r="D32" s="1461" t="str">
        <f>'12_P1_Lista'!U31</f>
        <v/>
      </c>
      <c r="E32" s="1502" t="str">
        <f>IF(F32&lt;&gt;0,COUNTIF($F$19:F32,F32),"")</f>
        <v/>
      </c>
      <c r="F32" s="554"/>
      <c r="G32" s="1841" t="str">
        <f t="shared" si="3"/>
        <v/>
      </c>
      <c r="H32" s="445"/>
      <c r="I32" s="1204">
        <v>14</v>
      </c>
      <c r="J32" s="723" t="str">
        <f>IF(ISERROR(VLOOKUP($A32,Aspirantes!$A:$H,Aspirantes!$E$1,FALSE)),"",VLOOKUP($A32,Aspirantes!$A:$H,Aspirantes!$E$1,FALSE))</f>
        <v/>
      </c>
      <c r="K32" s="724" t="str">
        <f>IF(ISERROR(VLOOKUP($A32,Aspirantes!$A:$H,Aspirantes!$F$1,FALSE)),"",VLOOKUP($A32,Aspirantes!$A:$H,Aspirantes!$F$1,FALSE))</f>
        <v/>
      </c>
      <c r="L32" s="725" t="str">
        <f>IF(ISERROR(VLOOKUP($A32,Aspirantes!$A:$H,Aspirantes!$G$1,FALSE)),"",VLOOKUP($A32,Aspirantes!$A:$H,Aspirantes!$G$1,FALSE))</f>
        <v/>
      </c>
      <c r="M32" s="726"/>
      <c r="O32" s="1469" t="str">
        <f t="shared" si="2"/>
        <v/>
      </c>
      <c r="P32" s="1442"/>
      <c r="Q32" s="1469" t="str">
        <f>IF(F32&lt;&gt;0,IF(COUNTIF($F$19:$F$178,F32)&gt;$Q$2,IF(F32&lt;&gt;0,COUNTIF($F$19:F32,F32),""),""),"")</f>
        <v/>
      </c>
      <c r="R32" s="1469" t="str">
        <f t="shared" si="1"/>
        <v/>
      </c>
      <c r="S32" s="1442"/>
      <c r="T32" s="1442"/>
      <c r="U32" s="1442"/>
      <c r="V32" s="1442"/>
      <c r="W32" s="1442"/>
      <c r="X32" s="1442"/>
      <c r="Y32" s="1442"/>
      <c r="Z32" s="1442"/>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c r="BA32" s="1442"/>
    </row>
    <row r="33" spans="1:53" s="34" customFormat="1" ht="18" customHeight="1" x14ac:dyDescent="0.2">
      <c r="A33" s="446" t="str">
        <f>CONCATENATE('01_Carga'!$M$5,"_",$I33)</f>
        <v>FI__15</v>
      </c>
      <c r="B33" s="1405"/>
      <c r="C33" s="1460" t="str">
        <f>'12_P1_Lista'!T32</f>
        <v/>
      </c>
      <c r="D33" s="1461" t="str">
        <f>'12_P1_Lista'!U32</f>
        <v/>
      </c>
      <c r="E33" s="1502" t="str">
        <f>IF(F33&lt;&gt;0,COUNTIF($F$19:F33,F33),"")</f>
        <v/>
      </c>
      <c r="F33" s="554"/>
      <c r="G33" s="1841" t="str">
        <f t="shared" si="3"/>
        <v/>
      </c>
      <c r="H33" s="445"/>
      <c r="I33" s="1204">
        <v>15</v>
      </c>
      <c r="J33" s="723" t="str">
        <f>IF(ISERROR(VLOOKUP($A33,Aspirantes!$A:$H,Aspirantes!$E$1,FALSE)),"",VLOOKUP($A33,Aspirantes!$A:$H,Aspirantes!$E$1,FALSE))</f>
        <v/>
      </c>
      <c r="K33" s="724" t="str">
        <f>IF(ISERROR(VLOOKUP($A33,Aspirantes!$A:$H,Aspirantes!$F$1,FALSE)),"",VLOOKUP($A33,Aspirantes!$A:$H,Aspirantes!$F$1,FALSE))</f>
        <v/>
      </c>
      <c r="L33" s="725" t="str">
        <f>IF(ISERROR(VLOOKUP($A33,Aspirantes!$A:$H,Aspirantes!$G$1,FALSE)),"",VLOOKUP($A33,Aspirantes!$A:$H,Aspirantes!$G$1,FALSE))</f>
        <v/>
      </c>
      <c r="M33" s="726"/>
      <c r="O33" s="1469" t="str">
        <f t="shared" si="2"/>
        <v/>
      </c>
      <c r="P33" s="1442"/>
      <c r="Q33" s="1469" t="str">
        <f>IF(F33&lt;&gt;0,IF(COUNTIF($F$19:$F$178,F33)&gt;$Q$2,IF(F33&lt;&gt;0,COUNTIF($F$19:F33,F33),""),""),"")</f>
        <v/>
      </c>
      <c r="R33" s="1469" t="str">
        <f t="shared" si="1"/>
        <v/>
      </c>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c r="BA33" s="1442"/>
    </row>
    <row r="34" spans="1:53" s="34" customFormat="1" ht="18" customHeight="1" x14ac:dyDescent="0.2">
      <c r="A34" s="446" t="str">
        <f>CONCATENATE('01_Carga'!$M$5,"_",$I34)</f>
        <v>FI__16</v>
      </c>
      <c r="B34" s="1405"/>
      <c r="C34" s="1460" t="str">
        <f>'12_P1_Lista'!T33</f>
        <v/>
      </c>
      <c r="D34" s="1461" t="str">
        <f>'12_P1_Lista'!U33</f>
        <v/>
      </c>
      <c r="E34" s="1502" t="str">
        <f>IF(F34&lt;&gt;0,COUNTIF($F$19:F34,F34),"")</f>
        <v/>
      </c>
      <c r="F34" s="554"/>
      <c r="G34" s="1841" t="str">
        <f t="shared" si="3"/>
        <v/>
      </c>
      <c r="H34" s="445"/>
      <c r="I34" s="1204">
        <v>16</v>
      </c>
      <c r="J34" s="723" t="str">
        <f>IF(ISERROR(VLOOKUP($A34,Aspirantes!$A:$H,Aspirantes!$E$1,FALSE)),"",VLOOKUP($A34,Aspirantes!$A:$H,Aspirantes!$E$1,FALSE))</f>
        <v/>
      </c>
      <c r="K34" s="724" t="str">
        <f>IF(ISERROR(VLOOKUP($A34,Aspirantes!$A:$H,Aspirantes!$F$1,FALSE)),"",VLOOKUP($A34,Aspirantes!$A:$H,Aspirantes!$F$1,FALSE))</f>
        <v/>
      </c>
      <c r="L34" s="725" t="str">
        <f>IF(ISERROR(VLOOKUP($A34,Aspirantes!$A:$H,Aspirantes!$G$1,FALSE)),"",VLOOKUP($A34,Aspirantes!$A:$H,Aspirantes!$G$1,FALSE))</f>
        <v/>
      </c>
      <c r="M34" s="726"/>
      <c r="O34" s="1469" t="str">
        <f t="shared" si="2"/>
        <v/>
      </c>
      <c r="P34" s="1442"/>
      <c r="Q34" s="1469" t="str">
        <f>IF(F34&lt;&gt;0,IF(COUNTIF($F$19:$F$178,F34)&gt;$Q$2,IF(F34&lt;&gt;0,COUNTIF($F$19:F34,F34),""),""),"")</f>
        <v/>
      </c>
      <c r="R34" s="1469" t="str">
        <f t="shared" si="1"/>
        <v/>
      </c>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c r="BA34" s="1442"/>
    </row>
    <row r="35" spans="1:53" s="34" customFormat="1" ht="18" customHeight="1" x14ac:dyDescent="0.2">
      <c r="A35" s="446" t="str">
        <f>CONCATENATE('01_Carga'!$M$5,"_",$I35)</f>
        <v>FI__17</v>
      </c>
      <c r="B35" s="1405"/>
      <c r="C35" s="1460" t="str">
        <f>'12_P1_Lista'!T34</f>
        <v/>
      </c>
      <c r="D35" s="1461" t="str">
        <f>'12_P1_Lista'!U34</f>
        <v/>
      </c>
      <c r="E35" s="1502" t="str">
        <f>IF(F35&lt;&gt;0,COUNTIF($F$19:F35,F35),"")</f>
        <v/>
      </c>
      <c r="F35" s="554"/>
      <c r="G35" s="1841" t="str">
        <f t="shared" si="3"/>
        <v/>
      </c>
      <c r="H35" s="445"/>
      <c r="I35" s="1204">
        <v>17</v>
      </c>
      <c r="J35" s="723" t="str">
        <f>IF(ISERROR(VLOOKUP($A35,Aspirantes!$A:$H,Aspirantes!$E$1,FALSE)),"",VLOOKUP($A35,Aspirantes!$A:$H,Aspirantes!$E$1,FALSE))</f>
        <v/>
      </c>
      <c r="K35" s="724" t="str">
        <f>IF(ISERROR(VLOOKUP($A35,Aspirantes!$A:$H,Aspirantes!$F$1,FALSE)),"",VLOOKUP($A35,Aspirantes!$A:$H,Aspirantes!$F$1,FALSE))</f>
        <v/>
      </c>
      <c r="L35" s="725" t="str">
        <f>IF(ISERROR(VLOOKUP($A35,Aspirantes!$A:$H,Aspirantes!$G$1,FALSE)),"",VLOOKUP($A35,Aspirantes!$A:$H,Aspirantes!$G$1,FALSE))</f>
        <v/>
      </c>
      <c r="M35" s="726"/>
      <c r="O35" s="1469" t="str">
        <f t="shared" si="2"/>
        <v/>
      </c>
      <c r="P35" s="1442"/>
      <c r="Q35" s="1469" t="str">
        <f>IF(F35&lt;&gt;0,IF(COUNTIF($F$19:$F$178,F35)&gt;$Q$2,IF(F35&lt;&gt;0,COUNTIF($F$19:F35,F35),""),""),"")</f>
        <v/>
      </c>
      <c r="R35" s="1469" t="str">
        <f t="shared" si="1"/>
        <v/>
      </c>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c r="BA35" s="1442"/>
    </row>
    <row r="36" spans="1:53" s="34" customFormat="1" ht="18" customHeight="1" x14ac:dyDescent="0.2">
      <c r="A36" s="446" t="str">
        <f>CONCATENATE('01_Carga'!$M$5,"_",$I36)</f>
        <v>FI__18</v>
      </c>
      <c r="B36" s="1405"/>
      <c r="C36" s="1460" t="str">
        <f>'12_P1_Lista'!T35</f>
        <v/>
      </c>
      <c r="D36" s="1461" t="str">
        <f>'12_P1_Lista'!U35</f>
        <v/>
      </c>
      <c r="E36" s="1502" t="str">
        <f>IF(F36&lt;&gt;0,COUNTIF($F$19:F36,F36),"")</f>
        <v/>
      </c>
      <c r="F36" s="554"/>
      <c r="G36" s="1841" t="str">
        <f t="shared" si="3"/>
        <v/>
      </c>
      <c r="H36" s="445"/>
      <c r="I36" s="1204">
        <v>18</v>
      </c>
      <c r="J36" s="723" t="str">
        <f>IF(ISERROR(VLOOKUP($A36,Aspirantes!$A:$H,Aspirantes!$E$1,FALSE)),"",VLOOKUP($A36,Aspirantes!$A:$H,Aspirantes!$E$1,FALSE))</f>
        <v/>
      </c>
      <c r="K36" s="724" t="str">
        <f>IF(ISERROR(VLOOKUP($A36,Aspirantes!$A:$H,Aspirantes!$F$1,FALSE)),"",VLOOKUP($A36,Aspirantes!$A:$H,Aspirantes!$F$1,FALSE))</f>
        <v/>
      </c>
      <c r="L36" s="725" t="str">
        <f>IF(ISERROR(VLOOKUP($A36,Aspirantes!$A:$H,Aspirantes!$G$1,FALSE)),"",VLOOKUP($A36,Aspirantes!$A:$H,Aspirantes!$G$1,FALSE))</f>
        <v/>
      </c>
      <c r="M36" s="726"/>
      <c r="O36" s="1469" t="str">
        <f t="shared" si="2"/>
        <v/>
      </c>
      <c r="P36" s="1442"/>
      <c r="Q36" s="1469" t="str">
        <f>IF(F36&lt;&gt;0,IF(COUNTIF($F$19:$F$178,F36)&gt;$Q$2,IF(F36&lt;&gt;0,COUNTIF($F$19:F36,F36),""),""),"")</f>
        <v/>
      </c>
      <c r="R36" s="1469" t="str">
        <f t="shared" si="1"/>
        <v/>
      </c>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c r="BA36" s="1442"/>
    </row>
    <row r="37" spans="1:53" s="34" customFormat="1" ht="18" customHeight="1" x14ac:dyDescent="0.2">
      <c r="A37" s="446" t="str">
        <f>CONCATENATE('01_Carga'!$M$5,"_",$I37)</f>
        <v>FI__19</v>
      </c>
      <c r="B37" s="1405"/>
      <c r="C37" s="1460" t="str">
        <f>'12_P1_Lista'!T36</f>
        <v/>
      </c>
      <c r="D37" s="1461" t="str">
        <f>'12_P1_Lista'!U36</f>
        <v/>
      </c>
      <c r="E37" s="1502" t="str">
        <f>IF(F37&lt;&gt;0,COUNTIF($F$19:F37,F37),"")</f>
        <v/>
      </c>
      <c r="F37" s="554"/>
      <c r="G37" s="1841" t="str">
        <f t="shared" si="3"/>
        <v/>
      </c>
      <c r="H37" s="445"/>
      <c r="I37" s="1204">
        <v>19</v>
      </c>
      <c r="J37" s="723" t="str">
        <f>IF(ISERROR(VLOOKUP($A37,Aspirantes!$A:$H,Aspirantes!$E$1,FALSE)),"",VLOOKUP($A37,Aspirantes!$A:$H,Aspirantes!$E$1,FALSE))</f>
        <v/>
      </c>
      <c r="K37" s="724" t="str">
        <f>IF(ISERROR(VLOOKUP($A37,Aspirantes!$A:$H,Aspirantes!$F$1,FALSE)),"",VLOOKUP($A37,Aspirantes!$A:$H,Aspirantes!$F$1,FALSE))</f>
        <v/>
      </c>
      <c r="L37" s="725" t="str">
        <f>IF(ISERROR(VLOOKUP($A37,Aspirantes!$A:$H,Aspirantes!$G$1,FALSE)),"",VLOOKUP($A37,Aspirantes!$A:$H,Aspirantes!$G$1,FALSE))</f>
        <v/>
      </c>
      <c r="M37" s="726"/>
      <c r="O37" s="1469" t="str">
        <f t="shared" si="2"/>
        <v/>
      </c>
      <c r="P37" s="1442"/>
      <c r="Q37" s="1469" t="str">
        <f>IF(F37&lt;&gt;0,IF(COUNTIF($F$19:$F$178,F37)&gt;$Q$2,IF(F37&lt;&gt;0,COUNTIF($F$19:F37,F37),""),""),"")</f>
        <v/>
      </c>
      <c r="R37" s="1469" t="str">
        <f t="shared" si="1"/>
        <v/>
      </c>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c r="BA37" s="1442"/>
    </row>
    <row r="38" spans="1:53" s="34" customFormat="1" ht="18" customHeight="1" x14ac:dyDescent="0.2">
      <c r="A38" s="446" t="str">
        <f>CONCATENATE('01_Carga'!$M$5,"_",$I38)</f>
        <v>FI__20</v>
      </c>
      <c r="B38" s="1405"/>
      <c r="C38" s="1460" t="str">
        <f>'12_P1_Lista'!T37</f>
        <v/>
      </c>
      <c r="D38" s="1461" t="str">
        <f>'12_P1_Lista'!U37</f>
        <v/>
      </c>
      <c r="E38" s="1502" t="str">
        <f>IF(F38&lt;&gt;0,COUNTIF($F$19:F38,F38),"")</f>
        <v/>
      </c>
      <c r="F38" s="554"/>
      <c r="G38" s="1841" t="str">
        <f t="shared" si="3"/>
        <v/>
      </c>
      <c r="H38" s="445"/>
      <c r="I38" s="1204">
        <v>20</v>
      </c>
      <c r="J38" s="723" t="str">
        <f>IF(ISERROR(VLOOKUP($A38,Aspirantes!$A:$H,Aspirantes!$E$1,FALSE)),"",VLOOKUP($A38,Aspirantes!$A:$H,Aspirantes!$E$1,FALSE))</f>
        <v/>
      </c>
      <c r="K38" s="724" t="str">
        <f>IF(ISERROR(VLOOKUP($A38,Aspirantes!$A:$H,Aspirantes!$F$1,FALSE)),"",VLOOKUP($A38,Aspirantes!$A:$H,Aspirantes!$F$1,FALSE))</f>
        <v/>
      </c>
      <c r="L38" s="725" t="str">
        <f>IF(ISERROR(VLOOKUP($A38,Aspirantes!$A:$H,Aspirantes!$G$1,FALSE)),"",VLOOKUP($A38,Aspirantes!$A:$H,Aspirantes!$G$1,FALSE))</f>
        <v/>
      </c>
      <c r="M38" s="726"/>
      <c r="O38" s="1469" t="str">
        <f t="shared" si="2"/>
        <v/>
      </c>
      <c r="P38" s="1442"/>
      <c r="Q38" s="1469" t="str">
        <f>IF(F38&lt;&gt;0,IF(COUNTIF($F$19:$F$178,F38)&gt;$Q$2,IF(F38&lt;&gt;0,COUNTIF($F$19:F38,F38),""),""),"")</f>
        <v/>
      </c>
      <c r="R38" s="1469" t="str">
        <f t="shared" si="1"/>
        <v/>
      </c>
      <c r="S38" s="1442"/>
      <c r="T38" s="1442"/>
      <c r="U38" s="1442"/>
      <c r="V38" s="1442"/>
      <c r="W38" s="1442"/>
      <c r="X38" s="1442"/>
      <c r="Y38" s="1442"/>
      <c r="Z38" s="1442"/>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c r="BA38" s="1442"/>
    </row>
    <row r="39" spans="1:53" s="34" customFormat="1" ht="18" customHeight="1" x14ac:dyDescent="0.2">
      <c r="A39" s="446" t="str">
        <f>CONCATENATE('01_Carga'!$M$5,"_",$I39)</f>
        <v>FI__21</v>
      </c>
      <c r="B39" s="1405"/>
      <c r="C39" s="1460" t="str">
        <f>'12_P1_Lista'!T38</f>
        <v/>
      </c>
      <c r="D39" s="1461" t="str">
        <f>'12_P1_Lista'!U38</f>
        <v/>
      </c>
      <c r="E39" s="1502" t="str">
        <f>IF(F39&lt;&gt;0,COUNTIF($F$19:F39,F39),"")</f>
        <v/>
      </c>
      <c r="F39" s="554"/>
      <c r="G39" s="1841" t="str">
        <f t="shared" si="3"/>
        <v/>
      </c>
      <c r="H39" s="445"/>
      <c r="I39" s="1204">
        <v>21</v>
      </c>
      <c r="J39" s="723" t="str">
        <f>IF(ISERROR(VLOOKUP($A39,Aspirantes!$A:$H,Aspirantes!$E$1,FALSE)),"",VLOOKUP($A39,Aspirantes!$A:$H,Aspirantes!$E$1,FALSE))</f>
        <v/>
      </c>
      <c r="K39" s="724" t="str">
        <f>IF(ISERROR(VLOOKUP($A39,Aspirantes!$A:$H,Aspirantes!$F$1,FALSE)),"",VLOOKUP($A39,Aspirantes!$A:$H,Aspirantes!$F$1,FALSE))</f>
        <v/>
      </c>
      <c r="L39" s="725" t="str">
        <f>IF(ISERROR(VLOOKUP($A39,Aspirantes!$A:$H,Aspirantes!$G$1,FALSE)),"",VLOOKUP($A39,Aspirantes!$A:$H,Aspirantes!$G$1,FALSE))</f>
        <v/>
      </c>
      <c r="M39" s="726"/>
      <c r="O39" s="1469" t="str">
        <f t="shared" si="2"/>
        <v/>
      </c>
      <c r="P39" s="1442"/>
      <c r="Q39" s="1469" t="str">
        <f>IF(F39&lt;&gt;0,IF(COUNTIF($F$19:$F$178,F39)&gt;$Q$2,IF(F39&lt;&gt;0,COUNTIF($F$19:F39,F39),""),""),"")</f>
        <v/>
      </c>
      <c r="R39" s="1469" t="str">
        <f t="shared" si="1"/>
        <v/>
      </c>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c r="BA39" s="1442"/>
    </row>
    <row r="40" spans="1:53" s="34" customFormat="1" ht="18" customHeight="1" x14ac:dyDescent="0.2">
      <c r="A40" s="446" t="str">
        <f>CONCATENATE('01_Carga'!$M$5,"_",$I40)</f>
        <v>FI__22</v>
      </c>
      <c r="B40" s="1405"/>
      <c r="C40" s="1460" t="str">
        <f>'12_P1_Lista'!T39</f>
        <v/>
      </c>
      <c r="D40" s="1461" t="str">
        <f>'12_P1_Lista'!U39</f>
        <v/>
      </c>
      <c r="E40" s="1502" t="str">
        <f>IF(F40&lt;&gt;0,COUNTIF($F$19:F40,F40),"")</f>
        <v/>
      </c>
      <c r="F40" s="554"/>
      <c r="G40" s="1841" t="str">
        <f t="shared" si="3"/>
        <v/>
      </c>
      <c r="H40" s="445"/>
      <c r="I40" s="1204">
        <v>22</v>
      </c>
      <c r="J40" s="723" t="str">
        <f>IF(ISERROR(VLOOKUP($A40,Aspirantes!$A:$H,Aspirantes!$E$1,FALSE)),"",VLOOKUP($A40,Aspirantes!$A:$H,Aspirantes!$E$1,FALSE))</f>
        <v/>
      </c>
      <c r="K40" s="724" t="str">
        <f>IF(ISERROR(VLOOKUP($A40,Aspirantes!$A:$H,Aspirantes!$F$1,FALSE)),"",VLOOKUP($A40,Aspirantes!$A:$H,Aspirantes!$F$1,FALSE))</f>
        <v/>
      </c>
      <c r="L40" s="725" t="str">
        <f>IF(ISERROR(VLOOKUP($A40,Aspirantes!$A:$H,Aspirantes!$G$1,FALSE)),"",VLOOKUP($A40,Aspirantes!$A:$H,Aspirantes!$G$1,FALSE))</f>
        <v/>
      </c>
      <c r="M40" s="726"/>
      <c r="O40" s="1469" t="str">
        <f t="shared" si="2"/>
        <v/>
      </c>
      <c r="P40" s="1442"/>
      <c r="Q40" s="1469" t="str">
        <f>IF(F40&lt;&gt;0,IF(COUNTIF($F$19:$F$178,F40)&gt;$Q$2,IF(F40&lt;&gt;0,COUNTIF($F$19:F40,F40),""),""),"")</f>
        <v/>
      </c>
      <c r="R40" s="1469" t="str">
        <f t="shared" si="1"/>
        <v/>
      </c>
      <c r="S40" s="1442"/>
      <c r="T40" s="144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c r="BA40" s="1442"/>
    </row>
    <row r="41" spans="1:53" s="34" customFormat="1" ht="18" customHeight="1" x14ac:dyDescent="0.2">
      <c r="A41" s="446" t="str">
        <f>CONCATENATE('01_Carga'!$M$5,"_",$I41)</f>
        <v>FI__23</v>
      </c>
      <c r="B41" s="1405"/>
      <c r="C41" s="1460" t="str">
        <f>'12_P1_Lista'!T40</f>
        <v/>
      </c>
      <c r="D41" s="1461" t="str">
        <f>'12_P1_Lista'!U40</f>
        <v/>
      </c>
      <c r="E41" s="1502" t="str">
        <f>IF(F41&lt;&gt;0,COUNTIF($F$19:F41,F41),"")</f>
        <v/>
      </c>
      <c r="F41" s="554"/>
      <c r="G41" s="1841" t="str">
        <f t="shared" si="3"/>
        <v/>
      </c>
      <c r="H41" s="445"/>
      <c r="I41" s="1204">
        <v>23</v>
      </c>
      <c r="J41" s="723" t="str">
        <f>IF(ISERROR(VLOOKUP($A41,Aspirantes!$A:$H,Aspirantes!$E$1,FALSE)),"",VLOOKUP($A41,Aspirantes!$A:$H,Aspirantes!$E$1,FALSE))</f>
        <v/>
      </c>
      <c r="K41" s="724" t="str">
        <f>IF(ISERROR(VLOOKUP($A41,Aspirantes!$A:$H,Aspirantes!$F$1,FALSE)),"",VLOOKUP($A41,Aspirantes!$A:$H,Aspirantes!$F$1,FALSE))</f>
        <v/>
      </c>
      <c r="L41" s="725" t="str">
        <f>IF(ISERROR(VLOOKUP($A41,Aspirantes!$A:$H,Aspirantes!$G$1,FALSE)),"",VLOOKUP($A41,Aspirantes!$A:$H,Aspirantes!$G$1,FALSE))</f>
        <v/>
      </c>
      <c r="M41" s="726"/>
      <c r="O41" s="1469" t="str">
        <f t="shared" si="2"/>
        <v/>
      </c>
      <c r="P41" s="1442"/>
      <c r="Q41" s="1469" t="str">
        <f>IF(F41&lt;&gt;0,IF(COUNTIF($F$19:$F$178,F41)&gt;$Q$2,IF(F41&lt;&gt;0,COUNTIF($F$19:F41,F41),""),""),"")</f>
        <v/>
      </c>
      <c r="R41" s="1469" t="str">
        <f t="shared" si="1"/>
        <v/>
      </c>
      <c r="S41" s="1442"/>
      <c r="T41" s="1442"/>
      <c r="U41" s="1442"/>
      <c r="V41" s="1442"/>
      <c r="W41" s="1442"/>
      <c r="X41" s="1442"/>
      <c r="Y41" s="1442"/>
      <c r="Z41" s="1442"/>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c r="BA41" s="1442"/>
    </row>
    <row r="42" spans="1:53" s="34" customFormat="1" ht="18" customHeight="1" x14ac:dyDescent="0.2">
      <c r="A42" s="446" t="str">
        <f>CONCATENATE('01_Carga'!$M$5,"_",$I42)</f>
        <v>FI__24</v>
      </c>
      <c r="B42" s="1405"/>
      <c r="C42" s="1460" t="str">
        <f>'12_P1_Lista'!T41</f>
        <v/>
      </c>
      <c r="D42" s="1461" t="str">
        <f>'12_P1_Lista'!U41</f>
        <v/>
      </c>
      <c r="E42" s="1502" t="str">
        <f>IF(F42&lt;&gt;0,COUNTIF($F$19:F42,F42),"")</f>
        <v/>
      </c>
      <c r="F42" s="554"/>
      <c r="G42" s="1841" t="str">
        <f t="shared" si="3"/>
        <v/>
      </c>
      <c r="H42" s="445"/>
      <c r="I42" s="1204">
        <v>24</v>
      </c>
      <c r="J42" s="723" t="str">
        <f>IF(ISERROR(VLOOKUP($A42,Aspirantes!$A:$H,Aspirantes!$E$1,FALSE)),"",VLOOKUP($A42,Aspirantes!$A:$H,Aspirantes!$E$1,FALSE))</f>
        <v/>
      </c>
      <c r="K42" s="724" t="str">
        <f>IF(ISERROR(VLOOKUP($A42,Aspirantes!$A:$H,Aspirantes!$F$1,FALSE)),"",VLOOKUP($A42,Aspirantes!$A:$H,Aspirantes!$F$1,FALSE))</f>
        <v/>
      </c>
      <c r="L42" s="725" t="str">
        <f>IF(ISERROR(VLOOKUP($A42,Aspirantes!$A:$H,Aspirantes!$G$1,FALSE)),"",VLOOKUP($A42,Aspirantes!$A:$H,Aspirantes!$G$1,FALSE))</f>
        <v/>
      </c>
      <c r="M42" s="726"/>
      <c r="O42" s="1469" t="str">
        <f t="shared" si="2"/>
        <v/>
      </c>
      <c r="P42" s="1442"/>
      <c r="Q42" s="1469" t="str">
        <f>IF(F42&lt;&gt;0,IF(COUNTIF($F$19:$F$178,F42)&gt;$Q$2,IF(F42&lt;&gt;0,COUNTIF($F$19:F42,F42),""),""),"")</f>
        <v/>
      </c>
      <c r="R42" s="1469" t="str">
        <f t="shared" si="1"/>
        <v/>
      </c>
      <c r="S42" s="1442"/>
      <c r="T42" s="1442"/>
      <c r="U42" s="1442"/>
      <c r="V42" s="1442"/>
      <c r="W42" s="1442"/>
      <c r="X42" s="1442"/>
      <c r="Y42" s="1442"/>
      <c r="Z42" s="1442"/>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c r="BA42" s="1442"/>
    </row>
    <row r="43" spans="1:53" s="34" customFormat="1" ht="18" customHeight="1" x14ac:dyDescent="0.2">
      <c r="A43" s="446" t="str">
        <f>CONCATENATE('01_Carga'!$M$5,"_",$I43)</f>
        <v>FI__25</v>
      </c>
      <c r="B43" s="1405"/>
      <c r="C43" s="1460" t="str">
        <f>'12_P1_Lista'!T42</f>
        <v/>
      </c>
      <c r="D43" s="1461" t="str">
        <f>'12_P1_Lista'!U42</f>
        <v/>
      </c>
      <c r="E43" s="1502" t="str">
        <f>IF(F43&lt;&gt;0,COUNTIF($F$19:F43,F43),"")</f>
        <v/>
      </c>
      <c r="F43" s="554"/>
      <c r="G43" s="1841" t="str">
        <f t="shared" si="3"/>
        <v/>
      </c>
      <c r="H43" s="445"/>
      <c r="I43" s="1204">
        <v>25</v>
      </c>
      <c r="J43" s="723" t="str">
        <f>IF(ISERROR(VLOOKUP($A43,Aspirantes!$A:$H,Aspirantes!$E$1,FALSE)),"",VLOOKUP($A43,Aspirantes!$A:$H,Aspirantes!$E$1,FALSE))</f>
        <v/>
      </c>
      <c r="K43" s="724" t="str">
        <f>IF(ISERROR(VLOOKUP($A43,Aspirantes!$A:$H,Aspirantes!$F$1,FALSE)),"",VLOOKUP($A43,Aspirantes!$A:$H,Aspirantes!$F$1,FALSE))</f>
        <v/>
      </c>
      <c r="L43" s="725" t="str">
        <f>IF(ISERROR(VLOOKUP($A43,Aspirantes!$A:$H,Aspirantes!$G$1,FALSE)),"",VLOOKUP($A43,Aspirantes!$A:$H,Aspirantes!$G$1,FALSE))</f>
        <v/>
      </c>
      <c r="M43" s="726"/>
      <c r="O43" s="1469" t="str">
        <f t="shared" si="2"/>
        <v/>
      </c>
      <c r="P43" s="1442"/>
      <c r="Q43" s="1469" t="str">
        <f>IF(F43&lt;&gt;0,IF(COUNTIF($F$19:$F$178,F43)&gt;$Q$2,IF(F43&lt;&gt;0,COUNTIF($F$19:F43,F43),""),""),"")</f>
        <v/>
      </c>
      <c r="R43" s="1469" t="str">
        <f t="shared" si="1"/>
        <v/>
      </c>
      <c r="S43" s="1442"/>
      <c r="T43" s="1442"/>
      <c r="U43" s="1442"/>
      <c r="V43" s="1442"/>
      <c r="W43" s="1442"/>
      <c r="X43" s="1442"/>
      <c r="Y43" s="1442"/>
      <c r="Z43" s="1442"/>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c r="BA43" s="1442"/>
    </row>
    <row r="44" spans="1:53" s="34" customFormat="1" ht="18" customHeight="1" x14ac:dyDescent="0.2">
      <c r="A44" s="446" t="str">
        <f>CONCATENATE('01_Carga'!$M$5,"_",$I44)</f>
        <v>FI__26</v>
      </c>
      <c r="B44" s="1405"/>
      <c r="C44" s="1460" t="str">
        <f>'12_P1_Lista'!T43</f>
        <v/>
      </c>
      <c r="D44" s="1461" t="str">
        <f>'12_P1_Lista'!U43</f>
        <v/>
      </c>
      <c r="E44" s="1502" t="str">
        <f>IF(F44&lt;&gt;0,COUNTIF($F$19:F44,F44),"")</f>
        <v/>
      </c>
      <c r="F44" s="554"/>
      <c r="G44" s="1841" t="str">
        <f t="shared" si="3"/>
        <v/>
      </c>
      <c r="H44" s="445"/>
      <c r="I44" s="1204">
        <v>26</v>
      </c>
      <c r="J44" s="723" t="str">
        <f>IF(ISERROR(VLOOKUP($A44,Aspirantes!$A:$H,Aspirantes!$E$1,FALSE)),"",VLOOKUP($A44,Aspirantes!$A:$H,Aspirantes!$E$1,FALSE))</f>
        <v/>
      </c>
      <c r="K44" s="724" t="str">
        <f>IF(ISERROR(VLOOKUP($A44,Aspirantes!$A:$H,Aspirantes!$F$1,FALSE)),"",VLOOKUP($A44,Aspirantes!$A:$H,Aspirantes!$F$1,FALSE))</f>
        <v/>
      </c>
      <c r="L44" s="725" t="str">
        <f>IF(ISERROR(VLOOKUP($A44,Aspirantes!$A:$H,Aspirantes!$G$1,FALSE)),"",VLOOKUP($A44,Aspirantes!$A:$H,Aspirantes!$G$1,FALSE))</f>
        <v/>
      </c>
      <c r="M44" s="726"/>
      <c r="O44" s="1469" t="str">
        <f t="shared" si="2"/>
        <v/>
      </c>
      <c r="P44" s="1442"/>
      <c r="Q44" s="1469" t="str">
        <f>IF(F44&lt;&gt;0,IF(COUNTIF($F$19:$F$178,F44)&gt;$Q$2,IF(F44&lt;&gt;0,COUNTIF($F$19:F44,F44),""),""),"")</f>
        <v/>
      </c>
      <c r="R44" s="1469" t="str">
        <f t="shared" si="1"/>
        <v/>
      </c>
      <c r="S44" s="1442"/>
      <c r="T44" s="1442"/>
      <c r="U44" s="1442"/>
      <c r="V44" s="1442"/>
      <c r="W44" s="1442"/>
      <c r="X44" s="1442"/>
      <c r="Y44" s="1442"/>
      <c r="Z44" s="1442"/>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c r="BA44" s="1442"/>
    </row>
    <row r="45" spans="1:53" s="34" customFormat="1" ht="18" customHeight="1" x14ac:dyDescent="0.2">
      <c r="A45" s="446" t="str">
        <f>CONCATENATE('01_Carga'!$M$5,"_",$I45)</f>
        <v>FI__27</v>
      </c>
      <c r="B45" s="1405"/>
      <c r="C45" s="1460" t="str">
        <f>'12_P1_Lista'!T44</f>
        <v/>
      </c>
      <c r="D45" s="1461" t="str">
        <f>'12_P1_Lista'!U44</f>
        <v/>
      </c>
      <c r="E45" s="1502" t="str">
        <f>IF(F45&lt;&gt;0,COUNTIF($F$19:F45,F45),"")</f>
        <v/>
      </c>
      <c r="F45" s="554"/>
      <c r="G45" s="1841" t="str">
        <f t="shared" si="3"/>
        <v/>
      </c>
      <c r="H45" s="445"/>
      <c r="I45" s="1204">
        <v>27</v>
      </c>
      <c r="J45" s="723" t="str">
        <f>IF(ISERROR(VLOOKUP($A45,Aspirantes!$A:$H,Aspirantes!$E$1,FALSE)),"",VLOOKUP($A45,Aspirantes!$A:$H,Aspirantes!$E$1,FALSE))</f>
        <v/>
      </c>
      <c r="K45" s="724" t="str">
        <f>IF(ISERROR(VLOOKUP($A45,Aspirantes!$A:$H,Aspirantes!$F$1,FALSE)),"",VLOOKUP($A45,Aspirantes!$A:$H,Aspirantes!$F$1,FALSE))</f>
        <v/>
      </c>
      <c r="L45" s="725" t="str">
        <f>IF(ISERROR(VLOOKUP($A45,Aspirantes!$A:$H,Aspirantes!$G$1,FALSE)),"",VLOOKUP($A45,Aspirantes!$A:$H,Aspirantes!$G$1,FALSE))</f>
        <v/>
      </c>
      <c r="M45" s="726"/>
      <c r="O45" s="1469" t="str">
        <f t="shared" si="2"/>
        <v/>
      </c>
      <c r="P45" s="1442"/>
      <c r="Q45" s="1469" t="str">
        <f>IF(F45&lt;&gt;0,IF(COUNTIF($F$19:$F$178,F45)&gt;$Q$2,IF(F45&lt;&gt;0,COUNTIF($F$19:F45,F45),""),""),"")</f>
        <v/>
      </c>
      <c r="R45" s="1469" t="str">
        <f t="shared" si="1"/>
        <v/>
      </c>
      <c r="S45" s="1442"/>
      <c r="T45" s="1442"/>
      <c r="U45" s="1442"/>
      <c r="V45" s="1442"/>
      <c r="W45" s="1442"/>
      <c r="X45" s="1442"/>
      <c r="Y45" s="1442"/>
      <c r="Z45" s="1442"/>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c r="BA45" s="1442"/>
    </row>
    <row r="46" spans="1:53" s="34" customFormat="1" ht="18" customHeight="1" x14ac:dyDescent="0.2">
      <c r="A46" s="446" t="str">
        <f>CONCATENATE('01_Carga'!$M$5,"_",$I46)</f>
        <v>FI__28</v>
      </c>
      <c r="B46" s="1405"/>
      <c r="C46" s="1460" t="str">
        <f>'12_P1_Lista'!T45</f>
        <v/>
      </c>
      <c r="D46" s="1461" t="str">
        <f>'12_P1_Lista'!U45</f>
        <v/>
      </c>
      <c r="E46" s="1502" t="str">
        <f>IF(F46&lt;&gt;0,COUNTIF($F$19:F46,F46),"")</f>
        <v/>
      </c>
      <c r="F46" s="554"/>
      <c r="G46" s="1841" t="str">
        <f t="shared" si="3"/>
        <v/>
      </c>
      <c r="H46" s="445"/>
      <c r="I46" s="1204">
        <v>28</v>
      </c>
      <c r="J46" s="723" t="str">
        <f>IF(ISERROR(VLOOKUP($A46,Aspirantes!$A:$H,Aspirantes!$E$1,FALSE)),"",VLOOKUP($A46,Aspirantes!$A:$H,Aspirantes!$E$1,FALSE))</f>
        <v/>
      </c>
      <c r="K46" s="724" t="str">
        <f>IF(ISERROR(VLOOKUP($A46,Aspirantes!$A:$H,Aspirantes!$F$1,FALSE)),"",VLOOKUP($A46,Aspirantes!$A:$H,Aspirantes!$F$1,FALSE))</f>
        <v/>
      </c>
      <c r="L46" s="725" t="str">
        <f>IF(ISERROR(VLOOKUP($A46,Aspirantes!$A:$H,Aspirantes!$G$1,FALSE)),"",VLOOKUP($A46,Aspirantes!$A:$H,Aspirantes!$G$1,FALSE))</f>
        <v/>
      </c>
      <c r="M46" s="726"/>
      <c r="O46" s="1469" t="str">
        <f t="shared" si="2"/>
        <v/>
      </c>
      <c r="P46" s="1442"/>
      <c r="Q46" s="1469" t="str">
        <f>IF(F46&lt;&gt;0,IF(COUNTIF($F$19:$F$178,F46)&gt;$Q$2,IF(F46&lt;&gt;0,COUNTIF($F$19:F46,F46),""),""),"")</f>
        <v/>
      </c>
      <c r="R46" s="1469" t="str">
        <f t="shared" si="1"/>
        <v/>
      </c>
      <c r="S46" s="1442"/>
      <c r="T46" s="1442"/>
      <c r="U46" s="1442"/>
      <c r="V46" s="1442"/>
      <c r="W46" s="1442"/>
      <c r="X46" s="1442"/>
      <c r="Y46" s="1442"/>
      <c r="Z46" s="1442"/>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c r="BA46" s="1442"/>
    </row>
    <row r="47" spans="1:53" s="34" customFormat="1" ht="18" customHeight="1" x14ac:dyDescent="0.2">
      <c r="A47" s="446" t="str">
        <f>CONCATENATE('01_Carga'!$M$5,"_",$I47)</f>
        <v>FI__29</v>
      </c>
      <c r="B47" s="1405"/>
      <c r="C47" s="1460" t="str">
        <f>'12_P1_Lista'!T46</f>
        <v/>
      </c>
      <c r="D47" s="1461" t="str">
        <f>'12_P1_Lista'!U46</f>
        <v/>
      </c>
      <c r="E47" s="1502" t="str">
        <f>IF(F47&lt;&gt;0,COUNTIF($F$19:F47,F47),"")</f>
        <v/>
      </c>
      <c r="F47" s="554"/>
      <c r="G47" s="1841" t="str">
        <f t="shared" si="3"/>
        <v/>
      </c>
      <c r="H47" s="445"/>
      <c r="I47" s="1204">
        <v>29</v>
      </c>
      <c r="J47" s="723" t="str">
        <f>IF(ISERROR(VLOOKUP($A47,Aspirantes!$A:$H,Aspirantes!$E$1,FALSE)),"",VLOOKUP($A47,Aspirantes!$A:$H,Aspirantes!$E$1,FALSE))</f>
        <v/>
      </c>
      <c r="K47" s="724" t="str">
        <f>IF(ISERROR(VLOOKUP($A47,Aspirantes!$A:$H,Aspirantes!$F$1,FALSE)),"",VLOOKUP($A47,Aspirantes!$A:$H,Aspirantes!$F$1,FALSE))</f>
        <v/>
      </c>
      <c r="L47" s="725" t="str">
        <f>IF(ISERROR(VLOOKUP($A47,Aspirantes!$A:$H,Aspirantes!$G$1,FALSE)),"",VLOOKUP($A47,Aspirantes!$A:$H,Aspirantes!$G$1,FALSE))</f>
        <v/>
      </c>
      <c r="M47" s="726"/>
      <c r="O47" s="1469" t="str">
        <f t="shared" si="2"/>
        <v/>
      </c>
      <c r="P47" s="1442"/>
      <c r="Q47" s="1469" t="str">
        <f>IF(F47&lt;&gt;0,IF(COUNTIF($F$19:$F$178,F47)&gt;$Q$2,IF(F47&lt;&gt;0,COUNTIF($F$19:F47,F47),""),""),"")</f>
        <v/>
      </c>
      <c r="R47" s="1469" t="str">
        <f t="shared" si="1"/>
        <v/>
      </c>
      <c r="S47" s="1442"/>
      <c r="T47" s="1442"/>
      <c r="U47" s="1442"/>
      <c r="V47" s="1442"/>
      <c r="W47" s="1442"/>
      <c r="X47" s="1442"/>
      <c r="Y47" s="1442"/>
      <c r="Z47" s="1442"/>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c r="BA47" s="1442"/>
    </row>
    <row r="48" spans="1:53" s="34" customFormat="1" ht="18" customHeight="1" x14ac:dyDescent="0.2">
      <c r="A48" s="446" t="str">
        <f>CONCATENATE('01_Carga'!$M$5,"_",$I48)</f>
        <v>FI__30</v>
      </c>
      <c r="B48" s="1405"/>
      <c r="C48" s="1460" t="str">
        <f>'12_P1_Lista'!T47</f>
        <v/>
      </c>
      <c r="D48" s="1461" t="str">
        <f>'12_P1_Lista'!U47</f>
        <v/>
      </c>
      <c r="E48" s="1502" t="str">
        <f>IF(F48&lt;&gt;0,COUNTIF($F$19:F48,F48),"")</f>
        <v/>
      </c>
      <c r="F48" s="554"/>
      <c r="G48" s="1841" t="str">
        <f t="shared" si="3"/>
        <v/>
      </c>
      <c r="H48" s="445"/>
      <c r="I48" s="1204">
        <v>30</v>
      </c>
      <c r="J48" s="723" t="str">
        <f>IF(ISERROR(VLOOKUP($A48,Aspirantes!$A:$H,Aspirantes!$E$1,FALSE)),"",VLOOKUP($A48,Aspirantes!$A:$H,Aspirantes!$E$1,FALSE))</f>
        <v/>
      </c>
      <c r="K48" s="724" t="str">
        <f>IF(ISERROR(VLOOKUP($A48,Aspirantes!$A:$H,Aspirantes!$F$1,FALSE)),"",VLOOKUP($A48,Aspirantes!$A:$H,Aspirantes!$F$1,FALSE))</f>
        <v/>
      </c>
      <c r="L48" s="725" t="str">
        <f>IF(ISERROR(VLOOKUP($A48,Aspirantes!$A:$H,Aspirantes!$G$1,FALSE)),"",VLOOKUP($A48,Aspirantes!$A:$H,Aspirantes!$G$1,FALSE))</f>
        <v/>
      </c>
      <c r="M48" s="726"/>
      <c r="O48" s="1469" t="str">
        <f t="shared" si="2"/>
        <v/>
      </c>
      <c r="P48" s="1442"/>
      <c r="Q48" s="1469" t="str">
        <f>IF(F48&lt;&gt;0,IF(COUNTIF($F$19:$F$178,F48)&gt;$Q$2,IF(F48&lt;&gt;0,COUNTIF($F$19:F48,F48),""),""),"")</f>
        <v/>
      </c>
      <c r="R48" s="1469" t="str">
        <f t="shared" si="1"/>
        <v/>
      </c>
      <c r="S48" s="1442"/>
      <c r="T48" s="1442"/>
      <c r="U48" s="1442"/>
      <c r="V48" s="1442"/>
      <c r="W48" s="1442"/>
      <c r="X48" s="1442"/>
      <c r="Y48" s="1442"/>
      <c r="Z48" s="1442"/>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c r="BA48" s="1442"/>
    </row>
    <row r="49" spans="1:53" s="34" customFormat="1" ht="18" customHeight="1" x14ac:dyDescent="0.2">
      <c r="A49" s="446" t="str">
        <f>CONCATENATE('01_Carga'!$M$5,"_",$I49)</f>
        <v>FI__31</v>
      </c>
      <c r="B49" s="1405"/>
      <c r="C49" s="1460" t="str">
        <f>'12_P1_Lista'!T48</f>
        <v/>
      </c>
      <c r="D49" s="1461" t="str">
        <f>'12_P1_Lista'!U48</f>
        <v/>
      </c>
      <c r="E49" s="1502" t="str">
        <f>IF(F49&lt;&gt;0,COUNTIF($F$19:F49,F49),"")</f>
        <v/>
      </c>
      <c r="F49" s="554"/>
      <c r="G49" s="1841" t="str">
        <f t="shared" si="3"/>
        <v/>
      </c>
      <c r="H49" s="445"/>
      <c r="I49" s="1204">
        <v>31</v>
      </c>
      <c r="J49" s="723" t="str">
        <f>IF(ISERROR(VLOOKUP($A49,Aspirantes!$A:$H,Aspirantes!$E$1,FALSE)),"",VLOOKUP($A49,Aspirantes!$A:$H,Aspirantes!$E$1,FALSE))</f>
        <v/>
      </c>
      <c r="K49" s="724" t="str">
        <f>IF(ISERROR(VLOOKUP($A49,Aspirantes!$A:$H,Aspirantes!$F$1,FALSE)),"",VLOOKUP($A49,Aspirantes!$A:$H,Aspirantes!$F$1,FALSE))</f>
        <v/>
      </c>
      <c r="L49" s="725" t="str">
        <f>IF(ISERROR(VLOOKUP($A49,Aspirantes!$A:$H,Aspirantes!$G$1,FALSE)),"",VLOOKUP($A49,Aspirantes!$A:$H,Aspirantes!$G$1,FALSE))</f>
        <v/>
      </c>
      <c r="M49" s="726"/>
      <c r="O49" s="1469" t="str">
        <f t="shared" si="2"/>
        <v/>
      </c>
      <c r="P49" s="1442"/>
      <c r="Q49" s="1469" t="str">
        <f>IF(F49&lt;&gt;0,IF(COUNTIF($F$19:$F$178,F49)&gt;$Q$2,IF(F49&lt;&gt;0,COUNTIF($F$19:F49,F49),""),""),"")</f>
        <v/>
      </c>
      <c r="R49" s="1469" t="str">
        <f t="shared" si="1"/>
        <v/>
      </c>
      <c r="S49" s="1442"/>
      <c r="T49" s="1442"/>
      <c r="U49" s="1442"/>
      <c r="V49" s="1442"/>
      <c r="W49" s="1442"/>
      <c r="X49" s="1442"/>
      <c r="Y49" s="1442"/>
      <c r="Z49" s="1442"/>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c r="BA49" s="1442"/>
    </row>
    <row r="50" spans="1:53" s="34" customFormat="1" ht="18" customHeight="1" x14ac:dyDescent="0.2">
      <c r="A50" s="446" t="str">
        <f>CONCATENATE('01_Carga'!$M$5,"_",$I50)</f>
        <v>FI__32</v>
      </c>
      <c r="B50" s="1405"/>
      <c r="C50" s="1460" t="str">
        <f>'12_P1_Lista'!T49</f>
        <v/>
      </c>
      <c r="D50" s="1461" t="str">
        <f>'12_P1_Lista'!U49</f>
        <v/>
      </c>
      <c r="E50" s="1502" t="str">
        <f>IF(F50&lt;&gt;0,COUNTIF($F$19:F50,F50),"")</f>
        <v/>
      </c>
      <c r="F50" s="554"/>
      <c r="G50" s="1841" t="str">
        <f t="shared" si="3"/>
        <v/>
      </c>
      <c r="H50" s="445"/>
      <c r="I50" s="1204">
        <v>32</v>
      </c>
      <c r="J50" s="723" t="str">
        <f>IF(ISERROR(VLOOKUP($A50,Aspirantes!$A:$H,Aspirantes!$E$1,FALSE)),"",VLOOKUP($A50,Aspirantes!$A:$H,Aspirantes!$E$1,FALSE))</f>
        <v/>
      </c>
      <c r="K50" s="724" t="str">
        <f>IF(ISERROR(VLOOKUP($A50,Aspirantes!$A:$H,Aspirantes!$F$1,FALSE)),"",VLOOKUP($A50,Aspirantes!$A:$H,Aspirantes!$F$1,FALSE))</f>
        <v/>
      </c>
      <c r="L50" s="725" t="str">
        <f>IF(ISERROR(VLOOKUP($A50,Aspirantes!$A:$H,Aspirantes!$G$1,FALSE)),"",VLOOKUP($A50,Aspirantes!$A:$H,Aspirantes!$G$1,FALSE))</f>
        <v/>
      </c>
      <c r="M50" s="726"/>
      <c r="O50" s="1469" t="str">
        <f t="shared" si="2"/>
        <v/>
      </c>
      <c r="P50" s="1442"/>
      <c r="Q50" s="1469" t="str">
        <f>IF(F50&lt;&gt;0,IF(COUNTIF($F$19:$F$178,F50)&gt;$Q$2,IF(F50&lt;&gt;0,COUNTIF($F$19:F50,F50),""),""),"")</f>
        <v/>
      </c>
      <c r="R50" s="1469" t="str">
        <f t="shared" si="1"/>
        <v/>
      </c>
      <c r="S50" s="1442"/>
      <c r="T50" s="1442"/>
      <c r="U50" s="1442"/>
      <c r="V50" s="1442"/>
      <c r="W50" s="1442"/>
      <c r="X50" s="1442"/>
      <c r="Y50" s="1442"/>
      <c r="Z50" s="1442"/>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c r="BA50" s="1442"/>
    </row>
    <row r="51" spans="1:53" s="34" customFormat="1" ht="18" customHeight="1" x14ac:dyDescent="0.2">
      <c r="A51" s="446" t="str">
        <f>CONCATENATE('01_Carga'!$M$5,"_",$I51)</f>
        <v>FI__33</v>
      </c>
      <c r="B51" s="1405"/>
      <c r="C51" s="1460" t="str">
        <f>'12_P1_Lista'!T50</f>
        <v/>
      </c>
      <c r="D51" s="1461" t="str">
        <f>'12_P1_Lista'!U50</f>
        <v/>
      </c>
      <c r="E51" s="1502" t="str">
        <f>IF(F51&lt;&gt;0,COUNTIF($F$19:F51,F51),"")</f>
        <v/>
      </c>
      <c r="F51" s="554"/>
      <c r="G51" s="1841" t="str">
        <f t="shared" si="3"/>
        <v/>
      </c>
      <c r="H51" s="445"/>
      <c r="I51" s="1204">
        <v>33</v>
      </c>
      <c r="J51" s="723" t="str">
        <f>IF(ISERROR(VLOOKUP($A51,Aspirantes!$A:$H,Aspirantes!$E$1,FALSE)),"",VLOOKUP($A51,Aspirantes!$A:$H,Aspirantes!$E$1,FALSE))</f>
        <v/>
      </c>
      <c r="K51" s="724" t="str">
        <f>IF(ISERROR(VLOOKUP($A51,Aspirantes!$A:$H,Aspirantes!$F$1,FALSE)),"",VLOOKUP($A51,Aspirantes!$A:$H,Aspirantes!$F$1,FALSE))</f>
        <v/>
      </c>
      <c r="L51" s="725" t="str">
        <f>IF(ISERROR(VLOOKUP($A51,Aspirantes!$A:$H,Aspirantes!$G$1,FALSE)),"",VLOOKUP($A51,Aspirantes!$A:$H,Aspirantes!$G$1,FALSE))</f>
        <v/>
      </c>
      <c r="M51" s="726"/>
      <c r="O51" s="1469" t="str">
        <f t="shared" si="2"/>
        <v/>
      </c>
      <c r="P51" s="1442"/>
      <c r="Q51" s="1469" t="str">
        <f>IF(F51&lt;&gt;0,IF(COUNTIF($F$19:$F$178,F51)&gt;$Q$2,IF(F51&lt;&gt;0,COUNTIF($F$19:F51,F51),""),""),"")</f>
        <v/>
      </c>
      <c r="R51" s="1469" t="str">
        <f t="shared" ref="R51:R82" si="4">IF(Q51&lt;&gt;"",VLOOKUP(Q51,$Q$3:$R$12,2),"")</f>
        <v/>
      </c>
      <c r="S51" s="1442"/>
      <c r="T51" s="1442"/>
      <c r="U51" s="1442"/>
      <c r="V51" s="1442"/>
      <c r="W51" s="1442"/>
      <c r="X51" s="1442"/>
      <c r="Y51" s="1442"/>
      <c r="Z51" s="1442"/>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c r="BA51" s="1442"/>
    </row>
    <row r="52" spans="1:53" s="34" customFormat="1" ht="18" customHeight="1" x14ac:dyDescent="0.2">
      <c r="A52" s="446" t="str">
        <f>CONCATENATE('01_Carga'!$M$5,"_",$I52)</f>
        <v>FI__34</v>
      </c>
      <c r="B52" s="1405"/>
      <c r="C52" s="1460" t="str">
        <f>'12_P1_Lista'!T51</f>
        <v/>
      </c>
      <c r="D52" s="1461" t="str">
        <f>'12_P1_Lista'!U51</f>
        <v/>
      </c>
      <c r="E52" s="1502" t="str">
        <f>IF(F52&lt;&gt;0,COUNTIF($F$19:F52,F52),"")</f>
        <v/>
      </c>
      <c r="F52" s="554"/>
      <c r="G52" s="1841" t="str">
        <f t="shared" si="3"/>
        <v/>
      </c>
      <c r="H52" s="445"/>
      <c r="I52" s="1204">
        <v>34</v>
      </c>
      <c r="J52" s="723" t="str">
        <f>IF(ISERROR(VLOOKUP($A52,Aspirantes!$A:$H,Aspirantes!$E$1,FALSE)),"",VLOOKUP($A52,Aspirantes!$A:$H,Aspirantes!$E$1,FALSE))</f>
        <v/>
      </c>
      <c r="K52" s="724" t="str">
        <f>IF(ISERROR(VLOOKUP($A52,Aspirantes!$A:$H,Aspirantes!$F$1,FALSE)),"",VLOOKUP($A52,Aspirantes!$A:$H,Aspirantes!$F$1,FALSE))</f>
        <v/>
      </c>
      <c r="L52" s="725" t="str">
        <f>IF(ISERROR(VLOOKUP($A52,Aspirantes!$A:$H,Aspirantes!$G$1,FALSE)),"",VLOOKUP($A52,Aspirantes!$A:$H,Aspirantes!$G$1,FALSE))</f>
        <v/>
      </c>
      <c r="M52" s="726"/>
      <c r="O52" s="1469" t="str">
        <f t="shared" si="2"/>
        <v/>
      </c>
      <c r="P52" s="1442"/>
      <c r="Q52" s="1469" t="str">
        <f>IF(F52&lt;&gt;0,IF(COUNTIF($F$19:$F$178,F52)&gt;$Q$2,IF(F52&lt;&gt;0,COUNTIF($F$19:F52,F52),""),""),"")</f>
        <v/>
      </c>
      <c r="R52" s="1469" t="str">
        <f t="shared" si="4"/>
        <v/>
      </c>
      <c r="S52" s="1442"/>
      <c r="T52" s="1442"/>
      <c r="U52" s="1442"/>
      <c r="V52" s="1442"/>
      <c r="W52" s="1442"/>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c r="BA52" s="1442"/>
    </row>
    <row r="53" spans="1:53" s="34" customFormat="1" ht="18" customHeight="1" x14ac:dyDescent="0.2">
      <c r="A53" s="446" t="str">
        <f>CONCATENATE('01_Carga'!$M$5,"_",$I53)</f>
        <v>FI__35</v>
      </c>
      <c r="B53" s="1405"/>
      <c r="C53" s="1460" t="str">
        <f>'12_P1_Lista'!T52</f>
        <v/>
      </c>
      <c r="D53" s="1461" t="str">
        <f>'12_P1_Lista'!U52</f>
        <v/>
      </c>
      <c r="E53" s="1502" t="str">
        <f>IF(F53&lt;&gt;0,COUNTIF($F$19:F53,F53),"")</f>
        <v/>
      </c>
      <c r="F53" s="554"/>
      <c r="G53" s="1841" t="str">
        <f t="shared" si="3"/>
        <v/>
      </c>
      <c r="H53" s="445"/>
      <c r="I53" s="1204">
        <v>35</v>
      </c>
      <c r="J53" s="723" t="str">
        <f>IF(ISERROR(VLOOKUP($A53,Aspirantes!$A:$H,Aspirantes!$E$1,FALSE)),"",VLOOKUP($A53,Aspirantes!$A:$H,Aspirantes!$E$1,FALSE))</f>
        <v/>
      </c>
      <c r="K53" s="724" t="str">
        <f>IF(ISERROR(VLOOKUP($A53,Aspirantes!$A:$H,Aspirantes!$F$1,FALSE)),"",VLOOKUP($A53,Aspirantes!$A:$H,Aspirantes!$F$1,FALSE))</f>
        <v/>
      </c>
      <c r="L53" s="725" t="str">
        <f>IF(ISERROR(VLOOKUP($A53,Aspirantes!$A:$H,Aspirantes!$G$1,FALSE)),"",VLOOKUP($A53,Aspirantes!$A:$H,Aspirantes!$G$1,FALSE))</f>
        <v/>
      </c>
      <c r="M53" s="726"/>
      <c r="O53" s="1469" t="str">
        <f t="shared" si="2"/>
        <v/>
      </c>
      <c r="P53" s="1442"/>
      <c r="Q53" s="1469" t="str">
        <f>IF(F53&lt;&gt;0,IF(COUNTIF($F$19:$F$178,F53)&gt;$Q$2,IF(F53&lt;&gt;0,COUNTIF($F$19:F53,F53),""),""),"")</f>
        <v/>
      </c>
      <c r="R53" s="1469" t="str">
        <f t="shared" si="4"/>
        <v/>
      </c>
      <c r="S53" s="1442"/>
      <c r="T53" s="1442"/>
      <c r="U53" s="1442"/>
      <c r="V53" s="1442"/>
      <c r="W53" s="1442"/>
      <c r="X53" s="1442"/>
      <c r="Y53" s="1442"/>
      <c r="Z53" s="1442"/>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c r="BA53" s="1442"/>
    </row>
    <row r="54" spans="1:53" s="34" customFormat="1" ht="18" customHeight="1" x14ac:dyDescent="0.2">
      <c r="A54" s="446" t="str">
        <f>CONCATENATE('01_Carga'!$M$5,"_",$I54)</f>
        <v>FI__36</v>
      </c>
      <c r="B54" s="1405"/>
      <c r="C54" s="1460" t="str">
        <f>'12_P1_Lista'!T53</f>
        <v/>
      </c>
      <c r="D54" s="1461" t="str">
        <f>'12_P1_Lista'!U53</f>
        <v/>
      </c>
      <c r="E54" s="1502" t="str">
        <f>IF(F54&lt;&gt;0,COUNTIF($F$19:F54,F54),"")</f>
        <v/>
      </c>
      <c r="F54" s="554"/>
      <c r="G54" s="1841" t="str">
        <f t="shared" si="3"/>
        <v/>
      </c>
      <c r="H54" s="445"/>
      <c r="I54" s="1204">
        <v>36</v>
      </c>
      <c r="J54" s="723" t="str">
        <f>IF(ISERROR(VLOOKUP($A54,Aspirantes!$A:$H,Aspirantes!$E$1,FALSE)),"",VLOOKUP($A54,Aspirantes!$A:$H,Aspirantes!$E$1,FALSE))</f>
        <v/>
      </c>
      <c r="K54" s="724" t="str">
        <f>IF(ISERROR(VLOOKUP($A54,Aspirantes!$A:$H,Aspirantes!$F$1,FALSE)),"",VLOOKUP($A54,Aspirantes!$A:$H,Aspirantes!$F$1,FALSE))</f>
        <v/>
      </c>
      <c r="L54" s="725" t="str">
        <f>IF(ISERROR(VLOOKUP($A54,Aspirantes!$A:$H,Aspirantes!$G$1,FALSE)),"",VLOOKUP($A54,Aspirantes!$A:$H,Aspirantes!$G$1,FALSE))</f>
        <v/>
      </c>
      <c r="M54" s="726"/>
      <c r="O54" s="1469" t="str">
        <f t="shared" si="2"/>
        <v/>
      </c>
      <c r="P54" s="1442"/>
      <c r="Q54" s="1469" t="str">
        <f>IF(F54&lt;&gt;0,IF(COUNTIF($F$19:$F$178,F54)&gt;$Q$2,IF(F54&lt;&gt;0,COUNTIF($F$19:F54,F54),""),""),"")</f>
        <v/>
      </c>
      <c r="R54" s="1469" t="str">
        <f t="shared" si="4"/>
        <v/>
      </c>
      <c r="S54" s="1442"/>
      <c r="T54" s="1442"/>
      <c r="U54" s="1442"/>
      <c r="V54" s="1442"/>
      <c r="W54" s="1442"/>
      <c r="X54" s="1442"/>
      <c r="Y54" s="1442"/>
      <c r="Z54" s="1442"/>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c r="BA54" s="1442"/>
    </row>
    <row r="55" spans="1:53" s="34" customFormat="1" ht="18" customHeight="1" x14ac:dyDescent="0.2">
      <c r="A55" s="446" t="str">
        <f>CONCATENATE('01_Carga'!$M$5,"_",$I55)</f>
        <v>FI__37</v>
      </c>
      <c r="B55" s="1405"/>
      <c r="C55" s="1460" t="str">
        <f>'12_P1_Lista'!T54</f>
        <v/>
      </c>
      <c r="D55" s="1461" t="str">
        <f>'12_P1_Lista'!U54</f>
        <v/>
      </c>
      <c r="E55" s="1502" t="str">
        <f>IF(F55&lt;&gt;0,COUNTIF($F$19:F55,F55),"")</f>
        <v/>
      </c>
      <c r="F55" s="554"/>
      <c r="G55" s="1841" t="str">
        <f t="shared" si="3"/>
        <v/>
      </c>
      <c r="H55" s="445"/>
      <c r="I55" s="1204">
        <v>37</v>
      </c>
      <c r="J55" s="723" t="str">
        <f>IF(ISERROR(VLOOKUP($A55,Aspirantes!$A:$H,Aspirantes!$E$1,FALSE)),"",VLOOKUP($A55,Aspirantes!$A:$H,Aspirantes!$E$1,FALSE))</f>
        <v/>
      </c>
      <c r="K55" s="724" t="str">
        <f>IF(ISERROR(VLOOKUP($A55,Aspirantes!$A:$H,Aspirantes!$F$1,FALSE)),"",VLOOKUP($A55,Aspirantes!$A:$H,Aspirantes!$F$1,FALSE))</f>
        <v/>
      </c>
      <c r="L55" s="725" t="str">
        <f>IF(ISERROR(VLOOKUP($A55,Aspirantes!$A:$H,Aspirantes!$G$1,FALSE)),"",VLOOKUP($A55,Aspirantes!$A:$H,Aspirantes!$G$1,FALSE))</f>
        <v/>
      </c>
      <c r="M55" s="726"/>
      <c r="O55" s="1469" t="str">
        <f t="shared" si="2"/>
        <v/>
      </c>
      <c r="P55" s="1442"/>
      <c r="Q55" s="1469" t="str">
        <f>IF(F55&lt;&gt;0,IF(COUNTIF($F$19:$F$178,F55)&gt;$Q$2,IF(F55&lt;&gt;0,COUNTIF($F$19:F55,F55),""),""),"")</f>
        <v/>
      </c>
      <c r="R55" s="1469" t="str">
        <f t="shared" si="4"/>
        <v/>
      </c>
      <c r="S55" s="1442"/>
      <c r="T55" s="1442"/>
      <c r="U55" s="1442"/>
      <c r="V55" s="1442"/>
      <c r="W55" s="1442"/>
      <c r="X55" s="1442"/>
      <c r="Y55" s="1442"/>
      <c r="Z55" s="1442"/>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c r="BA55" s="1442"/>
    </row>
    <row r="56" spans="1:53" s="34" customFormat="1" ht="18" customHeight="1" x14ac:dyDescent="0.2">
      <c r="A56" s="446" t="str">
        <f>CONCATENATE('01_Carga'!$M$5,"_",$I56)</f>
        <v>FI__38</v>
      </c>
      <c r="B56" s="1405"/>
      <c r="C56" s="1460" t="str">
        <f>'12_P1_Lista'!T55</f>
        <v/>
      </c>
      <c r="D56" s="1461" t="str">
        <f>'12_P1_Lista'!U55</f>
        <v/>
      </c>
      <c r="E56" s="1502" t="str">
        <f>IF(F56&lt;&gt;0,COUNTIF($F$19:F56,F56),"")</f>
        <v/>
      </c>
      <c r="F56" s="554"/>
      <c r="G56" s="1841" t="str">
        <f t="shared" si="3"/>
        <v/>
      </c>
      <c r="H56" s="445"/>
      <c r="I56" s="1204">
        <v>38</v>
      </c>
      <c r="J56" s="723" t="str">
        <f>IF(ISERROR(VLOOKUP($A56,Aspirantes!$A:$H,Aspirantes!$E$1,FALSE)),"",VLOOKUP($A56,Aspirantes!$A:$H,Aspirantes!$E$1,FALSE))</f>
        <v/>
      </c>
      <c r="K56" s="724" t="str">
        <f>IF(ISERROR(VLOOKUP($A56,Aspirantes!$A:$H,Aspirantes!$F$1,FALSE)),"",VLOOKUP($A56,Aspirantes!$A:$H,Aspirantes!$F$1,FALSE))</f>
        <v/>
      </c>
      <c r="L56" s="725" t="str">
        <f>IF(ISERROR(VLOOKUP($A56,Aspirantes!$A:$H,Aspirantes!$G$1,FALSE)),"",VLOOKUP($A56,Aspirantes!$A:$H,Aspirantes!$G$1,FALSE))</f>
        <v/>
      </c>
      <c r="M56" s="726"/>
      <c r="O56" s="1469" t="str">
        <f t="shared" si="2"/>
        <v/>
      </c>
      <c r="P56" s="1442"/>
      <c r="Q56" s="1469" t="str">
        <f>IF(F56&lt;&gt;0,IF(COUNTIF($F$19:$F$178,F56)&gt;$Q$2,IF(F56&lt;&gt;0,COUNTIF($F$19:F56,F56),""),""),"")</f>
        <v/>
      </c>
      <c r="R56" s="1469" t="str">
        <f t="shared" si="4"/>
        <v/>
      </c>
      <c r="S56" s="1442"/>
      <c r="T56" s="1442"/>
      <c r="U56" s="1442"/>
      <c r="V56" s="1442"/>
      <c r="W56" s="1442"/>
      <c r="X56" s="1442"/>
      <c r="Y56" s="1442"/>
      <c r="Z56" s="1442"/>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c r="BA56" s="1442"/>
    </row>
    <row r="57" spans="1:53" s="34" customFormat="1" ht="18" customHeight="1" x14ac:dyDescent="0.2">
      <c r="A57" s="446" t="str">
        <f>CONCATENATE('01_Carga'!$M$5,"_",$I57)</f>
        <v>FI__39</v>
      </c>
      <c r="B57" s="1405"/>
      <c r="C57" s="1460" t="str">
        <f>'12_P1_Lista'!T56</f>
        <v/>
      </c>
      <c r="D57" s="1461" t="str">
        <f>'12_P1_Lista'!U56</f>
        <v/>
      </c>
      <c r="E57" s="1502" t="str">
        <f>IF(F57&lt;&gt;0,COUNTIF($F$19:F57,F57),"")</f>
        <v/>
      </c>
      <c r="F57" s="554"/>
      <c r="G57" s="1841" t="str">
        <f t="shared" si="3"/>
        <v/>
      </c>
      <c r="H57" s="445"/>
      <c r="I57" s="1204">
        <v>39</v>
      </c>
      <c r="J57" s="723" t="str">
        <f>IF(ISERROR(VLOOKUP($A57,Aspirantes!$A:$H,Aspirantes!$E$1,FALSE)),"",VLOOKUP($A57,Aspirantes!$A:$H,Aspirantes!$E$1,FALSE))</f>
        <v/>
      </c>
      <c r="K57" s="724" t="str">
        <f>IF(ISERROR(VLOOKUP($A57,Aspirantes!$A:$H,Aspirantes!$F$1,FALSE)),"",VLOOKUP($A57,Aspirantes!$A:$H,Aspirantes!$F$1,FALSE))</f>
        <v/>
      </c>
      <c r="L57" s="725" t="str">
        <f>IF(ISERROR(VLOOKUP($A57,Aspirantes!$A:$H,Aspirantes!$G$1,FALSE)),"",VLOOKUP($A57,Aspirantes!$A:$H,Aspirantes!$G$1,FALSE))</f>
        <v/>
      </c>
      <c r="M57" s="726"/>
      <c r="O57" s="1469" t="str">
        <f t="shared" si="2"/>
        <v/>
      </c>
      <c r="P57" s="1442"/>
      <c r="Q57" s="1469" t="str">
        <f>IF(F57&lt;&gt;0,IF(COUNTIF($F$19:$F$178,F57)&gt;$Q$2,IF(F57&lt;&gt;0,COUNTIF($F$19:F57,F57),""),""),"")</f>
        <v/>
      </c>
      <c r="R57" s="1469" t="str">
        <f t="shared" si="4"/>
        <v/>
      </c>
      <c r="S57" s="1442"/>
      <c r="T57" s="1442"/>
      <c r="U57" s="1442"/>
      <c r="V57" s="1442"/>
      <c r="W57" s="1442"/>
      <c r="X57" s="1442"/>
      <c r="Y57" s="1442"/>
      <c r="Z57" s="1442"/>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c r="BA57" s="1442"/>
    </row>
    <row r="58" spans="1:53" s="34" customFormat="1" ht="18" customHeight="1" x14ac:dyDescent="0.2">
      <c r="A58" s="446" t="str">
        <f>CONCATENATE('01_Carga'!$M$5,"_",$I58)</f>
        <v>FI__40</v>
      </c>
      <c r="B58" s="1405"/>
      <c r="C58" s="1460" t="str">
        <f>'12_P1_Lista'!T57</f>
        <v/>
      </c>
      <c r="D58" s="1461" t="str">
        <f>'12_P1_Lista'!U57</f>
        <v/>
      </c>
      <c r="E58" s="1502" t="str">
        <f>IF(F58&lt;&gt;0,COUNTIF($F$19:F58,F58),"")</f>
        <v/>
      </c>
      <c r="F58" s="554"/>
      <c r="G58" s="1841" t="str">
        <f t="shared" si="3"/>
        <v/>
      </c>
      <c r="H58" s="445"/>
      <c r="I58" s="1204">
        <v>40</v>
      </c>
      <c r="J58" s="723" t="str">
        <f>IF(ISERROR(VLOOKUP($A58,Aspirantes!$A:$H,Aspirantes!$E$1,FALSE)),"",VLOOKUP($A58,Aspirantes!$A:$H,Aspirantes!$E$1,FALSE))</f>
        <v/>
      </c>
      <c r="K58" s="724" t="str">
        <f>IF(ISERROR(VLOOKUP($A58,Aspirantes!$A:$H,Aspirantes!$F$1,FALSE)),"",VLOOKUP($A58,Aspirantes!$A:$H,Aspirantes!$F$1,FALSE))</f>
        <v/>
      </c>
      <c r="L58" s="725" t="str">
        <f>IF(ISERROR(VLOOKUP($A58,Aspirantes!$A:$H,Aspirantes!$G$1,FALSE)),"",VLOOKUP($A58,Aspirantes!$A:$H,Aspirantes!$G$1,FALSE))</f>
        <v/>
      </c>
      <c r="M58" s="726"/>
      <c r="O58" s="1469" t="str">
        <f t="shared" si="2"/>
        <v/>
      </c>
      <c r="P58" s="1442"/>
      <c r="Q58" s="1469" t="str">
        <f>IF(F58&lt;&gt;0,IF(COUNTIF($F$19:$F$178,F58)&gt;$Q$2,IF(F58&lt;&gt;0,COUNTIF($F$19:F58,F58),""),""),"")</f>
        <v/>
      </c>
      <c r="R58" s="1469" t="str">
        <f t="shared" si="4"/>
        <v/>
      </c>
      <c r="S58" s="1442"/>
      <c r="T58" s="1442"/>
      <c r="U58" s="1442"/>
      <c r="V58" s="1442"/>
      <c r="W58" s="1442"/>
      <c r="X58" s="1442"/>
      <c r="Y58" s="1442"/>
      <c r="Z58" s="1442"/>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c r="BA58" s="1442"/>
    </row>
    <row r="59" spans="1:53" s="34" customFormat="1" ht="18" customHeight="1" x14ac:dyDescent="0.2">
      <c r="A59" s="446" t="str">
        <f>CONCATENATE('01_Carga'!$M$5,"_",$I59)</f>
        <v>FI__41</v>
      </c>
      <c r="B59" s="1405"/>
      <c r="C59" s="1460" t="str">
        <f>'12_P1_Lista'!T58</f>
        <v/>
      </c>
      <c r="D59" s="1461" t="str">
        <f>'12_P1_Lista'!U58</f>
        <v/>
      </c>
      <c r="E59" s="1502" t="str">
        <f>IF(F59&lt;&gt;0,COUNTIF($F$19:F59,F59),"")</f>
        <v/>
      </c>
      <c r="F59" s="554"/>
      <c r="G59" s="1841" t="str">
        <f t="shared" si="3"/>
        <v/>
      </c>
      <c r="H59" s="445"/>
      <c r="I59" s="1204">
        <v>41</v>
      </c>
      <c r="J59" s="723" t="str">
        <f>IF(ISERROR(VLOOKUP($A59,Aspirantes!$A:$H,Aspirantes!$E$1,FALSE)),"",VLOOKUP($A59,Aspirantes!$A:$H,Aspirantes!$E$1,FALSE))</f>
        <v/>
      </c>
      <c r="K59" s="724" t="str">
        <f>IF(ISERROR(VLOOKUP($A59,Aspirantes!$A:$H,Aspirantes!$F$1,FALSE)),"",VLOOKUP($A59,Aspirantes!$A:$H,Aspirantes!$F$1,FALSE))</f>
        <v/>
      </c>
      <c r="L59" s="725" t="str">
        <f>IF(ISERROR(VLOOKUP($A59,Aspirantes!$A:$H,Aspirantes!$G$1,FALSE)),"",VLOOKUP($A59,Aspirantes!$A:$H,Aspirantes!$G$1,FALSE))</f>
        <v/>
      </c>
      <c r="M59" s="726"/>
      <c r="O59" s="1469" t="str">
        <f t="shared" si="2"/>
        <v/>
      </c>
      <c r="P59" s="1442"/>
      <c r="Q59" s="1469" t="str">
        <f>IF(F59&lt;&gt;0,IF(COUNTIF($F$19:$F$178,F59)&gt;$Q$2,IF(F59&lt;&gt;0,COUNTIF($F$19:F59,F59),""),""),"")</f>
        <v/>
      </c>
      <c r="R59" s="1469" t="str">
        <f t="shared" si="4"/>
        <v/>
      </c>
      <c r="S59" s="1442"/>
      <c r="T59" s="1442"/>
      <c r="U59" s="1442"/>
      <c r="V59" s="1442"/>
      <c r="W59" s="1442"/>
      <c r="X59" s="1442"/>
      <c r="Y59" s="1442"/>
      <c r="Z59" s="1442"/>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c r="BA59" s="1442"/>
    </row>
    <row r="60" spans="1:53" s="34" customFormat="1" ht="18" customHeight="1" x14ac:dyDescent="0.2">
      <c r="A60" s="446" t="str">
        <f>CONCATENATE('01_Carga'!$M$5,"_",$I60)</f>
        <v>FI__42</v>
      </c>
      <c r="B60" s="1405"/>
      <c r="C60" s="1460" t="str">
        <f>'12_P1_Lista'!T59</f>
        <v/>
      </c>
      <c r="D60" s="1461" t="str">
        <f>'12_P1_Lista'!U59</f>
        <v/>
      </c>
      <c r="E60" s="1502" t="str">
        <f>IF(F60&lt;&gt;0,COUNTIF($F$19:F60,F60),"")</f>
        <v/>
      </c>
      <c r="F60" s="554"/>
      <c r="G60" s="1841" t="str">
        <f t="shared" si="3"/>
        <v/>
      </c>
      <c r="H60" s="445"/>
      <c r="I60" s="1204">
        <v>42</v>
      </c>
      <c r="J60" s="723" t="str">
        <f>IF(ISERROR(VLOOKUP($A60,Aspirantes!$A:$H,Aspirantes!$E$1,FALSE)),"",VLOOKUP($A60,Aspirantes!$A:$H,Aspirantes!$E$1,FALSE))</f>
        <v/>
      </c>
      <c r="K60" s="724" t="str">
        <f>IF(ISERROR(VLOOKUP($A60,Aspirantes!$A:$H,Aspirantes!$F$1,FALSE)),"",VLOOKUP($A60,Aspirantes!$A:$H,Aspirantes!$F$1,FALSE))</f>
        <v/>
      </c>
      <c r="L60" s="725" t="str">
        <f>IF(ISERROR(VLOOKUP($A60,Aspirantes!$A:$H,Aspirantes!$G$1,FALSE)),"",VLOOKUP($A60,Aspirantes!$A:$H,Aspirantes!$G$1,FALSE))</f>
        <v/>
      </c>
      <c r="M60" s="726"/>
      <c r="O60" s="1469" t="str">
        <f t="shared" si="2"/>
        <v/>
      </c>
      <c r="P60" s="1442"/>
      <c r="Q60" s="1469" t="str">
        <f>IF(F60&lt;&gt;0,IF(COUNTIF($F$19:$F$178,F60)&gt;$Q$2,IF(F60&lt;&gt;0,COUNTIF($F$19:F60,F60),""),""),"")</f>
        <v/>
      </c>
      <c r="R60" s="1469" t="str">
        <f t="shared" si="4"/>
        <v/>
      </c>
      <c r="S60" s="1442"/>
      <c r="T60" s="1442"/>
      <c r="U60" s="1442"/>
      <c r="V60" s="1442"/>
      <c r="W60" s="1442"/>
      <c r="X60" s="1442"/>
      <c r="Y60" s="1442"/>
      <c r="Z60" s="1442"/>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c r="BA60" s="1442"/>
    </row>
    <row r="61" spans="1:53" s="34" customFormat="1" ht="18" customHeight="1" x14ac:dyDescent="0.2">
      <c r="A61" s="446" t="str">
        <f>CONCATENATE('01_Carga'!$M$5,"_",$I61)</f>
        <v>FI__43</v>
      </c>
      <c r="B61" s="1405"/>
      <c r="C61" s="1460" t="str">
        <f>'12_P1_Lista'!T60</f>
        <v/>
      </c>
      <c r="D61" s="1461" t="str">
        <f>'12_P1_Lista'!U60</f>
        <v/>
      </c>
      <c r="E61" s="1502" t="str">
        <f>IF(F61&lt;&gt;0,COUNTIF($F$19:F61,F61),"")</f>
        <v/>
      </c>
      <c r="F61" s="554"/>
      <c r="G61" s="1841" t="str">
        <f t="shared" si="3"/>
        <v/>
      </c>
      <c r="H61" s="445"/>
      <c r="I61" s="1204">
        <v>43</v>
      </c>
      <c r="J61" s="723" t="str">
        <f>IF(ISERROR(VLOOKUP($A61,Aspirantes!$A:$H,Aspirantes!$E$1,FALSE)),"",VLOOKUP($A61,Aspirantes!$A:$H,Aspirantes!$E$1,FALSE))</f>
        <v/>
      </c>
      <c r="K61" s="724" t="str">
        <f>IF(ISERROR(VLOOKUP($A61,Aspirantes!$A:$H,Aspirantes!$F$1,FALSE)),"",VLOOKUP($A61,Aspirantes!$A:$H,Aspirantes!$F$1,FALSE))</f>
        <v/>
      </c>
      <c r="L61" s="725" t="str">
        <f>IF(ISERROR(VLOOKUP($A61,Aspirantes!$A:$H,Aspirantes!$G$1,FALSE)),"",VLOOKUP($A61,Aspirantes!$A:$H,Aspirantes!$G$1,FALSE))</f>
        <v/>
      </c>
      <c r="M61" s="726"/>
      <c r="O61" s="1469" t="str">
        <f t="shared" si="2"/>
        <v/>
      </c>
      <c r="P61" s="1442"/>
      <c r="Q61" s="1469" t="str">
        <f>IF(F61&lt;&gt;0,IF(COUNTIF($F$19:$F$178,F61)&gt;$Q$2,IF(F61&lt;&gt;0,COUNTIF($F$19:F61,F61),""),""),"")</f>
        <v/>
      </c>
      <c r="R61" s="1469" t="str">
        <f t="shared" si="4"/>
        <v/>
      </c>
      <c r="S61" s="1442"/>
      <c r="T61" s="1442"/>
      <c r="U61" s="1442"/>
      <c r="V61" s="1442"/>
      <c r="W61" s="1442"/>
      <c r="X61" s="1442"/>
      <c r="Y61" s="1442"/>
      <c r="Z61" s="1442"/>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c r="BA61" s="1442"/>
    </row>
    <row r="62" spans="1:53" s="34" customFormat="1" ht="18" customHeight="1" x14ac:dyDescent="0.2">
      <c r="A62" s="446" t="str">
        <f>CONCATENATE('01_Carga'!$M$5,"_",$I62)</f>
        <v>FI__44</v>
      </c>
      <c r="B62" s="1405"/>
      <c r="C62" s="1460" t="str">
        <f>'12_P1_Lista'!T61</f>
        <v/>
      </c>
      <c r="D62" s="1461" t="str">
        <f>'12_P1_Lista'!U61</f>
        <v/>
      </c>
      <c r="E62" s="1502" t="str">
        <f>IF(F62&lt;&gt;0,COUNTIF($F$19:F62,F62),"")</f>
        <v/>
      </c>
      <c r="F62" s="554"/>
      <c r="G62" s="1841" t="str">
        <f t="shared" si="3"/>
        <v/>
      </c>
      <c r="H62" s="445"/>
      <c r="I62" s="1204">
        <v>44</v>
      </c>
      <c r="J62" s="723" t="str">
        <f>IF(ISERROR(VLOOKUP($A62,Aspirantes!$A:$H,Aspirantes!$E$1,FALSE)),"",VLOOKUP($A62,Aspirantes!$A:$H,Aspirantes!$E$1,FALSE))</f>
        <v/>
      </c>
      <c r="K62" s="724" t="str">
        <f>IF(ISERROR(VLOOKUP($A62,Aspirantes!$A:$H,Aspirantes!$F$1,FALSE)),"",VLOOKUP($A62,Aspirantes!$A:$H,Aspirantes!$F$1,FALSE))</f>
        <v/>
      </c>
      <c r="L62" s="725" t="str">
        <f>IF(ISERROR(VLOOKUP($A62,Aspirantes!$A:$H,Aspirantes!$G$1,FALSE)),"",VLOOKUP($A62,Aspirantes!$A:$H,Aspirantes!$G$1,FALSE))</f>
        <v/>
      </c>
      <c r="M62" s="726"/>
      <c r="O62" s="1469" t="str">
        <f t="shared" si="2"/>
        <v/>
      </c>
      <c r="P62" s="1442"/>
      <c r="Q62" s="1469" t="str">
        <f>IF(F62&lt;&gt;0,IF(COUNTIF($F$19:$F$178,F62)&gt;$Q$2,IF(F62&lt;&gt;0,COUNTIF($F$19:F62,F62),""),""),"")</f>
        <v/>
      </c>
      <c r="R62" s="1469" t="str">
        <f t="shared" si="4"/>
        <v/>
      </c>
      <c r="S62" s="1442"/>
      <c r="T62" s="1442"/>
      <c r="U62" s="1442"/>
      <c r="V62" s="1442"/>
      <c r="W62" s="1442"/>
      <c r="X62" s="1442"/>
      <c r="Y62" s="1442"/>
      <c r="Z62" s="1442"/>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c r="BA62" s="1442"/>
    </row>
    <row r="63" spans="1:53" s="34" customFormat="1" ht="18" customHeight="1" x14ac:dyDescent="0.2">
      <c r="A63" s="446" t="str">
        <f>CONCATENATE('01_Carga'!$M$5,"_",$I63)</f>
        <v>FI__45</v>
      </c>
      <c r="B63" s="1405"/>
      <c r="C63" s="1460" t="str">
        <f>'12_P1_Lista'!T62</f>
        <v/>
      </c>
      <c r="D63" s="1461" t="str">
        <f>'12_P1_Lista'!U62</f>
        <v/>
      </c>
      <c r="E63" s="1502" t="str">
        <f>IF(F63&lt;&gt;0,COUNTIF($F$19:F63,F63),"")</f>
        <v/>
      </c>
      <c r="F63" s="554"/>
      <c r="G63" s="1841" t="str">
        <f t="shared" si="3"/>
        <v/>
      </c>
      <c r="H63" s="445"/>
      <c r="I63" s="1204">
        <v>45</v>
      </c>
      <c r="J63" s="723" t="str">
        <f>IF(ISERROR(VLOOKUP($A63,Aspirantes!$A:$H,Aspirantes!$E$1,FALSE)),"",VLOOKUP($A63,Aspirantes!$A:$H,Aspirantes!$E$1,FALSE))</f>
        <v/>
      </c>
      <c r="K63" s="724" t="str">
        <f>IF(ISERROR(VLOOKUP($A63,Aspirantes!$A:$H,Aspirantes!$F$1,FALSE)),"",VLOOKUP($A63,Aspirantes!$A:$H,Aspirantes!$F$1,FALSE))</f>
        <v/>
      </c>
      <c r="L63" s="725" t="str">
        <f>IF(ISERROR(VLOOKUP($A63,Aspirantes!$A:$H,Aspirantes!$G$1,FALSE)),"",VLOOKUP($A63,Aspirantes!$A:$H,Aspirantes!$G$1,FALSE))</f>
        <v/>
      </c>
      <c r="M63" s="726"/>
      <c r="O63" s="1469" t="str">
        <f t="shared" si="2"/>
        <v/>
      </c>
      <c r="P63" s="1442"/>
      <c r="Q63" s="1469" t="str">
        <f>IF(F63&lt;&gt;0,IF(COUNTIF($F$19:$F$178,F63)&gt;$Q$2,IF(F63&lt;&gt;0,COUNTIF($F$19:F63,F63),""),""),"")</f>
        <v/>
      </c>
      <c r="R63" s="1469" t="str">
        <f t="shared" si="4"/>
        <v/>
      </c>
      <c r="S63" s="1442"/>
      <c r="T63" s="1442"/>
      <c r="U63" s="1442"/>
      <c r="V63" s="1442"/>
      <c r="W63" s="1442"/>
      <c r="X63" s="1442"/>
      <c r="Y63" s="1442"/>
      <c r="Z63" s="1442"/>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c r="BA63" s="1442"/>
    </row>
    <row r="64" spans="1:53" s="34" customFormat="1" ht="18" customHeight="1" x14ac:dyDescent="0.2">
      <c r="A64" s="446" t="str">
        <f>CONCATENATE('01_Carga'!$M$5,"_",$I64)</f>
        <v>FI__46</v>
      </c>
      <c r="B64" s="1405"/>
      <c r="C64" s="1460" t="str">
        <f>'12_P1_Lista'!T63</f>
        <v/>
      </c>
      <c r="D64" s="1461" t="str">
        <f>'12_P1_Lista'!U63</f>
        <v/>
      </c>
      <c r="E64" s="1502" t="str">
        <f>IF(F64&lt;&gt;0,COUNTIF($F$19:F64,F64),"")</f>
        <v/>
      </c>
      <c r="F64" s="554"/>
      <c r="G64" s="1841" t="str">
        <f t="shared" si="3"/>
        <v/>
      </c>
      <c r="H64" s="445"/>
      <c r="I64" s="1204">
        <v>46</v>
      </c>
      <c r="J64" s="723" t="str">
        <f>IF(ISERROR(VLOOKUP($A64,Aspirantes!$A:$H,Aspirantes!$E$1,FALSE)),"",VLOOKUP($A64,Aspirantes!$A:$H,Aspirantes!$E$1,FALSE))</f>
        <v/>
      </c>
      <c r="K64" s="724" t="str">
        <f>IF(ISERROR(VLOOKUP($A64,Aspirantes!$A:$H,Aspirantes!$F$1,FALSE)),"",VLOOKUP($A64,Aspirantes!$A:$H,Aspirantes!$F$1,FALSE))</f>
        <v/>
      </c>
      <c r="L64" s="725" t="str">
        <f>IF(ISERROR(VLOOKUP($A64,Aspirantes!$A:$H,Aspirantes!$G$1,FALSE)),"",VLOOKUP($A64,Aspirantes!$A:$H,Aspirantes!$G$1,FALSE))</f>
        <v/>
      </c>
      <c r="M64" s="726"/>
      <c r="O64" s="1469" t="str">
        <f t="shared" si="2"/>
        <v/>
      </c>
      <c r="P64" s="1442"/>
      <c r="Q64" s="1469" t="str">
        <f>IF(F64&lt;&gt;0,IF(COUNTIF($F$19:$F$178,F64)&gt;$Q$2,IF(F64&lt;&gt;0,COUNTIF($F$19:F64,F64),""),""),"")</f>
        <v/>
      </c>
      <c r="R64" s="1469" t="str">
        <f t="shared" si="4"/>
        <v/>
      </c>
      <c r="S64" s="1442"/>
      <c r="T64" s="1442"/>
      <c r="U64" s="1442"/>
      <c r="V64" s="1442"/>
      <c r="W64" s="1442"/>
      <c r="X64" s="1442"/>
      <c r="Y64" s="1442"/>
      <c r="Z64" s="1442"/>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c r="BA64" s="1442"/>
    </row>
    <row r="65" spans="1:53" s="34" customFormat="1" ht="18" customHeight="1" x14ac:dyDescent="0.2">
      <c r="A65" s="446" t="str">
        <f>CONCATENATE('01_Carga'!$M$5,"_",$I65)</f>
        <v>FI__47</v>
      </c>
      <c r="B65" s="1405"/>
      <c r="C65" s="1460" t="str">
        <f>'12_P1_Lista'!T64</f>
        <v/>
      </c>
      <c r="D65" s="1461" t="str">
        <f>'12_P1_Lista'!U64</f>
        <v/>
      </c>
      <c r="E65" s="1502" t="str">
        <f>IF(F65&lt;&gt;0,COUNTIF($F$19:F65,F65),"")</f>
        <v/>
      </c>
      <c r="F65" s="554"/>
      <c r="G65" s="1841" t="str">
        <f t="shared" si="3"/>
        <v/>
      </c>
      <c r="H65" s="445"/>
      <c r="I65" s="1204">
        <v>47</v>
      </c>
      <c r="J65" s="723" t="str">
        <f>IF(ISERROR(VLOOKUP($A65,Aspirantes!$A:$H,Aspirantes!$E$1,FALSE)),"",VLOOKUP($A65,Aspirantes!$A:$H,Aspirantes!$E$1,FALSE))</f>
        <v/>
      </c>
      <c r="K65" s="724" t="str">
        <f>IF(ISERROR(VLOOKUP($A65,Aspirantes!$A:$H,Aspirantes!$F$1,FALSE)),"",VLOOKUP($A65,Aspirantes!$A:$H,Aspirantes!$F$1,FALSE))</f>
        <v/>
      </c>
      <c r="L65" s="725" t="str">
        <f>IF(ISERROR(VLOOKUP($A65,Aspirantes!$A:$H,Aspirantes!$G$1,FALSE)),"",VLOOKUP($A65,Aspirantes!$A:$H,Aspirantes!$G$1,FALSE))</f>
        <v/>
      </c>
      <c r="M65" s="726"/>
      <c r="O65" s="1469" t="str">
        <f t="shared" si="2"/>
        <v/>
      </c>
      <c r="P65" s="1442"/>
      <c r="Q65" s="1469" t="str">
        <f>IF(F65&lt;&gt;0,IF(COUNTIF($F$19:$F$178,F65)&gt;$Q$2,IF(F65&lt;&gt;0,COUNTIF($F$19:F65,F65),""),""),"")</f>
        <v/>
      </c>
      <c r="R65" s="1469" t="str">
        <f t="shared" si="4"/>
        <v/>
      </c>
      <c r="S65" s="1442"/>
      <c r="T65" s="144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c r="BA65" s="1442"/>
    </row>
    <row r="66" spans="1:53" s="34" customFormat="1" ht="18" customHeight="1" x14ac:dyDescent="0.2">
      <c r="A66" s="446" t="str">
        <f>CONCATENATE('01_Carga'!$M$5,"_",$I66)</f>
        <v>FI__48</v>
      </c>
      <c r="B66" s="1405"/>
      <c r="C66" s="1460" t="str">
        <f>'12_P1_Lista'!T65</f>
        <v/>
      </c>
      <c r="D66" s="1461" t="str">
        <f>'12_P1_Lista'!U65</f>
        <v/>
      </c>
      <c r="E66" s="1502" t="str">
        <f>IF(F66&lt;&gt;0,COUNTIF($F$19:F66,F66),"")</f>
        <v/>
      </c>
      <c r="F66" s="554"/>
      <c r="G66" s="1841" t="str">
        <f t="shared" si="3"/>
        <v/>
      </c>
      <c r="H66" s="445"/>
      <c r="I66" s="1204">
        <v>48</v>
      </c>
      <c r="J66" s="723" t="str">
        <f>IF(ISERROR(VLOOKUP($A66,Aspirantes!$A:$H,Aspirantes!$E$1,FALSE)),"",VLOOKUP($A66,Aspirantes!$A:$H,Aspirantes!$E$1,FALSE))</f>
        <v/>
      </c>
      <c r="K66" s="724" t="str">
        <f>IF(ISERROR(VLOOKUP($A66,Aspirantes!$A:$H,Aspirantes!$F$1,FALSE)),"",VLOOKUP($A66,Aspirantes!$A:$H,Aspirantes!$F$1,FALSE))</f>
        <v/>
      </c>
      <c r="L66" s="725" t="str">
        <f>IF(ISERROR(VLOOKUP($A66,Aspirantes!$A:$H,Aspirantes!$G$1,FALSE)),"",VLOOKUP($A66,Aspirantes!$A:$H,Aspirantes!$G$1,FALSE))</f>
        <v/>
      </c>
      <c r="M66" s="726"/>
      <c r="O66" s="1469" t="str">
        <f t="shared" si="2"/>
        <v/>
      </c>
      <c r="P66" s="1442"/>
      <c r="Q66" s="1469" t="str">
        <f>IF(F66&lt;&gt;0,IF(COUNTIF($F$19:$F$178,F66)&gt;$Q$2,IF(F66&lt;&gt;0,COUNTIF($F$19:F66,F66),""),""),"")</f>
        <v/>
      </c>
      <c r="R66" s="1469" t="str">
        <f t="shared" si="4"/>
        <v/>
      </c>
      <c r="S66" s="1442"/>
      <c r="T66" s="1442"/>
      <c r="U66" s="1442"/>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c r="BA66" s="1442"/>
    </row>
    <row r="67" spans="1:53" s="34" customFormat="1" ht="18" customHeight="1" x14ac:dyDescent="0.2">
      <c r="A67" s="446" t="str">
        <f>CONCATENATE('01_Carga'!$M$5,"_",$I67)</f>
        <v>FI__49</v>
      </c>
      <c r="B67" s="1405"/>
      <c r="C67" s="1460" t="str">
        <f>'12_P1_Lista'!T66</f>
        <v/>
      </c>
      <c r="D67" s="1461" t="str">
        <f>'12_P1_Lista'!U66</f>
        <v/>
      </c>
      <c r="E67" s="1502" t="str">
        <f>IF(F67&lt;&gt;0,COUNTIF($F$19:F67,F67),"")</f>
        <v/>
      </c>
      <c r="F67" s="554"/>
      <c r="G67" s="1841" t="str">
        <f t="shared" si="3"/>
        <v/>
      </c>
      <c r="H67" s="445"/>
      <c r="I67" s="1204">
        <v>49</v>
      </c>
      <c r="J67" s="723" t="str">
        <f>IF(ISERROR(VLOOKUP($A67,Aspirantes!$A:$H,Aspirantes!$E$1,FALSE)),"",VLOOKUP($A67,Aspirantes!$A:$H,Aspirantes!$E$1,FALSE))</f>
        <v/>
      </c>
      <c r="K67" s="724" t="str">
        <f>IF(ISERROR(VLOOKUP($A67,Aspirantes!$A:$H,Aspirantes!$F$1,FALSE)),"",VLOOKUP($A67,Aspirantes!$A:$H,Aspirantes!$F$1,FALSE))</f>
        <v/>
      </c>
      <c r="L67" s="725" t="str">
        <f>IF(ISERROR(VLOOKUP($A67,Aspirantes!$A:$H,Aspirantes!$G$1,FALSE)),"",VLOOKUP($A67,Aspirantes!$A:$H,Aspirantes!$G$1,FALSE))</f>
        <v/>
      </c>
      <c r="M67" s="726"/>
      <c r="O67" s="1469" t="str">
        <f t="shared" si="2"/>
        <v/>
      </c>
      <c r="P67" s="1442"/>
      <c r="Q67" s="1469" t="str">
        <f>IF(F67&lt;&gt;0,IF(COUNTIF($F$19:$F$178,F67)&gt;$Q$2,IF(F67&lt;&gt;0,COUNTIF($F$19:F67,F67),""),""),"")</f>
        <v/>
      </c>
      <c r="R67" s="1469" t="str">
        <f t="shared" si="4"/>
        <v/>
      </c>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row>
    <row r="68" spans="1:53" s="34" customFormat="1" ht="18" customHeight="1" x14ac:dyDescent="0.2">
      <c r="A68" s="446" t="str">
        <f>CONCATENATE('01_Carga'!$M$5,"_",$I68)</f>
        <v>FI__50</v>
      </c>
      <c r="B68" s="1405"/>
      <c r="C68" s="1460" t="str">
        <f>'12_P1_Lista'!T67</f>
        <v/>
      </c>
      <c r="D68" s="1461" t="str">
        <f>'12_P1_Lista'!U67</f>
        <v/>
      </c>
      <c r="E68" s="1502" t="str">
        <f>IF(F68&lt;&gt;0,COUNTIF($F$19:F68,F68),"")</f>
        <v/>
      </c>
      <c r="F68" s="554"/>
      <c r="G68" s="1841" t="str">
        <f t="shared" si="3"/>
        <v/>
      </c>
      <c r="H68" s="445"/>
      <c r="I68" s="1204">
        <v>50</v>
      </c>
      <c r="J68" s="723" t="str">
        <f>IF(ISERROR(VLOOKUP($A68,Aspirantes!$A:$H,Aspirantes!$E$1,FALSE)),"",VLOOKUP($A68,Aspirantes!$A:$H,Aspirantes!$E$1,FALSE))</f>
        <v/>
      </c>
      <c r="K68" s="724" t="str">
        <f>IF(ISERROR(VLOOKUP($A68,Aspirantes!$A:$H,Aspirantes!$F$1,FALSE)),"",VLOOKUP($A68,Aspirantes!$A:$H,Aspirantes!$F$1,FALSE))</f>
        <v/>
      </c>
      <c r="L68" s="725" t="str">
        <f>IF(ISERROR(VLOOKUP($A68,Aspirantes!$A:$H,Aspirantes!$G$1,FALSE)),"",VLOOKUP($A68,Aspirantes!$A:$H,Aspirantes!$G$1,FALSE))</f>
        <v/>
      </c>
      <c r="M68" s="726"/>
      <c r="O68" s="1469" t="str">
        <f t="shared" si="2"/>
        <v/>
      </c>
      <c r="P68" s="1442"/>
      <c r="Q68" s="1469" t="str">
        <f>IF(F68&lt;&gt;0,IF(COUNTIF($F$19:$F$178,F68)&gt;$Q$2,IF(F68&lt;&gt;0,COUNTIF($F$19:F68,F68),""),""),"")</f>
        <v/>
      </c>
      <c r="R68" s="1469" t="str">
        <f t="shared" si="4"/>
        <v/>
      </c>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c r="BA68" s="1442"/>
    </row>
    <row r="69" spans="1:53" s="34" customFormat="1" ht="18" customHeight="1" x14ac:dyDescent="0.2">
      <c r="A69" s="446" t="str">
        <f>CONCATENATE('01_Carga'!$M$5,"_",$I69)</f>
        <v>FI__51</v>
      </c>
      <c r="B69" s="1405"/>
      <c r="C69" s="1460" t="str">
        <f>'12_P1_Lista'!T68</f>
        <v/>
      </c>
      <c r="D69" s="1461" t="str">
        <f>'12_P1_Lista'!U68</f>
        <v/>
      </c>
      <c r="E69" s="1502" t="str">
        <f>IF(F69&lt;&gt;0,COUNTIF($F$19:F69,F69),"")</f>
        <v/>
      </c>
      <c r="F69" s="554"/>
      <c r="G69" s="1841" t="str">
        <f t="shared" si="3"/>
        <v/>
      </c>
      <c r="H69" s="445"/>
      <c r="I69" s="1204">
        <v>51</v>
      </c>
      <c r="J69" s="723" t="str">
        <f>IF(ISERROR(VLOOKUP($A69,Aspirantes!$A:$H,Aspirantes!$E$1,FALSE)),"",VLOOKUP($A69,Aspirantes!$A:$H,Aspirantes!$E$1,FALSE))</f>
        <v/>
      </c>
      <c r="K69" s="724" t="str">
        <f>IF(ISERROR(VLOOKUP($A69,Aspirantes!$A:$H,Aspirantes!$F$1,FALSE)),"",VLOOKUP($A69,Aspirantes!$A:$H,Aspirantes!$F$1,FALSE))</f>
        <v/>
      </c>
      <c r="L69" s="725" t="str">
        <f>IF(ISERROR(VLOOKUP($A69,Aspirantes!$A:$H,Aspirantes!$G$1,FALSE)),"",VLOOKUP($A69,Aspirantes!$A:$H,Aspirantes!$G$1,FALSE))</f>
        <v/>
      </c>
      <c r="M69" s="726"/>
      <c r="O69" s="1469" t="str">
        <f t="shared" si="2"/>
        <v/>
      </c>
      <c r="P69" s="1442"/>
      <c r="Q69" s="1469" t="str">
        <f>IF(F69&lt;&gt;0,IF(COUNTIF($F$19:$F$178,F69)&gt;$Q$2,IF(F69&lt;&gt;0,COUNTIF($F$19:F69,F69),""),""),"")</f>
        <v/>
      </c>
      <c r="R69" s="1469" t="str">
        <f t="shared" si="4"/>
        <v/>
      </c>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c r="BA69" s="1442"/>
    </row>
    <row r="70" spans="1:53" s="34" customFormat="1" ht="18" customHeight="1" x14ac:dyDescent="0.2">
      <c r="A70" s="446" t="str">
        <f>CONCATENATE('01_Carga'!$M$5,"_",$I70)</f>
        <v>FI__52</v>
      </c>
      <c r="B70" s="1405"/>
      <c r="C70" s="1460" t="str">
        <f>'12_P1_Lista'!T69</f>
        <v/>
      </c>
      <c r="D70" s="1461" t="str">
        <f>'12_P1_Lista'!U69</f>
        <v/>
      </c>
      <c r="E70" s="1502" t="str">
        <f>IF(F70&lt;&gt;0,COUNTIF($F$19:F70,F70),"")</f>
        <v/>
      </c>
      <c r="F70" s="554"/>
      <c r="G70" s="1841" t="str">
        <f t="shared" si="3"/>
        <v/>
      </c>
      <c r="H70" s="445"/>
      <c r="I70" s="1204">
        <v>52</v>
      </c>
      <c r="J70" s="723" t="str">
        <f>IF(ISERROR(VLOOKUP($A70,Aspirantes!$A:$H,Aspirantes!$E$1,FALSE)),"",VLOOKUP($A70,Aspirantes!$A:$H,Aspirantes!$E$1,FALSE))</f>
        <v/>
      </c>
      <c r="K70" s="724" t="str">
        <f>IF(ISERROR(VLOOKUP($A70,Aspirantes!$A:$H,Aspirantes!$F$1,FALSE)),"",VLOOKUP($A70,Aspirantes!$A:$H,Aspirantes!$F$1,FALSE))</f>
        <v/>
      </c>
      <c r="L70" s="725" t="str">
        <f>IF(ISERROR(VLOOKUP($A70,Aspirantes!$A:$H,Aspirantes!$G$1,FALSE)),"",VLOOKUP($A70,Aspirantes!$A:$H,Aspirantes!$G$1,FALSE))</f>
        <v/>
      </c>
      <c r="M70" s="726"/>
      <c r="O70" s="1469" t="str">
        <f t="shared" si="2"/>
        <v/>
      </c>
      <c r="P70" s="1442"/>
      <c r="Q70" s="1469" t="str">
        <f>IF(F70&lt;&gt;0,IF(COUNTIF($F$19:$F$178,F70)&gt;$Q$2,IF(F70&lt;&gt;0,COUNTIF($F$19:F70,F70),""),""),"")</f>
        <v/>
      </c>
      <c r="R70" s="1469" t="str">
        <f t="shared" si="4"/>
        <v/>
      </c>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c r="BA70" s="1442"/>
    </row>
    <row r="71" spans="1:53" s="34" customFormat="1" ht="18" customHeight="1" x14ac:dyDescent="0.2">
      <c r="A71" s="446" t="str">
        <f>CONCATENATE('01_Carga'!$M$5,"_",$I71)</f>
        <v>FI__53</v>
      </c>
      <c r="B71" s="1405"/>
      <c r="C71" s="1460" t="str">
        <f>'12_P1_Lista'!T70</f>
        <v/>
      </c>
      <c r="D71" s="1461" t="str">
        <f>'12_P1_Lista'!U70</f>
        <v/>
      </c>
      <c r="E71" s="1502" t="str">
        <f>IF(F71&lt;&gt;0,COUNTIF($F$19:F71,F71),"")</f>
        <v/>
      </c>
      <c r="F71" s="554"/>
      <c r="G71" s="1841" t="str">
        <f t="shared" si="3"/>
        <v/>
      </c>
      <c r="H71" s="445"/>
      <c r="I71" s="1204">
        <v>53</v>
      </c>
      <c r="J71" s="723" t="str">
        <f>IF(ISERROR(VLOOKUP($A71,Aspirantes!$A:$H,Aspirantes!$E$1,FALSE)),"",VLOOKUP($A71,Aspirantes!$A:$H,Aspirantes!$E$1,FALSE))</f>
        <v/>
      </c>
      <c r="K71" s="724" t="str">
        <f>IF(ISERROR(VLOOKUP($A71,Aspirantes!$A:$H,Aspirantes!$F$1,FALSE)),"",VLOOKUP($A71,Aspirantes!$A:$H,Aspirantes!$F$1,FALSE))</f>
        <v/>
      </c>
      <c r="L71" s="725" t="str">
        <f>IF(ISERROR(VLOOKUP($A71,Aspirantes!$A:$H,Aspirantes!$G$1,FALSE)),"",VLOOKUP($A71,Aspirantes!$A:$H,Aspirantes!$G$1,FALSE))</f>
        <v/>
      </c>
      <c r="M71" s="726"/>
      <c r="O71" s="1469" t="str">
        <f t="shared" si="2"/>
        <v/>
      </c>
      <c r="P71" s="1442"/>
      <c r="Q71" s="1469" t="str">
        <f>IF(F71&lt;&gt;0,IF(COUNTIF($F$19:$F$178,F71)&gt;$Q$2,IF(F71&lt;&gt;0,COUNTIF($F$19:F71,F71),""),""),"")</f>
        <v/>
      </c>
      <c r="R71" s="1469" t="str">
        <f t="shared" si="4"/>
        <v/>
      </c>
      <c r="S71" s="1442"/>
      <c r="T71" s="1442"/>
      <c r="U71" s="1442"/>
      <c r="V71" s="1442"/>
      <c r="W71" s="1442"/>
      <c r="X71" s="1442"/>
      <c r="Y71" s="1442"/>
      <c r="Z71" s="1442"/>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c r="BA71" s="1442"/>
    </row>
    <row r="72" spans="1:53" s="34" customFormat="1" ht="18" customHeight="1" x14ac:dyDescent="0.2">
      <c r="A72" s="446" t="str">
        <f>CONCATENATE('01_Carga'!$M$5,"_",$I72)</f>
        <v>FI__54</v>
      </c>
      <c r="B72" s="1405"/>
      <c r="C72" s="1460" t="str">
        <f>'12_P1_Lista'!T71</f>
        <v/>
      </c>
      <c r="D72" s="1461" t="str">
        <f>'12_P1_Lista'!U71</f>
        <v/>
      </c>
      <c r="E72" s="1502" t="str">
        <f>IF(F72&lt;&gt;0,COUNTIF($F$19:F72,F72),"")</f>
        <v/>
      </c>
      <c r="F72" s="554"/>
      <c r="G72" s="1841" t="str">
        <f t="shared" si="3"/>
        <v/>
      </c>
      <c r="H72" s="445"/>
      <c r="I72" s="1204">
        <v>54</v>
      </c>
      <c r="J72" s="723" t="str">
        <f>IF(ISERROR(VLOOKUP($A72,Aspirantes!$A:$H,Aspirantes!$E$1,FALSE)),"",VLOOKUP($A72,Aspirantes!$A:$H,Aspirantes!$E$1,FALSE))</f>
        <v/>
      </c>
      <c r="K72" s="724" t="str">
        <f>IF(ISERROR(VLOOKUP($A72,Aspirantes!$A:$H,Aspirantes!$F$1,FALSE)),"",VLOOKUP($A72,Aspirantes!$A:$H,Aspirantes!$F$1,FALSE))</f>
        <v/>
      </c>
      <c r="L72" s="725" t="str">
        <f>IF(ISERROR(VLOOKUP($A72,Aspirantes!$A:$H,Aspirantes!$G$1,FALSE)),"",VLOOKUP($A72,Aspirantes!$A:$H,Aspirantes!$G$1,FALSE))</f>
        <v/>
      </c>
      <c r="M72" s="726"/>
      <c r="O72" s="1469" t="str">
        <f t="shared" si="2"/>
        <v/>
      </c>
      <c r="P72" s="1442"/>
      <c r="Q72" s="1469" t="str">
        <f>IF(F72&lt;&gt;0,IF(COUNTIF($F$19:$F$178,F72)&gt;$Q$2,IF(F72&lt;&gt;0,COUNTIF($F$19:F72,F72),""),""),"")</f>
        <v/>
      </c>
      <c r="R72" s="1469" t="str">
        <f t="shared" si="4"/>
        <v/>
      </c>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c r="BA72" s="1442"/>
    </row>
    <row r="73" spans="1:53" s="34" customFormat="1" ht="18" customHeight="1" x14ac:dyDescent="0.2">
      <c r="A73" s="446" t="str">
        <f>CONCATENATE('01_Carga'!$M$5,"_",$I73)</f>
        <v>FI__55</v>
      </c>
      <c r="B73" s="1405"/>
      <c r="C73" s="1460" t="str">
        <f>'12_P1_Lista'!T72</f>
        <v/>
      </c>
      <c r="D73" s="1461" t="str">
        <f>'12_P1_Lista'!U72</f>
        <v/>
      </c>
      <c r="E73" s="1502" t="str">
        <f>IF(F73&lt;&gt;0,COUNTIF($F$19:F73,F73),"")</f>
        <v/>
      </c>
      <c r="F73" s="554"/>
      <c r="G73" s="1841" t="str">
        <f t="shared" si="3"/>
        <v/>
      </c>
      <c r="H73" s="445"/>
      <c r="I73" s="1204">
        <v>55</v>
      </c>
      <c r="J73" s="723" t="str">
        <f>IF(ISERROR(VLOOKUP($A73,Aspirantes!$A:$H,Aspirantes!$E$1,FALSE)),"",VLOOKUP($A73,Aspirantes!$A:$H,Aspirantes!$E$1,FALSE))</f>
        <v/>
      </c>
      <c r="K73" s="724" t="str">
        <f>IF(ISERROR(VLOOKUP($A73,Aspirantes!$A:$H,Aspirantes!$F$1,FALSE)),"",VLOOKUP($A73,Aspirantes!$A:$H,Aspirantes!$F$1,FALSE))</f>
        <v/>
      </c>
      <c r="L73" s="725" t="str">
        <f>IF(ISERROR(VLOOKUP($A73,Aspirantes!$A:$H,Aspirantes!$G$1,FALSE)),"",VLOOKUP($A73,Aspirantes!$A:$H,Aspirantes!$G$1,FALSE))</f>
        <v/>
      </c>
      <c r="M73" s="726"/>
      <c r="O73" s="1469" t="str">
        <f t="shared" si="2"/>
        <v/>
      </c>
      <c r="P73" s="1442"/>
      <c r="Q73" s="1469" t="str">
        <f>IF(F73&lt;&gt;0,IF(COUNTIF($F$19:$F$178,F73)&gt;$Q$2,IF(F73&lt;&gt;0,COUNTIF($F$19:F73,F73),""),""),"")</f>
        <v/>
      </c>
      <c r="R73" s="1469" t="str">
        <f t="shared" si="4"/>
        <v/>
      </c>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c r="BA73" s="1442"/>
    </row>
    <row r="74" spans="1:53" s="34" customFormat="1" ht="18" customHeight="1" x14ac:dyDescent="0.2">
      <c r="A74" s="446" t="str">
        <f>CONCATENATE('01_Carga'!$M$5,"_",$I74)</f>
        <v>FI__56</v>
      </c>
      <c r="B74" s="1405"/>
      <c r="C74" s="1460" t="str">
        <f>'12_P1_Lista'!T73</f>
        <v/>
      </c>
      <c r="D74" s="1461" t="str">
        <f>'12_P1_Lista'!U73</f>
        <v/>
      </c>
      <c r="E74" s="1502" t="str">
        <f>IF(F74&lt;&gt;0,COUNTIF($F$19:F74,F74),"")</f>
        <v/>
      </c>
      <c r="F74" s="554"/>
      <c r="G74" s="1841" t="str">
        <f t="shared" si="3"/>
        <v/>
      </c>
      <c r="H74" s="445"/>
      <c r="I74" s="1204">
        <v>56</v>
      </c>
      <c r="J74" s="723" t="str">
        <f>IF(ISERROR(VLOOKUP($A74,Aspirantes!$A:$H,Aspirantes!$E$1,FALSE)),"",VLOOKUP($A74,Aspirantes!$A:$H,Aspirantes!$E$1,FALSE))</f>
        <v/>
      </c>
      <c r="K74" s="724" t="str">
        <f>IF(ISERROR(VLOOKUP($A74,Aspirantes!$A:$H,Aspirantes!$F$1,FALSE)),"",VLOOKUP($A74,Aspirantes!$A:$H,Aspirantes!$F$1,FALSE))</f>
        <v/>
      </c>
      <c r="L74" s="725" t="str">
        <f>IF(ISERROR(VLOOKUP($A74,Aspirantes!$A:$H,Aspirantes!$G$1,FALSE)),"",VLOOKUP($A74,Aspirantes!$A:$H,Aspirantes!$G$1,FALSE))</f>
        <v/>
      </c>
      <c r="M74" s="726"/>
      <c r="O74" s="1469" t="str">
        <f t="shared" si="2"/>
        <v/>
      </c>
      <c r="P74" s="1442"/>
      <c r="Q74" s="1469" t="str">
        <f>IF(F74&lt;&gt;0,IF(COUNTIF($F$19:$F$178,F74)&gt;$Q$2,IF(F74&lt;&gt;0,COUNTIF($F$19:F74,F74),""),""),"")</f>
        <v/>
      </c>
      <c r="R74" s="1469" t="str">
        <f t="shared" si="4"/>
        <v/>
      </c>
      <c r="S74" s="1442"/>
      <c r="T74" s="1442"/>
      <c r="U74" s="1442"/>
      <c r="V74" s="1442"/>
      <c r="W74" s="1442"/>
      <c r="X74" s="1442"/>
      <c r="Y74" s="1442"/>
      <c r="Z74" s="1442"/>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c r="BA74" s="1442"/>
    </row>
    <row r="75" spans="1:53" s="34" customFormat="1" ht="18" customHeight="1" x14ac:dyDescent="0.2">
      <c r="A75" s="446" t="str">
        <f>CONCATENATE('01_Carga'!$M$5,"_",$I75)</f>
        <v>FI__57</v>
      </c>
      <c r="B75" s="1405"/>
      <c r="C75" s="1460" t="str">
        <f>'12_P1_Lista'!T74</f>
        <v/>
      </c>
      <c r="D75" s="1461" t="str">
        <f>'12_P1_Lista'!U74</f>
        <v/>
      </c>
      <c r="E75" s="1502" t="str">
        <f>IF(F75&lt;&gt;0,COUNTIF($F$19:F75,F75),"")</f>
        <v/>
      </c>
      <c r="F75" s="554"/>
      <c r="G75" s="1841" t="str">
        <f t="shared" si="3"/>
        <v/>
      </c>
      <c r="H75" s="445"/>
      <c r="I75" s="1204">
        <v>57</v>
      </c>
      <c r="J75" s="723" t="str">
        <f>IF(ISERROR(VLOOKUP($A75,Aspirantes!$A:$H,Aspirantes!$E$1,FALSE)),"",VLOOKUP($A75,Aspirantes!$A:$H,Aspirantes!$E$1,FALSE))</f>
        <v/>
      </c>
      <c r="K75" s="724" t="str">
        <f>IF(ISERROR(VLOOKUP($A75,Aspirantes!$A:$H,Aspirantes!$F$1,FALSE)),"",VLOOKUP($A75,Aspirantes!$A:$H,Aspirantes!$F$1,FALSE))</f>
        <v/>
      </c>
      <c r="L75" s="725" t="str">
        <f>IF(ISERROR(VLOOKUP($A75,Aspirantes!$A:$H,Aspirantes!$G$1,FALSE)),"",VLOOKUP($A75,Aspirantes!$A:$H,Aspirantes!$G$1,FALSE))</f>
        <v/>
      </c>
      <c r="M75" s="726"/>
      <c r="O75" s="1469" t="str">
        <f t="shared" si="2"/>
        <v/>
      </c>
      <c r="P75" s="1442"/>
      <c r="Q75" s="1469" t="str">
        <f>IF(F75&lt;&gt;0,IF(COUNTIF($F$19:$F$178,F75)&gt;$Q$2,IF(F75&lt;&gt;0,COUNTIF($F$19:F75,F75),""),""),"")</f>
        <v/>
      </c>
      <c r="R75" s="1469" t="str">
        <f t="shared" si="4"/>
        <v/>
      </c>
      <c r="S75" s="1442"/>
      <c r="T75" s="1442"/>
      <c r="U75" s="1442"/>
      <c r="V75" s="1442"/>
      <c r="W75" s="1442"/>
      <c r="X75" s="1442"/>
      <c r="Y75" s="1442"/>
      <c r="Z75" s="1442"/>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c r="BA75" s="1442"/>
    </row>
    <row r="76" spans="1:53" s="34" customFormat="1" ht="18" customHeight="1" x14ac:dyDescent="0.2">
      <c r="A76" s="446" t="str">
        <f>CONCATENATE('01_Carga'!$M$5,"_",$I76)</f>
        <v>FI__58</v>
      </c>
      <c r="B76" s="1405"/>
      <c r="C76" s="1460" t="str">
        <f>'12_P1_Lista'!T75</f>
        <v/>
      </c>
      <c r="D76" s="1461" t="str">
        <f>'12_P1_Lista'!U75</f>
        <v/>
      </c>
      <c r="E76" s="1502" t="str">
        <f>IF(F76&lt;&gt;0,COUNTIF($F$19:F76,F76),"")</f>
        <v/>
      </c>
      <c r="F76" s="554"/>
      <c r="G76" s="1841" t="str">
        <f t="shared" si="3"/>
        <v/>
      </c>
      <c r="H76" s="445"/>
      <c r="I76" s="1204">
        <v>58</v>
      </c>
      <c r="J76" s="723" t="str">
        <f>IF(ISERROR(VLOOKUP($A76,Aspirantes!$A:$H,Aspirantes!$E$1,FALSE)),"",VLOOKUP($A76,Aspirantes!$A:$H,Aspirantes!$E$1,FALSE))</f>
        <v/>
      </c>
      <c r="K76" s="724" t="str">
        <f>IF(ISERROR(VLOOKUP($A76,Aspirantes!$A:$H,Aspirantes!$F$1,FALSE)),"",VLOOKUP($A76,Aspirantes!$A:$H,Aspirantes!$F$1,FALSE))</f>
        <v/>
      </c>
      <c r="L76" s="725" t="str">
        <f>IF(ISERROR(VLOOKUP($A76,Aspirantes!$A:$H,Aspirantes!$G$1,FALSE)),"",VLOOKUP($A76,Aspirantes!$A:$H,Aspirantes!$G$1,FALSE))</f>
        <v/>
      </c>
      <c r="M76" s="726"/>
      <c r="O76" s="1469" t="str">
        <f t="shared" si="2"/>
        <v/>
      </c>
      <c r="P76" s="1442"/>
      <c r="Q76" s="1469" t="str">
        <f>IF(F76&lt;&gt;0,IF(COUNTIF($F$19:$F$178,F76)&gt;$Q$2,IF(F76&lt;&gt;0,COUNTIF($F$19:F76,F76),""),""),"")</f>
        <v/>
      </c>
      <c r="R76" s="1469" t="str">
        <f t="shared" si="4"/>
        <v/>
      </c>
      <c r="S76" s="1442"/>
      <c r="T76" s="1442"/>
      <c r="U76" s="1442"/>
      <c r="V76" s="1442"/>
      <c r="W76" s="1442"/>
      <c r="X76" s="1442"/>
      <c r="Y76" s="1442"/>
      <c r="Z76" s="1442"/>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c r="BA76" s="1442"/>
    </row>
    <row r="77" spans="1:53" s="34" customFormat="1" ht="18" customHeight="1" x14ac:dyDescent="0.2">
      <c r="A77" s="446" t="str">
        <f>CONCATENATE('01_Carga'!$M$5,"_",$I77)</f>
        <v>FI__59</v>
      </c>
      <c r="B77" s="1405"/>
      <c r="C77" s="1460" t="str">
        <f>'12_P1_Lista'!T76</f>
        <v/>
      </c>
      <c r="D77" s="1461" t="str">
        <f>'12_P1_Lista'!U76</f>
        <v/>
      </c>
      <c r="E77" s="1502" t="str">
        <f>IF(F77&lt;&gt;0,COUNTIF($F$19:F77,F77),"")</f>
        <v/>
      </c>
      <c r="F77" s="554"/>
      <c r="G77" s="1841" t="str">
        <f t="shared" si="3"/>
        <v/>
      </c>
      <c r="H77" s="445"/>
      <c r="I77" s="1204">
        <v>59</v>
      </c>
      <c r="J77" s="723" t="str">
        <f>IF(ISERROR(VLOOKUP($A77,Aspirantes!$A:$H,Aspirantes!$E$1,FALSE)),"",VLOOKUP($A77,Aspirantes!$A:$H,Aspirantes!$E$1,FALSE))</f>
        <v/>
      </c>
      <c r="K77" s="724" t="str">
        <f>IF(ISERROR(VLOOKUP($A77,Aspirantes!$A:$H,Aspirantes!$F$1,FALSE)),"",VLOOKUP($A77,Aspirantes!$A:$H,Aspirantes!$F$1,FALSE))</f>
        <v/>
      </c>
      <c r="L77" s="725" t="str">
        <f>IF(ISERROR(VLOOKUP($A77,Aspirantes!$A:$H,Aspirantes!$G$1,FALSE)),"",VLOOKUP($A77,Aspirantes!$A:$H,Aspirantes!$G$1,FALSE))</f>
        <v/>
      </c>
      <c r="M77" s="726"/>
      <c r="O77" s="1469" t="str">
        <f t="shared" si="2"/>
        <v/>
      </c>
      <c r="P77" s="1442"/>
      <c r="Q77" s="1469" t="str">
        <f>IF(F77&lt;&gt;0,IF(COUNTIF($F$19:$F$178,F77)&gt;$Q$2,IF(F77&lt;&gt;0,COUNTIF($F$19:F77,F77),""),""),"")</f>
        <v/>
      </c>
      <c r="R77" s="1469" t="str">
        <f t="shared" si="4"/>
        <v/>
      </c>
      <c r="S77" s="1442"/>
      <c r="T77" s="1442"/>
      <c r="U77" s="1442"/>
      <c r="V77" s="1442"/>
      <c r="W77" s="1442"/>
      <c r="X77" s="1442"/>
      <c r="Y77" s="1442"/>
      <c r="Z77" s="1442"/>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c r="BA77" s="1442"/>
    </row>
    <row r="78" spans="1:53" s="34" customFormat="1" ht="18" customHeight="1" x14ac:dyDescent="0.2">
      <c r="A78" s="446" t="str">
        <f>CONCATENATE('01_Carga'!$M$5,"_",$I78)</f>
        <v>FI__60</v>
      </c>
      <c r="B78" s="1405"/>
      <c r="C78" s="1460" t="str">
        <f>'12_P1_Lista'!T77</f>
        <v/>
      </c>
      <c r="D78" s="1461" t="str">
        <f>'12_P1_Lista'!U77</f>
        <v/>
      </c>
      <c r="E78" s="1502" t="str">
        <f>IF(F78&lt;&gt;0,COUNTIF($F$19:F78,F78),"")</f>
        <v/>
      </c>
      <c r="F78" s="554"/>
      <c r="G78" s="1841" t="str">
        <f t="shared" si="3"/>
        <v/>
      </c>
      <c r="H78" s="445"/>
      <c r="I78" s="1204">
        <v>60</v>
      </c>
      <c r="J78" s="723" t="str">
        <f>IF(ISERROR(VLOOKUP($A78,Aspirantes!$A:$H,Aspirantes!$E$1,FALSE)),"",VLOOKUP($A78,Aspirantes!$A:$H,Aspirantes!$E$1,FALSE))</f>
        <v/>
      </c>
      <c r="K78" s="724" t="str">
        <f>IF(ISERROR(VLOOKUP($A78,Aspirantes!$A:$H,Aspirantes!$F$1,FALSE)),"",VLOOKUP($A78,Aspirantes!$A:$H,Aspirantes!$F$1,FALSE))</f>
        <v/>
      </c>
      <c r="L78" s="725" t="str">
        <f>IF(ISERROR(VLOOKUP($A78,Aspirantes!$A:$H,Aspirantes!$G$1,FALSE)),"",VLOOKUP($A78,Aspirantes!$A:$H,Aspirantes!$G$1,FALSE))</f>
        <v/>
      </c>
      <c r="M78" s="726"/>
      <c r="O78" s="1469" t="str">
        <f t="shared" si="2"/>
        <v/>
      </c>
      <c r="P78" s="1442"/>
      <c r="Q78" s="1469" t="str">
        <f>IF(F78&lt;&gt;0,IF(COUNTIF($F$19:$F$178,F78)&gt;$Q$2,IF(F78&lt;&gt;0,COUNTIF($F$19:F78,F78),""),""),"")</f>
        <v/>
      </c>
      <c r="R78" s="1469" t="str">
        <f t="shared" si="4"/>
        <v/>
      </c>
      <c r="S78" s="1442"/>
      <c r="T78" s="1442"/>
      <c r="U78" s="1442"/>
      <c r="V78" s="1442"/>
      <c r="W78" s="1442"/>
      <c r="X78" s="1442"/>
      <c r="Y78" s="1442"/>
      <c r="Z78" s="1442"/>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c r="BA78" s="1442"/>
    </row>
    <row r="79" spans="1:53" s="34" customFormat="1" ht="18" customHeight="1" x14ac:dyDescent="0.2">
      <c r="A79" s="446" t="str">
        <f>CONCATENATE('01_Carga'!$M$5,"_",$I79)</f>
        <v>FI__61</v>
      </c>
      <c r="B79" s="1405"/>
      <c r="C79" s="1460" t="str">
        <f>'12_P1_Lista'!T78</f>
        <v/>
      </c>
      <c r="D79" s="1461" t="str">
        <f>'12_P1_Lista'!U78</f>
        <v/>
      </c>
      <c r="E79" s="1502" t="str">
        <f>IF(F79&lt;&gt;0,COUNTIF($F$19:F79,F79),"")</f>
        <v/>
      </c>
      <c r="F79" s="554"/>
      <c r="G79" s="1841" t="str">
        <f t="shared" si="3"/>
        <v/>
      </c>
      <c r="H79" s="445"/>
      <c r="I79" s="1204">
        <v>61</v>
      </c>
      <c r="J79" s="723" t="str">
        <f>IF(ISERROR(VLOOKUP($A79,Aspirantes!$A:$H,Aspirantes!$E$1,FALSE)),"",VLOOKUP($A79,Aspirantes!$A:$H,Aspirantes!$E$1,FALSE))</f>
        <v/>
      </c>
      <c r="K79" s="724" t="str">
        <f>IF(ISERROR(VLOOKUP($A79,Aspirantes!$A:$H,Aspirantes!$F$1,FALSE)),"",VLOOKUP($A79,Aspirantes!$A:$H,Aspirantes!$F$1,FALSE))</f>
        <v/>
      </c>
      <c r="L79" s="725" t="str">
        <f>IF(ISERROR(VLOOKUP($A79,Aspirantes!$A:$H,Aspirantes!$G$1,FALSE)),"",VLOOKUP($A79,Aspirantes!$A:$H,Aspirantes!$G$1,FALSE))</f>
        <v/>
      </c>
      <c r="M79" s="726"/>
      <c r="O79" s="1469" t="str">
        <f t="shared" si="2"/>
        <v/>
      </c>
      <c r="P79" s="1442"/>
      <c r="Q79" s="1469" t="str">
        <f>IF(F79&lt;&gt;0,IF(COUNTIF($F$19:$F$178,F79)&gt;$Q$2,IF(F79&lt;&gt;0,COUNTIF($F$19:F79,F79),""),""),"")</f>
        <v/>
      </c>
      <c r="R79" s="1469" t="str">
        <f t="shared" si="4"/>
        <v/>
      </c>
      <c r="S79" s="1442"/>
      <c r="T79" s="1442"/>
      <c r="U79" s="1442"/>
      <c r="V79" s="1442"/>
      <c r="W79" s="1442"/>
      <c r="X79" s="1442"/>
      <c r="Y79" s="1442"/>
      <c r="Z79" s="1442"/>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c r="BA79" s="1442"/>
    </row>
    <row r="80" spans="1:53" s="34" customFormat="1" ht="18" customHeight="1" x14ac:dyDescent="0.2">
      <c r="A80" s="446" t="str">
        <f>CONCATENATE('01_Carga'!$M$5,"_",$I80)</f>
        <v>FI__62</v>
      </c>
      <c r="B80" s="1405"/>
      <c r="C80" s="1460" t="str">
        <f>'12_P1_Lista'!T79</f>
        <v/>
      </c>
      <c r="D80" s="1461" t="str">
        <f>'12_P1_Lista'!U79</f>
        <v/>
      </c>
      <c r="E80" s="1502" t="str">
        <f>IF(F80&lt;&gt;0,COUNTIF($F$19:F80,F80),"")</f>
        <v/>
      </c>
      <c r="F80" s="554"/>
      <c r="G80" s="1841" t="str">
        <f t="shared" si="3"/>
        <v/>
      </c>
      <c r="H80" s="445"/>
      <c r="I80" s="1204">
        <v>62</v>
      </c>
      <c r="J80" s="723" t="str">
        <f>IF(ISERROR(VLOOKUP($A80,Aspirantes!$A:$H,Aspirantes!$E$1,FALSE)),"",VLOOKUP($A80,Aspirantes!$A:$H,Aspirantes!$E$1,FALSE))</f>
        <v/>
      </c>
      <c r="K80" s="724" t="str">
        <f>IF(ISERROR(VLOOKUP($A80,Aspirantes!$A:$H,Aspirantes!$F$1,FALSE)),"",VLOOKUP($A80,Aspirantes!$A:$H,Aspirantes!$F$1,FALSE))</f>
        <v/>
      </c>
      <c r="L80" s="725" t="str">
        <f>IF(ISERROR(VLOOKUP($A80,Aspirantes!$A:$H,Aspirantes!$G$1,FALSE)),"",VLOOKUP($A80,Aspirantes!$A:$H,Aspirantes!$G$1,FALSE))</f>
        <v/>
      </c>
      <c r="M80" s="726"/>
      <c r="O80" s="1469" t="str">
        <f t="shared" si="2"/>
        <v/>
      </c>
      <c r="P80" s="1442"/>
      <c r="Q80" s="1469" t="str">
        <f>IF(F80&lt;&gt;0,IF(COUNTIF($F$19:$F$178,F80)&gt;$Q$2,IF(F80&lt;&gt;0,COUNTIF($F$19:F80,F80),""),""),"")</f>
        <v/>
      </c>
      <c r="R80" s="1469" t="str">
        <f t="shared" si="4"/>
        <v/>
      </c>
      <c r="S80" s="1442"/>
      <c r="T80" s="1442"/>
      <c r="U80" s="1442"/>
      <c r="V80" s="1442"/>
      <c r="W80" s="1442"/>
      <c r="X80" s="1442"/>
      <c r="Y80" s="1442"/>
      <c r="Z80" s="1442"/>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c r="BA80" s="1442"/>
    </row>
    <row r="81" spans="1:53" s="34" customFormat="1" ht="18" customHeight="1" x14ac:dyDescent="0.2">
      <c r="A81" s="446" t="str">
        <f>CONCATENATE('01_Carga'!$M$5,"_",$I81)</f>
        <v>FI__63</v>
      </c>
      <c r="B81" s="1405"/>
      <c r="C81" s="1460" t="str">
        <f>'12_P1_Lista'!T80</f>
        <v/>
      </c>
      <c r="D81" s="1461" t="str">
        <f>'12_P1_Lista'!U80</f>
        <v/>
      </c>
      <c r="E81" s="1502" t="str">
        <f>IF(F81&lt;&gt;0,COUNTIF($F$19:F81,F81),"")</f>
        <v/>
      </c>
      <c r="F81" s="554"/>
      <c r="G81" s="1841" t="str">
        <f t="shared" si="3"/>
        <v/>
      </c>
      <c r="H81" s="445"/>
      <c r="I81" s="1204">
        <v>63</v>
      </c>
      <c r="J81" s="723" t="str">
        <f>IF(ISERROR(VLOOKUP($A81,Aspirantes!$A:$H,Aspirantes!$E$1,FALSE)),"",VLOOKUP($A81,Aspirantes!$A:$H,Aspirantes!$E$1,FALSE))</f>
        <v/>
      </c>
      <c r="K81" s="724" t="str">
        <f>IF(ISERROR(VLOOKUP($A81,Aspirantes!$A:$H,Aspirantes!$F$1,FALSE)),"",VLOOKUP($A81,Aspirantes!$A:$H,Aspirantes!$F$1,FALSE))</f>
        <v/>
      </c>
      <c r="L81" s="725" t="str">
        <f>IF(ISERROR(VLOOKUP($A81,Aspirantes!$A:$H,Aspirantes!$G$1,FALSE)),"",VLOOKUP($A81,Aspirantes!$A:$H,Aspirantes!$G$1,FALSE))</f>
        <v/>
      </c>
      <c r="M81" s="726"/>
      <c r="O81" s="1469" t="str">
        <f t="shared" si="2"/>
        <v/>
      </c>
      <c r="P81" s="1442"/>
      <c r="Q81" s="1469" t="str">
        <f>IF(F81&lt;&gt;0,IF(COUNTIF($F$19:$F$178,F81)&gt;$Q$2,IF(F81&lt;&gt;0,COUNTIF($F$19:F81,F81),""),""),"")</f>
        <v/>
      </c>
      <c r="R81" s="1469" t="str">
        <f t="shared" si="4"/>
        <v/>
      </c>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c r="BA81" s="1442"/>
    </row>
    <row r="82" spans="1:53" s="34" customFormat="1" ht="18" customHeight="1" x14ac:dyDescent="0.2">
      <c r="A82" s="446" t="str">
        <f>CONCATENATE('01_Carga'!$M$5,"_",$I82)</f>
        <v>FI__64</v>
      </c>
      <c r="B82" s="1405"/>
      <c r="C82" s="1460" t="str">
        <f>'12_P1_Lista'!T81</f>
        <v/>
      </c>
      <c r="D82" s="1461" t="str">
        <f>'12_P1_Lista'!U81</f>
        <v/>
      </c>
      <c r="E82" s="1502" t="str">
        <f>IF(F82&lt;&gt;0,COUNTIF($F$19:F82,F82),"")</f>
        <v/>
      </c>
      <c r="F82" s="554"/>
      <c r="G82" s="1841" t="str">
        <f t="shared" si="3"/>
        <v/>
      </c>
      <c r="H82" s="445"/>
      <c r="I82" s="1204">
        <v>64</v>
      </c>
      <c r="J82" s="723" t="str">
        <f>IF(ISERROR(VLOOKUP($A82,Aspirantes!$A:$H,Aspirantes!$E$1,FALSE)),"",VLOOKUP($A82,Aspirantes!$A:$H,Aspirantes!$E$1,FALSE))</f>
        <v/>
      </c>
      <c r="K82" s="724" t="str">
        <f>IF(ISERROR(VLOOKUP($A82,Aspirantes!$A:$H,Aspirantes!$F$1,FALSE)),"",VLOOKUP($A82,Aspirantes!$A:$H,Aspirantes!$F$1,FALSE))</f>
        <v/>
      </c>
      <c r="L82" s="725" t="str">
        <f>IF(ISERROR(VLOOKUP($A82,Aspirantes!$A:$H,Aspirantes!$G$1,FALSE)),"",VLOOKUP($A82,Aspirantes!$A:$H,Aspirantes!$G$1,FALSE))</f>
        <v/>
      </c>
      <c r="M82" s="726"/>
      <c r="O82" s="1469" t="str">
        <f t="shared" si="2"/>
        <v/>
      </c>
      <c r="P82" s="1442"/>
      <c r="Q82" s="1469" t="str">
        <f>IF(F82&lt;&gt;0,IF(COUNTIF($F$19:$F$178,F82)&gt;$Q$2,IF(F82&lt;&gt;0,COUNTIF($F$19:F82,F82),""),""),"")</f>
        <v/>
      </c>
      <c r="R82" s="1469" t="str">
        <f t="shared" si="4"/>
        <v/>
      </c>
      <c r="S82" s="1442"/>
      <c r="T82" s="1442"/>
      <c r="U82" s="1442"/>
      <c r="V82" s="1442"/>
      <c r="W82" s="1442"/>
      <c r="X82" s="1442"/>
      <c r="Y82" s="1442"/>
      <c r="Z82" s="1442"/>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c r="BA82" s="1442"/>
    </row>
    <row r="83" spans="1:53" s="34" customFormat="1" ht="18" customHeight="1" x14ac:dyDescent="0.2">
      <c r="A83" s="446" t="str">
        <f>CONCATENATE('01_Carga'!$M$5,"_",$I83)</f>
        <v>FI__65</v>
      </c>
      <c r="B83" s="1405"/>
      <c r="C83" s="1460" t="str">
        <f>'12_P1_Lista'!T82</f>
        <v/>
      </c>
      <c r="D83" s="1461" t="str">
        <f>'12_P1_Lista'!U82</f>
        <v/>
      </c>
      <c r="E83" s="1502" t="str">
        <f>IF(F83&lt;&gt;0,COUNTIF($F$19:F83,F83),"")</f>
        <v/>
      </c>
      <c r="F83" s="554"/>
      <c r="G83" s="1841" t="str">
        <f t="shared" si="3"/>
        <v/>
      </c>
      <c r="H83" s="445"/>
      <c r="I83" s="1204">
        <v>65</v>
      </c>
      <c r="J83" s="723" t="str">
        <f>IF(ISERROR(VLOOKUP($A83,Aspirantes!$A:$H,Aspirantes!$E$1,FALSE)),"",VLOOKUP($A83,Aspirantes!$A:$H,Aspirantes!$E$1,FALSE))</f>
        <v/>
      </c>
      <c r="K83" s="724" t="str">
        <f>IF(ISERROR(VLOOKUP($A83,Aspirantes!$A:$H,Aspirantes!$F$1,FALSE)),"",VLOOKUP($A83,Aspirantes!$A:$H,Aspirantes!$F$1,FALSE))</f>
        <v/>
      </c>
      <c r="L83" s="725" t="str">
        <f>IF(ISERROR(VLOOKUP($A83,Aspirantes!$A:$H,Aspirantes!$G$1,FALSE)),"",VLOOKUP($A83,Aspirantes!$A:$H,Aspirantes!$G$1,FALSE))</f>
        <v/>
      </c>
      <c r="M83" s="726"/>
      <c r="O83" s="1469" t="str">
        <f t="shared" si="2"/>
        <v/>
      </c>
      <c r="P83" s="1442"/>
      <c r="Q83" s="1469" t="str">
        <f>IF(F83&lt;&gt;0,IF(COUNTIF($F$19:$F$178,F83)&gt;$Q$2,IF(F83&lt;&gt;0,COUNTIF($F$19:F83,F83),""),""),"")</f>
        <v/>
      </c>
      <c r="R83" s="1469" t="str">
        <f t="shared" ref="R83:R114" si="5">IF(Q83&lt;&gt;"",VLOOKUP(Q83,$Q$3:$R$12,2),"")</f>
        <v/>
      </c>
      <c r="S83" s="1442"/>
      <c r="T83" s="1442"/>
      <c r="U83" s="1442"/>
      <c r="V83" s="1442"/>
      <c r="W83" s="1442"/>
      <c r="X83" s="1442"/>
      <c r="Y83" s="1442"/>
      <c r="Z83" s="1442"/>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c r="BA83" s="1442"/>
    </row>
    <row r="84" spans="1:53" s="34" customFormat="1" ht="18" customHeight="1" x14ac:dyDescent="0.2">
      <c r="A84" s="446" t="str">
        <f>CONCATENATE('01_Carga'!$M$5,"_",$I84)</f>
        <v>FI__66</v>
      </c>
      <c r="B84" s="1405"/>
      <c r="C84" s="1460" t="str">
        <f>'12_P1_Lista'!T83</f>
        <v/>
      </c>
      <c r="D84" s="1461" t="str">
        <f>'12_P1_Lista'!U83</f>
        <v/>
      </c>
      <c r="E84" s="1502" t="str">
        <f>IF(F84&lt;&gt;0,COUNTIF($F$19:F84,F84),"")</f>
        <v/>
      </c>
      <c r="F84" s="554"/>
      <c r="G84" s="1841" t="str">
        <f t="shared" si="3"/>
        <v/>
      </c>
      <c r="H84" s="445"/>
      <c r="I84" s="1204">
        <v>66</v>
      </c>
      <c r="J84" s="723" t="str">
        <f>IF(ISERROR(VLOOKUP($A84,Aspirantes!$A:$H,Aspirantes!$E$1,FALSE)),"",VLOOKUP($A84,Aspirantes!$A:$H,Aspirantes!$E$1,FALSE))</f>
        <v/>
      </c>
      <c r="K84" s="724" t="str">
        <f>IF(ISERROR(VLOOKUP($A84,Aspirantes!$A:$H,Aspirantes!$F$1,FALSE)),"",VLOOKUP($A84,Aspirantes!$A:$H,Aspirantes!$F$1,FALSE))</f>
        <v/>
      </c>
      <c r="L84" s="725" t="str">
        <f>IF(ISERROR(VLOOKUP($A84,Aspirantes!$A:$H,Aspirantes!$G$1,FALSE)),"",VLOOKUP($A84,Aspirantes!$A:$H,Aspirantes!$G$1,FALSE))</f>
        <v/>
      </c>
      <c r="M84" s="726"/>
      <c r="O84" s="1469" t="str">
        <f t="shared" si="2"/>
        <v/>
      </c>
      <c r="P84" s="1442"/>
      <c r="Q84" s="1469" t="str">
        <f>IF(F84&lt;&gt;0,IF(COUNTIF($F$19:$F$178,F84)&gt;$Q$2,IF(F84&lt;&gt;0,COUNTIF($F$19:F84,F84),""),""),"")</f>
        <v/>
      </c>
      <c r="R84" s="1469" t="str">
        <f t="shared" si="5"/>
        <v/>
      </c>
      <c r="S84" s="1442"/>
      <c r="T84" s="1442"/>
      <c r="U84" s="1442"/>
      <c r="V84" s="1442"/>
      <c r="W84" s="1442"/>
      <c r="X84" s="1442"/>
      <c r="Y84" s="1442"/>
      <c r="Z84" s="1442"/>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c r="BA84" s="1442"/>
    </row>
    <row r="85" spans="1:53" s="34" customFormat="1" ht="18" customHeight="1" x14ac:dyDescent="0.2">
      <c r="A85" s="446" t="str">
        <f>CONCATENATE('01_Carga'!$M$5,"_",$I85)</f>
        <v>FI__67</v>
      </c>
      <c r="B85" s="1405"/>
      <c r="C85" s="1460" t="str">
        <f>'12_P1_Lista'!T84</f>
        <v/>
      </c>
      <c r="D85" s="1461" t="str">
        <f>'12_P1_Lista'!U84</f>
        <v/>
      </c>
      <c r="E85" s="1502" t="str">
        <f>IF(F85&lt;&gt;0,COUNTIF($F$19:F85,F85),"")</f>
        <v/>
      </c>
      <c r="F85" s="554"/>
      <c r="G85" s="1841" t="str">
        <f t="shared" si="3"/>
        <v/>
      </c>
      <c r="H85" s="445"/>
      <c r="I85" s="1204">
        <v>67</v>
      </c>
      <c r="J85" s="723" t="str">
        <f>IF(ISERROR(VLOOKUP($A85,Aspirantes!$A:$H,Aspirantes!$E$1,FALSE)),"",VLOOKUP($A85,Aspirantes!$A:$H,Aspirantes!$E$1,FALSE))</f>
        <v/>
      </c>
      <c r="K85" s="724" t="str">
        <f>IF(ISERROR(VLOOKUP($A85,Aspirantes!$A:$H,Aspirantes!$F$1,FALSE)),"",VLOOKUP($A85,Aspirantes!$A:$H,Aspirantes!$F$1,FALSE))</f>
        <v/>
      </c>
      <c r="L85" s="725" t="str">
        <f>IF(ISERROR(VLOOKUP($A85,Aspirantes!$A:$H,Aspirantes!$G$1,FALSE)),"",VLOOKUP($A85,Aspirantes!$A:$H,Aspirantes!$G$1,FALSE))</f>
        <v/>
      </c>
      <c r="M85" s="726"/>
      <c r="O85" s="1469" t="str">
        <f t="shared" ref="O85:O148" si="6">IF(AND(C85="NO",F85&lt;&gt;0),1,"")</f>
        <v/>
      </c>
      <c r="P85" s="1442"/>
      <c r="Q85" s="1469" t="str">
        <f>IF(F85&lt;&gt;0,IF(COUNTIF($F$19:$F$178,F85)&gt;$Q$2,IF(F85&lt;&gt;0,COUNTIF($F$19:F85,F85),""),""),"")</f>
        <v/>
      </c>
      <c r="R85" s="1469" t="str">
        <f t="shared" si="5"/>
        <v/>
      </c>
      <c r="S85" s="1442"/>
      <c r="T85" s="1442"/>
      <c r="U85" s="1442"/>
      <c r="V85" s="1442"/>
      <c r="W85" s="1442"/>
      <c r="X85" s="1442"/>
      <c r="Y85" s="1442"/>
      <c r="Z85" s="1442"/>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c r="BA85" s="1442"/>
    </row>
    <row r="86" spans="1:53" s="34" customFormat="1" ht="18" customHeight="1" x14ac:dyDescent="0.2">
      <c r="A86" s="446" t="str">
        <f>CONCATENATE('01_Carga'!$M$5,"_",$I86)</f>
        <v>FI__68</v>
      </c>
      <c r="B86" s="1405"/>
      <c r="C86" s="1460" t="str">
        <f>'12_P1_Lista'!T85</f>
        <v/>
      </c>
      <c r="D86" s="1461" t="str">
        <f>'12_P1_Lista'!U85</f>
        <v/>
      </c>
      <c r="E86" s="1502" t="str">
        <f>IF(F86&lt;&gt;0,COUNTIF($F$19:F86,F86),"")</f>
        <v/>
      </c>
      <c r="F86" s="554"/>
      <c r="G86" s="1841" t="str">
        <f t="shared" si="3"/>
        <v/>
      </c>
      <c r="H86" s="445"/>
      <c r="I86" s="1204">
        <v>68</v>
      </c>
      <c r="J86" s="723" t="str">
        <f>IF(ISERROR(VLOOKUP($A86,Aspirantes!$A:$H,Aspirantes!$E$1,FALSE)),"",VLOOKUP($A86,Aspirantes!$A:$H,Aspirantes!$E$1,FALSE))</f>
        <v/>
      </c>
      <c r="K86" s="724" t="str">
        <f>IF(ISERROR(VLOOKUP($A86,Aspirantes!$A:$H,Aspirantes!$F$1,FALSE)),"",VLOOKUP($A86,Aspirantes!$A:$H,Aspirantes!$F$1,FALSE))</f>
        <v/>
      </c>
      <c r="L86" s="725" t="str">
        <f>IF(ISERROR(VLOOKUP($A86,Aspirantes!$A:$H,Aspirantes!$G$1,FALSE)),"",VLOOKUP($A86,Aspirantes!$A:$H,Aspirantes!$G$1,FALSE))</f>
        <v/>
      </c>
      <c r="M86" s="726"/>
      <c r="O86" s="1469" t="str">
        <f t="shared" si="6"/>
        <v/>
      </c>
      <c r="P86" s="1442"/>
      <c r="Q86" s="1469" t="str">
        <f>IF(F86&lt;&gt;0,IF(COUNTIF($F$19:$F$178,F86)&gt;$Q$2,IF(F86&lt;&gt;0,COUNTIF($F$19:F86,F86),""),""),"")</f>
        <v/>
      </c>
      <c r="R86" s="1469" t="str">
        <f t="shared" si="5"/>
        <v/>
      </c>
      <c r="S86" s="1442"/>
      <c r="T86" s="1442"/>
      <c r="U86" s="1442"/>
      <c r="V86" s="1442"/>
      <c r="W86" s="1442"/>
      <c r="X86" s="1442"/>
      <c r="Y86" s="1442"/>
      <c r="Z86" s="1442"/>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c r="BA86" s="1442"/>
    </row>
    <row r="87" spans="1:53" s="34" customFormat="1" ht="18" customHeight="1" x14ac:dyDescent="0.2">
      <c r="A87" s="446" t="str">
        <f>CONCATENATE('01_Carga'!$M$5,"_",$I87)</f>
        <v>FI__69</v>
      </c>
      <c r="B87" s="1405"/>
      <c r="C87" s="1460" t="str">
        <f>'12_P1_Lista'!T86</f>
        <v/>
      </c>
      <c r="D87" s="1461" t="str">
        <f>'12_P1_Lista'!U86</f>
        <v/>
      </c>
      <c r="E87" s="1502" t="str">
        <f>IF(F87&lt;&gt;0,COUNTIF($F$19:F87,F87),"")</f>
        <v/>
      </c>
      <c r="F87" s="554"/>
      <c r="G87" s="1841" t="str">
        <f t="shared" si="3"/>
        <v/>
      </c>
      <c r="H87" s="445"/>
      <c r="I87" s="1204">
        <v>69</v>
      </c>
      <c r="J87" s="723" t="str">
        <f>IF(ISERROR(VLOOKUP($A87,Aspirantes!$A:$H,Aspirantes!$E$1,FALSE)),"",VLOOKUP($A87,Aspirantes!$A:$H,Aspirantes!$E$1,FALSE))</f>
        <v/>
      </c>
      <c r="K87" s="724" t="str">
        <f>IF(ISERROR(VLOOKUP($A87,Aspirantes!$A:$H,Aspirantes!$F$1,FALSE)),"",VLOOKUP($A87,Aspirantes!$A:$H,Aspirantes!$F$1,FALSE))</f>
        <v/>
      </c>
      <c r="L87" s="725" t="str">
        <f>IF(ISERROR(VLOOKUP($A87,Aspirantes!$A:$H,Aspirantes!$G$1,FALSE)),"",VLOOKUP($A87,Aspirantes!$A:$H,Aspirantes!$G$1,FALSE))</f>
        <v/>
      </c>
      <c r="M87" s="726"/>
      <c r="O87" s="1469" t="str">
        <f t="shared" si="6"/>
        <v/>
      </c>
      <c r="P87" s="1442"/>
      <c r="Q87" s="1469" t="str">
        <f>IF(F87&lt;&gt;0,IF(COUNTIF($F$19:$F$178,F87)&gt;$Q$2,IF(F87&lt;&gt;0,COUNTIF($F$19:F87,F87),""),""),"")</f>
        <v/>
      </c>
      <c r="R87" s="1469" t="str">
        <f t="shared" si="5"/>
        <v/>
      </c>
      <c r="S87" s="1442"/>
      <c r="T87" s="1442"/>
      <c r="U87" s="1442"/>
      <c r="V87" s="1442"/>
      <c r="W87" s="1442"/>
      <c r="X87" s="1442"/>
      <c r="Y87" s="1442"/>
      <c r="Z87" s="1442"/>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c r="BA87" s="1442"/>
    </row>
    <row r="88" spans="1:53" s="34" customFormat="1" ht="18" customHeight="1" x14ac:dyDescent="0.2">
      <c r="A88" s="446" t="str">
        <f>CONCATENATE('01_Carga'!$M$5,"_",$I88)</f>
        <v>FI__70</v>
      </c>
      <c r="B88" s="1405"/>
      <c r="C88" s="1460" t="str">
        <f>'12_P1_Lista'!T87</f>
        <v/>
      </c>
      <c r="D88" s="1461" t="str">
        <f>'12_P1_Lista'!U87</f>
        <v/>
      </c>
      <c r="E88" s="1502" t="str">
        <f>IF(F88&lt;&gt;0,COUNTIF($F$19:F88,F88),"")</f>
        <v/>
      </c>
      <c r="F88" s="554"/>
      <c r="G88" s="1841" t="str">
        <f t="shared" si="3"/>
        <v/>
      </c>
      <c r="H88" s="445"/>
      <c r="I88" s="1204">
        <v>70</v>
      </c>
      <c r="J88" s="723" t="str">
        <f>IF(ISERROR(VLOOKUP($A88,Aspirantes!$A:$H,Aspirantes!$E$1,FALSE)),"",VLOOKUP($A88,Aspirantes!$A:$H,Aspirantes!$E$1,FALSE))</f>
        <v/>
      </c>
      <c r="K88" s="724" t="str">
        <f>IF(ISERROR(VLOOKUP($A88,Aspirantes!$A:$H,Aspirantes!$F$1,FALSE)),"",VLOOKUP($A88,Aspirantes!$A:$H,Aspirantes!$F$1,FALSE))</f>
        <v/>
      </c>
      <c r="L88" s="725" t="str">
        <f>IF(ISERROR(VLOOKUP($A88,Aspirantes!$A:$H,Aspirantes!$G$1,FALSE)),"",VLOOKUP($A88,Aspirantes!$A:$H,Aspirantes!$G$1,FALSE))</f>
        <v/>
      </c>
      <c r="M88" s="726"/>
      <c r="O88" s="1469" t="str">
        <f t="shared" si="6"/>
        <v/>
      </c>
      <c r="P88" s="1442"/>
      <c r="Q88" s="1469" t="str">
        <f>IF(F88&lt;&gt;0,IF(COUNTIF($F$19:$F$178,F88)&gt;$Q$2,IF(F88&lt;&gt;0,COUNTIF($F$19:F88,F88),""),""),"")</f>
        <v/>
      </c>
      <c r="R88" s="1469" t="str">
        <f t="shared" si="5"/>
        <v/>
      </c>
      <c r="S88" s="1442"/>
      <c r="T88" s="1442"/>
      <c r="U88" s="1442"/>
      <c r="V88" s="1442"/>
      <c r="W88" s="1442"/>
      <c r="X88" s="1442"/>
      <c r="Y88" s="1442"/>
      <c r="Z88" s="1442"/>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c r="BA88" s="1442"/>
    </row>
    <row r="89" spans="1:53" s="34" customFormat="1" ht="18" customHeight="1" x14ac:dyDescent="0.2">
      <c r="A89" s="446" t="str">
        <f>CONCATENATE('01_Carga'!$M$5,"_",$I89)</f>
        <v>FI__71</v>
      </c>
      <c r="B89" s="1405"/>
      <c r="C89" s="1460" t="str">
        <f>'12_P1_Lista'!T88</f>
        <v/>
      </c>
      <c r="D89" s="1461" t="str">
        <f>'12_P1_Lista'!U88</f>
        <v/>
      </c>
      <c r="E89" s="1502" t="str">
        <f>IF(F89&lt;&gt;0,COUNTIF($F$19:F89,F89),"")</f>
        <v/>
      </c>
      <c r="F89" s="554"/>
      <c r="G89" s="1841" t="str">
        <f t="shared" si="3"/>
        <v/>
      </c>
      <c r="H89" s="445"/>
      <c r="I89" s="1204">
        <v>71</v>
      </c>
      <c r="J89" s="723" t="str">
        <f>IF(ISERROR(VLOOKUP($A89,Aspirantes!$A:$H,Aspirantes!$E$1,FALSE)),"",VLOOKUP($A89,Aspirantes!$A:$H,Aspirantes!$E$1,FALSE))</f>
        <v/>
      </c>
      <c r="K89" s="724" t="str">
        <f>IF(ISERROR(VLOOKUP($A89,Aspirantes!$A:$H,Aspirantes!$F$1,FALSE)),"",VLOOKUP($A89,Aspirantes!$A:$H,Aspirantes!$F$1,FALSE))</f>
        <v/>
      </c>
      <c r="L89" s="725" t="str">
        <f>IF(ISERROR(VLOOKUP($A89,Aspirantes!$A:$H,Aspirantes!$G$1,FALSE)),"",VLOOKUP($A89,Aspirantes!$A:$H,Aspirantes!$G$1,FALSE))</f>
        <v/>
      </c>
      <c r="M89" s="726"/>
      <c r="O89" s="1469" t="str">
        <f t="shared" si="6"/>
        <v/>
      </c>
      <c r="P89" s="1442"/>
      <c r="Q89" s="1469" t="str">
        <f>IF(F89&lt;&gt;0,IF(COUNTIF($F$19:$F$178,F89)&gt;$Q$2,IF(F89&lt;&gt;0,COUNTIF($F$19:F89,F89),""),""),"")</f>
        <v/>
      </c>
      <c r="R89" s="1469" t="str">
        <f t="shared" si="5"/>
        <v/>
      </c>
      <c r="S89" s="1442"/>
      <c r="T89" s="1442"/>
      <c r="U89" s="1442"/>
      <c r="V89" s="1442"/>
      <c r="W89" s="1442"/>
      <c r="X89" s="1442"/>
      <c r="Y89" s="1442"/>
      <c r="Z89" s="1442"/>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c r="BA89" s="1442"/>
    </row>
    <row r="90" spans="1:53" s="34" customFormat="1" ht="18" customHeight="1" x14ac:dyDescent="0.2">
      <c r="A90" s="446" t="str">
        <f>CONCATENATE('01_Carga'!$M$5,"_",$I90)</f>
        <v>FI__72</v>
      </c>
      <c r="B90" s="1405"/>
      <c r="C90" s="1460" t="str">
        <f>'12_P1_Lista'!T89</f>
        <v/>
      </c>
      <c r="D90" s="1461" t="str">
        <f>'12_P1_Lista'!U89</f>
        <v/>
      </c>
      <c r="E90" s="1502" t="str">
        <f>IF(F90&lt;&gt;0,COUNTIF($F$19:F90,F90),"")</f>
        <v/>
      </c>
      <c r="F90" s="554"/>
      <c r="G90" s="1841" t="str">
        <f t="shared" si="3"/>
        <v/>
      </c>
      <c r="H90" s="445"/>
      <c r="I90" s="1204">
        <v>72</v>
      </c>
      <c r="J90" s="723" t="str">
        <f>IF(ISERROR(VLOOKUP($A90,Aspirantes!$A:$H,Aspirantes!$E$1,FALSE)),"",VLOOKUP($A90,Aspirantes!$A:$H,Aspirantes!$E$1,FALSE))</f>
        <v/>
      </c>
      <c r="K90" s="724" t="str">
        <f>IF(ISERROR(VLOOKUP($A90,Aspirantes!$A:$H,Aspirantes!$F$1,FALSE)),"",VLOOKUP($A90,Aspirantes!$A:$H,Aspirantes!$F$1,FALSE))</f>
        <v/>
      </c>
      <c r="L90" s="725" t="str">
        <f>IF(ISERROR(VLOOKUP($A90,Aspirantes!$A:$H,Aspirantes!$G$1,FALSE)),"",VLOOKUP($A90,Aspirantes!$A:$H,Aspirantes!$G$1,FALSE))</f>
        <v/>
      </c>
      <c r="M90" s="726"/>
      <c r="O90" s="1469" t="str">
        <f t="shared" si="6"/>
        <v/>
      </c>
      <c r="P90" s="1442"/>
      <c r="Q90" s="1469" t="str">
        <f>IF(F90&lt;&gt;0,IF(COUNTIF($F$19:$F$178,F90)&gt;$Q$2,IF(F90&lt;&gt;0,COUNTIF($F$19:F90,F90),""),""),"")</f>
        <v/>
      </c>
      <c r="R90" s="1469" t="str">
        <f t="shared" si="5"/>
        <v/>
      </c>
      <c r="S90" s="1442"/>
      <c r="T90" s="1442"/>
      <c r="U90" s="1442"/>
      <c r="V90" s="1442"/>
      <c r="W90" s="1442"/>
      <c r="X90" s="1442"/>
      <c r="Y90" s="1442"/>
      <c r="Z90" s="1442"/>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c r="BA90" s="1442"/>
    </row>
    <row r="91" spans="1:53" s="34" customFormat="1" ht="18" customHeight="1" x14ac:dyDescent="0.2">
      <c r="A91" s="446" t="str">
        <f>CONCATENATE('01_Carga'!$M$5,"_",$I91)</f>
        <v>FI__73</v>
      </c>
      <c r="B91" s="1405"/>
      <c r="C91" s="1460" t="str">
        <f>'12_P1_Lista'!T90</f>
        <v/>
      </c>
      <c r="D91" s="1461" t="str">
        <f>'12_P1_Lista'!U90</f>
        <v/>
      </c>
      <c r="E91" s="1502" t="str">
        <f>IF(F91&lt;&gt;0,COUNTIF($F$19:F91,F91),"")</f>
        <v/>
      </c>
      <c r="F91" s="554"/>
      <c r="G91" s="1841" t="str">
        <f t="shared" si="3"/>
        <v/>
      </c>
      <c r="H91" s="445"/>
      <c r="I91" s="1204">
        <v>73</v>
      </c>
      <c r="J91" s="723" t="str">
        <f>IF(ISERROR(VLOOKUP($A91,Aspirantes!$A:$H,Aspirantes!$E$1,FALSE)),"",VLOOKUP($A91,Aspirantes!$A:$H,Aspirantes!$E$1,FALSE))</f>
        <v/>
      </c>
      <c r="K91" s="724" t="str">
        <f>IF(ISERROR(VLOOKUP($A91,Aspirantes!$A:$H,Aspirantes!$F$1,FALSE)),"",VLOOKUP($A91,Aspirantes!$A:$H,Aspirantes!$F$1,FALSE))</f>
        <v/>
      </c>
      <c r="L91" s="725" t="str">
        <f>IF(ISERROR(VLOOKUP($A91,Aspirantes!$A:$H,Aspirantes!$G$1,FALSE)),"",VLOOKUP($A91,Aspirantes!$A:$H,Aspirantes!$G$1,FALSE))</f>
        <v/>
      </c>
      <c r="M91" s="726"/>
      <c r="O91" s="1469" t="str">
        <f t="shared" si="6"/>
        <v/>
      </c>
      <c r="P91" s="1442"/>
      <c r="Q91" s="1469" t="str">
        <f>IF(F91&lt;&gt;0,IF(COUNTIF($F$19:$F$178,F91)&gt;$Q$2,IF(F91&lt;&gt;0,COUNTIF($F$19:F91,F91),""),""),"")</f>
        <v/>
      </c>
      <c r="R91" s="1469" t="str">
        <f t="shared" si="5"/>
        <v/>
      </c>
      <c r="S91" s="1442"/>
      <c r="T91" s="1442"/>
      <c r="U91" s="1442"/>
      <c r="V91" s="1442"/>
      <c r="W91" s="1442"/>
      <c r="X91" s="1442"/>
      <c r="Y91" s="1442"/>
      <c r="Z91" s="1442"/>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c r="BA91" s="1442"/>
    </row>
    <row r="92" spans="1:53" s="34" customFormat="1" ht="18" customHeight="1" x14ac:dyDescent="0.2">
      <c r="A92" s="446" t="str">
        <f>CONCATENATE('01_Carga'!$M$5,"_",$I92)</f>
        <v>FI__74</v>
      </c>
      <c r="B92" s="1405"/>
      <c r="C92" s="1460" t="str">
        <f>'12_P1_Lista'!T91</f>
        <v/>
      </c>
      <c r="D92" s="1461" t="str">
        <f>'12_P1_Lista'!U91</f>
        <v/>
      </c>
      <c r="E92" s="1502" t="str">
        <f>IF(F92&lt;&gt;0,COUNTIF($F$19:F92,F92),"")</f>
        <v/>
      </c>
      <c r="F92" s="554"/>
      <c r="G92" s="1841" t="str">
        <f t="shared" si="3"/>
        <v/>
      </c>
      <c r="H92" s="445"/>
      <c r="I92" s="1204">
        <v>74</v>
      </c>
      <c r="J92" s="723" t="str">
        <f>IF(ISERROR(VLOOKUP($A92,Aspirantes!$A:$H,Aspirantes!$E$1,FALSE)),"",VLOOKUP($A92,Aspirantes!$A:$H,Aspirantes!$E$1,FALSE))</f>
        <v/>
      </c>
      <c r="K92" s="724" t="str">
        <f>IF(ISERROR(VLOOKUP($A92,Aspirantes!$A:$H,Aspirantes!$F$1,FALSE)),"",VLOOKUP($A92,Aspirantes!$A:$H,Aspirantes!$F$1,FALSE))</f>
        <v/>
      </c>
      <c r="L92" s="725" t="str">
        <f>IF(ISERROR(VLOOKUP($A92,Aspirantes!$A:$H,Aspirantes!$G$1,FALSE)),"",VLOOKUP($A92,Aspirantes!$A:$H,Aspirantes!$G$1,FALSE))</f>
        <v/>
      </c>
      <c r="M92" s="726"/>
      <c r="O92" s="1469" t="str">
        <f t="shared" si="6"/>
        <v/>
      </c>
      <c r="P92" s="1442"/>
      <c r="Q92" s="1469" t="str">
        <f>IF(F92&lt;&gt;0,IF(COUNTIF($F$19:$F$178,F92)&gt;$Q$2,IF(F92&lt;&gt;0,COUNTIF($F$19:F92,F92),""),""),"")</f>
        <v/>
      </c>
      <c r="R92" s="1469" t="str">
        <f t="shared" si="5"/>
        <v/>
      </c>
      <c r="S92" s="1442"/>
      <c r="T92" s="1442"/>
      <c r="U92" s="1442"/>
      <c r="V92" s="1442"/>
      <c r="W92" s="1442"/>
      <c r="X92" s="1442"/>
      <c r="Y92" s="1442"/>
      <c r="Z92" s="1442"/>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c r="BA92" s="1442"/>
    </row>
    <row r="93" spans="1:53" s="34" customFormat="1" ht="18" customHeight="1" x14ac:dyDescent="0.2">
      <c r="A93" s="446" t="str">
        <f>CONCATENATE('01_Carga'!$M$5,"_",$I93)</f>
        <v>FI__75</v>
      </c>
      <c r="B93" s="1405"/>
      <c r="C93" s="1460" t="str">
        <f>'12_P1_Lista'!T92</f>
        <v/>
      </c>
      <c r="D93" s="1461" t="str">
        <f>'12_P1_Lista'!U92</f>
        <v/>
      </c>
      <c r="E93" s="1502" t="str">
        <f>IF(F93&lt;&gt;0,COUNTIF($F$19:F93,F93),"")</f>
        <v/>
      </c>
      <c r="F93" s="554"/>
      <c r="G93" s="1841" t="str">
        <f t="shared" si="3"/>
        <v/>
      </c>
      <c r="H93" s="445"/>
      <c r="I93" s="1204">
        <v>75</v>
      </c>
      <c r="J93" s="723" t="str">
        <f>IF(ISERROR(VLOOKUP($A93,Aspirantes!$A:$H,Aspirantes!$E$1,FALSE)),"",VLOOKUP($A93,Aspirantes!$A:$H,Aspirantes!$E$1,FALSE))</f>
        <v/>
      </c>
      <c r="K93" s="724" t="str">
        <f>IF(ISERROR(VLOOKUP($A93,Aspirantes!$A:$H,Aspirantes!$F$1,FALSE)),"",VLOOKUP($A93,Aspirantes!$A:$H,Aspirantes!$F$1,FALSE))</f>
        <v/>
      </c>
      <c r="L93" s="725" t="str">
        <f>IF(ISERROR(VLOOKUP($A93,Aspirantes!$A:$H,Aspirantes!$G$1,FALSE)),"",VLOOKUP($A93,Aspirantes!$A:$H,Aspirantes!$G$1,FALSE))</f>
        <v/>
      </c>
      <c r="M93" s="726"/>
      <c r="O93" s="1469" t="str">
        <f t="shared" si="6"/>
        <v/>
      </c>
      <c r="P93" s="1442"/>
      <c r="Q93" s="1469" t="str">
        <f>IF(F93&lt;&gt;0,IF(COUNTIF($F$19:$F$178,F93)&gt;$Q$2,IF(F93&lt;&gt;0,COUNTIF($F$19:F93,F93),""),""),"")</f>
        <v/>
      </c>
      <c r="R93" s="1469" t="str">
        <f t="shared" si="5"/>
        <v/>
      </c>
      <c r="S93" s="1442"/>
      <c r="T93" s="1442"/>
      <c r="U93" s="1442"/>
      <c r="V93" s="1442"/>
      <c r="W93" s="1442"/>
      <c r="X93" s="1442"/>
      <c r="Y93" s="1442"/>
      <c r="Z93" s="1442"/>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c r="BA93" s="1442"/>
    </row>
    <row r="94" spans="1:53" s="34" customFormat="1" ht="18" customHeight="1" x14ac:dyDescent="0.2">
      <c r="A94" s="446" t="str">
        <f>CONCATENATE('01_Carga'!$M$5,"_",$I94)</f>
        <v>FI__76</v>
      </c>
      <c r="B94" s="1405"/>
      <c r="C94" s="1460" t="str">
        <f>'12_P1_Lista'!T93</f>
        <v/>
      </c>
      <c r="D94" s="1461" t="str">
        <f>'12_P1_Lista'!U93</f>
        <v/>
      </c>
      <c r="E94" s="1502" t="str">
        <f>IF(F94&lt;&gt;0,COUNTIF($F$19:F94,F94),"")</f>
        <v/>
      </c>
      <c r="F94" s="554"/>
      <c r="G94" s="1841" t="str">
        <f t="shared" si="3"/>
        <v/>
      </c>
      <c r="H94" s="445"/>
      <c r="I94" s="1204">
        <v>76</v>
      </c>
      <c r="J94" s="723" t="str">
        <f>IF(ISERROR(VLOOKUP($A94,Aspirantes!$A:$H,Aspirantes!$E$1,FALSE)),"",VLOOKUP($A94,Aspirantes!$A:$H,Aspirantes!$E$1,FALSE))</f>
        <v/>
      </c>
      <c r="K94" s="724" t="str">
        <f>IF(ISERROR(VLOOKUP($A94,Aspirantes!$A:$H,Aspirantes!$F$1,FALSE)),"",VLOOKUP($A94,Aspirantes!$A:$H,Aspirantes!$F$1,FALSE))</f>
        <v/>
      </c>
      <c r="L94" s="725" t="str">
        <f>IF(ISERROR(VLOOKUP($A94,Aspirantes!$A:$H,Aspirantes!$G$1,FALSE)),"",VLOOKUP($A94,Aspirantes!$A:$H,Aspirantes!$G$1,FALSE))</f>
        <v/>
      </c>
      <c r="M94" s="726"/>
      <c r="O94" s="1469" t="str">
        <f t="shared" si="6"/>
        <v/>
      </c>
      <c r="P94" s="1442"/>
      <c r="Q94" s="1469" t="str">
        <f>IF(F94&lt;&gt;0,IF(COUNTIF($F$19:$F$178,F94)&gt;$Q$2,IF(F94&lt;&gt;0,COUNTIF($F$19:F94,F94),""),""),"")</f>
        <v/>
      </c>
      <c r="R94" s="1469" t="str">
        <f t="shared" si="5"/>
        <v/>
      </c>
      <c r="S94" s="1442"/>
      <c r="T94" s="1442"/>
      <c r="U94" s="1442"/>
      <c r="V94" s="1442"/>
      <c r="W94" s="1442"/>
      <c r="X94" s="1442"/>
      <c r="Y94" s="1442"/>
      <c r="Z94" s="1442"/>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c r="BA94" s="1442"/>
    </row>
    <row r="95" spans="1:53" s="34" customFormat="1" ht="18" customHeight="1" x14ac:dyDescent="0.2">
      <c r="A95" s="446" t="str">
        <f>CONCATENATE('01_Carga'!$M$5,"_",$I95)</f>
        <v>FI__77</v>
      </c>
      <c r="B95" s="1405"/>
      <c r="C95" s="1460" t="str">
        <f>'12_P1_Lista'!T94</f>
        <v/>
      </c>
      <c r="D95" s="1461" t="str">
        <f>'12_P1_Lista'!U94</f>
        <v/>
      </c>
      <c r="E95" s="1502" t="str">
        <f>IF(F95&lt;&gt;0,COUNTIF($F$19:F95,F95),"")</f>
        <v/>
      </c>
      <c r="F95" s="554"/>
      <c r="G95" s="1841" t="str">
        <f t="shared" ref="G95:G158" si="7">IF(F95&lt;&gt;0,F95,"")</f>
        <v/>
      </c>
      <c r="H95" s="445"/>
      <c r="I95" s="1204">
        <v>77</v>
      </c>
      <c r="J95" s="723" t="str">
        <f>IF(ISERROR(VLOOKUP($A95,Aspirantes!$A:$H,Aspirantes!$E$1,FALSE)),"",VLOOKUP($A95,Aspirantes!$A:$H,Aspirantes!$E$1,FALSE))</f>
        <v/>
      </c>
      <c r="K95" s="724" t="str">
        <f>IF(ISERROR(VLOOKUP($A95,Aspirantes!$A:$H,Aspirantes!$F$1,FALSE)),"",VLOOKUP($A95,Aspirantes!$A:$H,Aspirantes!$F$1,FALSE))</f>
        <v/>
      </c>
      <c r="L95" s="725" t="str">
        <f>IF(ISERROR(VLOOKUP($A95,Aspirantes!$A:$H,Aspirantes!$G$1,FALSE)),"",VLOOKUP($A95,Aspirantes!$A:$H,Aspirantes!$G$1,FALSE))</f>
        <v/>
      </c>
      <c r="M95" s="726"/>
      <c r="O95" s="1469" t="str">
        <f t="shared" si="6"/>
        <v/>
      </c>
      <c r="P95" s="1442"/>
      <c r="Q95" s="1469" t="str">
        <f>IF(F95&lt;&gt;0,IF(COUNTIF($F$19:$F$178,F95)&gt;$Q$2,IF(F95&lt;&gt;0,COUNTIF($F$19:F95,F95),""),""),"")</f>
        <v/>
      </c>
      <c r="R95" s="1469" t="str">
        <f t="shared" si="5"/>
        <v/>
      </c>
      <c r="S95" s="1442"/>
      <c r="T95" s="1442"/>
      <c r="U95" s="1442"/>
      <c r="V95" s="1442"/>
      <c r="W95" s="1442"/>
      <c r="X95" s="1442"/>
      <c r="Y95" s="1442"/>
      <c r="Z95" s="1442"/>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c r="BA95" s="1442"/>
    </row>
    <row r="96" spans="1:53" s="34" customFormat="1" ht="18" customHeight="1" x14ac:dyDescent="0.2">
      <c r="A96" s="446" t="str">
        <f>CONCATENATE('01_Carga'!$M$5,"_",$I96)</f>
        <v>FI__78</v>
      </c>
      <c r="B96" s="1405"/>
      <c r="C96" s="1460" t="str">
        <f>'12_P1_Lista'!T95</f>
        <v/>
      </c>
      <c r="D96" s="1461" t="str">
        <f>'12_P1_Lista'!U95</f>
        <v/>
      </c>
      <c r="E96" s="1502" t="str">
        <f>IF(F96&lt;&gt;0,COUNTIF($F$19:F96,F96),"")</f>
        <v/>
      </c>
      <c r="F96" s="554"/>
      <c r="G96" s="1841" t="str">
        <f t="shared" si="7"/>
        <v/>
      </c>
      <c r="H96" s="445"/>
      <c r="I96" s="1204">
        <v>78</v>
      </c>
      <c r="J96" s="723" t="str">
        <f>IF(ISERROR(VLOOKUP($A96,Aspirantes!$A:$H,Aspirantes!$E$1,FALSE)),"",VLOOKUP($A96,Aspirantes!$A:$H,Aspirantes!$E$1,FALSE))</f>
        <v/>
      </c>
      <c r="K96" s="724" t="str">
        <f>IF(ISERROR(VLOOKUP($A96,Aspirantes!$A:$H,Aspirantes!$F$1,FALSE)),"",VLOOKUP($A96,Aspirantes!$A:$H,Aspirantes!$F$1,FALSE))</f>
        <v/>
      </c>
      <c r="L96" s="725" t="str">
        <f>IF(ISERROR(VLOOKUP($A96,Aspirantes!$A:$H,Aspirantes!$G$1,FALSE)),"",VLOOKUP($A96,Aspirantes!$A:$H,Aspirantes!$G$1,FALSE))</f>
        <v/>
      </c>
      <c r="M96" s="726"/>
      <c r="O96" s="1469" t="str">
        <f t="shared" si="6"/>
        <v/>
      </c>
      <c r="P96" s="1442"/>
      <c r="Q96" s="1469" t="str">
        <f>IF(F96&lt;&gt;0,IF(COUNTIF($F$19:$F$178,F96)&gt;$Q$2,IF(F96&lt;&gt;0,COUNTIF($F$19:F96,F96),""),""),"")</f>
        <v/>
      </c>
      <c r="R96" s="1469" t="str">
        <f t="shared" si="5"/>
        <v/>
      </c>
      <c r="S96" s="1442"/>
      <c r="T96" s="1442"/>
      <c r="U96" s="1442"/>
      <c r="V96" s="1442"/>
      <c r="W96" s="1442"/>
      <c r="X96" s="1442"/>
      <c r="Y96" s="1442"/>
      <c r="Z96" s="1442"/>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c r="BA96" s="1442"/>
    </row>
    <row r="97" spans="1:53" s="34" customFormat="1" ht="18" customHeight="1" x14ac:dyDescent="0.2">
      <c r="A97" s="446" t="str">
        <f>CONCATENATE('01_Carga'!$M$5,"_",$I97)</f>
        <v>FI__79</v>
      </c>
      <c r="B97" s="1405"/>
      <c r="C97" s="1460" t="str">
        <f>'12_P1_Lista'!T96</f>
        <v/>
      </c>
      <c r="D97" s="1461" t="str">
        <f>'12_P1_Lista'!U96</f>
        <v/>
      </c>
      <c r="E97" s="1502" t="str">
        <f>IF(F97&lt;&gt;0,COUNTIF($F$19:F97,F97),"")</f>
        <v/>
      </c>
      <c r="F97" s="554"/>
      <c r="G97" s="1841" t="str">
        <f t="shared" si="7"/>
        <v/>
      </c>
      <c r="H97" s="445"/>
      <c r="I97" s="1204">
        <v>79</v>
      </c>
      <c r="J97" s="723" t="str">
        <f>IF(ISERROR(VLOOKUP($A97,Aspirantes!$A:$H,Aspirantes!$E$1,FALSE)),"",VLOOKUP($A97,Aspirantes!$A:$H,Aspirantes!$E$1,FALSE))</f>
        <v/>
      </c>
      <c r="K97" s="724" t="str">
        <f>IF(ISERROR(VLOOKUP($A97,Aspirantes!$A:$H,Aspirantes!$F$1,FALSE)),"",VLOOKUP($A97,Aspirantes!$A:$H,Aspirantes!$F$1,FALSE))</f>
        <v/>
      </c>
      <c r="L97" s="725" t="str">
        <f>IF(ISERROR(VLOOKUP($A97,Aspirantes!$A:$H,Aspirantes!$G$1,FALSE)),"",VLOOKUP($A97,Aspirantes!$A:$H,Aspirantes!$G$1,FALSE))</f>
        <v/>
      </c>
      <c r="M97" s="726"/>
      <c r="O97" s="1469" t="str">
        <f t="shared" si="6"/>
        <v/>
      </c>
      <c r="P97" s="1442"/>
      <c r="Q97" s="1469" t="str">
        <f>IF(F97&lt;&gt;0,IF(COUNTIF($F$19:$F$178,F97)&gt;$Q$2,IF(F97&lt;&gt;0,COUNTIF($F$19:F97,F97),""),""),"")</f>
        <v/>
      </c>
      <c r="R97" s="1469" t="str">
        <f t="shared" si="5"/>
        <v/>
      </c>
      <c r="S97" s="1442"/>
      <c r="T97" s="1442"/>
      <c r="U97" s="1442"/>
      <c r="V97" s="1442"/>
      <c r="W97" s="1442"/>
      <c r="X97" s="1442"/>
      <c r="Y97" s="1442"/>
      <c r="Z97" s="1442"/>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c r="BA97" s="1442"/>
    </row>
    <row r="98" spans="1:53" s="34" customFormat="1" ht="18" customHeight="1" x14ac:dyDescent="0.2">
      <c r="A98" s="446" t="str">
        <f>CONCATENATE('01_Carga'!$M$5,"_",$I98)</f>
        <v>FI__80</v>
      </c>
      <c r="B98" s="1405"/>
      <c r="C98" s="1460" t="str">
        <f>'12_P1_Lista'!T97</f>
        <v/>
      </c>
      <c r="D98" s="1461" t="str">
        <f>'12_P1_Lista'!U97</f>
        <v/>
      </c>
      <c r="E98" s="1502" t="str">
        <f>IF(F98&lt;&gt;0,COUNTIF($F$19:F98,F98),"")</f>
        <v/>
      </c>
      <c r="F98" s="554"/>
      <c r="G98" s="1841" t="str">
        <f t="shared" si="7"/>
        <v/>
      </c>
      <c r="H98" s="445"/>
      <c r="I98" s="1204">
        <v>80</v>
      </c>
      <c r="J98" s="723" t="str">
        <f>IF(ISERROR(VLOOKUP($A98,Aspirantes!$A:$H,Aspirantes!$E$1,FALSE)),"",VLOOKUP($A98,Aspirantes!$A:$H,Aspirantes!$E$1,FALSE))</f>
        <v/>
      </c>
      <c r="K98" s="724" t="str">
        <f>IF(ISERROR(VLOOKUP($A98,Aspirantes!$A:$H,Aspirantes!$F$1,FALSE)),"",VLOOKUP($A98,Aspirantes!$A:$H,Aspirantes!$F$1,FALSE))</f>
        <v/>
      </c>
      <c r="L98" s="725" t="str">
        <f>IF(ISERROR(VLOOKUP($A98,Aspirantes!$A:$H,Aspirantes!$G$1,FALSE)),"",VLOOKUP($A98,Aspirantes!$A:$H,Aspirantes!$G$1,FALSE))</f>
        <v/>
      </c>
      <c r="M98" s="726"/>
      <c r="O98" s="1469" t="str">
        <f t="shared" si="6"/>
        <v/>
      </c>
      <c r="P98" s="1442"/>
      <c r="Q98" s="1469" t="str">
        <f>IF(F98&lt;&gt;0,IF(COUNTIF($F$19:$F$178,F98)&gt;$Q$2,IF(F98&lt;&gt;0,COUNTIF($F$19:F98,F98),""),""),"")</f>
        <v/>
      </c>
      <c r="R98" s="1469" t="str">
        <f t="shared" si="5"/>
        <v/>
      </c>
      <c r="S98" s="1442"/>
      <c r="T98" s="1442"/>
      <c r="U98" s="1442"/>
      <c r="V98" s="1442"/>
      <c r="W98" s="1442"/>
      <c r="X98" s="1442"/>
      <c r="Y98" s="1442"/>
      <c r="Z98" s="1442"/>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c r="BA98" s="1442"/>
    </row>
    <row r="99" spans="1:53" s="34" customFormat="1" ht="18" customHeight="1" x14ac:dyDescent="0.2">
      <c r="A99" s="446" t="str">
        <f>CONCATENATE('01_Carga'!$M$5,"_",$I99)</f>
        <v>FI__81</v>
      </c>
      <c r="B99" s="1405"/>
      <c r="C99" s="1460" t="str">
        <f>'12_P1_Lista'!T98</f>
        <v/>
      </c>
      <c r="D99" s="1461" t="str">
        <f>'12_P1_Lista'!U98</f>
        <v/>
      </c>
      <c r="E99" s="1502" t="str">
        <f>IF(F99&lt;&gt;0,COUNTIF($F$19:F99,F99),"")</f>
        <v/>
      </c>
      <c r="F99" s="554"/>
      <c r="G99" s="1841" t="str">
        <f t="shared" si="7"/>
        <v/>
      </c>
      <c r="H99" s="445"/>
      <c r="I99" s="1204">
        <v>81</v>
      </c>
      <c r="J99" s="723" t="str">
        <f>IF(ISERROR(VLOOKUP($A99,Aspirantes!$A:$H,Aspirantes!$E$1,FALSE)),"",VLOOKUP($A99,Aspirantes!$A:$H,Aspirantes!$E$1,FALSE))</f>
        <v/>
      </c>
      <c r="K99" s="724" t="str">
        <f>IF(ISERROR(VLOOKUP($A99,Aspirantes!$A:$H,Aspirantes!$F$1,FALSE)),"",VLOOKUP($A99,Aspirantes!$A:$H,Aspirantes!$F$1,FALSE))</f>
        <v/>
      </c>
      <c r="L99" s="725" t="str">
        <f>IF(ISERROR(VLOOKUP($A99,Aspirantes!$A:$H,Aspirantes!$G$1,FALSE)),"",VLOOKUP($A99,Aspirantes!$A:$H,Aspirantes!$G$1,FALSE))</f>
        <v/>
      </c>
      <c r="M99" s="726"/>
      <c r="O99" s="1469" t="str">
        <f t="shared" si="6"/>
        <v/>
      </c>
      <c r="P99" s="1442"/>
      <c r="Q99" s="1469" t="str">
        <f>IF(F99&lt;&gt;0,IF(COUNTIF($F$19:$F$178,F99)&gt;$Q$2,IF(F99&lt;&gt;0,COUNTIF($F$19:F99,F99),""),""),"")</f>
        <v/>
      </c>
      <c r="R99" s="1469" t="str">
        <f t="shared" si="5"/>
        <v/>
      </c>
      <c r="S99" s="1442"/>
      <c r="T99" s="1442"/>
      <c r="U99" s="1442"/>
      <c r="V99" s="1442"/>
      <c r="W99" s="1442"/>
      <c r="X99" s="1442"/>
      <c r="Y99" s="1442"/>
      <c r="Z99" s="1442"/>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c r="BA99" s="1442"/>
    </row>
    <row r="100" spans="1:53" s="34" customFormat="1" ht="18" customHeight="1" x14ac:dyDescent="0.2">
      <c r="A100" s="446" t="str">
        <f>CONCATENATE('01_Carga'!$M$5,"_",$I100)</f>
        <v>FI__82</v>
      </c>
      <c r="B100" s="1405"/>
      <c r="C100" s="1460" t="str">
        <f>'12_P1_Lista'!T99</f>
        <v/>
      </c>
      <c r="D100" s="1461" t="str">
        <f>'12_P1_Lista'!U99</f>
        <v/>
      </c>
      <c r="E100" s="1502" t="str">
        <f>IF(F100&lt;&gt;0,COUNTIF($F$19:F100,F100),"")</f>
        <v/>
      </c>
      <c r="F100" s="554"/>
      <c r="G100" s="1841" t="str">
        <f t="shared" si="7"/>
        <v/>
      </c>
      <c r="H100" s="445"/>
      <c r="I100" s="1204">
        <v>82</v>
      </c>
      <c r="J100" s="723" t="str">
        <f>IF(ISERROR(VLOOKUP($A100,Aspirantes!$A:$H,Aspirantes!$E$1,FALSE)),"",VLOOKUP($A100,Aspirantes!$A:$H,Aspirantes!$E$1,FALSE))</f>
        <v/>
      </c>
      <c r="K100" s="724" t="str">
        <f>IF(ISERROR(VLOOKUP($A100,Aspirantes!$A:$H,Aspirantes!$F$1,FALSE)),"",VLOOKUP($A100,Aspirantes!$A:$H,Aspirantes!$F$1,FALSE))</f>
        <v/>
      </c>
      <c r="L100" s="725" t="str">
        <f>IF(ISERROR(VLOOKUP($A100,Aspirantes!$A:$H,Aspirantes!$G$1,FALSE)),"",VLOOKUP($A100,Aspirantes!$A:$H,Aspirantes!$G$1,FALSE))</f>
        <v/>
      </c>
      <c r="M100" s="726"/>
      <c r="O100" s="1469" t="str">
        <f t="shared" si="6"/>
        <v/>
      </c>
      <c r="P100" s="1442"/>
      <c r="Q100" s="1469" t="str">
        <f>IF(F100&lt;&gt;0,IF(COUNTIF($F$19:$F$178,F100)&gt;$Q$2,IF(F100&lt;&gt;0,COUNTIF($F$19:F100,F100),""),""),"")</f>
        <v/>
      </c>
      <c r="R100" s="1469" t="str">
        <f t="shared" si="5"/>
        <v/>
      </c>
      <c r="S100" s="1442"/>
      <c r="T100" s="1442"/>
      <c r="U100" s="1442"/>
      <c r="V100" s="1442"/>
      <c r="W100" s="1442"/>
      <c r="X100" s="1442"/>
      <c r="Y100" s="1442"/>
      <c r="Z100" s="1442"/>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c r="BA100" s="1442"/>
    </row>
    <row r="101" spans="1:53" s="34" customFormat="1" ht="18" customHeight="1" x14ac:dyDescent="0.2">
      <c r="A101" s="446" t="str">
        <f>CONCATENATE('01_Carga'!$M$5,"_",$I101)</f>
        <v>FI__83</v>
      </c>
      <c r="B101" s="1405"/>
      <c r="C101" s="1460" t="str">
        <f>'12_P1_Lista'!T100</f>
        <v/>
      </c>
      <c r="D101" s="1461" t="str">
        <f>'12_P1_Lista'!U100</f>
        <v/>
      </c>
      <c r="E101" s="1502" t="str">
        <f>IF(F101&lt;&gt;0,COUNTIF($F$19:F101,F101),"")</f>
        <v/>
      </c>
      <c r="F101" s="554"/>
      <c r="G101" s="1841" t="str">
        <f t="shared" si="7"/>
        <v/>
      </c>
      <c r="H101" s="445"/>
      <c r="I101" s="1204">
        <v>83</v>
      </c>
      <c r="J101" s="723" t="str">
        <f>IF(ISERROR(VLOOKUP($A101,Aspirantes!$A:$H,Aspirantes!$E$1,FALSE)),"",VLOOKUP($A101,Aspirantes!$A:$H,Aspirantes!$E$1,FALSE))</f>
        <v/>
      </c>
      <c r="K101" s="724" t="str">
        <f>IF(ISERROR(VLOOKUP($A101,Aspirantes!$A:$H,Aspirantes!$F$1,FALSE)),"",VLOOKUP($A101,Aspirantes!$A:$H,Aspirantes!$F$1,FALSE))</f>
        <v/>
      </c>
      <c r="L101" s="725" t="str">
        <f>IF(ISERROR(VLOOKUP($A101,Aspirantes!$A:$H,Aspirantes!$G$1,FALSE)),"",VLOOKUP($A101,Aspirantes!$A:$H,Aspirantes!$G$1,FALSE))</f>
        <v/>
      </c>
      <c r="M101" s="726"/>
      <c r="O101" s="1469" t="str">
        <f t="shared" si="6"/>
        <v/>
      </c>
      <c r="P101" s="1442"/>
      <c r="Q101" s="1469" t="str">
        <f>IF(F101&lt;&gt;0,IF(COUNTIF($F$19:$F$178,F101)&gt;$Q$2,IF(F101&lt;&gt;0,COUNTIF($F$19:F101,F101),""),""),"")</f>
        <v/>
      </c>
      <c r="R101" s="1469" t="str">
        <f t="shared" si="5"/>
        <v/>
      </c>
      <c r="S101" s="1442"/>
      <c r="T101" s="1442"/>
      <c r="U101" s="1442"/>
      <c r="V101" s="1442"/>
      <c r="W101" s="1442"/>
      <c r="X101" s="1442"/>
      <c r="Y101" s="1442"/>
      <c r="Z101" s="1442"/>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c r="BA101" s="1442"/>
    </row>
    <row r="102" spans="1:53" s="34" customFormat="1" ht="18" customHeight="1" x14ac:dyDescent="0.2">
      <c r="A102" s="446" t="str">
        <f>CONCATENATE('01_Carga'!$M$5,"_",$I102)</f>
        <v>FI__84</v>
      </c>
      <c r="B102" s="1405"/>
      <c r="C102" s="1460" t="str">
        <f>'12_P1_Lista'!T101</f>
        <v/>
      </c>
      <c r="D102" s="1461" t="str">
        <f>'12_P1_Lista'!U101</f>
        <v/>
      </c>
      <c r="E102" s="1502" t="str">
        <f>IF(F102&lt;&gt;0,COUNTIF($F$19:F102,F102),"")</f>
        <v/>
      </c>
      <c r="F102" s="554"/>
      <c r="G102" s="1841" t="str">
        <f t="shared" si="7"/>
        <v/>
      </c>
      <c r="H102" s="445"/>
      <c r="I102" s="1204">
        <v>84</v>
      </c>
      <c r="J102" s="723" t="str">
        <f>IF(ISERROR(VLOOKUP($A102,Aspirantes!$A:$H,Aspirantes!$E$1,FALSE)),"",VLOOKUP($A102,Aspirantes!$A:$H,Aspirantes!$E$1,FALSE))</f>
        <v/>
      </c>
      <c r="K102" s="724" t="str">
        <f>IF(ISERROR(VLOOKUP($A102,Aspirantes!$A:$H,Aspirantes!$F$1,FALSE)),"",VLOOKUP($A102,Aspirantes!$A:$H,Aspirantes!$F$1,FALSE))</f>
        <v/>
      </c>
      <c r="L102" s="725" t="str">
        <f>IF(ISERROR(VLOOKUP($A102,Aspirantes!$A:$H,Aspirantes!$G$1,FALSE)),"",VLOOKUP($A102,Aspirantes!$A:$H,Aspirantes!$G$1,FALSE))</f>
        <v/>
      </c>
      <c r="M102" s="726"/>
      <c r="O102" s="1469" t="str">
        <f t="shared" si="6"/>
        <v/>
      </c>
      <c r="P102" s="1442"/>
      <c r="Q102" s="1469" t="str">
        <f>IF(F102&lt;&gt;0,IF(COUNTIF($F$19:$F$178,F102)&gt;$Q$2,IF(F102&lt;&gt;0,COUNTIF($F$19:F102,F102),""),""),"")</f>
        <v/>
      </c>
      <c r="R102" s="1469" t="str">
        <f t="shared" si="5"/>
        <v/>
      </c>
      <c r="S102" s="1442"/>
      <c r="T102" s="1442"/>
      <c r="U102" s="1442"/>
      <c r="V102" s="1442"/>
      <c r="W102" s="1442"/>
      <c r="X102" s="1442"/>
      <c r="Y102" s="1442"/>
      <c r="Z102" s="1442"/>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c r="BA102" s="1442"/>
    </row>
    <row r="103" spans="1:53" s="34" customFormat="1" ht="18" customHeight="1" x14ac:dyDescent="0.2">
      <c r="A103" s="446" t="str">
        <f>CONCATENATE('01_Carga'!$M$5,"_",$I103)</f>
        <v>FI__85</v>
      </c>
      <c r="B103" s="1405"/>
      <c r="C103" s="1460" t="str">
        <f>'12_P1_Lista'!T102</f>
        <v/>
      </c>
      <c r="D103" s="1461" t="str">
        <f>'12_P1_Lista'!U102</f>
        <v/>
      </c>
      <c r="E103" s="1502" t="str">
        <f>IF(F103&lt;&gt;0,COUNTIF($F$19:F103,F103),"")</f>
        <v/>
      </c>
      <c r="F103" s="554"/>
      <c r="G103" s="1841" t="str">
        <f t="shared" si="7"/>
        <v/>
      </c>
      <c r="H103" s="445"/>
      <c r="I103" s="1204">
        <v>85</v>
      </c>
      <c r="J103" s="723" t="str">
        <f>IF(ISERROR(VLOOKUP($A103,Aspirantes!$A:$H,Aspirantes!$E$1,FALSE)),"",VLOOKUP($A103,Aspirantes!$A:$H,Aspirantes!$E$1,FALSE))</f>
        <v/>
      </c>
      <c r="K103" s="724" t="str">
        <f>IF(ISERROR(VLOOKUP($A103,Aspirantes!$A:$H,Aspirantes!$F$1,FALSE)),"",VLOOKUP($A103,Aspirantes!$A:$H,Aspirantes!$F$1,FALSE))</f>
        <v/>
      </c>
      <c r="L103" s="725" t="str">
        <f>IF(ISERROR(VLOOKUP($A103,Aspirantes!$A:$H,Aspirantes!$G$1,FALSE)),"",VLOOKUP($A103,Aspirantes!$A:$H,Aspirantes!$G$1,FALSE))</f>
        <v/>
      </c>
      <c r="M103" s="726"/>
      <c r="O103" s="1469" t="str">
        <f t="shared" si="6"/>
        <v/>
      </c>
      <c r="P103" s="1442"/>
      <c r="Q103" s="1469" t="str">
        <f>IF(F103&lt;&gt;0,IF(COUNTIF($F$19:$F$178,F103)&gt;$Q$2,IF(F103&lt;&gt;0,COUNTIF($F$19:F103,F103),""),""),"")</f>
        <v/>
      </c>
      <c r="R103" s="1469" t="str">
        <f t="shared" si="5"/>
        <v/>
      </c>
      <c r="S103" s="1442"/>
      <c r="T103" s="1442"/>
      <c r="U103" s="1442"/>
      <c r="V103" s="1442"/>
      <c r="W103" s="1442"/>
      <c r="X103" s="1442"/>
      <c r="Y103" s="1442"/>
      <c r="Z103" s="1442"/>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c r="BA103" s="1442"/>
    </row>
    <row r="104" spans="1:53" s="34" customFormat="1" ht="18" customHeight="1" x14ac:dyDescent="0.2">
      <c r="A104" s="446" t="str">
        <f>CONCATENATE('01_Carga'!$M$5,"_",$I104)</f>
        <v>FI__86</v>
      </c>
      <c r="B104" s="1405"/>
      <c r="C104" s="1460" t="str">
        <f>'12_P1_Lista'!T103</f>
        <v/>
      </c>
      <c r="D104" s="1461" t="str">
        <f>'12_P1_Lista'!U103</f>
        <v/>
      </c>
      <c r="E104" s="1502" t="str">
        <f>IF(F104&lt;&gt;0,COUNTIF($F$19:F104,F104),"")</f>
        <v/>
      </c>
      <c r="F104" s="554"/>
      <c r="G104" s="1841" t="str">
        <f t="shared" si="7"/>
        <v/>
      </c>
      <c r="H104" s="445"/>
      <c r="I104" s="1204">
        <v>86</v>
      </c>
      <c r="J104" s="723" t="str">
        <f>IF(ISERROR(VLOOKUP($A104,Aspirantes!$A:$H,Aspirantes!$E$1,FALSE)),"",VLOOKUP($A104,Aspirantes!$A:$H,Aspirantes!$E$1,FALSE))</f>
        <v/>
      </c>
      <c r="K104" s="724" t="str">
        <f>IF(ISERROR(VLOOKUP($A104,Aspirantes!$A:$H,Aspirantes!$F$1,FALSE)),"",VLOOKUP($A104,Aspirantes!$A:$H,Aspirantes!$F$1,FALSE))</f>
        <v/>
      </c>
      <c r="L104" s="725" t="str">
        <f>IF(ISERROR(VLOOKUP($A104,Aspirantes!$A:$H,Aspirantes!$G$1,FALSE)),"",VLOOKUP($A104,Aspirantes!$A:$H,Aspirantes!$G$1,FALSE))</f>
        <v/>
      </c>
      <c r="M104" s="726"/>
      <c r="O104" s="1469" t="str">
        <f t="shared" si="6"/>
        <v/>
      </c>
      <c r="P104" s="1442"/>
      <c r="Q104" s="1469" t="str">
        <f>IF(F104&lt;&gt;0,IF(COUNTIF($F$19:$F$178,F104)&gt;$Q$2,IF(F104&lt;&gt;0,COUNTIF($F$19:F104,F104),""),""),"")</f>
        <v/>
      </c>
      <c r="R104" s="1469" t="str">
        <f t="shared" si="5"/>
        <v/>
      </c>
      <c r="S104" s="1442"/>
      <c r="T104" s="1442"/>
      <c r="U104" s="1442"/>
      <c r="V104" s="1442"/>
      <c r="W104" s="1442"/>
      <c r="X104" s="1442"/>
      <c r="Y104" s="1442"/>
      <c r="Z104" s="1442"/>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c r="BA104" s="1442"/>
    </row>
    <row r="105" spans="1:53" s="34" customFormat="1" ht="18" customHeight="1" x14ac:dyDescent="0.2">
      <c r="A105" s="446" t="str">
        <f>CONCATENATE('01_Carga'!$M$5,"_",$I105)</f>
        <v>FI__87</v>
      </c>
      <c r="B105" s="1405"/>
      <c r="C105" s="1460" t="str">
        <f>'12_P1_Lista'!T104</f>
        <v/>
      </c>
      <c r="D105" s="1461" t="str">
        <f>'12_P1_Lista'!U104</f>
        <v/>
      </c>
      <c r="E105" s="1502" t="str">
        <f>IF(F105&lt;&gt;0,COUNTIF($F$19:F105,F105),"")</f>
        <v/>
      </c>
      <c r="F105" s="554"/>
      <c r="G105" s="1841" t="str">
        <f t="shared" si="7"/>
        <v/>
      </c>
      <c r="H105" s="445"/>
      <c r="I105" s="1204">
        <v>87</v>
      </c>
      <c r="J105" s="723" t="str">
        <f>IF(ISERROR(VLOOKUP($A105,Aspirantes!$A:$H,Aspirantes!$E$1,FALSE)),"",VLOOKUP($A105,Aspirantes!$A:$H,Aspirantes!$E$1,FALSE))</f>
        <v/>
      </c>
      <c r="K105" s="724" t="str">
        <f>IF(ISERROR(VLOOKUP($A105,Aspirantes!$A:$H,Aspirantes!$F$1,FALSE)),"",VLOOKUP($A105,Aspirantes!$A:$H,Aspirantes!$F$1,FALSE))</f>
        <v/>
      </c>
      <c r="L105" s="725" t="str">
        <f>IF(ISERROR(VLOOKUP($A105,Aspirantes!$A:$H,Aspirantes!$G$1,FALSE)),"",VLOOKUP($A105,Aspirantes!$A:$H,Aspirantes!$G$1,FALSE))</f>
        <v/>
      </c>
      <c r="M105" s="726"/>
      <c r="O105" s="1469" t="str">
        <f t="shared" si="6"/>
        <v/>
      </c>
      <c r="P105" s="1442"/>
      <c r="Q105" s="1469" t="str">
        <f>IF(F105&lt;&gt;0,IF(COUNTIF($F$19:$F$178,F105)&gt;$Q$2,IF(F105&lt;&gt;0,COUNTIF($F$19:F105,F105),""),""),"")</f>
        <v/>
      </c>
      <c r="R105" s="1469" t="str">
        <f t="shared" si="5"/>
        <v/>
      </c>
      <c r="S105" s="1442"/>
      <c r="T105" s="1442"/>
      <c r="U105" s="1442"/>
      <c r="V105" s="1442"/>
      <c r="W105" s="1442"/>
      <c r="X105" s="1442"/>
      <c r="Y105" s="1442"/>
      <c r="Z105" s="1442"/>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c r="BA105" s="1442"/>
    </row>
    <row r="106" spans="1:53" s="34" customFormat="1" ht="18" customHeight="1" x14ac:dyDescent="0.2">
      <c r="A106" s="446" t="str">
        <f>CONCATENATE('01_Carga'!$M$5,"_",$I106)</f>
        <v>FI__88</v>
      </c>
      <c r="B106" s="1405"/>
      <c r="C106" s="1460" t="str">
        <f>'12_P1_Lista'!T105</f>
        <v/>
      </c>
      <c r="D106" s="1461" t="str">
        <f>'12_P1_Lista'!U105</f>
        <v/>
      </c>
      <c r="E106" s="1502" t="str">
        <f>IF(F106&lt;&gt;0,COUNTIF($F$19:F106,F106),"")</f>
        <v/>
      </c>
      <c r="F106" s="554"/>
      <c r="G106" s="1841" t="str">
        <f t="shared" si="7"/>
        <v/>
      </c>
      <c r="H106" s="445"/>
      <c r="I106" s="1204">
        <v>88</v>
      </c>
      <c r="J106" s="723" t="str">
        <f>IF(ISERROR(VLOOKUP($A106,Aspirantes!$A:$H,Aspirantes!$E$1,FALSE)),"",VLOOKUP($A106,Aspirantes!$A:$H,Aspirantes!$E$1,FALSE))</f>
        <v/>
      </c>
      <c r="K106" s="724" t="str">
        <f>IF(ISERROR(VLOOKUP($A106,Aspirantes!$A:$H,Aspirantes!$F$1,FALSE)),"",VLOOKUP($A106,Aspirantes!$A:$H,Aspirantes!$F$1,FALSE))</f>
        <v/>
      </c>
      <c r="L106" s="725" t="str">
        <f>IF(ISERROR(VLOOKUP($A106,Aspirantes!$A:$H,Aspirantes!$G$1,FALSE)),"",VLOOKUP($A106,Aspirantes!$A:$H,Aspirantes!$G$1,FALSE))</f>
        <v/>
      </c>
      <c r="M106" s="726"/>
      <c r="O106" s="1469" t="str">
        <f t="shared" si="6"/>
        <v/>
      </c>
      <c r="P106" s="1442"/>
      <c r="Q106" s="1469" t="str">
        <f>IF(F106&lt;&gt;0,IF(COUNTIF($F$19:$F$178,F106)&gt;$Q$2,IF(F106&lt;&gt;0,COUNTIF($F$19:F106,F106),""),""),"")</f>
        <v/>
      </c>
      <c r="R106" s="1469" t="str">
        <f t="shared" si="5"/>
        <v/>
      </c>
      <c r="S106" s="1442"/>
      <c r="T106" s="1442"/>
      <c r="U106" s="1442"/>
      <c r="V106" s="1442"/>
      <c r="W106" s="1442"/>
      <c r="X106" s="1442"/>
      <c r="Y106" s="1442"/>
      <c r="Z106" s="1442"/>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c r="BA106" s="1442"/>
    </row>
    <row r="107" spans="1:53" s="34" customFormat="1" ht="18" customHeight="1" x14ac:dyDescent="0.2">
      <c r="A107" s="446" t="str">
        <f>CONCATENATE('01_Carga'!$M$5,"_",$I107)</f>
        <v>FI__89</v>
      </c>
      <c r="B107" s="1405"/>
      <c r="C107" s="1460" t="str">
        <f>'12_P1_Lista'!T106</f>
        <v/>
      </c>
      <c r="D107" s="1461" t="str">
        <f>'12_P1_Lista'!U106</f>
        <v/>
      </c>
      <c r="E107" s="1502" t="str">
        <f>IF(F107&lt;&gt;0,COUNTIF($F$19:F107,F107),"")</f>
        <v/>
      </c>
      <c r="F107" s="554"/>
      <c r="G107" s="1841" t="str">
        <f t="shared" si="7"/>
        <v/>
      </c>
      <c r="H107" s="445"/>
      <c r="I107" s="1204">
        <v>89</v>
      </c>
      <c r="J107" s="723" t="str">
        <f>IF(ISERROR(VLOOKUP($A107,Aspirantes!$A:$H,Aspirantes!$E$1,FALSE)),"",VLOOKUP($A107,Aspirantes!$A:$H,Aspirantes!$E$1,FALSE))</f>
        <v/>
      </c>
      <c r="K107" s="724" t="str">
        <f>IF(ISERROR(VLOOKUP($A107,Aspirantes!$A:$H,Aspirantes!$F$1,FALSE)),"",VLOOKUP($A107,Aspirantes!$A:$H,Aspirantes!$F$1,FALSE))</f>
        <v/>
      </c>
      <c r="L107" s="725" t="str">
        <f>IF(ISERROR(VLOOKUP($A107,Aspirantes!$A:$H,Aspirantes!$G$1,FALSE)),"",VLOOKUP($A107,Aspirantes!$A:$H,Aspirantes!$G$1,FALSE))</f>
        <v/>
      </c>
      <c r="M107" s="726"/>
      <c r="O107" s="1469" t="str">
        <f t="shared" si="6"/>
        <v/>
      </c>
      <c r="P107" s="1442"/>
      <c r="Q107" s="1469" t="str">
        <f>IF(F107&lt;&gt;0,IF(COUNTIF($F$19:$F$178,F107)&gt;$Q$2,IF(F107&lt;&gt;0,COUNTIF($F$19:F107,F107),""),""),"")</f>
        <v/>
      </c>
      <c r="R107" s="1469" t="str">
        <f t="shared" si="5"/>
        <v/>
      </c>
      <c r="S107" s="1442"/>
      <c r="T107" s="1442"/>
      <c r="U107" s="1442"/>
      <c r="V107" s="1442"/>
      <c r="W107" s="1442"/>
      <c r="X107" s="1442"/>
      <c r="Y107" s="1442"/>
      <c r="Z107" s="1442"/>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c r="BA107" s="1442"/>
    </row>
    <row r="108" spans="1:53" s="34" customFormat="1" ht="18" customHeight="1" x14ac:dyDescent="0.2">
      <c r="A108" s="446" t="str">
        <f>CONCATENATE('01_Carga'!$M$5,"_",$I108)</f>
        <v>FI__90</v>
      </c>
      <c r="B108" s="1405"/>
      <c r="C108" s="1460" t="str">
        <f>'12_P1_Lista'!T107</f>
        <v/>
      </c>
      <c r="D108" s="1461" t="str">
        <f>'12_P1_Lista'!U107</f>
        <v/>
      </c>
      <c r="E108" s="1502" t="str">
        <f>IF(F108&lt;&gt;0,COUNTIF($F$19:F108,F108),"")</f>
        <v/>
      </c>
      <c r="F108" s="554"/>
      <c r="G108" s="1841" t="str">
        <f t="shared" si="7"/>
        <v/>
      </c>
      <c r="H108" s="445"/>
      <c r="I108" s="1204">
        <v>90</v>
      </c>
      <c r="J108" s="723" t="str">
        <f>IF(ISERROR(VLOOKUP($A108,Aspirantes!$A:$H,Aspirantes!$E$1,FALSE)),"",VLOOKUP($A108,Aspirantes!$A:$H,Aspirantes!$E$1,FALSE))</f>
        <v/>
      </c>
      <c r="K108" s="724" t="str">
        <f>IF(ISERROR(VLOOKUP($A108,Aspirantes!$A:$H,Aspirantes!$F$1,FALSE)),"",VLOOKUP($A108,Aspirantes!$A:$H,Aspirantes!$F$1,FALSE))</f>
        <v/>
      </c>
      <c r="L108" s="725" t="str">
        <f>IF(ISERROR(VLOOKUP($A108,Aspirantes!$A:$H,Aspirantes!$G$1,FALSE)),"",VLOOKUP($A108,Aspirantes!$A:$H,Aspirantes!$G$1,FALSE))</f>
        <v/>
      </c>
      <c r="M108" s="726"/>
      <c r="O108" s="1469" t="str">
        <f t="shared" si="6"/>
        <v/>
      </c>
      <c r="P108" s="1442"/>
      <c r="Q108" s="1469" t="str">
        <f>IF(F108&lt;&gt;0,IF(COUNTIF($F$19:$F$178,F108)&gt;$Q$2,IF(F108&lt;&gt;0,COUNTIF($F$19:F108,F108),""),""),"")</f>
        <v/>
      </c>
      <c r="R108" s="1469" t="str">
        <f t="shared" si="5"/>
        <v/>
      </c>
      <c r="S108" s="1442"/>
      <c r="T108" s="1442"/>
      <c r="U108" s="1442"/>
      <c r="V108" s="1442"/>
      <c r="W108" s="1442"/>
      <c r="X108" s="1442"/>
      <c r="Y108" s="1442"/>
      <c r="Z108" s="1442"/>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c r="BA108" s="1442"/>
    </row>
    <row r="109" spans="1:53" s="34" customFormat="1" ht="18" customHeight="1" x14ac:dyDescent="0.2">
      <c r="A109" s="446" t="str">
        <f>CONCATENATE('01_Carga'!$M$5,"_",$I109)</f>
        <v>FI__91</v>
      </c>
      <c r="B109" s="1405"/>
      <c r="C109" s="1460" t="str">
        <f>'12_P1_Lista'!T108</f>
        <v/>
      </c>
      <c r="D109" s="1461" t="str">
        <f>'12_P1_Lista'!U108</f>
        <v/>
      </c>
      <c r="E109" s="1502" t="str">
        <f>IF(F109&lt;&gt;0,COUNTIF($F$19:F109,F109),"")</f>
        <v/>
      </c>
      <c r="F109" s="554"/>
      <c r="G109" s="1841" t="str">
        <f t="shared" si="7"/>
        <v/>
      </c>
      <c r="H109" s="445"/>
      <c r="I109" s="1204">
        <v>91</v>
      </c>
      <c r="J109" s="723" t="str">
        <f>IF(ISERROR(VLOOKUP($A109,Aspirantes!$A:$H,Aspirantes!$E$1,FALSE)),"",VLOOKUP($A109,Aspirantes!$A:$H,Aspirantes!$E$1,FALSE))</f>
        <v/>
      </c>
      <c r="K109" s="724" t="str">
        <f>IF(ISERROR(VLOOKUP($A109,Aspirantes!$A:$H,Aspirantes!$F$1,FALSE)),"",VLOOKUP($A109,Aspirantes!$A:$H,Aspirantes!$F$1,FALSE))</f>
        <v/>
      </c>
      <c r="L109" s="725" t="str">
        <f>IF(ISERROR(VLOOKUP($A109,Aspirantes!$A:$H,Aspirantes!$G$1,FALSE)),"",VLOOKUP($A109,Aspirantes!$A:$H,Aspirantes!$G$1,FALSE))</f>
        <v/>
      </c>
      <c r="M109" s="726"/>
      <c r="O109" s="1469" t="str">
        <f t="shared" si="6"/>
        <v/>
      </c>
      <c r="P109" s="1442"/>
      <c r="Q109" s="1469" t="str">
        <f>IF(F109&lt;&gt;0,IF(COUNTIF($F$19:$F$178,F109)&gt;$Q$2,IF(F109&lt;&gt;0,COUNTIF($F$19:F109,F109),""),""),"")</f>
        <v/>
      </c>
      <c r="R109" s="1469" t="str">
        <f t="shared" si="5"/>
        <v/>
      </c>
      <c r="S109" s="1442"/>
      <c r="T109" s="1442"/>
      <c r="U109" s="1442"/>
      <c r="V109" s="1442"/>
      <c r="W109" s="1442"/>
      <c r="X109" s="1442"/>
      <c r="Y109" s="1442"/>
      <c r="Z109" s="1442"/>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c r="BA109" s="1442"/>
    </row>
    <row r="110" spans="1:53" s="34" customFormat="1" ht="18" customHeight="1" x14ac:dyDescent="0.2">
      <c r="A110" s="446" t="str">
        <f>CONCATENATE('01_Carga'!$M$5,"_",$I110)</f>
        <v>FI__92</v>
      </c>
      <c r="B110" s="1405"/>
      <c r="C110" s="1460" t="str">
        <f>'12_P1_Lista'!T109</f>
        <v/>
      </c>
      <c r="D110" s="1461" t="str">
        <f>'12_P1_Lista'!U109</f>
        <v/>
      </c>
      <c r="E110" s="1502" t="str">
        <f>IF(F110&lt;&gt;0,COUNTIF($F$19:F110,F110),"")</f>
        <v/>
      </c>
      <c r="F110" s="554"/>
      <c r="G110" s="1841" t="str">
        <f t="shared" si="7"/>
        <v/>
      </c>
      <c r="H110" s="445"/>
      <c r="I110" s="1204">
        <v>92</v>
      </c>
      <c r="J110" s="723" t="str">
        <f>IF(ISERROR(VLOOKUP($A110,Aspirantes!$A:$H,Aspirantes!$E$1,FALSE)),"",VLOOKUP($A110,Aspirantes!$A:$H,Aspirantes!$E$1,FALSE))</f>
        <v/>
      </c>
      <c r="K110" s="724" t="str">
        <f>IF(ISERROR(VLOOKUP($A110,Aspirantes!$A:$H,Aspirantes!$F$1,FALSE)),"",VLOOKUP($A110,Aspirantes!$A:$H,Aspirantes!$F$1,FALSE))</f>
        <v/>
      </c>
      <c r="L110" s="725" t="str">
        <f>IF(ISERROR(VLOOKUP($A110,Aspirantes!$A:$H,Aspirantes!$G$1,FALSE)),"",VLOOKUP($A110,Aspirantes!$A:$H,Aspirantes!$G$1,FALSE))</f>
        <v/>
      </c>
      <c r="M110" s="726"/>
      <c r="O110" s="1469" t="str">
        <f t="shared" si="6"/>
        <v/>
      </c>
      <c r="P110" s="1442"/>
      <c r="Q110" s="1469" t="str">
        <f>IF(F110&lt;&gt;0,IF(COUNTIF($F$19:$F$178,F110)&gt;$Q$2,IF(F110&lt;&gt;0,COUNTIF($F$19:F110,F110),""),""),"")</f>
        <v/>
      </c>
      <c r="R110" s="1469" t="str">
        <f t="shared" si="5"/>
        <v/>
      </c>
      <c r="S110" s="1442"/>
      <c r="T110" s="1442"/>
      <c r="U110" s="1442"/>
      <c r="V110" s="1442"/>
      <c r="W110" s="1442"/>
      <c r="X110" s="1442"/>
      <c r="Y110" s="1442"/>
      <c r="Z110" s="1442"/>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c r="BA110" s="1442"/>
    </row>
    <row r="111" spans="1:53" s="34" customFormat="1" ht="18" customHeight="1" x14ac:dyDescent="0.2">
      <c r="A111" s="446" t="str">
        <f>CONCATENATE('01_Carga'!$M$5,"_",$I111)</f>
        <v>FI__93</v>
      </c>
      <c r="B111" s="1405"/>
      <c r="C111" s="1460" t="str">
        <f>'12_P1_Lista'!T110</f>
        <v/>
      </c>
      <c r="D111" s="1461" t="str">
        <f>'12_P1_Lista'!U110</f>
        <v/>
      </c>
      <c r="E111" s="1502" t="str">
        <f>IF(F111&lt;&gt;0,COUNTIF($F$19:F111,F111),"")</f>
        <v/>
      </c>
      <c r="F111" s="554"/>
      <c r="G111" s="1841" t="str">
        <f t="shared" si="7"/>
        <v/>
      </c>
      <c r="H111" s="445"/>
      <c r="I111" s="1204">
        <v>93</v>
      </c>
      <c r="J111" s="723" t="str">
        <f>IF(ISERROR(VLOOKUP($A111,Aspirantes!$A:$H,Aspirantes!$E$1,FALSE)),"",VLOOKUP($A111,Aspirantes!$A:$H,Aspirantes!$E$1,FALSE))</f>
        <v/>
      </c>
      <c r="K111" s="724" t="str">
        <f>IF(ISERROR(VLOOKUP($A111,Aspirantes!$A:$H,Aspirantes!$F$1,FALSE)),"",VLOOKUP($A111,Aspirantes!$A:$H,Aspirantes!$F$1,FALSE))</f>
        <v/>
      </c>
      <c r="L111" s="725" t="str">
        <f>IF(ISERROR(VLOOKUP($A111,Aspirantes!$A:$H,Aspirantes!$G$1,FALSE)),"",VLOOKUP($A111,Aspirantes!$A:$H,Aspirantes!$G$1,FALSE))</f>
        <v/>
      </c>
      <c r="M111" s="726"/>
      <c r="O111" s="1469" t="str">
        <f t="shared" si="6"/>
        <v/>
      </c>
      <c r="P111" s="1442"/>
      <c r="Q111" s="1469" t="str">
        <f>IF(F111&lt;&gt;0,IF(COUNTIF($F$19:$F$178,F111)&gt;$Q$2,IF(F111&lt;&gt;0,COUNTIF($F$19:F111,F111),""),""),"")</f>
        <v/>
      </c>
      <c r="R111" s="1469" t="str">
        <f t="shared" si="5"/>
        <v/>
      </c>
      <c r="S111" s="1442"/>
      <c r="T111" s="1442"/>
      <c r="U111" s="1442"/>
      <c r="V111" s="1442"/>
      <c r="W111" s="1442"/>
      <c r="X111" s="1442"/>
      <c r="Y111" s="1442"/>
      <c r="Z111" s="1442"/>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c r="BA111" s="1442"/>
    </row>
    <row r="112" spans="1:53" s="34" customFormat="1" ht="18" customHeight="1" x14ac:dyDescent="0.2">
      <c r="A112" s="446" t="str">
        <f>CONCATENATE('01_Carga'!$M$5,"_",$I112)</f>
        <v>FI__94</v>
      </c>
      <c r="B112" s="1405"/>
      <c r="C112" s="1460" t="str">
        <f>'12_P1_Lista'!T111</f>
        <v/>
      </c>
      <c r="D112" s="1461" t="str">
        <f>'12_P1_Lista'!U111</f>
        <v/>
      </c>
      <c r="E112" s="1502" t="str">
        <f>IF(F112&lt;&gt;0,COUNTIF($F$19:F112,F112),"")</f>
        <v/>
      </c>
      <c r="F112" s="554"/>
      <c r="G112" s="1841" t="str">
        <f t="shared" si="7"/>
        <v/>
      </c>
      <c r="H112" s="445"/>
      <c r="I112" s="1204">
        <v>94</v>
      </c>
      <c r="J112" s="723" t="str">
        <f>IF(ISERROR(VLOOKUP($A112,Aspirantes!$A:$H,Aspirantes!$E$1,FALSE)),"",VLOOKUP($A112,Aspirantes!$A:$H,Aspirantes!$E$1,FALSE))</f>
        <v/>
      </c>
      <c r="K112" s="724" t="str">
        <f>IF(ISERROR(VLOOKUP($A112,Aspirantes!$A:$H,Aspirantes!$F$1,FALSE)),"",VLOOKUP($A112,Aspirantes!$A:$H,Aspirantes!$F$1,FALSE))</f>
        <v/>
      </c>
      <c r="L112" s="725" t="str">
        <f>IF(ISERROR(VLOOKUP($A112,Aspirantes!$A:$H,Aspirantes!$G$1,FALSE)),"",VLOOKUP($A112,Aspirantes!$A:$H,Aspirantes!$G$1,FALSE))</f>
        <v/>
      </c>
      <c r="M112" s="726"/>
      <c r="O112" s="1469" t="str">
        <f t="shared" si="6"/>
        <v/>
      </c>
      <c r="P112" s="1442"/>
      <c r="Q112" s="1469" t="str">
        <f>IF(F112&lt;&gt;0,IF(COUNTIF($F$19:$F$178,F112)&gt;$Q$2,IF(F112&lt;&gt;0,COUNTIF($F$19:F112,F112),""),""),"")</f>
        <v/>
      </c>
      <c r="R112" s="1469" t="str">
        <f t="shared" si="5"/>
        <v/>
      </c>
      <c r="S112" s="1442"/>
      <c r="T112" s="1442"/>
      <c r="U112" s="1442"/>
      <c r="V112" s="1442"/>
      <c r="W112" s="1442"/>
      <c r="X112" s="1442"/>
      <c r="Y112" s="1442"/>
      <c r="Z112" s="1442"/>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c r="BA112" s="1442"/>
    </row>
    <row r="113" spans="1:53" s="34" customFormat="1" ht="18" customHeight="1" x14ac:dyDescent="0.2">
      <c r="A113" s="446" t="str">
        <f>CONCATENATE('01_Carga'!$M$5,"_",$I113)</f>
        <v>FI__95</v>
      </c>
      <c r="B113" s="1405"/>
      <c r="C113" s="1460" t="str">
        <f>'12_P1_Lista'!T112</f>
        <v/>
      </c>
      <c r="D113" s="1461" t="str">
        <f>'12_P1_Lista'!U112</f>
        <v/>
      </c>
      <c r="E113" s="1502" t="str">
        <f>IF(F113&lt;&gt;0,COUNTIF($F$19:F113,F113),"")</f>
        <v/>
      </c>
      <c r="F113" s="554"/>
      <c r="G113" s="1841" t="str">
        <f t="shared" si="7"/>
        <v/>
      </c>
      <c r="H113" s="445"/>
      <c r="I113" s="1204">
        <v>95</v>
      </c>
      <c r="J113" s="723" t="str">
        <f>IF(ISERROR(VLOOKUP($A113,Aspirantes!$A:$H,Aspirantes!$E$1,FALSE)),"",VLOOKUP($A113,Aspirantes!$A:$H,Aspirantes!$E$1,FALSE))</f>
        <v/>
      </c>
      <c r="K113" s="724" t="str">
        <f>IF(ISERROR(VLOOKUP($A113,Aspirantes!$A:$H,Aspirantes!$F$1,FALSE)),"",VLOOKUP($A113,Aspirantes!$A:$H,Aspirantes!$F$1,FALSE))</f>
        <v/>
      </c>
      <c r="L113" s="725" t="str">
        <f>IF(ISERROR(VLOOKUP($A113,Aspirantes!$A:$H,Aspirantes!$G$1,FALSE)),"",VLOOKUP($A113,Aspirantes!$A:$H,Aspirantes!$G$1,FALSE))</f>
        <v/>
      </c>
      <c r="M113" s="726"/>
      <c r="O113" s="1469" t="str">
        <f t="shared" si="6"/>
        <v/>
      </c>
      <c r="P113" s="1442"/>
      <c r="Q113" s="1469" t="str">
        <f>IF(F113&lt;&gt;0,IF(COUNTIF($F$19:$F$178,F113)&gt;$Q$2,IF(F113&lt;&gt;0,COUNTIF($F$19:F113,F113),""),""),"")</f>
        <v/>
      </c>
      <c r="R113" s="1469" t="str">
        <f t="shared" si="5"/>
        <v/>
      </c>
      <c r="S113" s="1442"/>
      <c r="T113" s="1442"/>
      <c r="U113" s="1442"/>
      <c r="V113" s="1442"/>
      <c r="W113" s="1442"/>
      <c r="X113" s="1442"/>
      <c r="Y113" s="1442"/>
      <c r="Z113" s="1442"/>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c r="BA113" s="1442"/>
    </row>
    <row r="114" spans="1:53" s="34" customFormat="1" ht="18" customHeight="1" x14ac:dyDescent="0.2">
      <c r="A114" s="446" t="str">
        <f>CONCATENATE('01_Carga'!$M$5,"_",$I114)</f>
        <v>FI__96</v>
      </c>
      <c r="B114" s="1405"/>
      <c r="C114" s="1460" t="str">
        <f>'12_P1_Lista'!T113</f>
        <v/>
      </c>
      <c r="D114" s="1461" t="str">
        <f>'12_P1_Lista'!U113</f>
        <v/>
      </c>
      <c r="E114" s="1502" t="str">
        <f>IF(F114&lt;&gt;0,COUNTIF($F$19:F114,F114),"")</f>
        <v/>
      </c>
      <c r="F114" s="554"/>
      <c r="G114" s="1841" t="str">
        <f t="shared" si="7"/>
        <v/>
      </c>
      <c r="H114" s="445"/>
      <c r="I114" s="1204">
        <v>96</v>
      </c>
      <c r="J114" s="723" t="str">
        <f>IF(ISERROR(VLOOKUP($A114,Aspirantes!$A:$H,Aspirantes!$E$1,FALSE)),"",VLOOKUP($A114,Aspirantes!$A:$H,Aspirantes!$E$1,FALSE))</f>
        <v/>
      </c>
      <c r="K114" s="724" t="str">
        <f>IF(ISERROR(VLOOKUP($A114,Aspirantes!$A:$H,Aspirantes!$F$1,FALSE)),"",VLOOKUP($A114,Aspirantes!$A:$H,Aspirantes!$F$1,FALSE))</f>
        <v/>
      </c>
      <c r="L114" s="725" t="str">
        <f>IF(ISERROR(VLOOKUP($A114,Aspirantes!$A:$H,Aspirantes!$G$1,FALSE)),"",VLOOKUP($A114,Aspirantes!$A:$H,Aspirantes!$G$1,FALSE))</f>
        <v/>
      </c>
      <c r="M114" s="726"/>
      <c r="O114" s="1469" t="str">
        <f t="shared" si="6"/>
        <v/>
      </c>
      <c r="P114" s="1442"/>
      <c r="Q114" s="1469" t="str">
        <f>IF(F114&lt;&gt;0,IF(COUNTIF($F$19:$F$178,F114)&gt;$Q$2,IF(F114&lt;&gt;0,COUNTIF($F$19:F114,F114),""),""),"")</f>
        <v/>
      </c>
      <c r="R114" s="1469" t="str">
        <f t="shared" si="5"/>
        <v/>
      </c>
      <c r="S114" s="1442"/>
      <c r="T114" s="1442"/>
      <c r="U114" s="1442"/>
      <c r="V114" s="1442"/>
      <c r="W114" s="1442"/>
      <c r="X114" s="1442"/>
      <c r="Y114" s="1442"/>
      <c r="Z114" s="1442"/>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c r="BA114" s="1442"/>
    </row>
    <row r="115" spans="1:53" s="34" customFormat="1" ht="18" customHeight="1" x14ac:dyDescent="0.2">
      <c r="A115" s="446" t="str">
        <f>CONCATENATE('01_Carga'!$M$5,"_",$I115)</f>
        <v>FI__97</v>
      </c>
      <c r="B115" s="1405"/>
      <c r="C115" s="1460" t="str">
        <f>'12_P1_Lista'!T114</f>
        <v/>
      </c>
      <c r="D115" s="1461" t="str">
        <f>'12_P1_Lista'!U114</f>
        <v/>
      </c>
      <c r="E115" s="1502" t="str">
        <f>IF(F115&lt;&gt;0,COUNTIF($F$19:F115,F115),"")</f>
        <v/>
      </c>
      <c r="F115" s="554"/>
      <c r="G115" s="1841" t="str">
        <f t="shared" si="7"/>
        <v/>
      </c>
      <c r="H115" s="445"/>
      <c r="I115" s="1204">
        <v>97</v>
      </c>
      <c r="J115" s="723" t="str">
        <f>IF(ISERROR(VLOOKUP($A115,Aspirantes!$A:$H,Aspirantes!$E$1,FALSE)),"",VLOOKUP($A115,Aspirantes!$A:$H,Aspirantes!$E$1,FALSE))</f>
        <v/>
      </c>
      <c r="K115" s="724" t="str">
        <f>IF(ISERROR(VLOOKUP($A115,Aspirantes!$A:$H,Aspirantes!$F$1,FALSE)),"",VLOOKUP($A115,Aspirantes!$A:$H,Aspirantes!$F$1,FALSE))</f>
        <v/>
      </c>
      <c r="L115" s="725" t="str">
        <f>IF(ISERROR(VLOOKUP($A115,Aspirantes!$A:$H,Aspirantes!$G$1,FALSE)),"",VLOOKUP($A115,Aspirantes!$A:$H,Aspirantes!$G$1,FALSE))</f>
        <v/>
      </c>
      <c r="M115" s="726"/>
      <c r="O115" s="1469" t="str">
        <f t="shared" si="6"/>
        <v/>
      </c>
      <c r="P115" s="1442"/>
      <c r="Q115" s="1469" t="str">
        <f>IF(F115&lt;&gt;0,IF(COUNTIF($F$19:$F$178,F115)&gt;$Q$2,IF(F115&lt;&gt;0,COUNTIF($F$19:F115,F115),""),""),"")</f>
        <v/>
      </c>
      <c r="R115" s="1469" t="str">
        <f t="shared" ref="R115:R146" si="8">IF(Q115&lt;&gt;"",VLOOKUP(Q115,$Q$3:$R$12,2),"")</f>
        <v/>
      </c>
      <c r="S115" s="1442"/>
      <c r="T115" s="1442"/>
      <c r="U115" s="1442"/>
      <c r="V115" s="1442"/>
      <c r="W115" s="1442"/>
      <c r="X115" s="1442"/>
      <c r="Y115" s="1442"/>
      <c r="Z115" s="1442"/>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c r="BA115" s="1442"/>
    </row>
    <row r="116" spans="1:53" s="34" customFormat="1" ht="18" customHeight="1" x14ac:dyDescent="0.2">
      <c r="A116" s="446" t="str">
        <f>CONCATENATE('01_Carga'!$M$5,"_",$I116)</f>
        <v>FI__98</v>
      </c>
      <c r="B116" s="1405"/>
      <c r="C116" s="1460" t="str">
        <f>'12_P1_Lista'!T115</f>
        <v/>
      </c>
      <c r="D116" s="1461" t="str">
        <f>'12_P1_Lista'!U115</f>
        <v/>
      </c>
      <c r="E116" s="1502" t="str">
        <f>IF(F116&lt;&gt;0,COUNTIF($F$19:F116,F116),"")</f>
        <v/>
      </c>
      <c r="F116" s="554"/>
      <c r="G116" s="1841" t="str">
        <f t="shared" si="7"/>
        <v/>
      </c>
      <c r="H116" s="445"/>
      <c r="I116" s="1204">
        <v>98</v>
      </c>
      <c r="J116" s="723" t="str">
        <f>IF(ISERROR(VLOOKUP($A116,Aspirantes!$A:$H,Aspirantes!$E$1,FALSE)),"",VLOOKUP($A116,Aspirantes!$A:$H,Aspirantes!$E$1,FALSE))</f>
        <v/>
      </c>
      <c r="K116" s="724" t="str">
        <f>IF(ISERROR(VLOOKUP($A116,Aspirantes!$A:$H,Aspirantes!$F$1,FALSE)),"",VLOOKUP($A116,Aspirantes!$A:$H,Aspirantes!$F$1,FALSE))</f>
        <v/>
      </c>
      <c r="L116" s="725" t="str">
        <f>IF(ISERROR(VLOOKUP($A116,Aspirantes!$A:$H,Aspirantes!$G$1,FALSE)),"",VLOOKUP($A116,Aspirantes!$A:$H,Aspirantes!$G$1,FALSE))</f>
        <v/>
      </c>
      <c r="M116" s="726"/>
      <c r="O116" s="1469" t="str">
        <f t="shared" si="6"/>
        <v/>
      </c>
      <c r="P116" s="1442"/>
      <c r="Q116" s="1469" t="str">
        <f>IF(F116&lt;&gt;0,IF(COUNTIF($F$19:$F$178,F116)&gt;$Q$2,IF(F116&lt;&gt;0,COUNTIF($F$19:F116,F116),""),""),"")</f>
        <v/>
      </c>
      <c r="R116" s="1469" t="str">
        <f t="shared" si="8"/>
        <v/>
      </c>
      <c r="S116" s="1442"/>
      <c r="T116" s="1442"/>
      <c r="U116" s="1442"/>
      <c r="V116" s="1442"/>
      <c r="W116" s="1442"/>
      <c r="X116" s="1442"/>
      <c r="Y116" s="1442"/>
      <c r="Z116" s="1442"/>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c r="BA116" s="1442"/>
    </row>
    <row r="117" spans="1:53" s="34" customFormat="1" ht="18" customHeight="1" x14ac:dyDescent="0.2">
      <c r="A117" s="446" t="str">
        <f>CONCATENATE('01_Carga'!$M$5,"_",$I117)</f>
        <v>FI__99</v>
      </c>
      <c r="B117" s="1405"/>
      <c r="C117" s="1460" t="str">
        <f>'12_P1_Lista'!T116</f>
        <v/>
      </c>
      <c r="D117" s="1461" t="str">
        <f>'12_P1_Lista'!U116</f>
        <v/>
      </c>
      <c r="E117" s="1502" t="str">
        <f>IF(F117&lt;&gt;0,COUNTIF($F$19:F117,F117),"")</f>
        <v/>
      </c>
      <c r="F117" s="554"/>
      <c r="G117" s="1841" t="str">
        <f t="shared" si="7"/>
        <v/>
      </c>
      <c r="H117" s="445"/>
      <c r="I117" s="1204">
        <v>99</v>
      </c>
      <c r="J117" s="723" t="str">
        <f>IF(ISERROR(VLOOKUP($A117,Aspirantes!$A:$H,Aspirantes!$E$1,FALSE)),"",VLOOKUP($A117,Aspirantes!$A:$H,Aspirantes!$E$1,FALSE))</f>
        <v/>
      </c>
      <c r="K117" s="724" t="str">
        <f>IF(ISERROR(VLOOKUP($A117,Aspirantes!$A:$H,Aspirantes!$F$1,FALSE)),"",VLOOKUP($A117,Aspirantes!$A:$H,Aspirantes!$F$1,FALSE))</f>
        <v/>
      </c>
      <c r="L117" s="725" t="str">
        <f>IF(ISERROR(VLOOKUP($A117,Aspirantes!$A:$H,Aspirantes!$G$1,FALSE)),"",VLOOKUP($A117,Aspirantes!$A:$H,Aspirantes!$G$1,FALSE))</f>
        <v/>
      </c>
      <c r="M117" s="726"/>
      <c r="O117" s="1469" t="str">
        <f t="shared" si="6"/>
        <v/>
      </c>
      <c r="P117" s="1442"/>
      <c r="Q117" s="1469" t="str">
        <f>IF(F117&lt;&gt;0,IF(COUNTIF($F$19:$F$178,F117)&gt;$Q$2,IF(F117&lt;&gt;0,COUNTIF($F$19:F117,F117),""),""),"")</f>
        <v/>
      </c>
      <c r="R117" s="1469" t="str">
        <f t="shared" si="8"/>
        <v/>
      </c>
      <c r="S117" s="1442"/>
      <c r="T117" s="1442"/>
      <c r="U117" s="1442"/>
      <c r="V117" s="1442"/>
      <c r="W117" s="1442"/>
      <c r="X117" s="1442"/>
      <c r="Y117" s="1442"/>
      <c r="Z117" s="1442"/>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c r="BA117" s="1442"/>
    </row>
    <row r="118" spans="1:53" s="34" customFormat="1" ht="18" customHeight="1" x14ac:dyDescent="0.2">
      <c r="A118" s="446" t="str">
        <f>CONCATENATE('01_Carga'!$M$5,"_",$I118)</f>
        <v>FI__100</v>
      </c>
      <c r="B118" s="1405"/>
      <c r="C118" s="1460" t="str">
        <f>'12_P1_Lista'!T117</f>
        <v/>
      </c>
      <c r="D118" s="1461" t="str">
        <f>'12_P1_Lista'!U117</f>
        <v/>
      </c>
      <c r="E118" s="1502" t="str">
        <f>IF(F118&lt;&gt;0,COUNTIF($F$19:F118,F118),"")</f>
        <v/>
      </c>
      <c r="F118" s="554"/>
      <c r="G118" s="1841" t="str">
        <f t="shared" si="7"/>
        <v/>
      </c>
      <c r="H118" s="445"/>
      <c r="I118" s="1204">
        <v>100</v>
      </c>
      <c r="J118" s="723" t="str">
        <f>IF(ISERROR(VLOOKUP($A118,Aspirantes!$A:$H,Aspirantes!$E$1,FALSE)),"",VLOOKUP($A118,Aspirantes!$A:$H,Aspirantes!$E$1,FALSE))</f>
        <v/>
      </c>
      <c r="K118" s="724" t="str">
        <f>IF(ISERROR(VLOOKUP($A118,Aspirantes!$A:$H,Aspirantes!$F$1,FALSE)),"",VLOOKUP($A118,Aspirantes!$A:$H,Aspirantes!$F$1,FALSE))</f>
        <v/>
      </c>
      <c r="L118" s="725" t="str">
        <f>IF(ISERROR(VLOOKUP($A118,Aspirantes!$A:$H,Aspirantes!$G$1,FALSE)),"",VLOOKUP($A118,Aspirantes!$A:$H,Aspirantes!$G$1,FALSE))</f>
        <v/>
      </c>
      <c r="M118" s="726"/>
      <c r="O118" s="1469" t="str">
        <f t="shared" si="6"/>
        <v/>
      </c>
      <c r="P118" s="1442"/>
      <c r="Q118" s="1469" t="str">
        <f>IF(F118&lt;&gt;0,IF(COUNTIF($F$19:$F$178,F118)&gt;$Q$2,IF(F118&lt;&gt;0,COUNTIF($F$19:F118,F118),""),""),"")</f>
        <v/>
      </c>
      <c r="R118" s="1469" t="str">
        <f t="shared" si="8"/>
        <v/>
      </c>
      <c r="S118" s="1442"/>
      <c r="T118" s="1442"/>
      <c r="U118" s="1442"/>
      <c r="V118" s="1442"/>
      <c r="W118" s="1442"/>
      <c r="X118" s="1442"/>
      <c r="Y118" s="1442"/>
      <c r="Z118" s="1442"/>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c r="BA118" s="1442"/>
    </row>
    <row r="119" spans="1:53" s="34" customFormat="1" ht="18" customHeight="1" x14ac:dyDescent="0.2">
      <c r="A119" s="446" t="str">
        <f>CONCATENATE('01_Carga'!$M$5,"_",$I119)</f>
        <v>FI__101</v>
      </c>
      <c r="B119" s="1405"/>
      <c r="C119" s="1460" t="str">
        <f>'12_P1_Lista'!T118</f>
        <v/>
      </c>
      <c r="D119" s="1461" t="str">
        <f>'12_P1_Lista'!U118</f>
        <v/>
      </c>
      <c r="E119" s="1502" t="str">
        <f>IF(F119&lt;&gt;0,COUNTIF($F$19:F119,F119),"")</f>
        <v/>
      </c>
      <c r="F119" s="554"/>
      <c r="G119" s="1841" t="str">
        <f t="shared" si="7"/>
        <v/>
      </c>
      <c r="H119" s="445"/>
      <c r="I119" s="1204">
        <v>101</v>
      </c>
      <c r="J119" s="723" t="str">
        <f>IF(ISERROR(VLOOKUP($A119,Aspirantes!$A:$H,Aspirantes!$E$1,FALSE)),"",VLOOKUP($A119,Aspirantes!$A:$H,Aspirantes!$E$1,FALSE))</f>
        <v/>
      </c>
      <c r="K119" s="724" t="str">
        <f>IF(ISERROR(VLOOKUP($A119,Aspirantes!$A:$H,Aspirantes!$F$1,FALSE)),"",VLOOKUP($A119,Aspirantes!$A:$H,Aspirantes!$F$1,FALSE))</f>
        <v/>
      </c>
      <c r="L119" s="725" t="str">
        <f>IF(ISERROR(VLOOKUP($A119,Aspirantes!$A:$H,Aspirantes!$G$1,FALSE)),"",VLOOKUP($A119,Aspirantes!$A:$H,Aspirantes!$G$1,FALSE))</f>
        <v/>
      </c>
      <c r="M119" s="726"/>
      <c r="O119" s="1469" t="str">
        <f t="shared" si="6"/>
        <v/>
      </c>
      <c r="P119" s="1442"/>
      <c r="Q119" s="1469" t="str">
        <f>IF(F119&lt;&gt;0,IF(COUNTIF($F$19:$F$178,F119)&gt;$Q$2,IF(F119&lt;&gt;0,COUNTIF($F$19:F119,F119),""),""),"")</f>
        <v/>
      </c>
      <c r="R119" s="1469" t="str">
        <f t="shared" si="8"/>
        <v/>
      </c>
      <c r="S119" s="1442"/>
      <c r="T119" s="1442"/>
      <c r="U119" s="1442"/>
      <c r="V119" s="1442"/>
      <c r="W119" s="1442"/>
      <c r="X119" s="1442"/>
      <c r="Y119" s="1442"/>
      <c r="Z119" s="1442"/>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c r="BA119" s="1442"/>
    </row>
    <row r="120" spans="1:53" s="34" customFormat="1" ht="18" customHeight="1" x14ac:dyDescent="0.2">
      <c r="A120" s="446" t="str">
        <f>CONCATENATE('01_Carga'!$M$5,"_",$I120)</f>
        <v>FI__102</v>
      </c>
      <c r="B120" s="1405"/>
      <c r="C120" s="1460" t="str">
        <f>'12_P1_Lista'!T119</f>
        <v/>
      </c>
      <c r="D120" s="1461" t="str">
        <f>'12_P1_Lista'!U119</f>
        <v/>
      </c>
      <c r="E120" s="1502" t="str">
        <f>IF(F120&lt;&gt;0,COUNTIF($F$19:F120,F120),"")</f>
        <v/>
      </c>
      <c r="F120" s="554"/>
      <c r="G120" s="1841" t="str">
        <f t="shared" si="7"/>
        <v/>
      </c>
      <c r="H120" s="445"/>
      <c r="I120" s="1204">
        <v>102</v>
      </c>
      <c r="J120" s="723" t="str">
        <f>IF(ISERROR(VLOOKUP($A120,Aspirantes!$A:$H,Aspirantes!$E$1,FALSE)),"",VLOOKUP($A120,Aspirantes!$A:$H,Aspirantes!$E$1,FALSE))</f>
        <v/>
      </c>
      <c r="K120" s="724" t="str">
        <f>IF(ISERROR(VLOOKUP($A120,Aspirantes!$A:$H,Aspirantes!$F$1,FALSE)),"",VLOOKUP($A120,Aspirantes!$A:$H,Aspirantes!$F$1,FALSE))</f>
        <v/>
      </c>
      <c r="L120" s="725" t="str">
        <f>IF(ISERROR(VLOOKUP($A120,Aspirantes!$A:$H,Aspirantes!$G$1,FALSE)),"",VLOOKUP($A120,Aspirantes!$A:$H,Aspirantes!$G$1,FALSE))</f>
        <v/>
      </c>
      <c r="M120" s="726"/>
      <c r="O120" s="1469" t="str">
        <f t="shared" si="6"/>
        <v/>
      </c>
      <c r="P120" s="1442"/>
      <c r="Q120" s="1469" t="str">
        <f>IF(F120&lt;&gt;0,IF(COUNTIF($F$19:$F$178,F120)&gt;$Q$2,IF(F120&lt;&gt;0,COUNTIF($F$19:F120,F120),""),""),"")</f>
        <v/>
      </c>
      <c r="R120" s="1469" t="str">
        <f t="shared" si="8"/>
        <v/>
      </c>
      <c r="S120" s="1442"/>
      <c r="T120" s="1442"/>
      <c r="U120" s="1442"/>
      <c r="V120" s="1442"/>
      <c r="W120" s="1442"/>
      <c r="X120" s="1442"/>
      <c r="Y120" s="1442"/>
      <c r="Z120" s="1442"/>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c r="BA120" s="1442"/>
    </row>
    <row r="121" spans="1:53" s="34" customFormat="1" ht="18" customHeight="1" x14ac:dyDescent="0.2">
      <c r="A121" s="446" t="str">
        <f>CONCATENATE('01_Carga'!$M$5,"_",$I121)</f>
        <v>FI__103</v>
      </c>
      <c r="B121" s="1405"/>
      <c r="C121" s="1460" t="str">
        <f>'12_P1_Lista'!T120</f>
        <v/>
      </c>
      <c r="D121" s="1461" t="str">
        <f>'12_P1_Lista'!U120</f>
        <v/>
      </c>
      <c r="E121" s="1502" t="str">
        <f>IF(F121&lt;&gt;0,COUNTIF($F$19:F121,F121),"")</f>
        <v/>
      </c>
      <c r="F121" s="554"/>
      <c r="G121" s="1841" t="str">
        <f t="shared" si="7"/>
        <v/>
      </c>
      <c r="H121" s="445"/>
      <c r="I121" s="1204">
        <v>103</v>
      </c>
      <c r="J121" s="723" t="str">
        <f>IF(ISERROR(VLOOKUP($A121,Aspirantes!$A:$H,Aspirantes!$E$1,FALSE)),"",VLOOKUP($A121,Aspirantes!$A:$H,Aspirantes!$E$1,FALSE))</f>
        <v/>
      </c>
      <c r="K121" s="724" t="str">
        <f>IF(ISERROR(VLOOKUP($A121,Aspirantes!$A:$H,Aspirantes!$F$1,FALSE)),"",VLOOKUP($A121,Aspirantes!$A:$H,Aspirantes!$F$1,FALSE))</f>
        <v/>
      </c>
      <c r="L121" s="725" t="str">
        <f>IF(ISERROR(VLOOKUP($A121,Aspirantes!$A:$H,Aspirantes!$G$1,FALSE)),"",VLOOKUP($A121,Aspirantes!$A:$H,Aspirantes!$G$1,FALSE))</f>
        <v/>
      </c>
      <c r="M121" s="726"/>
      <c r="O121" s="1469" t="str">
        <f t="shared" si="6"/>
        <v/>
      </c>
      <c r="P121" s="1442"/>
      <c r="Q121" s="1469" t="str">
        <f>IF(F121&lt;&gt;0,IF(COUNTIF($F$19:$F$178,F121)&gt;$Q$2,IF(F121&lt;&gt;0,COUNTIF($F$19:F121,F121),""),""),"")</f>
        <v/>
      </c>
      <c r="R121" s="1469" t="str">
        <f t="shared" si="8"/>
        <v/>
      </c>
      <c r="S121" s="1442"/>
      <c r="T121" s="1442"/>
      <c r="U121" s="1442"/>
      <c r="V121" s="1442"/>
      <c r="W121" s="1442"/>
      <c r="X121" s="1442"/>
      <c r="Y121" s="1442"/>
      <c r="Z121" s="1442"/>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c r="BA121" s="1442"/>
    </row>
    <row r="122" spans="1:53" s="34" customFormat="1" ht="18" customHeight="1" x14ac:dyDescent="0.2">
      <c r="A122" s="446" t="str">
        <f>CONCATENATE('01_Carga'!$M$5,"_",$I122)</f>
        <v>FI__104</v>
      </c>
      <c r="B122" s="1405"/>
      <c r="C122" s="1460" t="str">
        <f>'12_P1_Lista'!T121</f>
        <v/>
      </c>
      <c r="D122" s="1461" t="str">
        <f>'12_P1_Lista'!U121</f>
        <v/>
      </c>
      <c r="E122" s="1502" t="str">
        <f>IF(F122&lt;&gt;0,COUNTIF($F$19:F122,F122),"")</f>
        <v/>
      </c>
      <c r="F122" s="554"/>
      <c r="G122" s="1841" t="str">
        <f t="shared" si="7"/>
        <v/>
      </c>
      <c r="H122" s="445"/>
      <c r="I122" s="1204">
        <v>104</v>
      </c>
      <c r="J122" s="723" t="str">
        <f>IF(ISERROR(VLOOKUP($A122,Aspirantes!$A:$H,Aspirantes!$E$1,FALSE)),"",VLOOKUP($A122,Aspirantes!$A:$H,Aspirantes!$E$1,FALSE))</f>
        <v/>
      </c>
      <c r="K122" s="724" t="str">
        <f>IF(ISERROR(VLOOKUP($A122,Aspirantes!$A:$H,Aspirantes!$F$1,FALSE)),"",VLOOKUP($A122,Aspirantes!$A:$H,Aspirantes!$F$1,FALSE))</f>
        <v/>
      </c>
      <c r="L122" s="725" t="str">
        <f>IF(ISERROR(VLOOKUP($A122,Aspirantes!$A:$H,Aspirantes!$G$1,FALSE)),"",VLOOKUP($A122,Aspirantes!$A:$H,Aspirantes!$G$1,FALSE))</f>
        <v/>
      </c>
      <c r="M122" s="726"/>
      <c r="O122" s="1469" t="str">
        <f t="shared" si="6"/>
        <v/>
      </c>
      <c r="P122" s="1442"/>
      <c r="Q122" s="1469" t="str">
        <f>IF(F122&lt;&gt;0,IF(COUNTIF($F$19:$F$178,F122)&gt;$Q$2,IF(F122&lt;&gt;0,COUNTIF($F$19:F122,F122),""),""),"")</f>
        <v/>
      </c>
      <c r="R122" s="1469" t="str">
        <f t="shared" si="8"/>
        <v/>
      </c>
      <c r="S122" s="1442"/>
      <c r="T122" s="1442"/>
      <c r="U122" s="1442"/>
      <c r="V122" s="1442"/>
      <c r="W122" s="1442"/>
      <c r="X122" s="1442"/>
      <c r="Y122" s="1442"/>
      <c r="Z122" s="1442"/>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c r="BA122" s="1442"/>
    </row>
    <row r="123" spans="1:53" s="34" customFormat="1" ht="18" customHeight="1" x14ac:dyDescent="0.2">
      <c r="A123" s="446" t="str">
        <f>CONCATENATE('01_Carga'!$M$5,"_",$I123)</f>
        <v>FI__105</v>
      </c>
      <c r="B123" s="1405"/>
      <c r="C123" s="1460" t="str">
        <f>'12_P1_Lista'!T122</f>
        <v/>
      </c>
      <c r="D123" s="1461" t="str">
        <f>'12_P1_Lista'!U122</f>
        <v/>
      </c>
      <c r="E123" s="1502" t="str">
        <f>IF(F123&lt;&gt;0,COUNTIF($F$19:F123,F123),"")</f>
        <v/>
      </c>
      <c r="F123" s="554"/>
      <c r="G123" s="1841" t="str">
        <f t="shared" si="7"/>
        <v/>
      </c>
      <c r="H123" s="445"/>
      <c r="I123" s="1204">
        <v>105</v>
      </c>
      <c r="J123" s="723" t="str">
        <f>IF(ISERROR(VLOOKUP($A123,Aspirantes!$A:$H,Aspirantes!$E$1,FALSE)),"",VLOOKUP($A123,Aspirantes!$A:$H,Aspirantes!$E$1,FALSE))</f>
        <v/>
      </c>
      <c r="K123" s="724" t="str">
        <f>IF(ISERROR(VLOOKUP($A123,Aspirantes!$A:$H,Aspirantes!$F$1,FALSE)),"",VLOOKUP($A123,Aspirantes!$A:$H,Aspirantes!$F$1,FALSE))</f>
        <v/>
      </c>
      <c r="L123" s="725" t="str">
        <f>IF(ISERROR(VLOOKUP($A123,Aspirantes!$A:$H,Aspirantes!$G$1,FALSE)),"",VLOOKUP($A123,Aspirantes!$A:$H,Aspirantes!$G$1,FALSE))</f>
        <v/>
      </c>
      <c r="M123" s="726"/>
      <c r="O123" s="1469" t="str">
        <f t="shared" si="6"/>
        <v/>
      </c>
      <c r="P123" s="1442"/>
      <c r="Q123" s="1469" t="str">
        <f>IF(F123&lt;&gt;0,IF(COUNTIF($F$19:$F$178,F123)&gt;$Q$2,IF(F123&lt;&gt;0,COUNTIF($F$19:F123,F123),""),""),"")</f>
        <v/>
      </c>
      <c r="R123" s="1469" t="str">
        <f t="shared" si="8"/>
        <v/>
      </c>
      <c r="S123" s="1442"/>
      <c r="T123" s="1442"/>
      <c r="U123" s="1442"/>
      <c r="V123" s="1442"/>
      <c r="W123" s="1442"/>
      <c r="X123" s="1442"/>
      <c r="Y123" s="1442"/>
      <c r="Z123" s="1442"/>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c r="BA123" s="1442"/>
    </row>
    <row r="124" spans="1:53" s="34" customFormat="1" ht="18" customHeight="1" x14ac:dyDescent="0.2">
      <c r="A124" s="446" t="str">
        <f>CONCATENATE('01_Carga'!$M$5,"_",$I124)</f>
        <v>FI__106</v>
      </c>
      <c r="B124" s="1405"/>
      <c r="C124" s="1460" t="str">
        <f>'12_P1_Lista'!T123</f>
        <v/>
      </c>
      <c r="D124" s="1461" t="str">
        <f>'12_P1_Lista'!U123</f>
        <v/>
      </c>
      <c r="E124" s="1502" t="str">
        <f>IF(F124&lt;&gt;0,COUNTIF($F$19:F124,F124),"")</f>
        <v/>
      </c>
      <c r="F124" s="554"/>
      <c r="G124" s="1841" t="str">
        <f t="shared" si="7"/>
        <v/>
      </c>
      <c r="H124" s="445"/>
      <c r="I124" s="1204">
        <v>106</v>
      </c>
      <c r="J124" s="723" t="str">
        <f>IF(ISERROR(VLOOKUP($A124,Aspirantes!$A:$H,Aspirantes!$E$1,FALSE)),"",VLOOKUP($A124,Aspirantes!$A:$H,Aspirantes!$E$1,FALSE))</f>
        <v/>
      </c>
      <c r="K124" s="724" t="str">
        <f>IF(ISERROR(VLOOKUP($A124,Aspirantes!$A:$H,Aspirantes!$F$1,FALSE)),"",VLOOKUP($A124,Aspirantes!$A:$H,Aspirantes!$F$1,FALSE))</f>
        <v/>
      </c>
      <c r="L124" s="725" t="str">
        <f>IF(ISERROR(VLOOKUP($A124,Aspirantes!$A:$H,Aspirantes!$G$1,FALSE)),"",VLOOKUP($A124,Aspirantes!$A:$H,Aspirantes!$G$1,FALSE))</f>
        <v/>
      </c>
      <c r="M124" s="726"/>
      <c r="O124" s="1469" t="str">
        <f t="shared" si="6"/>
        <v/>
      </c>
      <c r="P124" s="1442"/>
      <c r="Q124" s="1469" t="str">
        <f>IF(F124&lt;&gt;0,IF(COUNTIF($F$19:$F$178,F124)&gt;$Q$2,IF(F124&lt;&gt;0,COUNTIF($F$19:F124,F124),""),""),"")</f>
        <v/>
      </c>
      <c r="R124" s="1469" t="str">
        <f t="shared" si="8"/>
        <v/>
      </c>
      <c r="S124" s="1442"/>
      <c r="T124" s="1442"/>
      <c r="U124" s="1442"/>
      <c r="V124" s="1442"/>
      <c r="W124" s="1442"/>
      <c r="X124" s="1442"/>
      <c r="Y124" s="1442"/>
      <c r="Z124" s="1442"/>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c r="BA124" s="1442"/>
    </row>
    <row r="125" spans="1:53" s="34" customFormat="1" ht="18" customHeight="1" x14ac:dyDescent="0.2">
      <c r="A125" s="446" t="str">
        <f>CONCATENATE('01_Carga'!$M$5,"_",$I125)</f>
        <v>FI__107</v>
      </c>
      <c r="B125" s="1405"/>
      <c r="C125" s="1460" t="str">
        <f>'12_P1_Lista'!T124</f>
        <v/>
      </c>
      <c r="D125" s="1461" t="str">
        <f>'12_P1_Lista'!U124</f>
        <v/>
      </c>
      <c r="E125" s="1502" t="str">
        <f>IF(F125&lt;&gt;0,COUNTIF($F$19:F125,F125),"")</f>
        <v/>
      </c>
      <c r="F125" s="554"/>
      <c r="G125" s="1841" t="str">
        <f t="shared" si="7"/>
        <v/>
      </c>
      <c r="H125" s="445"/>
      <c r="I125" s="1204">
        <v>107</v>
      </c>
      <c r="J125" s="723" t="str">
        <f>IF(ISERROR(VLOOKUP($A125,Aspirantes!$A:$H,Aspirantes!$E$1,FALSE)),"",VLOOKUP($A125,Aspirantes!$A:$H,Aspirantes!$E$1,FALSE))</f>
        <v/>
      </c>
      <c r="K125" s="724" t="str">
        <f>IF(ISERROR(VLOOKUP($A125,Aspirantes!$A:$H,Aspirantes!$F$1,FALSE)),"",VLOOKUP($A125,Aspirantes!$A:$H,Aspirantes!$F$1,FALSE))</f>
        <v/>
      </c>
      <c r="L125" s="725" t="str">
        <f>IF(ISERROR(VLOOKUP($A125,Aspirantes!$A:$H,Aspirantes!$G$1,FALSE)),"",VLOOKUP($A125,Aspirantes!$A:$H,Aspirantes!$G$1,FALSE))</f>
        <v/>
      </c>
      <c r="M125" s="726"/>
      <c r="O125" s="1469" t="str">
        <f t="shared" si="6"/>
        <v/>
      </c>
      <c r="P125" s="1442"/>
      <c r="Q125" s="1469" t="str">
        <f>IF(F125&lt;&gt;0,IF(COUNTIF($F$19:$F$178,F125)&gt;$Q$2,IF(F125&lt;&gt;0,COUNTIF($F$19:F125,F125),""),""),"")</f>
        <v/>
      </c>
      <c r="R125" s="1469" t="str">
        <f t="shared" si="8"/>
        <v/>
      </c>
      <c r="S125" s="1442"/>
      <c r="T125" s="1442"/>
      <c r="U125" s="1442"/>
      <c r="V125" s="1442"/>
      <c r="W125" s="1442"/>
      <c r="X125" s="1442"/>
      <c r="Y125" s="1442"/>
      <c r="Z125" s="1442"/>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c r="BA125" s="1442"/>
    </row>
    <row r="126" spans="1:53" s="34" customFormat="1" ht="18" customHeight="1" x14ac:dyDescent="0.2">
      <c r="A126" s="446" t="str">
        <f>CONCATENATE('01_Carga'!$M$5,"_",$I126)</f>
        <v>FI__108</v>
      </c>
      <c r="B126" s="1405"/>
      <c r="C126" s="1460" t="str">
        <f>'12_P1_Lista'!T125</f>
        <v/>
      </c>
      <c r="D126" s="1461" t="str">
        <f>'12_P1_Lista'!U125</f>
        <v/>
      </c>
      <c r="E126" s="1502" t="str">
        <f>IF(F126&lt;&gt;0,COUNTIF($F$19:F126,F126),"")</f>
        <v/>
      </c>
      <c r="F126" s="554"/>
      <c r="G126" s="1841" t="str">
        <f t="shared" si="7"/>
        <v/>
      </c>
      <c r="H126" s="445"/>
      <c r="I126" s="1204">
        <v>108</v>
      </c>
      <c r="J126" s="723" t="str">
        <f>IF(ISERROR(VLOOKUP($A126,Aspirantes!$A:$H,Aspirantes!$E$1,FALSE)),"",VLOOKUP($A126,Aspirantes!$A:$H,Aspirantes!$E$1,FALSE))</f>
        <v/>
      </c>
      <c r="K126" s="724" t="str">
        <f>IF(ISERROR(VLOOKUP($A126,Aspirantes!$A:$H,Aspirantes!$F$1,FALSE)),"",VLOOKUP($A126,Aspirantes!$A:$H,Aspirantes!$F$1,FALSE))</f>
        <v/>
      </c>
      <c r="L126" s="725" t="str">
        <f>IF(ISERROR(VLOOKUP($A126,Aspirantes!$A:$H,Aspirantes!$G$1,FALSE)),"",VLOOKUP($A126,Aspirantes!$A:$H,Aspirantes!$G$1,FALSE))</f>
        <v/>
      </c>
      <c r="M126" s="726"/>
      <c r="O126" s="1469" t="str">
        <f t="shared" si="6"/>
        <v/>
      </c>
      <c r="P126" s="1442"/>
      <c r="Q126" s="1469" t="str">
        <f>IF(F126&lt;&gt;0,IF(COUNTIF($F$19:$F$178,F126)&gt;$Q$2,IF(F126&lt;&gt;0,COUNTIF($F$19:F126,F126),""),""),"")</f>
        <v/>
      </c>
      <c r="R126" s="1469" t="str">
        <f t="shared" si="8"/>
        <v/>
      </c>
      <c r="S126" s="1442"/>
      <c r="T126" s="1442"/>
      <c r="U126" s="1442"/>
      <c r="V126" s="1442"/>
      <c r="W126" s="1442"/>
      <c r="X126" s="1442"/>
      <c r="Y126" s="1442"/>
      <c r="Z126" s="1442"/>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c r="BA126" s="1442"/>
    </row>
    <row r="127" spans="1:53" s="34" customFormat="1" ht="18" customHeight="1" x14ac:dyDescent="0.2">
      <c r="A127" s="446" t="str">
        <f>CONCATENATE('01_Carga'!$M$5,"_",$I127)</f>
        <v>FI__109</v>
      </c>
      <c r="B127" s="1405"/>
      <c r="C127" s="1460" t="str">
        <f>'12_P1_Lista'!T126</f>
        <v/>
      </c>
      <c r="D127" s="1461" t="str">
        <f>'12_P1_Lista'!U126</f>
        <v/>
      </c>
      <c r="E127" s="1502" t="str">
        <f>IF(F127&lt;&gt;0,COUNTIF($F$19:F127,F127),"")</f>
        <v/>
      </c>
      <c r="F127" s="554"/>
      <c r="G127" s="1841" t="str">
        <f t="shared" si="7"/>
        <v/>
      </c>
      <c r="H127" s="445"/>
      <c r="I127" s="1204">
        <v>109</v>
      </c>
      <c r="J127" s="723" t="str">
        <f>IF(ISERROR(VLOOKUP($A127,Aspirantes!$A:$H,Aspirantes!$E$1,FALSE)),"",VLOOKUP($A127,Aspirantes!$A:$H,Aspirantes!$E$1,FALSE))</f>
        <v/>
      </c>
      <c r="K127" s="724" t="str">
        <f>IF(ISERROR(VLOOKUP($A127,Aspirantes!$A:$H,Aspirantes!$F$1,FALSE)),"",VLOOKUP($A127,Aspirantes!$A:$H,Aspirantes!$F$1,FALSE))</f>
        <v/>
      </c>
      <c r="L127" s="725" t="str">
        <f>IF(ISERROR(VLOOKUP($A127,Aspirantes!$A:$H,Aspirantes!$G$1,FALSE)),"",VLOOKUP($A127,Aspirantes!$A:$H,Aspirantes!$G$1,FALSE))</f>
        <v/>
      </c>
      <c r="M127" s="726"/>
      <c r="O127" s="1469" t="str">
        <f t="shared" si="6"/>
        <v/>
      </c>
      <c r="P127" s="1442"/>
      <c r="Q127" s="1469" t="str">
        <f>IF(F127&lt;&gt;0,IF(COUNTIF($F$19:$F$178,F127)&gt;$Q$2,IF(F127&lt;&gt;0,COUNTIF($F$19:F127,F127),""),""),"")</f>
        <v/>
      </c>
      <c r="R127" s="1469" t="str">
        <f t="shared" si="8"/>
        <v/>
      </c>
      <c r="S127" s="1442"/>
      <c r="T127" s="1442"/>
      <c r="U127" s="1442"/>
      <c r="V127" s="1442"/>
      <c r="W127" s="1442"/>
      <c r="X127" s="1442"/>
      <c r="Y127" s="1442"/>
      <c r="Z127" s="1442"/>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c r="BA127" s="1442"/>
    </row>
    <row r="128" spans="1:53" s="34" customFormat="1" ht="18" customHeight="1" x14ac:dyDescent="0.2">
      <c r="A128" s="446" t="str">
        <f>CONCATENATE('01_Carga'!$M$5,"_",$I128)</f>
        <v>FI__110</v>
      </c>
      <c r="B128" s="1405"/>
      <c r="C128" s="1460" t="str">
        <f>'12_P1_Lista'!T127</f>
        <v/>
      </c>
      <c r="D128" s="1461" t="str">
        <f>'12_P1_Lista'!U127</f>
        <v/>
      </c>
      <c r="E128" s="1502" t="str">
        <f>IF(F128&lt;&gt;0,COUNTIF($F$19:F128,F128),"")</f>
        <v/>
      </c>
      <c r="F128" s="554"/>
      <c r="G128" s="1841" t="str">
        <f t="shared" si="7"/>
        <v/>
      </c>
      <c r="H128" s="445"/>
      <c r="I128" s="1204">
        <v>110</v>
      </c>
      <c r="J128" s="723" t="str">
        <f>IF(ISERROR(VLOOKUP($A128,Aspirantes!$A:$H,Aspirantes!$E$1,FALSE)),"",VLOOKUP($A128,Aspirantes!$A:$H,Aspirantes!$E$1,FALSE))</f>
        <v/>
      </c>
      <c r="K128" s="724" t="str">
        <f>IF(ISERROR(VLOOKUP($A128,Aspirantes!$A:$H,Aspirantes!$F$1,FALSE)),"",VLOOKUP($A128,Aspirantes!$A:$H,Aspirantes!$F$1,FALSE))</f>
        <v/>
      </c>
      <c r="L128" s="725" t="str">
        <f>IF(ISERROR(VLOOKUP($A128,Aspirantes!$A:$H,Aspirantes!$G$1,FALSE)),"",VLOOKUP($A128,Aspirantes!$A:$H,Aspirantes!$G$1,FALSE))</f>
        <v/>
      </c>
      <c r="M128" s="726"/>
      <c r="O128" s="1469" t="str">
        <f t="shared" si="6"/>
        <v/>
      </c>
      <c r="P128" s="1442"/>
      <c r="Q128" s="1469" t="str">
        <f>IF(F128&lt;&gt;0,IF(COUNTIF($F$19:$F$178,F128)&gt;$Q$2,IF(F128&lt;&gt;0,COUNTIF($F$19:F128,F128),""),""),"")</f>
        <v/>
      </c>
      <c r="R128" s="1469" t="str">
        <f t="shared" si="8"/>
        <v/>
      </c>
      <c r="S128" s="1442"/>
      <c r="T128" s="1442"/>
      <c r="U128" s="1442"/>
      <c r="V128" s="1442"/>
      <c r="W128" s="1442"/>
      <c r="X128" s="1442"/>
      <c r="Y128" s="1442"/>
      <c r="Z128" s="1442"/>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c r="BA128" s="1442"/>
    </row>
    <row r="129" spans="1:53" s="34" customFormat="1" ht="18" customHeight="1" x14ac:dyDescent="0.2">
      <c r="A129" s="446" t="str">
        <f>CONCATENATE('01_Carga'!$M$5,"_",$I129)</f>
        <v>FI__111</v>
      </c>
      <c r="B129" s="1405"/>
      <c r="C129" s="1460" t="str">
        <f>'12_P1_Lista'!T128</f>
        <v/>
      </c>
      <c r="D129" s="1461" t="str">
        <f>'12_P1_Lista'!U128</f>
        <v/>
      </c>
      <c r="E129" s="1502" t="str">
        <f>IF(F129&lt;&gt;0,COUNTIF($F$19:F129,F129),"")</f>
        <v/>
      </c>
      <c r="F129" s="554"/>
      <c r="G129" s="1841" t="str">
        <f t="shared" si="7"/>
        <v/>
      </c>
      <c r="H129" s="445"/>
      <c r="I129" s="1204">
        <v>111</v>
      </c>
      <c r="J129" s="723" t="str">
        <f>IF(ISERROR(VLOOKUP($A129,Aspirantes!$A:$H,Aspirantes!$E$1,FALSE)),"",VLOOKUP($A129,Aspirantes!$A:$H,Aspirantes!$E$1,FALSE))</f>
        <v/>
      </c>
      <c r="K129" s="724" t="str">
        <f>IF(ISERROR(VLOOKUP($A129,Aspirantes!$A:$H,Aspirantes!$F$1,FALSE)),"",VLOOKUP($A129,Aspirantes!$A:$H,Aspirantes!$F$1,FALSE))</f>
        <v/>
      </c>
      <c r="L129" s="725" t="str">
        <f>IF(ISERROR(VLOOKUP($A129,Aspirantes!$A:$H,Aspirantes!$G$1,FALSE)),"",VLOOKUP($A129,Aspirantes!$A:$H,Aspirantes!$G$1,FALSE))</f>
        <v/>
      </c>
      <c r="M129" s="726"/>
      <c r="O129" s="1469" t="str">
        <f t="shared" si="6"/>
        <v/>
      </c>
      <c r="P129" s="1442"/>
      <c r="Q129" s="1469" t="str">
        <f>IF(F129&lt;&gt;0,IF(COUNTIF($F$19:$F$178,F129)&gt;$Q$2,IF(F129&lt;&gt;0,COUNTIF($F$19:F129,F129),""),""),"")</f>
        <v/>
      </c>
      <c r="R129" s="1469" t="str">
        <f t="shared" si="8"/>
        <v/>
      </c>
      <c r="S129" s="1442"/>
      <c r="T129" s="1442"/>
      <c r="U129" s="1442"/>
      <c r="V129" s="1442"/>
      <c r="W129" s="1442"/>
      <c r="X129" s="1442"/>
      <c r="Y129" s="1442"/>
      <c r="Z129" s="1442"/>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c r="BA129" s="1442"/>
    </row>
    <row r="130" spans="1:53" s="34" customFormat="1" ht="18" customHeight="1" x14ac:dyDescent="0.2">
      <c r="A130" s="446" t="str">
        <f>CONCATENATE('01_Carga'!$M$5,"_",$I130)</f>
        <v>FI__112</v>
      </c>
      <c r="B130" s="1405"/>
      <c r="C130" s="1460" t="str">
        <f>'12_P1_Lista'!T129</f>
        <v/>
      </c>
      <c r="D130" s="1461" t="str">
        <f>'12_P1_Lista'!U129</f>
        <v/>
      </c>
      <c r="E130" s="1502" t="str">
        <f>IF(F130&lt;&gt;0,COUNTIF($F$19:F130,F130),"")</f>
        <v/>
      </c>
      <c r="F130" s="554"/>
      <c r="G130" s="1841" t="str">
        <f t="shared" si="7"/>
        <v/>
      </c>
      <c r="H130" s="445"/>
      <c r="I130" s="1204">
        <v>112</v>
      </c>
      <c r="J130" s="723" t="str">
        <f>IF(ISERROR(VLOOKUP($A130,Aspirantes!$A:$H,Aspirantes!$E$1,FALSE)),"",VLOOKUP($A130,Aspirantes!$A:$H,Aspirantes!$E$1,FALSE))</f>
        <v/>
      </c>
      <c r="K130" s="724" t="str">
        <f>IF(ISERROR(VLOOKUP($A130,Aspirantes!$A:$H,Aspirantes!$F$1,FALSE)),"",VLOOKUP($A130,Aspirantes!$A:$H,Aspirantes!$F$1,FALSE))</f>
        <v/>
      </c>
      <c r="L130" s="725" t="str">
        <f>IF(ISERROR(VLOOKUP($A130,Aspirantes!$A:$H,Aspirantes!$G$1,FALSE)),"",VLOOKUP($A130,Aspirantes!$A:$H,Aspirantes!$G$1,FALSE))</f>
        <v/>
      </c>
      <c r="M130" s="726"/>
      <c r="O130" s="1469" t="str">
        <f t="shared" si="6"/>
        <v/>
      </c>
      <c r="P130" s="1442"/>
      <c r="Q130" s="1469" t="str">
        <f>IF(F130&lt;&gt;0,IF(COUNTIF($F$19:$F$178,F130)&gt;$Q$2,IF(F130&lt;&gt;0,COUNTIF($F$19:F130,F130),""),""),"")</f>
        <v/>
      </c>
      <c r="R130" s="1469" t="str">
        <f t="shared" si="8"/>
        <v/>
      </c>
      <c r="S130" s="1442"/>
      <c r="T130" s="1442"/>
      <c r="U130" s="1442"/>
      <c r="V130" s="1442"/>
      <c r="W130" s="1442"/>
      <c r="X130" s="1442"/>
      <c r="Y130" s="1442"/>
      <c r="Z130" s="1442"/>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c r="BA130" s="1442"/>
    </row>
    <row r="131" spans="1:53" s="34" customFormat="1" ht="18" customHeight="1" x14ac:dyDescent="0.2">
      <c r="A131" s="446" t="str">
        <f>CONCATENATE('01_Carga'!$M$5,"_",$I131)</f>
        <v>FI__113</v>
      </c>
      <c r="B131" s="1405"/>
      <c r="C131" s="1460" t="str">
        <f>'12_P1_Lista'!T130</f>
        <v/>
      </c>
      <c r="D131" s="1461" t="str">
        <f>'12_P1_Lista'!U130</f>
        <v/>
      </c>
      <c r="E131" s="1502" t="str">
        <f>IF(F131&lt;&gt;0,COUNTIF($F$19:F131,F131),"")</f>
        <v/>
      </c>
      <c r="F131" s="554"/>
      <c r="G131" s="1841" t="str">
        <f t="shared" si="7"/>
        <v/>
      </c>
      <c r="H131" s="445"/>
      <c r="I131" s="1204">
        <v>113</v>
      </c>
      <c r="J131" s="723" t="str">
        <f>IF(ISERROR(VLOOKUP($A131,Aspirantes!$A:$H,Aspirantes!$E$1,FALSE)),"",VLOOKUP($A131,Aspirantes!$A:$H,Aspirantes!$E$1,FALSE))</f>
        <v/>
      </c>
      <c r="K131" s="724" t="str">
        <f>IF(ISERROR(VLOOKUP($A131,Aspirantes!$A:$H,Aspirantes!$F$1,FALSE)),"",VLOOKUP($A131,Aspirantes!$A:$H,Aspirantes!$F$1,FALSE))</f>
        <v/>
      </c>
      <c r="L131" s="725" t="str">
        <f>IF(ISERROR(VLOOKUP($A131,Aspirantes!$A:$H,Aspirantes!$G$1,FALSE)),"",VLOOKUP($A131,Aspirantes!$A:$H,Aspirantes!$G$1,FALSE))</f>
        <v/>
      </c>
      <c r="M131" s="726"/>
      <c r="O131" s="1469" t="str">
        <f t="shared" si="6"/>
        <v/>
      </c>
      <c r="P131" s="1442"/>
      <c r="Q131" s="1469" t="str">
        <f>IF(F131&lt;&gt;0,IF(COUNTIF($F$19:$F$178,F131)&gt;$Q$2,IF(F131&lt;&gt;0,COUNTIF($F$19:F131,F131),""),""),"")</f>
        <v/>
      </c>
      <c r="R131" s="1469" t="str">
        <f t="shared" si="8"/>
        <v/>
      </c>
      <c r="S131" s="1442"/>
      <c r="T131" s="1442"/>
      <c r="U131" s="1442"/>
      <c r="V131" s="1442"/>
      <c r="W131" s="1442"/>
      <c r="X131" s="1442"/>
      <c r="Y131" s="1442"/>
      <c r="Z131" s="1442"/>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c r="BA131" s="1442"/>
    </row>
    <row r="132" spans="1:53" s="34" customFormat="1" ht="18" customHeight="1" x14ac:dyDescent="0.2">
      <c r="A132" s="446" t="str">
        <f>CONCATENATE('01_Carga'!$M$5,"_",$I132)</f>
        <v>FI__114</v>
      </c>
      <c r="B132" s="1405"/>
      <c r="C132" s="1460" t="str">
        <f>'12_P1_Lista'!T131</f>
        <v/>
      </c>
      <c r="D132" s="1461" t="str">
        <f>'12_P1_Lista'!U131</f>
        <v/>
      </c>
      <c r="E132" s="1502" t="str">
        <f>IF(F132&lt;&gt;0,COUNTIF($F$19:F132,F132),"")</f>
        <v/>
      </c>
      <c r="F132" s="554"/>
      <c r="G132" s="1841" t="str">
        <f t="shared" si="7"/>
        <v/>
      </c>
      <c r="H132" s="445"/>
      <c r="I132" s="1204">
        <v>114</v>
      </c>
      <c r="J132" s="723" t="str">
        <f>IF(ISERROR(VLOOKUP($A132,Aspirantes!$A:$H,Aspirantes!$E$1,FALSE)),"",VLOOKUP($A132,Aspirantes!$A:$H,Aspirantes!$E$1,FALSE))</f>
        <v/>
      </c>
      <c r="K132" s="724" t="str">
        <f>IF(ISERROR(VLOOKUP($A132,Aspirantes!$A:$H,Aspirantes!$F$1,FALSE)),"",VLOOKUP($A132,Aspirantes!$A:$H,Aspirantes!$F$1,FALSE))</f>
        <v/>
      </c>
      <c r="L132" s="725" t="str">
        <f>IF(ISERROR(VLOOKUP($A132,Aspirantes!$A:$H,Aspirantes!$G$1,FALSE)),"",VLOOKUP($A132,Aspirantes!$A:$H,Aspirantes!$G$1,FALSE))</f>
        <v/>
      </c>
      <c r="M132" s="726"/>
      <c r="O132" s="1469" t="str">
        <f t="shared" si="6"/>
        <v/>
      </c>
      <c r="P132" s="1442"/>
      <c r="Q132" s="1469" t="str">
        <f>IF(F132&lt;&gt;0,IF(COUNTIF($F$19:$F$178,F132)&gt;$Q$2,IF(F132&lt;&gt;0,COUNTIF($F$19:F132,F132),""),""),"")</f>
        <v/>
      </c>
      <c r="R132" s="1469" t="str">
        <f t="shared" si="8"/>
        <v/>
      </c>
      <c r="S132" s="1442"/>
      <c r="T132" s="1442"/>
      <c r="U132" s="1442"/>
      <c r="V132" s="1442"/>
      <c r="W132" s="1442"/>
      <c r="X132" s="1442"/>
      <c r="Y132" s="1442"/>
      <c r="Z132" s="1442"/>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c r="BA132" s="1442"/>
    </row>
    <row r="133" spans="1:53" s="34" customFormat="1" ht="18" customHeight="1" x14ac:dyDescent="0.2">
      <c r="A133" s="446" t="str">
        <f>CONCATENATE('01_Carga'!$M$5,"_",$I133)</f>
        <v>FI__115</v>
      </c>
      <c r="B133" s="1405"/>
      <c r="C133" s="1460" t="str">
        <f>'12_P1_Lista'!T132</f>
        <v/>
      </c>
      <c r="D133" s="1461" t="str">
        <f>'12_P1_Lista'!U132</f>
        <v/>
      </c>
      <c r="E133" s="1502" t="str">
        <f>IF(F133&lt;&gt;0,COUNTIF($F$19:F133,F133),"")</f>
        <v/>
      </c>
      <c r="F133" s="554"/>
      <c r="G133" s="1841" t="str">
        <f t="shared" si="7"/>
        <v/>
      </c>
      <c r="H133" s="445"/>
      <c r="I133" s="1204">
        <v>115</v>
      </c>
      <c r="J133" s="723" t="str">
        <f>IF(ISERROR(VLOOKUP($A133,Aspirantes!$A:$H,Aspirantes!$E$1,FALSE)),"",VLOOKUP($A133,Aspirantes!$A:$H,Aspirantes!$E$1,FALSE))</f>
        <v/>
      </c>
      <c r="K133" s="724" t="str">
        <f>IF(ISERROR(VLOOKUP($A133,Aspirantes!$A:$H,Aspirantes!$F$1,FALSE)),"",VLOOKUP($A133,Aspirantes!$A:$H,Aspirantes!$F$1,FALSE))</f>
        <v/>
      </c>
      <c r="L133" s="725" t="str">
        <f>IF(ISERROR(VLOOKUP($A133,Aspirantes!$A:$H,Aspirantes!$G$1,FALSE)),"",VLOOKUP($A133,Aspirantes!$A:$H,Aspirantes!$G$1,FALSE))</f>
        <v/>
      </c>
      <c r="M133" s="726"/>
      <c r="O133" s="1469" t="str">
        <f t="shared" si="6"/>
        <v/>
      </c>
      <c r="P133" s="1442"/>
      <c r="Q133" s="1469" t="str">
        <f>IF(F133&lt;&gt;0,IF(COUNTIF($F$19:$F$178,F133)&gt;$Q$2,IF(F133&lt;&gt;0,COUNTIF($F$19:F133,F133),""),""),"")</f>
        <v/>
      </c>
      <c r="R133" s="1469" t="str">
        <f t="shared" si="8"/>
        <v/>
      </c>
      <c r="S133" s="1442"/>
      <c r="T133" s="1442"/>
      <c r="U133" s="1442"/>
      <c r="V133" s="1442"/>
      <c r="W133" s="1442"/>
      <c r="X133" s="1442"/>
      <c r="Y133" s="1442"/>
      <c r="Z133" s="1442"/>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c r="BA133" s="1442"/>
    </row>
    <row r="134" spans="1:53" s="34" customFormat="1" ht="18" customHeight="1" x14ac:dyDescent="0.2">
      <c r="A134" s="446" t="str">
        <f>CONCATENATE('01_Carga'!$M$5,"_",$I134)</f>
        <v>FI__116</v>
      </c>
      <c r="B134" s="1405"/>
      <c r="C134" s="1460" t="str">
        <f>'12_P1_Lista'!T133</f>
        <v/>
      </c>
      <c r="D134" s="1461" t="str">
        <f>'12_P1_Lista'!U133</f>
        <v/>
      </c>
      <c r="E134" s="1502" t="str">
        <f>IF(F134&lt;&gt;0,COUNTIF($F$19:F134,F134),"")</f>
        <v/>
      </c>
      <c r="F134" s="554"/>
      <c r="G134" s="1841" t="str">
        <f t="shared" si="7"/>
        <v/>
      </c>
      <c r="H134" s="445"/>
      <c r="I134" s="1204">
        <v>116</v>
      </c>
      <c r="J134" s="723" t="str">
        <f>IF(ISERROR(VLOOKUP($A134,Aspirantes!$A:$H,Aspirantes!$E$1,FALSE)),"",VLOOKUP($A134,Aspirantes!$A:$H,Aspirantes!$E$1,FALSE))</f>
        <v/>
      </c>
      <c r="K134" s="724" t="str">
        <f>IF(ISERROR(VLOOKUP($A134,Aspirantes!$A:$H,Aspirantes!$F$1,FALSE)),"",VLOOKUP($A134,Aspirantes!$A:$H,Aspirantes!$F$1,FALSE))</f>
        <v/>
      </c>
      <c r="L134" s="725" t="str">
        <f>IF(ISERROR(VLOOKUP($A134,Aspirantes!$A:$H,Aspirantes!$G$1,FALSE)),"",VLOOKUP($A134,Aspirantes!$A:$H,Aspirantes!$G$1,FALSE))</f>
        <v/>
      </c>
      <c r="M134" s="726"/>
      <c r="O134" s="1469" t="str">
        <f t="shared" si="6"/>
        <v/>
      </c>
      <c r="P134" s="1442"/>
      <c r="Q134" s="1469" t="str">
        <f>IF(F134&lt;&gt;0,IF(COUNTIF($F$19:$F$178,F134)&gt;$Q$2,IF(F134&lt;&gt;0,COUNTIF($F$19:F134,F134),""),""),"")</f>
        <v/>
      </c>
      <c r="R134" s="1469" t="str">
        <f t="shared" si="8"/>
        <v/>
      </c>
      <c r="S134" s="1442"/>
      <c r="T134" s="1442"/>
      <c r="U134" s="1442"/>
      <c r="V134" s="1442"/>
      <c r="W134" s="1442"/>
      <c r="X134" s="1442"/>
      <c r="Y134" s="1442"/>
      <c r="Z134" s="1442"/>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c r="BA134" s="1442"/>
    </row>
    <row r="135" spans="1:53" s="34" customFormat="1" ht="18" customHeight="1" x14ac:dyDescent="0.2">
      <c r="A135" s="446" t="str">
        <f>CONCATENATE('01_Carga'!$M$5,"_",$I135)</f>
        <v>FI__117</v>
      </c>
      <c r="B135" s="1405"/>
      <c r="C135" s="1460" t="str">
        <f>'12_P1_Lista'!T134</f>
        <v/>
      </c>
      <c r="D135" s="1461" t="str">
        <f>'12_P1_Lista'!U134</f>
        <v/>
      </c>
      <c r="E135" s="1502" t="str">
        <f>IF(F135&lt;&gt;0,COUNTIF($F$19:F135,F135),"")</f>
        <v/>
      </c>
      <c r="F135" s="554"/>
      <c r="G135" s="1841" t="str">
        <f t="shared" si="7"/>
        <v/>
      </c>
      <c r="H135" s="445"/>
      <c r="I135" s="1204">
        <v>117</v>
      </c>
      <c r="J135" s="723" t="str">
        <f>IF(ISERROR(VLOOKUP($A135,Aspirantes!$A:$H,Aspirantes!$E$1,FALSE)),"",VLOOKUP($A135,Aspirantes!$A:$H,Aspirantes!$E$1,FALSE))</f>
        <v/>
      </c>
      <c r="K135" s="724" t="str">
        <f>IF(ISERROR(VLOOKUP($A135,Aspirantes!$A:$H,Aspirantes!$F$1,FALSE)),"",VLOOKUP($A135,Aspirantes!$A:$H,Aspirantes!$F$1,FALSE))</f>
        <v/>
      </c>
      <c r="L135" s="725" t="str">
        <f>IF(ISERROR(VLOOKUP($A135,Aspirantes!$A:$H,Aspirantes!$G$1,FALSE)),"",VLOOKUP($A135,Aspirantes!$A:$H,Aspirantes!$G$1,FALSE))</f>
        <v/>
      </c>
      <c r="M135" s="726"/>
      <c r="O135" s="1469" t="str">
        <f t="shared" si="6"/>
        <v/>
      </c>
      <c r="P135" s="1442"/>
      <c r="Q135" s="1469" t="str">
        <f>IF(F135&lt;&gt;0,IF(COUNTIF($F$19:$F$178,F135)&gt;$Q$2,IF(F135&lt;&gt;0,COUNTIF($F$19:F135,F135),""),""),"")</f>
        <v/>
      </c>
      <c r="R135" s="1469" t="str">
        <f t="shared" si="8"/>
        <v/>
      </c>
      <c r="S135" s="1442"/>
      <c r="T135" s="1442"/>
      <c r="U135" s="1442"/>
      <c r="V135" s="1442"/>
      <c r="W135" s="1442"/>
      <c r="X135" s="1442"/>
      <c r="Y135" s="1442"/>
      <c r="Z135" s="1442"/>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c r="BA135" s="1442"/>
    </row>
    <row r="136" spans="1:53" s="34" customFormat="1" ht="18" customHeight="1" x14ac:dyDescent="0.2">
      <c r="A136" s="446" t="str">
        <f>CONCATENATE('01_Carga'!$M$5,"_",$I136)</f>
        <v>FI__118</v>
      </c>
      <c r="B136" s="1405"/>
      <c r="C136" s="1460" t="str">
        <f>'12_P1_Lista'!T135</f>
        <v/>
      </c>
      <c r="D136" s="1461" t="str">
        <f>'12_P1_Lista'!U135</f>
        <v/>
      </c>
      <c r="E136" s="1502" t="str">
        <f>IF(F136&lt;&gt;0,COUNTIF($F$19:F136,F136),"")</f>
        <v/>
      </c>
      <c r="F136" s="554"/>
      <c r="G136" s="1841" t="str">
        <f t="shared" si="7"/>
        <v/>
      </c>
      <c r="H136" s="445"/>
      <c r="I136" s="1204">
        <v>118</v>
      </c>
      <c r="J136" s="723" t="str">
        <f>IF(ISERROR(VLOOKUP($A136,Aspirantes!$A:$H,Aspirantes!$E$1,FALSE)),"",VLOOKUP($A136,Aspirantes!$A:$H,Aspirantes!$E$1,FALSE))</f>
        <v/>
      </c>
      <c r="K136" s="724" t="str">
        <f>IF(ISERROR(VLOOKUP($A136,Aspirantes!$A:$H,Aspirantes!$F$1,FALSE)),"",VLOOKUP($A136,Aspirantes!$A:$H,Aspirantes!$F$1,FALSE))</f>
        <v/>
      </c>
      <c r="L136" s="725" t="str">
        <f>IF(ISERROR(VLOOKUP($A136,Aspirantes!$A:$H,Aspirantes!$G$1,FALSE)),"",VLOOKUP($A136,Aspirantes!$A:$H,Aspirantes!$G$1,FALSE))</f>
        <v/>
      </c>
      <c r="M136" s="726"/>
      <c r="O136" s="1469" t="str">
        <f t="shared" si="6"/>
        <v/>
      </c>
      <c r="P136" s="1442"/>
      <c r="Q136" s="1469" t="str">
        <f>IF(F136&lt;&gt;0,IF(COUNTIF($F$19:$F$178,F136)&gt;$Q$2,IF(F136&lt;&gt;0,COUNTIF($F$19:F136,F136),""),""),"")</f>
        <v/>
      </c>
      <c r="R136" s="1469" t="str">
        <f t="shared" si="8"/>
        <v/>
      </c>
      <c r="S136" s="1442"/>
      <c r="T136" s="1442"/>
      <c r="U136" s="1442"/>
      <c r="V136" s="1442"/>
      <c r="W136" s="1442"/>
      <c r="X136" s="1442"/>
      <c r="Y136" s="1442"/>
      <c r="Z136" s="1442"/>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c r="BA136" s="1442"/>
    </row>
    <row r="137" spans="1:53" s="34" customFormat="1" ht="18" customHeight="1" x14ac:dyDescent="0.2">
      <c r="A137" s="446" t="str">
        <f>CONCATENATE('01_Carga'!$M$5,"_",$I137)</f>
        <v>FI__119</v>
      </c>
      <c r="B137" s="1405"/>
      <c r="C137" s="1460" t="str">
        <f>'12_P1_Lista'!T136</f>
        <v/>
      </c>
      <c r="D137" s="1461" t="str">
        <f>'12_P1_Lista'!U136</f>
        <v/>
      </c>
      <c r="E137" s="1502" t="str">
        <f>IF(F137&lt;&gt;0,COUNTIF($F$19:F137,F137),"")</f>
        <v/>
      </c>
      <c r="F137" s="554"/>
      <c r="G137" s="1841" t="str">
        <f t="shared" si="7"/>
        <v/>
      </c>
      <c r="H137" s="445"/>
      <c r="I137" s="1204">
        <v>119</v>
      </c>
      <c r="J137" s="723" t="str">
        <f>IF(ISERROR(VLOOKUP($A137,Aspirantes!$A:$H,Aspirantes!$E$1,FALSE)),"",VLOOKUP($A137,Aspirantes!$A:$H,Aspirantes!$E$1,FALSE))</f>
        <v/>
      </c>
      <c r="K137" s="724" t="str">
        <f>IF(ISERROR(VLOOKUP($A137,Aspirantes!$A:$H,Aspirantes!$F$1,FALSE)),"",VLOOKUP($A137,Aspirantes!$A:$H,Aspirantes!$F$1,FALSE))</f>
        <v/>
      </c>
      <c r="L137" s="725" t="str">
        <f>IF(ISERROR(VLOOKUP($A137,Aspirantes!$A:$H,Aspirantes!$G$1,FALSE)),"",VLOOKUP($A137,Aspirantes!$A:$H,Aspirantes!$G$1,FALSE))</f>
        <v/>
      </c>
      <c r="M137" s="726"/>
      <c r="O137" s="1469" t="str">
        <f t="shared" si="6"/>
        <v/>
      </c>
      <c r="P137" s="1442"/>
      <c r="Q137" s="1469" t="str">
        <f>IF(F137&lt;&gt;0,IF(COUNTIF($F$19:$F$178,F137)&gt;$Q$2,IF(F137&lt;&gt;0,COUNTIF($F$19:F137,F137),""),""),"")</f>
        <v/>
      </c>
      <c r="R137" s="1469" t="str">
        <f t="shared" si="8"/>
        <v/>
      </c>
      <c r="S137" s="1442"/>
      <c r="T137" s="1442"/>
      <c r="U137" s="1442"/>
      <c r="V137" s="1442"/>
      <c r="W137" s="1442"/>
      <c r="X137" s="1442"/>
      <c r="Y137" s="1442"/>
      <c r="Z137" s="1442"/>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c r="BA137" s="1442"/>
    </row>
    <row r="138" spans="1:53" s="34" customFormat="1" ht="18" customHeight="1" x14ac:dyDescent="0.2">
      <c r="A138" s="446" t="str">
        <f>CONCATENATE('01_Carga'!$M$5,"_",$I138)</f>
        <v>FI__120</v>
      </c>
      <c r="B138" s="1405"/>
      <c r="C138" s="1460" t="str">
        <f>'12_P1_Lista'!T137</f>
        <v/>
      </c>
      <c r="D138" s="1461" t="str">
        <f>'12_P1_Lista'!U137</f>
        <v/>
      </c>
      <c r="E138" s="1502" t="str">
        <f>IF(F138&lt;&gt;0,COUNTIF($F$19:F138,F138),"")</f>
        <v/>
      </c>
      <c r="F138" s="554"/>
      <c r="G138" s="1841" t="str">
        <f t="shared" si="7"/>
        <v/>
      </c>
      <c r="H138" s="445"/>
      <c r="I138" s="1204">
        <v>120</v>
      </c>
      <c r="J138" s="723" t="str">
        <f>IF(ISERROR(VLOOKUP($A138,Aspirantes!$A:$H,Aspirantes!$E$1,FALSE)),"",VLOOKUP($A138,Aspirantes!$A:$H,Aspirantes!$E$1,FALSE))</f>
        <v/>
      </c>
      <c r="K138" s="724" t="str">
        <f>IF(ISERROR(VLOOKUP($A138,Aspirantes!$A:$H,Aspirantes!$F$1,FALSE)),"",VLOOKUP($A138,Aspirantes!$A:$H,Aspirantes!$F$1,FALSE))</f>
        <v/>
      </c>
      <c r="L138" s="725" t="str">
        <f>IF(ISERROR(VLOOKUP($A138,Aspirantes!$A:$H,Aspirantes!$G$1,FALSE)),"",VLOOKUP($A138,Aspirantes!$A:$H,Aspirantes!$G$1,FALSE))</f>
        <v/>
      </c>
      <c r="M138" s="726"/>
      <c r="O138" s="1469" t="str">
        <f t="shared" si="6"/>
        <v/>
      </c>
      <c r="P138" s="1442"/>
      <c r="Q138" s="1469" t="str">
        <f>IF(F138&lt;&gt;0,IF(COUNTIF($F$19:$F$178,F138)&gt;$Q$2,IF(F138&lt;&gt;0,COUNTIF($F$19:F138,F138),""),""),"")</f>
        <v/>
      </c>
      <c r="R138" s="1469" t="str">
        <f t="shared" si="8"/>
        <v/>
      </c>
      <c r="S138" s="1442"/>
      <c r="T138" s="1442"/>
      <c r="U138" s="1442"/>
      <c r="V138" s="1442"/>
      <c r="W138" s="1442"/>
      <c r="X138" s="1442"/>
      <c r="Y138" s="1442"/>
      <c r="Z138" s="1442"/>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c r="BA138" s="1442"/>
    </row>
    <row r="139" spans="1:53" s="34" customFormat="1" ht="18" customHeight="1" x14ac:dyDescent="0.2">
      <c r="A139" s="446" t="str">
        <f>CONCATENATE('01_Carga'!$M$5,"_",$I139)</f>
        <v>FI__121</v>
      </c>
      <c r="B139" s="1405"/>
      <c r="C139" s="1460" t="str">
        <f>'12_P1_Lista'!T138</f>
        <v/>
      </c>
      <c r="D139" s="1461" t="str">
        <f>'12_P1_Lista'!U138</f>
        <v/>
      </c>
      <c r="E139" s="1502" t="str">
        <f>IF(F139&lt;&gt;0,COUNTIF($F$19:F139,F139),"")</f>
        <v/>
      </c>
      <c r="F139" s="554"/>
      <c r="G139" s="1841" t="str">
        <f t="shared" si="7"/>
        <v/>
      </c>
      <c r="H139" s="445"/>
      <c r="I139" s="1204">
        <v>121</v>
      </c>
      <c r="J139" s="723" t="str">
        <f>IF(ISERROR(VLOOKUP($A139,Aspirantes!$A:$H,Aspirantes!$E$1,FALSE)),"",VLOOKUP($A139,Aspirantes!$A:$H,Aspirantes!$E$1,FALSE))</f>
        <v/>
      </c>
      <c r="K139" s="724" t="str">
        <f>IF(ISERROR(VLOOKUP($A139,Aspirantes!$A:$H,Aspirantes!$F$1,FALSE)),"",VLOOKUP($A139,Aspirantes!$A:$H,Aspirantes!$F$1,FALSE))</f>
        <v/>
      </c>
      <c r="L139" s="725" t="str">
        <f>IF(ISERROR(VLOOKUP($A139,Aspirantes!$A:$H,Aspirantes!$G$1,FALSE)),"",VLOOKUP($A139,Aspirantes!$A:$H,Aspirantes!$G$1,FALSE))</f>
        <v/>
      </c>
      <c r="M139" s="726"/>
      <c r="O139" s="1469" t="str">
        <f t="shared" si="6"/>
        <v/>
      </c>
      <c r="P139" s="1442"/>
      <c r="Q139" s="1469" t="str">
        <f>IF(F139&lt;&gt;0,IF(COUNTIF($F$19:$F$178,F139)&gt;$Q$2,IF(F139&lt;&gt;0,COUNTIF($F$19:F139,F139),""),""),"")</f>
        <v/>
      </c>
      <c r="R139" s="1469" t="str">
        <f t="shared" si="8"/>
        <v/>
      </c>
      <c r="S139" s="1442"/>
      <c r="T139" s="1442"/>
      <c r="U139" s="1442"/>
      <c r="V139" s="1442"/>
      <c r="W139" s="1442"/>
      <c r="X139" s="1442"/>
      <c r="Y139" s="1442"/>
      <c r="Z139" s="1442"/>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c r="BA139" s="1442"/>
    </row>
    <row r="140" spans="1:53" s="34" customFormat="1" ht="18" customHeight="1" x14ac:dyDescent="0.2">
      <c r="A140" s="446" t="str">
        <f>CONCATENATE('01_Carga'!$M$5,"_",$I140)</f>
        <v>FI__122</v>
      </c>
      <c r="B140" s="1405"/>
      <c r="C140" s="1460" t="str">
        <f>'12_P1_Lista'!T139</f>
        <v/>
      </c>
      <c r="D140" s="1461" t="str">
        <f>'12_P1_Lista'!U139</f>
        <v/>
      </c>
      <c r="E140" s="1502" t="str">
        <f>IF(F140&lt;&gt;0,COUNTIF($F$19:F140,F140),"")</f>
        <v/>
      </c>
      <c r="F140" s="554"/>
      <c r="G140" s="1841" t="str">
        <f t="shared" si="7"/>
        <v/>
      </c>
      <c r="H140" s="445"/>
      <c r="I140" s="1204">
        <v>122</v>
      </c>
      <c r="J140" s="723" t="str">
        <f>IF(ISERROR(VLOOKUP($A140,Aspirantes!$A:$H,Aspirantes!$E$1,FALSE)),"",VLOOKUP($A140,Aspirantes!$A:$H,Aspirantes!$E$1,FALSE))</f>
        <v/>
      </c>
      <c r="K140" s="724" t="str">
        <f>IF(ISERROR(VLOOKUP($A140,Aspirantes!$A:$H,Aspirantes!$F$1,FALSE)),"",VLOOKUP($A140,Aspirantes!$A:$H,Aspirantes!$F$1,FALSE))</f>
        <v/>
      </c>
      <c r="L140" s="725" t="str">
        <f>IF(ISERROR(VLOOKUP($A140,Aspirantes!$A:$H,Aspirantes!$G$1,FALSE)),"",VLOOKUP($A140,Aspirantes!$A:$H,Aspirantes!$G$1,FALSE))</f>
        <v/>
      </c>
      <c r="M140" s="726"/>
      <c r="O140" s="1469" t="str">
        <f t="shared" si="6"/>
        <v/>
      </c>
      <c r="P140" s="1442"/>
      <c r="Q140" s="1469" t="str">
        <f>IF(F140&lt;&gt;0,IF(COUNTIF($F$19:$F$178,F140)&gt;$Q$2,IF(F140&lt;&gt;0,COUNTIF($F$19:F140,F140),""),""),"")</f>
        <v/>
      </c>
      <c r="R140" s="1469" t="str">
        <f t="shared" si="8"/>
        <v/>
      </c>
      <c r="S140" s="1442"/>
      <c r="T140" s="1442"/>
      <c r="U140" s="1442"/>
      <c r="V140" s="1442"/>
      <c r="W140" s="1442"/>
      <c r="X140" s="1442"/>
      <c r="Y140" s="1442"/>
      <c r="Z140" s="1442"/>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c r="BA140" s="1442"/>
    </row>
    <row r="141" spans="1:53" s="34" customFormat="1" ht="18" customHeight="1" x14ac:dyDescent="0.2">
      <c r="A141" s="446" t="str">
        <f>CONCATENATE('01_Carga'!$M$5,"_",$I141)</f>
        <v>FI__123</v>
      </c>
      <c r="B141" s="1405"/>
      <c r="C141" s="1460" t="str">
        <f>'12_P1_Lista'!T140</f>
        <v/>
      </c>
      <c r="D141" s="1461" t="str">
        <f>'12_P1_Lista'!U140</f>
        <v/>
      </c>
      <c r="E141" s="1502" t="str">
        <f>IF(F141&lt;&gt;0,COUNTIF($F$19:F141,F141),"")</f>
        <v/>
      </c>
      <c r="F141" s="554"/>
      <c r="G141" s="1841" t="str">
        <f t="shared" si="7"/>
        <v/>
      </c>
      <c r="H141" s="445"/>
      <c r="I141" s="1204">
        <v>123</v>
      </c>
      <c r="J141" s="723" t="str">
        <f>IF(ISERROR(VLOOKUP($A141,Aspirantes!$A:$H,Aspirantes!$E$1,FALSE)),"",VLOOKUP($A141,Aspirantes!$A:$H,Aspirantes!$E$1,FALSE))</f>
        <v/>
      </c>
      <c r="K141" s="724" t="str">
        <f>IF(ISERROR(VLOOKUP($A141,Aspirantes!$A:$H,Aspirantes!$F$1,FALSE)),"",VLOOKUP($A141,Aspirantes!$A:$H,Aspirantes!$F$1,FALSE))</f>
        <v/>
      </c>
      <c r="L141" s="725" t="str">
        <f>IF(ISERROR(VLOOKUP($A141,Aspirantes!$A:$H,Aspirantes!$G$1,FALSE)),"",VLOOKUP($A141,Aspirantes!$A:$H,Aspirantes!$G$1,FALSE))</f>
        <v/>
      </c>
      <c r="M141" s="726"/>
      <c r="O141" s="1469" t="str">
        <f t="shared" si="6"/>
        <v/>
      </c>
      <c r="P141" s="1442"/>
      <c r="Q141" s="1469" t="str">
        <f>IF(F141&lt;&gt;0,IF(COUNTIF($F$19:$F$178,F141)&gt;$Q$2,IF(F141&lt;&gt;0,COUNTIF($F$19:F141,F141),""),""),"")</f>
        <v/>
      </c>
      <c r="R141" s="1469" t="str">
        <f t="shared" si="8"/>
        <v/>
      </c>
      <c r="S141" s="1442"/>
      <c r="T141" s="1442"/>
      <c r="U141" s="1442"/>
      <c r="V141" s="1442"/>
      <c r="W141" s="1442"/>
      <c r="X141" s="1442"/>
      <c r="Y141" s="1442"/>
      <c r="Z141" s="1442"/>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c r="BA141" s="1442"/>
    </row>
    <row r="142" spans="1:53" s="34" customFormat="1" ht="18" customHeight="1" x14ac:dyDescent="0.2">
      <c r="A142" s="446" t="str">
        <f>CONCATENATE('01_Carga'!$M$5,"_",$I142)</f>
        <v>FI__124</v>
      </c>
      <c r="B142" s="1405"/>
      <c r="C142" s="1460" t="str">
        <f>'12_P1_Lista'!T141</f>
        <v/>
      </c>
      <c r="D142" s="1461" t="str">
        <f>'12_P1_Lista'!U141</f>
        <v/>
      </c>
      <c r="E142" s="1502" t="str">
        <f>IF(F142&lt;&gt;0,COUNTIF($F$19:F142,F142),"")</f>
        <v/>
      </c>
      <c r="F142" s="554"/>
      <c r="G142" s="1841" t="str">
        <f t="shared" si="7"/>
        <v/>
      </c>
      <c r="H142" s="445"/>
      <c r="I142" s="1204">
        <v>124</v>
      </c>
      <c r="J142" s="723" t="str">
        <f>IF(ISERROR(VLOOKUP($A142,Aspirantes!$A:$H,Aspirantes!$E$1,FALSE)),"",VLOOKUP($A142,Aspirantes!$A:$H,Aspirantes!$E$1,FALSE))</f>
        <v/>
      </c>
      <c r="K142" s="724" t="str">
        <f>IF(ISERROR(VLOOKUP($A142,Aspirantes!$A:$H,Aspirantes!$F$1,FALSE)),"",VLOOKUP($A142,Aspirantes!$A:$H,Aspirantes!$F$1,FALSE))</f>
        <v/>
      </c>
      <c r="L142" s="725" t="str">
        <f>IF(ISERROR(VLOOKUP($A142,Aspirantes!$A:$H,Aspirantes!$G$1,FALSE)),"",VLOOKUP($A142,Aspirantes!$A:$H,Aspirantes!$G$1,FALSE))</f>
        <v/>
      </c>
      <c r="M142" s="726"/>
      <c r="O142" s="1469" t="str">
        <f t="shared" si="6"/>
        <v/>
      </c>
      <c r="P142" s="1442"/>
      <c r="Q142" s="1469" t="str">
        <f>IF(F142&lt;&gt;0,IF(COUNTIF($F$19:$F$178,F142)&gt;$Q$2,IF(F142&lt;&gt;0,COUNTIF($F$19:F142,F142),""),""),"")</f>
        <v/>
      </c>
      <c r="R142" s="1469" t="str">
        <f t="shared" si="8"/>
        <v/>
      </c>
      <c r="S142" s="1442"/>
      <c r="T142" s="1442"/>
      <c r="U142" s="1442"/>
      <c r="V142" s="1442"/>
      <c r="W142" s="1442"/>
      <c r="X142" s="1442"/>
      <c r="Y142" s="1442"/>
      <c r="Z142" s="1442"/>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c r="BA142" s="1442"/>
    </row>
    <row r="143" spans="1:53" s="34" customFormat="1" ht="18" customHeight="1" x14ac:dyDescent="0.2">
      <c r="A143" s="446" t="str">
        <f>CONCATENATE('01_Carga'!$M$5,"_",$I143)</f>
        <v>FI__125</v>
      </c>
      <c r="B143" s="1405"/>
      <c r="C143" s="1460" t="str">
        <f>'12_P1_Lista'!T142</f>
        <v/>
      </c>
      <c r="D143" s="1461" t="str">
        <f>'12_P1_Lista'!U142</f>
        <v/>
      </c>
      <c r="E143" s="1502" t="str">
        <f>IF(F143&lt;&gt;0,COUNTIF($F$19:F143,F143),"")</f>
        <v/>
      </c>
      <c r="F143" s="554"/>
      <c r="G143" s="1841" t="str">
        <f t="shared" si="7"/>
        <v/>
      </c>
      <c r="H143" s="445"/>
      <c r="I143" s="1204">
        <v>125</v>
      </c>
      <c r="J143" s="723" t="str">
        <f>IF(ISERROR(VLOOKUP($A143,Aspirantes!$A:$H,Aspirantes!$E$1,FALSE)),"",VLOOKUP($A143,Aspirantes!$A:$H,Aspirantes!$E$1,FALSE))</f>
        <v/>
      </c>
      <c r="K143" s="724" t="str">
        <f>IF(ISERROR(VLOOKUP($A143,Aspirantes!$A:$H,Aspirantes!$F$1,FALSE)),"",VLOOKUP($A143,Aspirantes!$A:$H,Aspirantes!$F$1,FALSE))</f>
        <v/>
      </c>
      <c r="L143" s="725" t="str">
        <f>IF(ISERROR(VLOOKUP($A143,Aspirantes!$A:$H,Aspirantes!$G$1,FALSE)),"",VLOOKUP($A143,Aspirantes!$A:$H,Aspirantes!$G$1,FALSE))</f>
        <v/>
      </c>
      <c r="M143" s="726"/>
      <c r="O143" s="1469" t="str">
        <f t="shared" si="6"/>
        <v/>
      </c>
      <c r="P143" s="1442"/>
      <c r="Q143" s="1469" t="str">
        <f>IF(F143&lt;&gt;0,IF(COUNTIF($F$19:$F$178,F143)&gt;$Q$2,IF(F143&lt;&gt;0,COUNTIF($F$19:F143,F143),""),""),"")</f>
        <v/>
      </c>
      <c r="R143" s="1469" t="str">
        <f t="shared" si="8"/>
        <v/>
      </c>
      <c r="S143" s="1442"/>
      <c r="T143" s="1442"/>
      <c r="U143" s="1442"/>
      <c r="V143" s="1442"/>
      <c r="W143" s="1442"/>
      <c r="X143" s="1442"/>
      <c r="Y143" s="1442"/>
      <c r="Z143" s="1442"/>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c r="BA143" s="1442"/>
    </row>
    <row r="144" spans="1:53" s="34" customFormat="1" ht="18" customHeight="1" x14ac:dyDescent="0.2">
      <c r="A144" s="446" t="str">
        <f>CONCATENATE('01_Carga'!$M$5,"_",$I144)</f>
        <v>FI__126</v>
      </c>
      <c r="B144" s="1405"/>
      <c r="C144" s="1460" t="str">
        <f>'12_P1_Lista'!T143</f>
        <v/>
      </c>
      <c r="D144" s="1461" t="str">
        <f>'12_P1_Lista'!U143</f>
        <v/>
      </c>
      <c r="E144" s="1502" t="str">
        <f>IF(F144&lt;&gt;0,COUNTIF($F$19:F144,F144),"")</f>
        <v/>
      </c>
      <c r="F144" s="554"/>
      <c r="G144" s="1841" t="str">
        <f t="shared" si="7"/>
        <v/>
      </c>
      <c r="H144" s="445"/>
      <c r="I144" s="1204">
        <v>126</v>
      </c>
      <c r="J144" s="723" t="str">
        <f>IF(ISERROR(VLOOKUP($A144,Aspirantes!$A:$H,Aspirantes!$E$1,FALSE)),"",VLOOKUP($A144,Aspirantes!$A:$H,Aspirantes!$E$1,FALSE))</f>
        <v/>
      </c>
      <c r="K144" s="724" t="str">
        <f>IF(ISERROR(VLOOKUP($A144,Aspirantes!$A:$H,Aspirantes!$F$1,FALSE)),"",VLOOKUP($A144,Aspirantes!$A:$H,Aspirantes!$F$1,FALSE))</f>
        <v/>
      </c>
      <c r="L144" s="725" t="str">
        <f>IF(ISERROR(VLOOKUP($A144,Aspirantes!$A:$H,Aspirantes!$G$1,FALSE)),"",VLOOKUP($A144,Aspirantes!$A:$H,Aspirantes!$G$1,FALSE))</f>
        <v/>
      </c>
      <c r="M144" s="726"/>
      <c r="O144" s="1469" t="str">
        <f t="shared" si="6"/>
        <v/>
      </c>
      <c r="P144" s="1442"/>
      <c r="Q144" s="1469" t="str">
        <f>IF(F144&lt;&gt;0,IF(COUNTIF($F$19:$F$178,F144)&gt;$Q$2,IF(F144&lt;&gt;0,COUNTIF($F$19:F144,F144),""),""),"")</f>
        <v/>
      </c>
      <c r="R144" s="1469" t="str">
        <f t="shared" si="8"/>
        <v/>
      </c>
      <c r="S144" s="1442"/>
      <c r="T144" s="1442"/>
      <c r="U144" s="1442"/>
      <c r="V144" s="1442"/>
      <c r="W144" s="1442"/>
      <c r="X144" s="1442"/>
      <c r="Y144" s="1442"/>
      <c r="Z144" s="1442"/>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c r="BA144" s="1442"/>
    </row>
    <row r="145" spans="1:53" s="34" customFormat="1" ht="18" customHeight="1" x14ac:dyDescent="0.2">
      <c r="A145" s="446" t="str">
        <f>CONCATENATE('01_Carga'!$M$5,"_",$I145)</f>
        <v>FI__127</v>
      </c>
      <c r="B145" s="1405"/>
      <c r="C145" s="1460" t="str">
        <f>'12_P1_Lista'!T144</f>
        <v/>
      </c>
      <c r="D145" s="1461" t="str">
        <f>'12_P1_Lista'!U144</f>
        <v/>
      </c>
      <c r="E145" s="1502" t="str">
        <f>IF(F145&lt;&gt;0,COUNTIF($F$19:F145,F145),"")</f>
        <v/>
      </c>
      <c r="F145" s="554"/>
      <c r="G145" s="1841" t="str">
        <f t="shared" si="7"/>
        <v/>
      </c>
      <c r="H145" s="445"/>
      <c r="I145" s="1204">
        <v>127</v>
      </c>
      <c r="J145" s="723" t="str">
        <f>IF(ISERROR(VLOOKUP($A145,Aspirantes!$A:$H,Aspirantes!$E$1,FALSE)),"",VLOOKUP($A145,Aspirantes!$A:$H,Aspirantes!$E$1,FALSE))</f>
        <v/>
      </c>
      <c r="K145" s="724" t="str">
        <f>IF(ISERROR(VLOOKUP($A145,Aspirantes!$A:$H,Aspirantes!$F$1,FALSE)),"",VLOOKUP($A145,Aspirantes!$A:$H,Aspirantes!$F$1,FALSE))</f>
        <v/>
      </c>
      <c r="L145" s="725" t="str">
        <f>IF(ISERROR(VLOOKUP($A145,Aspirantes!$A:$H,Aspirantes!$G$1,FALSE)),"",VLOOKUP($A145,Aspirantes!$A:$H,Aspirantes!$G$1,FALSE))</f>
        <v/>
      </c>
      <c r="M145" s="726"/>
      <c r="O145" s="1469" t="str">
        <f t="shared" si="6"/>
        <v/>
      </c>
      <c r="P145" s="1442"/>
      <c r="Q145" s="1469" t="str">
        <f>IF(F145&lt;&gt;0,IF(COUNTIF($F$19:$F$178,F145)&gt;$Q$2,IF(F145&lt;&gt;0,COUNTIF($F$19:F145,F145),""),""),"")</f>
        <v/>
      </c>
      <c r="R145" s="1469" t="str">
        <f t="shared" si="8"/>
        <v/>
      </c>
      <c r="S145" s="1442"/>
      <c r="T145" s="1442"/>
      <c r="U145" s="1442"/>
      <c r="V145" s="1442"/>
      <c r="W145" s="1442"/>
      <c r="X145" s="1442"/>
      <c r="Y145" s="1442"/>
      <c r="Z145" s="1442"/>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c r="BA145" s="1442"/>
    </row>
    <row r="146" spans="1:53" s="34" customFormat="1" ht="18" customHeight="1" x14ac:dyDescent="0.2">
      <c r="A146" s="446" t="str">
        <f>CONCATENATE('01_Carga'!$M$5,"_",$I146)</f>
        <v>FI__128</v>
      </c>
      <c r="B146" s="1405"/>
      <c r="C146" s="1460" t="str">
        <f>'12_P1_Lista'!T145</f>
        <v/>
      </c>
      <c r="D146" s="1461" t="str">
        <f>'12_P1_Lista'!U145</f>
        <v/>
      </c>
      <c r="E146" s="1502" t="str">
        <f>IF(F146&lt;&gt;0,COUNTIF($F$19:F146,F146),"")</f>
        <v/>
      </c>
      <c r="F146" s="554"/>
      <c r="G146" s="1841" t="str">
        <f t="shared" si="7"/>
        <v/>
      </c>
      <c r="H146" s="445"/>
      <c r="I146" s="1204">
        <v>128</v>
      </c>
      <c r="J146" s="723" t="str">
        <f>IF(ISERROR(VLOOKUP($A146,Aspirantes!$A:$H,Aspirantes!$E$1,FALSE)),"",VLOOKUP($A146,Aspirantes!$A:$H,Aspirantes!$E$1,FALSE))</f>
        <v/>
      </c>
      <c r="K146" s="724" t="str">
        <f>IF(ISERROR(VLOOKUP($A146,Aspirantes!$A:$H,Aspirantes!$F$1,FALSE)),"",VLOOKUP($A146,Aspirantes!$A:$H,Aspirantes!$F$1,FALSE))</f>
        <v/>
      </c>
      <c r="L146" s="725" t="str">
        <f>IF(ISERROR(VLOOKUP($A146,Aspirantes!$A:$H,Aspirantes!$G$1,FALSE)),"",VLOOKUP($A146,Aspirantes!$A:$H,Aspirantes!$G$1,FALSE))</f>
        <v/>
      </c>
      <c r="M146" s="726"/>
      <c r="O146" s="1469" t="str">
        <f t="shared" si="6"/>
        <v/>
      </c>
      <c r="P146" s="1442"/>
      <c r="Q146" s="1469" t="str">
        <f>IF(F146&lt;&gt;0,IF(COUNTIF($F$19:$F$178,F146)&gt;$Q$2,IF(F146&lt;&gt;0,COUNTIF($F$19:F146,F146),""),""),"")</f>
        <v/>
      </c>
      <c r="R146" s="1469" t="str">
        <f t="shared" si="8"/>
        <v/>
      </c>
      <c r="S146" s="1442"/>
      <c r="T146" s="1442"/>
      <c r="U146" s="1442"/>
      <c r="V146" s="1442"/>
      <c r="W146" s="1442"/>
      <c r="X146" s="1442"/>
      <c r="Y146" s="1442"/>
      <c r="Z146" s="1442"/>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c r="BA146" s="1442"/>
    </row>
    <row r="147" spans="1:53" s="34" customFormat="1" ht="18" customHeight="1" x14ac:dyDescent="0.2">
      <c r="A147" s="446" t="str">
        <f>CONCATENATE('01_Carga'!$M$5,"_",$I147)</f>
        <v>FI__129</v>
      </c>
      <c r="B147" s="1405"/>
      <c r="C147" s="1460" t="str">
        <f>'12_P1_Lista'!T146</f>
        <v/>
      </c>
      <c r="D147" s="1461" t="str">
        <f>'12_P1_Lista'!U146</f>
        <v/>
      </c>
      <c r="E147" s="1502" t="str">
        <f>IF(F147&lt;&gt;0,COUNTIF($F$19:F147,F147),"")</f>
        <v/>
      </c>
      <c r="F147" s="554"/>
      <c r="G147" s="1841" t="str">
        <f t="shared" si="7"/>
        <v/>
      </c>
      <c r="H147" s="445"/>
      <c r="I147" s="1204">
        <v>129</v>
      </c>
      <c r="J147" s="723" t="str">
        <f>IF(ISERROR(VLOOKUP($A147,Aspirantes!$A:$H,Aspirantes!$E$1,FALSE)),"",VLOOKUP($A147,Aspirantes!$A:$H,Aspirantes!$E$1,FALSE))</f>
        <v/>
      </c>
      <c r="K147" s="724" t="str">
        <f>IF(ISERROR(VLOOKUP($A147,Aspirantes!$A:$H,Aspirantes!$F$1,FALSE)),"",VLOOKUP($A147,Aspirantes!$A:$H,Aspirantes!$F$1,FALSE))</f>
        <v/>
      </c>
      <c r="L147" s="725" t="str">
        <f>IF(ISERROR(VLOOKUP($A147,Aspirantes!$A:$H,Aspirantes!$G$1,FALSE)),"",VLOOKUP($A147,Aspirantes!$A:$H,Aspirantes!$G$1,FALSE))</f>
        <v/>
      </c>
      <c r="M147" s="726"/>
      <c r="O147" s="1469" t="str">
        <f t="shared" si="6"/>
        <v/>
      </c>
      <c r="P147" s="1442"/>
      <c r="Q147" s="1469" t="str">
        <f>IF(F147&lt;&gt;0,IF(COUNTIF($F$19:$F$178,F147)&gt;$Q$2,IF(F147&lt;&gt;0,COUNTIF($F$19:F147,F147),""),""),"")</f>
        <v/>
      </c>
      <c r="R147" s="1469" t="str">
        <f t="shared" ref="R147:R178" si="9">IF(Q147&lt;&gt;"",VLOOKUP(Q147,$Q$3:$R$12,2),"")</f>
        <v/>
      </c>
      <c r="S147" s="1442"/>
      <c r="T147" s="1442"/>
      <c r="U147" s="1442"/>
      <c r="V147" s="1442"/>
      <c r="W147" s="1442"/>
      <c r="X147" s="1442"/>
      <c r="Y147" s="1442"/>
      <c r="Z147" s="1442"/>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c r="BA147" s="1442"/>
    </row>
    <row r="148" spans="1:53" s="34" customFormat="1" ht="18" customHeight="1" x14ac:dyDescent="0.2">
      <c r="A148" s="446" t="str">
        <f>CONCATENATE('01_Carga'!$M$5,"_",$I148)</f>
        <v>FI__130</v>
      </c>
      <c r="B148" s="1405"/>
      <c r="C148" s="1460" t="str">
        <f>'12_P1_Lista'!T147</f>
        <v/>
      </c>
      <c r="D148" s="1461" t="str">
        <f>'12_P1_Lista'!U147</f>
        <v/>
      </c>
      <c r="E148" s="1502" t="str">
        <f>IF(F148&lt;&gt;0,COUNTIF($F$19:F148,F148),"")</f>
        <v/>
      </c>
      <c r="F148" s="554"/>
      <c r="G148" s="1841" t="str">
        <f t="shared" si="7"/>
        <v/>
      </c>
      <c r="H148" s="445"/>
      <c r="I148" s="1204">
        <v>130</v>
      </c>
      <c r="J148" s="723" t="str">
        <f>IF(ISERROR(VLOOKUP($A148,Aspirantes!$A:$H,Aspirantes!$E$1,FALSE)),"",VLOOKUP($A148,Aspirantes!$A:$H,Aspirantes!$E$1,FALSE))</f>
        <v/>
      </c>
      <c r="K148" s="724" t="str">
        <f>IF(ISERROR(VLOOKUP($A148,Aspirantes!$A:$H,Aspirantes!$F$1,FALSE)),"",VLOOKUP($A148,Aspirantes!$A:$H,Aspirantes!$F$1,FALSE))</f>
        <v/>
      </c>
      <c r="L148" s="725" t="str">
        <f>IF(ISERROR(VLOOKUP($A148,Aspirantes!$A:$H,Aspirantes!$G$1,FALSE)),"",VLOOKUP($A148,Aspirantes!$A:$H,Aspirantes!$G$1,FALSE))</f>
        <v/>
      </c>
      <c r="M148" s="726"/>
      <c r="O148" s="1469" t="str">
        <f t="shared" si="6"/>
        <v/>
      </c>
      <c r="P148" s="1442"/>
      <c r="Q148" s="1469" t="str">
        <f>IF(F148&lt;&gt;0,IF(COUNTIF($F$19:$F$178,F148)&gt;$Q$2,IF(F148&lt;&gt;0,COUNTIF($F$19:F148,F148),""),""),"")</f>
        <v/>
      </c>
      <c r="R148" s="1469" t="str">
        <f t="shared" si="9"/>
        <v/>
      </c>
      <c r="S148" s="1442"/>
      <c r="T148" s="1442"/>
      <c r="U148" s="1442"/>
      <c r="V148" s="1442"/>
      <c r="W148" s="1442"/>
      <c r="X148" s="1442"/>
      <c r="Y148" s="1442"/>
      <c r="Z148" s="1442"/>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c r="BA148" s="1442"/>
    </row>
    <row r="149" spans="1:53" s="34" customFormat="1" ht="18" customHeight="1" x14ac:dyDescent="0.2">
      <c r="A149" s="446" t="str">
        <f>CONCATENATE('01_Carga'!$M$5,"_",$I149)</f>
        <v>FI__131</v>
      </c>
      <c r="B149" s="1405"/>
      <c r="C149" s="1460" t="str">
        <f>'12_P1_Lista'!T148</f>
        <v/>
      </c>
      <c r="D149" s="1461" t="str">
        <f>'12_P1_Lista'!U148</f>
        <v/>
      </c>
      <c r="E149" s="1502" t="str">
        <f>IF(F149&lt;&gt;0,COUNTIF($F$19:F149,F149),"")</f>
        <v/>
      </c>
      <c r="F149" s="554"/>
      <c r="G149" s="1841" t="str">
        <f t="shared" si="7"/>
        <v/>
      </c>
      <c r="H149" s="445"/>
      <c r="I149" s="1204">
        <v>131</v>
      </c>
      <c r="J149" s="723" t="str">
        <f>IF(ISERROR(VLOOKUP($A149,Aspirantes!$A:$H,Aspirantes!$E$1,FALSE)),"",VLOOKUP($A149,Aspirantes!$A:$H,Aspirantes!$E$1,FALSE))</f>
        <v/>
      </c>
      <c r="K149" s="724" t="str">
        <f>IF(ISERROR(VLOOKUP($A149,Aspirantes!$A:$H,Aspirantes!$F$1,FALSE)),"",VLOOKUP($A149,Aspirantes!$A:$H,Aspirantes!$F$1,FALSE))</f>
        <v/>
      </c>
      <c r="L149" s="725" t="str">
        <f>IF(ISERROR(VLOOKUP($A149,Aspirantes!$A:$H,Aspirantes!$G$1,FALSE)),"",VLOOKUP($A149,Aspirantes!$A:$H,Aspirantes!$G$1,FALSE))</f>
        <v/>
      </c>
      <c r="M149" s="726"/>
      <c r="O149" s="1469" t="str">
        <f t="shared" ref="O149:O168" si="10">IF(AND(C149="NO",F149&lt;&gt;0),1,"")</f>
        <v/>
      </c>
      <c r="P149" s="1442"/>
      <c r="Q149" s="1469" t="str">
        <f>IF(F149&lt;&gt;0,IF(COUNTIF($F$19:$F$178,F149)&gt;$Q$2,IF(F149&lt;&gt;0,COUNTIF($F$19:F149,F149),""),""),"")</f>
        <v/>
      </c>
      <c r="R149" s="1469" t="str">
        <f t="shared" si="9"/>
        <v/>
      </c>
      <c r="S149" s="1442"/>
      <c r="T149" s="1442"/>
      <c r="U149" s="1442"/>
      <c r="V149" s="1442"/>
      <c r="W149" s="1442"/>
      <c r="X149" s="1442"/>
      <c r="Y149" s="1442"/>
      <c r="Z149" s="1442"/>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c r="BA149" s="1442"/>
    </row>
    <row r="150" spans="1:53" s="34" customFormat="1" ht="18" customHeight="1" x14ac:dyDescent="0.2">
      <c r="A150" s="446" t="str">
        <f>CONCATENATE('01_Carga'!$M$5,"_",$I150)</f>
        <v>FI__132</v>
      </c>
      <c r="B150" s="1405"/>
      <c r="C150" s="1460" t="str">
        <f>'12_P1_Lista'!T149</f>
        <v/>
      </c>
      <c r="D150" s="1461" t="str">
        <f>'12_P1_Lista'!U149</f>
        <v/>
      </c>
      <c r="E150" s="1502" t="str">
        <f>IF(F150&lt;&gt;0,COUNTIF($F$19:F150,F150),"")</f>
        <v/>
      </c>
      <c r="F150" s="554"/>
      <c r="G150" s="1841" t="str">
        <f t="shared" si="7"/>
        <v/>
      </c>
      <c r="H150" s="445"/>
      <c r="I150" s="1204">
        <v>132</v>
      </c>
      <c r="J150" s="723" t="str">
        <f>IF(ISERROR(VLOOKUP($A150,Aspirantes!$A:$H,Aspirantes!$E$1,FALSE)),"",VLOOKUP($A150,Aspirantes!$A:$H,Aspirantes!$E$1,FALSE))</f>
        <v/>
      </c>
      <c r="K150" s="724" t="str">
        <f>IF(ISERROR(VLOOKUP($A150,Aspirantes!$A:$H,Aspirantes!$F$1,FALSE)),"",VLOOKUP($A150,Aspirantes!$A:$H,Aspirantes!$F$1,FALSE))</f>
        <v/>
      </c>
      <c r="L150" s="725" t="str">
        <f>IF(ISERROR(VLOOKUP($A150,Aspirantes!$A:$H,Aspirantes!$G$1,FALSE)),"",VLOOKUP($A150,Aspirantes!$A:$H,Aspirantes!$G$1,FALSE))</f>
        <v/>
      </c>
      <c r="M150" s="726"/>
      <c r="O150" s="1469" t="str">
        <f t="shared" si="10"/>
        <v/>
      </c>
      <c r="P150" s="1442"/>
      <c r="Q150" s="1469" t="str">
        <f>IF(F150&lt;&gt;0,IF(COUNTIF($F$19:$F$178,F150)&gt;$Q$2,IF(F150&lt;&gt;0,COUNTIF($F$19:F150,F150),""),""),"")</f>
        <v/>
      </c>
      <c r="R150" s="1469" t="str">
        <f t="shared" si="9"/>
        <v/>
      </c>
      <c r="S150" s="1442"/>
      <c r="T150" s="1442"/>
      <c r="U150" s="1442"/>
      <c r="V150" s="1442"/>
      <c r="W150" s="1442"/>
      <c r="X150" s="1442"/>
      <c r="Y150" s="1442"/>
      <c r="Z150" s="1442"/>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c r="BA150" s="1442"/>
    </row>
    <row r="151" spans="1:53" s="34" customFormat="1" ht="18" customHeight="1" x14ac:dyDescent="0.2">
      <c r="A151" s="446" t="str">
        <f>CONCATENATE('01_Carga'!$M$5,"_",$I151)</f>
        <v>FI__133</v>
      </c>
      <c r="B151" s="1405"/>
      <c r="C151" s="1460" t="str">
        <f>'12_P1_Lista'!T150</f>
        <v/>
      </c>
      <c r="D151" s="1461" t="str">
        <f>'12_P1_Lista'!U150</f>
        <v/>
      </c>
      <c r="E151" s="1502" t="str">
        <f>IF(F151&lt;&gt;0,COUNTIF($F$19:F151,F151),"")</f>
        <v/>
      </c>
      <c r="F151" s="554"/>
      <c r="G151" s="1841" t="str">
        <f t="shared" si="7"/>
        <v/>
      </c>
      <c r="H151" s="445"/>
      <c r="I151" s="1204">
        <v>133</v>
      </c>
      <c r="J151" s="723" t="str">
        <f>IF(ISERROR(VLOOKUP($A151,Aspirantes!$A:$H,Aspirantes!$E$1,FALSE)),"",VLOOKUP($A151,Aspirantes!$A:$H,Aspirantes!$E$1,FALSE))</f>
        <v/>
      </c>
      <c r="K151" s="724" t="str">
        <f>IF(ISERROR(VLOOKUP($A151,Aspirantes!$A:$H,Aspirantes!$F$1,FALSE)),"",VLOOKUP($A151,Aspirantes!$A:$H,Aspirantes!$F$1,FALSE))</f>
        <v/>
      </c>
      <c r="L151" s="725" t="str">
        <f>IF(ISERROR(VLOOKUP($A151,Aspirantes!$A:$H,Aspirantes!$G$1,FALSE)),"",VLOOKUP($A151,Aspirantes!$A:$H,Aspirantes!$G$1,FALSE))</f>
        <v/>
      </c>
      <c r="M151" s="726"/>
      <c r="O151" s="1469" t="str">
        <f t="shared" si="10"/>
        <v/>
      </c>
      <c r="P151" s="1442"/>
      <c r="Q151" s="1469" t="str">
        <f>IF(F151&lt;&gt;0,IF(COUNTIF($F$19:$F$178,F151)&gt;$Q$2,IF(F151&lt;&gt;0,COUNTIF($F$19:F151,F151),""),""),"")</f>
        <v/>
      </c>
      <c r="R151" s="1469" t="str">
        <f t="shared" si="9"/>
        <v/>
      </c>
      <c r="S151" s="1442"/>
      <c r="T151" s="1442"/>
      <c r="U151" s="1442"/>
      <c r="V151" s="1442"/>
      <c r="W151" s="1442"/>
      <c r="X151" s="1442"/>
      <c r="Y151" s="1442"/>
      <c r="Z151" s="1442"/>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c r="BA151" s="1442"/>
    </row>
    <row r="152" spans="1:53" s="34" customFormat="1" ht="18" customHeight="1" x14ac:dyDescent="0.2">
      <c r="A152" s="446" t="str">
        <f>CONCATENATE('01_Carga'!$M$5,"_",$I152)</f>
        <v>FI__134</v>
      </c>
      <c r="B152" s="1405"/>
      <c r="C152" s="1460" t="str">
        <f>'12_P1_Lista'!T151</f>
        <v/>
      </c>
      <c r="D152" s="1461" t="str">
        <f>'12_P1_Lista'!U151</f>
        <v/>
      </c>
      <c r="E152" s="1502" t="str">
        <f>IF(F152&lt;&gt;0,COUNTIF($F$19:F152,F152),"")</f>
        <v/>
      </c>
      <c r="F152" s="554"/>
      <c r="G152" s="1841" t="str">
        <f t="shared" si="7"/>
        <v/>
      </c>
      <c r="H152" s="445"/>
      <c r="I152" s="1204">
        <v>134</v>
      </c>
      <c r="J152" s="723" t="str">
        <f>IF(ISERROR(VLOOKUP($A152,Aspirantes!$A:$H,Aspirantes!$E$1,FALSE)),"",VLOOKUP($A152,Aspirantes!$A:$H,Aspirantes!$E$1,FALSE))</f>
        <v/>
      </c>
      <c r="K152" s="724" t="str">
        <f>IF(ISERROR(VLOOKUP($A152,Aspirantes!$A:$H,Aspirantes!$F$1,FALSE)),"",VLOOKUP($A152,Aspirantes!$A:$H,Aspirantes!$F$1,FALSE))</f>
        <v/>
      </c>
      <c r="L152" s="725" t="str">
        <f>IF(ISERROR(VLOOKUP($A152,Aspirantes!$A:$H,Aspirantes!$G$1,FALSE)),"",VLOOKUP($A152,Aspirantes!$A:$H,Aspirantes!$G$1,FALSE))</f>
        <v/>
      </c>
      <c r="M152" s="726"/>
      <c r="O152" s="1469" t="str">
        <f t="shared" si="10"/>
        <v/>
      </c>
      <c r="P152" s="1442"/>
      <c r="Q152" s="1469" t="str">
        <f>IF(F152&lt;&gt;0,IF(COUNTIF($F$19:$F$178,F152)&gt;$Q$2,IF(F152&lt;&gt;0,COUNTIF($F$19:F152,F152),""),""),"")</f>
        <v/>
      </c>
      <c r="R152" s="1469" t="str">
        <f t="shared" si="9"/>
        <v/>
      </c>
      <c r="S152" s="1442"/>
      <c r="T152" s="1442"/>
      <c r="U152" s="1442"/>
      <c r="V152" s="1442"/>
      <c r="W152" s="1442"/>
      <c r="X152" s="1442"/>
      <c r="Y152" s="1442"/>
      <c r="Z152" s="1442"/>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c r="BA152" s="1442"/>
    </row>
    <row r="153" spans="1:53" s="34" customFormat="1" ht="18" customHeight="1" x14ac:dyDescent="0.2">
      <c r="A153" s="446" t="str">
        <f>CONCATENATE('01_Carga'!$M$5,"_",$I153)</f>
        <v>FI__135</v>
      </c>
      <c r="B153" s="1405"/>
      <c r="C153" s="1460" t="str">
        <f>'12_P1_Lista'!T152</f>
        <v/>
      </c>
      <c r="D153" s="1461" t="str">
        <f>'12_P1_Lista'!U152</f>
        <v/>
      </c>
      <c r="E153" s="1502" t="str">
        <f>IF(F153&lt;&gt;0,COUNTIF($F$19:F153,F153),"")</f>
        <v/>
      </c>
      <c r="F153" s="554"/>
      <c r="G153" s="1841" t="str">
        <f t="shared" si="7"/>
        <v/>
      </c>
      <c r="H153" s="445"/>
      <c r="I153" s="1204">
        <v>135</v>
      </c>
      <c r="J153" s="723" t="str">
        <f>IF(ISERROR(VLOOKUP($A153,Aspirantes!$A:$H,Aspirantes!$E$1,FALSE)),"",VLOOKUP($A153,Aspirantes!$A:$H,Aspirantes!$E$1,FALSE))</f>
        <v/>
      </c>
      <c r="K153" s="724" t="str">
        <f>IF(ISERROR(VLOOKUP($A153,Aspirantes!$A:$H,Aspirantes!$F$1,FALSE)),"",VLOOKUP($A153,Aspirantes!$A:$H,Aspirantes!$F$1,FALSE))</f>
        <v/>
      </c>
      <c r="L153" s="725" t="str">
        <f>IF(ISERROR(VLOOKUP($A153,Aspirantes!$A:$H,Aspirantes!$G$1,FALSE)),"",VLOOKUP($A153,Aspirantes!$A:$H,Aspirantes!$G$1,FALSE))</f>
        <v/>
      </c>
      <c r="M153" s="726"/>
      <c r="O153" s="1469" t="str">
        <f t="shared" si="10"/>
        <v/>
      </c>
      <c r="P153" s="1442"/>
      <c r="Q153" s="1469" t="str">
        <f>IF(F153&lt;&gt;0,IF(COUNTIF($F$19:$F$178,F153)&gt;$Q$2,IF(F153&lt;&gt;0,COUNTIF($F$19:F153,F153),""),""),"")</f>
        <v/>
      </c>
      <c r="R153" s="1469" t="str">
        <f t="shared" si="9"/>
        <v/>
      </c>
      <c r="S153" s="1442"/>
      <c r="T153" s="1442"/>
      <c r="U153" s="1442"/>
      <c r="V153" s="1442"/>
      <c r="W153" s="1442"/>
      <c r="X153" s="1442"/>
      <c r="Y153" s="1442"/>
      <c r="Z153" s="1442"/>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c r="BA153" s="1442"/>
    </row>
    <row r="154" spans="1:53" s="34" customFormat="1" ht="18" customHeight="1" x14ac:dyDescent="0.2">
      <c r="A154" s="446" t="str">
        <f>CONCATENATE('01_Carga'!$M$5,"_",$I154)</f>
        <v>FI__136</v>
      </c>
      <c r="B154" s="1405"/>
      <c r="C154" s="1460" t="str">
        <f>'12_P1_Lista'!T153</f>
        <v/>
      </c>
      <c r="D154" s="1461" t="str">
        <f>'12_P1_Lista'!U153</f>
        <v/>
      </c>
      <c r="E154" s="1502" t="str">
        <f>IF(F154&lt;&gt;0,COUNTIF($F$19:F154,F154),"")</f>
        <v/>
      </c>
      <c r="F154" s="554"/>
      <c r="G154" s="1841" t="str">
        <f t="shared" si="7"/>
        <v/>
      </c>
      <c r="H154" s="445"/>
      <c r="I154" s="1204">
        <v>136</v>
      </c>
      <c r="J154" s="723" t="str">
        <f>IF(ISERROR(VLOOKUP($A154,Aspirantes!$A:$H,Aspirantes!$E$1,FALSE)),"",VLOOKUP($A154,Aspirantes!$A:$H,Aspirantes!$E$1,FALSE))</f>
        <v/>
      </c>
      <c r="K154" s="724" t="str">
        <f>IF(ISERROR(VLOOKUP($A154,Aspirantes!$A:$H,Aspirantes!$F$1,FALSE)),"",VLOOKUP($A154,Aspirantes!$A:$H,Aspirantes!$F$1,FALSE))</f>
        <v/>
      </c>
      <c r="L154" s="725" t="str">
        <f>IF(ISERROR(VLOOKUP($A154,Aspirantes!$A:$H,Aspirantes!$G$1,FALSE)),"",VLOOKUP($A154,Aspirantes!$A:$H,Aspirantes!$G$1,FALSE))</f>
        <v/>
      </c>
      <c r="M154" s="726"/>
      <c r="O154" s="1469" t="str">
        <f t="shared" si="10"/>
        <v/>
      </c>
      <c r="P154" s="1442"/>
      <c r="Q154" s="1469" t="str">
        <f>IF(F154&lt;&gt;0,IF(COUNTIF($F$19:$F$178,F154)&gt;$Q$2,IF(F154&lt;&gt;0,COUNTIF($F$19:F154,F154),""),""),"")</f>
        <v/>
      </c>
      <c r="R154" s="1469" t="str">
        <f t="shared" si="9"/>
        <v/>
      </c>
      <c r="S154" s="1442"/>
      <c r="T154" s="1442"/>
      <c r="U154" s="1442"/>
      <c r="V154" s="1442"/>
      <c r="W154" s="1442"/>
      <c r="X154" s="1442"/>
      <c r="Y154" s="1442"/>
      <c r="Z154" s="1442"/>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c r="BA154" s="1442"/>
    </row>
    <row r="155" spans="1:53" s="34" customFormat="1" ht="18" customHeight="1" x14ac:dyDescent="0.2">
      <c r="A155" s="446" t="str">
        <f>CONCATENATE('01_Carga'!$M$5,"_",$I155)</f>
        <v>FI__137</v>
      </c>
      <c r="B155" s="1405"/>
      <c r="C155" s="1460" t="str">
        <f>'12_P1_Lista'!T154</f>
        <v/>
      </c>
      <c r="D155" s="1461" t="str">
        <f>'12_P1_Lista'!U154</f>
        <v/>
      </c>
      <c r="E155" s="1502" t="str">
        <f>IF(F155&lt;&gt;0,COUNTIF($F$19:F155,F155),"")</f>
        <v/>
      </c>
      <c r="F155" s="554"/>
      <c r="G155" s="1841" t="str">
        <f t="shared" si="7"/>
        <v/>
      </c>
      <c r="H155" s="445"/>
      <c r="I155" s="1204">
        <v>137</v>
      </c>
      <c r="J155" s="723" t="str">
        <f>IF(ISERROR(VLOOKUP($A155,Aspirantes!$A:$H,Aspirantes!$E$1,FALSE)),"",VLOOKUP($A155,Aspirantes!$A:$H,Aspirantes!$E$1,FALSE))</f>
        <v/>
      </c>
      <c r="K155" s="724" t="str">
        <f>IF(ISERROR(VLOOKUP($A155,Aspirantes!$A:$H,Aspirantes!$F$1,FALSE)),"",VLOOKUP($A155,Aspirantes!$A:$H,Aspirantes!$F$1,FALSE))</f>
        <v/>
      </c>
      <c r="L155" s="725" t="str">
        <f>IF(ISERROR(VLOOKUP($A155,Aspirantes!$A:$H,Aspirantes!$G$1,FALSE)),"",VLOOKUP($A155,Aspirantes!$A:$H,Aspirantes!$G$1,FALSE))</f>
        <v/>
      </c>
      <c r="M155" s="726"/>
      <c r="O155" s="1469" t="str">
        <f t="shared" si="10"/>
        <v/>
      </c>
      <c r="P155" s="1442"/>
      <c r="Q155" s="1469" t="str">
        <f>IF(F155&lt;&gt;0,IF(COUNTIF($F$19:$F$178,F155)&gt;$Q$2,IF(F155&lt;&gt;0,COUNTIF($F$19:F155,F155),""),""),"")</f>
        <v/>
      </c>
      <c r="R155" s="1469" t="str">
        <f t="shared" si="9"/>
        <v/>
      </c>
      <c r="S155" s="1442"/>
      <c r="T155" s="1442"/>
      <c r="U155" s="1442"/>
      <c r="V155" s="1442"/>
      <c r="W155" s="1442"/>
      <c r="X155" s="1442"/>
      <c r="Y155" s="1442"/>
      <c r="Z155" s="1442"/>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c r="BA155" s="1442"/>
    </row>
    <row r="156" spans="1:53" s="34" customFormat="1" ht="18" customHeight="1" x14ac:dyDescent="0.2">
      <c r="A156" s="446" t="str">
        <f>CONCATENATE('01_Carga'!$M$5,"_",$I156)</f>
        <v>FI__138</v>
      </c>
      <c r="B156" s="1405"/>
      <c r="C156" s="1460" t="str">
        <f>'12_P1_Lista'!T155</f>
        <v/>
      </c>
      <c r="D156" s="1461" t="str">
        <f>'12_P1_Lista'!U155</f>
        <v/>
      </c>
      <c r="E156" s="1502" t="str">
        <f>IF(F156&lt;&gt;0,COUNTIF($F$19:F156,F156),"")</f>
        <v/>
      </c>
      <c r="F156" s="554"/>
      <c r="G156" s="1841" t="str">
        <f t="shared" si="7"/>
        <v/>
      </c>
      <c r="H156" s="445"/>
      <c r="I156" s="1204">
        <v>138</v>
      </c>
      <c r="J156" s="723" t="str">
        <f>IF(ISERROR(VLOOKUP($A156,Aspirantes!$A:$H,Aspirantes!$E$1,FALSE)),"",VLOOKUP($A156,Aspirantes!$A:$H,Aspirantes!$E$1,FALSE))</f>
        <v/>
      </c>
      <c r="K156" s="724" t="str">
        <f>IF(ISERROR(VLOOKUP($A156,Aspirantes!$A:$H,Aspirantes!$F$1,FALSE)),"",VLOOKUP($A156,Aspirantes!$A:$H,Aspirantes!$F$1,FALSE))</f>
        <v/>
      </c>
      <c r="L156" s="725" t="str">
        <f>IF(ISERROR(VLOOKUP($A156,Aspirantes!$A:$H,Aspirantes!$G$1,FALSE)),"",VLOOKUP($A156,Aspirantes!$A:$H,Aspirantes!$G$1,FALSE))</f>
        <v/>
      </c>
      <c r="M156" s="726"/>
      <c r="O156" s="1469" t="str">
        <f t="shared" si="10"/>
        <v/>
      </c>
      <c r="P156" s="1442"/>
      <c r="Q156" s="1469" t="str">
        <f>IF(F156&lt;&gt;0,IF(COUNTIF($F$19:$F$178,F156)&gt;$Q$2,IF(F156&lt;&gt;0,COUNTIF($F$19:F156,F156),""),""),"")</f>
        <v/>
      </c>
      <c r="R156" s="1469" t="str">
        <f t="shared" si="9"/>
        <v/>
      </c>
      <c r="S156" s="1442"/>
      <c r="T156" s="1442"/>
      <c r="U156" s="1442"/>
      <c r="V156" s="1442"/>
      <c r="W156" s="1442"/>
      <c r="X156" s="1442"/>
      <c r="Y156" s="1442"/>
      <c r="Z156" s="1442"/>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c r="BA156" s="1442"/>
    </row>
    <row r="157" spans="1:53" s="34" customFormat="1" ht="18" customHeight="1" x14ac:dyDescent="0.2">
      <c r="A157" s="446" t="str">
        <f>CONCATENATE('01_Carga'!$M$5,"_",$I157)</f>
        <v>FI__139</v>
      </c>
      <c r="B157" s="1405"/>
      <c r="C157" s="1460" t="str">
        <f>'12_P1_Lista'!T156</f>
        <v/>
      </c>
      <c r="D157" s="1461" t="str">
        <f>'12_P1_Lista'!U156</f>
        <v/>
      </c>
      <c r="E157" s="1502" t="str">
        <f>IF(F157&lt;&gt;0,COUNTIF($F$19:F157,F157),"")</f>
        <v/>
      </c>
      <c r="F157" s="554"/>
      <c r="G157" s="1841" t="str">
        <f t="shared" si="7"/>
        <v/>
      </c>
      <c r="H157" s="445"/>
      <c r="I157" s="1204">
        <v>139</v>
      </c>
      <c r="J157" s="723" t="str">
        <f>IF(ISERROR(VLOOKUP($A157,Aspirantes!$A:$H,Aspirantes!$E$1,FALSE)),"",VLOOKUP($A157,Aspirantes!$A:$H,Aspirantes!$E$1,FALSE))</f>
        <v/>
      </c>
      <c r="K157" s="724" t="str">
        <f>IF(ISERROR(VLOOKUP($A157,Aspirantes!$A:$H,Aspirantes!$F$1,FALSE)),"",VLOOKUP($A157,Aspirantes!$A:$H,Aspirantes!$F$1,FALSE))</f>
        <v/>
      </c>
      <c r="L157" s="725" t="str">
        <f>IF(ISERROR(VLOOKUP($A157,Aspirantes!$A:$H,Aspirantes!$G$1,FALSE)),"",VLOOKUP($A157,Aspirantes!$A:$H,Aspirantes!$G$1,FALSE))</f>
        <v/>
      </c>
      <c r="M157" s="726"/>
      <c r="O157" s="1469" t="str">
        <f t="shared" si="10"/>
        <v/>
      </c>
      <c r="P157" s="1442"/>
      <c r="Q157" s="1469" t="str">
        <f>IF(F157&lt;&gt;0,IF(COUNTIF($F$19:$F$178,F157)&gt;$Q$2,IF(F157&lt;&gt;0,COUNTIF($F$19:F157,F157),""),""),"")</f>
        <v/>
      </c>
      <c r="R157" s="1469" t="str">
        <f t="shared" si="9"/>
        <v/>
      </c>
      <c r="S157" s="1442"/>
      <c r="T157" s="1442"/>
      <c r="U157" s="1442"/>
      <c r="V157" s="1442"/>
      <c r="W157" s="1442"/>
      <c r="X157" s="1442"/>
      <c r="Y157" s="1442"/>
      <c r="Z157" s="1442"/>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c r="BA157" s="1442"/>
    </row>
    <row r="158" spans="1:53" s="34" customFormat="1" ht="18" customHeight="1" x14ac:dyDescent="0.2">
      <c r="A158" s="446" t="str">
        <f>CONCATENATE('01_Carga'!$M$5,"_",$I158)</f>
        <v>FI__140</v>
      </c>
      <c r="B158" s="1405"/>
      <c r="C158" s="1460" t="str">
        <f>'12_P1_Lista'!T157</f>
        <v/>
      </c>
      <c r="D158" s="1461" t="str">
        <f>'12_P1_Lista'!U157</f>
        <v/>
      </c>
      <c r="E158" s="1502" t="str">
        <f>IF(F158&lt;&gt;0,COUNTIF($F$19:F158,F158),"")</f>
        <v/>
      </c>
      <c r="F158" s="554"/>
      <c r="G158" s="1841" t="str">
        <f t="shared" si="7"/>
        <v/>
      </c>
      <c r="H158" s="445"/>
      <c r="I158" s="1204">
        <v>140</v>
      </c>
      <c r="J158" s="723" t="str">
        <f>IF(ISERROR(VLOOKUP($A158,Aspirantes!$A:$H,Aspirantes!$E$1,FALSE)),"",VLOOKUP($A158,Aspirantes!$A:$H,Aspirantes!$E$1,FALSE))</f>
        <v/>
      </c>
      <c r="K158" s="724" t="str">
        <f>IF(ISERROR(VLOOKUP($A158,Aspirantes!$A:$H,Aspirantes!$F$1,FALSE)),"",VLOOKUP($A158,Aspirantes!$A:$H,Aspirantes!$F$1,FALSE))</f>
        <v/>
      </c>
      <c r="L158" s="725" t="str">
        <f>IF(ISERROR(VLOOKUP($A158,Aspirantes!$A:$H,Aspirantes!$G$1,FALSE)),"",VLOOKUP($A158,Aspirantes!$A:$H,Aspirantes!$G$1,FALSE))</f>
        <v/>
      </c>
      <c r="M158" s="726"/>
      <c r="O158" s="1469" t="str">
        <f t="shared" si="10"/>
        <v/>
      </c>
      <c r="P158" s="1442"/>
      <c r="Q158" s="1469" t="str">
        <f>IF(F158&lt;&gt;0,IF(COUNTIF($F$19:$F$178,F158)&gt;$Q$2,IF(F158&lt;&gt;0,COUNTIF($F$19:F158,F158),""),""),"")</f>
        <v/>
      </c>
      <c r="R158" s="1469" t="str">
        <f t="shared" si="9"/>
        <v/>
      </c>
      <c r="S158" s="1442"/>
      <c r="T158" s="1442"/>
      <c r="U158" s="1442"/>
      <c r="V158" s="1442"/>
      <c r="W158" s="1442"/>
      <c r="X158" s="1442"/>
      <c r="Y158" s="1442"/>
      <c r="Z158" s="1442"/>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c r="BA158" s="1442"/>
    </row>
    <row r="159" spans="1:53" s="34" customFormat="1" ht="18" customHeight="1" x14ac:dyDescent="0.2">
      <c r="A159" s="446" t="str">
        <f>CONCATENATE('01_Carga'!$M$5,"_",$I159)</f>
        <v>FI__141</v>
      </c>
      <c r="B159" s="1405"/>
      <c r="C159" s="1460" t="str">
        <f>'12_P1_Lista'!T158</f>
        <v/>
      </c>
      <c r="D159" s="1461" t="str">
        <f>'12_P1_Lista'!U158</f>
        <v/>
      </c>
      <c r="E159" s="1502" t="str">
        <f>IF(F159&lt;&gt;0,COUNTIF($F$19:F159,F159),"")</f>
        <v/>
      </c>
      <c r="F159" s="554"/>
      <c r="G159" s="1841" t="str">
        <f t="shared" ref="G159:G178" si="11">IF(F159&lt;&gt;0,F159,"")</f>
        <v/>
      </c>
      <c r="H159" s="445"/>
      <c r="I159" s="1204">
        <v>141</v>
      </c>
      <c r="J159" s="723" t="str">
        <f>IF(ISERROR(VLOOKUP($A159,Aspirantes!$A:$H,Aspirantes!$E$1,FALSE)),"",VLOOKUP($A159,Aspirantes!$A:$H,Aspirantes!$E$1,FALSE))</f>
        <v/>
      </c>
      <c r="K159" s="724" t="str">
        <f>IF(ISERROR(VLOOKUP($A159,Aspirantes!$A:$H,Aspirantes!$F$1,FALSE)),"",VLOOKUP($A159,Aspirantes!$A:$H,Aspirantes!$F$1,FALSE))</f>
        <v/>
      </c>
      <c r="L159" s="725" t="str">
        <f>IF(ISERROR(VLOOKUP($A159,Aspirantes!$A:$H,Aspirantes!$G$1,FALSE)),"",VLOOKUP($A159,Aspirantes!$A:$H,Aspirantes!$G$1,FALSE))</f>
        <v/>
      </c>
      <c r="M159" s="726"/>
      <c r="O159" s="1469" t="str">
        <f t="shared" si="10"/>
        <v/>
      </c>
      <c r="P159" s="1442"/>
      <c r="Q159" s="1469" t="str">
        <f>IF(F159&lt;&gt;0,IF(COUNTIF($F$19:$F$178,F159)&gt;$Q$2,IF(F159&lt;&gt;0,COUNTIF($F$19:F159,F159),""),""),"")</f>
        <v/>
      </c>
      <c r="R159" s="1469" t="str">
        <f t="shared" si="9"/>
        <v/>
      </c>
      <c r="S159" s="1442"/>
      <c r="T159" s="1442"/>
      <c r="U159" s="1442"/>
      <c r="V159" s="1442"/>
      <c r="W159" s="1442"/>
      <c r="X159" s="1442"/>
      <c r="Y159" s="1442"/>
      <c r="Z159" s="1442"/>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c r="BA159" s="1442"/>
    </row>
    <row r="160" spans="1:53" s="34" customFormat="1" ht="18" customHeight="1" x14ac:dyDescent="0.2">
      <c r="A160" s="446" t="str">
        <f>CONCATENATE('01_Carga'!$M$5,"_",$I160)</f>
        <v>FI__142</v>
      </c>
      <c r="B160" s="1405"/>
      <c r="C160" s="1460" t="str">
        <f>'12_P1_Lista'!T159</f>
        <v/>
      </c>
      <c r="D160" s="1461" t="str">
        <f>'12_P1_Lista'!U159</f>
        <v/>
      </c>
      <c r="E160" s="1502" t="str">
        <f>IF(F160&lt;&gt;0,COUNTIF($F$19:F160,F160),"")</f>
        <v/>
      </c>
      <c r="F160" s="554"/>
      <c r="G160" s="1841" t="str">
        <f t="shared" si="11"/>
        <v/>
      </c>
      <c r="H160" s="445"/>
      <c r="I160" s="1204">
        <v>142</v>
      </c>
      <c r="J160" s="723" t="str">
        <f>IF(ISERROR(VLOOKUP($A160,Aspirantes!$A:$H,Aspirantes!$E$1,FALSE)),"",VLOOKUP($A160,Aspirantes!$A:$H,Aspirantes!$E$1,FALSE))</f>
        <v/>
      </c>
      <c r="K160" s="724" t="str">
        <f>IF(ISERROR(VLOOKUP($A160,Aspirantes!$A:$H,Aspirantes!$F$1,FALSE)),"",VLOOKUP($A160,Aspirantes!$A:$H,Aspirantes!$F$1,FALSE))</f>
        <v/>
      </c>
      <c r="L160" s="725" t="str">
        <f>IF(ISERROR(VLOOKUP($A160,Aspirantes!$A:$H,Aspirantes!$G$1,FALSE)),"",VLOOKUP($A160,Aspirantes!$A:$H,Aspirantes!$G$1,FALSE))</f>
        <v/>
      </c>
      <c r="M160" s="726"/>
      <c r="O160" s="1469" t="str">
        <f t="shared" si="10"/>
        <v/>
      </c>
      <c r="P160" s="1442"/>
      <c r="Q160" s="1469" t="str">
        <f>IF(F160&lt;&gt;0,IF(COUNTIF($F$19:$F$178,F160)&gt;$Q$2,IF(F160&lt;&gt;0,COUNTIF($F$19:F160,F160),""),""),"")</f>
        <v/>
      </c>
      <c r="R160" s="1469" t="str">
        <f t="shared" si="9"/>
        <v/>
      </c>
      <c r="S160" s="1442"/>
      <c r="T160" s="1442"/>
      <c r="U160" s="1442"/>
      <c r="V160" s="1442"/>
      <c r="W160" s="1442"/>
      <c r="X160" s="1442"/>
      <c r="Y160" s="1442"/>
      <c r="Z160" s="1442"/>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c r="BA160" s="1442"/>
    </row>
    <row r="161" spans="1:53" s="34" customFormat="1" ht="18" customHeight="1" x14ac:dyDescent="0.2">
      <c r="A161" s="446" t="str">
        <f>CONCATENATE('01_Carga'!$M$5,"_",$I161)</f>
        <v>FI__143</v>
      </c>
      <c r="B161" s="1405"/>
      <c r="C161" s="1460" t="str">
        <f>'12_P1_Lista'!T160</f>
        <v/>
      </c>
      <c r="D161" s="1461" t="str">
        <f>'12_P1_Lista'!U160</f>
        <v/>
      </c>
      <c r="E161" s="1502" t="str">
        <f>IF(F161&lt;&gt;0,COUNTIF($F$19:F161,F161),"")</f>
        <v/>
      </c>
      <c r="F161" s="554"/>
      <c r="G161" s="1841" t="str">
        <f t="shared" si="11"/>
        <v/>
      </c>
      <c r="H161" s="445"/>
      <c r="I161" s="1204">
        <v>143</v>
      </c>
      <c r="J161" s="723" t="str">
        <f>IF(ISERROR(VLOOKUP($A161,Aspirantes!$A:$H,Aspirantes!$E$1,FALSE)),"",VLOOKUP($A161,Aspirantes!$A:$H,Aspirantes!$E$1,FALSE))</f>
        <v/>
      </c>
      <c r="K161" s="724" t="str">
        <f>IF(ISERROR(VLOOKUP($A161,Aspirantes!$A:$H,Aspirantes!$F$1,FALSE)),"",VLOOKUP($A161,Aspirantes!$A:$H,Aspirantes!$F$1,FALSE))</f>
        <v/>
      </c>
      <c r="L161" s="725" t="str">
        <f>IF(ISERROR(VLOOKUP($A161,Aspirantes!$A:$H,Aspirantes!$G$1,FALSE)),"",VLOOKUP($A161,Aspirantes!$A:$H,Aspirantes!$G$1,FALSE))</f>
        <v/>
      </c>
      <c r="M161" s="726"/>
      <c r="O161" s="1469" t="str">
        <f t="shared" si="10"/>
        <v/>
      </c>
      <c r="P161" s="1442"/>
      <c r="Q161" s="1469" t="str">
        <f>IF(F161&lt;&gt;0,IF(COUNTIF($F$19:$F$178,F161)&gt;$Q$2,IF(F161&lt;&gt;0,COUNTIF($F$19:F161,F161),""),""),"")</f>
        <v/>
      </c>
      <c r="R161" s="1469" t="str">
        <f t="shared" si="9"/>
        <v/>
      </c>
      <c r="S161" s="1442"/>
      <c r="T161" s="1442"/>
      <c r="U161" s="1442"/>
      <c r="V161" s="1442"/>
      <c r="W161" s="1442"/>
      <c r="X161" s="1442"/>
      <c r="Y161" s="1442"/>
      <c r="Z161" s="1442"/>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c r="BA161" s="1442"/>
    </row>
    <row r="162" spans="1:53" s="34" customFormat="1" ht="18" customHeight="1" x14ac:dyDescent="0.2">
      <c r="A162" s="446" t="str">
        <f>CONCATENATE('01_Carga'!$M$5,"_",$I162)</f>
        <v>FI__144</v>
      </c>
      <c r="B162" s="1405"/>
      <c r="C162" s="1460" t="str">
        <f>'12_P1_Lista'!T161</f>
        <v/>
      </c>
      <c r="D162" s="1461" t="str">
        <f>'12_P1_Lista'!U161</f>
        <v/>
      </c>
      <c r="E162" s="1502" t="str">
        <f>IF(F162&lt;&gt;0,COUNTIF($F$19:F162,F162),"")</f>
        <v/>
      </c>
      <c r="F162" s="554"/>
      <c r="G162" s="1841" t="str">
        <f t="shared" si="11"/>
        <v/>
      </c>
      <c r="H162" s="445"/>
      <c r="I162" s="1204">
        <v>144</v>
      </c>
      <c r="J162" s="723" t="str">
        <f>IF(ISERROR(VLOOKUP($A162,Aspirantes!$A:$H,Aspirantes!$E$1,FALSE)),"",VLOOKUP($A162,Aspirantes!$A:$H,Aspirantes!$E$1,FALSE))</f>
        <v/>
      </c>
      <c r="K162" s="724" t="str">
        <f>IF(ISERROR(VLOOKUP($A162,Aspirantes!$A:$H,Aspirantes!$F$1,FALSE)),"",VLOOKUP($A162,Aspirantes!$A:$H,Aspirantes!$F$1,FALSE))</f>
        <v/>
      </c>
      <c r="L162" s="725" t="str">
        <f>IF(ISERROR(VLOOKUP($A162,Aspirantes!$A:$H,Aspirantes!$G$1,FALSE)),"",VLOOKUP($A162,Aspirantes!$A:$H,Aspirantes!$G$1,FALSE))</f>
        <v/>
      </c>
      <c r="M162" s="726"/>
      <c r="O162" s="1469" t="str">
        <f t="shared" si="10"/>
        <v/>
      </c>
      <c r="P162" s="1442"/>
      <c r="Q162" s="1469" t="str">
        <f>IF(F162&lt;&gt;0,IF(COUNTIF($F$19:$F$178,F162)&gt;$Q$2,IF(F162&lt;&gt;0,COUNTIF($F$19:F162,F162),""),""),"")</f>
        <v/>
      </c>
      <c r="R162" s="1469" t="str">
        <f t="shared" si="9"/>
        <v/>
      </c>
      <c r="S162" s="1442"/>
      <c r="T162" s="1442"/>
      <c r="U162" s="1442"/>
      <c r="V162" s="1442"/>
      <c r="W162" s="1442"/>
      <c r="X162" s="1442"/>
      <c r="Y162" s="1442"/>
      <c r="Z162" s="1442"/>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c r="BA162" s="1442"/>
    </row>
    <row r="163" spans="1:53" s="34" customFormat="1" ht="18" customHeight="1" x14ac:dyDescent="0.2">
      <c r="A163" s="446" t="str">
        <f>CONCATENATE('01_Carga'!$M$5,"_",$I163)</f>
        <v>FI__145</v>
      </c>
      <c r="B163" s="1405"/>
      <c r="C163" s="1460" t="str">
        <f>'12_P1_Lista'!T162</f>
        <v/>
      </c>
      <c r="D163" s="1461" t="str">
        <f>'12_P1_Lista'!U162</f>
        <v/>
      </c>
      <c r="E163" s="1502" t="str">
        <f>IF(F163&lt;&gt;0,COUNTIF($F$19:F163,F163),"")</f>
        <v/>
      </c>
      <c r="F163" s="554"/>
      <c r="G163" s="1841" t="str">
        <f t="shared" si="11"/>
        <v/>
      </c>
      <c r="H163" s="445"/>
      <c r="I163" s="1204">
        <v>145</v>
      </c>
      <c r="J163" s="723" t="str">
        <f>IF(ISERROR(VLOOKUP($A163,Aspirantes!$A:$H,Aspirantes!$E$1,FALSE)),"",VLOOKUP($A163,Aspirantes!$A:$H,Aspirantes!$E$1,FALSE))</f>
        <v/>
      </c>
      <c r="K163" s="724" t="str">
        <f>IF(ISERROR(VLOOKUP($A163,Aspirantes!$A:$H,Aspirantes!$F$1,FALSE)),"",VLOOKUP($A163,Aspirantes!$A:$H,Aspirantes!$F$1,FALSE))</f>
        <v/>
      </c>
      <c r="L163" s="725" t="str">
        <f>IF(ISERROR(VLOOKUP($A163,Aspirantes!$A:$H,Aspirantes!$G$1,FALSE)),"",VLOOKUP($A163,Aspirantes!$A:$H,Aspirantes!$G$1,FALSE))</f>
        <v/>
      </c>
      <c r="M163" s="726"/>
      <c r="O163" s="1469" t="str">
        <f t="shared" si="10"/>
        <v/>
      </c>
      <c r="P163" s="1442"/>
      <c r="Q163" s="1469" t="str">
        <f>IF(F163&lt;&gt;0,IF(COUNTIF($F$19:$F$178,F163)&gt;$Q$2,IF(F163&lt;&gt;0,COUNTIF($F$19:F163,F163),""),""),"")</f>
        <v/>
      </c>
      <c r="R163" s="1469" t="str">
        <f t="shared" si="9"/>
        <v/>
      </c>
      <c r="S163" s="1442"/>
      <c r="T163" s="1442"/>
      <c r="U163" s="1442"/>
      <c r="V163" s="1442"/>
      <c r="W163" s="1442"/>
      <c r="X163" s="1442"/>
      <c r="Y163" s="1442"/>
      <c r="Z163" s="1442"/>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c r="BA163" s="1442"/>
    </row>
    <row r="164" spans="1:53" s="34" customFormat="1" ht="18" customHeight="1" x14ac:dyDescent="0.2">
      <c r="A164" s="446" t="str">
        <f>CONCATENATE('01_Carga'!$M$5,"_",$I164)</f>
        <v>FI__146</v>
      </c>
      <c r="B164" s="1405"/>
      <c r="C164" s="1460" t="str">
        <f>'12_P1_Lista'!T163</f>
        <v/>
      </c>
      <c r="D164" s="1461" t="str">
        <f>'12_P1_Lista'!U163</f>
        <v/>
      </c>
      <c r="E164" s="1502" t="str">
        <f>IF(F164&lt;&gt;0,COUNTIF($F$19:F164,F164),"")</f>
        <v/>
      </c>
      <c r="F164" s="554"/>
      <c r="G164" s="1841" t="str">
        <f t="shared" si="11"/>
        <v/>
      </c>
      <c r="H164" s="445"/>
      <c r="I164" s="1204">
        <v>146</v>
      </c>
      <c r="J164" s="723" t="str">
        <f>IF(ISERROR(VLOOKUP($A164,Aspirantes!$A:$H,Aspirantes!$E$1,FALSE)),"",VLOOKUP($A164,Aspirantes!$A:$H,Aspirantes!$E$1,FALSE))</f>
        <v/>
      </c>
      <c r="K164" s="724" t="str">
        <f>IF(ISERROR(VLOOKUP($A164,Aspirantes!$A:$H,Aspirantes!$F$1,FALSE)),"",VLOOKUP($A164,Aspirantes!$A:$H,Aspirantes!$F$1,FALSE))</f>
        <v/>
      </c>
      <c r="L164" s="725" t="str">
        <f>IF(ISERROR(VLOOKUP($A164,Aspirantes!$A:$H,Aspirantes!$G$1,FALSE)),"",VLOOKUP($A164,Aspirantes!$A:$H,Aspirantes!$G$1,FALSE))</f>
        <v/>
      </c>
      <c r="M164" s="726"/>
      <c r="O164" s="1469" t="str">
        <f t="shared" si="10"/>
        <v/>
      </c>
      <c r="P164" s="1442"/>
      <c r="Q164" s="1469" t="str">
        <f>IF(F164&lt;&gt;0,IF(COUNTIF($F$19:$F$178,F164)&gt;$Q$2,IF(F164&lt;&gt;0,COUNTIF($F$19:F164,F164),""),""),"")</f>
        <v/>
      </c>
      <c r="R164" s="1469" t="str">
        <f t="shared" si="9"/>
        <v/>
      </c>
      <c r="S164" s="1442"/>
      <c r="T164" s="1442"/>
      <c r="U164" s="1442"/>
      <c r="V164" s="1442"/>
      <c r="W164" s="1442"/>
      <c r="X164" s="1442"/>
      <c r="Y164" s="1442"/>
      <c r="Z164" s="1442"/>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c r="BA164" s="1442"/>
    </row>
    <row r="165" spans="1:53" s="34" customFormat="1" ht="18" customHeight="1" x14ac:dyDescent="0.2">
      <c r="A165" s="446" t="str">
        <f>CONCATENATE('01_Carga'!$M$5,"_",$I165)</f>
        <v>FI__147</v>
      </c>
      <c r="B165" s="1405"/>
      <c r="C165" s="1460" t="str">
        <f>'12_P1_Lista'!T164</f>
        <v/>
      </c>
      <c r="D165" s="1461" t="str">
        <f>'12_P1_Lista'!U164</f>
        <v/>
      </c>
      <c r="E165" s="1502" t="str">
        <f>IF(F165&lt;&gt;0,COUNTIF($F$19:F165,F165),"")</f>
        <v/>
      </c>
      <c r="F165" s="554"/>
      <c r="G165" s="1841" t="str">
        <f t="shared" si="11"/>
        <v/>
      </c>
      <c r="H165" s="445"/>
      <c r="I165" s="1204">
        <v>147</v>
      </c>
      <c r="J165" s="723" t="str">
        <f>IF(ISERROR(VLOOKUP($A165,Aspirantes!$A:$H,Aspirantes!$E$1,FALSE)),"",VLOOKUP($A165,Aspirantes!$A:$H,Aspirantes!$E$1,FALSE))</f>
        <v/>
      </c>
      <c r="K165" s="724" t="str">
        <f>IF(ISERROR(VLOOKUP($A165,Aspirantes!$A:$H,Aspirantes!$F$1,FALSE)),"",VLOOKUP($A165,Aspirantes!$A:$H,Aspirantes!$F$1,FALSE))</f>
        <v/>
      </c>
      <c r="L165" s="725" t="str">
        <f>IF(ISERROR(VLOOKUP($A165,Aspirantes!$A:$H,Aspirantes!$G$1,FALSE)),"",VLOOKUP($A165,Aspirantes!$A:$H,Aspirantes!$G$1,FALSE))</f>
        <v/>
      </c>
      <c r="M165" s="726"/>
      <c r="O165" s="1469" t="str">
        <f t="shared" si="10"/>
        <v/>
      </c>
      <c r="P165" s="1442"/>
      <c r="Q165" s="1469" t="str">
        <f>IF(F165&lt;&gt;0,IF(COUNTIF($F$19:$F$178,F165)&gt;$Q$2,IF(F165&lt;&gt;0,COUNTIF($F$19:F165,F165),""),""),"")</f>
        <v/>
      </c>
      <c r="R165" s="1469" t="str">
        <f t="shared" si="9"/>
        <v/>
      </c>
      <c r="S165" s="1442"/>
      <c r="T165" s="1442"/>
      <c r="U165" s="1442"/>
      <c r="V165" s="1442"/>
      <c r="W165" s="1442"/>
      <c r="X165" s="1442"/>
      <c r="Y165" s="1442"/>
      <c r="Z165" s="1442"/>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c r="BA165" s="1442"/>
    </row>
    <row r="166" spans="1:53" s="34" customFormat="1" ht="18" customHeight="1" x14ac:dyDescent="0.2">
      <c r="A166" s="446" t="str">
        <f>CONCATENATE('01_Carga'!$M$5,"_",$I166)</f>
        <v>FI__148</v>
      </c>
      <c r="B166" s="1405"/>
      <c r="C166" s="1460" t="str">
        <f>'12_P1_Lista'!T165</f>
        <v/>
      </c>
      <c r="D166" s="1461" t="str">
        <f>'12_P1_Lista'!U165</f>
        <v/>
      </c>
      <c r="E166" s="1502" t="str">
        <f>IF(F166&lt;&gt;0,COUNTIF($F$19:F166,F166),"")</f>
        <v/>
      </c>
      <c r="F166" s="554"/>
      <c r="G166" s="1841" t="str">
        <f t="shared" si="11"/>
        <v/>
      </c>
      <c r="H166" s="445"/>
      <c r="I166" s="1204">
        <v>148</v>
      </c>
      <c r="J166" s="723" t="str">
        <f>IF(ISERROR(VLOOKUP($A166,Aspirantes!$A:$H,Aspirantes!$E$1,FALSE)),"",VLOOKUP($A166,Aspirantes!$A:$H,Aspirantes!$E$1,FALSE))</f>
        <v/>
      </c>
      <c r="K166" s="724" t="str">
        <f>IF(ISERROR(VLOOKUP($A166,Aspirantes!$A:$H,Aspirantes!$F$1,FALSE)),"",VLOOKUP($A166,Aspirantes!$A:$H,Aspirantes!$F$1,FALSE))</f>
        <v/>
      </c>
      <c r="L166" s="725" t="str">
        <f>IF(ISERROR(VLOOKUP($A166,Aspirantes!$A:$H,Aspirantes!$G$1,FALSE)),"",VLOOKUP($A166,Aspirantes!$A:$H,Aspirantes!$G$1,FALSE))</f>
        <v/>
      </c>
      <c r="M166" s="726"/>
      <c r="O166" s="1469" t="str">
        <f t="shared" si="10"/>
        <v/>
      </c>
      <c r="P166" s="1442"/>
      <c r="Q166" s="1469" t="str">
        <f>IF(F166&lt;&gt;0,IF(COUNTIF($F$19:$F$178,F166)&gt;$Q$2,IF(F166&lt;&gt;0,COUNTIF($F$19:F166,F166),""),""),"")</f>
        <v/>
      </c>
      <c r="R166" s="1469" t="str">
        <f t="shared" si="9"/>
        <v/>
      </c>
      <c r="S166" s="1442"/>
      <c r="T166" s="1442"/>
      <c r="U166" s="1442"/>
      <c r="V166" s="1442"/>
      <c r="W166" s="1442"/>
      <c r="X166" s="1442"/>
      <c r="Y166" s="1442"/>
      <c r="Z166" s="1442"/>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c r="BA166" s="1442"/>
    </row>
    <row r="167" spans="1:53" s="34" customFormat="1" ht="18" customHeight="1" x14ac:dyDescent="0.2">
      <c r="A167" s="446" t="str">
        <f>CONCATENATE('01_Carga'!$M$5,"_",$I167)</f>
        <v>FI__149</v>
      </c>
      <c r="B167" s="1405"/>
      <c r="C167" s="1460" t="str">
        <f>'12_P1_Lista'!T166</f>
        <v/>
      </c>
      <c r="D167" s="1461" t="str">
        <f>'12_P1_Lista'!U166</f>
        <v/>
      </c>
      <c r="E167" s="1502" t="str">
        <f>IF(F167&lt;&gt;0,COUNTIF($F$19:F167,F167),"")</f>
        <v/>
      </c>
      <c r="F167" s="554"/>
      <c r="G167" s="1841" t="str">
        <f t="shared" si="11"/>
        <v/>
      </c>
      <c r="H167" s="445"/>
      <c r="I167" s="1204">
        <v>149</v>
      </c>
      <c r="J167" s="723" t="str">
        <f>IF(ISERROR(VLOOKUP($A167,Aspirantes!$A:$H,Aspirantes!$E$1,FALSE)),"",VLOOKUP($A167,Aspirantes!$A:$H,Aspirantes!$E$1,FALSE))</f>
        <v/>
      </c>
      <c r="K167" s="724" t="str">
        <f>IF(ISERROR(VLOOKUP($A167,Aspirantes!$A:$H,Aspirantes!$F$1,FALSE)),"",VLOOKUP($A167,Aspirantes!$A:$H,Aspirantes!$F$1,FALSE))</f>
        <v/>
      </c>
      <c r="L167" s="725" t="str">
        <f>IF(ISERROR(VLOOKUP($A167,Aspirantes!$A:$H,Aspirantes!$G$1,FALSE)),"",VLOOKUP($A167,Aspirantes!$A:$H,Aspirantes!$G$1,FALSE))</f>
        <v/>
      </c>
      <c r="M167" s="726"/>
      <c r="O167" s="1469" t="str">
        <f t="shared" si="10"/>
        <v/>
      </c>
      <c r="P167" s="1442"/>
      <c r="Q167" s="1469" t="str">
        <f>IF(F167&lt;&gt;0,IF(COUNTIF($F$19:$F$178,F167)&gt;$Q$2,IF(F167&lt;&gt;0,COUNTIF($F$19:F167,F167),""),""),"")</f>
        <v/>
      </c>
      <c r="R167" s="1469" t="str">
        <f t="shared" si="9"/>
        <v/>
      </c>
      <c r="S167" s="1442"/>
      <c r="T167" s="1442"/>
      <c r="U167" s="1442"/>
      <c r="V167" s="1442"/>
      <c r="W167" s="1442"/>
      <c r="X167" s="1442"/>
      <c r="Y167" s="1442"/>
      <c r="Z167" s="1442"/>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c r="BA167" s="1442"/>
    </row>
    <row r="168" spans="1:53" s="34" customFormat="1" ht="18" customHeight="1" x14ac:dyDescent="0.2">
      <c r="A168" s="446" t="str">
        <f>CONCATENATE('01_Carga'!$M$5,"_",$I168)</f>
        <v>FI__150</v>
      </c>
      <c r="B168" s="1405"/>
      <c r="C168" s="1460" t="str">
        <f>'12_P1_Lista'!T167</f>
        <v/>
      </c>
      <c r="D168" s="1461" t="str">
        <f>'12_P1_Lista'!U167</f>
        <v/>
      </c>
      <c r="E168" s="1502" t="str">
        <f>IF(F168&lt;&gt;0,COUNTIF($F$19:F168,F168),"")</f>
        <v/>
      </c>
      <c r="F168" s="554"/>
      <c r="G168" s="1841" t="str">
        <f t="shared" si="11"/>
        <v/>
      </c>
      <c r="H168" s="445"/>
      <c r="I168" s="1204">
        <v>150</v>
      </c>
      <c r="J168" s="723" t="str">
        <f>IF(ISERROR(VLOOKUP($A168,Aspirantes!$A:$H,Aspirantes!$E$1,FALSE)),"",VLOOKUP($A168,Aspirantes!$A:$H,Aspirantes!$E$1,FALSE))</f>
        <v/>
      </c>
      <c r="K168" s="724" t="str">
        <f>IF(ISERROR(VLOOKUP($A168,Aspirantes!$A:$H,Aspirantes!$F$1,FALSE)),"",VLOOKUP($A168,Aspirantes!$A:$H,Aspirantes!$F$1,FALSE))</f>
        <v/>
      </c>
      <c r="L168" s="725" t="str">
        <f>IF(ISERROR(VLOOKUP($A168,Aspirantes!$A:$H,Aspirantes!$G$1,FALSE)),"",VLOOKUP($A168,Aspirantes!$A:$H,Aspirantes!$G$1,FALSE))</f>
        <v/>
      </c>
      <c r="M168" s="726"/>
      <c r="O168" s="1469" t="str">
        <f t="shared" si="10"/>
        <v/>
      </c>
      <c r="P168" s="1442"/>
      <c r="Q168" s="1469" t="str">
        <f>IF(F168&lt;&gt;0,IF(COUNTIF($F$19:$F$178,F168)&gt;$Q$2,IF(F168&lt;&gt;0,COUNTIF($F$19:F168,F168),""),""),"")</f>
        <v/>
      </c>
      <c r="R168" s="1469" t="str">
        <f t="shared" si="9"/>
        <v/>
      </c>
      <c r="S168" s="1442"/>
      <c r="T168" s="1442"/>
      <c r="U168" s="1442"/>
      <c r="V168" s="1442"/>
      <c r="W168" s="1442"/>
      <c r="X168" s="1442"/>
      <c r="Y168" s="1442"/>
      <c r="Z168" s="1442"/>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c r="BA168" s="1442"/>
    </row>
    <row r="169" spans="1:53" s="34" customFormat="1" ht="18" customHeight="1" x14ac:dyDescent="0.2">
      <c r="A169" s="446" t="str">
        <f>CONCATENATE('01_Carga'!$M$5,"_",$I169)</f>
        <v>FI__151</v>
      </c>
      <c r="B169" s="1405"/>
      <c r="C169" s="1460" t="str">
        <f>'12_P1_Lista'!T168</f>
        <v/>
      </c>
      <c r="D169" s="1461" t="str">
        <f>'12_P1_Lista'!U168</f>
        <v/>
      </c>
      <c r="E169" s="1502" t="str">
        <f>IF(F169&lt;&gt;0,COUNTIF($F$19:F169,F169),"")</f>
        <v/>
      </c>
      <c r="F169" s="554"/>
      <c r="G169" s="1841" t="str">
        <f t="shared" si="11"/>
        <v/>
      </c>
      <c r="H169" s="445"/>
      <c r="I169" s="1204">
        <v>151</v>
      </c>
      <c r="J169" s="723" t="str">
        <f>IF(VLOOKUP($A169,'03_Extras'!$A$18:$I$27,'03_Extras'!$F$16,FALSE)&lt;&gt;"",VLOOKUP($A169,'03_Extras'!$A$18:$I$27,'03_Extras'!$F$16,FALSE),"")</f>
        <v/>
      </c>
      <c r="K169" s="724" t="str">
        <f>IF(VLOOKUP($A169,'03_Extras'!$A$18:$I$27,'03_Extras'!$G$16,FALSE)&lt;&gt;"",VLOOKUP($A169,'03_Extras'!$A$18:$I$27,'03_Extras'!$G$16,FALSE),"")</f>
        <v/>
      </c>
      <c r="L169" s="725" t="str">
        <f>IF(VLOOKUP($A169,'03_Extras'!$A$18:$I$27,'03_Extras'!$H$16,FALSE)&lt;&gt;"",VLOOKUP($A169,'03_Extras'!$A$18:$I$27,'03_Extras'!$H$16,FALSE),"")</f>
        <v/>
      </c>
      <c r="M169" s="726"/>
      <c r="N169" s="613" t="str">
        <f>IF(K169&lt;&gt;"","*","")</f>
        <v/>
      </c>
      <c r="O169" s="1469" t="str">
        <f t="shared" ref="O169:O178" si="12">IF(AND(C169="NO",F169&lt;&gt;0),1,"")</f>
        <v/>
      </c>
      <c r="P169" s="1442"/>
      <c r="Q169" s="1469" t="str">
        <f>IF(F169&lt;&gt;0,IF(COUNTIF($F$19:$F$178,F169)&gt;$Q$2,IF(F169&lt;&gt;0,COUNTIF($F$19:F169,F169),""),""),"")</f>
        <v/>
      </c>
      <c r="R169" s="1469" t="str">
        <f t="shared" si="9"/>
        <v/>
      </c>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c r="BA169" s="1442"/>
    </row>
    <row r="170" spans="1:53" s="34" customFormat="1" ht="18" customHeight="1" x14ac:dyDescent="0.2">
      <c r="A170" s="446" t="str">
        <f>CONCATENATE('01_Carga'!$M$5,"_",$I170)</f>
        <v>FI__152</v>
      </c>
      <c r="B170" s="1405"/>
      <c r="C170" s="1460" t="str">
        <f>'12_P1_Lista'!T169</f>
        <v/>
      </c>
      <c r="D170" s="1461" t="str">
        <f>'12_P1_Lista'!U169</f>
        <v/>
      </c>
      <c r="E170" s="1502" t="str">
        <f>IF(F170&lt;&gt;0,COUNTIF($F$19:F170,F170),"")</f>
        <v/>
      </c>
      <c r="F170" s="554"/>
      <c r="G170" s="1841" t="str">
        <f t="shared" si="11"/>
        <v/>
      </c>
      <c r="H170" s="445"/>
      <c r="I170" s="1204">
        <v>152</v>
      </c>
      <c r="J170" s="723" t="str">
        <f>IF(VLOOKUP($A170,'03_Extras'!$A$18:$I$27,'03_Extras'!$F$16,FALSE)&lt;&gt;"",VLOOKUP($A170,'03_Extras'!$A$18:$I$27,'03_Extras'!$F$16,FALSE),"")</f>
        <v/>
      </c>
      <c r="K170" s="724" t="str">
        <f>IF(VLOOKUP($A170,'03_Extras'!$A$18:$I$27,'03_Extras'!$G$16,FALSE)&lt;&gt;"",VLOOKUP($A170,'03_Extras'!$A$18:$I$27,'03_Extras'!$G$16,FALSE),"")</f>
        <v/>
      </c>
      <c r="L170" s="725" t="str">
        <f>IF(VLOOKUP($A170,'03_Extras'!$A$18:$I$27,'03_Extras'!$H$16,FALSE)&lt;&gt;"",VLOOKUP($A170,'03_Extras'!$A$18:$I$27,'03_Extras'!$H$16,FALSE),"")</f>
        <v/>
      </c>
      <c r="M170" s="726"/>
      <c r="N170" s="613" t="str">
        <f t="shared" ref="N170:N178" si="13">IF(K170&lt;&gt;"","*","")</f>
        <v/>
      </c>
      <c r="O170" s="1469" t="str">
        <f t="shared" si="12"/>
        <v/>
      </c>
      <c r="P170" s="1442"/>
      <c r="Q170" s="1469" t="str">
        <f>IF(F170&lt;&gt;0,IF(COUNTIF($F$19:$F$178,F170)&gt;$Q$2,IF(F170&lt;&gt;0,COUNTIF($F$19:F170,F170),""),""),"")</f>
        <v/>
      </c>
      <c r="R170" s="1469" t="str">
        <f t="shared" si="9"/>
        <v/>
      </c>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c r="BA170" s="1442"/>
    </row>
    <row r="171" spans="1:53" s="34" customFormat="1" ht="18" customHeight="1" x14ac:dyDescent="0.2">
      <c r="A171" s="446" t="str">
        <f>CONCATENATE('01_Carga'!$M$5,"_",$I171)</f>
        <v>FI__153</v>
      </c>
      <c r="B171" s="1405"/>
      <c r="C171" s="1460" t="str">
        <f>'12_P1_Lista'!T170</f>
        <v/>
      </c>
      <c r="D171" s="1461" t="str">
        <f>'12_P1_Lista'!U170</f>
        <v/>
      </c>
      <c r="E171" s="1502" t="str">
        <f>IF(F171&lt;&gt;0,COUNTIF($F$19:F171,F171),"")</f>
        <v/>
      </c>
      <c r="F171" s="554"/>
      <c r="G171" s="1841" t="str">
        <f t="shared" si="11"/>
        <v/>
      </c>
      <c r="H171" s="445"/>
      <c r="I171" s="1204">
        <v>153</v>
      </c>
      <c r="J171" s="723" t="str">
        <f>IF(VLOOKUP($A171,'03_Extras'!$A$18:$I$27,'03_Extras'!$F$16,FALSE)&lt;&gt;"",VLOOKUP($A171,'03_Extras'!$A$18:$I$27,'03_Extras'!$F$16,FALSE),"")</f>
        <v/>
      </c>
      <c r="K171" s="724" t="str">
        <f>IF(VLOOKUP($A171,'03_Extras'!$A$18:$I$27,'03_Extras'!$G$16,FALSE)&lt;&gt;"",VLOOKUP($A171,'03_Extras'!$A$18:$I$27,'03_Extras'!$G$16,FALSE),"")</f>
        <v/>
      </c>
      <c r="L171" s="725" t="str">
        <f>IF(VLOOKUP($A171,'03_Extras'!$A$18:$I$27,'03_Extras'!$H$16,FALSE)&lt;&gt;"",VLOOKUP($A171,'03_Extras'!$A$18:$I$27,'03_Extras'!$H$16,FALSE),"")</f>
        <v/>
      </c>
      <c r="M171" s="726"/>
      <c r="N171" s="613" t="str">
        <f t="shared" si="13"/>
        <v/>
      </c>
      <c r="O171" s="1469" t="str">
        <f t="shared" si="12"/>
        <v/>
      </c>
      <c r="P171" s="1442"/>
      <c r="Q171" s="1469" t="str">
        <f>IF(F171&lt;&gt;0,IF(COUNTIF($F$19:$F$178,F171)&gt;$Q$2,IF(F171&lt;&gt;0,COUNTIF($F$19:F171,F171),""),""),"")</f>
        <v/>
      </c>
      <c r="R171" s="1469" t="str">
        <f t="shared" si="9"/>
        <v/>
      </c>
      <c r="S171" s="1442"/>
      <c r="T171" s="1442"/>
      <c r="U171" s="1442"/>
      <c r="V171" s="1442"/>
      <c r="W171" s="1442"/>
      <c r="X171" s="1442"/>
      <c r="Y171" s="1442"/>
      <c r="Z171" s="1442"/>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c r="BA171" s="1442"/>
    </row>
    <row r="172" spans="1:53" s="34" customFormat="1" ht="18" customHeight="1" x14ac:dyDescent="0.2">
      <c r="A172" s="446" t="str">
        <f>CONCATENATE('01_Carga'!$M$5,"_",$I172)</f>
        <v>FI__154</v>
      </c>
      <c r="B172" s="1405"/>
      <c r="C172" s="1460" t="str">
        <f>'12_P1_Lista'!T171</f>
        <v/>
      </c>
      <c r="D172" s="1461" t="str">
        <f>'12_P1_Lista'!U171</f>
        <v/>
      </c>
      <c r="E172" s="1502" t="str">
        <f>IF(F172&lt;&gt;0,COUNTIF($F$19:F172,F172),"")</f>
        <v/>
      </c>
      <c r="F172" s="554"/>
      <c r="G172" s="1841" t="str">
        <f t="shared" si="11"/>
        <v/>
      </c>
      <c r="H172" s="445"/>
      <c r="I172" s="1204">
        <v>154</v>
      </c>
      <c r="J172" s="723" t="str">
        <f>IF(VLOOKUP($A172,'03_Extras'!$A$18:$I$27,'03_Extras'!$F$16,FALSE)&lt;&gt;"",VLOOKUP($A172,'03_Extras'!$A$18:$I$27,'03_Extras'!$F$16,FALSE),"")</f>
        <v/>
      </c>
      <c r="K172" s="724" t="str">
        <f>IF(VLOOKUP($A172,'03_Extras'!$A$18:$I$27,'03_Extras'!$G$16,FALSE)&lt;&gt;"",VLOOKUP($A172,'03_Extras'!$A$18:$I$27,'03_Extras'!$G$16,FALSE),"")</f>
        <v/>
      </c>
      <c r="L172" s="725" t="str">
        <f>IF(VLOOKUP($A172,'03_Extras'!$A$18:$I$27,'03_Extras'!$H$16,FALSE)&lt;&gt;"",VLOOKUP($A172,'03_Extras'!$A$18:$I$27,'03_Extras'!$H$16,FALSE),"")</f>
        <v/>
      </c>
      <c r="M172" s="726"/>
      <c r="N172" s="613" t="str">
        <f t="shared" si="13"/>
        <v/>
      </c>
      <c r="O172" s="1469" t="str">
        <f t="shared" si="12"/>
        <v/>
      </c>
      <c r="P172" s="1442"/>
      <c r="Q172" s="1469" t="str">
        <f>IF(F172&lt;&gt;0,IF(COUNTIF($F$19:$F$178,F172)&gt;$Q$2,IF(F172&lt;&gt;0,COUNTIF($F$19:F172,F172),""),""),"")</f>
        <v/>
      </c>
      <c r="R172" s="1469" t="str">
        <f t="shared" si="9"/>
        <v/>
      </c>
      <c r="S172" s="1442"/>
      <c r="T172" s="1442"/>
      <c r="U172" s="1442"/>
      <c r="V172" s="1442"/>
      <c r="W172" s="1442"/>
      <c r="X172" s="1442"/>
      <c r="Y172" s="1442"/>
      <c r="Z172" s="1442"/>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c r="BA172" s="1442"/>
    </row>
    <row r="173" spans="1:53" s="34" customFormat="1" ht="18" customHeight="1" x14ac:dyDescent="0.2">
      <c r="A173" s="446" t="str">
        <f>CONCATENATE('01_Carga'!$M$5,"_",$I173)</f>
        <v>FI__155</v>
      </c>
      <c r="B173" s="1405"/>
      <c r="C173" s="1460" t="str">
        <f>'12_P1_Lista'!T172</f>
        <v/>
      </c>
      <c r="D173" s="1461" t="str">
        <f>'12_P1_Lista'!U172</f>
        <v/>
      </c>
      <c r="E173" s="1502" t="str">
        <f>IF(F173&lt;&gt;0,COUNTIF($F$19:F173,F173),"")</f>
        <v/>
      </c>
      <c r="F173" s="554"/>
      <c r="G173" s="1841" t="str">
        <f t="shared" si="11"/>
        <v/>
      </c>
      <c r="H173" s="445"/>
      <c r="I173" s="1204">
        <v>155</v>
      </c>
      <c r="J173" s="723" t="str">
        <f>IF(VLOOKUP($A173,'03_Extras'!$A$18:$I$27,'03_Extras'!$F$16,FALSE)&lt;&gt;"",VLOOKUP($A173,'03_Extras'!$A$18:$I$27,'03_Extras'!$F$16,FALSE),"")</f>
        <v/>
      </c>
      <c r="K173" s="724" t="str">
        <f>IF(VLOOKUP($A173,'03_Extras'!$A$18:$I$27,'03_Extras'!$G$16,FALSE)&lt;&gt;"",VLOOKUP($A173,'03_Extras'!$A$18:$I$27,'03_Extras'!$G$16,FALSE),"")</f>
        <v/>
      </c>
      <c r="L173" s="725" t="str">
        <f>IF(VLOOKUP($A173,'03_Extras'!$A$18:$I$27,'03_Extras'!$H$16,FALSE)&lt;&gt;"",VLOOKUP($A173,'03_Extras'!$A$18:$I$27,'03_Extras'!$H$16,FALSE),"")</f>
        <v/>
      </c>
      <c r="M173" s="726"/>
      <c r="N173" s="613" t="str">
        <f t="shared" si="13"/>
        <v/>
      </c>
      <c r="O173" s="1469" t="str">
        <f t="shared" si="12"/>
        <v/>
      </c>
      <c r="P173" s="1442"/>
      <c r="Q173" s="1469" t="str">
        <f>IF(F173&lt;&gt;0,IF(COUNTIF($F$19:$F$178,F173)&gt;$Q$2,IF(F173&lt;&gt;0,COUNTIF($F$19:F173,F173),""),""),"")</f>
        <v/>
      </c>
      <c r="R173" s="1469" t="str">
        <f t="shared" si="9"/>
        <v/>
      </c>
      <c r="S173" s="1442"/>
      <c r="T173" s="1442"/>
      <c r="U173" s="1442"/>
      <c r="V173" s="1442"/>
      <c r="W173" s="1442"/>
      <c r="X173" s="1442"/>
      <c r="Y173" s="1442"/>
      <c r="Z173" s="1442"/>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c r="BA173" s="1442"/>
    </row>
    <row r="174" spans="1:53" s="34" customFormat="1" ht="18" customHeight="1" x14ac:dyDescent="0.2">
      <c r="A174" s="446" t="str">
        <f>CONCATENATE('01_Carga'!$M$5,"_",$I174)</f>
        <v>FI__156</v>
      </c>
      <c r="B174" s="1405"/>
      <c r="C174" s="1460" t="str">
        <f>'12_P1_Lista'!T173</f>
        <v/>
      </c>
      <c r="D174" s="1461" t="str">
        <f>'12_P1_Lista'!U173</f>
        <v/>
      </c>
      <c r="E174" s="1502" t="str">
        <f>IF(F174&lt;&gt;0,COUNTIF($F$19:F174,F174),"")</f>
        <v/>
      </c>
      <c r="F174" s="554"/>
      <c r="G174" s="1841" t="str">
        <f t="shared" si="11"/>
        <v/>
      </c>
      <c r="H174" s="445"/>
      <c r="I174" s="1204">
        <v>156</v>
      </c>
      <c r="J174" s="723" t="str">
        <f>IF(VLOOKUP($A174,'03_Extras'!$A$18:$I$27,'03_Extras'!$F$16,FALSE)&lt;&gt;"",VLOOKUP($A174,'03_Extras'!$A$18:$I$27,'03_Extras'!$F$16,FALSE),"")</f>
        <v/>
      </c>
      <c r="K174" s="724" t="str">
        <f>IF(VLOOKUP($A174,'03_Extras'!$A$18:$I$27,'03_Extras'!$G$16,FALSE)&lt;&gt;"",VLOOKUP($A174,'03_Extras'!$A$18:$I$27,'03_Extras'!$G$16,FALSE),"")</f>
        <v/>
      </c>
      <c r="L174" s="725" t="str">
        <f>IF(VLOOKUP($A174,'03_Extras'!$A$18:$I$27,'03_Extras'!$H$16,FALSE)&lt;&gt;"",VLOOKUP($A174,'03_Extras'!$A$18:$I$27,'03_Extras'!$H$16,FALSE),"")</f>
        <v/>
      </c>
      <c r="M174" s="726"/>
      <c r="N174" s="613" t="str">
        <f t="shared" si="13"/>
        <v/>
      </c>
      <c r="O174" s="1469" t="str">
        <f t="shared" si="12"/>
        <v/>
      </c>
      <c r="P174" s="1442"/>
      <c r="Q174" s="1469" t="str">
        <f>IF(F174&lt;&gt;0,IF(COUNTIF($F$19:$F$178,F174)&gt;$Q$2,IF(F174&lt;&gt;0,COUNTIF($F$19:F174,F174),""),""),"")</f>
        <v/>
      </c>
      <c r="R174" s="1469" t="str">
        <f t="shared" si="9"/>
        <v/>
      </c>
      <c r="S174" s="1442"/>
      <c r="T174" s="1442"/>
      <c r="U174" s="1442"/>
      <c r="V174" s="1442"/>
      <c r="W174" s="1442"/>
      <c r="X174" s="1442"/>
      <c r="Y174" s="1442"/>
      <c r="Z174" s="1442"/>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c r="BA174" s="1442"/>
    </row>
    <row r="175" spans="1:53" s="34" customFormat="1" ht="18" customHeight="1" x14ac:dyDescent="0.2">
      <c r="A175" s="446" t="str">
        <f>CONCATENATE('01_Carga'!$M$5,"_",$I175)</f>
        <v>FI__157</v>
      </c>
      <c r="B175" s="1405"/>
      <c r="C175" s="1460" t="str">
        <f>'12_P1_Lista'!T174</f>
        <v/>
      </c>
      <c r="D175" s="1461" t="str">
        <f>'12_P1_Lista'!U174</f>
        <v/>
      </c>
      <c r="E175" s="1502" t="str">
        <f>IF(F175&lt;&gt;0,COUNTIF($F$19:F175,F175),"")</f>
        <v/>
      </c>
      <c r="F175" s="554"/>
      <c r="G175" s="1841" t="str">
        <f t="shared" si="11"/>
        <v/>
      </c>
      <c r="H175" s="445"/>
      <c r="I175" s="1204">
        <v>157</v>
      </c>
      <c r="J175" s="723" t="str">
        <f>IF(VLOOKUP($A175,'03_Extras'!$A$18:$I$27,'03_Extras'!$F$16,FALSE)&lt;&gt;"",VLOOKUP($A175,'03_Extras'!$A$18:$I$27,'03_Extras'!$F$16,FALSE),"")</f>
        <v/>
      </c>
      <c r="K175" s="724" t="str">
        <f>IF(VLOOKUP($A175,'03_Extras'!$A$18:$I$27,'03_Extras'!$G$16,FALSE)&lt;&gt;"",VLOOKUP($A175,'03_Extras'!$A$18:$I$27,'03_Extras'!$G$16,FALSE),"")</f>
        <v/>
      </c>
      <c r="L175" s="725" t="str">
        <f>IF(VLOOKUP($A175,'03_Extras'!$A$18:$I$27,'03_Extras'!$H$16,FALSE)&lt;&gt;"",VLOOKUP($A175,'03_Extras'!$A$18:$I$27,'03_Extras'!$H$16,FALSE),"")</f>
        <v/>
      </c>
      <c r="M175" s="726"/>
      <c r="N175" s="613" t="str">
        <f t="shared" si="13"/>
        <v/>
      </c>
      <c r="O175" s="1469" t="str">
        <f t="shared" si="12"/>
        <v/>
      </c>
      <c r="P175" s="1442"/>
      <c r="Q175" s="1469" t="str">
        <f>IF(F175&lt;&gt;0,IF(COUNTIF($F$19:$F$178,F175)&gt;$Q$2,IF(F175&lt;&gt;0,COUNTIF($F$19:F175,F175),""),""),"")</f>
        <v/>
      </c>
      <c r="R175" s="1469" t="str">
        <f t="shared" si="9"/>
        <v/>
      </c>
      <c r="S175" s="1442"/>
      <c r="T175" s="1442"/>
      <c r="U175" s="1442"/>
      <c r="V175" s="1442"/>
      <c r="W175" s="1442"/>
      <c r="X175" s="1442"/>
      <c r="Y175" s="1442"/>
      <c r="Z175" s="1442"/>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c r="BA175" s="1442"/>
    </row>
    <row r="176" spans="1:53" s="34" customFormat="1" ht="18" customHeight="1" x14ac:dyDescent="0.2">
      <c r="A176" s="446" t="str">
        <f>CONCATENATE('01_Carga'!$M$5,"_",$I176)</f>
        <v>FI__158</v>
      </c>
      <c r="B176" s="1405"/>
      <c r="C176" s="1460" t="str">
        <f>'12_P1_Lista'!T175</f>
        <v/>
      </c>
      <c r="D176" s="1461" t="str">
        <f>'12_P1_Lista'!U175</f>
        <v/>
      </c>
      <c r="E176" s="1502" t="str">
        <f>IF(F176&lt;&gt;0,COUNTIF($F$19:F176,F176),"")</f>
        <v/>
      </c>
      <c r="F176" s="554"/>
      <c r="G176" s="1841" t="str">
        <f t="shared" si="11"/>
        <v/>
      </c>
      <c r="H176" s="445"/>
      <c r="I176" s="1204">
        <v>158</v>
      </c>
      <c r="J176" s="723" t="str">
        <f>IF(VLOOKUP($A176,'03_Extras'!$A$18:$I$27,'03_Extras'!$F$16,FALSE)&lt;&gt;"",VLOOKUP($A176,'03_Extras'!$A$18:$I$27,'03_Extras'!$F$16,FALSE),"")</f>
        <v/>
      </c>
      <c r="K176" s="724" t="str">
        <f>IF(VLOOKUP($A176,'03_Extras'!$A$18:$I$27,'03_Extras'!$G$16,FALSE)&lt;&gt;"",VLOOKUP($A176,'03_Extras'!$A$18:$I$27,'03_Extras'!$G$16,FALSE),"")</f>
        <v/>
      </c>
      <c r="L176" s="725" t="str">
        <f>IF(VLOOKUP($A176,'03_Extras'!$A$18:$I$27,'03_Extras'!$H$16,FALSE)&lt;&gt;"",VLOOKUP($A176,'03_Extras'!$A$18:$I$27,'03_Extras'!$H$16,FALSE),"")</f>
        <v/>
      </c>
      <c r="M176" s="726"/>
      <c r="N176" s="613" t="str">
        <f t="shared" si="13"/>
        <v/>
      </c>
      <c r="O176" s="1469" t="str">
        <f t="shared" si="12"/>
        <v/>
      </c>
      <c r="P176" s="1442"/>
      <c r="Q176" s="1469" t="str">
        <f>IF(F176&lt;&gt;0,IF(COUNTIF($F$19:$F$178,F176)&gt;$Q$2,IF(F176&lt;&gt;0,COUNTIF($F$19:F176,F176),""),""),"")</f>
        <v/>
      </c>
      <c r="R176" s="1469" t="str">
        <f t="shared" si="9"/>
        <v/>
      </c>
      <c r="S176" s="1442"/>
      <c r="T176" s="1442"/>
      <c r="U176" s="1442"/>
      <c r="V176" s="1442"/>
      <c r="W176" s="1442"/>
      <c r="X176" s="1442"/>
      <c r="Y176" s="1442"/>
      <c r="Z176" s="1442"/>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c r="BA176" s="1442"/>
    </row>
    <row r="177" spans="1:256" s="34" customFormat="1" ht="18" customHeight="1" x14ac:dyDescent="0.2">
      <c r="A177" s="446" t="str">
        <f>CONCATENATE('01_Carga'!$M$5,"_",$I177)</f>
        <v>FI__159</v>
      </c>
      <c r="B177" s="1405"/>
      <c r="C177" s="1460" t="str">
        <f>'12_P1_Lista'!T176</f>
        <v/>
      </c>
      <c r="D177" s="1461" t="str">
        <f>'12_P1_Lista'!U176</f>
        <v/>
      </c>
      <c r="E177" s="1502" t="str">
        <f>IF(F177&lt;&gt;0,COUNTIF($F$19:F177,F177),"")</f>
        <v/>
      </c>
      <c r="F177" s="554"/>
      <c r="G177" s="1841" t="str">
        <f t="shared" si="11"/>
        <v/>
      </c>
      <c r="H177" s="445"/>
      <c r="I177" s="1204">
        <v>159</v>
      </c>
      <c r="J177" s="723" t="str">
        <f>IF(VLOOKUP($A177,'03_Extras'!$A$18:$I$27,'03_Extras'!$F$16,FALSE)&lt;&gt;"",VLOOKUP($A177,'03_Extras'!$A$18:$I$27,'03_Extras'!$F$16,FALSE),"")</f>
        <v/>
      </c>
      <c r="K177" s="724" t="str">
        <f>IF(VLOOKUP($A177,'03_Extras'!$A$18:$I$27,'03_Extras'!$G$16,FALSE)&lt;&gt;"",VLOOKUP($A177,'03_Extras'!$A$18:$I$27,'03_Extras'!$G$16,FALSE),"")</f>
        <v/>
      </c>
      <c r="L177" s="725" t="str">
        <f>IF(VLOOKUP($A177,'03_Extras'!$A$18:$I$27,'03_Extras'!$H$16,FALSE)&lt;&gt;"",VLOOKUP($A177,'03_Extras'!$A$18:$I$27,'03_Extras'!$H$16,FALSE),"")</f>
        <v/>
      </c>
      <c r="M177" s="726"/>
      <c r="N177" s="613" t="str">
        <f t="shared" si="13"/>
        <v/>
      </c>
      <c r="O177" s="1469" t="str">
        <f t="shared" si="12"/>
        <v/>
      </c>
      <c r="P177" s="1442"/>
      <c r="Q177" s="1469" t="str">
        <f>IF(F177&lt;&gt;0,IF(COUNTIF($F$19:$F$178,F177)&gt;$Q$2,IF(F177&lt;&gt;0,COUNTIF($F$19:F177,F177),""),""),"")</f>
        <v/>
      </c>
      <c r="R177" s="1469" t="str">
        <f t="shared" si="9"/>
        <v/>
      </c>
      <c r="S177" s="1442"/>
      <c r="T177" s="1442"/>
      <c r="U177" s="1442"/>
      <c r="V177" s="1442"/>
      <c r="W177" s="1442"/>
      <c r="X177" s="1442"/>
      <c r="Y177" s="1442"/>
      <c r="Z177" s="1442"/>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c r="BA177" s="1442"/>
    </row>
    <row r="178" spans="1:256" s="34" customFormat="1" ht="18" customHeight="1" x14ac:dyDescent="0.2">
      <c r="A178" s="446" t="str">
        <f>CONCATENATE('01_Carga'!$M$5,"_",$I178)</f>
        <v>FI__160</v>
      </c>
      <c r="B178" s="1405"/>
      <c r="C178" s="1460" t="str">
        <f>'12_P1_Lista'!T177</f>
        <v/>
      </c>
      <c r="D178" s="1461" t="str">
        <f>'12_P1_Lista'!U177</f>
        <v/>
      </c>
      <c r="E178" s="1502" t="str">
        <f>IF(F178&lt;&gt;0,COUNTIF($F$19:F178,F178),"")</f>
        <v/>
      </c>
      <c r="F178" s="554"/>
      <c r="G178" s="1841" t="str">
        <f t="shared" si="11"/>
        <v/>
      </c>
      <c r="H178" s="445"/>
      <c r="I178" s="1204">
        <v>160</v>
      </c>
      <c r="J178" s="723" t="str">
        <f>IF(VLOOKUP($A178,'03_Extras'!$A$18:$I$27,'03_Extras'!$F$16,FALSE)&lt;&gt;"",VLOOKUP($A178,'03_Extras'!$A$18:$I$27,'03_Extras'!$F$16,FALSE),"")</f>
        <v/>
      </c>
      <c r="K178" s="724" t="str">
        <f>IF(VLOOKUP($A178,'03_Extras'!$A$18:$I$27,'03_Extras'!$G$16,FALSE)&lt;&gt;"",VLOOKUP($A178,'03_Extras'!$A$18:$I$27,'03_Extras'!$G$16,FALSE),"")</f>
        <v/>
      </c>
      <c r="L178" s="725" t="str">
        <f>IF(VLOOKUP($A178,'03_Extras'!$A$18:$I$27,'03_Extras'!$H$16,FALSE)&lt;&gt;"",VLOOKUP($A178,'03_Extras'!$A$18:$I$27,'03_Extras'!$H$16,FALSE),"")</f>
        <v/>
      </c>
      <c r="M178" s="726"/>
      <c r="N178" s="613" t="str">
        <f t="shared" si="13"/>
        <v/>
      </c>
      <c r="O178" s="1469" t="str">
        <f t="shared" si="12"/>
        <v/>
      </c>
      <c r="P178" s="1442"/>
      <c r="Q178" s="1469" t="str">
        <f>IF(F178&lt;&gt;0,IF(COUNTIF($F$19:$F$178,F178)&gt;$Q$2,IF(F178&lt;&gt;0,COUNTIF($F$19:F178,F178),""),""),"")</f>
        <v/>
      </c>
      <c r="R178" s="1469" t="str">
        <f t="shared" si="9"/>
        <v/>
      </c>
      <c r="S178" s="1442"/>
      <c r="T178" s="1442"/>
      <c r="U178" s="1442"/>
      <c r="V178" s="1442"/>
      <c r="W178" s="1442"/>
      <c r="X178" s="1442"/>
      <c r="Y178" s="1442"/>
      <c r="Z178" s="1442"/>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c r="BA178" s="1442"/>
    </row>
    <row r="179" spans="1:256" s="34" customFormat="1" ht="2.1" customHeight="1" x14ac:dyDescent="0.2">
      <c r="A179" s="446"/>
      <c r="B179" s="1404"/>
      <c r="C179" s="1505"/>
      <c r="D179" s="1506"/>
      <c r="E179" s="1502"/>
      <c r="F179" s="1507"/>
      <c r="G179" s="1842"/>
      <c r="H179" s="446"/>
      <c r="I179" s="202"/>
      <c r="J179" s="154"/>
      <c r="K179" s="155"/>
      <c r="L179" s="156"/>
      <c r="M179" s="156"/>
      <c r="O179" s="1469"/>
      <c r="P179" s="1442"/>
      <c r="Q179" s="1469" t="str">
        <f>IF(F179&lt;&gt;0,IF(AND(F178&lt;&gt;0,F179=F178),Q178+1,1),"")</f>
        <v/>
      </c>
      <c r="R179" s="1469"/>
      <c r="S179" s="1442"/>
      <c r="T179" s="1442"/>
      <c r="U179" s="1442"/>
      <c r="V179" s="1442"/>
      <c r="W179" s="1442"/>
      <c r="X179" s="1442"/>
      <c r="Y179" s="1442"/>
      <c r="Z179" s="1442"/>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c r="BA179" s="1442"/>
    </row>
    <row r="180" spans="1:256" s="34" customFormat="1" ht="2.1" customHeight="1" x14ac:dyDescent="0.2">
      <c r="A180" s="1404"/>
      <c r="B180" s="1404"/>
      <c r="C180" s="1505"/>
      <c r="D180" s="1506"/>
      <c r="E180" s="1502"/>
      <c r="F180" s="1507"/>
      <c r="G180" s="1842"/>
      <c r="H180" s="446"/>
      <c r="I180" s="202"/>
      <c r="J180" s="154"/>
      <c r="K180" s="155"/>
      <c r="L180" s="156"/>
      <c r="M180" s="156"/>
      <c r="O180" s="1469"/>
      <c r="P180" s="1442"/>
      <c r="Q180" s="1469">
        <f>IF(AND(F180&lt;&gt;0,F179&lt;&gt;0,F180=F179),H179+1,1)</f>
        <v>1</v>
      </c>
      <c r="R180" s="1469"/>
      <c r="S180" s="1442"/>
      <c r="T180" s="1442"/>
      <c r="U180" s="1442"/>
      <c r="V180" s="1442"/>
      <c r="W180" s="1442"/>
      <c r="X180" s="1442"/>
      <c r="Y180" s="1442"/>
      <c r="Z180" s="1442"/>
      <c r="AA180" s="1442"/>
      <c r="AB180" s="1442"/>
      <c r="AC180" s="1442"/>
      <c r="AD180" s="1442"/>
      <c r="AE180" s="1442"/>
      <c r="AF180" s="1442"/>
      <c r="AG180" s="1442"/>
      <c r="AH180" s="1442"/>
      <c r="AI180" s="1442"/>
      <c r="AJ180" s="1442"/>
      <c r="AK180" s="1442"/>
      <c r="AL180" s="1442"/>
      <c r="AM180" s="1442"/>
      <c r="AN180" s="1442"/>
      <c r="AO180" s="1442"/>
      <c r="AP180" s="1442"/>
      <c r="AQ180" s="1442"/>
      <c r="AR180" s="1442"/>
      <c r="AS180" s="1442"/>
      <c r="AT180" s="1442"/>
      <c r="AU180" s="1442"/>
      <c r="AV180" s="1442"/>
      <c r="AW180" s="1442"/>
      <c r="AX180" s="1442"/>
      <c r="AY180" s="1442"/>
      <c r="AZ180" s="1442"/>
      <c r="BA180" s="1442"/>
    </row>
    <row r="181" spans="1:256" s="54" customFormat="1" ht="11.1" customHeight="1" x14ac:dyDescent="0.2">
      <c r="A181" s="1421"/>
      <c r="B181" s="1508"/>
      <c r="C181" s="1509"/>
      <c r="D181" s="1421"/>
      <c r="E181" s="1503"/>
      <c r="F181" s="1421"/>
      <c r="G181" s="1843"/>
      <c r="H181" s="203"/>
      <c r="I181" s="160"/>
      <c r="J181" s="160">
        <f>SUBTOTAL(2,F19:F168)</f>
        <v>0</v>
      </c>
      <c r="K181" s="161" t="s">
        <v>101</v>
      </c>
      <c r="L181" s="162"/>
      <c r="M181" s="166"/>
      <c r="N181" s="166"/>
      <c r="O181" s="1387"/>
      <c r="P181" s="1481"/>
      <c r="Q181" s="1387"/>
      <c r="R181" s="1387"/>
      <c r="S181" s="1481"/>
      <c r="T181" s="1481"/>
      <c r="U181" s="1481"/>
      <c r="V181" s="1481"/>
      <c r="W181" s="1481"/>
      <c r="X181" s="1481"/>
      <c r="Y181" s="1481"/>
      <c r="Z181" s="1481"/>
      <c r="AA181" s="1481"/>
      <c r="AB181" s="1481"/>
      <c r="AC181" s="1481"/>
      <c r="AD181" s="1481"/>
      <c r="AE181" s="1481"/>
      <c r="AF181" s="1481"/>
      <c r="AG181" s="1481"/>
      <c r="AH181" s="1481"/>
      <c r="AI181" s="1481"/>
      <c r="AJ181" s="1481"/>
      <c r="AK181" s="1481"/>
      <c r="AL181" s="1481"/>
      <c r="AM181" s="1481"/>
      <c r="AN181" s="1481"/>
      <c r="AO181" s="1481"/>
      <c r="AP181" s="1481"/>
      <c r="AQ181" s="1481"/>
      <c r="AR181" s="1481"/>
      <c r="AS181" s="1481"/>
      <c r="AT181" s="1481"/>
      <c r="AU181" s="1481"/>
      <c r="AV181" s="1481"/>
      <c r="AW181" s="1481"/>
      <c r="AX181" s="1481"/>
      <c r="AY181" s="1481"/>
      <c r="AZ181" s="1481"/>
      <c r="BA181" s="1481"/>
      <c r="BB181" s="166"/>
      <c r="BC181" s="166"/>
      <c r="BD181" s="166"/>
      <c r="BE181" s="166"/>
      <c r="BF181" s="166"/>
      <c r="BG181" s="166"/>
      <c r="BH181" s="166"/>
      <c r="BI181" s="166"/>
      <c r="BJ181" s="166"/>
      <c r="BK181" s="166"/>
      <c r="BL181" s="166"/>
      <c r="BM181" s="166"/>
      <c r="BN181" s="166"/>
      <c r="BO181" s="166"/>
      <c r="BP181" s="166"/>
      <c r="BQ181" s="166"/>
      <c r="BR181" s="166"/>
      <c r="BS181" s="166"/>
      <c r="BT181" s="166"/>
      <c r="BU181" s="166"/>
      <c r="BV181" s="166"/>
      <c r="BW181" s="166"/>
      <c r="BX181" s="166"/>
      <c r="BY181" s="166"/>
      <c r="BZ181" s="166"/>
      <c r="CA181" s="166"/>
      <c r="CB181" s="166"/>
      <c r="CC181" s="166"/>
      <c r="CD181" s="166"/>
      <c r="CE181" s="166"/>
      <c r="CF181" s="166"/>
      <c r="CG181" s="166"/>
      <c r="CH181" s="166"/>
      <c r="CI181" s="166"/>
      <c r="CJ181" s="166"/>
      <c r="CK181" s="166"/>
      <c r="CL181" s="166"/>
      <c r="CM181" s="166"/>
      <c r="CN181" s="166"/>
      <c r="CO181" s="166"/>
      <c r="CP181" s="166"/>
      <c r="CQ181" s="166"/>
      <c r="CR181" s="166"/>
      <c r="CS181" s="166"/>
      <c r="CT181" s="166"/>
      <c r="CU181" s="166"/>
      <c r="CV181" s="166"/>
      <c r="CW181" s="166"/>
      <c r="CX181" s="166"/>
      <c r="CY181" s="166"/>
      <c r="CZ181" s="166"/>
      <c r="DA181" s="166"/>
      <c r="DB181" s="166"/>
      <c r="DC181" s="166"/>
      <c r="DD181" s="166"/>
      <c r="DE181" s="166"/>
      <c r="DF181" s="166"/>
      <c r="DG181" s="166"/>
      <c r="DH181" s="166"/>
      <c r="DI181" s="166"/>
      <c r="DJ181" s="166"/>
      <c r="DK181" s="166"/>
      <c r="DL181" s="166"/>
      <c r="DM181" s="166"/>
      <c r="DN181" s="166"/>
      <c r="DO181" s="166"/>
      <c r="DP181" s="166"/>
      <c r="DQ181" s="166"/>
      <c r="DR181" s="166"/>
      <c r="DS181" s="166"/>
      <c r="DT181" s="166"/>
      <c r="DU181" s="166"/>
      <c r="DV181" s="166"/>
      <c r="DW181" s="166"/>
      <c r="DX181" s="166"/>
      <c r="DY181" s="166"/>
      <c r="DZ181" s="166"/>
      <c r="EA181" s="166"/>
      <c r="EB181" s="166"/>
      <c r="EC181" s="166"/>
      <c r="ED181" s="166"/>
      <c r="EE181" s="166"/>
      <c r="EF181" s="166"/>
      <c r="EG181" s="166"/>
      <c r="EH181" s="166"/>
      <c r="EI181" s="166"/>
      <c r="EJ181" s="166"/>
      <c r="EK181" s="166"/>
      <c r="EL181" s="166"/>
      <c r="EM181" s="166"/>
      <c r="EN181" s="166"/>
      <c r="EO181" s="166"/>
      <c r="EP181" s="166"/>
      <c r="EQ181" s="166"/>
      <c r="ER181" s="166"/>
      <c r="ES181" s="166"/>
      <c r="ET181" s="166"/>
      <c r="EU181" s="166"/>
      <c r="EV181" s="166"/>
      <c r="EW181" s="166"/>
      <c r="EX181" s="166"/>
      <c r="EY181" s="166"/>
      <c r="EZ181" s="166"/>
      <c r="FA181" s="166"/>
      <c r="FB181" s="166"/>
      <c r="FC181" s="166"/>
      <c r="FD181" s="166"/>
      <c r="FE181" s="166"/>
      <c r="FF181" s="166"/>
      <c r="FG181" s="166"/>
      <c r="FH181" s="166"/>
      <c r="FI181" s="166"/>
      <c r="FJ181" s="166"/>
      <c r="FK181" s="166"/>
      <c r="FL181" s="166"/>
      <c r="FM181" s="166"/>
      <c r="FN181" s="166"/>
      <c r="FO181" s="166"/>
      <c r="FP181" s="166"/>
      <c r="FQ181" s="166"/>
      <c r="FR181" s="166"/>
      <c r="FS181" s="166"/>
      <c r="FT181" s="166"/>
      <c r="FU181" s="166"/>
      <c r="FV181" s="166"/>
      <c r="FW181" s="166"/>
      <c r="FX181" s="166"/>
      <c r="FY181" s="166"/>
      <c r="FZ181" s="166"/>
      <c r="GA181" s="166"/>
      <c r="GB181" s="166"/>
      <c r="GC181" s="166"/>
      <c r="GD181" s="166"/>
      <c r="GE181" s="166"/>
      <c r="GF181" s="166"/>
      <c r="GG181" s="166"/>
      <c r="GH181" s="166"/>
      <c r="GI181" s="166"/>
      <c r="GJ181" s="166"/>
      <c r="GK181" s="166"/>
      <c r="GL181" s="166"/>
      <c r="GM181" s="166"/>
      <c r="GN181" s="166"/>
      <c r="GO181" s="166"/>
      <c r="GP181" s="166"/>
      <c r="GQ181" s="166"/>
      <c r="GR181" s="166"/>
      <c r="GS181" s="166"/>
      <c r="GT181" s="166"/>
      <c r="GU181" s="166"/>
      <c r="GV181" s="166"/>
      <c r="GW181" s="166"/>
      <c r="GX181" s="166"/>
      <c r="GY181" s="166"/>
      <c r="GZ181" s="166"/>
      <c r="HA181" s="166"/>
      <c r="HB181" s="166"/>
      <c r="HC181" s="166"/>
      <c r="HD181" s="166"/>
      <c r="HE181" s="166"/>
      <c r="HF181" s="166"/>
      <c r="HG181" s="166"/>
      <c r="HH181" s="166"/>
      <c r="HI181" s="166"/>
      <c r="HJ181" s="166"/>
      <c r="HK181" s="166"/>
      <c r="HL181" s="166"/>
      <c r="HM181" s="166"/>
      <c r="HN181" s="166"/>
      <c r="HO181" s="166"/>
      <c r="HP181" s="166"/>
      <c r="HQ181" s="166"/>
      <c r="HR181" s="166"/>
      <c r="HS181" s="166"/>
      <c r="HT181" s="166"/>
      <c r="HU181" s="166"/>
      <c r="HV181" s="166"/>
      <c r="HW181" s="166"/>
      <c r="HX181" s="166"/>
      <c r="HY181" s="166"/>
      <c r="HZ181" s="166"/>
      <c r="IA181" s="166"/>
      <c r="IB181" s="166"/>
      <c r="IC181" s="166"/>
      <c r="ID181" s="166"/>
      <c r="IE181" s="166"/>
      <c r="IF181" s="166"/>
      <c r="IG181" s="166"/>
      <c r="IH181" s="166"/>
      <c r="II181" s="166"/>
      <c r="IJ181" s="166"/>
      <c r="IK181" s="166"/>
      <c r="IL181" s="166"/>
      <c r="IM181" s="166"/>
      <c r="IN181" s="166"/>
      <c r="IO181" s="166"/>
      <c r="IP181" s="166"/>
      <c r="IQ181" s="166"/>
      <c r="IR181" s="166"/>
      <c r="IS181" s="166"/>
      <c r="IT181" s="166"/>
      <c r="IU181" s="166"/>
      <c r="IV181" s="166"/>
    </row>
    <row r="182" spans="1:256" s="54" customFormat="1" ht="12.75" customHeight="1" x14ac:dyDescent="0.2">
      <c r="A182" s="1421"/>
      <c r="B182" s="1510"/>
      <c r="C182" s="1509"/>
      <c r="D182" s="1421"/>
      <c r="E182" s="1503"/>
      <c r="F182" s="1421"/>
      <c r="G182" s="1843"/>
      <c r="H182" s="203"/>
      <c r="I182" s="167"/>
      <c r="J182" s="167" t="str">
        <f>IF(SUBTOTAL(2,F169:F178)=0,"",SUBTOTAL(2,F169:F178))</f>
        <v/>
      </c>
      <c r="K182" s="168" t="str">
        <f>IF(SUBTOTAL(2,F169:F178)=0,"",IF(SUBTOTAL(2,F169:F178)=1,"Incorporado posteriormente a la elaboración de los listados *",IF(SUBTOTAL(2,F169:F178)&gt;1,"Incorporados posteriormente a la elaboración de los listados *")))</f>
        <v/>
      </c>
      <c r="L182" s="20"/>
      <c r="O182" s="1387"/>
      <c r="P182" s="1351"/>
      <c r="Q182" s="1387"/>
      <c r="R182" s="1387"/>
      <c r="S182" s="1351"/>
      <c r="T182" s="1351"/>
      <c r="U182" s="1351"/>
      <c r="V182" s="1351"/>
      <c r="W182" s="1351"/>
      <c r="X182" s="1351"/>
      <c r="Y182" s="1351"/>
      <c r="Z182" s="1351"/>
      <c r="AA182" s="1351"/>
      <c r="AB182" s="1351"/>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c r="BA182" s="1351"/>
    </row>
    <row r="183" spans="1:256" s="54" customFormat="1" ht="36" customHeight="1" x14ac:dyDescent="0.2">
      <c r="A183" s="1421"/>
      <c r="B183" s="1421"/>
      <c r="C183" s="1511"/>
      <c r="D183" s="1434"/>
      <c r="E183" s="1503"/>
      <c r="F183" s="1422"/>
      <c r="G183" s="1843"/>
      <c r="H183" s="159"/>
      <c r="I183" s="203"/>
      <c r="J183" s="2046" t="str">
        <f>CONCATENATE("En  ",$J$4,",  a ",IF($F$6&lt;&gt;"",TEXT($F$6,"dddd, dd"" de ""mmmm"" de ""aaaa"),"______________________________"))</f>
        <v>En  BURGOS,  a sábado, 18 de junio de 2016</v>
      </c>
      <c r="K183" s="2046"/>
      <c r="L183" s="2046"/>
      <c r="M183" s="2046"/>
      <c r="N183" s="195"/>
      <c r="O183" s="1387"/>
      <c r="P183" s="1351"/>
      <c r="Q183" s="1387"/>
      <c r="R183" s="1387"/>
      <c r="S183" s="1351"/>
      <c r="T183" s="1351"/>
      <c r="U183" s="1351"/>
      <c r="V183" s="1351"/>
      <c r="W183" s="1351"/>
      <c r="X183" s="1351"/>
      <c r="Y183" s="1351"/>
      <c r="Z183" s="1351"/>
      <c r="AA183" s="1351"/>
      <c r="AB183" s="1351"/>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c r="BA183" s="1351"/>
    </row>
    <row r="184" spans="1:256" s="54" customFormat="1" ht="12.75" customHeight="1" x14ac:dyDescent="0.2">
      <c r="A184" s="1421"/>
      <c r="B184" s="1421"/>
      <c r="C184" s="1420"/>
      <c r="D184" s="1420"/>
      <c r="E184" s="1503"/>
      <c r="F184" s="1422"/>
      <c r="G184" s="1843"/>
      <c r="H184" s="159"/>
      <c r="I184" s="203"/>
      <c r="J184" s="324" t="s">
        <v>528</v>
      </c>
      <c r="M184" s="323" t="s">
        <v>151</v>
      </c>
      <c r="N184" s="30"/>
      <c r="O184" s="1387"/>
      <c r="P184" s="1351"/>
      <c r="Q184" s="1517"/>
      <c r="R184" s="1387"/>
      <c r="S184" s="1351"/>
      <c r="T184" s="1351"/>
      <c r="U184" s="1351"/>
      <c r="V184" s="1351"/>
      <c r="W184" s="1351"/>
      <c r="X184" s="1351"/>
      <c r="Y184" s="1351"/>
      <c r="Z184" s="1351"/>
      <c r="AA184" s="1351"/>
      <c r="AB184" s="1351"/>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c r="BA184" s="1351"/>
    </row>
    <row r="185" spans="1:256" s="54" customFormat="1" ht="24.95" customHeight="1" x14ac:dyDescent="0.2">
      <c r="A185" s="1421"/>
      <c r="B185" s="1421"/>
      <c r="C185" s="1420"/>
      <c r="D185" s="1420"/>
      <c r="E185" s="1503"/>
      <c r="F185" s="1422"/>
      <c r="G185" s="1843"/>
      <c r="H185" s="159"/>
      <c r="I185" s="203"/>
      <c r="J185" s="326" t="str">
        <f>PRESIDENTE</f>
        <v/>
      </c>
      <c r="M185" s="328" t="str">
        <f>SECRETARIO</f>
        <v/>
      </c>
      <c r="N185" s="30"/>
      <c r="O185" s="1387"/>
      <c r="P185" s="1351"/>
      <c r="Q185" s="1483"/>
      <c r="R185" s="1387"/>
      <c r="S185" s="1351"/>
      <c r="T185" s="1351"/>
      <c r="U185" s="1351"/>
      <c r="V185" s="1351"/>
      <c r="W185" s="1351"/>
      <c r="X185" s="1351"/>
      <c r="Y185" s="1351"/>
      <c r="Z185" s="1351"/>
      <c r="AA185" s="1351"/>
      <c r="AB185" s="1351"/>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c r="BA185" s="1351"/>
    </row>
    <row r="186" spans="1:256" s="54" customFormat="1" ht="12.75" x14ac:dyDescent="0.2">
      <c r="A186" s="1421"/>
      <c r="B186" s="1421"/>
      <c r="C186" s="1420"/>
      <c r="D186" s="1420"/>
      <c r="E186" s="1503"/>
      <c r="F186" s="1422"/>
      <c r="G186" s="1843"/>
      <c r="H186" s="159"/>
      <c r="I186" s="159"/>
      <c r="J186" s="159"/>
      <c r="K186" s="325"/>
      <c r="M186" s="327"/>
      <c r="N186" s="30"/>
      <c r="O186" s="1387"/>
      <c r="P186" s="1483"/>
      <c r="Q186" s="1483"/>
      <c r="R186" s="1483"/>
      <c r="S186" s="1351"/>
      <c r="T186" s="1351"/>
      <c r="U186" s="1351"/>
      <c r="V186" s="1351"/>
      <c r="W186" s="1351"/>
      <c r="X186" s="1351"/>
      <c r="Y186" s="1351"/>
      <c r="Z186" s="1351"/>
      <c r="AA186" s="1351"/>
      <c r="AB186" s="1351"/>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c r="BA186" s="1351"/>
    </row>
    <row r="187" spans="1:256" s="54" customFormat="1" x14ac:dyDescent="0.25">
      <c r="A187" s="1421"/>
      <c r="B187" s="1421"/>
      <c r="C187" s="1388"/>
      <c r="D187" s="1388"/>
      <c r="E187" s="1503"/>
      <c r="F187" s="1422"/>
      <c r="G187" s="1843"/>
      <c r="H187" s="1435"/>
      <c r="I187" s="1519"/>
      <c r="J187" s="1388"/>
      <c r="K187" s="1389"/>
      <c r="L187" s="1388"/>
      <c r="M187" s="1388"/>
      <c r="N187" s="1388"/>
      <c r="O187" s="1387"/>
      <c r="P187" s="1351"/>
      <c r="Q187" s="1387"/>
      <c r="R187" s="1387"/>
      <c r="S187" s="1351"/>
      <c r="T187" s="1351"/>
      <c r="U187" s="1351"/>
      <c r="V187" s="1351"/>
      <c r="W187" s="1351"/>
      <c r="X187" s="1351"/>
      <c r="Y187" s="1351"/>
      <c r="Z187" s="1351"/>
      <c r="AA187" s="1351"/>
      <c r="AB187" s="1351"/>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c r="BA187" s="1351"/>
    </row>
    <row r="188" spans="1:256" s="54" customFormat="1" x14ac:dyDescent="0.25">
      <c r="A188" s="1421"/>
      <c r="B188" s="1421"/>
      <c r="C188" s="1388"/>
      <c r="D188" s="1388"/>
      <c r="E188" s="1503"/>
      <c r="F188" s="1422"/>
      <c r="G188" s="1843"/>
      <c r="H188" s="1435"/>
      <c r="I188" s="1519"/>
      <c r="J188" s="1388"/>
      <c r="K188" s="1389"/>
      <c r="L188" s="1388"/>
      <c r="M188" s="1388"/>
      <c r="N188" s="1388"/>
      <c r="O188" s="1387"/>
      <c r="P188" s="1388"/>
      <c r="Q188" s="1387"/>
      <c r="R188" s="1387"/>
      <c r="S188" s="1388"/>
      <c r="T188" s="1351"/>
      <c r="U188" s="1388"/>
      <c r="V188" s="1388"/>
      <c r="W188" s="1388"/>
      <c r="X188" s="1388"/>
      <c r="Y188" s="1388"/>
      <c r="Z188" s="1388"/>
      <c r="AA188" s="1388"/>
      <c r="AB188" s="1388"/>
      <c r="AC188" s="1388"/>
      <c r="AD188" s="1388"/>
      <c r="AE188" s="1388"/>
      <c r="AF188" s="1388"/>
      <c r="AG188" s="1388"/>
      <c r="AH188" s="1388"/>
      <c r="AI188" s="1388"/>
      <c r="AJ188" s="1388"/>
      <c r="AK188" s="1388"/>
      <c r="AL188" s="1388"/>
      <c r="AM188" s="1388"/>
      <c r="AN188" s="1388"/>
      <c r="AO188" s="1388"/>
      <c r="AP188" s="1388"/>
      <c r="AQ188" s="1388"/>
      <c r="AR188" s="1388"/>
      <c r="AS188" s="1388"/>
      <c r="AT188" s="1388"/>
      <c r="AU188" s="1388"/>
      <c r="AV188" s="1388"/>
      <c r="AW188" s="1388"/>
      <c r="AX188" s="1388"/>
      <c r="AY188" s="1388"/>
      <c r="AZ188" s="1388"/>
      <c r="BA188" s="1388"/>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20"/>
      <c r="DY188" s="20"/>
      <c r="DZ188" s="20"/>
      <c r="EA188" s="20"/>
      <c r="EB188" s="20"/>
      <c r="EC188" s="20"/>
      <c r="ED188" s="20"/>
      <c r="EE188" s="20"/>
      <c r="EF188" s="20"/>
      <c r="EG188" s="20"/>
      <c r="EH188" s="20"/>
      <c r="EI188" s="20"/>
      <c r="EJ188" s="20"/>
      <c r="EK188" s="20"/>
      <c r="EL188" s="20"/>
      <c r="EM188" s="20"/>
      <c r="EN188" s="20"/>
      <c r="EO188" s="20"/>
      <c r="EP188" s="20"/>
      <c r="EQ188" s="20"/>
      <c r="ER188" s="20"/>
      <c r="ES188" s="20"/>
      <c r="ET188" s="20"/>
      <c r="EU188" s="20"/>
      <c r="EV188" s="20"/>
      <c r="EW188" s="20"/>
      <c r="EX188" s="20"/>
      <c r="EY188" s="20"/>
      <c r="EZ188" s="20"/>
      <c r="FA188" s="20"/>
      <c r="FB188" s="20"/>
      <c r="FC188" s="20"/>
      <c r="FD188" s="20"/>
      <c r="FE188" s="20"/>
      <c r="FF188" s="20"/>
      <c r="FG188" s="20"/>
      <c r="FH188" s="20"/>
      <c r="FI188" s="20"/>
      <c r="FJ188" s="20"/>
      <c r="FK188" s="20"/>
      <c r="FL188" s="20"/>
      <c r="FM188" s="20"/>
      <c r="FN188" s="20"/>
      <c r="FO188" s="20"/>
      <c r="FP188" s="20"/>
      <c r="FQ188" s="20"/>
      <c r="FR188" s="20"/>
      <c r="FS188" s="20"/>
      <c r="FT188" s="20"/>
      <c r="FU188" s="20"/>
      <c r="FV188" s="20"/>
      <c r="FW188" s="20"/>
      <c r="FX188" s="20"/>
      <c r="FY188" s="20"/>
      <c r="FZ188" s="20"/>
      <c r="GA188" s="20"/>
      <c r="GB188" s="20"/>
      <c r="GC188" s="20"/>
      <c r="GD188" s="20"/>
      <c r="GE188" s="20"/>
      <c r="GF188" s="20"/>
      <c r="GG188" s="20"/>
      <c r="GH188" s="20"/>
      <c r="GI188" s="20"/>
      <c r="GJ188" s="20"/>
      <c r="GK188" s="20"/>
      <c r="GL188" s="20"/>
      <c r="GM188" s="20"/>
      <c r="GN188" s="20"/>
      <c r="GO188" s="20"/>
      <c r="GP188" s="20"/>
      <c r="GQ188" s="20"/>
      <c r="GR188" s="20"/>
      <c r="GS188" s="20"/>
      <c r="GT188" s="20"/>
      <c r="GU188" s="20"/>
      <c r="GV188" s="20"/>
      <c r="GW188" s="20"/>
      <c r="GX188" s="20"/>
      <c r="GY188" s="20"/>
      <c r="GZ188" s="20"/>
      <c r="HA188" s="20"/>
      <c r="HB188" s="20"/>
      <c r="HC188" s="20"/>
      <c r="HD188" s="20"/>
      <c r="HE188" s="20"/>
      <c r="HF188" s="20"/>
      <c r="HG188" s="20"/>
      <c r="HH188" s="20"/>
      <c r="HI188" s="20"/>
      <c r="HJ188" s="20"/>
      <c r="HK188" s="20"/>
      <c r="HL188" s="20"/>
      <c r="HM188" s="20"/>
      <c r="HN188" s="20"/>
      <c r="HO188" s="20"/>
      <c r="HP188" s="20"/>
      <c r="HQ188" s="20"/>
      <c r="HR188" s="20"/>
      <c r="HS188" s="20"/>
      <c r="HT188" s="20"/>
      <c r="HU188" s="20"/>
      <c r="HV188" s="20"/>
      <c r="HW188" s="20"/>
      <c r="HX188" s="20"/>
      <c r="HY188" s="20"/>
      <c r="HZ188" s="20"/>
      <c r="IA188" s="20"/>
      <c r="IB188" s="20"/>
      <c r="IC188" s="20"/>
      <c r="ID188" s="20"/>
      <c r="IE188" s="20"/>
      <c r="IF188" s="20"/>
      <c r="IG188" s="20"/>
      <c r="IH188" s="20"/>
      <c r="II188" s="20"/>
      <c r="IJ188" s="20"/>
      <c r="IK188" s="20"/>
      <c r="IL188" s="20"/>
      <c r="IM188" s="20"/>
      <c r="IN188" s="20"/>
      <c r="IO188" s="20"/>
      <c r="IP188" s="20"/>
      <c r="IQ188" s="20"/>
      <c r="IR188" s="20"/>
      <c r="IS188" s="20"/>
      <c r="IT188" s="20"/>
      <c r="IU188" s="20"/>
      <c r="IV188" s="20"/>
    </row>
    <row r="189" spans="1:256" s="20" customFormat="1" x14ac:dyDescent="0.25">
      <c r="A189" s="1421"/>
      <c r="B189" s="1421"/>
      <c r="C189" s="1388"/>
      <c r="D189" s="1388"/>
      <c r="E189" s="1503"/>
      <c r="F189" s="1422"/>
      <c r="G189" s="1843"/>
      <c r="H189" s="1435"/>
      <c r="I189" s="1519"/>
      <c r="J189" s="1388"/>
      <c r="K189" s="1389"/>
      <c r="L189" s="1388"/>
      <c r="M189" s="1388"/>
      <c r="N189" s="1388"/>
      <c r="O189" s="1387"/>
      <c r="P189" s="1351"/>
      <c r="Q189" s="1387"/>
      <c r="R189" s="1387"/>
      <c r="S189" s="1351"/>
      <c r="T189" s="1351"/>
      <c r="U189" s="1351"/>
      <c r="V189" s="1351"/>
      <c r="W189" s="1351"/>
      <c r="X189" s="1351"/>
      <c r="Y189" s="1351"/>
      <c r="Z189" s="1351"/>
      <c r="AA189" s="1351"/>
      <c r="AB189" s="1351"/>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c r="BA189" s="1351"/>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c r="FL189" s="54"/>
      <c r="FM189" s="54"/>
      <c r="FN189" s="54"/>
      <c r="FO189" s="54"/>
      <c r="FP189" s="54"/>
      <c r="FQ189" s="54"/>
      <c r="FR189" s="54"/>
      <c r="FS189" s="54"/>
      <c r="FT189" s="54"/>
      <c r="FU189" s="54"/>
      <c r="FV189" s="54"/>
      <c r="FW189" s="54"/>
      <c r="FX189" s="54"/>
      <c r="FY189" s="54"/>
      <c r="FZ189" s="54"/>
      <c r="GA189" s="54"/>
      <c r="GB189" s="54"/>
      <c r="GC189" s="54"/>
      <c r="GD189" s="54"/>
      <c r="GE189" s="54"/>
      <c r="GF189" s="54"/>
      <c r="GG189" s="54"/>
      <c r="GH189" s="54"/>
      <c r="GI189" s="54"/>
      <c r="GJ189" s="54"/>
      <c r="GK189" s="54"/>
      <c r="GL189" s="54"/>
      <c r="GM189" s="54"/>
      <c r="GN189" s="54"/>
      <c r="GO189" s="54"/>
      <c r="GP189" s="54"/>
      <c r="GQ189" s="54"/>
      <c r="GR189" s="54"/>
      <c r="GS189" s="54"/>
      <c r="GT189" s="54"/>
      <c r="GU189" s="54"/>
      <c r="GV189" s="54"/>
      <c r="GW189" s="54"/>
      <c r="GX189" s="54"/>
      <c r="GY189" s="54"/>
      <c r="GZ189" s="54"/>
      <c r="HA189" s="54"/>
      <c r="HB189" s="54"/>
      <c r="HC189" s="54"/>
      <c r="HD189" s="54"/>
      <c r="HE189" s="54"/>
      <c r="HF189" s="54"/>
      <c r="HG189" s="54"/>
      <c r="HH189" s="54"/>
      <c r="HI189" s="54"/>
      <c r="HJ189" s="54"/>
      <c r="HK189" s="54"/>
      <c r="HL189" s="54"/>
      <c r="HM189" s="54"/>
      <c r="HN189" s="54"/>
      <c r="HO189" s="54"/>
      <c r="HP189" s="54"/>
      <c r="HQ189" s="54"/>
      <c r="HR189" s="54"/>
      <c r="HS189" s="54"/>
      <c r="HT189" s="54"/>
      <c r="HU189" s="54"/>
      <c r="HV189" s="54"/>
      <c r="HW189" s="54"/>
      <c r="HX189" s="54"/>
      <c r="HY189" s="54"/>
      <c r="HZ189" s="54"/>
      <c r="IA189" s="54"/>
      <c r="IB189" s="54"/>
      <c r="IC189" s="54"/>
      <c r="ID189" s="54"/>
      <c r="IE189" s="54"/>
      <c r="IF189" s="54"/>
      <c r="IG189" s="54"/>
      <c r="IH189" s="54"/>
      <c r="II189" s="54"/>
      <c r="IJ189" s="54"/>
      <c r="IK189" s="54"/>
      <c r="IL189" s="54"/>
      <c r="IM189" s="54"/>
      <c r="IN189" s="54"/>
      <c r="IO189" s="54"/>
      <c r="IP189" s="54"/>
      <c r="IQ189" s="54"/>
      <c r="IR189" s="54"/>
      <c r="IS189" s="54"/>
      <c r="IT189" s="54"/>
      <c r="IU189" s="54"/>
      <c r="IV189" s="54"/>
    </row>
    <row r="190" spans="1:256" s="20" customFormat="1" x14ac:dyDescent="0.25">
      <c r="A190" s="1421"/>
      <c r="B190" s="1421"/>
      <c r="C190" s="1388"/>
      <c r="D190" s="1388"/>
      <c r="E190" s="1503"/>
      <c r="F190" s="1422"/>
      <c r="G190" s="1843"/>
      <c r="H190" s="1435"/>
      <c r="I190" s="1519"/>
      <c r="J190" s="1388"/>
      <c r="K190" s="1389"/>
      <c r="L190" s="1388"/>
      <c r="M190" s="1388"/>
      <c r="N190" s="1388"/>
      <c r="O190" s="1387"/>
      <c r="P190" s="1351"/>
      <c r="Q190" s="1387"/>
      <c r="R190" s="1387"/>
      <c r="S190" s="1351"/>
      <c r="T190" s="1351"/>
      <c r="U190" s="1351"/>
      <c r="V190" s="1351"/>
      <c r="W190" s="1351"/>
      <c r="X190" s="1351"/>
      <c r="Y190" s="1351"/>
      <c r="Z190" s="1351"/>
      <c r="AA190" s="1351"/>
      <c r="AB190" s="1351"/>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c r="BA190" s="1351"/>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c r="FL190" s="54"/>
      <c r="FM190" s="54"/>
      <c r="FN190" s="54"/>
      <c r="FO190" s="54"/>
      <c r="FP190" s="54"/>
      <c r="FQ190" s="54"/>
      <c r="FR190" s="54"/>
      <c r="FS190" s="54"/>
      <c r="FT190" s="54"/>
      <c r="FU190" s="54"/>
      <c r="FV190" s="54"/>
      <c r="FW190" s="54"/>
      <c r="FX190" s="54"/>
      <c r="FY190" s="54"/>
      <c r="FZ190" s="54"/>
      <c r="GA190" s="54"/>
      <c r="GB190" s="54"/>
      <c r="GC190" s="54"/>
      <c r="GD190" s="54"/>
      <c r="GE190" s="54"/>
      <c r="GF190" s="54"/>
      <c r="GG190" s="54"/>
      <c r="GH190" s="54"/>
      <c r="GI190" s="54"/>
      <c r="GJ190" s="54"/>
      <c r="GK190" s="54"/>
      <c r="GL190" s="54"/>
      <c r="GM190" s="54"/>
      <c r="GN190" s="54"/>
      <c r="GO190" s="54"/>
      <c r="GP190" s="54"/>
      <c r="GQ190" s="54"/>
      <c r="GR190" s="54"/>
      <c r="GS190" s="54"/>
      <c r="GT190" s="54"/>
      <c r="GU190" s="54"/>
      <c r="GV190" s="54"/>
      <c r="GW190" s="54"/>
      <c r="GX190" s="54"/>
      <c r="GY190" s="54"/>
      <c r="GZ190" s="54"/>
      <c r="HA190" s="54"/>
      <c r="HB190" s="54"/>
      <c r="HC190" s="54"/>
      <c r="HD190" s="54"/>
      <c r="HE190" s="54"/>
      <c r="HF190" s="54"/>
      <c r="HG190" s="54"/>
      <c r="HH190" s="54"/>
      <c r="HI190" s="54"/>
      <c r="HJ190" s="54"/>
      <c r="HK190" s="54"/>
      <c r="HL190" s="54"/>
      <c r="HM190" s="54"/>
      <c r="HN190" s="54"/>
      <c r="HO190" s="54"/>
      <c r="HP190" s="54"/>
      <c r="HQ190" s="54"/>
      <c r="HR190" s="54"/>
      <c r="HS190" s="54"/>
      <c r="HT190" s="54"/>
      <c r="HU190" s="54"/>
      <c r="HV190" s="54"/>
      <c r="HW190" s="54"/>
      <c r="HX190" s="54"/>
      <c r="HY190" s="54"/>
      <c r="HZ190" s="54"/>
      <c r="IA190" s="54"/>
      <c r="IB190" s="54"/>
      <c r="IC190" s="54"/>
      <c r="ID190" s="54"/>
      <c r="IE190" s="54"/>
      <c r="IF190" s="54"/>
      <c r="IG190" s="54"/>
      <c r="IH190" s="54"/>
      <c r="II190" s="54"/>
      <c r="IJ190" s="54"/>
      <c r="IK190" s="54"/>
      <c r="IL190" s="54"/>
      <c r="IM190" s="54"/>
      <c r="IN190" s="54"/>
      <c r="IO190" s="54"/>
      <c r="IP190" s="54"/>
      <c r="IQ190" s="54"/>
      <c r="IR190" s="54"/>
      <c r="IS190" s="54"/>
      <c r="IT190" s="54"/>
      <c r="IU190" s="54"/>
      <c r="IV190" s="54"/>
    </row>
    <row r="191" spans="1:256" s="20" customFormat="1" x14ac:dyDescent="0.25">
      <c r="A191" s="1421"/>
      <c r="B191" s="1421"/>
      <c r="C191" s="1388"/>
      <c r="D191" s="1388"/>
      <c r="E191" s="1503"/>
      <c r="F191" s="1422"/>
      <c r="G191" s="1843"/>
      <c r="H191" s="1435"/>
      <c r="I191" s="1519"/>
      <c r="J191" s="1388"/>
      <c r="K191" s="1389"/>
      <c r="L191" s="1388"/>
      <c r="M191" s="1388"/>
      <c r="N191" s="1388"/>
      <c r="O191" s="1389"/>
      <c r="P191" s="1388"/>
      <c r="Q191" s="1389"/>
      <c r="R191" s="1389"/>
      <c r="S191" s="1388"/>
      <c r="T191" s="1388"/>
      <c r="U191" s="1388"/>
      <c r="V191" s="1388"/>
      <c r="W191" s="1388"/>
      <c r="X191" s="1388"/>
      <c r="Y191" s="1388"/>
      <c r="Z191" s="1388"/>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c r="BA191" s="1388"/>
    </row>
    <row r="192" spans="1:256" s="20" customFormat="1" x14ac:dyDescent="0.25">
      <c r="A192" s="1530"/>
      <c r="B192" s="1435"/>
      <c r="C192" s="1388"/>
      <c r="D192" s="1434"/>
      <c r="E192" s="1504"/>
      <c r="F192" s="1436"/>
      <c r="G192" s="1844"/>
      <c r="H192" s="1435"/>
      <c r="I192" s="1519"/>
      <c r="J192" s="1388"/>
      <c r="K192" s="1389"/>
      <c r="L192" s="1388"/>
      <c r="M192" s="1388"/>
      <c r="N192" s="1388"/>
      <c r="O192" s="1389"/>
      <c r="P192" s="1388"/>
      <c r="Q192" s="1389"/>
      <c r="R192" s="1389"/>
      <c r="S192" s="1388"/>
      <c r="T192" s="1388"/>
      <c r="U192" s="1388"/>
      <c r="V192" s="1388"/>
      <c r="W192" s="1388"/>
      <c r="X192" s="1388"/>
      <c r="Y192" s="1388"/>
      <c r="Z192" s="1388"/>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c r="BA192" s="1388"/>
    </row>
    <row r="193" spans="1:256" s="20" customFormat="1" x14ac:dyDescent="0.25">
      <c r="A193" s="1530"/>
      <c r="B193" s="1435"/>
      <c r="C193" s="1388"/>
      <c r="D193" s="1434"/>
      <c r="E193" s="1504"/>
      <c r="F193" s="1436"/>
      <c r="G193" s="1844"/>
      <c r="H193" s="1435"/>
      <c r="I193" s="1519"/>
      <c r="J193" s="1388"/>
      <c r="K193" s="1389"/>
      <c r="L193" s="1388"/>
      <c r="M193" s="1388"/>
      <c r="N193" s="1388"/>
      <c r="O193" s="1389"/>
      <c r="P193" s="1388"/>
      <c r="Q193" s="1389"/>
      <c r="R193" s="1389"/>
      <c r="S193" s="1388"/>
      <c r="T193" s="1388"/>
      <c r="U193" s="1388"/>
      <c r="V193" s="1388"/>
      <c r="W193" s="1388"/>
      <c r="X193" s="1388"/>
      <c r="Y193" s="1388"/>
      <c r="Z193" s="1388"/>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c r="BA193" s="1388"/>
    </row>
    <row r="194" spans="1:256" s="20" customFormat="1" x14ac:dyDescent="0.25">
      <c r="A194" s="1530"/>
      <c r="B194" s="1435"/>
      <c r="C194" s="1388"/>
      <c r="D194" s="1434"/>
      <c r="E194" s="1504"/>
      <c r="F194" s="1436"/>
      <c r="G194" s="1844"/>
      <c r="H194" s="1435"/>
      <c r="I194" s="1519"/>
      <c r="J194" s="1388"/>
      <c r="K194" s="1389"/>
      <c r="L194" s="1388"/>
      <c r="M194" s="1388"/>
      <c r="N194" s="1388"/>
      <c r="O194" s="1389"/>
      <c r="P194" s="1388"/>
      <c r="Q194" s="1389"/>
      <c r="R194" s="1389"/>
      <c r="S194" s="1388"/>
      <c r="T194" s="1388"/>
      <c r="U194" s="1388"/>
      <c r="V194" s="1388"/>
      <c r="W194" s="1388"/>
      <c r="X194" s="1388"/>
      <c r="Y194" s="1388"/>
      <c r="Z194" s="1388"/>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c r="BA194" s="1388"/>
    </row>
    <row r="195" spans="1:256" s="20" customFormat="1" x14ac:dyDescent="0.25">
      <c r="A195" s="1530"/>
      <c r="B195" s="1435"/>
      <c r="C195" s="1388"/>
      <c r="D195" s="1434"/>
      <c r="E195" s="1504"/>
      <c r="F195" s="1436"/>
      <c r="G195" s="1844"/>
      <c r="H195" s="1435"/>
      <c r="I195" s="1519"/>
      <c r="J195" s="1388"/>
      <c r="K195" s="1389"/>
      <c r="L195" s="1388"/>
      <c r="M195" s="1388"/>
      <c r="N195" s="1388"/>
      <c r="O195" s="1389"/>
      <c r="P195" s="1388"/>
      <c r="Q195" s="1389"/>
      <c r="R195" s="1389"/>
      <c r="S195" s="1388"/>
      <c r="T195" s="1388"/>
      <c r="U195" s="1388"/>
      <c r="V195" s="1388"/>
      <c r="W195" s="1388"/>
      <c r="X195" s="1388"/>
      <c r="Y195" s="1388"/>
      <c r="Z195" s="1388"/>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c r="BA195" s="1388"/>
    </row>
    <row r="196" spans="1:256" s="20" customFormat="1" x14ac:dyDescent="0.25">
      <c r="A196" s="1530"/>
      <c r="B196" s="1435"/>
      <c r="C196" s="1388"/>
      <c r="D196" s="1434"/>
      <c r="E196" s="1504"/>
      <c r="F196" s="1436"/>
      <c r="G196" s="1844"/>
      <c r="H196" s="1435"/>
      <c r="I196" s="1519"/>
      <c r="J196" s="1388"/>
      <c r="K196" s="1389"/>
      <c r="L196" s="1388"/>
      <c r="M196" s="1388"/>
      <c r="N196" s="1388"/>
      <c r="O196" s="1389"/>
      <c r="P196" s="1388"/>
      <c r="Q196" s="1389"/>
      <c r="R196" s="1389"/>
      <c r="S196" s="1388"/>
      <c r="T196" s="1388"/>
      <c r="U196" s="1388"/>
      <c r="V196" s="1388"/>
      <c r="W196" s="1388"/>
      <c r="X196" s="1388"/>
      <c r="Y196" s="1388"/>
      <c r="Z196" s="1388"/>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c r="BA196" s="1388"/>
    </row>
    <row r="197" spans="1:256" s="20" customFormat="1" x14ac:dyDescent="0.25">
      <c r="A197" s="1530"/>
      <c r="B197" s="1435"/>
      <c r="C197" s="1388"/>
      <c r="D197" s="1434"/>
      <c r="E197" s="1504"/>
      <c r="F197" s="1436"/>
      <c r="G197" s="1844"/>
      <c r="H197" s="1435"/>
      <c r="I197" s="1519"/>
      <c r="J197" s="1388"/>
      <c r="K197" s="1389"/>
      <c r="L197" s="1388"/>
      <c r="M197" s="1388"/>
      <c r="N197" s="1388"/>
      <c r="O197" s="1389"/>
      <c r="P197" s="1388"/>
      <c r="Q197" s="1389"/>
      <c r="R197" s="1389"/>
      <c r="S197" s="1388"/>
      <c r="T197" s="1388"/>
      <c r="U197" s="1388"/>
      <c r="V197" s="1388"/>
      <c r="W197" s="1388"/>
      <c r="X197" s="1388"/>
      <c r="Y197" s="1388"/>
      <c r="Z197" s="1388"/>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c r="BA197" s="1388"/>
    </row>
    <row r="198" spans="1:256" s="20" customFormat="1" x14ac:dyDescent="0.25">
      <c r="A198" s="1530"/>
      <c r="B198" s="1435"/>
      <c r="C198" s="1388"/>
      <c r="D198" s="1434"/>
      <c r="E198" s="1504"/>
      <c r="F198" s="1436"/>
      <c r="G198" s="1844"/>
      <c r="H198" s="1435"/>
      <c r="I198" s="1519"/>
      <c r="J198" s="1388"/>
      <c r="K198" s="1389"/>
      <c r="L198" s="1388"/>
      <c r="M198" s="1388"/>
      <c r="N198" s="1388"/>
      <c r="O198" s="1389"/>
      <c r="P198" s="1388"/>
      <c r="Q198" s="1389"/>
      <c r="R198" s="1389"/>
      <c r="S198" s="1388"/>
      <c r="T198" s="1388"/>
      <c r="U198" s="1388"/>
      <c r="V198" s="1388"/>
      <c r="W198" s="1388"/>
      <c r="X198" s="1388"/>
      <c r="Y198" s="1388"/>
      <c r="Z198" s="1388"/>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c r="BA198" s="1388"/>
    </row>
    <row r="199" spans="1:256" s="13" customFormat="1" x14ac:dyDescent="0.25">
      <c r="A199" s="1530"/>
      <c r="B199" s="1435"/>
      <c r="C199" s="1388"/>
      <c r="D199" s="1434"/>
      <c r="E199" s="1504"/>
      <c r="F199" s="1436"/>
      <c r="G199" s="1844"/>
      <c r="H199" s="1435"/>
      <c r="I199" s="1519"/>
      <c r="J199" s="1388"/>
      <c r="K199" s="1389"/>
      <c r="L199" s="1388"/>
      <c r="M199" s="1388"/>
      <c r="N199" s="1388"/>
      <c r="O199" s="1389"/>
      <c r="P199" s="1388"/>
      <c r="Q199" s="1389"/>
      <c r="R199" s="1389"/>
      <c r="S199" s="1388"/>
      <c r="T199" s="1388"/>
      <c r="U199" s="1388"/>
      <c r="V199" s="1388"/>
      <c r="W199" s="1388"/>
      <c r="X199" s="1388"/>
      <c r="Y199" s="1388"/>
      <c r="Z199" s="1388"/>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c r="BA199" s="1388"/>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20"/>
      <c r="DY199" s="20"/>
      <c r="DZ199" s="20"/>
      <c r="EA199" s="20"/>
      <c r="EB199" s="20"/>
      <c r="EC199" s="20"/>
      <c r="ED199" s="20"/>
      <c r="EE199" s="20"/>
      <c r="EF199" s="20"/>
      <c r="EG199" s="20"/>
      <c r="EH199" s="20"/>
      <c r="EI199" s="20"/>
      <c r="EJ199" s="20"/>
      <c r="EK199" s="20"/>
      <c r="EL199" s="20"/>
      <c r="EM199" s="20"/>
      <c r="EN199" s="20"/>
      <c r="EO199" s="20"/>
      <c r="EP199" s="20"/>
      <c r="EQ199" s="20"/>
      <c r="ER199" s="20"/>
      <c r="ES199" s="20"/>
      <c r="ET199" s="20"/>
      <c r="EU199" s="20"/>
      <c r="EV199" s="20"/>
      <c r="EW199" s="20"/>
      <c r="EX199" s="20"/>
      <c r="EY199" s="20"/>
      <c r="EZ199" s="20"/>
      <c r="FA199" s="20"/>
      <c r="FB199" s="20"/>
      <c r="FC199" s="20"/>
      <c r="FD199" s="20"/>
      <c r="FE199" s="20"/>
      <c r="FF199" s="20"/>
      <c r="FG199" s="20"/>
      <c r="FH199" s="20"/>
      <c r="FI199" s="20"/>
      <c r="FJ199" s="20"/>
      <c r="FK199" s="20"/>
      <c r="FL199" s="20"/>
      <c r="FM199" s="20"/>
      <c r="FN199" s="20"/>
      <c r="FO199" s="20"/>
      <c r="FP199" s="20"/>
      <c r="FQ199" s="20"/>
      <c r="FR199" s="20"/>
      <c r="FS199" s="20"/>
      <c r="FT199" s="20"/>
      <c r="FU199" s="20"/>
      <c r="FV199" s="20"/>
      <c r="FW199" s="20"/>
      <c r="FX199" s="20"/>
      <c r="FY199" s="20"/>
      <c r="FZ199" s="20"/>
      <c r="GA199" s="20"/>
      <c r="GB199" s="20"/>
      <c r="GC199" s="20"/>
      <c r="GD199" s="20"/>
      <c r="GE199" s="20"/>
      <c r="GF199" s="20"/>
      <c r="GG199" s="20"/>
      <c r="GH199" s="20"/>
      <c r="GI199" s="20"/>
      <c r="GJ199" s="20"/>
      <c r="GK199" s="20"/>
      <c r="GL199" s="20"/>
      <c r="GM199" s="20"/>
      <c r="GN199" s="20"/>
      <c r="GO199" s="20"/>
      <c r="GP199" s="20"/>
      <c r="GQ199" s="20"/>
      <c r="GR199" s="20"/>
      <c r="GS199" s="20"/>
      <c r="GT199" s="20"/>
      <c r="GU199" s="20"/>
      <c r="GV199" s="20"/>
      <c r="GW199" s="20"/>
      <c r="GX199" s="20"/>
      <c r="GY199" s="20"/>
      <c r="GZ199" s="20"/>
      <c r="HA199" s="20"/>
      <c r="HB199" s="20"/>
      <c r="HC199" s="20"/>
      <c r="HD199" s="20"/>
      <c r="HE199" s="20"/>
      <c r="HF199" s="20"/>
      <c r="HG199" s="20"/>
      <c r="HH199" s="20"/>
      <c r="HI199" s="20"/>
      <c r="HJ199" s="20"/>
      <c r="HK199" s="20"/>
      <c r="HL199" s="20"/>
      <c r="HM199" s="20"/>
      <c r="HN199" s="20"/>
      <c r="HO199" s="20"/>
      <c r="HP199" s="20"/>
      <c r="HQ199" s="20"/>
      <c r="HR199" s="20"/>
      <c r="HS199" s="20"/>
      <c r="HT199" s="20"/>
      <c r="HU199" s="20"/>
      <c r="HV199" s="20"/>
      <c r="HW199" s="20"/>
      <c r="HX199" s="20"/>
      <c r="HY199" s="20"/>
      <c r="HZ199" s="20"/>
      <c r="IA199" s="20"/>
      <c r="IB199" s="20"/>
      <c r="IC199" s="20"/>
      <c r="ID199" s="20"/>
      <c r="IE199" s="20"/>
      <c r="IF199" s="20"/>
      <c r="IG199" s="20"/>
      <c r="IH199" s="20"/>
      <c r="II199" s="20"/>
      <c r="IJ199" s="20"/>
      <c r="IK199" s="20"/>
      <c r="IL199" s="20"/>
      <c r="IM199" s="20"/>
      <c r="IN199" s="20"/>
      <c r="IO199" s="20"/>
      <c r="IP199" s="20"/>
      <c r="IQ199" s="20"/>
      <c r="IR199" s="20"/>
      <c r="IS199" s="20"/>
      <c r="IT199" s="20"/>
      <c r="IU199" s="20"/>
      <c r="IV199" s="20"/>
    </row>
    <row r="200" spans="1:256" s="13" customFormat="1" x14ac:dyDescent="0.25">
      <c r="A200" s="1530"/>
      <c r="B200" s="1435"/>
      <c r="C200" s="1388"/>
      <c r="D200" s="1434"/>
      <c r="E200" s="1504"/>
      <c r="F200" s="1436"/>
      <c r="G200" s="1844"/>
      <c r="H200" s="1435"/>
      <c r="I200" s="1519"/>
      <c r="J200" s="1388"/>
      <c r="K200" s="1389"/>
      <c r="L200" s="1388"/>
      <c r="M200" s="1388"/>
      <c r="N200" s="1388"/>
      <c r="O200" s="1389"/>
      <c r="P200" s="1388"/>
      <c r="Q200" s="1389"/>
      <c r="R200" s="1389"/>
      <c r="S200" s="1388"/>
      <c r="T200" s="1388"/>
      <c r="U200" s="1388"/>
      <c r="V200" s="1388"/>
      <c r="W200" s="1388"/>
      <c r="X200" s="1388"/>
      <c r="Y200" s="1388"/>
      <c r="Z200" s="1388"/>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c r="BA200" s="1388"/>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c r="DZ200" s="20"/>
      <c r="EA200" s="20"/>
      <c r="EB200" s="20"/>
      <c r="EC200" s="20"/>
      <c r="ED200" s="20"/>
      <c r="EE200" s="20"/>
      <c r="EF200" s="20"/>
      <c r="EG200" s="20"/>
      <c r="EH200" s="20"/>
      <c r="EI200" s="20"/>
      <c r="EJ200" s="20"/>
      <c r="EK200" s="20"/>
      <c r="EL200" s="20"/>
      <c r="EM200" s="20"/>
      <c r="EN200" s="20"/>
      <c r="EO200" s="20"/>
      <c r="EP200" s="20"/>
      <c r="EQ200" s="20"/>
      <c r="ER200" s="20"/>
      <c r="ES200" s="20"/>
      <c r="ET200" s="20"/>
      <c r="EU200" s="20"/>
      <c r="EV200" s="20"/>
      <c r="EW200" s="20"/>
      <c r="EX200" s="20"/>
      <c r="EY200" s="20"/>
      <c r="EZ200" s="20"/>
      <c r="FA200" s="20"/>
      <c r="FB200" s="20"/>
      <c r="FC200" s="20"/>
      <c r="FD200" s="20"/>
      <c r="FE200" s="20"/>
      <c r="FF200" s="20"/>
      <c r="FG200" s="20"/>
      <c r="FH200" s="20"/>
      <c r="FI200" s="20"/>
      <c r="FJ200" s="20"/>
      <c r="FK200" s="20"/>
      <c r="FL200" s="20"/>
      <c r="FM200" s="20"/>
      <c r="FN200" s="20"/>
      <c r="FO200" s="20"/>
      <c r="FP200" s="20"/>
      <c r="FQ200" s="20"/>
      <c r="FR200" s="20"/>
      <c r="FS200" s="20"/>
      <c r="FT200" s="20"/>
      <c r="FU200" s="20"/>
      <c r="FV200" s="20"/>
      <c r="FW200" s="20"/>
      <c r="FX200" s="20"/>
      <c r="FY200" s="20"/>
      <c r="FZ200" s="20"/>
      <c r="GA200" s="20"/>
      <c r="GB200" s="20"/>
      <c r="GC200" s="20"/>
      <c r="GD200" s="20"/>
      <c r="GE200" s="20"/>
      <c r="GF200" s="20"/>
      <c r="GG200" s="20"/>
      <c r="GH200" s="20"/>
      <c r="GI200" s="20"/>
      <c r="GJ200" s="20"/>
      <c r="GK200" s="20"/>
      <c r="GL200" s="20"/>
      <c r="GM200" s="20"/>
      <c r="GN200" s="20"/>
      <c r="GO200" s="20"/>
      <c r="GP200" s="20"/>
      <c r="GQ200" s="20"/>
      <c r="GR200" s="20"/>
      <c r="GS200" s="20"/>
      <c r="GT200" s="20"/>
      <c r="GU200" s="20"/>
      <c r="GV200" s="20"/>
      <c r="GW200" s="20"/>
      <c r="GX200" s="20"/>
      <c r="GY200" s="20"/>
      <c r="GZ200" s="20"/>
      <c r="HA200" s="20"/>
      <c r="HB200" s="20"/>
      <c r="HC200" s="20"/>
      <c r="HD200" s="20"/>
      <c r="HE200" s="20"/>
      <c r="HF200" s="20"/>
      <c r="HG200" s="20"/>
      <c r="HH200" s="20"/>
      <c r="HI200" s="20"/>
      <c r="HJ200" s="20"/>
      <c r="HK200" s="20"/>
      <c r="HL200" s="20"/>
      <c r="HM200" s="20"/>
      <c r="HN200" s="20"/>
      <c r="HO200" s="20"/>
      <c r="HP200" s="20"/>
      <c r="HQ200" s="20"/>
      <c r="HR200" s="20"/>
      <c r="HS200" s="20"/>
      <c r="HT200" s="20"/>
      <c r="HU200" s="20"/>
      <c r="HV200" s="20"/>
      <c r="HW200" s="20"/>
      <c r="HX200" s="20"/>
      <c r="HY200" s="20"/>
      <c r="HZ200" s="20"/>
      <c r="IA200" s="20"/>
      <c r="IB200" s="20"/>
      <c r="IC200" s="20"/>
      <c r="ID200" s="20"/>
      <c r="IE200" s="20"/>
      <c r="IF200" s="20"/>
      <c r="IG200" s="20"/>
      <c r="IH200" s="20"/>
      <c r="II200" s="20"/>
      <c r="IJ200" s="20"/>
      <c r="IK200" s="20"/>
      <c r="IL200" s="20"/>
      <c r="IM200" s="20"/>
      <c r="IN200" s="20"/>
      <c r="IO200" s="20"/>
      <c r="IP200" s="20"/>
      <c r="IQ200" s="20"/>
      <c r="IR200" s="20"/>
      <c r="IS200" s="20"/>
      <c r="IT200" s="20"/>
      <c r="IU200" s="20"/>
      <c r="IV200" s="20"/>
    </row>
    <row r="201" spans="1:256" s="13" customFormat="1" x14ac:dyDescent="0.25">
      <c r="A201" s="1530"/>
      <c r="B201" s="1435"/>
      <c r="C201" s="1388"/>
      <c r="D201" s="1434"/>
      <c r="E201" s="1504"/>
      <c r="F201" s="1436"/>
      <c r="G201" s="1844"/>
      <c r="H201" s="1435"/>
      <c r="I201" s="1519"/>
      <c r="J201" s="1388"/>
      <c r="K201" s="1389"/>
      <c r="L201" s="1388"/>
      <c r="M201" s="1388"/>
      <c r="N201" s="1388"/>
      <c r="O201" s="1389"/>
      <c r="P201" s="1388"/>
      <c r="Q201" s="1389"/>
      <c r="R201" s="1389"/>
      <c r="S201" s="1388"/>
      <c r="T201" s="1388"/>
      <c r="U201" s="1388"/>
      <c r="V201" s="1388"/>
      <c r="W201" s="1388"/>
      <c r="X201" s="1388"/>
      <c r="Y201" s="1388"/>
      <c r="Z201" s="1388"/>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c r="BA201" s="1388"/>
    </row>
    <row r="202" spans="1:256" s="13" customFormat="1" x14ac:dyDescent="0.25">
      <c r="A202" s="1530"/>
      <c r="B202" s="1435"/>
      <c r="C202" s="1388"/>
      <c r="D202" s="1434"/>
      <c r="E202" s="1504"/>
      <c r="F202" s="1436"/>
      <c r="G202" s="1844"/>
      <c r="H202" s="1435"/>
      <c r="I202" s="1519"/>
      <c r="J202" s="1388"/>
      <c r="K202" s="1389"/>
      <c r="L202" s="1388"/>
      <c r="M202" s="1388"/>
      <c r="N202" s="1388"/>
      <c r="O202" s="1389"/>
      <c r="P202" s="1388"/>
      <c r="Q202" s="1389"/>
      <c r="R202" s="1389"/>
      <c r="S202" s="1388"/>
      <c r="T202" s="1388"/>
      <c r="U202" s="1388"/>
      <c r="V202" s="1388"/>
      <c r="W202" s="1388"/>
      <c r="X202" s="1388"/>
      <c r="Y202" s="1388"/>
      <c r="Z202" s="1388"/>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c r="BA202" s="1388"/>
    </row>
    <row r="203" spans="1:256" s="13" customFormat="1" x14ac:dyDescent="0.25">
      <c r="A203" s="1530"/>
      <c r="B203" s="1435"/>
      <c r="C203" s="1388"/>
      <c r="D203" s="1434"/>
      <c r="E203" s="1504"/>
      <c r="F203" s="1436"/>
      <c r="G203" s="1844"/>
      <c r="H203" s="1435"/>
      <c r="I203" s="1519"/>
      <c r="J203" s="1388"/>
      <c r="K203" s="1389"/>
      <c r="L203" s="1388"/>
      <c r="M203" s="1388"/>
      <c r="N203" s="1388"/>
      <c r="O203" s="1389"/>
      <c r="P203" s="1388"/>
      <c r="Q203" s="1389"/>
      <c r="R203" s="1389"/>
      <c r="S203" s="1388"/>
      <c r="T203" s="1388"/>
      <c r="U203" s="1388"/>
      <c r="V203" s="1388"/>
      <c r="W203" s="1388"/>
      <c r="X203" s="1388"/>
      <c r="Y203" s="1388"/>
      <c r="Z203" s="1388"/>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c r="BA203" s="1388"/>
    </row>
    <row r="204" spans="1:256" s="13" customFormat="1" x14ac:dyDescent="0.25">
      <c r="A204" s="1530"/>
      <c r="B204" s="1435"/>
      <c r="C204" s="1388"/>
      <c r="D204" s="1434"/>
      <c r="E204" s="1504"/>
      <c r="F204" s="1513"/>
      <c r="G204" s="1844"/>
      <c r="H204" s="1435"/>
      <c r="I204" s="1519"/>
      <c r="J204" s="1388"/>
      <c r="K204" s="1389"/>
      <c r="L204" s="1388"/>
      <c r="M204" s="1388"/>
      <c r="N204" s="1388"/>
      <c r="O204" s="1389"/>
      <c r="P204" s="1388"/>
      <c r="Q204" s="1389"/>
      <c r="R204" s="1389"/>
      <c r="S204" s="1388"/>
      <c r="T204" s="1388"/>
      <c r="U204" s="1388"/>
      <c r="V204" s="1388"/>
      <c r="W204" s="1388"/>
      <c r="X204" s="1388"/>
      <c r="Y204" s="1388"/>
      <c r="Z204" s="1388"/>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c r="BA204" s="1388"/>
    </row>
    <row r="205" spans="1:256" s="13" customFormat="1" x14ac:dyDescent="0.25">
      <c r="A205" s="1530"/>
      <c r="B205" s="1435"/>
      <c r="C205" s="1388"/>
      <c r="D205" s="1434"/>
      <c r="E205" s="1504"/>
      <c r="F205" s="1514"/>
      <c r="G205" s="1844"/>
      <c r="H205" s="1435"/>
      <c r="I205" s="1519"/>
      <c r="J205" s="1388"/>
      <c r="K205" s="1389"/>
      <c r="L205" s="1388"/>
      <c r="M205" s="1388"/>
      <c r="N205" s="1388"/>
      <c r="O205" s="1389"/>
      <c r="P205" s="1388"/>
      <c r="Q205" s="1389"/>
      <c r="R205" s="1389"/>
      <c r="S205" s="1388"/>
      <c r="T205" s="1388"/>
      <c r="U205" s="1388"/>
      <c r="V205" s="1388"/>
      <c r="W205" s="1388"/>
      <c r="X205" s="1388"/>
      <c r="Y205" s="1388"/>
      <c r="Z205" s="1388"/>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c r="BA205" s="1388"/>
    </row>
    <row r="206" spans="1:256" s="13" customFormat="1" x14ac:dyDescent="0.25">
      <c r="A206" s="1530"/>
      <c r="B206" s="1435"/>
      <c r="C206" s="1388"/>
      <c r="D206" s="1434"/>
      <c r="E206" s="1504"/>
      <c r="F206" s="1436"/>
      <c r="G206" s="1844"/>
      <c r="H206" s="1435"/>
      <c r="I206" s="1519"/>
      <c r="J206" s="1388"/>
      <c r="K206" s="1389"/>
      <c r="L206" s="1388"/>
      <c r="M206" s="1388"/>
      <c r="N206" s="1388"/>
      <c r="O206" s="1389"/>
      <c r="P206" s="1388"/>
      <c r="Q206" s="1389"/>
      <c r="R206" s="1389"/>
      <c r="S206" s="1388"/>
      <c r="T206" s="1388"/>
      <c r="U206" s="1388"/>
      <c r="V206" s="1388"/>
      <c r="W206" s="1388"/>
      <c r="X206" s="1388"/>
      <c r="Y206" s="1388"/>
      <c r="Z206" s="1388"/>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c r="BA206" s="1388"/>
    </row>
    <row r="207" spans="1:256" s="13" customFormat="1" x14ac:dyDescent="0.25">
      <c r="A207" s="1530"/>
      <c r="B207" s="1435"/>
      <c r="C207" s="1388"/>
      <c r="D207" s="1434"/>
      <c r="E207" s="1504"/>
      <c r="F207" s="1436"/>
      <c r="G207" s="1844"/>
      <c r="H207" s="1435"/>
      <c r="I207" s="1519"/>
      <c r="J207" s="1388"/>
      <c r="K207" s="1389"/>
      <c r="L207" s="1388"/>
      <c r="M207" s="1388"/>
      <c r="N207" s="1388"/>
      <c r="O207" s="1389"/>
      <c r="P207" s="1388"/>
      <c r="Q207" s="1389"/>
      <c r="R207" s="1389"/>
      <c r="S207" s="1388"/>
      <c r="T207" s="1388"/>
      <c r="U207" s="1388"/>
      <c r="V207" s="1388"/>
      <c r="W207" s="1388"/>
      <c r="X207" s="1388"/>
      <c r="Y207" s="1388"/>
      <c r="Z207" s="1388"/>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c r="BA207" s="1388"/>
    </row>
    <row r="208" spans="1:256" s="13" customFormat="1" x14ac:dyDescent="0.25">
      <c r="A208" s="1530"/>
      <c r="B208" s="1435"/>
      <c r="C208" s="1388"/>
      <c r="D208" s="1434"/>
      <c r="E208" s="1504"/>
      <c r="F208" s="1436"/>
      <c r="G208" s="1844"/>
      <c r="H208" s="1435"/>
      <c r="I208" s="1519"/>
      <c r="J208" s="1388"/>
      <c r="K208" s="1389"/>
      <c r="L208" s="1388"/>
      <c r="M208" s="1388"/>
      <c r="N208" s="1388"/>
      <c r="O208" s="1389"/>
      <c r="P208" s="1388"/>
      <c r="Q208" s="1389"/>
      <c r="R208" s="1389"/>
      <c r="S208" s="1388"/>
      <c r="T208" s="1388"/>
      <c r="U208" s="1388"/>
      <c r="V208" s="1388"/>
      <c r="W208" s="1388"/>
      <c r="X208" s="1388"/>
      <c r="Y208" s="1388"/>
      <c r="Z208" s="1388"/>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c r="BA208" s="1388"/>
    </row>
    <row r="209" spans="1:53" s="13" customFormat="1" x14ac:dyDescent="0.25">
      <c r="A209" s="1530"/>
      <c r="B209" s="1435"/>
      <c r="C209" s="1388"/>
      <c r="D209" s="1434"/>
      <c r="E209" s="1504"/>
      <c r="F209" s="1436"/>
      <c r="G209" s="1844"/>
      <c r="H209" s="1435"/>
      <c r="I209" s="1519"/>
      <c r="J209" s="1388"/>
      <c r="K209" s="1389"/>
      <c r="L209" s="1388"/>
      <c r="M209" s="1388"/>
      <c r="N209" s="1388"/>
      <c r="O209" s="1389"/>
      <c r="P209" s="1388"/>
      <c r="Q209" s="1389"/>
      <c r="R209" s="1389"/>
      <c r="S209" s="1388"/>
      <c r="T209" s="1388"/>
      <c r="U209" s="1388"/>
      <c r="V209" s="1388"/>
      <c r="W209" s="1388"/>
      <c r="X209" s="1388"/>
      <c r="Y209" s="1388"/>
      <c r="Z209" s="1388"/>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c r="BA209" s="1388"/>
    </row>
    <row r="210" spans="1:53" s="13" customFormat="1" x14ac:dyDescent="0.25">
      <c r="A210" s="1530"/>
      <c r="B210" s="1435"/>
      <c r="C210" s="1388"/>
      <c r="D210" s="1434"/>
      <c r="E210" s="1504"/>
      <c r="F210" s="1436"/>
      <c r="G210" s="1844"/>
      <c r="H210" s="1435"/>
      <c r="I210" s="1519"/>
      <c r="J210" s="1388"/>
      <c r="K210" s="1389"/>
      <c r="L210" s="1388"/>
      <c r="M210" s="1388"/>
      <c r="N210" s="1388"/>
      <c r="O210" s="1389"/>
      <c r="P210" s="1388"/>
      <c r="Q210" s="1389"/>
      <c r="R210" s="1389"/>
      <c r="S210" s="1388"/>
      <c r="T210" s="1388"/>
      <c r="U210" s="1388"/>
      <c r="V210" s="1388"/>
      <c r="W210" s="1388"/>
      <c r="X210" s="1388"/>
      <c r="Y210" s="1388"/>
      <c r="Z210" s="1388"/>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c r="BA210" s="1388"/>
    </row>
    <row r="211" spans="1:53" s="13" customFormat="1" x14ac:dyDescent="0.25">
      <c r="A211" s="1530"/>
      <c r="B211" s="1435"/>
      <c r="C211" s="1388"/>
      <c r="D211" s="1434"/>
      <c r="E211" s="1504"/>
      <c r="F211" s="1436"/>
      <c r="G211" s="1844"/>
      <c r="H211" s="1435"/>
      <c r="I211" s="1519"/>
      <c r="J211" s="1388"/>
      <c r="K211" s="1389"/>
      <c r="L211" s="1388"/>
      <c r="M211" s="1388"/>
      <c r="N211" s="1388"/>
      <c r="O211" s="1389"/>
      <c r="P211" s="1388"/>
      <c r="Q211" s="1389"/>
      <c r="R211" s="1389"/>
      <c r="S211" s="1388"/>
      <c r="T211" s="1388"/>
      <c r="U211" s="1388"/>
      <c r="V211" s="1388"/>
      <c r="W211" s="1388"/>
      <c r="X211" s="1388"/>
      <c r="Y211" s="1388"/>
      <c r="Z211" s="1388"/>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c r="BA211" s="1388"/>
    </row>
    <row r="212" spans="1:53" s="13" customFormat="1" x14ac:dyDescent="0.25">
      <c r="A212" s="1530"/>
      <c r="B212" s="1435"/>
      <c r="C212" s="1388"/>
      <c r="D212" s="1434"/>
      <c r="E212" s="1504"/>
      <c r="F212" s="1436"/>
      <c r="G212" s="1844"/>
      <c r="H212" s="1435"/>
      <c r="I212" s="1519"/>
      <c r="J212" s="1388"/>
      <c r="K212" s="1389"/>
      <c r="L212" s="1388"/>
      <c r="M212" s="1388"/>
      <c r="N212" s="1388"/>
      <c r="O212" s="1389"/>
      <c r="P212" s="1388"/>
      <c r="Q212" s="1389"/>
      <c r="R212" s="1389"/>
      <c r="S212" s="1388"/>
      <c r="T212" s="1388"/>
      <c r="U212" s="1388"/>
      <c r="V212" s="1388"/>
      <c r="W212" s="1388"/>
      <c r="X212" s="1388"/>
      <c r="Y212" s="1388"/>
      <c r="Z212" s="1388"/>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c r="BA212" s="1388"/>
    </row>
    <row r="213" spans="1:53" s="13" customFormat="1" x14ac:dyDescent="0.25">
      <c r="A213" s="1530"/>
      <c r="B213" s="1435"/>
      <c r="C213" s="1388"/>
      <c r="D213" s="1434"/>
      <c r="E213" s="1504"/>
      <c r="F213" s="1436"/>
      <c r="G213" s="1844"/>
      <c r="H213" s="1435"/>
      <c r="I213" s="1519"/>
      <c r="J213" s="1388"/>
      <c r="K213" s="1389"/>
      <c r="L213" s="1388"/>
      <c r="M213" s="1388"/>
      <c r="N213" s="1388"/>
      <c r="O213" s="1389"/>
      <c r="P213" s="1388"/>
      <c r="Q213" s="1389"/>
      <c r="R213" s="1389"/>
      <c r="S213" s="1388"/>
      <c r="T213" s="1388"/>
      <c r="U213" s="1388"/>
      <c r="V213" s="1388"/>
      <c r="W213" s="1388"/>
      <c r="X213" s="1388"/>
      <c r="Y213" s="1388"/>
      <c r="Z213" s="1388"/>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c r="BA213" s="1388"/>
    </row>
    <row r="214" spans="1:53" s="13" customFormat="1" x14ac:dyDescent="0.25">
      <c r="A214" s="1530"/>
      <c r="B214" s="1435"/>
      <c r="C214" s="1388"/>
      <c r="D214" s="1434"/>
      <c r="E214" s="1504"/>
      <c r="F214" s="1436"/>
      <c r="G214" s="1844"/>
      <c r="H214" s="1435"/>
      <c r="I214" s="1519"/>
      <c r="J214" s="1388"/>
      <c r="K214" s="1389"/>
      <c r="L214" s="1388"/>
      <c r="M214" s="1388"/>
      <c r="N214" s="1388"/>
      <c r="O214" s="1389"/>
      <c r="P214" s="1388"/>
      <c r="Q214" s="1389"/>
      <c r="R214" s="1389"/>
      <c r="S214" s="1388"/>
      <c r="T214" s="1388"/>
      <c r="U214" s="1388"/>
      <c r="V214" s="1388"/>
      <c r="W214" s="1388"/>
      <c r="X214" s="1388"/>
      <c r="Y214" s="1388"/>
      <c r="Z214" s="1388"/>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c r="BA214" s="1388"/>
    </row>
    <row r="215" spans="1:53" s="13" customFormat="1" x14ac:dyDescent="0.25">
      <c r="A215" s="1530"/>
      <c r="B215" s="1435"/>
      <c r="C215" s="1388"/>
      <c r="D215" s="1434"/>
      <c r="E215" s="1504"/>
      <c r="F215" s="1436"/>
      <c r="G215" s="1844"/>
      <c r="H215" s="1435"/>
      <c r="I215" s="1519"/>
      <c r="J215" s="1388"/>
      <c r="K215" s="1389"/>
      <c r="L215" s="1388"/>
      <c r="M215" s="1388"/>
      <c r="N215" s="1388"/>
      <c r="O215" s="1389"/>
      <c r="P215" s="1388"/>
      <c r="Q215" s="1389"/>
      <c r="R215" s="1389"/>
      <c r="S215" s="1388"/>
      <c r="T215" s="1388"/>
      <c r="U215" s="1388"/>
      <c r="V215" s="1388"/>
      <c r="W215" s="1388"/>
      <c r="X215" s="1388"/>
      <c r="Y215" s="1388"/>
      <c r="Z215" s="1388"/>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c r="BA215" s="1388"/>
    </row>
    <row r="216" spans="1:53" s="13" customFormat="1" x14ac:dyDescent="0.25">
      <c r="A216" s="1530"/>
      <c r="B216" s="1435"/>
      <c r="C216" s="1388"/>
      <c r="D216" s="1434"/>
      <c r="E216" s="1504"/>
      <c r="F216" s="1436"/>
      <c r="G216" s="1844"/>
      <c r="H216" s="1435"/>
      <c r="I216" s="1519"/>
      <c r="J216" s="1388"/>
      <c r="K216" s="1389"/>
      <c r="L216" s="1388"/>
      <c r="M216" s="1388"/>
      <c r="N216" s="1388"/>
      <c r="O216" s="1389"/>
      <c r="P216" s="1388"/>
      <c r="Q216" s="1389"/>
      <c r="R216" s="1389"/>
      <c r="S216" s="1388"/>
      <c r="T216" s="1388"/>
      <c r="U216" s="1388"/>
      <c r="V216" s="1388"/>
      <c r="W216" s="1388"/>
      <c r="X216" s="1388"/>
      <c r="Y216" s="1388"/>
      <c r="Z216" s="1388"/>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c r="BA216" s="1388"/>
    </row>
    <row r="217" spans="1:53" s="13" customFormat="1" x14ac:dyDescent="0.25">
      <c r="A217" s="1530"/>
      <c r="B217" s="1435"/>
      <c r="C217" s="1388"/>
      <c r="D217" s="1434"/>
      <c r="E217" s="1504"/>
      <c r="F217" s="1436"/>
      <c r="G217" s="1844"/>
      <c r="H217" s="1435"/>
      <c r="I217" s="1519"/>
      <c r="J217" s="1388"/>
      <c r="K217" s="1389"/>
      <c r="L217" s="1388"/>
      <c r="M217" s="1388"/>
      <c r="N217" s="1388"/>
      <c r="O217" s="1389"/>
      <c r="P217" s="1388"/>
      <c r="Q217" s="1389"/>
      <c r="R217" s="1389"/>
      <c r="S217" s="1388"/>
      <c r="T217" s="1388"/>
      <c r="U217" s="1388"/>
      <c r="V217" s="1388"/>
      <c r="W217" s="1388"/>
      <c r="X217" s="1388"/>
      <c r="Y217" s="1388"/>
      <c r="Z217" s="1388"/>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c r="BA217" s="1388"/>
    </row>
    <row r="218" spans="1:53" s="13" customFormat="1" x14ac:dyDescent="0.25">
      <c r="A218" s="1530"/>
      <c r="B218" s="1435"/>
      <c r="C218" s="1388"/>
      <c r="D218" s="1434"/>
      <c r="E218" s="1504"/>
      <c r="F218" s="1436"/>
      <c r="G218" s="1844"/>
      <c r="H218" s="1435"/>
      <c r="I218" s="1519"/>
      <c r="J218" s="1388"/>
      <c r="K218" s="1389"/>
      <c r="L218" s="1388"/>
      <c r="M218" s="1388"/>
      <c r="N218" s="1388"/>
      <c r="O218" s="1389"/>
      <c r="P218" s="1388"/>
      <c r="Q218" s="1389"/>
      <c r="R218" s="1389"/>
      <c r="S218" s="1388"/>
      <c r="T218" s="1388"/>
      <c r="U218" s="1388"/>
      <c r="V218" s="1388"/>
      <c r="W218" s="1388"/>
      <c r="X218" s="1388"/>
      <c r="Y218" s="1388"/>
      <c r="Z218" s="1388"/>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c r="BA218" s="1388"/>
    </row>
    <row r="219" spans="1:53" s="13" customFormat="1" x14ac:dyDescent="0.25">
      <c r="A219" s="1530"/>
      <c r="B219" s="1435"/>
      <c r="C219" s="1388"/>
      <c r="D219" s="1434"/>
      <c r="E219" s="1504"/>
      <c r="F219" s="1436"/>
      <c r="G219" s="1844"/>
      <c r="H219" s="1435"/>
      <c r="I219" s="1519"/>
      <c r="J219" s="1388"/>
      <c r="K219" s="1389"/>
      <c r="L219" s="1388"/>
      <c r="M219" s="1388"/>
      <c r="N219" s="1388"/>
      <c r="O219" s="1389"/>
      <c r="P219" s="1388"/>
      <c r="Q219" s="1389"/>
      <c r="R219" s="1389"/>
      <c r="S219" s="1388"/>
      <c r="T219" s="1388"/>
      <c r="U219" s="1388"/>
      <c r="V219" s="1388"/>
      <c r="W219" s="1388"/>
      <c r="X219" s="1388"/>
      <c r="Y219" s="1388"/>
      <c r="Z219" s="1388"/>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c r="BA219" s="1388"/>
    </row>
    <row r="220" spans="1:53" s="13" customFormat="1" x14ac:dyDescent="0.25">
      <c r="A220" s="1530"/>
      <c r="B220" s="1435"/>
      <c r="C220" s="1388"/>
      <c r="D220" s="1434"/>
      <c r="E220" s="1504"/>
      <c r="F220" s="1513"/>
      <c r="G220" s="1844"/>
      <c r="H220" s="1435"/>
      <c r="I220" s="1519"/>
      <c r="J220" s="1388"/>
      <c r="K220" s="1389"/>
      <c r="L220" s="1388"/>
      <c r="M220" s="1388"/>
      <c r="N220" s="1388"/>
      <c r="O220" s="1389"/>
      <c r="P220" s="1388"/>
      <c r="Q220" s="1389"/>
      <c r="R220" s="1389"/>
      <c r="S220" s="1388"/>
      <c r="T220" s="1388"/>
      <c r="U220" s="1388"/>
      <c r="V220" s="1388"/>
      <c r="W220" s="1388"/>
      <c r="X220" s="1388"/>
      <c r="Y220" s="1388"/>
      <c r="Z220" s="1388"/>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c r="BA220" s="1388"/>
    </row>
    <row r="221" spans="1:53" s="13" customFormat="1" x14ac:dyDescent="0.25">
      <c r="A221" s="1530"/>
      <c r="B221" s="1435"/>
      <c r="C221" s="1388"/>
      <c r="D221" s="1434"/>
      <c r="E221" s="1504"/>
      <c r="F221" s="1514"/>
      <c r="G221" s="1844"/>
      <c r="H221" s="1435"/>
      <c r="I221" s="1519"/>
      <c r="J221" s="1388"/>
      <c r="K221" s="1389"/>
      <c r="L221" s="1388"/>
      <c r="M221" s="1388"/>
      <c r="N221" s="1388"/>
      <c r="O221" s="1389"/>
      <c r="P221" s="1388"/>
      <c r="Q221" s="1389"/>
      <c r="R221" s="1389"/>
      <c r="S221" s="1388"/>
      <c r="T221" s="1388"/>
      <c r="U221" s="1388"/>
      <c r="V221" s="1388"/>
      <c r="W221" s="1388"/>
      <c r="X221" s="1388"/>
      <c r="Y221" s="1388"/>
      <c r="Z221" s="1388"/>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c r="BA221" s="1388"/>
    </row>
    <row r="222" spans="1:53" s="13" customFormat="1" x14ac:dyDescent="0.25">
      <c r="A222" s="1530"/>
      <c r="B222" s="1435"/>
      <c r="C222" s="1388"/>
      <c r="D222" s="1434"/>
      <c r="E222" s="1504"/>
      <c r="F222" s="1436"/>
      <c r="G222" s="1844"/>
      <c r="H222" s="1435"/>
      <c r="I222" s="1519"/>
      <c r="J222" s="1388"/>
      <c r="K222" s="1389"/>
      <c r="L222" s="1388"/>
      <c r="M222" s="1388"/>
      <c r="N222" s="1388"/>
      <c r="O222" s="1389"/>
      <c r="P222" s="1388"/>
      <c r="Q222" s="1389"/>
      <c r="R222" s="1389"/>
      <c r="S222" s="1388"/>
      <c r="T222" s="1388"/>
      <c r="U222" s="1388"/>
      <c r="V222" s="1388"/>
      <c r="W222" s="1388"/>
      <c r="X222" s="1388"/>
      <c r="Y222" s="1388"/>
      <c r="Z222" s="1388"/>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c r="BA222" s="1388"/>
    </row>
    <row r="223" spans="1:53" s="13" customFormat="1" x14ac:dyDescent="0.25">
      <c r="A223" s="1530"/>
      <c r="B223" s="1435"/>
      <c r="C223" s="1388"/>
      <c r="D223" s="1434"/>
      <c r="E223" s="1504"/>
      <c r="F223" s="1436"/>
      <c r="G223" s="1844"/>
      <c r="H223" s="1435"/>
      <c r="I223" s="1519"/>
      <c r="J223" s="1388"/>
      <c r="K223" s="1389"/>
      <c r="L223" s="1388"/>
      <c r="M223" s="1388"/>
      <c r="N223" s="1388"/>
      <c r="O223" s="1389"/>
      <c r="P223" s="1388"/>
      <c r="Q223" s="1389"/>
      <c r="R223" s="1389"/>
      <c r="S223" s="1388"/>
      <c r="T223" s="1388"/>
      <c r="U223" s="1388"/>
      <c r="V223" s="1388"/>
      <c r="W223" s="1388"/>
      <c r="X223" s="1388"/>
      <c r="Y223" s="1388"/>
      <c r="Z223" s="1388"/>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c r="BA223" s="1388"/>
    </row>
    <row r="224" spans="1:53" s="13" customFormat="1" x14ac:dyDescent="0.25">
      <c r="A224" s="1530"/>
      <c r="B224" s="1435"/>
      <c r="C224" s="1388"/>
      <c r="D224" s="1434"/>
      <c r="E224" s="1504"/>
      <c r="F224" s="1436"/>
      <c r="G224" s="1844"/>
      <c r="H224" s="1435"/>
      <c r="I224" s="1519"/>
      <c r="J224" s="1388"/>
      <c r="K224" s="1389"/>
      <c r="L224" s="1388"/>
      <c r="M224" s="1388"/>
      <c r="N224" s="1388"/>
      <c r="O224" s="1389"/>
      <c r="P224" s="1388"/>
      <c r="Q224" s="1389"/>
      <c r="R224" s="1389"/>
      <c r="S224" s="1388"/>
      <c r="T224" s="1388"/>
      <c r="U224" s="1388"/>
      <c r="V224" s="1388"/>
      <c r="W224" s="1388"/>
      <c r="X224" s="1388"/>
      <c r="Y224" s="1388"/>
      <c r="Z224" s="1388"/>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c r="BA224" s="1388"/>
    </row>
    <row r="225" spans="1:53" s="13" customFormat="1" x14ac:dyDescent="0.25">
      <c r="A225" s="1530"/>
      <c r="B225" s="1435"/>
      <c r="C225" s="1388"/>
      <c r="D225" s="1434"/>
      <c r="E225" s="1504"/>
      <c r="F225" s="1436"/>
      <c r="G225" s="1844"/>
      <c r="H225" s="1435"/>
      <c r="I225" s="1519"/>
      <c r="J225" s="1388"/>
      <c r="K225" s="1389"/>
      <c r="L225" s="1388"/>
      <c r="M225" s="1388"/>
      <c r="N225" s="1388"/>
      <c r="O225" s="1389"/>
      <c r="P225" s="1388"/>
      <c r="Q225" s="1389"/>
      <c r="R225" s="1389"/>
      <c r="S225" s="1388"/>
      <c r="T225" s="1388"/>
      <c r="U225" s="1388"/>
      <c r="V225" s="1388"/>
      <c r="W225" s="1388"/>
      <c r="X225" s="1388"/>
      <c r="Y225" s="1388"/>
      <c r="Z225" s="1388"/>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c r="BA225" s="1388"/>
    </row>
    <row r="226" spans="1:53" s="13" customFormat="1" x14ac:dyDescent="0.25">
      <c r="A226" s="1530"/>
      <c r="B226" s="1435"/>
      <c r="C226" s="1388"/>
      <c r="D226" s="1434"/>
      <c r="E226" s="1504"/>
      <c r="F226" s="1436"/>
      <c r="G226" s="1844"/>
      <c r="H226" s="1435"/>
      <c r="I226" s="1519"/>
      <c r="J226" s="1388"/>
      <c r="K226" s="1389"/>
      <c r="L226" s="1388"/>
      <c r="M226" s="1388"/>
      <c r="N226" s="1388"/>
      <c r="O226" s="1389"/>
      <c r="P226" s="1388"/>
      <c r="Q226" s="1389"/>
      <c r="R226" s="1389"/>
      <c r="S226" s="1388"/>
      <c r="T226" s="1388"/>
      <c r="U226" s="1388"/>
      <c r="V226" s="1388"/>
      <c r="W226" s="1388"/>
      <c r="X226" s="1388"/>
      <c r="Y226" s="1388"/>
      <c r="Z226" s="1388"/>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c r="BA226" s="1388"/>
    </row>
    <row r="227" spans="1:53" s="13" customFormat="1" x14ac:dyDescent="0.25">
      <c r="A227" s="1530"/>
      <c r="B227" s="1435"/>
      <c r="C227" s="1388"/>
      <c r="D227" s="1434"/>
      <c r="E227" s="1504"/>
      <c r="F227" s="1436"/>
      <c r="G227" s="1844"/>
      <c r="H227" s="1435"/>
      <c r="I227" s="1519"/>
      <c r="J227" s="1388"/>
      <c r="K227" s="1389"/>
      <c r="L227" s="1388"/>
      <c r="M227" s="1388"/>
      <c r="N227" s="1388"/>
      <c r="O227" s="1389"/>
      <c r="P227" s="1388"/>
      <c r="Q227" s="1389"/>
      <c r="R227" s="1389"/>
      <c r="S227" s="1388"/>
      <c r="T227" s="1388"/>
      <c r="U227" s="1388"/>
      <c r="V227" s="1388"/>
      <c r="W227" s="1388"/>
      <c r="X227" s="1388"/>
      <c r="Y227" s="1388"/>
      <c r="Z227" s="1388"/>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c r="BA227" s="1388"/>
    </row>
    <row r="228" spans="1:53" s="13" customFormat="1" x14ac:dyDescent="0.25">
      <c r="A228" s="1530"/>
      <c r="B228" s="1435"/>
      <c r="C228" s="1388"/>
      <c r="D228" s="1434"/>
      <c r="E228" s="1504"/>
      <c r="F228" s="1436"/>
      <c r="G228" s="1844"/>
      <c r="H228" s="1435"/>
      <c r="I228" s="1519"/>
      <c r="J228" s="1388"/>
      <c r="K228" s="1389"/>
      <c r="L228" s="1388"/>
      <c r="M228" s="1388"/>
      <c r="N228" s="1388"/>
      <c r="O228" s="1389"/>
      <c r="P228" s="1388"/>
      <c r="Q228" s="1389"/>
      <c r="R228" s="1389"/>
      <c r="S228" s="1388"/>
      <c r="T228" s="1388"/>
      <c r="U228" s="1388"/>
      <c r="V228" s="1388"/>
      <c r="W228" s="1388"/>
      <c r="X228" s="1388"/>
      <c r="Y228" s="1388"/>
      <c r="Z228" s="1388"/>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c r="BA228" s="1388"/>
    </row>
    <row r="229" spans="1:53" s="13" customFormat="1" x14ac:dyDescent="0.25">
      <c r="A229" s="1530"/>
      <c r="B229" s="1435"/>
      <c r="C229" s="1388"/>
      <c r="D229" s="1434"/>
      <c r="E229" s="1504"/>
      <c r="F229" s="1436"/>
      <c r="G229" s="1844"/>
      <c r="H229" s="1435"/>
      <c r="I229" s="1519"/>
      <c r="J229" s="1388"/>
      <c r="K229" s="1389"/>
      <c r="L229" s="1388"/>
      <c r="M229" s="1388"/>
      <c r="N229" s="1388"/>
      <c r="O229" s="1389"/>
      <c r="P229" s="1388"/>
      <c r="Q229" s="1389"/>
      <c r="R229" s="1389"/>
      <c r="S229" s="1388"/>
      <c r="T229" s="1388"/>
      <c r="U229" s="1388"/>
      <c r="V229" s="1388"/>
      <c r="W229" s="1388"/>
      <c r="X229" s="1388"/>
      <c r="Y229" s="1388"/>
      <c r="Z229" s="1388"/>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c r="BA229" s="1388"/>
    </row>
    <row r="230" spans="1:53" s="13" customFormat="1" x14ac:dyDescent="0.25">
      <c r="A230" s="1530"/>
      <c r="B230" s="1435"/>
      <c r="C230" s="1388"/>
      <c r="D230" s="1434"/>
      <c r="E230" s="1504"/>
      <c r="F230" s="1436"/>
      <c r="G230" s="1844"/>
      <c r="H230" s="1435"/>
      <c r="I230" s="1519"/>
      <c r="J230" s="1388"/>
      <c r="K230" s="1389"/>
      <c r="L230" s="1388"/>
      <c r="M230" s="1388"/>
      <c r="N230" s="1388"/>
      <c r="O230" s="1389"/>
      <c r="P230" s="1388"/>
      <c r="Q230" s="1389"/>
      <c r="R230" s="1389"/>
      <c r="S230" s="1388"/>
      <c r="T230" s="1388"/>
      <c r="U230" s="1388"/>
      <c r="V230" s="1388"/>
      <c r="W230" s="1388"/>
      <c r="X230" s="1388"/>
      <c r="Y230" s="1388"/>
      <c r="Z230" s="1388"/>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c r="BA230" s="1388"/>
    </row>
    <row r="231" spans="1:53" s="13" customFormat="1" x14ac:dyDescent="0.25">
      <c r="A231" s="1530"/>
      <c r="B231" s="1435"/>
      <c r="C231" s="1388"/>
      <c r="D231" s="1434"/>
      <c r="E231" s="1504"/>
      <c r="F231" s="1436"/>
      <c r="G231" s="1844"/>
      <c r="H231" s="1435"/>
      <c r="I231" s="1519"/>
      <c r="J231" s="1388"/>
      <c r="K231" s="1389"/>
      <c r="L231" s="1388"/>
      <c r="M231" s="1388"/>
      <c r="N231" s="1388"/>
      <c r="O231" s="1389"/>
      <c r="P231" s="1388"/>
      <c r="Q231" s="1389"/>
      <c r="R231" s="1389"/>
      <c r="S231" s="1388"/>
      <c r="T231" s="1388"/>
      <c r="U231" s="1388"/>
      <c r="V231" s="1388"/>
      <c r="W231" s="1388"/>
      <c r="X231" s="1388"/>
      <c r="Y231" s="1388"/>
      <c r="Z231" s="1388"/>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c r="BA231" s="1388"/>
    </row>
    <row r="232" spans="1:53" s="13" customFormat="1" x14ac:dyDescent="0.25">
      <c r="A232" s="1530"/>
      <c r="B232" s="1435"/>
      <c r="C232" s="1388"/>
      <c r="D232" s="1434"/>
      <c r="E232" s="1504"/>
      <c r="F232" s="1436"/>
      <c r="G232" s="1844"/>
      <c r="H232" s="1435"/>
      <c r="I232" s="1519"/>
      <c r="J232" s="1388"/>
      <c r="K232" s="1389"/>
      <c r="L232" s="1388"/>
      <c r="M232" s="1388"/>
      <c r="N232" s="1388"/>
      <c r="O232" s="1389"/>
      <c r="P232" s="1388"/>
      <c r="Q232" s="1389"/>
      <c r="R232" s="1389"/>
      <c r="S232" s="1388"/>
      <c r="T232" s="1388"/>
      <c r="U232" s="1388"/>
      <c r="V232" s="1388"/>
      <c r="W232" s="1388"/>
      <c r="X232" s="1388"/>
      <c r="Y232" s="1388"/>
      <c r="Z232" s="1388"/>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c r="BA232" s="1388"/>
    </row>
    <row r="233" spans="1:53" s="13" customFormat="1" x14ac:dyDescent="0.25">
      <c r="A233" s="1530"/>
      <c r="B233" s="1435"/>
      <c r="C233" s="1388"/>
      <c r="D233" s="1434"/>
      <c r="E233" s="1504"/>
      <c r="F233" s="1436"/>
      <c r="G233" s="1844"/>
      <c r="H233" s="1435"/>
      <c r="I233" s="1519"/>
      <c r="J233" s="1388"/>
      <c r="K233" s="1389"/>
      <c r="L233" s="1388"/>
      <c r="M233" s="1388"/>
      <c r="N233" s="1388"/>
      <c r="O233" s="1389"/>
      <c r="P233" s="1388"/>
      <c r="Q233" s="1389"/>
      <c r="R233" s="1389"/>
      <c r="S233" s="1388"/>
      <c r="T233" s="1388"/>
      <c r="U233" s="1388"/>
      <c r="V233" s="1388"/>
      <c r="W233" s="1388"/>
      <c r="X233" s="1388"/>
      <c r="Y233" s="1388"/>
      <c r="Z233" s="1388"/>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c r="BA233" s="1388"/>
    </row>
    <row r="234" spans="1:53" s="13" customFormat="1" x14ac:dyDescent="0.25">
      <c r="A234" s="1530"/>
      <c r="B234" s="1435"/>
      <c r="C234" s="1388"/>
      <c r="D234" s="1434"/>
      <c r="E234" s="1504"/>
      <c r="F234" s="1436"/>
      <c r="G234" s="1844"/>
      <c r="H234" s="1435"/>
      <c r="I234" s="1519"/>
      <c r="J234" s="1388"/>
      <c r="K234" s="1389"/>
      <c r="L234" s="1388"/>
      <c r="M234" s="1388"/>
      <c r="N234" s="1388"/>
      <c r="O234" s="1389"/>
      <c r="P234" s="1388"/>
      <c r="Q234" s="1389"/>
      <c r="R234" s="1389"/>
      <c r="S234" s="1388"/>
      <c r="T234" s="1388"/>
      <c r="U234" s="1388"/>
      <c r="V234" s="1388"/>
      <c r="W234" s="1388"/>
      <c r="X234" s="1388"/>
      <c r="Y234" s="1388"/>
      <c r="Z234" s="1388"/>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c r="BA234" s="1388"/>
    </row>
    <row r="235" spans="1:53" s="13" customFormat="1" x14ac:dyDescent="0.25">
      <c r="A235" s="1530"/>
      <c r="B235" s="1435"/>
      <c r="C235" s="1388"/>
      <c r="D235" s="1434"/>
      <c r="E235" s="1504"/>
      <c r="F235" s="1436"/>
      <c r="G235" s="1844"/>
      <c r="H235" s="1435"/>
      <c r="I235" s="1519"/>
      <c r="J235" s="1388"/>
      <c r="K235" s="1389"/>
      <c r="L235" s="1388"/>
      <c r="M235" s="1388"/>
      <c r="N235" s="1388"/>
      <c r="O235" s="1389"/>
      <c r="P235" s="1388"/>
      <c r="Q235" s="1389"/>
      <c r="R235" s="1389"/>
      <c r="S235" s="1388"/>
      <c r="T235" s="1388"/>
      <c r="U235" s="1388"/>
      <c r="V235" s="1388"/>
      <c r="W235" s="1388"/>
      <c r="X235" s="1388"/>
      <c r="Y235" s="1388"/>
      <c r="Z235" s="1388"/>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c r="BA235" s="1388"/>
    </row>
    <row r="236" spans="1:53" s="13" customFormat="1" x14ac:dyDescent="0.25">
      <c r="A236" s="1530"/>
      <c r="B236" s="1435"/>
      <c r="C236" s="1388"/>
      <c r="D236" s="1434"/>
      <c r="E236" s="1504"/>
      <c r="F236" s="1513"/>
      <c r="G236" s="1844"/>
      <c r="H236" s="1435"/>
      <c r="I236" s="1519"/>
      <c r="J236" s="1388"/>
      <c r="K236" s="1389"/>
      <c r="L236" s="1388"/>
      <c r="M236" s="1388"/>
      <c r="N236" s="1388"/>
      <c r="O236" s="1389"/>
      <c r="P236" s="1388"/>
      <c r="Q236" s="1389"/>
      <c r="R236" s="1389"/>
      <c r="S236" s="1388"/>
      <c r="T236" s="1388"/>
      <c r="U236" s="1388"/>
      <c r="V236" s="1388"/>
      <c r="W236" s="1388"/>
      <c r="X236" s="1388"/>
      <c r="Y236" s="1388"/>
      <c r="Z236" s="1388"/>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c r="BA236" s="1388"/>
    </row>
    <row r="237" spans="1:53" s="13" customFormat="1" x14ac:dyDescent="0.25">
      <c r="A237" s="1530"/>
      <c r="B237" s="1435"/>
      <c r="C237" s="1388"/>
      <c r="D237" s="1434"/>
      <c r="E237" s="1504"/>
      <c r="F237" s="1514"/>
      <c r="G237" s="1844"/>
      <c r="H237" s="1435"/>
      <c r="I237" s="1519"/>
      <c r="J237" s="1388"/>
      <c r="K237" s="1389"/>
      <c r="L237" s="1388"/>
      <c r="M237" s="1388"/>
      <c r="N237" s="1388"/>
      <c r="O237" s="1389"/>
      <c r="P237" s="1388"/>
      <c r="Q237" s="1389"/>
      <c r="R237" s="1389"/>
      <c r="S237" s="1388"/>
      <c r="T237" s="1388"/>
      <c r="U237" s="1388"/>
      <c r="V237" s="1388"/>
      <c r="W237" s="1388"/>
      <c r="X237" s="1388"/>
      <c r="Y237" s="1388"/>
      <c r="Z237" s="1388"/>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c r="BA237" s="1388"/>
    </row>
    <row r="238" spans="1:53" s="13" customFormat="1" x14ac:dyDescent="0.25">
      <c r="A238" s="1530"/>
      <c r="B238" s="1435"/>
      <c r="C238" s="1388"/>
      <c r="D238" s="1434"/>
      <c r="E238" s="1504"/>
      <c r="F238" s="1436"/>
      <c r="G238" s="1844"/>
      <c r="H238" s="1435"/>
      <c r="I238" s="1519"/>
      <c r="J238" s="1388"/>
      <c r="K238" s="1389"/>
      <c r="L238" s="1388"/>
      <c r="M238" s="1388"/>
      <c r="N238" s="1388"/>
      <c r="O238" s="1389"/>
      <c r="P238" s="1388"/>
      <c r="Q238" s="1389"/>
      <c r="R238" s="1389"/>
      <c r="S238" s="1388"/>
      <c r="T238" s="1388"/>
      <c r="U238" s="1388"/>
      <c r="V238" s="1388"/>
      <c r="W238" s="1388"/>
      <c r="X238" s="1388"/>
      <c r="Y238" s="1388"/>
      <c r="Z238" s="1388"/>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c r="BA238" s="1388"/>
    </row>
    <row r="239" spans="1:53" s="13" customFormat="1" x14ac:dyDescent="0.25">
      <c r="A239" s="1530"/>
      <c r="B239" s="1435"/>
      <c r="C239" s="1388"/>
      <c r="D239" s="1434"/>
      <c r="E239" s="1504"/>
      <c r="F239" s="1436"/>
      <c r="G239" s="1844"/>
      <c r="H239" s="1435"/>
      <c r="I239" s="1519"/>
      <c r="J239" s="1388"/>
      <c r="K239" s="1389"/>
      <c r="L239" s="1388"/>
      <c r="M239" s="1388"/>
      <c r="N239" s="1388"/>
      <c r="O239" s="1389"/>
      <c r="P239" s="1388"/>
      <c r="Q239" s="1389"/>
      <c r="R239" s="1389"/>
      <c r="S239" s="1388"/>
      <c r="T239" s="1388"/>
      <c r="U239" s="1388"/>
      <c r="V239" s="1388"/>
      <c r="W239" s="1388"/>
      <c r="X239" s="1388"/>
      <c r="Y239" s="1388"/>
      <c r="Z239" s="1388"/>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c r="BA239" s="1388"/>
    </row>
    <row r="240" spans="1:53" s="13" customFormat="1" x14ac:dyDescent="0.25">
      <c r="A240" s="1530"/>
      <c r="B240" s="1435"/>
      <c r="C240" s="1388"/>
      <c r="D240" s="1434"/>
      <c r="E240" s="1504"/>
      <c r="F240" s="1436"/>
      <c r="G240" s="1844"/>
      <c r="H240" s="1435"/>
      <c r="I240" s="1519"/>
      <c r="J240" s="1388"/>
      <c r="K240" s="1389"/>
      <c r="L240" s="1388"/>
      <c r="M240" s="1388"/>
      <c r="N240" s="1388"/>
      <c r="O240" s="1389"/>
      <c r="P240" s="1388"/>
      <c r="Q240" s="1389"/>
      <c r="R240" s="1389"/>
      <c r="S240" s="1388"/>
      <c r="T240" s="1388"/>
      <c r="U240" s="1388"/>
      <c r="V240" s="1388"/>
      <c r="W240" s="1388"/>
      <c r="X240" s="1388"/>
      <c r="Y240" s="1388"/>
      <c r="Z240" s="1388"/>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c r="BA240" s="1388"/>
    </row>
    <row r="241" spans="1:53" s="13" customFormat="1" x14ac:dyDescent="0.25">
      <c r="A241" s="1530"/>
      <c r="B241" s="1435"/>
      <c r="C241" s="1388"/>
      <c r="D241" s="1434"/>
      <c r="E241" s="1504"/>
      <c r="F241" s="1436"/>
      <c r="G241" s="1844"/>
      <c r="H241" s="1435"/>
      <c r="I241" s="1519"/>
      <c r="J241" s="1388"/>
      <c r="K241" s="1389"/>
      <c r="L241" s="1388"/>
      <c r="M241" s="1388"/>
      <c r="N241" s="1388"/>
      <c r="O241" s="1389"/>
      <c r="P241" s="1388"/>
      <c r="Q241" s="1389"/>
      <c r="R241" s="1389"/>
      <c r="S241" s="1388"/>
      <c r="T241" s="1388"/>
      <c r="U241" s="1388"/>
      <c r="V241" s="1388"/>
      <c r="W241" s="1388"/>
      <c r="X241" s="1388"/>
      <c r="Y241" s="1388"/>
      <c r="Z241" s="1388"/>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c r="BA241" s="1388"/>
    </row>
    <row r="242" spans="1:53" s="13" customFormat="1" x14ac:dyDescent="0.25">
      <c r="A242" s="1530"/>
      <c r="B242" s="1435"/>
      <c r="C242" s="1388"/>
      <c r="D242" s="1434"/>
      <c r="E242" s="1504"/>
      <c r="F242" s="1436"/>
      <c r="G242" s="1844"/>
      <c r="H242" s="1435"/>
      <c r="I242" s="1519"/>
      <c r="J242" s="1388"/>
      <c r="K242" s="1389"/>
      <c r="L242" s="1388"/>
      <c r="M242" s="1388"/>
      <c r="N242" s="1388"/>
      <c r="O242" s="1389"/>
      <c r="P242" s="1388"/>
      <c r="Q242" s="1389"/>
      <c r="R242" s="1389"/>
      <c r="S242" s="1388"/>
      <c r="T242" s="1388"/>
      <c r="U242" s="1388"/>
      <c r="V242" s="1388"/>
      <c r="W242" s="1388"/>
      <c r="X242" s="1388"/>
      <c r="Y242" s="1388"/>
      <c r="Z242" s="1388"/>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c r="BA242" s="1388"/>
    </row>
    <row r="243" spans="1:53" s="13" customFormat="1" x14ac:dyDescent="0.25">
      <c r="A243" s="1530"/>
      <c r="B243" s="1435"/>
      <c r="C243" s="1388"/>
      <c r="D243" s="1434"/>
      <c r="E243" s="1504"/>
      <c r="F243" s="1436"/>
      <c r="G243" s="1844"/>
      <c r="H243" s="1435"/>
      <c r="I243" s="1519"/>
      <c r="J243" s="1388"/>
      <c r="K243" s="1389"/>
      <c r="L243" s="1388"/>
      <c r="M243" s="1388"/>
      <c r="N243" s="1388"/>
      <c r="O243" s="1389"/>
      <c r="P243" s="1388"/>
      <c r="Q243" s="1389"/>
      <c r="R243" s="1389"/>
      <c r="S243" s="1388"/>
      <c r="T243" s="1388"/>
      <c r="U243" s="1388"/>
      <c r="V243" s="1388"/>
      <c r="W243" s="1388"/>
      <c r="X243" s="1388"/>
      <c r="Y243" s="1388"/>
      <c r="Z243" s="1388"/>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c r="BA243" s="1388"/>
    </row>
    <row r="244" spans="1:53" s="13" customFormat="1" x14ac:dyDescent="0.25">
      <c r="A244" s="1530"/>
      <c r="B244" s="1435"/>
      <c r="C244" s="1388"/>
      <c r="D244" s="1434"/>
      <c r="E244" s="1504"/>
      <c r="F244" s="1436"/>
      <c r="G244" s="1844"/>
      <c r="H244" s="1435"/>
      <c r="I244" s="1519"/>
      <c r="J244" s="1388"/>
      <c r="K244" s="1389"/>
      <c r="L244" s="1388"/>
      <c r="M244" s="1388"/>
      <c r="N244" s="1388"/>
      <c r="O244" s="1389"/>
      <c r="P244" s="1388"/>
      <c r="Q244" s="1389"/>
      <c r="R244" s="1389"/>
      <c r="S244" s="1388"/>
      <c r="T244" s="1388"/>
      <c r="U244" s="1388"/>
      <c r="V244" s="1388"/>
      <c r="W244" s="1388"/>
      <c r="X244" s="1388"/>
      <c r="Y244" s="1388"/>
      <c r="Z244" s="1388"/>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c r="BA244" s="1388"/>
    </row>
    <row r="245" spans="1:53" s="13" customFormat="1" x14ac:dyDescent="0.25">
      <c r="A245" s="1530"/>
      <c r="B245" s="1435"/>
      <c r="C245" s="1388"/>
      <c r="D245" s="1434"/>
      <c r="E245" s="1504"/>
      <c r="F245" s="1436"/>
      <c r="G245" s="1844"/>
      <c r="H245" s="1435"/>
      <c r="I245" s="1519"/>
      <c r="J245" s="1388"/>
      <c r="K245" s="1389"/>
      <c r="L245" s="1388"/>
      <c r="M245" s="1388"/>
      <c r="N245" s="1388"/>
      <c r="O245" s="1389"/>
      <c r="P245" s="1388"/>
      <c r="Q245" s="1389"/>
      <c r="R245" s="1389"/>
      <c r="S245" s="1388"/>
      <c r="T245" s="1388"/>
      <c r="U245" s="1388"/>
      <c r="V245" s="1388"/>
      <c r="W245" s="1388"/>
      <c r="X245" s="1388"/>
      <c r="Y245" s="1388"/>
      <c r="Z245" s="1388"/>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c r="BA245" s="1388"/>
    </row>
    <row r="246" spans="1:53" s="13" customFormat="1" x14ac:dyDescent="0.25">
      <c r="A246" s="1530"/>
      <c r="B246" s="1435"/>
      <c r="C246" s="1388"/>
      <c r="D246" s="1434"/>
      <c r="E246" s="1504"/>
      <c r="F246" s="1436"/>
      <c r="G246" s="1844"/>
      <c r="H246" s="1435"/>
      <c r="I246" s="1519"/>
      <c r="J246" s="1388"/>
      <c r="K246" s="1389"/>
      <c r="L246" s="1388"/>
      <c r="M246" s="1388"/>
      <c r="N246" s="1388"/>
      <c r="O246" s="1389"/>
      <c r="P246" s="1388"/>
      <c r="Q246" s="1389"/>
      <c r="R246" s="1389"/>
      <c r="S246" s="1388"/>
      <c r="T246" s="1388"/>
      <c r="U246" s="1388"/>
      <c r="V246" s="1388"/>
      <c r="W246" s="1388"/>
      <c r="X246" s="1388"/>
      <c r="Y246" s="1388"/>
      <c r="Z246" s="1388"/>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c r="BA246" s="1388"/>
    </row>
    <row r="247" spans="1:53" s="13" customFormat="1" x14ac:dyDescent="0.25">
      <c r="A247" s="1530"/>
      <c r="B247" s="1435"/>
      <c r="C247" s="1388"/>
      <c r="D247" s="1434"/>
      <c r="E247" s="1504"/>
      <c r="F247" s="1436"/>
      <c r="G247" s="1844"/>
      <c r="H247" s="1435"/>
      <c r="I247" s="1519"/>
      <c r="J247" s="1388"/>
      <c r="K247" s="1389"/>
      <c r="L247" s="1388"/>
      <c r="M247" s="1388"/>
      <c r="N247" s="1388"/>
      <c r="O247" s="1389"/>
      <c r="P247" s="1388"/>
      <c r="Q247" s="1389"/>
      <c r="R247" s="1389"/>
      <c r="S247" s="1388"/>
      <c r="T247" s="1388"/>
      <c r="U247" s="1388"/>
      <c r="V247" s="1388"/>
      <c r="W247" s="1388"/>
      <c r="X247" s="1388"/>
      <c r="Y247" s="1388"/>
      <c r="Z247" s="1388"/>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c r="BA247" s="1388"/>
    </row>
    <row r="248" spans="1:53" s="13" customFormat="1" x14ac:dyDescent="0.25">
      <c r="A248" s="1530"/>
      <c r="B248" s="1435"/>
      <c r="C248" s="1388"/>
      <c r="D248" s="1434"/>
      <c r="E248" s="1504"/>
      <c r="F248" s="1436"/>
      <c r="G248" s="1844"/>
      <c r="H248" s="1435"/>
      <c r="I248" s="1519"/>
      <c r="J248" s="1388"/>
      <c r="K248" s="1389"/>
      <c r="L248" s="1388"/>
      <c r="M248" s="1388"/>
      <c r="N248" s="1388"/>
      <c r="O248" s="1389"/>
      <c r="P248" s="1388"/>
      <c r="Q248" s="1389"/>
      <c r="R248" s="1389"/>
      <c r="S248" s="1388"/>
      <c r="T248" s="1388"/>
      <c r="U248" s="1388"/>
      <c r="V248" s="1388"/>
      <c r="W248" s="1388"/>
      <c r="X248" s="1388"/>
      <c r="Y248" s="1388"/>
      <c r="Z248" s="1388"/>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c r="BA248" s="1388"/>
    </row>
    <row r="249" spans="1:53" s="13" customFormat="1" x14ac:dyDescent="0.25">
      <c r="A249" s="1530"/>
      <c r="B249" s="1435"/>
      <c r="C249" s="1388"/>
      <c r="D249" s="1434"/>
      <c r="E249" s="1504"/>
      <c r="F249" s="1436"/>
      <c r="G249" s="1844"/>
      <c r="H249" s="1435"/>
      <c r="I249" s="1519"/>
      <c r="J249" s="1388"/>
      <c r="K249" s="1389"/>
      <c r="L249" s="1388"/>
      <c r="M249" s="1388"/>
      <c r="N249" s="1388"/>
      <c r="O249" s="1389"/>
      <c r="P249" s="1388"/>
      <c r="Q249" s="1389"/>
      <c r="R249" s="1389"/>
      <c r="S249" s="1388"/>
      <c r="T249" s="1388"/>
      <c r="U249" s="1388"/>
      <c r="V249" s="1388"/>
      <c r="W249" s="1388"/>
      <c r="X249" s="1388"/>
      <c r="Y249" s="1388"/>
      <c r="Z249" s="1388"/>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c r="BA249" s="1388"/>
    </row>
    <row r="250" spans="1:53" s="13" customFormat="1" x14ac:dyDescent="0.25">
      <c r="A250" s="1530"/>
      <c r="B250" s="1435"/>
      <c r="C250" s="1388"/>
      <c r="D250" s="1434"/>
      <c r="E250" s="1504"/>
      <c r="F250" s="1436"/>
      <c r="G250" s="1844"/>
      <c r="H250" s="1435"/>
      <c r="I250" s="1519"/>
      <c r="J250" s="1388"/>
      <c r="K250" s="1389"/>
      <c r="L250" s="1388"/>
      <c r="M250" s="1388"/>
      <c r="N250" s="1388"/>
      <c r="O250" s="1389"/>
      <c r="P250" s="1388"/>
      <c r="Q250" s="1389"/>
      <c r="R250" s="1389"/>
      <c r="S250" s="1388"/>
      <c r="T250" s="1388"/>
      <c r="U250" s="1388"/>
      <c r="V250" s="1388"/>
      <c r="W250" s="1388"/>
      <c r="X250" s="1388"/>
      <c r="Y250" s="1388"/>
      <c r="Z250" s="1388"/>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c r="BA250" s="1388"/>
    </row>
    <row r="251" spans="1:53" s="13" customFormat="1" x14ac:dyDescent="0.25">
      <c r="A251" s="1530"/>
      <c r="B251" s="1435"/>
      <c r="C251" s="1388"/>
      <c r="D251" s="1434"/>
      <c r="E251" s="1504"/>
      <c r="F251" s="1436"/>
      <c r="G251" s="1844"/>
      <c r="H251" s="1435"/>
      <c r="I251" s="1519"/>
      <c r="J251" s="1388"/>
      <c r="K251" s="1389"/>
      <c r="L251" s="1388"/>
      <c r="M251" s="1388"/>
      <c r="N251" s="1388"/>
      <c r="O251" s="1389"/>
      <c r="P251" s="1388"/>
      <c r="Q251" s="1389"/>
      <c r="R251" s="1389"/>
      <c r="S251" s="1388"/>
      <c r="T251" s="1388"/>
      <c r="U251" s="1388"/>
      <c r="V251" s="1388"/>
      <c r="W251" s="1388"/>
      <c r="X251" s="1388"/>
      <c r="Y251" s="1388"/>
      <c r="Z251" s="1388"/>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c r="BA251" s="1388"/>
    </row>
    <row r="252" spans="1:53" s="13" customFormat="1" x14ac:dyDescent="0.25">
      <c r="A252" s="1530"/>
      <c r="B252" s="1435"/>
      <c r="C252" s="1388"/>
      <c r="D252" s="1434"/>
      <c r="E252" s="1504"/>
      <c r="F252" s="1513"/>
      <c r="G252" s="1844"/>
      <c r="H252" s="1435"/>
      <c r="I252" s="1519"/>
      <c r="J252" s="1388"/>
      <c r="K252" s="1389"/>
      <c r="L252" s="1388"/>
      <c r="M252" s="1388"/>
      <c r="N252" s="1388"/>
      <c r="O252" s="1389"/>
      <c r="P252" s="1388"/>
      <c r="Q252" s="1389"/>
      <c r="R252" s="1389"/>
      <c r="S252" s="1388"/>
      <c r="T252" s="1388"/>
      <c r="U252" s="1388"/>
      <c r="V252" s="1388"/>
      <c r="W252" s="1388"/>
      <c r="X252" s="1388"/>
      <c r="Y252" s="1388"/>
      <c r="Z252" s="1388"/>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c r="BA252" s="1388"/>
    </row>
    <row r="253" spans="1:53" s="13" customFormat="1" x14ac:dyDescent="0.25">
      <c r="A253" s="1530"/>
      <c r="B253" s="1435"/>
      <c r="C253" s="1388"/>
      <c r="D253" s="1434"/>
      <c r="E253" s="1504"/>
      <c r="F253" s="1514"/>
      <c r="G253" s="1844"/>
      <c r="H253" s="1435"/>
      <c r="I253" s="1519"/>
      <c r="J253" s="1388"/>
      <c r="K253" s="1389"/>
      <c r="L253" s="1388"/>
      <c r="M253" s="1388"/>
      <c r="N253" s="1388"/>
      <c r="O253" s="1389"/>
      <c r="P253" s="1388"/>
      <c r="Q253" s="1389"/>
      <c r="R253" s="1389"/>
      <c r="S253" s="1388"/>
      <c r="T253" s="1388"/>
      <c r="U253" s="1388"/>
      <c r="V253" s="1388"/>
      <c r="W253" s="1388"/>
      <c r="X253" s="1388"/>
      <c r="Y253" s="1388"/>
      <c r="Z253" s="1388"/>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c r="BA253" s="1388"/>
    </row>
    <row r="254" spans="1:53" s="13" customFormat="1" x14ac:dyDescent="0.25">
      <c r="A254" s="1530"/>
      <c r="B254" s="1435"/>
      <c r="C254" s="1388"/>
      <c r="D254" s="1434"/>
      <c r="E254" s="1504"/>
      <c r="F254" s="1436"/>
      <c r="G254" s="1844"/>
      <c r="H254" s="1435"/>
      <c r="I254" s="1519"/>
      <c r="J254" s="1388"/>
      <c r="K254" s="1389"/>
      <c r="L254" s="1388"/>
      <c r="M254" s="1388"/>
      <c r="N254" s="1388"/>
      <c r="O254" s="1389"/>
      <c r="P254" s="1388"/>
      <c r="Q254" s="1389"/>
      <c r="R254" s="1389"/>
      <c r="S254" s="1388"/>
      <c r="T254" s="1388"/>
      <c r="U254" s="1388"/>
      <c r="V254" s="1388"/>
      <c r="W254" s="1388"/>
      <c r="X254" s="1388"/>
      <c r="Y254" s="1388"/>
      <c r="Z254" s="1388"/>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c r="BA254" s="1388"/>
    </row>
    <row r="255" spans="1:53" s="13" customFormat="1" x14ac:dyDescent="0.25">
      <c r="A255" s="1530"/>
      <c r="B255" s="1435"/>
      <c r="C255" s="1388"/>
      <c r="D255" s="1434"/>
      <c r="E255" s="1504"/>
      <c r="F255" s="1436"/>
      <c r="G255" s="1844"/>
      <c r="H255" s="1435"/>
      <c r="I255" s="1519"/>
      <c r="J255" s="1388"/>
      <c r="K255" s="1389"/>
      <c r="L255" s="1388"/>
      <c r="M255" s="1388"/>
      <c r="N255" s="1388"/>
      <c r="O255" s="1389"/>
      <c r="P255" s="1388"/>
      <c r="Q255" s="1389"/>
      <c r="R255" s="1389"/>
      <c r="S255" s="1388"/>
      <c r="T255" s="1388"/>
      <c r="U255" s="1388"/>
      <c r="V255" s="1388"/>
      <c r="W255" s="1388"/>
      <c r="X255" s="1388"/>
      <c r="Y255" s="1388"/>
      <c r="Z255" s="1388"/>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c r="BA255" s="1388"/>
    </row>
    <row r="256" spans="1:53" s="13" customFormat="1" x14ac:dyDescent="0.25">
      <c r="A256" s="1530"/>
      <c r="B256" s="1435"/>
      <c r="C256" s="1388"/>
      <c r="D256" s="1434"/>
      <c r="E256" s="1504"/>
      <c r="F256" s="1436"/>
      <c r="G256" s="1844"/>
      <c r="H256" s="1435"/>
      <c r="I256" s="1519"/>
      <c r="J256" s="1388"/>
      <c r="K256" s="1389"/>
      <c r="L256" s="1388"/>
      <c r="M256" s="1388"/>
      <c r="N256" s="1388"/>
      <c r="O256" s="1389"/>
      <c r="P256" s="1388"/>
      <c r="Q256" s="1389"/>
      <c r="R256" s="1389"/>
      <c r="S256" s="1388"/>
      <c r="T256" s="1388"/>
      <c r="U256" s="1388"/>
      <c r="V256" s="1388"/>
      <c r="W256" s="1388"/>
      <c r="X256" s="1388"/>
      <c r="Y256" s="1388"/>
      <c r="Z256" s="1388"/>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c r="BA256" s="1388"/>
    </row>
    <row r="257" spans="1:53" s="13" customFormat="1" x14ac:dyDescent="0.25">
      <c r="A257" s="1530"/>
      <c r="B257" s="1435"/>
      <c r="C257" s="1388"/>
      <c r="D257" s="1434"/>
      <c r="E257" s="1504"/>
      <c r="F257" s="1436"/>
      <c r="G257" s="1844"/>
      <c r="H257" s="1435"/>
      <c r="I257" s="1519"/>
      <c r="J257" s="1388"/>
      <c r="K257" s="1389"/>
      <c r="L257" s="1388"/>
      <c r="M257" s="1388"/>
      <c r="N257" s="1388"/>
      <c r="O257" s="1389"/>
      <c r="P257" s="1388"/>
      <c r="Q257" s="1389"/>
      <c r="R257" s="1389"/>
      <c r="S257" s="1388"/>
      <c r="T257" s="1388"/>
      <c r="U257" s="1388"/>
      <c r="V257" s="1388"/>
      <c r="W257" s="1388"/>
      <c r="X257" s="1388"/>
      <c r="Y257" s="1388"/>
      <c r="Z257" s="1388"/>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c r="BA257" s="1388"/>
    </row>
    <row r="258" spans="1:53" s="13" customFormat="1" x14ac:dyDescent="0.25">
      <c r="A258" s="1530"/>
      <c r="B258" s="1435"/>
      <c r="C258" s="1388"/>
      <c r="D258" s="1434"/>
      <c r="E258" s="1504"/>
      <c r="F258" s="1436"/>
      <c r="G258" s="1844"/>
      <c r="H258" s="1435"/>
      <c r="I258" s="1519"/>
      <c r="J258" s="1388"/>
      <c r="K258" s="1389"/>
      <c r="L258" s="1388"/>
      <c r="M258" s="1388"/>
      <c r="N258" s="1388"/>
      <c r="O258" s="1389"/>
      <c r="P258" s="1388"/>
      <c r="Q258" s="1389"/>
      <c r="R258" s="1389"/>
      <c r="S258" s="1388"/>
      <c r="T258" s="1388"/>
      <c r="U258" s="1388"/>
      <c r="V258" s="1388"/>
      <c r="W258" s="1388"/>
      <c r="X258" s="1388"/>
      <c r="Y258" s="1388"/>
      <c r="Z258" s="1388"/>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c r="BA258" s="1388"/>
    </row>
    <row r="259" spans="1:53" s="13" customFormat="1" x14ac:dyDescent="0.25">
      <c r="A259" s="1530"/>
      <c r="B259" s="1435"/>
      <c r="C259" s="1388"/>
      <c r="D259" s="1434"/>
      <c r="E259" s="1504"/>
      <c r="F259" s="1436"/>
      <c r="G259" s="1844"/>
      <c r="H259" s="1435"/>
      <c r="I259" s="1519"/>
      <c r="J259" s="1388"/>
      <c r="K259" s="1389"/>
      <c r="L259" s="1388"/>
      <c r="M259" s="1388"/>
      <c r="N259" s="1388"/>
      <c r="O259" s="1389"/>
      <c r="P259" s="1388"/>
      <c r="Q259" s="1389"/>
      <c r="R259" s="1389"/>
      <c r="S259" s="1388"/>
      <c r="T259" s="1388"/>
      <c r="U259" s="1388"/>
      <c r="V259" s="1388"/>
      <c r="W259" s="1388"/>
      <c r="X259" s="1388"/>
      <c r="Y259" s="1388"/>
      <c r="Z259" s="1388"/>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c r="BA259" s="1388"/>
    </row>
    <row r="260" spans="1:53" s="13" customFormat="1" x14ac:dyDescent="0.25">
      <c r="A260" s="1530"/>
      <c r="B260" s="1435"/>
      <c r="C260" s="1388"/>
      <c r="D260" s="1434"/>
      <c r="E260" s="1504"/>
      <c r="F260" s="1436"/>
      <c r="G260" s="1844"/>
      <c r="H260" s="1435"/>
      <c r="I260" s="1519"/>
      <c r="J260" s="1388"/>
      <c r="K260" s="1389"/>
      <c r="L260" s="1388"/>
      <c r="M260" s="1388"/>
      <c r="N260" s="1388"/>
      <c r="O260" s="1389"/>
      <c r="P260" s="1388"/>
      <c r="Q260" s="1389"/>
      <c r="R260" s="1389"/>
      <c r="S260" s="1388"/>
      <c r="T260" s="1388"/>
      <c r="U260" s="1388"/>
      <c r="V260" s="1388"/>
      <c r="W260" s="1388"/>
      <c r="X260" s="1388"/>
      <c r="Y260" s="1388"/>
      <c r="Z260" s="1388"/>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c r="BA260" s="1388"/>
    </row>
    <row r="261" spans="1:53" s="13" customFormat="1" x14ac:dyDescent="0.25">
      <c r="A261" s="1530"/>
      <c r="B261" s="1435"/>
      <c r="C261" s="1388"/>
      <c r="D261" s="1434"/>
      <c r="E261" s="1504"/>
      <c r="F261" s="1436"/>
      <c r="G261" s="1844"/>
      <c r="H261" s="1435"/>
      <c r="I261" s="1519"/>
      <c r="J261" s="1388"/>
      <c r="K261" s="1389"/>
      <c r="L261" s="1388"/>
      <c r="M261" s="1388"/>
      <c r="N261" s="1388"/>
      <c r="O261" s="1389"/>
      <c r="P261" s="1388"/>
      <c r="Q261" s="1389"/>
      <c r="R261" s="1389"/>
      <c r="S261" s="1388"/>
      <c r="T261" s="1388"/>
      <c r="U261" s="1388"/>
      <c r="V261" s="1388"/>
      <c r="W261" s="1388"/>
      <c r="X261" s="1388"/>
      <c r="Y261" s="1388"/>
      <c r="Z261" s="1388"/>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c r="BA261" s="1388"/>
    </row>
    <row r="262" spans="1:53" s="13" customFormat="1" x14ac:dyDescent="0.25">
      <c r="A262" s="1530"/>
      <c r="B262" s="1435"/>
      <c r="C262" s="1388"/>
      <c r="D262" s="1434"/>
      <c r="E262" s="1504"/>
      <c r="F262" s="1436"/>
      <c r="G262" s="1844"/>
      <c r="H262" s="1435"/>
      <c r="I262" s="1519"/>
      <c r="J262" s="1388"/>
      <c r="K262" s="1389"/>
      <c r="L262" s="1388"/>
      <c r="M262" s="1388"/>
      <c r="N262" s="1388"/>
      <c r="O262" s="1389"/>
      <c r="P262" s="1388"/>
      <c r="Q262" s="1389"/>
      <c r="R262" s="1389"/>
      <c r="S262" s="1388"/>
      <c r="T262" s="1388"/>
      <c r="U262" s="1388"/>
      <c r="V262" s="1388"/>
      <c r="W262" s="1388"/>
      <c r="X262" s="1388"/>
      <c r="Y262" s="1388"/>
      <c r="Z262" s="1388"/>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c r="BA262" s="1388"/>
    </row>
    <row r="263" spans="1:53" s="13" customFormat="1" x14ac:dyDescent="0.25">
      <c r="A263" s="1530"/>
      <c r="B263" s="1435"/>
      <c r="C263" s="1388"/>
      <c r="D263" s="1434"/>
      <c r="E263" s="1504"/>
      <c r="F263" s="1436"/>
      <c r="G263" s="1844"/>
      <c r="H263" s="1435"/>
      <c r="I263" s="1519"/>
      <c r="J263" s="1388"/>
      <c r="K263" s="1389"/>
      <c r="L263" s="1388"/>
      <c r="M263" s="1388"/>
      <c r="N263" s="1388"/>
      <c r="O263" s="1389"/>
      <c r="P263" s="1388"/>
      <c r="Q263" s="1389"/>
      <c r="R263" s="1389"/>
      <c r="S263" s="1388"/>
      <c r="T263" s="1388"/>
      <c r="U263" s="1388"/>
      <c r="V263" s="1388"/>
      <c r="W263" s="1388"/>
      <c r="X263" s="1388"/>
      <c r="Y263" s="1388"/>
      <c r="Z263" s="1388"/>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c r="BA263" s="1388"/>
    </row>
    <row r="264" spans="1:53" s="13" customFormat="1" x14ac:dyDescent="0.25">
      <c r="A264" s="1530"/>
      <c r="B264" s="1435"/>
      <c r="C264" s="1388"/>
      <c r="D264" s="1434"/>
      <c r="E264" s="1504"/>
      <c r="F264" s="1436"/>
      <c r="G264" s="1844"/>
      <c r="H264" s="1435"/>
      <c r="I264" s="1519"/>
      <c r="J264" s="1388"/>
      <c r="K264" s="1389"/>
      <c r="L264" s="1388"/>
      <c r="M264" s="1388"/>
      <c r="N264" s="1388"/>
      <c r="O264" s="1389"/>
      <c r="P264" s="1388"/>
      <c r="Q264" s="1389"/>
      <c r="R264" s="1389"/>
      <c r="S264" s="1388"/>
      <c r="T264" s="1388"/>
      <c r="U264" s="1388"/>
      <c r="V264" s="1388"/>
      <c r="W264" s="1388"/>
      <c r="X264" s="1388"/>
      <c r="Y264" s="1388"/>
      <c r="Z264" s="1388"/>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c r="BA264" s="1388"/>
    </row>
    <row r="265" spans="1:53" s="13" customFormat="1" x14ac:dyDescent="0.25">
      <c r="A265" s="1530"/>
      <c r="B265" s="1435"/>
      <c r="C265" s="1388"/>
      <c r="D265" s="1434"/>
      <c r="E265" s="1504"/>
      <c r="F265" s="1436"/>
      <c r="G265" s="1844"/>
      <c r="H265" s="1435"/>
      <c r="I265" s="1519"/>
      <c r="J265" s="1388"/>
      <c r="K265" s="1389"/>
      <c r="L265" s="1388"/>
      <c r="M265" s="1388"/>
      <c r="N265" s="1388"/>
      <c r="O265" s="1389"/>
      <c r="P265" s="1388"/>
      <c r="Q265" s="1389"/>
      <c r="R265" s="1389"/>
      <c r="S265" s="1388"/>
      <c r="T265" s="1388"/>
      <c r="U265" s="1388"/>
      <c r="V265" s="1388"/>
      <c r="W265" s="1388"/>
      <c r="X265" s="1388"/>
      <c r="Y265" s="1388"/>
      <c r="Z265" s="1388"/>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c r="BA265" s="1388"/>
    </row>
    <row r="266" spans="1:53" s="13" customFormat="1" x14ac:dyDescent="0.25">
      <c r="A266" s="1530"/>
      <c r="B266" s="1435"/>
      <c r="C266" s="1388"/>
      <c r="D266" s="1434"/>
      <c r="E266" s="1504"/>
      <c r="F266" s="1436"/>
      <c r="G266" s="1844"/>
      <c r="H266" s="1435"/>
      <c r="I266" s="1519"/>
      <c r="J266" s="1388"/>
      <c r="K266" s="1389"/>
      <c r="L266" s="1388"/>
      <c r="M266" s="1388"/>
      <c r="N266" s="1388"/>
      <c r="O266" s="1389"/>
      <c r="P266" s="1388"/>
      <c r="Q266" s="1389"/>
      <c r="R266" s="1389"/>
      <c r="S266" s="1388"/>
      <c r="T266" s="1388"/>
      <c r="U266" s="1388"/>
      <c r="V266" s="1388"/>
      <c r="W266" s="1388"/>
      <c r="X266" s="1388"/>
      <c r="Y266" s="1388"/>
      <c r="Z266" s="1388"/>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c r="BA266" s="1388"/>
    </row>
    <row r="267" spans="1:53" s="13" customFormat="1" x14ac:dyDescent="0.25">
      <c r="A267" s="1530"/>
      <c r="B267" s="1435"/>
      <c r="C267" s="1388"/>
      <c r="D267" s="1434"/>
      <c r="E267" s="1504"/>
      <c r="F267" s="1436"/>
      <c r="G267" s="1844"/>
      <c r="H267" s="1435"/>
      <c r="I267" s="1519"/>
      <c r="J267" s="1388"/>
      <c r="K267" s="1389"/>
      <c r="L267" s="1388"/>
      <c r="M267" s="1388"/>
      <c r="N267" s="1388"/>
      <c r="O267" s="1389"/>
      <c r="P267" s="1388"/>
      <c r="Q267" s="1389"/>
      <c r="R267" s="1389"/>
      <c r="S267" s="1388"/>
      <c r="T267" s="1388"/>
      <c r="U267" s="1388"/>
      <c r="V267" s="1388"/>
      <c r="W267" s="1388"/>
      <c r="X267" s="1388"/>
      <c r="Y267" s="1388"/>
      <c r="Z267" s="1388"/>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c r="BA267" s="1388"/>
    </row>
    <row r="268" spans="1:53" s="13" customFormat="1" x14ac:dyDescent="0.25">
      <c r="A268" s="1530"/>
      <c r="B268" s="1435"/>
      <c r="C268" s="1388"/>
      <c r="D268" s="1434"/>
      <c r="E268" s="1504"/>
      <c r="F268" s="1513"/>
      <c r="G268" s="1844"/>
      <c r="H268" s="1435"/>
      <c r="I268" s="1519"/>
      <c r="J268" s="1388"/>
      <c r="K268" s="1389"/>
      <c r="L268" s="1388"/>
      <c r="M268" s="1388"/>
      <c r="N268" s="1388"/>
      <c r="O268" s="1389"/>
      <c r="P268" s="1388"/>
      <c r="Q268" s="1389"/>
      <c r="R268" s="1389"/>
      <c r="S268" s="1388"/>
      <c r="T268" s="1388"/>
      <c r="U268" s="1388"/>
      <c r="V268" s="1388"/>
      <c r="W268" s="1388"/>
      <c r="X268" s="1388"/>
      <c r="Y268" s="1388"/>
      <c r="Z268" s="1388"/>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c r="BA268" s="1388"/>
    </row>
    <row r="269" spans="1:53" s="13" customFormat="1" x14ac:dyDescent="0.25">
      <c r="A269" s="1530"/>
      <c r="B269" s="1435"/>
      <c r="C269" s="1388"/>
      <c r="D269" s="1434"/>
      <c r="E269" s="1504"/>
      <c r="F269" s="1514"/>
      <c r="G269" s="1844"/>
      <c r="H269" s="1435"/>
      <c r="I269" s="1519"/>
      <c r="J269" s="1388"/>
      <c r="K269" s="1389"/>
      <c r="L269" s="1388"/>
      <c r="M269" s="1388"/>
      <c r="N269" s="1388"/>
      <c r="O269" s="1389"/>
      <c r="P269" s="1388"/>
      <c r="Q269" s="1389"/>
      <c r="R269" s="1389"/>
      <c r="S269" s="1388"/>
      <c r="T269" s="1388"/>
      <c r="U269" s="1388"/>
      <c r="V269" s="1388"/>
      <c r="W269" s="1388"/>
      <c r="X269" s="1388"/>
      <c r="Y269" s="1388"/>
      <c r="Z269" s="1388"/>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c r="BA269" s="1388"/>
    </row>
    <row r="270" spans="1:53" s="13" customFormat="1" x14ac:dyDescent="0.25">
      <c r="A270" s="1530"/>
      <c r="B270" s="1435"/>
      <c r="C270" s="1388"/>
      <c r="D270" s="1434"/>
      <c r="E270" s="1504"/>
      <c r="F270" s="1436"/>
      <c r="G270" s="1844"/>
      <c r="H270" s="1435"/>
      <c r="I270" s="1519"/>
      <c r="J270" s="1388"/>
      <c r="K270" s="1389"/>
      <c r="L270" s="1388"/>
      <c r="M270" s="1388"/>
      <c r="N270" s="1388"/>
      <c r="O270" s="1389"/>
      <c r="P270" s="1388"/>
      <c r="Q270" s="1389"/>
      <c r="R270" s="1389"/>
      <c r="S270" s="1388"/>
      <c r="T270" s="1388"/>
      <c r="U270" s="1388"/>
      <c r="V270" s="1388"/>
      <c r="W270" s="1388"/>
      <c r="X270" s="1388"/>
      <c r="Y270" s="1388"/>
      <c r="Z270" s="1388"/>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c r="BA270" s="1388"/>
    </row>
    <row r="271" spans="1:53" s="13" customFormat="1" x14ac:dyDescent="0.25">
      <c r="A271" s="1530"/>
      <c r="B271" s="1435"/>
      <c r="C271" s="1388"/>
      <c r="D271" s="1434"/>
      <c r="E271" s="1504"/>
      <c r="F271" s="1436"/>
      <c r="G271" s="1844"/>
      <c r="H271" s="1435"/>
      <c r="I271" s="1519"/>
      <c r="J271" s="1388"/>
      <c r="K271" s="1389"/>
      <c r="L271" s="1388"/>
      <c r="M271" s="1388"/>
      <c r="N271" s="1388"/>
      <c r="O271" s="1389"/>
      <c r="P271" s="1388"/>
      <c r="Q271" s="1389"/>
      <c r="R271" s="1389"/>
      <c r="S271" s="1388"/>
      <c r="T271" s="1388"/>
      <c r="U271" s="1388"/>
      <c r="V271" s="1388"/>
      <c r="W271" s="1388"/>
      <c r="X271" s="1388"/>
      <c r="Y271" s="1388"/>
      <c r="Z271" s="1388"/>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c r="BA271" s="1388"/>
    </row>
    <row r="272" spans="1:53" s="13" customFormat="1" x14ac:dyDescent="0.25">
      <c r="A272" s="1530"/>
      <c r="B272" s="1435"/>
      <c r="C272" s="1388"/>
      <c r="D272" s="1434"/>
      <c r="E272" s="1504"/>
      <c r="F272" s="1436"/>
      <c r="G272" s="1844"/>
      <c r="H272" s="1435"/>
      <c r="I272" s="1519"/>
      <c r="J272" s="1388"/>
      <c r="K272" s="1389"/>
      <c r="L272" s="1388"/>
      <c r="M272" s="1388"/>
      <c r="N272" s="1388"/>
      <c r="O272" s="1389"/>
      <c r="P272" s="1388"/>
      <c r="Q272" s="1389"/>
      <c r="R272" s="1389"/>
      <c r="S272" s="1388"/>
      <c r="T272" s="1388"/>
      <c r="U272" s="1388"/>
      <c r="V272" s="1388"/>
      <c r="W272" s="1388"/>
      <c r="X272" s="1388"/>
      <c r="Y272" s="1388"/>
      <c r="Z272" s="1388"/>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c r="BA272" s="1388"/>
    </row>
    <row r="273" spans="1:53" s="13" customFormat="1" x14ac:dyDescent="0.25">
      <c r="A273" s="1530"/>
      <c r="B273" s="1435"/>
      <c r="C273" s="1388"/>
      <c r="D273" s="1434"/>
      <c r="E273" s="1504"/>
      <c r="F273" s="1436"/>
      <c r="G273" s="1844"/>
      <c r="H273" s="1435"/>
      <c r="I273" s="1519"/>
      <c r="J273" s="1388"/>
      <c r="K273" s="1389"/>
      <c r="L273" s="1388"/>
      <c r="M273" s="1388"/>
      <c r="N273" s="1388"/>
      <c r="O273" s="1389"/>
      <c r="P273" s="1388"/>
      <c r="Q273" s="1389"/>
      <c r="R273" s="1389"/>
      <c r="S273" s="1388"/>
      <c r="T273" s="1388"/>
      <c r="U273" s="1388"/>
      <c r="V273" s="1388"/>
      <c r="W273" s="1388"/>
      <c r="X273" s="1388"/>
      <c r="Y273" s="1388"/>
      <c r="Z273" s="1388"/>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c r="BA273" s="1388"/>
    </row>
    <row r="274" spans="1:53" s="13" customFormat="1" x14ac:dyDescent="0.25">
      <c r="A274" s="1530"/>
      <c r="B274" s="1435"/>
      <c r="C274" s="1388"/>
      <c r="D274" s="1434"/>
      <c r="E274" s="1504"/>
      <c r="F274" s="1436"/>
      <c r="G274" s="1844"/>
      <c r="H274" s="1435"/>
      <c r="I274" s="1519"/>
      <c r="J274" s="1388"/>
      <c r="K274" s="1389"/>
      <c r="L274" s="1388"/>
      <c r="M274" s="1388"/>
      <c r="N274" s="1388"/>
      <c r="O274" s="1389"/>
      <c r="P274" s="1388"/>
      <c r="Q274" s="1389"/>
      <c r="R274" s="1389"/>
      <c r="S274" s="1388"/>
      <c r="T274" s="1388"/>
      <c r="U274" s="1388"/>
      <c r="V274" s="1388"/>
      <c r="W274" s="1388"/>
      <c r="X274" s="1388"/>
      <c r="Y274" s="1388"/>
      <c r="Z274" s="1388"/>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c r="BA274" s="1388"/>
    </row>
    <row r="275" spans="1:53" s="13" customFormat="1" x14ac:dyDescent="0.25">
      <c r="A275" s="1530"/>
      <c r="B275" s="1435"/>
      <c r="C275" s="1388"/>
      <c r="D275" s="1434"/>
      <c r="E275" s="1504"/>
      <c r="F275" s="1436"/>
      <c r="G275" s="1844"/>
      <c r="H275" s="1435"/>
      <c r="I275" s="1519"/>
      <c r="J275" s="1388"/>
      <c r="K275" s="1389"/>
      <c r="L275" s="1388"/>
      <c r="M275" s="1388"/>
      <c r="N275" s="1388"/>
      <c r="O275" s="1389"/>
      <c r="P275" s="1388"/>
      <c r="Q275" s="1389"/>
      <c r="R275" s="1389"/>
      <c r="S275" s="1388"/>
      <c r="T275" s="1388"/>
      <c r="U275" s="1388"/>
      <c r="V275" s="1388"/>
      <c r="W275" s="1388"/>
      <c r="X275" s="1388"/>
      <c r="Y275" s="1388"/>
      <c r="Z275" s="1388"/>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c r="BA275" s="1388"/>
    </row>
    <row r="276" spans="1:53" s="13" customFormat="1" x14ac:dyDescent="0.25">
      <c r="A276" s="1530"/>
      <c r="B276" s="1435"/>
      <c r="C276" s="1388"/>
      <c r="D276" s="1434"/>
      <c r="E276" s="1504"/>
      <c r="F276" s="1436"/>
      <c r="G276" s="1844"/>
      <c r="H276" s="1435"/>
      <c r="I276" s="1519"/>
      <c r="J276" s="1388"/>
      <c r="K276" s="1389"/>
      <c r="L276" s="1388"/>
      <c r="M276" s="1388"/>
      <c r="N276" s="1388"/>
      <c r="O276" s="1389"/>
      <c r="P276" s="1388"/>
      <c r="Q276" s="1389"/>
      <c r="R276" s="1389"/>
      <c r="S276" s="1388"/>
      <c r="T276" s="1388"/>
      <c r="U276" s="1388"/>
      <c r="V276" s="1388"/>
      <c r="W276" s="1388"/>
      <c r="X276" s="1388"/>
      <c r="Y276" s="1388"/>
      <c r="Z276" s="1388"/>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c r="BA276" s="1388"/>
    </row>
    <row r="277" spans="1:53" s="13" customFormat="1" x14ac:dyDescent="0.25">
      <c r="A277" s="1530"/>
      <c r="B277" s="1435"/>
      <c r="C277" s="1388"/>
      <c r="D277" s="1434"/>
      <c r="E277" s="1504"/>
      <c r="F277" s="1436"/>
      <c r="G277" s="1844"/>
      <c r="H277" s="1435"/>
      <c r="I277" s="1519"/>
      <c r="J277" s="1388"/>
      <c r="K277" s="1389"/>
      <c r="L277" s="1388"/>
      <c r="M277" s="1388"/>
      <c r="N277" s="1388"/>
      <c r="O277" s="1389"/>
      <c r="P277" s="1388"/>
      <c r="Q277" s="1389"/>
      <c r="R277" s="1389"/>
      <c r="S277" s="1388"/>
      <c r="T277" s="1388"/>
      <c r="U277" s="1388"/>
      <c r="V277" s="1388"/>
      <c r="W277" s="1388"/>
      <c r="X277" s="1388"/>
      <c r="Y277" s="1388"/>
      <c r="Z277" s="1388"/>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c r="BA277" s="1388"/>
    </row>
    <row r="278" spans="1:53" s="13" customFormat="1" x14ac:dyDescent="0.25">
      <c r="A278" s="1530"/>
      <c r="B278" s="1435"/>
      <c r="C278" s="1388"/>
      <c r="D278" s="1434"/>
      <c r="E278" s="1504"/>
      <c r="F278" s="1436"/>
      <c r="G278" s="1844"/>
      <c r="H278" s="1435"/>
      <c r="I278" s="1519"/>
      <c r="J278" s="1388"/>
      <c r="K278" s="1389"/>
      <c r="L278" s="1388"/>
      <c r="M278" s="1388"/>
      <c r="N278" s="1388"/>
      <c r="O278" s="1389"/>
      <c r="P278" s="1388"/>
      <c r="Q278" s="1389"/>
      <c r="R278" s="1389"/>
      <c r="S278" s="1388"/>
      <c r="T278" s="1388"/>
      <c r="U278" s="1388"/>
      <c r="V278" s="1388"/>
      <c r="W278" s="1388"/>
      <c r="X278" s="1388"/>
      <c r="Y278" s="1388"/>
      <c r="Z278" s="1388"/>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c r="BA278" s="1388"/>
    </row>
    <row r="279" spans="1:53" s="13" customFormat="1" x14ac:dyDescent="0.25">
      <c r="A279" s="1530"/>
      <c r="B279" s="1435"/>
      <c r="C279" s="1388"/>
      <c r="D279" s="1434"/>
      <c r="E279" s="1504"/>
      <c r="F279" s="1436"/>
      <c r="G279" s="1844"/>
      <c r="H279" s="1435"/>
      <c r="I279" s="1519"/>
      <c r="J279" s="1388"/>
      <c r="K279" s="1389"/>
      <c r="L279" s="1388"/>
      <c r="M279" s="1388"/>
      <c r="N279" s="1388"/>
      <c r="O279" s="1389"/>
      <c r="P279" s="1388"/>
      <c r="Q279" s="1389"/>
      <c r="R279" s="1389"/>
      <c r="S279" s="1388"/>
      <c r="T279" s="1388"/>
      <c r="U279" s="1388"/>
      <c r="V279" s="1388"/>
      <c r="W279" s="1388"/>
      <c r="X279" s="1388"/>
      <c r="Y279" s="1388"/>
      <c r="Z279" s="1388"/>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c r="BA279" s="1388"/>
    </row>
    <row r="280" spans="1:53" s="13" customFormat="1" x14ac:dyDescent="0.25">
      <c r="A280" s="1530"/>
      <c r="B280" s="1435"/>
      <c r="C280" s="1388"/>
      <c r="D280" s="1434"/>
      <c r="E280" s="1504"/>
      <c r="F280" s="1436"/>
      <c r="G280" s="1844"/>
      <c r="H280" s="1435"/>
      <c r="I280" s="1519"/>
      <c r="J280" s="1388"/>
      <c r="K280" s="1389"/>
      <c r="L280" s="1388"/>
      <c r="M280" s="1388"/>
      <c r="N280" s="1388"/>
      <c r="O280" s="1389"/>
      <c r="P280" s="1388"/>
      <c r="Q280" s="1389"/>
      <c r="R280" s="1389"/>
      <c r="S280" s="1388"/>
      <c r="T280" s="1388"/>
      <c r="U280" s="1388"/>
      <c r="V280" s="1388"/>
      <c r="W280" s="1388"/>
      <c r="X280" s="1388"/>
      <c r="Y280" s="1388"/>
      <c r="Z280" s="1388"/>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c r="BA280" s="1388"/>
    </row>
    <row r="281" spans="1:53" s="13" customFormat="1" x14ac:dyDescent="0.25">
      <c r="A281" s="1530"/>
      <c r="B281" s="1435"/>
      <c r="C281" s="1388"/>
      <c r="D281" s="1434"/>
      <c r="E281" s="1504"/>
      <c r="F281" s="1436"/>
      <c r="G281" s="1844"/>
      <c r="H281" s="1435"/>
      <c r="I281" s="1519"/>
      <c r="J281" s="1388"/>
      <c r="K281" s="1389"/>
      <c r="L281" s="1388"/>
      <c r="M281" s="1388"/>
      <c r="N281" s="1388"/>
      <c r="O281" s="1389"/>
      <c r="P281" s="1388"/>
      <c r="Q281" s="1389"/>
      <c r="R281" s="1389"/>
      <c r="S281" s="1388"/>
      <c r="T281" s="1388"/>
      <c r="U281" s="1388"/>
      <c r="V281" s="1388"/>
      <c r="W281" s="1388"/>
      <c r="X281" s="1388"/>
      <c r="Y281" s="1388"/>
      <c r="Z281" s="1388"/>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c r="BA281" s="1388"/>
    </row>
    <row r="282" spans="1:53" s="13" customFormat="1" x14ac:dyDescent="0.25">
      <c r="A282" s="1530"/>
      <c r="B282" s="1435"/>
      <c r="C282" s="1388"/>
      <c r="D282" s="1434"/>
      <c r="E282" s="1504"/>
      <c r="F282" s="1436"/>
      <c r="G282" s="1844"/>
      <c r="H282" s="1435"/>
      <c r="I282" s="1519"/>
      <c r="J282" s="1388"/>
      <c r="K282" s="1389"/>
      <c r="L282" s="1388"/>
      <c r="M282" s="1388"/>
      <c r="N282" s="1388"/>
      <c r="O282" s="1389"/>
      <c r="P282" s="1388"/>
      <c r="Q282" s="1389"/>
      <c r="R282" s="1389"/>
      <c r="S282" s="1388"/>
      <c r="T282" s="1388"/>
      <c r="U282" s="1388"/>
      <c r="V282" s="1388"/>
      <c r="W282" s="1388"/>
      <c r="X282" s="1388"/>
      <c r="Y282" s="1388"/>
      <c r="Z282" s="1388"/>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c r="BA282" s="1388"/>
    </row>
    <row r="283" spans="1:53" s="13" customFormat="1" x14ac:dyDescent="0.25">
      <c r="A283" s="1530"/>
      <c r="B283" s="1435"/>
      <c r="C283" s="1388"/>
      <c r="D283" s="1434"/>
      <c r="E283" s="1504"/>
      <c r="F283" s="1436"/>
      <c r="G283" s="1844"/>
      <c r="H283" s="1435"/>
      <c r="I283" s="1519"/>
      <c r="J283" s="1388"/>
      <c r="K283" s="1389"/>
      <c r="L283" s="1388"/>
      <c r="M283" s="1388"/>
      <c r="N283" s="1388"/>
      <c r="O283" s="1389"/>
      <c r="P283" s="1388"/>
      <c r="Q283" s="1389"/>
      <c r="R283" s="1389"/>
      <c r="S283" s="1388"/>
      <c r="T283" s="1388"/>
      <c r="U283" s="1388"/>
      <c r="V283" s="1388"/>
      <c r="W283" s="1388"/>
      <c r="X283" s="1388"/>
      <c r="Y283" s="1388"/>
      <c r="Z283" s="1388"/>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c r="BA283" s="1388"/>
    </row>
    <row r="284" spans="1:53" s="13" customFormat="1" x14ac:dyDescent="0.25">
      <c r="A284" s="1530"/>
      <c r="B284" s="1435"/>
      <c r="C284" s="1388"/>
      <c r="D284" s="1434"/>
      <c r="E284" s="1504"/>
      <c r="F284" s="1513"/>
      <c r="G284" s="1844"/>
      <c r="H284" s="1435"/>
      <c r="I284" s="1519"/>
      <c r="J284" s="1388"/>
      <c r="K284" s="1389"/>
      <c r="L284" s="1388"/>
      <c r="M284" s="1388"/>
      <c r="N284" s="1388"/>
      <c r="O284" s="1389"/>
      <c r="P284" s="1388"/>
      <c r="Q284" s="1389"/>
      <c r="R284" s="1389"/>
      <c r="S284" s="1388"/>
      <c r="T284" s="1388"/>
      <c r="U284" s="1388"/>
      <c r="V284" s="1388"/>
      <c r="W284" s="1388"/>
      <c r="X284" s="1388"/>
      <c r="Y284" s="1388"/>
      <c r="Z284" s="1388"/>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c r="BA284" s="1388"/>
    </row>
    <row r="285" spans="1:53" s="13" customFormat="1" x14ac:dyDescent="0.25">
      <c r="A285" s="1530"/>
      <c r="B285" s="1435"/>
      <c r="C285" s="1388"/>
      <c r="D285" s="1434"/>
      <c r="E285" s="1504"/>
      <c r="F285" s="1514"/>
      <c r="G285" s="1844"/>
      <c r="H285" s="1435"/>
      <c r="I285" s="1519"/>
      <c r="J285" s="1388"/>
      <c r="K285" s="1389"/>
      <c r="L285" s="1388"/>
      <c r="M285" s="1388"/>
      <c r="N285" s="1388"/>
      <c r="O285" s="1389"/>
      <c r="P285" s="1388"/>
      <c r="Q285" s="1389"/>
      <c r="R285" s="1389"/>
      <c r="S285" s="1388"/>
      <c r="T285" s="1388"/>
      <c r="U285" s="1388"/>
      <c r="V285" s="1388"/>
      <c r="W285" s="1388"/>
      <c r="X285" s="1388"/>
      <c r="Y285" s="1388"/>
      <c r="Z285" s="1388"/>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c r="BA285" s="1388"/>
    </row>
    <row r="286" spans="1:53" s="13" customFormat="1" x14ac:dyDescent="0.25">
      <c r="A286" s="1530"/>
      <c r="B286" s="1435"/>
      <c r="C286" s="1388"/>
      <c r="D286" s="1434"/>
      <c r="E286" s="1504"/>
      <c r="F286" s="1436"/>
      <c r="G286" s="1844"/>
      <c r="H286" s="1435"/>
      <c r="I286" s="1519"/>
      <c r="J286" s="1388"/>
      <c r="K286" s="1389"/>
      <c r="L286" s="1388"/>
      <c r="M286" s="1388"/>
      <c r="N286" s="1388"/>
      <c r="O286" s="1389"/>
      <c r="P286" s="1388"/>
      <c r="Q286" s="1389"/>
      <c r="R286" s="1389"/>
      <c r="S286" s="1388"/>
      <c r="T286" s="1388"/>
      <c r="U286" s="1388"/>
      <c r="V286" s="1388"/>
      <c r="W286" s="1388"/>
      <c r="X286" s="1388"/>
      <c r="Y286" s="1388"/>
      <c r="Z286" s="1388"/>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c r="BA286" s="1388"/>
    </row>
    <row r="287" spans="1:53" s="13" customFormat="1" x14ac:dyDescent="0.25">
      <c r="A287" s="1530"/>
      <c r="B287" s="1435"/>
      <c r="C287" s="1388"/>
      <c r="D287" s="1434"/>
      <c r="E287" s="1504"/>
      <c r="F287" s="1436"/>
      <c r="G287" s="1844"/>
      <c r="H287" s="1435"/>
      <c r="I287" s="1519"/>
      <c r="J287" s="1388"/>
      <c r="K287" s="1389"/>
      <c r="L287" s="1388"/>
      <c r="M287" s="1388"/>
      <c r="N287" s="1388"/>
      <c r="O287" s="1389"/>
      <c r="P287" s="1388"/>
      <c r="Q287" s="1389"/>
      <c r="R287" s="1389"/>
      <c r="S287" s="1388"/>
      <c r="T287" s="1388"/>
      <c r="U287" s="1388"/>
      <c r="V287" s="1388"/>
      <c r="W287" s="1388"/>
      <c r="X287" s="1388"/>
      <c r="Y287" s="1388"/>
      <c r="Z287" s="1388"/>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c r="BA287" s="1388"/>
    </row>
    <row r="288" spans="1:53" s="13" customFormat="1" x14ac:dyDescent="0.25">
      <c r="A288" s="1530"/>
      <c r="B288" s="1435"/>
      <c r="C288" s="1388"/>
      <c r="D288" s="1434"/>
      <c r="E288" s="1504"/>
      <c r="F288" s="1436"/>
      <c r="G288" s="1844"/>
      <c r="H288" s="1435"/>
      <c r="I288" s="1519"/>
      <c r="J288" s="1388"/>
      <c r="K288" s="1389"/>
      <c r="L288" s="1388"/>
      <c r="M288" s="1388"/>
      <c r="N288" s="1388"/>
      <c r="O288" s="1389"/>
      <c r="P288" s="1388"/>
      <c r="Q288" s="1389"/>
      <c r="R288" s="1389"/>
      <c r="S288" s="1388"/>
      <c r="T288" s="1388"/>
      <c r="U288" s="1388"/>
      <c r="V288" s="1388"/>
      <c r="W288" s="1388"/>
      <c r="X288" s="1388"/>
      <c r="Y288" s="1388"/>
      <c r="Z288" s="1388"/>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c r="BA288" s="1388"/>
    </row>
    <row r="289" spans="1:53" s="13" customFormat="1" x14ac:dyDescent="0.25">
      <c r="A289" s="1530"/>
      <c r="B289" s="1435"/>
      <c r="C289" s="1388"/>
      <c r="D289" s="1434"/>
      <c r="E289" s="1504"/>
      <c r="F289" s="1436"/>
      <c r="G289" s="1844"/>
      <c r="H289" s="1435"/>
      <c r="I289" s="1519"/>
      <c r="J289" s="1388"/>
      <c r="K289" s="1389"/>
      <c r="L289" s="1388"/>
      <c r="M289" s="1388"/>
      <c r="N289" s="1388"/>
      <c r="O289" s="1389"/>
      <c r="P289" s="1388"/>
      <c r="Q289" s="1389"/>
      <c r="R289" s="1389"/>
      <c r="S289" s="1388"/>
      <c r="T289" s="1388"/>
      <c r="U289" s="1388"/>
      <c r="V289" s="1388"/>
      <c r="W289" s="1388"/>
      <c r="X289" s="1388"/>
      <c r="Y289" s="1388"/>
      <c r="Z289" s="1388"/>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c r="BA289" s="1388"/>
    </row>
    <row r="290" spans="1:53" s="13" customFormat="1" x14ac:dyDescent="0.25">
      <c r="A290" s="1530"/>
      <c r="B290" s="1435"/>
      <c r="C290" s="1388"/>
      <c r="D290" s="1434"/>
      <c r="E290" s="1504"/>
      <c r="F290" s="1436"/>
      <c r="G290" s="1844"/>
      <c r="H290" s="1435"/>
      <c r="I290" s="1519"/>
      <c r="J290" s="1388"/>
      <c r="K290" s="1389"/>
      <c r="L290" s="1388"/>
      <c r="M290" s="1388"/>
      <c r="N290" s="1388"/>
      <c r="O290" s="1389"/>
      <c r="P290" s="1388"/>
      <c r="Q290" s="1389"/>
      <c r="R290" s="1389"/>
      <c r="S290" s="1388"/>
      <c r="T290" s="1388"/>
      <c r="U290" s="1388"/>
      <c r="V290" s="1388"/>
      <c r="W290" s="1388"/>
      <c r="X290" s="1388"/>
      <c r="Y290" s="1388"/>
      <c r="Z290" s="1388"/>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c r="BA290" s="1388"/>
    </row>
    <row r="291" spans="1:53" s="13" customFormat="1" x14ac:dyDescent="0.25">
      <c r="A291" s="1530"/>
      <c r="B291" s="1435"/>
      <c r="C291" s="1388"/>
      <c r="D291" s="1434"/>
      <c r="E291" s="1504"/>
      <c r="F291" s="1436"/>
      <c r="G291" s="1844"/>
      <c r="H291" s="1435"/>
      <c r="I291" s="1519"/>
      <c r="J291" s="1388"/>
      <c r="K291" s="1389"/>
      <c r="L291" s="1388"/>
      <c r="M291" s="1388"/>
      <c r="N291" s="1388"/>
      <c r="O291" s="1389"/>
      <c r="P291" s="1388"/>
      <c r="Q291" s="1389"/>
      <c r="R291" s="1389"/>
      <c r="S291" s="1388"/>
      <c r="T291" s="1388"/>
      <c r="U291" s="1388"/>
      <c r="V291" s="1388"/>
      <c r="W291" s="1388"/>
      <c r="X291" s="1388"/>
      <c r="Y291" s="1388"/>
      <c r="Z291" s="1388"/>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c r="BA291" s="1388"/>
    </row>
    <row r="292" spans="1:53" s="13" customFormat="1" x14ac:dyDescent="0.25">
      <c r="A292" s="1530"/>
      <c r="B292" s="1435"/>
      <c r="C292" s="1388"/>
      <c r="D292" s="1434"/>
      <c r="E292" s="1504"/>
      <c r="F292" s="1436"/>
      <c r="G292" s="1844"/>
      <c r="H292" s="1435"/>
      <c r="I292" s="1519"/>
      <c r="J292" s="1388"/>
      <c r="K292" s="1389"/>
      <c r="L292" s="1388"/>
      <c r="M292" s="1388"/>
      <c r="N292" s="1388"/>
      <c r="O292" s="1389"/>
      <c r="P292" s="1388"/>
      <c r="Q292" s="1389"/>
      <c r="R292" s="1389"/>
      <c r="S292" s="1388"/>
      <c r="T292" s="1388"/>
      <c r="U292" s="1388"/>
      <c r="V292" s="1388"/>
      <c r="W292" s="1388"/>
      <c r="X292" s="1388"/>
      <c r="Y292" s="1388"/>
      <c r="Z292" s="1388"/>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c r="BA292" s="1388"/>
    </row>
    <row r="293" spans="1:53" s="13" customFormat="1" x14ac:dyDescent="0.25">
      <c r="A293" s="1530"/>
      <c r="B293" s="1435"/>
      <c r="C293" s="1388"/>
      <c r="D293" s="1434"/>
      <c r="E293" s="1504"/>
      <c r="F293" s="1436"/>
      <c r="G293" s="1844"/>
      <c r="H293" s="1435"/>
      <c r="I293" s="1519"/>
      <c r="J293" s="1388"/>
      <c r="K293" s="1389"/>
      <c r="L293" s="1388"/>
      <c r="M293" s="1388"/>
      <c r="N293" s="1388"/>
      <c r="O293" s="1389"/>
      <c r="P293" s="1388"/>
      <c r="Q293" s="1389"/>
      <c r="R293" s="1389"/>
      <c r="S293" s="1388"/>
      <c r="T293" s="1388"/>
      <c r="U293" s="1388"/>
      <c r="V293" s="1388"/>
      <c r="W293" s="1388"/>
      <c r="X293" s="1388"/>
      <c r="Y293" s="1388"/>
      <c r="Z293" s="1388"/>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c r="BA293" s="1388"/>
    </row>
    <row r="294" spans="1:53" s="13" customFormat="1" x14ac:dyDescent="0.25">
      <c r="A294" s="1530"/>
      <c r="B294" s="1435"/>
      <c r="C294" s="1388"/>
      <c r="D294" s="1434"/>
      <c r="E294" s="1504"/>
      <c r="F294" s="1436"/>
      <c r="G294" s="1844"/>
      <c r="H294" s="1435"/>
      <c r="I294" s="1519"/>
      <c r="J294" s="1388"/>
      <c r="K294" s="1389"/>
      <c r="L294" s="1388"/>
      <c r="M294" s="1388"/>
      <c r="N294" s="1388"/>
      <c r="O294" s="1389"/>
      <c r="P294" s="1388"/>
      <c r="Q294" s="1389"/>
      <c r="R294" s="1389"/>
      <c r="S294" s="1388"/>
      <c r="T294" s="1388"/>
      <c r="U294" s="1388"/>
      <c r="V294" s="1388"/>
      <c r="W294" s="1388"/>
      <c r="X294" s="1388"/>
      <c r="Y294" s="1388"/>
      <c r="Z294" s="1388"/>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c r="BA294" s="1388"/>
    </row>
    <row r="295" spans="1:53" s="13" customFormat="1" x14ac:dyDescent="0.25">
      <c r="A295" s="1530"/>
      <c r="B295" s="1435"/>
      <c r="C295" s="1388"/>
      <c r="D295" s="1434"/>
      <c r="E295" s="1504"/>
      <c r="F295" s="1436"/>
      <c r="G295" s="1844"/>
      <c r="H295" s="1435"/>
      <c r="I295" s="1519"/>
      <c r="J295" s="1388"/>
      <c r="K295" s="1389"/>
      <c r="L295" s="1388"/>
      <c r="M295" s="1388"/>
      <c r="N295" s="1388"/>
      <c r="O295" s="1389"/>
      <c r="P295" s="1388"/>
      <c r="Q295" s="1389"/>
      <c r="R295" s="1389"/>
      <c r="S295" s="1388"/>
      <c r="T295" s="1388"/>
      <c r="U295" s="1388"/>
      <c r="V295" s="1388"/>
      <c r="W295" s="1388"/>
      <c r="X295" s="1388"/>
      <c r="Y295" s="1388"/>
      <c r="Z295" s="1388"/>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c r="BA295" s="1388"/>
    </row>
    <row r="296" spans="1:53" s="13" customFormat="1" x14ac:dyDescent="0.25">
      <c r="A296" s="1530"/>
      <c r="B296" s="1435"/>
      <c r="C296" s="1388"/>
      <c r="D296" s="1434"/>
      <c r="E296" s="1504"/>
      <c r="F296" s="1436"/>
      <c r="G296" s="1844"/>
      <c r="H296" s="1435"/>
      <c r="I296" s="1519"/>
      <c r="J296" s="1388"/>
      <c r="K296" s="1389"/>
      <c r="L296" s="1388"/>
      <c r="M296" s="1388"/>
      <c r="N296" s="1388"/>
      <c r="O296" s="1389"/>
      <c r="P296" s="1388"/>
      <c r="Q296" s="1389"/>
      <c r="R296" s="1389"/>
      <c r="S296" s="1388"/>
      <c r="T296" s="1388"/>
      <c r="U296" s="1388"/>
      <c r="V296" s="1388"/>
      <c r="W296" s="1388"/>
      <c r="X296" s="1388"/>
      <c r="Y296" s="1388"/>
      <c r="Z296" s="1388"/>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c r="BA296" s="1388"/>
    </row>
    <row r="297" spans="1:53" s="13" customFormat="1" x14ac:dyDescent="0.25">
      <c r="A297" s="1530"/>
      <c r="B297" s="1435"/>
      <c r="C297" s="1388"/>
      <c r="D297" s="1434"/>
      <c r="E297" s="1504"/>
      <c r="F297" s="1436"/>
      <c r="G297" s="1844"/>
      <c r="H297" s="1435"/>
      <c r="I297" s="1519"/>
      <c r="J297" s="1388"/>
      <c r="K297" s="1389"/>
      <c r="L297" s="1388"/>
      <c r="M297" s="1388"/>
      <c r="N297" s="1388"/>
      <c r="O297" s="1389"/>
      <c r="P297" s="1388"/>
      <c r="Q297" s="1389"/>
      <c r="R297" s="1389"/>
      <c r="S297" s="1388"/>
      <c r="T297" s="1388"/>
      <c r="U297" s="1388"/>
      <c r="V297" s="1388"/>
      <c r="W297" s="1388"/>
      <c r="X297" s="1388"/>
      <c r="Y297" s="1388"/>
      <c r="Z297" s="1388"/>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c r="BA297" s="1388"/>
    </row>
    <row r="298" spans="1:53" s="13" customFormat="1" x14ac:dyDescent="0.25">
      <c r="A298" s="1530"/>
      <c r="B298" s="1435"/>
      <c r="C298" s="1388"/>
      <c r="D298" s="1434"/>
      <c r="E298" s="1504"/>
      <c r="F298" s="1436"/>
      <c r="G298" s="1844"/>
      <c r="H298" s="1435"/>
      <c r="I298" s="1519"/>
      <c r="J298" s="1388"/>
      <c r="K298" s="1389"/>
      <c r="L298" s="1388"/>
      <c r="M298" s="1388"/>
      <c r="N298" s="1388"/>
      <c r="O298" s="1389"/>
      <c r="P298" s="1388"/>
      <c r="Q298" s="1389"/>
      <c r="R298" s="1389"/>
      <c r="S298" s="1388"/>
      <c r="T298" s="1388"/>
      <c r="U298" s="1388"/>
      <c r="V298" s="1388"/>
      <c r="W298" s="1388"/>
      <c r="X298" s="1388"/>
      <c r="Y298" s="1388"/>
      <c r="Z298" s="1388"/>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c r="BA298" s="1388"/>
    </row>
    <row r="299" spans="1:53" s="13" customFormat="1" x14ac:dyDescent="0.25">
      <c r="A299" s="176"/>
      <c r="B299" s="238"/>
      <c r="C299" s="20"/>
      <c r="D299" s="243"/>
      <c r="E299" s="1327"/>
      <c r="F299" s="177"/>
      <c r="G299" s="1845"/>
      <c r="H299" s="238"/>
      <c r="I299" s="201"/>
      <c r="K299" s="12"/>
      <c r="O299" s="12"/>
      <c r="Q299" s="12"/>
      <c r="R299" s="12"/>
    </row>
    <row r="300" spans="1:53" s="13" customFormat="1" x14ac:dyDescent="0.25">
      <c r="A300" s="176"/>
      <c r="B300" s="238"/>
      <c r="C300" s="20"/>
      <c r="D300" s="243"/>
      <c r="E300" s="1327"/>
      <c r="F300" s="296"/>
      <c r="G300" s="1845"/>
      <c r="H300" s="238"/>
      <c r="I300" s="201"/>
      <c r="K300" s="12"/>
      <c r="O300" s="12"/>
      <c r="Q300" s="12"/>
      <c r="R300" s="12"/>
    </row>
    <row r="301" spans="1:53" s="13" customFormat="1" x14ac:dyDescent="0.25">
      <c r="A301" s="176"/>
      <c r="B301" s="238"/>
      <c r="C301" s="20"/>
      <c r="D301" s="243"/>
      <c r="E301" s="1327"/>
      <c r="F301" s="297"/>
      <c r="G301" s="1845"/>
      <c r="H301" s="238"/>
      <c r="I301" s="201"/>
      <c r="K301" s="12"/>
      <c r="O301" s="12"/>
      <c r="Q301" s="12"/>
      <c r="R301" s="12"/>
    </row>
    <row r="302" spans="1:53" s="13" customFormat="1" x14ac:dyDescent="0.25">
      <c r="A302" s="176"/>
      <c r="B302" s="238"/>
      <c r="C302" s="20"/>
      <c r="D302" s="243"/>
      <c r="E302" s="1327"/>
      <c r="F302" s="297"/>
      <c r="G302" s="1845"/>
      <c r="H302" s="238"/>
      <c r="I302" s="201"/>
      <c r="K302" s="12"/>
      <c r="O302" s="12"/>
      <c r="Q302" s="12"/>
      <c r="R302" s="12"/>
    </row>
    <row r="303" spans="1:53" s="13" customFormat="1" x14ac:dyDescent="0.25">
      <c r="A303" s="176"/>
      <c r="B303" s="238"/>
      <c r="C303" s="20"/>
      <c r="D303" s="243"/>
      <c r="E303" s="1327"/>
      <c r="F303" s="297"/>
      <c r="G303" s="1845"/>
      <c r="H303" s="238"/>
      <c r="I303" s="201"/>
      <c r="K303" s="12"/>
      <c r="O303" s="12"/>
      <c r="Q303" s="12"/>
      <c r="R303" s="12"/>
    </row>
    <row r="304" spans="1:53" s="13" customFormat="1" x14ac:dyDescent="0.25">
      <c r="A304" s="176"/>
      <c r="B304" s="238"/>
      <c r="C304" s="20"/>
      <c r="D304" s="243"/>
      <c r="E304" s="1327"/>
      <c r="F304" s="297"/>
      <c r="G304" s="1845"/>
      <c r="H304" s="238"/>
      <c r="I304" s="201"/>
      <c r="K304" s="12"/>
      <c r="O304" s="12"/>
      <c r="Q304" s="12"/>
      <c r="R304" s="12"/>
    </row>
    <row r="305" spans="1:18" s="13" customFormat="1" x14ac:dyDescent="0.25">
      <c r="A305" s="176"/>
      <c r="B305" s="238"/>
      <c r="C305" s="20"/>
      <c r="D305" s="243"/>
      <c r="E305" s="1327"/>
      <c r="F305" s="297"/>
      <c r="G305" s="1845"/>
      <c r="H305" s="238"/>
      <c r="I305" s="201"/>
      <c r="K305" s="12"/>
      <c r="O305" s="12"/>
      <c r="Q305" s="12"/>
      <c r="R305" s="12"/>
    </row>
    <row r="306" spans="1:18" s="13" customFormat="1" x14ac:dyDescent="0.25">
      <c r="A306" s="176"/>
      <c r="B306" s="238"/>
      <c r="C306" s="20"/>
      <c r="D306" s="243"/>
      <c r="E306" s="1327"/>
      <c r="F306" s="297"/>
      <c r="G306" s="1845"/>
      <c r="H306" s="238"/>
      <c r="I306" s="201"/>
      <c r="K306" s="12"/>
      <c r="O306" s="12"/>
      <c r="Q306" s="12"/>
      <c r="R306" s="12"/>
    </row>
    <row r="307" spans="1:18" s="13" customFormat="1" x14ac:dyDescent="0.25">
      <c r="A307" s="176"/>
      <c r="B307" s="238"/>
      <c r="C307" s="20"/>
      <c r="D307" s="243"/>
      <c r="E307" s="1327"/>
      <c r="F307" s="297"/>
      <c r="G307" s="1845"/>
      <c r="H307" s="238"/>
      <c r="I307" s="201"/>
      <c r="K307" s="12"/>
      <c r="O307" s="12"/>
      <c r="Q307" s="12"/>
      <c r="R307" s="12"/>
    </row>
    <row r="308" spans="1:18" s="13" customFormat="1" x14ac:dyDescent="0.25">
      <c r="A308" s="176"/>
      <c r="B308" s="238"/>
      <c r="C308" s="20"/>
      <c r="D308" s="243"/>
      <c r="E308" s="1327"/>
      <c r="F308" s="297"/>
      <c r="G308" s="1845"/>
      <c r="H308" s="238"/>
      <c r="I308" s="201"/>
      <c r="K308" s="12"/>
      <c r="O308" s="12"/>
      <c r="Q308" s="12"/>
      <c r="R308" s="12"/>
    </row>
    <row r="309" spans="1:18" s="13" customFormat="1" x14ac:dyDescent="0.25">
      <c r="A309" s="176"/>
      <c r="B309" s="238"/>
      <c r="C309" s="20"/>
      <c r="D309" s="243"/>
      <c r="E309" s="1327"/>
      <c r="F309" s="297"/>
      <c r="G309" s="1845"/>
      <c r="H309" s="238"/>
      <c r="I309" s="201"/>
      <c r="K309" s="12"/>
      <c r="O309" s="12"/>
      <c r="Q309" s="12"/>
      <c r="R309" s="12"/>
    </row>
    <row r="310" spans="1:18" s="13" customFormat="1" x14ac:dyDescent="0.25">
      <c r="A310" s="176"/>
      <c r="B310" s="238"/>
      <c r="C310" s="20"/>
      <c r="D310" s="243"/>
      <c r="E310" s="1327"/>
      <c r="F310" s="297"/>
      <c r="G310" s="1845"/>
      <c r="H310" s="238"/>
      <c r="I310" s="201"/>
      <c r="K310" s="12"/>
      <c r="O310" s="12"/>
      <c r="Q310" s="12"/>
      <c r="R310" s="12"/>
    </row>
    <row r="311" spans="1:18" s="13" customFormat="1" x14ac:dyDescent="0.25">
      <c r="A311" s="176"/>
      <c r="B311" s="238"/>
      <c r="C311" s="20"/>
      <c r="D311" s="243"/>
      <c r="E311" s="1327"/>
      <c r="F311" s="297"/>
      <c r="G311" s="1845"/>
      <c r="H311" s="238"/>
      <c r="I311" s="201"/>
      <c r="K311" s="12"/>
      <c r="O311" s="12"/>
      <c r="Q311" s="12"/>
      <c r="R311" s="12"/>
    </row>
    <row r="312" spans="1:18" s="13" customFormat="1" x14ac:dyDescent="0.25">
      <c r="A312" s="176"/>
      <c r="B312" s="238"/>
      <c r="C312" s="20"/>
      <c r="D312" s="243"/>
      <c r="E312" s="1327"/>
      <c r="F312" s="297"/>
      <c r="G312" s="1845"/>
      <c r="H312" s="238"/>
      <c r="I312" s="201"/>
      <c r="K312" s="12"/>
      <c r="O312" s="12"/>
      <c r="Q312" s="12"/>
      <c r="R312" s="12"/>
    </row>
    <row r="313" spans="1:18" s="13" customFormat="1" x14ac:dyDescent="0.25">
      <c r="A313" s="176"/>
      <c r="B313" s="238"/>
      <c r="C313" s="20"/>
      <c r="D313" s="243"/>
      <c r="E313" s="1327"/>
      <c r="F313" s="297"/>
      <c r="G313" s="1845"/>
      <c r="H313" s="238"/>
      <c r="I313" s="201"/>
      <c r="K313" s="12"/>
      <c r="O313" s="12"/>
      <c r="Q313" s="12"/>
      <c r="R313" s="12"/>
    </row>
    <row r="314" spans="1:18" s="13" customFormat="1" x14ac:dyDescent="0.25">
      <c r="A314" s="176"/>
      <c r="B314" s="238"/>
      <c r="C314" s="20"/>
      <c r="D314" s="243"/>
      <c r="E314" s="1327"/>
      <c r="F314" s="297"/>
      <c r="G314" s="1845"/>
      <c r="H314" s="238"/>
      <c r="I314" s="201"/>
      <c r="K314" s="12"/>
      <c r="O314" s="12"/>
      <c r="Q314" s="12"/>
      <c r="R314" s="12"/>
    </row>
    <row r="315" spans="1:18" s="13" customFormat="1" x14ac:dyDescent="0.25">
      <c r="A315" s="176"/>
      <c r="B315" s="238"/>
      <c r="C315" s="20"/>
      <c r="D315" s="243"/>
      <c r="E315" s="1327"/>
      <c r="F315" s="297"/>
      <c r="G315" s="1845"/>
      <c r="H315" s="238"/>
      <c r="I315" s="201"/>
      <c r="K315" s="12"/>
      <c r="O315" s="12"/>
      <c r="Q315" s="12"/>
      <c r="R315" s="12"/>
    </row>
    <row r="316" spans="1:18" s="13" customFormat="1" x14ac:dyDescent="0.25">
      <c r="A316" s="176"/>
      <c r="B316" s="238"/>
      <c r="C316" s="20"/>
      <c r="D316" s="243"/>
      <c r="E316" s="1327"/>
      <c r="F316" s="297"/>
      <c r="G316" s="1845"/>
      <c r="H316" s="238"/>
      <c r="I316" s="201"/>
      <c r="K316" s="12"/>
      <c r="O316" s="12"/>
      <c r="Q316" s="12"/>
      <c r="R316" s="12"/>
    </row>
    <row r="317" spans="1:18" s="13" customFormat="1" x14ac:dyDescent="0.25">
      <c r="A317" s="176"/>
      <c r="B317" s="238"/>
      <c r="C317" s="20"/>
      <c r="D317" s="243"/>
      <c r="E317" s="1327"/>
      <c r="F317" s="297"/>
      <c r="G317" s="1845"/>
      <c r="H317" s="238"/>
      <c r="I317" s="201"/>
      <c r="K317" s="12"/>
      <c r="O317" s="12"/>
      <c r="Q317" s="12"/>
      <c r="R317" s="12"/>
    </row>
    <row r="318" spans="1:18" s="13" customFormat="1" x14ac:dyDescent="0.25">
      <c r="A318" s="176"/>
      <c r="B318" s="238"/>
      <c r="C318" s="20"/>
      <c r="D318" s="243"/>
      <c r="E318" s="1327"/>
      <c r="F318" s="297"/>
      <c r="G318" s="1845"/>
      <c r="H318" s="238"/>
      <c r="I318" s="201"/>
      <c r="K318" s="12"/>
      <c r="O318" s="12"/>
      <c r="Q318" s="12"/>
      <c r="R318" s="12"/>
    </row>
    <row r="319" spans="1:18" s="13" customFormat="1" x14ac:dyDescent="0.25">
      <c r="A319" s="176"/>
      <c r="B319" s="238"/>
      <c r="C319" s="20"/>
      <c r="D319" s="243"/>
      <c r="E319" s="1327"/>
      <c r="F319" s="297"/>
      <c r="G319" s="1845"/>
      <c r="H319" s="238"/>
      <c r="I319" s="201"/>
      <c r="K319" s="12"/>
      <c r="O319" s="12"/>
      <c r="Q319" s="12"/>
      <c r="R319" s="12"/>
    </row>
    <row r="320" spans="1:18" s="13" customFormat="1" x14ac:dyDescent="0.25">
      <c r="A320" s="176"/>
      <c r="B320" s="238"/>
      <c r="C320" s="20"/>
      <c r="D320" s="243"/>
      <c r="E320" s="1327"/>
      <c r="F320" s="297"/>
      <c r="G320" s="1845"/>
      <c r="H320" s="238"/>
      <c r="I320" s="201"/>
      <c r="K320" s="12"/>
      <c r="O320" s="12"/>
      <c r="Q320" s="12"/>
      <c r="R320" s="12"/>
    </row>
    <row r="321" spans="1:18" s="13" customFormat="1" x14ac:dyDescent="0.25">
      <c r="A321" s="176"/>
      <c r="B321" s="238"/>
      <c r="C321" s="20"/>
      <c r="D321" s="243"/>
      <c r="E321" s="1327"/>
      <c r="F321" s="297"/>
      <c r="G321" s="1845"/>
      <c r="H321" s="238"/>
      <c r="I321" s="201"/>
      <c r="K321" s="12"/>
      <c r="O321" s="12"/>
      <c r="Q321" s="12"/>
      <c r="R321" s="12"/>
    </row>
    <row r="322" spans="1:18" s="13" customFormat="1" x14ac:dyDescent="0.25">
      <c r="A322" s="176"/>
      <c r="B322" s="238"/>
      <c r="C322" s="20"/>
      <c r="D322" s="243"/>
      <c r="E322" s="1327"/>
      <c r="F322" s="297"/>
      <c r="G322" s="1845"/>
      <c r="H322" s="238"/>
      <c r="I322" s="201"/>
      <c r="K322" s="12"/>
      <c r="O322" s="12"/>
      <c r="Q322" s="12"/>
      <c r="R322" s="12"/>
    </row>
    <row r="323" spans="1:18" s="13" customFormat="1" x14ac:dyDescent="0.25">
      <c r="A323" s="176"/>
      <c r="B323" s="238"/>
      <c r="C323" s="20"/>
      <c r="D323" s="243"/>
      <c r="E323" s="1327"/>
      <c r="F323" s="297"/>
      <c r="G323" s="1845"/>
      <c r="H323" s="238"/>
      <c r="I323" s="201"/>
      <c r="K323" s="12"/>
      <c r="O323" s="12"/>
      <c r="Q323" s="12"/>
      <c r="R323" s="12"/>
    </row>
    <row r="324" spans="1:18" s="13" customFormat="1" x14ac:dyDescent="0.25">
      <c r="A324" s="176"/>
      <c r="B324" s="238"/>
      <c r="C324" s="20"/>
      <c r="D324" s="243"/>
      <c r="E324" s="1327"/>
      <c r="F324" s="297"/>
      <c r="G324" s="1845"/>
      <c r="H324" s="238"/>
      <c r="I324" s="201"/>
      <c r="K324" s="12"/>
      <c r="O324" s="12"/>
      <c r="Q324" s="12"/>
      <c r="R324" s="12"/>
    </row>
    <row r="325" spans="1:18" s="13" customFormat="1" x14ac:dyDescent="0.25">
      <c r="A325" s="176"/>
      <c r="B325" s="238"/>
      <c r="C325" s="20"/>
      <c r="D325" s="243"/>
      <c r="E325" s="1327"/>
      <c r="F325" s="297"/>
      <c r="G325" s="1845"/>
      <c r="H325" s="238"/>
      <c r="I325" s="201"/>
      <c r="K325" s="12"/>
      <c r="O325" s="12"/>
      <c r="Q325" s="12"/>
      <c r="R325" s="12"/>
    </row>
    <row r="326" spans="1:18" s="13" customFormat="1" x14ac:dyDescent="0.25">
      <c r="A326" s="176"/>
      <c r="B326" s="238"/>
      <c r="C326" s="20"/>
      <c r="D326" s="243"/>
      <c r="E326" s="1327"/>
      <c r="F326" s="297"/>
      <c r="G326" s="1845"/>
      <c r="H326" s="238"/>
      <c r="I326" s="201"/>
      <c r="K326" s="12"/>
      <c r="O326" s="12"/>
      <c r="Q326" s="12"/>
      <c r="R326" s="12"/>
    </row>
    <row r="327" spans="1:18" s="13" customFormat="1" x14ac:dyDescent="0.25">
      <c r="A327" s="176"/>
      <c r="B327" s="238"/>
      <c r="C327" s="20"/>
      <c r="D327" s="243"/>
      <c r="E327" s="1327"/>
      <c r="F327" s="297"/>
      <c r="G327" s="1845"/>
      <c r="H327" s="238"/>
      <c r="I327" s="201"/>
      <c r="K327" s="12"/>
      <c r="O327" s="12"/>
      <c r="Q327" s="12"/>
      <c r="R327" s="12"/>
    </row>
    <row r="328" spans="1:18" s="13" customFormat="1" x14ac:dyDescent="0.25">
      <c r="A328" s="176"/>
      <c r="B328" s="238"/>
      <c r="C328" s="20"/>
      <c r="D328" s="243"/>
      <c r="E328" s="1327"/>
      <c r="F328" s="297"/>
      <c r="G328" s="1845"/>
      <c r="H328" s="238"/>
      <c r="I328" s="201"/>
      <c r="K328" s="12"/>
      <c r="O328" s="12"/>
      <c r="Q328" s="12"/>
      <c r="R328" s="12"/>
    </row>
    <row r="329" spans="1:18" s="13" customFormat="1" x14ac:dyDescent="0.25">
      <c r="A329" s="176"/>
      <c r="B329" s="238"/>
      <c r="C329" s="20"/>
      <c r="D329" s="243"/>
      <c r="E329" s="1327"/>
      <c r="F329" s="297"/>
      <c r="G329" s="1845"/>
      <c r="H329" s="238"/>
      <c r="I329" s="201"/>
      <c r="K329" s="12"/>
      <c r="O329" s="12"/>
      <c r="Q329" s="12"/>
      <c r="R329" s="12"/>
    </row>
    <row r="330" spans="1:18" s="13" customFormat="1" x14ac:dyDescent="0.25">
      <c r="A330" s="176"/>
      <c r="B330" s="238"/>
      <c r="C330" s="20"/>
      <c r="D330" s="243"/>
      <c r="E330" s="1327"/>
      <c r="F330" s="297"/>
      <c r="G330" s="1845"/>
      <c r="H330" s="238"/>
      <c r="I330" s="201"/>
      <c r="K330" s="12"/>
      <c r="O330" s="12"/>
      <c r="Q330" s="12"/>
      <c r="R330" s="12"/>
    </row>
    <row r="331" spans="1:18" s="13" customFormat="1" x14ac:dyDescent="0.25">
      <c r="A331" s="176"/>
      <c r="B331" s="238"/>
      <c r="C331" s="20"/>
      <c r="D331" s="243"/>
      <c r="E331" s="1327"/>
      <c r="F331" s="297"/>
      <c r="G331" s="1845"/>
      <c r="H331" s="238"/>
      <c r="I331" s="201"/>
      <c r="K331" s="12"/>
      <c r="O331" s="12"/>
      <c r="Q331" s="12"/>
      <c r="R331" s="12"/>
    </row>
    <row r="332" spans="1:18" s="13" customFormat="1" x14ac:dyDescent="0.25">
      <c r="A332" s="176"/>
      <c r="B332" s="238"/>
      <c r="C332" s="20"/>
      <c r="D332" s="243"/>
      <c r="E332" s="1327"/>
      <c r="F332" s="297"/>
      <c r="G332" s="1845"/>
      <c r="H332" s="238"/>
      <c r="I332" s="201"/>
      <c r="K332" s="12"/>
      <c r="O332" s="12"/>
      <c r="Q332" s="12"/>
      <c r="R332" s="12"/>
    </row>
    <row r="333" spans="1:18" s="13" customFormat="1" x14ac:dyDescent="0.25">
      <c r="A333" s="176"/>
      <c r="B333" s="238"/>
      <c r="C333" s="20"/>
      <c r="D333" s="243"/>
      <c r="E333" s="1327"/>
      <c r="F333" s="297"/>
      <c r="G333" s="1845"/>
      <c r="H333" s="238"/>
      <c r="I333" s="201"/>
      <c r="K333" s="12"/>
      <c r="O333" s="12"/>
      <c r="Q333" s="12"/>
      <c r="R333" s="12"/>
    </row>
    <row r="334" spans="1:18" s="13" customFormat="1" x14ac:dyDescent="0.25">
      <c r="A334" s="176"/>
      <c r="B334" s="238"/>
      <c r="C334" s="20"/>
      <c r="D334" s="243"/>
      <c r="E334" s="1327"/>
      <c r="F334" s="297"/>
      <c r="G334" s="1845"/>
      <c r="H334" s="238"/>
      <c r="I334" s="201"/>
      <c r="K334" s="12"/>
      <c r="O334" s="12"/>
      <c r="Q334" s="12"/>
      <c r="R334" s="12"/>
    </row>
    <row r="335" spans="1:18" s="13" customFormat="1" x14ac:dyDescent="0.25">
      <c r="A335" s="176"/>
      <c r="B335" s="238"/>
      <c r="C335" s="20"/>
      <c r="D335" s="243"/>
      <c r="E335" s="1327"/>
      <c r="F335" s="297"/>
      <c r="G335" s="1845"/>
      <c r="H335" s="238"/>
      <c r="I335" s="201"/>
      <c r="K335" s="12"/>
      <c r="O335" s="12"/>
      <c r="Q335" s="12"/>
      <c r="R335" s="12"/>
    </row>
    <row r="336" spans="1:18" s="13" customFormat="1" x14ac:dyDescent="0.25">
      <c r="A336" s="176"/>
      <c r="B336" s="238"/>
      <c r="C336" s="20"/>
      <c r="D336" s="243"/>
      <c r="E336" s="1327"/>
      <c r="F336" s="297"/>
      <c r="G336" s="1845"/>
      <c r="H336" s="238"/>
      <c r="I336" s="201"/>
      <c r="K336" s="12"/>
      <c r="O336" s="12"/>
      <c r="Q336" s="12"/>
      <c r="R336" s="12"/>
    </row>
    <row r="337" spans="1:18" s="13" customFormat="1" x14ac:dyDescent="0.25">
      <c r="A337" s="176"/>
      <c r="B337" s="238"/>
      <c r="C337" s="20"/>
      <c r="D337" s="243"/>
      <c r="E337" s="1327"/>
      <c r="F337" s="297"/>
      <c r="G337" s="1845"/>
      <c r="H337" s="238"/>
      <c r="I337" s="201"/>
      <c r="K337" s="12"/>
      <c r="O337" s="12"/>
      <c r="Q337" s="12"/>
      <c r="R337" s="12"/>
    </row>
    <row r="338" spans="1:18" s="13" customFormat="1" x14ac:dyDescent="0.25">
      <c r="A338" s="176"/>
      <c r="B338" s="238"/>
      <c r="C338" s="20"/>
      <c r="D338" s="243"/>
      <c r="E338" s="1327"/>
      <c r="F338" s="297"/>
      <c r="G338" s="1845"/>
      <c r="H338" s="238"/>
      <c r="I338" s="201"/>
      <c r="K338" s="12"/>
      <c r="O338" s="12"/>
      <c r="Q338" s="12"/>
      <c r="R338" s="12"/>
    </row>
    <row r="339" spans="1:18" s="13" customFormat="1" x14ac:dyDescent="0.25">
      <c r="A339" s="176"/>
      <c r="B339" s="238"/>
      <c r="C339" s="20"/>
      <c r="D339" s="243"/>
      <c r="E339" s="1327"/>
      <c r="F339" s="297"/>
      <c r="G339" s="1845"/>
      <c r="H339" s="238"/>
      <c r="I339" s="201"/>
      <c r="K339" s="12"/>
      <c r="O339" s="12"/>
      <c r="Q339" s="12"/>
      <c r="R339" s="12"/>
    </row>
    <row r="340" spans="1:18" s="13" customFormat="1" x14ac:dyDescent="0.25">
      <c r="A340" s="176"/>
      <c r="B340" s="238"/>
      <c r="C340" s="20"/>
      <c r="D340" s="243"/>
      <c r="E340" s="1327"/>
      <c r="F340" s="297"/>
      <c r="G340" s="1845"/>
      <c r="H340" s="238"/>
      <c r="I340" s="201"/>
      <c r="K340" s="12"/>
      <c r="O340" s="12"/>
      <c r="Q340" s="12"/>
      <c r="R340" s="12"/>
    </row>
    <row r="341" spans="1:18" s="13" customFormat="1" x14ac:dyDescent="0.25">
      <c r="A341" s="176"/>
      <c r="B341" s="238"/>
      <c r="C341" s="20"/>
      <c r="D341" s="243"/>
      <c r="E341" s="1327"/>
      <c r="F341" s="297"/>
      <c r="G341" s="1845"/>
      <c r="H341" s="238"/>
      <c r="I341" s="201"/>
      <c r="K341" s="12"/>
      <c r="O341" s="12"/>
      <c r="Q341" s="12"/>
      <c r="R341" s="12"/>
    </row>
    <row r="342" spans="1:18" s="13" customFormat="1" x14ac:dyDescent="0.25">
      <c r="A342" s="176"/>
      <c r="B342" s="238"/>
      <c r="C342" s="20"/>
      <c r="D342" s="243"/>
      <c r="E342" s="1327"/>
      <c r="F342" s="297"/>
      <c r="G342" s="1845"/>
      <c r="H342" s="238"/>
      <c r="I342" s="201"/>
      <c r="K342" s="12"/>
      <c r="O342" s="12"/>
      <c r="Q342" s="12"/>
      <c r="R342" s="12"/>
    </row>
    <row r="343" spans="1:18" s="13" customFormat="1" x14ac:dyDescent="0.25">
      <c r="A343" s="176"/>
      <c r="B343" s="238"/>
      <c r="C343" s="20"/>
      <c r="D343" s="243"/>
      <c r="E343" s="1327"/>
      <c r="F343" s="297"/>
      <c r="G343" s="1845"/>
      <c r="H343" s="238"/>
      <c r="I343" s="201"/>
      <c r="K343" s="12"/>
      <c r="O343" s="12"/>
      <c r="Q343" s="12"/>
      <c r="R343" s="12"/>
    </row>
    <row r="344" spans="1:18" s="13" customFormat="1" x14ac:dyDescent="0.25">
      <c r="A344" s="176"/>
      <c r="B344" s="238"/>
      <c r="C344" s="20"/>
      <c r="D344" s="243"/>
      <c r="E344" s="1327"/>
      <c r="F344" s="297"/>
      <c r="G344" s="1845"/>
      <c r="H344" s="238"/>
      <c r="I344" s="201"/>
      <c r="K344" s="12"/>
      <c r="O344" s="12"/>
      <c r="Q344" s="12"/>
      <c r="R344" s="12"/>
    </row>
    <row r="345" spans="1:18" s="13" customFormat="1" x14ac:dyDescent="0.25">
      <c r="A345" s="176"/>
      <c r="B345" s="238"/>
      <c r="C345" s="20"/>
      <c r="D345" s="243"/>
      <c r="E345" s="1327"/>
      <c r="F345" s="297"/>
      <c r="G345" s="1845"/>
      <c r="H345" s="238"/>
      <c r="I345" s="201"/>
      <c r="K345" s="12"/>
      <c r="O345" s="12"/>
      <c r="Q345" s="12"/>
      <c r="R345" s="12"/>
    </row>
    <row r="346" spans="1:18" s="13" customFormat="1" x14ac:dyDescent="0.25">
      <c r="A346" s="176"/>
      <c r="B346" s="238"/>
      <c r="C346" s="20"/>
      <c r="D346" s="243"/>
      <c r="E346" s="1327"/>
      <c r="F346" s="297"/>
      <c r="G346" s="1845"/>
      <c r="H346" s="238"/>
      <c r="I346" s="201"/>
      <c r="K346" s="12"/>
      <c r="O346" s="12"/>
      <c r="Q346" s="12"/>
      <c r="R346" s="12"/>
    </row>
    <row r="347" spans="1:18" s="13" customFormat="1" x14ac:dyDescent="0.25">
      <c r="A347" s="176"/>
      <c r="B347" s="238"/>
      <c r="C347" s="20"/>
      <c r="D347" s="243"/>
      <c r="E347" s="1327"/>
      <c r="F347" s="297"/>
      <c r="G347" s="1845"/>
      <c r="H347" s="238"/>
      <c r="I347" s="201"/>
      <c r="K347" s="12"/>
      <c r="O347" s="12"/>
      <c r="Q347" s="12"/>
      <c r="R347" s="12"/>
    </row>
    <row r="348" spans="1:18" s="13" customFormat="1" x14ac:dyDescent="0.25">
      <c r="A348" s="176"/>
      <c r="B348" s="238"/>
      <c r="C348" s="20"/>
      <c r="D348" s="243"/>
      <c r="E348" s="1327"/>
      <c r="F348" s="297"/>
      <c r="G348" s="1845"/>
      <c r="H348" s="238"/>
      <c r="I348" s="201"/>
      <c r="K348" s="12"/>
      <c r="O348" s="12"/>
      <c r="Q348" s="12"/>
      <c r="R348" s="12"/>
    </row>
    <row r="349" spans="1:18" s="13" customFormat="1" x14ac:dyDescent="0.25">
      <c r="A349" s="176"/>
      <c r="B349" s="238"/>
      <c r="C349" s="20"/>
      <c r="D349" s="243"/>
      <c r="E349" s="1327"/>
      <c r="F349" s="297"/>
      <c r="G349" s="1845"/>
      <c r="H349" s="238"/>
      <c r="I349" s="201"/>
      <c r="K349" s="12"/>
      <c r="O349" s="12"/>
      <c r="Q349" s="12"/>
      <c r="R349" s="12"/>
    </row>
    <row r="350" spans="1:18" s="13" customFormat="1" x14ac:dyDescent="0.25">
      <c r="A350" s="176"/>
      <c r="B350" s="238"/>
      <c r="C350" s="20"/>
      <c r="D350" s="243"/>
      <c r="E350" s="1327"/>
      <c r="F350" s="297"/>
      <c r="G350" s="1845"/>
      <c r="H350" s="238"/>
      <c r="I350" s="201"/>
      <c r="K350" s="12"/>
      <c r="O350" s="12"/>
      <c r="Q350" s="12"/>
      <c r="R350" s="12"/>
    </row>
    <row r="351" spans="1:18" s="13" customFormat="1" x14ac:dyDescent="0.25">
      <c r="A351" s="176"/>
      <c r="B351" s="238"/>
      <c r="C351" s="20"/>
      <c r="D351" s="243"/>
      <c r="E351" s="1327"/>
      <c r="F351" s="297"/>
      <c r="G351" s="1845"/>
      <c r="H351" s="238"/>
      <c r="I351" s="201"/>
      <c r="K351" s="12"/>
      <c r="O351" s="12"/>
      <c r="Q351" s="12"/>
      <c r="R351" s="12"/>
    </row>
    <row r="352" spans="1:18" s="13" customFormat="1" x14ac:dyDescent="0.25">
      <c r="A352" s="176"/>
      <c r="B352" s="238"/>
      <c r="C352" s="20"/>
      <c r="D352" s="243"/>
      <c r="E352" s="1327"/>
      <c r="F352" s="297"/>
      <c r="G352" s="1845"/>
      <c r="H352" s="238"/>
      <c r="I352" s="201"/>
      <c r="K352" s="12"/>
      <c r="O352" s="12"/>
      <c r="Q352" s="12"/>
      <c r="R352" s="12"/>
    </row>
    <row r="353" spans="1:18" s="13" customFormat="1" x14ac:dyDescent="0.25">
      <c r="A353" s="176"/>
      <c r="B353" s="238"/>
      <c r="C353" s="20"/>
      <c r="D353" s="243"/>
      <c r="E353" s="1327"/>
      <c r="F353" s="297"/>
      <c r="G353" s="1845"/>
      <c r="H353" s="238"/>
      <c r="I353" s="201"/>
      <c r="K353" s="12"/>
      <c r="O353" s="12"/>
      <c r="Q353" s="12"/>
      <c r="R353" s="12"/>
    </row>
    <row r="354" spans="1:18" s="13" customFormat="1" x14ac:dyDescent="0.25">
      <c r="A354" s="176"/>
      <c r="B354" s="238"/>
      <c r="C354" s="20"/>
      <c r="D354" s="243"/>
      <c r="E354" s="1327"/>
      <c r="F354" s="297"/>
      <c r="G354" s="1845"/>
      <c r="H354" s="238"/>
      <c r="I354" s="201"/>
      <c r="K354" s="12"/>
      <c r="O354" s="12"/>
      <c r="Q354" s="12"/>
      <c r="R354" s="12"/>
    </row>
    <row r="355" spans="1:18" s="13" customFormat="1" x14ac:dyDescent="0.25">
      <c r="A355" s="176"/>
      <c r="B355" s="238"/>
      <c r="C355" s="20"/>
      <c r="D355" s="243"/>
      <c r="E355" s="1327"/>
      <c r="F355" s="297"/>
      <c r="G355" s="1845"/>
      <c r="H355" s="238"/>
      <c r="I355" s="201"/>
      <c r="K355" s="12"/>
      <c r="O355" s="12"/>
      <c r="Q355" s="12"/>
      <c r="R355" s="12"/>
    </row>
    <row r="356" spans="1:18" s="13" customFormat="1" x14ac:dyDescent="0.25">
      <c r="A356" s="176"/>
      <c r="B356" s="238"/>
      <c r="C356" s="20"/>
      <c r="D356" s="243"/>
      <c r="E356" s="1327"/>
      <c r="F356" s="297"/>
      <c r="G356" s="1845"/>
      <c r="H356" s="238"/>
      <c r="I356" s="201"/>
      <c r="K356" s="12"/>
      <c r="O356" s="12"/>
      <c r="Q356" s="12"/>
      <c r="R356" s="12"/>
    </row>
    <row r="357" spans="1:18" s="13" customFormat="1" x14ac:dyDescent="0.25">
      <c r="A357" s="176"/>
      <c r="B357" s="238"/>
      <c r="C357" s="20"/>
      <c r="D357" s="243"/>
      <c r="E357" s="1327"/>
      <c r="F357" s="297"/>
      <c r="G357" s="1845"/>
      <c r="H357" s="238"/>
      <c r="I357" s="201"/>
      <c r="K357" s="12"/>
      <c r="O357" s="12"/>
      <c r="Q357" s="12"/>
      <c r="R357" s="12"/>
    </row>
    <row r="358" spans="1:18" s="13" customFormat="1" x14ac:dyDescent="0.25">
      <c r="A358" s="176"/>
      <c r="B358" s="238"/>
      <c r="C358" s="20"/>
      <c r="D358" s="243"/>
      <c r="E358" s="1327"/>
      <c r="F358" s="297"/>
      <c r="G358" s="1845"/>
      <c r="H358" s="238"/>
      <c r="I358" s="201"/>
      <c r="K358" s="12"/>
      <c r="O358" s="12"/>
      <c r="Q358" s="12"/>
      <c r="R358" s="12"/>
    </row>
    <row r="359" spans="1:18" s="13" customFormat="1" x14ac:dyDescent="0.25">
      <c r="A359" s="176"/>
      <c r="B359" s="238"/>
      <c r="C359" s="20"/>
      <c r="D359" s="243"/>
      <c r="E359" s="1327"/>
      <c r="F359" s="297"/>
      <c r="G359" s="1845"/>
      <c r="H359" s="238"/>
      <c r="I359" s="201"/>
      <c r="K359" s="12"/>
      <c r="O359" s="12"/>
      <c r="Q359" s="12"/>
      <c r="R359" s="12"/>
    </row>
    <row r="360" spans="1:18" s="13" customFormat="1" x14ac:dyDescent="0.25">
      <c r="A360" s="176"/>
      <c r="B360" s="238"/>
      <c r="C360" s="20"/>
      <c r="D360" s="243"/>
      <c r="E360" s="1327"/>
      <c r="F360" s="297"/>
      <c r="G360" s="1845"/>
      <c r="H360" s="238"/>
      <c r="I360" s="201"/>
      <c r="K360" s="12"/>
      <c r="O360" s="12"/>
      <c r="Q360" s="12"/>
      <c r="R360" s="12"/>
    </row>
    <row r="361" spans="1:18" s="13" customFormat="1" x14ac:dyDescent="0.25">
      <c r="A361" s="176"/>
      <c r="B361" s="238"/>
      <c r="C361" s="20"/>
      <c r="D361" s="243"/>
      <c r="E361" s="1327"/>
      <c r="F361" s="297"/>
      <c r="G361" s="1845"/>
      <c r="H361" s="238"/>
      <c r="I361" s="201"/>
      <c r="K361" s="12"/>
      <c r="O361" s="12"/>
      <c r="Q361" s="12"/>
      <c r="R361" s="12"/>
    </row>
    <row r="362" spans="1:18" s="13" customFormat="1" x14ac:dyDescent="0.25">
      <c r="A362" s="176"/>
      <c r="B362" s="238"/>
      <c r="C362" s="20"/>
      <c r="D362" s="243"/>
      <c r="E362" s="1327"/>
      <c r="F362" s="297"/>
      <c r="G362" s="1845"/>
      <c r="H362" s="238"/>
      <c r="I362" s="201"/>
      <c r="K362" s="12"/>
      <c r="O362" s="12"/>
      <c r="Q362" s="12"/>
      <c r="R362" s="12"/>
    </row>
    <row r="363" spans="1:18" s="13" customFormat="1" x14ac:dyDescent="0.25">
      <c r="A363" s="176"/>
      <c r="B363" s="238"/>
      <c r="C363" s="20"/>
      <c r="D363" s="243"/>
      <c r="E363" s="1327"/>
      <c r="F363" s="297"/>
      <c r="G363" s="1845"/>
      <c r="H363" s="238"/>
      <c r="I363" s="201"/>
      <c r="K363" s="12"/>
      <c r="O363" s="12"/>
      <c r="Q363" s="12"/>
      <c r="R363" s="12"/>
    </row>
    <row r="364" spans="1:18" s="13" customFormat="1" x14ac:dyDescent="0.25">
      <c r="A364" s="176"/>
      <c r="B364" s="238"/>
      <c r="C364" s="20"/>
      <c r="D364" s="243"/>
      <c r="E364" s="1327"/>
      <c r="F364" s="297"/>
      <c r="G364" s="1845"/>
      <c r="H364" s="238"/>
      <c r="I364" s="201"/>
      <c r="K364" s="12"/>
      <c r="O364" s="12"/>
      <c r="Q364" s="12"/>
      <c r="R364" s="12"/>
    </row>
    <row r="365" spans="1:18" s="13" customFormat="1" x14ac:dyDescent="0.25">
      <c r="A365" s="176"/>
      <c r="B365" s="238"/>
      <c r="C365" s="20"/>
      <c r="D365" s="243"/>
      <c r="E365" s="1327"/>
      <c r="F365" s="297"/>
      <c r="G365" s="1845"/>
      <c r="H365" s="238"/>
      <c r="I365" s="201"/>
      <c r="K365" s="12"/>
      <c r="O365" s="12"/>
      <c r="Q365" s="12"/>
      <c r="R365" s="12"/>
    </row>
    <row r="366" spans="1:18" s="13" customFormat="1" x14ac:dyDescent="0.25">
      <c r="A366" s="176"/>
      <c r="B366" s="238"/>
      <c r="C366" s="20"/>
      <c r="D366" s="243"/>
      <c r="E366" s="1327"/>
      <c r="F366" s="297"/>
      <c r="G366" s="1845"/>
      <c r="H366" s="238"/>
      <c r="I366" s="201"/>
      <c r="K366" s="12"/>
      <c r="O366" s="12"/>
      <c r="Q366" s="12"/>
      <c r="R366" s="12"/>
    </row>
    <row r="367" spans="1:18" s="13" customFormat="1" x14ac:dyDescent="0.25">
      <c r="A367" s="176"/>
      <c r="B367" s="238"/>
      <c r="C367" s="20"/>
      <c r="D367" s="243"/>
      <c r="E367" s="1327"/>
      <c r="F367" s="297"/>
      <c r="G367" s="1845"/>
      <c r="H367" s="238"/>
      <c r="I367" s="201"/>
      <c r="K367" s="12"/>
      <c r="O367" s="12"/>
      <c r="Q367" s="12"/>
      <c r="R367" s="12"/>
    </row>
    <row r="368" spans="1:18" s="13" customFormat="1" x14ac:dyDescent="0.25">
      <c r="A368" s="176"/>
      <c r="B368" s="238"/>
      <c r="C368" s="20"/>
      <c r="D368" s="243"/>
      <c r="E368" s="1327"/>
      <c r="F368" s="297"/>
      <c r="G368" s="1845"/>
      <c r="H368" s="238"/>
      <c r="I368" s="201"/>
      <c r="K368" s="12"/>
      <c r="O368" s="12"/>
      <c r="Q368" s="12"/>
      <c r="R368" s="12"/>
    </row>
    <row r="369" spans="1:18" s="13" customFormat="1" x14ac:dyDescent="0.25">
      <c r="A369" s="176"/>
      <c r="B369" s="238"/>
      <c r="C369" s="20"/>
      <c r="D369" s="243"/>
      <c r="E369" s="1327"/>
      <c r="F369" s="297"/>
      <c r="G369" s="1845"/>
      <c r="H369" s="238"/>
      <c r="I369" s="201"/>
      <c r="K369" s="12"/>
      <c r="O369" s="12"/>
      <c r="Q369" s="12"/>
      <c r="R369" s="12"/>
    </row>
    <row r="370" spans="1:18" s="13" customFormat="1" x14ac:dyDescent="0.25">
      <c r="A370" s="176"/>
      <c r="B370" s="238"/>
      <c r="C370" s="20"/>
      <c r="D370" s="243"/>
      <c r="E370" s="1327"/>
      <c r="F370" s="297"/>
      <c r="G370" s="1845"/>
      <c r="H370" s="238"/>
      <c r="I370" s="201"/>
      <c r="K370" s="12"/>
      <c r="O370" s="12"/>
      <c r="Q370" s="12"/>
      <c r="R370" s="12"/>
    </row>
    <row r="371" spans="1:18" s="13" customFormat="1" x14ac:dyDescent="0.25">
      <c r="A371" s="176"/>
      <c r="B371" s="238"/>
      <c r="C371" s="20"/>
      <c r="D371" s="243"/>
      <c r="E371" s="1327"/>
      <c r="F371" s="297"/>
      <c r="G371" s="1845"/>
      <c r="H371" s="238"/>
      <c r="I371" s="201"/>
      <c r="K371" s="12"/>
      <c r="O371" s="12"/>
      <c r="Q371" s="12"/>
      <c r="R371" s="12"/>
    </row>
    <row r="372" spans="1:18" s="13" customFormat="1" x14ac:dyDescent="0.25">
      <c r="A372" s="176"/>
      <c r="B372" s="238"/>
      <c r="C372" s="20"/>
      <c r="D372" s="243"/>
      <c r="E372" s="1327"/>
      <c r="F372" s="297"/>
      <c r="G372" s="1845"/>
      <c r="H372" s="238"/>
      <c r="I372" s="201"/>
      <c r="K372" s="12"/>
      <c r="O372" s="12"/>
      <c r="Q372" s="12"/>
      <c r="R372" s="12"/>
    </row>
    <row r="373" spans="1:18" s="13" customFormat="1" x14ac:dyDescent="0.25">
      <c r="A373" s="176"/>
      <c r="B373" s="238"/>
      <c r="C373" s="20"/>
      <c r="D373" s="243"/>
      <c r="E373" s="1327"/>
      <c r="F373" s="297"/>
      <c r="G373" s="1845"/>
      <c r="H373" s="238"/>
      <c r="I373" s="201"/>
      <c r="K373" s="12"/>
      <c r="O373" s="12"/>
      <c r="Q373" s="12"/>
      <c r="R373" s="12"/>
    </row>
    <row r="374" spans="1:18" s="13" customFormat="1" x14ac:dyDescent="0.25">
      <c r="A374" s="176"/>
      <c r="B374" s="238"/>
      <c r="C374" s="20"/>
      <c r="D374" s="243"/>
      <c r="E374" s="1327"/>
      <c r="F374" s="297"/>
      <c r="G374" s="1845"/>
      <c r="H374" s="238"/>
      <c r="I374" s="201"/>
      <c r="K374" s="12"/>
      <c r="O374" s="12"/>
      <c r="Q374" s="12"/>
      <c r="R374" s="12"/>
    </row>
    <row r="375" spans="1:18" s="13" customFormat="1" x14ac:dyDescent="0.25">
      <c r="A375" s="176"/>
      <c r="B375" s="238"/>
      <c r="C375" s="20"/>
      <c r="D375" s="243"/>
      <c r="E375" s="1327"/>
      <c r="F375" s="297"/>
      <c r="G375" s="1845"/>
      <c r="H375" s="238"/>
      <c r="I375" s="201"/>
      <c r="K375" s="12"/>
      <c r="O375" s="12"/>
      <c r="Q375" s="12"/>
      <c r="R375" s="12"/>
    </row>
    <row r="376" spans="1:18" s="13" customFormat="1" x14ac:dyDescent="0.25">
      <c r="A376" s="176"/>
      <c r="B376" s="238"/>
      <c r="C376" s="20"/>
      <c r="D376" s="243"/>
      <c r="E376" s="1327"/>
      <c r="F376" s="297"/>
      <c r="G376" s="1845"/>
      <c r="H376" s="238"/>
      <c r="I376" s="201"/>
      <c r="K376" s="12"/>
      <c r="O376" s="12"/>
      <c r="Q376" s="12"/>
      <c r="R376" s="12"/>
    </row>
    <row r="377" spans="1:18" s="13" customFormat="1" x14ac:dyDescent="0.25">
      <c r="A377" s="176"/>
      <c r="B377" s="238"/>
      <c r="C377" s="20"/>
      <c r="D377" s="243"/>
      <c r="E377" s="1327"/>
      <c r="F377" s="297"/>
      <c r="G377" s="1845"/>
      <c r="H377" s="238"/>
      <c r="I377" s="201"/>
      <c r="K377" s="12"/>
      <c r="O377" s="12"/>
      <c r="Q377" s="12"/>
      <c r="R377" s="12"/>
    </row>
    <row r="378" spans="1:18" s="13" customFormat="1" x14ac:dyDescent="0.25">
      <c r="A378" s="176"/>
      <c r="B378" s="238"/>
      <c r="C378" s="20"/>
      <c r="D378" s="243"/>
      <c r="E378" s="1327"/>
      <c r="F378" s="297"/>
      <c r="G378" s="1845"/>
      <c r="H378" s="238"/>
      <c r="I378" s="201"/>
      <c r="K378" s="12"/>
      <c r="O378" s="12"/>
      <c r="Q378" s="12"/>
      <c r="R378" s="12"/>
    </row>
    <row r="379" spans="1:18" s="13" customFormat="1" x14ac:dyDescent="0.25">
      <c r="A379" s="176"/>
      <c r="B379" s="238"/>
      <c r="C379" s="20"/>
      <c r="D379" s="243"/>
      <c r="E379" s="1327"/>
      <c r="F379" s="297"/>
      <c r="G379" s="1845"/>
      <c r="H379" s="238"/>
      <c r="I379" s="201"/>
      <c r="K379" s="12"/>
      <c r="O379" s="12"/>
      <c r="Q379" s="12"/>
      <c r="R379" s="12"/>
    </row>
    <row r="380" spans="1:18" s="13" customFormat="1" x14ac:dyDescent="0.25">
      <c r="A380" s="176"/>
      <c r="B380" s="238"/>
      <c r="C380" s="20"/>
      <c r="D380" s="243"/>
      <c r="E380" s="1327"/>
      <c r="F380" s="297"/>
      <c r="G380" s="1845"/>
      <c r="H380" s="238"/>
      <c r="I380" s="201"/>
      <c r="K380" s="12"/>
      <c r="O380" s="12"/>
      <c r="Q380" s="12"/>
      <c r="R380" s="12"/>
    </row>
    <row r="381" spans="1:18" s="13" customFormat="1" x14ac:dyDescent="0.25">
      <c r="A381" s="176"/>
      <c r="B381" s="238"/>
      <c r="C381" s="20"/>
      <c r="D381" s="243"/>
      <c r="E381" s="1327"/>
      <c r="F381" s="297"/>
      <c r="G381" s="1845"/>
      <c r="H381" s="238"/>
      <c r="I381" s="201"/>
      <c r="K381" s="12"/>
      <c r="O381" s="12"/>
      <c r="Q381" s="12"/>
      <c r="R381" s="12"/>
    </row>
    <row r="382" spans="1:18" s="13" customFormat="1" x14ac:dyDescent="0.25">
      <c r="A382" s="176"/>
      <c r="B382" s="238"/>
      <c r="C382" s="20"/>
      <c r="D382" s="243"/>
      <c r="E382" s="1327"/>
      <c r="F382" s="297"/>
      <c r="G382" s="1845"/>
      <c r="H382" s="238"/>
      <c r="I382" s="201"/>
      <c r="K382" s="12"/>
      <c r="O382" s="12"/>
      <c r="Q382" s="12"/>
      <c r="R382" s="12"/>
    </row>
    <row r="383" spans="1:18" s="13" customFormat="1" x14ac:dyDescent="0.25">
      <c r="A383" s="176"/>
      <c r="B383" s="238"/>
      <c r="C383" s="20"/>
      <c r="D383" s="243"/>
      <c r="E383" s="1327"/>
      <c r="F383" s="297"/>
      <c r="G383" s="1845"/>
      <c r="H383" s="238"/>
      <c r="I383" s="201"/>
      <c r="K383" s="12"/>
      <c r="O383" s="12"/>
      <c r="Q383" s="12"/>
      <c r="R383" s="12"/>
    </row>
    <row r="384" spans="1:18" s="13" customFormat="1" x14ac:dyDescent="0.25">
      <c r="A384" s="176"/>
      <c r="B384" s="238"/>
      <c r="C384" s="20"/>
      <c r="D384" s="243"/>
      <c r="E384" s="1327"/>
      <c r="F384" s="297"/>
      <c r="G384" s="1845"/>
      <c r="H384" s="238"/>
      <c r="I384" s="201"/>
      <c r="K384" s="12"/>
      <c r="O384" s="12"/>
      <c r="Q384" s="12"/>
      <c r="R384" s="12"/>
    </row>
    <row r="385" spans="1:18" s="13" customFormat="1" x14ac:dyDescent="0.25">
      <c r="A385" s="176"/>
      <c r="B385" s="238"/>
      <c r="C385" s="20"/>
      <c r="D385" s="243"/>
      <c r="E385" s="1327"/>
      <c r="F385" s="297"/>
      <c r="G385" s="1845"/>
      <c r="H385" s="238"/>
      <c r="I385" s="201"/>
      <c r="K385" s="12"/>
      <c r="O385" s="12"/>
      <c r="Q385" s="12"/>
      <c r="R385" s="12"/>
    </row>
    <row r="386" spans="1:18" s="13" customFormat="1" x14ac:dyDescent="0.25">
      <c r="A386" s="176"/>
      <c r="B386" s="238"/>
      <c r="C386" s="20"/>
      <c r="D386" s="243"/>
      <c r="E386" s="1327"/>
      <c r="F386" s="297"/>
      <c r="G386" s="1845"/>
      <c r="H386" s="238"/>
      <c r="I386" s="201"/>
      <c r="K386" s="12"/>
      <c r="O386" s="12"/>
      <c r="Q386" s="12"/>
      <c r="R386" s="12"/>
    </row>
    <row r="387" spans="1:18" s="13" customFormat="1" x14ac:dyDescent="0.25">
      <c r="A387" s="176"/>
      <c r="B387" s="238"/>
      <c r="C387" s="20"/>
      <c r="D387" s="243"/>
      <c r="E387" s="1327"/>
      <c r="F387" s="297"/>
      <c r="G387" s="1845"/>
      <c r="H387" s="238"/>
      <c r="I387" s="201"/>
      <c r="K387" s="12"/>
      <c r="O387" s="12"/>
      <c r="Q387" s="12"/>
      <c r="R387" s="12"/>
    </row>
    <row r="388" spans="1:18" s="13" customFormat="1" x14ac:dyDescent="0.25">
      <c r="A388" s="176"/>
      <c r="B388" s="238"/>
      <c r="C388" s="20"/>
      <c r="D388" s="243"/>
      <c r="E388" s="1327"/>
      <c r="F388" s="297"/>
      <c r="G388" s="1845"/>
      <c r="H388" s="238"/>
      <c r="I388" s="201"/>
      <c r="K388" s="12"/>
      <c r="O388" s="12"/>
      <c r="Q388" s="12"/>
      <c r="R388" s="12"/>
    </row>
    <row r="389" spans="1:18" s="13" customFormat="1" x14ac:dyDescent="0.25">
      <c r="A389" s="176"/>
      <c r="B389" s="238"/>
      <c r="C389" s="20"/>
      <c r="D389" s="243"/>
      <c r="E389" s="1327"/>
      <c r="F389" s="297"/>
      <c r="G389" s="1845"/>
      <c r="H389" s="238"/>
      <c r="I389" s="201"/>
      <c r="K389" s="12"/>
      <c r="O389" s="12"/>
      <c r="Q389" s="12"/>
      <c r="R389" s="12"/>
    </row>
    <row r="390" spans="1:18" s="13" customFormat="1" x14ac:dyDescent="0.25">
      <c r="A390" s="176"/>
      <c r="B390" s="238"/>
      <c r="C390" s="20"/>
      <c r="D390" s="243"/>
      <c r="E390" s="1327"/>
      <c r="F390" s="297"/>
      <c r="G390" s="1845"/>
      <c r="H390" s="238"/>
      <c r="I390" s="201"/>
      <c r="K390" s="12"/>
      <c r="O390" s="12"/>
      <c r="Q390" s="12"/>
      <c r="R390" s="12"/>
    </row>
    <row r="391" spans="1:18" s="13" customFormat="1" x14ac:dyDescent="0.25">
      <c r="A391" s="176"/>
      <c r="B391" s="238"/>
      <c r="C391" s="20"/>
      <c r="D391" s="243"/>
      <c r="E391" s="1327"/>
      <c r="F391" s="297"/>
      <c r="G391" s="1845"/>
      <c r="H391" s="238"/>
      <c r="I391" s="201"/>
      <c r="K391" s="12"/>
      <c r="O391" s="12"/>
      <c r="Q391" s="12"/>
      <c r="R391" s="12"/>
    </row>
    <row r="392" spans="1:18" s="13" customFormat="1" x14ac:dyDescent="0.25">
      <c r="A392" s="176"/>
      <c r="B392" s="238"/>
      <c r="C392" s="20"/>
      <c r="D392" s="243"/>
      <c r="E392" s="1327"/>
      <c r="F392" s="297"/>
      <c r="G392" s="1845"/>
      <c r="H392" s="238"/>
      <c r="I392" s="201"/>
      <c r="K392" s="12"/>
      <c r="O392" s="12"/>
      <c r="Q392" s="12"/>
      <c r="R392" s="12"/>
    </row>
    <row r="393" spans="1:18" s="13" customFormat="1" x14ac:dyDescent="0.25">
      <c r="A393" s="176"/>
      <c r="B393" s="238"/>
      <c r="C393" s="20"/>
      <c r="D393" s="243"/>
      <c r="E393" s="1327"/>
      <c r="F393" s="297"/>
      <c r="G393" s="1845"/>
      <c r="H393" s="238"/>
      <c r="I393" s="201"/>
      <c r="K393" s="12"/>
      <c r="O393" s="12"/>
      <c r="Q393" s="12"/>
      <c r="R393" s="12"/>
    </row>
    <row r="394" spans="1:18" s="13" customFormat="1" x14ac:dyDescent="0.25">
      <c r="A394" s="176"/>
      <c r="B394" s="238"/>
      <c r="C394" s="20"/>
      <c r="D394" s="243"/>
      <c r="E394" s="1327"/>
      <c r="F394" s="297"/>
      <c r="G394" s="1845"/>
      <c r="H394" s="238"/>
      <c r="I394" s="201"/>
      <c r="K394" s="12"/>
      <c r="O394" s="12"/>
      <c r="Q394" s="12"/>
      <c r="R394" s="12"/>
    </row>
    <row r="395" spans="1:18" s="13" customFormat="1" x14ac:dyDescent="0.25">
      <c r="A395" s="176"/>
      <c r="B395" s="238"/>
      <c r="C395" s="20"/>
      <c r="D395" s="243"/>
      <c r="E395" s="1327"/>
      <c r="F395" s="297"/>
      <c r="G395" s="1845"/>
      <c r="H395" s="238"/>
      <c r="I395" s="201"/>
      <c r="K395" s="12"/>
      <c r="O395" s="12"/>
      <c r="Q395" s="12"/>
      <c r="R395" s="12"/>
    </row>
    <row r="396" spans="1:18" s="13" customFormat="1" x14ac:dyDescent="0.25">
      <c r="A396" s="176"/>
      <c r="B396" s="238"/>
      <c r="C396" s="20"/>
      <c r="D396" s="243"/>
      <c r="E396" s="1327"/>
      <c r="F396" s="297"/>
      <c r="G396" s="1845"/>
      <c r="H396" s="238"/>
      <c r="I396" s="201"/>
      <c r="K396" s="12"/>
      <c r="O396" s="12"/>
      <c r="Q396" s="12"/>
      <c r="R396" s="12"/>
    </row>
    <row r="397" spans="1:18" s="13" customFormat="1" x14ac:dyDescent="0.25">
      <c r="A397" s="176"/>
      <c r="B397" s="238"/>
      <c r="C397" s="20"/>
      <c r="D397" s="243"/>
      <c r="E397" s="1327"/>
      <c r="F397" s="297"/>
      <c r="G397" s="1845"/>
      <c r="H397" s="238"/>
      <c r="I397" s="201"/>
      <c r="K397" s="12"/>
      <c r="O397" s="12"/>
      <c r="Q397" s="12"/>
      <c r="R397" s="12"/>
    </row>
    <row r="398" spans="1:18" s="13" customFormat="1" x14ac:dyDescent="0.25">
      <c r="A398" s="176"/>
      <c r="B398" s="238"/>
      <c r="C398" s="20"/>
      <c r="D398" s="243"/>
      <c r="E398" s="1327"/>
      <c r="F398" s="297"/>
      <c r="G398" s="1845"/>
      <c r="H398" s="238"/>
      <c r="I398" s="201"/>
      <c r="K398" s="12"/>
      <c r="O398" s="12"/>
      <c r="Q398" s="12"/>
      <c r="R398" s="12"/>
    </row>
    <row r="399" spans="1:18" s="13" customFormat="1" x14ac:dyDescent="0.25">
      <c r="A399" s="176"/>
      <c r="B399" s="238"/>
      <c r="C399" s="20"/>
      <c r="D399" s="243"/>
      <c r="E399" s="1327"/>
      <c r="F399" s="297"/>
      <c r="G399" s="1845"/>
      <c r="H399" s="238"/>
      <c r="I399" s="201"/>
      <c r="K399" s="12"/>
      <c r="O399" s="12"/>
      <c r="Q399" s="12"/>
      <c r="R399" s="12"/>
    </row>
    <row r="400" spans="1:18" s="13" customFormat="1" x14ac:dyDescent="0.25">
      <c r="A400" s="176"/>
      <c r="B400" s="238"/>
      <c r="C400" s="20"/>
      <c r="D400" s="243"/>
      <c r="E400" s="1327"/>
      <c r="F400" s="297"/>
      <c r="G400" s="1845"/>
      <c r="H400" s="238"/>
      <c r="I400" s="201"/>
      <c r="K400" s="12"/>
      <c r="O400" s="12"/>
      <c r="Q400" s="12"/>
      <c r="R400" s="12"/>
    </row>
    <row r="401" spans="1:18" s="13" customFormat="1" x14ac:dyDescent="0.25">
      <c r="A401" s="176"/>
      <c r="B401" s="238"/>
      <c r="C401" s="20"/>
      <c r="D401" s="243"/>
      <c r="E401" s="1327"/>
      <c r="F401" s="297"/>
      <c r="G401" s="1845"/>
      <c r="H401" s="238"/>
      <c r="I401" s="201"/>
      <c r="K401" s="12"/>
      <c r="O401" s="12"/>
      <c r="Q401" s="12"/>
      <c r="R401" s="12"/>
    </row>
    <row r="402" spans="1:18" s="13" customFormat="1" x14ac:dyDescent="0.25">
      <c r="A402" s="176"/>
      <c r="B402" s="238"/>
      <c r="C402" s="20"/>
      <c r="D402" s="243"/>
      <c r="E402" s="1327"/>
      <c r="F402" s="297"/>
      <c r="G402" s="1845"/>
      <c r="H402" s="238"/>
      <c r="I402" s="201"/>
      <c r="K402" s="12"/>
      <c r="O402" s="12"/>
      <c r="Q402" s="12"/>
      <c r="R402" s="12"/>
    </row>
    <row r="403" spans="1:18" s="13" customFormat="1" x14ac:dyDescent="0.25">
      <c r="A403" s="176"/>
      <c r="B403" s="238"/>
      <c r="C403" s="20"/>
      <c r="D403" s="243"/>
      <c r="E403" s="1327"/>
      <c r="F403" s="297"/>
      <c r="G403" s="1845"/>
      <c r="H403" s="238"/>
      <c r="I403" s="201"/>
      <c r="K403" s="12"/>
      <c r="O403" s="12"/>
      <c r="Q403" s="12"/>
      <c r="R403" s="12"/>
    </row>
    <row r="404" spans="1:18" s="13" customFormat="1" x14ac:dyDescent="0.25">
      <c r="A404" s="176"/>
      <c r="B404" s="238"/>
      <c r="C404" s="20"/>
      <c r="D404" s="243"/>
      <c r="E404" s="1327"/>
      <c r="F404" s="297"/>
      <c r="G404" s="1845"/>
      <c r="H404" s="238"/>
      <c r="I404" s="201"/>
      <c r="K404" s="12"/>
      <c r="O404" s="12"/>
      <c r="Q404" s="12"/>
      <c r="R404" s="12"/>
    </row>
    <row r="405" spans="1:18" s="13" customFormat="1" x14ac:dyDescent="0.25">
      <c r="A405" s="176"/>
      <c r="B405" s="238"/>
      <c r="C405" s="20"/>
      <c r="D405" s="243"/>
      <c r="E405" s="1327"/>
      <c r="F405" s="297"/>
      <c r="G405" s="1845"/>
      <c r="H405" s="238"/>
      <c r="I405" s="201"/>
      <c r="K405" s="12"/>
      <c r="O405" s="12"/>
      <c r="Q405" s="12"/>
      <c r="R405" s="12"/>
    </row>
    <row r="406" spans="1:18" s="13" customFormat="1" x14ac:dyDescent="0.25">
      <c r="A406" s="176"/>
      <c r="B406" s="238"/>
      <c r="C406" s="20"/>
      <c r="D406" s="243"/>
      <c r="E406" s="1327"/>
      <c r="F406" s="297"/>
      <c r="G406" s="1845"/>
      <c r="H406" s="238"/>
      <c r="I406" s="201"/>
      <c r="K406" s="12"/>
      <c r="O406" s="12"/>
      <c r="Q406" s="12"/>
      <c r="R406" s="12"/>
    </row>
    <row r="407" spans="1:18" s="13" customFormat="1" x14ac:dyDescent="0.25">
      <c r="A407" s="176"/>
      <c r="B407" s="238"/>
      <c r="C407" s="20"/>
      <c r="D407" s="243"/>
      <c r="E407" s="1327"/>
      <c r="F407" s="297"/>
      <c r="G407" s="1845"/>
      <c r="H407" s="238"/>
      <c r="I407" s="201"/>
      <c r="K407" s="12"/>
      <c r="O407" s="12"/>
      <c r="Q407" s="12"/>
      <c r="R407" s="12"/>
    </row>
    <row r="408" spans="1:18" s="13" customFormat="1" x14ac:dyDescent="0.25">
      <c r="A408" s="176"/>
      <c r="B408" s="238"/>
      <c r="C408" s="20"/>
      <c r="D408" s="243"/>
      <c r="E408" s="1327"/>
      <c r="F408" s="297"/>
      <c r="G408" s="1845"/>
      <c r="H408" s="238"/>
      <c r="I408" s="201"/>
      <c r="K408" s="12"/>
      <c r="O408" s="12"/>
      <c r="Q408" s="12"/>
      <c r="R408" s="12"/>
    </row>
    <row r="409" spans="1:18" s="13" customFormat="1" x14ac:dyDescent="0.25">
      <c r="A409" s="176"/>
      <c r="B409" s="238"/>
      <c r="C409" s="20"/>
      <c r="D409" s="243"/>
      <c r="E409" s="1327"/>
      <c r="F409" s="297"/>
      <c r="G409" s="1845"/>
      <c r="H409" s="238"/>
      <c r="I409" s="201"/>
      <c r="K409" s="12"/>
      <c r="O409" s="12"/>
      <c r="Q409" s="12"/>
      <c r="R409" s="12"/>
    </row>
    <row r="410" spans="1:18" s="13" customFormat="1" x14ac:dyDescent="0.25">
      <c r="A410" s="176"/>
      <c r="B410" s="238"/>
      <c r="C410" s="20"/>
      <c r="D410" s="243"/>
      <c r="E410" s="1327"/>
      <c r="F410" s="297"/>
      <c r="G410" s="1845"/>
      <c r="H410" s="238"/>
      <c r="I410" s="201"/>
      <c r="K410" s="12"/>
      <c r="O410" s="12"/>
      <c r="Q410" s="12"/>
      <c r="R410" s="12"/>
    </row>
    <row r="411" spans="1:18" s="13" customFormat="1" x14ac:dyDescent="0.25">
      <c r="A411" s="176"/>
      <c r="B411" s="238"/>
      <c r="C411" s="20"/>
      <c r="D411" s="243"/>
      <c r="E411" s="1327"/>
      <c r="F411" s="298"/>
      <c r="G411" s="1845"/>
      <c r="H411" s="238"/>
      <c r="I411" s="201"/>
      <c r="K411" s="12"/>
      <c r="O411" s="12"/>
      <c r="Q411" s="12"/>
      <c r="R411" s="12"/>
    </row>
    <row r="412" spans="1:18" s="13" customFormat="1" x14ac:dyDescent="0.25">
      <c r="A412" s="176"/>
      <c r="B412" s="238"/>
      <c r="C412" s="20"/>
      <c r="D412" s="243"/>
      <c r="E412" s="1327"/>
      <c r="F412" s="298"/>
      <c r="G412" s="1845"/>
      <c r="H412" s="238"/>
      <c r="I412" s="201"/>
      <c r="K412" s="12"/>
      <c r="O412" s="12"/>
      <c r="Q412" s="12"/>
      <c r="R412" s="12"/>
    </row>
    <row r="413" spans="1:18" s="13" customFormat="1" x14ac:dyDescent="0.25">
      <c r="A413" s="176"/>
      <c r="B413" s="238"/>
      <c r="C413" s="20"/>
      <c r="D413" s="243"/>
      <c r="E413" s="1327"/>
      <c r="F413" s="298"/>
      <c r="G413" s="1845"/>
      <c r="H413" s="238"/>
      <c r="I413" s="201"/>
      <c r="K413" s="12"/>
      <c r="O413" s="12"/>
      <c r="Q413" s="12"/>
      <c r="R413" s="12"/>
    </row>
    <row r="414" spans="1:18" s="13" customFormat="1" x14ac:dyDescent="0.25">
      <c r="A414" s="176"/>
      <c r="B414" s="238"/>
      <c r="C414" s="20"/>
      <c r="D414" s="243"/>
      <c r="E414" s="1327"/>
      <c r="F414" s="298"/>
      <c r="G414" s="1845"/>
      <c r="H414" s="238"/>
      <c r="I414" s="201"/>
      <c r="K414" s="12"/>
      <c r="O414" s="12"/>
      <c r="Q414" s="12"/>
      <c r="R414" s="12"/>
    </row>
    <row r="415" spans="1:18" s="13" customFormat="1" x14ac:dyDescent="0.25">
      <c r="A415" s="176"/>
      <c r="B415" s="238"/>
      <c r="C415" s="20"/>
      <c r="D415" s="243"/>
      <c r="E415" s="1327"/>
      <c r="F415" s="298"/>
      <c r="G415" s="1845"/>
      <c r="H415" s="238"/>
      <c r="I415" s="201"/>
      <c r="K415" s="12"/>
      <c r="O415" s="12"/>
      <c r="Q415" s="12"/>
      <c r="R415" s="12"/>
    </row>
    <row r="416" spans="1:18" s="13" customFormat="1" x14ac:dyDescent="0.25">
      <c r="A416" s="176"/>
      <c r="B416" s="238"/>
      <c r="C416" s="20"/>
      <c r="D416" s="243"/>
      <c r="E416" s="1327"/>
      <c r="F416" s="298"/>
      <c r="G416" s="1845"/>
      <c r="H416" s="238"/>
      <c r="I416" s="201"/>
      <c r="K416" s="12"/>
      <c r="O416" s="12"/>
      <c r="Q416" s="12"/>
      <c r="R416" s="12"/>
    </row>
    <row r="417" spans="1:18" s="13" customFormat="1" x14ac:dyDescent="0.25">
      <c r="A417" s="176"/>
      <c r="B417" s="238"/>
      <c r="C417" s="20"/>
      <c r="D417" s="243"/>
      <c r="E417" s="1327"/>
      <c r="F417" s="298"/>
      <c r="G417" s="1845"/>
      <c r="H417" s="238"/>
      <c r="I417" s="201"/>
      <c r="K417" s="12"/>
      <c r="O417" s="12"/>
      <c r="Q417" s="12"/>
      <c r="R417" s="12"/>
    </row>
    <row r="418" spans="1:18" s="13" customFormat="1" x14ac:dyDescent="0.25">
      <c r="A418" s="176"/>
      <c r="B418" s="238"/>
      <c r="C418" s="20"/>
      <c r="D418" s="243"/>
      <c r="E418" s="1327"/>
      <c r="F418" s="298"/>
      <c r="G418" s="1845"/>
      <c r="H418" s="238"/>
      <c r="I418" s="201"/>
      <c r="K418" s="12"/>
      <c r="O418" s="12"/>
      <c r="Q418" s="12"/>
      <c r="R418" s="12"/>
    </row>
    <row r="419" spans="1:18" s="13" customFormat="1" x14ac:dyDescent="0.25">
      <c r="A419" s="176"/>
      <c r="B419" s="238"/>
      <c r="C419" s="20"/>
      <c r="D419" s="243"/>
      <c r="E419" s="1327"/>
      <c r="F419" s="298"/>
      <c r="G419" s="1845"/>
      <c r="H419" s="238"/>
      <c r="I419" s="201"/>
      <c r="K419" s="12"/>
      <c r="O419" s="12"/>
      <c r="Q419" s="12"/>
      <c r="R419" s="12"/>
    </row>
    <row r="420" spans="1:18" s="13" customFormat="1" x14ac:dyDescent="0.25">
      <c r="A420" s="176"/>
      <c r="B420" s="238"/>
      <c r="C420" s="20"/>
      <c r="D420" s="243"/>
      <c r="E420" s="1327"/>
      <c r="F420" s="298"/>
      <c r="G420" s="1845"/>
      <c r="H420" s="238"/>
      <c r="I420" s="201"/>
      <c r="K420" s="12"/>
      <c r="O420" s="12"/>
      <c r="Q420" s="12"/>
      <c r="R420" s="12"/>
    </row>
    <row r="421" spans="1:18" s="13" customFormat="1" x14ac:dyDescent="0.25">
      <c r="A421" s="176"/>
      <c r="B421" s="238"/>
      <c r="C421" s="20"/>
      <c r="D421" s="243"/>
      <c r="E421" s="1327"/>
      <c r="F421" s="298"/>
      <c r="G421" s="1845"/>
      <c r="H421" s="238"/>
      <c r="I421" s="201"/>
      <c r="K421" s="12"/>
      <c r="O421" s="12"/>
      <c r="Q421" s="12"/>
      <c r="R421" s="12"/>
    </row>
    <row r="422" spans="1:18" s="13" customFormat="1" x14ac:dyDescent="0.25">
      <c r="A422" s="176"/>
      <c r="B422" s="238"/>
      <c r="C422" s="20"/>
      <c r="D422" s="243"/>
      <c r="E422" s="1327"/>
      <c r="F422" s="298"/>
      <c r="G422" s="1845"/>
      <c r="H422" s="238"/>
      <c r="I422" s="201"/>
      <c r="K422" s="12"/>
      <c r="O422" s="12"/>
      <c r="Q422" s="12"/>
      <c r="R422" s="12"/>
    </row>
    <row r="423" spans="1:18" s="13" customFormat="1" x14ac:dyDescent="0.25">
      <c r="A423" s="176"/>
      <c r="B423" s="238"/>
      <c r="C423" s="20"/>
      <c r="D423" s="243"/>
      <c r="E423" s="1327"/>
      <c r="F423" s="298"/>
      <c r="G423" s="1845"/>
      <c r="H423" s="238"/>
      <c r="I423" s="201"/>
      <c r="K423" s="12"/>
      <c r="O423" s="12"/>
      <c r="Q423" s="12"/>
      <c r="R423" s="12"/>
    </row>
    <row r="424" spans="1:18" s="13" customFormat="1" x14ac:dyDescent="0.25">
      <c r="A424" s="176"/>
      <c r="B424" s="238"/>
      <c r="C424" s="20"/>
      <c r="D424" s="243"/>
      <c r="E424" s="1327"/>
      <c r="F424" s="298"/>
      <c r="G424" s="1845"/>
      <c r="H424" s="238"/>
      <c r="I424" s="201"/>
      <c r="K424" s="12"/>
      <c r="O424" s="12"/>
      <c r="Q424" s="12"/>
      <c r="R424" s="12"/>
    </row>
    <row r="425" spans="1:18" s="13" customFormat="1" x14ac:dyDescent="0.25">
      <c r="A425" s="176"/>
      <c r="B425" s="238"/>
      <c r="C425" s="20"/>
      <c r="D425" s="243"/>
      <c r="E425" s="1327"/>
      <c r="F425" s="298"/>
      <c r="G425" s="1845"/>
      <c r="H425" s="238"/>
      <c r="I425" s="201"/>
      <c r="K425" s="12"/>
      <c r="O425" s="12"/>
      <c r="Q425" s="12"/>
      <c r="R425" s="12"/>
    </row>
    <row r="426" spans="1:18" s="13" customFormat="1" x14ac:dyDescent="0.25">
      <c r="A426" s="176"/>
      <c r="B426" s="238"/>
      <c r="C426" s="20"/>
      <c r="D426" s="243"/>
      <c r="E426" s="1327"/>
      <c r="F426" s="298"/>
      <c r="G426" s="1845"/>
      <c r="H426" s="238"/>
      <c r="I426" s="201"/>
      <c r="K426" s="12"/>
      <c r="O426" s="12"/>
      <c r="Q426" s="12"/>
      <c r="R426" s="12"/>
    </row>
    <row r="427" spans="1:18" s="13" customFormat="1" x14ac:dyDescent="0.25">
      <c r="A427" s="176"/>
      <c r="B427" s="238"/>
      <c r="C427" s="20"/>
      <c r="D427" s="243"/>
      <c r="E427" s="1327"/>
      <c r="F427" s="298"/>
      <c r="G427" s="1845"/>
      <c r="H427" s="238"/>
      <c r="I427" s="201"/>
      <c r="K427" s="12"/>
      <c r="O427" s="12"/>
      <c r="Q427" s="12"/>
      <c r="R427" s="12"/>
    </row>
    <row r="428" spans="1:18" s="13" customFormat="1" x14ac:dyDescent="0.25">
      <c r="A428" s="176"/>
      <c r="B428" s="238"/>
      <c r="C428" s="20"/>
      <c r="D428" s="243"/>
      <c r="E428" s="1327"/>
      <c r="F428" s="298"/>
      <c r="G428" s="1845"/>
      <c r="H428" s="238"/>
      <c r="I428" s="201"/>
      <c r="K428" s="12"/>
      <c r="O428" s="12"/>
      <c r="Q428" s="12"/>
      <c r="R428" s="12"/>
    </row>
    <row r="429" spans="1:18" s="13" customFormat="1" x14ac:dyDescent="0.25">
      <c r="A429" s="176"/>
      <c r="B429" s="238"/>
      <c r="C429" s="20"/>
      <c r="D429" s="243"/>
      <c r="E429" s="1327"/>
      <c r="F429" s="298"/>
      <c r="G429" s="1845"/>
      <c r="H429" s="238"/>
      <c r="I429" s="201"/>
      <c r="K429" s="12"/>
      <c r="O429" s="12"/>
      <c r="Q429" s="12"/>
      <c r="R429" s="12"/>
    </row>
    <row r="430" spans="1:18" s="13" customFormat="1" x14ac:dyDescent="0.25">
      <c r="A430" s="176"/>
      <c r="B430" s="238"/>
      <c r="C430" s="20"/>
      <c r="D430" s="243"/>
      <c r="E430" s="1327"/>
      <c r="F430" s="298"/>
      <c r="G430" s="1845"/>
      <c r="H430" s="238"/>
      <c r="I430" s="201"/>
      <c r="K430" s="12"/>
      <c r="O430" s="12"/>
      <c r="Q430" s="12"/>
      <c r="R430" s="12"/>
    </row>
    <row r="431" spans="1:18" s="13" customFormat="1" x14ac:dyDescent="0.25">
      <c r="A431" s="176"/>
      <c r="B431" s="238"/>
      <c r="C431" s="20"/>
      <c r="D431" s="243"/>
      <c r="E431" s="1327"/>
      <c r="F431" s="298"/>
      <c r="G431" s="1845"/>
      <c r="H431" s="238"/>
      <c r="I431" s="201"/>
      <c r="K431" s="12"/>
      <c r="O431" s="12"/>
      <c r="Q431" s="12"/>
      <c r="R431" s="12"/>
    </row>
    <row r="432" spans="1:18" s="13" customFormat="1" x14ac:dyDescent="0.25">
      <c r="A432" s="176"/>
      <c r="B432" s="238"/>
      <c r="C432" s="20"/>
      <c r="D432" s="243"/>
      <c r="E432" s="1327"/>
      <c r="F432" s="298"/>
      <c r="G432" s="1845"/>
      <c r="H432" s="238"/>
      <c r="I432" s="201"/>
      <c r="K432" s="12"/>
      <c r="O432" s="12"/>
      <c r="Q432" s="12"/>
      <c r="R432" s="12"/>
    </row>
    <row r="433" spans="1:18" s="13" customFormat="1" x14ac:dyDescent="0.25">
      <c r="A433" s="176"/>
      <c r="B433" s="238"/>
      <c r="C433" s="20"/>
      <c r="D433" s="243"/>
      <c r="E433" s="1327"/>
      <c r="F433" s="298"/>
      <c r="G433" s="1845"/>
      <c r="H433" s="238"/>
      <c r="I433" s="201"/>
      <c r="K433" s="12"/>
      <c r="O433" s="12"/>
      <c r="Q433" s="12"/>
      <c r="R433" s="12"/>
    </row>
    <row r="434" spans="1:18" s="13" customFormat="1" x14ac:dyDescent="0.25">
      <c r="A434" s="176"/>
      <c r="B434" s="238"/>
      <c r="C434" s="20"/>
      <c r="D434" s="243"/>
      <c r="E434" s="1327"/>
      <c r="F434" s="298"/>
      <c r="G434" s="1845"/>
      <c r="H434" s="238"/>
      <c r="I434" s="201"/>
      <c r="K434" s="12"/>
      <c r="O434" s="12"/>
      <c r="Q434" s="12"/>
      <c r="R434" s="12"/>
    </row>
    <row r="435" spans="1:18" s="13" customFormat="1" x14ac:dyDescent="0.25">
      <c r="A435" s="176"/>
      <c r="B435" s="238"/>
      <c r="C435" s="20"/>
      <c r="D435" s="243"/>
      <c r="E435" s="1327"/>
      <c r="F435" s="298"/>
      <c r="G435" s="1845"/>
      <c r="H435" s="238"/>
      <c r="I435" s="201"/>
      <c r="K435" s="12"/>
      <c r="O435" s="12"/>
      <c r="Q435" s="12"/>
      <c r="R435" s="12"/>
    </row>
    <row r="436" spans="1:18" s="13" customFormat="1" x14ac:dyDescent="0.25">
      <c r="A436" s="176"/>
      <c r="B436" s="238"/>
      <c r="C436" s="20"/>
      <c r="D436" s="243"/>
      <c r="E436" s="1327"/>
      <c r="F436" s="298"/>
      <c r="G436" s="1845"/>
      <c r="H436" s="238"/>
      <c r="I436" s="201"/>
      <c r="K436" s="12"/>
      <c r="O436" s="12"/>
      <c r="Q436" s="12"/>
      <c r="R436" s="12"/>
    </row>
    <row r="437" spans="1:18" s="13" customFormat="1" x14ac:dyDescent="0.25">
      <c r="A437" s="176"/>
      <c r="B437" s="238"/>
      <c r="C437" s="20"/>
      <c r="D437" s="243"/>
      <c r="E437" s="1327"/>
      <c r="F437" s="298"/>
      <c r="G437" s="1845"/>
      <c r="H437" s="238"/>
      <c r="I437" s="201"/>
      <c r="K437" s="12"/>
      <c r="O437" s="12"/>
      <c r="Q437" s="12"/>
      <c r="R437" s="12"/>
    </row>
    <row r="438" spans="1:18" s="13" customFormat="1" x14ac:dyDescent="0.25">
      <c r="A438" s="176"/>
      <c r="B438" s="238"/>
      <c r="C438" s="20"/>
      <c r="D438" s="243"/>
      <c r="E438" s="1327"/>
      <c r="F438" s="298"/>
      <c r="G438" s="1845"/>
      <c r="H438" s="238"/>
      <c r="I438" s="201"/>
      <c r="K438" s="12"/>
      <c r="O438" s="12"/>
      <c r="Q438" s="12"/>
      <c r="R438" s="12"/>
    </row>
    <row r="439" spans="1:18" s="13" customFormat="1" x14ac:dyDescent="0.25">
      <c r="A439" s="176"/>
      <c r="B439" s="238"/>
      <c r="C439" s="20"/>
      <c r="D439" s="243"/>
      <c r="E439" s="1327"/>
      <c r="F439" s="298"/>
      <c r="G439" s="1845"/>
      <c r="H439" s="238"/>
      <c r="I439" s="201"/>
      <c r="K439" s="12"/>
      <c r="O439" s="12"/>
      <c r="Q439" s="12"/>
      <c r="R439" s="12"/>
    </row>
    <row r="440" spans="1:18" s="13" customFormat="1" x14ac:dyDescent="0.25">
      <c r="A440" s="176"/>
      <c r="B440" s="238"/>
      <c r="C440" s="20"/>
      <c r="D440" s="243"/>
      <c r="E440" s="1327"/>
      <c r="F440" s="298"/>
      <c r="G440" s="1845"/>
      <c r="H440" s="238"/>
      <c r="I440" s="201"/>
      <c r="K440" s="12"/>
      <c r="O440" s="12"/>
      <c r="Q440" s="12"/>
      <c r="R440" s="12"/>
    </row>
    <row r="441" spans="1:18" s="13" customFormat="1" x14ac:dyDescent="0.25">
      <c r="A441" s="176"/>
      <c r="B441" s="238"/>
      <c r="C441" s="20"/>
      <c r="D441" s="243"/>
      <c r="E441" s="1327"/>
      <c r="F441" s="298"/>
      <c r="G441" s="1845"/>
      <c r="H441" s="238"/>
      <c r="I441" s="201"/>
      <c r="K441" s="12"/>
      <c r="O441" s="12"/>
      <c r="Q441" s="12"/>
      <c r="R441" s="12"/>
    </row>
    <row r="442" spans="1:18" s="13" customFormat="1" x14ac:dyDescent="0.25">
      <c r="A442" s="176"/>
      <c r="B442" s="238"/>
      <c r="C442" s="20"/>
      <c r="D442" s="243"/>
      <c r="E442" s="1327"/>
      <c r="F442" s="298"/>
      <c r="G442" s="1845"/>
      <c r="H442" s="238"/>
      <c r="I442" s="201"/>
      <c r="K442" s="12"/>
      <c r="O442" s="12"/>
      <c r="Q442" s="12"/>
      <c r="R442" s="12"/>
    </row>
    <row r="443" spans="1:18" s="13" customFormat="1" x14ac:dyDescent="0.25">
      <c r="A443" s="176"/>
      <c r="B443" s="238"/>
      <c r="C443" s="20"/>
      <c r="D443" s="243"/>
      <c r="E443" s="1327"/>
      <c r="F443" s="298"/>
      <c r="G443" s="1845"/>
      <c r="H443" s="238"/>
      <c r="I443" s="201"/>
      <c r="K443" s="12"/>
      <c r="O443" s="12"/>
      <c r="Q443" s="12"/>
      <c r="R443" s="12"/>
    </row>
    <row r="444" spans="1:18" s="13" customFormat="1" x14ac:dyDescent="0.25">
      <c r="A444" s="176"/>
      <c r="B444" s="238"/>
      <c r="C444" s="20"/>
      <c r="D444" s="243"/>
      <c r="E444" s="1327"/>
      <c r="F444" s="298"/>
      <c r="G444" s="1845"/>
      <c r="H444" s="238"/>
      <c r="I444" s="201"/>
      <c r="K444" s="12"/>
      <c r="O444" s="12"/>
      <c r="Q444" s="12"/>
      <c r="R444" s="12"/>
    </row>
    <row r="445" spans="1:18" s="13" customFormat="1" x14ac:dyDescent="0.25">
      <c r="A445" s="176"/>
      <c r="B445" s="238"/>
      <c r="C445" s="20"/>
      <c r="D445" s="243"/>
      <c r="E445" s="1327"/>
      <c r="F445" s="298"/>
      <c r="G445" s="1845"/>
      <c r="H445" s="238"/>
      <c r="I445" s="201"/>
      <c r="K445" s="12"/>
      <c r="O445" s="12"/>
      <c r="Q445" s="12"/>
      <c r="R445" s="12"/>
    </row>
    <row r="446" spans="1:18" s="13" customFormat="1" x14ac:dyDescent="0.25">
      <c r="A446" s="176"/>
      <c r="B446" s="238"/>
      <c r="C446" s="20"/>
      <c r="D446" s="243"/>
      <c r="E446" s="1327"/>
      <c r="F446" s="298"/>
      <c r="G446" s="1845"/>
      <c r="H446" s="238"/>
      <c r="I446" s="201"/>
      <c r="K446" s="12"/>
      <c r="O446" s="12"/>
      <c r="Q446" s="12"/>
      <c r="R446" s="12"/>
    </row>
    <row r="447" spans="1:18" s="13" customFormat="1" x14ac:dyDescent="0.25">
      <c r="A447" s="176"/>
      <c r="B447" s="238"/>
      <c r="C447" s="20"/>
      <c r="D447" s="243"/>
      <c r="E447" s="1327"/>
      <c r="F447" s="298"/>
      <c r="G447" s="1845"/>
      <c r="H447" s="238"/>
      <c r="I447" s="201"/>
      <c r="K447" s="12"/>
      <c r="O447" s="12"/>
      <c r="Q447" s="12"/>
      <c r="R447" s="12"/>
    </row>
    <row r="448" spans="1:18" s="13" customFormat="1" x14ac:dyDescent="0.25">
      <c r="A448" s="176"/>
      <c r="B448" s="238"/>
      <c r="C448" s="20"/>
      <c r="D448" s="243"/>
      <c r="E448" s="1327"/>
      <c r="F448" s="298"/>
      <c r="G448" s="1845"/>
      <c r="H448" s="238"/>
      <c r="I448" s="201"/>
      <c r="K448" s="12"/>
      <c r="O448" s="12"/>
      <c r="Q448" s="12"/>
      <c r="R448" s="12"/>
    </row>
    <row r="449" spans="1:18" s="13" customFormat="1" x14ac:dyDescent="0.25">
      <c r="A449" s="176"/>
      <c r="B449" s="238"/>
      <c r="C449" s="20"/>
      <c r="D449" s="243"/>
      <c r="E449" s="1327"/>
      <c r="F449" s="298"/>
      <c r="G449" s="1845"/>
      <c r="H449" s="238"/>
      <c r="I449" s="201"/>
      <c r="K449" s="12"/>
      <c r="O449" s="12"/>
      <c r="Q449" s="12"/>
      <c r="R449" s="12"/>
    </row>
    <row r="450" spans="1:18" s="13" customFormat="1" x14ac:dyDescent="0.25">
      <c r="A450" s="176"/>
      <c r="B450" s="238"/>
      <c r="C450" s="20"/>
      <c r="D450" s="243"/>
      <c r="E450" s="1327"/>
      <c r="F450" s="298"/>
      <c r="G450" s="1845"/>
      <c r="H450" s="238"/>
      <c r="I450" s="201"/>
      <c r="K450" s="12"/>
      <c r="O450" s="12"/>
      <c r="Q450" s="12"/>
      <c r="R450" s="12"/>
    </row>
    <row r="451" spans="1:18" s="13" customFormat="1" x14ac:dyDescent="0.25">
      <c r="A451" s="176"/>
      <c r="B451" s="238"/>
      <c r="C451" s="20"/>
      <c r="D451" s="243"/>
      <c r="E451" s="1327"/>
      <c r="F451" s="298"/>
      <c r="G451" s="1845"/>
      <c r="H451" s="238"/>
      <c r="I451" s="201"/>
      <c r="K451" s="12"/>
      <c r="O451" s="12"/>
      <c r="Q451" s="12"/>
      <c r="R451" s="12"/>
    </row>
    <row r="452" spans="1:18" s="13" customFormat="1" x14ac:dyDescent="0.25">
      <c r="A452" s="176"/>
      <c r="B452" s="238"/>
      <c r="C452" s="20"/>
      <c r="D452" s="243"/>
      <c r="E452" s="1327"/>
      <c r="F452" s="298"/>
      <c r="G452" s="1845"/>
      <c r="H452" s="238"/>
      <c r="I452" s="201"/>
      <c r="K452" s="12"/>
      <c r="O452" s="12"/>
      <c r="Q452" s="12"/>
      <c r="R452" s="12"/>
    </row>
    <row r="453" spans="1:18" s="13" customFormat="1" x14ac:dyDescent="0.25">
      <c r="A453" s="176"/>
      <c r="B453" s="238"/>
      <c r="C453" s="20"/>
      <c r="D453" s="243"/>
      <c r="E453" s="1327"/>
      <c r="F453" s="298"/>
      <c r="G453" s="1845"/>
      <c r="H453" s="238"/>
      <c r="I453" s="201"/>
      <c r="K453" s="12"/>
      <c r="O453" s="12"/>
      <c r="Q453" s="12"/>
      <c r="R453" s="12"/>
    </row>
    <row r="454" spans="1:18" s="13" customFormat="1" x14ac:dyDescent="0.25">
      <c r="A454" s="176"/>
      <c r="B454" s="238"/>
      <c r="C454" s="20"/>
      <c r="D454" s="243"/>
      <c r="E454" s="1327"/>
      <c r="F454" s="298"/>
      <c r="G454" s="1845"/>
      <c r="H454" s="238"/>
      <c r="I454" s="201"/>
      <c r="K454" s="12"/>
      <c r="O454" s="12"/>
      <c r="Q454" s="12"/>
      <c r="R454" s="12"/>
    </row>
    <row r="455" spans="1:18" s="13" customFormat="1" x14ac:dyDescent="0.25">
      <c r="A455" s="176"/>
      <c r="B455" s="238"/>
      <c r="C455" s="20"/>
      <c r="D455" s="243"/>
      <c r="E455" s="1327"/>
      <c r="F455" s="298"/>
      <c r="G455" s="1845"/>
      <c r="H455" s="238"/>
      <c r="I455" s="201"/>
      <c r="K455" s="12"/>
      <c r="O455" s="12"/>
      <c r="Q455" s="12"/>
      <c r="R455" s="12"/>
    </row>
    <row r="456" spans="1:18" s="13" customFormat="1" x14ac:dyDescent="0.25">
      <c r="A456" s="176"/>
      <c r="B456" s="238"/>
      <c r="C456" s="20"/>
      <c r="D456" s="243"/>
      <c r="E456" s="1327"/>
      <c r="F456" s="298"/>
      <c r="G456" s="1845"/>
      <c r="H456" s="238"/>
      <c r="I456" s="201"/>
      <c r="K456" s="12"/>
      <c r="O456" s="12"/>
      <c r="Q456" s="12"/>
      <c r="R456" s="12"/>
    </row>
    <row r="457" spans="1:18" s="13" customFormat="1" x14ac:dyDescent="0.25">
      <c r="A457" s="176"/>
      <c r="B457" s="238"/>
      <c r="C457" s="20"/>
      <c r="D457" s="243"/>
      <c r="E457" s="1327"/>
      <c r="F457" s="298"/>
      <c r="G457" s="1845"/>
      <c r="H457" s="238"/>
      <c r="I457" s="201"/>
      <c r="K457" s="12"/>
      <c r="O457" s="12"/>
      <c r="Q457" s="12"/>
      <c r="R457" s="12"/>
    </row>
    <row r="458" spans="1:18" s="13" customFormat="1" x14ac:dyDescent="0.25">
      <c r="A458" s="176"/>
      <c r="B458" s="238"/>
      <c r="C458" s="20"/>
      <c r="D458" s="243"/>
      <c r="E458" s="1327"/>
      <c r="F458" s="298"/>
      <c r="G458" s="1845"/>
      <c r="H458" s="238"/>
      <c r="I458" s="201"/>
      <c r="K458" s="12"/>
      <c r="O458" s="12"/>
      <c r="Q458" s="12"/>
      <c r="R458" s="12"/>
    </row>
    <row r="459" spans="1:18" s="13" customFormat="1" x14ac:dyDescent="0.25">
      <c r="A459" s="176"/>
      <c r="B459" s="238"/>
      <c r="C459" s="20"/>
      <c r="D459" s="243"/>
      <c r="E459" s="1327"/>
      <c r="F459" s="298"/>
      <c r="G459" s="1845"/>
      <c r="H459" s="238"/>
      <c r="I459" s="201"/>
      <c r="K459" s="12"/>
      <c r="O459" s="12"/>
      <c r="Q459" s="12"/>
      <c r="R459" s="12"/>
    </row>
    <row r="460" spans="1:18" s="13" customFormat="1" x14ac:dyDescent="0.25">
      <c r="A460" s="176"/>
      <c r="B460" s="238"/>
      <c r="C460" s="20"/>
      <c r="D460" s="243"/>
      <c r="E460" s="1327"/>
      <c r="F460" s="298"/>
      <c r="G460" s="1845"/>
      <c r="H460" s="238"/>
      <c r="I460" s="201"/>
      <c r="K460" s="12"/>
      <c r="O460" s="12"/>
      <c r="Q460" s="12"/>
      <c r="R460" s="12"/>
    </row>
    <row r="461" spans="1:18" s="13" customFormat="1" x14ac:dyDescent="0.25">
      <c r="A461" s="176"/>
      <c r="B461" s="238"/>
      <c r="C461" s="20"/>
      <c r="D461" s="243"/>
      <c r="E461" s="1327"/>
      <c r="F461" s="298"/>
      <c r="G461" s="1845"/>
      <c r="H461" s="238"/>
      <c r="I461" s="201"/>
      <c r="K461" s="12"/>
      <c r="O461" s="12"/>
      <c r="Q461" s="12"/>
      <c r="R461" s="12"/>
    </row>
    <row r="462" spans="1:18" s="13" customFormat="1" x14ac:dyDescent="0.25">
      <c r="A462" s="176"/>
      <c r="B462" s="238"/>
      <c r="C462" s="20"/>
      <c r="D462" s="243"/>
      <c r="E462" s="1327"/>
      <c r="F462" s="298"/>
      <c r="G462" s="1845"/>
      <c r="H462" s="238"/>
      <c r="I462" s="201"/>
      <c r="K462" s="12"/>
      <c r="O462" s="12"/>
      <c r="Q462" s="12"/>
      <c r="R462" s="12"/>
    </row>
    <row r="463" spans="1:18" s="13" customFormat="1" x14ac:dyDescent="0.25">
      <c r="A463" s="176"/>
      <c r="B463" s="238"/>
      <c r="C463" s="20"/>
      <c r="D463" s="243"/>
      <c r="E463" s="1327"/>
      <c r="F463" s="298"/>
      <c r="G463" s="1845"/>
      <c r="H463" s="238"/>
      <c r="I463" s="201"/>
      <c r="K463" s="12"/>
      <c r="O463" s="12"/>
      <c r="Q463" s="12"/>
      <c r="R463" s="12"/>
    </row>
    <row r="464" spans="1:18" s="13" customFormat="1" x14ac:dyDescent="0.25">
      <c r="A464" s="176"/>
      <c r="B464" s="238"/>
      <c r="C464" s="20"/>
      <c r="D464" s="243"/>
      <c r="E464" s="1327"/>
      <c r="F464" s="298"/>
      <c r="G464" s="1845"/>
      <c r="H464" s="238"/>
      <c r="I464" s="201"/>
      <c r="K464" s="12"/>
      <c r="O464" s="12"/>
      <c r="Q464" s="12"/>
      <c r="R464" s="12"/>
    </row>
    <row r="465" spans="1:18" s="13" customFormat="1" x14ac:dyDescent="0.25">
      <c r="A465" s="176"/>
      <c r="B465" s="238"/>
      <c r="C465" s="20"/>
      <c r="D465" s="243"/>
      <c r="E465" s="1327"/>
      <c r="F465" s="298"/>
      <c r="G465" s="1845"/>
      <c r="H465" s="238"/>
      <c r="I465" s="201"/>
      <c r="K465" s="12"/>
      <c r="O465" s="12"/>
      <c r="Q465" s="12"/>
      <c r="R465" s="12"/>
    </row>
    <row r="466" spans="1:18" s="13" customFormat="1" x14ac:dyDescent="0.25">
      <c r="A466" s="176"/>
      <c r="B466" s="238"/>
      <c r="C466" s="20"/>
      <c r="D466" s="243"/>
      <c r="E466" s="1327"/>
      <c r="F466" s="298"/>
      <c r="G466" s="1845"/>
      <c r="H466" s="238"/>
      <c r="I466" s="201"/>
      <c r="K466" s="12"/>
      <c r="O466" s="12"/>
      <c r="Q466" s="12"/>
      <c r="R466" s="12"/>
    </row>
    <row r="467" spans="1:18" s="13" customFormat="1" x14ac:dyDescent="0.25">
      <c r="A467" s="176"/>
      <c r="B467" s="238"/>
      <c r="C467" s="20"/>
      <c r="D467" s="243"/>
      <c r="E467" s="1327"/>
      <c r="F467" s="298"/>
      <c r="G467" s="1845"/>
      <c r="H467" s="238"/>
      <c r="I467" s="201"/>
      <c r="K467" s="12"/>
      <c r="O467" s="12"/>
      <c r="Q467" s="12"/>
      <c r="R467" s="12"/>
    </row>
    <row r="468" spans="1:18" s="13" customFormat="1" x14ac:dyDescent="0.25">
      <c r="A468" s="176"/>
      <c r="B468" s="238"/>
      <c r="C468" s="20"/>
      <c r="D468" s="243"/>
      <c r="E468" s="1327"/>
      <c r="F468" s="298"/>
      <c r="G468" s="1845"/>
      <c r="H468" s="238"/>
      <c r="I468" s="201"/>
      <c r="K468" s="12"/>
      <c r="O468" s="12"/>
      <c r="Q468" s="12"/>
      <c r="R468" s="12"/>
    </row>
    <row r="469" spans="1:18" s="13" customFormat="1" x14ac:dyDescent="0.25">
      <c r="A469" s="176"/>
      <c r="B469" s="238"/>
      <c r="C469" s="20"/>
      <c r="D469" s="243"/>
      <c r="E469" s="1327"/>
      <c r="F469" s="298"/>
      <c r="G469" s="1845"/>
      <c r="H469" s="238"/>
      <c r="I469" s="201"/>
      <c r="K469" s="12"/>
      <c r="O469" s="12"/>
      <c r="Q469" s="12"/>
      <c r="R469" s="12"/>
    </row>
    <row r="470" spans="1:18" s="13" customFormat="1" x14ac:dyDescent="0.25">
      <c r="A470" s="176"/>
      <c r="B470" s="238"/>
      <c r="C470" s="20"/>
      <c r="D470" s="243"/>
      <c r="E470" s="1327"/>
      <c r="F470" s="298"/>
      <c r="G470" s="1845"/>
      <c r="H470" s="238"/>
      <c r="I470" s="201"/>
      <c r="K470" s="12"/>
      <c r="O470" s="12"/>
      <c r="Q470" s="12"/>
      <c r="R470" s="12"/>
    </row>
    <row r="471" spans="1:18" s="13" customFormat="1" x14ac:dyDescent="0.25">
      <c r="A471" s="176"/>
      <c r="B471" s="238"/>
      <c r="C471" s="20"/>
      <c r="D471" s="243"/>
      <c r="E471" s="1327"/>
      <c r="F471" s="298"/>
      <c r="G471" s="1845"/>
      <c r="H471" s="238"/>
      <c r="I471" s="201"/>
      <c r="K471" s="12"/>
      <c r="O471" s="12"/>
      <c r="Q471" s="12"/>
      <c r="R471" s="12"/>
    </row>
    <row r="472" spans="1:18" s="13" customFormat="1" x14ac:dyDescent="0.25">
      <c r="A472" s="176"/>
      <c r="B472" s="238"/>
      <c r="C472" s="20"/>
      <c r="D472" s="243"/>
      <c r="E472" s="1327"/>
      <c r="F472" s="298"/>
      <c r="G472" s="1845"/>
      <c r="H472" s="238"/>
      <c r="I472" s="201"/>
      <c r="K472" s="12"/>
      <c r="O472" s="12"/>
      <c r="Q472" s="12"/>
      <c r="R472" s="12"/>
    </row>
    <row r="473" spans="1:18" s="13" customFormat="1" x14ac:dyDescent="0.25">
      <c r="A473" s="176"/>
      <c r="B473" s="238"/>
      <c r="C473" s="20"/>
      <c r="D473" s="243"/>
      <c r="E473" s="1327"/>
      <c r="F473" s="298"/>
      <c r="G473" s="1845"/>
      <c r="H473" s="238"/>
      <c r="I473" s="201"/>
      <c r="K473" s="12"/>
      <c r="O473" s="12"/>
      <c r="Q473" s="12"/>
      <c r="R473" s="12"/>
    </row>
    <row r="474" spans="1:18" s="13" customFormat="1" x14ac:dyDescent="0.25">
      <c r="A474" s="176"/>
      <c r="B474" s="238"/>
      <c r="C474" s="20"/>
      <c r="D474" s="243"/>
      <c r="E474" s="1327"/>
      <c r="F474" s="298"/>
      <c r="G474" s="1845"/>
      <c r="H474" s="238"/>
      <c r="I474" s="201"/>
      <c r="K474" s="12"/>
      <c r="O474" s="12"/>
      <c r="Q474" s="12"/>
      <c r="R474" s="12"/>
    </row>
    <row r="475" spans="1:18" s="13" customFormat="1" x14ac:dyDescent="0.25">
      <c r="A475" s="176"/>
      <c r="B475" s="238"/>
      <c r="C475" s="20"/>
      <c r="D475" s="243"/>
      <c r="E475" s="1327"/>
      <c r="F475" s="298"/>
      <c r="G475" s="1845"/>
      <c r="H475" s="238"/>
      <c r="I475" s="201"/>
      <c r="K475" s="12"/>
      <c r="O475" s="12"/>
      <c r="Q475" s="12"/>
      <c r="R475" s="12"/>
    </row>
    <row r="476" spans="1:18" s="13" customFormat="1" x14ac:dyDescent="0.25">
      <c r="A476" s="176"/>
      <c r="B476" s="238"/>
      <c r="C476" s="20"/>
      <c r="D476" s="243"/>
      <c r="E476" s="1327"/>
      <c r="F476" s="298"/>
      <c r="G476" s="1845"/>
      <c r="H476" s="238"/>
      <c r="I476" s="201"/>
      <c r="K476" s="12"/>
      <c r="O476" s="12"/>
      <c r="Q476" s="12"/>
      <c r="R476" s="12"/>
    </row>
    <row r="477" spans="1:18" s="13" customFormat="1" x14ac:dyDescent="0.25">
      <c r="A477" s="176"/>
      <c r="B477" s="238"/>
      <c r="C477" s="20"/>
      <c r="D477" s="243"/>
      <c r="E477" s="1327"/>
      <c r="F477" s="298"/>
      <c r="G477" s="1845"/>
      <c r="H477" s="238"/>
      <c r="I477" s="201"/>
      <c r="K477" s="12"/>
      <c r="O477" s="12"/>
      <c r="Q477" s="12"/>
      <c r="R477" s="12"/>
    </row>
    <row r="478" spans="1:18" s="13" customFormat="1" x14ac:dyDescent="0.25">
      <c r="A478" s="176"/>
      <c r="B478" s="238"/>
      <c r="C478" s="20"/>
      <c r="D478" s="243"/>
      <c r="E478" s="1327"/>
      <c r="F478" s="298"/>
      <c r="G478" s="1845"/>
      <c r="H478" s="238"/>
      <c r="I478" s="201"/>
      <c r="K478" s="12"/>
      <c r="O478" s="12"/>
      <c r="Q478" s="12"/>
      <c r="R478" s="12"/>
    </row>
    <row r="479" spans="1:18" s="13" customFormat="1" x14ac:dyDescent="0.25">
      <c r="A479" s="176"/>
      <c r="B479" s="238"/>
      <c r="C479" s="20"/>
      <c r="D479" s="243"/>
      <c r="E479" s="1327"/>
      <c r="F479" s="298"/>
      <c r="G479" s="1845"/>
      <c r="H479" s="238"/>
      <c r="I479" s="201"/>
      <c r="K479" s="12"/>
      <c r="O479" s="12"/>
      <c r="Q479" s="12"/>
      <c r="R479" s="12"/>
    </row>
    <row r="480" spans="1:18" s="13" customFormat="1" x14ac:dyDescent="0.25">
      <c r="A480" s="176"/>
      <c r="B480" s="238"/>
      <c r="C480" s="20"/>
      <c r="D480" s="243"/>
      <c r="E480" s="1327"/>
      <c r="F480" s="298"/>
      <c r="G480" s="1845"/>
      <c r="H480" s="238"/>
      <c r="I480" s="201"/>
      <c r="K480" s="12"/>
      <c r="O480" s="12"/>
      <c r="Q480" s="12"/>
      <c r="R480" s="12"/>
    </row>
    <row r="481" spans="1:18" s="13" customFormat="1" x14ac:dyDescent="0.25">
      <c r="A481" s="176"/>
      <c r="B481" s="238"/>
      <c r="C481" s="20"/>
      <c r="D481" s="243"/>
      <c r="E481" s="1327"/>
      <c r="F481" s="298"/>
      <c r="G481" s="1845"/>
      <c r="H481" s="238"/>
      <c r="I481" s="201"/>
      <c r="K481" s="12"/>
      <c r="O481" s="12"/>
      <c r="Q481" s="12"/>
      <c r="R481" s="12"/>
    </row>
    <row r="482" spans="1:18" s="13" customFormat="1" x14ac:dyDescent="0.25">
      <c r="A482" s="176"/>
      <c r="B482" s="238"/>
      <c r="C482" s="20"/>
      <c r="D482" s="243"/>
      <c r="E482" s="1327"/>
      <c r="F482" s="298"/>
      <c r="G482" s="1845"/>
      <c r="H482" s="238"/>
      <c r="I482" s="201"/>
      <c r="K482" s="12"/>
      <c r="O482" s="12"/>
      <c r="Q482" s="12"/>
      <c r="R482" s="12"/>
    </row>
    <row r="483" spans="1:18" s="13" customFormat="1" x14ac:dyDescent="0.25">
      <c r="A483" s="176"/>
      <c r="B483" s="238"/>
      <c r="C483" s="20"/>
      <c r="D483" s="243"/>
      <c r="E483" s="1327"/>
      <c r="F483" s="298"/>
      <c r="G483" s="1845"/>
      <c r="H483" s="238"/>
      <c r="I483" s="201"/>
      <c r="K483" s="12"/>
      <c r="O483" s="12"/>
      <c r="Q483" s="12"/>
      <c r="R483" s="12"/>
    </row>
    <row r="484" spans="1:18" s="13" customFormat="1" x14ac:dyDescent="0.25">
      <c r="A484" s="176"/>
      <c r="B484" s="238"/>
      <c r="C484" s="20"/>
      <c r="D484" s="243"/>
      <c r="E484" s="1327"/>
      <c r="F484" s="298"/>
      <c r="G484" s="1845"/>
      <c r="H484" s="238"/>
      <c r="I484" s="201"/>
      <c r="K484" s="12"/>
      <c r="O484" s="12"/>
      <c r="Q484" s="12"/>
      <c r="R484" s="12"/>
    </row>
    <row r="485" spans="1:18" s="13" customFormat="1" x14ac:dyDescent="0.25">
      <c r="A485" s="176"/>
      <c r="B485" s="238"/>
      <c r="C485" s="20"/>
      <c r="D485" s="243"/>
      <c r="E485" s="1327"/>
      <c r="F485" s="298"/>
      <c r="G485" s="1845"/>
      <c r="H485" s="238"/>
      <c r="I485" s="201"/>
      <c r="K485" s="12"/>
      <c r="O485" s="12"/>
      <c r="Q485" s="12"/>
      <c r="R485" s="12"/>
    </row>
    <row r="486" spans="1:18" s="13" customFormat="1" x14ac:dyDescent="0.25">
      <c r="A486" s="176"/>
      <c r="B486" s="238"/>
      <c r="C486" s="20"/>
      <c r="D486" s="243"/>
      <c r="E486" s="1327"/>
      <c r="F486" s="298"/>
      <c r="G486" s="1845"/>
      <c r="H486" s="238"/>
      <c r="I486" s="201"/>
      <c r="K486" s="12"/>
      <c r="O486" s="12"/>
      <c r="Q486" s="12"/>
      <c r="R486" s="12"/>
    </row>
    <row r="487" spans="1:18" s="13" customFormat="1" x14ac:dyDescent="0.25">
      <c r="A487" s="176"/>
      <c r="B487" s="238"/>
      <c r="C487" s="20"/>
      <c r="D487" s="243"/>
      <c r="E487" s="1327"/>
      <c r="F487" s="298"/>
      <c r="G487" s="1845"/>
      <c r="H487" s="238"/>
      <c r="I487" s="201"/>
      <c r="K487" s="12"/>
      <c r="O487" s="12"/>
      <c r="Q487" s="12"/>
      <c r="R487" s="12"/>
    </row>
    <row r="488" spans="1:18" s="13" customFormat="1" x14ac:dyDescent="0.25">
      <c r="A488" s="176"/>
      <c r="B488" s="238"/>
      <c r="C488" s="20"/>
      <c r="D488" s="243"/>
      <c r="E488" s="1327"/>
      <c r="F488" s="298"/>
      <c r="G488" s="1845"/>
      <c r="H488" s="238"/>
      <c r="I488" s="201"/>
      <c r="K488" s="12"/>
      <c r="O488" s="12"/>
      <c r="Q488" s="12"/>
      <c r="R488" s="12"/>
    </row>
    <row r="489" spans="1:18" s="13" customFormat="1" x14ac:dyDescent="0.25">
      <c r="A489" s="176"/>
      <c r="B489" s="238"/>
      <c r="C489" s="20"/>
      <c r="D489" s="243"/>
      <c r="E489" s="1327"/>
      <c r="F489" s="298"/>
      <c r="G489" s="1845"/>
      <c r="H489" s="238"/>
      <c r="I489" s="201"/>
      <c r="K489" s="12"/>
      <c r="O489" s="12"/>
      <c r="Q489" s="12"/>
      <c r="R489" s="12"/>
    </row>
    <row r="490" spans="1:18" s="13" customFormat="1" x14ac:dyDescent="0.25">
      <c r="A490" s="176"/>
      <c r="B490" s="238"/>
      <c r="C490" s="20"/>
      <c r="D490" s="243"/>
      <c r="E490" s="1327"/>
      <c r="F490" s="298"/>
      <c r="G490" s="1845"/>
      <c r="H490" s="238"/>
      <c r="I490" s="201"/>
      <c r="K490" s="12"/>
      <c r="O490" s="12"/>
      <c r="Q490" s="12"/>
      <c r="R490" s="12"/>
    </row>
    <row r="491" spans="1:18" s="13" customFormat="1" x14ac:dyDescent="0.25">
      <c r="A491" s="176"/>
      <c r="B491" s="238"/>
      <c r="C491" s="20"/>
      <c r="D491" s="243"/>
      <c r="E491" s="1327"/>
      <c r="F491" s="298"/>
      <c r="G491" s="1845"/>
      <c r="H491" s="238"/>
      <c r="I491" s="201"/>
      <c r="K491" s="12"/>
      <c r="O491" s="12"/>
      <c r="Q491" s="12"/>
      <c r="R491" s="12"/>
    </row>
    <row r="492" spans="1:18" s="13" customFormat="1" x14ac:dyDescent="0.25">
      <c r="A492" s="176"/>
      <c r="B492" s="238"/>
      <c r="C492" s="20"/>
      <c r="D492" s="243"/>
      <c r="E492" s="1327"/>
      <c r="F492" s="298"/>
      <c r="G492" s="1845"/>
      <c r="H492" s="238"/>
      <c r="I492" s="201"/>
      <c r="K492" s="12"/>
      <c r="O492" s="12"/>
      <c r="Q492" s="12"/>
      <c r="R492" s="12"/>
    </row>
    <row r="493" spans="1:18" s="13" customFormat="1" x14ac:dyDescent="0.25">
      <c r="A493" s="176"/>
      <c r="B493" s="238"/>
      <c r="C493" s="20"/>
      <c r="D493" s="243"/>
      <c r="E493" s="1327"/>
      <c r="F493" s="298"/>
      <c r="G493" s="1845"/>
      <c r="H493" s="238"/>
      <c r="I493" s="201"/>
      <c r="K493" s="12"/>
      <c r="O493" s="12"/>
      <c r="Q493" s="12"/>
      <c r="R493" s="12"/>
    </row>
    <row r="494" spans="1:18" s="13" customFormat="1" x14ac:dyDescent="0.25">
      <c r="A494" s="176"/>
      <c r="B494" s="238"/>
      <c r="C494" s="20"/>
      <c r="D494" s="243"/>
      <c r="E494" s="1327"/>
      <c r="F494" s="298"/>
      <c r="G494" s="1845"/>
      <c r="H494" s="238"/>
      <c r="I494" s="201"/>
      <c r="K494" s="12"/>
      <c r="O494" s="12"/>
      <c r="Q494" s="12"/>
      <c r="R494" s="12"/>
    </row>
    <row r="495" spans="1:18" s="13" customFormat="1" x14ac:dyDescent="0.25">
      <c r="A495" s="176"/>
      <c r="B495" s="238"/>
      <c r="C495" s="20"/>
      <c r="D495" s="243"/>
      <c r="E495" s="1327"/>
      <c r="F495" s="298"/>
      <c r="G495" s="1845"/>
      <c r="H495" s="238"/>
      <c r="I495" s="201"/>
      <c r="K495" s="12"/>
      <c r="O495" s="12"/>
      <c r="Q495" s="12"/>
      <c r="R495" s="12"/>
    </row>
    <row r="496" spans="1:18" s="13" customFormat="1" x14ac:dyDescent="0.25">
      <c r="A496" s="176"/>
      <c r="B496" s="238"/>
      <c r="C496" s="20"/>
      <c r="D496" s="243"/>
      <c r="E496" s="1327"/>
      <c r="F496" s="298"/>
      <c r="G496" s="1845"/>
      <c r="H496" s="238"/>
      <c r="I496" s="201"/>
      <c r="K496" s="12"/>
      <c r="O496" s="12"/>
      <c r="Q496" s="12"/>
      <c r="R496" s="12"/>
    </row>
    <row r="497" spans="1:18" s="13" customFormat="1" x14ac:dyDescent="0.25">
      <c r="A497" s="176"/>
      <c r="B497" s="238"/>
      <c r="C497" s="20"/>
      <c r="D497" s="243"/>
      <c r="E497" s="1327"/>
      <c r="F497" s="298"/>
      <c r="G497" s="1845"/>
      <c r="H497" s="238"/>
      <c r="I497" s="201"/>
      <c r="K497" s="12"/>
      <c r="O497" s="12"/>
      <c r="Q497" s="12"/>
      <c r="R497" s="12"/>
    </row>
    <row r="498" spans="1:18" s="13" customFormat="1" x14ac:dyDescent="0.25">
      <c r="A498" s="176"/>
      <c r="B498" s="238"/>
      <c r="C498" s="20"/>
      <c r="D498" s="243"/>
      <c r="E498" s="1327"/>
      <c r="F498" s="298"/>
      <c r="G498" s="1845"/>
      <c r="H498" s="238"/>
      <c r="I498" s="201"/>
      <c r="K498" s="12"/>
      <c r="O498" s="12"/>
      <c r="Q498" s="12"/>
      <c r="R498" s="12"/>
    </row>
    <row r="499" spans="1:18" s="13" customFormat="1" x14ac:dyDescent="0.25">
      <c r="A499" s="176"/>
      <c r="B499" s="238"/>
      <c r="C499" s="20"/>
      <c r="D499" s="243"/>
      <c r="E499" s="1327"/>
      <c r="F499" s="298"/>
      <c r="G499" s="1845"/>
      <c r="H499" s="238"/>
      <c r="I499" s="201"/>
      <c r="K499" s="12"/>
      <c r="O499" s="12"/>
      <c r="Q499" s="12"/>
      <c r="R499" s="12"/>
    </row>
    <row r="500" spans="1:18" s="13" customFormat="1" x14ac:dyDescent="0.25">
      <c r="A500" s="176"/>
      <c r="B500" s="238"/>
      <c r="C500" s="20"/>
      <c r="D500" s="243"/>
      <c r="E500" s="1327"/>
      <c r="F500" s="298"/>
      <c r="G500" s="1845"/>
      <c r="H500" s="238"/>
      <c r="I500" s="201"/>
      <c r="K500" s="12"/>
      <c r="O500" s="12"/>
      <c r="Q500" s="12"/>
      <c r="R500" s="12"/>
    </row>
    <row r="501" spans="1:18" s="13" customFormat="1" x14ac:dyDescent="0.25">
      <c r="A501" s="176"/>
      <c r="B501" s="238"/>
      <c r="C501" s="20"/>
      <c r="D501" s="243"/>
      <c r="E501" s="1327"/>
      <c r="F501" s="298"/>
      <c r="G501" s="1845"/>
      <c r="H501" s="238"/>
      <c r="I501" s="201"/>
      <c r="K501" s="12"/>
      <c r="O501" s="12"/>
      <c r="Q501" s="12"/>
      <c r="R501" s="12"/>
    </row>
    <row r="502" spans="1:18" s="13" customFormat="1" x14ac:dyDescent="0.25">
      <c r="A502" s="176"/>
      <c r="B502" s="238"/>
      <c r="C502" s="20"/>
      <c r="D502" s="243"/>
      <c r="E502" s="1327"/>
      <c r="F502" s="298"/>
      <c r="G502" s="1845"/>
      <c r="H502" s="238"/>
      <c r="I502" s="201"/>
      <c r="K502" s="12"/>
      <c r="O502" s="12"/>
      <c r="Q502" s="12"/>
      <c r="R502" s="12"/>
    </row>
    <row r="503" spans="1:18" s="13" customFormat="1" x14ac:dyDescent="0.25">
      <c r="A503" s="176"/>
      <c r="B503" s="238"/>
      <c r="C503" s="20"/>
      <c r="D503" s="243"/>
      <c r="E503" s="1327"/>
      <c r="F503" s="298"/>
      <c r="G503" s="1845"/>
      <c r="H503" s="238"/>
      <c r="I503" s="201"/>
      <c r="K503" s="12"/>
      <c r="O503" s="12"/>
      <c r="Q503" s="12"/>
      <c r="R503" s="12"/>
    </row>
    <row r="504" spans="1:18" s="13" customFormat="1" x14ac:dyDescent="0.25">
      <c r="A504" s="176"/>
      <c r="B504" s="238"/>
      <c r="C504" s="20"/>
      <c r="D504" s="243"/>
      <c r="E504" s="1327"/>
      <c r="F504" s="298"/>
      <c r="G504" s="1845"/>
      <c r="H504" s="238"/>
      <c r="I504" s="201"/>
      <c r="K504" s="12"/>
      <c r="O504" s="12"/>
      <c r="Q504" s="12"/>
      <c r="R504" s="12"/>
    </row>
    <row r="505" spans="1:18" s="13" customFormat="1" x14ac:dyDescent="0.25">
      <c r="A505" s="176"/>
      <c r="B505" s="238"/>
      <c r="C505" s="20"/>
      <c r="D505" s="243"/>
      <c r="E505" s="1327"/>
      <c r="F505" s="298"/>
      <c r="G505" s="1845"/>
      <c r="H505" s="238"/>
      <c r="I505" s="201"/>
      <c r="K505" s="12"/>
      <c r="O505" s="12"/>
      <c r="Q505" s="12"/>
      <c r="R505" s="12"/>
    </row>
    <row r="506" spans="1:18" s="13" customFormat="1" x14ac:dyDescent="0.25">
      <c r="A506" s="176"/>
      <c r="B506" s="238"/>
      <c r="C506" s="20"/>
      <c r="D506" s="243"/>
      <c r="E506" s="1327"/>
      <c r="F506" s="298"/>
      <c r="G506" s="1845"/>
      <c r="H506" s="238"/>
      <c r="I506" s="201"/>
      <c r="K506" s="12"/>
      <c r="O506" s="12"/>
      <c r="Q506" s="12"/>
      <c r="R506" s="12"/>
    </row>
    <row r="507" spans="1:18" s="13" customFormat="1" x14ac:dyDescent="0.25">
      <c r="A507" s="176"/>
      <c r="B507" s="238"/>
      <c r="C507" s="20"/>
      <c r="D507" s="243"/>
      <c r="E507" s="1327"/>
      <c r="F507" s="298"/>
      <c r="G507" s="1845"/>
      <c r="H507" s="238"/>
      <c r="I507" s="201"/>
      <c r="K507" s="12"/>
      <c r="O507" s="12"/>
      <c r="Q507" s="12"/>
      <c r="R507" s="12"/>
    </row>
    <row r="508" spans="1:18" s="13" customFormat="1" x14ac:dyDescent="0.25">
      <c r="A508" s="176"/>
      <c r="B508" s="238"/>
      <c r="C508" s="20"/>
      <c r="D508" s="243"/>
      <c r="E508" s="1327"/>
      <c r="F508" s="298"/>
      <c r="G508" s="1845"/>
      <c r="H508" s="238"/>
      <c r="I508" s="201"/>
      <c r="K508" s="12"/>
      <c r="O508" s="12"/>
      <c r="Q508" s="12"/>
      <c r="R508" s="12"/>
    </row>
    <row r="509" spans="1:18" s="13" customFormat="1" x14ac:dyDescent="0.25">
      <c r="A509" s="176"/>
      <c r="B509" s="238"/>
      <c r="C509" s="20"/>
      <c r="D509" s="243"/>
      <c r="E509" s="1327"/>
      <c r="F509" s="298"/>
      <c r="G509" s="1845"/>
      <c r="H509" s="238"/>
      <c r="I509" s="201"/>
      <c r="K509" s="12"/>
      <c r="O509" s="12"/>
      <c r="Q509" s="12"/>
      <c r="R509" s="12"/>
    </row>
    <row r="510" spans="1:18" s="13" customFormat="1" x14ac:dyDescent="0.25">
      <c r="A510" s="176"/>
      <c r="B510" s="238"/>
      <c r="C510" s="20"/>
      <c r="D510" s="243"/>
      <c r="E510" s="1327"/>
      <c r="F510" s="298"/>
      <c r="G510" s="1845"/>
      <c r="H510" s="238"/>
      <c r="I510" s="201"/>
      <c r="K510" s="12"/>
      <c r="O510" s="12"/>
      <c r="Q510" s="12"/>
      <c r="R510" s="12"/>
    </row>
    <row r="511" spans="1:18" s="13" customFormat="1" x14ac:dyDescent="0.25">
      <c r="A511" s="176"/>
      <c r="B511" s="238"/>
      <c r="C511" s="20"/>
      <c r="D511" s="243"/>
      <c r="E511" s="1327"/>
      <c r="F511" s="298"/>
      <c r="G511" s="1845"/>
      <c r="H511" s="238"/>
      <c r="I511" s="201"/>
      <c r="K511" s="12"/>
      <c r="O511" s="12"/>
      <c r="Q511" s="12"/>
      <c r="R511" s="12"/>
    </row>
    <row r="512" spans="1:18" s="13" customFormat="1" x14ac:dyDescent="0.25">
      <c r="A512" s="176"/>
      <c r="B512" s="238"/>
      <c r="C512" s="20"/>
      <c r="D512" s="243"/>
      <c r="E512" s="1327"/>
      <c r="F512" s="298"/>
      <c r="G512" s="1845"/>
      <c r="H512" s="238"/>
      <c r="I512" s="201"/>
      <c r="K512" s="12"/>
      <c r="O512" s="12"/>
      <c r="Q512" s="12"/>
      <c r="R512" s="12"/>
    </row>
    <row r="513" spans="1:18" s="13" customFormat="1" x14ac:dyDescent="0.25">
      <c r="A513" s="176"/>
      <c r="B513" s="238"/>
      <c r="C513" s="20"/>
      <c r="D513" s="243"/>
      <c r="E513" s="1327"/>
      <c r="F513" s="298"/>
      <c r="G513" s="1845"/>
      <c r="H513" s="238"/>
      <c r="I513" s="201"/>
      <c r="K513" s="12"/>
      <c r="O513" s="12"/>
      <c r="Q513" s="12"/>
      <c r="R513" s="12"/>
    </row>
    <row r="514" spans="1:18" s="13" customFormat="1" x14ac:dyDescent="0.25">
      <c r="A514" s="176"/>
      <c r="B514" s="238"/>
      <c r="C514" s="20"/>
      <c r="D514" s="243"/>
      <c r="E514" s="1327"/>
      <c r="F514" s="298"/>
      <c r="G514" s="1845"/>
      <c r="H514" s="238"/>
      <c r="I514" s="201"/>
      <c r="K514" s="12"/>
      <c r="O514" s="12"/>
      <c r="Q514" s="12"/>
      <c r="R514" s="12"/>
    </row>
    <row r="515" spans="1:18" s="13" customFormat="1" x14ac:dyDescent="0.25">
      <c r="A515" s="176"/>
      <c r="B515" s="238"/>
      <c r="C515" s="20"/>
      <c r="D515" s="243"/>
      <c r="E515" s="1327"/>
      <c r="F515" s="298"/>
      <c r="G515" s="1845"/>
      <c r="H515" s="238"/>
      <c r="I515" s="201"/>
      <c r="K515" s="12"/>
      <c r="O515" s="12"/>
      <c r="Q515" s="12"/>
      <c r="R515" s="12"/>
    </row>
    <row r="516" spans="1:18" s="13" customFormat="1" x14ac:dyDescent="0.25">
      <c r="A516" s="176"/>
      <c r="B516" s="238"/>
      <c r="C516" s="20"/>
      <c r="D516" s="243"/>
      <c r="E516" s="1327"/>
      <c r="F516" s="298"/>
      <c r="G516" s="1845"/>
      <c r="H516" s="238"/>
      <c r="I516" s="201"/>
      <c r="K516" s="12"/>
      <c r="O516" s="12"/>
      <c r="Q516" s="12"/>
      <c r="R516" s="12"/>
    </row>
    <row r="517" spans="1:18" s="13" customFormat="1" x14ac:dyDescent="0.25">
      <c r="A517" s="176"/>
      <c r="B517" s="238"/>
      <c r="C517" s="20"/>
      <c r="D517" s="243"/>
      <c r="E517" s="1327"/>
      <c r="F517" s="298"/>
      <c r="G517" s="1845"/>
      <c r="H517" s="238"/>
      <c r="I517" s="201"/>
      <c r="K517" s="12"/>
      <c r="O517" s="12"/>
      <c r="Q517" s="12"/>
      <c r="R517" s="12"/>
    </row>
    <row r="518" spans="1:18" s="13" customFormat="1" x14ac:dyDescent="0.25">
      <c r="A518" s="176"/>
      <c r="B518" s="238"/>
      <c r="C518" s="20"/>
      <c r="D518" s="243"/>
      <c r="E518" s="1327"/>
      <c r="F518" s="298"/>
      <c r="G518" s="1845"/>
      <c r="H518" s="238"/>
      <c r="I518" s="201"/>
      <c r="K518" s="12"/>
      <c r="O518" s="12"/>
      <c r="Q518" s="12"/>
      <c r="R518" s="12"/>
    </row>
    <row r="519" spans="1:18" s="13" customFormat="1" x14ac:dyDescent="0.25">
      <c r="A519" s="176"/>
      <c r="B519" s="238"/>
      <c r="C519" s="20"/>
      <c r="D519" s="243"/>
      <c r="E519" s="1327"/>
      <c r="F519" s="298"/>
      <c r="G519" s="1845"/>
      <c r="H519" s="238"/>
      <c r="I519" s="201"/>
      <c r="K519" s="12"/>
      <c r="O519" s="12"/>
      <c r="Q519" s="12"/>
      <c r="R519" s="12"/>
    </row>
    <row r="520" spans="1:18" s="13" customFormat="1" x14ac:dyDescent="0.25">
      <c r="A520" s="176"/>
      <c r="B520" s="238"/>
      <c r="C520" s="20"/>
      <c r="D520" s="243"/>
      <c r="E520" s="1327"/>
      <c r="F520" s="298"/>
      <c r="G520" s="1845"/>
      <c r="H520" s="238"/>
      <c r="I520" s="201"/>
      <c r="K520" s="12"/>
      <c r="O520" s="12"/>
      <c r="Q520" s="12"/>
      <c r="R520" s="12"/>
    </row>
    <row r="521" spans="1:18" s="13" customFormat="1" x14ac:dyDescent="0.25">
      <c r="A521" s="176"/>
      <c r="B521" s="238"/>
      <c r="C521" s="20"/>
      <c r="D521" s="243"/>
      <c r="E521" s="1327"/>
      <c r="F521" s="298"/>
      <c r="G521" s="1845"/>
      <c r="H521" s="238"/>
      <c r="I521" s="201"/>
      <c r="K521" s="12"/>
      <c r="O521" s="12"/>
      <c r="Q521" s="12"/>
      <c r="R521" s="12"/>
    </row>
    <row r="522" spans="1:18" s="13" customFormat="1" x14ac:dyDescent="0.25">
      <c r="A522" s="176"/>
      <c r="B522" s="238"/>
      <c r="C522" s="20"/>
      <c r="D522" s="243"/>
      <c r="E522" s="1327"/>
      <c r="F522" s="298"/>
      <c r="G522" s="1845"/>
      <c r="H522" s="238"/>
      <c r="I522" s="201"/>
      <c r="K522" s="12"/>
      <c r="O522" s="12"/>
      <c r="Q522" s="12"/>
      <c r="R522" s="12"/>
    </row>
    <row r="523" spans="1:18" s="13" customFormat="1" x14ac:dyDescent="0.25">
      <c r="A523" s="176"/>
      <c r="B523" s="238"/>
      <c r="C523" s="20"/>
      <c r="D523" s="243"/>
      <c r="E523" s="1327"/>
      <c r="F523" s="298"/>
      <c r="G523" s="1845"/>
      <c r="H523" s="238"/>
      <c r="I523" s="201"/>
      <c r="K523" s="12"/>
      <c r="O523" s="12"/>
      <c r="Q523" s="12"/>
      <c r="R523" s="12"/>
    </row>
    <row r="524" spans="1:18" s="13" customFormat="1" x14ac:dyDescent="0.25">
      <c r="A524" s="176"/>
      <c r="B524" s="238"/>
      <c r="C524" s="20"/>
      <c r="D524" s="243"/>
      <c r="E524" s="1327"/>
      <c r="F524" s="298"/>
      <c r="G524" s="1845"/>
      <c r="H524" s="238"/>
      <c r="I524" s="201"/>
      <c r="K524" s="12"/>
      <c r="O524" s="12"/>
      <c r="Q524" s="12"/>
      <c r="R524" s="12"/>
    </row>
    <row r="525" spans="1:18" s="13" customFormat="1" x14ac:dyDescent="0.25">
      <c r="A525" s="176"/>
      <c r="B525" s="238"/>
      <c r="C525" s="20"/>
      <c r="D525" s="243"/>
      <c r="E525" s="1327"/>
      <c r="F525" s="298"/>
      <c r="G525" s="1845"/>
      <c r="H525" s="238"/>
      <c r="I525" s="201"/>
      <c r="K525" s="12"/>
      <c r="O525" s="12"/>
      <c r="Q525" s="12"/>
      <c r="R525" s="12"/>
    </row>
    <row r="526" spans="1:18" s="13" customFormat="1" x14ac:dyDescent="0.25">
      <c r="A526" s="176"/>
      <c r="B526" s="238"/>
      <c r="C526" s="20"/>
      <c r="D526" s="243"/>
      <c r="E526" s="1327"/>
      <c r="F526" s="298"/>
      <c r="G526" s="1845"/>
      <c r="H526" s="238"/>
      <c r="I526" s="201"/>
      <c r="K526" s="12"/>
      <c r="O526" s="12"/>
      <c r="Q526" s="12"/>
      <c r="R526" s="12"/>
    </row>
    <row r="527" spans="1:18" s="13" customFormat="1" x14ac:dyDescent="0.25">
      <c r="A527" s="176"/>
      <c r="B527" s="238"/>
      <c r="C527" s="20"/>
      <c r="D527" s="243"/>
      <c r="E527" s="1327"/>
      <c r="F527" s="298"/>
      <c r="G527" s="1845"/>
      <c r="H527" s="238"/>
      <c r="I527" s="201"/>
      <c r="K527" s="12"/>
      <c r="O527" s="12"/>
      <c r="Q527" s="12"/>
      <c r="R527" s="12"/>
    </row>
    <row r="528" spans="1:18" s="13" customFormat="1" x14ac:dyDescent="0.25">
      <c r="A528" s="176"/>
      <c r="B528" s="238"/>
      <c r="C528" s="20"/>
      <c r="D528" s="243"/>
      <c r="E528" s="1327"/>
      <c r="F528" s="298"/>
      <c r="G528" s="1845"/>
      <c r="H528" s="238"/>
      <c r="I528" s="201"/>
      <c r="K528" s="12"/>
      <c r="O528" s="12"/>
      <c r="Q528" s="12"/>
      <c r="R528" s="12"/>
    </row>
    <row r="529" spans="1:18" s="13" customFormat="1" x14ac:dyDescent="0.25">
      <c r="A529" s="176"/>
      <c r="B529" s="238"/>
      <c r="C529" s="20"/>
      <c r="D529" s="243"/>
      <c r="E529" s="1327"/>
      <c r="F529" s="298"/>
      <c r="G529" s="1845"/>
      <c r="H529" s="238"/>
      <c r="I529" s="201"/>
      <c r="K529" s="12"/>
      <c r="O529" s="12"/>
      <c r="Q529" s="12"/>
      <c r="R529" s="12"/>
    </row>
    <row r="530" spans="1:18" s="13" customFormat="1" x14ac:dyDescent="0.25">
      <c r="A530" s="176"/>
      <c r="B530" s="238"/>
      <c r="C530" s="20"/>
      <c r="D530" s="243"/>
      <c r="E530" s="1327"/>
      <c r="F530" s="298"/>
      <c r="G530" s="1845"/>
      <c r="H530" s="238"/>
      <c r="I530" s="201"/>
      <c r="K530" s="12"/>
      <c r="O530" s="12"/>
      <c r="Q530" s="12"/>
      <c r="R530" s="12"/>
    </row>
    <row r="531" spans="1:18" s="13" customFormat="1" x14ac:dyDescent="0.25">
      <c r="A531" s="176"/>
      <c r="B531" s="238"/>
      <c r="C531" s="20"/>
      <c r="D531" s="243"/>
      <c r="E531" s="1327"/>
      <c r="F531" s="298"/>
      <c r="G531" s="1845"/>
      <c r="H531" s="238"/>
      <c r="I531" s="201"/>
      <c r="K531" s="12"/>
      <c r="O531" s="12"/>
      <c r="Q531" s="12"/>
      <c r="R531" s="12"/>
    </row>
    <row r="532" spans="1:18" s="13" customFormat="1" x14ac:dyDescent="0.25">
      <c r="A532" s="176"/>
      <c r="B532" s="238"/>
      <c r="C532" s="20"/>
      <c r="D532" s="243"/>
      <c r="E532" s="1327"/>
      <c r="F532" s="298"/>
      <c r="G532" s="1845"/>
      <c r="H532" s="238"/>
      <c r="I532" s="201"/>
      <c r="K532" s="12"/>
      <c r="O532" s="12"/>
      <c r="Q532" s="12"/>
      <c r="R532" s="12"/>
    </row>
    <row r="533" spans="1:18" s="13" customFormat="1" x14ac:dyDescent="0.25">
      <c r="A533" s="176"/>
      <c r="B533" s="238"/>
      <c r="C533" s="20"/>
      <c r="D533" s="243"/>
      <c r="E533" s="1327"/>
      <c r="F533" s="298"/>
      <c r="G533" s="1845"/>
      <c r="H533" s="238"/>
      <c r="I533" s="201"/>
      <c r="K533" s="12"/>
      <c r="O533" s="12"/>
      <c r="Q533" s="12"/>
      <c r="R533" s="12"/>
    </row>
    <row r="534" spans="1:18" s="13" customFormat="1" x14ac:dyDescent="0.25">
      <c r="A534" s="176"/>
      <c r="B534" s="238"/>
      <c r="C534" s="20"/>
      <c r="D534" s="243"/>
      <c r="E534" s="1327"/>
      <c r="F534" s="298"/>
      <c r="G534" s="1845"/>
      <c r="H534" s="238"/>
      <c r="I534" s="201"/>
      <c r="K534" s="12"/>
      <c r="O534" s="12"/>
      <c r="Q534" s="12"/>
      <c r="R534" s="12"/>
    </row>
    <row r="535" spans="1:18" s="13" customFormat="1" x14ac:dyDescent="0.25">
      <c r="A535" s="176"/>
      <c r="B535" s="238"/>
      <c r="C535" s="20"/>
      <c r="D535" s="243"/>
      <c r="E535" s="1327"/>
      <c r="F535" s="298"/>
      <c r="G535" s="1845"/>
      <c r="H535" s="238"/>
      <c r="I535" s="201"/>
      <c r="K535" s="12"/>
      <c r="O535" s="12"/>
      <c r="Q535" s="12"/>
      <c r="R535" s="12"/>
    </row>
    <row r="536" spans="1:18" s="13" customFormat="1" x14ac:dyDescent="0.25">
      <c r="A536" s="176"/>
      <c r="B536" s="238"/>
      <c r="C536" s="20"/>
      <c r="D536" s="243"/>
      <c r="E536" s="1327"/>
      <c r="F536" s="298"/>
      <c r="G536" s="1845"/>
      <c r="H536" s="238"/>
      <c r="I536" s="201"/>
      <c r="K536" s="12"/>
      <c r="O536" s="12"/>
      <c r="Q536" s="12"/>
      <c r="R536" s="12"/>
    </row>
    <row r="537" spans="1:18" s="13" customFormat="1" x14ac:dyDescent="0.25">
      <c r="A537" s="176"/>
      <c r="B537" s="238"/>
      <c r="C537" s="20"/>
      <c r="D537" s="243"/>
      <c r="E537" s="1327"/>
      <c r="F537" s="298"/>
      <c r="G537" s="1845"/>
      <c r="H537" s="238"/>
      <c r="I537" s="201"/>
      <c r="K537" s="12"/>
      <c r="O537" s="12"/>
      <c r="Q537" s="12"/>
      <c r="R537" s="12"/>
    </row>
    <row r="538" spans="1:18" s="13" customFormat="1" x14ac:dyDescent="0.25">
      <c r="A538" s="176"/>
      <c r="B538" s="238"/>
      <c r="C538" s="20"/>
      <c r="D538" s="243"/>
      <c r="E538" s="1327"/>
      <c r="F538" s="298"/>
      <c r="G538" s="1845"/>
      <c r="H538" s="238"/>
      <c r="I538" s="201"/>
      <c r="K538" s="12"/>
      <c r="O538" s="12"/>
      <c r="Q538" s="12"/>
      <c r="R538" s="12"/>
    </row>
    <row r="539" spans="1:18" s="13" customFormat="1" x14ac:dyDescent="0.25">
      <c r="A539" s="176"/>
      <c r="B539" s="238"/>
      <c r="C539" s="20"/>
      <c r="D539" s="243"/>
      <c r="E539" s="1327"/>
      <c r="F539" s="298"/>
      <c r="G539" s="1845"/>
      <c r="H539" s="238"/>
      <c r="I539" s="201"/>
      <c r="K539" s="12"/>
      <c r="O539" s="12"/>
      <c r="Q539" s="12"/>
      <c r="R539" s="12"/>
    </row>
    <row r="540" spans="1:18" s="13" customFormat="1" x14ac:dyDescent="0.25">
      <c r="A540" s="176"/>
      <c r="B540" s="238"/>
      <c r="C540" s="20"/>
      <c r="D540" s="243"/>
      <c r="E540" s="1327"/>
      <c r="F540" s="298"/>
      <c r="G540" s="1845"/>
      <c r="H540" s="238"/>
      <c r="I540" s="201"/>
      <c r="K540" s="12"/>
      <c r="O540" s="12"/>
      <c r="Q540" s="12"/>
      <c r="R540" s="12"/>
    </row>
    <row r="541" spans="1:18" s="13" customFormat="1" x14ac:dyDescent="0.25">
      <c r="A541" s="176"/>
      <c r="B541" s="238"/>
      <c r="C541" s="20"/>
      <c r="D541" s="243"/>
      <c r="E541" s="1327"/>
      <c r="F541" s="298"/>
      <c r="G541" s="1845"/>
      <c r="H541" s="238"/>
      <c r="I541" s="201"/>
      <c r="K541" s="12"/>
      <c r="O541" s="12"/>
      <c r="Q541" s="12"/>
      <c r="R541" s="12"/>
    </row>
    <row r="542" spans="1:18" s="13" customFormat="1" x14ac:dyDescent="0.25">
      <c r="A542" s="176"/>
      <c r="B542" s="238"/>
      <c r="C542" s="20"/>
      <c r="D542" s="243"/>
      <c r="E542" s="1327"/>
      <c r="F542" s="298"/>
      <c r="G542" s="1845"/>
      <c r="H542" s="238"/>
      <c r="I542" s="201"/>
      <c r="K542" s="12"/>
      <c r="O542" s="12"/>
      <c r="Q542" s="12"/>
      <c r="R542" s="12"/>
    </row>
    <row r="543" spans="1:18" s="13" customFormat="1" x14ac:dyDescent="0.25">
      <c r="A543" s="176"/>
      <c r="B543" s="238"/>
      <c r="C543" s="20"/>
      <c r="D543" s="243"/>
      <c r="E543" s="1327"/>
      <c r="F543" s="298"/>
      <c r="G543" s="1845"/>
      <c r="H543" s="238"/>
      <c r="I543" s="201"/>
      <c r="K543" s="12"/>
      <c r="O543" s="12"/>
      <c r="Q543" s="12"/>
      <c r="R543" s="12"/>
    </row>
    <row r="544" spans="1:18" s="13" customFormat="1" x14ac:dyDescent="0.25">
      <c r="A544" s="176"/>
      <c r="B544" s="238"/>
      <c r="C544" s="20"/>
      <c r="D544" s="243"/>
      <c r="E544" s="1327"/>
      <c r="F544" s="298"/>
      <c r="G544" s="1845"/>
      <c r="H544" s="238"/>
      <c r="I544" s="201"/>
      <c r="K544" s="12"/>
      <c r="O544" s="12"/>
      <c r="Q544" s="12"/>
      <c r="R544" s="12"/>
    </row>
    <row r="545" spans="1:18" s="13" customFormat="1" x14ac:dyDescent="0.25">
      <c r="A545" s="176"/>
      <c r="B545" s="238"/>
      <c r="C545" s="20"/>
      <c r="D545" s="243"/>
      <c r="E545" s="1327"/>
      <c r="F545" s="298"/>
      <c r="G545" s="1845"/>
      <c r="H545" s="238"/>
      <c r="I545" s="201"/>
      <c r="K545" s="12"/>
      <c r="O545" s="12"/>
      <c r="Q545" s="12"/>
      <c r="R545" s="12"/>
    </row>
    <row r="546" spans="1:18" s="13" customFormat="1" x14ac:dyDescent="0.25">
      <c r="A546" s="176"/>
      <c r="B546" s="238"/>
      <c r="C546" s="20"/>
      <c r="D546" s="243"/>
      <c r="E546" s="1327"/>
      <c r="F546" s="298"/>
      <c r="G546" s="1845"/>
      <c r="H546" s="238"/>
      <c r="I546" s="201"/>
      <c r="K546" s="12"/>
      <c r="O546" s="12"/>
      <c r="Q546" s="12"/>
      <c r="R546" s="12"/>
    </row>
    <row r="547" spans="1:18" s="13" customFormat="1" x14ac:dyDescent="0.25">
      <c r="A547" s="176"/>
      <c r="B547" s="238"/>
      <c r="C547" s="20"/>
      <c r="D547" s="243"/>
      <c r="E547" s="1327"/>
      <c r="F547" s="298"/>
      <c r="G547" s="1845"/>
      <c r="H547" s="238"/>
      <c r="I547" s="201"/>
      <c r="K547" s="12"/>
      <c r="O547" s="12"/>
      <c r="Q547" s="12"/>
      <c r="R547" s="12"/>
    </row>
    <row r="548" spans="1:18" s="13" customFormat="1" x14ac:dyDescent="0.25">
      <c r="A548" s="176"/>
      <c r="B548" s="238"/>
      <c r="C548" s="20"/>
      <c r="D548" s="243"/>
      <c r="E548" s="1327"/>
      <c r="F548" s="298"/>
      <c r="G548" s="1845"/>
      <c r="H548" s="238"/>
      <c r="I548" s="201"/>
      <c r="K548" s="12"/>
      <c r="O548" s="12"/>
      <c r="Q548" s="12"/>
      <c r="R548" s="12"/>
    </row>
    <row r="549" spans="1:18" s="13" customFormat="1" x14ac:dyDescent="0.25">
      <c r="A549" s="176"/>
      <c r="B549" s="238"/>
      <c r="C549" s="20"/>
      <c r="D549" s="243"/>
      <c r="E549" s="1327"/>
      <c r="F549" s="298"/>
      <c r="G549" s="1845"/>
      <c r="H549" s="238"/>
      <c r="I549" s="201"/>
      <c r="K549" s="12"/>
      <c r="O549" s="12"/>
      <c r="Q549" s="12"/>
      <c r="R549" s="12"/>
    </row>
    <row r="550" spans="1:18" s="13" customFormat="1" x14ac:dyDescent="0.25">
      <c r="A550" s="176"/>
      <c r="B550" s="238"/>
      <c r="C550" s="20"/>
      <c r="D550" s="243"/>
      <c r="E550" s="1327"/>
      <c r="F550" s="298"/>
      <c r="G550" s="1845"/>
      <c r="H550" s="238"/>
      <c r="I550" s="201"/>
      <c r="K550" s="12"/>
      <c r="O550" s="12"/>
      <c r="Q550" s="12"/>
      <c r="R550" s="12"/>
    </row>
    <row r="551" spans="1:18" s="13" customFormat="1" x14ac:dyDescent="0.25">
      <c r="A551" s="176"/>
      <c r="B551" s="238"/>
      <c r="C551" s="20"/>
      <c r="D551" s="243"/>
      <c r="E551" s="1327"/>
      <c r="F551" s="298"/>
      <c r="G551" s="1845"/>
      <c r="H551" s="238"/>
      <c r="I551" s="201"/>
      <c r="K551" s="12"/>
      <c r="O551" s="12"/>
      <c r="Q551" s="12"/>
      <c r="R551" s="12"/>
    </row>
    <row r="552" spans="1:18" s="13" customFormat="1" x14ac:dyDescent="0.25">
      <c r="A552" s="176"/>
      <c r="B552" s="238"/>
      <c r="C552" s="20"/>
      <c r="D552" s="243"/>
      <c r="E552" s="1327"/>
      <c r="F552" s="298"/>
      <c r="G552" s="1845"/>
      <c r="H552" s="238"/>
      <c r="I552" s="201"/>
      <c r="K552" s="12"/>
      <c r="O552" s="12"/>
      <c r="Q552" s="12"/>
      <c r="R552" s="12"/>
    </row>
    <row r="553" spans="1:18" s="13" customFormat="1" x14ac:dyDescent="0.25">
      <c r="A553" s="176"/>
      <c r="B553" s="238"/>
      <c r="C553" s="20"/>
      <c r="D553" s="243"/>
      <c r="E553" s="1327"/>
      <c r="F553" s="298"/>
      <c r="G553" s="1845"/>
      <c r="H553" s="238"/>
      <c r="I553" s="201"/>
      <c r="K553" s="12"/>
      <c r="O553" s="12"/>
      <c r="Q553" s="12"/>
      <c r="R553" s="12"/>
    </row>
    <row r="554" spans="1:18" s="13" customFormat="1" x14ac:dyDescent="0.25">
      <c r="A554" s="176"/>
      <c r="B554" s="238"/>
      <c r="C554" s="20"/>
      <c r="D554" s="243"/>
      <c r="E554" s="1327"/>
      <c r="F554" s="298"/>
      <c r="G554" s="1845"/>
      <c r="H554" s="238"/>
      <c r="I554" s="201"/>
      <c r="K554" s="12"/>
      <c r="O554" s="12"/>
      <c r="Q554" s="12"/>
      <c r="R554" s="12"/>
    </row>
    <row r="555" spans="1:18" s="13" customFormat="1" x14ac:dyDescent="0.25">
      <c r="A555" s="176"/>
      <c r="B555" s="238"/>
      <c r="C555" s="20"/>
      <c r="D555" s="243"/>
      <c r="E555" s="1327"/>
      <c r="F555" s="298"/>
      <c r="G555" s="1845"/>
      <c r="H555" s="238"/>
      <c r="I555" s="201"/>
      <c r="K555" s="12"/>
      <c r="O555" s="12"/>
      <c r="Q555" s="12"/>
      <c r="R555" s="12"/>
    </row>
    <row r="556" spans="1:18" s="13" customFormat="1" x14ac:dyDescent="0.25">
      <c r="A556" s="176"/>
      <c r="B556" s="238"/>
      <c r="C556" s="20"/>
      <c r="D556" s="243"/>
      <c r="E556" s="1327"/>
      <c r="F556" s="298"/>
      <c r="G556" s="1845"/>
      <c r="H556" s="238"/>
      <c r="I556" s="201"/>
      <c r="K556" s="12"/>
      <c r="O556" s="12"/>
      <c r="Q556" s="12"/>
      <c r="R556" s="12"/>
    </row>
    <row r="557" spans="1:18" s="13" customFormat="1" x14ac:dyDescent="0.25">
      <c r="A557" s="176"/>
      <c r="B557" s="238"/>
      <c r="C557" s="20"/>
      <c r="D557" s="243"/>
      <c r="E557" s="1327"/>
      <c r="F557" s="298"/>
      <c r="G557" s="1845"/>
      <c r="H557" s="238"/>
      <c r="I557" s="201"/>
      <c r="K557" s="12"/>
      <c r="O557" s="12"/>
      <c r="Q557" s="12"/>
      <c r="R557" s="12"/>
    </row>
    <row r="558" spans="1:18" s="13" customFormat="1" x14ac:dyDescent="0.25">
      <c r="A558" s="176"/>
      <c r="B558" s="238"/>
      <c r="C558" s="20"/>
      <c r="D558" s="243"/>
      <c r="E558" s="1327"/>
      <c r="F558" s="298"/>
      <c r="G558" s="1845"/>
      <c r="H558" s="238"/>
      <c r="I558" s="201"/>
      <c r="K558" s="12"/>
      <c r="O558" s="12"/>
      <c r="Q558" s="12"/>
      <c r="R558" s="12"/>
    </row>
    <row r="559" spans="1:18" s="13" customFormat="1" x14ac:dyDescent="0.25">
      <c r="A559" s="176"/>
      <c r="B559" s="238"/>
      <c r="C559" s="20"/>
      <c r="D559" s="243"/>
      <c r="E559" s="1327"/>
      <c r="F559" s="298"/>
      <c r="G559" s="1845"/>
      <c r="H559" s="238"/>
      <c r="I559" s="201"/>
      <c r="K559" s="12"/>
      <c r="O559" s="12"/>
      <c r="Q559" s="12"/>
      <c r="R559" s="12"/>
    </row>
    <row r="560" spans="1:18" s="13" customFormat="1" x14ac:dyDescent="0.25">
      <c r="A560" s="176"/>
      <c r="B560" s="238"/>
      <c r="C560" s="20"/>
      <c r="D560" s="243"/>
      <c r="E560" s="1327"/>
      <c r="F560" s="298"/>
      <c r="G560" s="1845"/>
      <c r="H560" s="238"/>
      <c r="I560" s="201"/>
      <c r="K560" s="12"/>
      <c r="O560" s="12"/>
      <c r="Q560" s="12"/>
      <c r="R560" s="12"/>
    </row>
    <row r="561" spans="1:18" s="13" customFormat="1" x14ac:dyDescent="0.25">
      <c r="A561" s="176"/>
      <c r="B561" s="238"/>
      <c r="C561" s="20"/>
      <c r="D561" s="243"/>
      <c r="E561" s="1327"/>
      <c r="F561" s="298"/>
      <c r="G561" s="1845"/>
      <c r="H561" s="238"/>
      <c r="I561" s="201"/>
      <c r="K561" s="12"/>
      <c r="O561" s="12"/>
      <c r="Q561" s="12"/>
      <c r="R561" s="12"/>
    </row>
    <row r="562" spans="1:18" s="13" customFormat="1" x14ac:dyDescent="0.25">
      <c r="A562" s="176"/>
      <c r="B562" s="238"/>
      <c r="C562" s="20"/>
      <c r="D562" s="243"/>
      <c r="E562" s="1327"/>
      <c r="F562" s="298"/>
      <c r="G562" s="1845"/>
      <c r="H562" s="238"/>
      <c r="I562" s="201"/>
      <c r="K562" s="12"/>
      <c r="O562" s="12"/>
      <c r="Q562" s="12"/>
      <c r="R562" s="12"/>
    </row>
    <row r="563" spans="1:18" s="13" customFormat="1" x14ac:dyDescent="0.25">
      <c r="A563" s="176"/>
      <c r="B563" s="238"/>
      <c r="C563" s="20"/>
      <c r="D563" s="243"/>
      <c r="E563" s="1327"/>
      <c r="F563" s="298"/>
      <c r="G563" s="1845"/>
      <c r="H563" s="238"/>
      <c r="I563" s="201"/>
      <c r="K563" s="12"/>
      <c r="O563" s="12"/>
      <c r="Q563" s="12"/>
      <c r="R563" s="12"/>
    </row>
    <row r="564" spans="1:18" s="13" customFormat="1" x14ac:dyDescent="0.25">
      <c r="A564" s="176"/>
      <c r="B564" s="238"/>
      <c r="C564" s="20"/>
      <c r="D564" s="243"/>
      <c r="E564" s="1327"/>
      <c r="F564" s="298"/>
      <c r="G564" s="1845"/>
      <c r="H564" s="238"/>
      <c r="I564" s="201"/>
      <c r="K564" s="12"/>
      <c r="O564" s="12"/>
      <c r="Q564" s="12"/>
      <c r="R564" s="12"/>
    </row>
    <row r="565" spans="1:18" s="13" customFormat="1" x14ac:dyDescent="0.25">
      <c r="A565" s="176"/>
      <c r="B565" s="238"/>
      <c r="C565" s="20"/>
      <c r="D565" s="243"/>
      <c r="E565" s="1327"/>
      <c r="F565" s="298"/>
      <c r="G565" s="1845"/>
      <c r="H565" s="238"/>
      <c r="I565" s="201"/>
      <c r="K565" s="12"/>
      <c r="O565" s="12"/>
      <c r="Q565" s="12"/>
      <c r="R565" s="12"/>
    </row>
    <row r="566" spans="1:18" s="13" customFormat="1" x14ac:dyDescent="0.25">
      <c r="A566" s="176"/>
      <c r="B566" s="238"/>
      <c r="C566" s="20"/>
      <c r="D566" s="243"/>
      <c r="E566" s="1327"/>
      <c r="F566" s="298"/>
      <c r="G566" s="1845"/>
      <c r="H566" s="238"/>
      <c r="I566" s="201"/>
      <c r="K566" s="12"/>
      <c r="O566" s="12"/>
      <c r="Q566" s="12"/>
      <c r="R566" s="12"/>
    </row>
    <row r="567" spans="1:18" s="13" customFormat="1" x14ac:dyDescent="0.25">
      <c r="A567" s="176"/>
      <c r="B567" s="238"/>
      <c r="C567" s="20"/>
      <c r="D567" s="243"/>
      <c r="E567" s="1327"/>
      <c r="F567" s="298"/>
      <c r="G567" s="1845"/>
      <c r="H567" s="238"/>
      <c r="I567" s="201"/>
      <c r="K567" s="12"/>
      <c r="O567" s="12"/>
      <c r="Q567" s="12"/>
      <c r="R567" s="12"/>
    </row>
    <row r="568" spans="1:18" s="13" customFormat="1" x14ac:dyDescent="0.25">
      <c r="A568" s="176"/>
      <c r="B568" s="238"/>
      <c r="C568" s="20"/>
      <c r="D568" s="243"/>
      <c r="E568" s="1327"/>
      <c r="F568" s="298"/>
      <c r="G568" s="1845"/>
      <c r="H568" s="238"/>
      <c r="I568" s="201"/>
      <c r="K568" s="12"/>
      <c r="O568" s="12"/>
      <c r="Q568" s="12"/>
      <c r="R568" s="12"/>
    </row>
    <row r="569" spans="1:18" s="13" customFormat="1" x14ac:dyDescent="0.25">
      <c r="A569" s="176"/>
      <c r="B569" s="238"/>
      <c r="C569" s="20"/>
      <c r="D569" s="243"/>
      <c r="E569" s="1327"/>
      <c r="F569" s="298"/>
      <c r="G569" s="1845"/>
      <c r="H569" s="238"/>
      <c r="I569" s="201"/>
      <c r="K569" s="12"/>
      <c r="O569" s="12"/>
      <c r="Q569" s="12"/>
      <c r="R569" s="12"/>
    </row>
    <row r="570" spans="1:18" s="13" customFormat="1" x14ac:dyDescent="0.25">
      <c r="A570" s="176"/>
      <c r="B570" s="238"/>
      <c r="C570" s="20"/>
      <c r="D570" s="243"/>
      <c r="E570" s="1327"/>
      <c r="F570" s="298"/>
      <c r="G570" s="1845"/>
      <c r="H570" s="238"/>
      <c r="I570" s="201"/>
      <c r="K570" s="12"/>
      <c r="O570" s="12"/>
      <c r="Q570" s="12"/>
      <c r="R570" s="12"/>
    </row>
    <row r="571" spans="1:18" s="13" customFormat="1" x14ac:dyDescent="0.25">
      <c r="A571" s="176"/>
      <c r="B571" s="238"/>
      <c r="C571" s="20"/>
      <c r="D571" s="243"/>
      <c r="E571" s="1327"/>
      <c r="F571" s="298"/>
      <c r="G571" s="1845"/>
      <c r="H571" s="238"/>
      <c r="I571" s="201"/>
      <c r="K571" s="12"/>
      <c r="O571" s="12"/>
      <c r="Q571" s="12"/>
      <c r="R571" s="12"/>
    </row>
    <row r="572" spans="1:18" s="13" customFormat="1" x14ac:dyDescent="0.25">
      <c r="A572" s="176"/>
      <c r="B572" s="238"/>
      <c r="C572" s="20"/>
      <c r="D572" s="243"/>
      <c r="E572" s="1327"/>
      <c r="F572" s="298"/>
      <c r="G572" s="1845"/>
      <c r="H572" s="238"/>
      <c r="I572" s="201"/>
      <c r="K572" s="12"/>
      <c r="O572" s="12"/>
      <c r="Q572" s="12"/>
      <c r="R572" s="12"/>
    </row>
    <row r="573" spans="1:18" s="13" customFormat="1" x14ac:dyDescent="0.25">
      <c r="A573" s="176"/>
      <c r="B573" s="238"/>
      <c r="C573" s="20"/>
      <c r="D573" s="243"/>
      <c r="E573" s="1327"/>
      <c r="F573" s="298"/>
      <c r="G573" s="1845"/>
      <c r="H573" s="238"/>
      <c r="I573" s="201"/>
      <c r="K573" s="12"/>
      <c r="O573" s="12"/>
      <c r="Q573" s="12"/>
      <c r="R573" s="12"/>
    </row>
    <row r="574" spans="1:18" s="13" customFormat="1" x14ac:dyDescent="0.25">
      <c r="A574" s="176"/>
      <c r="B574" s="238"/>
      <c r="C574" s="20"/>
      <c r="D574" s="243"/>
      <c r="E574" s="1327"/>
      <c r="F574" s="298"/>
      <c r="G574" s="1845"/>
      <c r="H574" s="238"/>
      <c r="I574" s="201"/>
      <c r="K574" s="12"/>
      <c r="O574" s="12"/>
      <c r="Q574" s="12"/>
      <c r="R574" s="12"/>
    </row>
    <row r="575" spans="1:18" s="13" customFormat="1" x14ac:dyDescent="0.25">
      <c r="A575" s="176"/>
      <c r="B575" s="238"/>
      <c r="C575" s="20"/>
      <c r="D575" s="243"/>
      <c r="E575" s="1327"/>
      <c r="F575" s="298"/>
      <c r="G575" s="1845"/>
      <c r="H575" s="238"/>
      <c r="I575" s="201"/>
      <c r="K575" s="12"/>
      <c r="O575" s="12"/>
      <c r="Q575" s="12"/>
      <c r="R575" s="12"/>
    </row>
    <row r="576" spans="1:18" s="13" customFormat="1" x14ac:dyDescent="0.25">
      <c r="A576" s="176"/>
      <c r="B576" s="238"/>
      <c r="C576" s="20"/>
      <c r="D576" s="243"/>
      <c r="E576" s="1327"/>
      <c r="F576" s="298"/>
      <c r="G576" s="1845"/>
      <c r="H576" s="238"/>
      <c r="I576" s="201"/>
      <c r="K576" s="12"/>
      <c r="O576" s="12"/>
      <c r="Q576" s="12"/>
      <c r="R576" s="12"/>
    </row>
    <row r="577" spans="1:18" s="13" customFormat="1" x14ac:dyDescent="0.25">
      <c r="A577" s="176"/>
      <c r="B577" s="238"/>
      <c r="C577" s="20"/>
      <c r="D577" s="243"/>
      <c r="E577" s="1327"/>
      <c r="F577" s="298"/>
      <c r="G577" s="1845"/>
      <c r="H577" s="238"/>
      <c r="I577" s="201"/>
      <c r="K577" s="12"/>
      <c r="O577" s="12"/>
      <c r="Q577" s="12"/>
      <c r="R577" s="12"/>
    </row>
    <row r="578" spans="1:18" s="13" customFormat="1" x14ac:dyDescent="0.25">
      <c r="A578" s="176"/>
      <c r="B578" s="238"/>
      <c r="C578" s="20"/>
      <c r="D578" s="243"/>
      <c r="E578" s="1327"/>
      <c r="F578" s="298"/>
      <c r="G578" s="1845"/>
      <c r="H578" s="238"/>
      <c r="I578" s="201"/>
      <c r="K578" s="12"/>
      <c r="O578" s="12"/>
      <c r="Q578" s="12"/>
      <c r="R578" s="12"/>
    </row>
    <row r="579" spans="1:18" s="13" customFormat="1" x14ac:dyDescent="0.25">
      <c r="A579" s="176"/>
      <c r="B579" s="238"/>
      <c r="C579" s="20"/>
      <c r="D579" s="243"/>
      <c r="E579" s="1327"/>
      <c r="F579" s="298"/>
      <c r="G579" s="1845"/>
      <c r="H579" s="238"/>
      <c r="I579" s="201"/>
      <c r="K579" s="12"/>
      <c r="O579" s="12"/>
      <c r="Q579" s="12"/>
      <c r="R579" s="12"/>
    </row>
    <row r="580" spans="1:18" s="13" customFormat="1" x14ac:dyDescent="0.25">
      <c r="A580" s="176"/>
      <c r="B580" s="238"/>
      <c r="C580" s="20"/>
      <c r="D580" s="243"/>
      <c r="E580" s="1327"/>
      <c r="F580" s="298"/>
      <c r="G580" s="1845"/>
      <c r="H580" s="238"/>
      <c r="I580" s="201"/>
      <c r="K580" s="12"/>
      <c r="O580" s="12"/>
      <c r="Q580" s="12"/>
      <c r="R580" s="12"/>
    </row>
    <row r="581" spans="1:18" s="13" customFormat="1" x14ac:dyDescent="0.25">
      <c r="A581" s="176"/>
      <c r="B581" s="238"/>
      <c r="C581" s="20"/>
      <c r="D581" s="243"/>
      <c r="E581" s="1327"/>
      <c r="F581" s="298"/>
      <c r="G581" s="1845"/>
      <c r="H581" s="238"/>
      <c r="I581" s="201"/>
      <c r="K581" s="12"/>
      <c r="O581" s="12"/>
      <c r="Q581" s="12"/>
      <c r="R581" s="12"/>
    </row>
    <row r="582" spans="1:18" s="13" customFormat="1" x14ac:dyDescent="0.25">
      <c r="A582" s="176"/>
      <c r="B582" s="238"/>
      <c r="C582" s="20"/>
      <c r="D582" s="243"/>
      <c r="E582" s="1327"/>
      <c r="F582" s="298"/>
      <c r="G582" s="1845"/>
      <c r="H582" s="238"/>
      <c r="I582" s="201"/>
      <c r="K582" s="12"/>
      <c r="O582" s="12"/>
      <c r="Q582" s="12"/>
      <c r="R582" s="12"/>
    </row>
    <row r="583" spans="1:18" s="13" customFormat="1" x14ac:dyDescent="0.25">
      <c r="A583" s="176"/>
      <c r="B583" s="238"/>
      <c r="C583" s="20"/>
      <c r="D583" s="243"/>
      <c r="E583" s="1327"/>
      <c r="F583" s="298"/>
      <c r="G583" s="1845"/>
      <c r="H583" s="238"/>
      <c r="I583" s="201"/>
      <c r="K583" s="12"/>
      <c r="O583" s="12"/>
      <c r="Q583" s="12"/>
      <c r="R583" s="12"/>
    </row>
    <row r="584" spans="1:18" s="13" customFormat="1" x14ac:dyDescent="0.25">
      <c r="A584" s="176"/>
      <c r="B584" s="238"/>
      <c r="C584" s="20"/>
      <c r="D584" s="243"/>
      <c r="E584" s="1327"/>
      <c r="F584" s="298"/>
      <c r="G584" s="1845"/>
      <c r="H584" s="238"/>
      <c r="I584" s="201"/>
      <c r="K584" s="12"/>
      <c r="O584" s="12"/>
      <c r="Q584" s="12"/>
      <c r="R584" s="12"/>
    </row>
    <row r="585" spans="1:18" s="13" customFormat="1" x14ac:dyDescent="0.25">
      <c r="A585" s="176"/>
      <c r="B585" s="238"/>
      <c r="C585" s="20"/>
      <c r="D585" s="243"/>
      <c r="E585" s="1327"/>
      <c r="F585" s="298"/>
      <c r="G585" s="1845"/>
      <c r="H585" s="238"/>
      <c r="I585" s="201"/>
      <c r="K585" s="12"/>
      <c r="O585" s="12"/>
      <c r="Q585" s="12"/>
      <c r="R585" s="12"/>
    </row>
    <row r="586" spans="1:18" s="13" customFormat="1" x14ac:dyDescent="0.25">
      <c r="A586" s="176"/>
      <c r="B586" s="238"/>
      <c r="C586" s="20"/>
      <c r="D586" s="243"/>
      <c r="E586" s="1327"/>
      <c r="F586" s="298"/>
      <c r="G586" s="1845"/>
      <c r="H586" s="238"/>
      <c r="I586" s="201"/>
      <c r="K586" s="12"/>
      <c r="O586" s="12"/>
      <c r="Q586" s="12"/>
      <c r="R586" s="12"/>
    </row>
    <row r="587" spans="1:18" s="13" customFormat="1" x14ac:dyDescent="0.25">
      <c r="A587" s="176"/>
      <c r="B587" s="238"/>
      <c r="C587" s="20"/>
      <c r="D587" s="243"/>
      <c r="E587" s="1327"/>
      <c r="F587" s="298"/>
      <c r="G587" s="1845"/>
      <c r="H587" s="238"/>
      <c r="I587" s="201"/>
      <c r="K587" s="12"/>
      <c r="O587" s="12"/>
      <c r="Q587" s="12"/>
      <c r="R587" s="12"/>
    </row>
    <row r="588" spans="1:18" s="13" customFormat="1" x14ac:dyDescent="0.25">
      <c r="A588" s="176"/>
      <c r="B588" s="238"/>
      <c r="C588" s="20"/>
      <c r="D588" s="243"/>
      <c r="E588" s="1327"/>
      <c r="F588" s="298"/>
      <c r="G588" s="1845"/>
      <c r="H588" s="238"/>
      <c r="I588" s="201"/>
      <c r="K588" s="12"/>
      <c r="O588" s="12"/>
      <c r="Q588" s="12"/>
      <c r="R588" s="12"/>
    </row>
    <row r="589" spans="1:18" s="13" customFormat="1" x14ac:dyDescent="0.25">
      <c r="A589" s="176"/>
      <c r="B589" s="238"/>
      <c r="C589" s="20"/>
      <c r="D589" s="243"/>
      <c r="E589" s="1327"/>
      <c r="F589" s="298"/>
      <c r="G589" s="1845"/>
      <c r="H589" s="238"/>
      <c r="I589" s="201"/>
      <c r="K589" s="12"/>
      <c r="O589" s="12"/>
      <c r="Q589" s="12"/>
      <c r="R589" s="12"/>
    </row>
    <row r="590" spans="1:18" s="13" customFormat="1" x14ac:dyDescent="0.25">
      <c r="A590" s="176"/>
      <c r="B590" s="238"/>
      <c r="C590" s="20"/>
      <c r="D590" s="243"/>
      <c r="E590" s="1327"/>
      <c r="F590" s="298"/>
      <c r="G590" s="1845"/>
      <c r="H590" s="238"/>
      <c r="I590" s="201"/>
      <c r="K590" s="12"/>
      <c r="O590" s="12"/>
      <c r="Q590" s="12"/>
      <c r="R590" s="12"/>
    </row>
    <row r="591" spans="1:18" s="13" customFormat="1" x14ac:dyDescent="0.25">
      <c r="A591" s="176"/>
      <c r="B591" s="238"/>
      <c r="C591" s="20"/>
      <c r="D591" s="243"/>
      <c r="E591" s="1327"/>
      <c r="F591" s="298"/>
      <c r="G591" s="1845"/>
      <c r="H591" s="238"/>
      <c r="I591" s="201"/>
      <c r="K591" s="12"/>
      <c r="O591" s="12"/>
      <c r="Q591" s="12"/>
      <c r="R591" s="12"/>
    </row>
    <row r="592" spans="1:18" s="13" customFormat="1" x14ac:dyDescent="0.25">
      <c r="A592" s="176"/>
      <c r="B592" s="238"/>
      <c r="C592" s="20"/>
      <c r="D592" s="243"/>
      <c r="E592" s="1327"/>
      <c r="F592" s="298"/>
      <c r="G592" s="1845"/>
      <c r="H592" s="238"/>
      <c r="I592" s="201"/>
      <c r="K592" s="12"/>
      <c r="O592" s="12"/>
      <c r="Q592" s="12"/>
      <c r="R592" s="12"/>
    </row>
    <row r="593" spans="1:18" s="13" customFormat="1" x14ac:dyDescent="0.25">
      <c r="A593" s="176"/>
      <c r="B593" s="238"/>
      <c r="C593" s="20"/>
      <c r="D593" s="243"/>
      <c r="E593" s="1327"/>
      <c r="F593" s="298"/>
      <c r="G593" s="1845"/>
      <c r="H593" s="238"/>
      <c r="I593" s="201"/>
      <c r="K593" s="12"/>
      <c r="O593" s="12"/>
      <c r="Q593" s="12"/>
      <c r="R593" s="12"/>
    </row>
    <row r="594" spans="1:18" s="13" customFormat="1" x14ac:dyDescent="0.25">
      <c r="A594" s="176"/>
      <c r="B594" s="238"/>
      <c r="C594" s="20"/>
      <c r="D594" s="243"/>
      <c r="E594" s="1327"/>
      <c r="F594" s="298"/>
      <c r="G594" s="1845"/>
      <c r="H594" s="238"/>
      <c r="I594" s="201"/>
      <c r="K594" s="12"/>
      <c r="O594" s="12"/>
      <c r="Q594" s="12"/>
      <c r="R594" s="12"/>
    </row>
    <row r="595" spans="1:18" s="13" customFormat="1" x14ac:dyDescent="0.25">
      <c r="A595" s="176"/>
      <c r="B595" s="238"/>
      <c r="C595" s="20"/>
      <c r="D595" s="243"/>
      <c r="E595" s="1327"/>
      <c r="F595" s="298"/>
      <c r="G595" s="1845"/>
      <c r="H595" s="238"/>
      <c r="I595" s="201"/>
      <c r="K595" s="12"/>
      <c r="O595" s="12"/>
      <c r="Q595" s="12"/>
      <c r="R595" s="12"/>
    </row>
    <row r="596" spans="1:18" s="13" customFormat="1" x14ac:dyDescent="0.25">
      <c r="A596" s="176"/>
      <c r="B596" s="238"/>
      <c r="C596" s="20"/>
      <c r="D596" s="243"/>
      <c r="E596" s="1327"/>
      <c r="F596" s="298"/>
      <c r="G596" s="1845"/>
      <c r="H596" s="238"/>
      <c r="I596" s="201"/>
      <c r="K596" s="12"/>
      <c r="O596" s="12"/>
      <c r="Q596" s="12"/>
      <c r="R596" s="12"/>
    </row>
    <row r="597" spans="1:18" s="13" customFormat="1" x14ac:dyDescent="0.25">
      <c r="A597" s="176"/>
      <c r="B597" s="238"/>
      <c r="C597" s="20"/>
      <c r="D597" s="243"/>
      <c r="E597" s="1327"/>
      <c r="F597" s="298"/>
      <c r="G597" s="1845"/>
      <c r="H597" s="238"/>
      <c r="I597" s="201"/>
      <c r="K597" s="12"/>
      <c r="O597" s="12"/>
      <c r="Q597" s="12"/>
      <c r="R597" s="12"/>
    </row>
    <row r="598" spans="1:18" s="13" customFormat="1" x14ac:dyDescent="0.25">
      <c r="A598" s="176"/>
      <c r="B598" s="238"/>
      <c r="C598" s="20"/>
      <c r="D598" s="243"/>
      <c r="E598" s="1327"/>
      <c r="F598" s="298"/>
      <c r="G598" s="1845"/>
      <c r="H598" s="238"/>
      <c r="I598" s="201"/>
      <c r="K598" s="12"/>
      <c r="O598" s="12"/>
      <c r="Q598" s="12"/>
      <c r="R598" s="12"/>
    </row>
    <row r="599" spans="1:18" s="13" customFormat="1" x14ac:dyDescent="0.25">
      <c r="A599" s="176"/>
      <c r="B599" s="238"/>
      <c r="C599" s="20"/>
      <c r="D599" s="243"/>
      <c r="E599" s="1327"/>
      <c r="F599" s="298"/>
      <c r="G599" s="1845"/>
      <c r="H599" s="238"/>
      <c r="I599" s="201"/>
      <c r="K599" s="12"/>
      <c r="O599" s="12"/>
      <c r="Q599" s="12"/>
      <c r="R599" s="12"/>
    </row>
    <row r="600" spans="1:18" s="13" customFormat="1" x14ac:dyDescent="0.25">
      <c r="A600" s="176"/>
      <c r="B600" s="238"/>
      <c r="C600" s="20"/>
      <c r="D600" s="243"/>
      <c r="E600" s="1327"/>
      <c r="F600" s="298"/>
      <c r="G600" s="1845"/>
      <c r="H600" s="238"/>
      <c r="I600" s="201"/>
      <c r="K600" s="12"/>
      <c r="O600" s="12"/>
      <c r="Q600" s="12"/>
      <c r="R600" s="12"/>
    </row>
    <row r="601" spans="1:18" s="13" customFormat="1" x14ac:dyDescent="0.25">
      <c r="A601" s="176"/>
      <c r="B601" s="238"/>
      <c r="C601" s="20"/>
      <c r="D601" s="243"/>
      <c r="E601" s="1327"/>
      <c r="F601" s="298"/>
      <c r="G601" s="1845"/>
      <c r="H601" s="238"/>
      <c r="I601" s="201"/>
      <c r="K601" s="12"/>
      <c r="O601" s="12"/>
      <c r="Q601" s="12"/>
      <c r="R601" s="12"/>
    </row>
    <row r="602" spans="1:18" s="13" customFormat="1" x14ac:dyDescent="0.25">
      <c r="A602" s="176"/>
      <c r="B602" s="238"/>
      <c r="C602" s="20"/>
      <c r="D602" s="243"/>
      <c r="E602" s="1327"/>
      <c r="F602" s="298"/>
      <c r="G602" s="1845"/>
      <c r="H602" s="238"/>
      <c r="I602" s="201"/>
      <c r="K602" s="12"/>
      <c r="O602" s="12"/>
      <c r="Q602" s="12"/>
      <c r="R602" s="12"/>
    </row>
    <row r="603" spans="1:18" s="13" customFormat="1" x14ac:dyDescent="0.25">
      <c r="A603" s="176"/>
      <c r="B603" s="238"/>
      <c r="C603" s="20"/>
      <c r="D603" s="243"/>
      <c r="E603" s="1327"/>
      <c r="F603" s="298"/>
      <c r="G603" s="1845"/>
      <c r="H603" s="238"/>
      <c r="I603" s="201"/>
      <c r="K603" s="12"/>
      <c r="O603" s="12"/>
      <c r="Q603" s="12"/>
      <c r="R603" s="12"/>
    </row>
    <row r="604" spans="1:18" s="13" customFormat="1" x14ac:dyDescent="0.25">
      <c r="A604" s="176"/>
      <c r="B604" s="238"/>
      <c r="C604" s="20"/>
      <c r="D604" s="243"/>
      <c r="E604" s="1327"/>
      <c r="F604" s="298"/>
      <c r="G604" s="1845"/>
      <c r="H604" s="238"/>
      <c r="I604" s="201"/>
      <c r="K604" s="12"/>
      <c r="O604" s="12"/>
      <c r="Q604" s="12"/>
      <c r="R604" s="12"/>
    </row>
    <row r="605" spans="1:18" s="13" customFormat="1" x14ac:dyDescent="0.25">
      <c r="A605" s="176"/>
      <c r="B605" s="238"/>
      <c r="C605" s="20"/>
      <c r="D605" s="243"/>
      <c r="E605" s="1327"/>
      <c r="F605" s="298"/>
      <c r="G605" s="1845"/>
      <c r="H605" s="238"/>
      <c r="I605" s="201"/>
      <c r="K605" s="12"/>
      <c r="O605" s="12"/>
      <c r="Q605" s="12"/>
      <c r="R605" s="12"/>
    </row>
    <row r="606" spans="1:18" s="13" customFormat="1" x14ac:dyDescent="0.25">
      <c r="A606" s="176"/>
      <c r="B606" s="238"/>
      <c r="C606" s="20"/>
      <c r="D606" s="243"/>
      <c r="E606" s="1327"/>
      <c r="F606" s="298"/>
      <c r="G606" s="1845"/>
      <c r="H606" s="238"/>
      <c r="I606" s="201"/>
      <c r="K606" s="12"/>
      <c r="O606" s="12"/>
      <c r="Q606" s="12"/>
      <c r="R606" s="12"/>
    </row>
    <row r="607" spans="1:18" s="13" customFormat="1" x14ac:dyDescent="0.25">
      <c r="A607" s="176"/>
      <c r="B607" s="238"/>
      <c r="C607" s="20"/>
      <c r="D607" s="243"/>
      <c r="E607" s="1327"/>
      <c r="F607" s="298"/>
      <c r="G607" s="1845"/>
      <c r="H607" s="238"/>
      <c r="I607" s="201"/>
      <c r="K607" s="12"/>
      <c r="O607" s="12"/>
      <c r="Q607" s="12"/>
      <c r="R607" s="12"/>
    </row>
    <row r="608" spans="1:18" s="13" customFormat="1" x14ac:dyDescent="0.25">
      <c r="A608" s="176"/>
      <c r="B608" s="238"/>
      <c r="C608" s="20"/>
      <c r="D608" s="243"/>
      <c r="E608" s="1327"/>
      <c r="F608" s="298"/>
      <c r="G608" s="1845"/>
      <c r="H608" s="238"/>
      <c r="I608" s="201"/>
      <c r="K608" s="12"/>
      <c r="O608" s="12"/>
      <c r="Q608" s="12"/>
      <c r="R608" s="12"/>
    </row>
    <row r="609" spans="1:18" s="13" customFormat="1" x14ac:dyDescent="0.25">
      <c r="A609" s="176"/>
      <c r="B609" s="238"/>
      <c r="C609" s="20"/>
      <c r="D609" s="243"/>
      <c r="E609" s="1327"/>
      <c r="F609" s="299"/>
      <c r="G609" s="1845"/>
      <c r="H609" s="238"/>
      <c r="I609" s="201"/>
      <c r="K609" s="12"/>
      <c r="O609" s="12"/>
      <c r="Q609" s="12"/>
      <c r="R609" s="12"/>
    </row>
    <row r="610" spans="1:18" s="13" customFormat="1" x14ac:dyDescent="0.25">
      <c r="A610" s="176"/>
      <c r="B610" s="238"/>
      <c r="C610" s="20"/>
      <c r="D610" s="243"/>
      <c r="E610" s="1327"/>
      <c r="F610" s="299"/>
      <c r="G610" s="1845"/>
      <c r="H610" s="238"/>
      <c r="I610" s="201"/>
      <c r="K610" s="12"/>
      <c r="O610" s="12"/>
      <c r="Q610" s="12"/>
      <c r="R610" s="12"/>
    </row>
    <row r="611" spans="1:18" s="13" customFormat="1" x14ac:dyDescent="0.25">
      <c r="A611" s="176"/>
      <c r="B611" s="238"/>
      <c r="C611" s="20"/>
      <c r="D611" s="243"/>
      <c r="E611" s="1327"/>
      <c r="F611" s="299"/>
      <c r="G611" s="1845"/>
      <c r="H611" s="238"/>
      <c r="I611" s="201"/>
      <c r="K611" s="12"/>
      <c r="O611" s="12"/>
      <c r="Q611" s="12"/>
      <c r="R611" s="12"/>
    </row>
    <row r="612" spans="1:18" s="13" customFormat="1" x14ac:dyDescent="0.25">
      <c r="A612" s="176"/>
      <c r="B612" s="238"/>
      <c r="C612" s="20"/>
      <c r="D612" s="243"/>
      <c r="E612" s="1327"/>
      <c r="F612" s="299"/>
      <c r="G612" s="1845"/>
      <c r="H612" s="238"/>
      <c r="I612" s="201"/>
      <c r="K612" s="12"/>
      <c r="O612" s="12"/>
      <c r="Q612" s="12"/>
      <c r="R612" s="12"/>
    </row>
    <row r="613" spans="1:18" s="13" customFormat="1" x14ac:dyDescent="0.25">
      <c r="A613" s="176"/>
      <c r="B613" s="238"/>
      <c r="C613" s="20"/>
      <c r="D613" s="243"/>
      <c r="E613" s="1327"/>
      <c r="F613" s="299"/>
      <c r="G613" s="1845"/>
      <c r="H613" s="238"/>
      <c r="I613" s="201"/>
      <c r="K613" s="12"/>
      <c r="O613" s="12"/>
      <c r="Q613" s="12"/>
      <c r="R613" s="12"/>
    </row>
    <row r="614" spans="1:18" s="13" customFormat="1" x14ac:dyDescent="0.25">
      <c r="A614" s="176"/>
      <c r="B614" s="238"/>
      <c r="C614" s="20"/>
      <c r="D614" s="243"/>
      <c r="E614" s="1327"/>
      <c r="F614" s="299"/>
      <c r="G614" s="1845"/>
      <c r="H614" s="238"/>
      <c r="I614" s="201"/>
      <c r="K614" s="12"/>
      <c r="O614" s="12"/>
      <c r="Q614" s="12"/>
      <c r="R614" s="12"/>
    </row>
    <row r="615" spans="1:18" s="13" customFormat="1" x14ac:dyDescent="0.25">
      <c r="A615" s="176"/>
      <c r="B615" s="238"/>
      <c r="C615" s="20"/>
      <c r="D615" s="243"/>
      <c r="E615" s="1327"/>
      <c r="F615" s="299"/>
      <c r="G615" s="1845"/>
      <c r="H615" s="238"/>
      <c r="I615" s="201"/>
      <c r="K615" s="12"/>
      <c r="O615" s="12"/>
      <c r="Q615" s="12"/>
      <c r="R615" s="12"/>
    </row>
    <row r="616" spans="1:18" s="13" customFormat="1" x14ac:dyDescent="0.25">
      <c r="A616" s="176"/>
      <c r="B616" s="238"/>
      <c r="C616" s="20"/>
      <c r="D616" s="243"/>
      <c r="E616" s="1327"/>
      <c r="F616" s="299"/>
      <c r="G616" s="1845"/>
      <c r="H616" s="238"/>
      <c r="I616" s="201"/>
      <c r="K616" s="12"/>
      <c r="O616" s="12"/>
      <c r="Q616" s="12"/>
      <c r="R616" s="12"/>
    </row>
    <row r="617" spans="1:18" s="13" customFormat="1" x14ac:dyDescent="0.25">
      <c r="A617" s="176"/>
      <c r="B617" s="238"/>
      <c r="C617" s="20"/>
      <c r="D617" s="243"/>
      <c r="E617" s="1327"/>
      <c r="F617" s="299"/>
      <c r="G617" s="1845"/>
      <c r="H617" s="238"/>
      <c r="I617" s="201"/>
      <c r="K617" s="12"/>
      <c r="O617" s="12"/>
      <c r="Q617" s="12"/>
      <c r="R617" s="12"/>
    </row>
    <row r="618" spans="1:18" s="13" customFormat="1" x14ac:dyDescent="0.25">
      <c r="A618" s="176"/>
      <c r="B618" s="238"/>
      <c r="C618" s="20"/>
      <c r="D618" s="243"/>
      <c r="E618" s="1327"/>
      <c r="F618" s="299"/>
      <c r="G618" s="1845"/>
      <c r="H618" s="238"/>
      <c r="I618" s="201"/>
      <c r="K618" s="12"/>
      <c r="O618" s="12"/>
      <c r="Q618" s="12"/>
      <c r="R618" s="12"/>
    </row>
    <row r="619" spans="1:18" s="13" customFormat="1" x14ac:dyDescent="0.25">
      <c r="A619" s="176"/>
      <c r="B619" s="238"/>
      <c r="C619" s="20"/>
      <c r="D619" s="243"/>
      <c r="E619" s="1327"/>
      <c r="F619" s="299"/>
      <c r="G619" s="1845"/>
      <c r="H619" s="238"/>
      <c r="I619" s="201"/>
      <c r="K619" s="12"/>
      <c r="O619" s="12"/>
      <c r="Q619" s="12"/>
      <c r="R619" s="12"/>
    </row>
    <row r="620" spans="1:18" s="13" customFormat="1" x14ac:dyDescent="0.25">
      <c r="A620" s="176"/>
      <c r="B620" s="238"/>
      <c r="C620" s="20"/>
      <c r="D620" s="243"/>
      <c r="E620" s="1327"/>
      <c r="F620" s="299"/>
      <c r="G620" s="1845"/>
      <c r="H620" s="238"/>
      <c r="I620" s="201"/>
      <c r="K620" s="12"/>
      <c r="O620" s="12"/>
      <c r="Q620" s="12"/>
      <c r="R620" s="12"/>
    </row>
    <row r="621" spans="1:18" s="13" customFormat="1" x14ac:dyDescent="0.25">
      <c r="A621" s="176"/>
      <c r="B621" s="238"/>
      <c r="C621" s="20"/>
      <c r="D621" s="243"/>
      <c r="E621" s="1327"/>
      <c r="F621" s="299"/>
      <c r="G621" s="1845"/>
      <c r="H621" s="238"/>
      <c r="I621" s="201"/>
      <c r="K621" s="12"/>
      <c r="O621" s="12"/>
      <c r="Q621" s="12"/>
      <c r="R621" s="12"/>
    </row>
    <row r="622" spans="1:18" s="13" customFormat="1" x14ac:dyDescent="0.25">
      <c r="A622" s="176"/>
      <c r="B622" s="238"/>
      <c r="C622" s="20"/>
      <c r="D622" s="243"/>
      <c r="E622" s="1327"/>
      <c r="F622" s="299"/>
      <c r="G622" s="1845"/>
      <c r="H622" s="238"/>
      <c r="I622" s="201"/>
      <c r="K622" s="12"/>
      <c r="O622" s="12"/>
      <c r="Q622" s="12"/>
      <c r="R622" s="12"/>
    </row>
    <row r="623" spans="1:18" s="13" customFormat="1" x14ac:dyDescent="0.25">
      <c r="A623" s="176"/>
      <c r="B623" s="238"/>
      <c r="C623" s="20"/>
      <c r="D623" s="243"/>
      <c r="E623" s="1327"/>
      <c r="F623" s="299"/>
      <c r="G623" s="1845"/>
      <c r="H623" s="238"/>
      <c r="I623" s="201"/>
      <c r="K623" s="12"/>
      <c r="O623" s="12"/>
      <c r="Q623" s="12"/>
      <c r="R623" s="12"/>
    </row>
    <row r="624" spans="1:18" s="13" customFormat="1" x14ac:dyDescent="0.25">
      <c r="A624" s="176"/>
      <c r="B624" s="238"/>
      <c r="C624" s="20"/>
      <c r="D624" s="243"/>
      <c r="E624" s="1327"/>
      <c r="F624" s="299"/>
      <c r="G624" s="1845"/>
      <c r="H624" s="238"/>
      <c r="I624" s="201"/>
      <c r="K624" s="12"/>
      <c r="O624" s="12"/>
      <c r="Q624" s="12"/>
      <c r="R624" s="12"/>
    </row>
    <row r="625" spans="1:18" s="13" customFormat="1" x14ac:dyDescent="0.25">
      <c r="A625" s="176"/>
      <c r="B625" s="238"/>
      <c r="C625" s="20"/>
      <c r="D625" s="243"/>
      <c r="E625" s="1327"/>
      <c r="F625" s="299"/>
      <c r="G625" s="1845"/>
      <c r="H625" s="238"/>
      <c r="I625" s="201"/>
      <c r="K625" s="12"/>
      <c r="O625" s="12"/>
      <c r="Q625" s="12"/>
      <c r="R625" s="12"/>
    </row>
    <row r="626" spans="1:18" s="13" customFormat="1" x14ac:dyDescent="0.25">
      <c r="A626" s="176"/>
      <c r="B626" s="238"/>
      <c r="C626" s="20"/>
      <c r="D626" s="243"/>
      <c r="E626" s="1327"/>
      <c r="F626" s="299"/>
      <c r="G626" s="1845"/>
      <c r="H626" s="238"/>
      <c r="I626" s="201"/>
      <c r="K626" s="12"/>
      <c r="O626" s="12"/>
      <c r="Q626" s="12"/>
      <c r="R626" s="12"/>
    </row>
    <row r="627" spans="1:18" s="13" customFormat="1" x14ac:dyDescent="0.25">
      <c r="A627" s="176"/>
      <c r="B627" s="238"/>
      <c r="C627" s="20"/>
      <c r="D627" s="243"/>
      <c r="E627" s="1327"/>
      <c r="F627" s="299"/>
      <c r="G627" s="1845"/>
      <c r="H627" s="238"/>
      <c r="I627" s="201"/>
      <c r="K627" s="12"/>
      <c r="O627" s="12"/>
      <c r="Q627" s="12"/>
      <c r="R627" s="12"/>
    </row>
    <row r="628" spans="1:18" s="13" customFormat="1" x14ac:dyDescent="0.25">
      <c r="A628" s="176"/>
      <c r="B628" s="238"/>
      <c r="C628" s="20"/>
      <c r="D628" s="243"/>
      <c r="E628" s="1327"/>
      <c r="F628" s="299"/>
      <c r="G628" s="1845"/>
      <c r="H628" s="238"/>
      <c r="I628" s="201"/>
      <c r="K628" s="12"/>
      <c r="O628" s="12"/>
      <c r="Q628" s="12"/>
      <c r="R628" s="12"/>
    </row>
    <row r="629" spans="1:18" s="13" customFormat="1" x14ac:dyDescent="0.25">
      <c r="A629" s="176"/>
      <c r="B629" s="238"/>
      <c r="C629" s="20"/>
      <c r="D629" s="243"/>
      <c r="E629" s="1327"/>
      <c r="F629" s="299"/>
      <c r="G629" s="1845"/>
      <c r="H629" s="238"/>
      <c r="I629" s="201"/>
      <c r="K629" s="12"/>
      <c r="O629" s="12"/>
      <c r="Q629" s="12"/>
      <c r="R629" s="12"/>
    </row>
    <row r="630" spans="1:18" s="13" customFormat="1" x14ac:dyDescent="0.25">
      <c r="A630" s="176"/>
      <c r="B630" s="238"/>
      <c r="C630" s="20"/>
      <c r="D630" s="243"/>
      <c r="E630" s="1327"/>
      <c r="F630" s="299"/>
      <c r="G630" s="1845"/>
      <c r="H630" s="238"/>
      <c r="I630" s="201"/>
      <c r="K630" s="12"/>
      <c r="O630" s="12"/>
      <c r="Q630" s="12"/>
      <c r="R630" s="12"/>
    </row>
    <row r="631" spans="1:18" s="13" customFormat="1" x14ac:dyDescent="0.25">
      <c r="A631" s="176"/>
      <c r="B631" s="238"/>
      <c r="C631" s="20"/>
      <c r="D631" s="243"/>
      <c r="E631" s="1327"/>
      <c r="F631" s="299"/>
      <c r="G631" s="1845"/>
      <c r="H631" s="238"/>
      <c r="I631" s="201"/>
      <c r="K631" s="12"/>
      <c r="O631" s="12"/>
      <c r="Q631" s="12"/>
      <c r="R631" s="12"/>
    </row>
    <row r="632" spans="1:18" s="13" customFormat="1" x14ac:dyDescent="0.25">
      <c r="A632" s="176"/>
      <c r="B632" s="238"/>
      <c r="C632" s="20"/>
      <c r="D632" s="243"/>
      <c r="E632" s="1327"/>
      <c r="F632" s="299"/>
      <c r="G632" s="1845"/>
      <c r="H632" s="238"/>
      <c r="I632" s="201"/>
      <c r="K632" s="12"/>
      <c r="O632" s="12"/>
      <c r="Q632" s="12"/>
      <c r="R632" s="12"/>
    </row>
    <row r="633" spans="1:18" s="13" customFormat="1" x14ac:dyDescent="0.25">
      <c r="A633" s="176"/>
      <c r="B633" s="238"/>
      <c r="C633" s="20"/>
      <c r="D633" s="243"/>
      <c r="E633" s="1327"/>
      <c r="F633" s="299"/>
      <c r="G633" s="1845"/>
      <c r="H633" s="238"/>
      <c r="I633" s="201"/>
      <c r="K633" s="12"/>
      <c r="O633" s="12"/>
      <c r="Q633" s="12"/>
      <c r="R633" s="12"/>
    </row>
    <row r="634" spans="1:18" s="13" customFormat="1" x14ac:dyDescent="0.25">
      <c r="A634" s="176"/>
      <c r="B634" s="238"/>
      <c r="C634" s="20"/>
      <c r="D634" s="243"/>
      <c r="E634" s="1327"/>
      <c r="F634" s="299"/>
      <c r="G634" s="1845"/>
      <c r="H634" s="238"/>
      <c r="I634" s="201"/>
      <c r="K634" s="12"/>
      <c r="O634" s="12"/>
      <c r="Q634" s="12"/>
      <c r="R634" s="12"/>
    </row>
    <row r="635" spans="1:18" s="13" customFormat="1" x14ac:dyDescent="0.25">
      <c r="A635" s="176"/>
      <c r="B635" s="238"/>
      <c r="C635" s="20"/>
      <c r="D635" s="243"/>
      <c r="E635" s="1327"/>
      <c r="F635" s="299"/>
      <c r="G635" s="1845"/>
      <c r="H635" s="238"/>
      <c r="I635" s="201"/>
      <c r="K635" s="12"/>
      <c r="O635" s="12"/>
      <c r="Q635" s="12"/>
      <c r="R635" s="12"/>
    </row>
    <row r="636" spans="1:18" s="13" customFormat="1" x14ac:dyDescent="0.25">
      <c r="A636" s="176"/>
      <c r="B636" s="238"/>
      <c r="C636" s="20"/>
      <c r="D636" s="243"/>
      <c r="E636" s="1327"/>
      <c r="F636" s="299"/>
      <c r="G636" s="1845"/>
      <c r="H636" s="238"/>
      <c r="I636" s="201"/>
      <c r="K636" s="12"/>
      <c r="O636" s="12"/>
      <c r="Q636" s="12"/>
      <c r="R636" s="12"/>
    </row>
    <row r="637" spans="1:18" s="13" customFormat="1" x14ac:dyDescent="0.25">
      <c r="A637" s="176"/>
      <c r="B637" s="238"/>
      <c r="C637" s="20"/>
      <c r="D637" s="243"/>
      <c r="E637" s="1327"/>
      <c r="F637" s="299"/>
      <c r="G637" s="1845"/>
      <c r="H637" s="238"/>
      <c r="I637" s="201"/>
      <c r="K637" s="12"/>
      <c r="O637" s="12"/>
      <c r="Q637" s="12"/>
      <c r="R637" s="12"/>
    </row>
    <row r="638" spans="1:18" s="13" customFormat="1" x14ac:dyDescent="0.25">
      <c r="A638" s="176"/>
      <c r="B638" s="238"/>
      <c r="C638" s="20"/>
      <c r="D638" s="243"/>
      <c r="E638" s="1327"/>
      <c r="F638" s="299"/>
      <c r="G638" s="1845"/>
      <c r="H638" s="238"/>
      <c r="I638" s="201"/>
      <c r="K638" s="12"/>
      <c r="O638" s="12"/>
      <c r="Q638" s="12"/>
      <c r="R638" s="12"/>
    </row>
    <row r="639" spans="1:18" s="13" customFormat="1" x14ac:dyDescent="0.25">
      <c r="A639" s="176"/>
      <c r="B639" s="238"/>
      <c r="C639" s="20"/>
      <c r="D639" s="243"/>
      <c r="E639" s="1327"/>
      <c r="F639" s="299"/>
      <c r="G639" s="1845"/>
      <c r="H639" s="238"/>
      <c r="I639" s="201"/>
      <c r="K639" s="12"/>
      <c r="O639" s="12"/>
      <c r="Q639" s="12"/>
      <c r="R639" s="12"/>
    </row>
    <row r="640" spans="1:18" s="13" customFormat="1" x14ac:dyDescent="0.25">
      <c r="A640" s="176"/>
      <c r="B640" s="238"/>
      <c r="C640" s="20"/>
      <c r="D640" s="243"/>
      <c r="E640" s="1327"/>
      <c r="F640" s="299"/>
      <c r="G640" s="1845"/>
      <c r="H640" s="238"/>
      <c r="I640" s="201"/>
      <c r="K640" s="12"/>
      <c r="O640" s="12"/>
      <c r="Q640" s="12"/>
      <c r="R640" s="12"/>
    </row>
    <row r="641" spans="1:18" s="13" customFormat="1" x14ac:dyDescent="0.25">
      <c r="A641" s="176"/>
      <c r="B641" s="238"/>
      <c r="C641" s="20"/>
      <c r="D641" s="243"/>
      <c r="E641" s="1327"/>
      <c r="F641" s="299"/>
      <c r="G641" s="1845"/>
      <c r="H641" s="238"/>
      <c r="I641" s="201"/>
      <c r="K641" s="12"/>
      <c r="O641" s="12"/>
      <c r="Q641" s="12"/>
      <c r="R641" s="12"/>
    </row>
    <row r="642" spans="1:18" s="13" customFormat="1" x14ac:dyDescent="0.25">
      <c r="A642" s="176"/>
      <c r="B642" s="238"/>
      <c r="C642" s="20"/>
      <c r="D642" s="243"/>
      <c r="E642" s="1327"/>
      <c r="F642" s="299"/>
      <c r="G642" s="1845"/>
      <c r="H642" s="238"/>
      <c r="I642" s="201"/>
      <c r="K642" s="12"/>
      <c r="O642" s="12"/>
      <c r="Q642" s="12"/>
      <c r="R642" s="12"/>
    </row>
    <row r="643" spans="1:18" s="13" customFormat="1" x14ac:dyDescent="0.25">
      <c r="A643" s="176"/>
      <c r="B643" s="238"/>
      <c r="C643" s="20"/>
      <c r="D643" s="243"/>
      <c r="E643" s="1327"/>
      <c r="F643" s="299"/>
      <c r="G643" s="1845"/>
      <c r="H643" s="238"/>
      <c r="I643" s="201"/>
      <c r="K643" s="12"/>
      <c r="O643" s="12"/>
      <c r="Q643" s="12"/>
      <c r="R643" s="12"/>
    </row>
    <row r="644" spans="1:18" s="13" customFormat="1" x14ac:dyDescent="0.25">
      <c r="A644" s="176"/>
      <c r="B644" s="238"/>
      <c r="C644" s="20"/>
      <c r="D644" s="243"/>
      <c r="E644" s="1327"/>
      <c r="F644" s="299"/>
      <c r="G644" s="1845"/>
      <c r="H644" s="238"/>
      <c r="I644" s="201"/>
      <c r="K644" s="12"/>
      <c r="O644" s="12"/>
      <c r="Q644" s="12"/>
      <c r="R644" s="12"/>
    </row>
    <row r="645" spans="1:18" s="13" customFormat="1" x14ac:dyDescent="0.25">
      <c r="A645" s="176"/>
      <c r="B645" s="238"/>
      <c r="C645" s="20"/>
      <c r="D645" s="243"/>
      <c r="E645" s="1327"/>
      <c r="F645" s="299"/>
      <c r="G645" s="1845"/>
      <c r="H645" s="238"/>
      <c r="I645" s="201"/>
      <c r="K645" s="12"/>
      <c r="O645" s="12"/>
      <c r="Q645" s="12"/>
      <c r="R645" s="12"/>
    </row>
    <row r="646" spans="1:18" s="13" customFormat="1" x14ac:dyDescent="0.25">
      <c r="A646" s="176"/>
      <c r="B646" s="238"/>
      <c r="C646" s="20"/>
      <c r="D646" s="243"/>
      <c r="E646" s="1327"/>
      <c r="F646" s="299"/>
      <c r="G646" s="1845"/>
      <c r="H646" s="238"/>
      <c r="I646" s="201"/>
      <c r="K646" s="12"/>
      <c r="O646" s="12"/>
      <c r="Q646" s="12"/>
      <c r="R646" s="12"/>
    </row>
    <row r="647" spans="1:18" s="13" customFormat="1" x14ac:dyDescent="0.25">
      <c r="A647" s="176"/>
      <c r="B647" s="238"/>
      <c r="C647" s="20"/>
      <c r="D647" s="243"/>
      <c r="E647" s="1327"/>
      <c r="F647" s="299"/>
      <c r="G647" s="1845"/>
      <c r="H647" s="238"/>
      <c r="I647" s="201"/>
      <c r="K647" s="12"/>
      <c r="O647" s="12"/>
      <c r="Q647" s="12"/>
      <c r="R647" s="12"/>
    </row>
    <row r="648" spans="1:18" s="13" customFormat="1" x14ac:dyDescent="0.25">
      <c r="A648" s="176"/>
      <c r="B648" s="238"/>
      <c r="C648" s="20"/>
      <c r="D648" s="243"/>
      <c r="E648" s="1327"/>
      <c r="F648" s="299"/>
      <c r="G648" s="1845"/>
      <c r="H648" s="238"/>
      <c r="I648" s="201"/>
      <c r="K648" s="12"/>
      <c r="O648" s="12"/>
      <c r="Q648" s="12"/>
      <c r="R648" s="12"/>
    </row>
    <row r="649" spans="1:18" s="13" customFormat="1" x14ac:dyDescent="0.25">
      <c r="A649" s="176"/>
      <c r="B649" s="238"/>
      <c r="C649" s="20"/>
      <c r="D649" s="243"/>
      <c r="E649" s="1327"/>
      <c r="F649" s="299"/>
      <c r="G649" s="1845"/>
      <c r="H649" s="238"/>
      <c r="I649" s="201"/>
      <c r="K649" s="12"/>
      <c r="O649" s="12"/>
      <c r="Q649" s="12"/>
      <c r="R649" s="12"/>
    </row>
    <row r="650" spans="1:18" s="13" customFormat="1" x14ac:dyDescent="0.25">
      <c r="A650" s="176"/>
      <c r="B650" s="238"/>
      <c r="C650" s="20"/>
      <c r="D650" s="243"/>
      <c r="E650" s="1327"/>
      <c r="F650" s="299"/>
      <c r="G650" s="1845"/>
      <c r="H650" s="238"/>
      <c r="I650" s="201"/>
      <c r="K650" s="12"/>
      <c r="O650" s="12"/>
      <c r="Q650" s="12"/>
      <c r="R650" s="12"/>
    </row>
    <row r="651" spans="1:18" s="13" customFormat="1" x14ac:dyDescent="0.25">
      <c r="A651" s="176"/>
      <c r="B651" s="238"/>
      <c r="C651" s="20"/>
      <c r="D651" s="243"/>
      <c r="E651" s="1327"/>
      <c r="F651" s="299"/>
      <c r="G651" s="1845"/>
      <c r="H651" s="238"/>
      <c r="I651" s="201"/>
      <c r="K651" s="12"/>
      <c r="O651" s="12"/>
      <c r="Q651" s="12"/>
      <c r="R651" s="12"/>
    </row>
    <row r="652" spans="1:18" s="13" customFormat="1" x14ac:dyDescent="0.25">
      <c r="A652" s="176"/>
      <c r="B652" s="238"/>
      <c r="C652" s="20"/>
      <c r="D652" s="243"/>
      <c r="E652" s="1327"/>
      <c r="F652" s="299"/>
      <c r="G652" s="1845"/>
      <c r="H652" s="238"/>
      <c r="I652" s="201"/>
      <c r="K652" s="12"/>
      <c r="O652" s="12"/>
      <c r="Q652" s="12"/>
      <c r="R652" s="12"/>
    </row>
    <row r="653" spans="1:18" s="13" customFormat="1" x14ac:dyDescent="0.25">
      <c r="A653" s="176"/>
      <c r="B653" s="238"/>
      <c r="C653" s="20"/>
      <c r="D653" s="243"/>
      <c r="E653" s="1327"/>
      <c r="F653" s="299"/>
      <c r="G653" s="1845"/>
      <c r="H653" s="238"/>
      <c r="I653" s="201"/>
      <c r="K653" s="12"/>
      <c r="O653" s="12"/>
      <c r="Q653" s="12"/>
      <c r="R653" s="12"/>
    </row>
    <row r="654" spans="1:18" s="13" customFormat="1" x14ac:dyDescent="0.25">
      <c r="A654" s="176"/>
      <c r="B654" s="238"/>
      <c r="C654" s="20"/>
      <c r="D654" s="243"/>
      <c r="E654" s="1327"/>
      <c r="F654" s="299"/>
      <c r="G654" s="1845"/>
      <c r="H654" s="238"/>
      <c r="I654" s="201"/>
      <c r="K654" s="12"/>
      <c r="O654" s="12"/>
      <c r="Q654" s="12"/>
      <c r="R654" s="12"/>
    </row>
    <row r="655" spans="1:18" s="13" customFormat="1" x14ac:dyDescent="0.25">
      <c r="A655" s="176"/>
      <c r="B655" s="238"/>
      <c r="C655" s="20"/>
      <c r="D655" s="243"/>
      <c r="E655" s="1327"/>
      <c r="F655" s="299"/>
      <c r="G655" s="1845"/>
      <c r="H655" s="238"/>
      <c r="I655" s="201"/>
      <c r="K655" s="12"/>
      <c r="O655" s="12"/>
      <c r="Q655" s="12"/>
      <c r="R655" s="12"/>
    </row>
    <row r="656" spans="1:18" s="13" customFormat="1" x14ac:dyDescent="0.25">
      <c r="A656" s="176"/>
      <c r="B656" s="238"/>
      <c r="C656" s="20"/>
      <c r="D656" s="243"/>
      <c r="E656" s="1327"/>
      <c r="F656" s="299"/>
      <c r="G656" s="1845"/>
      <c r="H656" s="238"/>
      <c r="I656" s="201"/>
      <c r="K656" s="12"/>
      <c r="O656" s="12"/>
      <c r="Q656" s="12"/>
      <c r="R656" s="12"/>
    </row>
    <row r="657" spans="1:18" s="13" customFormat="1" x14ac:dyDescent="0.25">
      <c r="A657" s="176"/>
      <c r="B657" s="238"/>
      <c r="C657" s="20"/>
      <c r="D657" s="243"/>
      <c r="E657" s="1327"/>
      <c r="F657" s="299"/>
      <c r="G657" s="1845"/>
      <c r="H657" s="238"/>
      <c r="I657" s="201"/>
      <c r="K657" s="12"/>
      <c r="O657" s="12"/>
      <c r="Q657" s="12"/>
      <c r="R657" s="12"/>
    </row>
    <row r="658" spans="1:18" s="13" customFormat="1" x14ac:dyDescent="0.25">
      <c r="A658" s="176"/>
      <c r="B658" s="238"/>
      <c r="C658" s="20"/>
      <c r="D658" s="243"/>
      <c r="E658" s="1327"/>
      <c r="F658" s="299"/>
      <c r="G658" s="1845"/>
      <c r="H658" s="238"/>
      <c r="I658" s="201"/>
      <c r="K658" s="12"/>
      <c r="O658" s="12"/>
      <c r="Q658" s="12"/>
      <c r="R658" s="12"/>
    </row>
    <row r="659" spans="1:18" s="13" customFormat="1" x14ac:dyDescent="0.25">
      <c r="A659" s="176"/>
      <c r="B659" s="238"/>
      <c r="C659" s="20"/>
      <c r="D659" s="243"/>
      <c r="E659" s="1327"/>
      <c r="F659" s="299"/>
      <c r="G659" s="1845"/>
      <c r="H659" s="238"/>
      <c r="I659" s="201"/>
      <c r="K659" s="12"/>
      <c r="O659" s="12"/>
      <c r="Q659" s="12"/>
      <c r="R659" s="12"/>
    </row>
    <row r="660" spans="1:18" s="13" customFormat="1" x14ac:dyDescent="0.25">
      <c r="A660" s="176"/>
      <c r="B660" s="238"/>
      <c r="C660" s="20"/>
      <c r="D660" s="243"/>
      <c r="E660" s="1327"/>
      <c r="F660" s="299"/>
      <c r="G660" s="1845"/>
      <c r="H660" s="238"/>
      <c r="I660" s="201"/>
      <c r="K660" s="12"/>
      <c r="O660" s="12"/>
      <c r="Q660" s="12"/>
      <c r="R660" s="12"/>
    </row>
    <row r="661" spans="1:18" s="13" customFormat="1" x14ac:dyDescent="0.25">
      <c r="A661" s="176"/>
      <c r="B661" s="238"/>
      <c r="C661" s="20"/>
      <c r="D661" s="243"/>
      <c r="E661" s="1327"/>
      <c r="F661" s="299"/>
      <c r="G661" s="1845"/>
      <c r="H661" s="238"/>
      <c r="I661" s="201"/>
      <c r="K661" s="12"/>
      <c r="O661" s="12"/>
      <c r="Q661" s="12"/>
      <c r="R661" s="12"/>
    </row>
    <row r="662" spans="1:18" s="13" customFormat="1" x14ac:dyDescent="0.25">
      <c r="A662" s="176"/>
      <c r="B662" s="238"/>
      <c r="C662" s="20"/>
      <c r="D662" s="243"/>
      <c r="E662" s="1327"/>
      <c r="F662" s="299"/>
      <c r="G662" s="1845"/>
      <c r="H662" s="238"/>
      <c r="I662" s="201"/>
      <c r="K662" s="12"/>
      <c r="O662" s="12"/>
      <c r="Q662" s="12"/>
      <c r="R662" s="12"/>
    </row>
    <row r="663" spans="1:18" s="13" customFormat="1" x14ac:dyDescent="0.25">
      <c r="A663" s="176"/>
      <c r="B663" s="238"/>
      <c r="C663" s="20"/>
      <c r="D663" s="243"/>
      <c r="E663" s="1327"/>
      <c r="F663" s="142"/>
      <c r="G663" s="1845"/>
      <c r="H663" s="238"/>
      <c r="I663" s="201"/>
      <c r="K663" s="12"/>
      <c r="O663" s="12"/>
      <c r="Q663" s="12"/>
      <c r="R663" s="12"/>
    </row>
    <row r="664" spans="1:18" s="13" customFormat="1" x14ac:dyDescent="0.25">
      <c r="A664" s="176"/>
      <c r="B664" s="238"/>
      <c r="C664" s="20"/>
      <c r="D664" s="243"/>
      <c r="E664" s="1327"/>
      <c r="F664" s="142"/>
      <c r="G664" s="1845"/>
      <c r="H664" s="238"/>
      <c r="I664" s="201"/>
      <c r="K664" s="12"/>
      <c r="O664" s="12"/>
      <c r="Q664" s="12"/>
      <c r="R664" s="12"/>
    </row>
    <row r="665" spans="1:18" s="13" customFormat="1" x14ac:dyDescent="0.25">
      <c r="A665" s="176"/>
      <c r="B665" s="238"/>
      <c r="C665" s="20"/>
      <c r="D665" s="243"/>
      <c r="E665" s="1327"/>
      <c r="F665" s="142"/>
      <c r="G665" s="1845"/>
      <c r="H665" s="238"/>
      <c r="I665" s="201"/>
      <c r="K665" s="12"/>
      <c r="O665" s="12"/>
      <c r="Q665" s="12"/>
      <c r="R665" s="12"/>
    </row>
    <row r="666" spans="1:18" s="13" customFormat="1" x14ac:dyDescent="0.25">
      <c r="A666" s="176"/>
      <c r="B666" s="238"/>
      <c r="C666" s="20"/>
      <c r="D666" s="243"/>
      <c r="E666" s="1327"/>
      <c r="F666" s="142"/>
      <c r="G666" s="1845"/>
      <c r="H666" s="238"/>
      <c r="I666" s="201"/>
      <c r="K666" s="12"/>
      <c r="O666" s="12"/>
      <c r="Q666" s="12"/>
      <c r="R666" s="12"/>
    </row>
    <row r="667" spans="1:18" s="13" customFormat="1" x14ac:dyDescent="0.25">
      <c r="A667" s="176"/>
      <c r="B667" s="238"/>
      <c r="C667" s="20"/>
      <c r="D667" s="243"/>
      <c r="E667" s="1327"/>
      <c r="F667" s="142"/>
      <c r="G667" s="1845"/>
      <c r="H667" s="238"/>
      <c r="I667" s="201"/>
      <c r="K667" s="12"/>
      <c r="O667" s="12"/>
      <c r="Q667" s="12"/>
      <c r="R667" s="12"/>
    </row>
    <row r="668" spans="1:18" s="13" customFormat="1" x14ac:dyDescent="0.25">
      <c r="A668" s="176"/>
      <c r="B668" s="238"/>
      <c r="C668" s="20"/>
      <c r="D668" s="243"/>
      <c r="E668" s="1327"/>
      <c r="F668" s="142"/>
      <c r="G668" s="1845"/>
      <c r="H668" s="238"/>
      <c r="I668" s="201"/>
      <c r="K668" s="12"/>
      <c r="O668" s="12"/>
      <c r="Q668" s="12"/>
      <c r="R668" s="12"/>
    </row>
    <row r="669" spans="1:18" s="13" customFormat="1" x14ac:dyDescent="0.25">
      <c r="A669" s="176"/>
      <c r="B669" s="238"/>
      <c r="C669" s="20"/>
      <c r="D669" s="243"/>
      <c r="E669" s="1327"/>
      <c r="F669" s="142"/>
      <c r="G669" s="1845"/>
      <c r="H669" s="238"/>
      <c r="I669" s="201"/>
      <c r="K669" s="12"/>
      <c r="O669" s="12"/>
      <c r="Q669" s="12"/>
      <c r="R669" s="12"/>
    </row>
    <row r="670" spans="1:18" s="13" customFormat="1" x14ac:dyDescent="0.25">
      <c r="A670" s="176"/>
      <c r="B670" s="238"/>
      <c r="C670" s="20"/>
      <c r="D670" s="243"/>
      <c r="E670" s="1327"/>
      <c r="F670" s="142"/>
      <c r="G670" s="1845"/>
      <c r="H670" s="238"/>
      <c r="I670" s="201"/>
      <c r="K670" s="12"/>
      <c r="O670" s="12"/>
      <c r="Q670" s="12"/>
      <c r="R670" s="12"/>
    </row>
    <row r="671" spans="1:18" s="13" customFormat="1" x14ac:dyDescent="0.25">
      <c r="A671" s="176"/>
      <c r="B671" s="238"/>
      <c r="C671" s="20"/>
      <c r="D671" s="243"/>
      <c r="E671" s="1327"/>
      <c r="F671" s="142"/>
      <c r="G671" s="1845"/>
      <c r="H671" s="238"/>
      <c r="I671" s="201"/>
      <c r="K671" s="12"/>
      <c r="O671" s="12"/>
      <c r="Q671" s="12"/>
      <c r="R671" s="12"/>
    </row>
    <row r="672" spans="1:18" s="13" customFormat="1" x14ac:dyDescent="0.25">
      <c r="A672" s="176"/>
      <c r="B672" s="238"/>
      <c r="C672" s="20"/>
      <c r="D672" s="243"/>
      <c r="E672" s="1327"/>
      <c r="F672" s="142"/>
      <c r="G672" s="1845"/>
      <c r="H672" s="238"/>
      <c r="I672" s="201"/>
      <c r="K672" s="12"/>
      <c r="O672" s="12"/>
      <c r="Q672" s="12"/>
      <c r="R672" s="12"/>
    </row>
    <row r="673" spans="1:18" s="13" customFormat="1" x14ac:dyDescent="0.25">
      <c r="A673" s="176"/>
      <c r="B673" s="238"/>
      <c r="C673" s="20"/>
      <c r="D673" s="243"/>
      <c r="E673" s="1327"/>
      <c r="F673" s="142"/>
      <c r="G673" s="1845"/>
      <c r="H673" s="238"/>
      <c r="I673" s="201"/>
      <c r="K673" s="12"/>
      <c r="O673" s="12"/>
      <c r="Q673" s="12"/>
      <c r="R673" s="12"/>
    </row>
    <row r="674" spans="1:18" s="13" customFormat="1" x14ac:dyDescent="0.25">
      <c r="A674" s="176"/>
      <c r="B674" s="238"/>
      <c r="C674" s="20"/>
      <c r="D674" s="243"/>
      <c r="E674" s="1327"/>
      <c r="F674" s="142"/>
      <c r="G674" s="1845"/>
      <c r="H674" s="238"/>
      <c r="I674" s="201"/>
      <c r="K674" s="12"/>
      <c r="O674" s="12"/>
      <c r="Q674" s="12"/>
      <c r="R674" s="12"/>
    </row>
    <row r="675" spans="1:18" s="13" customFormat="1" x14ac:dyDescent="0.25">
      <c r="A675" s="176"/>
      <c r="B675" s="238"/>
      <c r="C675" s="20"/>
      <c r="D675" s="243"/>
      <c r="E675" s="1327"/>
      <c r="F675" s="300"/>
      <c r="G675" s="1845"/>
      <c r="H675" s="238"/>
      <c r="I675" s="201"/>
      <c r="K675" s="12"/>
      <c r="O675" s="12"/>
      <c r="Q675" s="12"/>
      <c r="R675" s="12"/>
    </row>
    <row r="676" spans="1:18" s="13" customFormat="1" x14ac:dyDescent="0.25">
      <c r="A676" s="176"/>
      <c r="B676" s="238"/>
      <c r="C676" s="20"/>
      <c r="D676" s="243"/>
      <c r="E676" s="1327"/>
      <c r="F676" s="300"/>
      <c r="G676" s="1845"/>
      <c r="H676" s="238"/>
      <c r="I676" s="201"/>
      <c r="K676" s="12"/>
      <c r="O676" s="12"/>
      <c r="Q676" s="12"/>
      <c r="R676" s="12"/>
    </row>
    <row r="677" spans="1:18" s="13" customFormat="1" x14ac:dyDescent="0.25">
      <c r="A677" s="176"/>
      <c r="B677" s="238"/>
      <c r="C677" s="20"/>
      <c r="D677" s="243"/>
      <c r="E677" s="1327"/>
      <c r="F677" s="300"/>
      <c r="G677" s="1845"/>
      <c r="H677" s="238"/>
      <c r="I677" s="201"/>
      <c r="K677" s="12"/>
      <c r="O677" s="12"/>
      <c r="Q677" s="12"/>
      <c r="R677" s="12"/>
    </row>
    <row r="678" spans="1:18" s="13" customFormat="1" x14ac:dyDescent="0.25">
      <c r="A678" s="176"/>
      <c r="B678" s="238"/>
      <c r="C678" s="20"/>
      <c r="D678" s="243"/>
      <c r="E678" s="1327"/>
      <c r="F678" s="300"/>
      <c r="G678" s="1845"/>
      <c r="H678" s="238"/>
      <c r="I678" s="201"/>
      <c r="K678" s="12"/>
      <c r="O678" s="12"/>
      <c r="Q678" s="12"/>
      <c r="R678" s="12"/>
    </row>
    <row r="679" spans="1:18" s="13" customFormat="1" x14ac:dyDescent="0.25">
      <c r="A679" s="176"/>
      <c r="B679" s="238"/>
      <c r="C679" s="20"/>
      <c r="D679" s="243"/>
      <c r="E679" s="1327"/>
      <c r="F679" s="300"/>
      <c r="G679" s="1845"/>
      <c r="H679" s="238"/>
      <c r="I679" s="201"/>
      <c r="K679" s="12"/>
      <c r="O679" s="12"/>
      <c r="Q679" s="12"/>
      <c r="R679" s="12"/>
    </row>
    <row r="680" spans="1:18" s="13" customFormat="1" x14ac:dyDescent="0.25">
      <c r="A680" s="176"/>
      <c r="B680" s="238"/>
      <c r="C680" s="20"/>
      <c r="D680" s="243"/>
      <c r="E680" s="1327"/>
      <c r="F680" s="300"/>
      <c r="G680" s="1845"/>
      <c r="H680" s="238"/>
      <c r="I680" s="201"/>
      <c r="K680" s="12"/>
      <c r="O680" s="12"/>
      <c r="Q680" s="12"/>
      <c r="R680" s="12"/>
    </row>
    <row r="681" spans="1:18" s="13" customFormat="1" x14ac:dyDescent="0.25">
      <c r="A681" s="176"/>
      <c r="B681" s="238"/>
      <c r="C681" s="20"/>
      <c r="D681" s="243"/>
      <c r="E681" s="1327"/>
      <c r="F681" s="300"/>
      <c r="G681" s="1845"/>
      <c r="H681" s="238"/>
      <c r="I681" s="201"/>
      <c r="K681" s="12"/>
      <c r="O681" s="12"/>
      <c r="Q681" s="12"/>
      <c r="R681" s="12"/>
    </row>
    <row r="682" spans="1:18" s="13" customFormat="1" x14ac:dyDescent="0.25">
      <c r="A682" s="176"/>
      <c r="B682" s="238"/>
      <c r="C682" s="20"/>
      <c r="D682" s="243"/>
      <c r="E682" s="1327"/>
      <c r="F682" s="300"/>
      <c r="G682" s="1845"/>
      <c r="H682" s="238"/>
      <c r="I682" s="201"/>
      <c r="K682" s="12"/>
      <c r="O682" s="12"/>
      <c r="Q682" s="12"/>
      <c r="R682" s="12"/>
    </row>
    <row r="683" spans="1:18" s="13" customFormat="1" x14ac:dyDescent="0.25">
      <c r="A683" s="176"/>
      <c r="B683" s="238"/>
      <c r="C683" s="20"/>
      <c r="D683" s="243"/>
      <c r="E683" s="1327"/>
      <c r="F683" s="300"/>
      <c r="G683" s="1845"/>
      <c r="H683" s="238"/>
      <c r="I683" s="201"/>
      <c r="K683" s="12"/>
      <c r="O683" s="12"/>
      <c r="Q683" s="12"/>
      <c r="R683" s="12"/>
    </row>
    <row r="684" spans="1:18" s="13" customFormat="1" x14ac:dyDescent="0.25">
      <c r="A684" s="176"/>
      <c r="B684" s="238"/>
      <c r="C684" s="20"/>
      <c r="D684" s="243"/>
      <c r="E684" s="1327"/>
      <c r="F684" s="300"/>
      <c r="G684" s="1845"/>
      <c r="H684" s="238"/>
      <c r="I684" s="201"/>
      <c r="K684" s="12"/>
      <c r="O684" s="12"/>
      <c r="Q684" s="12"/>
      <c r="R684" s="12"/>
    </row>
    <row r="685" spans="1:18" s="13" customFormat="1" x14ac:dyDescent="0.25">
      <c r="A685" s="176"/>
      <c r="B685" s="238"/>
      <c r="C685" s="20"/>
      <c r="D685" s="243"/>
      <c r="E685" s="1327"/>
      <c r="F685" s="300"/>
      <c r="G685" s="1845"/>
      <c r="H685" s="238"/>
      <c r="I685" s="201"/>
      <c r="K685" s="12"/>
      <c r="O685" s="12"/>
      <c r="Q685" s="12"/>
      <c r="R685" s="12"/>
    </row>
    <row r="686" spans="1:18" s="13" customFormat="1" x14ac:dyDescent="0.25">
      <c r="A686" s="176"/>
      <c r="B686" s="238"/>
      <c r="C686" s="20"/>
      <c r="D686" s="243"/>
      <c r="E686" s="1327"/>
      <c r="F686" s="300"/>
      <c r="G686" s="1845"/>
      <c r="H686" s="238"/>
      <c r="I686" s="201"/>
      <c r="K686" s="12"/>
      <c r="O686" s="12"/>
      <c r="Q686" s="12"/>
      <c r="R686" s="12"/>
    </row>
    <row r="687" spans="1:18" s="13" customFormat="1" x14ac:dyDescent="0.25">
      <c r="A687" s="176"/>
      <c r="B687" s="238"/>
      <c r="C687" s="20"/>
      <c r="D687" s="243"/>
      <c r="E687" s="1327"/>
      <c r="F687" s="300"/>
      <c r="G687" s="1845"/>
      <c r="H687" s="238"/>
      <c r="I687" s="201"/>
      <c r="K687" s="12"/>
      <c r="O687" s="12"/>
      <c r="Q687" s="12"/>
      <c r="R687" s="12"/>
    </row>
    <row r="688" spans="1:18" s="13" customFormat="1" x14ac:dyDescent="0.25">
      <c r="A688" s="176"/>
      <c r="B688" s="238"/>
      <c r="C688" s="20"/>
      <c r="D688" s="243"/>
      <c r="E688" s="1327"/>
      <c r="F688" s="300"/>
      <c r="G688" s="1845"/>
      <c r="H688" s="238"/>
      <c r="I688" s="201"/>
      <c r="K688" s="12"/>
      <c r="O688" s="12"/>
      <c r="Q688" s="12"/>
      <c r="R688" s="12"/>
    </row>
    <row r="689" spans="1:18" s="13" customFormat="1" x14ac:dyDescent="0.25">
      <c r="A689" s="176"/>
      <c r="B689" s="238"/>
      <c r="C689" s="20"/>
      <c r="D689" s="243"/>
      <c r="E689" s="1327"/>
      <c r="F689" s="300"/>
      <c r="G689" s="1845"/>
      <c r="H689" s="238"/>
      <c r="I689" s="201"/>
      <c r="K689" s="12"/>
      <c r="O689" s="12"/>
      <c r="Q689" s="12"/>
      <c r="R689" s="12"/>
    </row>
    <row r="690" spans="1:18" s="13" customFormat="1" x14ac:dyDescent="0.25">
      <c r="A690" s="176"/>
      <c r="B690" s="238"/>
      <c r="C690" s="20"/>
      <c r="D690" s="243"/>
      <c r="E690" s="1327"/>
      <c r="F690" s="300"/>
      <c r="G690" s="1845"/>
      <c r="H690" s="238"/>
      <c r="I690" s="201"/>
      <c r="K690" s="12"/>
      <c r="O690" s="12"/>
      <c r="Q690" s="12"/>
      <c r="R690" s="12"/>
    </row>
    <row r="691" spans="1:18" s="13" customFormat="1" x14ac:dyDescent="0.25">
      <c r="A691" s="176"/>
      <c r="B691" s="238"/>
      <c r="C691" s="20"/>
      <c r="D691" s="243"/>
      <c r="E691" s="1327"/>
      <c r="F691" s="300"/>
      <c r="G691" s="1845"/>
      <c r="H691" s="238"/>
      <c r="I691" s="201"/>
      <c r="K691" s="12"/>
      <c r="O691" s="12"/>
      <c r="Q691" s="12"/>
      <c r="R691" s="12"/>
    </row>
    <row r="692" spans="1:18" s="13" customFormat="1" x14ac:dyDescent="0.25">
      <c r="A692" s="176"/>
      <c r="B692" s="238"/>
      <c r="C692" s="20"/>
      <c r="D692" s="243"/>
      <c r="E692" s="1327"/>
      <c r="F692" s="300"/>
      <c r="G692" s="1845"/>
      <c r="H692" s="238"/>
      <c r="I692" s="201"/>
      <c r="K692" s="12"/>
      <c r="O692" s="12"/>
      <c r="Q692" s="12"/>
      <c r="R692" s="12"/>
    </row>
    <row r="693" spans="1:18" s="13" customFormat="1" x14ac:dyDescent="0.25">
      <c r="A693" s="176"/>
      <c r="B693" s="238"/>
      <c r="C693" s="20"/>
      <c r="D693" s="243"/>
      <c r="E693" s="1327"/>
      <c r="F693" s="300"/>
      <c r="G693" s="1845"/>
      <c r="H693" s="238"/>
      <c r="I693" s="201"/>
      <c r="K693" s="12"/>
      <c r="O693" s="12"/>
      <c r="Q693" s="12"/>
      <c r="R693" s="12"/>
    </row>
    <row r="694" spans="1:18" s="13" customFormat="1" x14ac:dyDescent="0.25">
      <c r="A694" s="176"/>
      <c r="B694" s="238"/>
      <c r="C694" s="20"/>
      <c r="D694" s="243"/>
      <c r="E694" s="1327"/>
      <c r="F694" s="300"/>
      <c r="G694" s="1845"/>
      <c r="H694" s="238"/>
      <c r="I694" s="201"/>
      <c r="K694" s="12"/>
      <c r="O694" s="12"/>
      <c r="Q694" s="12"/>
      <c r="R694" s="12"/>
    </row>
    <row r="695" spans="1:18" s="13" customFormat="1" x14ac:dyDescent="0.25">
      <c r="A695" s="176"/>
      <c r="B695" s="238"/>
      <c r="C695" s="20"/>
      <c r="D695" s="243"/>
      <c r="E695" s="1327"/>
      <c r="F695" s="300"/>
      <c r="G695" s="1845"/>
      <c r="H695" s="238"/>
      <c r="I695" s="201"/>
      <c r="K695" s="12"/>
      <c r="O695" s="12"/>
      <c r="Q695" s="12"/>
      <c r="R695" s="12"/>
    </row>
    <row r="696" spans="1:18" s="13" customFormat="1" x14ac:dyDescent="0.25">
      <c r="A696" s="176"/>
      <c r="B696" s="238"/>
      <c r="C696" s="20"/>
      <c r="D696" s="243"/>
      <c r="E696" s="1327"/>
      <c r="F696" s="300"/>
      <c r="G696" s="1845"/>
      <c r="H696" s="238"/>
      <c r="I696" s="201"/>
      <c r="K696" s="12"/>
      <c r="O696" s="12"/>
      <c r="Q696" s="12"/>
      <c r="R696" s="12"/>
    </row>
    <row r="697" spans="1:18" s="13" customFormat="1" x14ac:dyDescent="0.25">
      <c r="A697" s="176"/>
      <c r="B697" s="238"/>
      <c r="C697" s="20"/>
      <c r="D697" s="243"/>
      <c r="E697" s="1327"/>
      <c r="F697" s="300"/>
      <c r="G697" s="1845"/>
      <c r="H697" s="238"/>
      <c r="I697" s="201"/>
      <c r="K697" s="12"/>
      <c r="O697" s="12"/>
      <c r="Q697" s="12"/>
      <c r="R697" s="12"/>
    </row>
    <row r="698" spans="1:18" s="13" customFormat="1" x14ac:dyDescent="0.25">
      <c r="A698" s="176"/>
      <c r="B698" s="238"/>
      <c r="C698" s="20"/>
      <c r="D698" s="243"/>
      <c r="E698" s="1327"/>
      <c r="F698" s="300"/>
      <c r="G698" s="1845"/>
      <c r="H698" s="238"/>
      <c r="I698" s="201"/>
      <c r="K698" s="12"/>
      <c r="O698" s="12"/>
      <c r="Q698" s="12"/>
      <c r="R698" s="12"/>
    </row>
    <row r="699" spans="1:18" s="13" customFormat="1" x14ac:dyDescent="0.25">
      <c r="A699" s="176"/>
      <c r="B699" s="238"/>
      <c r="C699" s="20"/>
      <c r="D699" s="243"/>
      <c r="E699" s="1327"/>
      <c r="F699" s="300"/>
      <c r="G699" s="1845"/>
      <c r="H699" s="238"/>
      <c r="I699" s="201"/>
      <c r="K699" s="12"/>
      <c r="O699" s="12"/>
      <c r="Q699" s="12"/>
      <c r="R699" s="12"/>
    </row>
    <row r="700" spans="1:18" s="13" customFormat="1" x14ac:dyDescent="0.25">
      <c r="A700" s="176"/>
      <c r="B700" s="238"/>
      <c r="C700" s="20"/>
      <c r="D700" s="243"/>
      <c r="E700" s="1327"/>
      <c r="F700" s="300"/>
      <c r="G700" s="1845"/>
      <c r="H700" s="238"/>
      <c r="I700" s="201"/>
      <c r="K700" s="12"/>
      <c r="O700" s="12"/>
      <c r="Q700" s="12"/>
      <c r="R700" s="12"/>
    </row>
    <row r="701" spans="1:18" s="13" customFormat="1" x14ac:dyDescent="0.25">
      <c r="A701" s="176"/>
      <c r="B701" s="238"/>
      <c r="C701" s="20"/>
      <c r="D701" s="243"/>
      <c r="E701" s="1327"/>
      <c r="F701" s="300"/>
      <c r="G701" s="1845"/>
      <c r="H701" s="238"/>
      <c r="I701" s="201"/>
      <c r="K701" s="12"/>
      <c r="O701" s="12"/>
      <c r="Q701" s="12"/>
      <c r="R701" s="12"/>
    </row>
    <row r="702" spans="1:18" s="13" customFormat="1" x14ac:dyDescent="0.25">
      <c r="A702" s="176"/>
      <c r="B702" s="238"/>
      <c r="C702" s="20"/>
      <c r="D702" s="243"/>
      <c r="E702" s="1327"/>
      <c r="F702" s="300"/>
      <c r="G702" s="1845"/>
      <c r="H702" s="238"/>
      <c r="I702" s="201"/>
      <c r="K702" s="12"/>
      <c r="O702" s="12"/>
      <c r="Q702" s="12"/>
      <c r="R702" s="12"/>
    </row>
    <row r="703" spans="1:18" s="13" customFormat="1" x14ac:dyDescent="0.25">
      <c r="A703" s="176"/>
      <c r="B703" s="238"/>
      <c r="C703" s="20"/>
      <c r="D703" s="243"/>
      <c r="E703" s="1327"/>
      <c r="F703" s="300"/>
      <c r="G703" s="1845"/>
      <c r="H703" s="238"/>
      <c r="I703" s="201"/>
      <c r="K703" s="12"/>
      <c r="O703" s="12"/>
      <c r="Q703" s="12"/>
      <c r="R703" s="12"/>
    </row>
    <row r="704" spans="1:18" s="13" customFormat="1" x14ac:dyDescent="0.25">
      <c r="A704" s="176"/>
      <c r="B704" s="238"/>
      <c r="C704" s="20"/>
      <c r="D704" s="243"/>
      <c r="E704" s="1327"/>
      <c r="F704" s="300"/>
      <c r="G704" s="1845"/>
      <c r="H704" s="238"/>
      <c r="I704" s="201"/>
      <c r="K704" s="12"/>
      <c r="O704" s="12"/>
      <c r="Q704" s="12"/>
      <c r="R704" s="12"/>
    </row>
    <row r="705" spans="1:256" s="13" customFormat="1" x14ac:dyDescent="0.25">
      <c r="A705" s="176"/>
      <c r="B705" s="238"/>
      <c r="C705" s="20"/>
      <c r="D705" s="243"/>
      <c r="E705" s="1327"/>
      <c r="F705" s="300"/>
      <c r="G705" s="1845"/>
      <c r="H705" s="238"/>
      <c r="I705" s="201"/>
      <c r="K705" s="12"/>
      <c r="O705" s="12"/>
      <c r="Q705" s="12"/>
      <c r="R705" s="12"/>
    </row>
    <row r="706" spans="1:256" s="13" customFormat="1" x14ac:dyDescent="0.25">
      <c r="A706" s="176"/>
      <c r="B706" s="238"/>
      <c r="C706" s="20"/>
      <c r="D706" s="243"/>
      <c r="E706" s="1327"/>
      <c r="F706" s="300"/>
      <c r="G706" s="1845"/>
      <c r="H706" s="239"/>
      <c r="I706" s="199"/>
      <c r="J706" s="10"/>
      <c r="K706" s="11"/>
      <c r="L706" s="10"/>
      <c r="N706" s="10"/>
      <c r="O706" s="12"/>
      <c r="Q706" s="12"/>
      <c r="R706" s="12"/>
    </row>
    <row r="707" spans="1:256" s="13" customFormat="1" x14ac:dyDescent="0.25">
      <c r="A707" s="176"/>
      <c r="B707" s="238"/>
      <c r="C707" s="20"/>
      <c r="D707" s="243"/>
      <c r="E707" s="1327"/>
      <c r="F707" s="300"/>
      <c r="G707" s="1845"/>
      <c r="H707" s="239"/>
      <c r="I707" s="199"/>
      <c r="J707" s="10"/>
      <c r="K707" s="11"/>
      <c r="L707" s="10"/>
      <c r="N707" s="10"/>
      <c r="O707" s="12"/>
      <c r="Q707" s="12"/>
      <c r="R707" s="12"/>
    </row>
    <row r="708" spans="1:256" s="13" customFormat="1" x14ac:dyDescent="0.25">
      <c r="A708" s="176"/>
      <c r="B708" s="238"/>
      <c r="C708" s="20"/>
      <c r="D708" s="243"/>
      <c r="E708" s="1327"/>
      <c r="F708" s="300"/>
      <c r="G708" s="1845"/>
      <c r="H708" s="239"/>
      <c r="I708" s="199"/>
      <c r="J708" s="10"/>
      <c r="K708" s="11"/>
      <c r="L708" s="10"/>
      <c r="N708" s="10"/>
      <c r="O708" s="12"/>
      <c r="Q708" s="12"/>
      <c r="R708" s="12"/>
    </row>
    <row r="709" spans="1:256" s="13" customFormat="1" x14ac:dyDescent="0.25">
      <c r="A709" s="176"/>
      <c r="B709" s="238"/>
      <c r="C709" s="20"/>
      <c r="D709" s="243"/>
      <c r="E709" s="1327"/>
      <c r="F709" s="300"/>
      <c r="G709" s="1845"/>
      <c r="H709" s="239"/>
      <c r="I709" s="199"/>
      <c r="J709" s="10"/>
      <c r="K709" s="11"/>
      <c r="L709" s="10"/>
      <c r="N709" s="10"/>
      <c r="O709" s="12"/>
      <c r="Q709" s="12"/>
      <c r="R709" s="12"/>
    </row>
    <row r="710" spans="1:256" x14ac:dyDescent="0.25">
      <c r="A710" s="176"/>
      <c r="B710" s="238"/>
      <c r="E710" s="1327"/>
      <c r="G710" s="1845"/>
      <c r="O710" s="12"/>
      <c r="P710" s="13"/>
      <c r="Q710" s="12"/>
      <c r="R710" s="12"/>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c r="EU710" s="13"/>
      <c r="EV710" s="13"/>
      <c r="EW710" s="13"/>
      <c r="EX710" s="13"/>
      <c r="EY710" s="13"/>
      <c r="EZ710" s="13"/>
      <c r="FA710" s="13"/>
      <c r="FB710" s="13"/>
      <c r="FC710" s="13"/>
      <c r="FD710" s="13"/>
      <c r="FE710" s="13"/>
      <c r="FF710" s="13"/>
      <c r="FG710" s="13"/>
      <c r="FH710" s="13"/>
      <c r="FI710" s="13"/>
      <c r="FJ710" s="13"/>
      <c r="FK710" s="13"/>
      <c r="FL710" s="13"/>
      <c r="FM710" s="13"/>
      <c r="FN710" s="13"/>
      <c r="FO710" s="13"/>
      <c r="FP710" s="13"/>
      <c r="FQ710" s="13"/>
      <c r="FR710" s="13"/>
      <c r="FS710" s="13"/>
      <c r="FT710" s="13"/>
      <c r="FU710" s="13"/>
      <c r="FV710" s="13"/>
      <c r="FW710" s="13"/>
      <c r="FX710" s="13"/>
      <c r="FY710" s="13"/>
      <c r="FZ710" s="13"/>
      <c r="GA710" s="13"/>
      <c r="GB710" s="13"/>
      <c r="GC710" s="13"/>
      <c r="GD710" s="13"/>
      <c r="GE710" s="13"/>
      <c r="GF710" s="13"/>
      <c r="GG710" s="13"/>
      <c r="GH710" s="13"/>
      <c r="GI710" s="13"/>
      <c r="GJ710" s="13"/>
      <c r="GK710" s="13"/>
      <c r="GL710" s="13"/>
      <c r="GM710" s="13"/>
      <c r="GN710" s="13"/>
      <c r="GO710" s="13"/>
      <c r="GP710" s="13"/>
      <c r="GQ710" s="13"/>
      <c r="GR710" s="13"/>
      <c r="GS710" s="13"/>
      <c r="GT710" s="13"/>
      <c r="GU710" s="13"/>
      <c r="GV710" s="13"/>
      <c r="GW710" s="13"/>
      <c r="GX710" s="13"/>
      <c r="GY710" s="13"/>
      <c r="GZ710" s="13"/>
      <c r="HA710" s="13"/>
      <c r="HB710" s="13"/>
      <c r="HC710" s="13"/>
      <c r="HD710" s="13"/>
      <c r="HE710" s="13"/>
      <c r="HF710" s="13"/>
      <c r="HG710" s="13"/>
      <c r="HH710" s="13"/>
      <c r="HI710" s="13"/>
      <c r="HJ710" s="13"/>
      <c r="HK710" s="13"/>
      <c r="HL710" s="13"/>
      <c r="HM710" s="13"/>
      <c r="HN710" s="13"/>
      <c r="HO710" s="13"/>
      <c r="HP710" s="13"/>
      <c r="HQ710" s="13"/>
      <c r="HR710" s="13"/>
      <c r="HS710" s="13"/>
      <c r="HT710" s="13"/>
      <c r="HU710" s="13"/>
      <c r="HV710" s="13"/>
      <c r="HW710" s="13"/>
      <c r="HX710" s="13"/>
      <c r="HY710" s="13"/>
      <c r="HZ710" s="13"/>
      <c r="IA710" s="13"/>
      <c r="IB710" s="13"/>
      <c r="IC710" s="13"/>
      <c r="ID710" s="13"/>
      <c r="IE710" s="13"/>
      <c r="IF710" s="13"/>
      <c r="IG710" s="13"/>
      <c r="IH710" s="13"/>
      <c r="II710" s="13"/>
      <c r="IJ710" s="13"/>
      <c r="IK710" s="13"/>
      <c r="IL710" s="13"/>
      <c r="IM710" s="13"/>
      <c r="IN710" s="13"/>
      <c r="IO710" s="13"/>
      <c r="IP710" s="13"/>
      <c r="IQ710" s="13"/>
      <c r="IR710" s="13"/>
      <c r="IS710" s="13"/>
      <c r="IT710" s="13"/>
      <c r="IU710" s="13"/>
      <c r="IV710" s="13"/>
    </row>
    <row r="711" spans="1:256" x14ac:dyDescent="0.25">
      <c r="A711" s="176"/>
      <c r="B711" s="238"/>
      <c r="E711" s="1327"/>
      <c r="G711" s="1845"/>
      <c r="O711" s="12"/>
      <c r="P711" s="13"/>
      <c r="Q711" s="12"/>
      <c r="R711" s="12"/>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c r="EU711" s="13"/>
      <c r="EV711" s="13"/>
      <c r="EW711" s="13"/>
      <c r="EX711" s="13"/>
      <c r="EY711" s="13"/>
      <c r="EZ711" s="13"/>
      <c r="FA711" s="13"/>
      <c r="FB711" s="13"/>
      <c r="FC711" s="13"/>
      <c r="FD711" s="13"/>
      <c r="FE711" s="13"/>
      <c r="FF711" s="13"/>
      <c r="FG711" s="13"/>
      <c r="FH711" s="13"/>
      <c r="FI711" s="13"/>
      <c r="FJ711" s="13"/>
      <c r="FK711" s="13"/>
      <c r="FL711" s="13"/>
      <c r="FM711" s="13"/>
      <c r="FN711" s="13"/>
      <c r="FO711" s="13"/>
      <c r="FP711" s="13"/>
      <c r="FQ711" s="13"/>
      <c r="FR711" s="13"/>
      <c r="FS711" s="13"/>
      <c r="FT711" s="13"/>
      <c r="FU711" s="13"/>
      <c r="FV711" s="13"/>
      <c r="FW711" s="13"/>
      <c r="FX711" s="13"/>
      <c r="FY711" s="13"/>
      <c r="FZ711" s="13"/>
      <c r="GA711" s="13"/>
      <c r="GB711" s="13"/>
      <c r="GC711" s="13"/>
      <c r="GD711" s="13"/>
      <c r="GE711" s="13"/>
      <c r="GF711" s="13"/>
      <c r="GG711" s="13"/>
      <c r="GH711" s="13"/>
      <c r="GI711" s="13"/>
      <c r="GJ711" s="13"/>
      <c r="GK711" s="13"/>
      <c r="GL711" s="13"/>
      <c r="GM711" s="13"/>
      <c r="GN711" s="13"/>
      <c r="GO711" s="13"/>
      <c r="GP711" s="13"/>
      <c r="GQ711" s="13"/>
      <c r="GR711" s="13"/>
      <c r="GS711" s="13"/>
      <c r="GT711" s="13"/>
      <c r="GU711" s="13"/>
      <c r="GV711" s="13"/>
      <c r="GW711" s="13"/>
      <c r="GX711" s="13"/>
      <c r="GY711" s="13"/>
      <c r="GZ711" s="13"/>
      <c r="HA711" s="13"/>
      <c r="HB711" s="13"/>
      <c r="HC711" s="13"/>
      <c r="HD711" s="13"/>
      <c r="HE711" s="13"/>
      <c r="HF711" s="13"/>
      <c r="HG711" s="13"/>
      <c r="HH711" s="13"/>
      <c r="HI711" s="13"/>
      <c r="HJ711" s="13"/>
      <c r="HK711" s="13"/>
      <c r="HL711" s="13"/>
      <c r="HM711" s="13"/>
      <c r="HN711" s="13"/>
      <c r="HO711" s="13"/>
      <c r="HP711" s="13"/>
      <c r="HQ711" s="13"/>
      <c r="HR711" s="13"/>
      <c r="HS711" s="13"/>
      <c r="HT711" s="13"/>
      <c r="HU711" s="13"/>
      <c r="HV711" s="13"/>
      <c r="HW711" s="13"/>
      <c r="HX711" s="13"/>
      <c r="HY711" s="13"/>
      <c r="HZ711" s="13"/>
      <c r="IA711" s="13"/>
      <c r="IB711" s="13"/>
      <c r="IC711" s="13"/>
      <c r="ID711" s="13"/>
      <c r="IE711" s="13"/>
      <c r="IF711" s="13"/>
      <c r="IG711" s="13"/>
      <c r="IH711" s="13"/>
      <c r="II711" s="13"/>
      <c r="IJ711" s="13"/>
      <c r="IK711" s="13"/>
      <c r="IL711" s="13"/>
      <c r="IM711" s="13"/>
      <c r="IN711" s="13"/>
      <c r="IO711" s="13"/>
      <c r="IP711" s="13"/>
      <c r="IQ711" s="13"/>
      <c r="IR711" s="13"/>
      <c r="IS711" s="13"/>
      <c r="IT711" s="13"/>
      <c r="IU711" s="13"/>
      <c r="IV711" s="13"/>
    </row>
  </sheetData>
  <sheetProtection password="CAA3" sheet="1" objects="1" scenarios="1" selectLockedCells="1" autoFilter="0"/>
  <autoFilter ref="A18:M178"/>
  <mergeCells count="8">
    <mergeCell ref="T2:T15"/>
    <mergeCell ref="H8:M11"/>
    <mergeCell ref="H6:N7"/>
    <mergeCell ref="J183:M183"/>
    <mergeCell ref="C13:D15"/>
    <mergeCell ref="F13:F16"/>
    <mergeCell ref="J15:M15"/>
    <mergeCell ref="K13:L13"/>
  </mergeCells>
  <phoneticPr fontId="3" type="noConversion"/>
  <conditionalFormatting sqref="N169:N178">
    <cfRule type="expression" dxfId="178" priority="5" stopIfTrue="1">
      <formula>$C169="NO"</formula>
    </cfRule>
  </conditionalFormatting>
  <conditionalFormatting sqref="F19:F178">
    <cfRule type="expression" dxfId="177" priority="6" stopIfTrue="1">
      <formula>AND($C19="NO",$O19&lt;&gt;"")</formula>
    </cfRule>
    <cfRule type="expression" dxfId="176" priority="7" stopIfTrue="1">
      <formula>$C19="NO"</formula>
    </cfRule>
  </conditionalFormatting>
  <conditionalFormatting sqref="J19:M178">
    <cfRule type="expression" dxfId="175" priority="8" stopIfTrue="1">
      <formula>AND($C19="NO",$O19&lt;&gt;"")</formula>
    </cfRule>
    <cfRule type="expression" dxfId="174" priority="9" stopIfTrue="1">
      <formula>$C19="NO"</formula>
    </cfRule>
  </conditionalFormatting>
  <conditionalFormatting sqref="F183:F662">
    <cfRule type="cellIs" dxfId="173" priority="10" stopIfTrue="1" operator="equal">
      <formula>0</formula>
    </cfRule>
  </conditionalFormatting>
  <conditionalFormatting sqref="C19:C178">
    <cfRule type="cellIs" dxfId="172" priority="11" stopIfTrue="1" operator="equal">
      <formula>"NO"</formula>
    </cfRule>
  </conditionalFormatting>
  <conditionalFormatting sqref="H6">
    <cfRule type="expression" dxfId="171" priority="12" stopIfTrue="1">
      <formula>$O$18&lt;&gt;0</formula>
    </cfRule>
  </conditionalFormatting>
  <conditionalFormatting sqref="R19:R178">
    <cfRule type="expression" dxfId="170" priority="4" stopIfTrue="1">
      <formula>AND(R19&lt;&gt;"",R19&lt;&gt;R18)</formula>
    </cfRule>
  </conditionalFormatting>
  <conditionalFormatting sqref="T2">
    <cfRule type="expression" dxfId="169" priority="1" stopIfTrue="1">
      <formula>$Q$18&gt;18</formula>
    </cfRule>
  </conditionalFormatting>
  <dataValidations count="5">
    <dataValidation type="list" allowBlank="1" showInputMessage="1" showErrorMessage="1" errorTitle="VALIDACIÓN DE DATOS" error="Introduce una fecha con formato: dd/mm/aa_x000a_(entre min-max)" promptTitle="Seleccione de la lista." prompt=" " sqref="F6">
      <formula1>FECHAS_OPOS</formula1>
    </dataValidation>
    <dataValidation allowBlank="1" showErrorMessage="1" sqref="I181:J182"/>
    <dataValidation allowBlank="1" showInputMessage="1" showErrorMessage="1" errorTitle="VALIDACIÓN DE DATOS" error="Introduce una fecha con formato: dd/mm/aa_x000a_(entre min-max)" sqref="G179:H180 B179:D180"/>
    <dataValidation type="time" allowBlank="1" showInputMessage="1" showErrorMessage="1" promptTitle="introducir una hora" prompt="en formato: hh:mm" sqref="K12 K14">
      <formula1>0.333333333333333</formula1>
      <formula2>0.875</formula2>
    </dataValidation>
    <dataValidation type="list" allowBlank="1" showInputMessage="1" showErrorMessage="1" errorTitle="VALIDACIÓN DE DATOS" error="Introduce una fecha con formato: dd/mm/aa_x000a_(entre min-max)" sqref="F19:F178">
      <formula1>FECHAS_OPOS</formula1>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E20:E178" formulaRange="1"/>
  </ignoredErrors>
  <legacy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tabColor indexed="11"/>
  </sheetPr>
  <dimension ref="A1:AZ712"/>
  <sheetViews>
    <sheetView showGridLines="0" defaultGridColor="0" colorId="22" zoomScaleNormal="100" zoomScaleSheetLayoutView="100" workbookViewId="0">
      <pane xSplit="13" ySplit="17" topLeftCell="N18" activePane="bottomRight" state="frozen"/>
      <selection activeCell="N2" sqref="N2:AA2"/>
      <selection pane="topRight" activeCell="N2" sqref="N2:AA2"/>
      <selection pane="bottomLeft" activeCell="N2" sqref="N2:AA2"/>
      <selection pane="bottomRight" activeCell="T5" sqref="T5:W5"/>
    </sheetView>
  </sheetViews>
  <sheetFormatPr baseColWidth="10" defaultRowHeight="12.75" x14ac:dyDescent="0.2"/>
  <cols>
    <col min="1" max="1" width="8.7109375" style="135"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0.85546875" style="239" customWidth="1"/>
    <col min="8" max="8" width="2.85546875" style="1199" customWidth="1"/>
    <col min="9" max="9" width="3.7109375" style="10" customWidth="1"/>
    <col min="10" max="10" width="8.7109375" style="11" customWidth="1"/>
    <col min="11" max="11" width="35.7109375" style="10" customWidth="1"/>
    <col min="12" max="12" width="2.7109375" style="13" customWidth="1"/>
    <col min="13" max="13" width="2.28515625" style="20" customWidth="1"/>
    <col min="14" max="18" width="8.7109375" style="50" customWidth="1"/>
    <col min="19" max="19" width="3.7109375" style="53" customWidth="1"/>
    <col min="20" max="20" width="14.7109375" style="50" customWidth="1"/>
    <col min="21" max="25" width="12.7109375" style="50" customWidth="1"/>
    <col min="26" max="26" width="0.85546875" style="20" customWidth="1"/>
    <col min="27" max="31" width="8.7109375" style="50" customWidth="1"/>
    <col min="32" max="32" width="3.7109375" style="53" customWidth="1"/>
    <col min="33" max="33" width="14.7109375" style="50" customWidth="1"/>
    <col min="34" max="38" width="12.7109375" style="50" customWidth="1"/>
    <col min="39" max="39" width="0.85546875" style="10" customWidth="1"/>
    <col min="40" max="16384" width="11.42578125" style="10"/>
  </cols>
  <sheetData>
    <row r="1" spans="1:52" s="54" customFormat="1" ht="5.0999999999999996" hidden="1" customHeight="1" x14ac:dyDescent="0.2">
      <c r="A1" s="376"/>
      <c r="B1" s="1351"/>
      <c r="C1" s="1351"/>
      <c r="D1" s="1351"/>
      <c r="E1" s="1351"/>
      <c r="F1" s="1351"/>
      <c r="G1" s="1382"/>
      <c r="H1" s="1673"/>
      <c r="I1" s="1351"/>
      <c r="J1" s="1387"/>
      <c r="K1" s="1351"/>
      <c r="L1" s="1388"/>
      <c r="M1" s="1388"/>
      <c r="N1" s="1390"/>
      <c r="O1" s="1390"/>
      <c r="P1" s="1390"/>
      <c r="Q1" s="1390"/>
      <c r="R1" s="1390"/>
      <c r="S1" s="1390"/>
      <c r="T1" s="1390"/>
      <c r="U1" s="1390"/>
      <c r="V1" s="1390"/>
      <c r="W1" s="1390"/>
      <c r="X1" s="1390"/>
      <c r="Y1" s="1390"/>
      <c r="Z1" s="1388"/>
      <c r="AA1" s="1390"/>
      <c r="AB1" s="1390"/>
      <c r="AC1" s="1390"/>
      <c r="AD1" s="1390"/>
      <c r="AE1" s="1390"/>
      <c r="AF1" s="1390"/>
      <c r="AG1" s="1390"/>
      <c r="AH1" s="1390"/>
      <c r="AI1" s="1390"/>
      <c r="AJ1" s="1390"/>
      <c r="AK1" s="1390"/>
      <c r="AL1" s="1390"/>
      <c r="AM1" s="1351"/>
      <c r="AN1" s="1351"/>
      <c r="AO1" s="1351"/>
      <c r="AP1" s="1351"/>
      <c r="AQ1" s="1351"/>
      <c r="AR1" s="1351"/>
      <c r="AS1" s="1351"/>
      <c r="AT1" s="1351"/>
      <c r="AU1" s="1351"/>
      <c r="AV1" s="1351"/>
      <c r="AW1" s="1351"/>
      <c r="AX1" s="1351"/>
      <c r="AY1" s="1351"/>
      <c r="AZ1" s="1351"/>
    </row>
    <row r="2" spans="1:52" s="54" customFormat="1" ht="5.0999999999999996" customHeight="1" x14ac:dyDescent="0.2">
      <c r="A2" s="376"/>
      <c r="B2" s="1351"/>
      <c r="C2" s="1351"/>
      <c r="D2" s="1351"/>
      <c r="E2" s="1351"/>
      <c r="F2" s="1351"/>
      <c r="G2" s="1382"/>
      <c r="H2" s="1673"/>
      <c r="I2" s="1351"/>
      <c r="J2" s="1387"/>
      <c r="K2" s="1351"/>
      <c r="L2" s="1388"/>
      <c r="M2" s="1388"/>
      <c r="N2" s="1390"/>
      <c r="O2" s="1390"/>
      <c r="P2" s="1390"/>
      <c r="Q2" s="1390"/>
      <c r="R2" s="1390"/>
      <c r="S2" s="1390"/>
      <c r="T2" s="1390"/>
      <c r="U2" s="1390"/>
      <c r="V2" s="1390"/>
      <c r="W2" s="1390"/>
      <c r="X2" s="1390"/>
      <c r="Y2" s="1390"/>
      <c r="Z2" s="1388"/>
      <c r="AA2" s="1390"/>
      <c r="AB2" s="1390"/>
      <c r="AC2" s="1390"/>
      <c r="AD2" s="1390"/>
      <c r="AE2" s="1390"/>
      <c r="AF2" s="1390"/>
      <c r="AG2" s="1390"/>
      <c r="AH2" s="1390"/>
      <c r="AI2" s="1390"/>
      <c r="AJ2" s="1390"/>
      <c r="AK2" s="1390"/>
      <c r="AL2" s="1390"/>
      <c r="AM2" s="1351"/>
      <c r="AN2" s="1351"/>
      <c r="AO2" s="1351"/>
      <c r="AP2" s="1351"/>
      <c r="AQ2" s="1351"/>
      <c r="AR2" s="1351"/>
      <c r="AS2" s="1351"/>
      <c r="AT2" s="1351"/>
      <c r="AU2" s="1351"/>
      <c r="AV2" s="1351"/>
      <c r="AW2" s="1351"/>
      <c r="AX2" s="1351"/>
      <c r="AY2" s="1351"/>
      <c r="AZ2" s="1351"/>
    </row>
    <row r="3" spans="1:52" s="137" customFormat="1" ht="20.100000000000001" customHeight="1" x14ac:dyDescent="0.25">
      <c r="A3" s="377"/>
      <c r="B3" s="1395"/>
      <c r="C3" s="383" t="s">
        <v>584</v>
      </c>
      <c r="D3" s="1406" t="s">
        <v>104</v>
      </c>
      <c r="E3" s="1406"/>
      <c r="F3" s="1406"/>
      <c r="G3" s="1395"/>
      <c r="H3" s="1219"/>
      <c r="I3" s="135"/>
      <c r="J3" s="61" t="s">
        <v>612</v>
      </c>
      <c r="K3" s="138" t="str">
        <f>'01_Carga'!$G$4</f>
        <v>INGLÉS  (FI)</v>
      </c>
      <c r="L3" s="138"/>
      <c r="M3" s="138"/>
      <c r="N3" s="2007" t="s">
        <v>575</v>
      </c>
      <c r="O3" s="2007"/>
      <c r="P3" s="2007"/>
      <c r="Q3" s="2007"/>
      <c r="R3" s="2007"/>
      <c r="S3" s="2007"/>
      <c r="T3" s="2007"/>
      <c r="U3" s="2007"/>
      <c r="V3" s="2007"/>
      <c r="W3" s="2007"/>
      <c r="X3" s="2007"/>
      <c r="Y3" s="2007"/>
      <c r="Z3" s="138"/>
      <c r="AA3" s="2007" t="s">
        <v>603</v>
      </c>
      <c r="AB3" s="2007"/>
      <c r="AC3" s="2007"/>
      <c r="AD3" s="2007"/>
      <c r="AE3" s="2007"/>
      <c r="AF3" s="2007"/>
      <c r="AG3" s="2007"/>
      <c r="AH3" s="2007"/>
      <c r="AI3" s="2007"/>
      <c r="AJ3" s="2007"/>
      <c r="AK3" s="2007"/>
      <c r="AL3" s="2007"/>
      <c r="AM3" s="289"/>
      <c r="AN3" s="1582"/>
      <c r="AO3" s="1582"/>
      <c r="AP3" s="1582"/>
      <c r="AQ3" s="1582"/>
      <c r="AR3" s="1582"/>
      <c r="AS3" s="1582"/>
      <c r="AT3" s="1582"/>
      <c r="AU3" s="1582"/>
      <c r="AV3" s="1582"/>
      <c r="AW3" s="1582"/>
      <c r="AX3" s="1582"/>
      <c r="AY3" s="1582"/>
      <c r="AZ3" s="1582"/>
    </row>
    <row r="4" spans="1:52" s="54" customFormat="1" ht="15" customHeight="1" x14ac:dyDescent="0.25">
      <c r="A4" s="371"/>
      <c r="B4" s="1396"/>
      <c r="C4" s="1495"/>
      <c r="D4" s="1406"/>
      <c r="E4" s="1406"/>
      <c r="F4" s="1406"/>
      <c r="G4" s="1396"/>
      <c r="H4" s="1199"/>
      <c r="I4" s="289"/>
      <c r="J4" s="61" t="s">
        <v>613</v>
      </c>
      <c r="K4" s="138" t="str">
        <f>'01_Carga'!$L$5</f>
        <v/>
      </c>
      <c r="L4" s="138"/>
      <c r="M4" s="138"/>
      <c r="N4" s="182"/>
      <c r="O4" s="182"/>
      <c r="P4" s="182"/>
      <c r="Q4" s="182"/>
      <c r="R4" s="182"/>
      <c r="S4" s="182"/>
      <c r="T4" s="181"/>
      <c r="U4" s="182"/>
      <c r="V4" s="182"/>
      <c r="W4" s="182"/>
      <c r="X4" s="182"/>
      <c r="Y4" s="182"/>
      <c r="Z4" s="138"/>
      <c r="AA4" s="182"/>
      <c r="AB4" s="182"/>
      <c r="AC4" s="182"/>
      <c r="AD4" s="182"/>
      <c r="AE4" s="182"/>
      <c r="AF4" s="182"/>
      <c r="AG4" s="181"/>
      <c r="AH4" s="182"/>
      <c r="AI4" s="182"/>
      <c r="AJ4" s="182"/>
      <c r="AK4" s="182"/>
      <c r="AL4" s="182"/>
      <c r="AM4" s="141"/>
      <c r="AN4" s="1444"/>
      <c r="AO4" s="1444"/>
      <c r="AP4" s="1444"/>
      <c r="AQ4" s="1444"/>
      <c r="AR4" s="1444"/>
      <c r="AS4" s="1444"/>
      <c r="AT4" s="1444"/>
      <c r="AU4" s="1444"/>
      <c r="AV4" s="1444"/>
      <c r="AW4" s="1444"/>
      <c r="AX4" s="1444"/>
      <c r="AY4" s="1444"/>
      <c r="AZ4" s="1444"/>
    </row>
    <row r="5" spans="1:52" s="54" customFormat="1" ht="18" customHeight="1" x14ac:dyDescent="0.2">
      <c r="A5" s="376"/>
      <c r="B5" s="1398"/>
      <c r="C5" s="1495"/>
      <c r="D5" s="1406"/>
      <c r="E5" s="1406"/>
      <c r="F5" s="1406"/>
      <c r="G5" s="1398"/>
      <c r="H5" s="1218"/>
      <c r="I5" s="274"/>
      <c r="J5" s="142" t="s">
        <v>496</v>
      </c>
      <c r="K5" s="196" t="str">
        <f>'01_Carga'!$G$6</f>
        <v>BURGOS</v>
      </c>
      <c r="L5" s="196"/>
      <c r="M5" s="196"/>
      <c r="N5" s="53"/>
      <c r="O5" s="140"/>
      <c r="P5" s="140"/>
      <c r="Q5" s="140"/>
      <c r="R5" s="274"/>
      <c r="S5" s="955" t="s">
        <v>320</v>
      </c>
      <c r="T5" s="2061"/>
      <c r="U5" s="2061"/>
      <c r="V5" s="2061"/>
      <c r="W5" s="2061"/>
      <c r="X5" s="904"/>
      <c r="Y5" s="904"/>
      <c r="Z5" s="196"/>
      <c r="AA5" s="165"/>
      <c r="AB5" s="881"/>
      <c r="AC5" s="881"/>
      <c r="AD5" s="881"/>
      <c r="AE5" s="902"/>
      <c r="AF5" s="955" t="s">
        <v>320</v>
      </c>
      <c r="AG5" s="2060">
        <f>T5</f>
        <v>0</v>
      </c>
      <c r="AH5" s="2060"/>
      <c r="AI5" s="2060"/>
      <c r="AJ5" s="2060"/>
      <c r="AK5" s="2060"/>
      <c r="AL5" s="2060"/>
      <c r="AM5" s="274"/>
      <c r="AN5" s="1393"/>
      <c r="AO5" s="1393"/>
      <c r="AP5" s="1393"/>
      <c r="AQ5" s="1393"/>
      <c r="AR5" s="1393"/>
      <c r="AS5" s="1393"/>
      <c r="AT5" s="1393"/>
      <c r="AU5" s="1393"/>
      <c r="AV5" s="1393"/>
      <c r="AW5" s="1393"/>
      <c r="AX5" s="1393"/>
      <c r="AY5" s="1393"/>
      <c r="AZ5" s="1393"/>
    </row>
    <row r="6" spans="1:52" s="54" customFormat="1" ht="18" customHeight="1" x14ac:dyDescent="0.2">
      <c r="A6" s="376"/>
      <c r="B6" s="1398"/>
      <c r="C6" s="1495"/>
      <c r="D6" s="1413"/>
      <c r="E6" s="1398"/>
      <c r="F6" s="1351"/>
      <c r="G6" s="1398"/>
      <c r="H6" s="1218"/>
      <c r="I6" s="274"/>
      <c r="J6" s="145" t="s">
        <v>184</v>
      </c>
      <c r="K6" s="2054" t="str">
        <f>'01_Carga'!$G$7</f>
        <v/>
      </c>
      <c r="L6" s="460"/>
      <c r="M6" s="460"/>
      <c r="N6" s="274"/>
      <c r="O6" s="274"/>
      <c r="P6" s="274"/>
      <c r="Q6" s="274"/>
      <c r="R6" s="274"/>
      <c r="S6" s="140"/>
      <c r="T6" s="147"/>
      <c r="U6" s="140"/>
      <c r="V6" s="140"/>
      <c r="W6" s="140"/>
      <c r="X6" s="140"/>
      <c r="Y6" s="140"/>
      <c r="Z6" s="460"/>
      <c r="AA6" s="274"/>
      <c r="AB6" s="274"/>
      <c r="AC6" s="274"/>
      <c r="AD6" s="274"/>
      <c r="AE6" s="274"/>
      <c r="AF6" s="140"/>
      <c r="AG6" s="147"/>
      <c r="AH6" s="140"/>
      <c r="AI6" s="140"/>
      <c r="AJ6" s="140"/>
      <c r="AK6" s="140"/>
      <c r="AL6" s="140"/>
      <c r="AM6" s="274"/>
      <c r="AN6" s="1393"/>
      <c r="AO6" s="1393"/>
      <c r="AP6" s="1393"/>
      <c r="AQ6" s="1393"/>
      <c r="AR6" s="1393"/>
      <c r="AS6" s="1393"/>
      <c r="AT6" s="1393"/>
      <c r="AU6" s="1393"/>
      <c r="AV6" s="1393"/>
      <c r="AW6" s="1393"/>
      <c r="AX6" s="1393"/>
      <c r="AY6" s="1393"/>
      <c r="AZ6" s="1393"/>
    </row>
    <row r="7" spans="1:52" s="54" customFormat="1" ht="18" customHeight="1" x14ac:dyDescent="0.2">
      <c r="A7" s="376"/>
      <c r="B7" s="1398"/>
      <c r="C7" s="710"/>
      <c r="D7" s="716" t="s">
        <v>192</v>
      </c>
      <c r="E7" s="716"/>
      <c r="F7" s="711">
        <f>SUM(N(FREQUENCY(F18:F177,F18:F177)&gt;0))</f>
        <v>0</v>
      </c>
      <c r="G7" s="1413"/>
      <c r="H7" s="1220"/>
      <c r="I7" s="274"/>
      <c r="J7" s="461"/>
      <c r="K7" s="2054"/>
      <c r="L7" s="295"/>
      <c r="M7" s="295"/>
      <c r="N7" s="469" t="s">
        <v>319</v>
      </c>
      <c r="O7" s="140"/>
      <c r="P7" s="140"/>
      <c r="Q7" s="140"/>
      <c r="R7" s="140"/>
      <c r="S7" s="51"/>
      <c r="T7" s="51"/>
      <c r="U7" s="51"/>
      <c r="V7" s="51"/>
      <c r="W7" s="51"/>
      <c r="X7" s="213"/>
      <c r="Y7" s="213"/>
      <c r="Z7" s="295"/>
      <c r="AA7" s="469" t="s">
        <v>319</v>
      </c>
      <c r="AB7" s="140"/>
      <c r="AC7" s="140"/>
      <c r="AD7" s="140"/>
      <c r="AE7" s="140"/>
      <c r="AF7" s="51"/>
      <c r="AG7" s="51"/>
      <c r="AH7" s="51"/>
      <c r="AI7" s="51"/>
      <c r="AJ7" s="51"/>
      <c r="AK7" s="213"/>
      <c r="AL7" s="213"/>
      <c r="AM7" s="295"/>
      <c r="AN7" s="1462"/>
      <c r="AO7" s="1462"/>
      <c r="AP7" s="1462"/>
      <c r="AQ7" s="1462"/>
      <c r="AR7" s="1462"/>
      <c r="AS7" s="1462"/>
      <c r="AT7" s="1462"/>
      <c r="AU7" s="1462"/>
      <c r="AV7" s="1462"/>
      <c r="AW7" s="1462"/>
      <c r="AX7" s="1462"/>
      <c r="AY7" s="1462"/>
      <c r="AZ7" s="1462"/>
    </row>
    <row r="8" spans="1:52" s="54" customFormat="1" ht="12.75" customHeight="1" x14ac:dyDescent="0.2">
      <c r="A8" s="376"/>
      <c r="B8" s="1398"/>
      <c r="C8" s="892"/>
      <c r="D8" s="899"/>
      <c r="E8" s="899" t="s">
        <v>11</v>
      </c>
      <c r="F8" s="894">
        <f>COUNTIF(C18:C177,"SÍ")</f>
        <v>0</v>
      </c>
      <c r="G8" s="1445"/>
      <c r="H8" s="1221"/>
      <c r="I8" s="2055" t="s">
        <v>365</v>
      </c>
      <c r="J8" s="2055"/>
      <c r="K8" s="2055"/>
      <c r="L8" s="462"/>
      <c r="M8" s="462"/>
      <c r="N8" s="213"/>
      <c r="O8" s="213"/>
      <c r="P8" s="295"/>
      <c r="Q8" s="295"/>
      <c r="R8" s="295"/>
      <c r="S8" s="51"/>
      <c r="T8" s="51"/>
      <c r="U8" s="51"/>
      <c r="V8" s="51"/>
      <c r="W8" s="51"/>
      <c r="X8" s="213"/>
      <c r="Y8" s="213"/>
      <c r="Z8" s="462"/>
      <c r="AA8" s="213"/>
      <c r="AB8" s="213"/>
      <c r="AC8" s="295"/>
      <c r="AD8" s="295"/>
      <c r="AE8" s="295"/>
      <c r="AF8" s="51"/>
      <c r="AG8" s="51"/>
      <c r="AH8" s="51"/>
      <c r="AI8" s="51"/>
      <c r="AJ8" s="51"/>
      <c r="AK8" s="213"/>
      <c r="AL8" s="213"/>
      <c r="AM8" s="470"/>
      <c r="AN8" s="1583"/>
      <c r="AO8" s="1583"/>
      <c r="AP8" s="1583"/>
      <c r="AQ8" s="1583"/>
      <c r="AR8" s="1583"/>
      <c r="AS8" s="1583"/>
      <c r="AT8" s="1583"/>
      <c r="AU8" s="1583"/>
      <c r="AV8" s="1583"/>
      <c r="AW8" s="1583"/>
      <c r="AX8" s="1583"/>
      <c r="AY8" s="1583"/>
      <c r="AZ8" s="1583"/>
    </row>
    <row r="9" spans="1:52" s="54" customFormat="1" ht="12.75" customHeight="1" x14ac:dyDescent="0.2">
      <c r="A9" s="376"/>
      <c r="B9" s="1398"/>
      <c r="C9" s="712"/>
      <c r="D9" s="719"/>
      <c r="E9" s="719" t="s">
        <v>9</v>
      </c>
      <c r="F9" s="713">
        <f>COUNT(F18:F177)</f>
        <v>0</v>
      </c>
      <c r="G9" s="1413"/>
      <c r="H9" s="1220"/>
      <c r="I9" s="2063" t="s">
        <v>183</v>
      </c>
      <c r="J9" s="2063"/>
      <c r="K9" s="2063"/>
      <c r="L9" s="463"/>
      <c r="M9" s="463"/>
      <c r="N9" s="2059" t="str">
        <f>'02_Criterios'!$H$57</f>
        <v>El ejercicio será valorado de 0 a 10 puntos. Se ha establecido un peso específico para cada criterio, por lo que se calculará la MEDIA PONDERADA de las puntuaciones asignadas a cada uno.</v>
      </c>
      <c r="O9" s="2059"/>
      <c r="P9" s="2059"/>
      <c r="Q9" s="2059"/>
      <c r="R9" s="472">
        <f>IF('02_Criterios'!$F$51="","",'02_Criterios'!$F$51)</f>
        <v>0.05</v>
      </c>
      <c r="S9" s="464" t="str">
        <f>IF(T9&lt;&gt;"","1.","")</f>
        <v>1.</v>
      </c>
      <c r="T9" s="465" t="str">
        <f>IF('02_Criterios'!$H$51&lt;&gt;"",'02_Criterios'!$H$51,"")</f>
        <v>Presentación y normativa vigente.</v>
      </c>
      <c r="U9" s="237"/>
      <c r="V9" s="237"/>
      <c r="W9" s="237"/>
      <c r="X9" s="213"/>
      <c r="Y9" s="213"/>
      <c r="Z9" s="494"/>
      <c r="AA9" s="2059" t="str">
        <f>'02_Criterios'!$H$66</f>
        <v>El ejercicio será valorado de 0 a 10 puntos. Se ha establecido un peso específico para cada criterio, por lo que se calculará la MEDIA PONDERADA de las puntuaciones asignadas a cada uno.</v>
      </c>
      <c r="AB9" s="2059"/>
      <c r="AC9" s="2059"/>
      <c r="AD9" s="2059"/>
      <c r="AE9" s="472">
        <f>IF('02_Criterios'!$F$60="","",'02_Criterios'!$F$60)</f>
        <v>0.05</v>
      </c>
      <c r="AF9" s="464" t="str">
        <f>IF(AG9&lt;&gt;"","1.","")</f>
        <v>1.</v>
      </c>
      <c r="AG9" s="465" t="str">
        <f>IF('02_Criterios'!$H$60&lt;&gt;"",'02_Criterios'!$H$60,"")</f>
        <v>Estructura y elementos de la unidad.</v>
      </c>
      <c r="AH9" s="237"/>
      <c r="AI9" s="51"/>
      <c r="AJ9" s="51"/>
      <c r="AK9" s="213"/>
      <c r="AL9" s="213"/>
      <c r="AM9" s="295"/>
      <c r="AN9" s="1462"/>
      <c r="AO9" s="1462"/>
      <c r="AP9" s="1462"/>
      <c r="AQ9" s="1462"/>
      <c r="AR9" s="1462"/>
      <c r="AS9" s="1462"/>
      <c r="AT9" s="1462"/>
      <c r="AU9" s="1462"/>
      <c r="AV9" s="1462"/>
      <c r="AW9" s="1462"/>
      <c r="AX9" s="1462"/>
      <c r="AY9" s="1462"/>
      <c r="AZ9" s="1462"/>
    </row>
    <row r="10" spans="1:52" s="54" customFormat="1" ht="12.75" customHeight="1" x14ac:dyDescent="0.2">
      <c r="A10" s="376"/>
      <c r="B10" s="1398"/>
      <c r="C10" s="714"/>
      <c r="D10" s="720"/>
      <c r="E10" s="720" t="s">
        <v>10</v>
      </c>
      <c r="F10" s="715">
        <f>F8-F9</f>
        <v>0</v>
      </c>
      <c r="G10" s="1413"/>
      <c r="H10" s="1221"/>
      <c r="I10" s="2063"/>
      <c r="J10" s="2063"/>
      <c r="K10" s="2063"/>
      <c r="L10" s="307"/>
      <c r="M10" s="307"/>
      <c r="N10" s="2059"/>
      <c r="O10" s="2059"/>
      <c r="P10" s="2059"/>
      <c r="Q10" s="2059"/>
      <c r="R10" s="472">
        <f>IF('02_Criterios'!$F$52="","",'02_Criterios'!$F$52)</f>
        <v>0.15</v>
      </c>
      <c r="S10" s="464" t="str">
        <f>IF(T10&lt;&gt;"","2.","")</f>
        <v>2.</v>
      </c>
      <c r="T10" s="465" t="str">
        <f>IF('02_Criterios'!$H$52&lt;&gt;"",'02_Criterios'!$H$52,"")</f>
        <v>Elementos del currículum.</v>
      </c>
      <c r="U10" s="237"/>
      <c r="V10" s="237"/>
      <c r="W10" s="237"/>
      <c r="X10" s="213"/>
      <c r="Y10" s="213"/>
      <c r="Z10" s="495"/>
      <c r="AA10" s="2059"/>
      <c r="AB10" s="2059"/>
      <c r="AC10" s="2059"/>
      <c r="AD10" s="2059"/>
      <c r="AE10" s="472">
        <f>IF('02_Criterios'!$F$61="","",'02_Criterios'!$F$61)</f>
        <v>0.25</v>
      </c>
      <c r="AF10" s="464" t="str">
        <f>IF(AG10&lt;&gt;"","2.","")</f>
        <v>2.</v>
      </c>
      <c r="AG10" s="465" t="str">
        <f>IF('02_Criterios'!$H$61&lt;&gt;"",'02_Criterios'!$H$61,"")</f>
        <v>Metodología y evaluación.</v>
      </c>
      <c r="AH10" s="237"/>
      <c r="AI10" s="51"/>
      <c r="AJ10" s="51"/>
      <c r="AK10" s="213"/>
      <c r="AL10" s="213"/>
      <c r="AM10" s="295"/>
      <c r="AN10" s="1462"/>
      <c r="AO10" s="1462"/>
      <c r="AP10" s="1462"/>
      <c r="AQ10" s="1462"/>
      <c r="AR10" s="1462"/>
      <c r="AS10" s="1462"/>
      <c r="AT10" s="1462"/>
      <c r="AU10" s="1462"/>
      <c r="AV10" s="1462"/>
      <c r="AW10" s="1462"/>
      <c r="AX10" s="1462"/>
      <c r="AY10" s="1462"/>
      <c r="AZ10" s="1462"/>
    </row>
    <row r="11" spans="1:52" s="54" customFormat="1" ht="12.75" customHeight="1" x14ac:dyDescent="0.2">
      <c r="A11" s="376"/>
      <c r="B11" s="1398"/>
      <c r="C11" s="1393"/>
      <c r="D11" s="1413"/>
      <c r="E11" s="1398"/>
      <c r="F11" s="1580"/>
      <c r="G11" s="1398"/>
      <c r="H11" s="1220"/>
      <c r="I11" s="2063"/>
      <c r="J11" s="2063"/>
      <c r="K11" s="2063"/>
      <c r="L11" s="307"/>
      <c r="M11" s="307"/>
      <c r="N11" s="2059"/>
      <c r="O11" s="2059"/>
      <c r="P11" s="2059"/>
      <c r="Q11" s="2059"/>
      <c r="R11" s="472">
        <f>IF('02_Criterios'!$F$53="","",'02_Criterios'!$F$53)</f>
        <v>0.3</v>
      </c>
      <c r="S11" s="464" t="str">
        <f>IF(T11&lt;&gt;"","3.","")</f>
        <v>3.</v>
      </c>
      <c r="T11" s="465" t="str">
        <f>IF('02_Criterios'!$H$53&lt;&gt;"",'02_Criterios'!$H$53,"")</f>
        <v>Metodología e integración de las TIC.</v>
      </c>
      <c r="U11" s="237"/>
      <c r="V11" s="237"/>
      <c r="W11" s="237"/>
      <c r="X11" s="213"/>
      <c r="Y11" s="213"/>
      <c r="Z11" s="495"/>
      <c r="AA11" s="2059"/>
      <c r="AB11" s="2059"/>
      <c r="AC11" s="2059"/>
      <c r="AD11" s="2059"/>
      <c r="AE11" s="472">
        <f>IF('02_Criterios'!$F$62="","",'02_Criterios'!$F$62)</f>
        <v>0.35</v>
      </c>
      <c r="AF11" s="464" t="str">
        <f>IF(AG11&lt;&gt;"","3.","")</f>
        <v>3.</v>
      </c>
      <c r="AG11" s="465" t="str">
        <f>IF('02_Criterios'!$H$62&lt;&gt;"",'02_Criterios'!$H$62,"")</f>
        <v>Originalidad y aplicabilidad en el aula.</v>
      </c>
      <c r="AH11" s="237"/>
      <c r="AI11" s="51"/>
      <c r="AJ11" s="51"/>
      <c r="AK11" s="213"/>
      <c r="AL11" s="213"/>
      <c r="AM11" s="295"/>
      <c r="AN11" s="1462"/>
      <c r="AO11" s="1462"/>
      <c r="AP11" s="1462"/>
      <c r="AQ11" s="1462"/>
      <c r="AR11" s="1462"/>
      <c r="AS11" s="1462"/>
      <c r="AT11" s="1462"/>
      <c r="AU11" s="1462"/>
      <c r="AV11" s="1462"/>
      <c r="AW11" s="1462"/>
      <c r="AX11" s="1462"/>
      <c r="AY11" s="1462"/>
      <c r="AZ11" s="1462"/>
    </row>
    <row r="12" spans="1:52" s="54" customFormat="1" ht="12.75" customHeight="1" x14ac:dyDescent="0.2">
      <c r="A12" s="376"/>
      <c r="B12" s="1398"/>
      <c r="C12" s="2038" t="s">
        <v>42</v>
      </c>
      <c r="D12" s="2047"/>
      <c r="E12" s="1594"/>
      <c r="F12" s="2050" t="s">
        <v>361</v>
      </c>
      <c r="G12" s="1398"/>
      <c r="H12" s="1222"/>
      <c r="I12" s="466"/>
      <c r="J12" s="466"/>
      <c r="K12" s="466"/>
      <c r="L12" s="307"/>
      <c r="M12" s="307"/>
      <c r="N12" s="2059"/>
      <c r="O12" s="2059"/>
      <c r="P12" s="2059"/>
      <c r="Q12" s="2059"/>
      <c r="R12" s="472">
        <f>IF('02_Criterios'!$F$54="","",'02_Criterios'!$F$54)</f>
        <v>0.25</v>
      </c>
      <c r="S12" s="464" t="str">
        <f>IF(T12&lt;&gt;"","4.","")</f>
        <v>4.</v>
      </c>
      <c r="T12" s="465" t="str">
        <f>IF('02_Criterios'!$H$54&lt;&gt;"",'02_Criterios'!$H$54,"")</f>
        <v>Evaluación y Atención a la Diversidad.</v>
      </c>
      <c r="U12" s="213"/>
      <c r="V12" s="213"/>
      <c r="W12" s="213"/>
      <c r="X12" s="213"/>
      <c r="Y12" s="213"/>
      <c r="Z12" s="495"/>
      <c r="AA12" s="2059"/>
      <c r="AB12" s="2059"/>
      <c r="AC12" s="2059"/>
      <c r="AD12" s="2059"/>
      <c r="AE12" s="472">
        <f>IF('02_Criterios'!$F$63="","",'02_Criterios'!$F$63)</f>
        <v>0.1</v>
      </c>
      <c r="AF12" s="464" t="str">
        <f>IF(AG12&lt;&gt;"","4.","")</f>
        <v>4.</v>
      </c>
      <c r="AG12" s="465" t="str">
        <f>IF('02_Criterios'!$H$63&lt;&gt;"",'02_Criterios'!$H$63,"")</f>
        <v>Atención a la diversidad.</v>
      </c>
      <c r="AH12" s="213"/>
      <c r="AI12" s="213"/>
      <c r="AJ12" s="213"/>
      <c r="AK12" s="213"/>
      <c r="AL12" s="213"/>
      <c r="AM12" s="295"/>
      <c r="AN12" s="1462"/>
      <c r="AO12" s="1462"/>
      <c r="AP12" s="1462"/>
      <c r="AQ12" s="1462"/>
      <c r="AR12" s="1462"/>
      <c r="AS12" s="1462"/>
      <c r="AT12" s="1462"/>
      <c r="AU12" s="1462"/>
      <c r="AV12" s="1462"/>
      <c r="AW12" s="1462"/>
      <c r="AX12" s="1462"/>
      <c r="AY12" s="1462"/>
      <c r="AZ12" s="1462"/>
    </row>
    <row r="13" spans="1:52" s="137" customFormat="1" ht="12.75" customHeight="1" x14ac:dyDescent="0.2">
      <c r="A13" s="377"/>
      <c r="B13" s="1400"/>
      <c r="C13" s="2048"/>
      <c r="D13" s="2049"/>
      <c r="E13" s="1467"/>
      <c r="F13" s="2062"/>
      <c r="G13" s="1400"/>
      <c r="H13" s="1222"/>
      <c r="I13" s="2064" t="s">
        <v>141</v>
      </c>
      <c r="J13" s="2064"/>
      <c r="K13" s="2064"/>
      <c r="L13" s="307"/>
      <c r="M13" s="307"/>
      <c r="N13" s="2059"/>
      <c r="O13" s="2059"/>
      <c r="P13" s="2059"/>
      <c r="Q13" s="2059"/>
      <c r="R13" s="472">
        <f>IF('02_Criterios'!$F$55="","",'02_Criterios'!$F$55)</f>
        <v>0.25</v>
      </c>
      <c r="S13" s="464" t="str">
        <f>IF(T13&lt;&gt;"","5.","")</f>
        <v>5.</v>
      </c>
      <c r="T13" s="465" t="str">
        <f>IF('02_Criterios'!$H$55&lt;&gt;"",'02_Criterios'!$H$55,"")</f>
        <v>Presentación oral.</v>
      </c>
      <c r="U13" s="311"/>
      <c r="V13" s="311"/>
      <c r="W13" s="311"/>
      <c r="X13" s="311"/>
      <c r="Y13" s="311"/>
      <c r="Z13" s="495"/>
      <c r="AA13" s="2059"/>
      <c r="AB13" s="2059"/>
      <c r="AC13" s="2059"/>
      <c r="AD13" s="2059"/>
      <c r="AE13" s="472">
        <f>IF('02_Criterios'!$F$64="","",'02_Criterios'!$F$64)</f>
        <v>0.25</v>
      </c>
      <c r="AF13" s="464" t="str">
        <f>IF(AG13&lt;&gt;"","5.","")</f>
        <v>5.</v>
      </c>
      <c r="AG13" s="465" t="str">
        <f>IF('02_Criterios'!$H$64&lt;&gt;"",'02_Criterios'!$H$64,"")</f>
        <v>Presentación oral.</v>
      </c>
      <c r="AH13" s="311"/>
      <c r="AI13" s="150"/>
      <c r="AJ13" s="150"/>
      <c r="AK13" s="150"/>
      <c r="AL13" s="150"/>
      <c r="AM13" s="471"/>
      <c r="AN13" s="1584"/>
      <c r="AO13" s="1584"/>
      <c r="AP13" s="1584"/>
      <c r="AQ13" s="1584"/>
      <c r="AR13" s="1584"/>
      <c r="AS13" s="1584"/>
      <c r="AT13" s="1584"/>
      <c r="AU13" s="1584"/>
      <c r="AV13" s="1584"/>
      <c r="AW13" s="1584"/>
      <c r="AX13" s="1584"/>
      <c r="AY13" s="1584"/>
      <c r="AZ13" s="1584"/>
    </row>
    <row r="14" spans="1:52" s="137" customFormat="1" ht="21.95" customHeight="1" x14ac:dyDescent="0.2">
      <c r="A14" s="377"/>
      <c r="B14" s="1400"/>
      <c r="C14" s="2048"/>
      <c r="D14" s="2049"/>
      <c r="E14" s="1467"/>
      <c r="F14" s="2062"/>
      <c r="G14" s="1400"/>
      <c r="H14" s="1223"/>
      <c r="I14" s="308"/>
      <c r="J14" s="439" t="s">
        <v>358</v>
      </c>
      <c r="K14" s="467">
        <f>SUBTOTAL(4,$F$18:$F$177)</f>
        <v>0</v>
      </c>
      <c r="L14" s="127"/>
      <c r="M14" s="127"/>
      <c r="N14" s="213"/>
      <c r="O14" s="213"/>
      <c r="P14" s="193"/>
      <c r="Q14" s="193"/>
      <c r="R14" s="289"/>
      <c r="S14" s="129"/>
      <c r="T14" s="194"/>
      <c r="U14" s="194"/>
      <c r="V14" s="194"/>
      <c r="W14" s="194"/>
      <c r="X14" s="194"/>
      <c r="Y14" s="194"/>
      <c r="Z14" s="127"/>
      <c r="AA14" s="213"/>
      <c r="AB14" s="213"/>
      <c r="AC14" s="193"/>
      <c r="AD14" s="193"/>
      <c r="AE14" s="289"/>
      <c r="AF14" s="129"/>
      <c r="AG14" s="194"/>
      <c r="AH14" s="194"/>
      <c r="AI14" s="194"/>
      <c r="AJ14" s="194"/>
      <c r="AK14" s="194"/>
      <c r="AL14" s="194"/>
      <c r="AM14" s="468"/>
      <c r="AN14" s="1585"/>
      <c r="AO14" s="1585"/>
      <c r="AP14" s="1585"/>
      <c r="AQ14" s="1585"/>
      <c r="AR14" s="1585"/>
      <c r="AS14" s="1585"/>
      <c r="AT14" s="1585"/>
      <c r="AU14" s="1585"/>
      <c r="AV14" s="1585"/>
      <c r="AW14" s="1585"/>
      <c r="AX14" s="1585"/>
      <c r="AY14" s="1585"/>
      <c r="AZ14" s="1585"/>
    </row>
    <row r="15" spans="1:52" s="34" customFormat="1" ht="12.75" customHeight="1" x14ac:dyDescent="0.2">
      <c r="A15" s="378"/>
      <c r="B15" s="1402"/>
      <c r="C15" s="391" t="s">
        <v>471</v>
      </c>
      <c r="D15" s="393"/>
      <c r="E15" s="1468"/>
      <c r="F15" s="386" t="s">
        <v>471</v>
      </c>
      <c r="G15" s="1402"/>
      <c r="H15" s="1199"/>
      <c r="I15" s="35" t="s">
        <v>167</v>
      </c>
      <c r="J15" s="36" t="s">
        <v>175</v>
      </c>
      <c r="K15" s="100" t="s">
        <v>156</v>
      </c>
      <c r="L15" s="103" t="s">
        <v>100</v>
      </c>
      <c r="M15" s="179"/>
      <c r="N15" s="2056" t="s">
        <v>161</v>
      </c>
      <c r="O15" s="2057"/>
      <c r="P15" s="2057"/>
      <c r="Q15" s="2057"/>
      <c r="R15" s="2058"/>
      <c r="S15" s="184"/>
      <c r="T15" s="185" t="s">
        <v>106</v>
      </c>
      <c r="U15" s="130"/>
      <c r="V15" s="130"/>
      <c r="W15" s="130"/>
      <c r="X15" s="130"/>
      <c r="Y15" s="131"/>
      <c r="Z15" s="374"/>
      <c r="AA15" s="2056" t="s">
        <v>161</v>
      </c>
      <c r="AB15" s="2057"/>
      <c r="AC15" s="2057"/>
      <c r="AD15" s="2057"/>
      <c r="AE15" s="2058"/>
      <c r="AF15" s="184"/>
      <c r="AG15" s="185" t="s">
        <v>106</v>
      </c>
      <c r="AH15" s="130"/>
      <c r="AI15" s="130"/>
      <c r="AJ15" s="130"/>
      <c r="AK15" s="130"/>
      <c r="AL15" s="131"/>
      <c r="AN15" s="1442"/>
      <c r="AO15" s="1442"/>
      <c r="AP15" s="1442"/>
      <c r="AQ15" s="1442"/>
      <c r="AR15" s="1442"/>
      <c r="AS15" s="1442"/>
      <c r="AT15" s="1442"/>
      <c r="AU15" s="1442"/>
      <c r="AV15" s="1442"/>
      <c r="AW15" s="1442"/>
      <c r="AX15" s="1442"/>
      <c r="AY15" s="1442"/>
      <c r="AZ15" s="1442"/>
    </row>
    <row r="16" spans="1:52" s="34" customFormat="1" ht="12.75" hidden="1" customHeight="1" x14ac:dyDescent="0.2">
      <c r="A16" s="378"/>
      <c r="B16" s="1402"/>
      <c r="C16" s="301"/>
      <c r="D16" s="302"/>
      <c r="E16" s="1402"/>
      <c r="F16" s="368"/>
      <c r="G16" s="1402"/>
      <c r="H16" s="1199"/>
      <c r="I16" s="105"/>
      <c r="J16" s="106"/>
      <c r="K16" s="106"/>
      <c r="L16" s="107"/>
      <c r="M16" s="180"/>
      <c r="N16" s="186"/>
      <c r="O16" s="187"/>
      <c r="P16" s="187"/>
      <c r="Q16" s="187"/>
      <c r="R16" s="188"/>
      <c r="S16" s="184"/>
      <c r="T16" s="186"/>
      <c r="U16" s="187"/>
      <c r="V16" s="187"/>
      <c r="W16" s="187"/>
      <c r="X16" s="187"/>
      <c r="Y16" s="188"/>
      <c r="Z16" s="375"/>
      <c r="AA16" s="186"/>
      <c r="AB16" s="187"/>
      <c r="AC16" s="187"/>
      <c r="AD16" s="187"/>
      <c r="AE16" s="188"/>
      <c r="AF16" s="184"/>
      <c r="AG16" s="186"/>
      <c r="AH16" s="187"/>
      <c r="AI16" s="187"/>
      <c r="AJ16" s="187"/>
      <c r="AK16" s="187"/>
      <c r="AL16" s="188"/>
      <c r="AN16" s="1442"/>
      <c r="AO16" s="1442"/>
      <c r="AP16" s="1442"/>
      <c r="AQ16" s="1442"/>
      <c r="AR16" s="1442"/>
      <c r="AS16" s="1442"/>
      <c r="AT16" s="1442"/>
      <c r="AU16" s="1442"/>
      <c r="AV16" s="1442"/>
      <c r="AW16" s="1442"/>
      <c r="AX16" s="1442"/>
      <c r="AY16" s="1442"/>
      <c r="AZ16" s="1442"/>
    </row>
    <row r="17" spans="1:52" s="34" customFormat="1" ht="12.75" customHeight="1" x14ac:dyDescent="0.2">
      <c r="A17" s="378"/>
      <c r="B17" s="1403"/>
      <c r="C17" s="303"/>
      <c r="D17" s="304"/>
      <c r="E17" s="1403"/>
      <c r="F17" s="385"/>
      <c r="G17" s="1403"/>
      <c r="H17" s="1201" t="s">
        <v>19</v>
      </c>
      <c r="I17" s="44" t="s">
        <v>166</v>
      </c>
      <c r="J17" s="45"/>
      <c r="K17" s="101"/>
      <c r="L17" s="46"/>
      <c r="M17" s="179"/>
      <c r="N17" s="44">
        <f>IF(COUNTA('02_Criterios'!$H$51:$H$55)&gt;=1,1,"")</f>
        <v>1</v>
      </c>
      <c r="O17" s="47">
        <f>IF(COUNTA('02_Criterios'!$H$51:$H$55)&gt;=2,2,"")</f>
        <v>2</v>
      </c>
      <c r="P17" s="47">
        <f>IF(COUNTA('02_Criterios'!$H$51:$H$55)&gt;=3,3,"")</f>
        <v>3</v>
      </c>
      <c r="Q17" s="47">
        <f>IF(COUNTA('02_Criterios'!$H$51:$H$55)&gt;=4,4,"")</f>
        <v>4</v>
      </c>
      <c r="R17" s="48">
        <f>IF(COUNTA('02_Criterios'!$H$51:$H$55)&gt;=5,5,"")</f>
        <v>5</v>
      </c>
      <c r="S17" s="192"/>
      <c r="T17" s="189"/>
      <c r="U17" s="190"/>
      <c r="V17" s="190"/>
      <c r="W17" s="190"/>
      <c r="X17" s="190"/>
      <c r="Y17" s="191"/>
      <c r="Z17" s="374"/>
      <c r="AA17" s="44">
        <f>IF(COUNTA('02_Criterios'!$H$60:$H$64)&gt;=1,1,"")</f>
        <v>1</v>
      </c>
      <c r="AB17" s="190">
        <f>IF(COUNTA('02_Criterios'!$H$60:$H$64)&gt;=2,2,"")</f>
        <v>2</v>
      </c>
      <c r="AC17" s="190">
        <f>IF(COUNTA('02_Criterios'!$H$60:$H$64)&gt;=3,3,"")</f>
        <v>3</v>
      </c>
      <c r="AD17" s="190">
        <f>IF(COUNTA('02_Criterios'!$H$60:$H$64)&gt;=4,4,"")</f>
        <v>4</v>
      </c>
      <c r="AE17" s="191">
        <f>IF(COUNTA('02_Criterios'!$H$60:$H$64)&gt;=5,5,"")</f>
        <v>5</v>
      </c>
      <c r="AF17" s="192"/>
      <c r="AG17" s="189"/>
      <c r="AH17" s="190"/>
      <c r="AI17" s="190"/>
      <c r="AJ17" s="190"/>
      <c r="AK17" s="190"/>
      <c r="AL17" s="191"/>
      <c r="AN17" s="1442"/>
      <c r="AO17" s="1442"/>
      <c r="AP17" s="1442"/>
      <c r="AQ17" s="1442"/>
      <c r="AR17" s="1442"/>
      <c r="AS17" s="1442"/>
      <c r="AT17" s="1442"/>
      <c r="AU17" s="1442"/>
      <c r="AV17" s="1442"/>
      <c r="AW17" s="1442"/>
      <c r="AX17" s="1442"/>
      <c r="AY17" s="1442"/>
      <c r="AZ17" s="1442"/>
    </row>
    <row r="18" spans="1:52" s="34" customFormat="1" ht="20.100000000000001" customHeight="1" x14ac:dyDescent="0.2">
      <c r="A18" s="369" t="str">
        <f>CONCATENATE('01_Carga'!$M$5,"_",$H18)</f>
        <v>FI__1</v>
      </c>
      <c r="B18" s="1405"/>
      <c r="C18" s="1460" t="str">
        <f>'12_P1_Lista'!T18</f>
        <v/>
      </c>
      <c r="D18" s="1461" t="str">
        <f>'12_P1_Lista'!U18</f>
        <v/>
      </c>
      <c r="E18" s="1405"/>
      <c r="F18" s="1726" t="str">
        <f>IF('14_P2_Convoca'!F19&lt;&gt;"",'14_P2_Convoca'!F19,"")</f>
        <v/>
      </c>
      <c r="G18" s="1405"/>
      <c r="H18" s="1202">
        <v>1</v>
      </c>
      <c r="I18" s="133" t="str">
        <f>IF(ISERROR(VLOOKUP($A18,Aspirantes!$A:$H,Aspirantes!$E$1,FALSE)),"",VLOOKUP($A18,Aspirantes!$A:$H,Aspirantes!$E$1,FALSE))</f>
        <v/>
      </c>
      <c r="J18" s="510" t="str">
        <f>IF(ISERROR(VLOOKUP($A18,Aspirantes!$A:$H,Aspirantes!$F$1,FALSE)),"",VLOOKUP($A18,Aspirantes!$A:$H,Aspirantes!$F$1,FALSE))</f>
        <v/>
      </c>
      <c r="K18" s="511" t="str">
        <f>IF(ISERROR(VLOOKUP($A18,Aspirantes!$A:$H,Aspirantes!$G$1,FALSE)),"",VLOOKUP($A18,Aspirantes!$A:$H,Aspirantes!$G$1,FALSE))</f>
        <v/>
      </c>
      <c r="L18" s="512" t="str">
        <f>IF(ISERROR(VLOOKUP($A18,Aspirantes!$A:$H,Aspirantes!$H$1,FALSE)),"",VLOOKUP($A18,Aspirantes!$A:$H,Aspirantes!$H$1,FALSE))</f>
        <v/>
      </c>
      <c r="M18" s="152"/>
      <c r="N18" s="587"/>
      <c r="O18" s="588"/>
      <c r="P18" s="588"/>
      <c r="Q18" s="588"/>
      <c r="R18" s="589"/>
      <c r="S18" s="151"/>
      <c r="T18" s="590"/>
      <c r="U18" s="591"/>
      <c r="V18" s="591"/>
      <c r="W18" s="591"/>
      <c r="X18" s="591"/>
      <c r="Y18" s="592"/>
      <c r="Z18" s="156"/>
      <c r="AA18" s="587"/>
      <c r="AB18" s="588"/>
      <c r="AC18" s="588"/>
      <c r="AD18" s="588"/>
      <c r="AE18" s="589"/>
      <c r="AF18" s="151"/>
      <c r="AG18" s="590"/>
      <c r="AH18" s="591"/>
      <c r="AI18" s="591"/>
      <c r="AJ18" s="591"/>
      <c r="AK18" s="591"/>
      <c r="AL18" s="592"/>
      <c r="AN18" s="1442"/>
      <c r="AO18" s="1442"/>
      <c r="AP18" s="1442"/>
      <c r="AQ18" s="1442"/>
      <c r="AR18" s="1442"/>
      <c r="AS18" s="1442"/>
      <c r="AT18" s="1442"/>
      <c r="AU18" s="1442"/>
      <c r="AV18" s="1442"/>
      <c r="AW18" s="1442"/>
      <c r="AX18" s="1442"/>
      <c r="AY18" s="1442"/>
      <c r="AZ18" s="1442"/>
    </row>
    <row r="19" spans="1:52" s="34" customFormat="1" ht="20.100000000000001" customHeight="1" x14ac:dyDescent="0.2">
      <c r="A19" s="369" t="str">
        <f>CONCATENATE('01_Carga'!$M$5,"_",$H19)</f>
        <v>FI__2</v>
      </c>
      <c r="B19" s="1405"/>
      <c r="C19" s="1460" t="str">
        <f>'12_P1_Lista'!T19</f>
        <v/>
      </c>
      <c r="D19" s="1461" t="str">
        <f>'12_P1_Lista'!U19</f>
        <v/>
      </c>
      <c r="E19" s="1405"/>
      <c r="F19" s="1726" t="str">
        <f>IF('14_P2_Convoca'!F20&lt;&gt;"",'14_P2_Convoca'!F20,"")</f>
        <v/>
      </c>
      <c r="G19" s="1405"/>
      <c r="H19" s="1202">
        <v>2</v>
      </c>
      <c r="I19" s="134" t="str">
        <f>IF(ISERROR(VLOOKUP($A19,Aspirantes!$A:$H,Aspirantes!$E$1,FALSE)),"",VLOOKUP($A19,Aspirantes!$A:$H,Aspirantes!$E$1,FALSE))</f>
        <v/>
      </c>
      <c r="J19" s="513" t="str">
        <f>IF(ISERROR(VLOOKUP($A19,Aspirantes!$A:$H,Aspirantes!$F$1,FALSE)),"",VLOOKUP($A19,Aspirantes!$A:$H,Aspirantes!$F$1,FALSE))</f>
        <v/>
      </c>
      <c r="K19" s="514" t="str">
        <f>IF(ISERROR(VLOOKUP($A19,Aspirantes!$A:$H,Aspirantes!$G$1,FALSE)),"",VLOOKUP($A19,Aspirantes!$A:$H,Aspirantes!$G$1,FALSE))</f>
        <v/>
      </c>
      <c r="L19" s="515" t="str">
        <f>IF(ISERROR(VLOOKUP($A19,Aspirantes!$A:$H,Aspirantes!$H$1,FALSE)),"",VLOOKUP($A19,Aspirantes!$A:$H,Aspirantes!$H$1,FALSE))</f>
        <v/>
      </c>
      <c r="M19" s="152"/>
      <c r="N19" s="593"/>
      <c r="O19" s="594"/>
      <c r="P19" s="594"/>
      <c r="Q19" s="594"/>
      <c r="R19" s="595"/>
      <c r="S19" s="151"/>
      <c r="T19" s="590"/>
      <c r="U19" s="591"/>
      <c r="V19" s="591"/>
      <c r="W19" s="591"/>
      <c r="X19" s="591"/>
      <c r="Y19" s="592"/>
      <c r="Z19" s="156"/>
      <c r="AA19" s="593"/>
      <c r="AB19" s="594"/>
      <c r="AC19" s="594"/>
      <c r="AD19" s="594"/>
      <c r="AE19" s="595"/>
      <c r="AF19" s="151"/>
      <c r="AG19" s="590"/>
      <c r="AH19" s="591"/>
      <c r="AI19" s="591"/>
      <c r="AJ19" s="591"/>
      <c r="AK19" s="591"/>
      <c r="AL19" s="592"/>
      <c r="AN19" s="1442"/>
      <c r="AO19" s="1442"/>
      <c r="AP19" s="1442"/>
      <c r="AQ19" s="1442"/>
      <c r="AR19" s="1442"/>
      <c r="AS19" s="1442"/>
      <c r="AT19" s="1442"/>
      <c r="AU19" s="1442"/>
      <c r="AV19" s="1442"/>
      <c r="AW19" s="1442"/>
      <c r="AX19" s="1442"/>
      <c r="AY19" s="1442"/>
      <c r="AZ19" s="1442"/>
    </row>
    <row r="20" spans="1:52" s="34" customFormat="1" ht="20.100000000000001" customHeight="1" x14ac:dyDescent="0.2">
      <c r="A20" s="369" t="str">
        <f>CONCATENATE('01_Carga'!$M$5,"_",$H20)</f>
        <v>FI__3</v>
      </c>
      <c r="B20" s="1405"/>
      <c r="C20" s="1460" t="str">
        <f>'12_P1_Lista'!T20</f>
        <v/>
      </c>
      <c r="D20" s="1461" t="str">
        <f>'12_P1_Lista'!U20</f>
        <v/>
      </c>
      <c r="E20" s="1405"/>
      <c r="F20" s="1726" t="str">
        <f>IF('14_P2_Convoca'!F21&lt;&gt;"",'14_P2_Convoca'!F21,"")</f>
        <v/>
      </c>
      <c r="G20" s="1405"/>
      <c r="H20" s="1202">
        <v>3</v>
      </c>
      <c r="I20" s="134" t="str">
        <f>IF(ISERROR(VLOOKUP($A20,Aspirantes!$A:$H,Aspirantes!$E$1,FALSE)),"",VLOOKUP($A20,Aspirantes!$A:$H,Aspirantes!$E$1,FALSE))</f>
        <v/>
      </c>
      <c r="J20" s="513" t="str">
        <f>IF(ISERROR(VLOOKUP($A20,Aspirantes!$A:$H,Aspirantes!$F$1,FALSE)),"",VLOOKUP($A20,Aspirantes!$A:$H,Aspirantes!$F$1,FALSE))</f>
        <v/>
      </c>
      <c r="K20" s="514" t="str">
        <f>IF(ISERROR(VLOOKUP($A20,Aspirantes!$A:$H,Aspirantes!$G$1,FALSE)),"",VLOOKUP($A20,Aspirantes!$A:$H,Aspirantes!$G$1,FALSE))</f>
        <v/>
      </c>
      <c r="L20" s="515" t="str">
        <f>IF(ISERROR(VLOOKUP($A20,Aspirantes!$A:$H,Aspirantes!$H$1,FALSE)),"",VLOOKUP($A20,Aspirantes!$A:$H,Aspirantes!$H$1,FALSE))</f>
        <v/>
      </c>
      <c r="M20" s="152"/>
      <c r="N20" s="593"/>
      <c r="O20" s="594"/>
      <c r="P20" s="594"/>
      <c r="Q20" s="594"/>
      <c r="R20" s="595"/>
      <c r="S20" s="151"/>
      <c r="T20" s="590"/>
      <c r="U20" s="591"/>
      <c r="V20" s="591"/>
      <c r="W20" s="591"/>
      <c r="X20" s="591"/>
      <c r="Y20" s="592"/>
      <c r="Z20" s="156"/>
      <c r="AA20" s="593"/>
      <c r="AB20" s="594"/>
      <c r="AC20" s="594"/>
      <c r="AD20" s="594"/>
      <c r="AE20" s="595"/>
      <c r="AF20" s="151"/>
      <c r="AG20" s="590"/>
      <c r="AH20" s="591"/>
      <c r="AI20" s="591"/>
      <c r="AJ20" s="591"/>
      <c r="AK20" s="591"/>
      <c r="AL20" s="592"/>
      <c r="AN20" s="1442"/>
      <c r="AO20" s="1442"/>
      <c r="AP20" s="1442"/>
      <c r="AQ20" s="1442"/>
      <c r="AR20" s="1442"/>
      <c r="AS20" s="1442"/>
      <c r="AT20" s="1442"/>
      <c r="AU20" s="1442"/>
      <c r="AV20" s="1442"/>
      <c r="AW20" s="1442"/>
      <c r="AX20" s="1442"/>
      <c r="AY20" s="1442"/>
      <c r="AZ20" s="1442"/>
    </row>
    <row r="21" spans="1:52" s="34" customFormat="1" ht="20.100000000000001" customHeight="1" x14ac:dyDescent="0.2">
      <c r="A21" s="369" t="str">
        <f>CONCATENATE('01_Carga'!$M$5,"_",$H21)</f>
        <v>FI__4</v>
      </c>
      <c r="B21" s="1405"/>
      <c r="C21" s="1460" t="str">
        <f>'12_P1_Lista'!T21</f>
        <v/>
      </c>
      <c r="D21" s="1461" t="str">
        <f>'12_P1_Lista'!U21</f>
        <v/>
      </c>
      <c r="E21" s="1405"/>
      <c r="F21" s="1726" t="str">
        <f>IF('14_P2_Convoca'!F22&lt;&gt;"",'14_P2_Convoca'!F22,"")</f>
        <v/>
      </c>
      <c r="G21" s="1405"/>
      <c r="H21" s="1202">
        <v>4</v>
      </c>
      <c r="I21" s="134" t="str">
        <f>IF(ISERROR(VLOOKUP($A21,Aspirantes!$A:$H,Aspirantes!$E$1,FALSE)),"",VLOOKUP($A21,Aspirantes!$A:$H,Aspirantes!$E$1,FALSE))</f>
        <v/>
      </c>
      <c r="J21" s="513" t="str">
        <f>IF(ISERROR(VLOOKUP($A21,Aspirantes!$A:$H,Aspirantes!$F$1,FALSE)),"",VLOOKUP($A21,Aspirantes!$A:$H,Aspirantes!$F$1,FALSE))</f>
        <v/>
      </c>
      <c r="K21" s="514" t="str">
        <f>IF(ISERROR(VLOOKUP($A21,Aspirantes!$A:$H,Aspirantes!$G$1,FALSE)),"",VLOOKUP($A21,Aspirantes!$A:$H,Aspirantes!$G$1,FALSE))</f>
        <v/>
      </c>
      <c r="L21" s="515" t="str">
        <f>IF(ISERROR(VLOOKUP($A21,Aspirantes!$A:$H,Aspirantes!$H$1,FALSE)),"",VLOOKUP($A21,Aspirantes!$A:$H,Aspirantes!$H$1,FALSE))</f>
        <v/>
      </c>
      <c r="M21" s="152"/>
      <c r="N21" s="593"/>
      <c r="O21" s="594"/>
      <c r="P21" s="594"/>
      <c r="Q21" s="594"/>
      <c r="R21" s="595"/>
      <c r="S21" s="151"/>
      <c r="T21" s="590"/>
      <c r="U21" s="591"/>
      <c r="V21" s="591"/>
      <c r="W21" s="591"/>
      <c r="X21" s="591"/>
      <c r="Y21" s="592"/>
      <c r="Z21" s="156"/>
      <c r="AA21" s="593"/>
      <c r="AB21" s="594"/>
      <c r="AC21" s="594"/>
      <c r="AD21" s="594"/>
      <c r="AE21" s="595"/>
      <c r="AF21" s="151"/>
      <c r="AG21" s="590"/>
      <c r="AH21" s="591"/>
      <c r="AI21" s="591"/>
      <c r="AJ21" s="591"/>
      <c r="AK21" s="591"/>
      <c r="AL21" s="592"/>
      <c r="AN21" s="1442"/>
      <c r="AO21" s="1442"/>
      <c r="AP21" s="1442"/>
      <c r="AQ21" s="1442"/>
      <c r="AR21" s="1442"/>
      <c r="AS21" s="1442"/>
      <c r="AT21" s="1442"/>
      <c r="AU21" s="1442"/>
      <c r="AV21" s="1442"/>
      <c r="AW21" s="1442"/>
      <c r="AX21" s="1442"/>
      <c r="AY21" s="1442"/>
      <c r="AZ21" s="1442"/>
    </row>
    <row r="22" spans="1:52" s="34" customFormat="1" ht="20.100000000000001" customHeight="1" x14ac:dyDescent="0.2">
      <c r="A22" s="369" t="str">
        <f>CONCATENATE('01_Carga'!$M$5,"_",$H22)</f>
        <v>FI__5</v>
      </c>
      <c r="B22" s="1405"/>
      <c r="C22" s="1460" t="str">
        <f>'12_P1_Lista'!T22</f>
        <v/>
      </c>
      <c r="D22" s="1461" t="str">
        <f>'12_P1_Lista'!U22</f>
        <v/>
      </c>
      <c r="E22" s="1405"/>
      <c r="F22" s="1726" t="str">
        <f>IF('14_P2_Convoca'!F23&lt;&gt;"",'14_P2_Convoca'!F23,"")</f>
        <v/>
      </c>
      <c r="G22" s="1405"/>
      <c r="H22" s="1202">
        <v>5</v>
      </c>
      <c r="I22" s="134" t="str">
        <f>IF(ISERROR(VLOOKUP($A22,Aspirantes!$A:$H,Aspirantes!$E$1,FALSE)),"",VLOOKUP($A22,Aspirantes!$A:$H,Aspirantes!$E$1,FALSE))</f>
        <v/>
      </c>
      <c r="J22" s="513" t="str">
        <f>IF(ISERROR(VLOOKUP($A22,Aspirantes!$A:$H,Aspirantes!$F$1,FALSE)),"",VLOOKUP($A22,Aspirantes!$A:$H,Aspirantes!$F$1,FALSE))</f>
        <v/>
      </c>
      <c r="K22" s="514" t="str">
        <f>IF(ISERROR(VLOOKUP($A22,Aspirantes!$A:$H,Aspirantes!$G$1,FALSE)),"",VLOOKUP($A22,Aspirantes!$A:$H,Aspirantes!$G$1,FALSE))</f>
        <v/>
      </c>
      <c r="L22" s="515" t="str">
        <f>IF(ISERROR(VLOOKUP($A22,Aspirantes!$A:$H,Aspirantes!$H$1,FALSE)),"",VLOOKUP($A22,Aspirantes!$A:$H,Aspirantes!$H$1,FALSE))</f>
        <v/>
      </c>
      <c r="M22" s="152"/>
      <c r="N22" s="593"/>
      <c r="O22" s="594"/>
      <c r="P22" s="594"/>
      <c r="Q22" s="594"/>
      <c r="R22" s="595"/>
      <c r="S22" s="151"/>
      <c r="T22" s="590"/>
      <c r="U22" s="591"/>
      <c r="V22" s="591"/>
      <c r="W22" s="591"/>
      <c r="X22" s="591"/>
      <c r="Y22" s="592"/>
      <c r="Z22" s="156"/>
      <c r="AA22" s="593"/>
      <c r="AB22" s="594"/>
      <c r="AC22" s="594"/>
      <c r="AD22" s="594"/>
      <c r="AE22" s="595"/>
      <c r="AF22" s="151"/>
      <c r="AG22" s="590"/>
      <c r="AH22" s="591"/>
      <c r="AI22" s="591"/>
      <c r="AJ22" s="591"/>
      <c r="AK22" s="591"/>
      <c r="AL22" s="592"/>
      <c r="AN22" s="1442"/>
      <c r="AO22" s="1442"/>
      <c r="AP22" s="1442"/>
      <c r="AQ22" s="1442"/>
      <c r="AR22" s="1442"/>
      <c r="AS22" s="1442"/>
      <c r="AT22" s="1442"/>
      <c r="AU22" s="1442"/>
      <c r="AV22" s="1442"/>
      <c r="AW22" s="1442"/>
      <c r="AX22" s="1442"/>
      <c r="AY22" s="1442"/>
      <c r="AZ22" s="1442"/>
    </row>
    <row r="23" spans="1:52" s="34" customFormat="1" ht="20.100000000000001" customHeight="1" x14ac:dyDescent="0.2">
      <c r="A23" s="369" t="str">
        <f>CONCATENATE('01_Carga'!$M$5,"_",$H23)</f>
        <v>FI__6</v>
      </c>
      <c r="B23" s="1405"/>
      <c r="C23" s="1460" t="str">
        <f>'12_P1_Lista'!T23</f>
        <v/>
      </c>
      <c r="D23" s="1461" t="str">
        <f>'12_P1_Lista'!U23</f>
        <v/>
      </c>
      <c r="E23" s="1405"/>
      <c r="F23" s="1726" t="str">
        <f>IF('14_P2_Convoca'!F24&lt;&gt;"",'14_P2_Convoca'!F24,"")</f>
        <v/>
      </c>
      <c r="G23" s="1405"/>
      <c r="H23" s="1202">
        <v>6</v>
      </c>
      <c r="I23" s="134" t="str">
        <f>IF(ISERROR(VLOOKUP($A23,Aspirantes!$A:$H,Aspirantes!$E$1,FALSE)),"",VLOOKUP($A23,Aspirantes!$A:$H,Aspirantes!$E$1,FALSE))</f>
        <v/>
      </c>
      <c r="J23" s="513" t="str">
        <f>IF(ISERROR(VLOOKUP($A23,Aspirantes!$A:$H,Aspirantes!$F$1,FALSE)),"",VLOOKUP($A23,Aspirantes!$A:$H,Aspirantes!$F$1,FALSE))</f>
        <v/>
      </c>
      <c r="K23" s="514" t="str">
        <f>IF(ISERROR(VLOOKUP($A23,Aspirantes!$A:$H,Aspirantes!$G$1,FALSE)),"",VLOOKUP($A23,Aspirantes!$A:$H,Aspirantes!$G$1,FALSE))</f>
        <v/>
      </c>
      <c r="L23" s="515" t="str">
        <f>IF(ISERROR(VLOOKUP($A23,Aspirantes!$A:$H,Aspirantes!$H$1,FALSE)),"",VLOOKUP($A23,Aspirantes!$A:$H,Aspirantes!$H$1,FALSE))</f>
        <v/>
      </c>
      <c r="M23" s="152"/>
      <c r="N23" s="593"/>
      <c r="O23" s="594"/>
      <c r="P23" s="594"/>
      <c r="Q23" s="594"/>
      <c r="R23" s="595"/>
      <c r="S23" s="151"/>
      <c r="T23" s="590"/>
      <c r="U23" s="591"/>
      <c r="V23" s="591"/>
      <c r="W23" s="591"/>
      <c r="X23" s="591"/>
      <c r="Y23" s="592"/>
      <c r="Z23" s="156"/>
      <c r="AA23" s="593"/>
      <c r="AB23" s="594"/>
      <c r="AC23" s="594"/>
      <c r="AD23" s="594"/>
      <c r="AE23" s="595"/>
      <c r="AF23" s="151"/>
      <c r="AG23" s="590"/>
      <c r="AH23" s="591"/>
      <c r="AI23" s="591"/>
      <c r="AJ23" s="591"/>
      <c r="AK23" s="591"/>
      <c r="AL23" s="592"/>
      <c r="AN23" s="1442"/>
      <c r="AO23" s="1442"/>
      <c r="AP23" s="1442"/>
      <c r="AQ23" s="1442"/>
      <c r="AR23" s="1442"/>
      <c r="AS23" s="1442"/>
      <c r="AT23" s="1442"/>
      <c r="AU23" s="1442"/>
      <c r="AV23" s="1442"/>
      <c r="AW23" s="1442"/>
      <c r="AX23" s="1442"/>
      <c r="AY23" s="1442"/>
      <c r="AZ23" s="1442"/>
    </row>
    <row r="24" spans="1:52" s="34" customFormat="1" ht="20.100000000000001" customHeight="1" x14ac:dyDescent="0.2">
      <c r="A24" s="369" t="str">
        <f>CONCATENATE('01_Carga'!$M$5,"_",$H24)</f>
        <v>FI__7</v>
      </c>
      <c r="B24" s="1405"/>
      <c r="C24" s="1460" t="str">
        <f>'12_P1_Lista'!T24</f>
        <v/>
      </c>
      <c r="D24" s="1461" t="str">
        <f>'12_P1_Lista'!U24</f>
        <v/>
      </c>
      <c r="E24" s="1405"/>
      <c r="F24" s="1726" t="str">
        <f>IF('14_P2_Convoca'!F25&lt;&gt;"",'14_P2_Convoca'!F25,"")</f>
        <v/>
      </c>
      <c r="G24" s="1405"/>
      <c r="H24" s="1202">
        <v>7</v>
      </c>
      <c r="I24" s="134" t="str">
        <f>IF(ISERROR(VLOOKUP($A24,Aspirantes!$A:$H,Aspirantes!$E$1,FALSE)),"",VLOOKUP($A24,Aspirantes!$A:$H,Aspirantes!$E$1,FALSE))</f>
        <v/>
      </c>
      <c r="J24" s="513" t="str">
        <f>IF(ISERROR(VLOOKUP($A24,Aspirantes!$A:$H,Aspirantes!$F$1,FALSE)),"",VLOOKUP($A24,Aspirantes!$A:$H,Aspirantes!$F$1,FALSE))</f>
        <v/>
      </c>
      <c r="K24" s="514" t="str">
        <f>IF(ISERROR(VLOOKUP($A24,Aspirantes!$A:$H,Aspirantes!$G$1,FALSE)),"",VLOOKUP($A24,Aspirantes!$A:$H,Aspirantes!$G$1,FALSE))</f>
        <v/>
      </c>
      <c r="L24" s="515" t="str">
        <f>IF(ISERROR(VLOOKUP($A24,Aspirantes!$A:$H,Aspirantes!$H$1,FALSE)),"",VLOOKUP($A24,Aspirantes!$A:$H,Aspirantes!$H$1,FALSE))</f>
        <v/>
      </c>
      <c r="M24" s="152"/>
      <c r="N24" s="593"/>
      <c r="O24" s="594"/>
      <c r="P24" s="594"/>
      <c r="Q24" s="594"/>
      <c r="R24" s="595"/>
      <c r="S24" s="151"/>
      <c r="T24" s="590"/>
      <c r="U24" s="591"/>
      <c r="V24" s="591"/>
      <c r="W24" s="591"/>
      <c r="X24" s="591"/>
      <c r="Y24" s="592"/>
      <c r="Z24" s="156"/>
      <c r="AA24" s="593"/>
      <c r="AB24" s="594"/>
      <c r="AC24" s="594"/>
      <c r="AD24" s="594"/>
      <c r="AE24" s="595"/>
      <c r="AF24" s="151"/>
      <c r="AG24" s="590"/>
      <c r="AH24" s="591"/>
      <c r="AI24" s="591"/>
      <c r="AJ24" s="591"/>
      <c r="AK24" s="591"/>
      <c r="AL24" s="592"/>
      <c r="AN24" s="1442"/>
      <c r="AO24" s="1442"/>
      <c r="AP24" s="1442"/>
      <c r="AQ24" s="1442"/>
      <c r="AR24" s="1442"/>
      <c r="AS24" s="1442"/>
      <c r="AT24" s="1442"/>
      <c r="AU24" s="1442"/>
      <c r="AV24" s="1442"/>
      <c r="AW24" s="1442"/>
      <c r="AX24" s="1442"/>
      <c r="AY24" s="1442"/>
      <c r="AZ24" s="1442"/>
    </row>
    <row r="25" spans="1:52" s="34" customFormat="1" ht="20.100000000000001" customHeight="1" x14ac:dyDescent="0.2">
      <c r="A25" s="369" t="str">
        <f>CONCATENATE('01_Carga'!$M$5,"_",$H25)</f>
        <v>FI__8</v>
      </c>
      <c r="B25" s="1405"/>
      <c r="C25" s="1460" t="str">
        <f>'12_P1_Lista'!T25</f>
        <v/>
      </c>
      <c r="D25" s="1461" t="str">
        <f>'12_P1_Lista'!U25</f>
        <v/>
      </c>
      <c r="E25" s="1405"/>
      <c r="F25" s="1726" t="str">
        <f>IF('14_P2_Convoca'!F26&lt;&gt;"",'14_P2_Convoca'!F26,"")</f>
        <v/>
      </c>
      <c r="G25" s="1405"/>
      <c r="H25" s="1202">
        <v>8</v>
      </c>
      <c r="I25" s="134" t="str">
        <f>IF(ISERROR(VLOOKUP($A25,Aspirantes!$A:$H,Aspirantes!$E$1,FALSE)),"",VLOOKUP($A25,Aspirantes!$A:$H,Aspirantes!$E$1,FALSE))</f>
        <v/>
      </c>
      <c r="J25" s="513" t="str">
        <f>IF(ISERROR(VLOOKUP($A25,Aspirantes!$A:$H,Aspirantes!$F$1,FALSE)),"",VLOOKUP($A25,Aspirantes!$A:$H,Aspirantes!$F$1,FALSE))</f>
        <v/>
      </c>
      <c r="K25" s="514" t="str">
        <f>IF(ISERROR(VLOOKUP($A25,Aspirantes!$A:$H,Aspirantes!$G$1,FALSE)),"",VLOOKUP($A25,Aspirantes!$A:$H,Aspirantes!$G$1,FALSE))</f>
        <v/>
      </c>
      <c r="L25" s="515" t="str">
        <f>IF(ISERROR(VLOOKUP($A25,Aspirantes!$A:$H,Aspirantes!$H$1,FALSE)),"",VLOOKUP($A25,Aspirantes!$A:$H,Aspirantes!$H$1,FALSE))</f>
        <v/>
      </c>
      <c r="M25" s="152"/>
      <c r="N25" s="593"/>
      <c r="O25" s="594"/>
      <c r="P25" s="594"/>
      <c r="Q25" s="594"/>
      <c r="R25" s="595"/>
      <c r="S25" s="151"/>
      <c r="T25" s="590"/>
      <c r="U25" s="591"/>
      <c r="V25" s="591"/>
      <c r="W25" s="591"/>
      <c r="X25" s="591"/>
      <c r="Y25" s="592"/>
      <c r="Z25" s="156"/>
      <c r="AA25" s="593"/>
      <c r="AB25" s="594"/>
      <c r="AC25" s="594"/>
      <c r="AD25" s="594"/>
      <c r="AE25" s="595"/>
      <c r="AF25" s="151"/>
      <c r="AG25" s="590"/>
      <c r="AH25" s="591"/>
      <c r="AI25" s="591"/>
      <c r="AJ25" s="591"/>
      <c r="AK25" s="591"/>
      <c r="AL25" s="592"/>
      <c r="AN25" s="1442"/>
      <c r="AO25" s="1442"/>
      <c r="AP25" s="1442"/>
      <c r="AQ25" s="1442"/>
      <c r="AR25" s="1442"/>
      <c r="AS25" s="1442"/>
      <c r="AT25" s="1442"/>
      <c r="AU25" s="1442"/>
      <c r="AV25" s="1442"/>
      <c r="AW25" s="1442"/>
      <c r="AX25" s="1442"/>
      <c r="AY25" s="1442"/>
      <c r="AZ25" s="1442"/>
    </row>
    <row r="26" spans="1:52" s="34" customFormat="1" ht="20.100000000000001" customHeight="1" x14ac:dyDescent="0.2">
      <c r="A26" s="369" t="str">
        <f>CONCATENATE('01_Carga'!$M$5,"_",$H26)</f>
        <v>FI__9</v>
      </c>
      <c r="B26" s="1405"/>
      <c r="C26" s="1460" t="str">
        <f>'12_P1_Lista'!T26</f>
        <v/>
      </c>
      <c r="D26" s="1461" t="str">
        <f>'12_P1_Lista'!U26</f>
        <v/>
      </c>
      <c r="E26" s="1405"/>
      <c r="F26" s="1726" t="str">
        <f>IF('14_P2_Convoca'!F27&lt;&gt;"",'14_P2_Convoca'!F27,"")</f>
        <v/>
      </c>
      <c r="G26" s="1405"/>
      <c r="H26" s="1202">
        <v>9</v>
      </c>
      <c r="I26" s="134" t="str">
        <f>IF(ISERROR(VLOOKUP($A26,Aspirantes!$A:$H,Aspirantes!$E$1,FALSE)),"",VLOOKUP($A26,Aspirantes!$A:$H,Aspirantes!$E$1,FALSE))</f>
        <v/>
      </c>
      <c r="J26" s="513" t="str">
        <f>IF(ISERROR(VLOOKUP($A26,Aspirantes!$A:$H,Aspirantes!$F$1,FALSE)),"",VLOOKUP($A26,Aspirantes!$A:$H,Aspirantes!$F$1,FALSE))</f>
        <v/>
      </c>
      <c r="K26" s="514" t="str">
        <f>IF(ISERROR(VLOOKUP($A26,Aspirantes!$A:$H,Aspirantes!$G$1,FALSE)),"",VLOOKUP($A26,Aspirantes!$A:$H,Aspirantes!$G$1,FALSE))</f>
        <v/>
      </c>
      <c r="L26" s="515" t="str">
        <f>IF(ISERROR(VLOOKUP($A26,Aspirantes!$A:$H,Aspirantes!$H$1,FALSE)),"",VLOOKUP($A26,Aspirantes!$A:$H,Aspirantes!$H$1,FALSE))</f>
        <v/>
      </c>
      <c r="M26" s="152"/>
      <c r="N26" s="593"/>
      <c r="O26" s="594"/>
      <c r="P26" s="594"/>
      <c r="Q26" s="594"/>
      <c r="R26" s="595"/>
      <c r="S26" s="151"/>
      <c r="T26" s="590"/>
      <c r="U26" s="591"/>
      <c r="V26" s="591"/>
      <c r="W26" s="591"/>
      <c r="X26" s="591"/>
      <c r="Y26" s="592"/>
      <c r="Z26" s="156"/>
      <c r="AA26" s="593"/>
      <c r="AB26" s="594"/>
      <c r="AC26" s="594"/>
      <c r="AD26" s="594"/>
      <c r="AE26" s="595"/>
      <c r="AF26" s="151"/>
      <c r="AG26" s="590"/>
      <c r="AH26" s="591"/>
      <c r="AI26" s="591"/>
      <c r="AJ26" s="591"/>
      <c r="AK26" s="591"/>
      <c r="AL26" s="592"/>
      <c r="AN26" s="1442"/>
      <c r="AO26" s="1442"/>
      <c r="AP26" s="1442"/>
      <c r="AQ26" s="1442"/>
      <c r="AR26" s="1442"/>
      <c r="AS26" s="1442"/>
      <c r="AT26" s="1442"/>
      <c r="AU26" s="1442"/>
      <c r="AV26" s="1442"/>
      <c r="AW26" s="1442"/>
      <c r="AX26" s="1442"/>
      <c r="AY26" s="1442"/>
      <c r="AZ26" s="1442"/>
    </row>
    <row r="27" spans="1:52" s="34" customFormat="1" ht="20.100000000000001" customHeight="1" x14ac:dyDescent="0.2">
      <c r="A27" s="369" t="str">
        <f>CONCATENATE('01_Carga'!$M$5,"_",$H27)</f>
        <v>FI__10</v>
      </c>
      <c r="B27" s="1405"/>
      <c r="C27" s="1460" t="str">
        <f>'12_P1_Lista'!T27</f>
        <v/>
      </c>
      <c r="D27" s="1461" t="str">
        <f>'12_P1_Lista'!U27</f>
        <v/>
      </c>
      <c r="E27" s="1405"/>
      <c r="F27" s="1726" t="str">
        <f>IF('14_P2_Convoca'!F28&lt;&gt;"",'14_P2_Convoca'!F28,"")</f>
        <v/>
      </c>
      <c r="G27" s="1405"/>
      <c r="H27" s="1202">
        <v>10</v>
      </c>
      <c r="I27" s="134" t="str">
        <f>IF(ISERROR(VLOOKUP($A27,Aspirantes!$A:$H,Aspirantes!$E$1,FALSE)),"",VLOOKUP($A27,Aspirantes!$A:$H,Aspirantes!$E$1,FALSE))</f>
        <v/>
      </c>
      <c r="J27" s="513" t="str">
        <f>IF(ISERROR(VLOOKUP($A27,Aspirantes!$A:$H,Aspirantes!$F$1,FALSE)),"",VLOOKUP($A27,Aspirantes!$A:$H,Aspirantes!$F$1,FALSE))</f>
        <v/>
      </c>
      <c r="K27" s="514" t="str">
        <f>IF(ISERROR(VLOOKUP($A27,Aspirantes!$A:$H,Aspirantes!$G$1,FALSE)),"",VLOOKUP($A27,Aspirantes!$A:$H,Aspirantes!$G$1,FALSE))</f>
        <v/>
      </c>
      <c r="L27" s="515" t="str">
        <f>IF(ISERROR(VLOOKUP($A27,Aspirantes!$A:$H,Aspirantes!$H$1,FALSE)),"",VLOOKUP($A27,Aspirantes!$A:$H,Aspirantes!$H$1,FALSE))</f>
        <v/>
      </c>
      <c r="M27" s="152"/>
      <c r="N27" s="593"/>
      <c r="O27" s="594"/>
      <c r="P27" s="594"/>
      <c r="Q27" s="594"/>
      <c r="R27" s="595"/>
      <c r="S27" s="151"/>
      <c r="T27" s="590"/>
      <c r="U27" s="591"/>
      <c r="V27" s="591"/>
      <c r="W27" s="591"/>
      <c r="X27" s="591"/>
      <c r="Y27" s="592"/>
      <c r="Z27" s="156"/>
      <c r="AA27" s="593"/>
      <c r="AB27" s="594"/>
      <c r="AC27" s="594"/>
      <c r="AD27" s="594"/>
      <c r="AE27" s="595"/>
      <c r="AF27" s="151"/>
      <c r="AG27" s="590"/>
      <c r="AH27" s="591"/>
      <c r="AI27" s="591"/>
      <c r="AJ27" s="591"/>
      <c r="AK27" s="591"/>
      <c r="AL27" s="592"/>
      <c r="AN27" s="1442"/>
      <c r="AO27" s="1442"/>
      <c r="AP27" s="1442"/>
      <c r="AQ27" s="1442"/>
      <c r="AR27" s="1442"/>
      <c r="AS27" s="1442"/>
      <c r="AT27" s="1442"/>
      <c r="AU27" s="1442"/>
      <c r="AV27" s="1442"/>
      <c r="AW27" s="1442"/>
      <c r="AX27" s="1442"/>
      <c r="AY27" s="1442"/>
      <c r="AZ27" s="1442"/>
    </row>
    <row r="28" spans="1:52" s="34" customFormat="1" ht="20.100000000000001" customHeight="1" x14ac:dyDescent="0.2">
      <c r="A28" s="369" t="str">
        <f>CONCATENATE('01_Carga'!$M$5,"_",$H28)</f>
        <v>FI__11</v>
      </c>
      <c r="B28" s="1405"/>
      <c r="C28" s="1460" t="str">
        <f>'12_P1_Lista'!T28</f>
        <v/>
      </c>
      <c r="D28" s="1461" t="str">
        <f>'12_P1_Lista'!U28</f>
        <v/>
      </c>
      <c r="E28" s="1405"/>
      <c r="F28" s="1726" t="str">
        <f>IF('14_P2_Convoca'!F29&lt;&gt;"",'14_P2_Convoca'!F29,"")</f>
        <v/>
      </c>
      <c r="G28" s="1405"/>
      <c r="H28" s="1202">
        <v>11</v>
      </c>
      <c r="I28" s="134" t="str">
        <f>IF(ISERROR(VLOOKUP($A28,Aspirantes!$A:$H,Aspirantes!$E$1,FALSE)),"",VLOOKUP($A28,Aspirantes!$A:$H,Aspirantes!$E$1,FALSE))</f>
        <v/>
      </c>
      <c r="J28" s="513" t="str">
        <f>IF(ISERROR(VLOOKUP($A28,Aspirantes!$A:$H,Aspirantes!$F$1,FALSE)),"",VLOOKUP($A28,Aspirantes!$A:$H,Aspirantes!$F$1,FALSE))</f>
        <v/>
      </c>
      <c r="K28" s="514" t="str">
        <f>IF(ISERROR(VLOOKUP($A28,Aspirantes!$A:$H,Aspirantes!$G$1,FALSE)),"",VLOOKUP($A28,Aspirantes!$A:$H,Aspirantes!$G$1,FALSE))</f>
        <v/>
      </c>
      <c r="L28" s="515" t="str">
        <f>IF(ISERROR(VLOOKUP($A28,Aspirantes!$A:$H,Aspirantes!$H$1,FALSE)),"",VLOOKUP($A28,Aspirantes!$A:$H,Aspirantes!$H$1,FALSE))</f>
        <v/>
      </c>
      <c r="M28" s="152"/>
      <c r="N28" s="593"/>
      <c r="O28" s="594"/>
      <c r="P28" s="594"/>
      <c r="Q28" s="594"/>
      <c r="R28" s="595"/>
      <c r="S28" s="151"/>
      <c r="T28" s="590"/>
      <c r="U28" s="591"/>
      <c r="V28" s="591"/>
      <c r="W28" s="591"/>
      <c r="X28" s="591"/>
      <c r="Y28" s="592"/>
      <c r="Z28" s="156"/>
      <c r="AA28" s="593"/>
      <c r="AB28" s="594"/>
      <c r="AC28" s="594"/>
      <c r="AD28" s="594"/>
      <c r="AE28" s="595"/>
      <c r="AF28" s="151"/>
      <c r="AG28" s="590"/>
      <c r="AH28" s="591"/>
      <c r="AI28" s="591"/>
      <c r="AJ28" s="591"/>
      <c r="AK28" s="591"/>
      <c r="AL28" s="592"/>
      <c r="AN28" s="1442"/>
      <c r="AO28" s="1442"/>
      <c r="AP28" s="1442"/>
      <c r="AQ28" s="1442"/>
      <c r="AR28" s="1442"/>
      <c r="AS28" s="1442"/>
      <c r="AT28" s="1442"/>
      <c r="AU28" s="1442"/>
      <c r="AV28" s="1442"/>
      <c r="AW28" s="1442"/>
      <c r="AX28" s="1442"/>
      <c r="AY28" s="1442"/>
      <c r="AZ28" s="1442"/>
    </row>
    <row r="29" spans="1:52" s="34" customFormat="1" ht="20.100000000000001" customHeight="1" x14ac:dyDescent="0.2">
      <c r="A29" s="369" t="str">
        <f>CONCATENATE('01_Carga'!$M$5,"_",$H29)</f>
        <v>FI__12</v>
      </c>
      <c r="B29" s="1405"/>
      <c r="C29" s="1460" t="str">
        <f>'12_P1_Lista'!T29</f>
        <v/>
      </c>
      <c r="D29" s="1461" t="str">
        <f>'12_P1_Lista'!U29</f>
        <v/>
      </c>
      <c r="E29" s="1405"/>
      <c r="F29" s="1726" t="str">
        <f>IF('14_P2_Convoca'!F30&lt;&gt;"",'14_P2_Convoca'!F30,"")</f>
        <v/>
      </c>
      <c r="G29" s="1405"/>
      <c r="H29" s="1202">
        <v>12</v>
      </c>
      <c r="I29" s="134" t="str">
        <f>IF(ISERROR(VLOOKUP($A29,Aspirantes!$A:$H,Aspirantes!$E$1,FALSE)),"",VLOOKUP($A29,Aspirantes!$A:$H,Aspirantes!$E$1,FALSE))</f>
        <v/>
      </c>
      <c r="J29" s="513" t="str">
        <f>IF(ISERROR(VLOOKUP($A29,Aspirantes!$A:$H,Aspirantes!$F$1,FALSE)),"",VLOOKUP($A29,Aspirantes!$A:$H,Aspirantes!$F$1,FALSE))</f>
        <v/>
      </c>
      <c r="K29" s="514" t="str">
        <f>IF(ISERROR(VLOOKUP($A29,Aspirantes!$A:$H,Aspirantes!$G$1,FALSE)),"",VLOOKUP($A29,Aspirantes!$A:$H,Aspirantes!$G$1,FALSE))</f>
        <v/>
      </c>
      <c r="L29" s="515" t="str">
        <f>IF(ISERROR(VLOOKUP($A29,Aspirantes!$A:$H,Aspirantes!$H$1,FALSE)),"",VLOOKUP($A29,Aspirantes!$A:$H,Aspirantes!$H$1,FALSE))</f>
        <v/>
      </c>
      <c r="M29" s="152"/>
      <c r="N29" s="593"/>
      <c r="O29" s="594"/>
      <c r="P29" s="594"/>
      <c r="Q29" s="594"/>
      <c r="R29" s="595"/>
      <c r="S29" s="151"/>
      <c r="T29" s="590"/>
      <c r="U29" s="591"/>
      <c r="V29" s="591"/>
      <c r="W29" s="591"/>
      <c r="X29" s="591"/>
      <c r="Y29" s="592"/>
      <c r="Z29" s="156"/>
      <c r="AA29" s="593"/>
      <c r="AB29" s="594"/>
      <c r="AC29" s="594"/>
      <c r="AD29" s="594"/>
      <c r="AE29" s="595"/>
      <c r="AF29" s="151"/>
      <c r="AG29" s="590"/>
      <c r="AH29" s="591"/>
      <c r="AI29" s="591"/>
      <c r="AJ29" s="591"/>
      <c r="AK29" s="591"/>
      <c r="AL29" s="592"/>
      <c r="AN29" s="1442"/>
      <c r="AO29" s="1442"/>
      <c r="AP29" s="1442"/>
      <c r="AQ29" s="1442"/>
      <c r="AR29" s="1442"/>
      <c r="AS29" s="1442"/>
      <c r="AT29" s="1442"/>
      <c r="AU29" s="1442"/>
      <c r="AV29" s="1442"/>
      <c r="AW29" s="1442"/>
      <c r="AX29" s="1442"/>
      <c r="AY29" s="1442"/>
      <c r="AZ29" s="1442"/>
    </row>
    <row r="30" spans="1:52" s="34" customFormat="1" ht="20.100000000000001" customHeight="1" x14ac:dyDescent="0.2">
      <c r="A30" s="369" t="str">
        <f>CONCATENATE('01_Carga'!$M$5,"_",$H30)</f>
        <v>FI__13</v>
      </c>
      <c r="B30" s="1405"/>
      <c r="C30" s="1460" t="str">
        <f>'12_P1_Lista'!T30</f>
        <v/>
      </c>
      <c r="D30" s="1461" t="str">
        <f>'12_P1_Lista'!U30</f>
        <v/>
      </c>
      <c r="E30" s="1405"/>
      <c r="F30" s="1726" t="str">
        <f>IF('14_P2_Convoca'!F31&lt;&gt;"",'14_P2_Convoca'!F31,"")</f>
        <v/>
      </c>
      <c r="G30" s="1405"/>
      <c r="H30" s="1202">
        <v>13</v>
      </c>
      <c r="I30" s="134" t="str">
        <f>IF(ISERROR(VLOOKUP($A30,Aspirantes!$A:$H,Aspirantes!$E$1,FALSE)),"",VLOOKUP($A30,Aspirantes!$A:$H,Aspirantes!$E$1,FALSE))</f>
        <v/>
      </c>
      <c r="J30" s="513" t="str">
        <f>IF(ISERROR(VLOOKUP($A30,Aspirantes!$A:$H,Aspirantes!$F$1,FALSE)),"",VLOOKUP($A30,Aspirantes!$A:$H,Aspirantes!$F$1,FALSE))</f>
        <v/>
      </c>
      <c r="K30" s="514" t="str">
        <f>IF(ISERROR(VLOOKUP($A30,Aspirantes!$A:$H,Aspirantes!$G$1,FALSE)),"",VLOOKUP($A30,Aspirantes!$A:$H,Aspirantes!$G$1,FALSE))</f>
        <v/>
      </c>
      <c r="L30" s="515" t="str">
        <f>IF(ISERROR(VLOOKUP($A30,Aspirantes!$A:$H,Aspirantes!$H$1,FALSE)),"",VLOOKUP($A30,Aspirantes!$A:$H,Aspirantes!$H$1,FALSE))</f>
        <v/>
      </c>
      <c r="M30" s="152"/>
      <c r="N30" s="593"/>
      <c r="O30" s="594"/>
      <c r="P30" s="594"/>
      <c r="Q30" s="594"/>
      <c r="R30" s="595"/>
      <c r="S30" s="151"/>
      <c r="T30" s="590"/>
      <c r="U30" s="591"/>
      <c r="V30" s="591"/>
      <c r="W30" s="591"/>
      <c r="X30" s="591"/>
      <c r="Y30" s="592"/>
      <c r="Z30" s="156"/>
      <c r="AA30" s="593"/>
      <c r="AB30" s="594"/>
      <c r="AC30" s="594"/>
      <c r="AD30" s="594"/>
      <c r="AE30" s="595"/>
      <c r="AF30" s="151"/>
      <c r="AG30" s="590"/>
      <c r="AH30" s="591"/>
      <c r="AI30" s="591"/>
      <c r="AJ30" s="591"/>
      <c r="AK30" s="591"/>
      <c r="AL30" s="592"/>
      <c r="AN30" s="1442"/>
      <c r="AO30" s="1442"/>
      <c r="AP30" s="1442"/>
      <c r="AQ30" s="1442"/>
      <c r="AR30" s="1442"/>
      <c r="AS30" s="1442"/>
      <c r="AT30" s="1442"/>
      <c r="AU30" s="1442"/>
      <c r="AV30" s="1442"/>
      <c r="AW30" s="1442"/>
      <c r="AX30" s="1442"/>
      <c r="AY30" s="1442"/>
      <c r="AZ30" s="1442"/>
    </row>
    <row r="31" spans="1:52" s="34" customFormat="1" ht="20.100000000000001" customHeight="1" x14ac:dyDescent="0.2">
      <c r="A31" s="369" t="str">
        <f>CONCATENATE('01_Carga'!$M$5,"_",$H31)</f>
        <v>FI__14</v>
      </c>
      <c r="B31" s="1405"/>
      <c r="C31" s="1460" t="str">
        <f>'12_P1_Lista'!T31</f>
        <v/>
      </c>
      <c r="D31" s="1461" t="str">
        <f>'12_P1_Lista'!U31</f>
        <v/>
      </c>
      <c r="E31" s="1405"/>
      <c r="F31" s="1726" t="str">
        <f>IF('14_P2_Convoca'!F32&lt;&gt;"",'14_P2_Convoca'!F32,"")</f>
        <v/>
      </c>
      <c r="G31" s="1405"/>
      <c r="H31" s="1202">
        <v>14</v>
      </c>
      <c r="I31" s="134" t="str">
        <f>IF(ISERROR(VLOOKUP($A31,Aspirantes!$A:$H,Aspirantes!$E$1,FALSE)),"",VLOOKUP($A31,Aspirantes!$A:$H,Aspirantes!$E$1,FALSE))</f>
        <v/>
      </c>
      <c r="J31" s="513" t="str">
        <f>IF(ISERROR(VLOOKUP($A31,Aspirantes!$A:$H,Aspirantes!$F$1,FALSE)),"",VLOOKUP($A31,Aspirantes!$A:$H,Aspirantes!$F$1,FALSE))</f>
        <v/>
      </c>
      <c r="K31" s="514" t="str">
        <f>IF(ISERROR(VLOOKUP($A31,Aspirantes!$A:$H,Aspirantes!$G$1,FALSE)),"",VLOOKUP($A31,Aspirantes!$A:$H,Aspirantes!$G$1,FALSE))</f>
        <v/>
      </c>
      <c r="L31" s="515" t="str">
        <f>IF(ISERROR(VLOOKUP($A31,Aspirantes!$A:$H,Aspirantes!$H$1,FALSE)),"",VLOOKUP($A31,Aspirantes!$A:$H,Aspirantes!$H$1,FALSE))</f>
        <v/>
      </c>
      <c r="M31" s="152"/>
      <c r="N31" s="593"/>
      <c r="O31" s="594"/>
      <c r="P31" s="594"/>
      <c r="Q31" s="594"/>
      <c r="R31" s="595"/>
      <c r="S31" s="151"/>
      <c r="T31" s="590"/>
      <c r="U31" s="591"/>
      <c r="V31" s="591"/>
      <c r="W31" s="591"/>
      <c r="X31" s="591"/>
      <c r="Y31" s="592"/>
      <c r="Z31" s="156"/>
      <c r="AA31" s="593"/>
      <c r="AB31" s="594"/>
      <c r="AC31" s="594"/>
      <c r="AD31" s="594"/>
      <c r="AE31" s="595"/>
      <c r="AF31" s="151"/>
      <c r="AG31" s="590"/>
      <c r="AH31" s="591"/>
      <c r="AI31" s="591"/>
      <c r="AJ31" s="591"/>
      <c r="AK31" s="591"/>
      <c r="AL31" s="592"/>
      <c r="AN31" s="1442"/>
      <c r="AO31" s="1442"/>
      <c r="AP31" s="1442"/>
      <c r="AQ31" s="1442"/>
      <c r="AR31" s="1442"/>
      <c r="AS31" s="1442"/>
      <c r="AT31" s="1442"/>
      <c r="AU31" s="1442"/>
      <c r="AV31" s="1442"/>
      <c r="AW31" s="1442"/>
      <c r="AX31" s="1442"/>
      <c r="AY31" s="1442"/>
      <c r="AZ31" s="1442"/>
    </row>
    <row r="32" spans="1:52" s="34" customFormat="1" ht="20.100000000000001" customHeight="1" x14ac:dyDescent="0.2">
      <c r="A32" s="369" t="str">
        <f>CONCATENATE('01_Carga'!$M$5,"_",$H32)</f>
        <v>FI__15</v>
      </c>
      <c r="B32" s="1405"/>
      <c r="C32" s="1460" t="str">
        <f>'12_P1_Lista'!T32</f>
        <v/>
      </c>
      <c r="D32" s="1461" t="str">
        <f>'12_P1_Lista'!U32</f>
        <v/>
      </c>
      <c r="E32" s="1405"/>
      <c r="F32" s="1726" t="str">
        <f>IF('14_P2_Convoca'!F33&lt;&gt;"",'14_P2_Convoca'!F33,"")</f>
        <v/>
      </c>
      <c r="G32" s="1405"/>
      <c r="H32" s="1202">
        <v>15</v>
      </c>
      <c r="I32" s="134" t="str">
        <f>IF(ISERROR(VLOOKUP($A32,Aspirantes!$A:$H,Aspirantes!$E$1,FALSE)),"",VLOOKUP($A32,Aspirantes!$A:$H,Aspirantes!$E$1,FALSE))</f>
        <v/>
      </c>
      <c r="J32" s="513" t="str">
        <f>IF(ISERROR(VLOOKUP($A32,Aspirantes!$A:$H,Aspirantes!$F$1,FALSE)),"",VLOOKUP($A32,Aspirantes!$A:$H,Aspirantes!$F$1,FALSE))</f>
        <v/>
      </c>
      <c r="K32" s="514" t="str">
        <f>IF(ISERROR(VLOOKUP($A32,Aspirantes!$A:$H,Aspirantes!$G$1,FALSE)),"",VLOOKUP($A32,Aspirantes!$A:$H,Aspirantes!$G$1,FALSE))</f>
        <v/>
      </c>
      <c r="L32" s="515" t="str">
        <f>IF(ISERROR(VLOOKUP($A32,Aspirantes!$A:$H,Aspirantes!$H$1,FALSE)),"",VLOOKUP($A32,Aspirantes!$A:$H,Aspirantes!$H$1,FALSE))</f>
        <v/>
      </c>
      <c r="M32" s="152"/>
      <c r="N32" s="593"/>
      <c r="O32" s="594"/>
      <c r="P32" s="594"/>
      <c r="Q32" s="594"/>
      <c r="R32" s="595"/>
      <c r="S32" s="151"/>
      <c r="T32" s="590"/>
      <c r="U32" s="591"/>
      <c r="V32" s="591"/>
      <c r="W32" s="591"/>
      <c r="X32" s="591"/>
      <c r="Y32" s="592"/>
      <c r="Z32" s="156"/>
      <c r="AA32" s="593"/>
      <c r="AB32" s="594"/>
      <c r="AC32" s="594"/>
      <c r="AD32" s="594"/>
      <c r="AE32" s="595"/>
      <c r="AF32" s="151"/>
      <c r="AG32" s="590"/>
      <c r="AH32" s="591"/>
      <c r="AI32" s="591"/>
      <c r="AJ32" s="591"/>
      <c r="AK32" s="591"/>
      <c r="AL32" s="592"/>
      <c r="AN32" s="1442"/>
      <c r="AO32" s="1442"/>
      <c r="AP32" s="1442"/>
      <c r="AQ32" s="1442"/>
      <c r="AR32" s="1442"/>
      <c r="AS32" s="1442"/>
      <c r="AT32" s="1442"/>
      <c r="AU32" s="1442"/>
      <c r="AV32" s="1442"/>
      <c r="AW32" s="1442"/>
      <c r="AX32" s="1442"/>
      <c r="AY32" s="1442"/>
      <c r="AZ32" s="1442"/>
    </row>
    <row r="33" spans="1:52" s="34" customFormat="1" ht="20.100000000000001" customHeight="1" x14ac:dyDescent="0.2">
      <c r="A33" s="369" t="str">
        <f>CONCATENATE('01_Carga'!$M$5,"_",$H33)</f>
        <v>FI__16</v>
      </c>
      <c r="B33" s="1405"/>
      <c r="C33" s="1460" t="str">
        <f>'12_P1_Lista'!T33</f>
        <v/>
      </c>
      <c r="D33" s="1461" t="str">
        <f>'12_P1_Lista'!U33</f>
        <v/>
      </c>
      <c r="E33" s="1405"/>
      <c r="F33" s="1726" t="str">
        <f>IF('14_P2_Convoca'!F34&lt;&gt;"",'14_P2_Convoca'!F34,"")</f>
        <v/>
      </c>
      <c r="G33" s="1405"/>
      <c r="H33" s="1202">
        <v>16</v>
      </c>
      <c r="I33" s="134" t="str">
        <f>IF(ISERROR(VLOOKUP($A33,Aspirantes!$A:$H,Aspirantes!$E$1,FALSE)),"",VLOOKUP($A33,Aspirantes!$A:$H,Aspirantes!$E$1,FALSE))</f>
        <v/>
      </c>
      <c r="J33" s="513" t="str">
        <f>IF(ISERROR(VLOOKUP($A33,Aspirantes!$A:$H,Aspirantes!$F$1,FALSE)),"",VLOOKUP($A33,Aspirantes!$A:$H,Aspirantes!$F$1,FALSE))</f>
        <v/>
      </c>
      <c r="K33" s="514" t="str">
        <f>IF(ISERROR(VLOOKUP($A33,Aspirantes!$A:$H,Aspirantes!$G$1,FALSE)),"",VLOOKUP($A33,Aspirantes!$A:$H,Aspirantes!$G$1,FALSE))</f>
        <v/>
      </c>
      <c r="L33" s="515" t="str">
        <f>IF(ISERROR(VLOOKUP($A33,Aspirantes!$A:$H,Aspirantes!$H$1,FALSE)),"",VLOOKUP($A33,Aspirantes!$A:$H,Aspirantes!$H$1,FALSE))</f>
        <v/>
      </c>
      <c r="M33" s="152"/>
      <c r="N33" s="593"/>
      <c r="O33" s="594"/>
      <c r="P33" s="594"/>
      <c r="Q33" s="594"/>
      <c r="R33" s="595"/>
      <c r="S33" s="151"/>
      <c r="T33" s="590"/>
      <c r="U33" s="591"/>
      <c r="V33" s="591"/>
      <c r="W33" s="591"/>
      <c r="X33" s="591"/>
      <c r="Y33" s="592"/>
      <c r="Z33" s="156"/>
      <c r="AA33" s="593"/>
      <c r="AB33" s="594"/>
      <c r="AC33" s="594"/>
      <c r="AD33" s="594"/>
      <c r="AE33" s="595"/>
      <c r="AF33" s="151"/>
      <c r="AG33" s="590"/>
      <c r="AH33" s="591"/>
      <c r="AI33" s="591"/>
      <c r="AJ33" s="591"/>
      <c r="AK33" s="591"/>
      <c r="AL33" s="592"/>
      <c r="AN33" s="1442"/>
      <c r="AO33" s="1442"/>
      <c r="AP33" s="1442"/>
      <c r="AQ33" s="1442"/>
      <c r="AR33" s="1442"/>
      <c r="AS33" s="1442"/>
      <c r="AT33" s="1442"/>
      <c r="AU33" s="1442"/>
      <c r="AV33" s="1442"/>
      <c r="AW33" s="1442"/>
      <c r="AX33" s="1442"/>
      <c r="AY33" s="1442"/>
      <c r="AZ33" s="1442"/>
    </row>
    <row r="34" spans="1:52" s="34" customFormat="1" ht="20.100000000000001" customHeight="1" x14ac:dyDescent="0.2">
      <c r="A34" s="369" t="str">
        <f>CONCATENATE('01_Carga'!$M$5,"_",$H34)</f>
        <v>FI__17</v>
      </c>
      <c r="B34" s="1405"/>
      <c r="C34" s="1460" t="str">
        <f>'12_P1_Lista'!T34</f>
        <v/>
      </c>
      <c r="D34" s="1461" t="str">
        <f>'12_P1_Lista'!U34</f>
        <v/>
      </c>
      <c r="E34" s="1405"/>
      <c r="F34" s="1726" t="str">
        <f>IF('14_P2_Convoca'!F35&lt;&gt;"",'14_P2_Convoca'!F35,"")</f>
        <v/>
      </c>
      <c r="G34" s="1405"/>
      <c r="H34" s="1202">
        <v>17</v>
      </c>
      <c r="I34" s="134" t="str">
        <f>IF(ISERROR(VLOOKUP($A34,Aspirantes!$A:$H,Aspirantes!$E$1,FALSE)),"",VLOOKUP($A34,Aspirantes!$A:$H,Aspirantes!$E$1,FALSE))</f>
        <v/>
      </c>
      <c r="J34" s="513" t="str">
        <f>IF(ISERROR(VLOOKUP($A34,Aspirantes!$A:$H,Aspirantes!$F$1,FALSE)),"",VLOOKUP($A34,Aspirantes!$A:$H,Aspirantes!$F$1,FALSE))</f>
        <v/>
      </c>
      <c r="K34" s="514" t="str">
        <f>IF(ISERROR(VLOOKUP($A34,Aspirantes!$A:$H,Aspirantes!$G$1,FALSE)),"",VLOOKUP($A34,Aspirantes!$A:$H,Aspirantes!$G$1,FALSE))</f>
        <v/>
      </c>
      <c r="L34" s="515" t="str">
        <f>IF(ISERROR(VLOOKUP($A34,Aspirantes!$A:$H,Aspirantes!$H$1,FALSE)),"",VLOOKUP($A34,Aspirantes!$A:$H,Aspirantes!$H$1,FALSE))</f>
        <v/>
      </c>
      <c r="M34" s="152"/>
      <c r="N34" s="593"/>
      <c r="O34" s="594"/>
      <c r="P34" s="594"/>
      <c r="Q34" s="594"/>
      <c r="R34" s="595"/>
      <c r="S34" s="151"/>
      <c r="T34" s="590"/>
      <c r="U34" s="591"/>
      <c r="V34" s="591"/>
      <c r="W34" s="591"/>
      <c r="X34" s="591"/>
      <c r="Y34" s="592"/>
      <c r="Z34" s="156"/>
      <c r="AA34" s="593"/>
      <c r="AB34" s="594"/>
      <c r="AC34" s="594"/>
      <c r="AD34" s="594"/>
      <c r="AE34" s="595"/>
      <c r="AF34" s="151"/>
      <c r="AG34" s="590"/>
      <c r="AH34" s="591"/>
      <c r="AI34" s="591"/>
      <c r="AJ34" s="591"/>
      <c r="AK34" s="591"/>
      <c r="AL34" s="592"/>
      <c r="AN34" s="1442"/>
      <c r="AO34" s="1442"/>
      <c r="AP34" s="1442"/>
      <c r="AQ34" s="1442"/>
      <c r="AR34" s="1442"/>
      <c r="AS34" s="1442"/>
      <c r="AT34" s="1442"/>
      <c r="AU34" s="1442"/>
      <c r="AV34" s="1442"/>
      <c r="AW34" s="1442"/>
      <c r="AX34" s="1442"/>
      <c r="AY34" s="1442"/>
      <c r="AZ34" s="1442"/>
    </row>
    <row r="35" spans="1:52" s="34" customFormat="1" ht="20.100000000000001" customHeight="1" x14ac:dyDescent="0.2">
      <c r="A35" s="369" t="str">
        <f>CONCATENATE('01_Carga'!$M$5,"_",$H35)</f>
        <v>FI__18</v>
      </c>
      <c r="B35" s="1405"/>
      <c r="C35" s="1460" t="str">
        <f>'12_P1_Lista'!T35</f>
        <v/>
      </c>
      <c r="D35" s="1461" t="str">
        <f>'12_P1_Lista'!U35</f>
        <v/>
      </c>
      <c r="E35" s="1405"/>
      <c r="F35" s="1726" t="str">
        <f>IF('14_P2_Convoca'!F36&lt;&gt;"",'14_P2_Convoca'!F36,"")</f>
        <v/>
      </c>
      <c r="G35" s="1405"/>
      <c r="H35" s="1202">
        <v>18</v>
      </c>
      <c r="I35" s="134" t="str">
        <f>IF(ISERROR(VLOOKUP($A35,Aspirantes!$A:$H,Aspirantes!$E$1,FALSE)),"",VLOOKUP($A35,Aspirantes!$A:$H,Aspirantes!$E$1,FALSE))</f>
        <v/>
      </c>
      <c r="J35" s="513" t="str">
        <f>IF(ISERROR(VLOOKUP($A35,Aspirantes!$A:$H,Aspirantes!$F$1,FALSE)),"",VLOOKUP($A35,Aspirantes!$A:$H,Aspirantes!$F$1,FALSE))</f>
        <v/>
      </c>
      <c r="K35" s="514" t="str">
        <f>IF(ISERROR(VLOOKUP($A35,Aspirantes!$A:$H,Aspirantes!$G$1,FALSE)),"",VLOOKUP($A35,Aspirantes!$A:$H,Aspirantes!$G$1,FALSE))</f>
        <v/>
      </c>
      <c r="L35" s="515" t="str">
        <f>IF(ISERROR(VLOOKUP($A35,Aspirantes!$A:$H,Aspirantes!$H$1,FALSE)),"",VLOOKUP($A35,Aspirantes!$A:$H,Aspirantes!$H$1,FALSE))</f>
        <v/>
      </c>
      <c r="M35" s="152"/>
      <c r="N35" s="593"/>
      <c r="O35" s="594"/>
      <c r="P35" s="594"/>
      <c r="Q35" s="594"/>
      <c r="R35" s="595"/>
      <c r="S35" s="151"/>
      <c r="T35" s="590"/>
      <c r="U35" s="591"/>
      <c r="V35" s="591"/>
      <c r="W35" s="591"/>
      <c r="X35" s="591"/>
      <c r="Y35" s="592"/>
      <c r="Z35" s="156"/>
      <c r="AA35" s="593"/>
      <c r="AB35" s="594"/>
      <c r="AC35" s="594"/>
      <c r="AD35" s="594"/>
      <c r="AE35" s="595"/>
      <c r="AF35" s="151"/>
      <c r="AG35" s="590"/>
      <c r="AH35" s="591"/>
      <c r="AI35" s="591"/>
      <c r="AJ35" s="591"/>
      <c r="AK35" s="591"/>
      <c r="AL35" s="592"/>
      <c r="AN35" s="1442"/>
      <c r="AO35" s="1442"/>
      <c r="AP35" s="1442"/>
      <c r="AQ35" s="1442"/>
      <c r="AR35" s="1442"/>
      <c r="AS35" s="1442"/>
      <c r="AT35" s="1442"/>
      <c r="AU35" s="1442"/>
      <c r="AV35" s="1442"/>
      <c r="AW35" s="1442"/>
      <c r="AX35" s="1442"/>
      <c r="AY35" s="1442"/>
      <c r="AZ35" s="1442"/>
    </row>
    <row r="36" spans="1:52" s="34" customFormat="1" ht="20.100000000000001" customHeight="1" x14ac:dyDescent="0.2">
      <c r="A36" s="369" t="str">
        <f>CONCATENATE('01_Carga'!$M$5,"_",$H36)</f>
        <v>FI__19</v>
      </c>
      <c r="B36" s="1405"/>
      <c r="C36" s="1460" t="str">
        <f>'12_P1_Lista'!T36</f>
        <v/>
      </c>
      <c r="D36" s="1461" t="str">
        <f>'12_P1_Lista'!U36</f>
        <v/>
      </c>
      <c r="E36" s="1405"/>
      <c r="F36" s="1726" t="str">
        <f>IF('14_P2_Convoca'!F37&lt;&gt;"",'14_P2_Convoca'!F37,"")</f>
        <v/>
      </c>
      <c r="G36" s="1405"/>
      <c r="H36" s="1202">
        <v>19</v>
      </c>
      <c r="I36" s="134" t="str">
        <f>IF(ISERROR(VLOOKUP($A36,Aspirantes!$A:$H,Aspirantes!$E$1,FALSE)),"",VLOOKUP($A36,Aspirantes!$A:$H,Aspirantes!$E$1,FALSE))</f>
        <v/>
      </c>
      <c r="J36" s="513" t="str">
        <f>IF(ISERROR(VLOOKUP($A36,Aspirantes!$A:$H,Aspirantes!$F$1,FALSE)),"",VLOOKUP($A36,Aspirantes!$A:$H,Aspirantes!$F$1,FALSE))</f>
        <v/>
      </c>
      <c r="K36" s="514" t="str">
        <f>IF(ISERROR(VLOOKUP($A36,Aspirantes!$A:$H,Aspirantes!$G$1,FALSE)),"",VLOOKUP($A36,Aspirantes!$A:$H,Aspirantes!$G$1,FALSE))</f>
        <v/>
      </c>
      <c r="L36" s="515" t="str">
        <f>IF(ISERROR(VLOOKUP($A36,Aspirantes!$A:$H,Aspirantes!$H$1,FALSE)),"",VLOOKUP($A36,Aspirantes!$A:$H,Aspirantes!$H$1,FALSE))</f>
        <v/>
      </c>
      <c r="M36" s="152"/>
      <c r="N36" s="593"/>
      <c r="O36" s="594"/>
      <c r="P36" s="594"/>
      <c r="Q36" s="594"/>
      <c r="R36" s="595"/>
      <c r="S36" s="151"/>
      <c r="T36" s="590"/>
      <c r="U36" s="591"/>
      <c r="V36" s="591"/>
      <c r="W36" s="591"/>
      <c r="X36" s="591"/>
      <c r="Y36" s="592"/>
      <c r="Z36" s="156"/>
      <c r="AA36" s="593"/>
      <c r="AB36" s="594"/>
      <c r="AC36" s="594"/>
      <c r="AD36" s="594"/>
      <c r="AE36" s="595"/>
      <c r="AF36" s="151"/>
      <c r="AG36" s="590"/>
      <c r="AH36" s="591"/>
      <c r="AI36" s="591"/>
      <c r="AJ36" s="591"/>
      <c r="AK36" s="591"/>
      <c r="AL36" s="592"/>
      <c r="AN36" s="1442"/>
      <c r="AO36" s="1442"/>
      <c r="AP36" s="1442"/>
      <c r="AQ36" s="1442"/>
      <c r="AR36" s="1442"/>
      <c r="AS36" s="1442"/>
      <c r="AT36" s="1442"/>
      <c r="AU36" s="1442"/>
      <c r="AV36" s="1442"/>
      <c r="AW36" s="1442"/>
      <c r="AX36" s="1442"/>
      <c r="AY36" s="1442"/>
      <c r="AZ36" s="1442"/>
    </row>
    <row r="37" spans="1:52" s="34" customFormat="1" ht="20.100000000000001" customHeight="1" x14ac:dyDescent="0.2">
      <c r="A37" s="369" t="str">
        <f>CONCATENATE('01_Carga'!$M$5,"_",$H37)</f>
        <v>FI__20</v>
      </c>
      <c r="B37" s="1405"/>
      <c r="C37" s="1460" t="str">
        <f>'12_P1_Lista'!T37</f>
        <v/>
      </c>
      <c r="D37" s="1461" t="str">
        <f>'12_P1_Lista'!U37</f>
        <v/>
      </c>
      <c r="E37" s="1405"/>
      <c r="F37" s="1726" t="str">
        <f>IF('14_P2_Convoca'!F38&lt;&gt;"",'14_P2_Convoca'!F38,"")</f>
        <v/>
      </c>
      <c r="G37" s="1405"/>
      <c r="H37" s="1202">
        <v>20</v>
      </c>
      <c r="I37" s="134" t="str">
        <f>IF(ISERROR(VLOOKUP($A37,Aspirantes!$A:$H,Aspirantes!$E$1,FALSE)),"",VLOOKUP($A37,Aspirantes!$A:$H,Aspirantes!$E$1,FALSE))</f>
        <v/>
      </c>
      <c r="J37" s="513" t="str">
        <f>IF(ISERROR(VLOOKUP($A37,Aspirantes!$A:$H,Aspirantes!$F$1,FALSE)),"",VLOOKUP($A37,Aspirantes!$A:$H,Aspirantes!$F$1,FALSE))</f>
        <v/>
      </c>
      <c r="K37" s="514" t="str">
        <f>IF(ISERROR(VLOOKUP($A37,Aspirantes!$A:$H,Aspirantes!$G$1,FALSE)),"",VLOOKUP($A37,Aspirantes!$A:$H,Aspirantes!$G$1,FALSE))</f>
        <v/>
      </c>
      <c r="L37" s="515" t="str">
        <f>IF(ISERROR(VLOOKUP($A37,Aspirantes!$A:$H,Aspirantes!$H$1,FALSE)),"",VLOOKUP($A37,Aspirantes!$A:$H,Aspirantes!$H$1,FALSE))</f>
        <v/>
      </c>
      <c r="M37" s="152"/>
      <c r="N37" s="593"/>
      <c r="O37" s="594"/>
      <c r="P37" s="594"/>
      <c r="Q37" s="594"/>
      <c r="R37" s="595"/>
      <c r="S37" s="151"/>
      <c r="T37" s="590"/>
      <c r="U37" s="591"/>
      <c r="V37" s="591"/>
      <c r="W37" s="591"/>
      <c r="X37" s="591"/>
      <c r="Y37" s="592"/>
      <c r="Z37" s="156"/>
      <c r="AA37" s="593"/>
      <c r="AB37" s="594"/>
      <c r="AC37" s="594"/>
      <c r="AD37" s="594"/>
      <c r="AE37" s="595"/>
      <c r="AF37" s="151"/>
      <c r="AG37" s="590"/>
      <c r="AH37" s="591"/>
      <c r="AI37" s="591"/>
      <c r="AJ37" s="591"/>
      <c r="AK37" s="591"/>
      <c r="AL37" s="592"/>
      <c r="AN37" s="1442"/>
      <c r="AO37" s="1442"/>
      <c r="AP37" s="1442"/>
      <c r="AQ37" s="1442"/>
      <c r="AR37" s="1442"/>
      <c r="AS37" s="1442"/>
      <c r="AT37" s="1442"/>
      <c r="AU37" s="1442"/>
      <c r="AV37" s="1442"/>
      <c r="AW37" s="1442"/>
      <c r="AX37" s="1442"/>
      <c r="AY37" s="1442"/>
      <c r="AZ37" s="1442"/>
    </row>
    <row r="38" spans="1:52" s="34" customFormat="1" ht="20.100000000000001" customHeight="1" x14ac:dyDescent="0.2">
      <c r="A38" s="369" t="str">
        <f>CONCATENATE('01_Carga'!$M$5,"_",$H38)</f>
        <v>FI__21</v>
      </c>
      <c r="B38" s="1405"/>
      <c r="C38" s="1460" t="str">
        <f>'12_P1_Lista'!T38</f>
        <v/>
      </c>
      <c r="D38" s="1461" t="str">
        <f>'12_P1_Lista'!U38</f>
        <v/>
      </c>
      <c r="E38" s="1405"/>
      <c r="F38" s="1726" t="str">
        <f>IF('14_P2_Convoca'!F39&lt;&gt;"",'14_P2_Convoca'!F39,"")</f>
        <v/>
      </c>
      <c r="G38" s="1405"/>
      <c r="H38" s="1202">
        <v>21</v>
      </c>
      <c r="I38" s="134" t="str">
        <f>IF(ISERROR(VLOOKUP($A38,Aspirantes!$A:$H,Aspirantes!$E$1,FALSE)),"",VLOOKUP($A38,Aspirantes!$A:$H,Aspirantes!$E$1,FALSE))</f>
        <v/>
      </c>
      <c r="J38" s="513" t="str">
        <f>IF(ISERROR(VLOOKUP($A38,Aspirantes!$A:$H,Aspirantes!$F$1,FALSE)),"",VLOOKUP($A38,Aspirantes!$A:$H,Aspirantes!$F$1,FALSE))</f>
        <v/>
      </c>
      <c r="K38" s="514" t="str">
        <f>IF(ISERROR(VLOOKUP($A38,Aspirantes!$A:$H,Aspirantes!$G$1,FALSE)),"",VLOOKUP($A38,Aspirantes!$A:$H,Aspirantes!$G$1,FALSE))</f>
        <v/>
      </c>
      <c r="L38" s="515" t="str">
        <f>IF(ISERROR(VLOOKUP($A38,Aspirantes!$A:$H,Aspirantes!$H$1,FALSE)),"",VLOOKUP($A38,Aspirantes!$A:$H,Aspirantes!$H$1,FALSE))</f>
        <v/>
      </c>
      <c r="M38" s="152"/>
      <c r="N38" s="593"/>
      <c r="O38" s="594"/>
      <c r="P38" s="594"/>
      <c r="Q38" s="594"/>
      <c r="R38" s="595"/>
      <c r="S38" s="151"/>
      <c r="T38" s="590"/>
      <c r="U38" s="591"/>
      <c r="V38" s="591"/>
      <c r="W38" s="591"/>
      <c r="X38" s="591"/>
      <c r="Y38" s="592"/>
      <c r="Z38" s="156"/>
      <c r="AA38" s="593"/>
      <c r="AB38" s="594"/>
      <c r="AC38" s="594"/>
      <c r="AD38" s="594"/>
      <c r="AE38" s="595"/>
      <c r="AF38" s="151"/>
      <c r="AG38" s="590"/>
      <c r="AH38" s="591"/>
      <c r="AI38" s="591"/>
      <c r="AJ38" s="591"/>
      <c r="AK38" s="591"/>
      <c r="AL38" s="592"/>
      <c r="AN38" s="1442"/>
      <c r="AO38" s="1442"/>
      <c r="AP38" s="1442"/>
      <c r="AQ38" s="1442"/>
      <c r="AR38" s="1442"/>
      <c r="AS38" s="1442"/>
      <c r="AT38" s="1442"/>
      <c r="AU38" s="1442"/>
      <c r="AV38" s="1442"/>
      <c r="AW38" s="1442"/>
      <c r="AX38" s="1442"/>
      <c r="AY38" s="1442"/>
      <c r="AZ38" s="1442"/>
    </row>
    <row r="39" spans="1:52" s="34" customFormat="1" ht="20.100000000000001" customHeight="1" x14ac:dyDescent="0.2">
      <c r="A39" s="369" t="str">
        <f>CONCATENATE('01_Carga'!$M$5,"_",$H39)</f>
        <v>FI__22</v>
      </c>
      <c r="B39" s="1405"/>
      <c r="C39" s="1460" t="str">
        <f>'12_P1_Lista'!T39</f>
        <v/>
      </c>
      <c r="D39" s="1461" t="str">
        <f>'12_P1_Lista'!U39</f>
        <v/>
      </c>
      <c r="E39" s="1405"/>
      <c r="F39" s="1726" t="str">
        <f>IF('14_P2_Convoca'!F40&lt;&gt;"",'14_P2_Convoca'!F40,"")</f>
        <v/>
      </c>
      <c r="G39" s="1405"/>
      <c r="H39" s="1202">
        <v>22</v>
      </c>
      <c r="I39" s="134" t="str">
        <f>IF(ISERROR(VLOOKUP($A39,Aspirantes!$A:$H,Aspirantes!$E$1,FALSE)),"",VLOOKUP($A39,Aspirantes!$A:$H,Aspirantes!$E$1,FALSE))</f>
        <v/>
      </c>
      <c r="J39" s="513" t="str">
        <f>IF(ISERROR(VLOOKUP($A39,Aspirantes!$A:$H,Aspirantes!$F$1,FALSE)),"",VLOOKUP($A39,Aspirantes!$A:$H,Aspirantes!$F$1,FALSE))</f>
        <v/>
      </c>
      <c r="K39" s="514" t="str">
        <f>IF(ISERROR(VLOOKUP($A39,Aspirantes!$A:$H,Aspirantes!$G$1,FALSE)),"",VLOOKUP($A39,Aspirantes!$A:$H,Aspirantes!$G$1,FALSE))</f>
        <v/>
      </c>
      <c r="L39" s="515" t="str">
        <f>IF(ISERROR(VLOOKUP($A39,Aspirantes!$A:$H,Aspirantes!$H$1,FALSE)),"",VLOOKUP($A39,Aspirantes!$A:$H,Aspirantes!$H$1,FALSE))</f>
        <v/>
      </c>
      <c r="M39" s="152"/>
      <c r="N39" s="593"/>
      <c r="O39" s="594"/>
      <c r="P39" s="594"/>
      <c r="Q39" s="594"/>
      <c r="R39" s="595"/>
      <c r="S39" s="151"/>
      <c r="T39" s="590"/>
      <c r="U39" s="591"/>
      <c r="V39" s="591"/>
      <c r="W39" s="591"/>
      <c r="X39" s="591"/>
      <c r="Y39" s="592"/>
      <c r="Z39" s="156"/>
      <c r="AA39" s="593"/>
      <c r="AB39" s="594"/>
      <c r="AC39" s="594"/>
      <c r="AD39" s="594"/>
      <c r="AE39" s="595"/>
      <c r="AF39" s="151"/>
      <c r="AG39" s="590"/>
      <c r="AH39" s="591"/>
      <c r="AI39" s="591"/>
      <c r="AJ39" s="591"/>
      <c r="AK39" s="591"/>
      <c r="AL39" s="592"/>
      <c r="AN39" s="1442"/>
      <c r="AO39" s="1442"/>
      <c r="AP39" s="1442"/>
      <c r="AQ39" s="1442"/>
      <c r="AR39" s="1442"/>
      <c r="AS39" s="1442"/>
      <c r="AT39" s="1442"/>
      <c r="AU39" s="1442"/>
      <c r="AV39" s="1442"/>
      <c r="AW39" s="1442"/>
      <c r="AX39" s="1442"/>
      <c r="AY39" s="1442"/>
      <c r="AZ39" s="1442"/>
    </row>
    <row r="40" spans="1:52" s="34" customFormat="1" ht="20.100000000000001" customHeight="1" x14ac:dyDescent="0.2">
      <c r="A40" s="369" t="str">
        <f>CONCATENATE('01_Carga'!$M$5,"_",$H40)</f>
        <v>FI__23</v>
      </c>
      <c r="B40" s="1405"/>
      <c r="C40" s="1460" t="str">
        <f>'12_P1_Lista'!T40</f>
        <v/>
      </c>
      <c r="D40" s="1461" t="str">
        <f>'12_P1_Lista'!U40</f>
        <v/>
      </c>
      <c r="E40" s="1405"/>
      <c r="F40" s="1726" t="str">
        <f>IF('14_P2_Convoca'!F41&lt;&gt;"",'14_P2_Convoca'!F41,"")</f>
        <v/>
      </c>
      <c r="G40" s="1405"/>
      <c r="H40" s="1202">
        <v>23</v>
      </c>
      <c r="I40" s="134" t="str">
        <f>IF(ISERROR(VLOOKUP($A40,Aspirantes!$A:$H,Aspirantes!$E$1,FALSE)),"",VLOOKUP($A40,Aspirantes!$A:$H,Aspirantes!$E$1,FALSE))</f>
        <v/>
      </c>
      <c r="J40" s="513" t="str">
        <f>IF(ISERROR(VLOOKUP($A40,Aspirantes!$A:$H,Aspirantes!$F$1,FALSE)),"",VLOOKUP($A40,Aspirantes!$A:$H,Aspirantes!$F$1,FALSE))</f>
        <v/>
      </c>
      <c r="K40" s="514" t="str">
        <f>IF(ISERROR(VLOOKUP($A40,Aspirantes!$A:$H,Aspirantes!$G$1,FALSE)),"",VLOOKUP($A40,Aspirantes!$A:$H,Aspirantes!$G$1,FALSE))</f>
        <v/>
      </c>
      <c r="L40" s="515" t="str">
        <f>IF(ISERROR(VLOOKUP($A40,Aspirantes!$A:$H,Aspirantes!$H$1,FALSE)),"",VLOOKUP($A40,Aspirantes!$A:$H,Aspirantes!$H$1,FALSE))</f>
        <v/>
      </c>
      <c r="M40" s="152"/>
      <c r="N40" s="593"/>
      <c r="O40" s="594"/>
      <c r="P40" s="594"/>
      <c r="Q40" s="594"/>
      <c r="R40" s="595"/>
      <c r="S40" s="151"/>
      <c r="T40" s="590"/>
      <c r="U40" s="591"/>
      <c r="V40" s="591"/>
      <c r="W40" s="591"/>
      <c r="X40" s="591"/>
      <c r="Y40" s="592"/>
      <c r="Z40" s="156"/>
      <c r="AA40" s="593"/>
      <c r="AB40" s="594"/>
      <c r="AC40" s="594"/>
      <c r="AD40" s="594"/>
      <c r="AE40" s="595"/>
      <c r="AF40" s="151"/>
      <c r="AG40" s="590"/>
      <c r="AH40" s="591"/>
      <c r="AI40" s="591"/>
      <c r="AJ40" s="591"/>
      <c r="AK40" s="591"/>
      <c r="AL40" s="592"/>
      <c r="AN40" s="1442"/>
      <c r="AO40" s="1442"/>
      <c r="AP40" s="1442"/>
      <c r="AQ40" s="1442"/>
      <c r="AR40" s="1442"/>
      <c r="AS40" s="1442"/>
      <c r="AT40" s="1442"/>
      <c r="AU40" s="1442"/>
      <c r="AV40" s="1442"/>
      <c r="AW40" s="1442"/>
      <c r="AX40" s="1442"/>
      <c r="AY40" s="1442"/>
      <c r="AZ40" s="1442"/>
    </row>
    <row r="41" spans="1:52" s="34" customFormat="1" ht="20.100000000000001" customHeight="1" x14ac:dyDescent="0.2">
      <c r="A41" s="369" t="str">
        <f>CONCATENATE('01_Carga'!$M$5,"_",$H41)</f>
        <v>FI__24</v>
      </c>
      <c r="B41" s="1405"/>
      <c r="C41" s="1460" t="str">
        <f>'12_P1_Lista'!T41</f>
        <v/>
      </c>
      <c r="D41" s="1461" t="str">
        <f>'12_P1_Lista'!U41</f>
        <v/>
      </c>
      <c r="E41" s="1405"/>
      <c r="F41" s="1726" t="str">
        <f>IF('14_P2_Convoca'!F42&lt;&gt;"",'14_P2_Convoca'!F42,"")</f>
        <v/>
      </c>
      <c r="G41" s="1405"/>
      <c r="H41" s="1202">
        <v>24</v>
      </c>
      <c r="I41" s="134" t="str">
        <f>IF(ISERROR(VLOOKUP($A41,Aspirantes!$A:$H,Aspirantes!$E$1,FALSE)),"",VLOOKUP($A41,Aspirantes!$A:$H,Aspirantes!$E$1,FALSE))</f>
        <v/>
      </c>
      <c r="J41" s="513" t="str">
        <f>IF(ISERROR(VLOOKUP($A41,Aspirantes!$A:$H,Aspirantes!$F$1,FALSE)),"",VLOOKUP($A41,Aspirantes!$A:$H,Aspirantes!$F$1,FALSE))</f>
        <v/>
      </c>
      <c r="K41" s="514" t="str">
        <f>IF(ISERROR(VLOOKUP($A41,Aspirantes!$A:$H,Aspirantes!$G$1,FALSE)),"",VLOOKUP($A41,Aspirantes!$A:$H,Aspirantes!$G$1,FALSE))</f>
        <v/>
      </c>
      <c r="L41" s="515" t="str">
        <f>IF(ISERROR(VLOOKUP($A41,Aspirantes!$A:$H,Aspirantes!$H$1,FALSE)),"",VLOOKUP($A41,Aspirantes!$A:$H,Aspirantes!$H$1,FALSE))</f>
        <v/>
      </c>
      <c r="M41" s="152"/>
      <c r="N41" s="593"/>
      <c r="O41" s="594"/>
      <c r="P41" s="594"/>
      <c r="Q41" s="594"/>
      <c r="R41" s="595"/>
      <c r="S41" s="151"/>
      <c r="T41" s="590"/>
      <c r="U41" s="591"/>
      <c r="V41" s="591"/>
      <c r="W41" s="591"/>
      <c r="X41" s="591"/>
      <c r="Y41" s="592"/>
      <c r="Z41" s="156"/>
      <c r="AA41" s="593"/>
      <c r="AB41" s="594"/>
      <c r="AC41" s="594"/>
      <c r="AD41" s="594"/>
      <c r="AE41" s="595"/>
      <c r="AF41" s="151"/>
      <c r="AG41" s="590"/>
      <c r="AH41" s="591"/>
      <c r="AI41" s="591"/>
      <c r="AJ41" s="591"/>
      <c r="AK41" s="591"/>
      <c r="AL41" s="592"/>
      <c r="AN41" s="1442"/>
      <c r="AO41" s="1442"/>
      <c r="AP41" s="1442"/>
      <c r="AQ41" s="1442"/>
      <c r="AR41" s="1442"/>
      <c r="AS41" s="1442"/>
      <c r="AT41" s="1442"/>
      <c r="AU41" s="1442"/>
      <c r="AV41" s="1442"/>
      <c r="AW41" s="1442"/>
      <c r="AX41" s="1442"/>
      <c r="AY41" s="1442"/>
      <c r="AZ41" s="1442"/>
    </row>
    <row r="42" spans="1:52" s="34" customFormat="1" ht="20.100000000000001" customHeight="1" x14ac:dyDescent="0.2">
      <c r="A42" s="369" t="str">
        <f>CONCATENATE('01_Carga'!$M$5,"_",$H42)</f>
        <v>FI__25</v>
      </c>
      <c r="B42" s="1405"/>
      <c r="C42" s="1460" t="str">
        <f>'12_P1_Lista'!T42</f>
        <v/>
      </c>
      <c r="D42" s="1461" t="str">
        <f>'12_P1_Lista'!U42</f>
        <v/>
      </c>
      <c r="E42" s="1405"/>
      <c r="F42" s="1726" t="str">
        <f>IF('14_P2_Convoca'!F43&lt;&gt;"",'14_P2_Convoca'!F43,"")</f>
        <v/>
      </c>
      <c r="G42" s="1405"/>
      <c r="H42" s="1202">
        <v>25</v>
      </c>
      <c r="I42" s="134" t="str">
        <f>IF(ISERROR(VLOOKUP($A42,Aspirantes!$A:$H,Aspirantes!$E$1,FALSE)),"",VLOOKUP($A42,Aspirantes!$A:$H,Aspirantes!$E$1,FALSE))</f>
        <v/>
      </c>
      <c r="J42" s="513" t="str">
        <f>IF(ISERROR(VLOOKUP($A42,Aspirantes!$A:$H,Aspirantes!$F$1,FALSE)),"",VLOOKUP($A42,Aspirantes!$A:$H,Aspirantes!$F$1,FALSE))</f>
        <v/>
      </c>
      <c r="K42" s="514" t="str">
        <f>IF(ISERROR(VLOOKUP($A42,Aspirantes!$A:$H,Aspirantes!$G$1,FALSE)),"",VLOOKUP($A42,Aspirantes!$A:$H,Aspirantes!$G$1,FALSE))</f>
        <v/>
      </c>
      <c r="L42" s="515" t="str">
        <f>IF(ISERROR(VLOOKUP($A42,Aspirantes!$A:$H,Aspirantes!$H$1,FALSE)),"",VLOOKUP($A42,Aspirantes!$A:$H,Aspirantes!$H$1,FALSE))</f>
        <v/>
      </c>
      <c r="M42" s="152"/>
      <c r="N42" s="593"/>
      <c r="O42" s="594"/>
      <c r="P42" s="594"/>
      <c r="Q42" s="594"/>
      <c r="R42" s="595"/>
      <c r="S42" s="151"/>
      <c r="T42" s="590"/>
      <c r="U42" s="591"/>
      <c r="V42" s="591"/>
      <c r="W42" s="591"/>
      <c r="X42" s="591"/>
      <c r="Y42" s="592"/>
      <c r="Z42" s="156"/>
      <c r="AA42" s="593"/>
      <c r="AB42" s="594"/>
      <c r="AC42" s="594"/>
      <c r="AD42" s="594"/>
      <c r="AE42" s="595"/>
      <c r="AF42" s="151"/>
      <c r="AG42" s="590"/>
      <c r="AH42" s="591"/>
      <c r="AI42" s="591"/>
      <c r="AJ42" s="591"/>
      <c r="AK42" s="591"/>
      <c r="AL42" s="592"/>
      <c r="AN42" s="1442"/>
      <c r="AO42" s="1442"/>
      <c r="AP42" s="1442"/>
      <c r="AQ42" s="1442"/>
      <c r="AR42" s="1442"/>
      <c r="AS42" s="1442"/>
      <c r="AT42" s="1442"/>
      <c r="AU42" s="1442"/>
      <c r="AV42" s="1442"/>
      <c r="AW42" s="1442"/>
      <c r="AX42" s="1442"/>
      <c r="AY42" s="1442"/>
      <c r="AZ42" s="1442"/>
    </row>
    <row r="43" spans="1:52" s="34" customFormat="1" ht="20.100000000000001" customHeight="1" x14ac:dyDescent="0.2">
      <c r="A43" s="369" t="str">
        <f>CONCATENATE('01_Carga'!$M$5,"_",$H43)</f>
        <v>FI__26</v>
      </c>
      <c r="B43" s="1405"/>
      <c r="C43" s="1460" t="str">
        <f>'12_P1_Lista'!T43</f>
        <v/>
      </c>
      <c r="D43" s="1461" t="str">
        <f>'12_P1_Lista'!U43</f>
        <v/>
      </c>
      <c r="E43" s="1405"/>
      <c r="F43" s="1726" t="str">
        <f>IF('14_P2_Convoca'!F44&lt;&gt;"",'14_P2_Convoca'!F44,"")</f>
        <v/>
      </c>
      <c r="G43" s="1405"/>
      <c r="H43" s="1202">
        <v>26</v>
      </c>
      <c r="I43" s="134" t="str">
        <f>IF(ISERROR(VLOOKUP($A43,Aspirantes!$A:$H,Aspirantes!$E$1,FALSE)),"",VLOOKUP($A43,Aspirantes!$A:$H,Aspirantes!$E$1,FALSE))</f>
        <v/>
      </c>
      <c r="J43" s="513" t="str">
        <f>IF(ISERROR(VLOOKUP($A43,Aspirantes!$A:$H,Aspirantes!$F$1,FALSE)),"",VLOOKUP($A43,Aspirantes!$A:$H,Aspirantes!$F$1,FALSE))</f>
        <v/>
      </c>
      <c r="K43" s="514" t="str">
        <f>IF(ISERROR(VLOOKUP($A43,Aspirantes!$A:$H,Aspirantes!$G$1,FALSE)),"",VLOOKUP($A43,Aspirantes!$A:$H,Aspirantes!$G$1,FALSE))</f>
        <v/>
      </c>
      <c r="L43" s="515" t="str">
        <f>IF(ISERROR(VLOOKUP($A43,Aspirantes!$A:$H,Aspirantes!$H$1,FALSE)),"",VLOOKUP($A43,Aspirantes!$A:$H,Aspirantes!$H$1,FALSE))</f>
        <v/>
      </c>
      <c r="M43" s="152"/>
      <c r="N43" s="593"/>
      <c r="O43" s="594"/>
      <c r="P43" s="594"/>
      <c r="Q43" s="594"/>
      <c r="R43" s="595"/>
      <c r="S43" s="151"/>
      <c r="T43" s="590"/>
      <c r="U43" s="591"/>
      <c r="V43" s="591"/>
      <c r="W43" s="591"/>
      <c r="X43" s="591"/>
      <c r="Y43" s="592"/>
      <c r="Z43" s="156"/>
      <c r="AA43" s="593"/>
      <c r="AB43" s="594"/>
      <c r="AC43" s="594"/>
      <c r="AD43" s="594"/>
      <c r="AE43" s="595"/>
      <c r="AF43" s="151"/>
      <c r="AG43" s="590"/>
      <c r="AH43" s="591"/>
      <c r="AI43" s="591"/>
      <c r="AJ43" s="591"/>
      <c r="AK43" s="591"/>
      <c r="AL43" s="592"/>
      <c r="AN43" s="1442"/>
      <c r="AO43" s="1442"/>
      <c r="AP43" s="1442"/>
      <c r="AQ43" s="1442"/>
      <c r="AR43" s="1442"/>
      <c r="AS43" s="1442"/>
      <c r="AT43" s="1442"/>
      <c r="AU43" s="1442"/>
      <c r="AV43" s="1442"/>
      <c r="AW43" s="1442"/>
      <c r="AX43" s="1442"/>
      <c r="AY43" s="1442"/>
      <c r="AZ43" s="1442"/>
    </row>
    <row r="44" spans="1:52" s="34" customFormat="1" ht="20.100000000000001" customHeight="1" x14ac:dyDescent="0.2">
      <c r="A44" s="369" t="str">
        <f>CONCATENATE('01_Carga'!$M$5,"_",$H44)</f>
        <v>FI__27</v>
      </c>
      <c r="B44" s="1405"/>
      <c r="C44" s="1460" t="str">
        <f>'12_P1_Lista'!T44</f>
        <v/>
      </c>
      <c r="D44" s="1461" t="str">
        <f>'12_P1_Lista'!U44</f>
        <v/>
      </c>
      <c r="E44" s="1405"/>
      <c r="F44" s="1726" t="str">
        <f>IF('14_P2_Convoca'!F45&lt;&gt;"",'14_P2_Convoca'!F45,"")</f>
        <v/>
      </c>
      <c r="G44" s="1405"/>
      <c r="H44" s="1202">
        <v>27</v>
      </c>
      <c r="I44" s="134" t="str">
        <f>IF(ISERROR(VLOOKUP($A44,Aspirantes!$A:$H,Aspirantes!$E$1,FALSE)),"",VLOOKUP($A44,Aspirantes!$A:$H,Aspirantes!$E$1,FALSE))</f>
        <v/>
      </c>
      <c r="J44" s="513" t="str">
        <f>IF(ISERROR(VLOOKUP($A44,Aspirantes!$A:$H,Aspirantes!$F$1,FALSE)),"",VLOOKUP($A44,Aspirantes!$A:$H,Aspirantes!$F$1,FALSE))</f>
        <v/>
      </c>
      <c r="K44" s="514" t="str">
        <f>IF(ISERROR(VLOOKUP($A44,Aspirantes!$A:$H,Aspirantes!$G$1,FALSE)),"",VLOOKUP($A44,Aspirantes!$A:$H,Aspirantes!$G$1,FALSE))</f>
        <v/>
      </c>
      <c r="L44" s="515" t="str">
        <f>IF(ISERROR(VLOOKUP($A44,Aspirantes!$A:$H,Aspirantes!$H$1,FALSE)),"",VLOOKUP($A44,Aspirantes!$A:$H,Aspirantes!$H$1,FALSE))</f>
        <v/>
      </c>
      <c r="M44" s="152"/>
      <c r="N44" s="593"/>
      <c r="O44" s="594"/>
      <c r="P44" s="594"/>
      <c r="Q44" s="594"/>
      <c r="R44" s="595"/>
      <c r="S44" s="151"/>
      <c r="T44" s="590"/>
      <c r="U44" s="591"/>
      <c r="V44" s="591"/>
      <c r="W44" s="591"/>
      <c r="X44" s="591"/>
      <c r="Y44" s="592"/>
      <c r="Z44" s="156"/>
      <c r="AA44" s="593"/>
      <c r="AB44" s="594"/>
      <c r="AC44" s="594"/>
      <c r="AD44" s="594"/>
      <c r="AE44" s="595"/>
      <c r="AF44" s="151"/>
      <c r="AG44" s="590"/>
      <c r="AH44" s="591"/>
      <c r="AI44" s="591"/>
      <c r="AJ44" s="591"/>
      <c r="AK44" s="591"/>
      <c r="AL44" s="592"/>
      <c r="AN44" s="1442"/>
      <c r="AO44" s="1442"/>
      <c r="AP44" s="1442"/>
      <c r="AQ44" s="1442"/>
      <c r="AR44" s="1442"/>
      <c r="AS44" s="1442"/>
      <c r="AT44" s="1442"/>
      <c r="AU44" s="1442"/>
      <c r="AV44" s="1442"/>
      <c r="AW44" s="1442"/>
      <c r="AX44" s="1442"/>
      <c r="AY44" s="1442"/>
      <c r="AZ44" s="1442"/>
    </row>
    <row r="45" spans="1:52" s="34" customFormat="1" ht="20.100000000000001" customHeight="1" x14ac:dyDescent="0.2">
      <c r="A45" s="369" t="str">
        <f>CONCATENATE('01_Carga'!$M$5,"_",$H45)</f>
        <v>FI__28</v>
      </c>
      <c r="B45" s="1405"/>
      <c r="C45" s="1460" t="str">
        <f>'12_P1_Lista'!T45</f>
        <v/>
      </c>
      <c r="D45" s="1461" t="str">
        <f>'12_P1_Lista'!U45</f>
        <v/>
      </c>
      <c r="E45" s="1405"/>
      <c r="F45" s="1726" t="str">
        <f>IF('14_P2_Convoca'!F46&lt;&gt;"",'14_P2_Convoca'!F46,"")</f>
        <v/>
      </c>
      <c r="G45" s="1405"/>
      <c r="H45" s="1202">
        <v>28</v>
      </c>
      <c r="I45" s="134" t="str">
        <f>IF(ISERROR(VLOOKUP($A45,Aspirantes!$A:$H,Aspirantes!$E$1,FALSE)),"",VLOOKUP($A45,Aspirantes!$A:$H,Aspirantes!$E$1,FALSE))</f>
        <v/>
      </c>
      <c r="J45" s="513" t="str">
        <f>IF(ISERROR(VLOOKUP($A45,Aspirantes!$A:$H,Aspirantes!$F$1,FALSE)),"",VLOOKUP($A45,Aspirantes!$A:$H,Aspirantes!$F$1,FALSE))</f>
        <v/>
      </c>
      <c r="K45" s="514" t="str">
        <f>IF(ISERROR(VLOOKUP($A45,Aspirantes!$A:$H,Aspirantes!$G$1,FALSE)),"",VLOOKUP($A45,Aspirantes!$A:$H,Aspirantes!$G$1,FALSE))</f>
        <v/>
      </c>
      <c r="L45" s="515" t="str">
        <f>IF(ISERROR(VLOOKUP($A45,Aspirantes!$A:$H,Aspirantes!$H$1,FALSE)),"",VLOOKUP($A45,Aspirantes!$A:$H,Aspirantes!$H$1,FALSE))</f>
        <v/>
      </c>
      <c r="M45" s="152"/>
      <c r="N45" s="593"/>
      <c r="O45" s="594"/>
      <c r="P45" s="594"/>
      <c r="Q45" s="594"/>
      <c r="R45" s="595"/>
      <c r="S45" s="151"/>
      <c r="T45" s="590"/>
      <c r="U45" s="591"/>
      <c r="V45" s="591"/>
      <c r="W45" s="591"/>
      <c r="X45" s="591"/>
      <c r="Y45" s="592"/>
      <c r="Z45" s="156"/>
      <c r="AA45" s="593"/>
      <c r="AB45" s="594"/>
      <c r="AC45" s="594"/>
      <c r="AD45" s="594"/>
      <c r="AE45" s="595"/>
      <c r="AF45" s="151"/>
      <c r="AG45" s="590"/>
      <c r="AH45" s="591"/>
      <c r="AI45" s="591"/>
      <c r="AJ45" s="591"/>
      <c r="AK45" s="591"/>
      <c r="AL45" s="592"/>
      <c r="AN45" s="1442"/>
      <c r="AO45" s="1442"/>
      <c r="AP45" s="1442"/>
      <c r="AQ45" s="1442"/>
      <c r="AR45" s="1442"/>
      <c r="AS45" s="1442"/>
      <c r="AT45" s="1442"/>
      <c r="AU45" s="1442"/>
      <c r="AV45" s="1442"/>
      <c r="AW45" s="1442"/>
      <c r="AX45" s="1442"/>
      <c r="AY45" s="1442"/>
      <c r="AZ45" s="1442"/>
    </row>
    <row r="46" spans="1:52" s="34" customFormat="1" ht="20.100000000000001" customHeight="1" x14ac:dyDescent="0.2">
      <c r="A46" s="369" t="str">
        <f>CONCATENATE('01_Carga'!$M$5,"_",$H46)</f>
        <v>FI__29</v>
      </c>
      <c r="B46" s="1405"/>
      <c r="C46" s="1460" t="str">
        <f>'12_P1_Lista'!T46</f>
        <v/>
      </c>
      <c r="D46" s="1461" t="str">
        <f>'12_P1_Lista'!U46</f>
        <v/>
      </c>
      <c r="E46" s="1405"/>
      <c r="F46" s="1726" t="str">
        <f>IF('14_P2_Convoca'!F47&lt;&gt;"",'14_P2_Convoca'!F47,"")</f>
        <v/>
      </c>
      <c r="G46" s="1405"/>
      <c r="H46" s="1202">
        <v>29</v>
      </c>
      <c r="I46" s="134" t="str">
        <f>IF(ISERROR(VLOOKUP($A46,Aspirantes!$A:$H,Aspirantes!$E$1,FALSE)),"",VLOOKUP($A46,Aspirantes!$A:$H,Aspirantes!$E$1,FALSE))</f>
        <v/>
      </c>
      <c r="J46" s="513" t="str">
        <f>IF(ISERROR(VLOOKUP($A46,Aspirantes!$A:$H,Aspirantes!$F$1,FALSE)),"",VLOOKUP($A46,Aspirantes!$A:$H,Aspirantes!$F$1,FALSE))</f>
        <v/>
      </c>
      <c r="K46" s="514" t="str">
        <f>IF(ISERROR(VLOOKUP($A46,Aspirantes!$A:$H,Aspirantes!$G$1,FALSE)),"",VLOOKUP($A46,Aspirantes!$A:$H,Aspirantes!$G$1,FALSE))</f>
        <v/>
      </c>
      <c r="L46" s="515" t="str">
        <f>IF(ISERROR(VLOOKUP($A46,Aspirantes!$A:$H,Aspirantes!$H$1,FALSE)),"",VLOOKUP($A46,Aspirantes!$A:$H,Aspirantes!$H$1,FALSE))</f>
        <v/>
      </c>
      <c r="M46" s="152"/>
      <c r="N46" s="593"/>
      <c r="O46" s="594"/>
      <c r="P46" s="594"/>
      <c r="Q46" s="594"/>
      <c r="R46" s="595"/>
      <c r="S46" s="151"/>
      <c r="T46" s="590"/>
      <c r="U46" s="591"/>
      <c r="V46" s="591"/>
      <c r="W46" s="591"/>
      <c r="X46" s="591"/>
      <c r="Y46" s="592"/>
      <c r="Z46" s="156"/>
      <c r="AA46" s="593"/>
      <c r="AB46" s="594"/>
      <c r="AC46" s="594"/>
      <c r="AD46" s="594"/>
      <c r="AE46" s="595"/>
      <c r="AF46" s="151"/>
      <c r="AG46" s="590"/>
      <c r="AH46" s="591"/>
      <c r="AI46" s="591"/>
      <c r="AJ46" s="591"/>
      <c r="AK46" s="591"/>
      <c r="AL46" s="592"/>
      <c r="AN46" s="1442"/>
      <c r="AO46" s="1442"/>
      <c r="AP46" s="1442"/>
      <c r="AQ46" s="1442"/>
      <c r="AR46" s="1442"/>
      <c r="AS46" s="1442"/>
      <c r="AT46" s="1442"/>
      <c r="AU46" s="1442"/>
      <c r="AV46" s="1442"/>
      <c r="AW46" s="1442"/>
      <c r="AX46" s="1442"/>
      <c r="AY46" s="1442"/>
      <c r="AZ46" s="1442"/>
    </row>
    <row r="47" spans="1:52" s="34" customFormat="1" ht="20.100000000000001" customHeight="1" x14ac:dyDescent="0.2">
      <c r="A47" s="369" t="str">
        <f>CONCATENATE('01_Carga'!$M$5,"_",$H47)</f>
        <v>FI__30</v>
      </c>
      <c r="B47" s="1405"/>
      <c r="C47" s="1460" t="str">
        <f>'12_P1_Lista'!T47</f>
        <v/>
      </c>
      <c r="D47" s="1461" t="str">
        <f>'12_P1_Lista'!U47</f>
        <v/>
      </c>
      <c r="E47" s="1405"/>
      <c r="F47" s="1726" t="str">
        <f>IF('14_P2_Convoca'!F48&lt;&gt;"",'14_P2_Convoca'!F48,"")</f>
        <v/>
      </c>
      <c r="G47" s="1405"/>
      <c r="H47" s="1202">
        <v>30</v>
      </c>
      <c r="I47" s="134" t="str">
        <f>IF(ISERROR(VLOOKUP($A47,Aspirantes!$A:$H,Aspirantes!$E$1,FALSE)),"",VLOOKUP($A47,Aspirantes!$A:$H,Aspirantes!$E$1,FALSE))</f>
        <v/>
      </c>
      <c r="J47" s="513" t="str">
        <f>IF(ISERROR(VLOOKUP($A47,Aspirantes!$A:$H,Aspirantes!$F$1,FALSE)),"",VLOOKUP($A47,Aspirantes!$A:$H,Aspirantes!$F$1,FALSE))</f>
        <v/>
      </c>
      <c r="K47" s="514" t="str">
        <f>IF(ISERROR(VLOOKUP($A47,Aspirantes!$A:$H,Aspirantes!$G$1,FALSE)),"",VLOOKUP($A47,Aspirantes!$A:$H,Aspirantes!$G$1,FALSE))</f>
        <v/>
      </c>
      <c r="L47" s="515" t="str">
        <f>IF(ISERROR(VLOOKUP($A47,Aspirantes!$A:$H,Aspirantes!$H$1,FALSE)),"",VLOOKUP($A47,Aspirantes!$A:$H,Aspirantes!$H$1,FALSE))</f>
        <v/>
      </c>
      <c r="M47" s="152"/>
      <c r="N47" s="593"/>
      <c r="O47" s="594"/>
      <c r="P47" s="594"/>
      <c r="Q47" s="594"/>
      <c r="R47" s="595"/>
      <c r="S47" s="151"/>
      <c r="T47" s="590"/>
      <c r="U47" s="591"/>
      <c r="V47" s="591"/>
      <c r="W47" s="591"/>
      <c r="X47" s="591"/>
      <c r="Y47" s="592"/>
      <c r="Z47" s="156"/>
      <c r="AA47" s="593"/>
      <c r="AB47" s="594"/>
      <c r="AC47" s="594"/>
      <c r="AD47" s="594"/>
      <c r="AE47" s="595"/>
      <c r="AF47" s="151"/>
      <c r="AG47" s="590"/>
      <c r="AH47" s="591"/>
      <c r="AI47" s="591"/>
      <c r="AJ47" s="591"/>
      <c r="AK47" s="591"/>
      <c r="AL47" s="592"/>
      <c r="AN47" s="1442"/>
      <c r="AO47" s="1442"/>
      <c r="AP47" s="1442"/>
      <c r="AQ47" s="1442"/>
      <c r="AR47" s="1442"/>
      <c r="AS47" s="1442"/>
      <c r="AT47" s="1442"/>
      <c r="AU47" s="1442"/>
      <c r="AV47" s="1442"/>
      <c r="AW47" s="1442"/>
      <c r="AX47" s="1442"/>
      <c r="AY47" s="1442"/>
      <c r="AZ47" s="1442"/>
    </row>
    <row r="48" spans="1:52" s="34" customFormat="1" ht="20.100000000000001" customHeight="1" x14ac:dyDescent="0.2">
      <c r="A48" s="369" t="str">
        <f>CONCATENATE('01_Carga'!$M$5,"_",$H48)</f>
        <v>FI__31</v>
      </c>
      <c r="B48" s="1405"/>
      <c r="C48" s="1460" t="str">
        <f>'12_P1_Lista'!T48</f>
        <v/>
      </c>
      <c r="D48" s="1461" t="str">
        <f>'12_P1_Lista'!U48</f>
        <v/>
      </c>
      <c r="E48" s="1405"/>
      <c r="F48" s="1726" t="str">
        <f>IF('14_P2_Convoca'!F49&lt;&gt;"",'14_P2_Convoca'!F49,"")</f>
        <v/>
      </c>
      <c r="G48" s="1405"/>
      <c r="H48" s="1202">
        <v>31</v>
      </c>
      <c r="I48" s="134" t="str">
        <f>IF(ISERROR(VLOOKUP($A48,Aspirantes!$A:$H,Aspirantes!$E$1,FALSE)),"",VLOOKUP($A48,Aspirantes!$A:$H,Aspirantes!$E$1,FALSE))</f>
        <v/>
      </c>
      <c r="J48" s="513" t="str">
        <f>IF(ISERROR(VLOOKUP($A48,Aspirantes!$A:$H,Aspirantes!$F$1,FALSE)),"",VLOOKUP($A48,Aspirantes!$A:$H,Aspirantes!$F$1,FALSE))</f>
        <v/>
      </c>
      <c r="K48" s="514" t="str">
        <f>IF(ISERROR(VLOOKUP($A48,Aspirantes!$A:$H,Aspirantes!$G$1,FALSE)),"",VLOOKUP($A48,Aspirantes!$A:$H,Aspirantes!$G$1,FALSE))</f>
        <v/>
      </c>
      <c r="L48" s="515" t="str">
        <f>IF(ISERROR(VLOOKUP($A48,Aspirantes!$A:$H,Aspirantes!$H$1,FALSE)),"",VLOOKUP($A48,Aspirantes!$A:$H,Aspirantes!$H$1,FALSE))</f>
        <v/>
      </c>
      <c r="M48" s="152"/>
      <c r="N48" s="593"/>
      <c r="O48" s="594"/>
      <c r="P48" s="594"/>
      <c r="Q48" s="594"/>
      <c r="R48" s="595"/>
      <c r="S48" s="151"/>
      <c r="T48" s="590"/>
      <c r="U48" s="591"/>
      <c r="V48" s="591"/>
      <c r="W48" s="591"/>
      <c r="X48" s="591"/>
      <c r="Y48" s="592"/>
      <c r="Z48" s="156"/>
      <c r="AA48" s="593"/>
      <c r="AB48" s="594"/>
      <c r="AC48" s="594"/>
      <c r="AD48" s="594"/>
      <c r="AE48" s="595"/>
      <c r="AF48" s="151"/>
      <c r="AG48" s="590"/>
      <c r="AH48" s="591"/>
      <c r="AI48" s="591"/>
      <c r="AJ48" s="591"/>
      <c r="AK48" s="591"/>
      <c r="AL48" s="592"/>
      <c r="AN48" s="1442"/>
      <c r="AO48" s="1442"/>
      <c r="AP48" s="1442"/>
      <c r="AQ48" s="1442"/>
      <c r="AR48" s="1442"/>
      <c r="AS48" s="1442"/>
      <c r="AT48" s="1442"/>
      <c r="AU48" s="1442"/>
      <c r="AV48" s="1442"/>
      <c r="AW48" s="1442"/>
      <c r="AX48" s="1442"/>
      <c r="AY48" s="1442"/>
      <c r="AZ48" s="1442"/>
    </row>
    <row r="49" spans="1:52" s="34" customFormat="1" ht="20.100000000000001" customHeight="1" x14ac:dyDescent="0.2">
      <c r="A49" s="369" t="str">
        <f>CONCATENATE('01_Carga'!$M$5,"_",$H49)</f>
        <v>FI__32</v>
      </c>
      <c r="B49" s="1405"/>
      <c r="C49" s="1460" t="str">
        <f>'12_P1_Lista'!T49</f>
        <v/>
      </c>
      <c r="D49" s="1461" t="str">
        <f>'12_P1_Lista'!U49</f>
        <v/>
      </c>
      <c r="E49" s="1405"/>
      <c r="F49" s="1726" t="str">
        <f>IF('14_P2_Convoca'!F50&lt;&gt;"",'14_P2_Convoca'!F50,"")</f>
        <v/>
      </c>
      <c r="G49" s="1405"/>
      <c r="H49" s="1202">
        <v>32</v>
      </c>
      <c r="I49" s="134" t="str">
        <f>IF(ISERROR(VLOOKUP($A49,Aspirantes!$A:$H,Aspirantes!$E$1,FALSE)),"",VLOOKUP($A49,Aspirantes!$A:$H,Aspirantes!$E$1,FALSE))</f>
        <v/>
      </c>
      <c r="J49" s="513" t="str">
        <f>IF(ISERROR(VLOOKUP($A49,Aspirantes!$A:$H,Aspirantes!$F$1,FALSE)),"",VLOOKUP($A49,Aspirantes!$A:$H,Aspirantes!$F$1,FALSE))</f>
        <v/>
      </c>
      <c r="K49" s="514" t="str">
        <f>IF(ISERROR(VLOOKUP($A49,Aspirantes!$A:$H,Aspirantes!$G$1,FALSE)),"",VLOOKUP($A49,Aspirantes!$A:$H,Aspirantes!$G$1,FALSE))</f>
        <v/>
      </c>
      <c r="L49" s="515" t="str">
        <f>IF(ISERROR(VLOOKUP($A49,Aspirantes!$A:$H,Aspirantes!$H$1,FALSE)),"",VLOOKUP($A49,Aspirantes!$A:$H,Aspirantes!$H$1,FALSE))</f>
        <v/>
      </c>
      <c r="M49" s="152"/>
      <c r="N49" s="593"/>
      <c r="O49" s="594"/>
      <c r="P49" s="594"/>
      <c r="Q49" s="594"/>
      <c r="R49" s="595"/>
      <c r="S49" s="151"/>
      <c r="T49" s="590"/>
      <c r="U49" s="591"/>
      <c r="V49" s="591"/>
      <c r="W49" s="591"/>
      <c r="X49" s="591"/>
      <c r="Y49" s="592"/>
      <c r="Z49" s="156"/>
      <c r="AA49" s="593"/>
      <c r="AB49" s="594"/>
      <c r="AC49" s="594"/>
      <c r="AD49" s="594"/>
      <c r="AE49" s="595"/>
      <c r="AF49" s="151"/>
      <c r="AG49" s="590"/>
      <c r="AH49" s="591"/>
      <c r="AI49" s="591"/>
      <c r="AJ49" s="591"/>
      <c r="AK49" s="591"/>
      <c r="AL49" s="592"/>
      <c r="AN49" s="1442"/>
      <c r="AO49" s="1442"/>
      <c r="AP49" s="1442"/>
      <c r="AQ49" s="1442"/>
      <c r="AR49" s="1442"/>
      <c r="AS49" s="1442"/>
      <c r="AT49" s="1442"/>
      <c r="AU49" s="1442"/>
      <c r="AV49" s="1442"/>
      <c r="AW49" s="1442"/>
      <c r="AX49" s="1442"/>
      <c r="AY49" s="1442"/>
      <c r="AZ49" s="1442"/>
    </row>
    <row r="50" spans="1:52" s="34" customFormat="1" ht="20.100000000000001" customHeight="1" x14ac:dyDescent="0.2">
      <c r="A50" s="369" t="str">
        <f>CONCATENATE('01_Carga'!$M$5,"_",$H50)</f>
        <v>FI__33</v>
      </c>
      <c r="B50" s="1405"/>
      <c r="C50" s="1460" t="str">
        <f>'12_P1_Lista'!T50</f>
        <v/>
      </c>
      <c r="D50" s="1461" t="str">
        <f>'12_P1_Lista'!U50</f>
        <v/>
      </c>
      <c r="E50" s="1405"/>
      <c r="F50" s="1726" t="str">
        <f>IF('14_P2_Convoca'!F51&lt;&gt;"",'14_P2_Convoca'!F51,"")</f>
        <v/>
      </c>
      <c r="G50" s="1405"/>
      <c r="H50" s="1202">
        <v>33</v>
      </c>
      <c r="I50" s="134" t="str">
        <f>IF(ISERROR(VLOOKUP($A50,Aspirantes!$A:$H,Aspirantes!$E$1,FALSE)),"",VLOOKUP($A50,Aspirantes!$A:$H,Aspirantes!$E$1,FALSE))</f>
        <v/>
      </c>
      <c r="J50" s="513" t="str">
        <f>IF(ISERROR(VLOOKUP($A50,Aspirantes!$A:$H,Aspirantes!$F$1,FALSE)),"",VLOOKUP($A50,Aspirantes!$A:$H,Aspirantes!$F$1,FALSE))</f>
        <v/>
      </c>
      <c r="K50" s="514" t="str">
        <f>IF(ISERROR(VLOOKUP($A50,Aspirantes!$A:$H,Aspirantes!$G$1,FALSE)),"",VLOOKUP($A50,Aspirantes!$A:$H,Aspirantes!$G$1,FALSE))</f>
        <v/>
      </c>
      <c r="L50" s="515" t="str">
        <f>IF(ISERROR(VLOOKUP($A50,Aspirantes!$A:$H,Aspirantes!$H$1,FALSE)),"",VLOOKUP($A50,Aspirantes!$A:$H,Aspirantes!$H$1,FALSE))</f>
        <v/>
      </c>
      <c r="M50" s="152"/>
      <c r="N50" s="593"/>
      <c r="O50" s="594"/>
      <c r="P50" s="594"/>
      <c r="Q50" s="594"/>
      <c r="R50" s="595"/>
      <c r="S50" s="151"/>
      <c r="T50" s="590"/>
      <c r="U50" s="591"/>
      <c r="V50" s="591"/>
      <c r="W50" s="591"/>
      <c r="X50" s="591"/>
      <c r="Y50" s="592"/>
      <c r="Z50" s="156"/>
      <c r="AA50" s="593"/>
      <c r="AB50" s="594"/>
      <c r="AC50" s="594"/>
      <c r="AD50" s="594"/>
      <c r="AE50" s="595"/>
      <c r="AF50" s="151"/>
      <c r="AG50" s="590"/>
      <c r="AH50" s="591"/>
      <c r="AI50" s="591"/>
      <c r="AJ50" s="591"/>
      <c r="AK50" s="591"/>
      <c r="AL50" s="592"/>
      <c r="AN50" s="1442"/>
      <c r="AO50" s="1442"/>
      <c r="AP50" s="1442"/>
      <c r="AQ50" s="1442"/>
      <c r="AR50" s="1442"/>
      <c r="AS50" s="1442"/>
      <c r="AT50" s="1442"/>
      <c r="AU50" s="1442"/>
      <c r="AV50" s="1442"/>
      <c r="AW50" s="1442"/>
      <c r="AX50" s="1442"/>
      <c r="AY50" s="1442"/>
      <c r="AZ50" s="1442"/>
    </row>
    <row r="51" spans="1:52" s="34" customFormat="1" ht="20.100000000000001" customHeight="1" x14ac:dyDescent="0.2">
      <c r="A51" s="369" t="str">
        <f>CONCATENATE('01_Carga'!$M$5,"_",$H51)</f>
        <v>FI__34</v>
      </c>
      <c r="B51" s="1405"/>
      <c r="C51" s="1460" t="str">
        <f>'12_P1_Lista'!T51</f>
        <v/>
      </c>
      <c r="D51" s="1461" t="str">
        <f>'12_P1_Lista'!U51</f>
        <v/>
      </c>
      <c r="E51" s="1405"/>
      <c r="F51" s="1726" t="str">
        <f>IF('14_P2_Convoca'!F52&lt;&gt;"",'14_P2_Convoca'!F52,"")</f>
        <v/>
      </c>
      <c r="G51" s="1405"/>
      <c r="H51" s="1202">
        <v>34</v>
      </c>
      <c r="I51" s="134" t="str">
        <f>IF(ISERROR(VLOOKUP($A51,Aspirantes!$A:$H,Aspirantes!$E$1,FALSE)),"",VLOOKUP($A51,Aspirantes!$A:$H,Aspirantes!$E$1,FALSE))</f>
        <v/>
      </c>
      <c r="J51" s="513" t="str">
        <f>IF(ISERROR(VLOOKUP($A51,Aspirantes!$A:$H,Aspirantes!$F$1,FALSE)),"",VLOOKUP($A51,Aspirantes!$A:$H,Aspirantes!$F$1,FALSE))</f>
        <v/>
      </c>
      <c r="K51" s="514" t="str">
        <f>IF(ISERROR(VLOOKUP($A51,Aspirantes!$A:$H,Aspirantes!$G$1,FALSE)),"",VLOOKUP($A51,Aspirantes!$A:$H,Aspirantes!$G$1,FALSE))</f>
        <v/>
      </c>
      <c r="L51" s="515" t="str">
        <f>IF(ISERROR(VLOOKUP($A51,Aspirantes!$A:$H,Aspirantes!$H$1,FALSE)),"",VLOOKUP($A51,Aspirantes!$A:$H,Aspirantes!$H$1,FALSE))</f>
        <v/>
      </c>
      <c r="M51" s="152"/>
      <c r="N51" s="593"/>
      <c r="O51" s="594"/>
      <c r="P51" s="594"/>
      <c r="Q51" s="594"/>
      <c r="R51" s="595"/>
      <c r="S51" s="151"/>
      <c r="T51" s="590"/>
      <c r="U51" s="591"/>
      <c r="V51" s="591"/>
      <c r="W51" s="591"/>
      <c r="X51" s="591"/>
      <c r="Y51" s="592"/>
      <c r="Z51" s="156"/>
      <c r="AA51" s="593"/>
      <c r="AB51" s="594"/>
      <c r="AC51" s="594"/>
      <c r="AD51" s="594"/>
      <c r="AE51" s="595"/>
      <c r="AF51" s="151"/>
      <c r="AG51" s="590"/>
      <c r="AH51" s="591"/>
      <c r="AI51" s="591"/>
      <c r="AJ51" s="591"/>
      <c r="AK51" s="591"/>
      <c r="AL51" s="592"/>
      <c r="AN51" s="1442"/>
      <c r="AO51" s="1442"/>
      <c r="AP51" s="1442"/>
      <c r="AQ51" s="1442"/>
      <c r="AR51" s="1442"/>
      <c r="AS51" s="1442"/>
      <c r="AT51" s="1442"/>
      <c r="AU51" s="1442"/>
      <c r="AV51" s="1442"/>
      <c r="AW51" s="1442"/>
      <c r="AX51" s="1442"/>
      <c r="AY51" s="1442"/>
      <c r="AZ51" s="1442"/>
    </row>
    <row r="52" spans="1:52" s="34" customFormat="1" ht="20.100000000000001" customHeight="1" x14ac:dyDescent="0.2">
      <c r="A52" s="369" t="str">
        <f>CONCATENATE('01_Carga'!$M$5,"_",$H52)</f>
        <v>FI__35</v>
      </c>
      <c r="B52" s="1405"/>
      <c r="C52" s="1460" t="str">
        <f>'12_P1_Lista'!T52</f>
        <v/>
      </c>
      <c r="D52" s="1461" t="str">
        <f>'12_P1_Lista'!U52</f>
        <v/>
      </c>
      <c r="E52" s="1405"/>
      <c r="F52" s="1726" t="str">
        <f>IF('14_P2_Convoca'!F53&lt;&gt;"",'14_P2_Convoca'!F53,"")</f>
        <v/>
      </c>
      <c r="G52" s="1405"/>
      <c r="H52" s="1202">
        <v>35</v>
      </c>
      <c r="I52" s="134" t="str">
        <f>IF(ISERROR(VLOOKUP($A52,Aspirantes!$A:$H,Aspirantes!$E$1,FALSE)),"",VLOOKUP($A52,Aspirantes!$A:$H,Aspirantes!$E$1,FALSE))</f>
        <v/>
      </c>
      <c r="J52" s="513" t="str">
        <f>IF(ISERROR(VLOOKUP($A52,Aspirantes!$A:$H,Aspirantes!$F$1,FALSE)),"",VLOOKUP($A52,Aspirantes!$A:$H,Aspirantes!$F$1,FALSE))</f>
        <v/>
      </c>
      <c r="K52" s="514" t="str">
        <f>IF(ISERROR(VLOOKUP($A52,Aspirantes!$A:$H,Aspirantes!$G$1,FALSE)),"",VLOOKUP($A52,Aspirantes!$A:$H,Aspirantes!$G$1,FALSE))</f>
        <v/>
      </c>
      <c r="L52" s="515" t="str">
        <f>IF(ISERROR(VLOOKUP($A52,Aspirantes!$A:$H,Aspirantes!$H$1,FALSE)),"",VLOOKUP($A52,Aspirantes!$A:$H,Aspirantes!$H$1,FALSE))</f>
        <v/>
      </c>
      <c r="M52" s="152"/>
      <c r="N52" s="593"/>
      <c r="O52" s="594"/>
      <c r="P52" s="594"/>
      <c r="Q52" s="594"/>
      <c r="R52" s="595"/>
      <c r="S52" s="151"/>
      <c r="T52" s="590"/>
      <c r="U52" s="591"/>
      <c r="V52" s="591"/>
      <c r="W52" s="591"/>
      <c r="X52" s="591"/>
      <c r="Y52" s="592"/>
      <c r="Z52" s="156"/>
      <c r="AA52" s="593"/>
      <c r="AB52" s="594"/>
      <c r="AC52" s="594"/>
      <c r="AD52" s="594"/>
      <c r="AE52" s="595"/>
      <c r="AF52" s="151"/>
      <c r="AG52" s="590"/>
      <c r="AH52" s="591"/>
      <c r="AI52" s="591"/>
      <c r="AJ52" s="591"/>
      <c r="AK52" s="591"/>
      <c r="AL52" s="592"/>
      <c r="AN52" s="1442"/>
      <c r="AO52" s="1442"/>
      <c r="AP52" s="1442"/>
      <c r="AQ52" s="1442"/>
      <c r="AR52" s="1442"/>
      <c r="AS52" s="1442"/>
      <c r="AT52" s="1442"/>
      <c r="AU52" s="1442"/>
      <c r="AV52" s="1442"/>
      <c r="AW52" s="1442"/>
      <c r="AX52" s="1442"/>
      <c r="AY52" s="1442"/>
      <c r="AZ52" s="1442"/>
    </row>
    <row r="53" spans="1:52" s="34" customFormat="1" ht="20.100000000000001" customHeight="1" x14ac:dyDescent="0.2">
      <c r="A53" s="369" t="str">
        <f>CONCATENATE('01_Carga'!$M$5,"_",$H53)</f>
        <v>FI__36</v>
      </c>
      <c r="B53" s="1405"/>
      <c r="C53" s="1460" t="str">
        <f>'12_P1_Lista'!T53</f>
        <v/>
      </c>
      <c r="D53" s="1461" t="str">
        <f>'12_P1_Lista'!U53</f>
        <v/>
      </c>
      <c r="E53" s="1405"/>
      <c r="F53" s="1726" t="str">
        <f>IF('14_P2_Convoca'!F54&lt;&gt;"",'14_P2_Convoca'!F54,"")</f>
        <v/>
      </c>
      <c r="G53" s="1405"/>
      <c r="H53" s="1202">
        <v>36</v>
      </c>
      <c r="I53" s="134" t="str">
        <f>IF(ISERROR(VLOOKUP($A53,Aspirantes!$A:$H,Aspirantes!$E$1,FALSE)),"",VLOOKUP($A53,Aspirantes!$A:$H,Aspirantes!$E$1,FALSE))</f>
        <v/>
      </c>
      <c r="J53" s="513" t="str">
        <f>IF(ISERROR(VLOOKUP($A53,Aspirantes!$A:$H,Aspirantes!$F$1,FALSE)),"",VLOOKUP($A53,Aspirantes!$A:$H,Aspirantes!$F$1,FALSE))</f>
        <v/>
      </c>
      <c r="K53" s="514" t="str">
        <f>IF(ISERROR(VLOOKUP($A53,Aspirantes!$A:$H,Aspirantes!$G$1,FALSE)),"",VLOOKUP($A53,Aspirantes!$A:$H,Aspirantes!$G$1,FALSE))</f>
        <v/>
      </c>
      <c r="L53" s="515" t="str">
        <f>IF(ISERROR(VLOOKUP($A53,Aspirantes!$A:$H,Aspirantes!$H$1,FALSE)),"",VLOOKUP($A53,Aspirantes!$A:$H,Aspirantes!$H$1,FALSE))</f>
        <v/>
      </c>
      <c r="M53" s="152"/>
      <c r="N53" s="593"/>
      <c r="O53" s="594"/>
      <c r="P53" s="594"/>
      <c r="Q53" s="594"/>
      <c r="R53" s="595"/>
      <c r="S53" s="151"/>
      <c r="T53" s="590"/>
      <c r="U53" s="591"/>
      <c r="V53" s="591"/>
      <c r="W53" s="591"/>
      <c r="X53" s="591"/>
      <c r="Y53" s="592"/>
      <c r="Z53" s="156"/>
      <c r="AA53" s="593"/>
      <c r="AB53" s="594"/>
      <c r="AC53" s="594"/>
      <c r="AD53" s="594"/>
      <c r="AE53" s="595"/>
      <c r="AF53" s="151"/>
      <c r="AG53" s="590"/>
      <c r="AH53" s="591"/>
      <c r="AI53" s="591"/>
      <c r="AJ53" s="591"/>
      <c r="AK53" s="591"/>
      <c r="AL53" s="592"/>
      <c r="AN53" s="1442"/>
      <c r="AO53" s="1442"/>
      <c r="AP53" s="1442"/>
      <c r="AQ53" s="1442"/>
      <c r="AR53" s="1442"/>
      <c r="AS53" s="1442"/>
      <c r="AT53" s="1442"/>
      <c r="AU53" s="1442"/>
      <c r="AV53" s="1442"/>
      <c r="AW53" s="1442"/>
      <c r="AX53" s="1442"/>
      <c r="AY53" s="1442"/>
      <c r="AZ53" s="1442"/>
    </row>
    <row r="54" spans="1:52" s="34" customFormat="1" ht="20.100000000000001" customHeight="1" x14ac:dyDescent="0.2">
      <c r="A54" s="369" t="str">
        <f>CONCATENATE('01_Carga'!$M$5,"_",$H54)</f>
        <v>FI__37</v>
      </c>
      <c r="B54" s="1405"/>
      <c r="C54" s="1460" t="str">
        <f>'12_P1_Lista'!T54</f>
        <v/>
      </c>
      <c r="D54" s="1461" t="str">
        <f>'12_P1_Lista'!U54</f>
        <v/>
      </c>
      <c r="E54" s="1405"/>
      <c r="F54" s="1726" t="str">
        <f>IF('14_P2_Convoca'!F55&lt;&gt;"",'14_P2_Convoca'!F55,"")</f>
        <v/>
      </c>
      <c r="G54" s="1405"/>
      <c r="H54" s="1202">
        <v>37</v>
      </c>
      <c r="I54" s="134" t="str">
        <f>IF(ISERROR(VLOOKUP($A54,Aspirantes!$A:$H,Aspirantes!$E$1,FALSE)),"",VLOOKUP($A54,Aspirantes!$A:$H,Aspirantes!$E$1,FALSE))</f>
        <v/>
      </c>
      <c r="J54" s="513" t="str">
        <f>IF(ISERROR(VLOOKUP($A54,Aspirantes!$A:$H,Aspirantes!$F$1,FALSE)),"",VLOOKUP($A54,Aspirantes!$A:$H,Aspirantes!$F$1,FALSE))</f>
        <v/>
      </c>
      <c r="K54" s="514" t="str">
        <f>IF(ISERROR(VLOOKUP($A54,Aspirantes!$A:$H,Aspirantes!$G$1,FALSE)),"",VLOOKUP($A54,Aspirantes!$A:$H,Aspirantes!$G$1,FALSE))</f>
        <v/>
      </c>
      <c r="L54" s="515" t="str">
        <f>IF(ISERROR(VLOOKUP($A54,Aspirantes!$A:$H,Aspirantes!$H$1,FALSE)),"",VLOOKUP($A54,Aspirantes!$A:$H,Aspirantes!$H$1,FALSE))</f>
        <v/>
      </c>
      <c r="M54" s="152"/>
      <c r="N54" s="593"/>
      <c r="O54" s="594"/>
      <c r="P54" s="594"/>
      <c r="Q54" s="594"/>
      <c r="R54" s="595"/>
      <c r="S54" s="151"/>
      <c r="T54" s="590"/>
      <c r="U54" s="591"/>
      <c r="V54" s="591"/>
      <c r="W54" s="591"/>
      <c r="X54" s="591"/>
      <c r="Y54" s="592"/>
      <c r="Z54" s="156"/>
      <c r="AA54" s="593"/>
      <c r="AB54" s="594"/>
      <c r="AC54" s="594"/>
      <c r="AD54" s="594"/>
      <c r="AE54" s="595"/>
      <c r="AF54" s="151"/>
      <c r="AG54" s="590"/>
      <c r="AH54" s="591"/>
      <c r="AI54" s="591"/>
      <c r="AJ54" s="591"/>
      <c r="AK54" s="591"/>
      <c r="AL54" s="592"/>
      <c r="AN54" s="1442"/>
      <c r="AO54" s="1442"/>
      <c r="AP54" s="1442"/>
      <c r="AQ54" s="1442"/>
      <c r="AR54" s="1442"/>
      <c r="AS54" s="1442"/>
      <c r="AT54" s="1442"/>
      <c r="AU54" s="1442"/>
      <c r="AV54" s="1442"/>
      <c r="AW54" s="1442"/>
      <c r="AX54" s="1442"/>
      <c r="AY54" s="1442"/>
      <c r="AZ54" s="1442"/>
    </row>
    <row r="55" spans="1:52" s="34" customFormat="1" ht="20.100000000000001" customHeight="1" x14ac:dyDescent="0.2">
      <c r="A55" s="369" t="str">
        <f>CONCATENATE('01_Carga'!$M$5,"_",$H55)</f>
        <v>FI__38</v>
      </c>
      <c r="B55" s="1405"/>
      <c r="C55" s="1460" t="str">
        <f>'12_P1_Lista'!T55</f>
        <v/>
      </c>
      <c r="D55" s="1461" t="str">
        <f>'12_P1_Lista'!U55</f>
        <v/>
      </c>
      <c r="E55" s="1405"/>
      <c r="F55" s="1726" t="str">
        <f>IF('14_P2_Convoca'!F56&lt;&gt;"",'14_P2_Convoca'!F56,"")</f>
        <v/>
      </c>
      <c r="G55" s="1405"/>
      <c r="H55" s="1202">
        <v>38</v>
      </c>
      <c r="I55" s="134" t="str">
        <f>IF(ISERROR(VLOOKUP($A55,Aspirantes!$A:$H,Aspirantes!$E$1,FALSE)),"",VLOOKUP($A55,Aspirantes!$A:$H,Aspirantes!$E$1,FALSE))</f>
        <v/>
      </c>
      <c r="J55" s="513" t="str">
        <f>IF(ISERROR(VLOOKUP($A55,Aspirantes!$A:$H,Aspirantes!$F$1,FALSE)),"",VLOOKUP($A55,Aspirantes!$A:$H,Aspirantes!$F$1,FALSE))</f>
        <v/>
      </c>
      <c r="K55" s="514" t="str">
        <f>IF(ISERROR(VLOOKUP($A55,Aspirantes!$A:$H,Aspirantes!$G$1,FALSE)),"",VLOOKUP($A55,Aspirantes!$A:$H,Aspirantes!$G$1,FALSE))</f>
        <v/>
      </c>
      <c r="L55" s="515" t="str">
        <f>IF(ISERROR(VLOOKUP($A55,Aspirantes!$A:$H,Aspirantes!$H$1,FALSE)),"",VLOOKUP($A55,Aspirantes!$A:$H,Aspirantes!$H$1,FALSE))</f>
        <v/>
      </c>
      <c r="M55" s="152"/>
      <c r="N55" s="593"/>
      <c r="O55" s="594"/>
      <c r="P55" s="594"/>
      <c r="Q55" s="594"/>
      <c r="R55" s="595"/>
      <c r="S55" s="151"/>
      <c r="T55" s="590"/>
      <c r="U55" s="591"/>
      <c r="V55" s="591"/>
      <c r="W55" s="591"/>
      <c r="X55" s="591"/>
      <c r="Y55" s="592"/>
      <c r="Z55" s="156"/>
      <c r="AA55" s="593"/>
      <c r="AB55" s="594"/>
      <c r="AC55" s="594"/>
      <c r="AD55" s="594"/>
      <c r="AE55" s="595"/>
      <c r="AF55" s="151"/>
      <c r="AG55" s="590"/>
      <c r="AH55" s="591"/>
      <c r="AI55" s="591"/>
      <c r="AJ55" s="591"/>
      <c r="AK55" s="591"/>
      <c r="AL55" s="592"/>
      <c r="AN55" s="1442"/>
      <c r="AO55" s="1442"/>
      <c r="AP55" s="1442"/>
      <c r="AQ55" s="1442"/>
      <c r="AR55" s="1442"/>
      <c r="AS55" s="1442"/>
      <c r="AT55" s="1442"/>
      <c r="AU55" s="1442"/>
      <c r="AV55" s="1442"/>
      <c r="AW55" s="1442"/>
      <c r="AX55" s="1442"/>
      <c r="AY55" s="1442"/>
      <c r="AZ55" s="1442"/>
    </row>
    <row r="56" spans="1:52" s="34" customFormat="1" ht="20.100000000000001" customHeight="1" x14ac:dyDescent="0.2">
      <c r="A56" s="369" t="str">
        <f>CONCATENATE('01_Carga'!$M$5,"_",$H56)</f>
        <v>FI__39</v>
      </c>
      <c r="B56" s="1405"/>
      <c r="C56" s="1460" t="str">
        <f>'12_P1_Lista'!T56</f>
        <v/>
      </c>
      <c r="D56" s="1461" t="str">
        <f>'12_P1_Lista'!U56</f>
        <v/>
      </c>
      <c r="E56" s="1405"/>
      <c r="F56" s="1726" t="str">
        <f>IF('14_P2_Convoca'!F57&lt;&gt;"",'14_P2_Convoca'!F57,"")</f>
        <v/>
      </c>
      <c r="G56" s="1405"/>
      <c r="H56" s="1202">
        <v>39</v>
      </c>
      <c r="I56" s="134" t="str">
        <f>IF(ISERROR(VLOOKUP($A56,Aspirantes!$A:$H,Aspirantes!$E$1,FALSE)),"",VLOOKUP($A56,Aspirantes!$A:$H,Aspirantes!$E$1,FALSE))</f>
        <v/>
      </c>
      <c r="J56" s="513" t="str">
        <f>IF(ISERROR(VLOOKUP($A56,Aspirantes!$A:$H,Aspirantes!$F$1,FALSE)),"",VLOOKUP($A56,Aspirantes!$A:$H,Aspirantes!$F$1,FALSE))</f>
        <v/>
      </c>
      <c r="K56" s="514" t="str">
        <f>IF(ISERROR(VLOOKUP($A56,Aspirantes!$A:$H,Aspirantes!$G$1,FALSE)),"",VLOOKUP($A56,Aspirantes!$A:$H,Aspirantes!$G$1,FALSE))</f>
        <v/>
      </c>
      <c r="L56" s="515" t="str">
        <f>IF(ISERROR(VLOOKUP($A56,Aspirantes!$A:$H,Aspirantes!$H$1,FALSE)),"",VLOOKUP($A56,Aspirantes!$A:$H,Aspirantes!$H$1,FALSE))</f>
        <v/>
      </c>
      <c r="M56" s="152"/>
      <c r="N56" s="593"/>
      <c r="O56" s="594"/>
      <c r="P56" s="594"/>
      <c r="Q56" s="594"/>
      <c r="R56" s="595"/>
      <c r="S56" s="151"/>
      <c r="T56" s="590"/>
      <c r="U56" s="591"/>
      <c r="V56" s="591"/>
      <c r="W56" s="591"/>
      <c r="X56" s="591"/>
      <c r="Y56" s="592"/>
      <c r="Z56" s="156"/>
      <c r="AA56" s="593"/>
      <c r="AB56" s="594"/>
      <c r="AC56" s="594"/>
      <c r="AD56" s="594"/>
      <c r="AE56" s="595"/>
      <c r="AF56" s="151"/>
      <c r="AG56" s="590"/>
      <c r="AH56" s="591"/>
      <c r="AI56" s="591"/>
      <c r="AJ56" s="591"/>
      <c r="AK56" s="591"/>
      <c r="AL56" s="592"/>
      <c r="AN56" s="1442"/>
      <c r="AO56" s="1442"/>
      <c r="AP56" s="1442"/>
      <c r="AQ56" s="1442"/>
      <c r="AR56" s="1442"/>
      <c r="AS56" s="1442"/>
      <c r="AT56" s="1442"/>
      <c r="AU56" s="1442"/>
      <c r="AV56" s="1442"/>
      <c r="AW56" s="1442"/>
      <c r="AX56" s="1442"/>
      <c r="AY56" s="1442"/>
      <c r="AZ56" s="1442"/>
    </row>
    <row r="57" spans="1:52" s="34" customFormat="1" ht="20.100000000000001" customHeight="1" x14ac:dyDescent="0.2">
      <c r="A57" s="369" t="str">
        <f>CONCATENATE('01_Carga'!$M$5,"_",$H57)</f>
        <v>FI__40</v>
      </c>
      <c r="B57" s="1405"/>
      <c r="C57" s="1460" t="str">
        <f>'12_P1_Lista'!T57</f>
        <v/>
      </c>
      <c r="D57" s="1461" t="str">
        <f>'12_P1_Lista'!U57</f>
        <v/>
      </c>
      <c r="E57" s="1405"/>
      <c r="F57" s="1726" t="str">
        <f>IF('14_P2_Convoca'!F58&lt;&gt;"",'14_P2_Convoca'!F58,"")</f>
        <v/>
      </c>
      <c r="G57" s="1405"/>
      <c r="H57" s="1202">
        <v>40</v>
      </c>
      <c r="I57" s="134" t="str">
        <f>IF(ISERROR(VLOOKUP($A57,Aspirantes!$A:$H,Aspirantes!$E$1,FALSE)),"",VLOOKUP($A57,Aspirantes!$A:$H,Aspirantes!$E$1,FALSE))</f>
        <v/>
      </c>
      <c r="J57" s="513" t="str">
        <f>IF(ISERROR(VLOOKUP($A57,Aspirantes!$A:$H,Aspirantes!$F$1,FALSE)),"",VLOOKUP($A57,Aspirantes!$A:$H,Aspirantes!$F$1,FALSE))</f>
        <v/>
      </c>
      <c r="K57" s="514" t="str">
        <f>IF(ISERROR(VLOOKUP($A57,Aspirantes!$A:$H,Aspirantes!$G$1,FALSE)),"",VLOOKUP($A57,Aspirantes!$A:$H,Aspirantes!$G$1,FALSE))</f>
        <v/>
      </c>
      <c r="L57" s="515" t="str">
        <f>IF(ISERROR(VLOOKUP($A57,Aspirantes!$A:$H,Aspirantes!$H$1,FALSE)),"",VLOOKUP($A57,Aspirantes!$A:$H,Aspirantes!$H$1,FALSE))</f>
        <v/>
      </c>
      <c r="M57" s="152"/>
      <c r="N57" s="593"/>
      <c r="O57" s="594"/>
      <c r="P57" s="594"/>
      <c r="Q57" s="594"/>
      <c r="R57" s="595"/>
      <c r="S57" s="151"/>
      <c r="T57" s="590"/>
      <c r="U57" s="591"/>
      <c r="V57" s="591"/>
      <c r="W57" s="591"/>
      <c r="X57" s="591"/>
      <c r="Y57" s="592"/>
      <c r="Z57" s="156"/>
      <c r="AA57" s="593"/>
      <c r="AB57" s="594"/>
      <c r="AC57" s="594"/>
      <c r="AD57" s="594"/>
      <c r="AE57" s="595"/>
      <c r="AF57" s="151"/>
      <c r="AG57" s="590"/>
      <c r="AH57" s="591"/>
      <c r="AI57" s="591"/>
      <c r="AJ57" s="591"/>
      <c r="AK57" s="591"/>
      <c r="AL57" s="592"/>
      <c r="AN57" s="1442"/>
      <c r="AO57" s="1442"/>
      <c r="AP57" s="1442"/>
      <c r="AQ57" s="1442"/>
      <c r="AR57" s="1442"/>
      <c r="AS57" s="1442"/>
      <c r="AT57" s="1442"/>
      <c r="AU57" s="1442"/>
      <c r="AV57" s="1442"/>
      <c r="AW57" s="1442"/>
      <c r="AX57" s="1442"/>
      <c r="AY57" s="1442"/>
      <c r="AZ57" s="1442"/>
    </row>
    <row r="58" spans="1:52" s="34" customFormat="1" ht="20.100000000000001" customHeight="1" x14ac:dyDescent="0.2">
      <c r="A58" s="369" t="str">
        <f>CONCATENATE('01_Carga'!$M$5,"_",$H58)</f>
        <v>FI__41</v>
      </c>
      <c r="B58" s="1405"/>
      <c r="C58" s="1460" t="str">
        <f>'12_P1_Lista'!T58</f>
        <v/>
      </c>
      <c r="D58" s="1461" t="str">
        <f>'12_P1_Lista'!U58</f>
        <v/>
      </c>
      <c r="E58" s="1405"/>
      <c r="F58" s="1726" t="str">
        <f>IF('14_P2_Convoca'!F59&lt;&gt;"",'14_P2_Convoca'!F59,"")</f>
        <v/>
      </c>
      <c r="G58" s="1405"/>
      <c r="H58" s="1202">
        <v>41</v>
      </c>
      <c r="I58" s="134" t="str">
        <f>IF(ISERROR(VLOOKUP($A58,Aspirantes!$A:$H,Aspirantes!$E$1,FALSE)),"",VLOOKUP($A58,Aspirantes!$A:$H,Aspirantes!$E$1,FALSE))</f>
        <v/>
      </c>
      <c r="J58" s="513" t="str">
        <f>IF(ISERROR(VLOOKUP($A58,Aspirantes!$A:$H,Aspirantes!$F$1,FALSE)),"",VLOOKUP($A58,Aspirantes!$A:$H,Aspirantes!$F$1,FALSE))</f>
        <v/>
      </c>
      <c r="K58" s="514" t="str">
        <f>IF(ISERROR(VLOOKUP($A58,Aspirantes!$A:$H,Aspirantes!$G$1,FALSE)),"",VLOOKUP($A58,Aspirantes!$A:$H,Aspirantes!$G$1,FALSE))</f>
        <v/>
      </c>
      <c r="L58" s="515" t="str">
        <f>IF(ISERROR(VLOOKUP($A58,Aspirantes!$A:$H,Aspirantes!$H$1,FALSE)),"",VLOOKUP($A58,Aspirantes!$A:$H,Aspirantes!$H$1,FALSE))</f>
        <v/>
      </c>
      <c r="M58" s="152"/>
      <c r="N58" s="593"/>
      <c r="O58" s="594"/>
      <c r="P58" s="594"/>
      <c r="Q58" s="594"/>
      <c r="R58" s="595"/>
      <c r="S58" s="151"/>
      <c r="T58" s="590"/>
      <c r="U58" s="591"/>
      <c r="V58" s="591"/>
      <c r="W58" s="591"/>
      <c r="X58" s="591"/>
      <c r="Y58" s="592"/>
      <c r="Z58" s="156"/>
      <c r="AA58" s="593"/>
      <c r="AB58" s="594"/>
      <c r="AC58" s="594"/>
      <c r="AD58" s="594"/>
      <c r="AE58" s="595"/>
      <c r="AF58" s="151"/>
      <c r="AG58" s="590"/>
      <c r="AH58" s="591"/>
      <c r="AI58" s="591"/>
      <c r="AJ58" s="591"/>
      <c r="AK58" s="591"/>
      <c r="AL58" s="592"/>
      <c r="AN58" s="1442"/>
      <c r="AO58" s="1442"/>
      <c r="AP58" s="1442"/>
      <c r="AQ58" s="1442"/>
      <c r="AR58" s="1442"/>
      <c r="AS58" s="1442"/>
      <c r="AT58" s="1442"/>
      <c r="AU58" s="1442"/>
      <c r="AV58" s="1442"/>
      <c r="AW58" s="1442"/>
      <c r="AX58" s="1442"/>
      <c r="AY58" s="1442"/>
      <c r="AZ58" s="1442"/>
    </row>
    <row r="59" spans="1:52" s="34" customFormat="1" ht="20.100000000000001" customHeight="1" x14ac:dyDescent="0.2">
      <c r="A59" s="369" t="str">
        <f>CONCATENATE('01_Carga'!$M$5,"_",$H59)</f>
        <v>FI__42</v>
      </c>
      <c r="B59" s="1405"/>
      <c r="C59" s="1460" t="str">
        <f>'12_P1_Lista'!T59</f>
        <v/>
      </c>
      <c r="D59" s="1461" t="str">
        <f>'12_P1_Lista'!U59</f>
        <v/>
      </c>
      <c r="E59" s="1405"/>
      <c r="F59" s="1726" t="str">
        <f>IF('14_P2_Convoca'!F60&lt;&gt;"",'14_P2_Convoca'!F60,"")</f>
        <v/>
      </c>
      <c r="G59" s="1405"/>
      <c r="H59" s="1202">
        <v>42</v>
      </c>
      <c r="I59" s="134" t="str">
        <f>IF(ISERROR(VLOOKUP($A59,Aspirantes!$A:$H,Aspirantes!$E$1,FALSE)),"",VLOOKUP($A59,Aspirantes!$A:$H,Aspirantes!$E$1,FALSE))</f>
        <v/>
      </c>
      <c r="J59" s="513" t="str">
        <f>IF(ISERROR(VLOOKUP($A59,Aspirantes!$A:$H,Aspirantes!$F$1,FALSE)),"",VLOOKUP($A59,Aspirantes!$A:$H,Aspirantes!$F$1,FALSE))</f>
        <v/>
      </c>
      <c r="K59" s="514" t="str">
        <f>IF(ISERROR(VLOOKUP($A59,Aspirantes!$A:$H,Aspirantes!$G$1,FALSE)),"",VLOOKUP($A59,Aspirantes!$A:$H,Aspirantes!$G$1,FALSE))</f>
        <v/>
      </c>
      <c r="L59" s="515" t="str">
        <f>IF(ISERROR(VLOOKUP($A59,Aspirantes!$A:$H,Aspirantes!$H$1,FALSE)),"",VLOOKUP($A59,Aspirantes!$A:$H,Aspirantes!$H$1,FALSE))</f>
        <v/>
      </c>
      <c r="M59" s="152"/>
      <c r="N59" s="593"/>
      <c r="O59" s="594"/>
      <c r="P59" s="594"/>
      <c r="Q59" s="594"/>
      <c r="R59" s="595"/>
      <c r="S59" s="151"/>
      <c r="T59" s="590"/>
      <c r="U59" s="591"/>
      <c r="V59" s="591"/>
      <c r="W59" s="591"/>
      <c r="X59" s="591"/>
      <c r="Y59" s="592"/>
      <c r="Z59" s="156"/>
      <c r="AA59" s="593"/>
      <c r="AB59" s="594"/>
      <c r="AC59" s="594"/>
      <c r="AD59" s="594"/>
      <c r="AE59" s="595"/>
      <c r="AF59" s="151"/>
      <c r="AG59" s="590"/>
      <c r="AH59" s="591"/>
      <c r="AI59" s="591"/>
      <c r="AJ59" s="591"/>
      <c r="AK59" s="591"/>
      <c r="AL59" s="592"/>
      <c r="AN59" s="1442"/>
      <c r="AO59" s="1442"/>
      <c r="AP59" s="1442"/>
      <c r="AQ59" s="1442"/>
      <c r="AR59" s="1442"/>
      <c r="AS59" s="1442"/>
      <c r="AT59" s="1442"/>
      <c r="AU59" s="1442"/>
      <c r="AV59" s="1442"/>
      <c r="AW59" s="1442"/>
      <c r="AX59" s="1442"/>
      <c r="AY59" s="1442"/>
      <c r="AZ59" s="1442"/>
    </row>
    <row r="60" spans="1:52" s="34" customFormat="1" ht="20.100000000000001" customHeight="1" x14ac:dyDescent="0.2">
      <c r="A60" s="369" t="str">
        <f>CONCATENATE('01_Carga'!$M$5,"_",$H60)</f>
        <v>FI__43</v>
      </c>
      <c r="B60" s="1405"/>
      <c r="C60" s="1460" t="str">
        <f>'12_P1_Lista'!T60</f>
        <v/>
      </c>
      <c r="D60" s="1461" t="str">
        <f>'12_P1_Lista'!U60</f>
        <v/>
      </c>
      <c r="E60" s="1405"/>
      <c r="F60" s="1726" t="str">
        <f>IF('14_P2_Convoca'!F61&lt;&gt;"",'14_P2_Convoca'!F61,"")</f>
        <v/>
      </c>
      <c r="G60" s="1405"/>
      <c r="H60" s="1202">
        <v>43</v>
      </c>
      <c r="I60" s="134" t="str">
        <f>IF(ISERROR(VLOOKUP($A60,Aspirantes!$A:$H,Aspirantes!$E$1,FALSE)),"",VLOOKUP($A60,Aspirantes!$A:$H,Aspirantes!$E$1,FALSE))</f>
        <v/>
      </c>
      <c r="J60" s="513" t="str">
        <f>IF(ISERROR(VLOOKUP($A60,Aspirantes!$A:$H,Aspirantes!$F$1,FALSE)),"",VLOOKUP($A60,Aspirantes!$A:$H,Aspirantes!$F$1,FALSE))</f>
        <v/>
      </c>
      <c r="K60" s="514" t="str">
        <f>IF(ISERROR(VLOOKUP($A60,Aspirantes!$A:$H,Aspirantes!$G$1,FALSE)),"",VLOOKUP($A60,Aspirantes!$A:$H,Aspirantes!$G$1,FALSE))</f>
        <v/>
      </c>
      <c r="L60" s="515" t="str">
        <f>IF(ISERROR(VLOOKUP($A60,Aspirantes!$A:$H,Aspirantes!$H$1,FALSE)),"",VLOOKUP($A60,Aspirantes!$A:$H,Aspirantes!$H$1,FALSE))</f>
        <v/>
      </c>
      <c r="M60" s="152"/>
      <c r="N60" s="593"/>
      <c r="O60" s="594"/>
      <c r="P60" s="594"/>
      <c r="Q60" s="594"/>
      <c r="R60" s="595"/>
      <c r="S60" s="151"/>
      <c r="T60" s="590"/>
      <c r="U60" s="591"/>
      <c r="V60" s="591"/>
      <c r="W60" s="591"/>
      <c r="X60" s="591"/>
      <c r="Y60" s="592"/>
      <c r="Z60" s="156"/>
      <c r="AA60" s="593"/>
      <c r="AB60" s="594"/>
      <c r="AC60" s="594"/>
      <c r="AD60" s="594"/>
      <c r="AE60" s="595"/>
      <c r="AF60" s="151"/>
      <c r="AG60" s="590"/>
      <c r="AH60" s="591"/>
      <c r="AI60" s="591"/>
      <c r="AJ60" s="591"/>
      <c r="AK60" s="591"/>
      <c r="AL60" s="592"/>
      <c r="AN60" s="1442"/>
      <c r="AO60" s="1442"/>
      <c r="AP60" s="1442"/>
      <c r="AQ60" s="1442"/>
      <c r="AR60" s="1442"/>
      <c r="AS60" s="1442"/>
      <c r="AT60" s="1442"/>
      <c r="AU60" s="1442"/>
      <c r="AV60" s="1442"/>
      <c r="AW60" s="1442"/>
      <c r="AX60" s="1442"/>
      <c r="AY60" s="1442"/>
      <c r="AZ60" s="1442"/>
    </row>
    <row r="61" spans="1:52" s="34" customFormat="1" ht="20.100000000000001" customHeight="1" x14ac:dyDescent="0.2">
      <c r="A61" s="369" t="str">
        <f>CONCATENATE('01_Carga'!$M$5,"_",$H61)</f>
        <v>FI__44</v>
      </c>
      <c r="B61" s="1405"/>
      <c r="C61" s="1460" t="str">
        <f>'12_P1_Lista'!T61</f>
        <v/>
      </c>
      <c r="D61" s="1461" t="str">
        <f>'12_P1_Lista'!U61</f>
        <v/>
      </c>
      <c r="E61" s="1405"/>
      <c r="F61" s="1726" t="str">
        <f>IF('14_P2_Convoca'!F62&lt;&gt;"",'14_P2_Convoca'!F62,"")</f>
        <v/>
      </c>
      <c r="G61" s="1405"/>
      <c r="H61" s="1202">
        <v>44</v>
      </c>
      <c r="I61" s="134" t="str">
        <f>IF(ISERROR(VLOOKUP($A61,Aspirantes!$A:$H,Aspirantes!$E$1,FALSE)),"",VLOOKUP($A61,Aspirantes!$A:$H,Aspirantes!$E$1,FALSE))</f>
        <v/>
      </c>
      <c r="J61" s="513" t="str">
        <f>IF(ISERROR(VLOOKUP($A61,Aspirantes!$A:$H,Aspirantes!$F$1,FALSE)),"",VLOOKUP($A61,Aspirantes!$A:$H,Aspirantes!$F$1,FALSE))</f>
        <v/>
      </c>
      <c r="K61" s="514" t="str">
        <f>IF(ISERROR(VLOOKUP($A61,Aspirantes!$A:$H,Aspirantes!$G$1,FALSE)),"",VLOOKUP($A61,Aspirantes!$A:$H,Aspirantes!$G$1,FALSE))</f>
        <v/>
      </c>
      <c r="L61" s="515" t="str">
        <f>IF(ISERROR(VLOOKUP($A61,Aspirantes!$A:$H,Aspirantes!$H$1,FALSE)),"",VLOOKUP($A61,Aspirantes!$A:$H,Aspirantes!$H$1,FALSE))</f>
        <v/>
      </c>
      <c r="M61" s="152"/>
      <c r="N61" s="593"/>
      <c r="O61" s="594"/>
      <c r="P61" s="594"/>
      <c r="Q61" s="594"/>
      <c r="R61" s="595"/>
      <c r="S61" s="151"/>
      <c r="T61" s="590"/>
      <c r="U61" s="591"/>
      <c r="V61" s="591"/>
      <c r="W61" s="591"/>
      <c r="X61" s="591"/>
      <c r="Y61" s="592"/>
      <c r="Z61" s="156"/>
      <c r="AA61" s="593"/>
      <c r="AB61" s="594"/>
      <c r="AC61" s="594"/>
      <c r="AD61" s="594"/>
      <c r="AE61" s="595"/>
      <c r="AF61" s="151"/>
      <c r="AG61" s="590"/>
      <c r="AH61" s="591"/>
      <c r="AI61" s="591"/>
      <c r="AJ61" s="591"/>
      <c r="AK61" s="591"/>
      <c r="AL61" s="592"/>
      <c r="AN61" s="1442"/>
      <c r="AO61" s="1442"/>
      <c r="AP61" s="1442"/>
      <c r="AQ61" s="1442"/>
      <c r="AR61" s="1442"/>
      <c r="AS61" s="1442"/>
      <c r="AT61" s="1442"/>
      <c r="AU61" s="1442"/>
      <c r="AV61" s="1442"/>
      <c r="AW61" s="1442"/>
      <c r="AX61" s="1442"/>
      <c r="AY61" s="1442"/>
      <c r="AZ61" s="1442"/>
    </row>
    <row r="62" spans="1:52" s="34" customFormat="1" ht="20.100000000000001" customHeight="1" x14ac:dyDescent="0.2">
      <c r="A62" s="369" t="str">
        <f>CONCATENATE('01_Carga'!$M$5,"_",$H62)</f>
        <v>FI__45</v>
      </c>
      <c r="B62" s="1405"/>
      <c r="C62" s="1460" t="str">
        <f>'12_P1_Lista'!T62</f>
        <v/>
      </c>
      <c r="D62" s="1461" t="str">
        <f>'12_P1_Lista'!U62</f>
        <v/>
      </c>
      <c r="E62" s="1405"/>
      <c r="F62" s="1726" t="str">
        <f>IF('14_P2_Convoca'!F63&lt;&gt;"",'14_P2_Convoca'!F63,"")</f>
        <v/>
      </c>
      <c r="G62" s="1405"/>
      <c r="H62" s="1202">
        <v>45</v>
      </c>
      <c r="I62" s="134" t="str">
        <f>IF(ISERROR(VLOOKUP($A62,Aspirantes!$A:$H,Aspirantes!$E$1,FALSE)),"",VLOOKUP($A62,Aspirantes!$A:$H,Aspirantes!$E$1,FALSE))</f>
        <v/>
      </c>
      <c r="J62" s="513" t="str">
        <f>IF(ISERROR(VLOOKUP($A62,Aspirantes!$A:$H,Aspirantes!$F$1,FALSE)),"",VLOOKUP($A62,Aspirantes!$A:$H,Aspirantes!$F$1,FALSE))</f>
        <v/>
      </c>
      <c r="K62" s="514" t="str">
        <f>IF(ISERROR(VLOOKUP($A62,Aspirantes!$A:$H,Aspirantes!$G$1,FALSE)),"",VLOOKUP($A62,Aspirantes!$A:$H,Aspirantes!$G$1,FALSE))</f>
        <v/>
      </c>
      <c r="L62" s="515" t="str">
        <f>IF(ISERROR(VLOOKUP($A62,Aspirantes!$A:$H,Aspirantes!$H$1,FALSE)),"",VLOOKUP($A62,Aspirantes!$A:$H,Aspirantes!$H$1,FALSE))</f>
        <v/>
      </c>
      <c r="M62" s="152"/>
      <c r="N62" s="593"/>
      <c r="O62" s="594"/>
      <c r="P62" s="594"/>
      <c r="Q62" s="594"/>
      <c r="R62" s="595"/>
      <c r="S62" s="151"/>
      <c r="T62" s="590"/>
      <c r="U62" s="591"/>
      <c r="V62" s="591"/>
      <c r="W62" s="591"/>
      <c r="X62" s="591"/>
      <c r="Y62" s="592"/>
      <c r="Z62" s="156"/>
      <c r="AA62" s="593"/>
      <c r="AB62" s="594"/>
      <c r="AC62" s="594"/>
      <c r="AD62" s="594"/>
      <c r="AE62" s="595"/>
      <c r="AF62" s="151"/>
      <c r="AG62" s="590"/>
      <c r="AH62" s="591"/>
      <c r="AI62" s="591"/>
      <c r="AJ62" s="591"/>
      <c r="AK62" s="591"/>
      <c r="AL62" s="592"/>
      <c r="AN62" s="1442"/>
      <c r="AO62" s="1442"/>
      <c r="AP62" s="1442"/>
      <c r="AQ62" s="1442"/>
      <c r="AR62" s="1442"/>
      <c r="AS62" s="1442"/>
      <c r="AT62" s="1442"/>
      <c r="AU62" s="1442"/>
      <c r="AV62" s="1442"/>
      <c r="AW62" s="1442"/>
      <c r="AX62" s="1442"/>
      <c r="AY62" s="1442"/>
      <c r="AZ62" s="1442"/>
    </row>
    <row r="63" spans="1:52" s="34" customFormat="1" ht="20.100000000000001" customHeight="1" x14ac:dyDescent="0.2">
      <c r="A63" s="369" t="str">
        <f>CONCATENATE('01_Carga'!$M$5,"_",$H63)</f>
        <v>FI__46</v>
      </c>
      <c r="B63" s="1405"/>
      <c r="C63" s="1460" t="str">
        <f>'12_P1_Lista'!T63</f>
        <v/>
      </c>
      <c r="D63" s="1461" t="str">
        <f>'12_P1_Lista'!U63</f>
        <v/>
      </c>
      <c r="E63" s="1405"/>
      <c r="F63" s="1726" t="str">
        <f>IF('14_P2_Convoca'!F64&lt;&gt;"",'14_P2_Convoca'!F64,"")</f>
        <v/>
      </c>
      <c r="G63" s="1405"/>
      <c r="H63" s="1202">
        <v>46</v>
      </c>
      <c r="I63" s="134" t="str">
        <f>IF(ISERROR(VLOOKUP($A63,Aspirantes!$A:$H,Aspirantes!$E$1,FALSE)),"",VLOOKUP($A63,Aspirantes!$A:$H,Aspirantes!$E$1,FALSE))</f>
        <v/>
      </c>
      <c r="J63" s="513" t="str">
        <f>IF(ISERROR(VLOOKUP($A63,Aspirantes!$A:$H,Aspirantes!$F$1,FALSE)),"",VLOOKUP($A63,Aspirantes!$A:$H,Aspirantes!$F$1,FALSE))</f>
        <v/>
      </c>
      <c r="K63" s="514" t="str">
        <f>IF(ISERROR(VLOOKUP($A63,Aspirantes!$A:$H,Aspirantes!$G$1,FALSE)),"",VLOOKUP($A63,Aspirantes!$A:$H,Aspirantes!$G$1,FALSE))</f>
        <v/>
      </c>
      <c r="L63" s="515" t="str">
        <f>IF(ISERROR(VLOOKUP($A63,Aspirantes!$A:$H,Aspirantes!$H$1,FALSE)),"",VLOOKUP($A63,Aspirantes!$A:$H,Aspirantes!$H$1,FALSE))</f>
        <v/>
      </c>
      <c r="M63" s="152"/>
      <c r="N63" s="593"/>
      <c r="O63" s="594"/>
      <c r="P63" s="594"/>
      <c r="Q63" s="594"/>
      <c r="R63" s="595"/>
      <c r="S63" s="151"/>
      <c r="T63" s="590"/>
      <c r="U63" s="591"/>
      <c r="V63" s="591"/>
      <c r="W63" s="591"/>
      <c r="X63" s="591"/>
      <c r="Y63" s="592"/>
      <c r="Z63" s="156"/>
      <c r="AA63" s="593"/>
      <c r="AB63" s="594"/>
      <c r="AC63" s="594"/>
      <c r="AD63" s="594"/>
      <c r="AE63" s="595"/>
      <c r="AF63" s="151"/>
      <c r="AG63" s="590"/>
      <c r="AH63" s="591"/>
      <c r="AI63" s="591"/>
      <c r="AJ63" s="591"/>
      <c r="AK63" s="591"/>
      <c r="AL63" s="592"/>
      <c r="AN63" s="1442"/>
      <c r="AO63" s="1442"/>
      <c r="AP63" s="1442"/>
      <c r="AQ63" s="1442"/>
      <c r="AR63" s="1442"/>
      <c r="AS63" s="1442"/>
      <c r="AT63" s="1442"/>
      <c r="AU63" s="1442"/>
      <c r="AV63" s="1442"/>
      <c r="AW63" s="1442"/>
      <c r="AX63" s="1442"/>
      <c r="AY63" s="1442"/>
      <c r="AZ63" s="1442"/>
    </row>
    <row r="64" spans="1:52" s="34" customFormat="1" ht="20.100000000000001" customHeight="1" x14ac:dyDescent="0.2">
      <c r="A64" s="369" t="str">
        <f>CONCATENATE('01_Carga'!$M$5,"_",$H64)</f>
        <v>FI__47</v>
      </c>
      <c r="B64" s="1405"/>
      <c r="C64" s="1460" t="str">
        <f>'12_P1_Lista'!T64</f>
        <v/>
      </c>
      <c r="D64" s="1461" t="str">
        <f>'12_P1_Lista'!U64</f>
        <v/>
      </c>
      <c r="E64" s="1405"/>
      <c r="F64" s="1726" t="str">
        <f>IF('14_P2_Convoca'!F65&lt;&gt;"",'14_P2_Convoca'!F65,"")</f>
        <v/>
      </c>
      <c r="G64" s="1405"/>
      <c r="H64" s="1202">
        <v>47</v>
      </c>
      <c r="I64" s="134" t="str">
        <f>IF(ISERROR(VLOOKUP($A64,Aspirantes!$A:$H,Aspirantes!$E$1,FALSE)),"",VLOOKUP($A64,Aspirantes!$A:$H,Aspirantes!$E$1,FALSE))</f>
        <v/>
      </c>
      <c r="J64" s="513" t="str">
        <f>IF(ISERROR(VLOOKUP($A64,Aspirantes!$A:$H,Aspirantes!$F$1,FALSE)),"",VLOOKUP($A64,Aspirantes!$A:$H,Aspirantes!$F$1,FALSE))</f>
        <v/>
      </c>
      <c r="K64" s="514" t="str">
        <f>IF(ISERROR(VLOOKUP($A64,Aspirantes!$A:$H,Aspirantes!$G$1,FALSE)),"",VLOOKUP($A64,Aspirantes!$A:$H,Aspirantes!$G$1,FALSE))</f>
        <v/>
      </c>
      <c r="L64" s="515" t="str">
        <f>IF(ISERROR(VLOOKUP($A64,Aspirantes!$A:$H,Aspirantes!$H$1,FALSE)),"",VLOOKUP($A64,Aspirantes!$A:$H,Aspirantes!$H$1,FALSE))</f>
        <v/>
      </c>
      <c r="M64" s="152"/>
      <c r="N64" s="593"/>
      <c r="O64" s="594"/>
      <c r="P64" s="594"/>
      <c r="Q64" s="594"/>
      <c r="R64" s="595"/>
      <c r="S64" s="151"/>
      <c r="T64" s="590"/>
      <c r="U64" s="591"/>
      <c r="V64" s="591"/>
      <c r="W64" s="591"/>
      <c r="X64" s="591"/>
      <c r="Y64" s="592"/>
      <c r="Z64" s="156"/>
      <c r="AA64" s="593"/>
      <c r="AB64" s="594"/>
      <c r="AC64" s="594"/>
      <c r="AD64" s="594"/>
      <c r="AE64" s="595"/>
      <c r="AF64" s="151"/>
      <c r="AG64" s="590"/>
      <c r="AH64" s="591"/>
      <c r="AI64" s="591"/>
      <c r="AJ64" s="591"/>
      <c r="AK64" s="591"/>
      <c r="AL64" s="592"/>
      <c r="AN64" s="1442"/>
      <c r="AO64" s="1442"/>
      <c r="AP64" s="1442"/>
      <c r="AQ64" s="1442"/>
      <c r="AR64" s="1442"/>
      <c r="AS64" s="1442"/>
      <c r="AT64" s="1442"/>
      <c r="AU64" s="1442"/>
      <c r="AV64" s="1442"/>
      <c r="AW64" s="1442"/>
      <c r="AX64" s="1442"/>
      <c r="AY64" s="1442"/>
      <c r="AZ64" s="1442"/>
    </row>
    <row r="65" spans="1:52" s="34" customFormat="1" ht="20.100000000000001" customHeight="1" x14ac:dyDescent="0.2">
      <c r="A65" s="369" t="str">
        <f>CONCATENATE('01_Carga'!$M$5,"_",$H65)</f>
        <v>FI__48</v>
      </c>
      <c r="B65" s="1405"/>
      <c r="C65" s="1460" t="str">
        <f>'12_P1_Lista'!T65</f>
        <v/>
      </c>
      <c r="D65" s="1461" t="str">
        <f>'12_P1_Lista'!U65</f>
        <v/>
      </c>
      <c r="E65" s="1405"/>
      <c r="F65" s="1726" t="str">
        <f>IF('14_P2_Convoca'!F66&lt;&gt;"",'14_P2_Convoca'!F66,"")</f>
        <v/>
      </c>
      <c r="G65" s="1405"/>
      <c r="H65" s="1202">
        <v>48</v>
      </c>
      <c r="I65" s="134" t="str">
        <f>IF(ISERROR(VLOOKUP($A65,Aspirantes!$A:$H,Aspirantes!$E$1,FALSE)),"",VLOOKUP($A65,Aspirantes!$A:$H,Aspirantes!$E$1,FALSE))</f>
        <v/>
      </c>
      <c r="J65" s="513" t="str">
        <f>IF(ISERROR(VLOOKUP($A65,Aspirantes!$A:$H,Aspirantes!$F$1,FALSE)),"",VLOOKUP($A65,Aspirantes!$A:$H,Aspirantes!$F$1,FALSE))</f>
        <v/>
      </c>
      <c r="K65" s="514" t="str">
        <f>IF(ISERROR(VLOOKUP($A65,Aspirantes!$A:$H,Aspirantes!$G$1,FALSE)),"",VLOOKUP($A65,Aspirantes!$A:$H,Aspirantes!$G$1,FALSE))</f>
        <v/>
      </c>
      <c r="L65" s="515" t="str">
        <f>IF(ISERROR(VLOOKUP($A65,Aspirantes!$A:$H,Aspirantes!$H$1,FALSE)),"",VLOOKUP($A65,Aspirantes!$A:$H,Aspirantes!$H$1,FALSE))</f>
        <v/>
      </c>
      <c r="M65" s="152"/>
      <c r="N65" s="593"/>
      <c r="O65" s="594"/>
      <c r="P65" s="594"/>
      <c r="Q65" s="594"/>
      <c r="R65" s="595"/>
      <c r="S65" s="151"/>
      <c r="T65" s="590"/>
      <c r="U65" s="591"/>
      <c r="V65" s="591"/>
      <c r="W65" s="591"/>
      <c r="X65" s="591"/>
      <c r="Y65" s="592"/>
      <c r="Z65" s="156"/>
      <c r="AA65" s="593"/>
      <c r="AB65" s="594"/>
      <c r="AC65" s="594"/>
      <c r="AD65" s="594"/>
      <c r="AE65" s="595"/>
      <c r="AF65" s="151"/>
      <c r="AG65" s="590"/>
      <c r="AH65" s="591"/>
      <c r="AI65" s="591"/>
      <c r="AJ65" s="591"/>
      <c r="AK65" s="591"/>
      <c r="AL65" s="592"/>
      <c r="AN65" s="1442"/>
      <c r="AO65" s="1442"/>
      <c r="AP65" s="1442"/>
      <c r="AQ65" s="1442"/>
      <c r="AR65" s="1442"/>
      <c r="AS65" s="1442"/>
      <c r="AT65" s="1442"/>
      <c r="AU65" s="1442"/>
      <c r="AV65" s="1442"/>
      <c r="AW65" s="1442"/>
      <c r="AX65" s="1442"/>
      <c r="AY65" s="1442"/>
      <c r="AZ65" s="1442"/>
    </row>
    <row r="66" spans="1:52" s="34" customFormat="1" ht="20.100000000000001" customHeight="1" x14ac:dyDescent="0.2">
      <c r="A66" s="369" t="str">
        <f>CONCATENATE('01_Carga'!$M$5,"_",$H66)</f>
        <v>FI__49</v>
      </c>
      <c r="B66" s="1405"/>
      <c r="C66" s="1460" t="str">
        <f>'12_P1_Lista'!T66</f>
        <v/>
      </c>
      <c r="D66" s="1461" t="str">
        <f>'12_P1_Lista'!U66</f>
        <v/>
      </c>
      <c r="E66" s="1405"/>
      <c r="F66" s="1726" t="str">
        <f>IF('14_P2_Convoca'!F67&lt;&gt;"",'14_P2_Convoca'!F67,"")</f>
        <v/>
      </c>
      <c r="G66" s="1405"/>
      <c r="H66" s="1202">
        <v>49</v>
      </c>
      <c r="I66" s="134" t="str">
        <f>IF(ISERROR(VLOOKUP($A66,Aspirantes!$A:$H,Aspirantes!$E$1,FALSE)),"",VLOOKUP($A66,Aspirantes!$A:$H,Aspirantes!$E$1,FALSE))</f>
        <v/>
      </c>
      <c r="J66" s="513" t="str">
        <f>IF(ISERROR(VLOOKUP($A66,Aspirantes!$A:$H,Aspirantes!$F$1,FALSE)),"",VLOOKUP($A66,Aspirantes!$A:$H,Aspirantes!$F$1,FALSE))</f>
        <v/>
      </c>
      <c r="K66" s="514" t="str">
        <f>IF(ISERROR(VLOOKUP($A66,Aspirantes!$A:$H,Aspirantes!$G$1,FALSE)),"",VLOOKUP($A66,Aspirantes!$A:$H,Aspirantes!$G$1,FALSE))</f>
        <v/>
      </c>
      <c r="L66" s="515" t="str">
        <f>IF(ISERROR(VLOOKUP($A66,Aspirantes!$A:$H,Aspirantes!$H$1,FALSE)),"",VLOOKUP($A66,Aspirantes!$A:$H,Aspirantes!$H$1,FALSE))</f>
        <v/>
      </c>
      <c r="M66" s="152"/>
      <c r="N66" s="593"/>
      <c r="O66" s="594"/>
      <c r="P66" s="594"/>
      <c r="Q66" s="594"/>
      <c r="R66" s="595"/>
      <c r="S66" s="151"/>
      <c r="T66" s="590"/>
      <c r="U66" s="591"/>
      <c r="V66" s="591"/>
      <c r="W66" s="591"/>
      <c r="X66" s="591"/>
      <c r="Y66" s="592"/>
      <c r="Z66" s="156"/>
      <c r="AA66" s="593"/>
      <c r="AB66" s="594"/>
      <c r="AC66" s="594"/>
      <c r="AD66" s="594"/>
      <c r="AE66" s="595"/>
      <c r="AF66" s="151"/>
      <c r="AG66" s="590"/>
      <c r="AH66" s="591"/>
      <c r="AI66" s="591"/>
      <c r="AJ66" s="591"/>
      <c r="AK66" s="591"/>
      <c r="AL66" s="592"/>
      <c r="AN66" s="1442"/>
      <c r="AO66" s="1442"/>
      <c r="AP66" s="1442"/>
      <c r="AQ66" s="1442"/>
      <c r="AR66" s="1442"/>
      <c r="AS66" s="1442"/>
      <c r="AT66" s="1442"/>
      <c r="AU66" s="1442"/>
      <c r="AV66" s="1442"/>
      <c r="AW66" s="1442"/>
      <c r="AX66" s="1442"/>
      <c r="AY66" s="1442"/>
      <c r="AZ66" s="1442"/>
    </row>
    <row r="67" spans="1:52" s="34" customFormat="1" ht="20.100000000000001" customHeight="1" x14ac:dyDescent="0.2">
      <c r="A67" s="369" t="str">
        <f>CONCATENATE('01_Carga'!$M$5,"_",$H67)</f>
        <v>FI__50</v>
      </c>
      <c r="B67" s="1405"/>
      <c r="C67" s="1460" t="str">
        <f>'12_P1_Lista'!T67</f>
        <v/>
      </c>
      <c r="D67" s="1461" t="str">
        <f>'12_P1_Lista'!U67</f>
        <v/>
      </c>
      <c r="E67" s="1405"/>
      <c r="F67" s="1726" t="str">
        <f>IF('14_P2_Convoca'!F68&lt;&gt;"",'14_P2_Convoca'!F68,"")</f>
        <v/>
      </c>
      <c r="G67" s="1405"/>
      <c r="H67" s="1202">
        <v>50</v>
      </c>
      <c r="I67" s="134" t="str">
        <f>IF(ISERROR(VLOOKUP($A67,Aspirantes!$A:$H,Aspirantes!$E$1,FALSE)),"",VLOOKUP($A67,Aspirantes!$A:$H,Aspirantes!$E$1,FALSE))</f>
        <v/>
      </c>
      <c r="J67" s="513" t="str">
        <f>IF(ISERROR(VLOOKUP($A67,Aspirantes!$A:$H,Aspirantes!$F$1,FALSE)),"",VLOOKUP($A67,Aspirantes!$A:$H,Aspirantes!$F$1,FALSE))</f>
        <v/>
      </c>
      <c r="K67" s="514" t="str">
        <f>IF(ISERROR(VLOOKUP($A67,Aspirantes!$A:$H,Aspirantes!$G$1,FALSE)),"",VLOOKUP($A67,Aspirantes!$A:$H,Aspirantes!$G$1,FALSE))</f>
        <v/>
      </c>
      <c r="L67" s="515" t="str">
        <f>IF(ISERROR(VLOOKUP($A67,Aspirantes!$A:$H,Aspirantes!$H$1,FALSE)),"",VLOOKUP($A67,Aspirantes!$A:$H,Aspirantes!$H$1,FALSE))</f>
        <v/>
      </c>
      <c r="M67" s="152"/>
      <c r="N67" s="593"/>
      <c r="O67" s="594"/>
      <c r="P67" s="594"/>
      <c r="Q67" s="594"/>
      <c r="R67" s="595"/>
      <c r="S67" s="151"/>
      <c r="T67" s="590"/>
      <c r="U67" s="591"/>
      <c r="V67" s="591"/>
      <c r="W67" s="591"/>
      <c r="X67" s="591"/>
      <c r="Y67" s="592"/>
      <c r="Z67" s="156"/>
      <c r="AA67" s="593"/>
      <c r="AB67" s="594"/>
      <c r="AC67" s="594"/>
      <c r="AD67" s="594"/>
      <c r="AE67" s="595"/>
      <c r="AF67" s="151"/>
      <c r="AG67" s="590"/>
      <c r="AH67" s="591"/>
      <c r="AI67" s="591"/>
      <c r="AJ67" s="591"/>
      <c r="AK67" s="591"/>
      <c r="AL67" s="592"/>
      <c r="AN67" s="1442"/>
      <c r="AO67" s="1442"/>
      <c r="AP67" s="1442"/>
      <c r="AQ67" s="1442"/>
      <c r="AR67" s="1442"/>
      <c r="AS67" s="1442"/>
      <c r="AT67" s="1442"/>
      <c r="AU67" s="1442"/>
      <c r="AV67" s="1442"/>
      <c r="AW67" s="1442"/>
      <c r="AX67" s="1442"/>
      <c r="AY67" s="1442"/>
      <c r="AZ67" s="1442"/>
    </row>
    <row r="68" spans="1:52" s="34" customFormat="1" ht="20.100000000000001" customHeight="1" x14ac:dyDescent="0.2">
      <c r="A68" s="369" t="str">
        <f>CONCATENATE('01_Carga'!$M$5,"_",$H68)</f>
        <v>FI__51</v>
      </c>
      <c r="B68" s="1405"/>
      <c r="C68" s="1460" t="str">
        <f>'12_P1_Lista'!T68</f>
        <v/>
      </c>
      <c r="D68" s="1461" t="str">
        <f>'12_P1_Lista'!U68</f>
        <v/>
      </c>
      <c r="E68" s="1405"/>
      <c r="F68" s="1726" t="str">
        <f>IF('14_P2_Convoca'!F69&lt;&gt;"",'14_P2_Convoca'!F69,"")</f>
        <v/>
      </c>
      <c r="G68" s="1405"/>
      <c r="H68" s="1202">
        <v>51</v>
      </c>
      <c r="I68" s="134" t="str">
        <f>IF(ISERROR(VLOOKUP($A68,Aspirantes!$A:$H,Aspirantes!$E$1,FALSE)),"",VLOOKUP($A68,Aspirantes!$A:$H,Aspirantes!$E$1,FALSE))</f>
        <v/>
      </c>
      <c r="J68" s="513" t="str">
        <f>IF(ISERROR(VLOOKUP($A68,Aspirantes!$A:$H,Aspirantes!$F$1,FALSE)),"",VLOOKUP($A68,Aspirantes!$A:$H,Aspirantes!$F$1,FALSE))</f>
        <v/>
      </c>
      <c r="K68" s="514" t="str">
        <f>IF(ISERROR(VLOOKUP($A68,Aspirantes!$A:$H,Aspirantes!$G$1,FALSE)),"",VLOOKUP($A68,Aspirantes!$A:$H,Aspirantes!$G$1,FALSE))</f>
        <v/>
      </c>
      <c r="L68" s="515" t="str">
        <f>IF(ISERROR(VLOOKUP($A68,Aspirantes!$A:$H,Aspirantes!$H$1,FALSE)),"",VLOOKUP($A68,Aspirantes!$A:$H,Aspirantes!$H$1,FALSE))</f>
        <v/>
      </c>
      <c r="M68" s="152"/>
      <c r="N68" s="593"/>
      <c r="O68" s="594"/>
      <c r="P68" s="594"/>
      <c r="Q68" s="594"/>
      <c r="R68" s="595"/>
      <c r="S68" s="151"/>
      <c r="T68" s="590"/>
      <c r="U68" s="591"/>
      <c r="V68" s="591"/>
      <c r="W68" s="591"/>
      <c r="X68" s="591"/>
      <c r="Y68" s="592"/>
      <c r="Z68" s="156"/>
      <c r="AA68" s="593"/>
      <c r="AB68" s="594"/>
      <c r="AC68" s="594"/>
      <c r="AD68" s="594"/>
      <c r="AE68" s="595"/>
      <c r="AF68" s="151"/>
      <c r="AG68" s="590"/>
      <c r="AH68" s="591"/>
      <c r="AI68" s="591"/>
      <c r="AJ68" s="591"/>
      <c r="AK68" s="591"/>
      <c r="AL68" s="592"/>
      <c r="AN68" s="1442"/>
      <c r="AO68" s="1442"/>
      <c r="AP68" s="1442"/>
      <c r="AQ68" s="1442"/>
      <c r="AR68" s="1442"/>
      <c r="AS68" s="1442"/>
      <c r="AT68" s="1442"/>
      <c r="AU68" s="1442"/>
      <c r="AV68" s="1442"/>
      <c r="AW68" s="1442"/>
      <c r="AX68" s="1442"/>
      <c r="AY68" s="1442"/>
      <c r="AZ68" s="1442"/>
    </row>
    <row r="69" spans="1:52" s="34" customFormat="1" ht="20.100000000000001" customHeight="1" x14ac:dyDescent="0.2">
      <c r="A69" s="369" t="str">
        <f>CONCATENATE('01_Carga'!$M$5,"_",$H69)</f>
        <v>FI__52</v>
      </c>
      <c r="B69" s="1405"/>
      <c r="C69" s="1460" t="str">
        <f>'12_P1_Lista'!T69</f>
        <v/>
      </c>
      <c r="D69" s="1461" t="str">
        <f>'12_P1_Lista'!U69</f>
        <v/>
      </c>
      <c r="E69" s="1405"/>
      <c r="F69" s="1726" t="str">
        <f>IF('14_P2_Convoca'!F70&lt;&gt;"",'14_P2_Convoca'!F70,"")</f>
        <v/>
      </c>
      <c r="G69" s="1405"/>
      <c r="H69" s="1202">
        <v>52</v>
      </c>
      <c r="I69" s="134" t="str">
        <f>IF(ISERROR(VLOOKUP($A69,Aspirantes!$A:$H,Aspirantes!$E$1,FALSE)),"",VLOOKUP($A69,Aspirantes!$A:$H,Aspirantes!$E$1,FALSE))</f>
        <v/>
      </c>
      <c r="J69" s="513" t="str">
        <f>IF(ISERROR(VLOOKUP($A69,Aspirantes!$A:$H,Aspirantes!$F$1,FALSE)),"",VLOOKUP($A69,Aspirantes!$A:$H,Aspirantes!$F$1,FALSE))</f>
        <v/>
      </c>
      <c r="K69" s="514" t="str">
        <f>IF(ISERROR(VLOOKUP($A69,Aspirantes!$A:$H,Aspirantes!$G$1,FALSE)),"",VLOOKUP($A69,Aspirantes!$A:$H,Aspirantes!$G$1,FALSE))</f>
        <v/>
      </c>
      <c r="L69" s="515" t="str">
        <f>IF(ISERROR(VLOOKUP($A69,Aspirantes!$A:$H,Aspirantes!$H$1,FALSE)),"",VLOOKUP($A69,Aspirantes!$A:$H,Aspirantes!$H$1,FALSE))</f>
        <v/>
      </c>
      <c r="M69" s="152"/>
      <c r="N69" s="593"/>
      <c r="O69" s="594"/>
      <c r="P69" s="594"/>
      <c r="Q69" s="594"/>
      <c r="R69" s="595"/>
      <c r="S69" s="151"/>
      <c r="T69" s="590"/>
      <c r="U69" s="591"/>
      <c r="V69" s="591"/>
      <c r="W69" s="591"/>
      <c r="X69" s="591"/>
      <c r="Y69" s="592"/>
      <c r="Z69" s="156"/>
      <c r="AA69" s="593"/>
      <c r="AB69" s="594"/>
      <c r="AC69" s="594"/>
      <c r="AD69" s="594"/>
      <c r="AE69" s="595"/>
      <c r="AF69" s="151"/>
      <c r="AG69" s="590"/>
      <c r="AH69" s="591"/>
      <c r="AI69" s="591"/>
      <c r="AJ69" s="591"/>
      <c r="AK69" s="591"/>
      <c r="AL69" s="592"/>
      <c r="AN69" s="1442"/>
      <c r="AO69" s="1442"/>
      <c r="AP69" s="1442"/>
      <c r="AQ69" s="1442"/>
      <c r="AR69" s="1442"/>
      <c r="AS69" s="1442"/>
      <c r="AT69" s="1442"/>
      <c r="AU69" s="1442"/>
      <c r="AV69" s="1442"/>
      <c r="AW69" s="1442"/>
      <c r="AX69" s="1442"/>
      <c r="AY69" s="1442"/>
      <c r="AZ69" s="1442"/>
    </row>
    <row r="70" spans="1:52" s="34" customFormat="1" ht="20.100000000000001" customHeight="1" x14ac:dyDescent="0.2">
      <c r="A70" s="369" t="str">
        <f>CONCATENATE('01_Carga'!$M$5,"_",$H70)</f>
        <v>FI__53</v>
      </c>
      <c r="B70" s="1405"/>
      <c r="C70" s="1460" t="str">
        <f>'12_P1_Lista'!T70</f>
        <v/>
      </c>
      <c r="D70" s="1461" t="str">
        <f>'12_P1_Lista'!U70</f>
        <v/>
      </c>
      <c r="E70" s="1405"/>
      <c r="F70" s="1726" t="str">
        <f>IF('14_P2_Convoca'!F71&lt;&gt;"",'14_P2_Convoca'!F71,"")</f>
        <v/>
      </c>
      <c r="G70" s="1405"/>
      <c r="H70" s="1202">
        <v>53</v>
      </c>
      <c r="I70" s="134" t="str">
        <f>IF(ISERROR(VLOOKUP($A70,Aspirantes!$A:$H,Aspirantes!$E$1,FALSE)),"",VLOOKUP($A70,Aspirantes!$A:$H,Aspirantes!$E$1,FALSE))</f>
        <v/>
      </c>
      <c r="J70" s="513" t="str">
        <f>IF(ISERROR(VLOOKUP($A70,Aspirantes!$A:$H,Aspirantes!$F$1,FALSE)),"",VLOOKUP($A70,Aspirantes!$A:$H,Aspirantes!$F$1,FALSE))</f>
        <v/>
      </c>
      <c r="K70" s="514" t="str">
        <f>IF(ISERROR(VLOOKUP($A70,Aspirantes!$A:$H,Aspirantes!$G$1,FALSE)),"",VLOOKUP($A70,Aspirantes!$A:$H,Aspirantes!$G$1,FALSE))</f>
        <v/>
      </c>
      <c r="L70" s="515" t="str">
        <f>IF(ISERROR(VLOOKUP($A70,Aspirantes!$A:$H,Aspirantes!$H$1,FALSE)),"",VLOOKUP($A70,Aspirantes!$A:$H,Aspirantes!$H$1,FALSE))</f>
        <v/>
      </c>
      <c r="M70" s="152"/>
      <c r="N70" s="593"/>
      <c r="O70" s="594"/>
      <c r="P70" s="594"/>
      <c r="Q70" s="594"/>
      <c r="R70" s="595"/>
      <c r="S70" s="151"/>
      <c r="T70" s="590"/>
      <c r="U70" s="591"/>
      <c r="V70" s="591"/>
      <c r="W70" s="591"/>
      <c r="X70" s="591"/>
      <c r="Y70" s="592"/>
      <c r="Z70" s="156"/>
      <c r="AA70" s="593"/>
      <c r="AB70" s="594"/>
      <c r="AC70" s="594"/>
      <c r="AD70" s="594"/>
      <c r="AE70" s="595"/>
      <c r="AF70" s="151"/>
      <c r="AG70" s="590"/>
      <c r="AH70" s="591"/>
      <c r="AI70" s="591"/>
      <c r="AJ70" s="591"/>
      <c r="AK70" s="591"/>
      <c r="AL70" s="592"/>
      <c r="AN70" s="1442"/>
      <c r="AO70" s="1442"/>
      <c r="AP70" s="1442"/>
      <c r="AQ70" s="1442"/>
      <c r="AR70" s="1442"/>
      <c r="AS70" s="1442"/>
      <c r="AT70" s="1442"/>
      <c r="AU70" s="1442"/>
      <c r="AV70" s="1442"/>
      <c r="AW70" s="1442"/>
      <c r="AX70" s="1442"/>
      <c r="AY70" s="1442"/>
      <c r="AZ70" s="1442"/>
    </row>
    <row r="71" spans="1:52" s="34" customFormat="1" ht="20.100000000000001" customHeight="1" x14ac:dyDescent="0.2">
      <c r="A71" s="369" t="str">
        <f>CONCATENATE('01_Carga'!$M$5,"_",$H71)</f>
        <v>FI__54</v>
      </c>
      <c r="B71" s="1405"/>
      <c r="C71" s="1460" t="str">
        <f>'12_P1_Lista'!T71</f>
        <v/>
      </c>
      <c r="D71" s="1461" t="str">
        <f>'12_P1_Lista'!U71</f>
        <v/>
      </c>
      <c r="E71" s="1405"/>
      <c r="F71" s="1726" t="str">
        <f>IF('14_P2_Convoca'!F72&lt;&gt;"",'14_P2_Convoca'!F72,"")</f>
        <v/>
      </c>
      <c r="G71" s="1405"/>
      <c r="H71" s="1202">
        <v>54</v>
      </c>
      <c r="I71" s="134" t="str">
        <f>IF(ISERROR(VLOOKUP($A71,Aspirantes!$A:$H,Aspirantes!$E$1,FALSE)),"",VLOOKUP($A71,Aspirantes!$A:$H,Aspirantes!$E$1,FALSE))</f>
        <v/>
      </c>
      <c r="J71" s="513" t="str">
        <f>IF(ISERROR(VLOOKUP($A71,Aspirantes!$A:$H,Aspirantes!$F$1,FALSE)),"",VLOOKUP($A71,Aspirantes!$A:$H,Aspirantes!$F$1,FALSE))</f>
        <v/>
      </c>
      <c r="K71" s="514" t="str">
        <f>IF(ISERROR(VLOOKUP($A71,Aspirantes!$A:$H,Aspirantes!$G$1,FALSE)),"",VLOOKUP($A71,Aspirantes!$A:$H,Aspirantes!$G$1,FALSE))</f>
        <v/>
      </c>
      <c r="L71" s="515" t="str">
        <f>IF(ISERROR(VLOOKUP($A71,Aspirantes!$A:$H,Aspirantes!$H$1,FALSE)),"",VLOOKUP($A71,Aspirantes!$A:$H,Aspirantes!$H$1,FALSE))</f>
        <v/>
      </c>
      <c r="M71" s="152"/>
      <c r="N71" s="593"/>
      <c r="O71" s="594"/>
      <c r="P71" s="594"/>
      <c r="Q71" s="594"/>
      <c r="R71" s="595"/>
      <c r="S71" s="151"/>
      <c r="T71" s="590"/>
      <c r="U71" s="591"/>
      <c r="V71" s="591"/>
      <c r="W71" s="591"/>
      <c r="X71" s="591"/>
      <c r="Y71" s="592"/>
      <c r="Z71" s="156"/>
      <c r="AA71" s="593"/>
      <c r="AB71" s="594"/>
      <c r="AC71" s="594"/>
      <c r="AD71" s="594"/>
      <c r="AE71" s="595"/>
      <c r="AF71" s="151"/>
      <c r="AG71" s="590"/>
      <c r="AH71" s="591"/>
      <c r="AI71" s="591"/>
      <c r="AJ71" s="591"/>
      <c r="AK71" s="591"/>
      <c r="AL71" s="592"/>
      <c r="AN71" s="1442"/>
      <c r="AO71" s="1442"/>
      <c r="AP71" s="1442"/>
      <c r="AQ71" s="1442"/>
      <c r="AR71" s="1442"/>
      <c r="AS71" s="1442"/>
      <c r="AT71" s="1442"/>
      <c r="AU71" s="1442"/>
      <c r="AV71" s="1442"/>
      <c r="AW71" s="1442"/>
      <c r="AX71" s="1442"/>
      <c r="AY71" s="1442"/>
      <c r="AZ71" s="1442"/>
    </row>
    <row r="72" spans="1:52" s="34" customFormat="1" ht="20.100000000000001" customHeight="1" x14ac:dyDescent="0.2">
      <c r="A72" s="369" t="str">
        <f>CONCATENATE('01_Carga'!$M$5,"_",$H72)</f>
        <v>FI__55</v>
      </c>
      <c r="B72" s="1405"/>
      <c r="C72" s="1460" t="str">
        <f>'12_P1_Lista'!T72</f>
        <v/>
      </c>
      <c r="D72" s="1461" t="str">
        <f>'12_P1_Lista'!U72</f>
        <v/>
      </c>
      <c r="E72" s="1405"/>
      <c r="F72" s="1726" t="str">
        <f>IF('14_P2_Convoca'!F73&lt;&gt;"",'14_P2_Convoca'!F73,"")</f>
        <v/>
      </c>
      <c r="G72" s="1405"/>
      <c r="H72" s="1202">
        <v>55</v>
      </c>
      <c r="I72" s="134" t="str">
        <f>IF(ISERROR(VLOOKUP($A72,Aspirantes!$A:$H,Aspirantes!$E$1,FALSE)),"",VLOOKUP($A72,Aspirantes!$A:$H,Aspirantes!$E$1,FALSE))</f>
        <v/>
      </c>
      <c r="J72" s="513" t="str">
        <f>IF(ISERROR(VLOOKUP($A72,Aspirantes!$A:$H,Aspirantes!$F$1,FALSE)),"",VLOOKUP($A72,Aspirantes!$A:$H,Aspirantes!$F$1,FALSE))</f>
        <v/>
      </c>
      <c r="K72" s="514" t="str">
        <f>IF(ISERROR(VLOOKUP($A72,Aspirantes!$A:$H,Aspirantes!$G$1,FALSE)),"",VLOOKUP($A72,Aspirantes!$A:$H,Aspirantes!$G$1,FALSE))</f>
        <v/>
      </c>
      <c r="L72" s="515" t="str">
        <f>IF(ISERROR(VLOOKUP($A72,Aspirantes!$A:$H,Aspirantes!$H$1,FALSE)),"",VLOOKUP($A72,Aspirantes!$A:$H,Aspirantes!$H$1,FALSE))</f>
        <v/>
      </c>
      <c r="M72" s="152"/>
      <c r="N72" s="593"/>
      <c r="O72" s="594"/>
      <c r="P72" s="594"/>
      <c r="Q72" s="594"/>
      <c r="R72" s="595"/>
      <c r="S72" s="151"/>
      <c r="T72" s="590"/>
      <c r="U72" s="591"/>
      <c r="V72" s="591"/>
      <c r="W72" s="591"/>
      <c r="X72" s="591"/>
      <c r="Y72" s="592"/>
      <c r="Z72" s="156"/>
      <c r="AA72" s="593"/>
      <c r="AB72" s="594"/>
      <c r="AC72" s="594"/>
      <c r="AD72" s="594"/>
      <c r="AE72" s="595"/>
      <c r="AF72" s="151"/>
      <c r="AG72" s="590"/>
      <c r="AH72" s="591"/>
      <c r="AI72" s="591"/>
      <c r="AJ72" s="591"/>
      <c r="AK72" s="591"/>
      <c r="AL72" s="592"/>
      <c r="AN72" s="1442"/>
      <c r="AO72" s="1442"/>
      <c r="AP72" s="1442"/>
      <c r="AQ72" s="1442"/>
      <c r="AR72" s="1442"/>
      <c r="AS72" s="1442"/>
      <c r="AT72" s="1442"/>
      <c r="AU72" s="1442"/>
      <c r="AV72" s="1442"/>
      <c r="AW72" s="1442"/>
      <c r="AX72" s="1442"/>
      <c r="AY72" s="1442"/>
      <c r="AZ72" s="1442"/>
    </row>
    <row r="73" spans="1:52" s="34" customFormat="1" ht="20.100000000000001" customHeight="1" x14ac:dyDescent="0.2">
      <c r="A73" s="369" t="str">
        <f>CONCATENATE('01_Carga'!$M$5,"_",$H73)</f>
        <v>FI__56</v>
      </c>
      <c r="B73" s="1405"/>
      <c r="C73" s="1460" t="str">
        <f>'12_P1_Lista'!T73</f>
        <v/>
      </c>
      <c r="D73" s="1461" t="str">
        <f>'12_P1_Lista'!U73</f>
        <v/>
      </c>
      <c r="E73" s="1405"/>
      <c r="F73" s="1726" t="str">
        <f>IF('14_P2_Convoca'!F74&lt;&gt;"",'14_P2_Convoca'!F74,"")</f>
        <v/>
      </c>
      <c r="G73" s="1405"/>
      <c r="H73" s="1202">
        <v>56</v>
      </c>
      <c r="I73" s="134" t="str">
        <f>IF(ISERROR(VLOOKUP($A73,Aspirantes!$A:$H,Aspirantes!$E$1,FALSE)),"",VLOOKUP($A73,Aspirantes!$A:$H,Aspirantes!$E$1,FALSE))</f>
        <v/>
      </c>
      <c r="J73" s="513" t="str">
        <f>IF(ISERROR(VLOOKUP($A73,Aspirantes!$A:$H,Aspirantes!$F$1,FALSE)),"",VLOOKUP($A73,Aspirantes!$A:$H,Aspirantes!$F$1,FALSE))</f>
        <v/>
      </c>
      <c r="K73" s="514" t="str">
        <f>IF(ISERROR(VLOOKUP($A73,Aspirantes!$A:$H,Aspirantes!$G$1,FALSE)),"",VLOOKUP($A73,Aspirantes!$A:$H,Aspirantes!$G$1,FALSE))</f>
        <v/>
      </c>
      <c r="L73" s="515" t="str">
        <f>IF(ISERROR(VLOOKUP($A73,Aspirantes!$A:$H,Aspirantes!$H$1,FALSE)),"",VLOOKUP($A73,Aspirantes!$A:$H,Aspirantes!$H$1,FALSE))</f>
        <v/>
      </c>
      <c r="M73" s="152"/>
      <c r="N73" s="593"/>
      <c r="O73" s="594"/>
      <c r="P73" s="594"/>
      <c r="Q73" s="594"/>
      <c r="R73" s="595"/>
      <c r="S73" s="151"/>
      <c r="T73" s="590"/>
      <c r="U73" s="591"/>
      <c r="V73" s="591"/>
      <c r="W73" s="591"/>
      <c r="X73" s="591"/>
      <c r="Y73" s="592"/>
      <c r="Z73" s="156"/>
      <c r="AA73" s="593"/>
      <c r="AB73" s="594"/>
      <c r="AC73" s="594"/>
      <c r="AD73" s="594"/>
      <c r="AE73" s="595"/>
      <c r="AF73" s="151"/>
      <c r="AG73" s="590"/>
      <c r="AH73" s="591"/>
      <c r="AI73" s="591"/>
      <c r="AJ73" s="591"/>
      <c r="AK73" s="591"/>
      <c r="AL73" s="592"/>
      <c r="AN73" s="1442"/>
      <c r="AO73" s="1442"/>
      <c r="AP73" s="1442"/>
      <c r="AQ73" s="1442"/>
      <c r="AR73" s="1442"/>
      <c r="AS73" s="1442"/>
      <c r="AT73" s="1442"/>
      <c r="AU73" s="1442"/>
      <c r="AV73" s="1442"/>
      <c r="AW73" s="1442"/>
      <c r="AX73" s="1442"/>
      <c r="AY73" s="1442"/>
      <c r="AZ73" s="1442"/>
    </row>
    <row r="74" spans="1:52" s="34" customFormat="1" ht="20.100000000000001" customHeight="1" x14ac:dyDescent="0.2">
      <c r="A74" s="369" t="str">
        <f>CONCATENATE('01_Carga'!$M$5,"_",$H74)</f>
        <v>FI__57</v>
      </c>
      <c r="B74" s="1405"/>
      <c r="C74" s="1460" t="str">
        <f>'12_P1_Lista'!T74</f>
        <v/>
      </c>
      <c r="D74" s="1461" t="str">
        <f>'12_P1_Lista'!U74</f>
        <v/>
      </c>
      <c r="E74" s="1405"/>
      <c r="F74" s="1726" t="str">
        <f>IF('14_P2_Convoca'!F75&lt;&gt;"",'14_P2_Convoca'!F75,"")</f>
        <v/>
      </c>
      <c r="G74" s="1405"/>
      <c r="H74" s="1202">
        <v>57</v>
      </c>
      <c r="I74" s="134" t="str">
        <f>IF(ISERROR(VLOOKUP($A74,Aspirantes!$A:$H,Aspirantes!$E$1,FALSE)),"",VLOOKUP($A74,Aspirantes!$A:$H,Aspirantes!$E$1,FALSE))</f>
        <v/>
      </c>
      <c r="J74" s="513" t="str">
        <f>IF(ISERROR(VLOOKUP($A74,Aspirantes!$A:$H,Aspirantes!$F$1,FALSE)),"",VLOOKUP($A74,Aspirantes!$A:$H,Aspirantes!$F$1,FALSE))</f>
        <v/>
      </c>
      <c r="K74" s="514" t="str">
        <f>IF(ISERROR(VLOOKUP($A74,Aspirantes!$A:$H,Aspirantes!$G$1,FALSE)),"",VLOOKUP($A74,Aspirantes!$A:$H,Aspirantes!$G$1,FALSE))</f>
        <v/>
      </c>
      <c r="L74" s="515" t="str">
        <f>IF(ISERROR(VLOOKUP($A74,Aspirantes!$A:$H,Aspirantes!$H$1,FALSE)),"",VLOOKUP($A74,Aspirantes!$A:$H,Aspirantes!$H$1,FALSE))</f>
        <v/>
      </c>
      <c r="M74" s="152"/>
      <c r="N74" s="593"/>
      <c r="O74" s="594"/>
      <c r="P74" s="594"/>
      <c r="Q74" s="594"/>
      <c r="R74" s="595"/>
      <c r="S74" s="151"/>
      <c r="T74" s="590"/>
      <c r="U74" s="591"/>
      <c r="V74" s="591"/>
      <c r="W74" s="591"/>
      <c r="X74" s="591"/>
      <c r="Y74" s="592"/>
      <c r="Z74" s="156"/>
      <c r="AA74" s="593"/>
      <c r="AB74" s="594"/>
      <c r="AC74" s="594"/>
      <c r="AD74" s="594"/>
      <c r="AE74" s="595"/>
      <c r="AF74" s="151"/>
      <c r="AG74" s="590"/>
      <c r="AH74" s="591"/>
      <c r="AI74" s="591"/>
      <c r="AJ74" s="591"/>
      <c r="AK74" s="591"/>
      <c r="AL74" s="592"/>
      <c r="AN74" s="1442"/>
      <c r="AO74" s="1442"/>
      <c r="AP74" s="1442"/>
      <c r="AQ74" s="1442"/>
      <c r="AR74" s="1442"/>
      <c r="AS74" s="1442"/>
      <c r="AT74" s="1442"/>
      <c r="AU74" s="1442"/>
      <c r="AV74" s="1442"/>
      <c r="AW74" s="1442"/>
      <c r="AX74" s="1442"/>
      <c r="AY74" s="1442"/>
      <c r="AZ74" s="1442"/>
    </row>
    <row r="75" spans="1:52" s="34" customFormat="1" ht="20.100000000000001" customHeight="1" x14ac:dyDescent="0.2">
      <c r="A75" s="369" t="str">
        <f>CONCATENATE('01_Carga'!$M$5,"_",$H75)</f>
        <v>FI__58</v>
      </c>
      <c r="B75" s="1405"/>
      <c r="C75" s="1460" t="str">
        <f>'12_P1_Lista'!T75</f>
        <v/>
      </c>
      <c r="D75" s="1461" t="str">
        <f>'12_P1_Lista'!U75</f>
        <v/>
      </c>
      <c r="E75" s="1405"/>
      <c r="F75" s="1726" t="str">
        <f>IF('14_P2_Convoca'!F76&lt;&gt;"",'14_P2_Convoca'!F76,"")</f>
        <v/>
      </c>
      <c r="G75" s="1405"/>
      <c r="H75" s="1202">
        <v>58</v>
      </c>
      <c r="I75" s="134" t="str">
        <f>IF(ISERROR(VLOOKUP($A75,Aspirantes!$A:$H,Aspirantes!$E$1,FALSE)),"",VLOOKUP($A75,Aspirantes!$A:$H,Aspirantes!$E$1,FALSE))</f>
        <v/>
      </c>
      <c r="J75" s="513" t="str">
        <f>IF(ISERROR(VLOOKUP($A75,Aspirantes!$A:$H,Aspirantes!$F$1,FALSE)),"",VLOOKUP($A75,Aspirantes!$A:$H,Aspirantes!$F$1,FALSE))</f>
        <v/>
      </c>
      <c r="K75" s="514" t="str">
        <f>IF(ISERROR(VLOOKUP($A75,Aspirantes!$A:$H,Aspirantes!$G$1,FALSE)),"",VLOOKUP($A75,Aspirantes!$A:$H,Aspirantes!$G$1,FALSE))</f>
        <v/>
      </c>
      <c r="L75" s="515" t="str">
        <f>IF(ISERROR(VLOOKUP($A75,Aspirantes!$A:$H,Aspirantes!$H$1,FALSE)),"",VLOOKUP($A75,Aspirantes!$A:$H,Aspirantes!$H$1,FALSE))</f>
        <v/>
      </c>
      <c r="M75" s="152"/>
      <c r="N75" s="593"/>
      <c r="O75" s="594"/>
      <c r="P75" s="594"/>
      <c r="Q75" s="594"/>
      <c r="R75" s="595"/>
      <c r="S75" s="151"/>
      <c r="T75" s="590"/>
      <c r="U75" s="591"/>
      <c r="V75" s="591"/>
      <c r="W75" s="591"/>
      <c r="X75" s="591"/>
      <c r="Y75" s="592"/>
      <c r="Z75" s="156"/>
      <c r="AA75" s="593"/>
      <c r="AB75" s="594"/>
      <c r="AC75" s="594"/>
      <c r="AD75" s="594"/>
      <c r="AE75" s="595"/>
      <c r="AF75" s="151"/>
      <c r="AG75" s="590"/>
      <c r="AH75" s="591"/>
      <c r="AI75" s="591"/>
      <c r="AJ75" s="591"/>
      <c r="AK75" s="591"/>
      <c r="AL75" s="592"/>
      <c r="AN75" s="1442"/>
      <c r="AO75" s="1442"/>
      <c r="AP75" s="1442"/>
      <c r="AQ75" s="1442"/>
      <c r="AR75" s="1442"/>
      <c r="AS75" s="1442"/>
      <c r="AT75" s="1442"/>
      <c r="AU75" s="1442"/>
      <c r="AV75" s="1442"/>
      <c r="AW75" s="1442"/>
      <c r="AX75" s="1442"/>
      <c r="AY75" s="1442"/>
      <c r="AZ75" s="1442"/>
    </row>
    <row r="76" spans="1:52" s="34" customFormat="1" ht="20.100000000000001" customHeight="1" x14ac:dyDescent="0.2">
      <c r="A76" s="369" t="str">
        <f>CONCATENATE('01_Carga'!$M$5,"_",$H76)</f>
        <v>FI__59</v>
      </c>
      <c r="B76" s="1405"/>
      <c r="C76" s="1460" t="str">
        <f>'12_P1_Lista'!T76</f>
        <v/>
      </c>
      <c r="D76" s="1461" t="str">
        <f>'12_P1_Lista'!U76</f>
        <v/>
      </c>
      <c r="E76" s="1405"/>
      <c r="F76" s="1726" t="str">
        <f>IF('14_P2_Convoca'!F77&lt;&gt;"",'14_P2_Convoca'!F77,"")</f>
        <v/>
      </c>
      <c r="G76" s="1405"/>
      <c r="H76" s="1202">
        <v>59</v>
      </c>
      <c r="I76" s="134" t="str">
        <f>IF(ISERROR(VLOOKUP($A76,Aspirantes!$A:$H,Aspirantes!$E$1,FALSE)),"",VLOOKUP($A76,Aspirantes!$A:$H,Aspirantes!$E$1,FALSE))</f>
        <v/>
      </c>
      <c r="J76" s="513" t="str">
        <f>IF(ISERROR(VLOOKUP($A76,Aspirantes!$A:$H,Aspirantes!$F$1,FALSE)),"",VLOOKUP($A76,Aspirantes!$A:$H,Aspirantes!$F$1,FALSE))</f>
        <v/>
      </c>
      <c r="K76" s="514" t="str">
        <f>IF(ISERROR(VLOOKUP($A76,Aspirantes!$A:$H,Aspirantes!$G$1,FALSE)),"",VLOOKUP($A76,Aspirantes!$A:$H,Aspirantes!$G$1,FALSE))</f>
        <v/>
      </c>
      <c r="L76" s="515" t="str">
        <f>IF(ISERROR(VLOOKUP($A76,Aspirantes!$A:$H,Aspirantes!$H$1,FALSE)),"",VLOOKUP($A76,Aspirantes!$A:$H,Aspirantes!$H$1,FALSE))</f>
        <v/>
      </c>
      <c r="M76" s="152"/>
      <c r="N76" s="593"/>
      <c r="O76" s="594"/>
      <c r="P76" s="594"/>
      <c r="Q76" s="594"/>
      <c r="R76" s="595"/>
      <c r="S76" s="151"/>
      <c r="T76" s="590"/>
      <c r="U76" s="591"/>
      <c r="V76" s="591"/>
      <c r="W76" s="591"/>
      <c r="X76" s="591"/>
      <c r="Y76" s="592"/>
      <c r="Z76" s="156"/>
      <c r="AA76" s="593"/>
      <c r="AB76" s="594"/>
      <c r="AC76" s="594"/>
      <c r="AD76" s="594"/>
      <c r="AE76" s="595"/>
      <c r="AF76" s="151"/>
      <c r="AG76" s="590"/>
      <c r="AH76" s="591"/>
      <c r="AI76" s="591"/>
      <c r="AJ76" s="591"/>
      <c r="AK76" s="591"/>
      <c r="AL76" s="592"/>
      <c r="AN76" s="1442"/>
      <c r="AO76" s="1442"/>
      <c r="AP76" s="1442"/>
      <c r="AQ76" s="1442"/>
      <c r="AR76" s="1442"/>
      <c r="AS76" s="1442"/>
      <c r="AT76" s="1442"/>
      <c r="AU76" s="1442"/>
      <c r="AV76" s="1442"/>
      <c r="AW76" s="1442"/>
      <c r="AX76" s="1442"/>
      <c r="AY76" s="1442"/>
      <c r="AZ76" s="1442"/>
    </row>
    <row r="77" spans="1:52" s="34" customFormat="1" ht="20.100000000000001" customHeight="1" x14ac:dyDescent="0.2">
      <c r="A77" s="369" t="str">
        <f>CONCATENATE('01_Carga'!$M$5,"_",$H77)</f>
        <v>FI__60</v>
      </c>
      <c r="B77" s="1405"/>
      <c r="C77" s="1460" t="str">
        <f>'12_P1_Lista'!T77</f>
        <v/>
      </c>
      <c r="D77" s="1461" t="str">
        <f>'12_P1_Lista'!U77</f>
        <v/>
      </c>
      <c r="E77" s="1405"/>
      <c r="F77" s="1726" t="str">
        <f>IF('14_P2_Convoca'!F78&lt;&gt;"",'14_P2_Convoca'!F78,"")</f>
        <v/>
      </c>
      <c r="G77" s="1405"/>
      <c r="H77" s="1202">
        <v>60</v>
      </c>
      <c r="I77" s="134" t="str">
        <f>IF(ISERROR(VLOOKUP($A77,Aspirantes!$A:$H,Aspirantes!$E$1,FALSE)),"",VLOOKUP($A77,Aspirantes!$A:$H,Aspirantes!$E$1,FALSE))</f>
        <v/>
      </c>
      <c r="J77" s="513" t="str">
        <f>IF(ISERROR(VLOOKUP($A77,Aspirantes!$A:$H,Aspirantes!$F$1,FALSE)),"",VLOOKUP($A77,Aspirantes!$A:$H,Aspirantes!$F$1,FALSE))</f>
        <v/>
      </c>
      <c r="K77" s="514" t="str">
        <f>IF(ISERROR(VLOOKUP($A77,Aspirantes!$A:$H,Aspirantes!$G$1,FALSE)),"",VLOOKUP($A77,Aspirantes!$A:$H,Aspirantes!$G$1,FALSE))</f>
        <v/>
      </c>
      <c r="L77" s="515" t="str">
        <f>IF(ISERROR(VLOOKUP($A77,Aspirantes!$A:$H,Aspirantes!$H$1,FALSE)),"",VLOOKUP($A77,Aspirantes!$A:$H,Aspirantes!$H$1,FALSE))</f>
        <v/>
      </c>
      <c r="M77" s="152"/>
      <c r="N77" s="593"/>
      <c r="O77" s="594"/>
      <c r="P77" s="594"/>
      <c r="Q77" s="594"/>
      <c r="R77" s="595"/>
      <c r="S77" s="151"/>
      <c r="T77" s="590"/>
      <c r="U77" s="591"/>
      <c r="V77" s="591"/>
      <c r="W77" s="591"/>
      <c r="X77" s="591"/>
      <c r="Y77" s="592"/>
      <c r="Z77" s="156"/>
      <c r="AA77" s="593"/>
      <c r="AB77" s="594"/>
      <c r="AC77" s="594"/>
      <c r="AD77" s="594"/>
      <c r="AE77" s="595"/>
      <c r="AF77" s="151"/>
      <c r="AG77" s="590"/>
      <c r="AH77" s="591"/>
      <c r="AI77" s="591"/>
      <c r="AJ77" s="591"/>
      <c r="AK77" s="591"/>
      <c r="AL77" s="592"/>
      <c r="AN77" s="1442"/>
      <c r="AO77" s="1442"/>
      <c r="AP77" s="1442"/>
      <c r="AQ77" s="1442"/>
      <c r="AR77" s="1442"/>
      <c r="AS77" s="1442"/>
      <c r="AT77" s="1442"/>
      <c r="AU77" s="1442"/>
      <c r="AV77" s="1442"/>
      <c r="AW77" s="1442"/>
      <c r="AX77" s="1442"/>
      <c r="AY77" s="1442"/>
      <c r="AZ77" s="1442"/>
    </row>
    <row r="78" spans="1:52" s="34" customFormat="1" ht="20.100000000000001" customHeight="1" x14ac:dyDescent="0.2">
      <c r="A78" s="369" t="str">
        <f>CONCATENATE('01_Carga'!$M$5,"_",$H78)</f>
        <v>FI__61</v>
      </c>
      <c r="B78" s="1405"/>
      <c r="C78" s="1460" t="str">
        <f>'12_P1_Lista'!T78</f>
        <v/>
      </c>
      <c r="D78" s="1461" t="str">
        <f>'12_P1_Lista'!U78</f>
        <v/>
      </c>
      <c r="E78" s="1405"/>
      <c r="F78" s="1726" t="str">
        <f>IF('14_P2_Convoca'!F79&lt;&gt;"",'14_P2_Convoca'!F79,"")</f>
        <v/>
      </c>
      <c r="G78" s="1405"/>
      <c r="H78" s="1202">
        <v>61</v>
      </c>
      <c r="I78" s="134" t="str">
        <f>IF(ISERROR(VLOOKUP($A78,Aspirantes!$A:$H,Aspirantes!$E$1,FALSE)),"",VLOOKUP($A78,Aspirantes!$A:$H,Aspirantes!$E$1,FALSE))</f>
        <v/>
      </c>
      <c r="J78" s="513" t="str">
        <f>IF(ISERROR(VLOOKUP($A78,Aspirantes!$A:$H,Aspirantes!$F$1,FALSE)),"",VLOOKUP($A78,Aspirantes!$A:$H,Aspirantes!$F$1,FALSE))</f>
        <v/>
      </c>
      <c r="K78" s="514" t="str">
        <f>IF(ISERROR(VLOOKUP($A78,Aspirantes!$A:$H,Aspirantes!$G$1,FALSE)),"",VLOOKUP($A78,Aspirantes!$A:$H,Aspirantes!$G$1,FALSE))</f>
        <v/>
      </c>
      <c r="L78" s="515" t="str">
        <f>IF(ISERROR(VLOOKUP($A78,Aspirantes!$A:$H,Aspirantes!$H$1,FALSE)),"",VLOOKUP($A78,Aspirantes!$A:$H,Aspirantes!$H$1,FALSE))</f>
        <v/>
      </c>
      <c r="M78" s="152"/>
      <c r="N78" s="593"/>
      <c r="O78" s="594"/>
      <c r="P78" s="594"/>
      <c r="Q78" s="594"/>
      <c r="R78" s="595"/>
      <c r="S78" s="151"/>
      <c r="T78" s="590"/>
      <c r="U78" s="591"/>
      <c r="V78" s="591"/>
      <c r="W78" s="591"/>
      <c r="X78" s="591"/>
      <c r="Y78" s="592"/>
      <c r="Z78" s="156"/>
      <c r="AA78" s="593"/>
      <c r="AB78" s="594"/>
      <c r="AC78" s="594"/>
      <c r="AD78" s="594"/>
      <c r="AE78" s="595"/>
      <c r="AF78" s="151"/>
      <c r="AG78" s="590"/>
      <c r="AH78" s="591"/>
      <c r="AI78" s="591"/>
      <c r="AJ78" s="591"/>
      <c r="AK78" s="591"/>
      <c r="AL78" s="592"/>
      <c r="AN78" s="1442"/>
      <c r="AO78" s="1442"/>
      <c r="AP78" s="1442"/>
      <c r="AQ78" s="1442"/>
      <c r="AR78" s="1442"/>
      <c r="AS78" s="1442"/>
      <c r="AT78" s="1442"/>
      <c r="AU78" s="1442"/>
      <c r="AV78" s="1442"/>
      <c r="AW78" s="1442"/>
      <c r="AX78" s="1442"/>
      <c r="AY78" s="1442"/>
      <c r="AZ78" s="1442"/>
    </row>
    <row r="79" spans="1:52" s="34" customFormat="1" ht="20.100000000000001" customHeight="1" x14ac:dyDescent="0.2">
      <c r="A79" s="369" t="str">
        <f>CONCATENATE('01_Carga'!$M$5,"_",$H79)</f>
        <v>FI__62</v>
      </c>
      <c r="B79" s="1405"/>
      <c r="C79" s="1460" t="str">
        <f>'12_P1_Lista'!T79</f>
        <v/>
      </c>
      <c r="D79" s="1461" t="str">
        <f>'12_P1_Lista'!U79</f>
        <v/>
      </c>
      <c r="E79" s="1405"/>
      <c r="F79" s="1726" t="str">
        <f>IF('14_P2_Convoca'!F80&lt;&gt;"",'14_P2_Convoca'!F80,"")</f>
        <v/>
      </c>
      <c r="G79" s="1405"/>
      <c r="H79" s="1202">
        <v>62</v>
      </c>
      <c r="I79" s="134" t="str">
        <f>IF(ISERROR(VLOOKUP($A79,Aspirantes!$A:$H,Aspirantes!$E$1,FALSE)),"",VLOOKUP($A79,Aspirantes!$A:$H,Aspirantes!$E$1,FALSE))</f>
        <v/>
      </c>
      <c r="J79" s="513" t="str">
        <f>IF(ISERROR(VLOOKUP($A79,Aspirantes!$A:$H,Aspirantes!$F$1,FALSE)),"",VLOOKUP($A79,Aspirantes!$A:$H,Aspirantes!$F$1,FALSE))</f>
        <v/>
      </c>
      <c r="K79" s="514" t="str">
        <f>IF(ISERROR(VLOOKUP($A79,Aspirantes!$A:$H,Aspirantes!$G$1,FALSE)),"",VLOOKUP($A79,Aspirantes!$A:$H,Aspirantes!$G$1,FALSE))</f>
        <v/>
      </c>
      <c r="L79" s="515" t="str">
        <f>IF(ISERROR(VLOOKUP($A79,Aspirantes!$A:$H,Aspirantes!$H$1,FALSE)),"",VLOOKUP($A79,Aspirantes!$A:$H,Aspirantes!$H$1,FALSE))</f>
        <v/>
      </c>
      <c r="M79" s="152"/>
      <c r="N79" s="593"/>
      <c r="O79" s="594"/>
      <c r="P79" s="594"/>
      <c r="Q79" s="594"/>
      <c r="R79" s="595"/>
      <c r="S79" s="151"/>
      <c r="T79" s="590"/>
      <c r="U79" s="591"/>
      <c r="V79" s="591"/>
      <c r="W79" s="591"/>
      <c r="X79" s="591"/>
      <c r="Y79" s="592"/>
      <c r="Z79" s="156"/>
      <c r="AA79" s="593"/>
      <c r="AB79" s="594"/>
      <c r="AC79" s="594"/>
      <c r="AD79" s="594"/>
      <c r="AE79" s="595"/>
      <c r="AF79" s="151"/>
      <c r="AG79" s="590"/>
      <c r="AH79" s="591"/>
      <c r="AI79" s="591"/>
      <c r="AJ79" s="591"/>
      <c r="AK79" s="591"/>
      <c r="AL79" s="592"/>
      <c r="AN79" s="1442"/>
      <c r="AO79" s="1442"/>
      <c r="AP79" s="1442"/>
      <c r="AQ79" s="1442"/>
      <c r="AR79" s="1442"/>
      <c r="AS79" s="1442"/>
      <c r="AT79" s="1442"/>
      <c r="AU79" s="1442"/>
      <c r="AV79" s="1442"/>
      <c r="AW79" s="1442"/>
      <c r="AX79" s="1442"/>
      <c r="AY79" s="1442"/>
      <c r="AZ79" s="1442"/>
    </row>
    <row r="80" spans="1:52" s="34" customFormat="1" ht="20.100000000000001" customHeight="1" x14ac:dyDescent="0.2">
      <c r="A80" s="369" t="str">
        <f>CONCATENATE('01_Carga'!$M$5,"_",$H80)</f>
        <v>FI__63</v>
      </c>
      <c r="B80" s="1405"/>
      <c r="C80" s="1460" t="str">
        <f>'12_P1_Lista'!T80</f>
        <v/>
      </c>
      <c r="D80" s="1461" t="str">
        <f>'12_P1_Lista'!U80</f>
        <v/>
      </c>
      <c r="E80" s="1405"/>
      <c r="F80" s="1726" t="str">
        <f>IF('14_P2_Convoca'!F81&lt;&gt;"",'14_P2_Convoca'!F81,"")</f>
        <v/>
      </c>
      <c r="G80" s="1405"/>
      <c r="H80" s="1202">
        <v>63</v>
      </c>
      <c r="I80" s="134" t="str">
        <f>IF(ISERROR(VLOOKUP($A80,Aspirantes!$A:$H,Aspirantes!$E$1,FALSE)),"",VLOOKUP($A80,Aspirantes!$A:$H,Aspirantes!$E$1,FALSE))</f>
        <v/>
      </c>
      <c r="J80" s="513" t="str">
        <f>IF(ISERROR(VLOOKUP($A80,Aspirantes!$A:$H,Aspirantes!$F$1,FALSE)),"",VLOOKUP($A80,Aspirantes!$A:$H,Aspirantes!$F$1,FALSE))</f>
        <v/>
      </c>
      <c r="K80" s="514" t="str">
        <f>IF(ISERROR(VLOOKUP($A80,Aspirantes!$A:$H,Aspirantes!$G$1,FALSE)),"",VLOOKUP($A80,Aspirantes!$A:$H,Aspirantes!$G$1,FALSE))</f>
        <v/>
      </c>
      <c r="L80" s="515" t="str">
        <f>IF(ISERROR(VLOOKUP($A80,Aspirantes!$A:$H,Aspirantes!$H$1,FALSE)),"",VLOOKUP($A80,Aspirantes!$A:$H,Aspirantes!$H$1,FALSE))</f>
        <v/>
      </c>
      <c r="M80" s="152"/>
      <c r="N80" s="593"/>
      <c r="O80" s="594"/>
      <c r="P80" s="594"/>
      <c r="Q80" s="594"/>
      <c r="R80" s="595"/>
      <c r="S80" s="151"/>
      <c r="T80" s="590"/>
      <c r="U80" s="591"/>
      <c r="V80" s="591"/>
      <c r="W80" s="591"/>
      <c r="X80" s="591"/>
      <c r="Y80" s="592"/>
      <c r="Z80" s="156"/>
      <c r="AA80" s="593"/>
      <c r="AB80" s="594"/>
      <c r="AC80" s="594"/>
      <c r="AD80" s="594"/>
      <c r="AE80" s="595"/>
      <c r="AF80" s="151"/>
      <c r="AG80" s="590"/>
      <c r="AH80" s="591"/>
      <c r="AI80" s="591"/>
      <c r="AJ80" s="591"/>
      <c r="AK80" s="591"/>
      <c r="AL80" s="592"/>
      <c r="AN80" s="1442"/>
      <c r="AO80" s="1442"/>
      <c r="AP80" s="1442"/>
      <c r="AQ80" s="1442"/>
      <c r="AR80" s="1442"/>
      <c r="AS80" s="1442"/>
      <c r="AT80" s="1442"/>
      <c r="AU80" s="1442"/>
      <c r="AV80" s="1442"/>
      <c r="AW80" s="1442"/>
      <c r="AX80" s="1442"/>
      <c r="AY80" s="1442"/>
      <c r="AZ80" s="1442"/>
    </row>
    <row r="81" spans="1:52" s="34" customFormat="1" ht="20.100000000000001" customHeight="1" x14ac:dyDescent="0.2">
      <c r="A81" s="369" t="str">
        <f>CONCATENATE('01_Carga'!$M$5,"_",$H81)</f>
        <v>FI__64</v>
      </c>
      <c r="B81" s="1405"/>
      <c r="C81" s="1460" t="str">
        <f>'12_P1_Lista'!T81</f>
        <v/>
      </c>
      <c r="D81" s="1461" t="str">
        <f>'12_P1_Lista'!U81</f>
        <v/>
      </c>
      <c r="E81" s="1405"/>
      <c r="F81" s="1726" t="str">
        <f>IF('14_P2_Convoca'!F82&lt;&gt;"",'14_P2_Convoca'!F82,"")</f>
        <v/>
      </c>
      <c r="G81" s="1405"/>
      <c r="H81" s="1202">
        <v>64</v>
      </c>
      <c r="I81" s="134" t="str">
        <f>IF(ISERROR(VLOOKUP($A81,Aspirantes!$A:$H,Aspirantes!$E$1,FALSE)),"",VLOOKUP($A81,Aspirantes!$A:$H,Aspirantes!$E$1,FALSE))</f>
        <v/>
      </c>
      <c r="J81" s="513" t="str">
        <f>IF(ISERROR(VLOOKUP($A81,Aspirantes!$A:$H,Aspirantes!$F$1,FALSE)),"",VLOOKUP($A81,Aspirantes!$A:$H,Aspirantes!$F$1,FALSE))</f>
        <v/>
      </c>
      <c r="K81" s="514" t="str">
        <f>IF(ISERROR(VLOOKUP($A81,Aspirantes!$A:$H,Aspirantes!$G$1,FALSE)),"",VLOOKUP($A81,Aspirantes!$A:$H,Aspirantes!$G$1,FALSE))</f>
        <v/>
      </c>
      <c r="L81" s="515" t="str">
        <f>IF(ISERROR(VLOOKUP($A81,Aspirantes!$A:$H,Aspirantes!$H$1,FALSE)),"",VLOOKUP($A81,Aspirantes!$A:$H,Aspirantes!$H$1,FALSE))</f>
        <v/>
      </c>
      <c r="M81" s="152"/>
      <c r="N81" s="593"/>
      <c r="O81" s="594"/>
      <c r="P81" s="594"/>
      <c r="Q81" s="594"/>
      <c r="R81" s="595"/>
      <c r="S81" s="151"/>
      <c r="T81" s="590"/>
      <c r="U81" s="591"/>
      <c r="V81" s="591"/>
      <c r="W81" s="591"/>
      <c r="X81" s="591"/>
      <c r="Y81" s="592"/>
      <c r="Z81" s="156"/>
      <c r="AA81" s="593"/>
      <c r="AB81" s="594"/>
      <c r="AC81" s="594"/>
      <c r="AD81" s="594"/>
      <c r="AE81" s="595"/>
      <c r="AF81" s="151"/>
      <c r="AG81" s="590"/>
      <c r="AH81" s="591"/>
      <c r="AI81" s="591"/>
      <c r="AJ81" s="591"/>
      <c r="AK81" s="591"/>
      <c r="AL81" s="592"/>
      <c r="AN81" s="1442"/>
      <c r="AO81" s="1442"/>
      <c r="AP81" s="1442"/>
      <c r="AQ81" s="1442"/>
      <c r="AR81" s="1442"/>
      <c r="AS81" s="1442"/>
      <c r="AT81" s="1442"/>
      <c r="AU81" s="1442"/>
      <c r="AV81" s="1442"/>
      <c r="AW81" s="1442"/>
      <c r="AX81" s="1442"/>
      <c r="AY81" s="1442"/>
      <c r="AZ81" s="1442"/>
    </row>
    <row r="82" spans="1:52" s="34" customFormat="1" ht="20.100000000000001" customHeight="1" x14ac:dyDescent="0.2">
      <c r="A82" s="369" t="str">
        <f>CONCATENATE('01_Carga'!$M$5,"_",$H82)</f>
        <v>FI__65</v>
      </c>
      <c r="B82" s="1405"/>
      <c r="C82" s="1460" t="str">
        <f>'12_P1_Lista'!T82</f>
        <v/>
      </c>
      <c r="D82" s="1461" t="str">
        <f>'12_P1_Lista'!U82</f>
        <v/>
      </c>
      <c r="E82" s="1405"/>
      <c r="F82" s="1726" t="str">
        <f>IF('14_P2_Convoca'!F83&lt;&gt;"",'14_P2_Convoca'!F83,"")</f>
        <v/>
      </c>
      <c r="G82" s="1405"/>
      <c r="H82" s="1202">
        <v>65</v>
      </c>
      <c r="I82" s="134" t="str">
        <f>IF(ISERROR(VLOOKUP($A82,Aspirantes!$A:$H,Aspirantes!$E$1,FALSE)),"",VLOOKUP($A82,Aspirantes!$A:$H,Aspirantes!$E$1,FALSE))</f>
        <v/>
      </c>
      <c r="J82" s="513" t="str">
        <f>IF(ISERROR(VLOOKUP($A82,Aspirantes!$A:$H,Aspirantes!$F$1,FALSE)),"",VLOOKUP($A82,Aspirantes!$A:$H,Aspirantes!$F$1,FALSE))</f>
        <v/>
      </c>
      <c r="K82" s="514" t="str">
        <f>IF(ISERROR(VLOOKUP($A82,Aspirantes!$A:$H,Aspirantes!$G$1,FALSE)),"",VLOOKUP($A82,Aspirantes!$A:$H,Aspirantes!$G$1,FALSE))</f>
        <v/>
      </c>
      <c r="L82" s="515" t="str">
        <f>IF(ISERROR(VLOOKUP($A82,Aspirantes!$A:$H,Aspirantes!$H$1,FALSE)),"",VLOOKUP($A82,Aspirantes!$A:$H,Aspirantes!$H$1,FALSE))</f>
        <v/>
      </c>
      <c r="M82" s="152"/>
      <c r="N82" s="593"/>
      <c r="O82" s="594"/>
      <c r="P82" s="594"/>
      <c r="Q82" s="594"/>
      <c r="R82" s="595"/>
      <c r="S82" s="151"/>
      <c r="T82" s="590"/>
      <c r="U82" s="591"/>
      <c r="V82" s="591"/>
      <c r="W82" s="591"/>
      <c r="X82" s="591"/>
      <c r="Y82" s="592"/>
      <c r="Z82" s="156"/>
      <c r="AA82" s="593"/>
      <c r="AB82" s="594"/>
      <c r="AC82" s="594"/>
      <c r="AD82" s="594"/>
      <c r="AE82" s="595"/>
      <c r="AF82" s="151"/>
      <c r="AG82" s="590"/>
      <c r="AH82" s="591"/>
      <c r="AI82" s="591"/>
      <c r="AJ82" s="591"/>
      <c r="AK82" s="591"/>
      <c r="AL82" s="592"/>
      <c r="AN82" s="1442"/>
      <c r="AO82" s="1442"/>
      <c r="AP82" s="1442"/>
      <c r="AQ82" s="1442"/>
      <c r="AR82" s="1442"/>
      <c r="AS82" s="1442"/>
      <c r="AT82" s="1442"/>
      <c r="AU82" s="1442"/>
      <c r="AV82" s="1442"/>
      <c r="AW82" s="1442"/>
      <c r="AX82" s="1442"/>
      <c r="AY82" s="1442"/>
      <c r="AZ82" s="1442"/>
    </row>
    <row r="83" spans="1:52" s="34" customFormat="1" ht="20.100000000000001" customHeight="1" x14ac:dyDescent="0.2">
      <c r="A83" s="369" t="str">
        <f>CONCATENATE('01_Carga'!$M$5,"_",$H83)</f>
        <v>FI__66</v>
      </c>
      <c r="B83" s="1405"/>
      <c r="C83" s="1460" t="str">
        <f>'12_P1_Lista'!T83</f>
        <v/>
      </c>
      <c r="D83" s="1461" t="str">
        <f>'12_P1_Lista'!U83</f>
        <v/>
      </c>
      <c r="E83" s="1405"/>
      <c r="F83" s="1726" t="str">
        <f>IF('14_P2_Convoca'!F84&lt;&gt;"",'14_P2_Convoca'!F84,"")</f>
        <v/>
      </c>
      <c r="G83" s="1405"/>
      <c r="H83" s="1202">
        <v>66</v>
      </c>
      <c r="I83" s="134" t="str">
        <f>IF(ISERROR(VLOOKUP($A83,Aspirantes!$A:$H,Aspirantes!$E$1,FALSE)),"",VLOOKUP($A83,Aspirantes!$A:$H,Aspirantes!$E$1,FALSE))</f>
        <v/>
      </c>
      <c r="J83" s="513" t="str">
        <f>IF(ISERROR(VLOOKUP($A83,Aspirantes!$A:$H,Aspirantes!$F$1,FALSE)),"",VLOOKUP($A83,Aspirantes!$A:$H,Aspirantes!$F$1,FALSE))</f>
        <v/>
      </c>
      <c r="K83" s="514" t="str">
        <f>IF(ISERROR(VLOOKUP($A83,Aspirantes!$A:$H,Aspirantes!$G$1,FALSE)),"",VLOOKUP($A83,Aspirantes!$A:$H,Aspirantes!$G$1,FALSE))</f>
        <v/>
      </c>
      <c r="L83" s="515" t="str">
        <f>IF(ISERROR(VLOOKUP($A83,Aspirantes!$A:$H,Aspirantes!$H$1,FALSE)),"",VLOOKUP($A83,Aspirantes!$A:$H,Aspirantes!$H$1,FALSE))</f>
        <v/>
      </c>
      <c r="M83" s="152"/>
      <c r="N83" s="593"/>
      <c r="O83" s="594"/>
      <c r="P83" s="594"/>
      <c r="Q83" s="594"/>
      <c r="R83" s="595"/>
      <c r="S83" s="151"/>
      <c r="T83" s="590"/>
      <c r="U83" s="591"/>
      <c r="V83" s="591"/>
      <c r="W83" s="591"/>
      <c r="X83" s="591"/>
      <c r="Y83" s="592"/>
      <c r="Z83" s="156"/>
      <c r="AA83" s="593"/>
      <c r="AB83" s="594"/>
      <c r="AC83" s="594"/>
      <c r="AD83" s="594"/>
      <c r="AE83" s="595"/>
      <c r="AF83" s="151"/>
      <c r="AG83" s="590"/>
      <c r="AH83" s="591"/>
      <c r="AI83" s="591"/>
      <c r="AJ83" s="591"/>
      <c r="AK83" s="591"/>
      <c r="AL83" s="592"/>
      <c r="AN83" s="1442"/>
      <c r="AO83" s="1442"/>
      <c r="AP83" s="1442"/>
      <c r="AQ83" s="1442"/>
      <c r="AR83" s="1442"/>
      <c r="AS83" s="1442"/>
      <c r="AT83" s="1442"/>
      <c r="AU83" s="1442"/>
      <c r="AV83" s="1442"/>
      <c r="AW83" s="1442"/>
      <c r="AX83" s="1442"/>
      <c r="AY83" s="1442"/>
      <c r="AZ83" s="1442"/>
    </row>
    <row r="84" spans="1:52" s="34" customFormat="1" ht="20.100000000000001" customHeight="1" x14ac:dyDescent="0.2">
      <c r="A84" s="369" t="str">
        <f>CONCATENATE('01_Carga'!$M$5,"_",$H84)</f>
        <v>FI__67</v>
      </c>
      <c r="B84" s="1405"/>
      <c r="C84" s="1460" t="str">
        <f>'12_P1_Lista'!T84</f>
        <v/>
      </c>
      <c r="D84" s="1461" t="str">
        <f>'12_P1_Lista'!U84</f>
        <v/>
      </c>
      <c r="E84" s="1405"/>
      <c r="F84" s="1726" t="str">
        <f>IF('14_P2_Convoca'!F85&lt;&gt;"",'14_P2_Convoca'!F85,"")</f>
        <v/>
      </c>
      <c r="G84" s="1405"/>
      <c r="H84" s="1202">
        <v>67</v>
      </c>
      <c r="I84" s="134" t="str">
        <f>IF(ISERROR(VLOOKUP($A84,Aspirantes!$A:$H,Aspirantes!$E$1,FALSE)),"",VLOOKUP($A84,Aspirantes!$A:$H,Aspirantes!$E$1,FALSE))</f>
        <v/>
      </c>
      <c r="J84" s="513" t="str">
        <f>IF(ISERROR(VLOOKUP($A84,Aspirantes!$A:$H,Aspirantes!$F$1,FALSE)),"",VLOOKUP($A84,Aspirantes!$A:$H,Aspirantes!$F$1,FALSE))</f>
        <v/>
      </c>
      <c r="K84" s="514" t="str">
        <f>IF(ISERROR(VLOOKUP($A84,Aspirantes!$A:$H,Aspirantes!$G$1,FALSE)),"",VLOOKUP($A84,Aspirantes!$A:$H,Aspirantes!$G$1,FALSE))</f>
        <v/>
      </c>
      <c r="L84" s="515" t="str">
        <f>IF(ISERROR(VLOOKUP($A84,Aspirantes!$A:$H,Aspirantes!$H$1,FALSE)),"",VLOOKUP($A84,Aspirantes!$A:$H,Aspirantes!$H$1,FALSE))</f>
        <v/>
      </c>
      <c r="M84" s="152"/>
      <c r="N84" s="593"/>
      <c r="O84" s="594"/>
      <c r="P84" s="594"/>
      <c r="Q84" s="594"/>
      <c r="R84" s="595"/>
      <c r="S84" s="151"/>
      <c r="T84" s="590"/>
      <c r="U84" s="591"/>
      <c r="V84" s="591"/>
      <c r="W84" s="591"/>
      <c r="X84" s="591"/>
      <c r="Y84" s="592"/>
      <c r="Z84" s="156"/>
      <c r="AA84" s="593"/>
      <c r="AB84" s="594"/>
      <c r="AC84" s="594"/>
      <c r="AD84" s="594"/>
      <c r="AE84" s="595"/>
      <c r="AF84" s="151"/>
      <c r="AG84" s="590"/>
      <c r="AH84" s="591"/>
      <c r="AI84" s="591"/>
      <c r="AJ84" s="591"/>
      <c r="AK84" s="591"/>
      <c r="AL84" s="592"/>
      <c r="AN84" s="1442"/>
      <c r="AO84" s="1442"/>
      <c r="AP84" s="1442"/>
      <c r="AQ84" s="1442"/>
      <c r="AR84" s="1442"/>
      <c r="AS84" s="1442"/>
      <c r="AT84" s="1442"/>
      <c r="AU84" s="1442"/>
      <c r="AV84" s="1442"/>
      <c r="AW84" s="1442"/>
      <c r="AX84" s="1442"/>
      <c r="AY84" s="1442"/>
      <c r="AZ84" s="1442"/>
    </row>
    <row r="85" spans="1:52" s="34" customFormat="1" ht="20.100000000000001" customHeight="1" x14ac:dyDescent="0.2">
      <c r="A85" s="369" t="str">
        <f>CONCATENATE('01_Carga'!$M$5,"_",$H85)</f>
        <v>FI__68</v>
      </c>
      <c r="B85" s="1405"/>
      <c r="C85" s="1460" t="str">
        <f>'12_P1_Lista'!T85</f>
        <v/>
      </c>
      <c r="D85" s="1461" t="str">
        <f>'12_P1_Lista'!U85</f>
        <v/>
      </c>
      <c r="E85" s="1405"/>
      <c r="F85" s="1726" t="str">
        <f>IF('14_P2_Convoca'!F86&lt;&gt;"",'14_P2_Convoca'!F86,"")</f>
        <v/>
      </c>
      <c r="G85" s="1405"/>
      <c r="H85" s="1202">
        <v>68</v>
      </c>
      <c r="I85" s="134" t="str">
        <f>IF(ISERROR(VLOOKUP($A85,Aspirantes!$A:$H,Aspirantes!$E$1,FALSE)),"",VLOOKUP($A85,Aspirantes!$A:$H,Aspirantes!$E$1,FALSE))</f>
        <v/>
      </c>
      <c r="J85" s="513" t="str">
        <f>IF(ISERROR(VLOOKUP($A85,Aspirantes!$A:$H,Aspirantes!$F$1,FALSE)),"",VLOOKUP($A85,Aspirantes!$A:$H,Aspirantes!$F$1,FALSE))</f>
        <v/>
      </c>
      <c r="K85" s="514" t="str">
        <f>IF(ISERROR(VLOOKUP($A85,Aspirantes!$A:$H,Aspirantes!$G$1,FALSE)),"",VLOOKUP($A85,Aspirantes!$A:$H,Aspirantes!$G$1,FALSE))</f>
        <v/>
      </c>
      <c r="L85" s="515" t="str">
        <f>IF(ISERROR(VLOOKUP($A85,Aspirantes!$A:$H,Aspirantes!$H$1,FALSE)),"",VLOOKUP($A85,Aspirantes!$A:$H,Aspirantes!$H$1,FALSE))</f>
        <v/>
      </c>
      <c r="M85" s="152"/>
      <c r="N85" s="593"/>
      <c r="O85" s="594"/>
      <c r="P85" s="594"/>
      <c r="Q85" s="594"/>
      <c r="R85" s="595"/>
      <c r="S85" s="151"/>
      <c r="T85" s="590"/>
      <c r="U85" s="591"/>
      <c r="V85" s="591"/>
      <c r="W85" s="591"/>
      <c r="X85" s="591"/>
      <c r="Y85" s="592"/>
      <c r="Z85" s="156"/>
      <c r="AA85" s="593"/>
      <c r="AB85" s="594"/>
      <c r="AC85" s="594"/>
      <c r="AD85" s="594"/>
      <c r="AE85" s="595"/>
      <c r="AF85" s="151"/>
      <c r="AG85" s="590"/>
      <c r="AH85" s="591"/>
      <c r="AI85" s="591"/>
      <c r="AJ85" s="591"/>
      <c r="AK85" s="591"/>
      <c r="AL85" s="592"/>
      <c r="AN85" s="1442"/>
      <c r="AO85" s="1442"/>
      <c r="AP85" s="1442"/>
      <c r="AQ85" s="1442"/>
      <c r="AR85" s="1442"/>
      <c r="AS85" s="1442"/>
      <c r="AT85" s="1442"/>
      <c r="AU85" s="1442"/>
      <c r="AV85" s="1442"/>
      <c r="AW85" s="1442"/>
      <c r="AX85" s="1442"/>
      <c r="AY85" s="1442"/>
      <c r="AZ85" s="1442"/>
    </row>
    <row r="86" spans="1:52" s="34" customFormat="1" ht="20.100000000000001" customHeight="1" x14ac:dyDescent="0.2">
      <c r="A86" s="369" t="str">
        <f>CONCATENATE('01_Carga'!$M$5,"_",$H86)</f>
        <v>FI__69</v>
      </c>
      <c r="B86" s="1405"/>
      <c r="C86" s="1460" t="str">
        <f>'12_P1_Lista'!T86</f>
        <v/>
      </c>
      <c r="D86" s="1461" t="str">
        <f>'12_P1_Lista'!U86</f>
        <v/>
      </c>
      <c r="E86" s="1405"/>
      <c r="F86" s="1726" t="str">
        <f>IF('14_P2_Convoca'!F87&lt;&gt;"",'14_P2_Convoca'!F87,"")</f>
        <v/>
      </c>
      <c r="G86" s="1405"/>
      <c r="H86" s="1202">
        <v>69</v>
      </c>
      <c r="I86" s="134" t="str">
        <f>IF(ISERROR(VLOOKUP($A86,Aspirantes!$A:$H,Aspirantes!$E$1,FALSE)),"",VLOOKUP($A86,Aspirantes!$A:$H,Aspirantes!$E$1,FALSE))</f>
        <v/>
      </c>
      <c r="J86" s="513" t="str">
        <f>IF(ISERROR(VLOOKUP($A86,Aspirantes!$A:$H,Aspirantes!$F$1,FALSE)),"",VLOOKUP($A86,Aspirantes!$A:$H,Aspirantes!$F$1,FALSE))</f>
        <v/>
      </c>
      <c r="K86" s="514" t="str">
        <f>IF(ISERROR(VLOOKUP($A86,Aspirantes!$A:$H,Aspirantes!$G$1,FALSE)),"",VLOOKUP($A86,Aspirantes!$A:$H,Aspirantes!$G$1,FALSE))</f>
        <v/>
      </c>
      <c r="L86" s="515" t="str">
        <f>IF(ISERROR(VLOOKUP($A86,Aspirantes!$A:$H,Aspirantes!$H$1,FALSE)),"",VLOOKUP($A86,Aspirantes!$A:$H,Aspirantes!$H$1,FALSE))</f>
        <v/>
      </c>
      <c r="M86" s="152"/>
      <c r="N86" s="593"/>
      <c r="O86" s="594"/>
      <c r="P86" s="594"/>
      <c r="Q86" s="594"/>
      <c r="R86" s="595"/>
      <c r="S86" s="151"/>
      <c r="T86" s="590"/>
      <c r="U86" s="591"/>
      <c r="V86" s="591"/>
      <c r="W86" s="591"/>
      <c r="X86" s="591"/>
      <c r="Y86" s="592"/>
      <c r="Z86" s="156"/>
      <c r="AA86" s="593"/>
      <c r="AB86" s="594"/>
      <c r="AC86" s="594"/>
      <c r="AD86" s="594"/>
      <c r="AE86" s="595"/>
      <c r="AF86" s="151"/>
      <c r="AG86" s="590"/>
      <c r="AH86" s="591"/>
      <c r="AI86" s="591"/>
      <c r="AJ86" s="591"/>
      <c r="AK86" s="591"/>
      <c r="AL86" s="592"/>
      <c r="AN86" s="1442"/>
      <c r="AO86" s="1442"/>
      <c r="AP86" s="1442"/>
      <c r="AQ86" s="1442"/>
      <c r="AR86" s="1442"/>
      <c r="AS86" s="1442"/>
      <c r="AT86" s="1442"/>
      <c r="AU86" s="1442"/>
      <c r="AV86" s="1442"/>
      <c r="AW86" s="1442"/>
      <c r="AX86" s="1442"/>
      <c r="AY86" s="1442"/>
      <c r="AZ86" s="1442"/>
    </row>
    <row r="87" spans="1:52" s="34" customFormat="1" ht="20.100000000000001" customHeight="1" x14ac:dyDescent="0.2">
      <c r="A87" s="369" t="str">
        <f>CONCATENATE('01_Carga'!$M$5,"_",$H87)</f>
        <v>FI__70</v>
      </c>
      <c r="B87" s="1405"/>
      <c r="C87" s="1460" t="str">
        <f>'12_P1_Lista'!T87</f>
        <v/>
      </c>
      <c r="D87" s="1461" t="str">
        <f>'12_P1_Lista'!U87</f>
        <v/>
      </c>
      <c r="E87" s="1405"/>
      <c r="F87" s="1726" t="str">
        <f>IF('14_P2_Convoca'!F88&lt;&gt;"",'14_P2_Convoca'!F88,"")</f>
        <v/>
      </c>
      <c r="G87" s="1405"/>
      <c r="H87" s="1202">
        <v>70</v>
      </c>
      <c r="I87" s="134" t="str">
        <f>IF(ISERROR(VLOOKUP($A87,Aspirantes!$A:$H,Aspirantes!$E$1,FALSE)),"",VLOOKUP($A87,Aspirantes!$A:$H,Aspirantes!$E$1,FALSE))</f>
        <v/>
      </c>
      <c r="J87" s="513" t="str">
        <f>IF(ISERROR(VLOOKUP($A87,Aspirantes!$A:$H,Aspirantes!$F$1,FALSE)),"",VLOOKUP($A87,Aspirantes!$A:$H,Aspirantes!$F$1,FALSE))</f>
        <v/>
      </c>
      <c r="K87" s="514" t="str">
        <f>IF(ISERROR(VLOOKUP($A87,Aspirantes!$A:$H,Aspirantes!$G$1,FALSE)),"",VLOOKUP($A87,Aspirantes!$A:$H,Aspirantes!$G$1,FALSE))</f>
        <v/>
      </c>
      <c r="L87" s="515" t="str">
        <f>IF(ISERROR(VLOOKUP($A87,Aspirantes!$A:$H,Aspirantes!$H$1,FALSE)),"",VLOOKUP($A87,Aspirantes!$A:$H,Aspirantes!$H$1,FALSE))</f>
        <v/>
      </c>
      <c r="M87" s="152"/>
      <c r="N87" s="593"/>
      <c r="O87" s="594"/>
      <c r="P87" s="594"/>
      <c r="Q87" s="594"/>
      <c r="R87" s="595"/>
      <c r="S87" s="151"/>
      <c r="T87" s="590"/>
      <c r="U87" s="591"/>
      <c r="V87" s="591"/>
      <c r="W87" s="591"/>
      <c r="X87" s="591"/>
      <c r="Y87" s="592"/>
      <c r="Z87" s="156"/>
      <c r="AA87" s="593"/>
      <c r="AB87" s="594"/>
      <c r="AC87" s="594"/>
      <c r="AD87" s="594"/>
      <c r="AE87" s="595"/>
      <c r="AF87" s="151"/>
      <c r="AG87" s="590"/>
      <c r="AH87" s="591"/>
      <c r="AI87" s="591"/>
      <c r="AJ87" s="591"/>
      <c r="AK87" s="591"/>
      <c r="AL87" s="592"/>
      <c r="AN87" s="1442"/>
      <c r="AO87" s="1442"/>
      <c r="AP87" s="1442"/>
      <c r="AQ87" s="1442"/>
      <c r="AR87" s="1442"/>
      <c r="AS87" s="1442"/>
      <c r="AT87" s="1442"/>
      <c r="AU87" s="1442"/>
      <c r="AV87" s="1442"/>
      <c r="AW87" s="1442"/>
      <c r="AX87" s="1442"/>
      <c r="AY87" s="1442"/>
      <c r="AZ87" s="1442"/>
    </row>
    <row r="88" spans="1:52" s="34" customFormat="1" ht="20.100000000000001" customHeight="1" x14ac:dyDescent="0.2">
      <c r="A88" s="369" t="str">
        <f>CONCATENATE('01_Carga'!$M$5,"_",$H88)</f>
        <v>FI__71</v>
      </c>
      <c r="B88" s="1405"/>
      <c r="C88" s="1460" t="str">
        <f>'12_P1_Lista'!T88</f>
        <v/>
      </c>
      <c r="D88" s="1461" t="str">
        <f>'12_P1_Lista'!U88</f>
        <v/>
      </c>
      <c r="E88" s="1405"/>
      <c r="F88" s="1726" t="str">
        <f>IF('14_P2_Convoca'!F89&lt;&gt;"",'14_P2_Convoca'!F89,"")</f>
        <v/>
      </c>
      <c r="G88" s="1405"/>
      <c r="H88" s="1202">
        <v>71</v>
      </c>
      <c r="I88" s="134" t="str">
        <f>IF(ISERROR(VLOOKUP($A88,Aspirantes!$A:$H,Aspirantes!$E$1,FALSE)),"",VLOOKUP($A88,Aspirantes!$A:$H,Aspirantes!$E$1,FALSE))</f>
        <v/>
      </c>
      <c r="J88" s="513" t="str">
        <f>IF(ISERROR(VLOOKUP($A88,Aspirantes!$A:$H,Aspirantes!$F$1,FALSE)),"",VLOOKUP($A88,Aspirantes!$A:$H,Aspirantes!$F$1,FALSE))</f>
        <v/>
      </c>
      <c r="K88" s="514" t="str">
        <f>IF(ISERROR(VLOOKUP($A88,Aspirantes!$A:$H,Aspirantes!$G$1,FALSE)),"",VLOOKUP($A88,Aspirantes!$A:$H,Aspirantes!$G$1,FALSE))</f>
        <v/>
      </c>
      <c r="L88" s="515" t="str">
        <f>IF(ISERROR(VLOOKUP($A88,Aspirantes!$A:$H,Aspirantes!$H$1,FALSE)),"",VLOOKUP($A88,Aspirantes!$A:$H,Aspirantes!$H$1,FALSE))</f>
        <v/>
      </c>
      <c r="M88" s="152"/>
      <c r="N88" s="593"/>
      <c r="O88" s="594"/>
      <c r="P88" s="594"/>
      <c r="Q88" s="594"/>
      <c r="R88" s="595"/>
      <c r="S88" s="151"/>
      <c r="T88" s="590"/>
      <c r="U88" s="591"/>
      <c r="V88" s="591"/>
      <c r="W88" s="591"/>
      <c r="X88" s="591"/>
      <c r="Y88" s="592"/>
      <c r="Z88" s="156"/>
      <c r="AA88" s="593"/>
      <c r="AB88" s="594"/>
      <c r="AC88" s="594"/>
      <c r="AD88" s="594"/>
      <c r="AE88" s="595"/>
      <c r="AF88" s="151"/>
      <c r="AG88" s="590"/>
      <c r="AH88" s="591"/>
      <c r="AI88" s="591"/>
      <c r="AJ88" s="591"/>
      <c r="AK88" s="591"/>
      <c r="AL88" s="592"/>
      <c r="AN88" s="1442"/>
      <c r="AO88" s="1442"/>
      <c r="AP88" s="1442"/>
      <c r="AQ88" s="1442"/>
      <c r="AR88" s="1442"/>
      <c r="AS88" s="1442"/>
      <c r="AT88" s="1442"/>
      <c r="AU88" s="1442"/>
      <c r="AV88" s="1442"/>
      <c r="AW88" s="1442"/>
      <c r="AX88" s="1442"/>
      <c r="AY88" s="1442"/>
      <c r="AZ88" s="1442"/>
    </row>
    <row r="89" spans="1:52" s="34" customFormat="1" ht="20.100000000000001" customHeight="1" x14ac:dyDescent="0.2">
      <c r="A89" s="369" t="str">
        <f>CONCATENATE('01_Carga'!$M$5,"_",$H89)</f>
        <v>FI__72</v>
      </c>
      <c r="B89" s="1405"/>
      <c r="C89" s="1460" t="str">
        <f>'12_P1_Lista'!T89</f>
        <v/>
      </c>
      <c r="D89" s="1461" t="str">
        <f>'12_P1_Lista'!U89</f>
        <v/>
      </c>
      <c r="E89" s="1405"/>
      <c r="F89" s="1726" t="str">
        <f>IF('14_P2_Convoca'!F90&lt;&gt;"",'14_P2_Convoca'!F90,"")</f>
        <v/>
      </c>
      <c r="G89" s="1405"/>
      <c r="H89" s="1202">
        <v>72</v>
      </c>
      <c r="I89" s="134" t="str">
        <f>IF(ISERROR(VLOOKUP($A89,Aspirantes!$A:$H,Aspirantes!$E$1,FALSE)),"",VLOOKUP($A89,Aspirantes!$A:$H,Aspirantes!$E$1,FALSE))</f>
        <v/>
      </c>
      <c r="J89" s="513" t="str">
        <f>IF(ISERROR(VLOOKUP($A89,Aspirantes!$A:$H,Aspirantes!$F$1,FALSE)),"",VLOOKUP($A89,Aspirantes!$A:$H,Aspirantes!$F$1,FALSE))</f>
        <v/>
      </c>
      <c r="K89" s="514" t="str">
        <f>IF(ISERROR(VLOOKUP($A89,Aspirantes!$A:$H,Aspirantes!$G$1,FALSE)),"",VLOOKUP($A89,Aspirantes!$A:$H,Aspirantes!$G$1,FALSE))</f>
        <v/>
      </c>
      <c r="L89" s="515" t="str">
        <f>IF(ISERROR(VLOOKUP($A89,Aspirantes!$A:$H,Aspirantes!$H$1,FALSE)),"",VLOOKUP($A89,Aspirantes!$A:$H,Aspirantes!$H$1,FALSE))</f>
        <v/>
      </c>
      <c r="M89" s="152"/>
      <c r="N89" s="593"/>
      <c r="O89" s="594"/>
      <c r="P89" s="594"/>
      <c r="Q89" s="594"/>
      <c r="R89" s="595"/>
      <c r="S89" s="151"/>
      <c r="T89" s="590"/>
      <c r="U89" s="591"/>
      <c r="V89" s="591"/>
      <c r="W89" s="591"/>
      <c r="X89" s="591"/>
      <c r="Y89" s="592"/>
      <c r="Z89" s="156"/>
      <c r="AA89" s="593"/>
      <c r="AB89" s="594"/>
      <c r="AC89" s="594"/>
      <c r="AD89" s="594"/>
      <c r="AE89" s="595"/>
      <c r="AF89" s="151"/>
      <c r="AG89" s="590"/>
      <c r="AH89" s="591"/>
      <c r="AI89" s="591"/>
      <c r="AJ89" s="591"/>
      <c r="AK89" s="591"/>
      <c r="AL89" s="592"/>
      <c r="AN89" s="1442"/>
      <c r="AO89" s="1442"/>
      <c r="AP89" s="1442"/>
      <c r="AQ89" s="1442"/>
      <c r="AR89" s="1442"/>
      <c r="AS89" s="1442"/>
      <c r="AT89" s="1442"/>
      <c r="AU89" s="1442"/>
      <c r="AV89" s="1442"/>
      <c r="AW89" s="1442"/>
      <c r="AX89" s="1442"/>
      <c r="AY89" s="1442"/>
      <c r="AZ89" s="1442"/>
    </row>
    <row r="90" spans="1:52" s="34" customFormat="1" ht="20.100000000000001" customHeight="1" x14ac:dyDescent="0.2">
      <c r="A90" s="369" t="str">
        <f>CONCATENATE('01_Carga'!$M$5,"_",$H90)</f>
        <v>FI__73</v>
      </c>
      <c r="B90" s="1405"/>
      <c r="C90" s="1460" t="str">
        <f>'12_P1_Lista'!T90</f>
        <v/>
      </c>
      <c r="D90" s="1461" t="str">
        <f>'12_P1_Lista'!U90</f>
        <v/>
      </c>
      <c r="E90" s="1405"/>
      <c r="F90" s="1726" t="str">
        <f>IF('14_P2_Convoca'!F91&lt;&gt;"",'14_P2_Convoca'!F91,"")</f>
        <v/>
      </c>
      <c r="G90" s="1405"/>
      <c r="H90" s="1202">
        <v>73</v>
      </c>
      <c r="I90" s="134" t="str">
        <f>IF(ISERROR(VLOOKUP($A90,Aspirantes!$A:$H,Aspirantes!$E$1,FALSE)),"",VLOOKUP($A90,Aspirantes!$A:$H,Aspirantes!$E$1,FALSE))</f>
        <v/>
      </c>
      <c r="J90" s="513" t="str">
        <f>IF(ISERROR(VLOOKUP($A90,Aspirantes!$A:$H,Aspirantes!$F$1,FALSE)),"",VLOOKUP($A90,Aspirantes!$A:$H,Aspirantes!$F$1,FALSE))</f>
        <v/>
      </c>
      <c r="K90" s="514" t="str">
        <f>IF(ISERROR(VLOOKUP($A90,Aspirantes!$A:$H,Aspirantes!$G$1,FALSE)),"",VLOOKUP($A90,Aspirantes!$A:$H,Aspirantes!$G$1,FALSE))</f>
        <v/>
      </c>
      <c r="L90" s="515" t="str">
        <f>IF(ISERROR(VLOOKUP($A90,Aspirantes!$A:$H,Aspirantes!$H$1,FALSE)),"",VLOOKUP($A90,Aspirantes!$A:$H,Aspirantes!$H$1,FALSE))</f>
        <v/>
      </c>
      <c r="M90" s="152"/>
      <c r="N90" s="593"/>
      <c r="O90" s="594"/>
      <c r="P90" s="594"/>
      <c r="Q90" s="594"/>
      <c r="R90" s="595"/>
      <c r="S90" s="151"/>
      <c r="T90" s="590"/>
      <c r="U90" s="591"/>
      <c r="V90" s="591"/>
      <c r="W90" s="591"/>
      <c r="X90" s="591"/>
      <c r="Y90" s="592"/>
      <c r="Z90" s="156"/>
      <c r="AA90" s="593"/>
      <c r="AB90" s="594"/>
      <c r="AC90" s="594"/>
      <c r="AD90" s="594"/>
      <c r="AE90" s="595"/>
      <c r="AF90" s="151"/>
      <c r="AG90" s="590"/>
      <c r="AH90" s="591"/>
      <c r="AI90" s="591"/>
      <c r="AJ90" s="591"/>
      <c r="AK90" s="591"/>
      <c r="AL90" s="592"/>
      <c r="AN90" s="1442"/>
      <c r="AO90" s="1442"/>
      <c r="AP90" s="1442"/>
      <c r="AQ90" s="1442"/>
      <c r="AR90" s="1442"/>
      <c r="AS90" s="1442"/>
      <c r="AT90" s="1442"/>
      <c r="AU90" s="1442"/>
      <c r="AV90" s="1442"/>
      <c r="AW90" s="1442"/>
      <c r="AX90" s="1442"/>
      <c r="AY90" s="1442"/>
      <c r="AZ90" s="1442"/>
    </row>
    <row r="91" spans="1:52" s="34" customFormat="1" ht="20.100000000000001" customHeight="1" x14ac:dyDescent="0.2">
      <c r="A91" s="369" t="str">
        <f>CONCATENATE('01_Carga'!$M$5,"_",$H91)</f>
        <v>FI__74</v>
      </c>
      <c r="B91" s="1405"/>
      <c r="C91" s="1460" t="str">
        <f>'12_P1_Lista'!T91</f>
        <v/>
      </c>
      <c r="D91" s="1461" t="str">
        <f>'12_P1_Lista'!U91</f>
        <v/>
      </c>
      <c r="E91" s="1405"/>
      <c r="F91" s="1726" t="str">
        <f>IF('14_P2_Convoca'!F92&lt;&gt;"",'14_P2_Convoca'!F92,"")</f>
        <v/>
      </c>
      <c r="G91" s="1405"/>
      <c r="H91" s="1202">
        <v>74</v>
      </c>
      <c r="I91" s="134" t="str">
        <f>IF(ISERROR(VLOOKUP($A91,Aspirantes!$A:$H,Aspirantes!$E$1,FALSE)),"",VLOOKUP($A91,Aspirantes!$A:$H,Aspirantes!$E$1,FALSE))</f>
        <v/>
      </c>
      <c r="J91" s="513" t="str">
        <f>IF(ISERROR(VLOOKUP($A91,Aspirantes!$A:$H,Aspirantes!$F$1,FALSE)),"",VLOOKUP($A91,Aspirantes!$A:$H,Aspirantes!$F$1,FALSE))</f>
        <v/>
      </c>
      <c r="K91" s="514" t="str">
        <f>IF(ISERROR(VLOOKUP($A91,Aspirantes!$A:$H,Aspirantes!$G$1,FALSE)),"",VLOOKUP($A91,Aspirantes!$A:$H,Aspirantes!$G$1,FALSE))</f>
        <v/>
      </c>
      <c r="L91" s="515" t="str">
        <f>IF(ISERROR(VLOOKUP($A91,Aspirantes!$A:$H,Aspirantes!$H$1,FALSE)),"",VLOOKUP($A91,Aspirantes!$A:$H,Aspirantes!$H$1,FALSE))</f>
        <v/>
      </c>
      <c r="M91" s="152"/>
      <c r="N91" s="593"/>
      <c r="O91" s="594"/>
      <c r="P91" s="594"/>
      <c r="Q91" s="594"/>
      <c r="R91" s="595"/>
      <c r="S91" s="151"/>
      <c r="T91" s="590"/>
      <c r="U91" s="591"/>
      <c r="V91" s="591"/>
      <c r="W91" s="591"/>
      <c r="X91" s="591"/>
      <c r="Y91" s="592"/>
      <c r="Z91" s="156"/>
      <c r="AA91" s="593"/>
      <c r="AB91" s="594"/>
      <c r="AC91" s="594"/>
      <c r="AD91" s="594"/>
      <c r="AE91" s="595"/>
      <c r="AF91" s="151"/>
      <c r="AG91" s="590"/>
      <c r="AH91" s="591"/>
      <c r="AI91" s="591"/>
      <c r="AJ91" s="591"/>
      <c r="AK91" s="591"/>
      <c r="AL91" s="592"/>
      <c r="AN91" s="1442"/>
      <c r="AO91" s="1442"/>
      <c r="AP91" s="1442"/>
      <c r="AQ91" s="1442"/>
      <c r="AR91" s="1442"/>
      <c r="AS91" s="1442"/>
      <c r="AT91" s="1442"/>
      <c r="AU91" s="1442"/>
      <c r="AV91" s="1442"/>
      <c r="AW91" s="1442"/>
      <c r="AX91" s="1442"/>
      <c r="AY91" s="1442"/>
      <c r="AZ91" s="1442"/>
    </row>
    <row r="92" spans="1:52" s="34" customFormat="1" ht="20.100000000000001" customHeight="1" x14ac:dyDescent="0.2">
      <c r="A92" s="369" t="str">
        <f>CONCATENATE('01_Carga'!$M$5,"_",$H92)</f>
        <v>FI__75</v>
      </c>
      <c r="B92" s="1405"/>
      <c r="C92" s="1460" t="str">
        <f>'12_P1_Lista'!T92</f>
        <v/>
      </c>
      <c r="D92" s="1461" t="str">
        <f>'12_P1_Lista'!U92</f>
        <v/>
      </c>
      <c r="E92" s="1405"/>
      <c r="F92" s="1726" t="str">
        <f>IF('14_P2_Convoca'!F93&lt;&gt;"",'14_P2_Convoca'!F93,"")</f>
        <v/>
      </c>
      <c r="G92" s="1405"/>
      <c r="H92" s="1202">
        <v>75</v>
      </c>
      <c r="I92" s="134" t="str">
        <f>IF(ISERROR(VLOOKUP($A92,Aspirantes!$A:$H,Aspirantes!$E$1,FALSE)),"",VLOOKUP($A92,Aspirantes!$A:$H,Aspirantes!$E$1,FALSE))</f>
        <v/>
      </c>
      <c r="J92" s="513" t="str">
        <f>IF(ISERROR(VLOOKUP($A92,Aspirantes!$A:$H,Aspirantes!$F$1,FALSE)),"",VLOOKUP($A92,Aspirantes!$A:$H,Aspirantes!$F$1,FALSE))</f>
        <v/>
      </c>
      <c r="K92" s="514" t="str">
        <f>IF(ISERROR(VLOOKUP($A92,Aspirantes!$A:$H,Aspirantes!$G$1,FALSE)),"",VLOOKUP($A92,Aspirantes!$A:$H,Aspirantes!$G$1,FALSE))</f>
        <v/>
      </c>
      <c r="L92" s="515" t="str">
        <f>IF(ISERROR(VLOOKUP($A92,Aspirantes!$A:$H,Aspirantes!$H$1,FALSE)),"",VLOOKUP($A92,Aspirantes!$A:$H,Aspirantes!$H$1,FALSE))</f>
        <v/>
      </c>
      <c r="M92" s="152"/>
      <c r="N92" s="593"/>
      <c r="O92" s="594"/>
      <c r="P92" s="594"/>
      <c r="Q92" s="594"/>
      <c r="R92" s="595"/>
      <c r="S92" s="151"/>
      <c r="T92" s="590"/>
      <c r="U92" s="591"/>
      <c r="V92" s="591"/>
      <c r="W92" s="591"/>
      <c r="X92" s="591"/>
      <c r="Y92" s="592"/>
      <c r="Z92" s="156"/>
      <c r="AA92" s="593"/>
      <c r="AB92" s="594"/>
      <c r="AC92" s="594"/>
      <c r="AD92" s="594"/>
      <c r="AE92" s="595"/>
      <c r="AF92" s="151"/>
      <c r="AG92" s="590"/>
      <c r="AH92" s="591"/>
      <c r="AI92" s="591"/>
      <c r="AJ92" s="591"/>
      <c r="AK92" s="591"/>
      <c r="AL92" s="592"/>
      <c r="AN92" s="1442"/>
      <c r="AO92" s="1442"/>
      <c r="AP92" s="1442"/>
      <c r="AQ92" s="1442"/>
      <c r="AR92" s="1442"/>
      <c r="AS92" s="1442"/>
      <c r="AT92" s="1442"/>
      <c r="AU92" s="1442"/>
      <c r="AV92" s="1442"/>
      <c r="AW92" s="1442"/>
      <c r="AX92" s="1442"/>
      <c r="AY92" s="1442"/>
      <c r="AZ92" s="1442"/>
    </row>
    <row r="93" spans="1:52" s="34" customFormat="1" ht="20.100000000000001" customHeight="1" x14ac:dyDescent="0.2">
      <c r="A93" s="369" t="str">
        <f>CONCATENATE('01_Carga'!$M$5,"_",$H93)</f>
        <v>FI__76</v>
      </c>
      <c r="B93" s="1405"/>
      <c r="C93" s="1460" t="str">
        <f>'12_P1_Lista'!T93</f>
        <v/>
      </c>
      <c r="D93" s="1461" t="str">
        <f>'12_P1_Lista'!U93</f>
        <v/>
      </c>
      <c r="E93" s="1405"/>
      <c r="F93" s="1726" t="str">
        <f>IF('14_P2_Convoca'!F94&lt;&gt;"",'14_P2_Convoca'!F94,"")</f>
        <v/>
      </c>
      <c r="G93" s="1405"/>
      <c r="H93" s="1202">
        <v>76</v>
      </c>
      <c r="I93" s="134" t="str">
        <f>IF(ISERROR(VLOOKUP($A93,Aspirantes!$A:$H,Aspirantes!$E$1,FALSE)),"",VLOOKUP($A93,Aspirantes!$A:$H,Aspirantes!$E$1,FALSE))</f>
        <v/>
      </c>
      <c r="J93" s="513" t="str">
        <f>IF(ISERROR(VLOOKUP($A93,Aspirantes!$A:$H,Aspirantes!$F$1,FALSE)),"",VLOOKUP($A93,Aspirantes!$A:$H,Aspirantes!$F$1,FALSE))</f>
        <v/>
      </c>
      <c r="K93" s="514" t="str">
        <f>IF(ISERROR(VLOOKUP($A93,Aspirantes!$A:$H,Aspirantes!$G$1,FALSE)),"",VLOOKUP($A93,Aspirantes!$A:$H,Aspirantes!$G$1,FALSE))</f>
        <v/>
      </c>
      <c r="L93" s="515" t="str">
        <f>IF(ISERROR(VLOOKUP($A93,Aspirantes!$A:$H,Aspirantes!$H$1,FALSE)),"",VLOOKUP($A93,Aspirantes!$A:$H,Aspirantes!$H$1,FALSE))</f>
        <v/>
      </c>
      <c r="M93" s="152"/>
      <c r="N93" s="593"/>
      <c r="O93" s="594"/>
      <c r="P93" s="594"/>
      <c r="Q93" s="594"/>
      <c r="R93" s="595"/>
      <c r="S93" s="151"/>
      <c r="T93" s="590"/>
      <c r="U93" s="591"/>
      <c r="V93" s="591"/>
      <c r="W93" s="591"/>
      <c r="X93" s="591"/>
      <c r="Y93" s="592"/>
      <c r="Z93" s="156"/>
      <c r="AA93" s="593"/>
      <c r="AB93" s="594"/>
      <c r="AC93" s="594"/>
      <c r="AD93" s="594"/>
      <c r="AE93" s="595"/>
      <c r="AF93" s="151"/>
      <c r="AG93" s="590"/>
      <c r="AH93" s="591"/>
      <c r="AI93" s="591"/>
      <c r="AJ93" s="591"/>
      <c r="AK93" s="591"/>
      <c r="AL93" s="592"/>
      <c r="AN93" s="1442"/>
      <c r="AO93" s="1442"/>
      <c r="AP93" s="1442"/>
      <c r="AQ93" s="1442"/>
      <c r="AR93" s="1442"/>
      <c r="AS93" s="1442"/>
      <c r="AT93" s="1442"/>
      <c r="AU93" s="1442"/>
      <c r="AV93" s="1442"/>
      <c r="AW93" s="1442"/>
      <c r="AX93" s="1442"/>
      <c r="AY93" s="1442"/>
      <c r="AZ93" s="1442"/>
    </row>
    <row r="94" spans="1:52" s="34" customFormat="1" ht="20.100000000000001" customHeight="1" x14ac:dyDescent="0.2">
      <c r="A94" s="369" t="str">
        <f>CONCATENATE('01_Carga'!$M$5,"_",$H94)</f>
        <v>FI__77</v>
      </c>
      <c r="B94" s="1405"/>
      <c r="C94" s="1460" t="str">
        <f>'12_P1_Lista'!T94</f>
        <v/>
      </c>
      <c r="D94" s="1461" t="str">
        <f>'12_P1_Lista'!U94</f>
        <v/>
      </c>
      <c r="E94" s="1405"/>
      <c r="F94" s="1726" t="str">
        <f>IF('14_P2_Convoca'!F95&lt;&gt;"",'14_P2_Convoca'!F95,"")</f>
        <v/>
      </c>
      <c r="G94" s="1405"/>
      <c r="H94" s="1202">
        <v>77</v>
      </c>
      <c r="I94" s="134" t="str">
        <f>IF(ISERROR(VLOOKUP($A94,Aspirantes!$A:$H,Aspirantes!$E$1,FALSE)),"",VLOOKUP($A94,Aspirantes!$A:$H,Aspirantes!$E$1,FALSE))</f>
        <v/>
      </c>
      <c r="J94" s="513" t="str">
        <f>IF(ISERROR(VLOOKUP($A94,Aspirantes!$A:$H,Aspirantes!$F$1,FALSE)),"",VLOOKUP($A94,Aspirantes!$A:$H,Aspirantes!$F$1,FALSE))</f>
        <v/>
      </c>
      <c r="K94" s="514" t="str">
        <f>IF(ISERROR(VLOOKUP($A94,Aspirantes!$A:$H,Aspirantes!$G$1,FALSE)),"",VLOOKUP($A94,Aspirantes!$A:$H,Aspirantes!$G$1,FALSE))</f>
        <v/>
      </c>
      <c r="L94" s="515" t="str">
        <f>IF(ISERROR(VLOOKUP($A94,Aspirantes!$A:$H,Aspirantes!$H$1,FALSE)),"",VLOOKUP($A94,Aspirantes!$A:$H,Aspirantes!$H$1,FALSE))</f>
        <v/>
      </c>
      <c r="M94" s="152"/>
      <c r="N94" s="593"/>
      <c r="O94" s="594"/>
      <c r="P94" s="594"/>
      <c r="Q94" s="594"/>
      <c r="R94" s="595"/>
      <c r="S94" s="151"/>
      <c r="T94" s="590"/>
      <c r="U94" s="591"/>
      <c r="V94" s="591"/>
      <c r="W94" s="591"/>
      <c r="X94" s="591"/>
      <c r="Y94" s="592"/>
      <c r="Z94" s="156"/>
      <c r="AA94" s="593"/>
      <c r="AB94" s="594"/>
      <c r="AC94" s="594"/>
      <c r="AD94" s="594"/>
      <c r="AE94" s="595"/>
      <c r="AF94" s="151"/>
      <c r="AG94" s="590"/>
      <c r="AH94" s="591"/>
      <c r="AI94" s="591"/>
      <c r="AJ94" s="591"/>
      <c r="AK94" s="591"/>
      <c r="AL94" s="592"/>
      <c r="AN94" s="1442"/>
      <c r="AO94" s="1442"/>
      <c r="AP94" s="1442"/>
      <c r="AQ94" s="1442"/>
      <c r="AR94" s="1442"/>
      <c r="AS94" s="1442"/>
      <c r="AT94" s="1442"/>
      <c r="AU94" s="1442"/>
      <c r="AV94" s="1442"/>
      <c r="AW94" s="1442"/>
      <c r="AX94" s="1442"/>
      <c r="AY94" s="1442"/>
      <c r="AZ94" s="1442"/>
    </row>
    <row r="95" spans="1:52" s="34" customFormat="1" ht="20.100000000000001" customHeight="1" x14ac:dyDescent="0.2">
      <c r="A95" s="369" t="str">
        <f>CONCATENATE('01_Carga'!$M$5,"_",$H95)</f>
        <v>FI__78</v>
      </c>
      <c r="B95" s="1405"/>
      <c r="C95" s="1460" t="str">
        <f>'12_P1_Lista'!T95</f>
        <v/>
      </c>
      <c r="D95" s="1461" t="str">
        <f>'12_P1_Lista'!U95</f>
        <v/>
      </c>
      <c r="E95" s="1405"/>
      <c r="F95" s="1726" t="str">
        <f>IF('14_P2_Convoca'!F96&lt;&gt;"",'14_P2_Convoca'!F96,"")</f>
        <v/>
      </c>
      <c r="G95" s="1405"/>
      <c r="H95" s="1202">
        <v>78</v>
      </c>
      <c r="I95" s="134" t="str">
        <f>IF(ISERROR(VLOOKUP($A95,Aspirantes!$A:$H,Aspirantes!$E$1,FALSE)),"",VLOOKUP($A95,Aspirantes!$A:$H,Aspirantes!$E$1,FALSE))</f>
        <v/>
      </c>
      <c r="J95" s="513" t="str">
        <f>IF(ISERROR(VLOOKUP($A95,Aspirantes!$A:$H,Aspirantes!$F$1,FALSE)),"",VLOOKUP($A95,Aspirantes!$A:$H,Aspirantes!$F$1,FALSE))</f>
        <v/>
      </c>
      <c r="K95" s="514" t="str">
        <f>IF(ISERROR(VLOOKUP($A95,Aspirantes!$A:$H,Aspirantes!$G$1,FALSE)),"",VLOOKUP($A95,Aspirantes!$A:$H,Aspirantes!$G$1,FALSE))</f>
        <v/>
      </c>
      <c r="L95" s="515" t="str">
        <f>IF(ISERROR(VLOOKUP($A95,Aspirantes!$A:$H,Aspirantes!$H$1,FALSE)),"",VLOOKUP($A95,Aspirantes!$A:$H,Aspirantes!$H$1,FALSE))</f>
        <v/>
      </c>
      <c r="M95" s="152"/>
      <c r="N95" s="593"/>
      <c r="O95" s="594"/>
      <c r="P95" s="594"/>
      <c r="Q95" s="594"/>
      <c r="R95" s="595"/>
      <c r="S95" s="151"/>
      <c r="T95" s="590"/>
      <c r="U95" s="591"/>
      <c r="V95" s="591"/>
      <c r="W95" s="591"/>
      <c r="X95" s="591"/>
      <c r="Y95" s="592"/>
      <c r="Z95" s="156"/>
      <c r="AA95" s="593"/>
      <c r="AB95" s="594"/>
      <c r="AC95" s="594"/>
      <c r="AD95" s="594"/>
      <c r="AE95" s="595"/>
      <c r="AF95" s="151"/>
      <c r="AG95" s="590"/>
      <c r="AH95" s="591"/>
      <c r="AI95" s="591"/>
      <c r="AJ95" s="591"/>
      <c r="AK95" s="591"/>
      <c r="AL95" s="592"/>
      <c r="AN95" s="1442"/>
      <c r="AO95" s="1442"/>
      <c r="AP95" s="1442"/>
      <c r="AQ95" s="1442"/>
      <c r="AR95" s="1442"/>
      <c r="AS95" s="1442"/>
      <c r="AT95" s="1442"/>
      <c r="AU95" s="1442"/>
      <c r="AV95" s="1442"/>
      <c r="AW95" s="1442"/>
      <c r="AX95" s="1442"/>
      <c r="AY95" s="1442"/>
      <c r="AZ95" s="1442"/>
    </row>
    <row r="96" spans="1:52" s="34" customFormat="1" ht="20.100000000000001" customHeight="1" x14ac:dyDescent="0.2">
      <c r="A96" s="369" t="str">
        <f>CONCATENATE('01_Carga'!$M$5,"_",$H96)</f>
        <v>FI__79</v>
      </c>
      <c r="B96" s="1405"/>
      <c r="C96" s="1460" t="str">
        <f>'12_P1_Lista'!T96</f>
        <v/>
      </c>
      <c r="D96" s="1461" t="str">
        <f>'12_P1_Lista'!U96</f>
        <v/>
      </c>
      <c r="E96" s="1405"/>
      <c r="F96" s="1726" t="str">
        <f>IF('14_P2_Convoca'!F97&lt;&gt;"",'14_P2_Convoca'!F97,"")</f>
        <v/>
      </c>
      <c r="G96" s="1405"/>
      <c r="H96" s="1202">
        <v>79</v>
      </c>
      <c r="I96" s="134" t="str">
        <f>IF(ISERROR(VLOOKUP($A96,Aspirantes!$A:$H,Aspirantes!$E$1,FALSE)),"",VLOOKUP($A96,Aspirantes!$A:$H,Aspirantes!$E$1,FALSE))</f>
        <v/>
      </c>
      <c r="J96" s="513" t="str">
        <f>IF(ISERROR(VLOOKUP($A96,Aspirantes!$A:$H,Aspirantes!$F$1,FALSE)),"",VLOOKUP($A96,Aspirantes!$A:$H,Aspirantes!$F$1,FALSE))</f>
        <v/>
      </c>
      <c r="K96" s="514" t="str">
        <f>IF(ISERROR(VLOOKUP($A96,Aspirantes!$A:$H,Aspirantes!$G$1,FALSE)),"",VLOOKUP($A96,Aspirantes!$A:$H,Aspirantes!$G$1,FALSE))</f>
        <v/>
      </c>
      <c r="L96" s="515" t="str">
        <f>IF(ISERROR(VLOOKUP($A96,Aspirantes!$A:$H,Aspirantes!$H$1,FALSE)),"",VLOOKUP($A96,Aspirantes!$A:$H,Aspirantes!$H$1,FALSE))</f>
        <v/>
      </c>
      <c r="M96" s="152"/>
      <c r="N96" s="593"/>
      <c r="O96" s="594"/>
      <c r="P96" s="594"/>
      <c r="Q96" s="594"/>
      <c r="R96" s="595"/>
      <c r="S96" s="151"/>
      <c r="T96" s="590"/>
      <c r="U96" s="591"/>
      <c r="V96" s="591"/>
      <c r="W96" s="591"/>
      <c r="X96" s="591"/>
      <c r="Y96" s="592"/>
      <c r="Z96" s="156"/>
      <c r="AA96" s="593"/>
      <c r="AB96" s="594"/>
      <c r="AC96" s="594"/>
      <c r="AD96" s="594"/>
      <c r="AE96" s="595"/>
      <c r="AF96" s="151"/>
      <c r="AG96" s="590"/>
      <c r="AH96" s="591"/>
      <c r="AI96" s="591"/>
      <c r="AJ96" s="591"/>
      <c r="AK96" s="591"/>
      <c r="AL96" s="592"/>
      <c r="AN96" s="1442"/>
      <c r="AO96" s="1442"/>
      <c r="AP96" s="1442"/>
      <c r="AQ96" s="1442"/>
      <c r="AR96" s="1442"/>
      <c r="AS96" s="1442"/>
      <c r="AT96" s="1442"/>
      <c r="AU96" s="1442"/>
      <c r="AV96" s="1442"/>
      <c r="AW96" s="1442"/>
      <c r="AX96" s="1442"/>
      <c r="AY96" s="1442"/>
      <c r="AZ96" s="1442"/>
    </row>
    <row r="97" spans="1:52" s="34" customFormat="1" ht="20.100000000000001" customHeight="1" x14ac:dyDescent="0.2">
      <c r="A97" s="369" t="str">
        <f>CONCATENATE('01_Carga'!$M$5,"_",$H97)</f>
        <v>FI__80</v>
      </c>
      <c r="B97" s="1405"/>
      <c r="C97" s="1460" t="str">
        <f>'12_P1_Lista'!T97</f>
        <v/>
      </c>
      <c r="D97" s="1461" t="str">
        <f>'12_P1_Lista'!U97</f>
        <v/>
      </c>
      <c r="E97" s="1405"/>
      <c r="F97" s="1726" t="str">
        <f>IF('14_P2_Convoca'!F98&lt;&gt;"",'14_P2_Convoca'!F98,"")</f>
        <v/>
      </c>
      <c r="G97" s="1405"/>
      <c r="H97" s="1202">
        <v>80</v>
      </c>
      <c r="I97" s="134" t="str">
        <f>IF(ISERROR(VLOOKUP($A97,Aspirantes!$A:$H,Aspirantes!$E$1,FALSE)),"",VLOOKUP($A97,Aspirantes!$A:$H,Aspirantes!$E$1,FALSE))</f>
        <v/>
      </c>
      <c r="J97" s="513" t="str">
        <f>IF(ISERROR(VLOOKUP($A97,Aspirantes!$A:$H,Aspirantes!$F$1,FALSE)),"",VLOOKUP($A97,Aspirantes!$A:$H,Aspirantes!$F$1,FALSE))</f>
        <v/>
      </c>
      <c r="K97" s="514" t="str">
        <f>IF(ISERROR(VLOOKUP($A97,Aspirantes!$A:$H,Aspirantes!$G$1,FALSE)),"",VLOOKUP($A97,Aspirantes!$A:$H,Aspirantes!$G$1,FALSE))</f>
        <v/>
      </c>
      <c r="L97" s="515" t="str">
        <f>IF(ISERROR(VLOOKUP($A97,Aspirantes!$A:$H,Aspirantes!$H$1,FALSE)),"",VLOOKUP($A97,Aspirantes!$A:$H,Aspirantes!$H$1,FALSE))</f>
        <v/>
      </c>
      <c r="M97" s="152"/>
      <c r="N97" s="593"/>
      <c r="O97" s="594"/>
      <c r="P97" s="594"/>
      <c r="Q97" s="594"/>
      <c r="R97" s="595"/>
      <c r="S97" s="151"/>
      <c r="T97" s="590"/>
      <c r="U97" s="591"/>
      <c r="V97" s="591"/>
      <c r="W97" s="591"/>
      <c r="X97" s="591"/>
      <c r="Y97" s="592"/>
      <c r="Z97" s="156"/>
      <c r="AA97" s="593"/>
      <c r="AB97" s="594"/>
      <c r="AC97" s="594"/>
      <c r="AD97" s="594"/>
      <c r="AE97" s="595"/>
      <c r="AF97" s="151"/>
      <c r="AG97" s="590"/>
      <c r="AH97" s="591"/>
      <c r="AI97" s="591"/>
      <c r="AJ97" s="591"/>
      <c r="AK97" s="591"/>
      <c r="AL97" s="592"/>
      <c r="AN97" s="1442"/>
      <c r="AO97" s="1442"/>
      <c r="AP97" s="1442"/>
      <c r="AQ97" s="1442"/>
      <c r="AR97" s="1442"/>
      <c r="AS97" s="1442"/>
      <c r="AT97" s="1442"/>
      <c r="AU97" s="1442"/>
      <c r="AV97" s="1442"/>
      <c r="AW97" s="1442"/>
      <c r="AX97" s="1442"/>
      <c r="AY97" s="1442"/>
      <c r="AZ97" s="1442"/>
    </row>
    <row r="98" spans="1:52" s="34" customFormat="1" ht="20.100000000000001" customHeight="1" x14ac:dyDescent="0.2">
      <c r="A98" s="369" t="str">
        <f>CONCATENATE('01_Carga'!$M$5,"_",$H98)</f>
        <v>FI__81</v>
      </c>
      <c r="B98" s="1405"/>
      <c r="C98" s="1460" t="str">
        <f>'12_P1_Lista'!T98</f>
        <v/>
      </c>
      <c r="D98" s="1461" t="str">
        <f>'12_P1_Lista'!U98</f>
        <v/>
      </c>
      <c r="E98" s="1405"/>
      <c r="F98" s="1726" t="str">
        <f>IF('14_P2_Convoca'!F99&lt;&gt;"",'14_P2_Convoca'!F99,"")</f>
        <v/>
      </c>
      <c r="G98" s="1405"/>
      <c r="H98" s="1202">
        <v>81</v>
      </c>
      <c r="I98" s="134" t="str">
        <f>IF(ISERROR(VLOOKUP($A98,Aspirantes!$A:$H,Aspirantes!$E$1,FALSE)),"",VLOOKUP($A98,Aspirantes!$A:$H,Aspirantes!$E$1,FALSE))</f>
        <v/>
      </c>
      <c r="J98" s="513" t="str">
        <f>IF(ISERROR(VLOOKUP($A98,Aspirantes!$A:$H,Aspirantes!$F$1,FALSE)),"",VLOOKUP($A98,Aspirantes!$A:$H,Aspirantes!$F$1,FALSE))</f>
        <v/>
      </c>
      <c r="K98" s="514" t="str">
        <f>IF(ISERROR(VLOOKUP($A98,Aspirantes!$A:$H,Aspirantes!$G$1,FALSE)),"",VLOOKUP($A98,Aspirantes!$A:$H,Aspirantes!$G$1,FALSE))</f>
        <v/>
      </c>
      <c r="L98" s="515" t="str">
        <f>IF(ISERROR(VLOOKUP($A98,Aspirantes!$A:$H,Aspirantes!$H$1,FALSE)),"",VLOOKUP($A98,Aspirantes!$A:$H,Aspirantes!$H$1,FALSE))</f>
        <v/>
      </c>
      <c r="M98" s="152"/>
      <c r="N98" s="593"/>
      <c r="O98" s="594"/>
      <c r="P98" s="594"/>
      <c r="Q98" s="594"/>
      <c r="R98" s="595"/>
      <c r="S98" s="151"/>
      <c r="T98" s="590"/>
      <c r="U98" s="591"/>
      <c r="V98" s="591"/>
      <c r="W98" s="591"/>
      <c r="X98" s="591"/>
      <c r="Y98" s="592"/>
      <c r="Z98" s="156"/>
      <c r="AA98" s="593"/>
      <c r="AB98" s="594"/>
      <c r="AC98" s="594"/>
      <c r="AD98" s="594"/>
      <c r="AE98" s="595"/>
      <c r="AF98" s="151"/>
      <c r="AG98" s="590"/>
      <c r="AH98" s="591"/>
      <c r="AI98" s="591"/>
      <c r="AJ98" s="591"/>
      <c r="AK98" s="591"/>
      <c r="AL98" s="592"/>
      <c r="AN98" s="1442"/>
      <c r="AO98" s="1442"/>
      <c r="AP98" s="1442"/>
      <c r="AQ98" s="1442"/>
      <c r="AR98" s="1442"/>
      <c r="AS98" s="1442"/>
      <c r="AT98" s="1442"/>
      <c r="AU98" s="1442"/>
      <c r="AV98" s="1442"/>
      <c r="AW98" s="1442"/>
      <c r="AX98" s="1442"/>
      <c r="AY98" s="1442"/>
      <c r="AZ98" s="1442"/>
    </row>
    <row r="99" spans="1:52" s="34" customFormat="1" ht="20.100000000000001" customHeight="1" x14ac:dyDescent="0.2">
      <c r="A99" s="369" t="str">
        <f>CONCATENATE('01_Carga'!$M$5,"_",$H99)</f>
        <v>FI__82</v>
      </c>
      <c r="B99" s="1405"/>
      <c r="C99" s="1460" t="str">
        <f>'12_P1_Lista'!T99</f>
        <v/>
      </c>
      <c r="D99" s="1461" t="str">
        <f>'12_P1_Lista'!U99</f>
        <v/>
      </c>
      <c r="E99" s="1405"/>
      <c r="F99" s="1726" t="str">
        <f>IF('14_P2_Convoca'!F100&lt;&gt;"",'14_P2_Convoca'!F100,"")</f>
        <v/>
      </c>
      <c r="G99" s="1405"/>
      <c r="H99" s="1202">
        <v>82</v>
      </c>
      <c r="I99" s="134" t="str">
        <f>IF(ISERROR(VLOOKUP($A99,Aspirantes!$A:$H,Aspirantes!$E$1,FALSE)),"",VLOOKUP($A99,Aspirantes!$A:$H,Aspirantes!$E$1,FALSE))</f>
        <v/>
      </c>
      <c r="J99" s="513" t="str">
        <f>IF(ISERROR(VLOOKUP($A99,Aspirantes!$A:$H,Aspirantes!$F$1,FALSE)),"",VLOOKUP($A99,Aspirantes!$A:$H,Aspirantes!$F$1,FALSE))</f>
        <v/>
      </c>
      <c r="K99" s="514" t="str">
        <f>IF(ISERROR(VLOOKUP($A99,Aspirantes!$A:$H,Aspirantes!$G$1,FALSE)),"",VLOOKUP($A99,Aspirantes!$A:$H,Aspirantes!$G$1,FALSE))</f>
        <v/>
      </c>
      <c r="L99" s="515" t="str">
        <f>IF(ISERROR(VLOOKUP($A99,Aspirantes!$A:$H,Aspirantes!$H$1,FALSE)),"",VLOOKUP($A99,Aspirantes!$A:$H,Aspirantes!$H$1,FALSE))</f>
        <v/>
      </c>
      <c r="M99" s="152"/>
      <c r="N99" s="593"/>
      <c r="O99" s="594"/>
      <c r="P99" s="594"/>
      <c r="Q99" s="594"/>
      <c r="R99" s="595"/>
      <c r="S99" s="151"/>
      <c r="T99" s="590"/>
      <c r="U99" s="591"/>
      <c r="V99" s="591"/>
      <c r="W99" s="591"/>
      <c r="X99" s="591"/>
      <c r="Y99" s="592"/>
      <c r="Z99" s="156"/>
      <c r="AA99" s="593"/>
      <c r="AB99" s="594"/>
      <c r="AC99" s="594"/>
      <c r="AD99" s="594"/>
      <c r="AE99" s="595"/>
      <c r="AF99" s="151"/>
      <c r="AG99" s="590"/>
      <c r="AH99" s="591"/>
      <c r="AI99" s="591"/>
      <c r="AJ99" s="591"/>
      <c r="AK99" s="591"/>
      <c r="AL99" s="592"/>
      <c r="AN99" s="1442"/>
      <c r="AO99" s="1442"/>
      <c r="AP99" s="1442"/>
      <c r="AQ99" s="1442"/>
      <c r="AR99" s="1442"/>
      <c r="AS99" s="1442"/>
      <c r="AT99" s="1442"/>
      <c r="AU99" s="1442"/>
      <c r="AV99" s="1442"/>
      <c r="AW99" s="1442"/>
      <c r="AX99" s="1442"/>
      <c r="AY99" s="1442"/>
      <c r="AZ99" s="1442"/>
    </row>
    <row r="100" spans="1:52" s="34" customFormat="1" ht="20.100000000000001" customHeight="1" x14ac:dyDescent="0.2">
      <c r="A100" s="369" t="str">
        <f>CONCATENATE('01_Carga'!$M$5,"_",$H100)</f>
        <v>FI__83</v>
      </c>
      <c r="B100" s="1405"/>
      <c r="C100" s="1460" t="str">
        <f>'12_P1_Lista'!T100</f>
        <v/>
      </c>
      <c r="D100" s="1461" t="str">
        <f>'12_P1_Lista'!U100</f>
        <v/>
      </c>
      <c r="E100" s="1405"/>
      <c r="F100" s="1726" t="str">
        <f>IF('14_P2_Convoca'!F101&lt;&gt;"",'14_P2_Convoca'!F101,"")</f>
        <v/>
      </c>
      <c r="G100" s="1405"/>
      <c r="H100" s="1202">
        <v>83</v>
      </c>
      <c r="I100" s="134" t="str">
        <f>IF(ISERROR(VLOOKUP($A100,Aspirantes!$A:$H,Aspirantes!$E$1,FALSE)),"",VLOOKUP($A100,Aspirantes!$A:$H,Aspirantes!$E$1,FALSE))</f>
        <v/>
      </c>
      <c r="J100" s="513" t="str">
        <f>IF(ISERROR(VLOOKUP($A100,Aspirantes!$A:$H,Aspirantes!$F$1,FALSE)),"",VLOOKUP($A100,Aspirantes!$A:$H,Aspirantes!$F$1,FALSE))</f>
        <v/>
      </c>
      <c r="K100" s="514" t="str">
        <f>IF(ISERROR(VLOOKUP($A100,Aspirantes!$A:$H,Aspirantes!$G$1,FALSE)),"",VLOOKUP($A100,Aspirantes!$A:$H,Aspirantes!$G$1,FALSE))</f>
        <v/>
      </c>
      <c r="L100" s="515" t="str">
        <f>IF(ISERROR(VLOOKUP($A100,Aspirantes!$A:$H,Aspirantes!$H$1,FALSE)),"",VLOOKUP($A100,Aspirantes!$A:$H,Aspirantes!$H$1,FALSE))</f>
        <v/>
      </c>
      <c r="M100" s="152"/>
      <c r="N100" s="593"/>
      <c r="O100" s="594"/>
      <c r="P100" s="594"/>
      <c r="Q100" s="594"/>
      <c r="R100" s="595"/>
      <c r="S100" s="151"/>
      <c r="T100" s="590"/>
      <c r="U100" s="591"/>
      <c r="V100" s="591"/>
      <c r="W100" s="591"/>
      <c r="X100" s="591"/>
      <c r="Y100" s="592"/>
      <c r="Z100" s="156"/>
      <c r="AA100" s="593"/>
      <c r="AB100" s="594"/>
      <c r="AC100" s="594"/>
      <c r="AD100" s="594"/>
      <c r="AE100" s="595"/>
      <c r="AF100" s="151"/>
      <c r="AG100" s="590"/>
      <c r="AH100" s="591"/>
      <c r="AI100" s="591"/>
      <c r="AJ100" s="591"/>
      <c r="AK100" s="591"/>
      <c r="AL100" s="592"/>
      <c r="AN100" s="1442"/>
      <c r="AO100" s="1442"/>
      <c r="AP100" s="1442"/>
      <c r="AQ100" s="1442"/>
      <c r="AR100" s="1442"/>
      <c r="AS100" s="1442"/>
      <c r="AT100" s="1442"/>
      <c r="AU100" s="1442"/>
      <c r="AV100" s="1442"/>
      <c r="AW100" s="1442"/>
      <c r="AX100" s="1442"/>
      <c r="AY100" s="1442"/>
      <c r="AZ100" s="1442"/>
    </row>
    <row r="101" spans="1:52" s="34" customFormat="1" ht="20.100000000000001" customHeight="1" x14ac:dyDescent="0.2">
      <c r="A101" s="369" t="str">
        <f>CONCATENATE('01_Carga'!$M$5,"_",$H101)</f>
        <v>FI__84</v>
      </c>
      <c r="B101" s="1405"/>
      <c r="C101" s="1460" t="str">
        <f>'12_P1_Lista'!T101</f>
        <v/>
      </c>
      <c r="D101" s="1461" t="str">
        <f>'12_P1_Lista'!U101</f>
        <v/>
      </c>
      <c r="E101" s="1405"/>
      <c r="F101" s="1726" t="str">
        <f>IF('14_P2_Convoca'!F102&lt;&gt;"",'14_P2_Convoca'!F102,"")</f>
        <v/>
      </c>
      <c r="G101" s="1405"/>
      <c r="H101" s="1202">
        <v>84</v>
      </c>
      <c r="I101" s="134" t="str">
        <f>IF(ISERROR(VLOOKUP($A101,Aspirantes!$A:$H,Aspirantes!$E$1,FALSE)),"",VLOOKUP($A101,Aspirantes!$A:$H,Aspirantes!$E$1,FALSE))</f>
        <v/>
      </c>
      <c r="J101" s="513" t="str">
        <f>IF(ISERROR(VLOOKUP($A101,Aspirantes!$A:$H,Aspirantes!$F$1,FALSE)),"",VLOOKUP($A101,Aspirantes!$A:$H,Aspirantes!$F$1,FALSE))</f>
        <v/>
      </c>
      <c r="K101" s="514" t="str">
        <f>IF(ISERROR(VLOOKUP($A101,Aspirantes!$A:$H,Aspirantes!$G$1,FALSE)),"",VLOOKUP($A101,Aspirantes!$A:$H,Aspirantes!$G$1,FALSE))</f>
        <v/>
      </c>
      <c r="L101" s="515" t="str">
        <f>IF(ISERROR(VLOOKUP($A101,Aspirantes!$A:$H,Aspirantes!$H$1,FALSE)),"",VLOOKUP($A101,Aspirantes!$A:$H,Aspirantes!$H$1,FALSE))</f>
        <v/>
      </c>
      <c r="M101" s="152"/>
      <c r="N101" s="593"/>
      <c r="O101" s="594"/>
      <c r="P101" s="594"/>
      <c r="Q101" s="594"/>
      <c r="R101" s="595"/>
      <c r="S101" s="151"/>
      <c r="T101" s="590"/>
      <c r="U101" s="591"/>
      <c r="V101" s="591"/>
      <c r="W101" s="591"/>
      <c r="X101" s="591"/>
      <c r="Y101" s="592"/>
      <c r="Z101" s="156"/>
      <c r="AA101" s="593"/>
      <c r="AB101" s="594"/>
      <c r="AC101" s="594"/>
      <c r="AD101" s="594"/>
      <c r="AE101" s="595"/>
      <c r="AF101" s="151"/>
      <c r="AG101" s="590"/>
      <c r="AH101" s="591"/>
      <c r="AI101" s="591"/>
      <c r="AJ101" s="591"/>
      <c r="AK101" s="591"/>
      <c r="AL101" s="592"/>
      <c r="AN101" s="1442"/>
      <c r="AO101" s="1442"/>
      <c r="AP101" s="1442"/>
      <c r="AQ101" s="1442"/>
      <c r="AR101" s="1442"/>
      <c r="AS101" s="1442"/>
      <c r="AT101" s="1442"/>
      <c r="AU101" s="1442"/>
      <c r="AV101" s="1442"/>
      <c r="AW101" s="1442"/>
      <c r="AX101" s="1442"/>
      <c r="AY101" s="1442"/>
      <c r="AZ101" s="1442"/>
    </row>
    <row r="102" spans="1:52" s="34" customFormat="1" ht="20.100000000000001" customHeight="1" x14ac:dyDescent="0.2">
      <c r="A102" s="369" t="str">
        <f>CONCATENATE('01_Carga'!$M$5,"_",$H102)</f>
        <v>FI__85</v>
      </c>
      <c r="B102" s="1405"/>
      <c r="C102" s="1460" t="str">
        <f>'12_P1_Lista'!T102</f>
        <v/>
      </c>
      <c r="D102" s="1461" t="str">
        <f>'12_P1_Lista'!U102</f>
        <v/>
      </c>
      <c r="E102" s="1405"/>
      <c r="F102" s="1726" t="str">
        <f>IF('14_P2_Convoca'!F103&lt;&gt;"",'14_P2_Convoca'!F103,"")</f>
        <v/>
      </c>
      <c r="G102" s="1405"/>
      <c r="H102" s="1202">
        <v>85</v>
      </c>
      <c r="I102" s="134" t="str">
        <f>IF(ISERROR(VLOOKUP($A102,Aspirantes!$A:$H,Aspirantes!$E$1,FALSE)),"",VLOOKUP($A102,Aspirantes!$A:$H,Aspirantes!$E$1,FALSE))</f>
        <v/>
      </c>
      <c r="J102" s="513" t="str">
        <f>IF(ISERROR(VLOOKUP($A102,Aspirantes!$A:$H,Aspirantes!$F$1,FALSE)),"",VLOOKUP($A102,Aspirantes!$A:$H,Aspirantes!$F$1,FALSE))</f>
        <v/>
      </c>
      <c r="K102" s="514" t="str">
        <f>IF(ISERROR(VLOOKUP($A102,Aspirantes!$A:$H,Aspirantes!$G$1,FALSE)),"",VLOOKUP($A102,Aspirantes!$A:$H,Aspirantes!$G$1,FALSE))</f>
        <v/>
      </c>
      <c r="L102" s="515" t="str">
        <f>IF(ISERROR(VLOOKUP($A102,Aspirantes!$A:$H,Aspirantes!$H$1,FALSE)),"",VLOOKUP($A102,Aspirantes!$A:$H,Aspirantes!$H$1,FALSE))</f>
        <v/>
      </c>
      <c r="M102" s="152"/>
      <c r="N102" s="593"/>
      <c r="O102" s="594"/>
      <c r="P102" s="594"/>
      <c r="Q102" s="594"/>
      <c r="R102" s="595"/>
      <c r="S102" s="151"/>
      <c r="T102" s="590"/>
      <c r="U102" s="591"/>
      <c r="V102" s="591"/>
      <c r="W102" s="591"/>
      <c r="X102" s="591"/>
      <c r="Y102" s="592"/>
      <c r="Z102" s="156"/>
      <c r="AA102" s="593"/>
      <c r="AB102" s="594"/>
      <c r="AC102" s="594"/>
      <c r="AD102" s="594"/>
      <c r="AE102" s="595"/>
      <c r="AF102" s="151"/>
      <c r="AG102" s="590"/>
      <c r="AH102" s="591"/>
      <c r="AI102" s="591"/>
      <c r="AJ102" s="591"/>
      <c r="AK102" s="591"/>
      <c r="AL102" s="592"/>
      <c r="AN102" s="1442"/>
      <c r="AO102" s="1442"/>
      <c r="AP102" s="1442"/>
      <c r="AQ102" s="1442"/>
      <c r="AR102" s="1442"/>
      <c r="AS102" s="1442"/>
      <c r="AT102" s="1442"/>
      <c r="AU102" s="1442"/>
      <c r="AV102" s="1442"/>
      <c r="AW102" s="1442"/>
      <c r="AX102" s="1442"/>
      <c r="AY102" s="1442"/>
      <c r="AZ102" s="1442"/>
    </row>
    <row r="103" spans="1:52" s="34" customFormat="1" ht="20.100000000000001" customHeight="1" x14ac:dyDescent="0.2">
      <c r="A103" s="369" t="str">
        <f>CONCATENATE('01_Carga'!$M$5,"_",$H103)</f>
        <v>FI__86</v>
      </c>
      <c r="B103" s="1405"/>
      <c r="C103" s="1460" t="str">
        <f>'12_P1_Lista'!T103</f>
        <v/>
      </c>
      <c r="D103" s="1461" t="str">
        <f>'12_P1_Lista'!U103</f>
        <v/>
      </c>
      <c r="E103" s="1405"/>
      <c r="F103" s="1726" t="str">
        <f>IF('14_P2_Convoca'!F104&lt;&gt;"",'14_P2_Convoca'!F104,"")</f>
        <v/>
      </c>
      <c r="G103" s="1405"/>
      <c r="H103" s="1202">
        <v>86</v>
      </c>
      <c r="I103" s="134" t="str">
        <f>IF(ISERROR(VLOOKUP($A103,Aspirantes!$A:$H,Aspirantes!$E$1,FALSE)),"",VLOOKUP($A103,Aspirantes!$A:$H,Aspirantes!$E$1,FALSE))</f>
        <v/>
      </c>
      <c r="J103" s="513" t="str">
        <f>IF(ISERROR(VLOOKUP($A103,Aspirantes!$A:$H,Aspirantes!$F$1,FALSE)),"",VLOOKUP($A103,Aspirantes!$A:$H,Aspirantes!$F$1,FALSE))</f>
        <v/>
      </c>
      <c r="K103" s="514" t="str">
        <f>IF(ISERROR(VLOOKUP($A103,Aspirantes!$A:$H,Aspirantes!$G$1,FALSE)),"",VLOOKUP($A103,Aspirantes!$A:$H,Aspirantes!$G$1,FALSE))</f>
        <v/>
      </c>
      <c r="L103" s="515" t="str">
        <f>IF(ISERROR(VLOOKUP($A103,Aspirantes!$A:$H,Aspirantes!$H$1,FALSE)),"",VLOOKUP($A103,Aspirantes!$A:$H,Aspirantes!$H$1,FALSE))</f>
        <v/>
      </c>
      <c r="M103" s="152"/>
      <c r="N103" s="593"/>
      <c r="O103" s="594"/>
      <c r="P103" s="594"/>
      <c r="Q103" s="594"/>
      <c r="R103" s="595"/>
      <c r="S103" s="151"/>
      <c r="T103" s="590"/>
      <c r="U103" s="591"/>
      <c r="V103" s="591"/>
      <c r="W103" s="591"/>
      <c r="X103" s="591"/>
      <c r="Y103" s="592"/>
      <c r="Z103" s="156"/>
      <c r="AA103" s="593"/>
      <c r="AB103" s="594"/>
      <c r="AC103" s="594"/>
      <c r="AD103" s="594"/>
      <c r="AE103" s="595"/>
      <c r="AF103" s="151"/>
      <c r="AG103" s="590"/>
      <c r="AH103" s="591"/>
      <c r="AI103" s="591"/>
      <c r="AJ103" s="591"/>
      <c r="AK103" s="591"/>
      <c r="AL103" s="592"/>
      <c r="AN103" s="1442"/>
      <c r="AO103" s="1442"/>
      <c r="AP103" s="1442"/>
      <c r="AQ103" s="1442"/>
      <c r="AR103" s="1442"/>
      <c r="AS103" s="1442"/>
      <c r="AT103" s="1442"/>
      <c r="AU103" s="1442"/>
      <c r="AV103" s="1442"/>
      <c r="AW103" s="1442"/>
      <c r="AX103" s="1442"/>
      <c r="AY103" s="1442"/>
      <c r="AZ103" s="1442"/>
    </row>
    <row r="104" spans="1:52" s="34" customFormat="1" ht="20.100000000000001" customHeight="1" x14ac:dyDescent="0.2">
      <c r="A104" s="369" t="str">
        <f>CONCATENATE('01_Carga'!$M$5,"_",$H104)</f>
        <v>FI__87</v>
      </c>
      <c r="B104" s="1405"/>
      <c r="C104" s="1460" t="str">
        <f>'12_P1_Lista'!T104</f>
        <v/>
      </c>
      <c r="D104" s="1461" t="str">
        <f>'12_P1_Lista'!U104</f>
        <v/>
      </c>
      <c r="E104" s="1405"/>
      <c r="F104" s="1726" t="str">
        <f>IF('14_P2_Convoca'!F105&lt;&gt;"",'14_P2_Convoca'!F105,"")</f>
        <v/>
      </c>
      <c r="G104" s="1405"/>
      <c r="H104" s="1202">
        <v>87</v>
      </c>
      <c r="I104" s="134" t="str">
        <f>IF(ISERROR(VLOOKUP($A104,Aspirantes!$A:$H,Aspirantes!$E$1,FALSE)),"",VLOOKUP($A104,Aspirantes!$A:$H,Aspirantes!$E$1,FALSE))</f>
        <v/>
      </c>
      <c r="J104" s="513" t="str">
        <f>IF(ISERROR(VLOOKUP($A104,Aspirantes!$A:$H,Aspirantes!$F$1,FALSE)),"",VLOOKUP($A104,Aspirantes!$A:$H,Aspirantes!$F$1,FALSE))</f>
        <v/>
      </c>
      <c r="K104" s="514" t="str">
        <f>IF(ISERROR(VLOOKUP($A104,Aspirantes!$A:$H,Aspirantes!$G$1,FALSE)),"",VLOOKUP($A104,Aspirantes!$A:$H,Aspirantes!$G$1,FALSE))</f>
        <v/>
      </c>
      <c r="L104" s="515" t="str">
        <f>IF(ISERROR(VLOOKUP($A104,Aspirantes!$A:$H,Aspirantes!$H$1,FALSE)),"",VLOOKUP($A104,Aspirantes!$A:$H,Aspirantes!$H$1,FALSE))</f>
        <v/>
      </c>
      <c r="M104" s="152"/>
      <c r="N104" s="593"/>
      <c r="O104" s="594"/>
      <c r="P104" s="594"/>
      <c r="Q104" s="594"/>
      <c r="R104" s="595"/>
      <c r="S104" s="151"/>
      <c r="T104" s="590"/>
      <c r="U104" s="591"/>
      <c r="V104" s="591"/>
      <c r="W104" s="591"/>
      <c r="X104" s="591"/>
      <c r="Y104" s="592"/>
      <c r="Z104" s="156"/>
      <c r="AA104" s="593"/>
      <c r="AB104" s="594"/>
      <c r="AC104" s="594"/>
      <c r="AD104" s="594"/>
      <c r="AE104" s="595"/>
      <c r="AF104" s="151"/>
      <c r="AG104" s="590"/>
      <c r="AH104" s="591"/>
      <c r="AI104" s="591"/>
      <c r="AJ104" s="591"/>
      <c r="AK104" s="591"/>
      <c r="AL104" s="592"/>
      <c r="AN104" s="1442"/>
      <c r="AO104" s="1442"/>
      <c r="AP104" s="1442"/>
      <c r="AQ104" s="1442"/>
      <c r="AR104" s="1442"/>
      <c r="AS104" s="1442"/>
      <c r="AT104" s="1442"/>
      <c r="AU104" s="1442"/>
      <c r="AV104" s="1442"/>
      <c r="AW104" s="1442"/>
      <c r="AX104" s="1442"/>
      <c r="AY104" s="1442"/>
      <c r="AZ104" s="1442"/>
    </row>
    <row r="105" spans="1:52" s="34" customFormat="1" ht="20.100000000000001" customHeight="1" x14ac:dyDescent="0.2">
      <c r="A105" s="369" t="str">
        <f>CONCATENATE('01_Carga'!$M$5,"_",$H105)</f>
        <v>FI__88</v>
      </c>
      <c r="B105" s="1405"/>
      <c r="C105" s="1460" t="str">
        <f>'12_P1_Lista'!T105</f>
        <v/>
      </c>
      <c r="D105" s="1461" t="str">
        <f>'12_P1_Lista'!U105</f>
        <v/>
      </c>
      <c r="E105" s="1405"/>
      <c r="F105" s="1726" t="str">
        <f>IF('14_P2_Convoca'!F106&lt;&gt;"",'14_P2_Convoca'!F106,"")</f>
        <v/>
      </c>
      <c r="G105" s="1405"/>
      <c r="H105" s="1202">
        <v>88</v>
      </c>
      <c r="I105" s="134" t="str">
        <f>IF(ISERROR(VLOOKUP($A105,Aspirantes!$A:$H,Aspirantes!$E$1,FALSE)),"",VLOOKUP($A105,Aspirantes!$A:$H,Aspirantes!$E$1,FALSE))</f>
        <v/>
      </c>
      <c r="J105" s="513" t="str">
        <f>IF(ISERROR(VLOOKUP($A105,Aspirantes!$A:$H,Aspirantes!$F$1,FALSE)),"",VLOOKUP($A105,Aspirantes!$A:$H,Aspirantes!$F$1,FALSE))</f>
        <v/>
      </c>
      <c r="K105" s="514" t="str">
        <f>IF(ISERROR(VLOOKUP($A105,Aspirantes!$A:$H,Aspirantes!$G$1,FALSE)),"",VLOOKUP($A105,Aspirantes!$A:$H,Aspirantes!$G$1,FALSE))</f>
        <v/>
      </c>
      <c r="L105" s="515" t="str">
        <f>IF(ISERROR(VLOOKUP($A105,Aspirantes!$A:$H,Aspirantes!$H$1,FALSE)),"",VLOOKUP($A105,Aspirantes!$A:$H,Aspirantes!$H$1,FALSE))</f>
        <v/>
      </c>
      <c r="M105" s="152"/>
      <c r="N105" s="593"/>
      <c r="O105" s="594"/>
      <c r="P105" s="594"/>
      <c r="Q105" s="594"/>
      <c r="R105" s="595"/>
      <c r="S105" s="151"/>
      <c r="T105" s="590"/>
      <c r="U105" s="591"/>
      <c r="V105" s="591"/>
      <c r="W105" s="591"/>
      <c r="X105" s="591"/>
      <c r="Y105" s="592"/>
      <c r="Z105" s="156"/>
      <c r="AA105" s="593"/>
      <c r="AB105" s="594"/>
      <c r="AC105" s="594"/>
      <c r="AD105" s="594"/>
      <c r="AE105" s="595"/>
      <c r="AF105" s="151"/>
      <c r="AG105" s="590"/>
      <c r="AH105" s="591"/>
      <c r="AI105" s="591"/>
      <c r="AJ105" s="591"/>
      <c r="AK105" s="591"/>
      <c r="AL105" s="592"/>
      <c r="AN105" s="1442"/>
      <c r="AO105" s="1442"/>
      <c r="AP105" s="1442"/>
      <c r="AQ105" s="1442"/>
      <c r="AR105" s="1442"/>
      <c r="AS105" s="1442"/>
      <c r="AT105" s="1442"/>
      <c r="AU105" s="1442"/>
      <c r="AV105" s="1442"/>
      <c r="AW105" s="1442"/>
      <c r="AX105" s="1442"/>
      <c r="AY105" s="1442"/>
      <c r="AZ105" s="1442"/>
    </row>
    <row r="106" spans="1:52" s="34" customFormat="1" ht="20.100000000000001" customHeight="1" x14ac:dyDescent="0.2">
      <c r="A106" s="369" t="str">
        <f>CONCATENATE('01_Carga'!$M$5,"_",$H106)</f>
        <v>FI__89</v>
      </c>
      <c r="B106" s="1405"/>
      <c r="C106" s="1460" t="str">
        <f>'12_P1_Lista'!T106</f>
        <v/>
      </c>
      <c r="D106" s="1461" t="str">
        <f>'12_P1_Lista'!U106</f>
        <v/>
      </c>
      <c r="E106" s="1405"/>
      <c r="F106" s="1726" t="str">
        <f>IF('14_P2_Convoca'!F107&lt;&gt;"",'14_P2_Convoca'!F107,"")</f>
        <v/>
      </c>
      <c r="G106" s="1405"/>
      <c r="H106" s="1202">
        <v>89</v>
      </c>
      <c r="I106" s="134" t="str">
        <f>IF(ISERROR(VLOOKUP($A106,Aspirantes!$A:$H,Aspirantes!$E$1,FALSE)),"",VLOOKUP($A106,Aspirantes!$A:$H,Aspirantes!$E$1,FALSE))</f>
        <v/>
      </c>
      <c r="J106" s="513" t="str">
        <f>IF(ISERROR(VLOOKUP($A106,Aspirantes!$A:$H,Aspirantes!$F$1,FALSE)),"",VLOOKUP($A106,Aspirantes!$A:$H,Aspirantes!$F$1,FALSE))</f>
        <v/>
      </c>
      <c r="K106" s="514" t="str">
        <f>IF(ISERROR(VLOOKUP($A106,Aspirantes!$A:$H,Aspirantes!$G$1,FALSE)),"",VLOOKUP($A106,Aspirantes!$A:$H,Aspirantes!$G$1,FALSE))</f>
        <v/>
      </c>
      <c r="L106" s="515" t="str">
        <f>IF(ISERROR(VLOOKUP($A106,Aspirantes!$A:$H,Aspirantes!$H$1,FALSE)),"",VLOOKUP($A106,Aspirantes!$A:$H,Aspirantes!$H$1,FALSE))</f>
        <v/>
      </c>
      <c r="M106" s="152"/>
      <c r="N106" s="593"/>
      <c r="O106" s="594"/>
      <c r="P106" s="594"/>
      <c r="Q106" s="594"/>
      <c r="R106" s="595"/>
      <c r="S106" s="151"/>
      <c r="T106" s="590"/>
      <c r="U106" s="591"/>
      <c r="V106" s="591"/>
      <c r="W106" s="591"/>
      <c r="X106" s="591"/>
      <c r="Y106" s="592"/>
      <c r="Z106" s="156"/>
      <c r="AA106" s="593"/>
      <c r="AB106" s="594"/>
      <c r="AC106" s="594"/>
      <c r="AD106" s="594"/>
      <c r="AE106" s="595"/>
      <c r="AF106" s="151"/>
      <c r="AG106" s="590"/>
      <c r="AH106" s="591"/>
      <c r="AI106" s="591"/>
      <c r="AJ106" s="591"/>
      <c r="AK106" s="591"/>
      <c r="AL106" s="592"/>
      <c r="AN106" s="1442"/>
      <c r="AO106" s="1442"/>
      <c r="AP106" s="1442"/>
      <c r="AQ106" s="1442"/>
      <c r="AR106" s="1442"/>
      <c r="AS106" s="1442"/>
      <c r="AT106" s="1442"/>
      <c r="AU106" s="1442"/>
      <c r="AV106" s="1442"/>
      <c r="AW106" s="1442"/>
      <c r="AX106" s="1442"/>
      <c r="AY106" s="1442"/>
      <c r="AZ106" s="1442"/>
    </row>
    <row r="107" spans="1:52" s="34" customFormat="1" ht="20.100000000000001" customHeight="1" x14ac:dyDescent="0.2">
      <c r="A107" s="369" t="str">
        <f>CONCATENATE('01_Carga'!$M$5,"_",$H107)</f>
        <v>FI__90</v>
      </c>
      <c r="B107" s="1405"/>
      <c r="C107" s="1460" t="str">
        <f>'12_P1_Lista'!T107</f>
        <v/>
      </c>
      <c r="D107" s="1461" t="str">
        <f>'12_P1_Lista'!U107</f>
        <v/>
      </c>
      <c r="E107" s="1405"/>
      <c r="F107" s="1726" t="str">
        <f>IF('14_P2_Convoca'!F108&lt;&gt;"",'14_P2_Convoca'!F108,"")</f>
        <v/>
      </c>
      <c r="G107" s="1405"/>
      <c r="H107" s="1202">
        <v>90</v>
      </c>
      <c r="I107" s="134" t="str">
        <f>IF(ISERROR(VLOOKUP($A107,Aspirantes!$A:$H,Aspirantes!$E$1,FALSE)),"",VLOOKUP($A107,Aspirantes!$A:$H,Aspirantes!$E$1,FALSE))</f>
        <v/>
      </c>
      <c r="J107" s="513" t="str">
        <f>IF(ISERROR(VLOOKUP($A107,Aspirantes!$A:$H,Aspirantes!$F$1,FALSE)),"",VLOOKUP($A107,Aspirantes!$A:$H,Aspirantes!$F$1,FALSE))</f>
        <v/>
      </c>
      <c r="K107" s="514" t="str">
        <f>IF(ISERROR(VLOOKUP($A107,Aspirantes!$A:$H,Aspirantes!$G$1,FALSE)),"",VLOOKUP($A107,Aspirantes!$A:$H,Aspirantes!$G$1,FALSE))</f>
        <v/>
      </c>
      <c r="L107" s="515" t="str">
        <f>IF(ISERROR(VLOOKUP($A107,Aspirantes!$A:$H,Aspirantes!$H$1,FALSE)),"",VLOOKUP($A107,Aspirantes!$A:$H,Aspirantes!$H$1,FALSE))</f>
        <v/>
      </c>
      <c r="M107" s="152"/>
      <c r="N107" s="593"/>
      <c r="O107" s="594"/>
      <c r="P107" s="594"/>
      <c r="Q107" s="594"/>
      <c r="R107" s="595"/>
      <c r="S107" s="151"/>
      <c r="T107" s="590"/>
      <c r="U107" s="591"/>
      <c r="V107" s="591"/>
      <c r="W107" s="591"/>
      <c r="X107" s="591"/>
      <c r="Y107" s="592"/>
      <c r="Z107" s="156"/>
      <c r="AA107" s="593"/>
      <c r="AB107" s="594"/>
      <c r="AC107" s="594"/>
      <c r="AD107" s="594"/>
      <c r="AE107" s="595"/>
      <c r="AF107" s="151"/>
      <c r="AG107" s="590"/>
      <c r="AH107" s="591"/>
      <c r="AI107" s="591"/>
      <c r="AJ107" s="591"/>
      <c r="AK107" s="591"/>
      <c r="AL107" s="592"/>
      <c r="AN107" s="1442"/>
      <c r="AO107" s="1442"/>
      <c r="AP107" s="1442"/>
      <c r="AQ107" s="1442"/>
      <c r="AR107" s="1442"/>
      <c r="AS107" s="1442"/>
      <c r="AT107" s="1442"/>
      <c r="AU107" s="1442"/>
      <c r="AV107" s="1442"/>
      <c r="AW107" s="1442"/>
      <c r="AX107" s="1442"/>
      <c r="AY107" s="1442"/>
      <c r="AZ107" s="1442"/>
    </row>
    <row r="108" spans="1:52" s="34" customFormat="1" ht="20.100000000000001" customHeight="1" x14ac:dyDescent="0.2">
      <c r="A108" s="369" t="str">
        <f>CONCATENATE('01_Carga'!$M$5,"_",$H108)</f>
        <v>FI__91</v>
      </c>
      <c r="B108" s="1405"/>
      <c r="C108" s="1460" t="str">
        <f>'12_P1_Lista'!T108</f>
        <v/>
      </c>
      <c r="D108" s="1461" t="str">
        <f>'12_P1_Lista'!U108</f>
        <v/>
      </c>
      <c r="E108" s="1405"/>
      <c r="F108" s="1726" t="str">
        <f>IF('14_P2_Convoca'!F109&lt;&gt;"",'14_P2_Convoca'!F109,"")</f>
        <v/>
      </c>
      <c r="G108" s="1405"/>
      <c r="H108" s="1202">
        <v>91</v>
      </c>
      <c r="I108" s="134" t="str">
        <f>IF(ISERROR(VLOOKUP($A108,Aspirantes!$A:$H,Aspirantes!$E$1,FALSE)),"",VLOOKUP($A108,Aspirantes!$A:$H,Aspirantes!$E$1,FALSE))</f>
        <v/>
      </c>
      <c r="J108" s="513" t="str">
        <f>IF(ISERROR(VLOOKUP($A108,Aspirantes!$A:$H,Aspirantes!$F$1,FALSE)),"",VLOOKUP($A108,Aspirantes!$A:$H,Aspirantes!$F$1,FALSE))</f>
        <v/>
      </c>
      <c r="K108" s="514" t="str">
        <f>IF(ISERROR(VLOOKUP($A108,Aspirantes!$A:$H,Aspirantes!$G$1,FALSE)),"",VLOOKUP($A108,Aspirantes!$A:$H,Aspirantes!$G$1,FALSE))</f>
        <v/>
      </c>
      <c r="L108" s="515" t="str">
        <f>IF(ISERROR(VLOOKUP($A108,Aspirantes!$A:$H,Aspirantes!$H$1,FALSE)),"",VLOOKUP($A108,Aspirantes!$A:$H,Aspirantes!$H$1,FALSE))</f>
        <v/>
      </c>
      <c r="M108" s="152"/>
      <c r="N108" s="593"/>
      <c r="O108" s="594"/>
      <c r="P108" s="594"/>
      <c r="Q108" s="594"/>
      <c r="R108" s="595"/>
      <c r="S108" s="151"/>
      <c r="T108" s="590"/>
      <c r="U108" s="591"/>
      <c r="V108" s="591"/>
      <c r="W108" s="591"/>
      <c r="X108" s="591"/>
      <c r="Y108" s="592"/>
      <c r="Z108" s="156"/>
      <c r="AA108" s="593"/>
      <c r="AB108" s="594"/>
      <c r="AC108" s="594"/>
      <c r="AD108" s="594"/>
      <c r="AE108" s="595"/>
      <c r="AF108" s="151"/>
      <c r="AG108" s="590"/>
      <c r="AH108" s="591"/>
      <c r="AI108" s="591"/>
      <c r="AJ108" s="591"/>
      <c r="AK108" s="591"/>
      <c r="AL108" s="592"/>
      <c r="AN108" s="1442"/>
      <c r="AO108" s="1442"/>
      <c r="AP108" s="1442"/>
      <c r="AQ108" s="1442"/>
      <c r="AR108" s="1442"/>
      <c r="AS108" s="1442"/>
      <c r="AT108" s="1442"/>
      <c r="AU108" s="1442"/>
      <c r="AV108" s="1442"/>
      <c r="AW108" s="1442"/>
      <c r="AX108" s="1442"/>
      <c r="AY108" s="1442"/>
      <c r="AZ108" s="1442"/>
    </row>
    <row r="109" spans="1:52" s="34" customFormat="1" ht="20.100000000000001" customHeight="1" x14ac:dyDescent="0.2">
      <c r="A109" s="369" t="str">
        <f>CONCATENATE('01_Carga'!$M$5,"_",$H109)</f>
        <v>FI__92</v>
      </c>
      <c r="B109" s="1405"/>
      <c r="C109" s="1460" t="str">
        <f>'12_P1_Lista'!T109</f>
        <v/>
      </c>
      <c r="D109" s="1461" t="str">
        <f>'12_P1_Lista'!U109</f>
        <v/>
      </c>
      <c r="E109" s="1405"/>
      <c r="F109" s="1726" t="str">
        <f>IF('14_P2_Convoca'!F110&lt;&gt;"",'14_P2_Convoca'!F110,"")</f>
        <v/>
      </c>
      <c r="G109" s="1405"/>
      <c r="H109" s="1202">
        <v>92</v>
      </c>
      <c r="I109" s="134" t="str">
        <f>IF(ISERROR(VLOOKUP($A109,Aspirantes!$A:$H,Aspirantes!$E$1,FALSE)),"",VLOOKUP($A109,Aspirantes!$A:$H,Aspirantes!$E$1,FALSE))</f>
        <v/>
      </c>
      <c r="J109" s="513" t="str">
        <f>IF(ISERROR(VLOOKUP($A109,Aspirantes!$A:$H,Aspirantes!$F$1,FALSE)),"",VLOOKUP($A109,Aspirantes!$A:$H,Aspirantes!$F$1,FALSE))</f>
        <v/>
      </c>
      <c r="K109" s="514" t="str">
        <f>IF(ISERROR(VLOOKUP($A109,Aspirantes!$A:$H,Aspirantes!$G$1,FALSE)),"",VLOOKUP($A109,Aspirantes!$A:$H,Aspirantes!$G$1,FALSE))</f>
        <v/>
      </c>
      <c r="L109" s="515" t="str">
        <f>IF(ISERROR(VLOOKUP($A109,Aspirantes!$A:$H,Aspirantes!$H$1,FALSE)),"",VLOOKUP($A109,Aspirantes!$A:$H,Aspirantes!$H$1,FALSE))</f>
        <v/>
      </c>
      <c r="M109" s="152"/>
      <c r="N109" s="593"/>
      <c r="O109" s="594"/>
      <c r="P109" s="594"/>
      <c r="Q109" s="594"/>
      <c r="R109" s="595"/>
      <c r="S109" s="151"/>
      <c r="T109" s="590"/>
      <c r="U109" s="591"/>
      <c r="V109" s="591"/>
      <c r="W109" s="591"/>
      <c r="X109" s="591"/>
      <c r="Y109" s="592"/>
      <c r="Z109" s="156"/>
      <c r="AA109" s="593"/>
      <c r="AB109" s="594"/>
      <c r="AC109" s="594"/>
      <c r="AD109" s="594"/>
      <c r="AE109" s="595"/>
      <c r="AF109" s="151"/>
      <c r="AG109" s="590"/>
      <c r="AH109" s="591"/>
      <c r="AI109" s="591"/>
      <c r="AJ109" s="591"/>
      <c r="AK109" s="591"/>
      <c r="AL109" s="592"/>
      <c r="AN109" s="1442"/>
      <c r="AO109" s="1442"/>
      <c r="AP109" s="1442"/>
      <c r="AQ109" s="1442"/>
      <c r="AR109" s="1442"/>
      <c r="AS109" s="1442"/>
      <c r="AT109" s="1442"/>
      <c r="AU109" s="1442"/>
      <c r="AV109" s="1442"/>
      <c r="AW109" s="1442"/>
      <c r="AX109" s="1442"/>
      <c r="AY109" s="1442"/>
      <c r="AZ109" s="1442"/>
    </row>
    <row r="110" spans="1:52" s="34" customFormat="1" ht="20.100000000000001" customHeight="1" x14ac:dyDescent="0.2">
      <c r="A110" s="369" t="str">
        <f>CONCATENATE('01_Carga'!$M$5,"_",$H110)</f>
        <v>FI__93</v>
      </c>
      <c r="B110" s="1405"/>
      <c r="C110" s="1460" t="str">
        <f>'12_P1_Lista'!T110</f>
        <v/>
      </c>
      <c r="D110" s="1461" t="str">
        <f>'12_P1_Lista'!U110</f>
        <v/>
      </c>
      <c r="E110" s="1405"/>
      <c r="F110" s="1726" t="str">
        <f>IF('14_P2_Convoca'!F111&lt;&gt;"",'14_P2_Convoca'!F111,"")</f>
        <v/>
      </c>
      <c r="G110" s="1405"/>
      <c r="H110" s="1202">
        <v>93</v>
      </c>
      <c r="I110" s="134" t="str">
        <f>IF(ISERROR(VLOOKUP($A110,Aspirantes!$A:$H,Aspirantes!$E$1,FALSE)),"",VLOOKUP($A110,Aspirantes!$A:$H,Aspirantes!$E$1,FALSE))</f>
        <v/>
      </c>
      <c r="J110" s="513" t="str">
        <f>IF(ISERROR(VLOOKUP($A110,Aspirantes!$A:$H,Aspirantes!$F$1,FALSE)),"",VLOOKUP($A110,Aspirantes!$A:$H,Aspirantes!$F$1,FALSE))</f>
        <v/>
      </c>
      <c r="K110" s="514" t="str">
        <f>IF(ISERROR(VLOOKUP($A110,Aspirantes!$A:$H,Aspirantes!$G$1,FALSE)),"",VLOOKUP($A110,Aspirantes!$A:$H,Aspirantes!$G$1,FALSE))</f>
        <v/>
      </c>
      <c r="L110" s="515" t="str">
        <f>IF(ISERROR(VLOOKUP($A110,Aspirantes!$A:$H,Aspirantes!$H$1,FALSE)),"",VLOOKUP($A110,Aspirantes!$A:$H,Aspirantes!$H$1,FALSE))</f>
        <v/>
      </c>
      <c r="M110" s="152"/>
      <c r="N110" s="593"/>
      <c r="O110" s="594"/>
      <c r="P110" s="594"/>
      <c r="Q110" s="594"/>
      <c r="R110" s="595"/>
      <c r="S110" s="151"/>
      <c r="T110" s="590"/>
      <c r="U110" s="591"/>
      <c r="V110" s="591"/>
      <c r="W110" s="591"/>
      <c r="X110" s="591"/>
      <c r="Y110" s="592"/>
      <c r="Z110" s="156"/>
      <c r="AA110" s="593"/>
      <c r="AB110" s="594"/>
      <c r="AC110" s="594"/>
      <c r="AD110" s="594"/>
      <c r="AE110" s="595"/>
      <c r="AF110" s="151"/>
      <c r="AG110" s="590"/>
      <c r="AH110" s="591"/>
      <c r="AI110" s="591"/>
      <c r="AJ110" s="591"/>
      <c r="AK110" s="591"/>
      <c r="AL110" s="592"/>
      <c r="AN110" s="1442"/>
      <c r="AO110" s="1442"/>
      <c r="AP110" s="1442"/>
      <c r="AQ110" s="1442"/>
      <c r="AR110" s="1442"/>
      <c r="AS110" s="1442"/>
      <c r="AT110" s="1442"/>
      <c r="AU110" s="1442"/>
      <c r="AV110" s="1442"/>
      <c r="AW110" s="1442"/>
      <c r="AX110" s="1442"/>
      <c r="AY110" s="1442"/>
      <c r="AZ110" s="1442"/>
    </row>
    <row r="111" spans="1:52" s="34" customFormat="1" ht="20.100000000000001" customHeight="1" x14ac:dyDescent="0.2">
      <c r="A111" s="369" t="str">
        <f>CONCATENATE('01_Carga'!$M$5,"_",$H111)</f>
        <v>FI__94</v>
      </c>
      <c r="B111" s="1405"/>
      <c r="C111" s="1460" t="str">
        <f>'12_P1_Lista'!T111</f>
        <v/>
      </c>
      <c r="D111" s="1461" t="str">
        <f>'12_P1_Lista'!U111</f>
        <v/>
      </c>
      <c r="E111" s="1405"/>
      <c r="F111" s="1726" t="str">
        <f>IF('14_P2_Convoca'!F112&lt;&gt;"",'14_P2_Convoca'!F112,"")</f>
        <v/>
      </c>
      <c r="G111" s="1405"/>
      <c r="H111" s="1202">
        <v>94</v>
      </c>
      <c r="I111" s="134" t="str">
        <f>IF(ISERROR(VLOOKUP($A111,Aspirantes!$A:$H,Aspirantes!$E$1,FALSE)),"",VLOOKUP($A111,Aspirantes!$A:$H,Aspirantes!$E$1,FALSE))</f>
        <v/>
      </c>
      <c r="J111" s="513" t="str">
        <f>IF(ISERROR(VLOOKUP($A111,Aspirantes!$A:$H,Aspirantes!$F$1,FALSE)),"",VLOOKUP($A111,Aspirantes!$A:$H,Aspirantes!$F$1,FALSE))</f>
        <v/>
      </c>
      <c r="K111" s="514" t="str">
        <f>IF(ISERROR(VLOOKUP($A111,Aspirantes!$A:$H,Aspirantes!$G$1,FALSE)),"",VLOOKUP($A111,Aspirantes!$A:$H,Aspirantes!$G$1,FALSE))</f>
        <v/>
      </c>
      <c r="L111" s="515" t="str">
        <f>IF(ISERROR(VLOOKUP($A111,Aspirantes!$A:$H,Aspirantes!$H$1,FALSE)),"",VLOOKUP($A111,Aspirantes!$A:$H,Aspirantes!$H$1,FALSE))</f>
        <v/>
      </c>
      <c r="M111" s="152"/>
      <c r="N111" s="593"/>
      <c r="O111" s="594"/>
      <c r="P111" s="594"/>
      <c r="Q111" s="594"/>
      <c r="R111" s="595"/>
      <c r="S111" s="151"/>
      <c r="T111" s="590"/>
      <c r="U111" s="591"/>
      <c r="V111" s="591"/>
      <c r="W111" s="591"/>
      <c r="X111" s="591"/>
      <c r="Y111" s="592"/>
      <c r="Z111" s="156"/>
      <c r="AA111" s="593"/>
      <c r="AB111" s="594"/>
      <c r="AC111" s="594"/>
      <c r="AD111" s="594"/>
      <c r="AE111" s="595"/>
      <c r="AF111" s="151"/>
      <c r="AG111" s="590"/>
      <c r="AH111" s="591"/>
      <c r="AI111" s="591"/>
      <c r="AJ111" s="591"/>
      <c r="AK111" s="591"/>
      <c r="AL111" s="592"/>
      <c r="AN111" s="1442"/>
      <c r="AO111" s="1442"/>
      <c r="AP111" s="1442"/>
      <c r="AQ111" s="1442"/>
      <c r="AR111" s="1442"/>
      <c r="AS111" s="1442"/>
      <c r="AT111" s="1442"/>
      <c r="AU111" s="1442"/>
      <c r="AV111" s="1442"/>
      <c r="AW111" s="1442"/>
      <c r="AX111" s="1442"/>
      <c r="AY111" s="1442"/>
      <c r="AZ111" s="1442"/>
    </row>
    <row r="112" spans="1:52" s="34" customFormat="1" ht="20.100000000000001" customHeight="1" x14ac:dyDescent="0.2">
      <c r="A112" s="369" t="str">
        <f>CONCATENATE('01_Carga'!$M$5,"_",$H112)</f>
        <v>FI__95</v>
      </c>
      <c r="B112" s="1405"/>
      <c r="C112" s="1460" t="str">
        <f>'12_P1_Lista'!T112</f>
        <v/>
      </c>
      <c r="D112" s="1461" t="str">
        <f>'12_P1_Lista'!U112</f>
        <v/>
      </c>
      <c r="E112" s="1405"/>
      <c r="F112" s="1726" t="str">
        <f>IF('14_P2_Convoca'!F113&lt;&gt;"",'14_P2_Convoca'!F113,"")</f>
        <v/>
      </c>
      <c r="G112" s="1405"/>
      <c r="H112" s="1202">
        <v>95</v>
      </c>
      <c r="I112" s="134" t="str">
        <f>IF(ISERROR(VLOOKUP($A112,Aspirantes!$A:$H,Aspirantes!$E$1,FALSE)),"",VLOOKUP($A112,Aspirantes!$A:$H,Aspirantes!$E$1,FALSE))</f>
        <v/>
      </c>
      <c r="J112" s="513" t="str">
        <f>IF(ISERROR(VLOOKUP($A112,Aspirantes!$A:$H,Aspirantes!$F$1,FALSE)),"",VLOOKUP($A112,Aspirantes!$A:$H,Aspirantes!$F$1,FALSE))</f>
        <v/>
      </c>
      <c r="K112" s="514" t="str">
        <f>IF(ISERROR(VLOOKUP($A112,Aspirantes!$A:$H,Aspirantes!$G$1,FALSE)),"",VLOOKUP($A112,Aspirantes!$A:$H,Aspirantes!$G$1,FALSE))</f>
        <v/>
      </c>
      <c r="L112" s="515" t="str">
        <f>IF(ISERROR(VLOOKUP($A112,Aspirantes!$A:$H,Aspirantes!$H$1,FALSE)),"",VLOOKUP($A112,Aspirantes!$A:$H,Aspirantes!$H$1,FALSE))</f>
        <v/>
      </c>
      <c r="M112" s="152"/>
      <c r="N112" s="593"/>
      <c r="O112" s="594"/>
      <c r="P112" s="594"/>
      <c r="Q112" s="594"/>
      <c r="R112" s="595"/>
      <c r="S112" s="151"/>
      <c r="T112" s="590"/>
      <c r="U112" s="591"/>
      <c r="V112" s="591"/>
      <c r="W112" s="591"/>
      <c r="X112" s="591"/>
      <c r="Y112" s="592"/>
      <c r="Z112" s="156"/>
      <c r="AA112" s="593"/>
      <c r="AB112" s="594"/>
      <c r="AC112" s="594"/>
      <c r="AD112" s="594"/>
      <c r="AE112" s="595"/>
      <c r="AF112" s="151"/>
      <c r="AG112" s="590"/>
      <c r="AH112" s="591"/>
      <c r="AI112" s="591"/>
      <c r="AJ112" s="591"/>
      <c r="AK112" s="591"/>
      <c r="AL112" s="592"/>
      <c r="AN112" s="1442"/>
      <c r="AO112" s="1442"/>
      <c r="AP112" s="1442"/>
      <c r="AQ112" s="1442"/>
      <c r="AR112" s="1442"/>
      <c r="AS112" s="1442"/>
      <c r="AT112" s="1442"/>
      <c r="AU112" s="1442"/>
      <c r="AV112" s="1442"/>
      <c r="AW112" s="1442"/>
      <c r="AX112" s="1442"/>
      <c r="AY112" s="1442"/>
      <c r="AZ112" s="1442"/>
    </row>
    <row r="113" spans="1:52" s="34" customFormat="1" ht="20.100000000000001" customHeight="1" x14ac:dyDescent="0.2">
      <c r="A113" s="369" t="str">
        <f>CONCATENATE('01_Carga'!$M$5,"_",$H113)</f>
        <v>FI__96</v>
      </c>
      <c r="B113" s="1405"/>
      <c r="C113" s="1460" t="str">
        <f>'12_P1_Lista'!T113</f>
        <v/>
      </c>
      <c r="D113" s="1461" t="str">
        <f>'12_P1_Lista'!U113</f>
        <v/>
      </c>
      <c r="E113" s="1405"/>
      <c r="F113" s="1726" t="str">
        <f>IF('14_P2_Convoca'!F114&lt;&gt;"",'14_P2_Convoca'!F114,"")</f>
        <v/>
      </c>
      <c r="G113" s="1405"/>
      <c r="H113" s="1202">
        <v>96</v>
      </c>
      <c r="I113" s="134" t="str">
        <f>IF(ISERROR(VLOOKUP($A113,Aspirantes!$A:$H,Aspirantes!$E$1,FALSE)),"",VLOOKUP($A113,Aspirantes!$A:$H,Aspirantes!$E$1,FALSE))</f>
        <v/>
      </c>
      <c r="J113" s="513" t="str">
        <f>IF(ISERROR(VLOOKUP($A113,Aspirantes!$A:$H,Aspirantes!$F$1,FALSE)),"",VLOOKUP($A113,Aspirantes!$A:$H,Aspirantes!$F$1,FALSE))</f>
        <v/>
      </c>
      <c r="K113" s="514" t="str">
        <f>IF(ISERROR(VLOOKUP($A113,Aspirantes!$A:$H,Aspirantes!$G$1,FALSE)),"",VLOOKUP($A113,Aspirantes!$A:$H,Aspirantes!$G$1,FALSE))</f>
        <v/>
      </c>
      <c r="L113" s="515" t="str">
        <f>IF(ISERROR(VLOOKUP($A113,Aspirantes!$A:$H,Aspirantes!$H$1,FALSE)),"",VLOOKUP($A113,Aspirantes!$A:$H,Aspirantes!$H$1,FALSE))</f>
        <v/>
      </c>
      <c r="M113" s="152"/>
      <c r="N113" s="593"/>
      <c r="O113" s="594"/>
      <c r="P113" s="594"/>
      <c r="Q113" s="594"/>
      <c r="R113" s="595"/>
      <c r="S113" s="151"/>
      <c r="T113" s="590"/>
      <c r="U113" s="591"/>
      <c r="V113" s="591"/>
      <c r="W113" s="591"/>
      <c r="X113" s="591"/>
      <c r="Y113" s="592"/>
      <c r="Z113" s="156"/>
      <c r="AA113" s="593"/>
      <c r="AB113" s="594"/>
      <c r="AC113" s="594"/>
      <c r="AD113" s="594"/>
      <c r="AE113" s="595"/>
      <c r="AF113" s="151"/>
      <c r="AG113" s="590"/>
      <c r="AH113" s="591"/>
      <c r="AI113" s="591"/>
      <c r="AJ113" s="591"/>
      <c r="AK113" s="591"/>
      <c r="AL113" s="592"/>
      <c r="AN113" s="1442"/>
      <c r="AO113" s="1442"/>
      <c r="AP113" s="1442"/>
      <c r="AQ113" s="1442"/>
      <c r="AR113" s="1442"/>
      <c r="AS113" s="1442"/>
      <c r="AT113" s="1442"/>
      <c r="AU113" s="1442"/>
      <c r="AV113" s="1442"/>
      <c r="AW113" s="1442"/>
      <c r="AX113" s="1442"/>
      <c r="AY113" s="1442"/>
      <c r="AZ113" s="1442"/>
    </row>
    <row r="114" spans="1:52" s="34" customFormat="1" ht="20.100000000000001" customHeight="1" x14ac:dyDescent="0.2">
      <c r="A114" s="369" t="str">
        <f>CONCATENATE('01_Carga'!$M$5,"_",$H114)</f>
        <v>FI__97</v>
      </c>
      <c r="B114" s="1405"/>
      <c r="C114" s="1460" t="str">
        <f>'12_P1_Lista'!T114</f>
        <v/>
      </c>
      <c r="D114" s="1461" t="str">
        <f>'12_P1_Lista'!U114</f>
        <v/>
      </c>
      <c r="E114" s="1405"/>
      <c r="F114" s="1726" t="str">
        <f>IF('14_P2_Convoca'!F115&lt;&gt;"",'14_P2_Convoca'!F115,"")</f>
        <v/>
      </c>
      <c r="G114" s="1405"/>
      <c r="H114" s="1202">
        <v>97</v>
      </c>
      <c r="I114" s="134" t="str">
        <f>IF(ISERROR(VLOOKUP($A114,Aspirantes!$A:$H,Aspirantes!$E$1,FALSE)),"",VLOOKUP($A114,Aspirantes!$A:$H,Aspirantes!$E$1,FALSE))</f>
        <v/>
      </c>
      <c r="J114" s="513" t="str">
        <f>IF(ISERROR(VLOOKUP($A114,Aspirantes!$A:$H,Aspirantes!$F$1,FALSE)),"",VLOOKUP($A114,Aspirantes!$A:$H,Aspirantes!$F$1,FALSE))</f>
        <v/>
      </c>
      <c r="K114" s="514" t="str">
        <f>IF(ISERROR(VLOOKUP($A114,Aspirantes!$A:$H,Aspirantes!$G$1,FALSE)),"",VLOOKUP($A114,Aspirantes!$A:$H,Aspirantes!$G$1,FALSE))</f>
        <v/>
      </c>
      <c r="L114" s="515" t="str">
        <f>IF(ISERROR(VLOOKUP($A114,Aspirantes!$A:$H,Aspirantes!$H$1,FALSE)),"",VLOOKUP($A114,Aspirantes!$A:$H,Aspirantes!$H$1,FALSE))</f>
        <v/>
      </c>
      <c r="M114" s="152"/>
      <c r="N114" s="593"/>
      <c r="O114" s="594"/>
      <c r="P114" s="594"/>
      <c r="Q114" s="594"/>
      <c r="R114" s="595"/>
      <c r="S114" s="151"/>
      <c r="T114" s="590"/>
      <c r="U114" s="591"/>
      <c r="V114" s="591"/>
      <c r="W114" s="591"/>
      <c r="X114" s="591"/>
      <c r="Y114" s="592"/>
      <c r="Z114" s="156"/>
      <c r="AA114" s="593"/>
      <c r="AB114" s="594"/>
      <c r="AC114" s="594"/>
      <c r="AD114" s="594"/>
      <c r="AE114" s="595"/>
      <c r="AF114" s="151"/>
      <c r="AG114" s="590"/>
      <c r="AH114" s="591"/>
      <c r="AI114" s="591"/>
      <c r="AJ114" s="591"/>
      <c r="AK114" s="591"/>
      <c r="AL114" s="592"/>
      <c r="AN114" s="1442"/>
      <c r="AO114" s="1442"/>
      <c r="AP114" s="1442"/>
      <c r="AQ114" s="1442"/>
      <c r="AR114" s="1442"/>
      <c r="AS114" s="1442"/>
      <c r="AT114" s="1442"/>
      <c r="AU114" s="1442"/>
      <c r="AV114" s="1442"/>
      <c r="AW114" s="1442"/>
      <c r="AX114" s="1442"/>
      <c r="AY114" s="1442"/>
      <c r="AZ114" s="1442"/>
    </row>
    <row r="115" spans="1:52" s="34" customFormat="1" ht="20.100000000000001" customHeight="1" x14ac:dyDescent="0.2">
      <c r="A115" s="369" t="str">
        <f>CONCATENATE('01_Carga'!$M$5,"_",$H115)</f>
        <v>FI__98</v>
      </c>
      <c r="B115" s="1405"/>
      <c r="C115" s="1460" t="str">
        <f>'12_P1_Lista'!T115</f>
        <v/>
      </c>
      <c r="D115" s="1461" t="str">
        <f>'12_P1_Lista'!U115</f>
        <v/>
      </c>
      <c r="E115" s="1405"/>
      <c r="F115" s="1726" t="str">
        <f>IF('14_P2_Convoca'!F116&lt;&gt;"",'14_P2_Convoca'!F116,"")</f>
        <v/>
      </c>
      <c r="G115" s="1405"/>
      <c r="H115" s="1202">
        <v>98</v>
      </c>
      <c r="I115" s="134" t="str">
        <f>IF(ISERROR(VLOOKUP($A115,Aspirantes!$A:$H,Aspirantes!$E$1,FALSE)),"",VLOOKUP($A115,Aspirantes!$A:$H,Aspirantes!$E$1,FALSE))</f>
        <v/>
      </c>
      <c r="J115" s="513" t="str">
        <f>IF(ISERROR(VLOOKUP($A115,Aspirantes!$A:$H,Aspirantes!$F$1,FALSE)),"",VLOOKUP($A115,Aspirantes!$A:$H,Aspirantes!$F$1,FALSE))</f>
        <v/>
      </c>
      <c r="K115" s="514" t="str">
        <f>IF(ISERROR(VLOOKUP($A115,Aspirantes!$A:$H,Aspirantes!$G$1,FALSE)),"",VLOOKUP($A115,Aspirantes!$A:$H,Aspirantes!$G$1,FALSE))</f>
        <v/>
      </c>
      <c r="L115" s="515" t="str">
        <f>IF(ISERROR(VLOOKUP($A115,Aspirantes!$A:$H,Aspirantes!$H$1,FALSE)),"",VLOOKUP($A115,Aspirantes!$A:$H,Aspirantes!$H$1,FALSE))</f>
        <v/>
      </c>
      <c r="M115" s="152"/>
      <c r="N115" s="593"/>
      <c r="O115" s="594"/>
      <c r="P115" s="594"/>
      <c r="Q115" s="594"/>
      <c r="R115" s="595"/>
      <c r="S115" s="151"/>
      <c r="T115" s="590"/>
      <c r="U115" s="591"/>
      <c r="V115" s="591"/>
      <c r="W115" s="591"/>
      <c r="X115" s="591"/>
      <c r="Y115" s="592"/>
      <c r="Z115" s="156"/>
      <c r="AA115" s="593"/>
      <c r="AB115" s="594"/>
      <c r="AC115" s="594"/>
      <c r="AD115" s="594"/>
      <c r="AE115" s="595"/>
      <c r="AF115" s="151"/>
      <c r="AG115" s="590"/>
      <c r="AH115" s="591"/>
      <c r="AI115" s="591"/>
      <c r="AJ115" s="591"/>
      <c r="AK115" s="591"/>
      <c r="AL115" s="592"/>
      <c r="AN115" s="1442"/>
      <c r="AO115" s="1442"/>
      <c r="AP115" s="1442"/>
      <c r="AQ115" s="1442"/>
      <c r="AR115" s="1442"/>
      <c r="AS115" s="1442"/>
      <c r="AT115" s="1442"/>
      <c r="AU115" s="1442"/>
      <c r="AV115" s="1442"/>
      <c r="AW115" s="1442"/>
      <c r="AX115" s="1442"/>
      <c r="AY115" s="1442"/>
      <c r="AZ115" s="1442"/>
    </row>
    <row r="116" spans="1:52" s="34" customFormat="1" ht="20.100000000000001" customHeight="1" x14ac:dyDescent="0.2">
      <c r="A116" s="369" t="str">
        <f>CONCATENATE('01_Carga'!$M$5,"_",$H116)</f>
        <v>FI__99</v>
      </c>
      <c r="B116" s="1405"/>
      <c r="C116" s="1460" t="str">
        <f>'12_P1_Lista'!T116</f>
        <v/>
      </c>
      <c r="D116" s="1461" t="str">
        <f>'12_P1_Lista'!U116</f>
        <v/>
      </c>
      <c r="E116" s="1405"/>
      <c r="F116" s="1726" t="str">
        <f>IF('14_P2_Convoca'!F117&lt;&gt;"",'14_P2_Convoca'!F117,"")</f>
        <v/>
      </c>
      <c r="G116" s="1405"/>
      <c r="H116" s="1202">
        <v>99</v>
      </c>
      <c r="I116" s="134" t="str">
        <f>IF(ISERROR(VLOOKUP($A116,Aspirantes!$A:$H,Aspirantes!$E$1,FALSE)),"",VLOOKUP($A116,Aspirantes!$A:$H,Aspirantes!$E$1,FALSE))</f>
        <v/>
      </c>
      <c r="J116" s="513" t="str">
        <f>IF(ISERROR(VLOOKUP($A116,Aspirantes!$A:$H,Aspirantes!$F$1,FALSE)),"",VLOOKUP($A116,Aspirantes!$A:$H,Aspirantes!$F$1,FALSE))</f>
        <v/>
      </c>
      <c r="K116" s="514" t="str">
        <f>IF(ISERROR(VLOOKUP($A116,Aspirantes!$A:$H,Aspirantes!$G$1,FALSE)),"",VLOOKUP($A116,Aspirantes!$A:$H,Aspirantes!$G$1,FALSE))</f>
        <v/>
      </c>
      <c r="L116" s="515" t="str">
        <f>IF(ISERROR(VLOOKUP($A116,Aspirantes!$A:$H,Aspirantes!$H$1,FALSE)),"",VLOOKUP($A116,Aspirantes!$A:$H,Aspirantes!$H$1,FALSE))</f>
        <v/>
      </c>
      <c r="M116" s="152"/>
      <c r="N116" s="593"/>
      <c r="O116" s="594"/>
      <c r="P116" s="594"/>
      <c r="Q116" s="594"/>
      <c r="R116" s="595"/>
      <c r="S116" s="151"/>
      <c r="T116" s="590"/>
      <c r="U116" s="591"/>
      <c r="V116" s="591"/>
      <c r="W116" s="591"/>
      <c r="X116" s="591"/>
      <c r="Y116" s="592"/>
      <c r="Z116" s="156"/>
      <c r="AA116" s="593"/>
      <c r="AB116" s="594"/>
      <c r="AC116" s="594"/>
      <c r="AD116" s="594"/>
      <c r="AE116" s="595"/>
      <c r="AF116" s="151"/>
      <c r="AG116" s="590"/>
      <c r="AH116" s="591"/>
      <c r="AI116" s="591"/>
      <c r="AJ116" s="591"/>
      <c r="AK116" s="591"/>
      <c r="AL116" s="592"/>
      <c r="AN116" s="1442"/>
      <c r="AO116" s="1442"/>
      <c r="AP116" s="1442"/>
      <c r="AQ116" s="1442"/>
      <c r="AR116" s="1442"/>
      <c r="AS116" s="1442"/>
      <c r="AT116" s="1442"/>
      <c r="AU116" s="1442"/>
      <c r="AV116" s="1442"/>
      <c r="AW116" s="1442"/>
      <c r="AX116" s="1442"/>
      <c r="AY116" s="1442"/>
      <c r="AZ116" s="1442"/>
    </row>
    <row r="117" spans="1:52" s="34" customFormat="1" ht="20.100000000000001" customHeight="1" x14ac:dyDescent="0.2">
      <c r="A117" s="369" t="str">
        <f>CONCATENATE('01_Carga'!$M$5,"_",$H117)</f>
        <v>FI__100</v>
      </c>
      <c r="B117" s="1405"/>
      <c r="C117" s="1460" t="str">
        <f>'12_P1_Lista'!T117</f>
        <v/>
      </c>
      <c r="D117" s="1461" t="str">
        <f>'12_P1_Lista'!U117</f>
        <v/>
      </c>
      <c r="E117" s="1405"/>
      <c r="F117" s="1726" t="str">
        <f>IF('14_P2_Convoca'!F118&lt;&gt;"",'14_P2_Convoca'!F118,"")</f>
        <v/>
      </c>
      <c r="G117" s="1405"/>
      <c r="H117" s="1202">
        <v>100</v>
      </c>
      <c r="I117" s="134" t="str">
        <f>IF(ISERROR(VLOOKUP($A117,Aspirantes!$A:$H,Aspirantes!$E$1,FALSE)),"",VLOOKUP($A117,Aspirantes!$A:$H,Aspirantes!$E$1,FALSE))</f>
        <v/>
      </c>
      <c r="J117" s="513" t="str">
        <f>IF(ISERROR(VLOOKUP($A117,Aspirantes!$A:$H,Aspirantes!$F$1,FALSE)),"",VLOOKUP($A117,Aspirantes!$A:$H,Aspirantes!$F$1,FALSE))</f>
        <v/>
      </c>
      <c r="K117" s="514" t="str">
        <f>IF(ISERROR(VLOOKUP($A117,Aspirantes!$A:$H,Aspirantes!$G$1,FALSE)),"",VLOOKUP($A117,Aspirantes!$A:$H,Aspirantes!$G$1,FALSE))</f>
        <v/>
      </c>
      <c r="L117" s="515" t="str">
        <f>IF(ISERROR(VLOOKUP($A117,Aspirantes!$A:$H,Aspirantes!$H$1,FALSE)),"",VLOOKUP($A117,Aspirantes!$A:$H,Aspirantes!$H$1,FALSE))</f>
        <v/>
      </c>
      <c r="M117" s="152"/>
      <c r="N117" s="593"/>
      <c r="O117" s="594"/>
      <c r="P117" s="594"/>
      <c r="Q117" s="594"/>
      <c r="R117" s="595"/>
      <c r="S117" s="151"/>
      <c r="T117" s="590"/>
      <c r="U117" s="591"/>
      <c r="V117" s="591"/>
      <c r="W117" s="591"/>
      <c r="X117" s="591"/>
      <c r="Y117" s="592"/>
      <c r="Z117" s="156"/>
      <c r="AA117" s="593"/>
      <c r="AB117" s="594"/>
      <c r="AC117" s="594"/>
      <c r="AD117" s="594"/>
      <c r="AE117" s="595"/>
      <c r="AF117" s="151"/>
      <c r="AG117" s="590"/>
      <c r="AH117" s="591"/>
      <c r="AI117" s="591"/>
      <c r="AJ117" s="591"/>
      <c r="AK117" s="591"/>
      <c r="AL117" s="592"/>
      <c r="AN117" s="1442"/>
      <c r="AO117" s="1442"/>
      <c r="AP117" s="1442"/>
      <c r="AQ117" s="1442"/>
      <c r="AR117" s="1442"/>
      <c r="AS117" s="1442"/>
      <c r="AT117" s="1442"/>
      <c r="AU117" s="1442"/>
      <c r="AV117" s="1442"/>
      <c r="AW117" s="1442"/>
      <c r="AX117" s="1442"/>
      <c r="AY117" s="1442"/>
      <c r="AZ117" s="1442"/>
    </row>
    <row r="118" spans="1:52" s="34" customFormat="1" ht="20.100000000000001" customHeight="1" x14ac:dyDescent="0.2">
      <c r="A118" s="369" t="str">
        <f>CONCATENATE('01_Carga'!$M$5,"_",$H118)</f>
        <v>FI__101</v>
      </c>
      <c r="B118" s="1405"/>
      <c r="C118" s="1460" t="str">
        <f>'12_P1_Lista'!T118</f>
        <v/>
      </c>
      <c r="D118" s="1461" t="str">
        <f>'12_P1_Lista'!U118</f>
        <v/>
      </c>
      <c r="E118" s="1405"/>
      <c r="F118" s="1726" t="str">
        <f>IF('14_P2_Convoca'!F119&lt;&gt;"",'14_P2_Convoca'!F119,"")</f>
        <v/>
      </c>
      <c r="G118" s="1405"/>
      <c r="H118" s="1202">
        <v>101</v>
      </c>
      <c r="I118" s="134" t="str">
        <f>IF(ISERROR(VLOOKUP($A118,Aspirantes!$A:$H,Aspirantes!$E$1,FALSE)),"",VLOOKUP($A118,Aspirantes!$A:$H,Aspirantes!$E$1,FALSE))</f>
        <v/>
      </c>
      <c r="J118" s="513" t="str">
        <f>IF(ISERROR(VLOOKUP($A118,Aspirantes!$A:$H,Aspirantes!$F$1,FALSE)),"",VLOOKUP($A118,Aspirantes!$A:$H,Aspirantes!$F$1,FALSE))</f>
        <v/>
      </c>
      <c r="K118" s="514" t="str">
        <f>IF(ISERROR(VLOOKUP($A118,Aspirantes!$A:$H,Aspirantes!$G$1,FALSE)),"",VLOOKUP($A118,Aspirantes!$A:$H,Aspirantes!$G$1,FALSE))</f>
        <v/>
      </c>
      <c r="L118" s="515" t="str">
        <f>IF(ISERROR(VLOOKUP($A118,Aspirantes!$A:$H,Aspirantes!$H$1,FALSE)),"",VLOOKUP($A118,Aspirantes!$A:$H,Aspirantes!$H$1,FALSE))</f>
        <v/>
      </c>
      <c r="M118" s="152"/>
      <c r="N118" s="593"/>
      <c r="O118" s="594"/>
      <c r="P118" s="594"/>
      <c r="Q118" s="594"/>
      <c r="R118" s="595"/>
      <c r="S118" s="151"/>
      <c r="T118" s="590"/>
      <c r="U118" s="591"/>
      <c r="V118" s="591"/>
      <c r="W118" s="591"/>
      <c r="X118" s="591"/>
      <c r="Y118" s="592"/>
      <c r="Z118" s="156"/>
      <c r="AA118" s="593"/>
      <c r="AB118" s="594"/>
      <c r="AC118" s="594"/>
      <c r="AD118" s="594"/>
      <c r="AE118" s="595"/>
      <c r="AF118" s="151"/>
      <c r="AG118" s="590"/>
      <c r="AH118" s="591"/>
      <c r="AI118" s="591"/>
      <c r="AJ118" s="591"/>
      <c r="AK118" s="591"/>
      <c r="AL118" s="592"/>
      <c r="AN118" s="1442"/>
      <c r="AO118" s="1442"/>
      <c r="AP118" s="1442"/>
      <c r="AQ118" s="1442"/>
      <c r="AR118" s="1442"/>
      <c r="AS118" s="1442"/>
      <c r="AT118" s="1442"/>
      <c r="AU118" s="1442"/>
      <c r="AV118" s="1442"/>
      <c r="AW118" s="1442"/>
      <c r="AX118" s="1442"/>
      <c r="AY118" s="1442"/>
      <c r="AZ118" s="1442"/>
    </row>
    <row r="119" spans="1:52" s="34" customFormat="1" ht="20.100000000000001" customHeight="1" x14ac:dyDescent="0.2">
      <c r="A119" s="369" t="str">
        <f>CONCATENATE('01_Carga'!$M$5,"_",$H119)</f>
        <v>FI__102</v>
      </c>
      <c r="B119" s="1405"/>
      <c r="C119" s="1460" t="str">
        <f>'12_P1_Lista'!T119</f>
        <v/>
      </c>
      <c r="D119" s="1461" t="str">
        <f>'12_P1_Lista'!U119</f>
        <v/>
      </c>
      <c r="E119" s="1405"/>
      <c r="F119" s="1726" t="str">
        <f>IF('14_P2_Convoca'!F120&lt;&gt;"",'14_P2_Convoca'!F120,"")</f>
        <v/>
      </c>
      <c r="G119" s="1405"/>
      <c r="H119" s="1202">
        <v>102</v>
      </c>
      <c r="I119" s="134" t="str">
        <f>IF(ISERROR(VLOOKUP($A119,Aspirantes!$A:$H,Aspirantes!$E$1,FALSE)),"",VLOOKUP($A119,Aspirantes!$A:$H,Aspirantes!$E$1,FALSE))</f>
        <v/>
      </c>
      <c r="J119" s="513" t="str">
        <f>IF(ISERROR(VLOOKUP($A119,Aspirantes!$A:$H,Aspirantes!$F$1,FALSE)),"",VLOOKUP($A119,Aspirantes!$A:$H,Aspirantes!$F$1,FALSE))</f>
        <v/>
      </c>
      <c r="K119" s="514" t="str">
        <f>IF(ISERROR(VLOOKUP($A119,Aspirantes!$A:$H,Aspirantes!$G$1,FALSE)),"",VLOOKUP($A119,Aspirantes!$A:$H,Aspirantes!$G$1,FALSE))</f>
        <v/>
      </c>
      <c r="L119" s="515" t="str">
        <f>IF(ISERROR(VLOOKUP($A119,Aspirantes!$A:$H,Aspirantes!$H$1,FALSE)),"",VLOOKUP($A119,Aspirantes!$A:$H,Aspirantes!$H$1,FALSE))</f>
        <v/>
      </c>
      <c r="M119" s="152"/>
      <c r="N119" s="593"/>
      <c r="O119" s="594"/>
      <c r="P119" s="594"/>
      <c r="Q119" s="594"/>
      <c r="R119" s="595"/>
      <c r="S119" s="151"/>
      <c r="T119" s="590"/>
      <c r="U119" s="591"/>
      <c r="V119" s="591"/>
      <c r="W119" s="591"/>
      <c r="X119" s="591"/>
      <c r="Y119" s="592"/>
      <c r="Z119" s="156"/>
      <c r="AA119" s="593"/>
      <c r="AB119" s="594"/>
      <c r="AC119" s="594"/>
      <c r="AD119" s="594"/>
      <c r="AE119" s="595"/>
      <c r="AF119" s="151"/>
      <c r="AG119" s="590"/>
      <c r="AH119" s="591"/>
      <c r="AI119" s="591"/>
      <c r="AJ119" s="591"/>
      <c r="AK119" s="591"/>
      <c r="AL119" s="592"/>
      <c r="AN119" s="1442"/>
      <c r="AO119" s="1442"/>
      <c r="AP119" s="1442"/>
      <c r="AQ119" s="1442"/>
      <c r="AR119" s="1442"/>
      <c r="AS119" s="1442"/>
      <c r="AT119" s="1442"/>
      <c r="AU119" s="1442"/>
      <c r="AV119" s="1442"/>
      <c r="AW119" s="1442"/>
      <c r="AX119" s="1442"/>
      <c r="AY119" s="1442"/>
      <c r="AZ119" s="1442"/>
    </row>
    <row r="120" spans="1:52" s="34" customFormat="1" ht="20.100000000000001" customHeight="1" x14ac:dyDescent="0.2">
      <c r="A120" s="369" t="str">
        <f>CONCATENATE('01_Carga'!$M$5,"_",$H120)</f>
        <v>FI__103</v>
      </c>
      <c r="B120" s="1405"/>
      <c r="C120" s="1460" t="str">
        <f>'12_P1_Lista'!T120</f>
        <v/>
      </c>
      <c r="D120" s="1461" t="str">
        <f>'12_P1_Lista'!U120</f>
        <v/>
      </c>
      <c r="E120" s="1405"/>
      <c r="F120" s="1726" t="str">
        <f>IF('14_P2_Convoca'!F121&lt;&gt;"",'14_P2_Convoca'!F121,"")</f>
        <v/>
      </c>
      <c r="G120" s="1405"/>
      <c r="H120" s="1202">
        <v>103</v>
      </c>
      <c r="I120" s="134" t="str">
        <f>IF(ISERROR(VLOOKUP($A120,Aspirantes!$A:$H,Aspirantes!$E$1,FALSE)),"",VLOOKUP($A120,Aspirantes!$A:$H,Aspirantes!$E$1,FALSE))</f>
        <v/>
      </c>
      <c r="J120" s="513" t="str">
        <f>IF(ISERROR(VLOOKUP($A120,Aspirantes!$A:$H,Aspirantes!$F$1,FALSE)),"",VLOOKUP($A120,Aspirantes!$A:$H,Aspirantes!$F$1,FALSE))</f>
        <v/>
      </c>
      <c r="K120" s="514" t="str">
        <f>IF(ISERROR(VLOOKUP($A120,Aspirantes!$A:$H,Aspirantes!$G$1,FALSE)),"",VLOOKUP($A120,Aspirantes!$A:$H,Aspirantes!$G$1,FALSE))</f>
        <v/>
      </c>
      <c r="L120" s="515" t="str">
        <f>IF(ISERROR(VLOOKUP($A120,Aspirantes!$A:$H,Aspirantes!$H$1,FALSE)),"",VLOOKUP($A120,Aspirantes!$A:$H,Aspirantes!$H$1,FALSE))</f>
        <v/>
      </c>
      <c r="M120" s="152"/>
      <c r="N120" s="593"/>
      <c r="O120" s="594"/>
      <c r="P120" s="594"/>
      <c r="Q120" s="594"/>
      <c r="R120" s="595"/>
      <c r="S120" s="151"/>
      <c r="T120" s="590"/>
      <c r="U120" s="591"/>
      <c r="V120" s="591"/>
      <c r="W120" s="591"/>
      <c r="X120" s="591"/>
      <c r="Y120" s="592"/>
      <c r="Z120" s="156"/>
      <c r="AA120" s="593"/>
      <c r="AB120" s="594"/>
      <c r="AC120" s="594"/>
      <c r="AD120" s="594"/>
      <c r="AE120" s="595"/>
      <c r="AF120" s="151"/>
      <c r="AG120" s="590"/>
      <c r="AH120" s="591"/>
      <c r="AI120" s="591"/>
      <c r="AJ120" s="591"/>
      <c r="AK120" s="591"/>
      <c r="AL120" s="592"/>
      <c r="AN120" s="1442"/>
      <c r="AO120" s="1442"/>
      <c r="AP120" s="1442"/>
      <c r="AQ120" s="1442"/>
      <c r="AR120" s="1442"/>
      <c r="AS120" s="1442"/>
      <c r="AT120" s="1442"/>
      <c r="AU120" s="1442"/>
      <c r="AV120" s="1442"/>
      <c r="AW120" s="1442"/>
      <c r="AX120" s="1442"/>
      <c r="AY120" s="1442"/>
      <c r="AZ120" s="1442"/>
    </row>
    <row r="121" spans="1:52" s="34" customFormat="1" ht="20.100000000000001" customHeight="1" x14ac:dyDescent="0.2">
      <c r="A121" s="369" t="str">
        <f>CONCATENATE('01_Carga'!$M$5,"_",$H121)</f>
        <v>FI__104</v>
      </c>
      <c r="B121" s="1405"/>
      <c r="C121" s="1460" t="str">
        <f>'12_P1_Lista'!T121</f>
        <v/>
      </c>
      <c r="D121" s="1461" t="str">
        <f>'12_P1_Lista'!U121</f>
        <v/>
      </c>
      <c r="E121" s="1405"/>
      <c r="F121" s="1726" t="str">
        <f>IF('14_P2_Convoca'!F122&lt;&gt;"",'14_P2_Convoca'!F122,"")</f>
        <v/>
      </c>
      <c r="G121" s="1405"/>
      <c r="H121" s="1202">
        <v>104</v>
      </c>
      <c r="I121" s="134" t="str">
        <f>IF(ISERROR(VLOOKUP($A121,Aspirantes!$A:$H,Aspirantes!$E$1,FALSE)),"",VLOOKUP($A121,Aspirantes!$A:$H,Aspirantes!$E$1,FALSE))</f>
        <v/>
      </c>
      <c r="J121" s="513" t="str">
        <f>IF(ISERROR(VLOOKUP($A121,Aspirantes!$A:$H,Aspirantes!$F$1,FALSE)),"",VLOOKUP($A121,Aspirantes!$A:$H,Aspirantes!$F$1,FALSE))</f>
        <v/>
      </c>
      <c r="K121" s="514" t="str">
        <f>IF(ISERROR(VLOOKUP($A121,Aspirantes!$A:$H,Aspirantes!$G$1,FALSE)),"",VLOOKUP($A121,Aspirantes!$A:$H,Aspirantes!$G$1,FALSE))</f>
        <v/>
      </c>
      <c r="L121" s="515" t="str">
        <f>IF(ISERROR(VLOOKUP($A121,Aspirantes!$A:$H,Aspirantes!$H$1,FALSE)),"",VLOOKUP($A121,Aspirantes!$A:$H,Aspirantes!$H$1,FALSE))</f>
        <v/>
      </c>
      <c r="M121" s="152"/>
      <c r="N121" s="593"/>
      <c r="O121" s="594"/>
      <c r="P121" s="594"/>
      <c r="Q121" s="594"/>
      <c r="R121" s="595"/>
      <c r="S121" s="151"/>
      <c r="T121" s="590"/>
      <c r="U121" s="591"/>
      <c r="V121" s="591"/>
      <c r="W121" s="591"/>
      <c r="X121" s="591"/>
      <c r="Y121" s="592"/>
      <c r="Z121" s="156"/>
      <c r="AA121" s="593"/>
      <c r="AB121" s="594"/>
      <c r="AC121" s="594"/>
      <c r="AD121" s="594"/>
      <c r="AE121" s="595"/>
      <c r="AF121" s="151"/>
      <c r="AG121" s="590"/>
      <c r="AH121" s="591"/>
      <c r="AI121" s="591"/>
      <c r="AJ121" s="591"/>
      <c r="AK121" s="591"/>
      <c r="AL121" s="592"/>
      <c r="AN121" s="1442"/>
      <c r="AO121" s="1442"/>
      <c r="AP121" s="1442"/>
      <c r="AQ121" s="1442"/>
      <c r="AR121" s="1442"/>
      <c r="AS121" s="1442"/>
      <c r="AT121" s="1442"/>
      <c r="AU121" s="1442"/>
      <c r="AV121" s="1442"/>
      <c r="AW121" s="1442"/>
      <c r="AX121" s="1442"/>
      <c r="AY121" s="1442"/>
      <c r="AZ121" s="1442"/>
    </row>
    <row r="122" spans="1:52" s="34" customFormat="1" ht="20.100000000000001" customHeight="1" x14ac:dyDescent="0.2">
      <c r="A122" s="369" t="str">
        <f>CONCATENATE('01_Carga'!$M$5,"_",$H122)</f>
        <v>FI__105</v>
      </c>
      <c r="B122" s="1405"/>
      <c r="C122" s="1460" t="str">
        <f>'12_P1_Lista'!T122</f>
        <v/>
      </c>
      <c r="D122" s="1461" t="str">
        <f>'12_P1_Lista'!U122</f>
        <v/>
      </c>
      <c r="E122" s="1405"/>
      <c r="F122" s="1726" t="str">
        <f>IF('14_P2_Convoca'!F123&lt;&gt;"",'14_P2_Convoca'!F123,"")</f>
        <v/>
      </c>
      <c r="G122" s="1405"/>
      <c r="H122" s="1202">
        <v>105</v>
      </c>
      <c r="I122" s="134" t="str">
        <f>IF(ISERROR(VLOOKUP($A122,Aspirantes!$A:$H,Aspirantes!$E$1,FALSE)),"",VLOOKUP($A122,Aspirantes!$A:$H,Aspirantes!$E$1,FALSE))</f>
        <v/>
      </c>
      <c r="J122" s="513" t="str">
        <f>IF(ISERROR(VLOOKUP($A122,Aspirantes!$A:$H,Aspirantes!$F$1,FALSE)),"",VLOOKUP($A122,Aspirantes!$A:$H,Aspirantes!$F$1,FALSE))</f>
        <v/>
      </c>
      <c r="K122" s="514" t="str">
        <f>IF(ISERROR(VLOOKUP($A122,Aspirantes!$A:$H,Aspirantes!$G$1,FALSE)),"",VLOOKUP($A122,Aspirantes!$A:$H,Aspirantes!$G$1,FALSE))</f>
        <v/>
      </c>
      <c r="L122" s="515" t="str">
        <f>IF(ISERROR(VLOOKUP($A122,Aspirantes!$A:$H,Aspirantes!$H$1,FALSE)),"",VLOOKUP($A122,Aspirantes!$A:$H,Aspirantes!$H$1,FALSE))</f>
        <v/>
      </c>
      <c r="M122" s="152"/>
      <c r="N122" s="593"/>
      <c r="O122" s="594"/>
      <c r="P122" s="594"/>
      <c r="Q122" s="594"/>
      <c r="R122" s="595"/>
      <c r="S122" s="151"/>
      <c r="T122" s="590"/>
      <c r="U122" s="591"/>
      <c r="V122" s="591"/>
      <c r="W122" s="591"/>
      <c r="X122" s="591"/>
      <c r="Y122" s="592"/>
      <c r="Z122" s="156"/>
      <c r="AA122" s="593"/>
      <c r="AB122" s="594"/>
      <c r="AC122" s="594"/>
      <c r="AD122" s="594"/>
      <c r="AE122" s="595"/>
      <c r="AF122" s="151"/>
      <c r="AG122" s="590"/>
      <c r="AH122" s="591"/>
      <c r="AI122" s="591"/>
      <c r="AJ122" s="591"/>
      <c r="AK122" s="591"/>
      <c r="AL122" s="592"/>
      <c r="AN122" s="1442"/>
      <c r="AO122" s="1442"/>
      <c r="AP122" s="1442"/>
      <c r="AQ122" s="1442"/>
      <c r="AR122" s="1442"/>
      <c r="AS122" s="1442"/>
      <c r="AT122" s="1442"/>
      <c r="AU122" s="1442"/>
      <c r="AV122" s="1442"/>
      <c r="AW122" s="1442"/>
      <c r="AX122" s="1442"/>
      <c r="AY122" s="1442"/>
      <c r="AZ122" s="1442"/>
    </row>
    <row r="123" spans="1:52" s="34" customFormat="1" ht="20.100000000000001" customHeight="1" x14ac:dyDescent="0.2">
      <c r="A123" s="369" t="str">
        <f>CONCATENATE('01_Carga'!$M$5,"_",$H123)</f>
        <v>FI__106</v>
      </c>
      <c r="B123" s="1405"/>
      <c r="C123" s="1460" t="str">
        <f>'12_P1_Lista'!T123</f>
        <v/>
      </c>
      <c r="D123" s="1461" t="str">
        <f>'12_P1_Lista'!U123</f>
        <v/>
      </c>
      <c r="E123" s="1405"/>
      <c r="F123" s="1726" t="str">
        <f>IF('14_P2_Convoca'!F124&lt;&gt;"",'14_P2_Convoca'!F124,"")</f>
        <v/>
      </c>
      <c r="G123" s="1405"/>
      <c r="H123" s="1202">
        <v>106</v>
      </c>
      <c r="I123" s="134" t="str">
        <f>IF(ISERROR(VLOOKUP($A123,Aspirantes!$A:$H,Aspirantes!$E$1,FALSE)),"",VLOOKUP($A123,Aspirantes!$A:$H,Aspirantes!$E$1,FALSE))</f>
        <v/>
      </c>
      <c r="J123" s="513" t="str">
        <f>IF(ISERROR(VLOOKUP($A123,Aspirantes!$A:$H,Aspirantes!$F$1,FALSE)),"",VLOOKUP($A123,Aspirantes!$A:$H,Aspirantes!$F$1,FALSE))</f>
        <v/>
      </c>
      <c r="K123" s="514" t="str">
        <f>IF(ISERROR(VLOOKUP($A123,Aspirantes!$A:$H,Aspirantes!$G$1,FALSE)),"",VLOOKUP($A123,Aspirantes!$A:$H,Aspirantes!$G$1,FALSE))</f>
        <v/>
      </c>
      <c r="L123" s="515" t="str">
        <f>IF(ISERROR(VLOOKUP($A123,Aspirantes!$A:$H,Aspirantes!$H$1,FALSE)),"",VLOOKUP($A123,Aspirantes!$A:$H,Aspirantes!$H$1,FALSE))</f>
        <v/>
      </c>
      <c r="M123" s="152"/>
      <c r="N123" s="593"/>
      <c r="O123" s="594"/>
      <c r="P123" s="594"/>
      <c r="Q123" s="594"/>
      <c r="R123" s="595"/>
      <c r="S123" s="151"/>
      <c r="T123" s="590"/>
      <c r="U123" s="591"/>
      <c r="V123" s="591"/>
      <c r="W123" s="591"/>
      <c r="X123" s="591"/>
      <c r="Y123" s="592"/>
      <c r="Z123" s="156"/>
      <c r="AA123" s="593"/>
      <c r="AB123" s="594"/>
      <c r="AC123" s="594"/>
      <c r="AD123" s="594"/>
      <c r="AE123" s="595"/>
      <c r="AF123" s="151"/>
      <c r="AG123" s="590"/>
      <c r="AH123" s="591"/>
      <c r="AI123" s="591"/>
      <c r="AJ123" s="591"/>
      <c r="AK123" s="591"/>
      <c r="AL123" s="592"/>
      <c r="AN123" s="1442"/>
      <c r="AO123" s="1442"/>
      <c r="AP123" s="1442"/>
      <c r="AQ123" s="1442"/>
      <c r="AR123" s="1442"/>
      <c r="AS123" s="1442"/>
      <c r="AT123" s="1442"/>
      <c r="AU123" s="1442"/>
      <c r="AV123" s="1442"/>
      <c r="AW123" s="1442"/>
      <c r="AX123" s="1442"/>
      <c r="AY123" s="1442"/>
      <c r="AZ123" s="1442"/>
    </row>
    <row r="124" spans="1:52" s="34" customFormat="1" ht="20.100000000000001" customHeight="1" x14ac:dyDescent="0.2">
      <c r="A124" s="369" t="str">
        <f>CONCATENATE('01_Carga'!$M$5,"_",$H124)</f>
        <v>FI__107</v>
      </c>
      <c r="B124" s="1405"/>
      <c r="C124" s="1460" t="str">
        <f>'12_P1_Lista'!T124</f>
        <v/>
      </c>
      <c r="D124" s="1461" t="str">
        <f>'12_P1_Lista'!U124</f>
        <v/>
      </c>
      <c r="E124" s="1405"/>
      <c r="F124" s="1726" t="str">
        <f>IF('14_P2_Convoca'!F125&lt;&gt;"",'14_P2_Convoca'!F125,"")</f>
        <v/>
      </c>
      <c r="G124" s="1405"/>
      <c r="H124" s="1202">
        <v>107</v>
      </c>
      <c r="I124" s="134" t="str">
        <f>IF(ISERROR(VLOOKUP($A124,Aspirantes!$A:$H,Aspirantes!$E$1,FALSE)),"",VLOOKUP($A124,Aspirantes!$A:$H,Aspirantes!$E$1,FALSE))</f>
        <v/>
      </c>
      <c r="J124" s="513" t="str">
        <f>IF(ISERROR(VLOOKUP($A124,Aspirantes!$A:$H,Aspirantes!$F$1,FALSE)),"",VLOOKUP($A124,Aspirantes!$A:$H,Aspirantes!$F$1,FALSE))</f>
        <v/>
      </c>
      <c r="K124" s="514" t="str">
        <f>IF(ISERROR(VLOOKUP($A124,Aspirantes!$A:$H,Aspirantes!$G$1,FALSE)),"",VLOOKUP($A124,Aspirantes!$A:$H,Aspirantes!$G$1,FALSE))</f>
        <v/>
      </c>
      <c r="L124" s="515" t="str">
        <f>IF(ISERROR(VLOOKUP($A124,Aspirantes!$A:$H,Aspirantes!$H$1,FALSE)),"",VLOOKUP($A124,Aspirantes!$A:$H,Aspirantes!$H$1,FALSE))</f>
        <v/>
      </c>
      <c r="M124" s="152"/>
      <c r="N124" s="593"/>
      <c r="O124" s="594"/>
      <c r="P124" s="594"/>
      <c r="Q124" s="594"/>
      <c r="R124" s="595"/>
      <c r="S124" s="151"/>
      <c r="T124" s="590"/>
      <c r="U124" s="591"/>
      <c r="V124" s="591"/>
      <c r="W124" s="591"/>
      <c r="X124" s="591"/>
      <c r="Y124" s="592"/>
      <c r="Z124" s="156"/>
      <c r="AA124" s="593"/>
      <c r="AB124" s="594"/>
      <c r="AC124" s="594"/>
      <c r="AD124" s="594"/>
      <c r="AE124" s="595"/>
      <c r="AF124" s="151"/>
      <c r="AG124" s="590"/>
      <c r="AH124" s="591"/>
      <c r="AI124" s="591"/>
      <c r="AJ124" s="591"/>
      <c r="AK124" s="591"/>
      <c r="AL124" s="592"/>
      <c r="AN124" s="1442"/>
      <c r="AO124" s="1442"/>
      <c r="AP124" s="1442"/>
      <c r="AQ124" s="1442"/>
      <c r="AR124" s="1442"/>
      <c r="AS124" s="1442"/>
      <c r="AT124" s="1442"/>
      <c r="AU124" s="1442"/>
      <c r="AV124" s="1442"/>
      <c r="AW124" s="1442"/>
      <c r="AX124" s="1442"/>
      <c r="AY124" s="1442"/>
      <c r="AZ124" s="1442"/>
    </row>
    <row r="125" spans="1:52" s="34" customFormat="1" ht="20.100000000000001" customHeight="1" x14ac:dyDescent="0.2">
      <c r="A125" s="369" t="str">
        <f>CONCATENATE('01_Carga'!$M$5,"_",$H125)</f>
        <v>FI__108</v>
      </c>
      <c r="B125" s="1405"/>
      <c r="C125" s="1460" t="str">
        <f>'12_P1_Lista'!T125</f>
        <v/>
      </c>
      <c r="D125" s="1461" t="str">
        <f>'12_P1_Lista'!U125</f>
        <v/>
      </c>
      <c r="E125" s="1405"/>
      <c r="F125" s="1726" t="str">
        <f>IF('14_P2_Convoca'!F126&lt;&gt;"",'14_P2_Convoca'!F126,"")</f>
        <v/>
      </c>
      <c r="G125" s="1405"/>
      <c r="H125" s="1202">
        <v>108</v>
      </c>
      <c r="I125" s="134" t="str">
        <f>IF(ISERROR(VLOOKUP($A125,Aspirantes!$A:$H,Aspirantes!$E$1,FALSE)),"",VLOOKUP($A125,Aspirantes!$A:$H,Aspirantes!$E$1,FALSE))</f>
        <v/>
      </c>
      <c r="J125" s="513" t="str">
        <f>IF(ISERROR(VLOOKUP($A125,Aspirantes!$A:$H,Aspirantes!$F$1,FALSE)),"",VLOOKUP($A125,Aspirantes!$A:$H,Aspirantes!$F$1,FALSE))</f>
        <v/>
      </c>
      <c r="K125" s="514" t="str">
        <f>IF(ISERROR(VLOOKUP($A125,Aspirantes!$A:$H,Aspirantes!$G$1,FALSE)),"",VLOOKUP($A125,Aspirantes!$A:$H,Aspirantes!$G$1,FALSE))</f>
        <v/>
      </c>
      <c r="L125" s="515" t="str">
        <f>IF(ISERROR(VLOOKUP($A125,Aspirantes!$A:$H,Aspirantes!$H$1,FALSE)),"",VLOOKUP($A125,Aspirantes!$A:$H,Aspirantes!$H$1,FALSE))</f>
        <v/>
      </c>
      <c r="M125" s="152"/>
      <c r="N125" s="593"/>
      <c r="O125" s="594"/>
      <c r="P125" s="594"/>
      <c r="Q125" s="594"/>
      <c r="R125" s="595"/>
      <c r="S125" s="151"/>
      <c r="T125" s="590"/>
      <c r="U125" s="591"/>
      <c r="V125" s="591"/>
      <c r="W125" s="591"/>
      <c r="X125" s="591"/>
      <c r="Y125" s="592"/>
      <c r="Z125" s="156"/>
      <c r="AA125" s="593"/>
      <c r="AB125" s="594"/>
      <c r="AC125" s="594"/>
      <c r="AD125" s="594"/>
      <c r="AE125" s="595"/>
      <c r="AF125" s="151"/>
      <c r="AG125" s="590"/>
      <c r="AH125" s="591"/>
      <c r="AI125" s="591"/>
      <c r="AJ125" s="591"/>
      <c r="AK125" s="591"/>
      <c r="AL125" s="592"/>
      <c r="AN125" s="1442"/>
      <c r="AO125" s="1442"/>
      <c r="AP125" s="1442"/>
      <c r="AQ125" s="1442"/>
      <c r="AR125" s="1442"/>
      <c r="AS125" s="1442"/>
      <c r="AT125" s="1442"/>
      <c r="AU125" s="1442"/>
      <c r="AV125" s="1442"/>
      <c r="AW125" s="1442"/>
      <c r="AX125" s="1442"/>
      <c r="AY125" s="1442"/>
      <c r="AZ125" s="1442"/>
    </row>
    <row r="126" spans="1:52" s="34" customFormat="1" ht="20.100000000000001" customHeight="1" x14ac:dyDescent="0.2">
      <c r="A126" s="369" t="str">
        <f>CONCATENATE('01_Carga'!$M$5,"_",$H126)</f>
        <v>FI__109</v>
      </c>
      <c r="B126" s="1405"/>
      <c r="C126" s="1460" t="str">
        <f>'12_P1_Lista'!T126</f>
        <v/>
      </c>
      <c r="D126" s="1461" t="str">
        <f>'12_P1_Lista'!U126</f>
        <v/>
      </c>
      <c r="E126" s="1405"/>
      <c r="F126" s="1726" t="str">
        <f>IF('14_P2_Convoca'!F127&lt;&gt;"",'14_P2_Convoca'!F127,"")</f>
        <v/>
      </c>
      <c r="G126" s="1405"/>
      <c r="H126" s="1202">
        <v>109</v>
      </c>
      <c r="I126" s="134" t="str">
        <f>IF(ISERROR(VLOOKUP($A126,Aspirantes!$A:$H,Aspirantes!$E$1,FALSE)),"",VLOOKUP($A126,Aspirantes!$A:$H,Aspirantes!$E$1,FALSE))</f>
        <v/>
      </c>
      <c r="J126" s="513" t="str">
        <f>IF(ISERROR(VLOOKUP($A126,Aspirantes!$A:$H,Aspirantes!$F$1,FALSE)),"",VLOOKUP($A126,Aspirantes!$A:$H,Aspirantes!$F$1,FALSE))</f>
        <v/>
      </c>
      <c r="K126" s="514" t="str">
        <f>IF(ISERROR(VLOOKUP($A126,Aspirantes!$A:$H,Aspirantes!$G$1,FALSE)),"",VLOOKUP($A126,Aspirantes!$A:$H,Aspirantes!$G$1,FALSE))</f>
        <v/>
      </c>
      <c r="L126" s="515" t="str">
        <f>IF(ISERROR(VLOOKUP($A126,Aspirantes!$A:$H,Aspirantes!$H$1,FALSE)),"",VLOOKUP($A126,Aspirantes!$A:$H,Aspirantes!$H$1,FALSE))</f>
        <v/>
      </c>
      <c r="M126" s="152"/>
      <c r="N126" s="593"/>
      <c r="O126" s="594"/>
      <c r="P126" s="594"/>
      <c r="Q126" s="594"/>
      <c r="R126" s="595"/>
      <c r="S126" s="151"/>
      <c r="T126" s="590"/>
      <c r="U126" s="591"/>
      <c r="V126" s="591"/>
      <c r="W126" s="591"/>
      <c r="X126" s="591"/>
      <c r="Y126" s="592"/>
      <c r="Z126" s="156"/>
      <c r="AA126" s="593"/>
      <c r="AB126" s="594"/>
      <c r="AC126" s="594"/>
      <c r="AD126" s="594"/>
      <c r="AE126" s="595"/>
      <c r="AF126" s="151"/>
      <c r="AG126" s="590"/>
      <c r="AH126" s="591"/>
      <c r="AI126" s="591"/>
      <c r="AJ126" s="591"/>
      <c r="AK126" s="591"/>
      <c r="AL126" s="592"/>
      <c r="AN126" s="1442"/>
      <c r="AO126" s="1442"/>
      <c r="AP126" s="1442"/>
      <c r="AQ126" s="1442"/>
      <c r="AR126" s="1442"/>
      <c r="AS126" s="1442"/>
      <c r="AT126" s="1442"/>
      <c r="AU126" s="1442"/>
      <c r="AV126" s="1442"/>
      <c r="AW126" s="1442"/>
      <c r="AX126" s="1442"/>
      <c r="AY126" s="1442"/>
      <c r="AZ126" s="1442"/>
    </row>
    <row r="127" spans="1:52" s="34" customFormat="1" ht="20.100000000000001" customHeight="1" x14ac:dyDescent="0.2">
      <c r="A127" s="369" t="str">
        <f>CONCATENATE('01_Carga'!$M$5,"_",$H127)</f>
        <v>FI__110</v>
      </c>
      <c r="B127" s="1405"/>
      <c r="C127" s="1460" t="str">
        <f>'12_P1_Lista'!T127</f>
        <v/>
      </c>
      <c r="D127" s="1461" t="str">
        <f>'12_P1_Lista'!U127</f>
        <v/>
      </c>
      <c r="E127" s="1405"/>
      <c r="F127" s="1726" t="str">
        <f>IF('14_P2_Convoca'!F128&lt;&gt;"",'14_P2_Convoca'!F128,"")</f>
        <v/>
      </c>
      <c r="G127" s="1405"/>
      <c r="H127" s="1202">
        <v>110</v>
      </c>
      <c r="I127" s="134" t="str">
        <f>IF(ISERROR(VLOOKUP($A127,Aspirantes!$A:$H,Aspirantes!$E$1,FALSE)),"",VLOOKUP($A127,Aspirantes!$A:$H,Aspirantes!$E$1,FALSE))</f>
        <v/>
      </c>
      <c r="J127" s="513" t="str">
        <f>IF(ISERROR(VLOOKUP($A127,Aspirantes!$A:$H,Aspirantes!$F$1,FALSE)),"",VLOOKUP($A127,Aspirantes!$A:$H,Aspirantes!$F$1,FALSE))</f>
        <v/>
      </c>
      <c r="K127" s="514" t="str">
        <f>IF(ISERROR(VLOOKUP($A127,Aspirantes!$A:$H,Aspirantes!$G$1,FALSE)),"",VLOOKUP($A127,Aspirantes!$A:$H,Aspirantes!$G$1,FALSE))</f>
        <v/>
      </c>
      <c r="L127" s="515" t="str">
        <f>IF(ISERROR(VLOOKUP($A127,Aspirantes!$A:$H,Aspirantes!$H$1,FALSE)),"",VLOOKUP($A127,Aspirantes!$A:$H,Aspirantes!$H$1,FALSE))</f>
        <v/>
      </c>
      <c r="M127" s="152"/>
      <c r="N127" s="593"/>
      <c r="O127" s="594"/>
      <c r="P127" s="594"/>
      <c r="Q127" s="594"/>
      <c r="R127" s="595"/>
      <c r="S127" s="151"/>
      <c r="T127" s="590"/>
      <c r="U127" s="591"/>
      <c r="V127" s="591"/>
      <c r="W127" s="591"/>
      <c r="X127" s="591"/>
      <c r="Y127" s="592"/>
      <c r="Z127" s="156"/>
      <c r="AA127" s="593"/>
      <c r="AB127" s="594"/>
      <c r="AC127" s="594"/>
      <c r="AD127" s="594"/>
      <c r="AE127" s="595"/>
      <c r="AF127" s="151"/>
      <c r="AG127" s="590"/>
      <c r="AH127" s="591"/>
      <c r="AI127" s="591"/>
      <c r="AJ127" s="591"/>
      <c r="AK127" s="591"/>
      <c r="AL127" s="592"/>
      <c r="AN127" s="1442"/>
      <c r="AO127" s="1442"/>
      <c r="AP127" s="1442"/>
      <c r="AQ127" s="1442"/>
      <c r="AR127" s="1442"/>
      <c r="AS127" s="1442"/>
      <c r="AT127" s="1442"/>
      <c r="AU127" s="1442"/>
      <c r="AV127" s="1442"/>
      <c r="AW127" s="1442"/>
      <c r="AX127" s="1442"/>
      <c r="AY127" s="1442"/>
      <c r="AZ127" s="1442"/>
    </row>
    <row r="128" spans="1:52" s="34" customFormat="1" ht="20.100000000000001" customHeight="1" x14ac:dyDescent="0.2">
      <c r="A128" s="369" t="str">
        <f>CONCATENATE('01_Carga'!$M$5,"_",$H128)</f>
        <v>FI__111</v>
      </c>
      <c r="B128" s="1405"/>
      <c r="C128" s="1460" t="str">
        <f>'12_P1_Lista'!T128</f>
        <v/>
      </c>
      <c r="D128" s="1461" t="str">
        <f>'12_P1_Lista'!U128</f>
        <v/>
      </c>
      <c r="E128" s="1405"/>
      <c r="F128" s="1726" t="str">
        <f>IF('14_P2_Convoca'!F129&lt;&gt;"",'14_P2_Convoca'!F129,"")</f>
        <v/>
      </c>
      <c r="G128" s="1405"/>
      <c r="H128" s="1202">
        <v>111</v>
      </c>
      <c r="I128" s="134" t="str">
        <f>IF(ISERROR(VLOOKUP($A128,Aspirantes!$A:$H,Aspirantes!$E$1,FALSE)),"",VLOOKUP($A128,Aspirantes!$A:$H,Aspirantes!$E$1,FALSE))</f>
        <v/>
      </c>
      <c r="J128" s="513" t="str">
        <f>IF(ISERROR(VLOOKUP($A128,Aspirantes!$A:$H,Aspirantes!$F$1,FALSE)),"",VLOOKUP($A128,Aspirantes!$A:$H,Aspirantes!$F$1,FALSE))</f>
        <v/>
      </c>
      <c r="K128" s="514" t="str">
        <f>IF(ISERROR(VLOOKUP($A128,Aspirantes!$A:$H,Aspirantes!$G$1,FALSE)),"",VLOOKUP($A128,Aspirantes!$A:$H,Aspirantes!$G$1,FALSE))</f>
        <v/>
      </c>
      <c r="L128" s="515" t="str">
        <f>IF(ISERROR(VLOOKUP($A128,Aspirantes!$A:$H,Aspirantes!$H$1,FALSE)),"",VLOOKUP($A128,Aspirantes!$A:$H,Aspirantes!$H$1,FALSE))</f>
        <v/>
      </c>
      <c r="M128" s="152"/>
      <c r="N128" s="593"/>
      <c r="O128" s="594"/>
      <c r="P128" s="594"/>
      <c r="Q128" s="594"/>
      <c r="R128" s="595"/>
      <c r="S128" s="151"/>
      <c r="T128" s="590"/>
      <c r="U128" s="591"/>
      <c r="V128" s="591"/>
      <c r="W128" s="591"/>
      <c r="X128" s="591"/>
      <c r="Y128" s="592"/>
      <c r="Z128" s="156"/>
      <c r="AA128" s="593"/>
      <c r="AB128" s="594"/>
      <c r="AC128" s="594"/>
      <c r="AD128" s="594"/>
      <c r="AE128" s="595"/>
      <c r="AF128" s="151"/>
      <c r="AG128" s="590"/>
      <c r="AH128" s="591"/>
      <c r="AI128" s="591"/>
      <c r="AJ128" s="591"/>
      <c r="AK128" s="591"/>
      <c r="AL128" s="592"/>
      <c r="AN128" s="1442"/>
      <c r="AO128" s="1442"/>
      <c r="AP128" s="1442"/>
      <c r="AQ128" s="1442"/>
      <c r="AR128" s="1442"/>
      <c r="AS128" s="1442"/>
      <c r="AT128" s="1442"/>
      <c r="AU128" s="1442"/>
      <c r="AV128" s="1442"/>
      <c r="AW128" s="1442"/>
      <c r="AX128" s="1442"/>
      <c r="AY128" s="1442"/>
      <c r="AZ128" s="1442"/>
    </row>
    <row r="129" spans="1:52" s="34" customFormat="1" ht="20.100000000000001" customHeight="1" x14ac:dyDescent="0.2">
      <c r="A129" s="369" t="str">
        <f>CONCATENATE('01_Carga'!$M$5,"_",$H129)</f>
        <v>FI__112</v>
      </c>
      <c r="B129" s="1405"/>
      <c r="C129" s="1460" t="str">
        <f>'12_P1_Lista'!T129</f>
        <v/>
      </c>
      <c r="D129" s="1461" t="str">
        <f>'12_P1_Lista'!U129</f>
        <v/>
      </c>
      <c r="E129" s="1405"/>
      <c r="F129" s="1726" t="str">
        <f>IF('14_P2_Convoca'!F130&lt;&gt;"",'14_P2_Convoca'!F130,"")</f>
        <v/>
      </c>
      <c r="G129" s="1405"/>
      <c r="H129" s="1202">
        <v>112</v>
      </c>
      <c r="I129" s="134" t="str">
        <f>IF(ISERROR(VLOOKUP($A129,Aspirantes!$A:$H,Aspirantes!$E$1,FALSE)),"",VLOOKUP($A129,Aspirantes!$A:$H,Aspirantes!$E$1,FALSE))</f>
        <v/>
      </c>
      <c r="J129" s="513" t="str">
        <f>IF(ISERROR(VLOOKUP($A129,Aspirantes!$A:$H,Aspirantes!$F$1,FALSE)),"",VLOOKUP($A129,Aspirantes!$A:$H,Aspirantes!$F$1,FALSE))</f>
        <v/>
      </c>
      <c r="K129" s="514" t="str">
        <f>IF(ISERROR(VLOOKUP($A129,Aspirantes!$A:$H,Aspirantes!$G$1,FALSE)),"",VLOOKUP($A129,Aspirantes!$A:$H,Aspirantes!$G$1,FALSE))</f>
        <v/>
      </c>
      <c r="L129" s="515" t="str">
        <f>IF(ISERROR(VLOOKUP($A129,Aspirantes!$A:$H,Aspirantes!$H$1,FALSE)),"",VLOOKUP($A129,Aspirantes!$A:$H,Aspirantes!$H$1,FALSE))</f>
        <v/>
      </c>
      <c r="M129" s="152"/>
      <c r="N129" s="593"/>
      <c r="O129" s="594"/>
      <c r="P129" s="594"/>
      <c r="Q129" s="594"/>
      <c r="R129" s="595"/>
      <c r="S129" s="151"/>
      <c r="T129" s="590"/>
      <c r="U129" s="591"/>
      <c r="V129" s="591"/>
      <c r="W129" s="591"/>
      <c r="X129" s="591"/>
      <c r="Y129" s="592"/>
      <c r="Z129" s="156"/>
      <c r="AA129" s="593"/>
      <c r="AB129" s="594"/>
      <c r="AC129" s="594"/>
      <c r="AD129" s="594"/>
      <c r="AE129" s="595"/>
      <c r="AF129" s="151"/>
      <c r="AG129" s="590"/>
      <c r="AH129" s="591"/>
      <c r="AI129" s="591"/>
      <c r="AJ129" s="591"/>
      <c r="AK129" s="591"/>
      <c r="AL129" s="592"/>
      <c r="AN129" s="1442"/>
      <c r="AO129" s="1442"/>
      <c r="AP129" s="1442"/>
      <c r="AQ129" s="1442"/>
      <c r="AR129" s="1442"/>
      <c r="AS129" s="1442"/>
      <c r="AT129" s="1442"/>
      <c r="AU129" s="1442"/>
      <c r="AV129" s="1442"/>
      <c r="AW129" s="1442"/>
      <c r="AX129" s="1442"/>
      <c r="AY129" s="1442"/>
      <c r="AZ129" s="1442"/>
    </row>
    <row r="130" spans="1:52" s="34" customFormat="1" ht="20.100000000000001" customHeight="1" x14ac:dyDescent="0.2">
      <c r="A130" s="369" t="str">
        <f>CONCATENATE('01_Carga'!$M$5,"_",$H130)</f>
        <v>FI__113</v>
      </c>
      <c r="B130" s="1405"/>
      <c r="C130" s="1460" t="str">
        <f>'12_P1_Lista'!T130</f>
        <v/>
      </c>
      <c r="D130" s="1461" t="str">
        <f>'12_P1_Lista'!U130</f>
        <v/>
      </c>
      <c r="E130" s="1405"/>
      <c r="F130" s="1726" t="str">
        <f>IF('14_P2_Convoca'!F131&lt;&gt;"",'14_P2_Convoca'!F131,"")</f>
        <v/>
      </c>
      <c r="G130" s="1405"/>
      <c r="H130" s="1202">
        <v>113</v>
      </c>
      <c r="I130" s="134" t="str">
        <f>IF(ISERROR(VLOOKUP($A130,Aspirantes!$A:$H,Aspirantes!$E$1,FALSE)),"",VLOOKUP($A130,Aspirantes!$A:$H,Aspirantes!$E$1,FALSE))</f>
        <v/>
      </c>
      <c r="J130" s="513" t="str">
        <f>IF(ISERROR(VLOOKUP($A130,Aspirantes!$A:$H,Aspirantes!$F$1,FALSE)),"",VLOOKUP($A130,Aspirantes!$A:$H,Aspirantes!$F$1,FALSE))</f>
        <v/>
      </c>
      <c r="K130" s="514" t="str">
        <f>IF(ISERROR(VLOOKUP($A130,Aspirantes!$A:$H,Aspirantes!$G$1,FALSE)),"",VLOOKUP($A130,Aspirantes!$A:$H,Aspirantes!$G$1,FALSE))</f>
        <v/>
      </c>
      <c r="L130" s="515" t="str">
        <f>IF(ISERROR(VLOOKUP($A130,Aspirantes!$A:$H,Aspirantes!$H$1,FALSE)),"",VLOOKUP($A130,Aspirantes!$A:$H,Aspirantes!$H$1,FALSE))</f>
        <v/>
      </c>
      <c r="M130" s="152"/>
      <c r="N130" s="593"/>
      <c r="O130" s="594"/>
      <c r="P130" s="594"/>
      <c r="Q130" s="594"/>
      <c r="R130" s="595"/>
      <c r="S130" s="151"/>
      <c r="T130" s="590"/>
      <c r="U130" s="591"/>
      <c r="V130" s="591"/>
      <c r="W130" s="591"/>
      <c r="X130" s="591"/>
      <c r="Y130" s="592"/>
      <c r="Z130" s="156"/>
      <c r="AA130" s="593"/>
      <c r="AB130" s="594"/>
      <c r="AC130" s="594"/>
      <c r="AD130" s="594"/>
      <c r="AE130" s="595"/>
      <c r="AF130" s="151"/>
      <c r="AG130" s="590"/>
      <c r="AH130" s="591"/>
      <c r="AI130" s="591"/>
      <c r="AJ130" s="591"/>
      <c r="AK130" s="591"/>
      <c r="AL130" s="592"/>
      <c r="AN130" s="1442"/>
      <c r="AO130" s="1442"/>
      <c r="AP130" s="1442"/>
      <c r="AQ130" s="1442"/>
      <c r="AR130" s="1442"/>
      <c r="AS130" s="1442"/>
      <c r="AT130" s="1442"/>
      <c r="AU130" s="1442"/>
      <c r="AV130" s="1442"/>
      <c r="AW130" s="1442"/>
      <c r="AX130" s="1442"/>
      <c r="AY130" s="1442"/>
      <c r="AZ130" s="1442"/>
    </row>
    <row r="131" spans="1:52" s="34" customFormat="1" ht="20.100000000000001" customHeight="1" x14ac:dyDescent="0.2">
      <c r="A131" s="369" t="str">
        <f>CONCATENATE('01_Carga'!$M$5,"_",$H131)</f>
        <v>FI__114</v>
      </c>
      <c r="B131" s="1405"/>
      <c r="C131" s="1460" t="str">
        <f>'12_P1_Lista'!T131</f>
        <v/>
      </c>
      <c r="D131" s="1461" t="str">
        <f>'12_P1_Lista'!U131</f>
        <v/>
      </c>
      <c r="E131" s="1405"/>
      <c r="F131" s="1726" t="str">
        <f>IF('14_P2_Convoca'!F132&lt;&gt;"",'14_P2_Convoca'!F132,"")</f>
        <v/>
      </c>
      <c r="G131" s="1405"/>
      <c r="H131" s="1202">
        <v>114</v>
      </c>
      <c r="I131" s="134" t="str">
        <f>IF(ISERROR(VLOOKUP($A131,Aspirantes!$A:$H,Aspirantes!$E$1,FALSE)),"",VLOOKUP($A131,Aspirantes!$A:$H,Aspirantes!$E$1,FALSE))</f>
        <v/>
      </c>
      <c r="J131" s="513" t="str">
        <f>IF(ISERROR(VLOOKUP($A131,Aspirantes!$A:$H,Aspirantes!$F$1,FALSE)),"",VLOOKUP($A131,Aspirantes!$A:$H,Aspirantes!$F$1,FALSE))</f>
        <v/>
      </c>
      <c r="K131" s="514" t="str">
        <f>IF(ISERROR(VLOOKUP($A131,Aspirantes!$A:$H,Aspirantes!$G$1,FALSE)),"",VLOOKUP($A131,Aspirantes!$A:$H,Aspirantes!$G$1,FALSE))</f>
        <v/>
      </c>
      <c r="L131" s="515" t="str">
        <f>IF(ISERROR(VLOOKUP($A131,Aspirantes!$A:$H,Aspirantes!$H$1,FALSE)),"",VLOOKUP($A131,Aspirantes!$A:$H,Aspirantes!$H$1,FALSE))</f>
        <v/>
      </c>
      <c r="M131" s="152"/>
      <c r="N131" s="593"/>
      <c r="O131" s="594"/>
      <c r="P131" s="594"/>
      <c r="Q131" s="594"/>
      <c r="R131" s="595"/>
      <c r="S131" s="151"/>
      <c r="T131" s="590"/>
      <c r="U131" s="591"/>
      <c r="V131" s="591"/>
      <c r="W131" s="591"/>
      <c r="X131" s="591"/>
      <c r="Y131" s="592"/>
      <c r="Z131" s="156"/>
      <c r="AA131" s="593"/>
      <c r="AB131" s="594"/>
      <c r="AC131" s="594"/>
      <c r="AD131" s="594"/>
      <c r="AE131" s="595"/>
      <c r="AF131" s="151"/>
      <c r="AG131" s="590"/>
      <c r="AH131" s="591"/>
      <c r="AI131" s="591"/>
      <c r="AJ131" s="591"/>
      <c r="AK131" s="591"/>
      <c r="AL131" s="592"/>
      <c r="AN131" s="1442"/>
      <c r="AO131" s="1442"/>
      <c r="AP131" s="1442"/>
      <c r="AQ131" s="1442"/>
      <c r="AR131" s="1442"/>
      <c r="AS131" s="1442"/>
      <c r="AT131" s="1442"/>
      <c r="AU131" s="1442"/>
      <c r="AV131" s="1442"/>
      <c r="AW131" s="1442"/>
      <c r="AX131" s="1442"/>
      <c r="AY131" s="1442"/>
      <c r="AZ131" s="1442"/>
    </row>
    <row r="132" spans="1:52" s="34" customFormat="1" ht="20.100000000000001" customHeight="1" x14ac:dyDescent="0.2">
      <c r="A132" s="369" t="str">
        <f>CONCATENATE('01_Carga'!$M$5,"_",$H132)</f>
        <v>FI__115</v>
      </c>
      <c r="B132" s="1405"/>
      <c r="C132" s="1460" t="str">
        <f>'12_P1_Lista'!T132</f>
        <v/>
      </c>
      <c r="D132" s="1461" t="str">
        <f>'12_P1_Lista'!U132</f>
        <v/>
      </c>
      <c r="E132" s="1405"/>
      <c r="F132" s="1726" t="str">
        <f>IF('14_P2_Convoca'!F133&lt;&gt;"",'14_P2_Convoca'!F133,"")</f>
        <v/>
      </c>
      <c r="G132" s="1405"/>
      <c r="H132" s="1202">
        <v>115</v>
      </c>
      <c r="I132" s="134" t="str">
        <f>IF(ISERROR(VLOOKUP($A132,Aspirantes!$A:$H,Aspirantes!$E$1,FALSE)),"",VLOOKUP($A132,Aspirantes!$A:$H,Aspirantes!$E$1,FALSE))</f>
        <v/>
      </c>
      <c r="J132" s="513" t="str">
        <f>IF(ISERROR(VLOOKUP($A132,Aspirantes!$A:$H,Aspirantes!$F$1,FALSE)),"",VLOOKUP($A132,Aspirantes!$A:$H,Aspirantes!$F$1,FALSE))</f>
        <v/>
      </c>
      <c r="K132" s="514" t="str">
        <f>IF(ISERROR(VLOOKUP($A132,Aspirantes!$A:$H,Aspirantes!$G$1,FALSE)),"",VLOOKUP($A132,Aspirantes!$A:$H,Aspirantes!$G$1,FALSE))</f>
        <v/>
      </c>
      <c r="L132" s="515" t="str">
        <f>IF(ISERROR(VLOOKUP($A132,Aspirantes!$A:$H,Aspirantes!$H$1,FALSE)),"",VLOOKUP($A132,Aspirantes!$A:$H,Aspirantes!$H$1,FALSE))</f>
        <v/>
      </c>
      <c r="M132" s="152"/>
      <c r="N132" s="593"/>
      <c r="O132" s="594"/>
      <c r="P132" s="594"/>
      <c r="Q132" s="594"/>
      <c r="R132" s="595"/>
      <c r="S132" s="151"/>
      <c r="T132" s="590"/>
      <c r="U132" s="591"/>
      <c r="V132" s="591"/>
      <c r="W132" s="591"/>
      <c r="X132" s="591"/>
      <c r="Y132" s="592"/>
      <c r="Z132" s="156"/>
      <c r="AA132" s="593"/>
      <c r="AB132" s="594"/>
      <c r="AC132" s="594"/>
      <c r="AD132" s="594"/>
      <c r="AE132" s="595"/>
      <c r="AF132" s="151"/>
      <c r="AG132" s="590"/>
      <c r="AH132" s="591"/>
      <c r="AI132" s="591"/>
      <c r="AJ132" s="591"/>
      <c r="AK132" s="591"/>
      <c r="AL132" s="592"/>
      <c r="AN132" s="1442"/>
      <c r="AO132" s="1442"/>
      <c r="AP132" s="1442"/>
      <c r="AQ132" s="1442"/>
      <c r="AR132" s="1442"/>
      <c r="AS132" s="1442"/>
      <c r="AT132" s="1442"/>
      <c r="AU132" s="1442"/>
      <c r="AV132" s="1442"/>
      <c r="AW132" s="1442"/>
      <c r="AX132" s="1442"/>
      <c r="AY132" s="1442"/>
      <c r="AZ132" s="1442"/>
    </row>
    <row r="133" spans="1:52" s="34" customFormat="1" ht="20.100000000000001" customHeight="1" x14ac:dyDescent="0.2">
      <c r="A133" s="369" t="str">
        <f>CONCATENATE('01_Carga'!$M$5,"_",$H133)</f>
        <v>FI__116</v>
      </c>
      <c r="B133" s="1405"/>
      <c r="C133" s="1460" t="str">
        <f>'12_P1_Lista'!T133</f>
        <v/>
      </c>
      <c r="D133" s="1461" t="str">
        <f>'12_P1_Lista'!U133</f>
        <v/>
      </c>
      <c r="E133" s="1405"/>
      <c r="F133" s="1726" t="str">
        <f>IF('14_P2_Convoca'!F134&lt;&gt;"",'14_P2_Convoca'!F134,"")</f>
        <v/>
      </c>
      <c r="G133" s="1405"/>
      <c r="H133" s="1202">
        <v>116</v>
      </c>
      <c r="I133" s="134" t="str">
        <f>IF(ISERROR(VLOOKUP($A133,Aspirantes!$A:$H,Aspirantes!$E$1,FALSE)),"",VLOOKUP($A133,Aspirantes!$A:$H,Aspirantes!$E$1,FALSE))</f>
        <v/>
      </c>
      <c r="J133" s="513" t="str">
        <f>IF(ISERROR(VLOOKUP($A133,Aspirantes!$A:$H,Aspirantes!$F$1,FALSE)),"",VLOOKUP($A133,Aspirantes!$A:$H,Aspirantes!$F$1,FALSE))</f>
        <v/>
      </c>
      <c r="K133" s="514" t="str">
        <f>IF(ISERROR(VLOOKUP($A133,Aspirantes!$A:$H,Aspirantes!$G$1,FALSE)),"",VLOOKUP($A133,Aspirantes!$A:$H,Aspirantes!$G$1,FALSE))</f>
        <v/>
      </c>
      <c r="L133" s="515" t="str">
        <f>IF(ISERROR(VLOOKUP($A133,Aspirantes!$A:$H,Aspirantes!$H$1,FALSE)),"",VLOOKUP($A133,Aspirantes!$A:$H,Aspirantes!$H$1,FALSE))</f>
        <v/>
      </c>
      <c r="M133" s="152"/>
      <c r="N133" s="593"/>
      <c r="O133" s="594"/>
      <c r="P133" s="594"/>
      <c r="Q133" s="594"/>
      <c r="R133" s="595"/>
      <c r="S133" s="151"/>
      <c r="T133" s="590"/>
      <c r="U133" s="591"/>
      <c r="V133" s="591"/>
      <c r="W133" s="591"/>
      <c r="X133" s="591"/>
      <c r="Y133" s="592"/>
      <c r="Z133" s="156"/>
      <c r="AA133" s="593"/>
      <c r="AB133" s="594"/>
      <c r="AC133" s="594"/>
      <c r="AD133" s="594"/>
      <c r="AE133" s="595"/>
      <c r="AF133" s="151"/>
      <c r="AG133" s="590"/>
      <c r="AH133" s="591"/>
      <c r="AI133" s="591"/>
      <c r="AJ133" s="591"/>
      <c r="AK133" s="591"/>
      <c r="AL133" s="592"/>
      <c r="AN133" s="1442"/>
      <c r="AO133" s="1442"/>
      <c r="AP133" s="1442"/>
      <c r="AQ133" s="1442"/>
      <c r="AR133" s="1442"/>
      <c r="AS133" s="1442"/>
      <c r="AT133" s="1442"/>
      <c r="AU133" s="1442"/>
      <c r="AV133" s="1442"/>
      <c r="AW133" s="1442"/>
      <c r="AX133" s="1442"/>
      <c r="AY133" s="1442"/>
      <c r="AZ133" s="1442"/>
    </row>
    <row r="134" spans="1:52" s="34" customFormat="1" ht="20.100000000000001" customHeight="1" x14ac:dyDescent="0.2">
      <c r="A134" s="369" t="str">
        <f>CONCATENATE('01_Carga'!$M$5,"_",$H134)</f>
        <v>FI__117</v>
      </c>
      <c r="B134" s="1405"/>
      <c r="C134" s="1460" t="str">
        <f>'12_P1_Lista'!T134</f>
        <v/>
      </c>
      <c r="D134" s="1461" t="str">
        <f>'12_P1_Lista'!U134</f>
        <v/>
      </c>
      <c r="E134" s="1405"/>
      <c r="F134" s="1726" t="str">
        <f>IF('14_P2_Convoca'!F135&lt;&gt;"",'14_P2_Convoca'!F135,"")</f>
        <v/>
      </c>
      <c r="G134" s="1405"/>
      <c r="H134" s="1202">
        <v>117</v>
      </c>
      <c r="I134" s="134" t="str">
        <f>IF(ISERROR(VLOOKUP($A134,Aspirantes!$A:$H,Aspirantes!$E$1,FALSE)),"",VLOOKUP($A134,Aspirantes!$A:$H,Aspirantes!$E$1,FALSE))</f>
        <v/>
      </c>
      <c r="J134" s="513" t="str">
        <f>IF(ISERROR(VLOOKUP($A134,Aspirantes!$A:$H,Aspirantes!$F$1,FALSE)),"",VLOOKUP($A134,Aspirantes!$A:$H,Aspirantes!$F$1,FALSE))</f>
        <v/>
      </c>
      <c r="K134" s="514" t="str">
        <f>IF(ISERROR(VLOOKUP($A134,Aspirantes!$A:$H,Aspirantes!$G$1,FALSE)),"",VLOOKUP($A134,Aspirantes!$A:$H,Aspirantes!$G$1,FALSE))</f>
        <v/>
      </c>
      <c r="L134" s="515" t="str">
        <f>IF(ISERROR(VLOOKUP($A134,Aspirantes!$A:$H,Aspirantes!$H$1,FALSE)),"",VLOOKUP($A134,Aspirantes!$A:$H,Aspirantes!$H$1,FALSE))</f>
        <v/>
      </c>
      <c r="M134" s="152"/>
      <c r="N134" s="593"/>
      <c r="O134" s="594"/>
      <c r="P134" s="594"/>
      <c r="Q134" s="594"/>
      <c r="R134" s="595"/>
      <c r="S134" s="151"/>
      <c r="T134" s="590"/>
      <c r="U134" s="591"/>
      <c r="V134" s="591"/>
      <c r="W134" s="591"/>
      <c r="X134" s="591"/>
      <c r="Y134" s="592"/>
      <c r="Z134" s="156"/>
      <c r="AA134" s="593"/>
      <c r="AB134" s="594"/>
      <c r="AC134" s="594"/>
      <c r="AD134" s="594"/>
      <c r="AE134" s="595"/>
      <c r="AF134" s="151"/>
      <c r="AG134" s="590"/>
      <c r="AH134" s="591"/>
      <c r="AI134" s="591"/>
      <c r="AJ134" s="591"/>
      <c r="AK134" s="591"/>
      <c r="AL134" s="592"/>
      <c r="AN134" s="1442"/>
      <c r="AO134" s="1442"/>
      <c r="AP134" s="1442"/>
      <c r="AQ134" s="1442"/>
      <c r="AR134" s="1442"/>
      <c r="AS134" s="1442"/>
      <c r="AT134" s="1442"/>
      <c r="AU134" s="1442"/>
      <c r="AV134" s="1442"/>
      <c r="AW134" s="1442"/>
      <c r="AX134" s="1442"/>
      <c r="AY134" s="1442"/>
      <c r="AZ134" s="1442"/>
    </row>
    <row r="135" spans="1:52" s="34" customFormat="1" ht="20.100000000000001" customHeight="1" x14ac:dyDescent="0.2">
      <c r="A135" s="369" t="str">
        <f>CONCATENATE('01_Carga'!$M$5,"_",$H135)</f>
        <v>FI__118</v>
      </c>
      <c r="B135" s="1405"/>
      <c r="C135" s="1460" t="str">
        <f>'12_P1_Lista'!T135</f>
        <v/>
      </c>
      <c r="D135" s="1461" t="str">
        <f>'12_P1_Lista'!U135</f>
        <v/>
      </c>
      <c r="E135" s="1405"/>
      <c r="F135" s="1726" t="str">
        <f>IF('14_P2_Convoca'!F136&lt;&gt;"",'14_P2_Convoca'!F136,"")</f>
        <v/>
      </c>
      <c r="G135" s="1405"/>
      <c r="H135" s="1202">
        <v>118</v>
      </c>
      <c r="I135" s="134" t="str">
        <f>IF(ISERROR(VLOOKUP($A135,Aspirantes!$A:$H,Aspirantes!$E$1,FALSE)),"",VLOOKUP($A135,Aspirantes!$A:$H,Aspirantes!$E$1,FALSE))</f>
        <v/>
      </c>
      <c r="J135" s="513" t="str">
        <f>IF(ISERROR(VLOOKUP($A135,Aspirantes!$A:$H,Aspirantes!$F$1,FALSE)),"",VLOOKUP($A135,Aspirantes!$A:$H,Aspirantes!$F$1,FALSE))</f>
        <v/>
      </c>
      <c r="K135" s="514" t="str">
        <f>IF(ISERROR(VLOOKUP($A135,Aspirantes!$A:$H,Aspirantes!$G$1,FALSE)),"",VLOOKUP($A135,Aspirantes!$A:$H,Aspirantes!$G$1,FALSE))</f>
        <v/>
      </c>
      <c r="L135" s="515" t="str">
        <f>IF(ISERROR(VLOOKUP($A135,Aspirantes!$A:$H,Aspirantes!$H$1,FALSE)),"",VLOOKUP($A135,Aspirantes!$A:$H,Aspirantes!$H$1,FALSE))</f>
        <v/>
      </c>
      <c r="M135" s="152"/>
      <c r="N135" s="593"/>
      <c r="O135" s="594"/>
      <c r="P135" s="594"/>
      <c r="Q135" s="594"/>
      <c r="R135" s="595"/>
      <c r="S135" s="151"/>
      <c r="T135" s="590"/>
      <c r="U135" s="591"/>
      <c r="V135" s="591"/>
      <c r="W135" s="591"/>
      <c r="X135" s="591"/>
      <c r="Y135" s="592"/>
      <c r="Z135" s="156"/>
      <c r="AA135" s="593"/>
      <c r="AB135" s="594"/>
      <c r="AC135" s="594"/>
      <c r="AD135" s="594"/>
      <c r="AE135" s="595"/>
      <c r="AF135" s="151"/>
      <c r="AG135" s="590"/>
      <c r="AH135" s="591"/>
      <c r="AI135" s="591"/>
      <c r="AJ135" s="591"/>
      <c r="AK135" s="591"/>
      <c r="AL135" s="592"/>
      <c r="AN135" s="1442"/>
      <c r="AO135" s="1442"/>
      <c r="AP135" s="1442"/>
      <c r="AQ135" s="1442"/>
      <c r="AR135" s="1442"/>
      <c r="AS135" s="1442"/>
      <c r="AT135" s="1442"/>
      <c r="AU135" s="1442"/>
      <c r="AV135" s="1442"/>
      <c r="AW135" s="1442"/>
      <c r="AX135" s="1442"/>
      <c r="AY135" s="1442"/>
      <c r="AZ135" s="1442"/>
    </row>
    <row r="136" spans="1:52" s="34" customFormat="1" ht="20.100000000000001" customHeight="1" x14ac:dyDescent="0.2">
      <c r="A136" s="369" t="str">
        <f>CONCATENATE('01_Carga'!$M$5,"_",$H136)</f>
        <v>FI__119</v>
      </c>
      <c r="B136" s="1405"/>
      <c r="C136" s="1460" t="str">
        <f>'12_P1_Lista'!T136</f>
        <v/>
      </c>
      <c r="D136" s="1461" t="str">
        <f>'12_P1_Lista'!U136</f>
        <v/>
      </c>
      <c r="E136" s="1405"/>
      <c r="F136" s="1726" t="str">
        <f>IF('14_P2_Convoca'!F137&lt;&gt;"",'14_P2_Convoca'!F137,"")</f>
        <v/>
      </c>
      <c r="G136" s="1405"/>
      <c r="H136" s="1202">
        <v>119</v>
      </c>
      <c r="I136" s="134" t="str">
        <f>IF(ISERROR(VLOOKUP($A136,Aspirantes!$A:$H,Aspirantes!$E$1,FALSE)),"",VLOOKUP($A136,Aspirantes!$A:$H,Aspirantes!$E$1,FALSE))</f>
        <v/>
      </c>
      <c r="J136" s="513" t="str">
        <f>IF(ISERROR(VLOOKUP($A136,Aspirantes!$A:$H,Aspirantes!$F$1,FALSE)),"",VLOOKUP($A136,Aspirantes!$A:$H,Aspirantes!$F$1,FALSE))</f>
        <v/>
      </c>
      <c r="K136" s="514" t="str">
        <f>IF(ISERROR(VLOOKUP($A136,Aspirantes!$A:$H,Aspirantes!$G$1,FALSE)),"",VLOOKUP($A136,Aspirantes!$A:$H,Aspirantes!$G$1,FALSE))</f>
        <v/>
      </c>
      <c r="L136" s="515" t="str">
        <f>IF(ISERROR(VLOOKUP($A136,Aspirantes!$A:$H,Aspirantes!$H$1,FALSE)),"",VLOOKUP($A136,Aspirantes!$A:$H,Aspirantes!$H$1,FALSE))</f>
        <v/>
      </c>
      <c r="M136" s="152"/>
      <c r="N136" s="593"/>
      <c r="O136" s="594"/>
      <c r="P136" s="594"/>
      <c r="Q136" s="594"/>
      <c r="R136" s="595"/>
      <c r="S136" s="151"/>
      <c r="T136" s="590"/>
      <c r="U136" s="591"/>
      <c r="V136" s="591"/>
      <c r="W136" s="591"/>
      <c r="X136" s="591"/>
      <c r="Y136" s="592"/>
      <c r="Z136" s="156"/>
      <c r="AA136" s="593"/>
      <c r="AB136" s="594"/>
      <c r="AC136" s="594"/>
      <c r="AD136" s="594"/>
      <c r="AE136" s="595"/>
      <c r="AF136" s="151"/>
      <c r="AG136" s="590"/>
      <c r="AH136" s="591"/>
      <c r="AI136" s="591"/>
      <c r="AJ136" s="591"/>
      <c r="AK136" s="591"/>
      <c r="AL136" s="592"/>
      <c r="AN136" s="1442"/>
      <c r="AO136" s="1442"/>
      <c r="AP136" s="1442"/>
      <c r="AQ136" s="1442"/>
      <c r="AR136" s="1442"/>
      <c r="AS136" s="1442"/>
      <c r="AT136" s="1442"/>
      <c r="AU136" s="1442"/>
      <c r="AV136" s="1442"/>
      <c r="AW136" s="1442"/>
      <c r="AX136" s="1442"/>
      <c r="AY136" s="1442"/>
      <c r="AZ136" s="1442"/>
    </row>
    <row r="137" spans="1:52" s="34" customFormat="1" ht="20.100000000000001" customHeight="1" x14ac:dyDescent="0.2">
      <c r="A137" s="369" t="str">
        <f>CONCATENATE('01_Carga'!$M$5,"_",$H137)</f>
        <v>FI__120</v>
      </c>
      <c r="B137" s="1405"/>
      <c r="C137" s="1460" t="str">
        <f>'12_P1_Lista'!T137</f>
        <v/>
      </c>
      <c r="D137" s="1461" t="str">
        <f>'12_P1_Lista'!U137</f>
        <v/>
      </c>
      <c r="E137" s="1405"/>
      <c r="F137" s="1726" t="str">
        <f>IF('14_P2_Convoca'!F138&lt;&gt;"",'14_P2_Convoca'!F138,"")</f>
        <v/>
      </c>
      <c r="G137" s="1405"/>
      <c r="H137" s="1202">
        <v>120</v>
      </c>
      <c r="I137" s="134" t="str">
        <f>IF(ISERROR(VLOOKUP($A137,Aspirantes!$A:$H,Aspirantes!$E$1,FALSE)),"",VLOOKUP($A137,Aspirantes!$A:$H,Aspirantes!$E$1,FALSE))</f>
        <v/>
      </c>
      <c r="J137" s="513" t="str">
        <f>IF(ISERROR(VLOOKUP($A137,Aspirantes!$A:$H,Aspirantes!$F$1,FALSE)),"",VLOOKUP($A137,Aspirantes!$A:$H,Aspirantes!$F$1,FALSE))</f>
        <v/>
      </c>
      <c r="K137" s="514" t="str">
        <f>IF(ISERROR(VLOOKUP($A137,Aspirantes!$A:$H,Aspirantes!$G$1,FALSE)),"",VLOOKUP($A137,Aspirantes!$A:$H,Aspirantes!$G$1,FALSE))</f>
        <v/>
      </c>
      <c r="L137" s="515" t="str">
        <f>IF(ISERROR(VLOOKUP($A137,Aspirantes!$A:$H,Aspirantes!$H$1,FALSE)),"",VLOOKUP($A137,Aspirantes!$A:$H,Aspirantes!$H$1,FALSE))</f>
        <v/>
      </c>
      <c r="M137" s="152"/>
      <c r="N137" s="593"/>
      <c r="O137" s="594"/>
      <c r="P137" s="594"/>
      <c r="Q137" s="594"/>
      <c r="R137" s="595"/>
      <c r="S137" s="151"/>
      <c r="T137" s="590"/>
      <c r="U137" s="591"/>
      <c r="V137" s="591"/>
      <c r="W137" s="591"/>
      <c r="X137" s="591"/>
      <c r="Y137" s="592"/>
      <c r="Z137" s="156"/>
      <c r="AA137" s="593"/>
      <c r="AB137" s="594"/>
      <c r="AC137" s="594"/>
      <c r="AD137" s="594"/>
      <c r="AE137" s="595"/>
      <c r="AF137" s="151"/>
      <c r="AG137" s="590"/>
      <c r="AH137" s="591"/>
      <c r="AI137" s="591"/>
      <c r="AJ137" s="591"/>
      <c r="AK137" s="591"/>
      <c r="AL137" s="592"/>
      <c r="AN137" s="1442"/>
      <c r="AO137" s="1442"/>
      <c r="AP137" s="1442"/>
      <c r="AQ137" s="1442"/>
      <c r="AR137" s="1442"/>
      <c r="AS137" s="1442"/>
      <c r="AT137" s="1442"/>
      <c r="AU137" s="1442"/>
      <c r="AV137" s="1442"/>
      <c r="AW137" s="1442"/>
      <c r="AX137" s="1442"/>
      <c r="AY137" s="1442"/>
      <c r="AZ137" s="1442"/>
    </row>
    <row r="138" spans="1:52" s="34" customFormat="1" ht="20.100000000000001" customHeight="1" x14ac:dyDescent="0.2">
      <c r="A138" s="369" t="str">
        <f>CONCATENATE('01_Carga'!$M$5,"_",$H138)</f>
        <v>FI__121</v>
      </c>
      <c r="B138" s="1405"/>
      <c r="C138" s="1460" t="str">
        <f>'12_P1_Lista'!T138</f>
        <v/>
      </c>
      <c r="D138" s="1461" t="str">
        <f>'12_P1_Lista'!U138</f>
        <v/>
      </c>
      <c r="E138" s="1405"/>
      <c r="F138" s="1726" t="str">
        <f>IF('14_P2_Convoca'!F139&lt;&gt;"",'14_P2_Convoca'!F139,"")</f>
        <v/>
      </c>
      <c r="G138" s="1405"/>
      <c r="H138" s="1202">
        <v>121</v>
      </c>
      <c r="I138" s="134" t="str">
        <f>IF(ISERROR(VLOOKUP($A138,Aspirantes!$A:$H,Aspirantes!$E$1,FALSE)),"",VLOOKUP($A138,Aspirantes!$A:$H,Aspirantes!$E$1,FALSE))</f>
        <v/>
      </c>
      <c r="J138" s="513" t="str">
        <f>IF(ISERROR(VLOOKUP($A138,Aspirantes!$A:$H,Aspirantes!$F$1,FALSE)),"",VLOOKUP($A138,Aspirantes!$A:$H,Aspirantes!$F$1,FALSE))</f>
        <v/>
      </c>
      <c r="K138" s="514" t="str">
        <f>IF(ISERROR(VLOOKUP($A138,Aspirantes!$A:$H,Aspirantes!$G$1,FALSE)),"",VLOOKUP($A138,Aspirantes!$A:$H,Aspirantes!$G$1,FALSE))</f>
        <v/>
      </c>
      <c r="L138" s="515" t="str">
        <f>IF(ISERROR(VLOOKUP($A138,Aspirantes!$A:$H,Aspirantes!$H$1,FALSE)),"",VLOOKUP($A138,Aspirantes!$A:$H,Aspirantes!$H$1,FALSE))</f>
        <v/>
      </c>
      <c r="M138" s="152"/>
      <c r="N138" s="593"/>
      <c r="O138" s="594"/>
      <c r="P138" s="594"/>
      <c r="Q138" s="594"/>
      <c r="R138" s="595"/>
      <c r="S138" s="151"/>
      <c r="T138" s="590"/>
      <c r="U138" s="591"/>
      <c r="V138" s="591"/>
      <c r="W138" s="591"/>
      <c r="X138" s="591"/>
      <c r="Y138" s="592"/>
      <c r="Z138" s="156"/>
      <c r="AA138" s="593"/>
      <c r="AB138" s="594"/>
      <c r="AC138" s="594"/>
      <c r="AD138" s="594"/>
      <c r="AE138" s="595"/>
      <c r="AF138" s="151"/>
      <c r="AG138" s="590"/>
      <c r="AH138" s="591"/>
      <c r="AI138" s="591"/>
      <c r="AJ138" s="591"/>
      <c r="AK138" s="591"/>
      <c r="AL138" s="592"/>
      <c r="AN138" s="1442"/>
      <c r="AO138" s="1442"/>
      <c r="AP138" s="1442"/>
      <c r="AQ138" s="1442"/>
      <c r="AR138" s="1442"/>
      <c r="AS138" s="1442"/>
      <c r="AT138" s="1442"/>
      <c r="AU138" s="1442"/>
      <c r="AV138" s="1442"/>
      <c r="AW138" s="1442"/>
      <c r="AX138" s="1442"/>
      <c r="AY138" s="1442"/>
      <c r="AZ138" s="1442"/>
    </row>
    <row r="139" spans="1:52" s="34" customFormat="1" ht="20.100000000000001" customHeight="1" x14ac:dyDescent="0.2">
      <c r="A139" s="369" t="str">
        <f>CONCATENATE('01_Carga'!$M$5,"_",$H139)</f>
        <v>FI__122</v>
      </c>
      <c r="B139" s="1405"/>
      <c r="C139" s="1460" t="str">
        <f>'12_P1_Lista'!T139</f>
        <v/>
      </c>
      <c r="D139" s="1461" t="str">
        <f>'12_P1_Lista'!U139</f>
        <v/>
      </c>
      <c r="E139" s="1405"/>
      <c r="F139" s="1726" t="str">
        <f>IF('14_P2_Convoca'!F140&lt;&gt;"",'14_P2_Convoca'!F140,"")</f>
        <v/>
      </c>
      <c r="G139" s="1405"/>
      <c r="H139" s="1202">
        <v>122</v>
      </c>
      <c r="I139" s="134" t="str">
        <f>IF(ISERROR(VLOOKUP($A139,Aspirantes!$A:$H,Aspirantes!$E$1,FALSE)),"",VLOOKUP($A139,Aspirantes!$A:$H,Aspirantes!$E$1,FALSE))</f>
        <v/>
      </c>
      <c r="J139" s="513" t="str">
        <f>IF(ISERROR(VLOOKUP($A139,Aspirantes!$A:$H,Aspirantes!$F$1,FALSE)),"",VLOOKUP($A139,Aspirantes!$A:$H,Aspirantes!$F$1,FALSE))</f>
        <v/>
      </c>
      <c r="K139" s="514" t="str">
        <f>IF(ISERROR(VLOOKUP($A139,Aspirantes!$A:$H,Aspirantes!$G$1,FALSE)),"",VLOOKUP($A139,Aspirantes!$A:$H,Aspirantes!$G$1,FALSE))</f>
        <v/>
      </c>
      <c r="L139" s="515" t="str">
        <f>IF(ISERROR(VLOOKUP($A139,Aspirantes!$A:$H,Aspirantes!$H$1,FALSE)),"",VLOOKUP($A139,Aspirantes!$A:$H,Aspirantes!$H$1,FALSE))</f>
        <v/>
      </c>
      <c r="M139" s="152"/>
      <c r="N139" s="593"/>
      <c r="O139" s="594"/>
      <c r="P139" s="594"/>
      <c r="Q139" s="594"/>
      <c r="R139" s="595"/>
      <c r="S139" s="151"/>
      <c r="T139" s="590"/>
      <c r="U139" s="591"/>
      <c r="V139" s="591"/>
      <c r="W139" s="591"/>
      <c r="X139" s="591"/>
      <c r="Y139" s="592"/>
      <c r="Z139" s="156"/>
      <c r="AA139" s="593"/>
      <c r="AB139" s="594"/>
      <c r="AC139" s="594"/>
      <c r="AD139" s="594"/>
      <c r="AE139" s="595"/>
      <c r="AF139" s="151"/>
      <c r="AG139" s="590"/>
      <c r="AH139" s="591"/>
      <c r="AI139" s="591"/>
      <c r="AJ139" s="591"/>
      <c r="AK139" s="591"/>
      <c r="AL139" s="592"/>
      <c r="AN139" s="1442"/>
      <c r="AO139" s="1442"/>
      <c r="AP139" s="1442"/>
      <c r="AQ139" s="1442"/>
      <c r="AR139" s="1442"/>
      <c r="AS139" s="1442"/>
      <c r="AT139" s="1442"/>
      <c r="AU139" s="1442"/>
      <c r="AV139" s="1442"/>
      <c r="AW139" s="1442"/>
      <c r="AX139" s="1442"/>
      <c r="AY139" s="1442"/>
      <c r="AZ139" s="1442"/>
    </row>
    <row r="140" spans="1:52" s="34" customFormat="1" ht="20.100000000000001" customHeight="1" x14ac:dyDescent="0.2">
      <c r="A140" s="369" t="str">
        <f>CONCATENATE('01_Carga'!$M$5,"_",$H140)</f>
        <v>FI__123</v>
      </c>
      <c r="B140" s="1405"/>
      <c r="C140" s="1460" t="str">
        <f>'12_P1_Lista'!T140</f>
        <v/>
      </c>
      <c r="D140" s="1461" t="str">
        <f>'12_P1_Lista'!U140</f>
        <v/>
      </c>
      <c r="E140" s="1405"/>
      <c r="F140" s="1726" t="str">
        <f>IF('14_P2_Convoca'!F141&lt;&gt;"",'14_P2_Convoca'!F141,"")</f>
        <v/>
      </c>
      <c r="G140" s="1405"/>
      <c r="H140" s="1202">
        <v>123</v>
      </c>
      <c r="I140" s="134" t="str">
        <f>IF(ISERROR(VLOOKUP($A140,Aspirantes!$A:$H,Aspirantes!$E$1,FALSE)),"",VLOOKUP($A140,Aspirantes!$A:$H,Aspirantes!$E$1,FALSE))</f>
        <v/>
      </c>
      <c r="J140" s="513" t="str">
        <f>IF(ISERROR(VLOOKUP($A140,Aspirantes!$A:$H,Aspirantes!$F$1,FALSE)),"",VLOOKUP($A140,Aspirantes!$A:$H,Aspirantes!$F$1,FALSE))</f>
        <v/>
      </c>
      <c r="K140" s="514" t="str">
        <f>IF(ISERROR(VLOOKUP($A140,Aspirantes!$A:$H,Aspirantes!$G$1,FALSE)),"",VLOOKUP($A140,Aspirantes!$A:$H,Aspirantes!$G$1,FALSE))</f>
        <v/>
      </c>
      <c r="L140" s="515" t="str">
        <f>IF(ISERROR(VLOOKUP($A140,Aspirantes!$A:$H,Aspirantes!$H$1,FALSE)),"",VLOOKUP($A140,Aspirantes!$A:$H,Aspirantes!$H$1,FALSE))</f>
        <v/>
      </c>
      <c r="M140" s="152"/>
      <c r="N140" s="593"/>
      <c r="O140" s="594"/>
      <c r="P140" s="594"/>
      <c r="Q140" s="594"/>
      <c r="R140" s="595"/>
      <c r="S140" s="151"/>
      <c r="T140" s="590"/>
      <c r="U140" s="591"/>
      <c r="V140" s="591"/>
      <c r="W140" s="591"/>
      <c r="X140" s="591"/>
      <c r="Y140" s="592"/>
      <c r="Z140" s="156"/>
      <c r="AA140" s="593"/>
      <c r="AB140" s="594"/>
      <c r="AC140" s="594"/>
      <c r="AD140" s="594"/>
      <c r="AE140" s="595"/>
      <c r="AF140" s="151"/>
      <c r="AG140" s="590"/>
      <c r="AH140" s="591"/>
      <c r="AI140" s="591"/>
      <c r="AJ140" s="591"/>
      <c r="AK140" s="591"/>
      <c r="AL140" s="592"/>
      <c r="AN140" s="1442"/>
      <c r="AO140" s="1442"/>
      <c r="AP140" s="1442"/>
      <c r="AQ140" s="1442"/>
      <c r="AR140" s="1442"/>
      <c r="AS140" s="1442"/>
      <c r="AT140" s="1442"/>
      <c r="AU140" s="1442"/>
      <c r="AV140" s="1442"/>
      <c r="AW140" s="1442"/>
      <c r="AX140" s="1442"/>
      <c r="AY140" s="1442"/>
      <c r="AZ140" s="1442"/>
    </row>
    <row r="141" spans="1:52" s="34" customFormat="1" ht="20.100000000000001" customHeight="1" x14ac:dyDescent="0.2">
      <c r="A141" s="369" t="str">
        <f>CONCATENATE('01_Carga'!$M$5,"_",$H141)</f>
        <v>FI__124</v>
      </c>
      <c r="B141" s="1405"/>
      <c r="C141" s="1460" t="str">
        <f>'12_P1_Lista'!T141</f>
        <v/>
      </c>
      <c r="D141" s="1461" t="str">
        <f>'12_P1_Lista'!U141</f>
        <v/>
      </c>
      <c r="E141" s="1405"/>
      <c r="F141" s="1726" t="str">
        <f>IF('14_P2_Convoca'!F142&lt;&gt;"",'14_P2_Convoca'!F142,"")</f>
        <v/>
      </c>
      <c r="G141" s="1405"/>
      <c r="H141" s="1202">
        <v>124</v>
      </c>
      <c r="I141" s="134" t="str">
        <f>IF(ISERROR(VLOOKUP($A141,Aspirantes!$A:$H,Aspirantes!$E$1,FALSE)),"",VLOOKUP($A141,Aspirantes!$A:$H,Aspirantes!$E$1,FALSE))</f>
        <v/>
      </c>
      <c r="J141" s="513" t="str">
        <f>IF(ISERROR(VLOOKUP($A141,Aspirantes!$A:$H,Aspirantes!$F$1,FALSE)),"",VLOOKUP($A141,Aspirantes!$A:$H,Aspirantes!$F$1,FALSE))</f>
        <v/>
      </c>
      <c r="K141" s="514" t="str">
        <f>IF(ISERROR(VLOOKUP($A141,Aspirantes!$A:$H,Aspirantes!$G$1,FALSE)),"",VLOOKUP($A141,Aspirantes!$A:$H,Aspirantes!$G$1,FALSE))</f>
        <v/>
      </c>
      <c r="L141" s="515" t="str">
        <f>IF(ISERROR(VLOOKUP($A141,Aspirantes!$A:$H,Aspirantes!$H$1,FALSE)),"",VLOOKUP($A141,Aspirantes!$A:$H,Aspirantes!$H$1,FALSE))</f>
        <v/>
      </c>
      <c r="M141" s="152"/>
      <c r="N141" s="593"/>
      <c r="O141" s="594"/>
      <c r="P141" s="594"/>
      <c r="Q141" s="594"/>
      <c r="R141" s="595"/>
      <c r="S141" s="151"/>
      <c r="T141" s="590"/>
      <c r="U141" s="591"/>
      <c r="V141" s="591"/>
      <c r="W141" s="591"/>
      <c r="X141" s="591"/>
      <c r="Y141" s="592"/>
      <c r="Z141" s="156"/>
      <c r="AA141" s="593"/>
      <c r="AB141" s="594"/>
      <c r="AC141" s="594"/>
      <c r="AD141" s="594"/>
      <c r="AE141" s="595"/>
      <c r="AF141" s="151"/>
      <c r="AG141" s="590"/>
      <c r="AH141" s="591"/>
      <c r="AI141" s="591"/>
      <c r="AJ141" s="591"/>
      <c r="AK141" s="591"/>
      <c r="AL141" s="592"/>
      <c r="AN141" s="1442"/>
      <c r="AO141" s="1442"/>
      <c r="AP141" s="1442"/>
      <c r="AQ141" s="1442"/>
      <c r="AR141" s="1442"/>
      <c r="AS141" s="1442"/>
      <c r="AT141" s="1442"/>
      <c r="AU141" s="1442"/>
      <c r="AV141" s="1442"/>
      <c r="AW141" s="1442"/>
      <c r="AX141" s="1442"/>
      <c r="AY141" s="1442"/>
      <c r="AZ141" s="1442"/>
    </row>
    <row r="142" spans="1:52" s="34" customFormat="1" ht="20.100000000000001" customHeight="1" x14ac:dyDescent="0.2">
      <c r="A142" s="369" t="str">
        <f>CONCATENATE('01_Carga'!$M$5,"_",$H142)</f>
        <v>FI__125</v>
      </c>
      <c r="B142" s="1405"/>
      <c r="C142" s="1460" t="str">
        <f>'12_P1_Lista'!T142</f>
        <v/>
      </c>
      <c r="D142" s="1461" t="str">
        <f>'12_P1_Lista'!U142</f>
        <v/>
      </c>
      <c r="E142" s="1405"/>
      <c r="F142" s="1726" t="str">
        <f>IF('14_P2_Convoca'!F143&lt;&gt;"",'14_P2_Convoca'!F143,"")</f>
        <v/>
      </c>
      <c r="G142" s="1405"/>
      <c r="H142" s="1202">
        <v>125</v>
      </c>
      <c r="I142" s="134" t="str">
        <f>IF(ISERROR(VLOOKUP($A142,Aspirantes!$A:$H,Aspirantes!$E$1,FALSE)),"",VLOOKUP($A142,Aspirantes!$A:$H,Aspirantes!$E$1,FALSE))</f>
        <v/>
      </c>
      <c r="J142" s="513" t="str">
        <f>IF(ISERROR(VLOOKUP($A142,Aspirantes!$A:$H,Aspirantes!$F$1,FALSE)),"",VLOOKUP($A142,Aspirantes!$A:$H,Aspirantes!$F$1,FALSE))</f>
        <v/>
      </c>
      <c r="K142" s="514" t="str">
        <f>IF(ISERROR(VLOOKUP($A142,Aspirantes!$A:$H,Aspirantes!$G$1,FALSE)),"",VLOOKUP($A142,Aspirantes!$A:$H,Aspirantes!$G$1,FALSE))</f>
        <v/>
      </c>
      <c r="L142" s="515" t="str">
        <f>IF(ISERROR(VLOOKUP($A142,Aspirantes!$A:$H,Aspirantes!$H$1,FALSE)),"",VLOOKUP($A142,Aspirantes!$A:$H,Aspirantes!$H$1,FALSE))</f>
        <v/>
      </c>
      <c r="M142" s="152"/>
      <c r="N142" s="593"/>
      <c r="O142" s="594"/>
      <c r="P142" s="594"/>
      <c r="Q142" s="594"/>
      <c r="R142" s="595"/>
      <c r="S142" s="151"/>
      <c r="T142" s="590"/>
      <c r="U142" s="591"/>
      <c r="V142" s="591"/>
      <c r="W142" s="591"/>
      <c r="X142" s="591"/>
      <c r="Y142" s="592"/>
      <c r="Z142" s="156"/>
      <c r="AA142" s="593"/>
      <c r="AB142" s="594"/>
      <c r="AC142" s="594"/>
      <c r="AD142" s="594"/>
      <c r="AE142" s="595"/>
      <c r="AF142" s="151"/>
      <c r="AG142" s="590"/>
      <c r="AH142" s="591"/>
      <c r="AI142" s="591"/>
      <c r="AJ142" s="591"/>
      <c r="AK142" s="591"/>
      <c r="AL142" s="592"/>
      <c r="AN142" s="1442"/>
      <c r="AO142" s="1442"/>
      <c r="AP142" s="1442"/>
      <c r="AQ142" s="1442"/>
      <c r="AR142" s="1442"/>
      <c r="AS142" s="1442"/>
      <c r="AT142" s="1442"/>
      <c r="AU142" s="1442"/>
      <c r="AV142" s="1442"/>
      <c r="AW142" s="1442"/>
      <c r="AX142" s="1442"/>
      <c r="AY142" s="1442"/>
      <c r="AZ142" s="1442"/>
    </row>
    <row r="143" spans="1:52" s="34" customFormat="1" ht="20.100000000000001" customHeight="1" x14ac:dyDescent="0.2">
      <c r="A143" s="369" t="str">
        <f>CONCATENATE('01_Carga'!$M$5,"_",$H143)</f>
        <v>FI__126</v>
      </c>
      <c r="B143" s="1405"/>
      <c r="C143" s="1460" t="str">
        <f>'12_P1_Lista'!T143</f>
        <v/>
      </c>
      <c r="D143" s="1461" t="str">
        <f>'12_P1_Lista'!U143</f>
        <v/>
      </c>
      <c r="E143" s="1405"/>
      <c r="F143" s="1726" t="str">
        <f>IF('14_P2_Convoca'!F144&lt;&gt;"",'14_P2_Convoca'!F144,"")</f>
        <v/>
      </c>
      <c r="G143" s="1405"/>
      <c r="H143" s="1202">
        <v>126</v>
      </c>
      <c r="I143" s="134" t="str">
        <f>IF(ISERROR(VLOOKUP($A143,Aspirantes!$A:$H,Aspirantes!$E$1,FALSE)),"",VLOOKUP($A143,Aspirantes!$A:$H,Aspirantes!$E$1,FALSE))</f>
        <v/>
      </c>
      <c r="J143" s="513" t="str">
        <f>IF(ISERROR(VLOOKUP($A143,Aspirantes!$A:$H,Aspirantes!$F$1,FALSE)),"",VLOOKUP($A143,Aspirantes!$A:$H,Aspirantes!$F$1,FALSE))</f>
        <v/>
      </c>
      <c r="K143" s="514" t="str">
        <f>IF(ISERROR(VLOOKUP($A143,Aspirantes!$A:$H,Aspirantes!$G$1,FALSE)),"",VLOOKUP($A143,Aspirantes!$A:$H,Aspirantes!$G$1,FALSE))</f>
        <v/>
      </c>
      <c r="L143" s="515" t="str">
        <f>IF(ISERROR(VLOOKUP($A143,Aspirantes!$A:$H,Aspirantes!$H$1,FALSE)),"",VLOOKUP($A143,Aspirantes!$A:$H,Aspirantes!$H$1,FALSE))</f>
        <v/>
      </c>
      <c r="M143" s="152"/>
      <c r="N143" s="593"/>
      <c r="O143" s="594"/>
      <c r="P143" s="594"/>
      <c r="Q143" s="594"/>
      <c r="R143" s="595"/>
      <c r="S143" s="151"/>
      <c r="T143" s="590"/>
      <c r="U143" s="591"/>
      <c r="V143" s="591"/>
      <c r="W143" s="591"/>
      <c r="X143" s="591"/>
      <c r="Y143" s="592"/>
      <c r="Z143" s="156"/>
      <c r="AA143" s="593"/>
      <c r="AB143" s="594"/>
      <c r="AC143" s="594"/>
      <c r="AD143" s="594"/>
      <c r="AE143" s="595"/>
      <c r="AF143" s="151"/>
      <c r="AG143" s="590"/>
      <c r="AH143" s="591"/>
      <c r="AI143" s="591"/>
      <c r="AJ143" s="591"/>
      <c r="AK143" s="591"/>
      <c r="AL143" s="592"/>
      <c r="AN143" s="1442"/>
      <c r="AO143" s="1442"/>
      <c r="AP143" s="1442"/>
      <c r="AQ143" s="1442"/>
      <c r="AR143" s="1442"/>
      <c r="AS143" s="1442"/>
      <c r="AT143" s="1442"/>
      <c r="AU143" s="1442"/>
      <c r="AV143" s="1442"/>
      <c r="AW143" s="1442"/>
      <c r="AX143" s="1442"/>
      <c r="AY143" s="1442"/>
      <c r="AZ143" s="1442"/>
    </row>
    <row r="144" spans="1:52" s="34" customFormat="1" ht="20.100000000000001" customHeight="1" x14ac:dyDescent="0.2">
      <c r="A144" s="369" t="str">
        <f>CONCATENATE('01_Carga'!$M$5,"_",$H144)</f>
        <v>FI__127</v>
      </c>
      <c r="B144" s="1405"/>
      <c r="C144" s="1460" t="str">
        <f>'12_P1_Lista'!T144</f>
        <v/>
      </c>
      <c r="D144" s="1461" t="str">
        <f>'12_P1_Lista'!U144</f>
        <v/>
      </c>
      <c r="E144" s="1405"/>
      <c r="F144" s="1726" t="str">
        <f>IF('14_P2_Convoca'!F145&lt;&gt;"",'14_P2_Convoca'!F145,"")</f>
        <v/>
      </c>
      <c r="G144" s="1405"/>
      <c r="H144" s="1202">
        <v>127</v>
      </c>
      <c r="I144" s="134" t="str">
        <f>IF(ISERROR(VLOOKUP($A144,Aspirantes!$A:$H,Aspirantes!$E$1,FALSE)),"",VLOOKUP($A144,Aspirantes!$A:$H,Aspirantes!$E$1,FALSE))</f>
        <v/>
      </c>
      <c r="J144" s="513" t="str">
        <f>IF(ISERROR(VLOOKUP($A144,Aspirantes!$A:$H,Aspirantes!$F$1,FALSE)),"",VLOOKUP($A144,Aspirantes!$A:$H,Aspirantes!$F$1,FALSE))</f>
        <v/>
      </c>
      <c r="K144" s="514" t="str">
        <f>IF(ISERROR(VLOOKUP($A144,Aspirantes!$A:$H,Aspirantes!$G$1,FALSE)),"",VLOOKUP($A144,Aspirantes!$A:$H,Aspirantes!$G$1,FALSE))</f>
        <v/>
      </c>
      <c r="L144" s="515" t="str">
        <f>IF(ISERROR(VLOOKUP($A144,Aspirantes!$A:$H,Aspirantes!$H$1,FALSE)),"",VLOOKUP($A144,Aspirantes!$A:$H,Aspirantes!$H$1,FALSE))</f>
        <v/>
      </c>
      <c r="M144" s="152"/>
      <c r="N144" s="593"/>
      <c r="O144" s="594"/>
      <c r="P144" s="594"/>
      <c r="Q144" s="594"/>
      <c r="R144" s="595"/>
      <c r="S144" s="151"/>
      <c r="T144" s="590"/>
      <c r="U144" s="591"/>
      <c r="V144" s="591"/>
      <c r="W144" s="591"/>
      <c r="X144" s="591"/>
      <c r="Y144" s="592"/>
      <c r="Z144" s="156"/>
      <c r="AA144" s="593"/>
      <c r="AB144" s="594"/>
      <c r="AC144" s="594"/>
      <c r="AD144" s="594"/>
      <c r="AE144" s="595"/>
      <c r="AF144" s="151"/>
      <c r="AG144" s="590"/>
      <c r="AH144" s="591"/>
      <c r="AI144" s="591"/>
      <c r="AJ144" s="591"/>
      <c r="AK144" s="591"/>
      <c r="AL144" s="592"/>
      <c r="AN144" s="1442"/>
      <c r="AO144" s="1442"/>
      <c r="AP144" s="1442"/>
      <c r="AQ144" s="1442"/>
      <c r="AR144" s="1442"/>
      <c r="AS144" s="1442"/>
      <c r="AT144" s="1442"/>
      <c r="AU144" s="1442"/>
      <c r="AV144" s="1442"/>
      <c r="AW144" s="1442"/>
      <c r="AX144" s="1442"/>
      <c r="AY144" s="1442"/>
      <c r="AZ144" s="1442"/>
    </row>
    <row r="145" spans="1:52" s="34" customFormat="1" ht="20.100000000000001" customHeight="1" x14ac:dyDescent="0.2">
      <c r="A145" s="369" t="str">
        <f>CONCATENATE('01_Carga'!$M$5,"_",$H145)</f>
        <v>FI__128</v>
      </c>
      <c r="B145" s="1405"/>
      <c r="C145" s="1460" t="str">
        <f>'12_P1_Lista'!T145</f>
        <v/>
      </c>
      <c r="D145" s="1461" t="str">
        <f>'12_P1_Lista'!U145</f>
        <v/>
      </c>
      <c r="E145" s="1405"/>
      <c r="F145" s="1726" t="str">
        <f>IF('14_P2_Convoca'!F146&lt;&gt;"",'14_P2_Convoca'!F146,"")</f>
        <v/>
      </c>
      <c r="G145" s="1405"/>
      <c r="H145" s="1202">
        <v>128</v>
      </c>
      <c r="I145" s="134" t="str">
        <f>IF(ISERROR(VLOOKUP($A145,Aspirantes!$A:$H,Aspirantes!$E$1,FALSE)),"",VLOOKUP($A145,Aspirantes!$A:$H,Aspirantes!$E$1,FALSE))</f>
        <v/>
      </c>
      <c r="J145" s="513" t="str">
        <f>IF(ISERROR(VLOOKUP($A145,Aspirantes!$A:$H,Aspirantes!$F$1,FALSE)),"",VLOOKUP($A145,Aspirantes!$A:$H,Aspirantes!$F$1,FALSE))</f>
        <v/>
      </c>
      <c r="K145" s="514" t="str">
        <f>IF(ISERROR(VLOOKUP($A145,Aspirantes!$A:$H,Aspirantes!$G$1,FALSE)),"",VLOOKUP($A145,Aspirantes!$A:$H,Aspirantes!$G$1,FALSE))</f>
        <v/>
      </c>
      <c r="L145" s="515" t="str">
        <f>IF(ISERROR(VLOOKUP($A145,Aspirantes!$A:$H,Aspirantes!$H$1,FALSE)),"",VLOOKUP($A145,Aspirantes!$A:$H,Aspirantes!$H$1,FALSE))</f>
        <v/>
      </c>
      <c r="M145" s="152"/>
      <c r="N145" s="593"/>
      <c r="O145" s="594"/>
      <c r="P145" s="594"/>
      <c r="Q145" s="594"/>
      <c r="R145" s="595"/>
      <c r="S145" s="151"/>
      <c r="T145" s="590"/>
      <c r="U145" s="591"/>
      <c r="V145" s="591"/>
      <c r="W145" s="591"/>
      <c r="X145" s="591"/>
      <c r="Y145" s="592"/>
      <c r="Z145" s="156"/>
      <c r="AA145" s="593"/>
      <c r="AB145" s="594"/>
      <c r="AC145" s="594"/>
      <c r="AD145" s="594"/>
      <c r="AE145" s="595"/>
      <c r="AF145" s="151"/>
      <c r="AG145" s="590"/>
      <c r="AH145" s="591"/>
      <c r="AI145" s="591"/>
      <c r="AJ145" s="591"/>
      <c r="AK145" s="591"/>
      <c r="AL145" s="592"/>
      <c r="AN145" s="1442"/>
      <c r="AO145" s="1442"/>
      <c r="AP145" s="1442"/>
      <c r="AQ145" s="1442"/>
      <c r="AR145" s="1442"/>
      <c r="AS145" s="1442"/>
      <c r="AT145" s="1442"/>
      <c r="AU145" s="1442"/>
      <c r="AV145" s="1442"/>
      <c r="AW145" s="1442"/>
      <c r="AX145" s="1442"/>
      <c r="AY145" s="1442"/>
      <c r="AZ145" s="1442"/>
    </row>
    <row r="146" spans="1:52" s="34" customFormat="1" ht="20.100000000000001" customHeight="1" x14ac:dyDescent="0.2">
      <c r="A146" s="369" t="str">
        <f>CONCATENATE('01_Carga'!$M$5,"_",$H146)</f>
        <v>FI__129</v>
      </c>
      <c r="B146" s="1405"/>
      <c r="C146" s="1460" t="str">
        <f>'12_P1_Lista'!T146</f>
        <v/>
      </c>
      <c r="D146" s="1461" t="str">
        <f>'12_P1_Lista'!U146</f>
        <v/>
      </c>
      <c r="E146" s="1405"/>
      <c r="F146" s="1726" t="str">
        <f>IF('14_P2_Convoca'!F147&lt;&gt;"",'14_P2_Convoca'!F147,"")</f>
        <v/>
      </c>
      <c r="G146" s="1405"/>
      <c r="H146" s="1202">
        <v>129</v>
      </c>
      <c r="I146" s="134" t="str">
        <f>IF(ISERROR(VLOOKUP($A146,Aspirantes!$A:$H,Aspirantes!$E$1,FALSE)),"",VLOOKUP($A146,Aspirantes!$A:$H,Aspirantes!$E$1,FALSE))</f>
        <v/>
      </c>
      <c r="J146" s="513" t="str">
        <f>IF(ISERROR(VLOOKUP($A146,Aspirantes!$A:$H,Aspirantes!$F$1,FALSE)),"",VLOOKUP($A146,Aspirantes!$A:$H,Aspirantes!$F$1,FALSE))</f>
        <v/>
      </c>
      <c r="K146" s="514" t="str">
        <f>IF(ISERROR(VLOOKUP($A146,Aspirantes!$A:$H,Aspirantes!$G$1,FALSE)),"",VLOOKUP($A146,Aspirantes!$A:$H,Aspirantes!$G$1,FALSE))</f>
        <v/>
      </c>
      <c r="L146" s="515" t="str">
        <f>IF(ISERROR(VLOOKUP($A146,Aspirantes!$A:$H,Aspirantes!$H$1,FALSE)),"",VLOOKUP($A146,Aspirantes!$A:$H,Aspirantes!$H$1,FALSE))</f>
        <v/>
      </c>
      <c r="M146" s="152"/>
      <c r="N146" s="593"/>
      <c r="O146" s="594"/>
      <c r="P146" s="594"/>
      <c r="Q146" s="594"/>
      <c r="R146" s="595"/>
      <c r="S146" s="151"/>
      <c r="T146" s="590"/>
      <c r="U146" s="591"/>
      <c r="V146" s="591"/>
      <c r="W146" s="591"/>
      <c r="X146" s="591"/>
      <c r="Y146" s="592"/>
      <c r="Z146" s="156"/>
      <c r="AA146" s="593"/>
      <c r="AB146" s="594"/>
      <c r="AC146" s="594"/>
      <c r="AD146" s="594"/>
      <c r="AE146" s="595"/>
      <c r="AF146" s="151"/>
      <c r="AG146" s="590"/>
      <c r="AH146" s="591"/>
      <c r="AI146" s="591"/>
      <c r="AJ146" s="591"/>
      <c r="AK146" s="591"/>
      <c r="AL146" s="592"/>
      <c r="AN146" s="1442"/>
      <c r="AO146" s="1442"/>
      <c r="AP146" s="1442"/>
      <c r="AQ146" s="1442"/>
      <c r="AR146" s="1442"/>
      <c r="AS146" s="1442"/>
      <c r="AT146" s="1442"/>
      <c r="AU146" s="1442"/>
      <c r="AV146" s="1442"/>
      <c r="AW146" s="1442"/>
      <c r="AX146" s="1442"/>
      <c r="AY146" s="1442"/>
      <c r="AZ146" s="1442"/>
    </row>
    <row r="147" spans="1:52" s="34" customFormat="1" ht="20.100000000000001" customHeight="1" x14ac:dyDescent="0.2">
      <c r="A147" s="369" t="str">
        <f>CONCATENATE('01_Carga'!$M$5,"_",$H147)</f>
        <v>FI__130</v>
      </c>
      <c r="B147" s="1405"/>
      <c r="C147" s="1460" t="str">
        <f>'12_P1_Lista'!T147</f>
        <v/>
      </c>
      <c r="D147" s="1461" t="str">
        <f>'12_P1_Lista'!U147</f>
        <v/>
      </c>
      <c r="E147" s="1405"/>
      <c r="F147" s="1726" t="str">
        <f>IF('14_P2_Convoca'!F148&lt;&gt;"",'14_P2_Convoca'!F148,"")</f>
        <v/>
      </c>
      <c r="G147" s="1405"/>
      <c r="H147" s="1202">
        <v>130</v>
      </c>
      <c r="I147" s="134" t="str">
        <f>IF(ISERROR(VLOOKUP($A147,Aspirantes!$A:$H,Aspirantes!$E$1,FALSE)),"",VLOOKUP($A147,Aspirantes!$A:$H,Aspirantes!$E$1,FALSE))</f>
        <v/>
      </c>
      <c r="J147" s="513" t="str">
        <f>IF(ISERROR(VLOOKUP($A147,Aspirantes!$A:$H,Aspirantes!$F$1,FALSE)),"",VLOOKUP($A147,Aspirantes!$A:$H,Aspirantes!$F$1,FALSE))</f>
        <v/>
      </c>
      <c r="K147" s="514" t="str">
        <f>IF(ISERROR(VLOOKUP($A147,Aspirantes!$A:$H,Aspirantes!$G$1,FALSE)),"",VLOOKUP($A147,Aspirantes!$A:$H,Aspirantes!$G$1,FALSE))</f>
        <v/>
      </c>
      <c r="L147" s="515" t="str">
        <f>IF(ISERROR(VLOOKUP($A147,Aspirantes!$A:$H,Aspirantes!$H$1,FALSE)),"",VLOOKUP($A147,Aspirantes!$A:$H,Aspirantes!$H$1,FALSE))</f>
        <v/>
      </c>
      <c r="M147" s="152"/>
      <c r="N147" s="593"/>
      <c r="O147" s="594"/>
      <c r="P147" s="594"/>
      <c r="Q147" s="594"/>
      <c r="R147" s="595"/>
      <c r="S147" s="151"/>
      <c r="T147" s="590"/>
      <c r="U147" s="591"/>
      <c r="V147" s="591"/>
      <c r="W147" s="591"/>
      <c r="X147" s="591"/>
      <c r="Y147" s="592"/>
      <c r="Z147" s="156"/>
      <c r="AA147" s="593"/>
      <c r="AB147" s="594"/>
      <c r="AC147" s="594"/>
      <c r="AD147" s="594"/>
      <c r="AE147" s="595"/>
      <c r="AF147" s="151"/>
      <c r="AG147" s="590"/>
      <c r="AH147" s="591"/>
      <c r="AI147" s="591"/>
      <c r="AJ147" s="591"/>
      <c r="AK147" s="591"/>
      <c r="AL147" s="592"/>
      <c r="AN147" s="1442"/>
      <c r="AO147" s="1442"/>
      <c r="AP147" s="1442"/>
      <c r="AQ147" s="1442"/>
      <c r="AR147" s="1442"/>
      <c r="AS147" s="1442"/>
      <c r="AT147" s="1442"/>
      <c r="AU147" s="1442"/>
      <c r="AV147" s="1442"/>
      <c r="AW147" s="1442"/>
      <c r="AX147" s="1442"/>
      <c r="AY147" s="1442"/>
      <c r="AZ147" s="1442"/>
    </row>
    <row r="148" spans="1:52" s="34" customFormat="1" ht="20.100000000000001" customHeight="1" x14ac:dyDescent="0.2">
      <c r="A148" s="369" t="str">
        <f>CONCATENATE('01_Carga'!$M$5,"_",$H148)</f>
        <v>FI__131</v>
      </c>
      <c r="B148" s="1405"/>
      <c r="C148" s="1460" t="str">
        <f>'12_P1_Lista'!T148</f>
        <v/>
      </c>
      <c r="D148" s="1461" t="str">
        <f>'12_P1_Lista'!U148</f>
        <v/>
      </c>
      <c r="E148" s="1405"/>
      <c r="F148" s="1726" t="str">
        <f>IF('14_P2_Convoca'!F149&lt;&gt;"",'14_P2_Convoca'!F149,"")</f>
        <v/>
      </c>
      <c r="G148" s="1405"/>
      <c r="H148" s="1202">
        <v>131</v>
      </c>
      <c r="I148" s="134" t="str">
        <f>IF(ISERROR(VLOOKUP($A148,Aspirantes!$A:$H,Aspirantes!$E$1,FALSE)),"",VLOOKUP($A148,Aspirantes!$A:$H,Aspirantes!$E$1,FALSE))</f>
        <v/>
      </c>
      <c r="J148" s="513" t="str">
        <f>IF(ISERROR(VLOOKUP($A148,Aspirantes!$A:$H,Aspirantes!$F$1,FALSE)),"",VLOOKUP($A148,Aspirantes!$A:$H,Aspirantes!$F$1,FALSE))</f>
        <v/>
      </c>
      <c r="K148" s="514" t="str">
        <f>IF(ISERROR(VLOOKUP($A148,Aspirantes!$A:$H,Aspirantes!$G$1,FALSE)),"",VLOOKUP($A148,Aspirantes!$A:$H,Aspirantes!$G$1,FALSE))</f>
        <v/>
      </c>
      <c r="L148" s="515" t="str">
        <f>IF(ISERROR(VLOOKUP($A148,Aspirantes!$A:$H,Aspirantes!$H$1,FALSE)),"",VLOOKUP($A148,Aspirantes!$A:$H,Aspirantes!$H$1,FALSE))</f>
        <v/>
      </c>
      <c r="M148" s="152"/>
      <c r="N148" s="593"/>
      <c r="O148" s="594"/>
      <c r="P148" s="594"/>
      <c r="Q148" s="594"/>
      <c r="R148" s="595"/>
      <c r="S148" s="151"/>
      <c r="T148" s="590"/>
      <c r="U148" s="591"/>
      <c r="V148" s="591"/>
      <c r="W148" s="591"/>
      <c r="X148" s="591"/>
      <c r="Y148" s="592"/>
      <c r="Z148" s="156"/>
      <c r="AA148" s="593"/>
      <c r="AB148" s="594"/>
      <c r="AC148" s="594"/>
      <c r="AD148" s="594"/>
      <c r="AE148" s="595"/>
      <c r="AF148" s="151"/>
      <c r="AG148" s="590"/>
      <c r="AH148" s="591"/>
      <c r="AI148" s="591"/>
      <c r="AJ148" s="591"/>
      <c r="AK148" s="591"/>
      <c r="AL148" s="592"/>
      <c r="AN148" s="1442"/>
      <c r="AO148" s="1442"/>
      <c r="AP148" s="1442"/>
      <c r="AQ148" s="1442"/>
      <c r="AR148" s="1442"/>
      <c r="AS148" s="1442"/>
      <c r="AT148" s="1442"/>
      <c r="AU148" s="1442"/>
      <c r="AV148" s="1442"/>
      <c r="AW148" s="1442"/>
      <c r="AX148" s="1442"/>
      <c r="AY148" s="1442"/>
      <c r="AZ148" s="1442"/>
    </row>
    <row r="149" spans="1:52" s="34" customFormat="1" ht="20.100000000000001" customHeight="1" x14ac:dyDescent="0.2">
      <c r="A149" s="369" t="str">
        <f>CONCATENATE('01_Carga'!$M$5,"_",$H149)</f>
        <v>FI__132</v>
      </c>
      <c r="B149" s="1405"/>
      <c r="C149" s="1460" t="str">
        <f>'12_P1_Lista'!T149</f>
        <v/>
      </c>
      <c r="D149" s="1461" t="str">
        <f>'12_P1_Lista'!U149</f>
        <v/>
      </c>
      <c r="E149" s="1405"/>
      <c r="F149" s="1726" t="str">
        <f>IF('14_P2_Convoca'!F150&lt;&gt;"",'14_P2_Convoca'!F150,"")</f>
        <v/>
      </c>
      <c r="G149" s="1405"/>
      <c r="H149" s="1202">
        <v>132</v>
      </c>
      <c r="I149" s="134" t="str">
        <f>IF(ISERROR(VLOOKUP($A149,Aspirantes!$A:$H,Aspirantes!$E$1,FALSE)),"",VLOOKUP($A149,Aspirantes!$A:$H,Aspirantes!$E$1,FALSE))</f>
        <v/>
      </c>
      <c r="J149" s="513" t="str">
        <f>IF(ISERROR(VLOOKUP($A149,Aspirantes!$A:$H,Aspirantes!$F$1,FALSE)),"",VLOOKUP($A149,Aspirantes!$A:$H,Aspirantes!$F$1,FALSE))</f>
        <v/>
      </c>
      <c r="K149" s="514" t="str">
        <f>IF(ISERROR(VLOOKUP($A149,Aspirantes!$A:$H,Aspirantes!$G$1,FALSE)),"",VLOOKUP($A149,Aspirantes!$A:$H,Aspirantes!$G$1,FALSE))</f>
        <v/>
      </c>
      <c r="L149" s="515" t="str">
        <f>IF(ISERROR(VLOOKUP($A149,Aspirantes!$A:$H,Aspirantes!$H$1,FALSE)),"",VLOOKUP($A149,Aspirantes!$A:$H,Aspirantes!$H$1,FALSE))</f>
        <v/>
      </c>
      <c r="M149" s="152"/>
      <c r="N149" s="593"/>
      <c r="O149" s="594"/>
      <c r="P149" s="594"/>
      <c r="Q149" s="594"/>
      <c r="R149" s="595"/>
      <c r="S149" s="151"/>
      <c r="T149" s="590"/>
      <c r="U149" s="591"/>
      <c r="V149" s="591"/>
      <c r="W149" s="591"/>
      <c r="X149" s="591"/>
      <c r="Y149" s="592"/>
      <c r="Z149" s="156"/>
      <c r="AA149" s="593"/>
      <c r="AB149" s="594"/>
      <c r="AC149" s="594"/>
      <c r="AD149" s="594"/>
      <c r="AE149" s="595"/>
      <c r="AF149" s="151"/>
      <c r="AG149" s="590"/>
      <c r="AH149" s="591"/>
      <c r="AI149" s="591"/>
      <c r="AJ149" s="591"/>
      <c r="AK149" s="591"/>
      <c r="AL149" s="592"/>
      <c r="AN149" s="1442"/>
      <c r="AO149" s="1442"/>
      <c r="AP149" s="1442"/>
      <c r="AQ149" s="1442"/>
      <c r="AR149" s="1442"/>
      <c r="AS149" s="1442"/>
      <c r="AT149" s="1442"/>
      <c r="AU149" s="1442"/>
      <c r="AV149" s="1442"/>
      <c r="AW149" s="1442"/>
      <c r="AX149" s="1442"/>
      <c r="AY149" s="1442"/>
      <c r="AZ149" s="1442"/>
    </row>
    <row r="150" spans="1:52" s="34" customFormat="1" ht="20.100000000000001" customHeight="1" x14ac:dyDescent="0.2">
      <c r="A150" s="369" t="str">
        <f>CONCATENATE('01_Carga'!$M$5,"_",$H150)</f>
        <v>FI__133</v>
      </c>
      <c r="B150" s="1405"/>
      <c r="C150" s="1460" t="str">
        <f>'12_P1_Lista'!T150</f>
        <v/>
      </c>
      <c r="D150" s="1461" t="str">
        <f>'12_P1_Lista'!U150</f>
        <v/>
      </c>
      <c r="E150" s="1405"/>
      <c r="F150" s="1726" t="str">
        <f>IF('14_P2_Convoca'!F151&lt;&gt;"",'14_P2_Convoca'!F151,"")</f>
        <v/>
      </c>
      <c r="G150" s="1405"/>
      <c r="H150" s="1202">
        <v>133</v>
      </c>
      <c r="I150" s="134" t="str">
        <f>IF(ISERROR(VLOOKUP($A150,Aspirantes!$A:$H,Aspirantes!$E$1,FALSE)),"",VLOOKUP($A150,Aspirantes!$A:$H,Aspirantes!$E$1,FALSE))</f>
        <v/>
      </c>
      <c r="J150" s="513" t="str">
        <f>IF(ISERROR(VLOOKUP($A150,Aspirantes!$A:$H,Aspirantes!$F$1,FALSE)),"",VLOOKUP($A150,Aspirantes!$A:$H,Aspirantes!$F$1,FALSE))</f>
        <v/>
      </c>
      <c r="K150" s="514" t="str">
        <f>IF(ISERROR(VLOOKUP($A150,Aspirantes!$A:$H,Aspirantes!$G$1,FALSE)),"",VLOOKUP($A150,Aspirantes!$A:$H,Aspirantes!$G$1,FALSE))</f>
        <v/>
      </c>
      <c r="L150" s="515" t="str">
        <f>IF(ISERROR(VLOOKUP($A150,Aspirantes!$A:$H,Aspirantes!$H$1,FALSE)),"",VLOOKUP($A150,Aspirantes!$A:$H,Aspirantes!$H$1,FALSE))</f>
        <v/>
      </c>
      <c r="M150" s="152"/>
      <c r="N150" s="593"/>
      <c r="O150" s="594"/>
      <c r="P150" s="594"/>
      <c r="Q150" s="594"/>
      <c r="R150" s="595"/>
      <c r="S150" s="151"/>
      <c r="T150" s="590"/>
      <c r="U150" s="591"/>
      <c r="V150" s="591"/>
      <c r="W150" s="591"/>
      <c r="X150" s="591"/>
      <c r="Y150" s="592"/>
      <c r="Z150" s="156"/>
      <c r="AA150" s="593"/>
      <c r="AB150" s="594"/>
      <c r="AC150" s="594"/>
      <c r="AD150" s="594"/>
      <c r="AE150" s="595"/>
      <c r="AF150" s="151"/>
      <c r="AG150" s="590"/>
      <c r="AH150" s="591"/>
      <c r="AI150" s="591"/>
      <c r="AJ150" s="591"/>
      <c r="AK150" s="591"/>
      <c r="AL150" s="592"/>
      <c r="AN150" s="1442"/>
      <c r="AO150" s="1442"/>
      <c r="AP150" s="1442"/>
      <c r="AQ150" s="1442"/>
      <c r="AR150" s="1442"/>
      <c r="AS150" s="1442"/>
      <c r="AT150" s="1442"/>
      <c r="AU150" s="1442"/>
      <c r="AV150" s="1442"/>
      <c r="AW150" s="1442"/>
      <c r="AX150" s="1442"/>
      <c r="AY150" s="1442"/>
      <c r="AZ150" s="1442"/>
    </row>
    <row r="151" spans="1:52" s="34" customFormat="1" ht="20.100000000000001" customHeight="1" x14ac:dyDescent="0.2">
      <c r="A151" s="369" t="str">
        <f>CONCATENATE('01_Carga'!$M$5,"_",$H151)</f>
        <v>FI__134</v>
      </c>
      <c r="B151" s="1405"/>
      <c r="C151" s="1460" t="str">
        <f>'12_P1_Lista'!T151</f>
        <v/>
      </c>
      <c r="D151" s="1461" t="str">
        <f>'12_P1_Lista'!U151</f>
        <v/>
      </c>
      <c r="E151" s="1405"/>
      <c r="F151" s="1726" t="str">
        <f>IF('14_P2_Convoca'!F152&lt;&gt;"",'14_P2_Convoca'!F152,"")</f>
        <v/>
      </c>
      <c r="G151" s="1405"/>
      <c r="H151" s="1202">
        <v>134</v>
      </c>
      <c r="I151" s="134" t="str">
        <f>IF(ISERROR(VLOOKUP($A151,Aspirantes!$A:$H,Aspirantes!$E$1,FALSE)),"",VLOOKUP($A151,Aspirantes!$A:$H,Aspirantes!$E$1,FALSE))</f>
        <v/>
      </c>
      <c r="J151" s="513" t="str">
        <f>IF(ISERROR(VLOOKUP($A151,Aspirantes!$A:$H,Aspirantes!$F$1,FALSE)),"",VLOOKUP($A151,Aspirantes!$A:$H,Aspirantes!$F$1,FALSE))</f>
        <v/>
      </c>
      <c r="K151" s="514" t="str">
        <f>IF(ISERROR(VLOOKUP($A151,Aspirantes!$A:$H,Aspirantes!$G$1,FALSE)),"",VLOOKUP($A151,Aspirantes!$A:$H,Aspirantes!$G$1,FALSE))</f>
        <v/>
      </c>
      <c r="L151" s="515" t="str">
        <f>IF(ISERROR(VLOOKUP($A151,Aspirantes!$A:$H,Aspirantes!$H$1,FALSE)),"",VLOOKUP($A151,Aspirantes!$A:$H,Aspirantes!$H$1,FALSE))</f>
        <v/>
      </c>
      <c r="M151" s="152"/>
      <c r="N151" s="593"/>
      <c r="O151" s="594"/>
      <c r="P151" s="594"/>
      <c r="Q151" s="594"/>
      <c r="R151" s="595"/>
      <c r="S151" s="151"/>
      <c r="T151" s="590"/>
      <c r="U151" s="591"/>
      <c r="V151" s="591"/>
      <c r="W151" s="591"/>
      <c r="X151" s="591"/>
      <c r="Y151" s="592"/>
      <c r="Z151" s="156"/>
      <c r="AA151" s="593"/>
      <c r="AB151" s="594"/>
      <c r="AC151" s="594"/>
      <c r="AD151" s="594"/>
      <c r="AE151" s="595"/>
      <c r="AF151" s="151"/>
      <c r="AG151" s="590"/>
      <c r="AH151" s="591"/>
      <c r="AI151" s="591"/>
      <c r="AJ151" s="591"/>
      <c r="AK151" s="591"/>
      <c r="AL151" s="592"/>
      <c r="AN151" s="1442"/>
      <c r="AO151" s="1442"/>
      <c r="AP151" s="1442"/>
      <c r="AQ151" s="1442"/>
      <c r="AR151" s="1442"/>
      <c r="AS151" s="1442"/>
      <c r="AT151" s="1442"/>
      <c r="AU151" s="1442"/>
      <c r="AV151" s="1442"/>
      <c r="AW151" s="1442"/>
      <c r="AX151" s="1442"/>
      <c r="AY151" s="1442"/>
      <c r="AZ151" s="1442"/>
    </row>
    <row r="152" spans="1:52" s="34" customFormat="1" ht="20.100000000000001" customHeight="1" x14ac:dyDescent="0.2">
      <c r="A152" s="369" t="str">
        <f>CONCATENATE('01_Carga'!$M$5,"_",$H152)</f>
        <v>FI__135</v>
      </c>
      <c r="B152" s="1405"/>
      <c r="C152" s="1460" t="str">
        <f>'12_P1_Lista'!T152</f>
        <v/>
      </c>
      <c r="D152" s="1461" t="str">
        <f>'12_P1_Lista'!U152</f>
        <v/>
      </c>
      <c r="E152" s="1405"/>
      <c r="F152" s="1726" t="str">
        <f>IF('14_P2_Convoca'!F153&lt;&gt;"",'14_P2_Convoca'!F153,"")</f>
        <v/>
      </c>
      <c r="G152" s="1405"/>
      <c r="H152" s="1202">
        <v>135</v>
      </c>
      <c r="I152" s="134" t="str">
        <f>IF(ISERROR(VLOOKUP($A152,Aspirantes!$A:$H,Aspirantes!$E$1,FALSE)),"",VLOOKUP($A152,Aspirantes!$A:$H,Aspirantes!$E$1,FALSE))</f>
        <v/>
      </c>
      <c r="J152" s="513" t="str">
        <f>IF(ISERROR(VLOOKUP($A152,Aspirantes!$A:$H,Aspirantes!$F$1,FALSE)),"",VLOOKUP($A152,Aspirantes!$A:$H,Aspirantes!$F$1,FALSE))</f>
        <v/>
      </c>
      <c r="K152" s="514" t="str">
        <f>IF(ISERROR(VLOOKUP($A152,Aspirantes!$A:$H,Aspirantes!$G$1,FALSE)),"",VLOOKUP($A152,Aspirantes!$A:$H,Aspirantes!$G$1,FALSE))</f>
        <v/>
      </c>
      <c r="L152" s="515" t="str">
        <f>IF(ISERROR(VLOOKUP($A152,Aspirantes!$A:$H,Aspirantes!$H$1,FALSE)),"",VLOOKUP($A152,Aspirantes!$A:$H,Aspirantes!$H$1,FALSE))</f>
        <v/>
      </c>
      <c r="M152" s="152"/>
      <c r="N152" s="593"/>
      <c r="O152" s="594"/>
      <c r="P152" s="594"/>
      <c r="Q152" s="594"/>
      <c r="R152" s="595"/>
      <c r="S152" s="151"/>
      <c r="T152" s="590"/>
      <c r="U152" s="591"/>
      <c r="V152" s="591"/>
      <c r="W152" s="591"/>
      <c r="X152" s="591"/>
      <c r="Y152" s="592"/>
      <c r="Z152" s="156"/>
      <c r="AA152" s="593"/>
      <c r="AB152" s="594"/>
      <c r="AC152" s="594"/>
      <c r="AD152" s="594"/>
      <c r="AE152" s="595"/>
      <c r="AF152" s="151"/>
      <c r="AG152" s="590"/>
      <c r="AH152" s="591"/>
      <c r="AI152" s="591"/>
      <c r="AJ152" s="591"/>
      <c r="AK152" s="591"/>
      <c r="AL152" s="592"/>
      <c r="AN152" s="1442"/>
      <c r="AO152" s="1442"/>
      <c r="AP152" s="1442"/>
      <c r="AQ152" s="1442"/>
      <c r="AR152" s="1442"/>
      <c r="AS152" s="1442"/>
      <c r="AT152" s="1442"/>
      <c r="AU152" s="1442"/>
      <c r="AV152" s="1442"/>
      <c r="AW152" s="1442"/>
      <c r="AX152" s="1442"/>
      <c r="AY152" s="1442"/>
      <c r="AZ152" s="1442"/>
    </row>
    <row r="153" spans="1:52" s="34" customFormat="1" ht="20.100000000000001" customHeight="1" x14ac:dyDescent="0.2">
      <c r="A153" s="369" t="str">
        <f>CONCATENATE('01_Carga'!$M$5,"_",$H153)</f>
        <v>FI__136</v>
      </c>
      <c r="B153" s="1405"/>
      <c r="C153" s="1460" t="str">
        <f>'12_P1_Lista'!T153</f>
        <v/>
      </c>
      <c r="D153" s="1461" t="str">
        <f>'12_P1_Lista'!U153</f>
        <v/>
      </c>
      <c r="E153" s="1405"/>
      <c r="F153" s="1726" t="str">
        <f>IF('14_P2_Convoca'!F154&lt;&gt;"",'14_P2_Convoca'!F154,"")</f>
        <v/>
      </c>
      <c r="G153" s="1405"/>
      <c r="H153" s="1202">
        <v>136</v>
      </c>
      <c r="I153" s="134" t="str">
        <f>IF(ISERROR(VLOOKUP($A153,Aspirantes!$A:$H,Aspirantes!$E$1,FALSE)),"",VLOOKUP($A153,Aspirantes!$A:$H,Aspirantes!$E$1,FALSE))</f>
        <v/>
      </c>
      <c r="J153" s="513" t="str">
        <f>IF(ISERROR(VLOOKUP($A153,Aspirantes!$A:$H,Aspirantes!$F$1,FALSE)),"",VLOOKUP($A153,Aspirantes!$A:$H,Aspirantes!$F$1,FALSE))</f>
        <v/>
      </c>
      <c r="K153" s="514" t="str">
        <f>IF(ISERROR(VLOOKUP($A153,Aspirantes!$A:$H,Aspirantes!$G$1,FALSE)),"",VLOOKUP($A153,Aspirantes!$A:$H,Aspirantes!$G$1,FALSE))</f>
        <v/>
      </c>
      <c r="L153" s="515" t="str">
        <f>IF(ISERROR(VLOOKUP($A153,Aspirantes!$A:$H,Aspirantes!$H$1,FALSE)),"",VLOOKUP($A153,Aspirantes!$A:$H,Aspirantes!$H$1,FALSE))</f>
        <v/>
      </c>
      <c r="M153" s="152"/>
      <c r="N153" s="593"/>
      <c r="O153" s="594"/>
      <c r="P153" s="594"/>
      <c r="Q153" s="594"/>
      <c r="R153" s="595"/>
      <c r="S153" s="151"/>
      <c r="T153" s="590"/>
      <c r="U153" s="591"/>
      <c r="V153" s="591"/>
      <c r="W153" s="591"/>
      <c r="X153" s="591"/>
      <c r="Y153" s="592"/>
      <c r="Z153" s="156"/>
      <c r="AA153" s="593"/>
      <c r="AB153" s="594"/>
      <c r="AC153" s="594"/>
      <c r="AD153" s="594"/>
      <c r="AE153" s="595"/>
      <c r="AF153" s="151"/>
      <c r="AG153" s="590"/>
      <c r="AH153" s="591"/>
      <c r="AI153" s="591"/>
      <c r="AJ153" s="591"/>
      <c r="AK153" s="591"/>
      <c r="AL153" s="592"/>
      <c r="AN153" s="1442"/>
      <c r="AO153" s="1442"/>
      <c r="AP153" s="1442"/>
      <c r="AQ153" s="1442"/>
      <c r="AR153" s="1442"/>
      <c r="AS153" s="1442"/>
      <c r="AT153" s="1442"/>
      <c r="AU153" s="1442"/>
      <c r="AV153" s="1442"/>
      <c r="AW153" s="1442"/>
      <c r="AX153" s="1442"/>
      <c r="AY153" s="1442"/>
      <c r="AZ153" s="1442"/>
    </row>
    <row r="154" spans="1:52" s="34" customFormat="1" ht="20.100000000000001" customHeight="1" x14ac:dyDescent="0.2">
      <c r="A154" s="369" t="str">
        <f>CONCATENATE('01_Carga'!$M$5,"_",$H154)</f>
        <v>FI__137</v>
      </c>
      <c r="B154" s="1405"/>
      <c r="C154" s="1460" t="str">
        <f>'12_P1_Lista'!T154</f>
        <v/>
      </c>
      <c r="D154" s="1461" t="str">
        <f>'12_P1_Lista'!U154</f>
        <v/>
      </c>
      <c r="E154" s="1405"/>
      <c r="F154" s="1726" t="str">
        <f>IF('14_P2_Convoca'!F155&lt;&gt;"",'14_P2_Convoca'!F155,"")</f>
        <v/>
      </c>
      <c r="G154" s="1405"/>
      <c r="H154" s="1202">
        <v>137</v>
      </c>
      <c r="I154" s="134" t="str">
        <f>IF(ISERROR(VLOOKUP($A154,Aspirantes!$A:$H,Aspirantes!$E$1,FALSE)),"",VLOOKUP($A154,Aspirantes!$A:$H,Aspirantes!$E$1,FALSE))</f>
        <v/>
      </c>
      <c r="J154" s="513" t="str">
        <f>IF(ISERROR(VLOOKUP($A154,Aspirantes!$A:$H,Aspirantes!$F$1,FALSE)),"",VLOOKUP($A154,Aspirantes!$A:$H,Aspirantes!$F$1,FALSE))</f>
        <v/>
      </c>
      <c r="K154" s="514" t="str">
        <f>IF(ISERROR(VLOOKUP($A154,Aspirantes!$A:$H,Aspirantes!$G$1,FALSE)),"",VLOOKUP($A154,Aspirantes!$A:$H,Aspirantes!$G$1,FALSE))</f>
        <v/>
      </c>
      <c r="L154" s="515" t="str">
        <f>IF(ISERROR(VLOOKUP($A154,Aspirantes!$A:$H,Aspirantes!$H$1,FALSE)),"",VLOOKUP($A154,Aspirantes!$A:$H,Aspirantes!$H$1,FALSE))</f>
        <v/>
      </c>
      <c r="M154" s="152"/>
      <c r="N154" s="593"/>
      <c r="O154" s="594"/>
      <c r="P154" s="594"/>
      <c r="Q154" s="594"/>
      <c r="R154" s="595"/>
      <c r="S154" s="151"/>
      <c r="T154" s="590"/>
      <c r="U154" s="591"/>
      <c r="V154" s="591"/>
      <c r="W154" s="591"/>
      <c r="X154" s="591"/>
      <c r="Y154" s="592"/>
      <c r="Z154" s="156"/>
      <c r="AA154" s="593"/>
      <c r="AB154" s="594"/>
      <c r="AC154" s="594"/>
      <c r="AD154" s="594"/>
      <c r="AE154" s="595"/>
      <c r="AF154" s="151"/>
      <c r="AG154" s="590"/>
      <c r="AH154" s="591"/>
      <c r="AI154" s="591"/>
      <c r="AJ154" s="591"/>
      <c r="AK154" s="591"/>
      <c r="AL154" s="592"/>
      <c r="AN154" s="1442"/>
      <c r="AO154" s="1442"/>
      <c r="AP154" s="1442"/>
      <c r="AQ154" s="1442"/>
      <c r="AR154" s="1442"/>
      <c r="AS154" s="1442"/>
      <c r="AT154" s="1442"/>
      <c r="AU154" s="1442"/>
      <c r="AV154" s="1442"/>
      <c r="AW154" s="1442"/>
      <c r="AX154" s="1442"/>
      <c r="AY154" s="1442"/>
      <c r="AZ154" s="1442"/>
    </row>
    <row r="155" spans="1:52" s="34" customFormat="1" ht="20.100000000000001" customHeight="1" x14ac:dyDescent="0.2">
      <c r="A155" s="369" t="str">
        <f>CONCATENATE('01_Carga'!$M$5,"_",$H155)</f>
        <v>FI__138</v>
      </c>
      <c r="B155" s="1405"/>
      <c r="C155" s="1460" t="str">
        <f>'12_P1_Lista'!T155</f>
        <v/>
      </c>
      <c r="D155" s="1461" t="str">
        <f>'12_P1_Lista'!U155</f>
        <v/>
      </c>
      <c r="E155" s="1405"/>
      <c r="F155" s="1726" t="str">
        <f>IF('14_P2_Convoca'!F156&lt;&gt;"",'14_P2_Convoca'!F156,"")</f>
        <v/>
      </c>
      <c r="G155" s="1405"/>
      <c r="H155" s="1202">
        <v>138</v>
      </c>
      <c r="I155" s="134" t="str">
        <f>IF(ISERROR(VLOOKUP($A155,Aspirantes!$A:$H,Aspirantes!$E$1,FALSE)),"",VLOOKUP($A155,Aspirantes!$A:$H,Aspirantes!$E$1,FALSE))</f>
        <v/>
      </c>
      <c r="J155" s="513" t="str">
        <f>IF(ISERROR(VLOOKUP($A155,Aspirantes!$A:$H,Aspirantes!$F$1,FALSE)),"",VLOOKUP($A155,Aspirantes!$A:$H,Aspirantes!$F$1,FALSE))</f>
        <v/>
      </c>
      <c r="K155" s="514" t="str">
        <f>IF(ISERROR(VLOOKUP($A155,Aspirantes!$A:$H,Aspirantes!$G$1,FALSE)),"",VLOOKUP($A155,Aspirantes!$A:$H,Aspirantes!$G$1,FALSE))</f>
        <v/>
      </c>
      <c r="L155" s="515" t="str">
        <f>IF(ISERROR(VLOOKUP($A155,Aspirantes!$A:$H,Aspirantes!$H$1,FALSE)),"",VLOOKUP($A155,Aspirantes!$A:$H,Aspirantes!$H$1,FALSE))</f>
        <v/>
      </c>
      <c r="M155" s="152"/>
      <c r="N155" s="593"/>
      <c r="O155" s="594"/>
      <c r="P155" s="594"/>
      <c r="Q155" s="594"/>
      <c r="R155" s="595"/>
      <c r="S155" s="151"/>
      <c r="T155" s="590"/>
      <c r="U155" s="591"/>
      <c r="V155" s="591"/>
      <c r="W155" s="591"/>
      <c r="X155" s="591"/>
      <c r="Y155" s="592"/>
      <c r="Z155" s="156"/>
      <c r="AA155" s="593"/>
      <c r="AB155" s="594"/>
      <c r="AC155" s="594"/>
      <c r="AD155" s="594"/>
      <c r="AE155" s="595"/>
      <c r="AF155" s="151"/>
      <c r="AG155" s="590"/>
      <c r="AH155" s="591"/>
      <c r="AI155" s="591"/>
      <c r="AJ155" s="591"/>
      <c r="AK155" s="591"/>
      <c r="AL155" s="592"/>
      <c r="AN155" s="1442"/>
      <c r="AO155" s="1442"/>
      <c r="AP155" s="1442"/>
      <c r="AQ155" s="1442"/>
      <c r="AR155" s="1442"/>
      <c r="AS155" s="1442"/>
      <c r="AT155" s="1442"/>
      <c r="AU155" s="1442"/>
      <c r="AV155" s="1442"/>
      <c r="AW155" s="1442"/>
      <c r="AX155" s="1442"/>
      <c r="AY155" s="1442"/>
      <c r="AZ155" s="1442"/>
    </row>
    <row r="156" spans="1:52" s="34" customFormat="1" ht="20.100000000000001" customHeight="1" x14ac:dyDescent="0.2">
      <c r="A156" s="369" t="str">
        <f>CONCATENATE('01_Carga'!$M$5,"_",$H156)</f>
        <v>FI__139</v>
      </c>
      <c r="B156" s="1405"/>
      <c r="C156" s="1460" t="str">
        <f>'12_P1_Lista'!T156</f>
        <v/>
      </c>
      <c r="D156" s="1461" t="str">
        <f>'12_P1_Lista'!U156</f>
        <v/>
      </c>
      <c r="E156" s="1405"/>
      <c r="F156" s="1726" t="str">
        <f>IF('14_P2_Convoca'!F157&lt;&gt;"",'14_P2_Convoca'!F157,"")</f>
        <v/>
      </c>
      <c r="G156" s="1405"/>
      <c r="H156" s="1202">
        <v>139</v>
      </c>
      <c r="I156" s="134" t="str">
        <f>IF(ISERROR(VLOOKUP($A156,Aspirantes!$A:$H,Aspirantes!$E$1,FALSE)),"",VLOOKUP($A156,Aspirantes!$A:$H,Aspirantes!$E$1,FALSE))</f>
        <v/>
      </c>
      <c r="J156" s="513" t="str">
        <f>IF(ISERROR(VLOOKUP($A156,Aspirantes!$A:$H,Aspirantes!$F$1,FALSE)),"",VLOOKUP($A156,Aspirantes!$A:$H,Aspirantes!$F$1,FALSE))</f>
        <v/>
      </c>
      <c r="K156" s="514" t="str">
        <f>IF(ISERROR(VLOOKUP($A156,Aspirantes!$A:$H,Aspirantes!$G$1,FALSE)),"",VLOOKUP($A156,Aspirantes!$A:$H,Aspirantes!$G$1,FALSE))</f>
        <v/>
      </c>
      <c r="L156" s="515" t="str">
        <f>IF(ISERROR(VLOOKUP($A156,Aspirantes!$A:$H,Aspirantes!$H$1,FALSE)),"",VLOOKUP($A156,Aspirantes!$A:$H,Aspirantes!$H$1,FALSE))</f>
        <v/>
      </c>
      <c r="M156" s="152"/>
      <c r="N156" s="593"/>
      <c r="O156" s="594"/>
      <c r="P156" s="594"/>
      <c r="Q156" s="594"/>
      <c r="R156" s="595"/>
      <c r="S156" s="151"/>
      <c r="T156" s="590"/>
      <c r="U156" s="591"/>
      <c r="V156" s="591"/>
      <c r="W156" s="591"/>
      <c r="X156" s="591"/>
      <c r="Y156" s="592"/>
      <c r="Z156" s="156"/>
      <c r="AA156" s="593"/>
      <c r="AB156" s="594"/>
      <c r="AC156" s="594"/>
      <c r="AD156" s="594"/>
      <c r="AE156" s="595"/>
      <c r="AF156" s="151"/>
      <c r="AG156" s="590"/>
      <c r="AH156" s="591"/>
      <c r="AI156" s="591"/>
      <c r="AJ156" s="591"/>
      <c r="AK156" s="591"/>
      <c r="AL156" s="592"/>
      <c r="AN156" s="1442"/>
      <c r="AO156" s="1442"/>
      <c r="AP156" s="1442"/>
      <c r="AQ156" s="1442"/>
      <c r="AR156" s="1442"/>
      <c r="AS156" s="1442"/>
      <c r="AT156" s="1442"/>
      <c r="AU156" s="1442"/>
      <c r="AV156" s="1442"/>
      <c r="AW156" s="1442"/>
      <c r="AX156" s="1442"/>
      <c r="AY156" s="1442"/>
      <c r="AZ156" s="1442"/>
    </row>
    <row r="157" spans="1:52" s="34" customFormat="1" ht="20.100000000000001" customHeight="1" x14ac:dyDescent="0.2">
      <c r="A157" s="369" t="str">
        <f>CONCATENATE('01_Carga'!$M$5,"_",$H157)</f>
        <v>FI__140</v>
      </c>
      <c r="B157" s="1405"/>
      <c r="C157" s="1460" t="str">
        <f>'12_P1_Lista'!T157</f>
        <v/>
      </c>
      <c r="D157" s="1461" t="str">
        <f>'12_P1_Lista'!U157</f>
        <v/>
      </c>
      <c r="E157" s="1405"/>
      <c r="F157" s="1726" t="str">
        <f>IF('14_P2_Convoca'!F158&lt;&gt;"",'14_P2_Convoca'!F158,"")</f>
        <v/>
      </c>
      <c r="G157" s="1405"/>
      <c r="H157" s="1202">
        <v>140</v>
      </c>
      <c r="I157" s="134" t="str">
        <f>IF(ISERROR(VLOOKUP($A157,Aspirantes!$A:$H,Aspirantes!$E$1,FALSE)),"",VLOOKUP($A157,Aspirantes!$A:$H,Aspirantes!$E$1,FALSE))</f>
        <v/>
      </c>
      <c r="J157" s="513" t="str">
        <f>IF(ISERROR(VLOOKUP($A157,Aspirantes!$A:$H,Aspirantes!$F$1,FALSE)),"",VLOOKUP($A157,Aspirantes!$A:$H,Aspirantes!$F$1,FALSE))</f>
        <v/>
      </c>
      <c r="K157" s="514" t="str">
        <f>IF(ISERROR(VLOOKUP($A157,Aspirantes!$A:$H,Aspirantes!$G$1,FALSE)),"",VLOOKUP($A157,Aspirantes!$A:$H,Aspirantes!$G$1,FALSE))</f>
        <v/>
      </c>
      <c r="L157" s="515" t="str">
        <f>IF(ISERROR(VLOOKUP($A157,Aspirantes!$A:$H,Aspirantes!$H$1,FALSE)),"",VLOOKUP($A157,Aspirantes!$A:$H,Aspirantes!$H$1,FALSE))</f>
        <v/>
      </c>
      <c r="M157" s="152"/>
      <c r="N157" s="593"/>
      <c r="O157" s="594"/>
      <c r="P157" s="594"/>
      <c r="Q157" s="594"/>
      <c r="R157" s="595"/>
      <c r="S157" s="151"/>
      <c r="T157" s="590"/>
      <c r="U157" s="591"/>
      <c r="V157" s="591"/>
      <c r="W157" s="591"/>
      <c r="X157" s="591"/>
      <c r="Y157" s="592"/>
      <c r="Z157" s="156"/>
      <c r="AA157" s="593"/>
      <c r="AB157" s="594"/>
      <c r="AC157" s="594"/>
      <c r="AD157" s="594"/>
      <c r="AE157" s="595"/>
      <c r="AF157" s="151"/>
      <c r="AG157" s="590"/>
      <c r="AH157" s="591"/>
      <c r="AI157" s="591"/>
      <c r="AJ157" s="591"/>
      <c r="AK157" s="591"/>
      <c r="AL157" s="592"/>
      <c r="AN157" s="1442"/>
      <c r="AO157" s="1442"/>
      <c r="AP157" s="1442"/>
      <c r="AQ157" s="1442"/>
      <c r="AR157" s="1442"/>
      <c r="AS157" s="1442"/>
      <c r="AT157" s="1442"/>
      <c r="AU157" s="1442"/>
      <c r="AV157" s="1442"/>
      <c r="AW157" s="1442"/>
      <c r="AX157" s="1442"/>
      <c r="AY157" s="1442"/>
      <c r="AZ157" s="1442"/>
    </row>
    <row r="158" spans="1:52" s="34" customFormat="1" ht="20.100000000000001" customHeight="1" x14ac:dyDescent="0.2">
      <c r="A158" s="369" t="str">
        <f>CONCATENATE('01_Carga'!$M$5,"_",$H158)</f>
        <v>FI__141</v>
      </c>
      <c r="B158" s="1405"/>
      <c r="C158" s="1460" t="str">
        <f>'12_P1_Lista'!T158</f>
        <v/>
      </c>
      <c r="D158" s="1461" t="str">
        <f>'12_P1_Lista'!U158</f>
        <v/>
      </c>
      <c r="E158" s="1405"/>
      <c r="F158" s="1726" t="str">
        <f>IF('14_P2_Convoca'!F159&lt;&gt;"",'14_P2_Convoca'!F159,"")</f>
        <v/>
      </c>
      <c r="G158" s="1405"/>
      <c r="H158" s="1202">
        <v>141</v>
      </c>
      <c r="I158" s="134" t="str">
        <f>IF(ISERROR(VLOOKUP($A158,Aspirantes!$A:$H,Aspirantes!$E$1,FALSE)),"",VLOOKUP($A158,Aspirantes!$A:$H,Aspirantes!$E$1,FALSE))</f>
        <v/>
      </c>
      <c r="J158" s="513" t="str">
        <f>IF(ISERROR(VLOOKUP($A158,Aspirantes!$A:$H,Aspirantes!$F$1,FALSE)),"",VLOOKUP($A158,Aspirantes!$A:$H,Aspirantes!$F$1,FALSE))</f>
        <v/>
      </c>
      <c r="K158" s="514" t="str">
        <f>IF(ISERROR(VLOOKUP($A158,Aspirantes!$A:$H,Aspirantes!$G$1,FALSE)),"",VLOOKUP($A158,Aspirantes!$A:$H,Aspirantes!$G$1,FALSE))</f>
        <v/>
      </c>
      <c r="L158" s="515" t="str">
        <f>IF(ISERROR(VLOOKUP($A158,Aspirantes!$A:$H,Aspirantes!$H$1,FALSE)),"",VLOOKUP($A158,Aspirantes!$A:$H,Aspirantes!$H$1,FALSE))</f>
        <v/>
      </c>
      <c r="M158" s="152"/>
      <c r="N158" s="593"/>
      <c r="O158" s="594"/>
      <c r="P158" s="594"/>
      <c r="Q158" s="594"/>
      <c r="R158" s="595"/>
      <c r="S158" s="151"/>
      <c r="T158" s="590"/>
      <c r="U158" s="591"/>
      <c r="V158" s="591"/>
      <c r="W158" s="591"/>
      <c r="X158" s="591"/>
      <c r="Y158" s="592"/>
      <c r="Z158" s="156"/>
      <c r="AA158" s="593"/>
      <c r="AB158" s="594"/>
      <c r="AC158" s="594"/>
      <c r="AD158" s="594"/>
      <c r="AE158" s="595"/>
      <c r="AF158" s="151"/>
      <c r="AG158" s="590"/>
      <c r="AH158" s="591"/>
      <c r="AI158" s="591"/>
      <c r="AJ158" s="591"/>
      <c r="AK158" s="591"/>
      <c r="AL158" s="592"/>
      <c r="AN158" s="1442"/>
      <c r="AO158" s="1442"/>
      <c r="AP158" s="1442"/>
      <c r="AQ158" s="1442"/>
      <c r="AR158" s="1442"/>
      <c r="AS158" s="1442"/>
      <c r="AT158" s="1442"/>
      <c r="AU158" s="1442"/>
      <c r="AV158" s="1442"/>
      <c r="AW158" s="1442"/>
      <c r="AX158" s="1442"/>
      <c r="AY158" s="1442"/>
      <c r="AZ158" s="1442"/>
    </row>
    <row r="159" spans="1:52" s="34" customFormat="1" ht="20.100000000000001" customHeight="1" x14ac:dyDescent="0.2">
      <c r="A159" s="369" t="str">
        <f>CONCATENATE('01_Carga'!$M$5,"_",$H159)</f>
        <v>FI__142</v>
      </c>
      <c r="B159" s="1405"/>
      <c r="C159" s="1460" t="str">
        <f>'12_P1_Lista'!T159</f>
        <v/>
      </c>
      <c r="D159" s="1461" t="str">
        <f>'12_P1_Lista'!U159</f>
        <v/>
      </c>
      <c r="E159" s="1405"/>
      <c r="F159" s="1726" t="str">
        <f>IF('14_P2_Convoca'!F160&lt;&gt;"",'14_P2_Convoca'!F160,"")</f>
        <v/>
      </c>
      <c r="G159" s="1405"/>
      <c r="H159" s="1202">
        <v>142</v>
      </c>
      <c r="I159" s="134" t="str">
        <f>IF(ISERROR(VLOOKUP($A159,Aspirantes!$A:$H,Aspirantes!$E$1,FALSE)),"",VLOOKUP($A159,Aspirantes!$A:$H,Aspirantes!$E$1,FALSE))</f>
        <v/>
      </c>
      <c r="J159" s="513" t="str">
        <f>IF(ISERROR(VLOOKUP($A159,Aspirantes!$A:$H,Aspirantes!$F$1,FALSE)),"",VLOOKUP($A159,Aspirantes!$A:$H,Aspirantes!$F$1,FALSE))</f>
        <v/>
      </c>
      <c r="K159" s="514" t="str">
        <f>IF(ISERROR(VLOOKUP($A159,Aspirantes!$A:$H,Aspirantes!$G$1,FALSE)),"",VLOOKUP($A159,Aspirantes!$A:$H,Aspirantes!$G$1,FALSE))</f>
        <v/>
      </c>
      <c r="L159" s="515" t="str">
        <f>IF(ISERROR(VLOOKUP($A159,Aspirantes!$A:$H,Aspirantes!$H$1,FALSE)),"",VLOOKUP($A159,Aspirantes!$A:$H,Aspirantes!$H$1,FALSE))</f>
        <v/>
      </c>
      <c r="M159" s="152"/>
      <c r="N159" s="593"/>
      <c r="O159" s="594"/>
      <c r="P159" s="594"/>
      <c r="Q159" s="594"/>
      <c r="R159" s="595"/>
      <c r="S159" s="151"/>
      <c r="T159" s="590"/>
      <c r="U159" s="591"/>
      <c r="V159" s="591"/>
      <c r="W159" s="591"/>
      <c r="X159" s="591"/>
      <c r="Y159" s="592"/>
      <c r="Z159" s="156"/>
      <c r="AA159" s="593"/>
      <c r="AB159" s="594"/>
      <c r="AC159" s="594"/>
      <c r="AD159" s="594"/>
      <c r="AE159" s="595"/>
      <c r="AF159" s="151"/>
      <c r="AG159" s="590"/>
      <c r="AH159" s="591"/>
      <c r="AI159" s="591"/>
      <c r="AJ159" s="591"/>
      <c r="AK159" s="591"/>
      <c r="AL159" s="592"/>
      <c r="AN159" s="1442"/>
      <c r="AO159" s="1442"/>
      <c r="AP159" s="1442"/>
      <c r="AQ159" s="1442"/>
      <c r="AR159" s="1442"/>
      <c r="AS159" s="1442"/>
      <c r="AT159" s="1442"/>
      <c r="AU159" s="1442"/>
      <c r="AV159" s="1442"/>
      <c r="AW159" s="1442"/>
      <c r="AX159" s="1442"/>
      <c r="AY159" s="1442"/>
      <c r="AZ159" s="1442"/>
    </row>
    <row r="160" spans="1:52" s="34" customFormat="1" ht="20.100000000000001" customHeight="1" x14ac:dyDescent="0.2">
      <c r="A160" s="369" t="str">
        <f>CONCATENATE('01_Carga'!$M$5,"_",$H160)</f>
        <v>FI__143</v>
      </c>
      <c r="B160" s="1405"/>
      <c r="C160" s="1460" t="str">
        <f>'12_P1_Lista'!T160</f>
        <v/>
      </c>
      <c r="D160" s="1461" t="str">
        <f>'12_P1_Lista'!U160</f>
        <v/>
      </c>
      <c r="E160" s="1405"/>
      <c r="F160" s="1726" t="str">
        <f>IF('14_P2_Convoca'!F161&lt;&gt;"",'14_P2_Convoca'!F161,"")</f>
        <v/>
      </c>
      <c r="G160" s="1405"/>
      <c r="H160" s="1202">
        <v>143</v>
      </c>
      <c r="I160" s="134" t="str">
        <f>IF(ISERROR(VLOOKUP($A160,Aspirantes!$A:$H,Aspirantes!$E$1,FALSE)),"",VLOOKUP($A160,Aspirantes!$A:$H,Aspirantes!$E$1,FALSE))</f>
        <v/>
      </c>
      <c r="J160" s="513" t="str">
        <f>IF(ISERROR(VLOOKUP($A160,Aspirantes!$A:$H,Aspirantes!$F$1,FALSE)),"",VLOOKUP($A160,Aspirantes!$A:$H,Aspirantes!$F$1,FALSE))</f>
        <v/>
      </c>
      <c r="K160" s="514" t="str">
        <f>IF(ISERROR(VLOOKUP($A160,Aspirantes!$A:$H,Aspirantes!$G$1,FALSE)),"",VLOOKUP($A160,Aspirantes!$A:$H,Aspirantes!$G$1,FALSE))</f>
        <v/>
      </c>
      <c r="L160" s="515" t="str">
        <f>IF(ISERROR(VLOOKUP($A160,Aspirantes!$A:$H,Aspirantes!$H$1,FALSE)),"",VLOOKUP($A160,Aspirantes!$A:$H,Aspirantes!$H$1,FALSE))</f>
        <v/>
      </c>
      <c r="M160" s="152"/>
      <c r="N160" s="593"/>
      <c r="O160" s="594"/>
      <c r="P160" s="594"/>
      <c r="Q160" s="594"/>
      <c r="R160" s="595"/>
      <c r="S160" s="151"/>
      <c r="T160" s="590"/>
      <c r="U160" s="591"/>
      <c r="V160" s="591"/>
      <c r="W160" s="591"/>
      <c r="X160" s="591"/>
      <c r="Y160" s="592"/>
      <c r="Z160" s="156"/>
      <c r="AA160" s="593"/>
      <c r="AB160" s="594"/>
      <c r="AC160" s="594"/>
      <c r="AD160" s="594"/>
      <c r="AE160" s="595"/>
      <c r="AF160" s="151"/>
      <c r="AG160" s="590"/>
      <c r="AH160" s="591"/>
      <c r="AI160" s="591"/>
      <c r="AJ160" s="591"/>
      <c r="AK160" s="591"/>
      <c r="AL160" s="592"/>
      <c r="AN160" s="1442"/>
      <c r="AO160" s="1442"/>
      <c r="AP160" s="1442"/>
      <c r="AQ160" s="1442"/>
      <c r="AR160" s="1442"/>
      <c r="AS160" s="1442"/>
      <c r="AT160" s="1442"/>
      <c r="AU160" s="1442"/>
      <c r="AV160" s="1442"/>
      <c r="AW160" s="1442"/>
      <c r="AX160" s="1442"/>
      <c r="AY160" s="1442"/>
      <c r="AZ160" s="1442"/>
    </row>
    <row r="161" spans="1:52" s="34" customFormat="1" ht="20.100000000000001" customHeight="1" x14ac:dyDescent="0.2">
      <c r="A161" s="369" t="str">
        <f>CONCATENATE('01_Carga'!$M$5,"_",$H161)</f>
        <v>FI__144</v>
      </c>
      <c r="B161" s="1405"/>
      <c r="C161" s="1460" t="str">
        <f>'12_P1_Lista'!T161</f>
        <v/>
      </c>
      <c r="D161" s="1461" t="str">
        <f>'12_P1_Lista'!U161</f>
        <v/>
      </c>
      <c r="E161" s="1405"/>
      <c r="F161" s="1726" t="str">
        <f>IF('14_P2_Convoca'!F162&lt;&gt;"",'14_P2_Convoca'!F162,"")</f>
        <v/>
      </c>
      <c r="G161" s="1405"/>
      <c r="H161" s="1202">
        <v>144</v>
      </c>
      <c r="I161" s="134" t="str">
        <f>IF(ISERROR(VLOOKUP($A161,Aspirantes!$A:$H,Aspirantes!$E$1,FALSE)),"",VLOOKUP($A161,Aspirantes!$A:$H,Aspirantes!$E$1,FALSE))</f>
        <v/>
      </c>
      <c r="J161" s="513" t="str">
        <f>IF(ISERROR(VLOOKUP($A161,Aspirantes!$A:$H,Aspirantes!$F$1,FALSE)),"",VLOOKUP($A161,Aspirantes!$A:$H,Aspirantes!$F$1,FALSE))</f>
        <v/>
      </c>
      <c r="K161" s="514" t="str">
        <f>IF(ISERROR(VLOOKUP($A161,Aspirantes!$A:$H,Aspirantes!$G$1,FALSE)),"",VLOOKUP($A161,Aspirantes!$A:$H,Aspirantes!$G$1,FALSE))</f>
        <v/>
      </c>
      <c r="L161" s="515" t="str">
        <f>IF(ISERROR(VLOOKUP($A161,Aspirantes!$A:$H,Aspirantes!$H$1,FALSE)),"",VLOOKUP($A161,Aspirantes!$A:$H,Aspirantes!$H$1,FALSE))</f>
        <v/>
      </c>
      <c r="M161" s="152"/>
      <c r="N161" s="593"/>
      <c r="O161" s="594"/>
      <c r="P161" s="594"/>
      <c r="Q161" s="594"/>
      <c r="R161" s="595"/>
      <c r="S161" s="151"/>
      <c r="T161" s="590"/>
      <c r="U161" s="591"/>
      <c r="V161" s="591"/>
      <c r="W161" s="591"/>
      <c r="X161" s="591"/>
      <c r="Y161" s="592"/>
      <c r="Z161" s="156"/>
      <c r="AA161" s="593"/>
      <c r="AB161" s="594"/>
      <c r="AC161" s="594"/>
      <c r="AD161" s="594"/>
      <c r="AE161" s="595"/>
      <c r="AF161" s="151"/>
      <c r="AG161" s="590"/>
      <c r="AH161" s="591"/>
      <c r="AI161" s="591"/>
      <c r="AJ161" s="591"/>
      <c r="AK161" s="591"/>
      <c r="AL161" s="592"/>
      <c r="AN161" s="1442"/>
      <c r="AO161" s="1442"/>
      <c r="AP161" s="1442"/>
      <c r="AQ161" s="1442"/>
      <c r="AR161" s="1442"/>
      <c r="AS161" s="1442"/>
      <c r="AT161" s="1442"/>
      <c r="AU161" s="1442"/>
      <c r="AV161" s="1442"/>
      <c r="AW161" s="1442"/>
      <c r="AX161" s="1442"/>
      <c r="AY161" s="1442"/>
      <c r="AZ161" s="1442"/>
    </row>
    <row r="162" spans="1:52" s="34" customFormat="1" ht="20.100000000000001" customHeight="1" x14ac:dyDescent="0.2">
      <c r="A162" s="369" t="str">
        <f>CONCATENATE('01_Carga'!$M$5,"_",$H162)</f>
        <v>FI__145</v>
      </c>
      <c r="B162" s="1405"/>
      <c r="C162" s="1460" t="str">
        <f>'12_P1_Lista'!T162</f>
        <v/>
      </c>
      <c r="D162" s="1461" t="str">
        <f>'12_P1_Lista'!U162</f>
        <v/>
      </c>
      <c r="E162" s="1405"/>
      <c r="F162" s="1726" t="str">
        <f>IF('14_P2_Convoca'!F163&lt;&gt;"",'14_P2_Convoca'!F163,"")</f>
        <v/>
      </c>
      <c r="G162" s="1405"/>
      <c r="H162" s="1202">
        <v>145</v>
      </c>
      <c r="I162" s="134" t="str">
        <f>IF(ISERROR(VLOOKUP($A162,Aspirantes!$A:$H,Aspirantes!$E$1,FALSE)),"",VLOOKUP($A162,Aspirantes!$A:$H,Aspirantes!$E$1,FALSE))</f>
        <v/>
      </c>
      <c r="J162" s="513" t="str">
        <f>IF(ISERROR(VLOOKUP($A162,Aspirantes!$A:$H,Aspirantes!$F$1,FALSE)),"",VLOOKUP($A162,Aspirantes!$A:$H,Aspirantes!$F$1,FALSE))</f>
        <v/>
      </c>
      <c r="K162" s="514" t="str">
        <f>IF(ISERROR(VLOOKUP($A162,Aspirantes!$A:$H,Aspirantes!$G$1,FALSE)),"",VLOOKUP($A162,Aspirantes!$A:$H,Aspirantes!$G$1,FALSE))</f>
        <v/>
      </c>
      <c r="L162" s="515" t="str">
        <f>IF(ISERROR(VLOOKUP($A162,Aspirantes!$A:$H,Aspirantes!$H$1,FALSE)),"",VLOOKUP($A162,Aspirantes!$A:$H,Aspirantes!$H$1,FALSE))</f>
        <v/>
      </c>
      <c r="M162" s="152"/>
      <c r="N162" s="593"/>
      <c r="O162" s="594"/>
      <c r="P162" s="594"/>
      <c r="Q162" s="594"/>
      <c r="R162" s="595"/>
      <c r="S162" s="151"/>
      <c r="T162" s="590"/>
      <c r="U162" s="591"/>
      <c r="V162" s="591"/>
      <c r="W162" s="591"/>
      <c r="X162" s="591"/>
      <c r="Y162" s="592"/>
      <c r="Z162" s="156"/>
      <c r="AA162" s="593"/>
      <c r="AB162" s="594"/>
      <c r="AC162" s="594"/>
      <c r="AD162" s="594"/>
      <c r="AE162" s="595"/>
      <c r="AF162" s="151"/>
      <c r="AG162" s="590"/>
      <c r="AH162" s="591"/>
      <c r="AI162" s="591"/>
      <c r="AJ162" s="591"/>
      <c r="AK162" s="591"/>
      <c r="AL162" s="592"/>
      <c r="AN162" s="1442"/>
      <c r="AO162" s="1442"/>
      <c r="AP162" s="1442"/>
      <c r="AQ162" s="1442"/>
      <c r="AR162" s="1442"/>
      <c r="AS162" s="1442"/>
      <c r="AT162" s="1442"/>
      <c r="AU162" s="1442"/>
      <c r="AV162" s="1442"/>
      <c r="AW162" s="1442"/>
      <c r="AX162" s="1442"/>
      <c r="AY162" s="1442"/>
      <c r="AZ162" s="1442"/>
    </row>
    <row r="163" spans="1:52" s="34" customFormat="1" ht="20.100000000000001" customHeight="1" x14ac:dyDescent="0.2">
      <c r="A163" s="369" t="str">
        <f>CONCATENATE('01_Carga'!$M$5,"_",$H163)</f>
        <v>FI__146</v>
      </c>
      <c r="B163" s="1405"/>
      <c r="C163" s="1460" t="str">
        <f>'12_P1_Lista'!T163</f>
        <v/>
      </c>
      <c r="D163" s="1461" t="str">
        <f>'12_P1_Lista'!U163</f>
        <v/>
      </c>
      <c r="E163" s="1405"/>
      <c r="F163" s="1726" t="str">
        <f>IF('14_P2_Convoca'!F164&lt;&gt;"",'14_P2_Convoca'!F164,"")</f>
        <v/>
      </c>
      <c r="G163" s="1405"/>
      <c r="H163" s="1202">
        <v>146</v>
      </c>
      <c r="I163" s="134" t="str">
        <f>IF(ISERROR(VLOOKUP($A163,Aspirantes!$A:$H,Aspirantes!$E$1,FALSE)),"",VLOOKUP($A163,Aspirantes!$A:$H,Aspirantes!$E$1,FALSE))</f>
        <v/>
      </c>
      <c r="J163" s="513" t="str">
        <f>IF(ISERROR(VLOOKUP($A163,Aspirantes!$A:$H,Aspirantes!$F$1,FALSE)),"",VLOOKUP($A163,Aspirantes!$A:$H,Aspirantes!$F$1,FALSE))</f>
        <v/>
      </c>
      <c r="K163" s="514" t="str">
        <f>IF(ISERROR(VLOOKUP($A163,Aspirantes!$A:$H,Aspirantes!$G$1,FALSE)),"",VLOOKUP($A163,Aspirantes!$A:$H,Aspirantes!$G$1,FALSE))</f>
        <v/>
      </c>
      <c r="L163" s="515" t="str">
        <f>IF(ISERROR(VLOOKUP($A163,Aspirantes!$A:$H,Aspirantes!$H$1,FALSE)),"",VLOOKUP($A163,Aspirantes!$A:$H,Aspirantes!$H$1,FALSE))</f>
        <v/>
      </c>
      <c r="M163" s="152"/>
      <c r="N163" s="593"/>
      <c r="O163" s="594"/>
      <c r="P163" s="594"/>
      <c r="Q163" s="594"/>
      <c r="R163" s="595"/>
      <c r="S163" s="151"/>
      <c r="T163" s="590"/>
      <c r="U163" s="591"/>
      <c r="V163" s="591"/>
      <c r="W163" s="591"/>
      <c r="X163" s="591"/>
      <c r="Y163" s="592"/>
      <c r="Z163" s="156"/>
      <c r="AA163" s="593"/>
      <c r="AB163" s="594"/>
      <c r="AC163" s="594"/>
      <c r="AD163" s="594"/>
      <c r="AE163" s="595"/>
      <c r="AF163" s="151"/>
      <c r="AG163" s="590"/>
      <c r="AH163" s="591"/>
      <c r="AI163" s="591"/>
      <c r="AJ163" s="591"/>
      <c r="AK163" s="591"/>
      <c r="AL163" s="592"/>
      <c r="AN163" s="1442"/>
      <c r="AO163" s="1442"/>
      <c r="AP163" s="1442"/>
      <c r="AQ163" s="1442"/>
      <c r="AR163" s="1442"/>
      <c r="AS163" s="1442"/>
      <c r="AT163" s="1442"/>
      <c r="AU163" s="1442"/>
      <c r="AV163" s="1442"/>
      <c r="AW163" s="1442"/>
      <c r="AX163" s="1442"/>
      <c r="AY163" s="1442"/>
      <c r="AZ163" s="1442"/>
    </row>
    <row r="164" spans="1:52" s="34" customFormat="1" ht="20.100000000000001" customHeight="1" x14ac:dyDescent="0.2">
      <c r="A164" s="369" t="str">
        <f>CONCATENATE('01_Carga'!$M$5,"_",$H164)</f>
        <v>FI__147</v>
      </c>
      <c r="B164" s="1405"/>
      <c r="C164" s="1460" t="str">
        <f>'12_P1_Lista'!T164</f>
        <v/>
      </c>
      <c r="D164" s="1461" t="str">
        <f>'12_P1_Lista'!U164</f>
        <v/>
      </c>
      <c r="E164" s="1405"/>
      <c r="F164" s="1726" t="str">
        <f>IF('14_P2_Convoca'!F165&lt;&gt;"",'14_P2_Convoca'!F165,"")</f>
        <v/>
      </c>
      <c r="G164" s="1405"/>
      <c r="H164" s="1202">
        <v>147</v>
      </c>
      <c r="I164" s="134" t="str">
        <f>IF(ISERROR(VLOOKUP($A164,Aspirantes!$A:$H,Aspirantes!$E$1,FALSE)),"",VLOOKUP($A164,Aspirantes!$A:$H,Aspirantes!$E$1,FALSE))</f>
        <v/>
      </c>
      <c r="J164" s="513" t="str">
        <f>IF(ISERROR(VLOOKUP($A164,Aspirantes!$A:$H,Aspirantes!$F$1,FALSE)),"",VLOOKUP($A164,Aspirantes!$A:$H,Aspirantes!$F$1,FALSE))</f>
        <v/>
      </c>
      <c r="K164" s="514" t="str">
        <f>IF(ISERROR(VLOOKUP($A164,Aspirantes!$A:$H,Aspirantes!$G$1,FALSE)),"",VLOOKUP($A164,Aspirantes!$A:$H,Aspirantes!$G$1,FALSE))</f>
        <v/>
      </c>
      <c r="L164" s="515" t="str">
        <f>IF(ISERROR(VLOOKUP($A164,Aspirantes!$A:$H,Aspirantes!$H$1,FALSE)),"",VLOOKUP($A164,Aspirantes!$A:$H,Aspirantes!$H$1,FALSE))</f>
        <v/>
      </c>
      <c r="M164" s="152"/>
      <c r="N164" s="593"/>
      <c r="O164" s="594"/>
      <c r="P164" s="594"/>
      <c r="Q164" s="594"/>
      <c r="R164" s="595"/>
      <c r="S164" s="151"/>
      <c r="T164" s="590"/>
      <c r="U164" s="591"/>
      <c r="V164" s="591"/>
      <c r="W164" s="591"/>
      <c r="X164" s="591"/>
      <c r="Y164" s="592"/>
      <c r="Z164" s="156"/>
      <c r="AA164" s="593"/>
      <c r="AB164" s="594"/>
      <c r="AC164" s="594"/>
      <c r="AD164" s="594"/>
      <c r="AE164" s="595"/>
      <c r="AF164" s="151"/>
      <c r="AG164" s="590"/>
      <c r="AH164" s="591"/>
      <c r="AI164" s="591"/>
      <c r="AJ164" s="591"/>
      <c r="AK164" s="591"/>
      <c r="AL164" s="592"/>
      <c r="AN164" s="1442"/>
      <c r="AO164" s="1442"/>
      <c r="AP164" s="1442"/>
      <c r="AQ164" s="1442"/>
      <c r="AR164" s="1442"/>
      <c r="AS164" s="1442"/>
      <c r="AT164" s="1442"/>
      <c r="AU164" s="1442"/>
      <c r="AV164" s="1442"/>
      <c r="AW164" s="1442"/>
      <c r="AX164" s="1442"/>
      <c r="AY164" s="1442"/>
      <c r="AZ164" s="1442"/>
    </row>
    <row r="165" spans="1:52" s="34" customFormat="1" ht="20.100000000000001" customHeight="1" x14ac:dyDescent="0.2">
      <c r="A165" s="369" t="str">
        <f>CONCATENATE('01_Carga'!$M$5,"_",$H165)</f>
        <v>FI__148</v>
      </c>
      <c r="B165" s="1405"/>
      <c r="C165" s="1460" t="str">
        <f>'12_P1_Lista'!T165</f>
        <v/>
      </c>
      <c r="D165" s="1461" t="str">
        <f>'12_P1_Lista'!U165</f>
        <v/>
      </c>
      <c r="E165" s="1405"/>
      <c r="F165" s="1726" t="str">
        <f>IF('14_P2_Convoca'!F166&lt;&gt;"",'14_P2_Convoca'!F166,"")</f>
        <v/>
      </c>
      <c r="G165" s="1405"/>
      <c r="H165" s="1202">
        <v>148</v>
      </c>
      <c r="I165" s="134" t="str">
        <f>IF(ISERROR(VLOOKUP($A165,Aspirantes!$A:$H,Aspirantes!$E$1,FALSE)),"",VLOOKUP($A165,Aspirantes!$A:$H,Aspirantes!$E$1,FALSE))</f>
        <v/>
      </c>
      <c r="J165" s="513" t="str">
        <f>IF(ISERROR(VLOOKUP($A165,Aspirantes!$A:$H,Aspirantes!$F$1,FALSE)),"",VLOOKUP($A165,Aspirantes!$A:$H,Aspirantes!$F$1,FALSE))</f>
        <v/>
      </c>
      <c r="K165" s="514" t="str">
        <f>IF(ISERROR(VLOOKUP($A165,Aspirantes!$A:$H,Aspirantes!$G$1,FALSE)),"",VLOOKUP($A165,Aspirantes!$A:$H,Aspirantes!$G$1,FALSE))</f>
        <v/>
      </c>
      <c r="L165" s="515" t="str">
        <f>IF(ISERROR(VLOOKUP($A165,Aspirantes!$A:$H,Aspirantes!$H$1,FALSE)),"",VLOOKUP($A165,Aspirantes!$A:$H,Aspirantes!$H$1,FALSE))</f>
        <v/>
      </c>
      <c r="M165" s="152"/>
      <c r="N165" s="593"/>
      <c r="O165" s="594"/>
      <c r="P165" s="594"/>
      <c r="Q165" s="594"/>
      <c r="R165" s="595"/>
      <c r="S165" s="151"/>
      <c r="T165" s="590"/>
      <c r="U165" s="591"/>
      <c r="V165" s="591"/>
      <c r="W165" s="591"/>
      <c r="X165" s="591"/>
      <c r="Y165" s="592"/>
      <c r="Z165" s="156"/>
      <c r="AA165" s="593"/>
      <c r="AB165" s="594"/>
      <c r="AC165" s="594"/>
      <c r="AD165" s="594"/>
      <c r="AE165" s="595"/>
      <c r="AF165" s="151"/>
      <c r="AG165" s="590"/>
      <c r="AH165" s="591"/>
      <c r="AI165" s="591"/>
      <c r="AJ165" s="591"/>
      <c r="AK165" s="591"/>
      <c r="AL165" s="592"/>
      <c r="AN165" s="1442"/>
      <c r="AO165" s="1442"/>
      <c r="AP165" s="1442"/>
      <c r="AQ165" s="1442"/>
      <c r="AR165" s="1442"/>
      <c r="AS165" s="1442"/>
      <c r="AT165" s="1442"/>
      <c r="AU165" s="1442"/>
      <c r="AV165" s="1442"/>
      <c r="AW165" s="1442"/>
      <c r="AX165" s="1442"/>
      <c r="AY165" s="1442"/>
      <c r="AZ165" s="1442"/>
    </row>
    <row r="166" spans="1:52" s="34" customFormat="1" ht="20.100000000000001" customHeight="1" x14ac:dyDescent="0.2">
      <c r="A166" s="369" t="str">
        <f>CONCATENATE('01_Carga'!$M$5,"_",$H166)</f>
        <v>FI__149</v>
      </c>
      <c r="B166" s="1405"/>
      <c r="C166" s="1460" t="str">
        <f>'12_P1_Lista'!T166</f>
        <v/>
      </c>
      <c r="D166" s="1461" t="str">
        <f>'12_P1_Lista'!U166</f>
        <v/>
      </c>
      <c r="E166" s="1405"/>
      <c r="F166" s="1726" t="str">
        <f>IF('14_P2_Convoca'!F167&lt;&gt;"",'14_P2_Convoca'!F167,"")</f>
        <v/>
      </c>
      <c r="G166" s="1405"/>
      <c r="H166" s="1202">
        <v>149</v>
      </c>
      <c r="I166" s="134" t="str">
        <f>IF(ISERROR(VLOOKUP($A166,Aspirantes!$A:$H,Aspirantes!$E$1,FALSE)),"",VLOOKUP($A166,Aspirantes!$A:$H,Aspirantes!$E$1,FALSE))</f>
        <v/>
      </c>
      <c r="J166" s="513" t="str">
        <f>IF(ISERROR(VLOOKUP($A166,Aspirantes!$A:$H,Aspirantes!$F$1,FALSE)),"",VLOOKUP($A166,Aspirantes!$A:$H,Aspirantes!$F$1,FALSE))</f>
        <v/>
      </c>
      <c r="K166" s="514" t="str">
        <f>IF(ISERROR(VLOOKUP($A166,Aspirantes!$A:$H,Aspirantes!$G$1,FALSE)),"",VLOOKUP($A166,Aspirantes!$A:$H,Aspirantes!$G$1,FALSE))</f>
        <v/>
      </c>
      <c r="L166" s="515" t="str">
        <f>IF(ISERROR(VLOOKUP($A166,Aspirantes!$A:$H,Aspirantes!$H$1,FALSE)),"",VLOOKUP($A166,Aspirantes!$A:$H,Aspirantes!$H$1,FALSE))</f>
        <v/>
      </c>
      <c r="M166" s="152"/>
      <c r="N166" s="593"/>
      <c r="O166" s="594"/>
      <c r="P166" s="594"/>
      <c r="Q166" s="594"/>
      <c r="R166" s="595"/>
      <c r="S166" s="151"/>
      <c r="T166" s="590"/>
      <c r="U166" s="591"/>
      <c r="V166" s="591"/>
      <c r="W166" s="591"/>
      <c r="X166" s="591"/>
      <c r="Y166" s="592"/>
      <c r="Z166" s="156"/>
      <c r="AA166" s="593"/>
      <c r="AB166" s="594"/>
      <c r="AC166" s="594"/>
      <c r="AD166" s="594"/>
      <c r="AE166" s="595"/>
      <c r="AF166" s="151"/>
      <c r="AG166" s="590"/>
      <c r="AH166" s="591"/>
      <c r="AI166" s="591"/>
      <c r="AJ166" s="591"/>
      <c r="AK166" s="591"/>
      <c r="AL166" s="592"/>
      <c r="AN166" s="1442"/>
      <c r="AO166" s="1442"/>
      <c r="AP166" s="1442"/>
      <c r="AQ166" s="1442"/>
      <c r="AR166" s="1442"/>
      <c r="AS166" s="1442"/>
      <c r="AT166" s="1442"/>
      <c r="AU166" s="1442"/>
      <c r="AV166" s="1442"/>
      <c r="AW166" s="1442"/>
      <c r="AX166" s="1442"/>
      <c r="AY166" s="1442"/>
      <c r="AZ166" s="1442"/>
    </row>
    <row r="167" spans="1:52" s="34" customFormat="1" ht="20.100000000000001" customHeight="1" x14ac:dyDescent="0.2">
      <c r="A167" s="369" t="str">
        <f>CONCATENATE('01_Carga'!$M$5,"_",$H167)</f>
        <v>FI__150</v>
      </c>
      <c r="B167" s="1405"/>
      <c r="C167" s="1460" t="str">
        <f>'12_P1_Lista'!T167</f>
        <v/>
      </c>
      <c r="D167" s="1461" t="str">
        <f>'12_P1_Lista'!U167</f>
        <v/>
      </c>
      <c r="E167" s="1405"/>
      <c r="F167" s="1726" t="str">
        <f>IF('14_P2_Convoca'!F168&lt;&gt;"",'14_P2_Convoca'!F168,"")</f>
        <v/>
      </c>
      <c r="G167" s="1405"/>
      <c r="H167" s="1202">
        <v>150</v>
      </c>
      <c r="I167" s="134" t="str">
        <f>IF(ISERROR(VLOOKUP($A167,Aspirantes!$A:$H,Aspirantes!$E$1,FALSE)),"",VLOOKUP($A167,Aspirantes!$A:$H,Aspirantes!$E$1,FALSE))</f>
        <v/>
      </c>
      <c r="J167" s="513" t="str">
        <f>IF(ISERROR(VLOOKUP($A167,Aspirantes!$A:$H,Aspirantes!$F$1,FALSE)),"",VLOOKUP($A167,Aspirantes!$A:$H,Aspirantes!$F$1,FALSE))</f>
        <v/>
      </c>
      <c r="K167" s="514" t="str">
        <f>IF(ISERROR(VLOOKUP($A167,Aspirantes!$A:$H,Aspirantes!$G$1,FALSE)),"",VLOOKUP($A167,Aspirantes!$A:$H,Aspirantes!$G$1,FALSE))</f>
        <v/>
      </c>
      <c r="L167" s="515" t="str">
        <f>IF(ISERROR(VLOOKUP($A167,Aspirantes!$A:$H,Aspirantes!$H$1,FALSE)),"",VLOOKUP($A167,Aspirantes!$A:$H,Aspirantes!$H$1,FALSE))</f>
        <v/>
      </c>
      <c r="M167" s="152"/>
      <c r="N167" s="593"/>
      <c r="O167" s="594"/>
      <c r="P167" s="594"/>
      <c r="Q167" s="594"/>
      <c r="R167" s="595"/>
      <c r="S167" s="151"/>
      <c r="T167" s="590"/>
      <c r="U167" s="591"/>
      <c r="V167" s="591"/>
      <c r="W167" s="591"/>
      <c r="X167" s="591"/>
      <c r="Y167" s="592"/>
      <c r="Z167" s="156"/>
      <c r="AA167" s="593"/>
      <c r="AB167" s="594"/>
      <c r="AC167" s="594"/>
      <c r="AD167" s="594"/>
      <c r="AE167" s="595"/>
      <c r="AF167" s="151"/>
      <c r="AG167" s="590"/>
      <c r="AH167" s="591"/>
      <c r="AI167" s="591"/>
      <c r="AJ167" s="591"/>
      <c r="AK167" s="591"/>
      <c r="AL167" s="592"/>
      <c r="AN167" s="1442"/>
      <c r="AO167" s="1442"/>
      <c r="AP167" s="1442"/>
      <c r="AQ167" s="1442"/>
      <c r="AR167" s="1442"/>
      <c r="AS167" s="1442"/>
      <c r="AT167" s="1442"/>
      <c r="AU167" s="1442"/>
      <c r="AV167" s="1442"/>
      <c r="AW167" s="1442"/>
      <c r="AX167" s="1442"/>
      <c r="AY167" s="1442"/>
      <c r="AZ167" s="1442"/>
    </row>
    <row r="168" spans="1:52" s="34" customFormat="1" ht="20.100000000000001" customHeight="1" x14ac:dyDescent="0.2">
      <c r="A168" s="369" t="str">
        <f>CONCATENATE('01_Carga'!$M$5,"_",$H168)</f>
        <v>FI__151</v>
      </c>
      <c r="B168" s="1405"/>
      <c r="C168" s="1460" t="str">
        <f>'12_P1_Lista'!T168</f>
        <v/>
      </c>
      <c r="D168" s="1461" t="str">
        <f>'12_P1_Lista'!U168</f>
        <v/>
      </c>
      <c r="E168" s="1405"/>
      <c r="F168" s="1726" t="str">
        <f>IF('14_P2_Convoca'!F169&lt;&gt;"",'14_P2_Convoca'!F169,"")</f>
        <v/>
      </c>
      <c r="G168" s="1405">
        <f>IF(C168="SÍ",1,0)</f>
        <v>0</v>
      </c>
      <c r="H168" s="1202">
        <v>151</v>
      </c>
      <c r="I168" s="134" t="str">
        <f>IF(VLOOKUP($A168,'03_Extras'!$A$18:$I$27,'03_Extras'!$F$16,FALSE)&lt;&gt;"",VLOOKUP($A168,'03_Extras'!$A$18:$I$27,'03_Extras'!$F$16,FALSE),"")</f>
        <v/>
      </c>
      <c r="J168" s="513" t="str">
        <f>IF(VLOOKUP($A168,'03_Extras'!$A$18:$I$27,'03_Extras'!$G$16,FALSE)&lt;&gt;"",VLOOKUP($A168,'03_Extras'!$A$18:$I$27,'03_Extras'!$G$16,FALSE),"")</f>
        <v/>
      </c>
      <c r="K168" s="514" t="str">
        <f>IF(VLOOKUP($A168,'03_Extras'!$A$18:$I$27,'03_Extras'!$H$16,FALSE)&lt;&gt;"",VLOOKUP($A168,'03_Extras'!$A$18:$I$27,'03_Extras'!$H$16,FALSE),"")</f>
        <v/>
      </c>
      <c r="L168" s="515" t="str">
        <f>IF(VLOOKUP($A168,'03_Extras'!$A$18:$I$27,'03_Extras'!$I$16,FALSE)&lt;&gt;"",VLOOKUP($A168,'03_Extras'!$A$18:$I$27,'03_Extras'!$I$16,FALSE),"")</f>
        <v/>
      </c>
      <c r="M168" s="614" t="str">
        <f>IF(J168&lt;&gt;"","*","")</f>
        <v/>
      </c>
      <c r="N168" s="593"/>
      <c r="O168" s="594"/>
      <c r="P168" s="594"/>
      <c r="Q168" s="594"/>
      <c r="R168" s="595"/>
      <c r="S168" s="151"/>
      <c r="T168" s="590"/>
      <c r="U168" s="591"/>
      <c r="V168" s="591"/>
      <c r="W168" s="591"/>
      <c r="X168" s="591"/>
      <c r="Y168" s="592"/>
      <c r="Z168" s="364"/>
      <c r="AA168" s="593"/>
      <c r="AB168" s="594"/>
      <c r="AC168" s="594"/>
      <c r="AD168" s="594"/>
      <c r="AE168" s="595"/>
      <c r="AF168" s="151"/>
      <c r="AG168" s="590"/>
      <c r="AH168" s="591"/>
      <c r="AI168" s="591"/>
      <c r="AJ168" s="591"/>
      <c r="AK168" s="591"/>
      <c r="AL168" s="592"/>
      <c r="AN168" s="1442"/>
      <c r="AO168" s="1442"/>
      <c r="AP168" s="1442"/>
      <c r="AQ168" s="1442"/>
      <c r="AR168" s="1442"/>
      <c r="AS168" s="1442"/>
      <c r="AT168" s="1442"/>
      <c r="AU168" s="1442"/>
      <c r="AV168" s="1442"/>
      <c r="AW168" s="1442"/>
      <c r="AX168" s="1442"/>
      <c r="AY168" s="1442"/>
      <c r="AZ168" s="1442"/>
    </row>
    <row r="169" spans="1:52" s="34" customFormat="1" ht="20.100000000000001" customHeight="1" x14ac:dyDescent="0.2">
      <c r="A169" s="369" t="str">
        <f>CONCATENATE('01_Carga'!$M$5,"_",$H169)</f>
        <v>FI__152</v>
      </c>
      <c r="B169" s="1405"/>
      <c r="C169" s="1460" t="str">
        <f>'12_P1_Lista'!T169</f>
        <v/>
      </c>
      <c r="D169" s="1461" t="str">
        <f>'12_P1_Lista'!U169</f>
        <v/>
      </c>
      <c r="E169" s="1405"/>
      <c r="F169" s="1726" t="str">
        <f>IF('14_P2_Convoca'!F170&lt;&gt;"",'14_P2_Convoca'!F170,"")</f>
        <v/>
      </c>
      <c r="G169" s="1405">
        <f t="shared" ref="G169:G177" si="0">IF(C169="SÍ",1,0)</f>
        <v>0</v>
      </c>
      <c r="H169" s="1202">
        <v>152</v>
      </c>
      <c r="I169" s="134" t="str">
        <f>IF(VLOOKUP($A169,'03_Extras'!$A$18:$I$27,'03_Extras'!$F$16,FALSE)&lt;&gt;"",VLOOKUP($A169,'03_Extras'!$A$18:$I$27,'03_Extras'!$F$16,FALSE),"")</f>
        <v/>
      </c>
      <c r="J169" s="513" t="str">
        <f>IF(VLOOKUP($A169,'03_Extras'!$A$18:$I$27,'03_Extras'!$G$16,FALSE)&lt;&gt;"",VLOOKUP($A169,'03_Extras'!$A$18:$I$27,'03_Extras'!$G$16,FALSE),"")</f>
        <v/>
      </c>
      <c r="K169" s="514" t="str">
        <f>IF(VLOOKUP($A169,'03_Extras'!$A$18:$I$27,'03_Extras'!$H$16,FALSE)&lt;&gt;"",VLOOKUP($A169,'03_Extras'!$A$18:$I$27,'03_Extras'!$H$16,FALSE),"")</f>
        <v/>
      </c>
      <c r="L169" s="515" t="str">
        <f>IF(VLOOKUP($A169,'03_Extras'!$A$18:$I$27,'03_Extras'!$I$16,FALSE)&lt;&gt;"",VLOOKUP($A169,'03_Extras'!$A$18:$I$27,'03_Extras'!$I$16,FALSE),"")</f>
        <v/>
      </c>
      <c r="M169" s="614" t="str">
        <f t="shared" ref="M169:M177" si="1">IF(J169&lt;&gt;"","*","")</f>
        <v/>
      </c>
      <c r="N169" s="593"/>
      <c r="O169" s="594"/>
      <c r="P169" s="594"/>
      <c r="Q169" s="594"/>
      <c r="R169" s="595"/>
      <c r="S169" s="151"/>
      <c r="T169" s="590"/>
      <c r="U169" s="591"/>
      <c r="V169" s="591"/>
      <c r="W169" s="591"/>
      <c r="X169" s="591"/>
      <c r="Y169" s="592"/>
      <c r="Z169" s="364"/>
      <c r="AA169" s="593"/>
      <c r="AB169" s="594"/>
      <c r="AC169" s="594"/>
      <c r="AD169" s="594"/>
      <c r="AE169" s="595"/>
      <c r="AF169" s="151"/>
      <c r="AG169" s="590"/>
      <c r="AH169" s="591"/>
      <c r="AI169" s="591"/>
      <c r="AJ169" s="591"/>
      <c r="AK169" s="591"/>
      <c r="AL169" s="592"/>
      <c r="AN169" s="1442"/>
      <c r="AO169" s="1442"/>
      <c r="AP169" s="1442"/>
      <c r="AQ169" s="1442"/>
      <c r="AR169" s="1442"/>
      <c r="AS169" s="1442"/>
      <c r="AT169" s="1442"/>
      <c r="AU169" s="1442"/>
      <c r="AV169" s="1442"/>
      <c r="AW169" s="1442"/>
      <c r="AX169" s="1442"/>
      <c r="AY169" s="1442"/>
      <c r="AZ169" s="1442"/>
    </row>
    <row r="170" spans="1:52" s="34" customFormat="1" ht="20.100000000000001" customHeight="1" x14ac:dyDescent="0.2">
      <c r="A170" s="369" t="str">
        <f>CONCATENATE('01_Carga'!$M$5,"_",$H170)</f>
        <v>FI__153</v>
      </c>
      <c r="B170" s="1405"/>
      <c r="C170" s="1460" t="str">
        <f>'12_P1_Lista'!T170</f>
        <v/>
      </c>
      <c r="D170" s="1461" t="str">
        <f>'12_P1_Lista'!U170</f>
        <v/>
      </c>
      <c r="E170" s="1405"/>
      <c r="F170" s="1726" t="str">
        <f>IF('14_P2_Convoca'!F171&lt;&gt;"",'14_P2_Convoca'!F171,"")</f>
        <v/>
      </c>
      <c r="G170" s="1405">
        <f t="shared" si="0"/>
        <v>0</v>
      </c>
      <c r="H170" s="1202">
        <v>153</v>
      </c>
      <c r="I170" s="134" t="str">
        <f>IF(VLOOKUP($A170,'03_Extras'!$A$18:$I$27,'03_Extras'!$F$16,FALSE)&lt;&gt;"",VLOOKUP($A170,'03_Extras'!$A$18:$I$27,'03_Extras'!$F$16,FALSE),"")</f>
        <v/>
      </c>
      <c r="J170" s="513" t="str">
        <f>IF(VLOOKUP($A170,'03_Extras'!$A$18:$I$27,'03_Extras'!$G$16,FALSE)&lt;&gt;"",VLOOKUP($A170,'03_Extras'!$A$18:$I$27,'03_Extras'!$G$16,FALSE),"")</f>
        <v/>
      </c>
      <c r="K170" s="514" t="str">
        <f>IF(VLOOKUP($A170,'03_Extras'!$A$18:$I$27,'03_Extras'!$H$16,FALSE)&lt;&gt;"",VLOOKUP($A170,'03_Extras'!$A$18:$I$27,'03_Extras'!$H$16,FALSE),"")</f>
        <v/>
      </c>
      <c r="L170" s="515" t="str">
        <f>IF(VLOOKUP($A170,'03_Extras'!$A$18:$I$27,'03_Extras'!$I$16,FALSE)&lt;&gt;"",VLOOKUP($A170,'03_Extras'!$A$18:$I$27,'03_Extras'!$I$16,FALSE),"")</f>
        <v/>
      </c>
      <c r="M170" s="614" t="str">
        <f t="shared" si="1"/>
        <v/>
      </c>
      <c r="N170" s="593"/>
      <c r="O170" s="594"/>
      <c r="P170" s="594"/>
      <c r="Q170" s="594"/>
      <c r="R170" s="595"/>
      <c r="S170" s="151"/>
      <c r="T170" s="590"/>
      <c r="U170" s="591"/>
      <c r="V170" s="591"/>
      <c r="W170" s="591"/>
      <c r="X170" s="591"/>
      <c r="Y170" s="592"/>
      <c r="Z170" s="364"/>
      <c r="AA170" s="593"/>
      <c r="AB170" s="594"/>
      <c r="AC170" s="594"/>
      <c r="AD170" s="594"/>
      <c r="AE170" s="595"/>
      <c r="AF170" s="151"/>
      <c r="AG170" s="590"/>
      <c r="AH170" s="591"/>
      <c r="AI170" s="591"/>
      <c r="AJ170" s="591"/>
      <c r="AK170" s="591"/>
      <c r="AL170" s="592"/>
      <c r="AN170" s="1442"/>
      <c r="AO170" s="1442"/>
      <c r="AP170" s="1442"/>
      <c r="AQ170" s="1442"/>
      <c r="AR170" s="1442"/>
      <c r="AS170" s="1442"/>
      <c r="AT170" s="1442"/>
      <c r="AU170" s="1442"/>
      <c r="AV170" s="1442"/>
      <c r="AW170" s="1442"/>
      <c r="AX170" s="1442"/>
      <c r="AY170" s="1442"/>
      <c r="AZ170" s="1442"/>
    </row>
    <row r="171" spans="1:52" s="34" customFormat="1" ht="20.100000000000001" customHeight="1" x14ac:dyDescent="0.2">
      <c r="A171" s="369" t="str">
        <f>CONCATENATE('01_Carga'!$M$5,"_",$H171)</f>
        <v>FI__154</v>
      </c>
      <c r="B171" s="1405"/>
      <c r="C171" s="1460" t="str">
        <f>'12_P1_Lista'!T171</f>
        <v/>
      </c>
      <c r="D171" s="1461" t="str">
        <f>'12_P1_Lista'!U171</f>
        <v/>
      </c>
      <c r="E171" s="1405"/>
      <c r="F171" s="1726" t="str">
        <f>IF('14_P2_Convoca'!F172&lt;&gt;"",'14_P2_Convoca'!F172,"")</f>
        <v/>
      </c>
      <c r="G171" s="1405">
        <f t="shared" si="0"/>
        <v>0</v>
      </c>
      <c r="H171" s="1202">
        <v>154</v>
      </c>
      <c r="I171" s="134" t="str">
        <f>IF(VLOOKUP($A171,'03_Extras'!$A$18:$I$27,'03_Extras'!$F$16,FALSE)&lt;&gt;"",VLOOKUP($A171,'03_Extras'!$A$18:$I$27,'03_Extras'!$F$16,FALSE),"")</f>
        <v/>
      </c>
      <c r="J171" s="513" t="str">
        <f>IF(VLOOKUP($A171,'03_Extras'!$A$18:$I$27,'03_Extras'!$G$16,FALSE)&lt;&gt;"",VLOOKUP($A171,'03_Extras'!$A$18:$I$27,'03_Extras'!$G$16,FALSE),"")</f>
        <v/>
      </c>
      <c r="K171" s="514" t="str">
        <f>IF(VLOOKUP($A171,'03_Extras'!$A$18:$I$27,'03_Extras'!$H$16,FALSE)&lt;&gt;"",VLOOKUP($A171,'03_Extras'!$A$18:$I$27,'03_Extras'!$H$16,FALSE),"")</f>
        <v/>
      </c>
      <c r="L171" s="515" t="str">
        <f>IF(VLOOKUP($A171,'03_Extras'!$A$18:$I$27,'03_Extras'!$I$16,FALSE)&lt;&gt;"",VLOOKUP($A171,'03_Extras'!$A$18:$I$27,'03_Extras'!$I$16,FALSE),"")</f>
        <v/>
      </c>
      <c r="M171" s="614" t="str">
        <f t="shared" si="1"/>
        <v/>
      </c>
      <c r="N171" s="593"/>
      <c r="O171" s="594"/>
      <c r="P171" s="594"/>
      <c r="Q171" s="594"/>
      <c r="R171" s="595"/>
      <c r="S171" s="151"/>
      <c r="T171" s="590"/>
      <c r="U171" s="591"/>
      <c r="V171" s="591"/>
      <c r="W171" s="591"/>
      <c r="X171" s="591"/>
      <c r="Y171" s="592"/>
      <c r="Z171" s="364"/>
      <c r="AA171" s="593"/>
      <c r="AB171" s="594"/>
      <c r="AC171" s="594"/>
      <c r="AD171" s="594"/>
      <c r="AE171" s="595"/>
      <c r="AF171" s="151"/>
      <c r="AG171" s="590"/>
      <c r="AH171" s="591"/>
      <c r="AI171" s="591"/>
      <c r="AJ171" s="591"/>
      <c r="AK171" s="591"/>
      <c r="AL171" s="592"/>
      <c r="AN171" s="1442"/>
      <c r="AO171" s="1442"/>
      <c r="AP171" s="1442"/>
      <c r="AQ171" s="1442"/>
      <c r="AR171" s="1442"/>
      <c r="AS171" s="1442"/>
      <c r="AT171" s="1442"/>
      <c r="AU171" s="1442"/>
      <c r="AV171" s="1442"/>
      <c r="AW171" s="1442"/>
      <c r="AX171" s="1442"/>
      <c r="AY171" s="1442"/>
      <c r="AZ171" s="1442"/>
    </row>
    <row r="172" spans="1:52" s="34" customFormat="1" ht="20.100000000000001" customHeight="1" x14ac:dyDescent="0.2">
      <c r="A172" s="369" t="str">
        <f>CONCATENATE('01_Carga'!$M$5,"_",$H172)</f>
        <v>FI__155</v>
      </c>
      <c r="B172" s="1405"/>
      <c r="C172" s="1460" t="str">
        <f>'12_P1_Lista'!T172</f>
        <v/>
      </c>
      <c r="D172" s="1461" t="str">
        <f>'12_P1_Lista'!U172</f>
        <v/>
      </c>
      <c r="E172" s="1405"/>
      <c r="F172" s="1726" t="str">
        <f>IF('14_P2_Convoca'!F173&lt;&gt;"",'14_P2_Convoca'!F173,"")</f>
        <v/>
      </c>
      <c r="G172" s="1405">
        <f t="shared" si="0"/>
        <v>0</v>
      </c>
      <c r="H172" s="1202">
        <v>155</v>
      </c>
      <c r="I172" s="134" t="str">
        <f>IF(VLOOKUP($A172,'03_Extras'!$A$18:$I$27,'03_Extras'!$F$16,FALSE)&lt;&gt;"",VLOOKUP($A172,'03_Extras'!$A$18:$I$27,'03_Extras'!$F$16,FALSE),"")</f>
        <v/>
      </c>
      <c r="J172" s="513" t="str">
        <f>IF(VLOOKUP($A172,'03_Extras'!$A$18:$I$27,'03_Extras'!$G$16,FALSE)&lt;&gt;"",VLOOKUP($A172,'03_Extras'!$A$18:$I$27,'03_Extras'!$G$16,FALSE),"")</f>
        <v/>
      </c>
      <c r="K172" s="514" t="str">
        <f>IF(VLOOKUP($A172,'03_Extras'!$A$18:$I$27,'03_Extras'!$H$16,FALSE)&lt;&gt;"",VLOOKUP($A172,'03_Extras'!$A$18:$I$27,'03_Extras'!$H$16,FALSE),"")</f>
        <v/>
      </c>
      <c r="L172" s="515" t="str">
        <f>IF(VLOOKUP($A172,'03_Extras'!$A$18:$I$27,'03_Extras'!$I$16,FALSE)&lt;&gt;"",VLOOKUP($A172,'03_Extras'!$A$18:$I$27,'03_Extras'!$I$16,FALSE),"")</f>
        <v/>
      </c>
      <c r="M172" s="614" t="str">
        <f t="shared" si="1"/>
        <v/>
      </c>
      <c r="N172" s="593"/>
      <c r="O172" s="594"/>
      <c r="P172" s="594"/>
      <c r="Q172" s="594"/>
      <c r="R172" s="595"/>
      <c r="S172" s="151"/>
      <c r="T172" s="590"/>
      <c r="U172" s="591"/>
      <c r="V172" s="591"/>
      <c r="W172" s="591"/>
      <c r="X172" s="591"/>
      <c r="Y172" s="592"/>
      <c r="Z172" s="364"/>
      <c r="AA172" s="593"/>
      <c r="AB172" s="594"/>
      <c r="AC172" s="594"/>
      <c r="AD172" s="594"/>
      <c r="AE172" s="595"/>
      <c r="AF172" s="151"/>
      <c r="AG172" s="590"/>
      <c r="AH172" s="591"/>
      <c r="AI172" s="591"/>
      <c r="AJ172" s="591"/>
      <c r="AK172" s="591"/>
      <c r="AL172" s="592"/>
      <c r="AN172" s="1442"/>
      <c r="AO172" s="1442"/>
      <c r="AP172" s="1442"/>
      <c r="AQ172" s="1442"/>
      <c r="AR172" s="1442"/>
      <c r="AS172" s="1442"/>
      <c r="AT172" s="1442"/>
      <c r="AU172" s="1442"/>
      <c r="AV172" s="1442"/>
      <c r="AW172" s="1442"/>
      <c r="AX172" s="1442"/>
      <c r="AY172" s="1442"/>
      <c r="AZ172" s="1442"/>
    </row>
    <row r="173" spans="1:52" s="34" customFormat="1" ht="20.100000000000001" customHeight="1" x14ac:dyDescent="0.2">
      <c r="A173" s="369" t="str">
        <f>CONCATENATE('01_Carga'!$M$5,"_",$H173)</f>
        <v>FI__156</v>
      </c>
      <c r="B173" s="1405"/>
      <c r="C173" s="1460" t="str">
        <f>'12_P1_Lista'!T173</f>
        <v/>
      </c>
      <c r="D173" s="1461" t="str">
        <f>'12_P1_Lista'!U173</f>
        <v/>
      </c>
      <c r="E173" s="1405"/>
      <c r="F173" s="1726" t="str">
        <f>IF('14_P2_Convoca'!F174&lt;&gt;"",'14_P2_Convoca'!F174,"")</f>
        <v/>
      </c>
      <c r="G173" s="1405">
        <f t="shared" si="0"/>
        <v>0</v>
      </c>
      <c r="H173" s="1202">
        <v>156</v>
      </c>
      <c r="I173" s="134" t="str">
        <f>IF(VLOOKUP($A173,'03_Extras'!$A$18:$I$27,'03_Extras'!$F$16,FALSE)&lt;&gt;"",VLOOKUP($A173,'03_Extras'!$A$18:$I$27,'03_Extras'!$F$16,FALSE),"")</f>
        <v/>
      </c>
      <c r="J173" s="513" t="str">
        <f>IF(VLOOKUP($A173,'03_Extras'!$A$18:$I$27,'03_Extras'!$G$16,FALSE)&lt;&gt;"",VLOOKUP($A173,'03_Extras'!$A$18:$I$27,'03_Extras'!$G$16,FALSE),"")</f>
        <v/>
      </c>
      <c r="K173" s="514" t="str">
        <f>IF(VLOOKUP($A173,'03_Extras'!$A$18:$I$27,'03_Extras'!$H$16,FALSE)&lt;&gt;"",VLOOKUP($A173,'03_Extras'!$A$18:$I$27,'03_Extras'!$H$16,FALSE),"")</f>
        <v/>
      </c>
      <c r="L173" s="515" t="str">
        <f>IF(VLOOKUP($A173,'03_Extras'!$A$18:$I$27,'03_Extras'!$I$16,FALSE)&lt;&gt;"",VLOOKUP($A173,'03_Extras'!$A$18:$I$27,'03_Extras'!$I$16,FALSE),"")</f>
        <v/>
      </c>
      <c r="M173" s="614" t="str">
        <f t="shared" si="1"/>
        <v/>
      </c>
      <c r="N173" s="593"/>
      <c r="O173" s="594"/>
      <c r="P173" s="594"/>
      <c r="Q173" s="594"/>
      <c r="R173" s="595"/>
      <c r="S173" s="151"/>
      <c r="T173" s="590"/>
      <c r="U173" s="591"/>
      <c r="V173" s="591"/>
      <c r="W173" s="591"/>
      <c r="X173" s="591"/>
      <c r="Y173" s="592"/>
      <c r="Z173" s="364"/>
      <c r="AA173" s="593"/>
      <c r="AB173" s="594"/>
      <c r="AC173" s="594"/>
      <c r="AD173" s="594"/>
      <c r="AE173" s="595"/>
      <c r="AF173" s="151"/>
      <c r="AG173" s="590"/>
      <c r="AH173" s="591"/>
      <c r="AI173" s="591"/>
      <c r="AJ173" s="591"/>
      <c r="AK173" s="591"/>
      <c r="AL173" s="592"/>
      <c r="AN173" s="1442"/>
      <c r="AO173" s="1442"/>
      <c r="AP173" s="1442"/>
      <c r="AQ173" s="1442"/>
      <c r="AR173" s="1442"/>
      <c r="AS173" s="1442"/>
      <c r="AT173" s="1442"/>
      <c r="AU173" s="1442"/>
      <c r="AV173" s="1442"/>
      <c r="AW173" s="1442"/>
      <c r="AX173" s="1442"/>
      <c r="AY173" s="1442"/>
      <c r="AZ173" s="1442"/>
    </row>
    <row r="174" spans="1:52" s="34" customFormat="1" ht="20.100000000000001" customHeight="1" x14ac:dyDescent="0.2">
      <c r="A174" s="369" t="str">
        <f>CONCATENATE('01_Carga'!$M$5,"_",$H174)</f>
        <v>FI__157</v>
      </c>
      <c r="B174" s="1405"/>
      <c r="C174" s="1460" t="str">
        <f>'12_P1_Lista'!T174</f>
        <v/>
      </c>
      <c r="D174" s="1461" t="str">
        <f>'12_P1_Lista'!U174</f>
        <v/>
      </c>
      <c r="E174" s="1405"/>
      <c r="F174" s="1726" t="str">
        <f>IF('14_P2_Convoca'!F175&lt;&gt;"",'14_P2_Convoca'!F175,"")</f>
        <v/>
      </c>
      <c r="G174" s="1405">
        <f t="shared" si="0"/>
        <v>0</v>
      </c>
      <c r="H174" s="1202">
        <v>157</v>
      </c>
      <c r="I174" s="134" t="str">
        <f>IF(VLOOKUP($A174,'03_Extras'!$A$18:$I$27,'03_Extras'!$F$16,FALSE)&lt;&gt;"",VLOOKUP($A174,'03_Extras'!$A$18:$I$27,'03_Extras'!$F$16,FALSE),"")</f>
        <v/>
      </c>
      <c r="J174" s="513" t="str">
        <f>IF(VLOOKUP($A174,'03_Extras'!$A$18:$I$27,'03_Extras'!$G$16,FALSE)&lt;&gt;"",VLOOKUP($A174,'03_Extras'!$A$18:$I$27,'03_Extras'!$G$16,FALSE),"")</f>
        <v/>
      </c>
      <c r="K174" s="514" t="str">
        <f>IF(VLOOKUP($A174,'03_Extras'!$A$18:$I$27,'03_Extras'!$H$16,FALSE)&lt;&gt;"",VLOOKUP($A174,'03_Extras'!$A$18:$I$27,'03_Extras'!$H$16,FALSE),"")</f>
        <v/>
      </c>
      <c r="L174" s="515" t="str">
        <f>IF(VLOOKUP($A174,'03_Extras'!$A$18:$I$27,'03_Extras'!$I$16,FALSE)&lt;&gt;"",VLOOKUP($A174,'03_Extras'!$A$18:$I$27,'03_Extras'!$I$16,FALSE),"")</f>
        <v/>
      </c>
      <c r="M174" s="614" t="str">
        <f t="shared" si="1"/>
        <v/>
      </c>
      <c r="N174" s="593"/>
      <c r="O174" s="594"/>
      <c r="P174" s="594"/>
      <c r="Q174" s="594"/>
      <c r="R174" s="595"/>
      <c r="S174" s="151"/>
      <c r="T174" s="590"/>
      <c r="U174" s="591"/>
      <c r="V174" s="591"/>
      <c r="W174" s="591"/>
      <c r="X174" s="591"/>
      <c r="Y174" s="592"/>
      <c r="Z174" s="364"/>
      <c r="AA174" s="593"/>
      <c r="AB174" s="594"/>
      <c r="AC174" s="594"/>
      <c r="AD174" s="594"/>
      <c r="AE174" s="595"/>
      <c r="AF174" s="151"/>
      <c r="AG174" s="590"/>
      <c r="AH174" s="591"/>
      <c r="AI174" s="591"/>
      <c r="AJ174" s="591"/>
      <c r="AK174" s="591"/>
      <c r="AL174" s="592"/>
      <c r="AN174" s="1442"/>
      <c r="AO174" s="1442"/>
      <c r="AP174" s="1442"/>
      <c r="AQ174" s="1442"/>
      <c r="AR174" s="1442"/>
      <c r="AS174" s="1442"/>
      <c r="AT174" s="1442"/>
      <c r="AU174" s="1442"/>
      <c r="AV174" s="1442"/>
      <c r="AW174" s="1442"/>
      <c r="AX174" s="1442"/>
      <c r="AY174" s="1442"/>
      <c r="AZ174" s="1442"/>
    </row>
    <row r="175" spans="1:52" s="34" customFormat="1" ht="20.100000000000001" customHeight="1" x14ac:dyDescent="0.2">
      <c r="A175" s="369" t="str">
        <f>CONCATENATE('01_Carga'!$M$5,"_",$H175)</f>
        <v>FI__158</v>
      </c>
      <c r="B175" s="1405"/>
      <c r="C175" s="1460" t="str">
        <f>'12_P1_Lista'!T175</f>
        <v/>
      </c>
      <c r="D175" s="1461" t="str">
        <f>'12_P1_Lista'!U175</f>
        <v/>
      </c>
      <c r="E175" s="1405"/>
      <c r="F175" s="1726" t="str">
        <f>IF('14_P2_Convoca'!F176&lt;&gt;"",'14_P2_Convoca'!F176,"")</f>
        <v/>
      </c>
      <c r="G175" s="1405">
        <f t="shared" si="0"/>
        <v>0</v>
      </c>
      <c r="H175" s="1202">
        <v>158</v>
      </c>
      <c r="I175" s="134" t="str">
        <f>IF(VLOOKUP($A175,'03_Extras'!$A$18:$I$27,'03_Extras'!$F$16,FALSE)&lt;&gt;"",VLOOKUP($A175,'03_Extras'!$A$18:$I$27,'03_Extras'!$F$16,FALSE),"")</f>
        <v/>
      </c>
      <c r="J175" s="513" t="str">
        <f>IF(VLOOKUP($A175,'03_Extras'!$A$18:$I$27,'03_Extras'!$G$16,FALSE)&lt;&gt;"",VLOOKUP($A175,'03_Extras'!$A$18:$I$27,'03_Extras'!$G$16,FALSE),"")</f>
        <v/>
      </c>
      <c r="K175" s="514" t="str">
        <f>IF(VLOOKUP($A175,'03_Extras'!$A$18:$I$27,'03_Extras'!$H$16,FALSE)&lt;&gt;"",VLOOKUP($A175,'03_Extras'!$A$18:$I$27,'03_Extras'!$H$16,FALSE),"")</f>
        <v/>
      </c>
      <c r="L175" s="515" t="str">
        <f>IF(VLOOKUP($A175,'03_Extras'!$A$18:$I$27,'03_Extras'!$I$16,FALSE)&lt;&gt;"",VLOOKUP($A175,'03_Extras'!$A$18:$I$27,'03_Extras'!$I$16,FALSE),"")</f>
        <v/>
      </c>
      <c r="M175" s="614" t="str">
        <f t="shared" si="1"/>
        <v/>
      </c>
      <c r="N175" s="593"/>
      <c r="O175" s="594"/>
      <c r="P175" s="594"/>
      <c r="Q175" s="594"/>
      <c r="R175" s="595"/>
      <c r="S175" s="151"/>
      <c r="T175" s="590"/>
      <c r="U175" s="591"/>
      <c r="V175" s="591"/>
      <c r="W175" s="591"/>
      <c r="X175" s="591"/>
      <c r="Y175" s="592"/>
      <c r="Z175" s="364"/>
      <c r="AA175" s="593"/>
      <c r="AB175" s="594"/>
      <c r="AC175" s="594"/>
      <c r="AD175" s="594"/>
      <c r="AE175" s="595"/>
      <c r="AF175" s="151"/>
      <c r="AG175" s="590"/>
      <c r="AH175" s="591"/>
      <c r="AI175" s="591"/>
      <c r="AJ175" s="591"/>
      <c r="AK175" s="591"/>
      <c r="AL175" s="592"/>
      <c r="AN175" s="1442"/>
      <c r="AO175" s="1442"/>
      <c r="AP175" s="1442"/>
      <c r="AQ175" s="1442"/>
      <c r="AR175" s="1442"/>
      <c r="AS175" s="1442"/>
      <c r="AT175" s="1442"/>
      <c r="AU175" s="1442"/>
      <c r="AV175" s="1442"/>
      <c r="AW175" s="1442"/>
      <c r="AX175" s="1442"/>
      <c r="AY175" s="1442"/>
      <c r="AZ175" s="1442"/>
    </row>
    <row r="176" spans="1:52" s="34" customFormat="1" ht="20.100000000000001" customHeight="1" x14ac:dyDescent="0.2">
      <c r="A176" s="369" t="str">
        <f>CONCATENATE('01_Carga'!$M$5,"_",$H176)</f>
        <v>FI__159</v>
      </c>
      <c r="B176" s="1405"/>
      <c r="C176" s="1460" t="str">
        <f>'12_P1_Lista'!T176</f>
        <v/>
      </c>
      <c r="D176" s="1461" t="str">
        <f>'12_P1_Lista'!U176</f>
        <v/>
      </c>
      <c r="E176" s="1405"/>
      <c r="F176" s="1726" t="str">
        <f>IF('14_P2_Convoca'!F177&lt;&gt;"",'14_P2_Convoca'!F177,"")</f>
        <v/>
      </c>
      <c r="G176" s="1405">
        <f t="shared" si="0"/>
        <v>0</v>
      </c>
      <c r="H176" s="1202">
        <v>159</v>
      </c>
      <c r="I176" s="134" t="str">
        <f>IF(VLOOKUP($A176,'03_Extras'!$A$18:$I$27,'03_Extras'!$F$16,FALSE)&lt;&gt;"",VLOOKUP($A176,'03_Extras'!$A$18:$I$27,'03_Extras'!$F$16,FALSE),"")</f>
        <v/>
      </c>
      <c r="J176" s="513" t="str">
        <f>IF(VLOOKUP($A176,'03_Extras'!$A$18:$I$27,'03_Extras'!$G$16,FALSE)&lt;&gt;"",VLOOKUP($A176,'03_Extras'!$A$18:$I$27,'03_Extras'!$G$16,FALSE),"")</f>
        <v/>
      </c>
      <c r="K176" s="514" t="str">
        <f>IF(VLOOKUP($A176,'03_Extras'!$A$18:$I$27,'03_Extras'!$H$16,FALSE)&lt;&gt;"",VLOOKUP($A176,'03_Extras'!$A$18:$I$27,'03_Extras'!$H$16,FALSE),"")</f>
        <v/>
      </c>
      <c r="L176" s="515" t="str">
        <f>IF(VLOOKUP($A176,'03_Extras'!$A$18:$I$27,'03_Extras'!$I$16,FALSE)&lt;&gt;"",VLOOKUP($A176,'03_Extras'!$A$18:$I$27,'03_Extras'!$I$16,FALSE),"")</f>
        <v/>
      </c>
      <c r="M176" s="614" t="str">
        <f t="shared" si="1"/>
        <v/>
      </c>
      <c r="N176" s="593"/>
      <c r="O176" s="594"/>
      <c r="P176" s="594"/>
      <c r="Q176" s="594"/>
      <c r="R176" s="595"/>
      <c r="S176" s="151"/>
      <c r="T176" s="590"/>
      <c r="U176" s="591"/>
      <c r="V176" s="591"/>
      <c r="W176" s="591"/>
      <c r="X176" s="591"/>
      <c r="Y176" s="592"/>
      <c r="Z176" s="364"/>
      <c r="AA176" s="593"/>
      <c r="AB176" s="594"/>
      <c r="AC176" s="594"/>
      <c r="AD176" s="594"/>
      <c r="AE176" s="595"/>
      <c r="AF176" s="151"/>
      <c r="AG176" s="590"/>
      <c r="AH176" s="591"/>
      <c r="AI176" s="591"/>
      <c r="AJ176" s="591"/>
      <c r="AK176" s="591"/>
      <c r="AL176" s="592"/>
      <c r="AN176" s="1442"/>
      <c r="AO176" s="1442"/>
      <c r="AP176" s="1442"/>
      <c r="AQ176" s="1442"/>
      <c r="AR176" s="1442"/>
      <c r="AS176" s="1442"/>
      <c r="AT176" s="1442"/>
      <c r="AU176" s="1442"/>
      <c r="AV176" s="1442"/>
      <c r="AW176" s="1442"/>
      <c r="AX176" s="1442"/>
      <c r="AY176" s="1442"/>
      <c r="AZ176" s="1442"/>
    </row>
    <row r="177" spans="1:52" s="34" customFormat="1" ht="20.100000000000001" customHeight="1" x14ac:dyDescent="0.2">
      <c r="A177" s="369" t="str">
        <f>CONCATENATE('01_Carga'!$M$5,"_",$H177)</f>
        <v>FI__160</v>
      </c>
      <c r="B177" s="1405"/>
      <c r="C177" s="1460" t="str">
        <f>'12_P1_Lista'!T177</f>
        <v/>
      </c>
      <c r="D177" s="1461" t="str">
        <f>'12_P1_Lista'!U177</f>
        <v/>
      </c>
      <c r="E177" s="1405"/>
      <c r="F177" s="1726" t="str">
        <f>IF('14_P2_Convoca'!F178&lt;&gt;"",'14_P2_Convoca'!F178,"")</f>
        <v/>
      </c>
      <c r="G177" s="1405">
        <f t="shared" si="0"/>
        <v>0</v>
      </c>
      <c r="H177" s="1202">
        <v>160</v>
      </c>
      <c r="I177" s="134" t="str">
        <f>IF(VLOOKUP($A177,'03_Extras'!$A$18:$I$27,'03_Extras'!$F$16,FALSE)&lt;&gt;"",VLOOKUP($A177,'03_Extras'!$A$18:$I$27,'03_Extras'!$F$16,FALSE),"")</f>
        <v/>
      </c>
      <c r="J177" s="513" t="str">
        <f>IF(VLOOKUP($A177,'03_Extras'!$A$18:$I$27,'03_Extras'!$G$16,FALSE)&lt;&gt;"",VLOOKUP($A177,'03_Extras'!$A$18:$I$27,'03_Extras'!$G$16,FALSE),"")</f>
        <v/>
      </c>
      <c r="K177" s="514" t="str">
        <f>IF(VLOOKUP($A177,'03_Extras'!$A$18:$I$27,'03_Extras'!$H$16,FALSE)&lt;&gt;"",VLOOKUP($A177,'03_Extras'!$A$18:$I$27,'03_Extras'!$H$16,FALSE),"")</f>
        <v/>
      </c>
      <c r="L177" s="515" t="str">
        <f>IF(VLOOKUP($A177,'03_Extras'!$A$18:$I$27,'03_Extras'!$I$16,FALSE)&lt;&gt;"",VLOOKUP($A177,'03_Extras'!$A$18:$I$27,'03_Extras'!$I$16,FALSE),"")</f>
        <v/>
      </c>
      <c r="M177" s="614" t="str">
        <f t="shared" si="1"/>
        <v/>
      </c>
      <c r="N177" s="593"/>
      <c r="O177" s="594"/>
      <c r="P177" s="594"/>
      <c r="Q177" s="594"/>
      <c r="R177" s="595"/>
      <c r="S177" s="151"/>
      <c r="T177" s="590"/>
      <c r="U177" s="591"/>
      <c r="V177" s="591"/>
      <c r="W177" s="591"/>
      <c r="X177" s="591"/>
      <c r="Y177" s="592"/>
      <c r="Z177" s="364"/>
      <c r="AA177" s="593"/>
      <c r="AB177" s="594"/>
      <c r="AC177" s="594"/>
      <c r="AD177" s="594"/>
      <c r="AE177" s="595"/>
      <c r="AF177" s="151"/>
      <c r="AG177" s="590"/>
      <c r="AH177" s="591"/>
      <c r="AI177" s="591"/>
      <c r="AJ177" s="591"/>
      <c r="AK177" s="591"/>
      <c r="AL177" s="59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369"/>
      <c r="B178" s="1404"/>
      <c r="C178" s="1505"/>
      <c r="D178" s="1506"/>
      <c r="E178" s="1404"/>
      <c r="F178" s="1507"/>
      <c r="G178" s="1404"/>
      <c r="H178" s="1202"/>
      <c r="I178" s="154"/>
      <c r="J178" s="155"/>
      <c r="K178" s="156"/>
      <c r="L178" s="156"/>
      <c r="M178" s="156"/>
      <c r="N178" s="158"/>
      <c r="O178" s="158"/>
      <c r="P178" s="158"/>
      <c r="Q178" s="158"/>
      <c r="R178" s="158"/>
      <c r="S178" s="151"/>
      <c r="T178" s="157"/>
      <c r="U178" s="158"/>
      <c r="V178" s="158"/>
      <c r="W178" s="158"/>
      <c r="X178" s="158"/>
      <c r="Y178" s="158"/>
      <c r="Z178" s="156"/>
      <c r="AA178" s="158"/>
      <c r="AB178" s="158"/>
      <c r="AC178" s="158"/>
      <c r="AD178" s="158"/>
      <c r="AE178" s="158"/>
      <c r="AF178" s="151"/>
      <c r="AG178" s="157"/>
      <c r="AH178" s="158"/>
      <c r="AI178" s="158"/>
      <c r="AJ178" s="158"/>
      <c r="AK178" s="158"/>
      <c r="AL178" s="158"/>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369"/>
      <c r="B179" s="1404"/>
      <c r="C179" s="1505"/>
      <c r="D179" s="1506"/>
      <c r="E179" s="1404"/>
      <c r="F179" s="1507"/>
      <c r="G179" s="1404"/>
      <c r="H179" s="1202"/>
      <c r="I179" s="154"/>
      <c r="J179" s="155"/>
      <c r="K179" s="156"/>
      <c r="L179" s="156"/>
      <c r="M179" s="156"/>
      <c r="N179" s="158"/>
      <c r="O179" s="158"/>
      <c r="P179" s="158"/>
      <c r="Q179" s="158"/>
      <c r="R179" s="158"/>
      <c r="S179" s="151"/>
      <c r="T179" s="157"/>
      <c r="U179" s="158"/>
      <c r="V179" s="158"/>
      <c r="W179" s="158"/>
      <c r="X179" s="158"/>
      <c r="Y179" s="158"/>
      <c r="Z179" s="156"/>
      <c r="AA179" s="158"/>
      <c r="AB179" s="158"/>
      <c r="AC179" s="158"/>
      <c r="AD179" s="158"/>
      <c r="AE179" s="158"/>
      <c r="AF179" s="151"/>
      <c r="AG179" s="157"/>
      <c r="AH179" s="158"/>
      <c r="AI179" s="158"/>
      <c r="AJ179" s="158"/>
      <c r="AK179" s="158"/>
      <c r="AL179" s="158"/>
      <c r="AN179" s="1442"/>
      <c r="AO179" s="1442"/>
      <c r="AP179" s="1442"/>
      <c r="AQ179" s="1442"/>
      <c r="AR179" s="1442"/>
      <c r="AS179" s="1442"/>
      <c r="AT179" s="1442"/>
      <c r="AU179" s="1442"/>
      <c r="AV179" s="1442"/>
      <c r="AW179" s="1442"/>
      <c r="AX179" s="1442"/>
      <c r="AY179" s="1442"/>
      <c r="AZ179" s="1442"/>
    </row>
    <row r="180" spans="1:52" s="54" customFormat="1" ht="12.75" customHeight="1" x14ac:dyDescent="0.2">
      <c r="A180" s="159"/>
      <c r="B180" s="1421"/>
      <c r="C180" s="1511"/>
      <c r="D180" s="1434"/>
      <c r="E180" s="1421"/>
      <c r="F180" s="1422"/>
      <c r="G180" s="1421"/>
      <c r="H180" s="1207"/>
      <c r="I180" s="555" t="str">
        <f>IF(SUBTOTAL(9,$G$168:$G$177)&gt;0,"Los aspirantes marcados con (*) han sido incorporados a este Tribunal con posterioridad a la elaboración de los listados.","")</f>
        <v/>
      </c>
      <c r="J180" s="164"/>
      <c r="K180" s="20"/>
      <c r="L180" s="169"/>
      <c r="M180" s="255"/>
      <c r="N180" s="172"/>
      <c r="O180" s="51"/>
      <c r="P180" s="51"/>
      <c r="Q180" s="51"/>
      <c r="R180" s="51"/>
      <c r="S180" s="51"/>
      <c r="T180" s="172"/>
      <c r="U180" s="51"/>
      <c r="V180" s="51"/>
      <c r="W180" s="51"/>
      <c r="X180" s="51"/>
      <c r="Y180" s="51"/>
      <c r="Z180" s="255"/>
      <c r="AA180" s="172"/>
      <c r="AB180" s="51"/>
      <c r="AC180" s="51"/>
      <c r="AD180" s="51"/>
      <c r="AE180" s="51"/>
      <c r="AF180" s="51"/>
      <c r="AG180" s="172"/>
      <c r="AH180" s="51"/>
      <c r="AI180" s="51"/>
      <c r="AJ180" s="51"/>
      <c r="AK180" s="51"/>
      <c r="AL180" s="51"/>
      <c r="AM180" s="53"/>
      <c r="AN180" s="1390"/>
      <c r="AO180" s="1390"/>
      <c r="AP180" s="1390"/>
      <c r="AQ180" s="1390"/>
      <c r="AR180" s="1390"/>
      <c r="AS180" s="1390"/>
      <c r="AT180" s="1390"/>
      <c r="AU180" s="1390"/>
      <c r="AV180" s="1390"/>
      <c r="AW180" s="1390"/>
      <c r="AX180" s="1390"/>
      <c r="AY180" s="1390"/>
      <c r="AZ180" s="1390"/>
    </row>
    <row r="181" spans="1:52" s="54" customFormat="1" ht="12.75" customHeight="1" x14ac:dyDescent="0.2">
      <c r="A181" s="159"/>
      <c r="B181" s="1421"/>
      <c r="C181" s="1420"/>
      <c r="D181" s="1420"/>
      <c r="E181" s="1421"/>
      <c r="F181" s="1422"/>
      <c r="G181" s="1421"/>
      <c r="H181" s="1425"/>
      <c r="I181" s="1351"/>
      <c r="J181" s="1587"/>
      <c r="K181" s="1388"/>
      <c r="L181" s="1588"/>
      <c r="M181" s="1420"/>
      <c r="N181" s="1590"/>
      <c r="O181" s="1429"/>
      <c r="P181" s="1429"/>
      <c r="Q181" s="1429"/>
      <c r="R181" s="1429"/>
      <c r="S181" s="1429"/>
      <c r="T181" s="1590"/>
      <c r="U181" s="1429"/>
      <c r="V181" s="1429"/>
      <c r="W181" s="1429"/>
      <c r="X181" s="1429"/>
      <c r="Y181" s="1429"/>
      <c r="Z181" s="1420"/>
      <c r="AA181" s="1590"/>
      <c r="AB181" s="1429"/>
      <c r="AC181" s="1429"/>
      <c r="AD181" s="1429"/>
      <c r="AE181" s="1429"/>
      <c r="AF181" s="1429"/>
      <c r="AG181" s="1590"/>
      <c r="AH181" s="1429"/>
      <c r="AI181" s="1429"/>
      <c r="AJ181" s="1429"/>
      <c r="AK181" s="1429"/>
      <c r="AL181" s="1429"/>
      <c r="AM181" s="1390"/>
      <c r="AN181" s="1390"/>
      <c r="AO181" s="1390"/>
      <c r="AP181" s="1390"/>
      <c r="AQ181" s="1390"/>
      <c r="AR181" s="1390"/>
      <c r="AS181" s="1390"/>
      <c r="AT181" s="1390"/>
      <c r="AU181" s="1390"/>
      <c r="AV181" s="1390"/>
      <c r="AW181" s="1390"/>
      <c r="AX181" s="1390"/>
      <c r="AY181" s="1390"/>
      <c r="AZ181" s="1390"/>
    </row>
    <row r="182" spans="1:52" s="54" customFormat="1" ht="12.75" customHeight="1" x14ac:dyDescent="0.2">
      <c r="A182" s="159"/>
      <c r="B182" s="1421"/>
      <c r="C182" s="1420"/>
      <c r="D182" s="1420"/>
      <c r="E182" s="1421"/>
      <c r="F182" s="1422"/>
      <c r="G182" s="1421"/>
      <c r="H182" s="1425"/>
      <c r="I182" s="1589"/>
      <c r="J182" s="1589"/>
      <c r="K182" s="1589"/>
      <c r="L182" s="1589"/>
      <c r="M182" s="1420"/>
      <c r="N182" s="1590"/>
      <c r="O182" s="1429"/>
      <c r="P182" s="1429"/>
      <c r="Q182" s="1429"/>
      <c r="R182" s="1429"/>
      <c r="S182" s="1429"/>
      <c r="T182" s="1590"/>
      <c r="U182" s="1429"/>
      <c r="V182" s="1429"/>
      <c r="W182" s="1429"/>
      <c r="X182" s="1429"/>
      <c r="Y182" s="1429"/>
      <c r="Z182" s="1420"/>
      <c r="AA182" s="1590"/>
      <c r="AB182" s="1429"/>
      <c r="AC182" s="1429"/>
      <c r="AD182" s="1429"/>
      <c r="AE182" s="1429"/>
      <c r="AF182" s="1429"/>
      <c r="AG182" s="1590"/>
      <c r="AH182" s="1429"/>
      <c r="AI182" s="1429"/>
      <c r="AJ182" s="1429"/>
      <c r="AK182" s="1429"/>
      <c r="AL182" s="1429"/>
      <c r="AM182" s="1390"/>
      <c r="AN182" s="1390"/>
      <c r="AO182" s="1390"/>
      <c r="AP182" s="1390"/>
      <c r="AQ182" s="1390"/>
      <c r="AR182" s="1390"/>
      <c r="AS182" s="1390"/>
      <c r="AT182" s="1390"/>
      <c r="AU182" s="1390"/>
      <c r="AV182" s="1390"/>
      <c r="AW182" s="1390"/>
      <c r="AX182" s="1390"/>
      <c r="AY182" s="1390"/>
      <c r="AZ182" s="1390"/>
    </row>
    <row r="183" spans="1:52" s="54" customFormat="1" ht="12.75" customHeight="1" x14ac:dyDescent="0.2">
      <c r="A183" s="159"/>
      <c r="B183" s="1421"/>
      <c r="C183" s="1420"/>
      <c r="D183" s="1420"/>
      <c r="E183" s="1421"/>
      <c r="F183" s="1422"/>
      <c r="G183" s="1421"/>
      <c r="H183" s="1425"/>
      <c r="I183" s="1589"/>
      <c r="J183" s="1589"/>
      <c r="K183" s="1589"/>
      <c r="L183" s="1589"/>
      <c r="M183" s="1420"/>
      <c r="N183" s="1429"/>
      <c r="O183" s="1429"/>
      <c r="P183" s="1429"/>
      <c r="Q183" s="1429"/>
      <c r="R183" s="1429"/>
      <c r="S183" s="1429"/>
      <c r="T183" s="1429"/>
      <c r="U183" s="1429"/>
      <c r="V183" s="1429"/>
      <c r="W183" s="1429"/>
      <c r="X183" s="1429"/>
      <c r="Y183" s="1429"/>
      <c r="Z183" s="1420"/>
      <c r="AA183" s="1429"/>
      <c r="AB183" s="1429"/>
      <c r="AC183" s="1429"/>
      <c r="AD183" s="1429"/>
      <c r="AE183" s="1429"/>
      <c r="AF183" s="1429"/>
      <c r="AG183" s="1429"/>
      <c r="AH183" s="1429"/>
      <c r="AI183" s="1429"/>
      <c r="AJ183" s="1429"/>
      <c r="AK183" s="1429"/>
      <c r="AL183" s="1429"/>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59"/>
      <c r="B184" s="1421"/>
      <c r="C184" s="1420"/>
      <c r="D184" s="1420"/>
      <c r="E184" s="1421"/>
      <c r="F184" s="1422"/>
      <c r="G184" s="1421"/>
      <c r="H184" s="1425"/>
      <c r="I184" s="1589"/>
      <c r="J184" s="1589"/>
      <c r="K184" s="1589"/>
      <c r="L184" s="1589"/>
      <c r="M184" s="1420"/>
      <c r="N184" s="1429"/>
      <c r="O184" s="1429"/>
      <c r="P184" s="1429"/>
      <c r="Q184" s="1429"/>
      <c r="R184" s="1429"/>
      <c r="S184" s="1429"/>
      <c r="T184" s="1429"/>
      <c r="U184" s="1429"/>
      <c r="V184" s="1429"/>
      <c r="W184" s="1429"/>
      <c r="X184" s="1429"/>
      <c r="Y184" s="1429"/>
      <c r="Z184" s="1420"/>
      <c r="AA184" s="1429"/>
      <c r="AB184" s="1429"/>
      <c r="AC184" s="1429"/>
      <c r="AD184" s="1429"/>
      <c r="AE184" s="1429"/>
      <c r="AF184" s="1429"/>
      <c r="AG184" s="1429"/>
      <c r="AH184" s="1429"/>
      <c r="AI184" s="1429"/>
      <c r="AJ184" s="1429"/>
      <c r="AK184" s="1429"/>
      <c r="AL184" s="1429"/>
      <c r="AM184" s="1351"/>
      <c r="AN184" s="1351"/>
      <c r="AO184" s="1351"/>
      <c r="AP184" s="1351"/>
      <c r="AQ184" s="1351"/>
      <c r="AR184" s="1351"/>
      <c r="AS184" s="1351"/>
      <c r="AT184" s="1351"/>
      <c r="AU184" s="1351"/>
      <c r="AV184" s="1351"/>
      <c r="AW184" s="1351"/>
      <c r="AX184" s="1351"/>
      <c r="AY184" s="1351"/>
      <c r="AZ184" s="1351"/>
    </row>
    <row r="185" spans="1:52" s="54" customFormat="1" ht="12.75" customHeight="1" x14ac:dyDescent="0.2">
      <c r="A185" s="159"/>
      <c r="B185" s="1421"/>
      <c r="C185" s="1420"/>
      <c r="D185" s="1420"/>
      <c r="E185" s="1421"/>
      <c r="F185" s="1422"/>
      <c r="G185" s="1421"/>
      <c r="H185" s="1425"/>
      <c r="I185" s="1589"/>
      <c r="J185" s="1589"/>
      <c r="K185" s="1589"/>
      <c r="L185" s="1589"/>
      <c r="M185" s="1420"/>
      <c r="N185" s="1351"/>
      <c r="O185" s="1351"/>
      <c r="P185" s="1351"/>
      <c r="Q185" s="1351"/>
      <c r="R185" s="1351"/>
      <c r="S185" s="1591"/>
      <c r="T185" s="1517"/>
      <c r="U185" s="1517"/>
      <c r="V185" s="1517"/>
      <c r="W185" s="1517"/>
      <c r="X185" s="1517"/>
      <c r="Y185" s="1517"/>
      <c r="Z185" s="1420"/>
      <c r="AA185" s="1351"/>
      <c r="AB185" s="1351"/>
      <c r="AC185" s="1351"/>
      <c r="AD185" s="1351"/>
      <c r="AE185" s="1351"/>
      <c r="AF185" s="1591"/>
      <c r="AG185" s="1517"/>
      <c r="AH185" s="1517"/>
      <c r="AI185" s="1517"/>
      <c r="AJ185" s="1517"/>
      <c r="AK185" s="1517"/>
      <c r="AL185" s="1517"/>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59"/>
      <c r="B186" s="1421"/>
      <c r="C186" s="1420"/>
      <c r="D186" s="1420"/>
      <c r="E186" s="1421"/>
      <c r="F186" s="1422"/>
      <c r="G186" s="1421"/>
      <c r="H186" s="1425"/>
      <c r="I186" s="1589"/>
      <c r="J186" s="1589"/>
      <c r="K186" s="1589"/>
      <c r="L186" s="1589"/>
      <c r="M186" s="1420"/>
      <c r="N186" s="1351"/>
      <c r="O186" s="1351"/>
      <c r="P186" s="1351"/>
      <c r="Q186" s="1351"/>
      <c r="R186" s="1351"/>
      <c r="S186" s="1592"/>
      <c r="T186" s="1483"/>
      <c r="U186" s="1483"/>
      <c r="V186" s="1483"/>
      <c r="W186" s="1483"/>
      <c r="X186" s="1483"/>
      <c r="Y186" s="1483"/>
      <c r="Z186" s="1420"/>
      <c r="AA186" s="1351"/>
      <c r="AB186" s="1351"/>
      <c r="AC186" s="1351"/>
      <c r="AD186" s="1351"/>
      <c r="AE186" s="1351"/>
      <c r="AF186" s="1592"/>
      <c r="AG186" s="1483"/>
      <c r="AH186" s="1483"/>
      <c r="AI186" s="1483"/>
      <c r="AJ186" s="1483"/>
      <c r="AK186" s="1483"/>
      <c r="AL186" s="1483"/>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59"/>
      <c r="B187" s="1421"/>
      <c r="C187" s="1511"/>
      <c r="D187" s="1434"/>
      <c r="E187" s="1421"/>
      <c r="F187" s="1422"/>
      <c r="G187" s="1421"/>
      <c r="H187" s="1425"/>
      <c r="I187" s="1589"/>
      <c r="J187" s="1589"/>
      <c r="K187" s="1589"/>
      <c r="L187" s="1589"/>
      <c r="M187" s="1388"/>
      <c r="N187" s="1483"/>
      <c r="O187" s="1483"/>
      <c r="P187" s="1483"/>
      <c r="Q187" s="1483"/>
      <c r="R187" s="1483"/>
      <c r="S187" s="1593"/>
      <c r="T187" s="1483"/>
      <c r="U187" s="1483"/>
      <c r="V187" s="1483"/>
      <c r="W187" s="1483"/>
      <c r="X187" s="1483"/>
      <c r="Y187" s="1483"/>
      <c r="Z187" s="1388"/>
      <c r="AA187" s="1483"/>
      <c r="AB187" s="1483"/>
      <c r="AC187" s="1483"/>
      <c r="AD187" s="1483"/>
      <c r="AE187" s="1483"/>
      <c r="AF187" s="1593"/>
      <c r="AG187" s="1483"/>
      <c r="AH187" s="1483"/>
      <c r="AI187" s="1483"/>
      <c r="AJ187" s="1483"/>
      <c r="AK187" s="1483"/>
      <c r="AL187" s="1483"/>
      <c r="AM187" s="1351"/>
      <c r="AN187" s="1351"/>
      <c r="AO187" s="1351"/>
      <c r="AP187" s="1351"/>
      <c r="AQ187" s="1351"/>
      <c r="AR187" s="1351"/>
      <c r="AS187" s="1351"/>
      <c r="AT187" s="1351"/>
      <c r="AU187" s="1351"/>
      <c r="AV187" s="1351"/>
      <c r="AW187" s="1351"/>
      <c r="AX187" s="1351"/>
      <c r="AY187" s="1351"/>
      <c r="AZ187" s="1351"/>
    </row>
    <row r="188" spans="1:52" s="54" customFormat="1" ht="12.75" customHeight="1" x14ac:dyDescent="0.2">
      <c r="A188" s="159"/>
      <c r="B188" s="1421"/>
      <c r="C188" s="1388"/>
      <c r="D188" s="1512"/>
      <c r="E188" s="1421"/>
      <c r="F188" s="1422"/>
      <c r="G188" s="1421"/>
      <c r="H188" s="1425"/>
      <c r="I188" s="1388"/>
      <c r="J188" s="1389"/>
      <c r="K188" s="1388"/>
      <c r="L188" s="1388"/>
      <c r="M188" s="1388"/>
      <c r="N188" s="1429"/>
      <c r="O188" s="1429"/>
      <c r="P188" s="1429"/>
      <c r="Q188" s="1429"/>
      <c r="R188" s="1429"/>
      <c r="S188" s="1429"/>
      <c r="T188" s="1429"/>
      <c r="U188" s="1429"/>
      <c r="V188" s="1429"/>
      <c r="W188" s="1429"/>
      <c r="X188" s="1429"/>
      <c r="Y188" s="1429"/>
      <c r="Z188" s="1388"/>
      <c r="AA188" s="1429"/>
      <c r="AB188" s="1429"/>
      <c r="AC188" s="1429"/>
      <c r="AD188" s="1429"/>
      <c r="AE188" s="1429"/>
      <c r="AF188" s="1429"/>
      <c r="AG188" s="1429"/>
      <c r="AH188" s="1429"/>
      <c r="AI188" s="1429"/>
      <c r="AJ188" s="1429"/>
      <c r="AK188" s="1429"/>
      <c r="AL188" s="1429"/>
      <c r="AM188" s="1351"/>
      <c r="AN188" s="1351"/>
      <c r="AO188" s="1351"/>
      <c r="AP188" s="1351"/>
      <c r="AQ188" s="1351"/>
      <c r="AR188" s="1351"/>
      <c r="AS188" s="1351"/>
      <c r="AT188" s="1351"/>
      <c r="AU188" s="1351"/>
      <c r="AV188" s="1351"/>
      <c r="AW188" s="1351"/>
      <c r="AX188" s="1351"/>
      <c r="AY188" s="1351"/>
      <c r="AZ188" s="1351"/>
    </row>
    <row r="189" spans="1:52" s="54" customFormat="1" x14ac:dyDescent="0.2">
      <c r="A189" s="159"/>
      <c r="B189" s="1421"/>
      <c r="C189" s="1388"/>
      <c r="D189" s="1434"/>
      <c r="E189" s="1421"/>
      <c r="F189" s="1422"/>
      <c r="G189" s="1421"/>
      <c r="H189" s="1425"/>
      <c r="I189" s="1351"/>
      <c r="J189" s="1387"/>
      <c r="K189" s="1388"/>
      <c r="L189" s="1388"/>
      <c r="M189" s="1388"/>
      <c r="N189" s="1429"/>
      <c r="O189" s="1587"/>
      <c r="P189" s="1587"/>
      <c r="Q189" s="1587"/>
      <c r="R189" s="1587"/>
      <c r="S189" s="1587"/>
      <c r="T189" s="1429"/>
      <c r="U189" s="1429"/>
      <c r="V189" s="1587"/>
      <c r="W189" s="1587"/>
      <c r="X189" s="1587"/>
      <c r="Y189" s="1587"/>
      <c r="Z189" s="1388"/>
      <c r="AA189" s="1429"/>
      <c r="AB189" s="1587"/>
      <c r="AC189" s="1587"/>
      <c r="AD189" s="1587"/>
      <c r="AE189" s="1587"/>
      <c r="AF189" s="1587"/>
      <c r="AG189" s="1429"/>
      <c r="AH189" s="1429"/>
      <c r="AI189" s="1587"/>
      <c r="AJ189" s="1587"/>
      <c r="AK189" s="1587"/>
      <c r="AL189" s="1587"/>
      <c r="AM189" s="1351"/>
      <c r="AN189" s="1351"/>
      <c r="AO189" s="1351"/>
      <c r="AP189" s="1351"/>
      <c r="AQ189" s="1351"/>
      <c r="AR189" s="1351"/>
      <c r="AS189" s="1351"/>
      <c r="AT189" s="1351"/>
      <c r="AU189" s="1351"/>
      <c r="AV189" s="1351"/>
      <c r="AW189" s="1351"/>
      <c r="AX189" s="1351"/>
      <c r="AY189" s="1351"/>
      <c r="AZ189" s="1351"/>
    </row>
    <row r="190" spans="1:52" s="54" customFormat="1" x14ac:dyDescent="0.2">
      <c r="A190" s="159"/>
      <c r="B190" s="1421"/>
      <c r="C190" s="1388"/>
      <c r="D190" s="1388"/>
      <c r="E190" s="1421"/>
      <c r="F190" s="1422"/>
      <c r="G190" s="1421"/>
      <c r="H190" s="1425"/>
      <c r="I190" s="1351"/>
      <c r="J190" s="1387"/>
      <c r="K190" s="1388"/>
      <c r="L190" s="1388"/>
      <c r="M190" s="1388"/>
      <c r="N190" s="1429"/>
      <c r="O190" s="1429"/>
      <c r="P190" s="1429"/>
      <c r="Q190" s="1429"/>
      <c r="R190" s="1429"/>
      <c r="S190" s="1429"/>
      <c r="T190" s="1429"/>
      <c r="U190" s="1429"/>
      <c r="V190" s="1429"/>
      <c r="W190" s="1429"/>
      <c r="X190" s="1429"/>
      <c r="Y190" s="1429"/>
      <c r="Z190" s="1388"/>
      <c r="AA190" s="1429"/>
      <c r="AB190" s="1429"/>
      <c r="AC190" s="1429"/>
      <c r="AD190" s="1429"/>
      <c r="AE190" s="1429"/>
      <c r="AF190" s="1429"/>
      <c r="AG190" s="1429"/>
      <c r="AH190" s="1429"/>
      <c r="AI190" s="1429"/>
      <c r="AJ190" s="1429"/>
      <c r="AK190" s="1429"/>
      <c r="AL190" s="1429"/>
      <c r="AM190" s="1351"/>
      <c r="AN190" s="1351"/>
      <c r="AO190" s="1351"/>
      <c r="AP190" s="1351"/>
      <c r="AQ190" s="1351"/>
      <c r="AR190" s="1351"/>
      <c r="AS190" s="1351"/>
      <c r="AT190" s="1351"/>
      <c r="AU190" s="1351"/>
      <c r="AV190" s="1351"/>
      <c r="AW190" s="1351"/>
      <c r="AX190" s="1351"/>
      <c r="AY190" s="1351"/>
      <c r="AZ190" s="1351"/>
    </row>
    <row r="191" spans="1:52" s="54" customFormat="1" x14ac:dyDescent="0.2">
      <c r="A191" s="159"/>
      <c r="B191" s="1421"/>
      <c r="C191" s="1388"/>
      <c r="D191" s="1388"/>
      <c r="E191" s="1421"/>
      <c r="F191" s="1422"/>
      <c r="G191" s="1421"/>
      <c r="H191" s="1425"/>
      <c r="I191" s="1388"/>
      <c r="J191" s="1387"/>
      <c r="K191" s="1388"/>
      <c r="L191" s="1388"/>
      <c r="M191" s="1388"/>
      <c r="N191" s="1429"/>
      <c r="O191" s="1429"/>
      <c r="P191" s="1429"/>
      <c r="Q191" s="1429"/>
      <c r="R191" s="1429"/>
      <c r="S191" s="1429"/>
      <c r="T191" s="1429"/>
      <c r="U191" s="1429"/>
      <c r="V191" s="1429"/>
      <c r="W191" s="1429"/>
      <c r="X191" s="1429"/>
      <c r="Y191" s="1429"/>
      <c r="Z191" s="1388"/>
      <c r="AA191" s="1429"/>
      <c r="AB191" s="1429"/>
      <c r="AC191" s="1429"/>
      <c r="AD191" s="1429"/>
      <c r="AE191" s="1429"/>
      <c r="AF191" s="1429"/>
      <c r="AG191" s="1429"/>
      <c r="AH191" s="1429"/>
      <c r="AI191" s="1429"/>
      <c r="AJ191" s="1429"/>
      <c r="AK191" s="1429"/>
      <c r="AL191" s="1429"/>
      <c r="AM191" s="1351"/>
      <c r="AN191" s="1351"/>
      <c r="AO191" s="1351"/>
      <c r="AP191" s="1351"/>
      <c r="AQ191" s="1351"/>
      <c r="AR191" s="1351"/>
      <c r="AS191" s="1351"/>
      <c r="AT191" s="1351"/>
      <c r="AU191" s="1351"/>
      <c r="AV191" s="1351"/>
      <c r="AW191" s="1351"/>
      <c r="AX191" s="1351"/>
      <c r="AY191" s="1351"/>
      <c r="AZ191" s="1351"/>
    </row>
    <row r="192" spans="1:52" s="20" customFormat="1" x14ac:dyDescent="0.2">
      <c r="A192" s="159"/>
      <c r="B192" s="1421"/>
      <c r="C192" s="1388"/>
      <c r="D192" s="1388"/>
      <c r="E192" s="1421"/>
      <c r="F192" s="1422"/>
      <c r="G192" s="1421"/>
      <c r="H192" s="1425"/>
      <c r="I192" s="1388"/>
      <c r="J192" s="1389"/>
      <c r="K192" s="1388"/>
      <c r="L192" s="1388"/>
      <c r="M192" s="1388"/>
      <c r="N192" s="1429"/>
      <c r="O192" s="1429"/>
      <c r="P192" s="1429"/>
      <c r="Q192" s="1429"/>
      <c r="R192" s="1429"/>
      <c r="S192" s="1429"/>
      <c r="T192" s="1429"/>
      <c r="U192" s="1429"/>
      <c r="V192" s="1429"/>
      <c r="W192" s="1429"/>
      <c r="X192" s="1429"/>
      <c r="Y192" s="1429"/>
      <c r="Z192" s="1388"/>
      <c r="AA192" s="1429"/>
      <c r="AB192" s="1429"/>
      <c r="AC192" s="1429"/>
      <c r="AD192" s="1429"/>
      <c r="AE192" s="1429"/>
      <c r="AF192" s="1429"/>
      <c r="AG192" s="1429"/>
      <c r="AH192" s="1429"/>
      <c r="AI192" s="1429"/>
      <c r="AJ192" s="1429"/>
      <c r="AK192" s="1429"/>
      <c r="AL192" s="1429"/>
      <c r="AM192" s="1388"/>
      <c r="AN192" s="1388"/>
      <c r="AO192" s="1388"/>
      <c r="AP192" s="1388"/>
      <c r="AQ192" s="1388"/>
      <c r="AR192" s="1388"/>
      <c r="AS192" s="1388"/>
      <c r="AT192" s="1388"/>
      <c r="AU192" s="1388"/>
      <c r="AV192" s="1388"/>
      <c r="AW192" s="1388"/>
      <c r="AX192" s="1388"/>
      <c r="AY192" s="1388"/>
      <c r="AZ192" s="1388"/>
    </row>
    <row r="193" spans="1:52" s="20" customFormat="1" x14ac:dyDescent="0.2">
      <c r="A193" s="176"/>
      <c r="B193" s="1435"/>
      <c r="C193" s="1388"/>
      <c r="D193" s="1434"/>
      <c r="E193" s="1435"/>
      <c r="F193" s="1436"/>
      <c r="G193" s="1435"/>
      <c r="H193" s="1437"/>
      <c r="I193" s="1388"/>
      <c r="J193" s="1389"/>
      <c r="K193" s="1388"/>
      <c r="L193" s="1388"/>
      <c r="M193" s="1388"/>
      <c r="N193" s="1429"/>
      <c r="O193" s="1429"/>
      <c r="P193" s="1429"/>
      <c r="Q193" s="1429"/>
      <c r="R193" s="1429"/>
      <c r="S193" s="1429"/>
      <c r="T193" s="1429"/>
      <c r="U193" s="1429"/>
      <c r="V193" s="1429"/>
      <c r="W193" s="1429"/>
      <c r="X193" s="1429"/>
      <c r="Y193" s="1429"/>
      <c r="Z193" s="1388"/>
      <c r="AA193" s="1429"/>
      <c r="AB193" s="1429"/>
      <c r="AC193" s="1429"/>
      <c r="AD193" s="1429"/>
      <c r="AE193" s="1429"/>
      <c r="AF193" s="1429"/>
      <c r="AG193" s="1429"/>
      <c r="AH193" s="1429"/>
      <c r="AI193" s="1429"/>
      <c r="AJ193" s="1429"/>
      <c r="AK193" s="1429"/>
      <c r="AL193" s="1429"/>
      <c r="AM193" s="1388"/>
      <c r="AN193" s="1388"/>
      <c r="AO193" s="1388"/>
      <c r="AP193" s="1388"/>
      <c r="AQ193" s="1388"/>
      <c r="AR193" s="1388"/>
      <c r="AS193" s="1388"/>
      <c r="AT193" s="1388"/>
      <c r="AU193" s="1388"/>
      <c r="AV193" s="1388"/>
      <c r="AW193" s="1388"/>
      <c r="AX193" s="1388"/>
      <c r="AY193" s="1388"/>
      <c r="AZ193" s="1388"/>
    </row>
    <row r="194" spans="1:52" s="20" customFormat="1" x14ac:dyDescent="0.2">
      <c r="A194" s="176"/>
      <c r="B194" s="1435"/>
      <c r="C194" s="1388"/>
      <c r="D194" s="1434"/>
      <c r="E194" s="1435"/>
      <c r="F194" s="1436"/>
      <c r="G194" s="1435"/>
      <c r="H194" s="1437"/>
      <c r="I194" s="1388"/>
      <c r="J194" s="1389"/>
      <c r="K194" s="1388"/>
      <c r="L194" s="1388"/>
      <c r="M194" s="1388"/>
      <c r="N194" s="1429"/>
      <c r="O194" s="1429"/>
      <c r="P194" s="1429"/>
      <c r="Q194" s="1429"/>
      <c r="R194" s="1429"/>
      <c r="S194" s="1429"/>
      <c r="T194" s="1429"/>
      <c r="U194" s="1429"/>
      <c r="V194" s="1429"/>
      <c r="W194" s="1429"/>
      <c r="X194" s="1429"/>
      <c r="Y194" s="1429"/>
      <c r="Z194" s="1388"/>
      <c r="AA194" s="1429"/>
      <c r="AB194" s="1429"/>
      <c r="AC194" s="1429"/>
      <c r="AD194" s="1429"/>
      <c r="AE194" s="1429"/>
      <c r="AF194" s="1429"/>
      <c r="AG194" s="1429"/>
      <c r="AH194" s="1429"/>
      <c r="AI194" s="1429"/>
      <c r="AJ194" s="1429"/>
      <c r="AK194" s="1429"/>
      <c r="AL194" s="1429"/>
      <c r="AM194" s="1388"/>
      <c r="AN194" s="1388"/>
      <c r="AO194" s="1388"/>
      <c r="AP194" s="1388"/>
      <c r="AQ194" s="1388"/>
      <c r="AR194" s="1388"/>
      <c r="AS194" s="1388"/>
      <c r="AT194" s="1388"/>
      <c r="AU194" s="1388"/>
      <c r="AV194" s="1388"/>
      <c r="AW194" s="1388"/>
      <c r="AX194" s="1388"/>
      <c r="AY194" s="1388"/>
      <c r="AZ194" s="1388"/>
    </row>
    <row r="195" spans="1:52" s="20" customFormat="1" x14ac:dyDescent="0.2">
      <c r="A195" s="176"/>
      <c r="B195" s="1435"/>
      <c r="C195" s="1388"/>
      <c r="D195" s="1434"/>
      <c r="E195" s="1435"/>
      <c r="F195" s="1436"/>
      <c r="G195" s="1435"/>
      <c r="H195" s="1437"/>
      <c r="I195" s="1388"/>
      <c r="J195" s="1389"/>
      <c r="K195" s="1388"/>
      <c r="L195" s="1388"/>
      <c r="M195" s="1388"/>
      <c r="N195" s="1429"/>
      <c r="O195" s="1429"/>
      <c r="P195" s="1429"/>
      <c r="Q195" s="1429"/>
      <c r="R195" s="1429"/>
      <c r="S195" s="1429"/>
      <c r="T195" s="1429"/>
      <c r="U195" s="1429"/>
      <c r="V195" s="1429"/>
      <c r="W195" s="1429"/>
      <c r="X195" s="1429"/>
      <c r="Y195" s="1429"/>
      <c r="Z195" s="1388"/>
      <c r="AA195" s="1429"/>
      <c r="AB195" s="1429"/>
      <c r="AC195" s="1429"/>
      <c r="AD195" s="1429"/>
      <c r="AE195" s="1429"/>
      <c r="AF195" s="1429"/>
      <c r="AG195" s="1429"/>
      <c r="AH195" s="1429"/>
      <c r="AI195" s="1429"/>
      <c r="AJ195" s="1429"/>
      <c r="AK195" s="1429"/>
      <c r="AL195" s="1429"/>
      <c r="AM195" s="1388"/>
      <c r="AN195" s="1388"/>
      <c r="AO195" s="1388"/>
      <c r="AP195" s="1388"/>
      <c r="AQ195" s="1388"/>
      <c r="AR195" s="1388"/>
      <c r="AS195" s="1388"/>
      <c r="AT195" s="1388"/>
      <c r="AU195" s="1388"/>
      <c r="AV195" s="1388"/>
      <c r="AW195" s="1388"/>
      <c r="AX195" s="1388"/>
      <c r="AY195" s="1388"/>
      <c r="AZ195" s="1388"/>
    </row>
    <row r="196" spans="1:52" s="20" customFormat="1" x14ac:dyDescent="0.2">
      <c r="A196" s="176"/>
      <c r="B196" s="1435"/>
      <c r="C196" s="1388"/>
      <c r="D196" s="1434"/>
      <c r="E196" s="1435"/>
      <c r="F196" s="1436"/>
      <c r="G196" s="1435"/>
      <c r="H196" s="1437"/>
      <c r="I196" s="1388"/>
      <c r="J196" s="1389"/>
      <c r="K196" s="1388"/>
      <c r="L196" s="1388"/>
      <c r="M196" s="1388"/>
      <c r="N196" s="1429"/>
      <c r="O196" s="1429"/>
      <c r="P196" s="1429"/>
      <c r="Q196" s="1429"/>
      <c r="R196" s="1429"/>
      <c r="S196" s="1429"/>
      <c r="T196" s="1429"/>
      <c r="U196" s="1429"/>
      <c r="V196" s="1429"/>
      <c r="W196" s="1429"/>
      <c r="X196" s="1429"/>
      <c r="Y196" s="1429"/>
      <c r="Z196" s="1388"/>
      <c r="AA196" s="1429"/>
      <c r="AB196" s="1429"/>
      <c r="AC196" s="1429"/>
      <c r="AD196" s="1429"/>
      <c r="AE196" s="1429"/>
      <c r="AF196" s="1429"/>
      <c r="AG196" s="1429"/>
      <c r="AH196" s="1429"/>
      <c r="AI196" s="1429"/>
      <c r="AJ196" s="1429"/>
      <c r="AK196" s="1429"/>
      <c r="AL196" s="1429"/>
      <c r="AM196" s="1388"/>
      <c r="AN196" s="1388"/>
      <c r="AO196" s="1388"/>
      <c r="AP196" s="1388"/>
      <c r="AQ196" s="1388"/>
      <c r="AR196" s="1388"/>
      <c r="AS196" s="1388"/>
      <c r="AT196" s="1388"/>
      <c r="AU196" s="1388"/>
      <c r="AV196" s="1388"/>
      <c r="AW196" s="1388"/>
      <c r="AX196" s="1388"/>
      <c r="AY196" s="1388"/>
      <c r="AZ196" s="1388"/>
    </row>
    <row r="197" spans="1:52" s="20" customFormat="1" x14ac:dyDescent="0.2">
      <c r="A197" s="176"/>
      <c r="B197" s="1435"/>
      <c r="C197" s="1388"/>
      <c r="D197" s="1434"/>
      <c r="E197" s="1435"/>
      <c r="F197" s="1436"/>
      <c r="G197" s="1435"/>
      <c r="H197" s="1437"/>
      <c r="I197" s="1388"/>
      <c r="J197" s="1389"/>
      <c r="K197" s="1388"/>
      <c r="L197" s="1388"/>
      <c r="M197" s="1388"/>
      <c r="N197" s="1429"/>
      <c r="O197" s="1429"/>
      <c r="P197" s="1429"/>
      <c r="Q197" s="1429"/>
      <c r="R197" s="1429"/>
      <c r="S197" s="1429"/>
      <c r="T197" s="1429"/>
      <c r="U197" s="1429"/>
      <c r="V197" s="1429"/>
      <c r="W197" s="1429"/>
      <c r="X197" s="1429"/>
      <c r="Y197" s="1429"/>
      <c r="Z197" s="1388"/>
      <c r="AA197" s="1429"/>
      <c r="AB197" s="1429"/>
      <c r="AC197" s="1429"/>
      <c r="AD197" s="1429"/>
      <c r="AE197" s="1429"/>
      <c r="AF197" s="1429"/>
      <c r="AG197" s="1429"/>
      <c r="AH197" s="1429"/>
      <c r="AI197" s="1429"/>
      <c r="AJ197" s="1429"/>
      <c r="AK197" s="1429"/>
      <c r="AL197" s="1429"/>
      <c r="AM197" s="1388"/>
      <c r="AN197" s="1388"/>
      <c r="AO197" s="1388"/>
      <c r="AP197" s="1388"/>
      <c r="AQ197" s="1388"/>
      <c r="AR197" s="1388"/>
      <c r="AS197" s="1388"/>
      <c r="AT197" s="1388"/>
      <c r="AU197" s="1388"/>
      <c r="AV197" s="1388"/>
      <c r="AW197" s="1388"/>
      <c r="AX197" s="1388"/>
      <c r="AY197" s="1388"/>
      <c r="AZ197" s="1388"/>
    </row>
    <row r="198" spans="1:52" s="20" customFormat="1" x14ac:dyDescent="0.2">
      <c r="A198" s="176"/>
      <c r="B198" s="1435"/>
      <c r="C198" s="1388"/>
      <c r="D198" s="1434"/>
      <c r="E198" s="1435"/>
      <c r="F198" s="1436"/>
      <c r="G198" s="1435"/>
      <c r="H198" s="1437"/>
      <c r="I198" s="1388"/>
      <c r="J198" s="1389"/>
      <c r="K198" s="1388"/>
      <c r="L198" s="1388"/>
      <c r="M198" s="1388"/>
      <c r="N198" s="1429"/>
      <c r="O198" s="1429"/>
      <c r="P198" s="1429"/>
      <c r="Q198" s="1429"/>
      <c r="R198" s="1429"/>
      <c r="S198" s="1429"/>
      <c r="T198" s="1429"/>
      <c r="U198" s="1429"/>
      <c r="V198" s="1429"/>
      <c r="W198" s="1429"/>
      <c r="X198" s="1429"/>
      <c r="Y198" s="1429"/>
      <c r="Z198" s="1388"/>
      <c r="AA198" s="1429"/>
      <c r="AB198" s="1429"/>
      <c r="AC198" s="1429"/>
      <c r="AD198" s="1429"/>
      <c r="AE198" s="1429"/>
      <c r="AF198" s="1429"/>
      <c r="AG198" s="1429"/>
      <c r="AH198" s="1429"/>
      <c r="AI198" s="1429"/>
      <c r="AJ198" s="1429"/>
      <c r="AK198" s="1429"/>
      <c r="AL198" s="1429"/>
      <c r="AM198" s="1388"/>
      <c r="AN198" s="1388"/>
      <c r="AO198" s="1388"/>
      <c r="AP198" s="1388"/>
      <c r="AQ198" s="1388"/>
      <c r="AR198" s="1388"/>
      <c r="AS198" s="1388"/>
      <c r="AT198" s="1388"/>
      <c r="AU198" s="1388"/>
      <c r="AV198" s="1388"/>
      <c r="AW198" s="1388"/>
      <c r="AX198" s="1388"/>
      <c r="AY198" s="1388"/>
      <c r="AZ198" s="1388"/>
    </row>
    <row r="199" spans="1:52" s="20" customFormat="1" x14ac:dyDescent="0.2">
      <c r="A199" s="176"/>
      <c r="B199" s="1435"/>
      <c r="C199" s="1388"/>
      <c r="D199" s="1434"/>
      <c r="E199" s="1435"/>
      <c r="F199" s="1436"/>
      <c r="G199" s="1435"/>
      <c r="H199" s="1437"/>
      <c r="I199" s="1388"/>
      <c r="J199" s="1389"/>
      <c r="K199" s="1388"/>
      <c r="L199" s="1388"/>
      <c r="M199" s="1388"/>
      <c r="N199" s="1429"/>
      <c r="O199" s="1429"/>
      <c r="P199" s="1429"/>
      <c r="Q199" s="1429"/>
      <c r="R199" s="1429"/>
      <c r="S199" s="1429"/>
      <c r="T199" s="1429"/>
      <c r="U199" s="1429"/>
      <c r="V199" s="1429"/>
      <c r="W199" s="1429"/>
      <c r="X199" s="1429"/>
      <c r="Y199" s="1429"/>
      <c r="Z199" s="1388"/>
      <c r="AA199" s="1429"/>
      <c r="AB199" s="1429"/>
      <c r="AC199" s="1429"/>
      <c r="AD199" s="1429"/>
      <c r="AE199" s="1429"/>
      <c r="AF199" s="1429"/>
      <c r="AG199" s="1429"/>
      <c r="AH199" s="1429"/>
      <c r="AI199" s="1429"/>
      <c r="AJ199" s="1429"/>
      <c r="AK199" s="1429"/>
      <c r="AL199" s="1429"/>
      <c r="AM199" s="1388"/>
      <c r="AN199" s="1388"/>
      <c r="AO199" s="1388"/>
      <c r="AP199" s="1388"/>
      <c r="AQ199" s="1388"/>
      <c r="AR199" s="1388"/>
      <c r="AS199" s="1388"/>
      <c r="AT199" s="1388"/>
      <c r="AU199" s="1388"/>
      <c r="AV199" s="1388"/>
      <c r="AW199" s="1388"/>
      <c r="AX199" s="1388"/>
      <c r="AY199" s="1388"/>
      <c r="AZ199" s="1388"/>
    </row>
    <row r="200" spans="1:52" s="20" customFormat="1" x14ac:dyDescent="0.2">
      <c r="A200" s="176"/>
      <c r="B200" s="1435"/>
      <c r="C200" s="1388"/>
      <c r="D200" s="1434"/>
      <c r="E200" s="1435"/>
      <c r="F200" s="1436"/>
      <c r="G200" s="1435"/>
      <c r="H200" s="1437"/>
      <c r="I200" s="1388"/>
      <c r="J200" s="1389"/>
      <c r="K200" s="1388"/>
      <c r="L200" s="1388"/>
      <c r="M200" s="1388"/>
      <c r="N200" s="1429"/>
      <c r="O200" s="1429"/>
      <c r="P200" s="1429"/>
      <c r="Q200" s="1429"/>
      <c r="R200" s="1429"/>
      <c r="S200" s="1429"/>
      <c r="T200" s="1429"/>
      <c r="U200" s="1429"/>
      <c r="V200" s="1429"/>
      <c r="W200" s="1429"/>
      <c r="X200" s="1429"/>
      <c r="Y200" s="1429"/>
      <c r="Z200" s="1388"/>
      <c r="AA200" s="1429"/>
      <c r="AB200" s="1429"/>
      <c r="AC200" s="1429"/>
      <c r="AD200" s="1429"/>
      <c r="AE200" s="1429"/>
      <c r="AF200" s="1429"/>
      <c r="AG200" s="1429"/>
      <c r="AH200" s="1429"/>
      <c r="AI200" s="1429"/>
      <c r="AJ200" s="1429"/>
      <c r="AK200" s="1429"/>
      <c r="AL200" s="1429"/>
      <c r="AM200" s="1388"/>
      <c r="AN200" s="1388"/>
      <c r="AO200" s="1388"/>
      <c r="AP200" s="1388"/>
      <c r="AQ200" s="1388"/>
      <c r="AR200" s="1388"/>
      <c r="AS200" s="1388"/>
      <c r="AT200" s="1388"/>
      <c r="AU200" s="1388"/>
      <c r="AV200" s="1388"/>
      <c r="AW200" s="1388"/>
      <c r="AX200" s="1388"/>
      <c r="AY200" s="1388"/>
      <c r="AZ200" s="1388"/>
    </row>
    <row r="201" spans="1:52" s="20" customFormat="1" x14ac:dyDescent="0.2">
      <c r="A201" s="176"/>
      <c r="B201" s="1435"/>
      <c r="C201" s="1388"/>
      <c r="D201" s="1434"/>
      <c r="E201" s="1435"/>
      <c r="F201" s="1436"/>
      <c r="G201" s="1435"/>
      <c r="H201" s="1437"/>
      <c r="I201" s="1388"/>
      <c r="J201" s="1389"/>
      <c r="K201" s="1388"/>
      <c r="L201" s="1388"/>
      <c r="M201" s="1388"/>
      <c r="N201" s="1429"/>
      <c r="O201" s="1429"/>
      <c r="P201" s="1429"/>
      <c r="Q201" s="1429"/>
      <c r="R201" s="1429"/>
      <c r="S201" s="1429"/>
      <c r="T201" s="1429"/>
      <c r="U201" s="1429"/>
      <c r="V201" s="1429"/>
      <c r="W201" s="1429"/>
      <c r="X201" s="1429"/>
      <c r="Y201" s="1429"/>
      <c r="Z201" s="1388"/>
      <c r="AA201" s="1429"/>
      <c r="AB201" s="1429"/>
      <c r="AC201" s="1429"/>
      <c r="AD201" s="1429"/>
      <c r="AE201" s="1429"/>
      <c r="AF201" s="1429"/>
      <c r="AG201" s="1429"/>
      <c r="AH201" s="1429"/>
      <c r="AI201" s="1429"/>
      <c r="AJ201" s="1429"/>
      <c r="AK201" s="1429"/>
      <c r="AL201" s="1429"/>
      <c r="AM201" s="1388"/>
      <c r="AN201" s="1388"/>
      <c r="AO201" s="1388"/>
      <c r="AP201" s="1388"/>
      <c r="AQ201" s="1388"/>
      <c r="AR201" s="1388"/>
      <c r="AS201" s="1388"/>
      <c r="AT201" s="1388"/>
      <c r="AU201" s="1388"/>
      <c r="AV201" s="1388"/>
      <c r="AW201" s="1388"/>
      <c r="AX201" s="1388"/>
      <c r="AY201" s="1388"/>
      <c r="AZ201" s="1388"/>
    </row>
    <row r="202" spans="1:52" s="13" customFormat="1" x14ac:dyDescent="0.2">
      <c r="A202" s="176"/>
      <c r="B202" s="1435"/>
      <c r="C202" s="1388"/>
      <c r="D202" s="1434"/>
      <c r="E202" s="1435"/>
      <c r="F202" s="1436"/>
      <c r="G202" s="1435"/>
      <c r="H202" s="1437"/>
      <c r="I202" s="1388"/>
      <c r="J202" s="1389"/>
      <c r="K202" s="1388"/>
      <c r="L202" s="1388"/>
      <c r="M202" s="1388"/>
      <c r="N202" s="1429"/>
      <c r="O202" s="1429"/>
      <c r="P202" s="1429"/>
      <c r="Q202" s="1429"/>
      <c r="R202" s="1429"/>
      <c r="S202" s="1429"/>
      <c r="T202" s="1429"/>
      <c r="U202" s="1429"/>
      <c r="V202" s="1429"/>
      <c r="W202" s="1429"/>
      <c r="X202" s="1429"/>
      <c r="Y202" s="1429"/>
      <c r="Z202" s="1388"/>
      <c r="AA202" s="1429"/>
      <c r="AB202" s="1429"/>
      <c r="AC202" s="1429"/>
      <c r="AD202" s="1429"/>
      <c r="AE202" s="1429"/>
      <c r="AF202" s="1429"/>
      <c r="AG202" s="1429"/>
      <c r="AH202" s="1429"/>
      <c r="AI202" s="1429"/>
      <c r="AJ202" s="1429"/>
      <c r="AK202" s="1429"/>
      <c r="AL202" s="1429"/>
      <c r="AM202" s="1388"/>
      <c r="AN202" s="1388"/>
      <c r="AO202" s="1388"/>
      <c r="AP202" s="1388"/>
      <c r="AQ202" s="1388"/>
      <c r="AR202" s="1388"/>
      <c r="AS202" s="1388"/>
      <c r="AT202" s="1388"/>
      <c r="AU202" s="1388"/>
      <c r="AV202" s="1388"/>
      <c r="AW202" s="1388"/>
      <c r="AX202" s="1388"/>
      <c r="AY202" s="1388"/>
      <c r="AZ202" s="1388"/>
    </row>
    <row r="203" spans="1:52" s="13" customFormat="1" x14ac:dyDescent="0.2">
      <c r="A203" s="176"/>
      <c r="B203" s="1435"/>
      <c r="C203" s="1388"/>
      <c r="D203" s="1434"/>
      <c r="E203" s="1435"/>
      <c r="F203" s="1436"/>
      <c r="G203" s="1435"/>
      <c r="H203" s="1437"/>
      <c r="I203" s="1388"/>
      <c r="J203" s="1389"/>
      <c r="K203" s="1388"/>
      <c r="L203" s="1388"/>
      <c r="M203" s="1388"/>
      <c r="N203" s="1429"/>
      <c r="O203" s="1429"/>
      <c r="P203" s="1429"/>
      <c r="Q203" s="1429"/>
      <c r="R203" s="1429"/>
      <c r="S203" s="1429"/>
      <c r="T203" s="1429"/>
      <c r="U203" s="1429"/>
      <c r="V203" s="1429"/>
      <c r="W203" s="1429"/>
      <c r="X203" s="1429"/>
      <c r="Y203" s="1429"/>
      <c r="Z203" s="1388"/>
      <c r="AA203" s="1429"/>
      <c r="AB203" s="1429"/>
      <c r="AC203" s="1429"/>
      <c r="AD203" s="1429"/>
      <c r="AE203" s="1429"/>
      <c r="AF203" s="1429"/>
      <c r="AG203" s="1429"/>
      <c r="AH203" s="1429"/>
      <c r="AI203" s="1429"/>
      <c r="AJ203" s="1429"/>
      <c r="AK203" s="1429"/>
      <c r="AL203" s="1429"/>
      <c r="AM203" s="1388"/>
      <c r="AN203" s="1388"/>
      <c r="AO203" s="1388"/>
      <c r="AP203" s="1388"/>
      <c r="AQ203" s="1388"/>
      <c r="AR203" s="1388"/>
      <c r="AS203" s="1388"/>
      <c r="AT203" s="1388"/>
      <c r="AU203" s="1388"/>
      <c r="AV203" s="1388"/>
      <c r="AW203" s="1388"/>
      <c r="AX203" s="1388"/>
      <c r="AY203" s="1388"/>
      <c r="AZ203" s="1388"/>
    </row>
    <row r="204" spans="1:52" s="13" customFormat="1" x14ac:dyDescent="0.2">
      <c r="A204" s="176"/>
      <c r="B204" s="1435"/>
      <c r="C204" s="1388"/>
      <c r="D204" s="1434"/>
      <c r="E204" s="1435"/>
      <c r="F204" s="1436"/>
      <c r="G204" s="1435"/>
      <c r="H204" s="1437"/>
      <c r="I204" s="1388"/>
      <c r="J204" s="1389"/>
      <c r="K204" s="1388"/>
      <c r="L204" s="1388"/>
      <c r="M204" s="1388"/>
      <c r="N204" s="1429"/>
      <c r="O204" s="1429"/>
      <c r="P204" s="1429"/>
      <c r="Q204" s="1429"/>
      <c r="R204" s="1429"/>
      <c r="S204" s="1429"/>
      <c r="T204" s="1429"/>
      <c r="U204" s="1429"/>
      <c r="V204" s="1429"/>
      <c r="W204" s="1429"/>
      <c r="X204" s="1429"/>
      <c r="Y204" s="1429"/>
      <c r="Z204" s="1388"/>
      <c r="AA204" s="1429"/>
      <c r="AB204" s="1429"/>
      <c r="AC204" s="1429"/>
      <c r="AD204" s="1429"/>
      <c r="AE204" s="1429"/>
      <c r="AF204" s="1429"/>
      <c r="AG204" s="1429"/>
      <c r="AH204" s="1429"/>
      <c r="AI204" s="1429"/>
      <c r="AJ204" s="1429"/>
      <c r="AK204" s="1429"/>
      <c r="AL204" s="1429"/>
      <c r="AM204" s="1388"/>
      <c r="AN204" s="1388"/>
      <c r="AO204" s="1388"/>
      <c r="AP204" s="1388"/>
      <c r="AQ204" s="1388"/>
      <c r="AR204" s="1388"/>
      <c r="AS204" s="1388"/>
      <c r="AT204" s="1388"/>
      <c r="AU204" s="1388"/>
      <c r="AV204" s="1388"/>
      <c r="AW204" s="1388"/>
      <c r="AX204" s="1388"/>
      <c r="AY204" s="1388"/>
      <c r="AZ204" s="1388"/>
    </row>
    <row r="205" spans="1:52" s="13" customFormat="1" x14ac:dyDescent="0.2">
      <c r="A205" s="176"/>
      <c r="B205" s="1435"/>
      <c r="C205" s="1388"/>
      <c r="D205" s="1434"/>
      <c r="E205" s="1435"/>
      <c r="F205" s="1513"/>
      <c r="G205" s="1435"/>
      <c r="H205" s="1437"/>
      <c r="I205" s="1388"/>
      <c r="J205" s="1389"/>
      <c r="K205" s="1388"/>
      <c r="L205" s="1388"/>
      <c r="M205" s="1388"/>
      <c r="N205" s="1429"/>
      <c r="O205" s="1429"/>
      <c r="P205" s="1429"/>
      <c r="Q205" s="1429"/>
      <c r="R205" s="1429"/>
      <c r="S205" s="1429"/>
      <c r="T205" s="1429"/>
      <c r="U205" s="1429"/>
      <c r="V205" s="1429"/>
      <c r="W205" s="1429"/>
      <c r="X205" s="1429"/>
      <c r="Y205" s="1429"/>
      <c r="Z205" s="1388"/>
      <c r="AA205" s="1429"/>
      <c r="AB205" s="1429"/>
      <c r="AC205" s="1429"/>
      <c r="AD205" s="1429"/>
      <c r="AE205" s="1429"/>
      <c r="AF205" s="1429"/>
      <c r="AG205" s="1429"/>
      <c r="AH205" s="1429"/>
      <c r="AI205" s="1429"/>
      <c r="AJ205" s="1429"/>
      <c r="AK205" s="1429"/>
      <c r="AL205" s="1429"/>
      <c r="AM205" s="1388"/>
      <c r="AN205" s="1388"/>
      <c r="AO205" s="1388"/>
      <c r="AP205" s="1388"/>
      <c r="AQ205" s="1388"/>
      <c r="AR205" s="1388"/>
      <c r="AS205" s="1388"/>
      <c r="AT205" s="1388"/>
      <c r="AU205" s="1388"/>
      <c r="AV205" s="1388"/>
      <c r="AW205" s="1388"/>
      <c r="AX205" s="1388"/>
      <c r="AY205" s="1388"/>
      <c r="AZ205" s="1388"/>
    </row>
    <row r="206" spans="1:52" s="13" customFormat="1" x14ac:dyDescent="0.2">
      <c r="A206" s="176"/>
      <c r="B206" s="1435"/>
      <c r="C206" s="1388"/>
      <c r="D206" s="1434"/>
      <c r="E206" s="1435"/>
      <c r="F206" s="1514"/>
      <c r="G206" s="1435"/>
      <c r="H206" s="1437"/>
      <c r="I206" s="1388"/>
      <c r="J206" s="1389"/>
      <c r="K206" s="1388"/>
      <c r="L206" s="1388"/>
      <c r="M206" s="1388"/>
      <c r="N206" s="1429"/>
      <c r="O206" s="1429"/>
      <c r="P206" s="1429"/>
      <c r="Q206" s="1429"/>
      <c r="R206" s="1429"/>
      <c r="S206" s="1429"/>
      <c r="T206" s="1429"/>
      <c r="U206" s="1429"/>
      <c r="V206" s="1429"/>
      <c r="W206" s="1429"/>
      <c r="X206" s="1429"/>
      <c r="Y206" s="1429"/>
      <c r="Z206" s="1388"/>
      <c r="AA206" s="1429"/>
      <c r="AB206" s="1429"/>
      <c r="AC206" s="1429"/>
      <c r="AD206" s="1429"/>
      <c r="AE206" s="1429"/>
      <c r="AF206" s="1429"/>
      <c r="AG206" s="1429"/>
      <c r="AH206" s="1429"/>
      <c r="AI206" s="1429"/>
      <c r="AJ206" s="1429"/>
      <c r="AK206" s="1429"/>
      <c r="AL206" s="1429"/>
      <c r="AM206" s="1388"/>
      <c r="AN206" s="1388"/>
      <c r="AO206" s="1388"/>
      <c r="AP206" s="1388"/>
      <c r="AQ206" s="1388"/>
      <c r="AR206" s="1388"/>
      <c r="AS206" s="1388"/>
      <c r="AT206" s="1388"/>
      <c r="AU206" s="1388"/>
      <c r="AV206" s="1388"/>
      <c r="AW206" s="1388"/>
      <c r="AX206" s="1388"/>
      <c r="AY206" s="1388"/>
      <c r="AZ206" s="1388"/>
    </row>
    <row r="207" spans="1:52" s="13" customFormat="1" x14ac:dyDescent="0.2">
      <c r="A207" s="176"/>
      <c r="B207" s="1435"/>
      <c r="C207" s="1388"/>
      <c r="D207" s="1434"/>
      <c r="E207" s="1435"/>
      <c r="F207" s="1436"/>
      <c r="G207" s="1435"/>
      <c r="H207" s="1437"/>
      <c r="I207" s="1388"/>
      <c r="J207" s="1389"/>
      <c r="K207" s="1388"/>
      <c r="L207" s="1388"/>
      <c r="M207" s="1388"/>
      <c r="N207" s="1429"/>
      <c r="O207" s="1429"/>
      <c r="P207" s="1429"/>
      <c r="Q207" s="1429"/>
      <c r="R207" s="1429"/>
      <c r="S207" s="1429"/>
      <c r="T207" s="1429"/>
      <c r="U207" s="1429"/>
      <c r="V207" s="1429"/>
      <c r="W207" s="1429"/>
      <c r="X207" s="1429"/>
      <c r="Y207" s="1429"/>
      <c r="Z207" s="1388"/>
      <c r="AA207" s="1429"/>
      <c r="AB207" s="1429"/>
      <c r="AC207" s="1429"/>
      <c r="AD207" s="1429"/>
      <c r="AE207" s="1429"/>
      <c r="AF207" s="1429"/>
      <c r="AG207" s="1429"/>
      <c r="AH207" s="1429"/>
      <c r="AI207" s="1429"/>
      <c r="AJ207" s="1429"/>
      <c r="AK207" s="1429"/>
      <c r="AL207" s="1429"/>
      <c r="AM207" s="1388"/>
      <c r="AN207" s="1388"/>
      <c r="AO207" s="1388"/>
      <c r="AP207" s="1388"/>
      <c r="AQ207" s="1388"/>
      <c r="AR207" s="1388"/>
      <c r="AS207" s="1388"/>
      <c r="AT207" s="1388"/>
      <c r="AU207" s="1388"/>
      <c r="AV207" s="1388"/>
      <c r="AW207" s="1388"/>
      <c r="AX207" s="1388"/>
      <c r="AY207" s="1388"/>
      <c r="AZ207" s="1388"/>
    </row>
    <row r="208" spans="1:52" s="13" customFormat="1" x14ac:dyDescent="0.2">
      <c r="A208" s="176"/>
      <c r="B208" s="1435"/>
      <c r="C208" s="1388"/>
      <c r="D208" s="1434"/>
      <c r="E208" s="1435"/>
      <c r="F208" s="1436"/>
      <c r="G208" s="1435"/>
      <c r="H208" s="1437"/>
      <c r="I208" s="1388"/>
      <c r="J208" s="1389"/>
      <c r="K208" s="1388"/>
      <c r="L208" s="1388"/>
      <c r="M208" s="1388"/>
      <c r="N208" s="1429"/>
      <c r="O208" s="1429"/>
      <c r="P208" s="1429"/>
      <c r="Q208" s="1429"/>
      <c r="R208" s="1429"/>
      <c r="S208" s="1429"/>
      <c r="T208" s="1429"/>
      <c r="U208" s="1429"/>
      <c r="V208" s="1429"/>
      <c r="W208" s="1429"/>
      <c r="X208" s="1429"/>
      <c r="Y208" s="1429"/>
      <c r="Z208" s="1388"/>
      <c r="AA208" s="1429"/>
      <c r="AB208" s="1429"/>
      <c r="AC208" s="1429"/>
      <c r="AD208" s="1429"/>
      <c r="AE208" s="1429"/>
      <c r="AF208" s="1429"/>
      <c r="AG208" s="1429"/>
      <c r="AH208" s="1429"/>
      <c r="AI208" s="1429"/>
      <c r="AJ208" s="1429"/>
      <c r="AK208" s="1429"/>
      <c r="AL208" s="1429"/>
      <c r="AM208" s="1388"/>
      <c r="AN208" s="1388"/>
      <c r="AO208" s="1388"/>
      <c r="AP208" s="1388"/>
      <c r="AQ208" s="1388"/>
      <c r="AR208" s="1388"/>
      <c r="AS208" s="1388"/>
      <c r="AT208" s="1388"/>
      <c r="AU208" s="1388"/>
      <c r="AV208" s="1388"/>
      <c r="AW208" s="1388"/>
      <c r="AX208" s="1388"/>
      <c r="AY208" s="1388"/>
      <c r="AZ208" s="1388"/>
    </row>
    <row r="209" spans="1:52" s="13" customFormat="1" x14ac:dyDescent="0.2">
      <c r="A209" s="176"/>
      <c r="B209" s="1435"/>
      <c r="C209" s="1388"/>
      <c r="D209" s="1434"/>
      <c r="E209" s="1435"/>
      <c r="F209" s="1436"/>
      <c r="G209" s="1435"/>
      <c r="H209" s="1437"/>
      <c r="I209" s="1388"/>
      <c r="J209" s="1389"/>
      <c r="K209" s="1388"/>
      <c r="L209" s="1388"/>
      <c r="M209" s="1388"/>
      <c r="N209" s="1429"/>
      <c r="O209" s="1429"/>
      <c r="P209" s="1429"/>
      <c r="Q209" s="1429"/>
      <c r="R209" s="1429"/>
      <c r="S209" s="1429"/>
      <c r="T209" s="1429"/>
      <c r="U209" s="1429"/>
      <c r="V209" s="1429"/>
      <c r="W209" s="1429"/>
      <c r="X209" s="1429"/>
      <c r="Y209" s="1429"/>
      <c r="Z209" s="1388"/>
      <c r="AA209" s="1429"/>
      <c r="AB209" s="1429"/>
      <c r="AC209" s="1429"/>
      <c r="AD209" s="1429"/>
      <c r="AE209" s="1429"/>
      <c r="AF209" s="1429"/>
      <c r="AG209" s="1429"/>
      <c r="AH209" s="1429"/>
      <c r="AI209" s="1429"/>
      <c r="AJ209" s="1429"/>
      <c r="AK209" s="1429"/>
      <c r="AL209" s="1429"/>
      <c r="AM209" s="1388"/>
      <c r="AN209" s="1388"/>
      <c r="AO209" s="1388"/>
      <c r="AP209" s="1388"/>
      <c r="AQ209" s="1388"/>
      <c r="AR209" s="1388"/>
      <c r="AS209" s="1388"/>
      <c r="AT209" s="1388"/>
      <c r="AU209" s="1388"/>
      <c r="AV209" s="1388"/>
      <c r="AW209" s="1388"/>
      <c r="AX209" s="1388"/>
      <c r="AY209" s="1388"/>
      <c r="AZ209" s="1388"/>
    </row>
    <row r="210" spans="1:52" s="13" customFormat="1" x14ac:dyDescent="0.2">
      <c r="A210" s="176"/>
      <c r="B210" s="1435"/>
      <c r="C210" s="1388"/>
      <c r="D210" s="1434"/>
      <c r="E210" s="1435"/>
      <c r="F210" s="1436"/>
      <c r="G210" s="1435"/>
      <c r="H210" s="1437"/>
      <c r="I210" s="1388"/>
      <c r="J210" s="1389"/>
      <c r="K210" s="1388"/>
      <c r="L210" s="1388"/>
      <c r="M210" s="1388"/>
      <c r="N210" s="1429"/>
      <c r="O210" s="1429"/>
      <c r="P210" s="1429"/>
      <c r="Q210" s="1429"/>
      <c r="R210" s="1429"/>
      <c r="S210" s="1429"/>
      <c r="T210" s="1429"/>
      <c r="U210" s="1429"/>
      <c r="V210" s="1429"/>
      <c r="W210" s="1429"/>
      <c r="X210" s="1429"/>
      <c r="Y210" s="1429"/>
      <c r="Z210" s="1388"/>
      <c r="AA210" s="1429"/>
      <c r="AB210" s="1429"/>
      <c r="AC210" s="1429"/>
      <c r="AD210" s="1429"/>
      <c r="AE210" s="1429"/>
      <c r="AF210" s="1429"/>
      <c r="AG210" s="1429"/>
      <c r="AH210" s="1429"/>
      <c r="AI210" s="1429"/>
      <c r="AJ210" s="1429"/>
      <c r="AK210" s="1429"/>
      <c r="AL210" s="1429"/>
      <c r="AM210" s="1388"/>
      <c r="AN210" s="1388"/>
      <c r="AO210" s="1388"/>
      <c r="AP210" s="1388"/>
      <c r="AQ210" s="1388"/>
      <c r="AR210" s="1388"/>
      <c r="AS210" s="1388"/>
      <c r="AT210" s="1388"/>
      <c r="AU210" s="1388"/>
      <c r="AV210" s="1388"/>
      <c r="AW210" s="1388"/>
      <c r="AX210" s="1388"/>
      <c r="AY210" s="1388"/>
      <c r="AZ210" s="1388"/>
    </row>
    <row r="211" spans="1:52" s="13" customFormat="1" x14ac:dyDescent="0.2">
      <c r="A211" s="176"/>
      <c r="B211" s="1435"/>
      <c r="C211" s="1388"/>
      <c r="D211" s="1434"/>
      <c r="E211" s="1435"/>
      <c r="F211" s="1436"/>
      <c r="G211" s="1435"/>
      <c r="H211" s="1437"/>
      <c r="I211" s="1388"/>
      <c r="J211" s="1389"/>
      <c r="K211" s="1388"/>
      <c r="L211" s="1388"/>
      <c r="M211" s="1388"/>
      <c r="N211" s="1429"/>
      <c r="O211" s="1429"/>
      <c r="P211" s="1429"/>
      <c r="Q211" s="1429"/>
      <c r="R211" s="1429"/>
      <c r="S211" s="1429"/>
      <c r="T211" s="1429"/>
      <c r="U211" s="1429"/>
      <c r="V211" s="1429"/>
      <c r="W211" s="1429"/>
      <c r="X211" s="1429"/>
      <c r="Y211" s="1429"/>
      <c r="Z211" s="1388"/>
      <c r="AA211" s="1429"/>
      <c r="AB211" s="1429"/>
      <c r="AC211" s="1429"/>
      <c r="AD211" s="1429"/>
      <c r="AE211" s="1429"/>
      <c r="AF211" s="1429"/>
      <c r="AG211" s="1429"/>
      <c r="AH211" s="1429"/>
      <c r="AI211" s="1429"/>
      <c r="AJ211" s="1429"/>
      <c r="AK211" s="1429"/>
      <c r="AL211" s="1429"/>
      <c r="AM211" s="1388"/>
      <c r="AN211" s="1388"/>
      <c r="AO211" s="1388"/>
      <c r="AP211" s="1388"/>
      <c r="AQ211" s="1388"/>
      <c r="AR211" s="1388"/>
      <c r="AS211" s="1388"/>
      <c r="AT211" s="1388"/>
      <c r="AU211" s="1388"/>
      <c r="AV211" s="1388"/>
      <c r="AW211" s="1388"/>
      <c r="AX211" s="1388"/>
      <c r="AY211" s="1388"/>
      <c r="AZ211" s="1388"/>
    </row>
    <row r="212" spans="1:52" s="13" customFormat="1" x14ac:dyDescent="0.2">
      <c r="A212" s="176"/>
      <c r="B212" s="1435"/>
      <c r="C212" s="1388"/>
      <c r="D212" s="1434"/>
      <c r="E212" s="1435"/>
      <c r="F212" s="1436"/>
      <c r="G212" s="1435"/>
      <c r="H212" s="1437"/>
      <c r="I212" s="1388"/>
      <c r="J212" s="1389"/>
      <c r="K212" s="1388"/>
      <c r="L212" s="1388"/>
      <c r="M212" s="1388"/>
      <c r="N212" s="1429"/>
      <c r="O212" s="1429"/>
      <c r="P212" s="1429"/>
      <c r="Q212" s="1429"/>
      <c r="R212" s="1429"/>
      <c r="S212" s="1429"/>
      <c r="T212" s="1429"/>
      <c r="U212" s="1429"/>
      <c r="V212" s="1429"/>
      <c r="W212" s="1429"/>
      <c r="X212" s="1429"/>
      <c r="Y212" s="1429"/>
      <c r="Z212" s="1388"/>
      <c r="AA212" s="1429"/>
      <c r="AB212" s="1429"/>
      <c r="AC212" s="1429"/>
      <c r="AD212" s="1429"/>
      <c r="AE212" s="1429"/>
      <c r="AF212" s="1429"/>
      <c r="AG212" s="1429"/>
      <c r="AH212" s="1429"/>
      <c r="AI212" s="1429"/>
      <c r="AJ212" s="1429"/>
      <c r="AK212" s="1429"/>
      <c r="AL212" s="1429"/>
      <c r="AM212" s="1388"/>
      <c r="AN212" s="1388"/>
      <c r="AO212" s="1388"/>
      <c r="AP212" s="1388"/>
      <c r="AQ212" s="1388"/>
      <c r="AR212" s="1388"/>
      <c r="AS212" s="1388"/>
      <c r="AT212" s="1388"/>
      <c r="AU212" s="1388"/>
      <c r="AV212" s="1388"/>
      <c r="AW212" s="1388"/>
      <c r="AX212" s="1388"/>
      <c r="AY212" s="1388"/>
      <c r="AZ212" s="1388"/>
    </row>
    <row r="213" spans="1:52" s="13" customFormat="1" x14ac:dyDescent="0.2">
      <c r="A213" s="176"/>
      <c r="B213" s="1435"/>
      <c r="C213" s="1388"/>
      <c r="D213" s="1434"/>
      <c r="E213" s="1435"/>
      <c r="F213" s="1436"/>
      <c r="G213" s="1435"/>
      <c r="H213" s="1437"/>
      <c r="I213" s="1388"/>
      <c r="J213" s="1389"/>
      <c r="K213" s="1388"/>
      <c r="L213" s="1388"/>
      <c r="M213" s="1388"/>
      <c r="N213" s="1429"/>
      <c r="O213" s="1429"/>
      <c r="P213" s="1429"/>
      <c r="Q213" s="1429"/>
      <c r="R213" s="1429"/>
      <c r="S213" s="1429"/>
      <c r="T213" s="1429"/>
      <c r="U213" s="1429"/>
      <c r="V213" s="1429"/>
      <c r="W213" s="1429"/>
      <c r="X213" s="1429"/>
      <c r="Y213" s="1429"/>
      <c r="Z213" s="1388"/>
      <c r="AA213" s="1429"/>
      <c r="AB213" s="1429"/>
      <c r="AC213" s="1429"/>
      <c r="AD213" s="1429"/>
      <c r="AE213" s="1429"/>
      <c r="AF213" s="1429"/>
      <c r="AG213" s="1429"/>
      <c r="AH213" s="1429"/>
      <c r="AI213" s="1429"/>
      <c r="AJ213" s="1429"/>
      <c r="AK213" s="1429"/>
      <c r="AL213" s="1429"/>
      <c r="AM213" s="1388"/>
      <c r="AN213" s="1388"/>
      <c r="AO213" s="1388"/>
      <c r="AP213" s="1388"/>
      <c r="AQ213" s="1388"/>
      <c r="AR213" s="1388"/>
      <c r="AS213" s="1388"/>
      <c r="AT213" s="1388"/>
      <c r="AU213" s="1388"/>
      <c r="AV213" s="1388"/>
      <c r="AW213" s="1388"/>
      <c r="AX213" s="1388"/>
      <c r="AY213" s="1388"/>
      <c r="AZ213" s="1388"/>
    </row>
    <row r="214" spans="1:52" s="13" customFormat="1" x14ac:dyDescent="0.2">
      <c r="A214" s="176"/>
      <c r="B214" s="1435"/>
      <c r="C214" s="1388"/>
      <c r="D214" s="1434"/>
      <c r="E214" s="1435"/>
      <c r="F214" s="1436"/>
      <c r="G214" s="1435"/>
      <c r="H214" s="1437"/>
      <c r="I214" s="1388"/>
      <c r="J214" s="1389"/>
      <c r="K214" s="1388"/>
      <c r="L214" s="1388"/>
      <c r="M214" s="1388"/>
      <c r="N214" s="1429"/>
      <c r="O214" s="1429"/>
      <c r="P214" s="1429"/>
      <c r="Q214" s="1429"/>
      <c r="R214" s="1429"/>
      <c r="S214" s="1429"/>
      <c r="T214" s="1429"/>
      <c r="U214" s="1429"/>
      <c r="V214" s="1429"/>
      <c r="W214" s="1429"/>
      <c r="X214" s="1429"/>
      <c r="Y214" s="1429"/>
      <c r="Z214" s="1388"/>
      <c r="AA214" s="1429"/>
      <c r="AB214" s="1429"/>
      <c r="AC214" s="1429"/>
      <c r="AD214" s="1429"/>
      <c r="AE214" s="1429"/>
      <c r="AF214" s="1429"/>
      <c r="AG214" s="1429"/>
      <c r="AH214" s="1429"/>
      <c r="AI214" s="1429"/>
      <c r="AJ214" s="1429"/>
      <c r="AK214" s="1429"/>
      <c r="AL214" s="1429"/>
      <c r="AM214" s="1388"/>
      <c r="AN214" s="1388"/>
      <c r="AO214" s="1388"/>
      <c r="AP214" s="1388"/>
      <c r="AQ214" s="1388"/>
      <c r="AR214" s="1388"/>
      <c r="AS214" s="1388"/>
      <c r="AT214" s="1388"/>
      <c r="AU214" s="1388"/>
      <c r="AV214" s="1388"/>
      <c r="AW214" s="1388"/>
      <c r="AX214" s="1388"/>
      <c r="AY214" s="1388"/>
      <c r="AZ214" s="1388"/>
    </row>
    <row r="215" spans="1:52" s="13" customFormat="1" x14ac:dyDescent="0.2">
      <c r="A215" s="176"/>
      <c r="B215" s="1435"/>
      <c r="C215" s="1388"/>
      <c r="D215" s="1434"/>
      <c r="E215" s="1435"/>
      <c r="F215" s="1436"/>
      <c r="G215" s="1435"/>
      <c r="H215" s="1437"/>
      <c r="I215" s="1388"/>
      <c r="J215" s="1389"/>
      <c r="K215" s="1388"/>
      <c r="L215" s="1388"/>
      <c r="M215" s="1388"/>
      <c r="N215" s="1429"/>
      <c r="O215" s="1429"/>
      <c r="P215" s="1429"/>
      <c r="Q215" s="1429"/>
      <c r="R215" s="1429"/>
      <c r="S215" s="1429"/>
      <c r="T215" s="1429"/>
      <c r="U215" s="1429"/>
      <c r="V215" s="1429"/>
      <c r="W215" s="1429"/>
      <c r="X215" s="1429"/>
      <c r="Y215" s="1429"/>
      <c r="Z215" s="1388"/>
      <c r="AA215" s="1429"/>
      <c r="AB215" s="1429"/>
      <c r="AC215" s="1429"/>
      <c r="AD215" s="1429"/>
      <c r="AE215" s="1429"/>
      <c r="AF215" s="1429"/>
      <c r="AG215" s="1429"/>
      <c r="AH215" s="1429"/>
      <c r="AI215" s="1429"/>
      <c r="AJ215" s="1429"/>
      <c r="AK215" s="1429"/>
      <c r="AL215" s="1429"/>
      <c r="AM215" s="1388"/>
      <c r="AN215" s="1388"/>
      <c r="AO215" s="1388"/>
      <c r="AP215" s="1388"/>
      <c r="AQ215" s="1388"/>
      <c r="AR215" s="1388"/>
      <c r="AS215" s="1388"/>
      <c r="AT215" s="1388"/>
      <c r="AU215" s="1388"/>
      <c r="AV215" s="1388"/>
      <c r="AW215" s="1388"/>
      <c r="AX215" s="1388"/>
      <c r="AY215" s="1388"/>
      <c r="AZ215" s="1388"/>
    </row>
    <row r="216" spans="1:52" s="13" customFormat="1" x14ac:dyDescent="0.2">
      <c r="A216" s="176"/>
      <c r="B216" s="1435"/>
      <c r="C216" s="1388"/>
      <c r="D216" s="1434"/>
      <c r="E216" s="1435"/>
      <c r="F216" s="1436"/>
      <c r="G216" s="1435"/>
      <c r="H216" s="1437"/>
      <c r="I216" s="1388"/>
      <c r="J216" s="1389"/>
      <c r="K216" s="1388"/>
      <c r="L216" s="1388"/>
      <c r="M216" s="1388"/>
      <c r="N216" s="1429"/>
      <c r="O216" s="1429"/>
      <c r="P216" s="1429"/>
      <c r="Q216" s="1429"/>
      <c r="R216" s="1429"/>
      <c r="S216" s="1429"/>
      <c r="T216" s="1429"/>
      <c r="U216" s="1429"/>
      <c r="V216" s="1429"/>
      <c r="W216" s="1429"/>
      <c r="X216" s="1429"/>
      <c r="Y216" s="1429"/>
      <c r="Z216" s="1388"/>
      <c r="AA216" s="1429"/>
      <c r="AB216" s="1429"/>
      <c r="AC216" s="1429"/>
      <c r="AD216" s="1429"/>
      <c r="AE216" s="1429"/>
      <c r="AF216" s="1429"/>
      <c r="AG216" s="1429"/>
      <c r="AH216" s="1429"/>
      <c r="AI216" s="1429"/>
      <c r="AJ216" s="1429"/>
      <c r="AK216" s="1429"/>
      <c r="AL216" s="1429"/>
      <c r="AM216" s="1388"/>
      <c r="AN216" s="1388"/>
      <c r="AO216" s="1388"/>
      <c r="AP216" s="1388"/>
      <c r="AQ216" s="1388"/>
      <c r="AR216" s="1388"/>
      <c r="AS216" s="1388"/>
      <c r="AT216" s="1388"/>
      <c r="AU216" s="1388"/>
      <c r="AV216" s="1388"/>
      <c r="AW216" s="1388"/>
      <c r="AX216" s="1388"/>
      <c r="AY216" s="1388"/>
      <c r="AZ216" s="1388"/>
    </row>
    <row r="217" spans="1:52" s="13" customFormat="1" x14ac:dyDescent="0.2">
      <c r="A217" s="176"/>
      <c r="B217" s="1435"/>
      <c r="C217" s="1388"/>
      <c r="D217" s="1434"/>
      <c r="E217" s="1435"/>
      <c r="F217" s="1436"/>
      <c r="G217" s="1435"/>
      <c r="H217" s="1437"/>
      <c r="I217" s="1388"/>
      <c r="J217" s="1389"/>
      <c r="K217" s="1388"/>
      <c r="L217" s="1388"/>
      <c r="M217" s="1388"/>
      <c r="N217" s="1429"/>
      <c r="O217" s="1429"/>
      <c r="P217" s="1429"/>
      <c r="Q217" s="1429"/>
      <c r="R217" s="1429"/>
      <c r="S217" s="1429"/>
      <c r="T217" s="1429"/>
      <c r="U217" s="1429"/>
      <c r="V217" s="1429"/>
      <c r="W217" s="1429"/>
      <c r="X217" s="1429"/>
      <c r="Y217" s="1429"/>
      <c r="Z217" s="1388"/>
      <c r="AA217" s="1429"/>
      <c r="AB217" s="1429"/>
      <c r="AC217" s="1429"/>
      <c r="AD217" s="1429"/>
      <c r="AE217" s="1429"/>
      <c r="AF217" s="1429"/>
      <c r="AG217" s="1429"/>
      <c r="AH217" s="1429"/>
      <c r="AI217" s="1429"/>
      <c r="AJ217" s="1429"/>
      <c r="AK217" s="1429"/>
      <c r="AL217" s="1429"/>
      <c r="AM217" s="1388"/>
      <c r="AN217" s="1388"/>
      <c r="AO217" s="1388"/>
      <c r="AP217" s="1388"/>
      <c r="AQ217" s="1388"/>
      <c r="AR217" s="1388"/>
      <c r="AS217" s="1388"/>
      <c r="AT217" s="1388"/>
      <c r="AU217" s="1388"/>
      <c r="AV217" s="1388"/>
      <c r="AW217" s="1388"/>
      <c r="AX217" s="1388"/>
      <c r="AY217" s="1388"/>
      <c r="AZ217" s="1388"/>
    </row>
    <row r="218" spans="1:52" s="13" customFormat="1" x14ac:dyDescent="0.2">
      <c r="A218" s="176"/>
      <c r="B218" s="1435"/>
      <c r="C218" s="1388"/>
      <c r="D218" s="1434"/>
      <c r="E218" s="1435"/>
      <c r="F218" s="1436"/>
      <c r="G218" s="1435"/>
      <c r="H218" s="1437"/>
      <c r="I218" s="1388"/>
      <c r="J218" s="1389"/>
      <c r="K218" s="1388"/>
      <c r="L218" s="1388"/>
      <c r="M218" s="1388"/>
      <c r="N218" s="1429"/>
      <c r="O218" s="1429"/>
      <c r="P218" s="1429"/>
      <c r="Q218" s="1429"/>
      <c r="R218" s="1429"/>
      <c r="S218" s="1429"/>
      <c r="T218" s="1429"/>
      <c r="U218" s="1429"/>
      <c r="V218" s="1429"/>
      <c r="W218" s="1429"/>
      <c r="X218" s="1429"/>
      <c r="Y218" s="1429"/>
      <c r="Z218" s="1388"/>
      <c r="AA218" s="1429"/>
      <c r="AB218" s="1429"/>
      <c r="AC218" s="1429"/>
      <c r="AD218" s="1429"/>
      <c r="AE218" s="1429"/>
      <c r="AF218" s="1429"/>
      <c r="AG218" s="1429"/>
      <c r="AH218" s="1429"/>
      <c r="AI218" s="1429"/>
      <c r="AJ218" s="1429"/>
      <c r="AK218" s="1429"/>
      <c r="AL218" s="1429"/>
      <c r="AM218" s="1388"/>
      <c r="AN218" s="1388"/>
      <c r="AO218" s="1388"/>
      <c r="AP218" s="1388"/>
      <c r="AQ218" s="1388"/>
      <c r="AR218" s="1388"/>
      <c r="AS218" s="1388"/>
      <c r="AT218" s="1388"/>
      <c r="AU218" s="1388"/>
      <c r="AV218" s="1388"/>
      <c r="AW218" s="1388"/>
      <c r="AX218" s="1388"/>
      <c r="AY218" s="1388"/>
      <c r="AZ218" s="1388"/>
    </row>
    <row r="219" spans="1:52" s="13" customFormat="1" x14ac:dyDescent="0.2">
      <c r="A219" s="176"/>
      <c r="B219" s="1435"/>
      <c r="C219" s="1388"/>
      <c r="D219" s="1434"/>
      <c r="E219" s="1435"/>
      <c r="F219" s="1436"/>
      <c r="G219" s="1435"/>
      <c r="H219" s="1437"/>
      <c r="I219" s="1388"/>
      <c r="J219" s="1389"/>
      <c r="K219" s="1388"/>
      <c r="L219" s="1388"/>
      <c r="M219" s="1388"/>
      <c r="N219" s="1429"/>
      <c r="O219" s="1429"/>
      <c r="P219" s="1429"/>
      <c r="Q219" s="1429"/>
      <c r="R219" s="1429"/>
      <c r="S219" s="1429"/>
      <c r="T219" s="1429"/>
      <c r="U219" s="1429"/>
      <c r="V219" s="1429"/>
      <c r="W219" s="1429"/>
      <c r="X219" s="1429"/>
      <c r="Y219" s="1429"/>
      <c r="Z219" s="1388"/>
      <c r="AA219" s="1429"/>
      <c r="AB219" s="1429"/>
      <c r="AC219" s="1429"/>
      <c r="AD219" s="1429"/>
      <c r="AE219" s="1429"/>
      <c r="AF219" s="1429"/>
      <c r="AG219" s="1429"/>
      <c r="AH219" s="1429"/>
      <c r="AI219" s="1429"/>
      <c r="AJ219" s="1429"/>
      <c r="AK219" s="1429"/>
      <c r="AL219" s="1429"/>
      <c r="AM219" s="1388"/>
      <c r="AN219" s="1388"/>
      <c r="AO219" s="1388"/>
      <c r="AP219" s="1388"/>
      <c r="AQ219" s="1388"/>
      <c r="AR219" s="1388"/>
      <c r="AS219" s="1388"/>
      <c r="AT219" s="1388"/>
      <c r="AU219" s="1388"/>
      <c r="AV219" s="1388"/>
      <c r="AW219" s="1388"/>
      <c r="AX219" s="1388"/>
      <c r="AY219" s="1388"/>
      <c r="AZ219" s="1388"/>
    </row>
    <row r="220" spans="1:52" s="13" customFormat="1" x14ac:dyDescent="0.2">
      <c r="A220" s="176"/>
      <c r="B220" s="1435"/>
      <c r="C220" s="1388"/>
      <c r="D220" s="1434"/>
      <c r="E220" s="1435"/>
      <c r="F220" s="1436"/>
      <c r="G220" s="1435"/>
      <c r="H220" s="1437"/>
      <c r="I220" s="1388"/>
      <c r="J220" s="1389"/>
      <c r="K220" s="1388"/>
      <c r="L220" s="1388"/>
      <c r="M220" s="1388"/>
      <c r="N220" s="1429"/>
      <c r="O220" s="1429"/>
      <c r="P220" s="1429"/>
      <c r="Q220" s="1429"/>
      <c r="R220" s="1429"/>
      <c r="S220" s="1429"/>
      <c r="T220" s="1429"/>
      <c r="U220" s="1429"/>
      <c r="V220" s="1429"/>
      <c r="W220" s="1429"/>
      <c r="X220" s="1429"/>
      <c r="Y220" s="1429"/>
      <c r="Z220" s="1388"/>
      <c r="AA220" s="1429"/>
      <c r="AB220" s="1429"/>
      <c r="AC220" s="1429"/>
      <c r="AD220" s="1429"/>
      <c r="AE220" s="1429"/>
      <c r="AF220" s="1429"/>
      <c r="AG220" s="1429"/>
      <c r="AH220" s="1429"/>
      <c r="AI220" s="1429"/>
      <c r="AJ220" s="1429"/>
      <c r="AK220" s="1429"/>
      <c r="AL220" s="1429"/>
      <c r="AM220" s="1388"/>
      <c r="AN220" s="1388"/>
      <c r="AO220" s="1388"/>
      <c r="AP220" s="1388"/>
      <c r="AQ220" s="1388"/>
      <c r="AR220" s="1388"/>
      <c r="AS220" s="1388"/>
      <c r="AT220" s="1388"/>
      <c r="AU220" s="1388"/>
      <c r="AV220" s="1388"/>
      <c r="AW220" s="1388"/>
      <c r="AX220" s="1388"/>
      <c r="AY220" s="1388"/>
      <c r="AZ220" s="1388"/>
    </row>
    <row r="221" spans="1:52" s="13" customFormat="1" x14ac:dyDescent="0.2">
      <c r="A221" s="176"/>
      <c r="B221" s="1435"/>
      <c r="C221" s="1388"/>
      <c r="D221" s="1434"/>
      <c r="E221" s="1435"/>
      <c r="F221" s="1513"/>
      <c r="G221" s="1435"/>
      <c r="H221" s="1437"/>
      <c r="I221" s="1388"/>
      <c r="J221" s="1389"/>
      <c r="K221" s="1388"/>
      <c r="L221" s="1388"/>
      <c r="M221" s="1388"/>
      <c r="N221" s="1429"/>
      <c r="O221" s="1429"/>
      <c r="P221" s="1429"/>
      <c r="Q221" s="1429"/>
      <c r="R221" s="1429"/>
      <c r="S221" s="1429"/>
      <c r="T221" s="1429"/>
      <c r="U221" s="1429"/>
      <c r="V221" s="1429"/>
      <c r="W221" s="1429"/>
      <c r="X221" s="1429"/>
      <c r="Y221" s="1429"/>
      <c r="Z221" s="1388"/>
      <c r="AA221" s="1429"/>
      <c r="AB221" s="1429"/>
      <c r="AC221" s="1429"/>
      <c r="AD221" s="1429"/>
      <c r="AE221" s="1429"/>
      <c r="AF221" s="1429"/>
      <c r="AG221" s="1429"/>
      <c r="AH221" s="1429"/>
      <c r="AI221" s="1429"/>
      <c r="AJ221" s="1429"/>
      <c r="AK221" s="1429"/>
      <c r="AL221" s="1429"/>
      <c r="AM221" s="1388"/>
      <c r="AN221" s="1388"/>
      <c r="AO221" s="1388"/>
      <c r="AP221" s="1388"/>
      <c r="AQ221" s="1388"/>
      <c r="AR221" s="1388"/>
      <c r="AS221" s="1388"/>
      <c r="AT221" s="1388"/>
      <c r="AU221" s="1388"/>
      <c r="AV221" s="1388"/>
      <c r="AW221" s="1388"/>
      <c r="AX221" s="1388"/>
      <c r="AY221" s="1388"/>
      <c r="AZ221" s="1388"/>
    </row>
    <row r="222" spans="1:52" s="13" customFormat="1" x14ac:dyDescent="0.2">
      <c r="A222" s="176"/>
      <c r="B222" s="1435"/>
      <c r="C222" s="1388"/>
      <c r="D222" s="1434"/>
      <c r="E222" s="1435"/>
      <c r="F222" s="1514"/>
      <c r="G222" s="1435"/>
      <c r="H222" s="1437"/>
      <c r="I222" s="1388"/>
      <c r="J222" s="1389"/>
      <c r="K222" s="1388"/>
      <c r="L222" s="1388"/>
      <c r="M222" s="1388"/>
      <c r="N222" s="1429"/>
      <c r="O222" s="1429"/>
      <c r="P222" s="1429"/>
      <c r="Q222" s="1429"/>
      <c r="R222" s="1429"/>
      <c r="S222" s="1429"/>
      <c r="T222" s="1429"/>
      <c r="U222" s="1429"/>
      <c r="V222" s="1429"/>
      <c r="W222" s="1429"/>
      <c r="X222" s="1429"/>
      <c r="Y222" s="1429"/>
      <c r="Z222" s="1388"/>
      <c r="AA222" s="1429"/>
      <c r="AB222" s="1429"/>
      <c r="AC222" s="1429"/>
      <c r="AD222" s="1429"/>
      <c r="AE222" s="1429"/>
      <c r="AF222" s="1429"/>
      <c r="AG222" s="1429"/>
      <c r="AH222" s="1429"/>
      <c r="AI222" s="1429"/>
      <c r="AJ222" s="1429"/>
      <c r="AK222" s="1429"/>
      <c r="AL222" s="1429"/>
      <c r="AM222" s="1388"/>
      <c r="AN222" s="1388"/>
      <c r="AO222" s="1388"/>
      <c r="AP222" s="1388"/>
      <c r="AQ222" s="1388"/>
      <c r="AR222" s="1388"/>
      <c r="AS222" s="1388"/>
      <c r="AT222" s="1388"/>
      <c r="AU222" s="1388"/>
      <c r="AV222" s="1388"/>
      <c r="AW222" s="1388"/>
      <c r="AX222" s="1388"/>
      <c r="AY222" s="1388"/>
      <c r="AZ222" s="1388"/>
    </row>
    <row r="223" spans="1:52" s="13" customFormat="1" x14ac:dyDescent="0.2">
      <c r="A223" s="176"/>
      <c r="B223" s="1435"/>
      <c r="C223" s="1388"/>
      <c r="D223" s="1434"/>
      <c r="E223" s="1435"/>
      <c r="F223" s="1436"/>
      <c r="G223" s="1435"/>
      <c r="H223" s="1437"/>
      <c r="I223" s="1388"/>
      <c r="J223" s="1389"/>
      <c r="K223" s="1388"/>
      <c r="L223" s="1388"/>
      <c r="M223" s="1388"/>
      <c r="N223" s="1429"/>
      <c r="O223" s="1429"/>
      <c r="P223" s="1429"/>
      <c r="Q223" s="1429"/>
      <c r="R223" s="1429"/>
      <c r="S223" s="1429"/>
      <c r="T223" s="1429"/>
      <c r="U223" s="1429"/>
      <c r="V223" s="1429"/>
      <c r="W223" s="1429"/>
      <c r="X223" s="1429"/>
      <c r="Y223" s="1429"/>
      <c r="Z223" s="1388"/>
      <c r="AA223" s="1429"/>
      <c r="AB223" s="1429"/>
      <c r="AC223" s="1429"/>
      <c r="AD223" s="1429"/>
      <c r="AE223" s="1429"/>
      <c r="AF223" s="1429"/>
      <c r="AG223" s="1429"/>
      <c r="AH223" s="1429"/>
      <c r="AI223" s="1429"/>
      <c r="AJ223" s="1429"/>
      <c r="AK223" s="1429"/>
      <c r="AL223" s="1429"/>
      <c r="AM223" s="1388"/>
      <c r="AN223" s="1388"/>
      <c r="AO223" s="1388"/>
      <c r="AP223" s="1388"/>
      <c r="AQ223" s="1388"/>
      <c r="AR223" s="1388"/>
      <c r="AS223" s="1388"/>
      <c r="AT223" s="1388"/>
      <c r="AU223" s="1388"/>
      <c r="AV223" s="1388"/>
      <c r="AW223" s="1388"/>
      <c r="AX223" s="1388"/>
      <c r="AY223" s="1388"/>
      <c r="AZ223" s="1388"/>
    </row>
    <row r="224" spans="1:52" s="13" customFormat="1" x14ac:dyDescent="0.2">
      <c r="A224" s="176"/>
      <c r="B224" s="1435"/>
      <c r="C224" s="1388"/>
      <c r="D224" s="1434"/>
      <c r="E224" s="1435"/>
      <c r="F224" s="1436"/>
      <c r="G224" s="1435"/>
      <c r="H224" s="1437"/>
      <c r="I224" s="1388"/>
      <c r="J224" s="1389"/>
      <c r="K224" s="1388"/>
      <c r="L224" s="1388"/>
      <c r="M224" s="1388"/>
      <c r="N224" s="1429"/>
      <c r="O224" s="1429"/>
      <c r="P224" s="1429"/>
      <c r="Q224" s="1429"/>
      <c r="R224" s="1429"/>
      <c r="S224" s="1429"/>
      <c r="T224" s="1429"/>
      <c r="U224" s="1429"/>
      <c r="V224" s="1429"/>
      <c r="W224" s="1429"/>
      <c r="X224" s="1429"/>
      <c r="Y224" s="1429"/>
      <c r="Z224" s="1388"/>
      <c r="AA224" s="1429"/>
      <c r="AB224" s="1429"/>
      <c r="AC224" s="1429"/>
      <c r="AD224" s="1429"/>
      <c r="AE224" s="1429"/>
      <c r="AF224" s="1429"/>
      <c r="AG224" s="1429"/>
      <c r="AH224" s="1429"/>
      <c r="AI224" s="1429"/>
      <c r="AJ224" s="1429"/>
      <c r="AK224" s="1429"/>
      <c r="AL224" s="1429"/>
      <c r="AM224" s="1388"/>
      <c r="AN224" s="1388"/>
      <c r="AO224" s="1388"/>
      <c r="AP224" s="1388"/>
      <c r="AQ224" s="1388"/>
      <c r="AR224" s="1388"/>
      <c r="AS224" s="1388"/>
      <c r="AT224" s="1388"/>
      <c r="AU224" s="1388"/>
      <c r="AV224" s="1388"/>
      <c r="AW224" s="1388"/>
      <c r="AX224" s="1388"/>
      <c r="AY224" s="1388"/>
      <c r="AZ224" s="1388"/>
    </row>
    <row r="225" spans="1:52" s="13" customFormat="1" x14ac:dyDescent="0.2">
      <c r="A225" s="176"/>
      <c r="B225" s="1435"/>
      <c r="C225" s="1388"/>
      <c r="D225" s="1434"/>
      <c r="E225" s="1435"/>
      <c r="F225" s="1436"/>
      <c r="G225" s="1435"/>
      <c r="H225" s="1437"/>
      <c r="I225" s="1388"/>
      <c r="J225" s="1389"/>
      <c r="K225" s="1388"/>
      <c r="L225" s="1388"/>
      <c r="M225" s="1388"/>
      <c r="N225" s="1429"/>
      <c r="O225" s="1429"/>
      <c r="P225" s="1429"/>
      <c r="Q225" s="1429"/>
      <c r="R225" s="1429"/>
      <c r="S225" s="1429"/>
      <c r="T225" s="1429"/>
      <c r="U225" s="1429"/>
      <c r="V225" s="1429"/>
      <c r="W225" s="1429"/>
      <c r="X225" s="1429"/>
      <c r="Y225" s="1429"/>
      <c r="Z225" s="1388"/>
      <c r="AA225" s="1429"/>
      <c r="AB225" s="1429"/>
      <c r="AC225" s="1429"/>
      <c r="AD225" s="1429"/>
      <c r="AE225" s="1429"/>
      <c r="AF225" s="1429"/>
      <c r="AG225" s="1429"/>
      <c r="AH225" s="1429"/>
      <c r="AI225" s="1429"/>
      <c r="AJ225" s="1429"/>
      <c r="AK225" s="1429"/>
      <c r="AL225" s="1429"/>
      <c r="AM225" s="1388"/>
      <c r="AN225" s="1388"/>
      <c r="AO225" s="1388"/>
      <c r="AP225" s="1388"/>
      <c r="AQ225" s="1388"/>
      <c r="AR225" s="1388"/>
      <c r="AS225" s="1388"/>
      <c r="AT225" s="1388"/>
      <c r="AU225" s="1388"/>
      <c r="AV225" s="1388"/>
      <c r="AW225" s="1388"/>
      <c r="AX225" s="1388"/>
      <c r="AY225" s="1388"/>
      <c r="AZ225" s="1388"/>
    </row>
    <row r="226" spans="1:52" s="13" customFormat="1" x14ac:dyDescent="0.2">
      <c r="A226" s="176"/>
      <c r="B226" s="1435"/>
      <c r="C226" s="1388"/>
      <c r="D226" s="1434"/>
      <c r="E226" s="1435"/>
      <c r="F226" s="1436"/>
      <c r="G226" s="1435"/>
      <c r="H226" s="1437"/>
      <c r="I226" s="1388"/>
      <c r="J226" s="1389"/>
      <c r="K226" s="1388"/>
      <c r="L226" s="1388"/>
      <c r="M226" s="1388"/>
      <c r="N226" s="1429"/>
      <c r="O226" s="1429"/>
      <c r="P226" s="1429"/>
      <c r="Q226" s="1429"/>
      <c r="R226" s="1429"/>
      <c r="S226" s="1429"/>
      <c r="T226" s="1429"/>
      <c r="U226" s="1429"/>
      <c r="V226" s="1429"/>
      <c r="W226" s="1429"/>
      <c r="X226" s="1429"/>
      <c r="Y226" s="1429"/>
      <c r="Z226" s="1388"/>
      <c r="AA226" s="1429"/>
      <c r="AB226" s="1429"/>
      <c r="AC226" s="1429"/>
      <c r="AD226" s="1429"/>
      <c r="AE226" s="1429"/>
      <c r="AF226" s="1429"/>
      <c r="AG226" s="1429"/>
      <c r="AH226" s="1429"/>
      <c r="AI226" s="1429"/>
      <c r="AJ226" s="1429"/>
      <c r="AK226" s="1429"/>
      <c r="AL226" s="1429"/>
      <c r="AM226" s="1388"/>
      <c r="AN226" s="1388"/>
      <c r="AO226" s="1388"/>
      <c r="AP226" s="1388"/>
      <c r="AQ226" s="1388"/>
      <c r="AR226" s="1388"/>
      <c r="AS226" s="1388"/>
      <c r="AT226" s="1388"/>
      <c r="AU226" s="1388"/>
      <c r="AV226" s="1388"/>
      <c r="AW226" s="1388"/>
      <c r="AX226" s="1388"/>
      <c r="AY226" s="1388"/>
      <c r="AZ226" s="1388"/>
    </row>
    <row r="227" spans="1:52" s="13" customFormat="1" x14ac:dyDescent="0.2">
      <c r="A227" s="176"/>
      <c r="B227" s="1435"/>
      <c r="C227" s="1388"/>
      <c r="D227" s="1434"/>
      <c r="E227" s="1435"/>
      <c r="F227" s="1436"/>
      <c r="G227" s="1435"/>
      <c r="H227" s="1437"/>
      <c r="I227" s="1388"/>
      <c r="J227" s="1389"/>
      <c r="K227" s="1388"/>
      <c r="L227" s="1388"/>
      <c r="M227" s="1388"/>
      <c r="N227" s="1429"/>
      <c r="O227" s="1429"/>
      <c r="P227" s="1429"/>
      <c r="Q227" s="1429"/>
      <c r="R227" s="1429"/>
      <c r="S227" s="1429"/>
      <c r="T227" s="1429"/>
      <c r="U227" s="1429"/>
      <c r="V227" s="1429"/>
      <c r="W227" s="1429"/>
      <c r="X227" s="1429"/>
      <c r="Y227" s="1429"/>
      <c r="Z227" s="1388"/>
      <c r="AA227" s="1429"/>
      <c r="AB227" s="1429"/>
      <c r="AC227" s="1429"/>
      <c r="AD227" s="1429"/>
      <c r="AE227" s="1429"/>
      <c r="AF227" s="1429"/>
      <c r="AG227" s="1429"/>
      <c r="AH227" s="1429"/>
      <c r="AI227" s="1429"/>
      <c r="AJ227" s="1429"/>
      <c r="AK227" s="1429"/>
      <c r="AL227" s="1429"/>
      <c r="AM227" s="1388"/>
      <c r="AN227" s="1388"/>
      <c r="AO227" s="1388"/>
      <c r="AP227" s="1388"/>
      <c r="AQ227" s="1388"/>
      <c r="AR227" s="1388"/>
      <c r="AS227" s="1388"/>
      <c r="AT227" s="1388"/>
      <c r="AU227" s="1388"/>
      <c r="AV227" s="1388"/>
      <c r="AW227" s="1388"/>
      <c r="AX227" s="1388"/>
      <c r="AY227" s="1388"/>
      <c r="AZ227" s="1388"/>
    </row>
    <row r="228" spans="1:52" s="13" customFormat="1" x14ac:dyDescent="0.2">
      <c r="A228" s="176"/>
      <c r="B228" s="1435"/>
      <c r="C228" s="1388"/>
      <c r="D228" s="1434"/>
      <c r="E228" s="1435"/>
      <c r="F228" s="1436"/>
      <c r="G228" s="1435"/>
      <c r="H228" s="1437"/>
      <c r="I228" s="1388"/>
      <c r="J228" s="1389"/>
      <c r="K228" s="1388"/>
      <c r="L228" s="1388"/>
      <c r="M228" s="1388"/>
      <c r="N228" s="1429"/>
      <c r="O228" s="1429"/>
      <c r="P228" s="1429"/>
      <c r="Q228" s="1429"/>
      <c r="R228" s="1429"/>
      <c r="S228" s="1429"/>
      <c r="T228" s="1429"/>
      <c r="U228" s="1429"/>
      <c r="V228" s="1429"/>
      <c r="W228" s="1429"/>
      <c r="X228" s="1429"/>
      <c r="Y228" s="1429"/>
      <c r="Z228" s="1388"/>
      <c r="AA228" s="1429"/>
      <c r="AB228" s="1429"/>
      <c r="AC228" s="1429"/>
      <c r="AD228" s="1429"/>
      <c r="AE228" s="1429"/>
      <c r="AF228" s="1429"/>
      <c r="AG228" s="1429"/>
      <c r="AH228" s="1429"/>
      <c r="AI228" s="1429"/>
      <c r="AJ228" s="1429"/>
      <c r="AK228" s="1429"/>
      <c r="AL228" s="1429"/>
      <c r="AM228" s="1388"/>
      <c r="AN228" s="1388"/>
      <c r="AO228" s="1388"/>
      <c r="AP228" s="1388"/>
      <c r="AQ228" s="1388"/>
      <c r="AR228" s="1388"/>
      <c r="AS228" s="1388"/>
      <c r="AT228" s="1388"/>
      <c r="AU228" s="1388"/>
      <c r="AV228" s="1388"/>
      <c r="AW228" s="1388"/>
      <c r="AX228" s="1388"/>
      <c r="AY228" s="1388"/>
      <c r="AZ228" s="1388"/>
    </row>
    <row r="229" spans="1:52" s="13" customFormat="1" x14ac:dyDescent="0.2">
      <c r="A229" s="176"/>
      <c r="B229" s="1435"/>
      <c r="C229" s="1388"/>
      <c r="D229" s="1434"/>
      <c r="E229" s="1435"/>
      <c r="F229" s="1436"/>
      <c r="G229" s="1435"/>
      <c r="H229" s="1437"/>
      <c r="I229" s="1388"/>
      <c r="J229" s="1389"/>
      <c r="K229" s="1388"/>
      <c r="L229" s="1388"/>
      <c r="M229" s="1388"/>
      <c r="N229" s="1429"/>
      <c r="O229" s="1429"/>
      <c r="P229" s="1429"/>
      <c r="Q229" s="1429"/>
      <c r="R229" s="1429"/>
      <c r="S229" s="1429"/>
      <c r="T229" s="1429"/>
      <c r="U229" s="1429"/>
      <c r="V229" s="1429"/>
      <c r="W229" s="1429"/>
      <c r="X229" s="1429"/>
      <c r="Y229" s="1429"/>
      <c r="Z229" s="1388"/>
      <c r="AA229" s="1429"/>
      <c r="AB229" s="1429"/>
      <c r="AC229" s="1429"/>
      <c r="AD229" s="1429"/>
      <c r="AE229" s="1429"/>
      <c r="AF229" s="1429"/>
      <c r="AG229" s="1429"/>
      <c r="AH229" s="1429"/>
      <c r="AI229" s="1429"/>
      <c r="AJ229" s="1429"/>
      <c r="AK229" s="1429"/>
      <c r="AL229" s="1429"/>
      <c r="AM229" s="1388"/>
      <c r="AN229" s="1388"/>
      <c r="AO229" s="1388"/>
      <c r="AP229" s="1388"/>
      <c r="AQ229" s="1388"/>
      <c r="AR229" s="1388"/>
      <c r="AS229" s="1388"/>
      <c r="AT229" s="1388"/>
      <c r="AU229" s="1388"/>
      <c r="AV229" s="1388"/>
      <c r="AW229" s="1388"/>
      <c r="AX229" s="1388"/>
      <c r="AY229" s="1388"/>
      <c r="AZ229" s="1388"/>
    </row>
    <row r="230" spans="1:52" s="13" customFormat="1" x14ac:dyDescent="0.2">
      <c r="A230" s="176"/>
      <c r="B230" s="1435"/>
      <c r="C230" s="1388"/>
      <c r="D230" s="1434"/>
      <c r="E230" s="1435"/>
      <c r="F230" s="1436"/>
      <c r="G230" s="1435"/>
      <c r="H230" s="1437"/>
      <c r="I230" s="1388"/>
      <c r="J230" s="1389"/>
      <c r="K230" s="1388"/>
      <c r="L230" s="1388"/>
      <c r="M230" s="1388"/>
      <c r="N230" s="1429"/>
      <c r="O230" s="1429"/>
      <c r="P230" s="1429"/>
      <c r="Q230" s="1429"/>
      <c r="R230" s="1429"/>
      <c r="S230" s="1429"/>
      <c r="T230" s="1429"/>
      <c r="U230" s="1429"/>
      <c r="V230" s="1429"/>
      <c r="W230" s="1429"/>
      <c r="X230" s="1429"/>
      <c r="Y230" s="1429"/>
      <c r="Z230" s="1388"/>
      <c r="AA230" s="1429"/>
      <c r="AB230" s="1429"/>
      <c r="AC230" s="1429"/>
      <c r="AD230" s="1429"/>
      <c r="AE230" s="1429"/>
      <c r="AF230" s="1429"/>
      <c r="AG230" s="1429"/>
      <c r="AH230" s="1429"/>
      <c r="AI230" s="1429"/>
      <c r="AJ230" s="1429"/>
      <c r="AK230" s="1429"/>
      <c r="AL230" s="1429"/>
      <c r="AM230" s="1388"/>
      <c r="AN230" s="1388"/>
      <c r="AO230" s="1388"/>
      <c r="AP230" s="1388"/>
      <c r="AQ230" s="1388"/>
      <c r="AR230" s="1388"/>
      <c r="AS230" s="1388"/>
      <c r="AT230" s="1388"/>
      <c r="AU230" s="1388"/>
      <c r="AV230" s="1388"/>
      <c r="AW230" s="1388"/>
      <c r="AX230" s="1388"/>
      <c r="AY230" s="1388"/>
      <c r="AZ230" s="1388"/>
    </row>
    <row r="231" spans="1:52" s="13" customFormat="1" x14ac:dyDescent="0.2">
      <c r="A231" s="176"/>
      <c r="B231" s="1435"/>
      <c r="C231" s="1388"/>
      <c r="D231" s="1434"/>
      <c r="E231" s="1435"/>
      <c r="F231" s="1436"/>
      <c r="G231" s="1435"/>
      <c r="H231" s="1437"/>
      <c r="I231" s="1388"/>
      <c r="J231" s="1389"/>
      <c r="K231" s="1388"/>
      <c r="L231" s="1388"/>
      <c r="M231" s="1388"/>
      <c r="N231" s="1429"/>
      <c r="O231" s="1429"/>
      <c r="P231" s="1429"/>
      <c r="Q231" s="1429"/>
      <c r="R231" s="1429"/>
      <c r="S231" s="1429"/>
      <c r="T231" s="1429"/>
      <c r="U231" s="1429"/>
      <c r="V231" s="1429"/>
      <c r="W231" s="1429"/>
      <c r="X231" s="1429"/>
      <c r="Y231" s="1429"/>
      <c r="Z231" s="1388"/>
      <c r="AA231" s="1429"/>
      <c r="AB231" s="1429"/>
      <c r="AC231" s="1429"/>
      <c r="AD231" s="1429"/>
      <c r="AE231" s="1429"/>
      <c r="AF231" s="1429"/>
      <c r="AG231" s="1429"/>
      <c r="AH231" s="1429"/>
      <c r="AI231" s="1429"/>
      <c r="AJ231" s="1429"/>
      <c r="AK231" s="1429"/>
      <c r="AL231" s="1429"/>
      <c r="AM231" s="1388"/>
      <c r="AN231" s="1388"/>
      <c r="AO231" s="1388"/>
      <c r="AP231" s="1388"/>
      <c r="AQ231" s="1388"/>
      <c r="AR231" s="1388"/>
      <c r="AS231" s="1388"/>
      <c r="AT231" s="1388"/>
      <c r="AU231" s="1388"/>
      <c r="AV231" s="1388"/>
      <c r="AW231" s="1388"/>
      <c r="AX231" s="1388"/>
      <c r="AY231" s="1388"/>
      <c r="AZ231" s="1388"/>
    </row>
    <row r="232" spans="1:52" s="13" customFormat="1" x14ac:dyDescent="0.2">
      <c r="A232" s="176"/>
      <c r="B232" s="1435"/>
      <c r="C232" s="1388"/>
      <c r="D232" s="1434"/>
      <c r="E232" s="1435"/>
      <c r="F232" s="1436"/>
      <c r="G232" s="1435"/>
      <c r="H232" s="1437"/>
      <c r="I232" s="1388"/>
      <c r="J232" s="1389"/>
      <c r="K232" s="1388"/>
      <c r="L232" s="1388"/>
      <c r="M232" s="1388"/>
      <c r="N232" s="1429"/>
      <c r="O232" s="1429"/>
      <c r="P232" s="1429"/>
      <c r="Q232" s="1429"/>
      <c r="R232" s="1429"/>
      <c r="S232" s="1429"/>
      <c r="T232" s="1429"/>
      <c r="U232" s="1429"/>
      <c r="V232" s="1429"/>
      <c r="W232" s="1429"/>
      <c r="X232" s="1429"/>
      <c r="Y232" s="1429"/>
      <c r="Z232" s="1388"/>
      <c r="AA232" s="1429"/>
      <c r="AB232" s="1429"/>
      <c r="AC232" s="1429"/>
      <c r="AD232" s="1429"/>
      <c r="AE232" s="1429"/>
      <c r="AF232" s="1429"/>
      <c r="AG232" s="1429"/>
      <c r="AH232" s="1429"/>
      <c r="AI232" s="1429"/>
      <c r="AJ232" s="1429"/>
      <c r="AK232" s="1429"/>
      <c r="AL232" s="1429"/>
      <c r="AM232" s="1388"/>
      <c r="AN232" s="1388"/>
      <c r="AO232" s="1388"/>
      <c r="AP232" s="1388"/>
      <c r="AQ232" s="1388"/>
      <c r="AR232" s="1388"/>
      <c r="AS232" s="1388"/>
      <c r="AT232" s="1388"/>
      <c r="AU232" s="1388"/>
      <c r="AV232" s="1388"/>
      <c r="AW232" s="1388"/>
      <c r="AX232" s="1388"/>
      <c r="AY232" s="1388"/>
      <c r="AZ232" s="1388"/>
    </row>
    <row r="233" spans="1:52" s="13" customFormat="1" x14ac:dyDescent="0.2">
      <c r="A233" s="176"/>
      <c r="B233" s="1435"/>
      <c r="C233" s="1388"/>
      <c r="D233" s="1434"/>
      <c r="E233" s="1435"/>
      <c r="F233" s="1436"/>
      <c r="G233" s="1435"/>
      <c r="H233" s="1437"/>
      <c r="I233" s="1388"/>
      <c r="J233" s="1389"/>
      <c r="K233" s="1388"/>
      <c r="L233" s="1388"/>
      <c r="M233" s="1388"/>
      <c r="N233" s="1429"/>
      <c r="O233" s="1429"/>
      <c r="P233" s="1429"/>
      <c r="Q233" s="1429"/>
      <c r="R233" s="1429"/>
      <c r="S233" s="1429"/>
      <c r="T233" s="1429"/>
      <c r="U233" s="1429"/>
      <c r="V233" s="1429"/>
      <c r="W233" s="1429"/>
      <c r="X233" s="1429"/>
      <c r="Y233" s="1429"/>
      <c r="Z233" s="1388"/>
      <c r="AA233" s="1429"/>
      <c r="AB233" s="1429"/>
      <c r="AC233" s="1429"/>
      <c r="AD233" s="1429"/>
      <c r="AE233" s="1429"/>
      <c r="AF233" s="1429"/>
      <c r="AG233" s="1429"/>
      <c r="AH233" s="1429"/>
      <c r="AI233" s="1429"/>
      <c r="AJ233" s="1429"/>
      <c r="AK233" s="1429"/>
      <c r="AL233" s="1429"/>
      <c r="AM233" s="1388"/>
      <c r="AN233" s="1388"/>
      <c r="AO233" s="1388"/>
      <c r="AP233" s="1388"/>
      <c r="AQ233" s="1388"/>
      <c r="AR233" s="1388"/>
      <c r="AS233" s="1388"/>
      <c r="AT233" s="1388"/>
      <c r="AU233" s="1388"/>
      <c r="AV233" s="1388"/>
      <c r="AW233" s="1388"/>
      <c r="AX233" s="1388"/>
      <c r="AY233" s="1388"/>
      <c r="AZ233" s="1388"/>
    </row>
    <row r="234" spans="1:52" s="13" customFormat="1" x14ac:dyDescent="0.2">
      <c r="A234" s="176"/>
      <c r="B234" s="1435"/>
      <c r="C234" s="1388"/>
      <c r="D234" s="1434"/>
      <c r="E234" s="1435"/>
      <c r="F234" s="1436"/>
      <c r="G234" s="1435"/>
      <c r="H234" s="1437"/>
      <c r="I234" s="1388"/>
      <c r="J234" s="1389"/>
      <c r="K234" s="1388"/>
      <c r="L234" s="1388"/>
      <c r="M234" s="1388"/>
      <c r="N234" s="1429"/>
      <c r="O234" s="1429"/>
      <c r="P234" s="1429"/>
      <c r="Q234" s="1429"/>
      <c r="R234" s="1429"/>
      <c r="S234" s="1429"/>
      <c r="T234" s="1429"/>
      <c r="U234" s="1429"/>
      <c r="V234" s="1429"/>
      <c r="W234" s="1429"/>
      <c r="X234" s="1429"/>
      <c r="Y234" s="1429"/>
      <c r="Z234" s="1388"/>
      <c r="AA234" s="1429"/>
      <c r="AB234" s="1429"/>
      <c r="AC234" s="1429"/>
      <c r="AD234" s="1429"/>
      <c r="AE234" s="1429"/>
      <c r="AF234" s="1429"/>
      <c r="AG234" s="1429"/>
      <c r="AH234" s="1429"/>
      <c r="AI234" s="1429"/>
      <c r="AJ234" s="1429"/>
      <c r="AK234" s="1429"/>
      <c r="AL234" s="1429"/>
      <c r="AM234" s="1388"/>
      <c r="AN234" s="1388"/>
      <c r="AO234" s="1388"/>
      <c r="AP234" s="1388"/>
      <c r="AQ234" s="1388"/>
      <c r="AR234" s="1388"/>
      <c r="AS234" s="1388"/>
      <c r="AT234" s="1388"/>
      <c r="AU234" s="1388"/>
      <c r="AV234" s="1388"/>
      <c r="AW234" s="1388"/>
      <c r="AX234" s="1388"/>
      <c r="AY234" s="1388"/>
      <c r="AZ234" s="1388"/>
    </row>
    <row r="235" spans="1:52" s="13" customFormat="1" x14ac:dyDescent="0.2">
      <c r="A235" s="176"/>
      <c r="B235" s="1435"/>
      <c r="C235" s="1388"/>
      <c r="D235" s="1434"/>
      <c r="E235" s="1435"/>
      <c r="F235" s="1436"/>
      <c r="G235" s="1435"/>
      <c r="H235" s="1437"/>
      <c r="I235" s="1388"/>
      <c r="J235" s="1389"/>
      <c r="K235" s="1388"/>
      <c r="L235" s="1388"/>
      <c r="M235" s="1388"/>
      <c r="N235" s="1429"/>
      <c r="O235" s="1429"/>
      <c r="P235" s="1429"/>
      <c r="Q235" s="1429"/>
      <c r="R235" s="1429"/>
      <c r="S235" s="1429"/>
      <c r="T235" s="1429"/>
      <c r="U235" s="1429"/>
      <c r="V235" s="1429"/>
      <c r="W235" s="1429"/>
      <c r="X235" s="1429"/>
      <c r="Y235" s="1429"/>
      <c r="Z235" s="1388"/>
      <c r="AA235" s="1429"/>
      <c r="AB235" s="1429"/>
      <c r="AC235" s="1429"/>
      <c r="AD235" s="1429"/>
      <c r="AE235" s="1429"/>
      <c r="AF235" s="1429"/>
      <c r="AG235" s="1429"/>
      <c r="AH235" s="1429"/>
      <c r="AI235" s="1429"/>
      <c r="AJ235" s="1429"/>
      <c r="AK235" s="1429"/>
      <c r="AL235" s="1429"/>
      <c r="AM235" s="1388"/>
      <c r="AN235" s="1388"/>
      <c r="AO235" s="1388"/>
      <c r="AP235" s="1388"/>
      <c r="AQ235" s="1388"/>
      <c r="AR235" s="1388"/>
      <c r="AS235" s="1388"/>
      <c r="AT235" s="1388"/>
      <c r="AU235" s="1388"/>
      <c r="AV235" s="1388"/>
      <c r="AW235" s="1388"/>
      <c r="AX235" s="1388"/>
      <c r="AY235" s="1388"/>
      <c r="AZ235" s="1388"/>
    </row>
    <row r="236" spans="1:52" s="13" customFormat="1" x14ac:dyDescent="0.2">
      <c r="A236" s="176"/>
      <c r="B236" s="1435"/>
      <c r="C236" s="1388"/>
      <c r="D236" s="1434"/>
      <c r="E236" s="1435"/>
      <c r="F236" s="1436"/>
      <c r="G236" s="1435"/>
      <c r="H236" s="1437"/>
      <c r="I236" s="1388"/>
      <c r="J236" s="1389"/>
      <c r="K236" s="1388"/>
      <c r="L236" s="1388"/>
      <c r="M236" s="1388"/>
      <c r="N236" s="1429"/>
      <c r="O236" s="1429"/>
      <c r="P236" s="1429"/>
      <c r="Q236" s="1429"/>
      <c r="R236" s="1429"/>
      <c r="S236" s="1429"/>
      <c r="T236" s="1429"/>
      <c r="U236" s="1429"/>
      <c r="V236" s="1429"/>
      <c r="W236" s="1429"/>
      <c r="X236" s="1429"/>
      <c r="Y236" s="1429"/>
      <c r="Z236" s="1388"/>
      <c r="AA236" s="1429"/>
      <c r="AB236" s="1429"/>
      <c r="AC236" s="1429"/>
      <c r="AD236" s="1429"/>
      <c r="AE236" s="1429"/>
      <c r="AF236" s="1429"/>
      <c r="AG236" s="1429"/>
      <c r="AH236" s="1429"/>
      <c r="AI236" s="1429"/>
      <c r="AJ236" s="1429"/>
      <c r="AK236" s="1429"/>
      <c r="AL236" s="1429"/>
      <c r="AM236" s="1388"/>
      <c r="AN236" s="1388"/>
      <c r="AO236" s="1388"/>
      <c r="AP236" s="1388"/>
      <c r="AQ236" s="1388"/>
      <c r="AR236" s="1388"/>
      <c r="AS236" s="1388"/>
      <c r="AT236" s="1388"/>
      <c r="AU236" s="1388"/>
      <c r="AV236" s="1388"/>
      <c r="AW236" s="1388"/>
      <c r="AX236" s="1388"/>
      <c r="AY236" s="1388"/>
      <c r="AZ236" s="1388"/>
    </row>
    <row r="237" spans="1:52" s="13" customFormat="1" x14ac:dyDescent="0.2">
      <c r="A237" s="176"/>
      <c r="B237" s="1435"/>
      <c r="C237" s="1388"/>
      <c r="D237" s="1434"/>
      <c r="E237" s="1435"/>
      <c r="F237" s="1513"/>
      <c r="G237" s="1435"/>
      <c r="H237" s="1437"/>
      <c r="I237" s="1388"/>
      <c r="J237" s="1389"/>
      <c r="K237" s="1388"/>
      <c r="L237" s="1388"/>
      <c r="M237" s="1388"/>
      <c r="N237" s="1429"/>
      <c r="O237" s="1429"/>
      <c r="P237" s="1429"/>
      <c r="Q237" s="1429"/>
      <c r="R237" s="1429"/>
      <c r="S237" s="1429"/>
      <c r="T237" s="1429"/>
      <c r="U237" s="1429"/>
      <c r="V237" s="1429"/>
      <c r="W237" s="1429"/>
      <c r="X237" s="1429"/>
      <c r="Y237" s="1429"/>
      <c r="Z237" s="1388"/>
      <c r="AA237" s="1429"/>
      <c r="AB237" s="1429"/>
      <c r="AC237" s="1429"/>
      <c r="AD237" s="1429"/>
      <c r="AE237" s="1429"/>
      <c r="AF237" s="1429"/>
      <c r="AG237" s="1429"/>
      <c r="AH237" s="1429"/>
      <c r="AI237" s="1429"/>
      <c r="AJ237" s="1429"/>
      <c r="AK237" s="1429"/>
      <c r="AL237" s="1429"/>
      <c r="AM237" s="1388"/>
      <c r="AN237" s="1388"/>
      <c r="AO237" s="1388"/>
      <c r="AP237" s="1388"/>
      <c r="AQ237" s="1388"/>
      <c r="AR237" s="1388"/>
      <c r="AS237" s="1388"/>
      <c r="AT237" s="1388"/>
      <c r="AU237" s="1388"/>
      <c r="AV237" s="1388"/>
      <c r="AW237" s="1388"/>
      <c r="AX237" s="1388"/>
      <c r="AY237" s="1388"/>
      <c r="AZ237" s="1388"/>
    </row>
    <row r="238" spans="1:52" s="13" customFormat="1" x14ac:dyDescent="0.2">
      <c r="A238" s="176"/>
      <c r="B238" s="1435"/>
      <c r="C238" s="1388"/>
      <c r="D238" s="1434"/>
      <c r="E238" s="1435"/>
      <c r="F238" s="1514"/>
      <c r="G238" s="1435"/>
      <c r="H238" s="1437"/>
      <c r="I238" s="1388"/>
      <c r="J238" s="1389"/>
      <c r="K238" s="1388"/>
      <c r="L238" s="1388"/>
      <c r="M238" s="1388"/>
      <c r="N238" s="1429"/>
      <c r="O238" s="1429"/>
      <c r="P238" s="1429"/>
      <c r="Q238" s="1429"/>
      <c r="R238" s="1429"/>
      <c r="S238" s="1429"/>
      <c r="T238" s="1429"/>
      <c r="U238" s="1429"/>
      <c r="V238" s="1429"/>
      <c r="W238" s="1429"/>
      <c r="X238" s="1429"/>
      <c r="Y238" s="1429"/>
      <c r="Z238" s="1388"/>
      <c r="AA238" s="1429"/>
      <c r="AB238" s="1429"/>
      <c r="AC238" s="1429"/>
      <c r="AD238" s="1429"/>
      <c r="AE238" s="1429"/>
      <c r="AF238" s="1429"/>
      <c r="AG238" s="1429"/>
      <c r="AH238" s="1429"/>
      <c r="AI238" s="1429"/>
      <c r="AJ238" s="1429"/>
      <c r="AK238" s="1429"/>
      <c r="AL238" s="1429"/>
      <c r="AM238" s="1388"/>
      <c r="AN238" s="1388"/>
      <c r="AO238" s="1388"/>
      <c r="AP238" s="1388"/>
      <c r="AQ238" s="1388"/>
      <c r="AR238" s="1388"/>
      <c r="AS238" s="1388"/>
      <c r="AT238" s="1388"/>
      <c r="AU238" s="1388"/>
      <c r="AV238" s="1388"/>
      <c r="AW238" s="1388"/>
      <c r="AX238" s="1388"/>
      <c r="AY238" s="1388"/>
      <c r="AZ238" s="1388"/>
    </row>
    <row r="239" spans="1:52" s="13" customFormat="1" x14ac:dyDescent="0.2">
      <c r="A239" s="176"/>
      <c r="B239" s="1435"/>
      <c r="C239" s="1388"/>
      <c r="D239" s="1434"/>
      <c r="E239" s="1435"/>
      <c r="F239" s="1436"/>
      <c r="G239" s="1435"/>
      <c r="H239" s="1437"/>
      <c r="I239" s="1388"/>
      <c r="J239" s="1389"/>
      <c r="K239" s="1388"/>
      <c r="L239" s="1388"/>
      <c r="M239" s="1388"/>
      <c r="N239" s="1429"/>
      <c r="O239" s="1429"/>
      <c r="P239" s="1429"/>
      <c r="Q239" s="1429"/>
      <c r="R239" s="1429"/>
      <c r="S239" s="1429"/>
      <c r="T239" s="1429"/>
      <c r="U239" s="1429"/>
      <c r="V239" s="1429"/>
      <c r="W239" s="1429"/>
      <c r="X239" s="1429"/>
      <c r="Y239" s="1429"/>
      <c r="Z239" s="1388"/>
      <c r="AA239" s="1429"/>
      <c r="AB239" s="1429"/>
      <c r="AC239" s="1429"/>
      <c r="AD239" s="1429"/>
      <c r="AE239" s="1429"/>
      <c r="AF239" s="1429"/>
      <c r="AG239" s="1429"/>
      <c r="AH239" s="1429"/>
      <c r="AI239" s="1429"/>
      <c r="AJ239" s="1429"/>
      <c r="AK239" s="1429"/>
      <c r="AL239" s="1429"/>
      <c r="AM239" s="1388"/>
      <c r="AN239" s="1388"/>
      <c r="AO239" s="1388"/>
      <c r="AP239" s="1388"/>
      <c r="AQ239" s="1388"/>
      <c r="AR239" s="1388"/>
      <c r="AS239" s="1388"/>
      <c r="AT239" s="1388"/>
      <c r="AU239" s="1388"/>
      <c r="AV239" s="1388"/>
      <c r="AW239" s="1388"/>
      <c r="AX239" s="1388"/>
      <c r="AY239" s="1388"/>
      <c r="AZ239" s="1388"/>
    </row>
    <row r="240" spans="1:52" s="13" customFormat="1" x14ac:dyDescent="0.2">
      <c r="A240" s="176"/>
      <c r="B240" s="1435"/>
      <c r="C240" s="1388"/>
      <c r="D240" s="1434"/>
      <c r="E240" s="1435"/>
      <c r="F240" s="1436"/>
      <c r="G240" s="1435"/>
      <c r="H240" s="1437"/>
      <c r="I240" s="1388"/>
      <c r="J240" s="1389"/>
      <c r="K240" s="1388"/>
      <c r="L240" s="1388"/>
      <c r="M240" s="1388"/>
      <c r="N240" s="1429"/>
      <c r="O240" s="1429"/>
      <c r="P240" s="1429"/>
      <c r="Q240" s="1429"/>
      <c r="R240" s="1429"/>
      <c r="S240" s="1429"/>
      <c r="T240" s="1429"/>
      <c r="U240" s="1429"/>
      <c r="V240" s="1429"/>
      <c r="W240" s="1429"/>
      <c r="X240" s="1429"/>
      <c r="Y240" s="1429"/>
      <c r="Z240" s="1388"/>
      <c r="AA240" s="1429"/>
      <c r="AB240" s="1429"/>
      <c r="AC240" s="1429"/>
      <c r="AD240" s="1429"/>
      <c r="AE240" s="1429"/>
      <c r="AF240" s="1429"/>
      <c r="AG240" s="1429"/>
      <c r="AH240" s="1429"/>
      <c r="AI240" s="1429"/>
      <c r="AJ240" s="1429"/>
      <c r="AK240" s="1429"/>
      <c r="AL240" s="1429"/>
      <c r="AM240" s="1388"/>
      <c r="AN240" s="1388"/>
      <c r="AO240" s="1388"/>
      <c r="AP240" s="1388"/>
      <c r="AQ240" s="1388"/>
      <c r="AR240" s="1388"/>
      <c r="AS240" s="1388"/>
      <c r="AT240" s="1388"/>
      <c r="AU240" s="1388"/>
      <c r="AV240" s="1388"/>
      <c r="AW240" s="1388"/>
      <c r="AX240" s="1388"/>
      <c r="AY240" s="1388"/>
      <c r="AZ240" s="1388"/>
    </row>
    <row r="241" spans="1:52" s="13" customFormat="1" x14ac:dyDescent="0.2">
      <c r="A241" s="176"/>
      <c r="B241" s="1435"/>
      <c r="C241" s="1388"/>
      <c r="D241" s="1434"/>
      <c r="E241" s="1435"/>
      <c r="F241" s="1436"/>
      <c r="G241" s="1435"/>
      <c r="H241" s="1437"/>
      <c r="I241" s="1388"/>
      <c r="J241" s="1389"/>
      <c r="K241" s="1388"/>
      <c r="L241" s="1388"/>
      <c r="M241" s="1388"/>
      <c r="N241" s="1429"/>
      <c r="O241" s="1429"/>
      <c r="P241" s="1429"/>
      <c r="Q241" s="1429"/>
      <c r="R241" s="1429"/>
      <c r="S241" s="1429"/>
      <c r="T241" s="1429"/>
      <c r="U241" s="1429"/>
      <c r="V241" s="1429"/>
      <c r="W241" s="1429"/>
      <c r="X241" s="1429"/>
      <c r="Y241" s="1429"/>
      <c r="Z241" s="1388"/>
      <c r="AA241" s="1429"/>
      <c r="AB241" s="1429"/>
      <c r="AC241" s="1429"/>
      <c r="AD241" s="1429"/>
      <c r="AE241" s="1429"/>
      <c r="AF241" s="1429"/>
      <c r="AG241" s="1429"/>
      <c r="AH241" s="1429"/>
      <c r="AI241" s="1429"/>
      <c r="AJ241" s="1429"/>
      <c r="AK241" s="1429"/>
      <c r="AL241" s="1429"/>
      <c r="AM241" s="1388"/>
      <c r="AN241" s="1388"/>
      <c r="AO241" s="1388"/>
      <c r="AP241" s="1388"/>
      <c r="AQ241" s="1388"/>
      <c r="AR241" s="1388"/>
      <c r="AS241" s="1388"/>
      <c r="AT241" s="1388"/>
      <c r="AU241" s="1388"/>
      <c r="AV241" s="1388"/>
      <c r="AW241" s="1388"/>
      <c r="AX241" s="1388"/>
      <c r="AY241" s="1388"/>
      <c r="AZ241" s="1388"/>
    </row>
    <row r="242" spans="1:52" s="13" customFormat="1" x14ac:dyDescent="0.2">
      <c r="A242" s="176"/>
      <c r="B242" s="1435"/>
      <c r="C242" s="1388"/>
      <c r="D242" s="1434"/>
      <c r="E242" s="1435"/>
      <c r="F242" s="1436"/>
      <c r="G242" s="1435"/>
      <c r="H242" s="1437"/>
      <c r="I242" s="1388"/>
      <c r="J242" s="1389"/>
      <c r="K242" s="1388"/>
      <c r="L242" s="1388"/>
      <c r="M242" s="1388"/>
      <c r="N242" s="1429"/>
      <c r="O242" s="1429"/>
      <c r="P242" s="1429"/>
      <c r="Q242" s="1429"/>
      <c r="R242" s="1429"/>
      <c r="S242" s="1429"/>
      <c r="T242" s="1429"/>
      <c r="U242" s="1429"/>
      <c r="V242" s="1429"/>
      <c r="W242" s="1429"/>
      <c r="X242" s="1429"/>
      <c r="Y242" s="1429"/>
      <c r="Z242" s="1388"/>
      <c r="AA242" s="1429"/>
      <c r="AB242" s="1429"/>
      <c r="AC242" s="1429"/>
      <c r="AD242" s="1429"/>
      <c r="AE242" s="1429"/>
      <c r="AF242" s="1429"/>
      <c r="AG242" s="1429"/>
      <c r="AH242" s="1429"/>
      <c r="AI242" s="1429"/>
      <c r="AJ242" s="1429"/>
      <c r="AK242" s="1429"/>
      <c r="AL242" s="1429"/>
      <c r="AM242" s="1388"/>
      <c r="AN242" s="1388"/>
      <c r="AO242" s="1388"/>
      <c r="AP242" s="1388"/>
      <c r="AQ242" s="1388"/>
      <c r="AR242" s="1388"/>
      <c r="AS242" s="1388"/>
      <c r="AT242" s="1388"/>
      <c r="AU242" s="1388"/>
      <c r="AV242" s="1388"/>
      <c r="AW242" s="1388"/>
      <c r="AX242" s="1388"/>
      <c r="AY242" s="1388"/>
      <c r="AZ242" s="1388"/>
    </row>
    <row r="243" spans="1:52" s="13" customFormat="1" x14ac:dyDescent="0.2">
      <c r="A243" s="176"/>
      <c r="B243" s="1435"/>
      <c r="C243" s="1388"/>
      <c r="D243" s="1434"/>
      <c r="E243" s="1435"/>
      <c r="F243" s="1436"/>
      <c r="G243" s="1435"/>
      <c r="H243" s="1437"/>
      <c r="I243" s="1388"/>
      <c r="J243" s="1389"/>
      <c r="K243" s="1388"/>
      <c r="L243" s="1388"/>
      <c r="M243" s="1388"/>
      <c r="N243" s="1429"/>
      <c r="O243" s="1429"/>
      <c r="P243" s="1429"/>
      <c r="Q243" s="1429"/>
      <c r="R243" s="1429"/>
      <c r="S243" s="1429"/>
      <c r="T243" s="1429"/>
      <c r="U243" s="1429"/>
      <c r="V243" s="1429"/>
      <c r="W243" s="1429"/>
      <c r="X243" s="1429"/>
      <c r="Y243" s="1429"/>
      <c r="Z243" s="1388"/>
      <c r="AA243" s="1429"/>
      <c r="AB243" s="1429"/>
      <c r="AC243" s="1429"/>
      <c r="AD243" s="1429"/>
      <c r="AE243" s="1429"/>
      <c r="AF243" s="1429"/>
      <c r="AG243" s="1429"/>
      <c r="AH243" s="1429"/>
      <c r="AI243" s="1429"/>
      <c r="AJ243" s="1429"/>
      <c r="AK243" s="1429"/>
      <c r="AL243" s="1429"/>
      <c r="AM243" s="1388"/>
      <c r="AN243" s="1388"/>
      <c r="AO243" s="1388"/>
      <c r="AP243" s="1388"/>
      <c r="AQ243" s="1388"/>
      <c r="AR243" s="1388"/>
      <c r="AS243" s="1388"/>
      <c r="AT243" s="1388"/>
      <c r="AU243" s="1388"/>
      <c r="AV243" s="1388"/>
      <c r="AW243" s="1388"/>
      <c r="AX243" s="1388"/>
      <c r="AY243" s="1388"/>
      <c r="AZ243" s="1388"/>
    </row>
    <row r="244" spans="1:52" s="13" customFormat="1" x14ac:dyDescent="0.2">
      <c r="A244" s="176"/>
      <c r="B244" s="1435"/>
      <c r="C244" s="1388"/>
      <c r="D244" s="1434"/>
      <c r="E244" s="1435"/>
      <c r="F244" s="1436"/>
      <c r="G244" s="1435"/>
      <c r="H244" s="1437"/>
      <c r="I244" s="1388"/>
      <c r="J244" s="1389"/>
      <c r="K244" s="1388"/>
      <c r="L244" s="1388"/>
      <c r="M244" s="1388"/>
      <c r="N244" s="1429"/>
      <c r="O244" s="1429"/>
      <c r="P244" s="1429"/>
      <c r="Q244" s="1429"/>
      <c r="R244" s="1429"/>
      <c r="S244" s="1429"/>
      <c r="T244" s="1429"/>
      <c r="U244" s="1429"/>
      <c r="V244" s="1429"/>
      <c r="W244" s="1429"/>
      <c r="X244" s="1429"/>
      <c r="Y244" s="1429"/>
      <c r="Z244" s="1388"/>
      <c r="AA244" s="1429"/>
      <c r="AB244" s="1429"/>
      <c r="AC244" s="1429"/>
      <c r="AD244" s="1429"/>
      <c r="AE244" s="1429"/>
      <c r="AF244" s="1429"/>
      <c r="AG244" s="1429"/>
      <c r="AH244" s="1429"/>
      <c r="AI244" s="1429"/>
      <c r="AJ244" s="1429"/>
      <c r="AK244" s="1429"/>
      <c r="AL244" s="1429"/>
      <c r="AM244" s="1388"/>
      <c r="AN244" s="1388"/>
      <c r="AO244" s="1388"/>
      <c r="AP244" s="1388"/>
      <c r="AQ244" s="1388"/>
      <c r="AR244" s="1388"/>
      <c r="AS244" s="1388"/>
      <c r="AT244" s="1388"/>
      <c r="AU244" s="1388"/>
      <c r="AV244" s="1388"/>
      <c r="AW244" s="1388"/>
      <c r="AX244" s="1388"/>
      <c r="AY244" s="1388"/>
      <c r="AZ244" s="1388"/>
    </row>
    <row r="245" spans="1:52" s="13" customFormat="1" x14ac:dyDescent="0.2">
      <c r="A245" s="176"/>
      <c r="B245" s="1435"/>
      <c r="C245" s="1388"/>
      <c r="D245" s="1434"/>
      <c r="E245" s="1435"/>
      <c r="F245" s="1436"/>
      <c r="G245" s="1435"/>
      <c r="H245" s="1437"/>
      <c r="I245" s="1388"/>
      <c r="J245" s="1389"/>
      <c r="K245" s="1388"/>
      <c r="L245" s="1388"/>
      <c r="M245" s="1388"/>
      <c r="N245" s="1429"/>
      <c r="O245" s="1429"/>
      <c r="P245" s="1429"/>
      <c r="Q245" s="1429"/>
      <c r="R245" s="1429"/>
      <c r="S245" s="1429"/>
      <c r="T245" s="1429"/>
      <c r="U245" s="1429"/>
      <c r="V245" s="1429"/>
      <c r="W245" s="1429"/>
      <c r="X245" s="1429"/>
      <c r="Y245" s="1429"/>
      <c r="Z245" s="1388"/>
      <c r="AA245" s="1429"/>
      <c r="AB245" s="1429"/>
      <c r="AC245" s="1429"/>
      <c r="AD245" s="1429"/>
      <c r="AE245" s="1429"/>
      <c r="AF245" s="1429"/>
      <c r="AG245" s="1429"/>
      <c r="AH245" s="1429"/>
      <c r="AI245" s="1429"/>
      <c r="AJ245" s="1429"/>
      <c r="AK245" s="1429"/>
      <c r="AL245" s="1429"/>
      <c r="AM245" s="1388"/>
      <c r="AN245" s="1388"/>
      <c r="AO245" s="1388"/>
      <c r="AP245" s="1388"/>
      <c r="AQ245" s="1388"/>
      <c r="AR245" s="1388"/>
      <c r="AS245" s="1388"/>
      <c r="AT245" s="1388"/>
      <c r="AU245" s="1388"/>
      <c r="AV245" s="1388"/>
      <c r="AW245" s="1388"/>
      <c r="AX245" s="1388"/>
      <c r="AY245" s="1388"/>
      <c r="AZ245" s="1388"/>
    </row>
    <row r="246" spans="1:52" s="13" customFormat="1" x14ac:dyDescent="0.2">
      <c r="A246" s="176"/>
      <c r="B246" s="1435"/>
      <c r="C246" s="1388"/>
      <c r="D246" s="1434"/>
      <c r="E246" s="1435"/>
      <c r="F246" s="1436"/>
      <c r="G246" s="1435"/>
      <c r="H246" s="1437"/>
      <c r="I246" s="1388"/>
      <c r="J246" s="1389"/>
      <c r="K246" s="1388"/>
      <c r="L246" s="1388"/>
      <c r="M246" s="1388"/>
      <c r="N246" s="1429"/>
      <c r="O246" s="1429"/>
      <c r="P246" s="1429"/>
      <c r="Q246" s="1429"/>
      <c r="R246" s="1429"/>
      <c r="S246" s="1429"/>
      <c r="T246" s="1429"/>
      <c r="U246" s="1429"/>
      <c r="V246" s="1429"/>
      <c r="W246" s="1429"/>
      <c r="X246" s="1429"/>
      <c r="Y246" s="1429"/>
      <c r="Z246" s="1388"/>
      <c r="AA246" s="1429"/>
      <c r="AB246" s="1429"/>
      <c r="AC246" s="1429"/>
      <c r="AD246" s="1429"/>
      <c r="AE246" s="1429"/>
      <c r="AF246" s="1429"/>
      <c r="AG246" s="1429"/>
      <c r="AH246" s="1429"/>
      <c r="AI246" s="1429"/>
      <c r="AJ246" s="1429"/>
      <c r="AK246" s="1429"/>
      <c r="AL246" s="1429"/>
      <c r="AM246" s="1388"/>
      <c r="AN246" s="1388"/>
      <c r="AO246" s="1388"/>
      <c r="AP246" s="1388"/>
      <c r="AQ246" s="1388"/>
      <c r="AR246" s="1388"/>
      <c r="AS246" s="1388"/>
      <c r="AT246" s="1388"/>
      <c r="AU246" s="1388"/>
      <c r="AV246" s="1388"/>
      <c r="AW246" s="1388"/>
      <c r="AX246" s="1388"/>
      <c r="AY246" s="1388"/>
      <c r="AZ246" s="1388"/>
    </row>
    <row r="247" spans="1:52" s="13" customFormat="1" x14ac:dyDescent="0.2">
      <c r="A247" s="176"/>
      <c r="B247" s="1435"/>
      <c r="C247" s="1388"/>
      <c r="D247" s="1434"/>
      <c r="E247" s="1435"/>
      <c r="F247" s="1436"/>
      <c r="G247" s="1435"/>
      <c r="H247" s="1437"/>
      <c r="I247" s="1388"/>
      <c r="J247" s="1389"/>
      <c r="K247" s="1388"/>
      <c r="L247" s="1388"/>
      <c r="M247" s="1388"/>
      <c r="N247" s="1429"/>
      <c r="O247" s="1429"/>
      <c r="P247" s="1429"/>
      <c r="Q247" s="1429"/>
      <c r="R247" s="1429"/>
      <c r="S247" s="1429"/>
      <c r="T247" s="1429"/>
      <c r="U247" s="1429"/>
      <c r="V247" s="1429"/>
      <c r="W247" s="1429"/>
      <c r="X247" s="1429"/>
      <c r="Y247" s="1429"/>
      <c r="Z247" s="1388"/>
      <c r="AA247" s="1429"/>
      <c r="AB247" s="1429"/>
      <c r="AC247" s="1429"/>
      <c r="AD247" s="1429"/>
      <c r="AE247" s="1429"/>
      <c r="AF247" s="1429"/>
      <c r="AG247" s="1429"/>
      <c r="AH247" s="1429"/>
      <c r="AI247" s="1429"/>
      <c r="AJ247" s="1429"/>
      <c r="AK247" s="1429"/>
      <c r="AL247" s="1429"/>
      <c r="AM247" s="1388"/>
      <c r="AN247" s="1388"/>
      <c r="AO247" s="1388"/>
      <c r="AP247" s="1388"/>
      <c r="AQ247" s="1388"/>
      <c r="AR247" s="1388"/>
      <c r="AS247" s="1388"/>
      <c r="AT247" s="1388"/>
      <c r="AU247" s="1388"/>
      <c r="AV247" s="1388"/>
      <c r="AW247" s="1388"/>
      <c r="AX247" s="1388"/>
      <c r="AY247" s="1388"/>
      <c r="AZ247" s="1388"/>
    </row>
    <row r="248" spans="1:52" s="13" customFormat="1" x14ac:dyDescent="0.2">
      <c r="A248" s="176"/>
      <c r="B248" s="1435"/>
      <c r="C248" s="1388"/>
      <c r="D248" s="1434"/>
      <c r="E248" s="1435"/>
      <c r="F248" s="1436"/>
      <c r="G248" s="1435"/>
      <c r="H248" s="1437"/>
      <c r="I248" s="1388"/>
      <c r="J248" s="1389"/>
      <c r="K248" s="1388"/>
      <c r="L248" s="1388"/>
      <c r="M248" s="1388"/>
      <c r="N248" s="1429"/>
      <c r="O248" s="1429"/>
      <c r="P248" s="1429"/>
      <c r="Q248" s="1429"/>
      <c r="R248" s="1429"/>
      <c r="S248" s="1429"/>
      <c r="T248" s="1429"/>
      <c r="U248" s="1429"/>
      <c r="V248" s="1429"/>
      <c r="W248" s="1429"/>
      <c r="X248" s="1429"/>
      <c r="Y248" s="1429"/>
      <c r="Z248" s="1388"/>
      <c r="AA248" s="1429"/>
      <c r="AB248" s="1429"/>
      <c r="AC248" s="1429"/>
      <c r="AD248" s="1429"/>
      <c r="AE248" s="1429"/>
      <c r="AF248" s="1429"/>
      <c r="AG248" s="1429"/>
      <c r="AH248" s="1429"/>
      <c r="AI248" s="1429"/>
      <c r="AJ248" s="1429"/>
      <c r="AK248" s="1429"/>
      <c r="AL248" s="1429"/>
      <c r="AM248" s="1388"/>
      <c r="AN248" s="1388"/>
      <c r="AO248" s="1388"/>
      <c r="AP248" s="1388"/>
      <c r="AQ248" s="1388"/>
      <c r="AR248" s="1388"/>
      <c r="AS248" s="1388"/>
      <c r="AT248" s="1388"/>
      <c r="AU248" s="1388"/>
      <c r="AV248" s="1388"/>
      <c r="AW248" s="1388"/>
      <c r="AX248" s="1388"/>
      <c r="AY248" s="1388"/>
      <c r="AZ248" s="1388"/>
    </row>
    <row r="249" spans="1:52" s="13" customFormat="1" x14ac:dyDescent="0.2">
      <c r="A249" s="176"/>
      <c r="B249" s="1435"/>
      <c r="C249" s="1388"/>
      <c r="D249" s="1434"/>
      <c r="E249" s="1435"/>
      <c r="F249" s="1436"/>
      <c r="G249" s="1435"/>
      <c r="H249" s="1437"/>
      <c r="I249" s="1388"/>
      <c r="J249" s="1389"/>
      <c r="K249" s="1388"/>
      <c r="L249" s="1388"/>
      <c r="M249" s="1388"/>
      <c r="N249" s="1429"/>
      <c r="O249" s="1429"/>
      <c r="P249" s="1429"/>
      <c r="Q249" s="1429"/>
      <c r="R249" s="1429"/>
      <c r="S249" s="1429"/>
      <c r="T249" s="1429"/>
      <c r="U249" s="1429"/>
      <c r="V249" s="1429"/>
      <c r="W249" s="1429"/>
      <c r="X249" s="1429"/>
      <c r="Y249" s="1429"/>
      <c r="Z249" s="1388"/>
      <c r="AA249" s="1429"/>
      <c r="AB249" s="1429"/>
      <c r="AC249" s="1429"/>
      <c r="AD249" s="1429"/>
      <c r="AE249" s="1429"/>
      <c r="AF249" s="1429"/>
      <c r="AG249" s="1429"/>
      <c r="AH249" s="1429"/>
      <c r="AI249" s="1429"/>
      <c r="AJ249" s="1429"/>
      <c r="AK249" s="1429"/>
      <c r="AL249" s="1429"/>
      <c r="AM249" s="1388"/>
      <c r="AN249" s="1388"/>
      <c r="AO249" s="1388"/>
      <c r="AP249" s="1388"/>
      <c r="AQ249" s="1388"/>
      <c r="AR249" s="1388"/>
      <c r="AS249" s="1388"/>
      <c r="AT249" s="1388"/>
      <c r="AU249" s="1388"/>
      <c r="AV249" s="1388"/>
      <c r="AW249" s="1388"/>
      <c r="AX249" s="1388"/>
      <c r="AY249" s="1388"/>
      <c r="AZ249" s="1388"/>
    </row>
    <row r="250" spans="1:52" s="13" customFormat="1" x14ac:dyDescent="0.2">
      <c r="A250" s="176"/>
      <c r="B250" s="1435"/>
      <c r="C250" s="1388"/>
      <c r="D250" s="1434"/>
      <c r="E250" s="1435"/>
      <c r="F250" s="1436"/>
      <c r="G250" s="1435"/>
      <c r="H250" s="1437"/>
      <c r="I250" s="1388"/>
      <c r="J250" s="1389"/>
      <c r="K250" s="1388"/>
      <c r="L250" s="1388"/>
      <c r="M250" s="1388"/>
      <c r="N250" s="1429"/>
      <c r="O250" s="1429"/>
      <c r="P250" s="1429"/>
      <c r="Q250" s="1429"/>
      <c r="R250" s="1429"/>
      <c r="S250" s="1429"/>
      <c r="T250" s="1429"/>
      <c r="U250" s="1429"/>
      <c r="V250" s="1429"/>
      <c r="W250" s="1429"/>
      <c r="X250" s="1429"/>
      <c r="Y250" s="1429"/>
      <c r="Z250" s="1388"/>
      <c r="AA250" s="1429"/>
      <c r="AB250" s="1429"/>
      <c r="AC250" s="1429"/>
      <c r="AD250" s="1429"/>
      <c r="AE250" s="1429"/>
      <c r="AF250" s="1429"/>
      <c r="AG250" s="1429"/>
      <c r="AH250" s="1429"/>
      <c r="AI250" s="1429"/>
      <c r="AJ250" s="1429"/>
      <c r="AK250" s="1429"/>
      <c r="AL250" s="1429"/>
      <c r="AM250" s="1388"/>
      <c r="AN250" s="1388"/>
      <c r="AO250" s="1388"/>
      <c r="AP250" s="1388"/>
      <c r="AQ250" s="1388"/>
      <c r="AR250" s="1388"/>
      <c r="AS250" s="1388"/>
      <c r="AT250" s="1388"/>
      <c r="AU250" s="1388"/>
      <c r="AV250" s="1388"/>
      <c r="AW250" s="1388"/>
      <c r="AX250" s="1388"/>
      <c r="AY250" s="1388"/>
      <c r="AZ250" s="1388"/>
    </row>
    <row r="251" spans="1:52" s="13" customFormat="1" x14ac:dyDescent="0.2">
      <c r="A251" s="176"/>
      <c r="B251" s="1435"/>
      <c r="C251" s="1388"/>
      <c r="D251" s="1434"/>
      <c r="E251" s="1435"/>
      <c r="F251" s="1436"/>
      <c r="G251" s="1435"/>
      <c r="H251" s="1437"/>
      <c r="I251" s="1388"/>
      <c r="J251" s="1389"/>
      <c r="K251" s="1388"/>
      <c r="L251" s="1388"/>
      <c r="M251" s="1388"/>
      <c r="N251" s="1429"/>
      <c r="O251" s="1429"/>
      <c r="P251" s="1429"/>
      <c r="Q251" s="1429"/>
      <c r="R251" s="1429"/>
      <c r="S251" s="1429"/>
      <c r="T251" s="1429"/>
      <c r="U251" s="1429"/>
      <c r="V251" s="1429"/>
      <c r="W251" s="1429"/>
      <c r="X251" s="1429"/>
      <c r="Y251" s="1429"/>
      <c r="Z251" s="1388"/>
      <c r="AA251" s="1429"/>
      <c r="AB251" s="1429"/>
      <c r="AC251" s="1429"/>
      <c r="AD251" s="1429"/>
      <c r="AE251" s="1429"/>
      <c r="AF251" s="1429"/>
      <c r="AG251" s="1429"/>
      <c r="AH251" s="1429"/>
      <c r="AI251" s="1429"/>
      <c r="AJ251" s="1429"/>
      <c r="AK251" s="1429"/>
      <c r="AL251" s="1429"/>
      <c r="AM251" s="1388"/>
      <c r="AN251" s="1388"/>
      <c r="AO251" s="1388"/>
      <c r="AP251" s="1388"/>
      <c r="AQ251" s="1388"/>
      <c r="AR251" s="1388"/>
      <c r="AS251" s="1388"/>
      <c r="AT251" s="1388"/>
      <c r="AU251" s="1388"/>
      <c r="AV251" s="1388"/>
      <c r="AW251" s="1388"/>
      <c r="AX251" s="1388"/>
      <c r="AY251" s="1388"/>
      <c r="AZ251" s="1388"/>
    </row>
    <row r="252" spans="1:52" s="13" customFormat="1" x14ac:dyDescent="0.2">
      <c r="A252" s="176"/>
      <c r="B252" s="1435"/>
      <c r="C252" s="1388"/>
      <c r="D252" s="1434"/>
      <c r="E252" s="1435"/>
      <c r="F252" s="1436"/>
      <c r="G252" s="1435"/>
      <c r="H252" s="1437"/>
      <c r="I252" s="1388"/>
      <c r="J252" s="1389"/>
      <c r="K252" s="1388"/>
      <c r="L252" s="1388"/>
      <c r="M252" s="1388"/>
      <c r="N252" s="1429"/>
      <c r="O252" s="1429"/>
      <c r="P252" s="1429"/>
      <c r="Q252" s="1429"/>
      <c r="R252" s="1429"/>
      <c r="S252" s="1429"/>
      <c r="T252" s="1429"/>
      <c r="U252" s="1429"/>
      <c r="V252" s="1429"/>
      <c r="W252" s="1429"/>
      <c r="X252" s="1429"/>
      <c r="Y252" s="1429"/>
      <c r="Z252" s="1388"/>
      <c r="AA252" s="1429"/>
      <c r="AB252" s="1429"/>
      <c r="AC252" s="1429"/>
      <c r="AD252" s="1429"/>
      <c r="AE252" s="1429"/>
      <c r="AF252" s="1429"/>
      <c r="AG252" s="1429"/>
      <c r="AH252" s="1429"/>
      <c r="AI252" s="1429"/>
      <c r="AJ252" s="1429"/>
      <c r="AK252" s="1429"/>
      <c r="AL252" s="1429"/>
      <c r="AM252" s="1388"/>
      <c r="AN252" s="1388"/>
      <c r="AO252" s="1388"/>
      <c r="AP252" s="1388"/>
      <c r="AQ252" s="1388"/>
      <c r="AR252" s="1388"/>
      <c r="AS252" s="1388"/>
      <c r="AT252" s="1388"/>
      <c r="AU252" s="1388"/>
      <c r="AV252" s="1388"/>
      <c r="AW252" s="1388"/>
      <c r="AX252" s="1388"/>
      <c r="AY252" s="1388"/>
      <c r="AZ252" s="1388"/>
    </row>
    <row r="253" spans="1:52" s="13" customFormat="1" x14ac:dyDescent="0.2">
      <c r="A253" s="176"/>
      <c r="B253" s="1435"/>
      <c r="C253" s="1388"/>
      <c r="D253" s="1434"/>
      <c r="E253" s="1435"/>
      <c r="F253" s="1513"/>
      <c r="G253" s="1435"/>
      <c r="H253" s="1437"/>
      <c r="I253" s="1388"/>
      <c r="J253" s="1389"/>
      <c r="K253" s="1388"/>
      <c r="L253" s="1388"/>
      <c r="M253" s="1388"/>
      <c r="N253" s="1429"/>
      <c r="O253" s="1429"/>
      <c r="P253" s="1429"/>
      <c r="Q253" s="1429"/>
      <c r="R253" s="1429"/>
      <c r="S253" s="1429"/>
      <c r="T253" s="1429"/>
      <c r="U253" s="1429"/>
      <c r="V253" s="1429"/>
      <c r="W253" s="1429"/>
      <c r="X253" s="1429"/>
      <c r="Y253" s="1429"/>
      <c r="Z253" s="1388"/>
      <c r="AA253" s="1429"/>
      <c r="AB253" s="1429"/>
      <c r="AC253" s="1429"/>
      <c r="AD253" s="1429"/>
      <c r="AE253" s="1429"/>
      <c r="AF253" s="1429"/>
      <c r="AG253" s="1429"/>
      <c r="AH253" s="1429"/>
      <c r="AI253" s="1429"/>
      <c r="AJ253" s="1429"/>
      <c r="AK253" s="1429"/>
      <c r="AL253" s="1429"/>
      <c r="AM253" s="1388"/>
      <c r="AN253" s="1388"/>
      <c r="AO253" s="1388"/>
      <c r="AP253" s="1388"/>
      <c r="AQ253" s="1388"/>
      <c r="AR253" s="1388"/>
      <c r="AS253" s="1388"/>
      <c r="AT253" s="1388"/>
      <c r="AU253" s="1388"/>
      <c r="AV253" s="1388"/>
      <c r="AW253" s="1388"/>
      <c r="AX253" s="1388"/>
      <c r="AY253" s="1388"/>
      <c r="AZ253" s="1388"/>
    </row>
    <row r="254" spans="1:52" s="13" customFormat="1" x14ac:dyDescent="0.2">
      <c r="A254" s="176"/>
      <c r="B254" s="1435"/>
      <c r="C254" s="1388"/>
      <c r="D254" s="1434"/>
      <c r="E254" s="1435"/>
      <c r="F254" s="1514"/>
      <c r="G254" s="1435"/>
      <c r="H254" s="1437"/>
      <c r="I254" s="1388"/>
      <c r="J254" s="1389"/>
      <c r="K254" s="1388"/>
      <c r="L254" s="1388"/>
      <c r="M254" s="1388"/>
      <c r="N254" s="1429"/>
      <c r="O254" s="1429"/>
      <c r="P254" s="1429"/>
      <c r="Q254" s="1429"/>
      <c r="R254" s="1429"/>
      <c r="S254" s="1429"/>
      <c r="T254" s="1429"/>
      <c r="U254" s="1429"/>
      <c r="V254" s="1429"/>
      <c r="W254" s="1429"/>
      <c r="X254" s="1429"/>
      <c r="Y254" s="1429"/>
      <c r="Z254" s="1388"/>
      <c r="AA254" s="1429"/>
      <c r="AB254" s="1429"/>
      <c r="AC254" s="1429"/>
      <c r="AD254" s="1429"/>
      <c r="AE254" s="1429"/>
      <c r="AF254" s="1429"/>
      <c r="AG254" s="1429"/>
      <c r="AH254" s="1429"/>
      <c r="AI254" s="1429"/>
      <c r="AJ254" s="1429"/>
      <c r="AK254" s="1429"/>
      <c r="AL254" s="1429"/>
      <c r="AM254" s="1388"/>
      <c r="AN254" s="1388"/>
      <c r="AO254" s="1388"/>
      <c r="AP254" s="1388"/>
      <c r="AQ254" s="1388"/>
      <c r="AR254" s="1388"/>
      <c r="AS254" s="1388"/>
      <c r="AT254" s="1388"/>
      <c r="AU254" s="1388"/>
      <c r="AV254" s="1388"/>
      <c r="AW254" s="1388"/>
      <c r="AX254" s="1388"/>
      <c r="AY254" s="1388"/>
      <c r="AZ254" s="1388"/>
    </row>
    <row r="255" spans="1:52" s="13" customFormat="1" x14ac:dyDescent="0.2">
      <c r="A255" s="176"/>
      <c r="B255" s="1435"/>
      <c r="C255" s="1388"/>
      <c r="D255" s="1434"/>
      <c r="E255" s="1435"/>
      <c r="F255" s="1436"/>
      <c r="G255" s="1435"/>
      <c r="H255" s="1437"/>
      <c r="I255" s="1388"/>
      <c r="J255" s="1389"/>
      <c r="K255" s="1388"/>
      <c r="L255" s="1388"/>
      <c r="M255" s="1388"/>
      <c r="N255" s="1429"/>
      <c r="O255" s="1429"/>
      <c r="P255" s="1429"/>
      <c r="Q255" s="1429"/>
      <c r="R255" s="1429"/>
      <c r="S255" s="1429"/>
      <c r="T255" s="1429"/>
      <c r="U255" s="1429"/>
      <c r="V255" s="1429"/>
      <c r="W255" s="1429"/>
      <c r="X255" s="1429"/>
      <c r="Y255" s="1429"/>
      <c r="Z255" s="1388"/>
      <c r="AA255" s="1429"/>
      <c r="AB255" s="1429"/>
      <c r="AC255" s="1429"/>
      <c r="AD255" s="1429"/>
      <c r="AE255" s="1429"/>
      <c r="AF255" s="1429"/>
      <c r="AG255" s="1429"/>
      <c r="AH255" s="1429"/>
      <c r="AI255" s="1429"/>
      <c r="AJ255" s="1429"/>
      <c r="AK255" s="1429"/>
      <c r="AL255" s="1429"/>
      <c r="AM255" s="1388"/>
      <c r="AN255" s="1388"/>
      <c r="AO255" s="1388"/>
      <c r="AP255" s="1388"/>
      <c r="AQ255" s="1388"/>
      <c r="AR255" s="1388"/>
      <c r="AS255" s="1388"/>
      <c r="AT255" s="1388"/>
      <c r="AU255" s="1388"/>
      <c r="AV255" s="1388"/>
      <c r="AW255" s="1388"/>
      <c r="AX255" s="1388"/>
      <c r="AY255" s="1388"/>
      <c r="AZ255" s="1388"/>
    </row>
    <row r="256" spans="1:52" s="13" customFormat="1" x14ac:dyDescent="0.2">
      <c r="A256" s="176"/>
      <c r="B256" s="1435"/>
      <c r="C256" s="1388"/>
      <c r="D256" s="1434"/>
      <c r="E256" s="1435"/>
      <c r="F256" s="1436"/>
      <c r="G256" s="1435"/>
      <c r="H256" s="1437"/>
      <c r="I256" s="1388"/>
      <c r="J256" s="1389"/>
      <c r="K256" s="1388"/>
      <c r="L256" s="1388"/>
      <c r="M256" s="1388"/>
      <c r="N256" s="1429"/>
      <c r="O256" s="1429"/>
      <c r="P256" s="1429"/>
      <c r="Q256" s="1429"/>
      <c r="R256" s="1429"/>
      <c r="S256" s="1429"/>
      <c r="T256" s="1429"/>
      <c r="U256" s="1429"/>
      <c r="V256" s="1429"/>
      <c r="W256" s="1429"/>
      <c r="X256" s="1429"/>
      <c r="Y256" s="1429"/>
      <c r="Z256" s="1388"/>
      <c r="AA256" s="1429"/>
      <c r="AB256" s="1429"/>
      <c r="AC256" s="1429"/>
      <c r="AD256" s="1429"/>
      <c r="AE256" s="1429"/>
      <c r="AF256" s="1429"/>
      <c r="AG256" s="1429"/>
      <c r="AH256" s="1429"/>
      <c r="AI256" s="1429"/>
      <c r="AJ256" s="1429"/>
      <c r="AK256" s="1429"/>
      <c r="AL256" s="1429"/>
      <c r="AM256" s="1388"/>
      <c r="AN256" s="1388"/>
      <c r="AO256" s="1388"/>
      <c r="AP256" s="1388"/>
      <c r="AQ256" s="1388"/>
      <c r="AR256" s="1388"/>
      <c r="AS256" s="1388"/>
      <c r="AT256" s="1388"/>
      <c r="AU256" s="1388"/>
      <c r="AV256" s="1388"/>
      <c r="AW256" s="1388"/>
      <c r="AX256" s="1388"/>
      <c r="AY256" s="1388"/>
      <c r="AZ256" s="1388"/>
    </row>
    <row r="257" spans="1:52" s="13" customFormat="1" x14ac:dyDescent="0.2">
      <c r="A257" s="176"/>
      <c r="B257" s="1435"/>
      <c r="C257" s="1388"/>
      <c r="D257" s="1434"/>
      <c r="E257" s="1435"/>
      <c r="F257" s="1436"/>
      <c r="G257" s="1435"/>
      <c r="H257" s="1437"/>
      <c r="I257" s="1388"/>
      <c r="J257" s="1389"/>
      <c r="K257" s="1388"/>
      <c r="L257" s="1388"/>
      <c r="M257" s="1388"/>
      <c r="N257" s="1429"/>
      <c r="O257" s="1429"/>
      <c r="P257" s="1429"/>
      <c r="Q257" s="1429"/>
      <c r="R257" s="1429"/>
      <c r="S257" s="1429"/>
      <c r="T257" s="1429"/>
      <c r="U257" s="1429"/>
      <c r="V257" s="1429"/>
      <c r="W257" s="1429"/>
      <c r="X257" s="1429"/>
      <c r="Y257" s="1429"/>
      <c r="Z257" s="1388"/>
      <c r="AA257" s="1429"/>
      <c r="AB257" s="1429"/>
      <c r="AC257" s="1429"/>
      <c r="AD257" s="1429"/>
      <c r="AE257" s="1429"/>
      <c r="AF257" s="1429"/>
      <c r="AG257" s="1429"/>
      <c r="AH257" s="1429"/>
      <c r="AI257" s="1429"/>
      <c r="AJ257" s="1429"/>
      <c r="AK257" s="1429"/>
      <c r="AL257" s="1429"/>
      <c r="AM257" s="1388"/>
      <c r="AN257" s="1388"/>
      <c r="AO257" s="1388"/>
      <c r="AP257" s="1388"/>
      <c r="AQ257" s="1388"/>
      <c r="AR257" s="1388"/>
      <c r="AS257" s="1388"/>
      <c r="AT257" s="1388"/>
      <c r="AU257" s="1388"/>
      <c r="AV257" s="1388"/>
      <c r="AW257" s="1388"/>
      <c r="AX257" s="1388"/>
      <c r="AY257" s="1388"/>
      <c r="AZ257" s="1388"/>
    </row>
    <row r="258" spans="1:52" s="13" customFormat="1" x14ac:dyDescent="0.2">
      <c r="A258" s="176"/>
      <c r="B258" s="1435"/>
      <c r="C258" s="1388"/>
      <c r="D258" s="1434"/>
      <c r="E258" s="1435"/>
      <c r="F258" s="1436"/>
      <c r="G258" s="1435"/>
      <c r="H258" s="1437"/>
      <c r="I258" s="1388"/>
      <c r="J258" s="1389"/>
      <c r="K258" s="1388"/>
      <c r="L258" s="1388"/>
      <c r="M258" s="1388"/>
      <c r="N258" s="1429"/>
      <c r="O258" s="1429"/>
      <c r="P258" s="1429"/>
      <c r="Q258" s="1429"/>
      <c r="R258" s="1429"/>
      <c r="S258" s="1429"/>
      <c r="T258" s="1429"/>
      <c r="U258" s="1429"/>
      <c r="V258" s="1429"/>
      <c r="W258" s="1429"/>
      <c r="X258" s="1429"/>
      <c r="Y258" s="1429"/>
      <c r="Z258" s="1388"/>
      <c r="AA258" s="1429"/>
      <c r="AB258" s="1429"/>
      <c r="AC258" s="1429"/>
      <c r="AD258" s="1429"/>
      <c r="AE258" s="1429"/>
      <c r="AF258" s="1429"/>
      <c r="AG258" s="1429"/>
      <c r="AH258" s="1429"/>
      <c r="AI258" s="1429"/>
      <c r="AJ258" s="1429"/>
      <c r="AK258" s="1429"/>
      <c r="AL258" s="1429"/>
      <c r="AM258" s="1388"/>
      <c r="AN258" s="1388"/>
      <c r="AO258" s="1388"/>
      <c r="AP258" s="1388"/>
      <c r="AQ258" s="1388"/>
      <c r="AR258" s="1388"/>
      <c r="AS258" s="1388"/>
      <c r="AT258" s="1388"/>
      <c r="AU258" s="1388"/>
      <c r="AV258" s="1388"/>
      <c r="AW258" s="1388"/>
      <c r="AX258" s="1388"/>
      <c r="AY258" s="1388"/>
      <c r="AZ258" s="1388"/>
    </row>
    <row r="259" spans="1:52" s="13" customFormat="1" x14ac:dyDescent="0.2">
      <c r="A259" s="176"/>
      <c r="B259" s="1435"/>
      <c r="C259" s="1388"/>
      <c r="D259" s="1434"/>
      <c r="E259" s="1435"/>
      <c r="F259" s="1436"/>
      <c r="G259" s="1435"/>
      <c r="H259" s="1437"/>
      <c r="I259" s="1388"/>
      <c r="J259" s="1389"/>
      <c r="K259" s="1388"/>
      <c r="L259" s="1388"/>
      <c r="M259" s="1388"/>
      <c r="N259" s="1429"/>
      <c r="O259" s="1429"/>
      <c r="P259" s="1429"/>
      <c r="Q259" s="1429"/>
      <c r="R259" s="1429"/>
      <c r="S259" s="1429"/>
      <c r="T259" s="1429"/>
      <c r="U259" s="1429"/>
      <c r="V259" s="1429"/>
      <c r="W259" s="1429"/>
      <c r="X259" s="1429"/>
      <c r="Y259" s="1429"/>
      <c r="Z259" s="1388"/>
      <c r="AA259" s="1429"/>
      <c r="AB259" s="1429"/>
      <c r="AC259" s="1429"/>
      <c r="AD259" s="1429"/>
      <c r="AE259" s="1429"/>
      <c r="AF259" s="1429"/>
      <c r="AG259" s="1429"/>
      <c r="AH259" s="1429"/>
      <c r="AI259" s="1429"/>
      <c r="AJ259" s="1429"/>
      <c r="AK259" s="1429"/>
      <c r="AL259" s="1429"/>
      <c r="AM259" s="1388"/>
      <c r="AN259" s="1388"/>
      <c r="AO259" s="1388"/>
      <c r="AP259" s="1388"/>
      <c r="AQ259" s="1388"/>
      <c r="AR259" s="1388"/>
      <c r="AS259" s="1388"/>
      <c r="AT259" s="1388"/>
      <c r="AU259" s="1388"/>
      <c r="AV259" s="1388"/>
      <c r="AW259" s="1388"/>
      <c r="AX259" s="1388"/>
      <c r="AY259" s="1388"/>
      <c r="AZ259" s="1388"/>
    </row>
    <row r="260" spans="1:52" s="13" customFormat="1" x14ac:dyDescent="0.2">
      <c r="A260" s="176"/>
      <c r="B260" s="1435"/>
      <c r="C260" s="1388"/>
      <c r="D260" s="1434"/>
      <c r="E260" s="1435"/>
      <c r="F260" s="1436"/>
      <c r="G260" s="1435"/>
      <c r="H260" s="1437"/>
      <c r="I260" s="1388"/>
      <c r="J260" s="1389"/>
      <c r="K260" s="1388"/>
      <c r="L260" s="1388"/>
      <c r="M260" s="1388"/>
      <c r="N260" s="1429"/>
      <c r="O260" s="1429"/>
      <c r="P260" s="1429"/>
      <c r="Q260" s="1429"/>
      <c r="R260" s="1429"/>
      <c r="S260" s="1429"/>
      <c r="T260" s="1429"/>
      <c r="U260" s="1429"/>
      <c r="V260" s="1429"/>
      <c r="W260" s="1429"/>
      <c r="X260" s="1429"/>
      <c r="Y260" s="1429"/>
      <c r="Z260" s="1388"/>
      <c r="AA260" s="1429"/>
      <c r="AB260" s="1429"/>
      <c r="AC260" s="1429"/>
      <c r="AD260" s="1429"/>
      <c r="AE260" s="1429"/>
      <c r="AF260" s="1429"/>
      <c r="AG260" s="1429"/>
      <c r="AH260" s="1429"/>
      <c r="AI260" s="1429"/>
      <c r="AJ260" s="1429"/>
      <c r="AK260" s="1429"/>
      <c r="AL260" s="1429"/>
      <c r="AM260" s="1388"/>
      <c r="AN260" s="1388"/>
      <c r="AO260" s="1388"/>
      <c r="AP260" s="1388"/>
      <c r="AQ260" s="1388"/>
      <c r="AR260" s="1388"/>
      <c r="AS260" s="1388"/>
      <c r="AT260" s="1388"/>
      <c r="AU260" s="1388"/>
      <c r="AV260" s="1388"/>
      <c r="AW260" s="1388"/>
      <c r="AX260" s="1388"/>
      <c r="AY260" s="1388"/>
      <c r="AZ260" s="1388"/>
    </row>
    <row r="261" spans="1:52" s="13" customFormat="1" x14ac:dyDescent="0.2">
      <c r="A261" s="176"/>
      <c r="B261" s="1435"/>
      <c r="C261" s="1388"/>
      <c r="D261" s="1434"/>
      <c r="E261" s="1435"/>
      <c r="F261" s="1436"/>
      <c r="G261" s="1435"/>
      <c r="H261" s="1437"/>
      <c r="I261" s="1388"/>
      <c r="J261" s="1389"/>
      <c r="K261" s="1388"/>
      <c r="L261" s="1388"/>
      <c r="M261" s="1388"/>
      <c r="N261" s="1429"/>
      <c r="O261" s="1429"/>
      <c r="P261" s="1429"/>
      <c r="Q261" s="1429"/>
      <c r="R261" s="1429"/>
      <c r="S261" s="1429"/>
      <c r="T261" s="1429"/>
      <c r="U261" s="1429"/>
      <c r="V261" s="1429"/>
      <c r="W261" s="1429"/>
      <c r="X261" s="1429"/>
      <c r="Y261" s="1429"/>
      <c r="Z261" s="1388"/>
      <c r="AA261" s="1429"/>
      <c r="AB261" s="1429"/>
      <c r="AC261" s="1429"/>
      <c r="AD261" s="1429"/>
      <c r="AE261" s="1429"/>
      <c r="AF261" s="1429"/>
      <c r="AG261" s="1429"/>
      <c r="AH261" s="1429"/>
      <c r="AI261" s="1429"/>
      <c r="AJ261" s="1429"/>
      <c r="AK261" s="1429"/>
      <c r="AL261" s="1429"/>
      <c r="AM261" s="1388"/>
      <c r="AN261" s="1388"/>
      <c r="AO261" s="1388"/>
      <c r="AP261" s="1388"/>
      <c r="AQ261" s="1388"/>
      <c r="AR261" s="1388"/>
      <c r="AS261" s="1388"/>
      <c r="AT261" s="1388"/>
      <c r="AU261" s="1388"/>
      <c r="AV261" s="1388"/>
      <c r="AW261" s="1388"/>
      <c r="AX261" s="1388"/>
      <c r="AY261" s="1388"/>
      <c r="AZ261" s="1388"/>
    </row>
    <row r="262" spans="1:52" s="13" customFormat="1" x14ac:dyDescent="0.2">
      <c r="A262" s="176"/>
      <c r="B262" s="1435"/>
      <c r="C262" s="1388"/>
      <c r="D262" s="1434"/>
      <c r="E262" s="1435"/>
      <c r="F262" s="1436"/>
      <c r="G262" s="1435"/>
      <c r="H262" s="1437"/>
      <c r="I262" s="1388"/>
      <c r="J262" s="1389"/>
      <c r="K262" s="1388"/>
      <c r="L262" s="1388"/>
      <c r="M262" s="1388"/>
      <c r="N262" s="1429"/>
      <c r="O262" s="1429"/>
      <c r="P262" s="1429"/>
      <c r="Q262" s="1429"/>
      <c r="R262" s="1429"/>
      <c r="S262" s="1429"/>
      <c r="T262" s="1429"/>
      <c r="U262" s="1429"/>
      <c r="V262" s="1429"/>
      <c r="W262" s="1429"/>
      <c r="X262" s="1429"/>
      <c r="Y262" s="1429"/>
      <c r="Z262" s="1388"/>
      <c r="AA262" s="1429"/>
      <c r="AB262" s="1429"/>
      <c r="AC262" s="1429"/>
      <c r="AD262" s="1429"/>
      <c r="AE262" s="1429"/>
      <c r="AF262" s="1429"/>
      <c r="AG262" s="1429"/>
      <c r="AH262" s="1429"/>
      <c r="AI262" s="1429"/>
      <c r="AJ262" s="1429"/>
      <c r="AK262" s="1429"/>
      <c r="AL262" s="1429"/>
      <c r="AM262" s="1388"/>
      <c r="AN262" s="1388"/>
      <c r="AO262" s="1388"/>
      <c r="AP262" s="1388"/>
      <c r="AQ262" s="1388"/>
      <c r="AR262" s="1388"/>
      <c r="AS262" s="1388"/>
      <c r="AT262" s="1388"/>
      <c r="AU262" s="1388"/>
      <c r="AV262" s="1388"/>
      <c r="AW262" s="1388"/>
      <c r="AX262" s="1388"/>
      <c r="AY262" s="1388"/>
      <c r="AZ262" s="1388"/>
    </row>
    <row r="263" spans="1:52" s="13" customFormat="1" x14ac:dyDescent="0.2">
      <c r="A263" s="176"/>
      <c r="B263" s="1435"/>
      <c r="C263" s="1388"/>
      <c r="D263" s="1434"/>
      <c r="E263" s="1435"/>
      <c r="F263" s="1436"/>
      <c r="G263" s="1435"/>
      <c r="H263" s="1437"/>
      <c r="I263" s="1388"/>
      <c r="J263" s="1389"/>
      <c r="K263" s="1388"/>
      <c r="L263" s="1388"/>
      <c r="M263" s="1388"/>
      <c r="N263" s="1429"/>
      <c r="O263" s="1429"/>
      <c r="P263" s="1429"/>
      <c r="Q263" s="1429"/>
      <c r="R263" s="1429"/>
      <c r="S263" s="1429"/>
      <c r="T263" s="1429"/>
      <c r="U263" s="1429"/>
      <c r="V263" s="1429"/>
      <c r="W263" s="1429"/>
      <c r="X263" s="1429"/>
      <c r="Y263" s="1429"/>
      <c r="Z263" s="1388"/>
      <c r="AA263" s="1429"/>
      <c r="AB263" s="1429"/>
      <c r="AC263" s="1429"/>
      <c r="AD263" s="1429"/>
      <c r="AE263" s="1429"/>
      <c r="AF263" s="1429"/>
      <c r="AG263" s="1429"/>
      <c r="AH263" s="1429"/>
      <c r="AI263" s="1429"/>
      <c r="AJ263" s="1429"/>
      <c r="AK263" s="1429"/>
      <c r="AL263" s="1429"/>
      <c r="AM263" s="1388"/>
      <c r="AN263" s="1388"/>
      <c r="AO263" s="1388"/>
      <c r="AP263" s="1388"/>
      <c r="AQ263" s="1388"/>
      <c r="AR263" s="1388"/>
      <c r="AS263" s="1388"/>
      <c r="AT263" s="1388"/>
      <c r="AU263" s="1388"/>
      <c r="AV263" s="1388"/>
      <c r="AW263" s="1388"/>
      <c r="AX263" s="1388"/>
      <c r="AY263" s="1388"/>
      <c r="AZ263" s="1388"/>
    </row>
    <row r="264" spans="1:52" s="13" customFormat="1" x14ac:dyDescent="0.2">
      <c r="A264" s="176"/>
      <c r="B264" s="1435"/>
      <c r="C264" s="1388"/>
      <c r="D264" s="1434"/>
      <c r="E264" s="1435"/>
      <c r="F264" s="1436"/>
      <c r="G264" s="1435"/>
      <c r="H264" s="1437"/>
      <c r="I264" s="1388"/>
      <c r="J264" s="1389"/>
      <c r="K264" s="1388"/>
      <c r="L264" s="1388"/>
      <c r="M264" s="1388"/>
      <c r="N264" s="1429"/>
      <c r="O264" s="1429"/>
      <c r="P264" s="1429"/>
      <c r="Q264" s="1429"/>
      <c r="R264" s="1429"/>
      <c r="S264" s="1429"/>
      <c r="T264" s="1429"/>
      <c r="U264" s="1429"/>
      <c r="V264" s="1429"/>
      <c r="W264" s="1429"/>
      <c r="X264" s="1429"/>
      <c r="Y264" s="1429"/>
      <c r="Z264" s="1388"/>
      <c r="AA264" s="1429"/>
      <c r="AB264" s="1429"/>
      <c r="AC264" s="1429"/>
      <c r="AD264" s="1429"/>
      <c r="AE264" s="1429"/>
      <c r="AF264" s="1429"/>
      <c r="AG264" s="1429"/>
      <c r="AH264" s="1429"/>
      <c r="AI264" s="1429"/>
      <c r="AJ264" s="1429"/>
      <c r="AK264" s="1429"/>
      <c r="AL264" s="1429"/>
      <c r="AM264" s="1388"/>
      <c r="AN264" s="1388"/>
      <c r="AO264" s="1388"/>
      <c r="AP264" s="1388"/>
      <c r="AQ264" s="1388"/>
      <c r="AR264" s="1388"/>
      <c r="AS264" s="1388"/>
      <c r="AT264" s="1388"/>
      <c r="AU264" s="1388"/>
      <c r="AV264" s="1388"/>
      <c r="AW264" s="1388"/>
      <c r="AX264" s="1388"/>
      <c r="AY264" s="1388"/>
      <c r="AZ264" s="1388"/>
    </row>
    <row r="265" spans="1:52" s="13" customFormat="1" x14ac:dyDescent="0.2">
      <c r="A265" s="176"/>
      <c r="B265" s="1435"/>
      <c r="C265" s="1388"/>
      <c r="D265" s="1434"/>
      <c r="E265" s="1435"/>
      <c r="F265" s="1436"/>
      <c r="G265" s="1435"/>
      <c r="H265" s="1437"/>
      <c r="I265" s="1388"/>
      <c r="J265" s="1389"/>
      <c r="K265" s="1388"/>
      <c r="L265" s="1388"/>
      <c r="M265" s="1388"/>
      <c r="N265" s="1429"/>
      <c r="O265" s="1429"/>
      <c r="P265" s="1429"/>
      <c r="Q265" s="1429"/>
      <c r="R265" s="1429"/>
      <c r="S265" s="1429"/>
      <c r="T265" s="1429"/>
      <c r="U265" s="1429"/>
      <c r="V265" s="1429"/>
      <c r="W265" s="1429"/>
      <c r="X265" s="1429"/>
      <c r="Y265" s="1429"/>
      <c r="Z265" s="1388"/>
      <c r="AA265" s="1429"/>
      <c r="AB265" s="1429"/>
      <c r="AC265" s="1429"/>
      <c r="AD265" s="1429"/>
      <c r="AE265" s="1429"/>
      <c r="AF265" s="1429"/>
      <c r="AG265" s="1429"/>
      <c r="AH265" s="1429"/>
      <c r="AI265" s="1429"/>
      <c r="AJ265" s="1429"/>
      <c r="AK265" s="1429"/>
      <c r="AL265" s="1429"/>
      <c r="AM265" s="1388"/>
      <c r="AN265" s="1388"/>
      <c r="AO265" s="1388"/>
      <c r="AP265" s="1388"/>
      <c r="AQ265" s="1388"/>
      <c r="AR265" s="1388"/>
      <c r="AS265" s="1388"/>
      <c r="AT265" s="1388"/>
      <c r="AU265" s="1388"/>
      <c r="AV265" s="1388"/>
      <c r="AW265" s="1388"/>
      <c r="AX265" s="1388"/>
      <c r="AY265" s="1388"/>
      <c r="AZ265" s="1388"/>
    </row>
    <row r="266" spans="1:52" s="13" customFormat="1" x14ac:dyDescent="0.2">
      <c r="A266" s="176"/>
      <c r="B266" s="1435"/>
      <c r="C266" s="1388"/>
      <c r="D266" s="1434"/>
      <c r="E266" s="1435"/>
      <c r="F266" s="1436"/>
      <c r="G266" s="1435"/>
      <c r="H266" s="1437"/>
      <c r="I266" s="1388"/>
      <c r="J266" s="1389"/>
      <c r="K266" s="1388"/>
      <c r="L266" s="1388"/>
      <c r="M266" s="1388"/>
      <c r="N266" s="1429"/>
      <c r="O266" s="1429"/>
      <c r="P266" s="1429"/>
      <c r="Q266" s="1429"/>
      <c r="R266" s="1429"/>
      <c r="S266" s="1429"/>
      <c r="T266" s="1429"/>
      <c r="U266" s="1429"/>
      <c r="V266" s="1429"/>
      <c r="W266" s="1429"/>
      <c r="X266" s="1429"/>
      <c r="Y266" s="1429"/>
      <c r="Z266" s="1388"/>
      <c r="AA266" s="1429"/>
      <c r="AB266" s="1429"/>
      <c r="AC266" s="1429"/>
      <c r="AD266" s="1429"/>
      <c r="AE266" s="1429"/>
      <c r="AF266" s="1429"/>
      <c r="AG266" s="1429"/>
      <c r="AH266" s="1429"/>
      <c r="AI266" s="1429"/>
      <c r="AJ266" s="1429"/>
      <c r="AK266" s="1429"/>
      <c r="AL266" s="1429"/>
      <c r="AM266" s="1388"/>
      <c r="AN266" s="1388"/>
      <c r="AO266" s="1388"/>
      <c r="AP266" s="1388"/>
      <c r="AQ266" s="1388"/>
      <c r="AR266" s="1388"/>
      <c r="AS266" s="1388"/>
      <c r="AT266" s="1388"/>
      <c r="AU266" s="1388"/>
      <c r="AV266" s="1388"/>
      <c r="AW266" s="1388"/>
      <c r="AX266" s="1388"/>
      <c r="AY266" s="1388"/>
      <c r="AZ266" s="1388"/>
    </row>
    <row r="267" spans="1:52" s="13" customFormat="1" x14ac:dyDescent="0.2">
      <c r="A267" s="176"/>
      <c r="B267" s="1435"/>
      <c r="C267" s="1388"/>
      <c r="D267" s="1434"/>
      <c r="E267" s="1435"/>
      <c r="F267" s="1436"/>
      <c r="G267" s="1435"/>
      <c r="H267" s="1437"/>
      <c r="I267" s="1388"/>
      <c r="J267" s="1389"/>
      <c r="K267" s="1388"/>
      <c r="L267" s="1388"/>
      <c r="M267" s="1388"/>
      <c r="N267" s="1429"/>
      <c r="O267" s="1429"/>
      <c r="P267" s="1429"/>
      <c r="Q267" s="1429"/>
      <c r="R267" s="1429"/>
      <c r="S267" s="1429"/>
      <c r="T267" s="1429"/>
      <c r="U267" s="1429"/>
      <c r="V267" s="1429"/>
      <c r="W267" s="1429"/>
      <c r="X267" s="1429"/>
      <c r="Y267" s="1429"/>
      <c r="Z267" s="1388"/>
      <c r="AA267" s="1429"/>
      <c r="AB267" s="1429"/>
      <c r="AC267" s="1429"/>
      <c r="AD267" s="1429"/>
      <c r="AE267" s="1429"/>
      <c r="AF267" s="1429"/>
      <c r="AG267" s="1429"/>
      <c r="AH267" s="1429"/>
      <c r="AI267" s="1429"/>
      <c r="AJ267" s="1429"/>
      <c r="AK267" s="1429"/>
      <c r="AL267" s="1429"/>
      <c r="AM267" s="1388"/>
      <c r="AN267" s="1388"/>
      <c r="AO267" s="1388"/>
      <c r="AP267" s="1388"/>
      <c r="AQ267" s="1388"/>
      <c r="AR267" s="1388"/>
      <c r="AS267" s="1388"/>
      <c r="AT267" s="1388"/>
      <c r="AU267" s="1388"/>
      <c r="AV267" s="1388"/>
      <c r="AW267" s="1388"/>
      <c r="AX267" s="1388"/>
      <c r="AY267" s="1388"/>
      <c r="AZ267" s="1388"/>
    </row>
    <row r="268" spans="1:52" s="13" customFormat="1" x14ac:dyDescent="0.2">
      <c r="A268" s="176"/>
      <c r="B268" s="1435"/>
      <c r="C268" s="1388"/>
      <c r="D268" s="1434"/>
      <c r="E268" s="1435"/>
      <c r="F268" s="1436"/>
      <c r="G268" s="1435"/>
      <c r="H268" s="1437"/>
      <c r="I268" s="1388"/>
      <c r="J268" s="1389"/>
      <c r="K268" s="1388"/>
      <c r="L268" s="1388"/>
      <c r="M268" s="1388"/>
      <c r="N268" s="1429"/>
      <c r="O268" s="1429"/>
      <c r="P268" s="1429"/>
      <c r="Q268" s="1429"/>
      <c r="R268" s="1429"/>
      <c r="S268" s="1429"/>
      <c r="T268" s="1429"/>
      <c r="U268" s="1429"/>
      <c r="V268" s="1429"/>
      <c r="W268" s="1429"/>
      <c r="X268" s="1429"/>
      <c r="Y268" s="1429"/>
      <c r="Z268" s="1388"/>
      <c r="AA268" s="1429"/>
      <c r="AB268" s="1429"/>
      <c r="AC268" s="1429"/>
      <c r="AD268" s="1429"/>
      <c r="AE268" s="1429"/>
      <c r="AF268" s="1429"/>
      <c r="AG268" s="1429"/>
      <c r="AH268" s="1429"/>
      <c r="AI268" s="1429"/>
      <c r="AJ268" s="1429"/>
      <c r="AK268" s="1429"/>
      <c r="AL268" s="1429"/>
      <c r="AM268" s="1388"/>
      <c r="AN268" s="1388"/>
      <c r="AO268" s="1388"/>
      <c r="AP268" s="1388"/>
      <c r="AQ268" s="1388"/>
      <c r="AR268" s="1388"/>
      <c r="AS268" s="1388"/>
      <c r="AT268" s="1388"/>
      <c r="AU268" s="1388"/>
      <c r="AV268" s="1388"/>
      <c r="AW268" s="1388"/>
      <c r="AX268" s="1388"/>
      <c r="AY268" s="1388"/>
      <c r="AZ268" s="1388"/>
    </row>
    <row r="269" spans="1:52" s="13" customFormat="1" x14ac:dyDescent="0.2">
      <c r="A269" s="176"/>
      <c r="B269" s="1435"/>
      <c r="C269" s="1388"/>
      <c r="D269" s="1434"/>
      <c r="E269" s="1435"/>
      <c r="F269" s="1513"/>
      <c r="G269" s="1435"/>
      <c r="H269" s="1437"/>
      <c r="I269" s="1388"/>
      <c r="J269" s="1389"/>
      <c r="K269" s="1388"/>
      <c r="L269" s="1388"/>
      <c r="M269" s="1388"/>
      <c r="N269" s="1429"/>
      <c r="O269" s="1429"/>
      <c r="P269" s="1429"/>
      <c r="Q269" s="1429"/>
      <c r="R269" s="1429"/>
      <c r="S269" s="1429"/>
      <c r="T269" s="1429"/>
      <c r="U269" s="1429"/>
      <c r="V269" s="1429"/>
      <c r="W269" s="1429"/>
      <c r="X269" s="1429"/>
      <c r="Y269" s="1429"/>
      <c r="Z269" s="1388"/>
      <c r="AA269" s="1429"/>
      <c r="AB269" s="1429"/>
      <c r="AC269" s="1429"/>
      <c r="AD269" s="1429"/>
      <c r="AE269" s="1429"/>
      <c r="AF269" s="1429"/>
      <c r="AG269" s="1429"/>
      <c r="AH269" s="1429"/>
      <c r="AI269" s="1429"/>
      <c r="AJ269" s="1429"/>
      <c r="AK269" s="1429"/>
      <c r="AL269" s="1429"/>
      <c r="AM269" s="1388"/>
      <c r="AN269" s="1388"/>
      <c r="AO269" s="1388"/>
      <c r="AP269" s="1388"/>
      <c r="AQ269" s="1388"/>
      <c r="AR269" s="1388"/>
      <c r="AS269" s="1388"/>
      <c r="AT269" s="1388"/>
      <c r="AU269" s="1388"/>
      <c r="AV269" s="1388"/>
      <c r="AW269" s="1388"/>
      <c r="AX269" s="1388"/>
      <c r="AY269" s="1388"/>
      <c r="AZ269" s="1388"/>
    </row>
    <row r="270" spans="1:52" s="13" customFormat="1" x14ac:dyDescent="0.2">
      <c r="A270" s="176"/>
      <c r="B270" s="1435"/>
      <c r="C270" s="1388"/>
      <c r="D270" s="1434"/>
      <c r="E270" s="1435"/>
      <c r="F270" s="1514"/>
      <c r="G270" s="1435"/>
      <c r="H270" s="1437"/>
      <c r="I270" s="1388"/>
      <c r="J270" s="1389"/>
      <c r="K270" s="1388"/>
      <c r="L270" s="1388"/>
      <c r="M270" s="1388"/>
      <c r="N270" s="1429"/>
      <c r="O270" s="1429"/>
      <c r="P270" s="1429"/>
      <c r="Q270" s="1429"/>
      <c r="R270" s="1429"/>
      <c r="S270" s="1429"/>
      <c r="T270" s="1429"/>
      <c r="U270" s="1429"/>
      <c r="V270" s="1429"/>
      <c r="W270" s="1429"/>
      <c r="X270" s="1429"/>
      <c r="Y270" s="1429"/>
      <c r="Z270" s="1388"/>
      <c r="AA270" s="1429"/>
      <c r="AB270" s="1429"/>
      <c r="AC270" s="1429"/>
      <c r="AD270" s="1429"/>
      <c r="AE270" s="1429"/>
      <c r="AF270" s="1429"/>
      <c r="AG270" s="1429"/>
      <c r="AH270" s="1429"/>
      <c r="AI270" s="1429"/>
      <c r="AJ270" s="1429"/>
      <c r="AK270" s="1429"/>
      <c r="AL270" s="1429"/>
      <c r="AM270" s="1388"/>
      <c r="AN270" s="1388"/>
      <c r="AO270" s="1388"/>
      <c r="AP270" s="1388"/>
      <c r="AQ270" s="1388"/>
      <c r="AR270" s="1388"/>
      <c r="AS270" s="1388"/>
      <c r="AT270" s="1388"/>
      <c r="AU270" s="1388"/>
      <c r="AV270" s="1388"/>
      <c r="AW270" s="1388"/>
      <c r="AX270" s="1388"/>
      <c r="AY270" s="1388"/>
      <c r="AZ270" s="1388"/>
    </row>
    <row r="271" spans="1:52" s="13" customFormat="1" x14ac:dyDescent="0.2">
      <c r="A271" s="176"/>
      <c r="B271" s="1435"/>
      <c r="C271" s="1388"/>
      <c r="D271" s="1434"/>
      <c r="E271" s="1435"/>
      <c r="F271" s="1436"/>
      <c r="G271" s="1435"/>
      <c r="H271" s="1437"/>
      <c r="I271" s="1388"/>
      <c r="J271" s="1389"/>
      <c r="K271" s="1388"/>
      <c r="L271" s="1388"/>
      <c r="M271" s="1388"/>
      <c r="N271" s="1429"/>
      <c r="O271" s="1429"/>
      <c r="P271" s="1429"/>
      <c r="Q271" s="1429"/>
      <c r="R271" s="1429"/>
      <c r="S271" s="1429"/>
      <c r="T271" s="1429"/>
      <c r="U271" s="1429"/>
      <c r="V271" s="1429"/>
      <c r="W271" s="1429"/>
      <c r="X271" s="1429"/>
      <c r="Y271" s="1429"/>
      <c r="Z271" s="1388"/>
      <c r="AA271" s="1429"/>
      <c r="AB271" s="1429"/>
      <c r="AC271" s="1429"/>
      <c r="AD271" s="1429"/>
      <c r="AE271" s="1429"/>
      <c r="AF271" s="1429"/>
      <c r="AG271" s="1429"/>
      <c r="AH271" s="1429"/>
      <c r="AI271" s="1429"/>
      <c r="AJ271" s="1429"/>
      <c r="AK271" s="1429"/>
      <c r="AL271" s="1429"/>
      <c r="AM271" s="1388"/>
      <c r="AN271" s="1388"/>
      <c r="AO271" s="1388"/>
      <c r="AP271" s="1388"/>
      <c r="AQ271" s="1388"/>
      <c r="AR271" s="1388"/>
      <c r="AS271" s="1388"/>
      <c r="AT271" s="1388"/>
      <c r="AU271" s="1388"/>
      <c r="AV271" s="1388"/>
      <c r="AW271" s="1388"/>
      <c r="AX271" s="1388"/>
      <c r="AY271" s="1388"/>
      <c r="AZ271" s="1388"/>
    </row>
    <row r="272" spans="1:52" s="13" customFormat="1" x14ac:dyDescent="0.2">
      <c r="A272" s="176"/>
      <c r="B272" s="1435"/>
      <c r="C272" s="1388"/>
      <c r="D272" s="1434"/>
      <c r="E272" s="1435"/>
      <c r="F272" s="1436"/>
      <c r="G272" s="1435"/>
      <c r="H272" s="1437"/>
      <c r="I272" s="1388"/>
      <c r="J272" s="1389"/>
      <c r="K272" s="1388"/>
      <c r="L272" s="1388"/>
      <c r="M272" s="1388"/>
      <c r="N272" s="1429"/>
      <c r="O272" s="1429"/>
      <c r="P272" s="1429"/>
      <c r="Q272" s="1429"/>
      <c r="R272" s="1429"/>
      <c r="S272" s="1429"/>
      <c r="T272" s="1429"/>
      <c r="U272" s="1429"/>
      <c r="V272" s="1429"/>
      <c r="W272" s="1429"/>
      <c r="X272" s="1429"/>
      <c r="Y272" s="1429"/>
      <c r="Z272" s="1388"/>
      <c r="AA272" s="1429"/>
      <c r="AB272" s="1429"/>
      <c r="AC272" s="1429"/>
      <c r="AD272" s="1429"/>
      <c r="AE272" s="1429"/>
      <c r="AF272" s="1429"/>
      <c r="AG272" s="1429"/>
      <c r="AH272" s="1429"/>
      <c r="AI272" s="1429"/>
      <c r="AJ272" s="1429"/>
      <c r="AK272" s="1429"/>
      <c r="AL272" s="1429"/>
      <c r="AM272" s="1388"/>
      <c r="AN272" s="1388"/>
      <c r="AO272" s="1388"/>
      <c r="AP272" s="1388"/>
      <c r="AQ272" s="1388"/>
      <c r="AR272" s="1388"/>
      <c r="AS272" s="1388"/>
      <c r="AT272" s="1388"/>
      <c r="AU272" s="1388"/>
      <c r="AV272" s="1388"/>
      <c r="AW272" s="1388"/>
      <c r="AX272" s="1388"/>
      <c r="AY272" s="1388"/>
      <c r="AZ272" s="1388"/>
    </row>
    <row r="273" spans="1:52" s="13" customFormat="1" x14ac:dyDescent="0.2">
      <c r="A273" s="176"/>
      <c r="B273" s="1435"/>
      <c r="C273" s="1388"/>
      <c r="D273" s="1434"/>
      <c r="E273" s="1435"/>
      <c r="F273" s="1436"/>
      <c r="G273" s="1435"/>
      <c r="H273" s="1437"/>
      <c r="I273" s="1388"/>
      <c r="J273" s="1389"/>
      <c r="K273" s="1388"/>
      <c r="L273" s="1388"/>
      <c r="M273" s="1388"/>
      <c r="N273" s="1429"/>
      <c r="O273" s="1429"/>
      <c r="P273" s="1429"/>
      <c r="Q273" s="1429"/>
      <c r="R273" s="1429"/>
      <c r="S273" s="1429"/>
      <c r="T273" s="1429"/>
      <c r="U273" s="1429"/>
      <c r="V273" s="1429"/>
      <c r="W273" s="1429"/>
      <c r="X273" s="1429"/>
      <c r="Y273" s="1429"/>
      <c r="Z273" s="1388"/>
      <c r="AA273" s="1429"/>
      <c r="AB273" s="1429"/>
      <c r="AC273" s="1429"/>
      <c r="AD273" s="1429"/>
      <c r="AE273" s="1429"/>
      <c r="AF273" s="1429"/>
      <c r="AG273" s="1429"/>
      <c r="AH273" s="1429"/>
      <c r="AI273" s="1429"/>
      <c r="AJ273" s="1429"/>
      <c r="AK273" s="1429"/>
      <c r="AL273" s="1429"/>
      <c r="AM273" s="1388"/>
      <c r="AN273" s="1388"/>
      <c r="AO273" s="1388"/>
      <c r="AP273" s="1388"/>
      <c r="AQ273" s="1388"/>
      <c r="AR273" s="1388"/>
      <c r="AS273" s="1388"/>
      <c r="AT273" s="1388"/>
      <c r="AU273" s="1388"/>
      <c r="AV273" s="1388"/>
      <c r="AW273" s="1388"/>
      <c r="AX273" s="1388"/>
      <c r="AY273" s="1388"/>
      <c r="AZ273" s="1388"/>
    </row>
    <row r="274" spans="1:52" s="13" customFormat="1" x14ac:dyDescent="0.2">
      <c r="A274" s="176"/>
      <c r="B274" s="1435"/>
      <c r="C274" s="1388"/>
      <c r="D274" s="1434"/>
      <c r="E274" s="1435"/>
      <c r="F274" s="1436"/>
      <c r="G274" s="1435"/>
      <c r="H274" s="1437"/>
      <c r="I274" s="1388"/>
      <c r="J274" s="1389"/>
      <c r="K274" s="1388"/>
      <c r="L274" s="1388"/>
      <c r="M274" s="1388"/>
      <c r="N274" s="1429"/>
      <c r="O274" s="1429"/>
      <c r="P274" s="1429"/>
      <c r="Q274" s="1429"/>
      <c r="R274" s="1429"/>
      <c r="S274" s="1429"/>
      <c r="T274" s="1429"/>
      <c r="U274" s="1429"/>
      <c r="V274" s="1429"/>
      <c r="W274" s="1429"/>
      <c r="X274" s="1429"/>
      <c r="Y274" s="1429"/>
      <c r="Z274" s="1388"/>
      <c r="AA274" s="1429"/>
      <c r="AB274" s="1429"/>
      <c r="AC274" s="1429"/>
      <c r="AD274" s="1429"/>
      <c r="AE274" s="1429"/>
      <c r="AF274" s="1429"/>
      <c r="AG274" s="1429"/>
      <c r="AH274" s="1429"/>
      <c r="AI274" s="1429"/>
      <c r="AJ274" s="1429"/>
      <c r="AK274" s="1429"/>
      <c r="AL274" s="1429"/>
      <c r="AM274" s="1388"/>
      <c r="AN274" s="1388"/>
      <c r="AO274" s="1388"/>
      <c r="AP274" s="1388"/>
      <c r="AQ274" s="1388"/>
      <c r="AR274" s="1388"/>
      <c r="AS274" s="1388"/>
      <c r="AT274" s="1388"/>
      <c r="AU274" s="1388"/>
      <c r="AV274" s="1388"/>
      <c r="AW274" s="1388"/>
      <c r="AX274" s="1388"/>
      <c r="AY274" s="1388"/>
      <c r="AZ274" s="1388"/>
    </row>
    <row r="275" spans="1:52" s="13" customFormat="1" x14ac:dyDescent="0.2">
      <c r="A275" s="176"/>
      <c r="B275" s="1435"/>
      <c r="C275" s="1388"/>
      <c r="D275" s="1434"/>
      <c r="E275" s="1435"/>
      <c r="F275" s="1436"/>
      <c r="G275" s="1435"/>
      <c r="H275" s="1437"/>
      <c r="I275" s="1388"/>
      <c r="J275" s="1389"/>
      <c r="K275" s="1388"/>
      <c r="L275" s="1388"/>
      <c r="M275" s="1388"/>
      <c r="N275" s="1429"/>
      <c r="O275" s="1429"/>
      <c r="P275" s="1429"/>
      <c r="Q275" s="1429"/>
      <c r="R275" s="1429"/>
      <c r="S275" s="1429"/>
      <c r="T275" s="1429"/>
      <c r="U275" s="1429"/>
      <c r="V275" s="1429"/>
      <c r="W275" s="1429"/>
      <c r="X275" s="1429"/>
      <c r="Y275" s="1429"/>
      <c r="Z275" s="1388"/>
      <c r="AA275" s="1429"/>
      <c r="AB275" s="1429"/>
      <c r="AC275" s="1429"/>
      <c r="AD275" s="1429"/>
      <c r="AE275" s="1429"/>
      <c r="AF275" s="1429"/>
      <c r="AG275" s="1429"/>
      <c r="AH275" s="1429"/>
      <c r="AI275" s="1429"/>
      <c r="AJ275" s="1429"/>
      <c r="AK275" s="1429"/>
      <c r="AL275" s="1429"/>
      <c r="AM275" s="1388"/>
      <c r="AN275" s="1388"/>
      <c r="AO275" s="1388"/>
      <c r="AP275" s="1388"/>
      <c r="AQ275" s="1388"/>
      <c r="AR275" s="1388"/>
      <c r="AS275" s="1388"/>
      <c r="AT275" s="1388"/>
      <c r="AU275" s="1388"/>
      <c r="AV275" s="1388"/>
      <c r="AW275" s="1388"/>
      <c r="AX275" s="1388"/>
      <c r="AY275" s="1388"/>
      <c r="AZ275" s="1388"/>
    </row>
    <row r="276" spans="1:52" s="13" customFormat="1" x14ac:dyDescent="0.2">
      <c r="A276" s="176"/>
      <c r="B276" s="1435"/>
      <c r="C276" s="1388"/>
      <c r="D276" s="1434"/>
      <c r="E276" s="1435"/>
      <c r="F276" s="1436"/>
      <c r="G276" s="1435"/>
      <c r="H276" s="1437"/>
      <c r="I276" s="1388"/>
      <c r="J276" s="1389"/>
      <c r="K276" s="1388"/>
      <c r="L276" s="1388"/>
      <c r="M276" s="1388"/>
      <c r="N276" s="1429"/>
      <c r="O276" s="1429"/>
      <c r="P276" s="1429"/>
      <c r="Q276" s="1429"/>
      <c r="R276" s="1429"/>
      <c r="S276" s="1429"/>
      <c r="T276" s="1429"/>
      <c r="U276" s="1429"/>
      <c r="V276" s="1429"/>
      <c r="W276" s="1429"/>
      <c r="X276" s="1429"/>
      <c r="Y276" s="1429"/>
      <c r="Z276" s="1388"/>
      <c r="AA276" s="1429"/>
      <c r="AB276" s="1429"/>
      <c r="AC276" s="1429"/>
      <c r="AD276" s="1429"/>
      <c r="AE276" s="1429"/>
      <c r="AF276" s="1429"/>
      <c r="AG276" s="1429"/>
      <c r="AH276" s="1429"/>
      <c r="AI276" s="1429"/>
      <c r="AJ276" s="1429"/>
      <c r="AK276" s="1429"/>
      <c r="AL276" s="1429"/>
      <c r="AM276" s="1388"/>
      <c r="AN276" s="1388"/>
      <c r="AO276" s="1388"/>
      <c r="AP276" s="1388"/>
      <c r="AQ276" s="1388"/>
      <c r="AR276" s="1388"/>
      <c r="AS276" s="1388"/>
      <c r="AT276" s="1388"/>
      <c r="AU276" s="1388"/>
      <c r="AV276" s="1388"/>
      <c r="AW276" s="1388"/>
      <c r="AX276" s="1388"/>
      <c r="AY276" s="1388"/>
      <c r="AZ276" s="1388"/>
    </row>
    <row r="277" spans="1:52" s="13" customFormat="1" x14ac:dyDescent="0.2">
      <c r="A277" s="176"/>
      <c r="B277" s="1435"/>
      <c r="C277" s="1388"/>
      <c r="D277" s="1434"/>
      <c r="E277" s="1435"/>
      <c r="F277" s="1436"/>
      <c r="G277" s="1435"/>
      <c r="H277" s="1437"/>
      <c r="I277" s="1388"/>
      <c r="J277" s="1389"/>
      <c r="K277" s="1388"/>
      <c r="L277" s="1388"/>
      <c r="M277" s="1388"/>
      <c r="N277" s="1429"/>
      <c r="O277" s="1429"/>
      <c r="P277" s="1429"/>
      <c r="Q277" s="1429"/>
      <c r="R277" s="1429"/>
      <c r="S277" s="1429"/>
      <c r="T277" s="1429"/>
      <c r="U277" s="1429"/>
      <c r="V277" s="1429"/>
      <c r="W277" s="1429"/>
      <c r="X277" s="1429"/>
      <c r="Y277" s="1429"/>
      <c r="Z277" s="1388"/>
      <c r="AA277" s="1429"/>
      <c r="AB277" s="1429"/>
      <c r="AC277" s="1429"/>
      <c r="AD277" s="1429"/>
      <c r="AE277" s="1429"/>
      <c r="AF277" s="1429"/>
      <c r="AG277" s="1429"/>
      <c r="AH277" s="1429"/>
      <c r="AI277" s="1429"/>
      <c r="AJ277" s="1429"/>
      <c r="AK277" s="1429"/>
      <c r="AL277" s="1429"/>
      <c r="AM277" s="1388"/>
      <c r="AN277" s="1388"/>
      <c r="AO277" s="1388"/>
      <c r="AP277" s="1388"/>
      <c r="AQ277" s="1388"/>
      <c r="AR277" s="1388"/>
      <c r="AS277" s="1388"/>
      <c r="AT277" s="1388"/>
      <c r="AU277" s="1388"/>
      <c r="AV277" s="1388"/>
      <c r="AW277" s="1388"/>
      <c r="AX277" s="1388"/>
      <c r="AY277" s="1388"/>
      <c r="AZ277" s="1388"/>
    </row>
    <row r="278" spans="1:52" s="13" customFormat="1" x14ac:dyDescent="0.2">
      <c r="A278" s="176"/>
      <c r="B278" s="1435"/>
      <c r="C278" s="1388"/>
      <c r="D278" s="1434"/>
      <c r="E278" s="1435"/>
      <c r="F278" s="1436"/>
      <c r="G278" s="1435"/>
      <c r="H278" s="1437"/>
      <c r="I278" s="1388"/>
      <c r="J278" s="1389"/>
      <c r="K278" s="1388"/>
      <c r="L278" s="1388"/>
      <c r="M278" s="1388"/>
      <c r="N278" s="1429"/>
      <c r="O278" s="1429"/>
      <c r="P278" s="1429"/>
      <c r="Q278" s="1429"/>
      <c r="R278" s="1429"/>
      <c r="S278" s="1429"/>
      <c r="T278" s="1429"/>
      <c r="U278" s="1429"/>
      <c r="V278" s="1429"/>
      <c r="W278" s="1429"/>
      <c r="X278" s="1429"/>
      <c r="Y278" s="1429"/>
      <c r="Z278" s="1388"/>
      <c r="AA278" s="1429"/>
      <c r="AB278" s="1429"/>
      <c r="AC278" s="1429"/>
      <c r="AD278" s="1429"/>
      <c r="AE278" s="1429"/>
      <c r="AF278" s="1429"/>
      <c r="AG278" s="1429"/>
      <c r="AH278" s="1429"/>
      <c r="AI278" s="1429"/>
      <c r="AJ278" s="1429"/>
      <c r="AK278" s="1429"/>
      <c r="AL278" s="1429"/>
      <c r="AM278" s="1388"/>
      <c r="AN278" s="1388"/>
      <c r="AO278" s="1388"/>
      <c r="AP278" s="1388"/>
      <c r="AQ278" s="1388"/>
      <c r="AR278" s="1388"/>
      <c r="AS278" s="1388"/>
      <c r="AT278" s="1388"/>
      <c r="AU278" s="1388"/>
      <c r="AV278" s="1388"/>
      <c r="AW278" s="1388"/>
      <c r="AX278" s="1388"/>
      <c r="AY278" s="1388"/>
      <c r="AZ278" s="1388"/>
    </row>
    <row r="279" spans="1:52" s="13" customFormat="1" x14ac:dyDescent="0.2">
      <c r="A279" s="176"/>
      <c r="B279" s="1435"/>
      <c r="C279" s="1388"/>
      <c r="D279" s="1434"/>
      <c r="E279" s="1435"/>
      <c r="F279" s="1436"/>
      <c r="G279" s="1435"/>
      <c r="H279" s="1437"/>
      <c r="I279" s="1388"/>
      <c r="J279" s="1389"/>
      <c r="K279" s="1388"/>
      <c r="L279" s="1388"/>
      <c r="M279" s="1388"/>
      <c r="N279" s="1429"/>
      <c r="O279" s="1429"/>
      <c r="P279" s="1429"/>
      <c r="Q279" s="1429"/>
      <c r="R279" s="1429"/>
      <c r="S279" s="1429"/>
      <c r="T279" s="1429"/>
      <c r="U279" s="1429"/>
      <c r="V279" s="1429"/>
      <c r="W279" s="1429"/>
      <c r="X279" s="1429"/>
      <c r="Y279" s="1429"/>
      <c r="Z279" s="1388"/>
      <c r="AA279" s="1429"/>
      <c r="AB279" s="1429"/>
      <c r="AC279" s="1429"/>
      <c r="AD279" s="1429"/>
      <c r="AE279" s="1429"/>
      <c r="AF279" s="1429"/>
      <c r="AG279" s="1429"/>
      <c r="AH279" s="1429"/>
      <c r="AI279" s="1429"/>
      <c r="AJ279" s="1429"/>
      <c r="AK279" s="1429"/>
      <c r="AL279" s="1429"/>
      <c r="AM279" s="1388"/>
      <c r="AN279" s="1388"/>
      <c r="AO279" s="1388"/>
      <c r="AP279" s="1388"/>
      <c r="AQ279" s="1388"/>
      <c r="AR279" s="1388"/>
      <c r="AS279" s="1388"/>
      <c r="AT279" s="1388"/>
      <c r="AU279" s="1388"/>
      <c r="AV279" s="1388"/>
      <c r="AW279" s="1388"/>
      <c r="AX279" s="1388"/>
      <c r="AY279" s="1388"/>
      <c r="AZ279" s="1388"/>
    </row>
    <row r="280" spans="1:52" s="13" customFormat="1" x14ac:dyDescent="0.2">
      <c r="A280" s="176"/>
      <c r="B280" s="1435"/>
      <c r="C280" s="1388"/>
      <c r="D280" s="1434"/>
      <c r="E280" s="1435"/>
      <c r="F280" s="1436"/>
      <c r="G280" s="1435"/>
      <c r="H280" s="1437"/>
      <c r="I280" s="1388"/>
      <c r="J280" s="1389"/>
      <c r="K280" s="1388"/>
      <c r="L280" s="1388"/>
      <c r="M280" s="1388"/>
      <c r="N280" s="1429"/>
      <c r="O280" s="1429"/>
      <c r="P280" s="1429"/>
      <c r="Q280" s="1429"/>
      <c r="R280" s="1429"/>
      <c r="S280" s="1429"/>
      <c r="T280" s="1429"/>
      <c r="U280" s="1429"/>
      <c r="V280" s="1429"/>
      <c r="W280" s="1429"/>
      <c r="X280" s="1429"/>
      <c r="Y280" s="1429"/>
      <c r="Z280" s="1388"/>
      <c r="AA280" s="1429"/>
      <c r="AB280" s="1429"/>
      <c r="AC280" s="1429"/>
      <c r="AD280" s="1429"/>
      <c r="AE280" s="1429"/>
      <c r="AF280" s="1429"/>
      <c r="AG280" s="1429"/>
      <c r="AH280" s="1429"/>
      <c r="AI280" s="1429"/>
      <c r="AJ280" s="1429"/>
      <c r="AK280" s="1429"/>
      <c r="AL280" s="1429"/>
      <c r="AM280" s="1388"/>
      <c r="AN280" s="1388"/>
      <c r="AO280" s="1388"/>
      <c r="AP280" s="1388"/>
      <c r="AQ280" s="1388"/>
      <c r="AR280" s="1388"/>
      <c r="AS280" s="1388"/>
      <c r="AT280" s="1388"/>
      <c r="AU280" s="1388"/>
      <c r="AV280" s="1388"/>
      <c r="AW280" s="1388"/>
      <c r="AX280" s="1388"/>
      <c r="AY280" s="1388"/>
      <c r="AZ280" s="1388"/>
    </row>
    <row r="281" spans="1:52" s="13" customFormat="1" x14ac:dyDescent="0.2">
      <c r="A281" s="176"/>
      <c r="B281" s="1435"/>
      <c r="C281" s="1388"/>
      <c r="D281" s="1434"/>
      <c r="E281" s="1435"/>
      <c r="F281" s="1436"/>
      <c r="G281" s="1435"/>
      <c r="H281" s="1437"/>
      <c r="I281" s="1388"/>
      <c r="J281" s="1389"/>
      <c r="K281" s="1388"/>
      <c r="L281" s="1388"/>
      <c r="M281" s="1388"/>
      <c r="N281" s="1429"/>
      <c r="O281" s="1429"/>
      <c r="P281" s="1429"/>
      <c r="Q281" s="1429"/>
      <c r="R281" s="1429"/>
      <c r="S281" s="1429"/>
      <c r="T281" s="1429"/>
      <c r="U281" s="1429"/>
      <c r="V281" s="1429"/>
      <c r="W281" s="1429"/>
      <c r="X281" s="1429"/>
      <c r="Y281" s="1429"/>
      <c r="Z281" s="1388"/>
      <c r="AA281" s="1429"/>
      <c r="AB281" s="1429"/>
      <c r="AC281" s="1429"/>
      <c r="AD281" s="1429"/>
      <c r="AE281" s="1429"/>
      <c r="AF281" s="1429"/>
      <c r="AG281" s="1429"/>
      <c r="AH281" s="1429"/>
      <c r="AI281" s="1429"/>
      <c r="AJ281" s="1429"/>
      <c r="AK281" s="1429"/>
      <c r="AL281" s="1429"/>
      <c r="AM281" s="1388"/>
      <c r="AN281" s="1388"/>
      <c r="AO281" s="1388"/>
      <c r="AP281" s="1388"/>
      <c r="AQ281" s="1388"/>
      <c r="AR281" s="1388"/>
      <c r="AS281" s="1388"/>
      <c r="AT281" s="1388"/>
      <c r="AU281" s="1388"/>
      <c r="AV281" s="1388"/>
      <c r="AW281" s="1388"/>
      <c r="AX281" s="1388"/>
      <c r="AY281" s="1388"/>
      <c r="AZ281" s="1388"/>
    </row>
    <row r="282" spans="1:52" s="13" customFormat="1" x14ac:dyDescent="0.2">
      <c r="A282" s="176"/>
      <c r="B282" s="1435"/>
      <c r="C282" s="1388"/>
      <c r="D282" s="1434"/>
      <c r="E282" s="1435"/>
      <c r="F282" s="1436"/>
      <c r="G282" s="1435"/>
      <c r="H282" s="1437"/>
      <c r="I282" s="1388"/>
      <c r="J282" s="1389"/>
      <c r="K282" s="1388"/>
      <c r="L282" s="1388"/>
      <c r="M282" s="1388"/>
      <c r="N282" s="1429"/>
      <c r="O282" s="1429"/>
      <c r="P282" s="1429"/>
      <c r="Q282" s="1429"/>
      <c r="R282" s="1429"/>
      <c r="S282" s="1429"/>
      <c r="T282" s="1429"/>
      <c r="U282" s="1429"/>
      <c r="V282" s="1429"/>
      <c r="W282" s="1429"/>
      <c r="X282" s="1429"/>
      <c r="Y282" s="1429"/>
      <c r="Z282" s="1388"/>
      <c r="AA282" s="1429"/>
      <c r="AB282" s="1429"/>
      <c r="AC282" s="1429"/>
      <c r="AD282" s="1429"/>
      <c r="AE282" s="1429"/>
      <c r="AF282" s="1429"/>
      <c r="AG282" s="1429"/>
      <c r="AH282" s="1429"/>
      <c r="AI282" s="1429"/>
      <c r="AJ282" s="1429"/>
      <c r="AK282" s="1429"/>
      <c r="AL282" s="1429"/>
      <c r="AM282" s="1388"/>
      <c r="AN282" s="1388"/>
      <c r="AO282" s="1388"/>
      <c r="AP282" s="1388"/>
      <c r="AQ282" s="1388"/>
      <c r="AR282" s="1388"/>
      <c r="AS282" s="1388"/>
      <c r="AT282" s="1388"/>
      <c r="AU282" s="1388"/>
      <c r="AV282" s="1388"/>
      <c r="AW282" s="1388"/>
      <c r="AX282" s="1388"/>
      <c r="AY282" s="1388"/>
      <c r="AZ282" s="1388"/>
    </row>
    <row r="283" spans="1:52" s="13" customFormat="1" x14ac:dyDescent="0.2">
      <c r="A283" s="176"/>
      <c r="B283" s="1435"/>
      <c r="C283" s="1388"/>
      <c r="D283" s="1434"/>
      <c r="E283" s="1435"/>
      <c r="F283" s="1436"/>
      <c r="G283" s="1435"/>
      <c r="H283" s="1437"/>
      <c r="I283" s="1388"/>
      <c r="J283" s="1389"/>
      <c r="K283" s="1388"/>
      <c r="L283" s="1388"/>
      <c r="M283" s="1388"/>
      <c r="N283" s="1429"/>
      <c r="O283" s="1429"/>
      <c r="P283" s="1429"/>
      <c r="Q283" s="1429"/>
      <c r="R283" s="1429"/>
      <c r="S283" s="1429"/>
      <c r="T283" s="1429"/>
      <c r="U283" s="1429"/>
      <c r="V283" s="1429"/>
      <c r="W283" s="1429"/>
      <c r="X283" s="1429"/>
      <c r="Y283" s="1429"/>
      <c r="Z283" s="1388"/>
      <c r="AA283" s="1429"/>
      <c r="AB283" s="1429"/>
      <c r="AC283" s="1429"/>
      <c r="AD283" s="1429"/>
      <c r="AE283" s="1429"/>
      <c r="AF283" s="1429"/>
      <c r="AG283" s="1429"/>
      <c r="AH283" s="1429"/>
      <c r="AI283" s="1429"/>
      <c r="AJ283" s="1429"/>
      <c r="AK283" s="1429"/>
      <c r="AL283" s="1429"/>
      <c r="AM283" s="1388"/>
      <c r="AN283" s="1388"/>
      <c r="AO283" s="1388"/>
      <c r="AP283" s="1388"/>
      <c r="AQ283" s="1388"/>
      <c r="AR283" s="1388"/>
      <c r="AS283" s="1388"/>
      <c r="AT283" s="1388"/>
      <c r="AU283" s="1388"/>
      <c r="AV283" s="1388"/>
      <c r="AW283" s="1388"/>
      <c r="AX283" s="1388"/>
      <c r="AY283" s="1388"/>
      <c r="AZ283" s="1388"/>
    </row>
    <row r="284" spans="1:52" s="13" customFormat="1" x14ac:dyDescent="0.2">
      <c r="A284" s="176"/>
      <c r="B284" s="1435"/>
      <c r="C284" s="1388"/>
      <c r="D284" s="1434"/>
      <c r="E284" s="1435"/>
      <c r="F284" s="1436"/>
      <c r="G284" s="1435"/>
      <c r="H284" s="1437"/>
      <c r="I284" s="1388"/>
      <c r="J284" s="1389"/>
      <c r="K284" s="1388"/>
      <c r="L284" s="1388"/>
      <c r="M284" s="1388"/>
      <c r="N284" s="1429"/>
      <c r="O284" s="1429"/>
      <c r="P284" s="1429"/>
      <c r="Q284" s="1429"/>
      <c r="R284" s="1429"/>
      <c r="S284" s="1429"/>
      <c r="T284" s="1429"/>
      <c r="U284" s="1429"/>
      <c r="V284" s="1429"/>
      <c r="W284" s="1429"/>
      <c r="X284" s="1429"/>
      <c r="Y284" s="1429"/>
      <c r="Z284" s="1388"/>
      <c r="AA284" s="1429"/>
      <c r="AB284" s="1429"/>
      <c r="AC284" s="1429"/>
      <c r="AD284" s="1429"/>
      <c r="AE284" s="1429"/>
      <c r="AF284" s="1429"/>
      <c r="AG284" s="1429"/>
      <c r="AH284" s="1429"/>
      <c r="AI284" s="1429"/>
      <c r="AJ284" s="1429"/>
      <c r="AK284" s="1429"/>
      <c r="AL284" s="1429"/>
      <c r="AM284" s="1388"/>
      <c r="AN284" s="1388"/>
      <c r="AO284" s="1388"/>
      <c r="AP284" s="1388"/>
      <c r="AQ284" s="1388"/>
      <c r="AR284" s="1388"/>
      <c r="AS284" s="1388"/>
      <c r="AT284" s="1388"/>
      <c r="AU284" s="1388"/>
      <c r="AV284" s="1388"/>
      <c r="AW284" s="1388"/>
      <c r="AX284" s="1388"/>
      <c r="AY284" s="1388"/>
      <c r="AZ284" s="1388"/>
    </row>
    <row r="285" spans="1:52" s="13" customFormat="1" x14ac:dyDescent="0.2">
      <c r="A285" s="176"/>
      <c r="B285" s="1435"/>
      <c r="C285" s="1388"/>
      <c r="D285" s="1434"/>
      <c r="E285" s="1435"/>
      <c r="F285" s="1513"/>
      <c r="G285" s="1435"/>
      <c r="H285" s="1437"/>
      <c r="I285" s="1388"/>
      <c r="J285" s="1389"/>
      <c r="K285" s="1388"/>
      <c r="L285" s="1388"/>
      <c r="M285" s="1388"/>
      <c r="N285" s="1429"/>
      <c r="O285" s="1429"/>
      <c r="P285" s="1429"/>
      <c r="Q285" s="1429"/>
      <c r="R285" s="1429"/>
      <c r="S285" s="1429"/>
      <c r="T285" s="1429"/>
      <c r="U285" s="1429"/>
      <c r="V285" s="1429"/>
      <c r="W285" s="1429"/>
      <c r="X285" s="1429"/>
      <c r="Y285" s="1429"/>
      <c r="Z285" s="1388"/>
      <c r="AA285" s="1429"/>
      <c r="AB285" s="1429"/>
      <c r="AC285" s="1429"/>
      <c r="AD285" s="1429"/>
      <c r="AE285" s="1429"/>
      <c r="AF285" s="1429"/>
      <c r="AG285" s="1429"/>
      <c r="AH285" s="1429"/>
      <c r="AI285" s="1429"/>
      <c r="AJ285" s="1429"/>
      <c r="AK285" s="1429"/>
      <c r="AL285" s="1429"/>
      <c r="AM285" s="1388"/>
      <c r="AN285" s="1388"/>
      <c r="AO285" s="1388"/>
      <c r="AP285" s="1388"/>
      <c r="AQ285" s="1388"/>
      <c r="AR285" s="1388"/>
      <c r="AS285" s="1388"/>
      <c r="AT285" s="1388"/>
      <c r="AU285" s="1388"/>
      <c r="AV285" s="1388"/>
      <c r="AW285" s="1388"/>
      <c r="AX285" s="1388"/>
      <c r="AY285" s="1388"/>
      <c r="AZ285" s="1388"/>
    </row>
    <row r="286" spans="1:52" s="13" customFormat="1" x14ac:dyDescent="0.2">
      <c r="A286" s="176"/>
      <c r="B286" s="1435"/>
      <c r="C286" s="1388"/>
      <c r="D286" s="1434"/>
      <c r="E286" s="1435"/>
      <c r="F286" s="1514"/>
      <c r="G286" s="1435"/>
      <c r="H286" s="1437"/>
      <c r="I286" s="1388"/>
      <c r="J286" s="1389"/>
      <c r="K286" s="1388"/>
      <c r="L286" s="1388"/>
      <c r="M286" s="1388"/>
      <c r="N286" s="1429"/>
      <c r="O286" s="1429"/>
      <c r="P286" s="1429"/>
      <c r="Q286" s="1429"/>
      <c r="R286" s="1429"/>
      <c r="S286" s="1429"/>
      <c r="T286" s="1429"/>
      <c r="U286" s="1429"/>
      <c r="V286" s="1429"/>
      <c r="W286" s="1429"/>
      <c r="X286" s="1429"/>
      <c r="Y286" s="1429"/>
      <c r="Z286" s="1388"/>
      <c r="AA286" s="1429"/>
      <c r="AB286" s="1429"/>
      <c r="AC286" s="1429"/>
      <c r="AD286" s="1429"/>
      <c r="AE286" s="1429"/>
      <c r="AF286" s="1429"/>
      <c r="AG286" s="1429"/>
      <c r="AH286" s="1429"/>
      <c r="AI286" s="1429"/>
      <c r="AJ286" s="1429"/>
      <c r="AK286" s="1429"/>
      <c r="AL286" s="1429"/>
      <c r="AM286" s="1388"/>
      <c r="AN286" s="1388"/>
      <c r="AO286" s="1388"/>
      <c r="AP286" s="1388"/>
      <c r="AQ286" s="1388"/>
      <c r="AR286" s="1388"/>
      <c r="AS286" s="1388"/>
      <c r="AT286" s="1388"/>
      <c r="AU286" s="1388"/>
      <c r="AV286" s="1388"/>
      <c r="AW286" s="1388"/>
      <c r="AX286" s="1388"/>
      <c r="AY286" s="1388"/>
      <c r="AZ286" s="1388"/>
    </row>
    <row r="287" spans="1:52" s="13" customFormat="1" x14ac:dyDescent="0.2">
      <c r="A287" s="176"/>
      <c r="B287" s="1435"/>
      <c r="C287" s="1388"/>
      <c r="D287" s="1434"/>
      <c r="E287" s="1435"/>
      <c r="F287" s="1436"/>
      <c r="G287" s="1435"/>
      <c r="H287" s="1437"/>
      <c r="I287" s="1388"/>
      <c r="J287" s="1389"/>
      <c r="K287" s="1388"/>
      <c r="L287" s="1388"/>
      <c r="M287" s="1388"/>
      <c r="N287" s="1429"/>
      <c r="O287" s="1429"/>
      <c r="P287" s="1429"/>
      <c r="Q287" s="1429"/>
      <c r="R287" s="1429"/>
      <c r="S287" s="1429"/>
      <c r="T287" s="1429"/>
      <c r="U287" s="1429"/>
      <c r="V287" s="1429"/>
      <c r="W287" s="1429"/>
      <c r="X287" s="1429"/>
      <c r="Y287" s="1429"/>
      <c r="Z287" s="1388"/>
      <c r="AA287" s="1429"/>
      <c r="AB287" s="1429"/>
      <c r="AC287" s="1429"/>
      <c r="AD287" s="1429"/>
      <c r="AE287" s="1429"/>
      <c r="AF287" s="1429"/>
      <c r="AG287" s="1429"/>
      <c r="AH287" s="1429"/>
      <c r="AI287" s="1429"/>
      <c r="AJ287" s="1429"/>
      <c r="AK287" s="1429"/>
      <c r="AL287" s="1429"/>
      <c r="AM287" s="1388"/>
      <c r="AN287" s="1388"/>
      <c r="AO287" s="1388"/>
      <c r="AP287" s="1388"/>
      <c r="AQ287" s="1388"/>
      <c r="AR287" s="1388"/>
      <c r="AS287" s="1388"/>
      <c r="AT287" s="1388"/>
      <c r="AU287" s="1388"/>
      <c r="AV287" s="1388"/>
      <c r="AW287" s="1388"/>
      <c r="AX287" s="1388"/>
      <c r="AY287" s="1388"/>
      <c r="AZ287" s="1388"/>
    </row>
    <row r="288" spans="1:52" s="13" customFormat="1" x14ac:dyDescent="0.2">
      <c r="A288" s="176"/>
      <c r="B288" s="1435"/>
      <c r="C288" s="1388"/>
      <c r="D288" s="1434"/>
      <c r="E288" s="1435"/>
      <c r="F288" s="1436"/>
      <c r="G288" s="1435"/>
      <c r="H288" s="1437"/>
      <c r="I288" s="1388"/>
      <c r="J288" s="1389"/>
      <c r="K288" s="1388"/>
      <c r="L288" s="1388"/>
      <c r="M288" s="1388"/>
      <c r="N288" s="1429"/>
      <c r="O288" s="1429"/>
      <c r="P288" s="1429"/>
      <c r="Q288" s="1429"/>
      <c r="R288" s="1429"/>
      <c r="S288" s="1429"/>
      <c r="T288" s="1429"/>
      <c r="U288" s="1429"/>
      <c r="V288" s="1429"/>
      <c r="W288" s="1429"/>
      <c r="X288" s="1429"/>
      <c r="Y288" s="1429"/>
      <c r="Z288" s="1388"/>
      <c r="AA288" s="1429"/>
      <c r="AB288" s="1429"/>
      <c r="AC288" s="1429"/>
      <c r="AD288" s="1429"/>
      <c r="AE288" s="1429"/>
      <c r="AF288" s="1429"/>
      <c r="AG288" s="1429"/>
      <c r="AH288" s="1429"/>
      <c r="AI288" s="1429"/>
      <c r="AJ288" s="1429"/>
      <c r="AK288" s="1429"/>
      <c r="AL288" s="1429"/>
      <c r="AM288" s="1388"/>
      <c r="AN288" s="1388"/>
      <c r="AO288" s="1388"/>
      <c r="AP288" s="1388"/>
      <c r="AQ288" s="1388"/>
      <c r="AR288" s="1388"/>
      <c r="AS288" s="1388"/>
      <c r="AT288" s="1388"/>
      <c r="AU288" s="1388"/>
      <c r="AV288" s="1388"/>
      <c r="AW288" s="1388"/>
      <c r="AX288" s="1388"/>
      <c r="AY288" s="1388"/>
      <c r="AZ288" s="1388"/>
    </row>
    <row r="289" spans="1:52" s="13" customFormat="1" x14ac:dyDescent="0.2">
      <c r="A289" s="176"/>
      <c r="B289" s="1435"/>
      <c r="C289" s="1388"/>
      <c r="D289" s="1434"/>
      <c r="E289" s="1435"/>
      <c r="F289" s="1436"/>
      <c r="G289" s="1435"/>
      <c r="H289" s="1437"/>
      <c r="I289" s="1388"/>
      <c r="J289" s="1389"/>
      <c r="K289" s="1388"/>
      <c r="L289" s="1388"/>
      <c r="M289" s="1388"/>
      <c r="N289" s="1429"/>
      <c r="O289" s="1429"/>
      <c r="P289" s="1429"/>
      <c r="Q289" s="1429"/>
      <c r="R289" s="1429"/>
      <c r="S289" s="1429"/>
      <c r="T289" s="1429"/>
      <c r="U289" s="1429"/>
      <c r="V289" s="1429"/>
      <c r="W289" s="1429"/>
      <c r="X289" s="1429"/>
      <c r="Y289" s="1429"/>
      <c r="Z289" s="1388"/>
      <c r="AA289" s="1429"/>
      <c r="AB289" s="1429"/>
      <c r="AC289" s="1429"/>
      <c r="AD289" s="1429"/>
      <c r="AE289" s="1429"/>
      <c r="AF289" s="1429"/>
      <c r="AG289" s="1429"/>
      <c r="AH289" s="1429"/>
      <c r="AI289" s="1429"/>
      <c r="AJ289" s="1429"/>
      <c r="AK289" s="1429"/>
      <c r="AL289" s="1429"/>
      <c r="AM289" s="1388"/>
      <c r="AN289" s="1388"/>
      <c r="AO289" s="1388"/>
      <c r="AP289" s="1388"/>
      <c r="AQ289" s="1388"/>
      <c r="AR289" s="1388"/>
      <c r="AS289" s="1388"/>
      <c r="AT289" s="1388"/>
      <c r="AU289" s="1388"/>
      <c r="AV289" s="1388"/>
      <c r="AW289" s="1388"/>
      <c r="AX289" s="1388"/>
      <c r="AY289" s="1388"/>
      <c r="AZ289" s="1388"/>
    </row>
    <row r="290" spans="1:52" s="13" customFormat="1" x14ac:dyDescent="0.2">
      <c r="A290" s="176"/>
      <c r="B290" s="1435"/>
      <c r="C290" s="1388"/>
      <c r="D290" s="1434"/>
      <c r="E290" s="1435"/>
      <c r="F290" s="1436"/>
      <c r="G290" s="1435"/>
      <c r="H290" s="1437"/>
      <c r="I290" s="1388"/>
      <c r="J290" s="1389"/>
      <c r="K290" s="1388"/>
      <c r="L290" s="1388"/>
      <c r="M290" s="1388"/>
      <c r="N290" s="1429"/>
      <c r="O290" s="1429"/>
      <c r="P290" s="1429"/>
      <c r="Q290" s="1429"/>
      <c r="R290" s="1429"/>
      <c r="S290" s="1429"/>
      <c r="T290" s="1429"/>
      <c r="U290" s="1429"/>
      <c r="V290" s="1429"/>
      <c r="W290" s="1429"/>
      <c r="X290" s="1429"/>
      <c r="Y290" s="1429"/>
      <c r="Z290" s="1388"/>
      <c r="AA290" s="1429"/>
      <c r="AB290" s="1429"/>
      <c r="AC290" s="1429"/>
      <c r="AD290" s="1429"/>
      <c r="AE290" s="1429"/>
      <c r="AF290" s="1429"/>
      <c r="AG290" s="1429"/>
      <c r="AH290" s="1429"/>
      <c r="AI290" s="1429"/>
      <c r="AJ290" s="1429"/>
      <c r="AK290" s="1429"/>
      <c r="AL290" s="1429"/>
      <c r="AM290" s="1388"/>
      <c r="AN290" s="1388"/>
      <c r="AO290" s="1388"/>
      <c r="AP290" s="1388"/>
      <c r="AQ290" s="1388"/>
      <c r="AR290" s="1388"/>
      <c r="AS290" s="1388"/>
      <c r="AT290" s="1388"/>
      <c r="AU290" s="1388"/>
      <c r="AV290" s="1388"/>
      <c r="AW290" s="1388"/>
      <c r="AX290" s="1388"/>
      <c r="AY290" s="1388"/>
      <c r="AZ290" s="1388"/>
    </row>
    <row r="291" spans="1:52" s="13" customFormat="1" x14ac:dyDescent="0.2">
      <c r="A291" s="176"/>
      <c r="B291" s="1435"/>
      <c r="C291" s="1388"/>
      <c r="D291" s="1434"/>
      <c r="E291" s="1435"/>
      <c r="F291" s="1436"/>
      <c r="G291" s="1435"/>
      <c r="H291" s="1437"/>
      <c r="I291" s="1388"/>
      <c r="J291" s="1389"/>
      <c r="K291" s="1388"/>
      <c r="L291" s="1388"/>
      <c r="M291" s="1388"/>
      <c r="N291" s="1429"/>
      <c r="O291" s="1429"/>
      <c r="P291" s="1429"/>
      <c r="Q291" s="1429"/>
      <c r="R291" s="1429"/>
      <c r="S291" s="1429"/>
      <c r="T291" s="1429"/>
      <c r="U291" s="1429"/>
      <c r="V291" s="1429"/>
      <c r="W291" s="1429"/>
      <c r="X291" s="1429"/>
      <c r="Y291" s="1429"/>
      <c r="Z291" s="1388"/>
      <c r="AA291" s="1429"/>
      <c r="AB291" s="1429"/>
      <c r="AC291" s="1429"/>
      <c r="AD291" s="1429"/>
      <c r="AE291" s="1429"/>
      <c r="AF291" s="1429"/>
      <c r="AG291" s="1429"/>
      <c r="AH291" s="1429"/>
      <c r="AI291" s="1429"/>
      <c r="AJ291" s="1429"/>
      <c r="AK291" s="1429"/>
      <c r="AL291" s="1429"/>
      <c r="AM291" s="1388"/>
      <c r="AN291" s="1388"/>
      <c r="AO291" s="1388"/>
      <c r="AP291" s="1388"/>
      <c r="AQ291" s="1388"/>
      <c r="AR291" s="1388"/>
      <c r="AS291" s="1388"/>
      <c r="AT291" s="1388"/>
      <c r="AU291" s="1388"/>
      <c r="AV291" s="1388"/>
      <c r="AW291" s="1388"/>
      <c r="AX291" s="1388"/>
      <c r="AY291" s="1388"/>
      <c r="AZ291" s="1388"/>
    </row>
    <row r="292" spans="1:52" s="13" customFormat="1" x14ac:dyDescent="0.2">
      <c r="A292" s="176"/>
      <c r="B292" s="1435"/>
      <c r="C292" s="1388"/>
      <c r="D292" s="1434"/>
      <c r="E292" s="1435"/>
      <c r="F292" s="1436"/>
      <c r="G292" s="1435"/>
      <c r="H292" s="1437"/>
      <c r="I292" s="1388"/>
      <c r="J292" s="1389"/>
      <c r="K292" s="1388"/>
      <c r="L292" s="1388"/>
      <c r="M292" s="1388"/>
      <c r="N292" s="1429"/>
      <c r="O292" s="1429"/>
      <c r="P292" s="1429"/>
      <c r="Q292" s="1429"/>
      <c r="R292" s="1429"/>
      <c r="S292" s="1429"/>
      <c r="T292" s="1429"/>
      <c r="U292" s="1429"/>
      <c r="V292" s="1429"/>
      <c r="W292" s="1429"/>
      <c r="X292" s="1429"/>
      <c r="Y292" s="1429"/>
      <c r="Z292" s="1388"/>
      <c r="AA292" s="1429"/>
      <c r="AB292" s="1429"/>
      <c r="AC292" s="1429"/>
      <c r="AD292" s="1429"/>
      <c r="AE292" s="1429"/>
      <c r="AF292" s="1429"/>
      <c r="AG292" s="1429"/>
      <c r="AH292" s="1429"/>
      <c r="AI292" s="1429"/>
      <c r="AJ292" s="1429"/>
      <c r="AK292" s="1429"/>
      <c r="AL292" s="1429"/>
      <c r="AM292" s="1388"/>
      <c r="AN292" s="1388"/>
      <c r="AO292" s="1388"/>
      <c r="AP292" s="1388"/>
      <c r="AQ292" s="1388"/>
      <c r="AR292" s="1388"/>
      <c r="AS292" s="1388"/>
      <c r="AT292" s="1388"/>
      <c r="AU292" s="1388"/>
      <c r="AV292" s="1388"/>
      <c r="AW292" s="1388"/>
      <c r="AX292" s="1388"/>
      <c r="AY292" s="1388"/>
      <c r="AZ292" s="1388"/>
    </row>
    <row r="293" spans="1:52" s="13" customFormat="1" x14ac:dyDescent="0.2">
      <c r="A293" s="176"/>
      <c r="B293" s="1435"/>
      <c r="C293" s="1388"/>
      <c r="D293" s="1434"/>
      <c r="E293" s="1435"/>
      <c r="F293" s="1436"/>
      <c r="G293" s="1435"/>
      <c r="H293" s="1437"/>
      <c r="I293" s="1388"/>
      <c r="J293" s="1389"/>
      <c r="K293" s="1388"/>
      <c r="L293" s="1388"/>
      <c r="M293" s="1388"/>
      <c r="N293" s="1429"/>
      <c r="O293" s="1429"/>
      <c r="P293" s="1429"/>
      <c r="Q293" s="1429"/>
      <c r="R293" s="1429"/>
      <c r="S293" s="1429"/>
      <c r="T293" s="1429"/>
      <c r="U293" s="1429"/>
      <c r="V293" s="1429"/>
      <c r="W293" s="1429"/>
      <c r="X293" s="1429"/>
      <c r="Y293" s="1429"/>
      <c r="Z293" s="1388"/>
      <c r="AA293" s="1429"/>
      <c r="AB293" s="1429"/>
      <c r="AC293" s="1429"/>
      <c r="AD293" s="1429"/>
      <c r="AE293" s="1429"/>
      <c r="AF293" s="1429"/>
      <c r="AG293" s="1429"/>
      <c r="AH293" s="1429"/>
      <c r="AI293" s="1429"/>
      <c r="AJ293" s="1429"/>
      <c r="AK293" s="1429"/>
      <c r="AL293" s="1429"/>
      <c r="AM293" s="1388"/>
      <c r="AN293" s="1388"/>
      <c r="AO293" s="1388"/>
      <c r="AP293" s="1388"/>
      <c r="AQ293" s="1388"/>
      <c r="AR293" s="1388"/>
      <c r="AS293" s="1388"/>
      <c r="AT293" s="1388"/>
      <c r="AU293" s="1388"/>
      <c r="AV293" s="1388"/>
      <c r="AW293" s="1388"/>
      <c r="AX293" s="1388"/>
      <c r="AY293" s="1388"/>
      <c r="AZ293" s="1388"/>
    </row>
    <row r="294" spans="1:52" s="13" customFormat="1" x14ac:dyDescent="0.2">
      <c r="A294" s="176"/>
      <c r="B294" s="1435"/>
      <c r="C294" s="1388"/>
      <c r="D294" s="1434"/>
      <c r="E294" s="1435"/>
      <c r="F294" s="1436"/>
      <c r="G294" s="1435"/>
      <c r="H294" s="1437"/>
      <c r="I294" s="1388"/>
      <c r="J294" s="1389"/>
      <c r="K294" s="1388"/>
      <c r="L294" s="1388"/>
      <c r="M294" s="1388"/>
      <c r="N294" s="1429"/>
      <c r="O294" s="1429"/>
      <c r="P294" s="1429"/>
      <c r="Q294" s="1429"/>
      <c r="R294" s="1429"/>
      <c r="S294" s="1429"/>
      <c r="T294" s="1429"/>
      <c r="U294" s="1429"/>
      <c r="V294" s="1429"/>
      <c r="W294" s="1429"/>
      <c r="X294" s="1429"/>
      <c r="Y294" s="1429"/>
      <c r="Z294" s="1388"/>
      <c r="AA294" s="1429"/>
      <c r="AB294" s="1429"/>
      <c r="AC294" s="1429"/>
      <c r="AD294" s="1429"/>
      <c r="AE294" s="1429"/>
      <c r="AF294" s="1429"/>
      <c r="AG294" s="1429"/>
      <c r="AH294" s="1429"/>
      <c r="AI294" s="1429"/>
      <c r="AJ294" s="1429"/>
      <c r="AK294" s="1429"/>
      <c r="AL294" s="1429"/>
      <c r="AM294" s="1388"/>
      <c r="AN294" s="1388"/>
      <c r="AO294" s="1388"/>
      <c r="AP294" s="1388"/>
      <c r="AQ294" s="1388"/>
      <c r="AR294" s="1388"/>
      <c r="AS294" s="1388"/>
      <c r="AT294" s="1388"/>
      <c r="AU294" s="1388"/>
      <c r="AV294" s="1388"/>
      <c r="AW294" s="1388"/>
      <c r="AX294" s="1388"/>
      <c r="AY294" s="1388"/>
      <c r="AZ294" s="1388"/>
    </row>
    <row r="295" spans="1:52" s="13" customFormat="1" x14ac:dyDescent="0.2">
      <c r="A295" s="176"/>
      <c r="B295" s="1435"/>
      <c r="C295" s="1388"/>
      <c r="D295" s="1434"/>
      <c r="E295" s="1435"/>
      <c r="F295" s="1436"/>
      <c r="G295" s="1435"/>
      <c r="H295" s="1437"/>
      <c r="I295" s="1388"/>
      <c r="J295" s="1389"/>
      <c r="K295" s="1388"/>
      <c r="L295" s="1388"/>
      <c r="M295" s="1388"/>
      <c r="N295" s="1429"/>
      <c r="O295" s="1429"/>
      <c r="P295" s="1429"/>
      <c r="Q295" s="1429"/>
      <c r="R295" s="1429"/>
      <c r="S295" s="1429"/>
      <c r="T295" s="1429"/>
      <c r="U295" s="1429"/>
      <c r="V295" s="1429"/>
      <c r="W295" s="1429"/>
      <c r="X295" s="1429"/>
      <c r="Y295" s="1429"/>
      <c r="Z295" s="1388"/>
      <c r="AA295" s="1429"/>
      <c r="AB295" s="1429"/>
      <c r="AC295" s="1429"/>
      <c r="AD295" s="1429"/>
      <c r="AE295" s="1429"/>
      <c r="AF295" s="1429"/>
      <c r="AG295" s="1429"/>
      <c r="AH295" s="1429"/>
      <c r="AI295" s="1429"/>
      <c r="AJ295" s="1429"/>
      <c r="AK295" s="1429"/>
      <c r="AL295" s="1429"/>
      <c r="AM295" s="1388"/>
      <c r="AN295" s="1388"/>
      <c r="AO295" s="1388"/>
      <c r="AP295" s="1388"/>
      <c r="AQ295" s="1388"/>
      <c r="AR295" s="1388"/>
      <c r="AS295" s="1388"/>
      <c r="AT295" s="1388"/>
      <c r="AU295" s="1388"/>
      <c r="AV295" s="1388"/>
      <c r="AW295" s="1388"/>
      <c r="AX295" s="1388"/>
      <c r="AY295" s="1388"/>
      <c r="AZ295" s="1388"/>
    </row>
    <row r="296" spans="1:52" s="13" customFormat="1" x14ac:dyDescent="0.2">
      <c r="A296" s="176"/>
      <c r="B296" s="1435"/>
      <c r="C296" s="1388"/>
      <c r="D296" s="1434"/>
      <c r="E296" s="1435"/>
      <c r="F296" s="1436"/>
      <c r="G296" s="1435"/>
      <c r="H296" s="1437"/>
      <c r="I296" s="1388"/>
      <c r="J296" s="1389"/>
      <c r="K296" s="1388"/>
      <c r="L296" s="1388"/>
      <c r="M296" s="1388"/>
      <c r="N296" s="1429"/>
      <c r="O296" s="1429"/>
      <c r="P296" s="1429"/>
      <c r="Q296" s="1429"/>
      <c r="R296" s="1429"/>
      <c r="S296" s="1429"/>
      <c r="T296" s="1429"/>
      <c r="U296" s="1429"/>
      <c r="V296" s="1429"/>
      <c r="W296" s="1429"/>
      <c r="X296" s="1429"/>
      <c r="Y296" s="1429"/>
      <c r="Z296" s="1388"/>
      <c r="AA296" s="1429"/>
      <c r="AB296" s="1429"/>
      <c r="AC296" s="1429"/>
      <c r="AD296" s="1429"/>
      <c r="AE296" s="1429"/>
      <c r="AF296" s="1429"/>
      <c r="AG296" s="1429"/>
      <c r="AH296" s="1429"/>
      <c r="AI296" s="1429"/>
      <c r="AJ296" s="1429"/>
      <c r="AK296" s="1429"/>
      <c r="AL296" s="1429"/>
      <c r="AM296" s="1388"/>
      <c r="AN296" s="1388"/>
      <c r="AO296" s="1388"/>
      <c r="AP296" s="1388"/>
      <c r="AQ296" s="1388"/>
      <c r="AR296" s="1388"/>
      <c r="AS296" s="1388"/>
      <c r="AT296" s="1388"/>
      <c r="AU296" s="1388"/>
      <c r="AV296" s="1388"/>
      <c r="AW296" s="1388"/>
      <c r="AX296" s="1388"/>
      <c r="AY296" s="1388"/>
      <c r="AZ296" s="1388"/>
    </row>
    <row r="297" spans="1:52" s="13" customFormat="1" x14ac:dyDescent="0.2">
      <c r="A297" s="176"/>
      <c r="B297" s="1435"/>
      <c r="C297" s="1388"/>
      <c r="D297" s="1434"/>
      <c r="E297" s="1435"/>
      <c r="F297" s="1436"/>
      <c r="G297" s="1435"/>
      <c r="H297" s="1437"/>
      <c r="I297" s="1388"/>
      <c r="J297" s="1389"/>
      <c r="K297" s="1388"/>
      <c r="L297" s="1388"/>
      <c r="M297" s="1388"/>
      <c r="N297" s="1429"/>
      <c r="O297" s="1429"/>
      <c r="P297" s="1429"/>
      <c r="Q297" s="1429"/>
      <c r="R297" s="1429"/>
      <c r="S297" s="1429"/>
      <c r="T297" s="1429"/>
      <c r="U297" s="1429"/>
      <c r="V297" s="1429"/>
      <c r="W297" s="1429"/>
      <c r="X297" s="1429"/>
      <c r="Y297" s="1429"/>
      <c r="Z297" s="1388"/>
      <c r="AA297" s="1429"/>
      <c r="AB297" s="1429"/>
      <c r="AC297" s="1429"/>
      <c r="AD297" s="1429"/>
      <c r="AE297" s="1429"/>
      <c r="AF297" s="1429"/>
      <c r="AG297" s="1429"/>
      <c r="AH297" s="1429"/>
      <c r="AI297" s="1429"/>
      <c r="AJ297" s="1429"/>
      <c r="AK297" s="1429"/>
      <c r="AL297" s="1429"/>
      <c r="AM297" s="1388"/>
      <c r="AN297" s="1388"/>
      <c r="AO297" s="1388"/>
      <c r="AP297" s="1388"/>
      <c r="AQ297" s="1388"/>
      <c r="AR297" s="1388"/>
      <c r="AS297" s="1388"/>
      <c r="AT297" s="1388"/>
      <c r="AU297" s="1388"/>
      <c r="AV297" s="1388"/>
      <c r="AW297" s="1388"/>
      <c r="AX297" s="1388"/>
      <c r="AY297" s="1388"/>
      <c r="AZ297" s="1388"/>
    </row>
    <row r="298" spans="1:52" s="13" customFormat="1" x14ac:dyDescent="0.2">
      <c r="A298" s="176"/>
      <c r="B298" s="1435"/>
      <c r="C298" s="1388"/>
      <c r="D298" s="1434"/>
      <c r="E298" s="1435"/>
      <c r="F298" s="1436"/>
      <c r="G298" s="1435"/>
      <c r="H298" s="1437"/>
      <c r="I298" s="1388"/>
      <c r="J298" s="1389"/>
      <c r="K298" s="1388"/>
      <c r="L298" s="1388"/>
      <c r="M298" s="1388"/>
      <c r="N298" s="1429"/>
      <c r="O298" s="1429"/>
      <c r="P298" s="1429"/>
      <c r="Q298" s="1429"/>
      <c r="R298" s="1429"/>
      <c r="S298" s="1429"/>
      <c r="T298" s="1429"/>
      <c r="U298" s="1429"/>
      <c r="V298" s="1429"/>
      <c r="W298" s="1429"/>
      <c r="X298" s="1429"/>
      <c r="Y298" s="1429"/>
      <c r="Z298" s="1388"/>
      <c r="AA298" s="1429"/>
      <c r="AB298" s="1429"/>
      <c r="AC298" s="1429"/>
      <c r="AD298" s="1429"/>
      <c r="AE298" s="1429"/>
      <c r="AF298" s="1429"/>
      <c r="AG298" s="1429"/>
      <c r="AH298" s="1429"/>
      <c r="AI298" s="1429"/>
      <c r="AJ298" s="1429"/>
      <c r="AK298" s="1429"/>
      <c r="AL298" s="1429"/>
      <c r="AM298" s="1388"/>
      <c r="AN298" s="1388"/>
      <c r="AO298" s="1388"/>
      <c r="AP298" s="1388"/>
      <c r="AQ298" s="1388"/>
      <c r="AR298" s="1388"/>
      <c r="AS298" s="1388"/>
      <c r="AT298" s="1388"/>
      <c r="AU298" s="1388"/>
      <c r="AV298" s="1388"/>
      <c r="AW298" s="1388"/>
      <c r="AX298" s="1388"/>
      <c r="AY298" s="1388"/>
      <c r="AZ298" s="1388"/>
    </row>
    <row r="299" spans="1:52" s="13" customFormat="1" x14ac:dyDescent="0.2">
      <c r="A299" s="176"/>
      <c r="B299" s="1435"/>
      <c r="C299" s="1388"/>
      <c r="D299" s="1434"/>
      <c r="E299" s="1435"/>
      <c r="F299" s="1436"/>
      <c r="G299" s="1435"/>
      <c r="H299" s="1437"/>
      <c r="I299" s="1388"/>
      <c r="J299" s="1389"/>
      <c r="K299" s="1388"/>
      <c r="L299" s="1388"/>
      <c r="M299" s="1388"/>
      <c r="N299" s="1429"/>
      <c r="O299" s="1429"/>
      <c r="P299" s="1429"/>
      <c r="Q299" s="1429"/>
      <c r="R299" s="1429"/>
      <c r="S299" s="1429"/>
      <c r="T299" s="1429"/>
      <c r="U299" s="1429"/>
      <c r="V299" s="1429"/>
      <c r="W299" s="1429"/>
      <c r="X299" s="1429"/>
      <c r="Y299" s="1429"/>
      <c r="Z299" s="1388"/>
      <c r="AA299" s="1429"/>
      <c r="AB299" s="1429"/>
      <c r="AC299" s="1429"/>
      <c r="AD299" s="1429"/>
      <c r="AE299" s="1429"/>
      <c r="AF299" s="1429"/>
      <c r="AG299" s="1429"/>
      <c r="AH299" s="1429"/>
      <c r="AI299" s="1429"/>
      <c r="AJ299" s="1429"/>
      <c r="AK299" s="1429"/>
      <c r="AL299" s="1429"/>
      <c r="AM299" s="1388"/>
      <c r="AN299" s="1388"/>
      <c r="AO299" s="1388"/>
      <c r="AP299" s="1388"/>
      <c r="AQ299" s="1388"/>
      <c r="AR299" s="1388"/>
      <c r="AS299" s="1388"/>
      <c r="AT299" s="1388"/>
      <c r="AU299" s="1388"/>
      <c r="AV299" s="1388"/>
      <c r="AW299" s="1388"/>
      <c r="AX299" s="1388"/>
      <c r="AY299" s="1388"/>
      <c r="AZ299" s="1388"/>
    </row>
    <row r="300" spans="1:52" s="13" customFormat="1" x14ac:dyDescent="0.2">
      <c r="A300" s="176"/>
      <c r="B300" s="1435"/>
      <c r="C300" s="1388"/>
      <c r="D300" s="1434"/>
      <c r="E300" s="1435"/>
      <c r="F300" s="1436"/>
      <c r="G300" s="1435"/>
      <c r="H300" s="1437"/>
      <c r="I300" s="1388"/>
      <c r="J300" s="1389"/>
      <c r="K300" s="1388"/>
      <c r="L300" s="1388"/>
      <c r="M300" s="1388"/>
      <c r="N300" s="1429"/>
      <c r="O300" s="1429"/>
      <c r="P300" s="1429"/>
      <c r="Q300" s="1429"/>
      <c r="R300" s="1429"/>
      <c r="S300" s="1429"/>
      <c r="T300" s="1429"/>
      <c r="U300" s="1429"/>
      <c r="V300" s="1429"/>
      <c r="W300" s="1429"/>
      <c r="X300" s="1429"/>
      <c r="Y300" s="1429"/>
      <c r="Z300" s="1388"/>
      <c r="AA300" s="1429"/>
      <c r="AB300" s="1429"/>
      <c r="AC300" s="1429"/>
      <c r="AD300" s="1429"/>
      <c r="AE300" s="1429"/>
      <c r="AF300" s="1429"/>
      <c r="AG300" s="1429"/>
      <c r="AH300" s="1429"/>
      <c r="AI300" s="1429"/>
      <c r="AJ300" s="1429"/>
      <c r="AK300" s="1429"/>
      <c r="AL300" s="1429"/>
      <c r="AM300" s="1388"/>
      <c r="AN300" s="1388"/>
      <c r="AO300" s="1388"/>
      <c r="AP300" s="1388"/>
      <c r="AQ300" s="1388"/>
      <c r="AR300" s="1388"/>
      <c r="AS300" s="1388"/>
      <c r="AT300" s="1388"/>
      <c r="AU300" s="1388"/>
      <c r="AV300" s="1388"/>
      <c r="AW300" s="1388"/>
      <c r="AX300" s="1388"/>
      <c r="AY300" s="1388"/>
      <c r="AZ300" s="1388"/>
    </row>
    <row r="301" spans="1:52" s="13" customFormat="1" x14ac:dyDescent="0.2">
      <c r="A301" s="176"/>
      <c r="B301" s="238"/>
      <c r="C301" s="20"/>
      <c r="D301" s="243"/>
      <c r="E301" s="238"/>
      <c r="F301" s="296"/>
      <c r="G301" s="238"/>
      <c r="H301" s="1199"/>
      <c r="J301" s="12"/>
      <c r="M301" s="20"/>
      <c r="N301" s="52"/>
      <c r="O301" s="52"/>
      <c r="P301" s="52"/>
      <c r="Q301" s="52"/>
      <c r="R301" s="52"/>
      <c r="S301" s="51"/>
      <c r="T301" s="52"/>
      <c r="U301" s="52"/>
      <c r="V301" s="52"/>
      <c r="W301" s="52"/>
      <c r="X301" s="52"/>
      <c r="Y301" s="52"/>
      <c r="Z301" s="20"/>
      <c r="AA301" s="52"/>
      <c r="AB301" s="52"/>
      <c r="AC301" s="52"/>
      <c r="AD301" s="52"/>
      <c r="AE301" s="52"/>
      <c r="AF301" s="51"/>
      <c r="AG301" s="52"/>
      <c r="AH301" s="52"/>
      <c r="AI301" s="52"/>
      <c r="AJ301" s="52"/>
      <c r="AK301" s="52"/>
      <c r="AL301" s="52"/>
    </row>
    <row r="302" spans="1:52" s="13" customFormat="1" x14ac:dyDescent="0.2">
      <c r="A302" s="176"/>
      <c r="B302" s="238"/>
      <c r="C302" s="20"/>
      <c r="D302" s="243"/>
      <c r="E302" s="238"/>
      <c r="F302" s="297"/>
      <c r="G302" s="238"/>
      <c r="H302" s="1199"/>
      <c r="J302" s="12"/>
      <c r="M302" s="20"/>
      <c r="N302" s="52"/>
      <c r="O302" s="52"/>
      <c r="P302" s="52"/>
      <c r="Q302" s="52"/>
      <c r="R302" s="52"/>
      <c r="S302" s="51"/>
      <c r="T302" s="52"/>
      <c r="U302" s="52"/>
      <c r="V302" s="52"/>
      <c r="W302" s="52"/>
      <c r="X302" s="52"/>
      <c r="Y302" s="52"/>
      <c r="Z302" s="20"/>
      <c r="AA302" s="52"/>
      <c r="AB302" s="52"/>
      <c r="AC302" s="52"/>
      <c r="AD302" s="52"/>
      <c r="AE302" s="52"/>
      <c r="AF302" s="51"/>
      <c r="AG302" s="52"/>
      <c r="AH302" s="52"/>
      <c r="AI302" s="52"/>
      <c r="AJ302" s="52"/>
      <c r="AK302" s="52"/>
      <c r="AL302" s="52"/>
    </row>
    <row r="303" spans="1:52" s="13" customFormat="1" x14ac:dyDescent="0.2">
      <c r="A303" s="176"/>
      <c r="B303" s="238"/>
      <c r="C303" s="20"/>
      <c r="D303" s="243"/>
      <c r="E303" s="238"/>
      <c r="F303" s="297"/>
      <c r="G303" s="238"/>
      <c r="H303" s="1199"/>
      <c r="J303" s="12"/>
      <c r="M303" s="20"/>
      <c r="N303" s="52"/>
      <c r="O303" s="52"/>
      <c r="P303" s="52"/>
      <c r="Q303" s="52"/>
      <c r="R303" s="52"/>
      <c r="S303" s="51"/>
      <c r="T303" s="52"/>
      <c r="U303" s="52"/>
      <c r="V303" s="52"/>
      <c r="W303" s="52"/>
      <c r="X303" s="52"/>
      <c r="Y303" s="52"/>
      <c r="Z303" s="20"/>
      <c r="AA303" s="52"/>
      <c r="AB303" s="52"/>
      <c r="AC303" s="52"/>
      <c r="AD303" s="52"/>
      <c r="AE303" s="52"/>
      <c r="AF303" s="51"/>
      <c r="AG303" s="52"/>
      <c r="AH303" s="52"/>
      <c r="AI303" s="52"/>
      <c r="AJ303" s="52"/>
      <c r="AK303" s="52"/>
      <c r="AL303" s="52"/>
    </row>
    <row r="304" spans="1:52" s="13" customFormat="1" x14ac:dyDescent="0.2">
      <c r="A304" s="176"/>
      <c r="B304" s="238"/>
      <c r="C304" s="20"/>
      <c r="D304" s="243"/>
      <c r="E304" s="238"/>
      <c r="F304" s="297"/>
      <c r="G304" s="238"/>
      <c r="H304" s="1199"/>
      <c r="J304" s="12"/>
      <c r="M304" s="20"/>
      <c r="N304" s="52"/>
      <c r="O304" s="52"/>
      <c r="P304" s="52"/>
      <c r="Q304" s="52"/>
      <c r="R304" s="52"/>
      <c r="S304" s="51"/>
      <c r="T304" s="52"/>
      <c r="U304" s="52"/>
      <c r="V304" s="52"/>
      <c r="W304" s="52"/>
      <c r="X304" s="52"/>
      <c r="Y304" s="52"/>
      <c r="Z304" s="20"/>
      <c r="AA304" s="52"/>
      <c r="AB304" s="52"/>
      <c r="AC304" s="52"/>
      <c r="AD304" s="52"/>
      <c r="AE304" s="52"/>
      <c r="AF304" s="51"/>
      <c r="AG304" s="52"/>
      <c r="AH304" s="52"/>
      <c r="AI304" s="52"/>
      <c r="AJ304" s="52"/>
      <c r="AK304" s="52"/>
      <c r="AL304" s="52"/>
    </row>
    <row r="305" spans="1:38" s="13" customFormat="1" x14ac:dyDescent="0.2">
      <c r="A305" s="176"/>
      <c r="B305" s="238"/>
      <c r="C305" s="20"/>
      <c r="D305" s="243"/>
      <c r="E305" s="238"/>
      <c r="F305" s="297"/>
      <c r="G305" s="238"/>
      <c r="H305" s="1199"/>
      <c r="J305" s="12"/>
      <c r="M305" s="20"/>
      <c r="N305" s="52"/>
      <c r="O305" s="52"/>
      <c r="P305" s="52"/>
      <c r="Q305" s="52"/>
      <c r="R305" s="52"/>
      <c r="S305" s="51"/>
      <c r="T305" s="52"/>
      <c r="U305" s="52"/>
      <c r="V305" s="52"/>
      <c r="W305" s="52"/>
      <c r="X305" s="52"/>
      <c r="Y305" s="52"/>
      <c r="Z305" s="20"/>
      <c r="AA305" s="52"/>
      <c r="AB305" s="52"/>
      <c r="AC305" s="52"/>
      <c r="AD305" s="52"/>
      <c r="AE305" s="52"/>
      <c r="AF305" s="51"/>
      <c r="AG305" s="52"/>
      <c r="AH305" s="52"/>
      <c r="AI305" s="52"/>
      <c r="AJ305" s="52"/>
      <c r="AK305" s="52"/>
      <c r="AL305" s="52"/>
    </row>
    <row r="306" spans="1:38" s="13" customFormat="1" x14ac:dyDescent="0.2">
      <c r="A306" s="176"/>
      <c r="B306" s="238"/>
      <c r="C306" s="20"/>
      <c r="D306" s="243"/>
      <c r="E306" s="238"/>
      <c r="F306" s="297"/>
      <c r="G306" s="238"/>
      <c r="H306" s="1199"/>
      <c r="J306" s="12"/>
      <c r="M306" s="20"/>
      <c r="N306" s="52"/>
      <c r="O306" s="52"/>
      <c r="P306" s="52"/>
      <c r="Q306" s="52"/>
      <c r="R306" s="52"/>
      <c r="S306" s="51"/>
      <c r="T306" s="52"/>
      <c r="U306" s="52"/>
      <c r="V306" s="52"/>
      <c r="W306" s="52"/>
      <c r="X306" s="52"/>
      <c r="Y306" s="52"/>
      <c r="Z306" s="20"/>
      <c r="AA306" s="52"/>
      <c r="AB306" s="52"/>
      <c r="AC306" s="52"/>
      <c r="AD306" s="52"/>
      <c r="AE306" s="52"/>
      <c r="AF306" s="51"/>
      <c r="AG306" s="52"/>
      <c r="AH306" s="52"/>
      <c r="AI306" s="52"/>
      <c r="AJ306" s="52"/>
      <c r="AK306" s="52"/>
      <c r="AL306" s="52"/>
    </row>
    <row r="307" spans="1:38" s="13" customFormat="1" x14ac:dyDescent="0.2">
      <c r="A307" s="176"/>
      <c r="B307" s="238"/>
      <c r="C307" s="20"/>
      <c r="D307" s="243"/>
      <c r="E307" s="238"/>
      <c r="F307" s="297"/>
      <c r="G307" s="238"/>
      <c r="H307" s="1199"/>
      <c r="J307" s="12"/>
      <c r="M307" s="20"/>
      <c r="N307" s="52"/>
      <c r="O307" s="52"/>
      <c r="P307" s="52"/>
      <c r="Q307" s="52"/>
      <c r="R307" s="52"/>
      <c r="S307" s="51"/>
      <c r="T307" s="52"/>
      <c r="U307" s="52"/>
      <c r="V307" s="52"/>
      <c r="W307" s="52"/>
      <c r="X307" s="52"/>
      <c r="Y307" s="52"/>
      <c r="Z307" s="20"/>
      <c r="AA307" s="52"/>
      <c r="AB307" s="52"/>
      <c r="AC307" s="52"/>
      <c r="AD307" s="52"/>
      <c r="AE307" s="52"/>
      <c r="AF307" s="51"/>
      <c r="AG307" s="52"/>
      <c r="AH307" s="52"/>
      <c r="AI307" s="52"/>
      <c r="AJ307" s="52"/>
      <c r="AK307" s="52"/>
      <c r="AL307" s="52"/>
    </row>
    <row r="308" spans="1:38" s="13" customFormat="1" x14ac:dyDescent="0.2">
      <c r="A308" s="176"/>
      <c r="B308" s="238"/>
      <c r="C308" s="20"/>
      <c r="D308" s="243"/>
      <c r="E308" s="238"/>
      <c r="F308" s="297"/>
      <c r="G308" s="238"/>
      <c r="H308" s="1199"/>
      <c r="J308" s="12"/>
      <c r="M308" s="20"/>
      <c r="N308" s="52"/>
      <c r="O308" s="52"/>
      <c r="P308" s="52"/>
      <c r="Q308" s="52"/>
      <c r="R308" s="52"/>
      <c r="S308" s="51"/>
      <c r="T308" s="52"/>
      <c r="U308" s="52"/>
      <c r="V308" s="52"/>
      <c r="W308" s="52"/>
      <c r="X308" s="52"/>
      <c r="Y308" s="52"/>
      <c r="Z308" s="20"/>
      <c r="AA308" s="52"/>
      <c r="AB308" s="52"/>
      <c r="AC308" s="52"/>
      <c r="AD308" s="52"/>
      <c r="AE308" s="52"/>
      <c r="AF308" s="51"/>
      <c r="AG308" s="52"/>
      <c r="AH308" s="52"/>
      <c r="AI308" s="52"/>
      <c r="AJ308" s="52"/>
      <c r="AK308" s="52"/>
      <c r="AL308" s="52"/>
    </row>
    <row r="309" spans="1:38" s="13" customFormat="1" x14ac:dyDescent="0.2">
      <c r="A309" s="176"/>
      <c r="B309" s="238"/>
      <c r="C309" s="20"/>
      <c r="D309" s="243"/>
      <c r="E309" s="238"/>
      <c r="F309" s="297"/>
      <c r="G309" s="238"/>
      <c r="H309" s="1199"/>
      <c r="J309" s="12"/>
      <c r="M309" s="20"/>
      <c r="N309" s="52"/>
      <c r="O309" s="52"/>
      <c r="P309" s="52"/>
      <c r="Q309" s="52"/>
      <c r="R309" s="52"/>
      <c r="S309" s="51"/>
      <c r="T309" s="52"/>
      <c r="U309" s="52"/>
      <c r="V309" s="52"/>
      <c r="W309" s="52"/>
      <c r="X309" s="52"/>
      <c r="Y309" s="52"/>
      <c r="Z309" s="20"/>
      <c r="AA309" s="52"/>
      <c r="AB309" s="52"/>
      <c r="AC309" s="52"/>
      <c r="AD309" s="52"/>
      <c r="AE309" s="52"/>
      <c r="AF309" s="51"/>
      <c r="AG309" s="52"/>
      <c r="AH309" s="52"/>
      <c r="AI309" s="52"/>
      <c r="AJ309" s="52"/>
      <c r="AK309" s="52"/>
      <c r="AL309" s="52"/>
    </row>
    <row r="310" spans="1:38" s="13" customFormat="1" x14ac:dyDescent="0.2">
      <c r="A310" s="176"/>
      <c r="B310" s="238"/>
      <c r="C310" s="20"/>
      <c r="D310" s="243"/>
      <c r="E310" s="238"/>
      <c r="F310" s="297"/>
      <c r="G310" s="238"/>
      <c r="H310" s="1199"/>
      <c r="J310" s="12"/>
      <c r="M310" s="20"/>
      <c r="N310" s="52"/>
      <c r="O310" s="52"/>
      <c r="P310" s="52"/>
      <c r="Q310" s="52"/>
      <c r="R310" s="52"/>
      <c r="S310" s="51"/>
      <c r="T310" s="52"/>
      <c r="U310" s="52"/>
      <c r="V310" s="52"/>
      <c r="W310" s="52"/>
      <c r="X310" s="52"/>
      <c r="Y310" s="52"/>
      <c r="Z310" s="20"/>
      <c r="AA310" s="52"/>
      <c r="AB310" s="52"/>
      <c r="AC310" s="52"/>
      <c r="AD310" s="52"/>
      <c r="AE310" s="52"/>
      <c r="AF310" s="51"/>
      <c r="AG310" s="52"/>
      <c r="AH310" s="52"/>
      <c r="AI310" s="52"/>
      <c r="AJ310" s="52"/>
      <c r="AK310" s="52"/>
      <c r="AL310" s="52"/>
    </row>
    <row r="311" spans="1:38" s="13" customFormat="1" x14ac:dyDescent="0.2">
      <c r="A311" s="176"/>
      <c r="B311" s="238"/>
      <c r="C311" s="20"/>
      <c r="D311" s="243"/>
      <c r="E311" s="238"/>
      <c r="F311" s="297"/>
      <c r="G311" s="238"/>
      <c r="H311" s="1199"/>
      <c r="J311" s="12"/>
      <c r="M311" s="20"/>
      <c r="N311" s="52"/>
      <c r="O311" s="52"/>
      <c r="P311" s="52"/>
      <c r="Q311" s="52"/>
      <c r="R311" s="52"/>
      <c r="S311" s="51"/>
      <c r="T311" s="52"/>
      <c r="U311" s="52"/>
      <c r="V311" s="52"/>
      <c r="W311" s="52"/>
      <c r="X311" s="52"/>
      <c r="Y311" s="52"/>
      <c r="Z311" s="20"/>
      <c r="AA311" s="52"/>
      <c r="AB311" s="52"/>
      <c r="AC311" s="52"/>
      <c r="AD311" s="52"/>
      <c r="AE311" s="52"/>
      <c r="AF311" s="51"/>
      <c r="AG311" s="52"/>
      <c r="AH311" s="52"/>
      <c r="AI311" s="52"/>
      <c r="AJ311" s="52"/>
      <c r="AK311" s="52"/>
      <c r="AL311" s="52"/>
    </row>
    <row r="312" spans="1:38" s="13" customFormat="1" x14ac:dyDescent="0.2">
      <c r="A312" s="176"/>
      <c r="B312" s="238"/>
      <c r="C312" s="20"/>
      <c r="D312" s="243"/>
      <c r="E312" s="238"/>
      <c r="F312" s="297"/>
      <c r="G312" s="238"/>
      <c r="H312" s="1199"/>
      <c r="J312" s="12"/>
      <c r="M312" s="20"/>
      <c r="N312" s="52"/>
      <c r="O312" s="52"/>
      <c r="P312" s="52"/>
      <c r="Q312" s="52"/>
      <c r="R312" s="52"/>
      <c r="S312" s="51"/>
      <c r="T312" s="52"/>
      <c r="U312" s="52"/>
      <c r="V312" s="52"/>
      <c r="W312" s="52"/>
      <c r="X312" s="52"/>
      <c r="Y312" s="52"/>
      <c r="Z312" s="20"/>
      <c r="AA312" s="52"/>
      <c r="AB312" s="52"/>
      <c r="AC312" s="52"/>
      <c r="AD312" s="52"/>
      <c r="AE312" s="52"/>
      <c r="AF312" s="51"/>
      <c r="AG312" s="52"/>
      <c r="AH312" s="52"/>
      <c r="AI312" s="52"/>
      <c r="AJ312" s="52"/>
      <c r="AK312" s="52"/>
      <c r="AL312" s="52"/>
    </row>
    <row r="313" spans="1:38" s="13" customFormat="1" x14ac:dyDescent="0.2">
      <c r="A313" s="176"/>
      <c r="B313" s="238"/>
      <c r="C313" s="20"/>
      <c r="D313" s="243"/>
      <c r="E313" s="238"/>
      <c r="F313" s="297"/>
      <c r="G313" s="238"/>
      <c r="H313" s="1199"/>
      <c r="J313" s="12"/>
      <c r="M313" s="20"/>
      <c r="N313" s="52"/>
      <c r="O313" s="52"/>
      <c r="P313" s="52"/>
      <c r="Q313" s="52"/>
      <c r="R313" s="52"/>
      <c r="S313" s="51"/>
      <c r="T313" s="52"/>
      <c r="U313" s="52"/>
      <c r="V313" s="52"/>
      <c r="W313" s="52"/>
      <c r="X313" s="52"/>
      <c r="Y313" s="52"/>
      <c r="Z313" s="20"/>
      <c r="AA313" s="52"/>
      <c r="AB313" s="52"/>
      <c r="AC313" s="52"/>
      <c r="AD313" s="52"/>
      <c r="AE313" s="52"/>
      <c r="AF313" s="51"/>
      <c r="AG313" s="52"/>
      <c r="AH313" s="52"/>
      <c r="AI313" s="52"/>
      <c r="AJ313" s="52"/>
      <c r="AK313" s="52"/>
      <c r="AL313" s="52"/>
    </row>
    <row r="314" spans="1:38" s="13" customFormat="1" x14ac:dyDescent="0.2">
      <c r="A314" s="176"/>
      <c r="B314" s="238"/>
      <c r="C314" s="20"/>
      <c r="D314" s="243"/>
      <c r="E314" s="238"/>
      <c r="F314" s="297"/>
      <c r="G314" s="238"/>
      <c r="H314" s="1199"/>
      <c r="J314" s="12"/>
      <c r="M314" s="20"/>
      <c r="N314" s="52"/>
      <c r="O314" s="52"/>
      <c r="P314" s="52"/>
      <c r="Q314" s="52"/>
      <c r="R314" s="52"/>
      <c r="S314" s="51"/>
      <c r="T314" s="52"/>
      <c r="U314" s="52"/>
      <c r="V314" s="52"/>
      <c r="W314" s="52"/>
      <c r="X314" s="52"/>
      <c r="Y314" s="52"/>
      <c r="Z314" s="20"/>
      <c r="AA314" s="52"/>
      <c r="AB314" s="52"/>
      <c r="AC314" s="52"/>
      <c r="AD314" s="52"/>
      <c r="AE314" s="52"/>
      <c r="AF314" s="51"/>
      <c r="AG314" s="52"/>
      <c r="AH314" s="52"/>
      <c r="AI314" s="52"/>
      <c r="AJ314" s="52"/>
      <c r="AK314" s="52"/>
      <c r="AL314" s="52"/>
    </row>
    <row r="315" spans="1:38" s="13" customFormat="1" x14ac:dyDescent="0.2">
      <c r="A315" s="176"/>
      <c r="B315" s="238"/>
      <c r="C315" s="20"/>
      <c r="D315" s="243"/>
      <c r="E315" s="238"/>
      <c r="F315" s="297"/>
      <c r="G315" s="238"/>
      <c r="H315" s="1199"/>
      <c r="J315" s="12"/>
      <c r="M315" s="20"/>
      <c r="N315" s="52"/>
      <c r="O315" s="52"/>
      <c r="P315" s="52"/>
      <c r="Q315" s="52"/>
      <c r="R315" s="52"/>
      <c r="S315" s="51"/>
      <c r="T315" s="52"/>
      <c r="U315" s="52"/>
      <c r="V315" s="52"/>
      <c r="W315" s="52"/>
      <c r="X315" s="52"/>
      <c r="Y315" s="52"/>
      <c r="Z315" s="20"/>
      <c r="AA315" s="52"/>
      <c r="AB315" s="52"/>
      <c r="AC315" s="52"/>
      <c r="AD315" s="52"/>
      <c r="AE315" s="52"/>
      <c r="AF315" s="51"/>
      <c r="AG315" s="52"/>
      <c r="AH315" s="52"/>
      <c r="AI315" s="52"/>
      <c r="AJ315" s="52"/>
      <c r="AK315" s="52"/>
      <c r="AL315" s="52"/>
    </row>
    <row r="316" spans="1:38" s="13" customFormat="1" x14ac:dyDescent="0.2">
      <c r="A316" s="176"/>
      <c r="B316" s="238"/>
      <c r="C316" s="20"/>
      <c r="D316" s="243"/>
      <c r="E316" s="238"/>
      <c r="F316" s="297"/>
      <c r="G316" s="238"/>
      <c r="H316" s="1199"/>
      <c r="J316" s="12"/>
      <c r="M316" s="20"/>
      <c r="N316" s="52"/>
      <c r="O316" s="52"/>
      <c r="P316" s="52"/>
      <c r="Q316" s="52"/>
      <c r="R316" s="52"/>
      <c r="S316" s="51"/>
      <c r="T316" s="52"/>
      <c r="U316" s="52"/>
      <c r="V316" s="52"/>
      <c r="W316" s="52"/>
      <c r="X316" s="52"/>
      <c r="Y316" s="52"/>
      <c r="Z316" s="20"/>
      <c r="AA316" s="52"/>
      <c r="AB316" s="52"/>
      <c r="AC316" s="52"/>
      <c r="AD316" s="52"/>
      <c r="AE316" s="52"/>
      <c r="AF316" s="51"/>
      <c r="AG316" s="52"/>
      <c r="AH316" s="52"/>
      <c r="AI316" s="52"/>
      <c r="AJ316" s="52"/>
      <c r="AK316" s="52"/>
      <c r="AL316" s="52"/>
    </row>
    <row r="317" spans="1:38" s="13" customFormat="1" x14ac:dyDescent="0.2">
      <c r="A317" s="176"/>
      <c r="B317" s="238"/>
      <c r="C317" s="20"/>
      <c r="D317" s="243"/>
      <c r="E317" s="238"/>
      <c r="F317" s="297"/>
      <c r="G317" s="238"/>
      <c r="H317" s="1199"/>
      <c r="J317" s="12"/>
      <c r="M317" s="20"/>
      <c r="N317" s="52"/>
      <c r="O317" s="52"/>
      <c r="P317" s="52"/>
      <c r="Q317" s="52"/>
      <c r="R317" s="52"/>
      <c r="S317" s="51"/>
      <c r="T317" s="52"/>
      <c r="U317" s="52"/>
      <c r="V317" s="52"/>
      <c r="W317" s="52"/>
      <c r="X317" s="52"/>
      <c r="Y317" s="52"/>
      <c r="Z317" s="20"/>
      <c r="AA317" s="52"/>
      <c r="AB317" s="52"/>
      <c r="AC317" s="52"/>
      <c r="AD317" s="52"/>
      <c r="AE317" s="52"/>
      <c r="AF317" s="51"/>
      <c r="AG317" s="52"/>
      <c r="AH317" s="52"/>
      <c r="AI317" s="52"/>
      <c r="AJ317" s="52"/>
      <c r="AK317" s="52"/>
      <c r="AL317" s="52"/>
    </row>
    <row r="318" spans="1:38" s="13" customFormat="1" x14ac:dyDescent="0.2">
      <c r="A318" s="176"/>
      <c r="B318" s="238"/>
      <c r="C318" s="20"/>
      <c r="D318" s="243"/>
      <c r="E318" s="238"/>
      <c r="F318" s="297"/>
      <c r="G318" s="238"/>
      <c r="H318" s="1199"/>
      <c r="J318" s="12"/>
      <c r="M318" s="20"/>
      <c r="N318" s="52"/>
      <c r="O318" s="52"/>
      <c r="P318" s="52"/>
      <c r="Q318" s="52"/>
      <c r="R318" s="52"/>
      <c r="S318" s="51"/>
      <c r="T318" s="52"/>
      <c r="U318" s="52"/>
      <c r="V318" s="52"/>
      <c r="W318" s="52"/>
      <c r="X318" s="52"/>
      <c r="Y318" s="52"/>
      <c r="Z318" s="20"/>
      <c r="AA318" s="52"/>
      <c r="AB318" s="52"/>
      <c r="AC318" s="52"/>
      <c r="AD318" s="52"/>
      <c r="AE318" s="52"/>
      <c r="AF318" s="51"/>
      <c r="AG318" s="52"/>
      <c r="AH318" s="52"/>
      <c r="AI318" s="52"/>
      <c r="AJ318" s="52"/>
      <c r="AK318" s="52"/>
      <c r="AL318" s="52"/>
    </row>
    <row r="319" spans="1:38" s="13" customFormat="1" x14ac:dyDescent="0.2">
      <c r="A319" s="176"/>
      <c r="B319" s="238"/>
      <c r="C319" s="20"/>
      <c r="D319" s="243"/>
      <c r="E319" s="238"/>
      <c r="F319" s="297"/>
      <c r="G319" s="238"/>
      <c r="H319" s="1199"/>
      <c r="J319" s="12"/>
      <c r="M319" s="20"/>
      <c r="N319" s="52"/>
      <c r="O319" s="52"/>
      <c r="P319" s="52"/>
      <c r="Q319" s="52"/>
      <c r="R319" s="52"/>
      <c r="S319" s="51"/>
      <c r="T319" s="52"/>
      <c r="U319" s="52"/>
      <c r="V319" s="52"/>
      <c r="W319" s="52"/>
      <c r="X319" s="52"/>
      <c r="Y319" s="52"/>
      <c r="Z319" s="20"/>
      <c r="AA319" s="52"/>
      <c r="AB319" s="52"/>
      <c r="AC319" s="52"/>
      <c r="AD319" s="52"/>
      <c r="AE319" s="52"/>
      <c r="AF319" s="51"/>
      <c r="AG319" s="52"/>
      <c r="AH319" s="52"/>
      <c r="AI319" s="52"/>
      <c r="AJ319" s="52"/>
      <c r="AK319" s="52"/>
      <c r="AL319" s="52"/>
    </row>
    <row r="320" spans="1:38" s="13" customFormat="1" x14ac:dyDescent="0.2">
      <c r="A320" s="176"/>
      <c r="B320" s="238"/>
      <c r="C320" s="20"/>
      <c r="D320" s="243"/>
      <c r="E320" s="238"/>
      <c r="F320" s="297"/>
      <c r="G320" s="238"/>
      <c r="H320" s="1199"/>
      <c r="J320" s="12"/>
      <c r="M320" s="20"/>
      <c r="N320" s="52"/>
      <c r="O320" s="52"/>
      <c r="P320" s="52"/>
      <c r="Q320" s="52"/>
      <c r="R320" s="52"/>
      <c r="S320" s="51"/>
      <c r="T320" s="52"/>
      <c r="U320" s="52"/>
      <c r="V320" s="52"/>
      <c r="W320" s="52"/>
      <c r="X320" s="52"/>
      <c r="Y320" s="52"/>
      <c r="Z320" s="20"/>
      <c r="AA320" s="52"/>
      <c r="AB320" s="52"/>
      <c r="AC320" s="52"/>
      <c r="AD320" s="52"/>
      <c r="AE320" s="52"/>
      <c r="AF320" s="51"/>
      <c r="AG320" s="52"/>
      <c r="AH320" s="52"/>
      <c r="AI320" s="52"/>
      <c r="AJ320" s="52"/>
      <c r="AK320" s="52"/>
      <c r="AL320" s="52"/>
    </row>
    <row r="321" spans="1:38" s="13" customFormat="1" x14ac:dyDescent="0.2">
      <c r="A321" s="176"/>
      <c r="B321" s="238"/>
      <c r="C321" s="20"/>
      <c r="D321" s="243"/>
      <c r="E321" s="238"/>
      <c r="F321" s="297"/>
      <c r="G321" s="238"/>
      <c r="H321" s="1199"/>
      <c r="J321" s="12"/>
      <c r="M321" s="20"/>
      <c r="N321" s="52"/>
      <c r="O321" s="52"/>
      <c r="P321" s="52"/>
      <c r="Q321" s="52"/>
      <c r="R321" s="52"/>
      <c r="S321" s="51"/>
      <c r="T321" s="52"/>
      <c r="U321" s="52"/>
      <c r="V321" s="52"/>
      <c r="W321" s="52"/>
      <c r="X321" s="52"/>
      <c r="Y321" s="52"/>
      <c r="Z321" s="20"/>
      <c r="AA321" s="52"/>
      <c r="AB321" s="52"/>
      <c r="AC321" s="52"/>
      <c r="AD321" s="52"/>
      <c r="AE321" s="52"/>
      <c r="AF321" s="51"/>
      <c r="AG321" s="52"/>
      <c r="AH321" s="52"/>
      <c r="AI321" s="52"/>
      <c r="AJ321" s="52"/>
      <c r="AK321" s="52"/>
      <c r="AL321" s="52"/>
    </row>
    <row r="322" spans="1:38" s="13" customFormat="1" x14ac:dyDescent="0.2">
      <c r="A322" s="176"/>
      <c r="B322" s="238"/>
      <c r="C322" s="20"/>
      <c r="D322" s="243"/>
      <c r="E322" s="238"/>
      <c r="F322" s="297"/>
      <c r="G322" s="238"/>
      <c r="H322" s="1199"/>
      <c r="J322" s="12"/>
      <c r="M322" s="20"/>
      <c r="N322" s="52"/>
      <c r="O322" s="52"/>
      <c r="P322" s="52"/>
      <c r="Q322" s="52"/>
      <c r="R322" s="52"/>
      <c r="S322" s="51"/>
      <c r="T322" s="52"/>
      <c r="U322" s="52"/>
      <c r="V322" s="52"/>
      <c r="W322" s="52"/>
      <c r="X322" s="52"/>
      <c r="Y322" s="52"/>
      <c r="Z322" s="20"/>
      <c r="AA322" s="52"/>
      <c r="AB322" s="52"/>
      <c r="AC322" s="52"/>
      <c r="AD322" s="52"/>
      <c r="AE322" s="52"/>
      <c r="AF322" s="51"/>
      <c r="AG322" s="52"/>
      <c r="AH322" s="52"/>
      <c r="AI322" s="52"/>
      <c r="AJ322" s="52"/>
      <c r="AK322" s="52"/>
      <c r="AL322" s="52"/>
    </row>
    <row r="323" spans="1:38" s="13" customFormat="1" x14ac:dyDescent="0.2">
      <c r="A323" s="176"/>
      <c r="B323" s="238"/>
      <c r="C323" s="20"/>
      <c r="D323" s="243"/>
      <c r="E323" s="238"/>
      <c r="F323" s="297"/>
      <c r="G323" s="238"/>
      <c r="H323" s="1199"/>
      <c r="J323" s="12"/>
      <c r="M323" s="20"/>
      <c r="N323" s="52"/>
      <c r="O323" s="52"/>
      <c r="P323" s="52"/>
      <c r="Q323" s="52"/>
      <c r="R323" s="52"/>
      <c r="S323" s="51"/>
      <c r="T323" s="52"/>
      <c r="U323" s="52"/>
      <c r="V323" s="52"/>
      <c r="W323" s="52"/>
      <c r="X323" s="52"/>
      <c r="Y323" s="52"/>
      <c r="Z323" s="20"/>
      <c r="AA323" s="52"/>
      <c r="AB323" s="52"/>
      <c r="AC323" s="52"/>
      <c r="AD323" s="52"/>
      <c r="AE323" s="52"/>
      <c r="AF323" s="51"/>
      <c r="AG323" s="52"/>
      <c r="AH323" s="52"/>
      <c r="AI323" s="52"/>
      <c r="AJ323" s="52"/>
      <c r="AK323" s="52"/>
      <c r="AL323" s="52"/>
    </row>
    <row r="324" spans="1:38" s="13" customFormat="1" x14ac:dyDescent="0.2">
      <c r="A324" s="176"/>
      <c r="B324" s="238"/>
      <c r="C324" s="20"/>
      <c r="D324" s="243"/>
      <c r="E324" s="238"/>
      <c r="F324" s="297"/>
      <c r="G324" s="238"/>
      <c r="H324" s="1199"/>
      <c r="J324" s="12"/>
      <c r="M324" s="20"/>
      <c r="N324" s="52"/>
      <c r="O324" s="52"/>
      <c r="P324" s="52"/>
      <c r="Q324" s="52"/>
      <c r="R324" s="52"/>
      <c r="S324" s="51"/>
      <c r="T324" s="52"/>
      <c r="U324" s="52"/>
      <c r="V324" s="52"/>
      <c r="W324" s="52"/>
      <c r="X324" s="52"/>
      <c r="Y324" s="52"/>
      <c r="Z324" s="20"/>
      <c r="AA324" s="52"/>
      <c r="AB324" s="52"/>
      <c r="AC324" s="52"/>
      <c r="AD324" s="52"/>
      <c r="AE324" s="52"/>
      <c r="AF324" s="51"/>
      <c r="AG324" s="52"/>
      <c r="AH324" s="52"/>
      <c r="AI324" s="52"/>
      <c r="AJ324" s="52"/>
      <c r="AK324" s="52"/>
      <c r="AL324" s="52"/>
    </row>
    <row r="325" spans="1:38" s="13" customFormat="1" x14ac:dyDescent="0.2">
      <c r="A325" s="176"/>
      <c r="B325" s="238"/>
      <c r="C325" s="20"/>
      <c r="D325" s="243"/>
      <c r="E325" s="238"/>
      <c r="F325" s="297"/>
      <c r="G325" s="238"/>
      <c r="H325" s="1199"/>
      <c r="J325" s="12"/>
      <c r="M325" s="20"/>
      <c r="N325" s="52"/>
      <c r="O325" s="52"/>
      <c r="P325" s="52"/>
      <c r="Q325" s="52"/>
      <c r="R325" s="52"/>
      <c r="S325" s="51"/>
      <c r="T325" s="52"/>
      <c r="U325" s="52"/>
      <c r="V325" s="52"/>
      <c r="W325" s="52"/>
      <c r="X325" s="52"/>
      <c r="Y325" s="52"/>
      <c r="Z325" s="20"/>
      <c r="AA325" s="52"/>
      <c r="AB325" s="52"/>
      <c r="AC325" s="52"/>
      <c r="AD325" s="52"/>
      <c r="AE325" s="52"/>
      <c r="AF325" s="51"/>
      <c r="AG325" s="52"/>
      <c r="AH325" s="52"/>
      <c r="AI325" s="52"/>
      <c r="AJ325" s="52"/>
      <c r="AK325" s="52"/>
      <c r="AL325" s="52"/>
    </row>
    <row r="326" spans="1:38" s="13" customFormat="1" x14ac:dyDescent="0.2">
      <c r="A326" s="176"/>
      <c r="B326" s="238"/>
      <c r="C326" s="20"/>
      <c r="D326" s="243"/>
      <c r="E326" s="238"/>
      <c r="F326" s="297"/>
      <c r="G326" s="238"/>
      <c r="H326" s="1199"/>
      <c r="J326" s="12"/>
      <c r="M326" s="20"/>
      <c r="N326" s="52"/>
      <c r="O326" s="52"/>
      <c r="P326" s="52"/>
      <c r="Q326" s="52"/>
      <c r="R326" s="52"/>
      <c r="S326" s="51"/>
      <c r="T326" s="52"/>
      <c r="U326" s="52"/>
      <c r="V326" s="52"/>
      <c r="W326" s="52"/>
      <c r="X326" s="52"/>
      <c r="Y326" s="52"/>
      <c r="Z326" s="20"/>
      <c r="AA326" s="52"/>
      <c r="AB326" s="52"/>
      <c r="AC326" s="52"/>
      <c r="AD326" s="52"/>
      <c r="AE326" s="52"/>
      <c r="AF326" s="51"/>
      <c r="AG326" s="52"/>
      <c r="AH326" s="52"/>
      <c r="AI326" s="52"/>
      <c r="AJ326" s="52"/>
      <c r="AK326" s="52"/>
      <c r="AL326" s="52"/>
    </row>
    <row r="327" spans="1:38" s="13" customFormat="1" x14ac:dyDescent="0.2">
      <c r="A327" s="176"/>
      <c r="B327" s="238"/>
      <c r="C327" s="20"/>
      <c r="D327" s="243"/>
      <c r="E327" s="238"/>
      <c r="F327" s="297"/>
      <c r="G327" s="238"/>
      <c r="H327" s="1199"/>
      <c r="J327" s="12"/>
      <c r="M327" s="20"/>
      <c r="N327" s="52"/>
      <c r="O327" s="52"/>
      <c r="P327" s="52"/>
      <c r="Q327" s="52"/>
      <c r="R327" s="52"/>
      <c r="S327" s="51"/>
      <c r="T327" s="52"/>
      <c r="U327" s="52"/>
      <c r="V327" s="52"/>
      <c r="W327" s="52"/>
      <c r="X327" s="52"/>
      <c r="Y327" s="52"/>
      <c r="Z327" s="20"/>
      <c r="AA327" s="52"/>
      <c r="AB327" s="52"/>
      <c r="AC327" s="52"/>
      <c r="AD327" s="52"/>
      <c r="AE327" s="52"/>
      <c r="AF327" s="51"/>
      <c r="AG327" s="52"/>
      <c r="AH327" s="52"/>
      <c r="AI327" s="52"/>
      <c r="AJ327" s="52"/>
      <c r="AK327" s="52"/>
      <c r="AL327" s="52"/>
    </row>
    <row r="328" spans="1:38" s="13" customFormat="1" x14ac:dyDescent="0.2">
      <c r="A328" s="176"/>
      <c r="B328" s="238"/>
      <c r="C328" s="20"/>
      <c r="D328" s="243"/>
      <c r="E328" s="238"/>
      <c r="F328" s="297"/>
      <c r="G328" s="238"/>
      <c r="H328" s="1199"/>
      <c r="J328" s="12"/>
      <c r="M328" s="20"/>
      <c r="N328" s="52"/>
      <c r="O328" s="52"/>
      <c r="P328" s="52"/>
      <c r="Q328" s="52"/>
      <c r="R328" s="52"/>
      <c r="S328" s="51"/>
      <c r="T328" s="52"/>
      <c r="U328" s="52"/>
      <c r="V328" s="52"/>
      <c r="W328" s="52"/>
      <c r="X328" s="52"/>
      <c r="Y328" s="52"/>
      <c r="Z328" s="20"/>
      <c r="AA328" s="52"/>
      <c r="AB328" s="52"/>
      <c r="AC328" s="52"/>
      <c r="AD328" s="52"/>
      <c r="AE328" s="52"/>
      <c r="AF328" s="51"/>
      <c r="AG328" s="52"/>
      <c r="AH328" s="52"/>
      <c r="AI328" s="52"/>
      <c r="AJ328" s="52"/>
      <c r="AK328" s="52"/>
      <c r="AL328" s="52"/>
    </row>
    <row r="329" spans="1:38" s="13" customFormat="1" x14ac:dyDescent="0.2">
      <c r="A329" s="176"/>
      <c r="B329" s="238"/>
      <c r="C329" s="20"/>
      <c r="D329" s="243"/>
      <c r="E329" s="238"/>
      <c r="F329" s="297"/>
      <c r="G329" s="238"/>
      <c r="H329" s="1199"/>
      <c r="J329" s="12"/>
      <c r="M329" s="20"/>
      <c r="N329" s="52"/>
      <c r="O329" s="52"/>
      <c r="P329" s="52"/>
      <c r="Q329" s="52"/>
      <c r="R329" s="52"/>
      <c r="S329" s="51"/>
      <c r="T329" s="52"/>
      <c r="U329" s="52"/>
      <c r="V329" s="52"/>
      <c r="W329" s="52"/>
      <c r="X329" s="52"/>
      <c r="Y329" s="52"/>
      <c r="Z329" s="20"/>
      <c r="AA329" s="52"/>
      <c r="AB329" s="52"/>
      <c r="AC329" s="52"/>
      <c r="AD329" s="52"/>
      <c r="AE329" s="52"/>
      <c r="AF329" s="51"/>
      <c r="AG329" s="52"/>
      <c r="AH329" s="52"/>
      <c r="AI329" s="52"/>
      <c r="AJ329" s="52"/>
      <c r="AK329" s="52"/>
      <c r="AL329" s="52"/>
    </row>
    <row r="330" spans="1:38" s="13" customFormat="1" x14ac:dyDescent="0.2">
      <c r="A330" s="176"/>
      <c r="B330" s="238"/>
      <c r="C330" s="20"/>
      <c r="D330" s="243"/>
      <c r="E330" s="238"/>
      <c r="F330" s="297"/>
      <c r="G330" s="238"/>
      <c r="H330" s="1199"/>
      <c r="J330" s="12"/>
      <c r="M330" s="20"/>
      <c r="N330" s="52"/>
      <c r="O330" s="52"/>
      <c r="P330" s="52"/>
      <c r="Q330" s="52"/>
      <c r="R330" s="52"/>
      <c r="S330" s="51"/>
      <c r="T330" s="52"/>
      <c r="U330" s="52"/>
      <c r="V330" s="52"/>
      <c r="W330" s="52"/>
      <c r="X330" s="52"/>
      <c r="Y330" s="52"/>
      <c r="Z330" s="20"/>
      <c r="AA330" s="52"/>
      <c r="AB330" s="52"/>
      <c r="AC330" s="52"/>
      <c r="AD330" s="52"/>
      <c r="AE330" s="52"/>
      <c r="AF330" s="51"/>
      <c r="AG330" s="52"/>
      <c r="AH330" s="52"/>
      <c r="AI330" s="52"/>
      <c r="AJ330" s="52"/>
      <c r="AK330" s="52"/>
      <c r="AL330" s="52"/>
    </row>
    <row r="331" spans="1:38" s="13" customFormat="1" x14ac:dyDescent="0.2">
      <c r="A331" s="176"/>
      <c r="B331" s="238"/>
      <c r="C331" s="20"/>
      <c r="D331" s="243"/>
      <c r="E331" s="238"/>
      <c r="F331" s="297"/>
      <c r="G331" s="238"/>
      <c r="H331" s="1199"/>
      <c r="J331" s="12"/>
      <c r="M331" s="20"/>
      <c r="N331" s="52"/>
      <c r="O331" s="52"/>
      <c r="P331" s="52"/>
      <c r="Q331" s="52"/>
      <c r="R331" s="52"/>
      <c r="S331" s="51"/>
      <c r="T331" s="52"/>
      <c r="U331" s="52"/>
      <c r="V331" s="52"/>
      <c r="W331" s="52"/>
      <c r="X331" s="52"/>
      <c r="Y331" s="52"/>
      <c r="Z331" s="20"/>
      <c r="AA331" s="52"/>
      <c r="AB331" s="52"/>
      <c r="AC331" s="52"/>
      <c r="AD331" s="52"/>
      <c r="AE331" s="52"/>
      <c r="AF331" s="51"/>
      <c r="AG331" s="52"/>
      <c r="AH331" s="52"/>
      <c r="AI331" s="52"/>
      <c r="AJ331" s="52"/>
      <c r="AK331" s="52"/>
      <c r="AL331" s="52"/>
    </row>
    <row r="332" spans="1:38" s="13" customFormat="1" x14ac:dyDescent="0.2">
      <c r="A332" s="176"/>
      <c r="B332" s="238"/>
      <c r="C332" s="20"/>
      <c r="D332" s="243"/>
      <c r="E332" s="238"/>
      <c r="F332" s="297"/>
      <c r="G332" s="238"/>
      <c r="H332" s="1199"/>
      <c r="J332" s="12"/>
      <c r="M332" s="20"/>
      <c r="N332" s="52"/>
      <c r="O332" s="52"/>
      <c r="P332" s="52"/>
      <c r="Q332" s="52"/>
      <c r="R332" s="52"/>
      <c r="S332" s="51"/>
      <c r="T332" s="52"/>
      <c r="U332" s="52"/>
      <c r="V332" s="52"/>
      <c r="W332" s="52"/>
      <c r="X332" s="52"/>
      <c r="Y332" s="52"/>
      <c r="Z332" s="20"/>
      <c r="AA332" s="52"/>
      <c r="AB332" s="52"/>
      <c r="AC332" s="52"/>
      <c r="AD332" s="52"/>
      <c r="AE332" s="52"/>
      <c r="AF332" s="51"/>
      <c r="AG332" s="52"/>
      <c r="AH332" s="52"/>
      <c r="AI332" s="52"/>
      <c r="AJ332" s="52"/>
      <c r="AK332" s="52"/>
      <c r="AL332" s="52"/>
    </row>
    <row r="333" spans="1:38" s="13" customFormat="1" x14ac:dyDescent="0.2">
      <c r="A333" s="176"/>
      <c r="B333" s="238"/>
      <c r="C333" s="20"/>
      <c r="D333" s="243"/>
      <c r="E333" s="238"/>
      <c r="F333" s="297"/>
      <c r="G333" s="238"/>
      <c r="H333" s="1199"/>
      <c r="J333" s="12"/>
      <c r="M333" s="20"/>
      <c r="N333" s="52"/>
      <c r="O333" s="52"/>
      <c r="P333" s="52"/>
      <c r="Q333" s="52"/>
      <c r="R333" s="52"/>
      <c r="S333" s="51"/>
      <c r="T333" s="52"/>
      <c r="U333" s="52"/>
      <c r="V333" s="52"/>
      <c r="W333" s="52"/>
      <c r="X333" s="52"/>
      <c r="Y333" s="52"/>
      <c r="Z333" s="20"/>
      <c r="AA333" s="52"/>
      <c r="AB333" s="52"/>
      <c r="AC333" s="52"/>
      <c r="AD333" s="52"/>
      <c r="AE333" s="52"/>
      <c r="AF333" s="51"/>
      <c r="AG333" s="52"/>
      <c r="AH333" s="52"/>
      <c r="AI333" s="52"/>
      <c r="AJ333" s="52"/>
      <c r="AK333" s="52"/>
      <c r="AL333" s="52"/>
    </row>
    <row r="334" spans="1:38" s="13" customFormat="1" x14ac:dyDescent="0.2">
      <c r="A334" s="176"/>
      <c r="B334" s="238"/>
      <c r="C334" s="20"/>
      <c r="D334" s="243"/>
      <c r="E334" s="238"/>
      <c r="F334" s="297"/>
      <c r="G334" s="238"/>
      <c r="H334" s="1199"/>
      <c r="J334" s="12"/>
      <c r="M334" s="20"/>
      <c r="N334" s="52"/>
      <c r="O334" s="52"/>
      <c r="P334" s="52"/>
      <c r="Q334" s="52"/>
      <c r="R334" s="52"/>
      <c r="S334" s="51"/>
      <c r="T334" s="52"/>
      <c r="U334" s="52"/>
      <c r="V334" s="52"/>
      <c r="W334" s="52"/>
      <c r="X334" s="52"/>
      <c r="Y334" s="52"/>
      <c r="Z334" s="20"/>
      <c r="AA334" s="52"/>
      <c r="AB334" s="52"/>
      <c r="AC334" s="52"/>
      <c r="AD334" s="52"/>
      <c r="AE334" s="52"/>
      <c r="AF334" s="51"/>
      <c r="AG334" s="52"/>
      <c r="AH334" s="52"/>
      <c r="AI334" s="52"/>
      <c r="AJ334" s="52"/>
      <c r="AK334" s="52"/>
      <c r="AL334" s="52"/>
    </row>
    <row r="335" spans="1:38" s="13" customFormat="1" x14ac:dyDescent="0.2">
      <c r="A335" s="176"/>
      <c r="B335" s="238"/>
      <c r="C335" s="20"/>
      <c r="D335" s="243"/>
      <c r="E335" s="238"/>
      <c r="F335" s="297"/>
      <c r="G335" s="238"/>
      <c r="H335" s="1199"/>
      <c r="J335" s="12"/>
      <c r="M335" s="20"/>
      <c r="N335" s="52"/>
      <c r="O335" s="52"/>
      <c r="P335" s="52"/>
      <c r="Q335" s="52"/>
      <c r="R335" s="52"/>
      <c r="S335" s="51"/>
      <c r="T335" s="52"/>
      <c r="U335" s="52"/>
      <c r="V335" s="52"/>
      <c r="W335" s="52"/>
      <c r="X335" s="52"/>
      <c r="Y335" s="52"/>
      <c r="Z335" s="20"/>
      <c r="AA335" s="52"/>
      <c r="AB335" s="52"/>
      <c r="AC335" s="52"/>
      <c r="AD335" s="52"/>
      <c r="AE335" s="52"/>
      <c r="AF335" s="51"/>
      <c r="AG335" s="52"/>
      <c r="AH335" s="52"/>
      <c r="AI335" s="52"/>
      <c r="AJ335" s="52"/>
      <c r="AK335" s="52"/>
      <c r="AL335" s="52"/>
    </row>
    <row r="336" spans="1:38" s="13" customFormat="1" x14ac:dyDescent="0.2">
      <c r="A336" s="176"/>
      <c r="B336" s="238"/>
      <c r="C336" s="20"/>
      <c r="D336" s="243"/>
      <c r="E336" s="238"/>
      <c r="F336" s="297"/>
      <c r="G336" s="238"/>
      <c r="H336" s="1199"/>
      <c r="J336" s="12"/>
      <c r="M336" s="20"/>
      <c r="N336" s="52"/>
      <c r="O336" s="52"/>
      <c r="P336" s="52"/>
      <c r="Q336" s="52"/>
      <c r="R336" s="52"/>
      <c r="S336" s="51"/>
      <c r="T336" s="52"/>
      <c r="U336" s="52"/>
      <c r="V336" s="52"/>
      <c r="W336" s="52"/>
      <c r="X336" s="52"/>
      <c r="Y336" s="52"/>
      <c r="Z336" s="20"/>
      <c r="AA336" s="52"/>
      <c r="AB336" s="52"/>
      <c r="AC336" s="52"/>
      <c r="AD336" s="52"/>
      <c r="AE336" s="52"/>
      <c r="AF336" s="51"/>
      <c r="AG336" s="52"/>
      <c r="AH336" s="52"/>
      <c r="AI336" s="52"/>
      <c r="AJ336" s="52"/>
      <c r="AK336" s="52"/>
      <c r="AL336" s="52"/>
    </row>
    <row r="337" spans="1:38" s="13" customFormat="1" x14ac:dyDescent="0.2">
      <c r="A337" s="176"/>
      <c r="B337" s="238"/>
      <c r="C337" s="20"/>
      <c r="D337" s="243"/>
      <c r="E337" s="238"/>
      <c r="F337" s="297"/>
      <c r="G337" s="238"/>
      <c r="H337" s="1199"/>
      <c r="J337" s="12"/>
      <c r="M337" s="20"/>
      <c r="N337" s="52"/>
      <c r="O337" s="52"/>
      <c r="P337" s="52"/>
      <c r="Q337" s="52"/>
      <c r="R337" s="52"/>
      <c r="S337" s="51"/>
      <c r="T337" s="52"/>
      <c r="U337" s="52"/>
      <c r="V337" s="52"/>
      <c r="W337" s="52"/>
      <c r="X337" s="52"/>
      <c r="Y337" s="52"/>
      <c r="Z337" s="20"/>
      <c r="AA337" s="52"/>
      <c r="AB337" s="52"/>
      <c r="AC337" s="52"/>
      <c r="AD337" s="52"/>
      <c r="AE337" s="52"/>
      <c r="AF337" s="51"/>
      <c r="AG337" s="52"/>
      <c r="AH337" s="52"/>
      <c r="AI337" s="52"/>
      <c r="AJ337" s="52"/>
      <c r="AK337" s="52"/>
      <c r="AL337" s="52"/>
    </row>
    <row r="338" spans="1:38" s="13" customFormat="1" x14ac:dyDescent="0.2">
      <c r="A338" s="176"/>
      <c r="B338" s="238"/>
      <c r="C338" s="20"/>
      <c r="D338" s="243"/>
      <c r="E338" s="238"/>
      <c r="F338" s="297"/>
      <c r="G338" s="238"/>
      <c r="H338" s="1199"/>
      <c r="J338" s="12"/>
      <c r="M338" s="20"/>
      <c r="N338" s="52"/>
      <c r="O338" s="52"/>
      <c r="P338" s="52"/>
      <c r="Q338" s="52"/>
      <c r="R338" s="52"/>
      <c r="S338" s="51"/>
      <c r="T338" s="52"/>
      <c r="U338" s="52"/>
      <c r="V338" s="52"/>
      <c r="W338" s="52"/>
      <c r="X338" s="52"/>
      <c r="Y338" s="52"/>
      <c r="Z338" s="20"/>
      <c r="AA338" s="52"/>
      <c r="AB338" s="52"/>
      <c r="AC338" s="52"/>
      <c r="AD338" s="52"/>
      <c r="AE338" s="52"/>
      <c r="AF338" s="51"/>
      <c r="AG338" s="52"/>
      <c r="AH338" s="52"/>
      <c r="AI338" s="52"/>
      <c r="AJ338" s="52"/>
      <c r="AK338" s="52"/>
      <c r="AL338" s="52"/>
    </row>
    <row r="339" spans="1:38" s="13" customFormat="1" x14ac:dyDescent="0.2">
      <c r="A339" s="176"/>
      <c r="B339" s="238"/>
      <c r="C339" s="20"/>
      <c r="D339" s="243"/>
      <c r="E339" s="238"/>
      <c r="F339" s="297"/>
      <c r="G339" s="238"/>
      <c r="H339" s="1199"/>
      <c r="J339" s="12"/>
      <c r="M339" s="20"/>
      <c r="N339" s="52"/>
      <c r="O339" s="52"/>
      <c r="P339" s="52"/>
      <c r="Q339" s="52"/>
      <c r="R339" s="52"/>
      <c r="S339" s="51"/>
      <c r="T339" s="52"/>
      <c r="U339" s="52"/>
      <c r="V339" s="52"/>
      <c r="W339" s="52"/>
      <c r="X339" s="52"/>
      <c r="Y339" s="52"/>
      <c r="Z339" s="20"/>
      <c r="AA339" s="52"/>
      <c r="AB339" s="52"/>
      <c r="AC339" s="52"/>
      <c r="AD339" s="52"/>
      <c r="AE339" s="52"/>
      <c r="AF339" s="51"/>
      <c r="AG339" s="52"/>
      <c r="AH339" s="52"/>
      <c r="AI339" s="52"/>
      <c r="AJ339" s="52"/>
      <c r="AK339" s="52"/>
      <c r="AL339" s="52"/>
    </row>
    <row r="340" spans="1:38" s="13" customFormat="1" x14ac:dyDescent="0.2">
      <c r="A340" s="176"/>
      <c r="B340" s="238"/>
      <c r="C340" s="20"/>
      <c r="D340" s="243"/>
      <c r="E340" s="238"/>
      <c r="F340" s="297"/>
      <c r="G340" s="238"/>
      <c r="H340" s="1199"/>
      <c r="J340" s="12"/>
      <c r="M340" s="20"/>
      <c r="N340" s="52"/>
      <c r="O340" s="52"/>
      <c r="P340" s="52"/>
      <c r="Q340" s="52"/>
      <c r="R340" s="52"/>
      <c r="S340" s="51"/>
      <c r="T340" s="52"/>
      <c r="U340" s="52"/>
      <c r="V340" s="52"/>
      <c r="W340" s="52"/>
      <c r="X340" s="52"/>
      <c r="Y340" s="52"/>
      <c r="Z340" s="20"/>
      <c r="AA340" s="52"/>
      <c r="AB340" s="52"/>
      <c r="AC340" s="52"/>
      <c r="AD340" s="52"/>
      <c r="AE340" s="52"/>
      <c r="AF340" s="51"/>
      <c r="AG340" s="52"/>
      <c r="AH340" s="52"/>
      <c r="AI340" s="52"/>
      <c r="AJ340" s="52"/>
      <c r="AK340" s="52"/>
      <c r="AL340" s="52"/>
    </row>
    <row r="341" spans="1:38" s="13" customFormat="1" x14ac:dyDescent="0.2">
      <c r="A341" s="176"/>
      <c r="B341" s="238"/>
      <c r="C341" s="20"/>
      <c r="D341" s="243"/>
      <c r="E341" s="238"/>
      <c r="F341" s="297"/>
      <c r="G341" s="238"/>
      <c r="H341" s="1199"/>
      <c r="J341" s="12"/>
      <c r="M341" s="20"/>
      <c r="N341" s="52"/>
      <c r="O341" s="52"/>
      <c r="P341" s="52"/>
      <c r="Q341" s="52"/>
      <c r="R341" s="52"/>
      <c r="S341" s="51"/>
      <c r="T341" s="52"/>
      <c r="U341" s="52"/>
      <c r="V341" s="52"/>
      <c r="W341" s="52"/>
      <c r="X341" s="52"/>
      <c r="Y341" s="52"/>
      <c r="Z341" s="20"/>
      <c r="AA341" s="52"/>
      <c r="AB341" s="52"/>
      <c r="AC341" s="52"/>
      <c r="AD341" s="52"/>
      <c r="AE341" s="52"/>
      <c r="AF341" s="51"/>
      <c r="AG341" s="52"/>
      <c r="AH341" s="52"/>
      <c r="AI341" s="52"/>
      <c r="AJ341" s="52"/>
      <c r="AK341" s="52"/>
      <c r="AL341" s="52"/>
    </row>
    <row r="342" spans="1:38" s="13" customFormat="1" x14ac:dyDescent="0.2">
      <c r="A342" s="176"/>
      <c r="B342" s="238"/>
      <c r="C342" s="20"/>
      <c r="D342" s="243"/>
      <c r="E342" s="238"/>
      <c r="F342" s="297"/>
      <c r="G342" s="238"/>
      <c r="H342" s="1199"/>
      <c r="J342" s="12"/>
      <c r="M342" s="20"/>
      <c r="N342" s="52"/>
      <c r="O342" s="52"/>
      <c r="P342" s="52"/>
      <c r="Q342" s="52"/>
      <c r="R342" s="52"/>
      <c r="S342" s="51"/>
      <c r="T342" s="52"/>
      <c r="U342" s="52"/>
      <c r="V342" s="52"/>
      <c r="W342" s="52"/>
      <c r="X342" s="52"/>
      <c r="Y342" s="52"/>
      <c r="Z342" s="20"/>
      <c r="AA342" s="52"/>
      <c r="AB342" s="52"/>
      <c r="AC342" s="52"/>
      <c r="AD342" s="52"/>
      <c r="AE342" s="52"/>
      <c r="AF342" s="51"/>
      <c r="AG342" s="52"/>
      <c r="AH342" s="52"/>
      <c r="AI342" s="52"/>
      <c r="AJ342" s="52"/>
      <c r="AK342" s="52"/>
      <c r="AL342" s="52"/>
    </row>
    <row r="343" spans="1:38" s="13" customFormat="1" x14ac:dyDescent="0.2">
      <c r="A343" s="176"/>
      <c r="B343" s="238"/>
      <c r="C343" s="20"/>
      <c r="D343" s="243"/>
      <c r="E343" s="238"/>
      <c r="F343" s="297"/>
      <c r="G343" s="238"/>
      <c r="H343" s="1199"/>
      <c r="J343" s="12"/>
      <c r="M343" s="20"/>
      <c r="N343" s="52"/>
      <c r="O343" s="52"/>
      <c r="P343" s="52"/>
      <c r="Q343" s="52"/>
      <c r="R343" s="52"/>
      <c r="S343" s="51"/>
      <c r="T343" s="52"/>
      <c r="U343" s="52"/>
      <c r="V343" s="52"/>
      <c r="W343" s="52"/>
      <c r="X343" s="52"/>
      <c r="Y343" s="52"/>
      <c r="Z343" s="20"/>
      <c r="AA343" s="52"/>
      <c r="AB343" s="52"/>
      <c r="AC343" s="52"/>
      <c r="AD343" s="52"/>
      <c r="AE343" s="52"/>
      <c r="AF343" s="51"/>
      <c r="AG343" s="52"/>
      <c r="AH343" s="52"/>
      <c r="AI343" s="52"/>
      <c r="AJ343" s="52"/>
      <c r="AK343" s="52"/>
      <c r="AL343" s="52"/>
    </row>
    <row r="344" spans="1:38" s="13" customFormat="1" x14ac:dyDescent="0.2">
      <c r="A344" s="176"/>
      <c r="B344" s="238"/>
      <c r="C344" s="20"/>
      <c r="D344" s="243"/>
      <c r="E344" s="238"/>
      <c r="F344" s="297"/>
      <c r="G344" s="238"/>
      <c r="H344" s="1199"/>
      <c r="J344" s="12"/>
      <c r="M344" s="20"/>
      <c r="N344" s="52"/>
      <c r="O344" s="52"/>
      <c r="P344" s="52"/>
      <c r="Q344" s="52"/>
      <c r="R344" s="52"/>
      <c r="S344" s="51"/>
      <c r="T344" s="52"/>
      <c r="U344" s="52"/>
      <c r="V344" s="52"/>
      <c r="W344" s="52"/>
      <c r="X344" s="52"/>
      <c r="Y344" s="52"/>
      <c r="Z344" s="20"/>
      <c r="AA344" s="52"/>
      <c r="AB344" s="52"/>
      <c r="AC344" s="52"/>
      <c r="AD344" s="52"/>
      <c r="AE344" s="52"/>
      <c r="AF344" s="51"/>
      <c r="AG344" s="52"/>
      <c r="AH344" s="52"/>
      <c r="AI344" s="52"/>
      <c r="AJ344" s="52"/>
      <c r="AK344" s="52"/>
      <c r="AL344" s="52"/>
    </row>
    <row r="345" spans="1:38" s="13" customFormat="1" x14ac:dyDescent="0.2">
      <c r="A345" s="176"/>
      <c r="B345" s="238"/>
      <c r="C345" s="20"/>
      <c r="D345" s="243"/>
      <c r="E345" s="238"/>
      <c r="F345" s="297"/>
      <c r="G345" s="238"/>
      <c r="H345" s="1199"/>
      <c r="J345" s="12"/>
      <c r="M345" s="20"/>
      <c r="N345" s="52"/>
      <c r="O345" s="52"/>
      <c r="P345" s="52"/>
      <c r="Q345" s="52"/>
      <c r="R345" s="52"/>
      <c r="S345" s="51"/>
      <c r="T345" s="52"/>
      <c r="U345" s="52"/>
      <c r="V345" s="52"/>
      <c r="W345" s="52"/>
      <c r="X345" s="52"/>
      <c r="Y345" s="52"/>
      <c r="Z345" s="20"/>
      <c r="AA345" s="52"/>
      <c r="AB345" s="52"/>
      <c r="AC345" s="52"/>
      <c r="AD345" s="52"/>
      <c r="AE345" s="52"/>
      <c r="AF345" s="51"/>
      <c r="AG345" s="52"/>
      <c r="AH345" s="52"/>
      <c r="AI345" s="52"/>
      <c r="AJ345" s="52"/>
      <c r="AK345" s="52"/>
      <c r="AL345" s="52"/>
    </row>
    <row r="346" spans="1:38" s="13" customFormat="1" x14ac:dyDescent="0.2">
      <c r="A346" s="176"/>
      <c r="B346" s="238"/>
      <c r="C346" s="20"/>
      <c r="D346" s="243"/>
      <c r="E346" s="238"/>
      <c r="F346" s="297"/>
      <c r="G346" s="238"/>
      <c r="H346" s="1199"/>
      <c r="J346" s="12"/>
      <c r="M346" s="20"/>
      <c r="N346" s="52"/>
      <c r="O346" s="52"/>
      <c r="P346" s="52"/>
      <c r="Q346" s="52"/>
      <c r="R346" s="52"/>
      <c r="S346" s="51"/>
      <c r="T346" s="52"/>
      <c r="U346" s="52"/>
      <c r="V346" s="52"/>
      <c r="W346" s="52"/>
      <c r="X346" s="52"/>
      <c r="Y346" s="52"/>
      <c r="Z346" s="20"/>
      <c r="AA346" s="52"/>
      <c r="AB346" s="52"/>
      <c r="AC346" s="52"/>
      <c r="AD346" s="52"/>
      <c r="AE346" s="52"/>
      <c r="AF346" s="51"/>
      <c r="AG346" s="52"/>
      <c r="AH346" s="52"/>
      <c r="AI346" s="52"/>
      <c r="AJ346" s="52"/>
      <c r="AK346" s="52"/>
      <c r="AL346" s="52"/>
    </row>
    <row r="347" spans="1:38" s="13" customFormat="1" x14ac:dyDescent="0.2">
      <c r="A347" s="176"/>
      <c r="B347" s="238"/>
      <c r="C347" s="20"/>
      <c r="D347" s="243"/>
      <c r="E347" s="238"/>
      <c r="F347" s="297"/>
      <c r="G347" s="238"/>
      <c r="H347" s="1199"/>
      <c r="J347" s="12"/>
      <c r="M347" s="20"/>
      <c r="N347" s="52"/>
      <c r="O347" s="52"/>
      <c r="P347" s="52"/>
      <c r="Q347" s="52"/>
      <c r="R347" s="52"/>
      <c r="S347" s="51"/>
      <c r="T347" s="52"/>
      <c r="U347" s="52"/>
      <c r="V347" s="52"/>
      <c r="W347" s="52"/>
      <c r="X347" s="52"/>
      <c r="Y347" s="52"/>
      <c r="Z347" s="20"/>
      <c r="AA347" s="52"/>
      <c r="AB347" s="52"/>
      <c r="AC347" s="52"/>
      <c r="AD347" s="52"/>
      <c r="AE347" s="52"/>
      <c r="AF347" s="51"/>
      <c r="AG347" s="52"/>
      <c r="AH347" s="52"/>
      <c r="AI347" s="52"/>
      <c r="AJ347" s="52"/>
      <c r="AK347" s="52"/>
      <c r="AL347" s="52"/>
    </row>
    <row r="348" spans="1:38" s="13" customFormat="1" x14ac:dyDescent="0.2">
      <c r="A348" s="176"/>
      <c r="B348" s="238"/>
      <c r="C348" s="20"/>
      <c r="D348" s="243"/>
      <c r="E348" s="238"/>
      <c r="F348" s="297"/>
      <c r="G348" s="238"/>
      <c r="H348" s="1199"/>
      <c r="J348" s="12"/>
      <c r="M348" s="20"/>
      <c r="N348" s="52"/>
      <c r="O348" s="52"/>
      <c r="P348" s="52"/>
      <c r="Q348" s="52"/>
      <c r="R348" s="52"/>
      <c r="S348" s="51"/>
      <c r="T348" s="52"/>
      <c r="U348" s="52"/>
      <c r="V348" s="52"/>
      <c r="W348" s="52"/>
      <c r="X348" s="52"/>
      <c r="Y348" s="52"/>
      <c r="Z348" s="20"/>
      <c r="AA348" s="52"/>
      <c r="AB348" s="52"/>
      <c r="AC348" s="52"/>
      <c r="AD348" s="52"/>
      <c r="AE348" s="52"/>
      <c r="AF348" s="51"/>
      <c r="AG348" s="52"/>
      <c r="AH348" s="52"/>
      <c r="AI348" s="52"/>
      <c r="AJ348" s="52"/>
      <c r="AK348" s="52"/>
      <c r="AL348" s="52"/>
    </row>
    <row r="349" spans="1:38" s="13" customFormat="1" x14ac:dyDescent="0.2">
      <c r="A349" s="176"/>
      <c r="B349" s="238"/>
      <c r="C349" s="20"/>
      <c r="D349" s="243"/>
      <c r="E349" s="238"/>
      <c r="F349" s="297"/>
      <c r="G349" s="238"/>
      <c r="H349" s="1199"/>
      <c r="J349" s="12"/>
      <c r="M349" s="20"/>
      <c r="N349" s="52"/>
      <c r="O349" s="52"/>
      <c r="P349" s="52"/>
      <c r="Q349" s="52"/>
      <c r="R349" s="52"/>
      <c r="S349" s="51"/>
      <c r="T349" s="52"/>
      <c r="U349" s="52"/>
      <c r="V349" s="52"/>
      <c r="W349" s="52"/>
      <c r="X349" s="52"/>
      <c r="Y349" s="52"/>
      <c r="Z349" s="20"/>
      <c r="AA349" s="52"/>
      <c r="AB349" s="52"/>
      <c r="AC349" s="52"/>
      <c r="AD349" s="52"/>
      <c r="AE349" s="52"/>
      <c r="AF349" s="51"/>
      <c r="AG349" s="52"/>
      <c r="AH349" s="52"/>
      <c r="AI349" s="52"/>
      <c r="AJ349" s="52"/>
      <c r="AK349" s="52"/>
      <c r="AL349" s="52"/>
    </row>
    <row r="350" spans="1:38" s="13" customFormat="1" x14ac:dyDescent="0.2">
      <c r="A350" s="176"/>
      <c r="B350" s="238"/>
      <c r="C350" s="20"/>
      <c r="D350" s="243"/>
      <c r="E350" s="238"/>
      <c r="F350" s="297"/>
      <c r="G350" s="238"/>
      <c r="H350" s="1199"/>
      <c r="J350" s="12"/>
      <c r="M350" s="20"/>
      <c r="N350" s="52"/>
      <c r="O350" s="52"/>
      <c r="P350" s="52"/>
      <c r="Q350" s="52"/>
      <c r="R350" s="52"/>
      <c r="S350" s="51"/>
      <c r="T350" s="52"/>
      <c r="U350" s="52"/>
      <c r="V350" s="52"/>
      <c r="W350" s="52"/>
      <c r="X350" s="52"/>
      <c r="Y350" s="52"/>
      <c r="Z350" s="20"/>
      <c r="AA350" s="52"/>
      <c r="AB350" s="52"/>
      <c r="AC350" s="52"/>
      <c r="AD350" s="52"/>
      <c r="AE350" s="52"/>
      <c r="AF350" s="51"/>
      <c r="AG350" s="52"/>
      <c r="AH350" s="52"/>
      <c r="AI350" s="52"/>
      <c r="AJ350" s="52"/>
      <c r="AK350" s="52"/>
      <c r="AL350" s="52"/>
    </row>
    <row r="351" spans="1:38" s="13" customFormat="1" x14ac:dyDescent="0.2">
      <c r="A351" s="176"/>
      <c r="B351" s="238"/>
      <c r="C351" s="20"/>
      <c r="D351" s="243"/>
      <c r="E351" s="238"/>
      <c r="F351" s="297"/>
      <c r="G351" s="238"/>
      <c r="H351" s="1199"/>
      <c r="J351" s="12"/>
      <c r="M351" s="20"/>
      <c r="N351" s="52"/>
      <c r="O351" s="52"/>
      <c r="P351" s="52"/>
      <c r="Q351" s="52"/>
      <c r="R351" s="52"/>
      <c r="S351" s="51"/>
      <c r="T351" s="52"/>
      <c r="U351" s="52"/>
      <c r="V351" s="52"/>
      <c r="W351" s="52"/>
      <c r="X351" s="52"/>
      <c r="Y351" s="52"/>
      <c r="Z351" s="20"/>
      <c r="AA351" s="52"/>
      <c r="AB351" s="52"/>
      <c r="AC351" s="52"/>
      <c r="AD351" s="52"/>
      <c r="AE351" s="52"/>
      <c r="AF351" s="51"/>
      <c r="AG351" s="52"/>
      <c r="AH351" s="52"/>
      <c r="AI351" s="52"/>
      <c r="AJ351" s="52"/>
      <c r="AK351" s="52"/>
      <c r="AL351" s="52"/>
    </row>
    <row r="352" spans="1:38" s="13" customFormat="1" x14ac:dyDescent="0.2">
      <c r="A352" s="176"/>
      <c r="B352" s="238"/>
      <c r="C352" s="20"/>
      <c r="D352" s="243"/>
      <c r="E352" s="238"/>
      <c r="F352" s="297"/>
      <c r="G352" s="238"/>
      <c r="H352" s="1199"/>
      <c r="J352" s="12"/>
      <c r="M352" s="20"/>
      <c r="N352" s="52"/>
      <c r="O352" s="52"/>
      <c r="P352" s="52"/>
      <c r="Q352" s="52"/>
      <c r="R352" s="52"/>
      <c r="S352" s="51"/>
      <c r="T352" s="52"/>
      <c r="U352" s="52"/>
      <c r="V352" s="52"/>
      <c r="W352" s="52"/>
      <c r="X352" s="52"/>
      <c r="Y352" s="52"/>
      <c r="Z352" s="20"/>
      <c r="AA352" s="52"/>
      <c r="AB352" s="52"/>
      <c r="AC352" s="52"/>
      <c r="AD352" s="52"/>
      <c r="AE352" s="52"/>
      <c r="AF352" s="51"/>
      <c r="AG352" s="52"/>
      <c r="AH352" s="52"/>
      <c r="AI352" s="52"/>
      <c r="AJ352" s="52"/>
      <c r="AK352" s="52"/>
      <c r="AL352" s="52"/>
    </row>
    <row r="353" spans="1:38" s="13" customFormat="1" x14ac:dyDescent="0.2">
      <c r="A353" s="176"/>
      <c r="B353" s="238"/>
      <c r="C353" s="20"/>
      <c r="D353" s="243"/>
      <c r="E353" s="238"/>
      <c r="F353" s="297"/>
      <c r="G353" s="238"/>
      <c r="H353" s="1199"/>
      <c r="J353" s="12"/>
      <c r="M353" s="20"/>
      <c r="N353" s="52"/>
      <c r="O353" s="52"/>
      <c r="P353" s="52"/>
      <c r="Q353" s="52"/>
      <c r="R353" s="52"/>
      <c r="S353" s="51"/>
      <c r="T353" s="52"/>
      <c r="U353" s="52"/>
      <c r="V353" s="52"/>
      <c r="W353" s="52"/>
      <c r="X353" s="52"/>
      <c r="Y353" s="52"/>
      <c r="Z353" s="20"/>
      <c r="AA353" s="52"/>
      <c r="AB353" s="52"/>
      <c r="AC353" s="52"/>
      <c r="AD353" s="52"/>
      <c r="AE353" s="52"/>
      <c r="AF353" s="51"/>
      <c r="AG353" s="52"/>
      <c r="AH353" s="52"/>
      <c r="AI353" s="52"/>
      <c r="AJ353" s="52"/>
      <c r="AK353" s="52"/>
      <c r="AL353" s="52"/>
    </row>
    <row r="354" spans="1:38" s="13" customFormat="1" x14ac:dyDescent="0.2">
      <c r="A354" s="176"/>
      <c r="B354" s="238"/>
      <c r="C354" s="20"/>
      <c r="D354" s="243"/>
      <c r="E354" s="238"/>
      <c r="F354" s="297"/>
      <c r="G354" s="238"/>
      <c r="H354" s="1199"/>
      <c r="J354" s="12"/>
      <c r="M354" s="20"/>
      <c r="N354" s="52"/>
      <c r="O354" s="52"/>
      <c r="P354" s="52"/>
      <c r="Q354" s="52"/>
      <c r="R354" s="52"/>
      <c r="S354" s="51"/>
      <c r="T354" s="52"/>
      <c r="U354" s="52"/>
      <c r="V354" s="52"/>
      <c r="W354" s="52"/>
      <c r="X354" s="52"/>
      <c r="Y354" s="52"/>
      <c r="Z354" s="20"/>
      <c r="AA354" s="52"/>
      <c r="AB354" s="52"/>
      <c r="AC354" s="52"/>
      <c r="AD354" s="52"/>
      <c r="AE354" s="52"/>
      <c r="AF354" s="51"/>
      <c r="AG354" s="52"/>
      <c r="AH354" s="52"/>
      <c r="AI354" s="52"/>
      <c r="AJ354" s="52"/>
      <c r="AK354" s="52"/>
      <c r="AL354" s="52"/>
    </row>
    <row r="355" spans="1:38" s="13" customFormat="1" x14ac:dyDescent="0.2">
      <c r="A355" s="176"/>
      <c r="B355" s="238"/>
      <c r="C355" s="20"/>
      <c r="D355" s="243"/>
      <c r="E355" s="238"/>
      <c r="F355" s="297"/>
      <c r="G355" s="238"/>
      <c r="H355" s="1199"/>
      <c r="J355" s="12"/>
      <c r="M355" s="20"/>
      <c r="N355" s="52"/>
      <c r="O355" s="52"/>
      <c r="P355" s="52"/>
      <c r="Q355" s="52"/>
      <c r="R355" s="52"/>
      <c r="S355" s="51"/>
      <c r="T355" s="52"/>
      <c r="U355" s="52"/>
      <c r="V355" s="52"/>
      <c r="W355" s="52"/>
      <c r="X355" s="52"/>
      <c r="Y355" s="52"/>
      <c r="Z355" s="20"/>
      <c r="AA355" s="52"/>
      <c r="AB355" s="52"/>
      <c r="AC355" s="52"/>
      <c r="AD355" s="52"/>
      <c r="AE355" s="52"/>
      <c r="AF355" s="51"/>
      <c r="AG355" s="52"/>
      <c r="AH355" s="52"/>
      <c r="AI355" s="52"/>
      <c r="AJ355" s="52"/>
      <c r="AK355" s="52"/>
      <c r="AL355" s="52"/>
    </row>
    <row r="356" spans="1:38" s="13" customFormat="1" x14ac:dyDescent="0.2">
      <c r="A356" s="176"/>
      <c r="B356" s="238"/>
      <c r="C356" s="20"/>
      <c r="D356" s="243"/>
      <c r="E356" s="238"/>
      <c r="F356" s="297"/>
      <c r="G356" s="238"/>
      <c r="H356" s="1199"/>
      <c r="J356" s="12"/>
      <c r="M356" s="20"/>
      <c r="N356" s="52"/>
      <c r="O356" s="52"/>
      <c r="P356" s="52"/>
      <c r="Q356" s="52"/>
      <c r="R356" s="52"/>
      <c r="S356" s="51"/>
      <c r="T356" s="52"/>
      <c r="U356" s="52"/>
      <c r="V356" s="52"/>
      <c r="W356" s="52"/>
      <c r="X356" s="52"/>
      <c r="Y356" s="52"/>
      <c r="Z356" s="20"/>
      <c r="AA356" s="52"/>
      <c r="AB356" s="52"/>
      <c r="AC356" s="52"/>
      <c r="AD356" s="52"/>
      <c r="AE356" s="52"/>
      <c r="AF356" s="51"/>
      <c r="AG356" s="52"/>
      <c r="AH356" s="52"/>
      <c r="AI356" s="52"/>
      <c r="AJ356" s="52"/>
      <c r="AK356" s="52"/>
      <c r="AL356" s="52"/>
    </row>
    <row r="357" spans="1:38" s="13" customFormat="1" x14ac:dyDescent="0.2">
      <c r="A357" s="176"/>
      <c r="B357" s="238"/>
      <c r="C357" s="20"/>
      <c r="D357" s="243"/>
      <c r="E357" s="238"/>
      <c r="F357" s="297"/>
      <c r="G357" s="238"/>
      <c r="H357" s="1199"/>
      <c r="J357" s="12"/>
      <c r="M357" s="20"/>
      <c r="N357" s="52"/>
      <c r="O357" s="52"/>
      <c r="P357" s="52"/>
      <c r="Q357" s="52"/>
      <c r="R357" s="52"/>
      <c r="S357" s="51"/>
      <c r="T357" s="52"/>
      <c r="U357" s="52"/>
      <c r="V357" s="52"/>
      <c r="W357" s="52"/>
      <c r="X357" s="52"/>
      <c r="Y357" s="52"/>
      <c r="Z357" s="20"/>
      <c r="AA357" s="52"/>
      <c r="AB357" s="52"/>
      <c r="AC357" s="52"/>
      <c r="AD357" s="52"/>
      <c r="AE357" s="52"/>
      <c r="AF357" s="51"/>
      <c r="AG357" s="52"/>
      <c r="AH357" s="52"/>
      <c r="AI357" s="52"/>
      <c r="AJ357" s="52"/>
      <c r="AK357" s="52"/>
      <c r="AL357" s="52"/>
    </row>
    <row r="358" spans="1:38" s="13" customFormat="1" x14ac:dyDescent="0.2">
      <c r="A358" s="176"/>
      <c r="B358" s="238"/>
      <c r="C358" s="20"/>
      <c r="D358" s="243"/>
      <c r="E358" s="238"/>
      <c r="F358" s="297"/>
      <c r="G358" s="238"/>
      <c r="H358" s="1199"/>
      <c r="J358" s="12"/>
      <c r="M358" s="20"/>
      <c r="N358" s="52"/>
      <c r="O358" s="52"/>
      <c r="P358" s="52"/>
      <c r="Q358" s="52"/>
      <c r="R358" s="52"/>
      <c r="S358" s="51"/>
      <c r="T358" s="52"/>
      <c r="U358" s="52"/>
      <c r="V358" s="52"/>
      <c r="W358" s="52"/>
      <c r="X358" s="52"/>
      <c r="Y358" s="52"/>
      <c r="Z358" s="20"/>
      <c r="AA358" s="52"/>
      <c r="AB358" s="52"/>
      <c r="AC358" s="52"/>
      <c r="AD358" s="52"/>
      <c r="AE358" s="52"/>
      <c r="AF358" s="51"/>
      <c r="AG358" s="52"/>
      <c r="AH358" s="52"/>
      <c r="AI358" s="52"/>
      <c r="AJ358" s="52"/>
      <c r="AK358" s="52"/>
      <c r="AL358" s="52"/>
    </row>
    <row r="359" spans="1:38" s="13" customFormat="1" x14ac:dyDescent="0.2">
      <c r="A359" s="176"/>
      <c r="B359" s="238"/>
      <c r="C359" s="20"/>
      <c r="D359" s="243"/>
      <c r="E359" s="238"/>
      <c r="F359" s="297"/>
      <c r="G359" s="238"/>
      <c r="H359" s="1199"/>
      <c r="J359" s="12"/>
      <c r="M359" s="20"/>
      <c r="N359" s="52"/>
      <c r="O359" s="52"/>
      <c r="P359" s="52"/>
      <c r="Q359" s="52"/>
      <c r="R359" s="52"/>
      <c r="S359" s="51"/>
      <c r="T359" s="52"/>
      <c r="U359" s="52"/>
      <c r="V359" s="52"/>
      <c r="W359" s="52"/>
      <c r="X359" s="52"/>
      <c r="Y359" s="52"/>
      <c r="Z359" s="20"/>
      <c r="AA359" s="52"/>
      <c r="AB359" s="52"/>
      <c r="AC359" s="52"/>
      <c r="AD359" s="52"/>
      <c r="AE359" s="52"/>
      <c r="AF359" s="51"/>
      <c r="AG359" s="52"/>
      <c r="AH359" s="52"/>
      <c r="AI359" s="52"/>
      <c r="AJ359" s="52"/>
      <c r="AK359" s="52"/>
      <c r="AL359" s="52"/>
    </row>
    <row r="360" spans="1:38" s="13" customFormat="1" x14ac:dyDescent="0.2">
      <c r="A360" s="176"/>
      <c r="B360" s="238"/>
      <c r="C360" s="20"/>
      <c r="D360" s="243"/>
      <c r="E360" s="238"/>
      <c r="F360" s="297"/>
      <c r="G360" s="238"/>
      <c r="H360" s="1199"/>
      <c r="J360" s="12"/>
      <c r="M360" s="20"/>
      <c r="N360" s="52"/>
      <c r="O360" s="52"/>
      <c r="P360" s="52"/>
      <c r="Q360" s="52"/>
      <c r="R360" s="52"/>
      <c r="S360" s="51"/>
      <c r="T360" s="52"/>
      <c r="U360" s="52"/>
      <c r="V360" s="52"/>
      <c r="W360" s="52"/>
      <c r="X360" s="52"/>
      <c r="Y360" s="52"/>
      <c r="Z360" s="20"/>
      <c r="AA360" s="52"/>
      <c r="AB360" s="52"/>
      <c r="AC360" s="52"/>
      <c r="AD360" s="52"/>
      <c r="AE360" s="52"/>
      <c r="AF360" s="51"/>
      <c r="AG360" s="52"/>
      <c r="AH360" s="52"/>
      <c r="AI360" s="52"/>
      <c r="AJ360" s="52"/>
      <c r="AK360" s="52"/>
      <c r="AL360" s="52"/>
    </row>
    <row r="361" spans="1:38" s="13" customFormat="1" x14ac:dyDescent="0.2">
      <c r="A361" s="176"/>
      <c r="B361" s="238"/>
      <c r="C361" s="20"/>
      <c r="D361" s="243"/>
      <c r="E361" s="238"/>
      <c r="F361" s="297"/>
      <c r="G361" s="238"/>
      <c r="H361" s="1199"/>
      <c r="J361" s="12"/>
      <c r="M361" s="20"/>
      <c r="N361" s="52"/>
      <c r="O361" s="52"/>
      <c r="P361" s="52"/>
      <c r="Q361" s="52"/>
      <c r="R361" s="52"/>
      <c r="S361" s="51"/>
      <c r="T361" s="52"/>
      <c r="U361" s="52"/>
      <c r="V361" s="52"/>
      <c r="W361" s="52"/>
      <c r="X361" s="52"/>
      <c r="Y361" s="52"/>
      <c r="Z361" s="20"/>
      <c r="AA361" s="52"/>
      <c r="AB361" s="52"/>
      <c r="AC361" s="52"/>
      <c r="AD361" s="52"/>
      <c r="AE361" s="52"/>
      <c r="AF361" s="51"/>
      <c r="AG361" s="52"/>
      <c r="AH361" s="52"/>
      <c r="AI361" s="52"/>
      <c r="AJ361" s="52"/>
      <c r="AK361" s="52"/>
      <c r="AL361" s="52"/>
    </row>
    <row r="362" spans="1:38" s="13" customFormat="1" x14ac:dyDescent="0.2">
      <c r="A362" s="176"/>
      <c r="B362" s="238"/>
      <c r="C362" s="20"/>
      <c r="D362" s="243"/>
      <c r="E362" s="238"/>
      <c r="F362" s="297"/>
      <c r="G362" s="238"/>
      <c r="H362" s="1199"/>
      <c r="J362" s="12"/>
      <c r="M362" s="20"/>
      <c r="N362" s="52"/>
      <c r="O362" s="52"/>
      <c r="P362" s="52"/>
      <c r="Q362" s="52"/>
      <c r="R362" s="52"/>
      <c r="S362" s="51"/>
      <c r="T362" s="52"/>
      <c r="U362" s="52"/>
      <c r="V362" s="52"/>
      <c r="W362" s="52"/>
      <c r="X362" s="52"/>
      <c r="Y362" s="52"/>
      <c r="Z362" s="20"/>
      <c r="AA362" s="52"/>
      <c r="AB362" s="52"/>
      <c r="AC362" s="52"/>
      <c r="AD362" s="52"/>
      <c r="AE362" s="52"/>
      <c r="AF362" s="51"/>
      <c r="AG362" s="52"/>
      <c r="AH362" s="52"/>
      <c r="AI362" s="52"/>
      <c r="AJ362" s="52"/>
      <c r="AK362" s="52"/>
      <c r="AL362" s="52"/>
    </row>
    <row r="363" spans="1:38" s="13" customFormat="1" x14ac:dyDescent="0.2">
      <c r="A363" s="176"/>
      <c r="B363" s="238"/>
      <c r="C363" s="20"/>
      <c r="D363" s="243"/>
      <c r="E363" s="238"/>
      <c r="F363" s="297"/>
      <c r="G363" s="238"/>
      <c r="H363" s="1199"/>
      <c r="J363" s="12"/>
      <c r="M363" s="20"/>
      <c r="N363" s="52"/>
      <c r="O363" s="52"/>
      <c r="P363" s="52"/>
      <c r="Q363" s="52"/>
      <c r="R363" s="52"/>
      <c r="S363" s="51"/>
      <c r="T363" s="52"/>
      <c r="U363" s="52"/>
      <c r="V363" s="52"/>
      <c r="W363" s="52"/>
      <c r="X363" s="52"/>
      <c r="Y363" s="52"/>
      <c r="Z363" s="20"/>
      <c r="AA363" s="52"/>
      <c r="AB363" s="52"/>
      <c r="AC363" s="52"/>
      <c r="AD363" s="52"/>
      <c r="AE363" s="52"/>
      <c r="AF363" s="51"/>
      <c r="AG363" s="52"/>
      <c r="AH363" s="52"/>
      <c r="AI363" s="52"/>
      <c r="AJ363" s="52"/>
      <c r="AK363" s="52"/>
      <c r="AL363" s="52"/>
    </row>
    <row r="364" spans="1:38" s="13" customFormat="1" x14ac:dyDescent="0.2">
      <c r="A364" s="176"/>
      <c r="B364" s="238"/>
      <c r="C364" s="20"/>
      <c r="D364" s="243"/>
      <c r="E364" s="238"/>
      <c r="F364" s="297"/>
      <c r="G364" s="238"/>
      <c r="H364" s="1199"/>
      <c r="J364" s="12"/>
      <c r="M364" s="20"/>
      <c r="N364" s="52"/>
      <c r="O364" s="52"/>
      <c r="P364" s="52"/>
      <c r="Q364" s="52"/>
      <c r="R364" s="52"/>
      <c r="S364" s="51"/>
      <c r="T364" s="52"/>
      <c r="U364" s="52"/>
      <c r="V364" s="52"/>
      <c r="W364" s="52"/>
      <c r="X364" s="52"/>
      <c r="Y364" s="52"/>
      <c r="Z364" s="20"/>
      <c r="AA364" s="52"/>
      <c r="AB364" s="52"/>
      <c r="AC364" s="52"/>
      <c r="AD364" s="52"/>
      <c r="AE364" s="52"/>
      <c r="AF364" s="51"/>
      <c r="AG364" s="52"/>
      <c r="AH364" s="52"/>
      <c r="AI364" s="52"/>
      <c r="AJ364" s="52"/>
      <c r="AK364" s="52"/>
      <c r="AL364" s="52"/>
    </row>
    <row r="365" spans="1:38" s="13" customFormat="1" x14ac:dyDescent="0.2">
      <c r="A365" s="176"/>
      <c r="B365" s="238"/>
      <c r="C365" s="20"/>
      <c r="D365" s="243"/>
      <c r="E365" s="238"/>
      <c r="F365" s="297"/>
      <c r="G365" s="238"/>
      <c r="H365" s="1199"/>
      <c r="J365" s="12"/>
      <c r="M365" s="20"/>
      <c r="N365" s="52"/>
      <c r="O365" s="52"/>
      <c r="P365" s="52"/>
      <c r="Q365" s="52"/>
      <c r="R365" s="52"/>
      <c r="S365" s="51"/>
      <c r="T365" s="52"/>
      <c r="U365" s="52"/>
      <c r="V365" s="52"/>
      <c r="W365" s="52"/>
      <c r="X365" s="52"/>
      <c r="Y365" s="52"/>
      <c r="Z365" s="20"/>
      <c r="AA365" s="52"/>
      <c r="AB365" s="52"/>
      <c r="AC365" s="52"/>
      <c r="AD365" s="52"/>
      <c r="AE365" s="52"/>
      <c r="AF365" s="51"/>
      <c r="AG365" s="52"/>
      <c r="AH365" s="52"/>
      <c r="AI365" s="52"/>
      <c r="AJ365" s="52"/>
      <c r="AK365" s="52"/>
      <c r="AL365" s="52"/>
    </row>
    <row r="366" spans="1:38" s="13" customFormat="1" x14ac:dyDescent="0.2">
      <c r="A366" s="176"/>
      <c r="B366" s="238"/>
      <c r="C366" s="20"/>
      <c r="D366" s="243"/>
      <c r="E366" s="238"/>
      <c r="F366" s="297"/>
      <c r="G366" s="238"/>
      <c r="H366" s="1199"/>
      <c r="J366" s="12"/>
      <c r="M366" s="20"/>
      <c r="N366" s="52"/>
      <c r="O366" s="52"/>
      <c r="P366" s="52"/>
      <c r="Q366" s="52"/>
      <c r="R366" s="52"/>
      <c r="S366" s="51"/>
      <c r="T366" s="52"/>
      <c r="U366" s="52"/>
      <c r="V366" s="52"/>
      <c r="W366" s="52"/>
      <c r="X366" s="52"/>
      <c r="Y366" s="52"/>
      <c r="Z366" s="20"/>
      <c r="AA366" s="52"/>
      <c r="AB366" s="52"/>
      <c r="AC366" s="52"/>
      <c r="AD366" s="52"/>
      <c r="AE366" s="52"/>
      <c r="AF366" s="51"/>
      <c r="AG366" s="52"/>
      <c r="AH366" s="52"/>
      <c r="AI366" s="52"/>
      <c r="AJ366" s="52"/>
      <c r="AK366" s="52"/>
      <c r="AL366" s="52"/>
    </row>
    <row r="367" spans="1:38" s="13" customFormat="1" x14ac:dyDescent="0.2">
      <c r="A367" s="176"/>
      <c r="B367" s="238"/>
      <c r="C367" s="20"/>
      <c r="D367" s="243"/>
      <c r="E367" s="238"/>
      <c r="F367" s="297"/>
      <c r="G367" s="238"/>
      <c r="H367" s="1199"/>
      <c r="J367" s="12"/>
      <c r="M367" s="20"/>
      <c r="N367" s="52"/>
      <c r="O367" s="52"/>
      <c r="P367" s="52"/>
      <c r="Q367" s="52"/>
      <c r="R367" s="52"/>
      <c r="S367" s="51"/>
      <c r="T367" s="52"/>
      <c r="U367" s="52"/>
      <c r="V367" s="52"/>
      <c r="W367" s="52"/>
      <c r="X367" s="52"/>
      <c r="Y367" s="52"/>
      <c r="Z367" s="20"/>
      <c r="AA367" s="52"/>
      <c r="AB367" s="52"/>
      <c r="AC367" s="52"/>
      <c r="AD367" s="52"/>
      <c r="AE367" s="52"/>
      <c r="AF367" s="51"/>
      <c r="AG367" s="52"/>
      <c r="AH367" s="52"/>
      <c r="AI367" s="52"/>
      <c r="AJ367" s="52"/>
      <c r="AK367" s="52"/>
      <c r="AL367" s="52"/>
    </row>
    <row r="368" spans="1:38" s="13" customFormat="1" x14ac:dyDescent="0.2">
      <c r="A368" s="176"/>
      <c r="B368" s="238"/>
      <c r="C368" s="20"/>
      <c r="D368" s="243"/>
      <c r="E368" s="238"/>
      <c r="F368" s="297"/>
      <c r="G368" s="238"/>
      <c r="H368" s="1199"/>
      <c r="J368" s="12"/>
      <c r="M368" s="20"/>
      <c r="N368" s="52"/>
      <c r="O368" s="52"/>
      <c r="P368" s="52"/>
      <c r="Q368" s="52"/>
      <c r="R368" s="52"/>
      <c r="S368" s="51"/>
      <c r="T368" s="52"/>
      <c r="U368" s="52"/>
      <c r="V368" s="52"/>
      <c r="W368" s="52"/>
      <c r="X368" s="52"/>
      <c r="Y368" s="52"/>
      <c r="Z368" s="20"/>
      <c r="AA368" s="52"/>
      <c r="AB368" s="52"/>
      <c r="AC368" s="52"/>
      <c r="AD368" s="52"/>
      <c r="AE368" s="52"/>
      <c r="AF368" s="51"/>
      <c r="AG368" s="52"/>
      <c r="AH368" s="52"/>
      <c r="AI368" s="52"/>
      <c r="AJ368" s="52"/>
      <c r="AK368" s="52"/>
      <c r="AL368" s="52"/>
    </row>
    <row r="369" spans="1:38" s="13" customFormat="1" x14ac:dyDescent="0.2">
      <c r="A369" s="176"/>
      <c r="B369" s="238"/>
      <c r="C369" s="20"/>
      <c r="D369" s="243"/>
      <c r="E369" s="238"/>
      <c r="F369" s="297"/>
      <c r="G369" s="238"/>
      <c r="H369" s="1199"/>
      <c r="J369" s="12"/>
      <c r="M369" s="20"/>
      <c r="N369" s="52"/>
      <c r="O369" s="52"/>
      <c r="P369" s="52"/>
      <c r="Q369" s="52"/>
      <c r="R369" s="52"/>
      <c r="S369" s="51"/>
      <c r="T369" s="52"/>
      <c r="U369" s="52"/>
      <c r="V369" s="52"/>
      <c r="W369" s="52"/>
      <c r="X369" s="52"/>
      <c r="Y369" s="52"/>
      <c r="Z369" s="20"/>
      <c r="AA369" s="52"/>
      <c r="AB369" s="52"/>
      <c r="AC369" s="52"/>
      <c r="AD369" s="52"/>
      <c r="AE369" s="52"/>
      <c r="AF369" s="51"/>
      <c r="AG369" s="52"/>
      <c r="AH369" s="52"/>
      <c r="AI369" s="52"/>
      <c r="AJ369" s="52"/>
      <c r="AK369" s="52"/>
      <c r="AL369" s="52"/>
    </row>
    <row r="370" spans="1:38" s="13" customFormat="1" x14ac:dyDescent="0.2">
      <c r="A370" s="176"/>
      <c r="B370" s="238"/>
      <c r="C370" s="20"/>
      <c r="D370" s="243"/>
      <c r="E370" s="238"/>
      <c r="F370" s="297"/>
      <c r="G370" s="238"/>
      <c r="H370" s="1199"/>
      <c r="J370" s="12"/>
      <c r="M370" s="20"/>
      <c r="N370" s="52"/>
      <c r="O370" s="52"/>
      <c r="P370" s="52"/>
      <c r="Q370" s="52"/>
      <c r="R370" s="52"/>
      <c r="S370" s="51"/>
      <c r="T370" s="52"/>
      <c r="U370" s="52"/>
      <c r="V370" s="52"/>
      <c r="W370" s="52"/>
      <c r="X370" s="52"/>
      <c r="Y370" s="52"/>
      <c r="Z370" s="20"/>
      <c r="AA370" s="52"/>
      <c r="AB370" s="52"/>
      <c r="AC370" s="52"/>
      <c r="AD370" s="52"/>
      <c r="AE370" s="52"/>
      <c r="AF370" s="51"/>
      <c r="AG370" s="52"/>
      <c r="AH370" s="52"/>
      <c r="AI370" s="52"/>
      <c r="AJ370" s="52"/>
      <c r="AK370" s="52"/>
      <c r="AL370" s="52"/>
    </row>
    <row r="371" spans="1:38" s="13" customFormat="1" x14ac:dyDescent="0.2">
      <c r="A371" s="176"/>
      <c r="B371" s="238"/>
      <c r="C371" s="20"/>
      <c r="D371" s="243"/>
      <c r="E371" s="238"/>
      <c r="F371" s="297"/>
      <c r="G371" s="238"/>
      <c r="H371" s="1199"/>
      <c r="J371" s="12"/>
      <c r="M371" s="20"/>
      <c r="N371" s="52"/>
      <c r="O371" s="52"/>
      <c r="P371" s="52"/>
      <c r="Q371" s="52"/>
      <c r="R371" s="52"/>
      <c r="S371" s="51"/>
      <c r="T371" s="52"/>
      <c r="U371" s="52"/>
      <c r="V371" s="52"/>
      <c r="W371" s="52"/>
      <c r="X371" s="52"/>
      <c r="Y371" s="52"/>
      <c r="Z371" s="20"/>
      <c r="AA371" s="52"/>
      <c r="AB371" s="52"/>
      <c r="AC371" s="52"/>
      <c r="AD371" s="52"/>
      <c r="AE371" s="52"/>
      <c r="AF371" s="51"/>
      <c r="AG371" s="52"/>
      <c r="AH371" s="52"/>
      <c r="AI371" s="52"/>
      <c r="AJ371" s="52"/>
      <c r="AK371" s="52"/>
      <c r="AL371" s="52"/>
    </row>
    <row r="372" spans="1:38" s="13" customFormat="1" x14ac:dyDescent="0.2">
      <c r="A372" s="176"/>
      <c r="B372" s="238"/>
      <c r="C372" s="20"/>
      <c r="D372" s="243"/>
      <c r="E372" s="238"/>
      <c r="F372" s="297"/>
      <c r="G372" s="238"/>
      <c r="H372" s="1199"/>
      <c r="J372" s="12"/>
      <c r="M372" s="20"/>
      <c r="N372" s="52"/>
      <c r="O372" s="52"/>
      <c r="P372" s="52"/>
      <c r="Q372" s="52"/>
      <c r="R372" s="52"/>
      <c r="S372" s="51"/>
      <c r="T372" s="52"/>
      <c r="U372" s="52"/>
      <c r="V372" s="52"/>
      <c r="W372" s="52"/>
      <c r="X372" s="52"/>
      <c r="Y372" s="52"/>
      <c r="Z372" s="20"/>
      <c r="AA372" s="52"/>
      <c r="AB372" s="52"/>
      <c r="AC372" s="52"/>
      <c r="AD372" s="52"/>
      <c r="AE372" s="52"/>
      <c r="AF372" s="51"/>
      <c r="AG372" s="52"/>
      <c r="AH372" s="52"/>
      <c r="AI372" s="52"/>
      <c r="AJ372" s="52"/>
      <c r="AK372" s="52"/>
      <c r="AL372" s="52"/>
    </row>
    <row r="373" spans="1:38" s="13" customFormat="1" x14ac:dyDescent="0.2">
      <c r="A373" s="176"/>
      <c r="B373" s="238"/>
      <c r="C373" s="20"/>
      <c r="D373" s="243"/>
      <c r="E373" s="238"/>
      <c r="F373" s="297"/>
      <c r="G373" s="238"/>
      <c r="H373" s="1199"/>
      <c r="J373" s="12"/>
      <c r="M373" s="20"/>
      <c r="N373" s="52"/>
      <c r="O373" s="52"/>
      <c r="P373" s="52"/>
      <c r="Q373" s="52"/>
      <c r="R373" s="52"/>
      <c r="S373" s="51"/>
      <c r="T373" s="52"/>
      <c r="U373" s="52"/>
      <c r="V373" s="52"/>
      <c r="W373" s="52"/>
      <c r="X373" s="52"/>
      <c r="Y373" s="52"/>
      <c r="Z373" s="20"/>
      <c r="AA373" s="52"/>
      <c r="AB373" s="52"/>
      <c r="AC373" s="52"/>
      <c r="AD373" s="52"/>
      <c r="AE373" s="52"/>
      <c r="AF373" s="51"/>
      <c r="AG373" s="52"/>
      <c r="AH373" s="52"/>
      <c r="AI373" s="52"/>
      <c r="AJ373" s="52"/>
      <c r="AK373" s="52"/>
      <c r="AL373" s="52"/>
    </row>
    <row r="374" spans="1:38" s="13" customFormat="1" x14ac:dyDescent="0.2">
      <c r="A374" s="176"/>
      <c r="B374" s="238"/>
      <c r="C374" s="20"/>
      <c r="D374" s="243"/>
      <c r="E374" s="238"/>
      <c r="F374" s="297"/>
      <c r="G374" s="238"/>
      <c r="H374" s="1199"/>
      <c r="J374" s="12"/>
      <c r="M374" s="20"/>
      <c r="N374" s="52"/>
      <c r="O374" s="52"/>
      <c r="P374" s="52"/>
      <c r="Q374" s="52"/>
      <c r="R374" s="52"/>
      <c r="S374" s="51"/>
      <c r="T374" s="52"/>
      <c r="U374" s="52"/>
      <c r="V374" s="52"/>
      <c r="W374" s="52"/>
      <c r="X374" s="52"/>
      <c r="Y374" s="52"/>
      <c r="Z374" s="20"/>
      <c r="AA374" s="52"/>
      <c r="AB374" s="52"/>
      <c r="AC374" s="52"/>
      <c r="AD374" s="52"/>
      <c r="AE374" s="52"/>
      <c r="AF374" s="51"/>
      <c r="AG374" s="52"/>
      <c r="AH374" s="52"/>
      <c r="AI374" s="52"/>
      <c r="AJ374" s="52"/>
      <c r="AK374" s="52"/>
      <c r="AL374" s="52"/>
    </row>
    <row r="375" spans="1:38" s="13" customFormat="1" x14ac:dyDescent="0.2">
      <c r="A375" s="176"/>
      <c r="B375" s="238"/>
      <c r="C375" s="20"/>
      <c r="D375" s="243"/>
      <c r="E375" s="238"/>
      <c r="F375" s="297"/>
      <c r="G375" s="238"/>
      <c r="H375" s="1199"/>
      <c r="J375" s="12"/>
      <c r="M375" s="20"/>
      <c r="N375" s="52"/>
      <c r="O375" s="52"/>
      <c r="P375" s="52"/>
      <c r="Q375" s="52"/>
      <c r="R375" s="52"/>
      <c r="S375" s="51"/>
      <c r="T375" s="52"/>
      <c r="U375" s="52"/>
      <c r="V375" s="52"/>
      <c r="W375" s="52"/>
      <c r="X375" s="52"/>
      <c r="Y375" s="52"/>
      <c r="Z375" s="20"/>
      <c r="AA375" s="52"/>
      <c r="AB375" s="52"/>
      <c r="AC375" s="52"/>
      <c r="AD375" s="52"/>
      <c r="AE375" s="52"/>
      <c r="AF375" s="51"/>
      <c r="AG375" s="52"/>
      <c r="AH375" s="52"/>
      <c r="AI375" s="52"/>
      <c r="AJ375" s="52"/>
      <c r="AK375" s="52"/>
      <c r="AL375" s="52"/>
    </row>
    <row r="376" spans="1:38" s="13" customFormat="1" x14ac:dyDescent="0.2">
      <c r="A376" s="176"/>
      <c r="B376" s="238"/>
      <c r="C376" s="20"/>
      <c r="D376" s="243"/>
      <c r="E376" s="238"/>
      <c r="F376" s="297"/>
      <c r="G376" s="238"/>
      <c r="H376" s="1199"/>
      <c r="J376" s="12"/>
      <c r="M376" s="20"/>
      <c r="N376" s="52"/>
      <c r="O376" s="52"/>
      <c r="P376" s="52"/>
      <c r="Q376" s="52"/>
      <c r="R376" s="52"/>
      <c r="S376" s="51"/>
      <c r="T376" s="52"/>
      <c r="U376" s="52"/>
      <c r="V376" s="52"/>
      <c r="W376" s="52"/>
      <c r="X376" s="52"/>
      <c r="Y376" s="52"/>
      <c r="Z376" s="20"/>
      <c r="AA376" s="52"/>
      <c r="AB376" s="52"/>
      <c r="AC376" s="52"/>
      <c r="AD376" s="52"/>
      <c r="AE376" s="52"/>
      <c r="AF376" s="51"/>
      <c r="AG376" s="52"/>
      <c r="AH376" s="52"/>
      <c r="AI376" s="52"/>
      <c r="AJ376" s="52"/>
      <c r="AK376" s="52"/>
      <c r="AL376" s="52"/>
    </row>
    <row r="377" spans="1:38" s="13" customFormat="1" x14ac:dyDescent="0.2">
      <c r="A377" s="176"/>
      <c r="B377" s="238"/>
      <c r="C377" s="20"/>
      <c r="D377" s="243"/>
      <c r="E377" s="238"/>
      <c r="F377" s="297"/>
      <c r="G377" s="238"/>
      <c r="H377" s="1199"/>
      <c r="J377" s="12"/>
      <c r="M377" s="20"/>
      <c r="N377" s="52"/>
      <c r="O377" s="52"/>
      <c r="P377" s="52"/>
      <c r="Q377" s="52"/>
      <c r="R377" s="52"/>
      <c r="S377" s="51"/>
      <c r="T377" s="52"/>
      <c r="U377" s="52"/>
      <c r="V377" s="52"/>
      <c r="W377" s="52"/>
      <c r="X377" s="52"/>
      <c r="Y377" s="52"/>
      <c r="Z377" s="20"/>
      <c r="AA377" s="52"/>
      <c r="AB377" s="52"/>
      <c r="AC377" s="52"/>
      <c r="AD377" s="52"/>
      <c r="AE377" s="52"/>
      <c r="AF377" s="51"/>
      <c r="AG377" s="52"/>
      <c r="AH377" s="52"/>
      <c r="AI377" s="52"/>
      <c r="AJ377" s="52"/>
      <c r="AK377" s="52"/>
      <c r="AL377" s="52"/>
    </row>
    <row r="378" spans="1:38" s="13" customFormat="1" x14ac:dyDescent="0.2">
      <c r="A378" s="176"/>
      <c r="B378" s="238"/>
      <c r="C378" s="20"/>
      <c r="D378" s="243"/>
      <c r="E378" s="238"/>
      <c r="F378" s="297"/>
      <c r="G378" s="238"/>
      <c r="H378" s="1199"/>
      <c r="J378" s="12"/>
      <c r="M378" s="20"/>
      <c r="N378" s="52"/>
      <c r="O378" s="52"/>
      <c r="P378" s="52"/>
      <c r="Q378" s="52"/>
      <c r="R378" s="52"/>
      <c r="S378" s="51"/>
      <c r="T378" s="52"/>
      <c r="U378" s="52"/>
      <c r="V378" s="52"/>
      <c r="W378" s="52"/>
      <c r="X378" s="52"/>
      <c r="Y378" s="52"/>
      <c r="Z378" s="20"/>
      <c r="AA378" s="52"/>
      <c r="AB378" s="52"/>
      <c r="AC378" s="52"/>
      <c r="AD378" s="52"/>
      <c r="AE378" s="52"/>
      <c r="AF378" s="51"/>
      <c r="AG378" s="52"/>
      <c r="AH378" s="52"/>
      <c r="AI378" s="52"/>
      <c r="AJ378" s="52"/>
      <c r="AK378" s="52"/>
      <c r="AL378" s="52"/>
    </row>
    <row r="379" spans="1:38" s="13" customFormat="1" x14ac:dyDescent="0.2">
      <c r="A379" s="176"/>
      <c r="B379" s="238"/>
      <c r="C379" s="20"/>
      <c r="D379" s="243"/>
      <c r="E379" s="238"/>
      <c r="F379" s="297"/>
      <c r="G379" s="238"/>
      <c r="H379" s="1199"/>
      <c r="J379" s="12"/>
      <c r="M379" s="20"/>
      <c r="N379" s="52"/>
      <c r="O379" s="52"/>
      <c r="P379" s="52"/>
      <c r="Q379" s="52"/>
      <c r="R379" s="52"/>
      <c r="S379" s="51"/>
      <c r="T379" s="52"/>
      <c r="U379" s="52"/>
      <c r="V379" s="52"/>
      <c r="W379" s="52"/>
      <c r="X379" s="52"/>
      <c r="Y379" s="52"/>
      <c r="Z379" s="20"/>
      <c r="AA379" s="52"/>
      <c r="AB379" s="52"/>
      <c r="AC379" s="52"/>
      <c r="AD379" s="52"/>
      <c r="AE379" s="52"/>
      <c r="AF379" s="51"/>
      <c r="AG379" s="52"/>
      <c r="AH379" s="52"/>
      <c r="AI379" s="52"/>
      <c r="AJ379" s="52"/>
      <c r="AK379" s="52"/>
      <c r="AL379" s="52"/>
    </row>
    <row r="380" spans="1:38" s="13" customFormat="1" x14ac:dyDescent="0.2">
      <c r="A380" s="176"/>
      <c r="B380" s="238"/>
      <c r="C380" s="20"/>
      <c r="D380" s="243"/>
      <c r="E380" s="238"/>
      <c r="F380" s="297"/>
      <c r="G380" s="238"/>
      <c r="H380" s="1199"/>
      <c r="J380" s="12"/>
      <c r="M380" s="20"/>
      <c r="N380" s="52"/>
      <c r="O380" s="52"/>
      <c r="P380" s="52"/>
      <c r="Q380" s="52"/>
      <c r="R380" s="52"/>
      <c r="S380" s="51"/>
      <c r="T380" s="52"/>
      <c r="U380" s="52"/>
      <c r="V380" s="52"/>
      <c r="W380" s="52"/>
      <c r="X380" s="52"/>
      <c r="Y380" s="52"/>
      <c r="Z380" s="20"/>
      <c r="AA380" s="52"/>
      <c r="AB380" s="52"/>
      <c r="AC380" s="52"/>
      <c r="AD380" s="52"/>
      <c r="AE380" s="52"/>
      <c r="AF380" s="51"/>
      <c r="AG380" s="52"/>
      <c r="AH380" s="52"/>
      <c r="AI380" s="52"/>
      <c r="AJ380" s="52"/>
      <c r="AK380" s="52"/>
      <c r="AL380" s="52"/>
    </row>
    <row r="381" spans="1:38" s="13" customFormat="1" x14ac:dyDescent="0.2">
      <c r="A381" s="176"/>
      <c r="B381" s="238"/>
      <c r="C381" s="20"/>
      <c r="D381" s="243"/>
      <c r="E381" s="238"/>
      <c r="F381" s="297"/>
      <c r="G381" s="238"/>
      <c r="H381" s="1199"/>
      <c r="J381" s="12"/>
      <c r="M381" s="20"/>
      <c r="N381" s="52"/>
      <c r="O381" s="52"/>
      <c r="P381" s="52"/>
      <c r="Q381" s="52"/>
      <c r="R381" s="52"/>
      <c r="S381" s="51"/>
      <c r="T381" s="52"/>
      <c r="U381" s="52"/>
      <c r="V381" s="52"/>
      <c r="W381" s="52"/>
      <c r="X381" s="52"/>
      <c r="Y381" s="52"/>
      <c r="Z381" s="20"/>
      <c r="AA381" s="52"/>
      <c r="AB381" s="52"/>
      <c r="AC381" s="52"/>
      <c r="AD381" s="52"/>
      <c r="AE381" s="52"/>
      <c r="AF381" s="51"/>
      <c r="AG381" s="52"/>
      <c r="AH381" s="52"/>
      <c r="AI381" s="52"/>
      <c r="AJ381" s="52"/>
      <c r="AK381" s="52"/>
      <c r="AL381" s="52"/>
    </row>
    <row r="382" spans="1:38" s="13" customFormat="1" x14ac:dyDescent="0.2">
      <c r="A382" s="176"/>
      <c r="B382" s="238"/>
      <c r="C382" s="20"/>
      <c r="D382" s="243"/>
      <c r="E382" s="238"/>
      <c r="F382" s="297"/>
      <c r="G382" s="238"/>
      <c r="H382" s="1199"/>
      <c r="J382" s="12"/>
      <c r="M382" s="20"/>
      <c r="N382" s="52"/>
      <c r="O382" s="52"/>
      <c r="P382" s="52"/>
      <c r="Q382" s="52"/>
      <c r="R382" s="52"/>
      <c r="S382" s="51"/>
      <c r="T382" s="52"/>
      <c r="U382" s="52"/>
      <c r="V382" s="52"/>
      <c r="W382" s="52"/>
      <c r="X382" s="52"/>
      <c r="Y382" s="52"/>
      <c r="Z382" s="20"/>
      <c r="AA382" s="52"/>
      <c r="AB382" s="52"/>
      <c r="AC382" s="52"/>
      <c r="AD382" s="52"/>
      <c r="AE382" s="52"/>
      <c r="AF382" s="51"/>
      <c r="AG382" s="52"/>
      <c r="AH382" s="52"/>
      <c r="AI382" s="52"/>
      <c r="AJ382" s="52"/>
      <c r="AK382" s="52"/>
      <c r="AL382" s="52"/>
    </row>
    <row r="383" spans="1:38" s="13" customFormat="1" x14ac:dyDescent="0.2">
      <c r="A383" s="176"/>
      <c r="B383" s="238"/>
      <c r="C383" s="20"/>
      <c r="D383" s="243"/>
      <c r="E383" s="238"/>
      <c r="F383" s="297"/>
      <c r="G383" s="238"/>
      <c r="H383" s="1199"/>
      <c r="J383" s="12"/>
      <c r="M383" s="20"/>
      <c r="N383" s="52"/>
      <c r="O383" s="52"/>
      <c r="P383" s="52"/>
      <c r="Q383" s="52"/>
      <c r="R383" s="52"/>
      <c r="S383" s="51"/>
      <c r="T383" s="52"/>
      <c r="U383" s="52"/>
      <c r="V383" s="52"/>
      <c r="W383" s="52"/>
      <c r="X383" s="52"/>
      <c r="Y383" s="52"/>
      <c r="Z383" s="20"/>
      <c r="AA383" s="52"/>
      <c r="AB383" s="52"/>
      <c r="AC383" s="52"/>
      <c r="AD383" s="52"/>
      <c r="AE383" s="52"/>
      <c r="AF383" s="51"/>
      <c r="AG383" s="52"/>
      <c r="AH383" s="52"/>
      <c r="AI383" s="52"/>
      <c r="AJ383" s="52"/>
      <c r="AK383" s="52"/>
      <c r="AL383" s="52"/>
    </row>
    <row r="384" spans="1:38" s="13" customFormat="1" x14ac:dyDescent="0.2">
      <c r="A384" s="176"/>
      <c r="B384" s="238"/>
      <c r="C384" s="20"/>
      <c r="D384" s="243"/>
      <c r="E384" s="238"/>
      <c r="F384" s="297"/>
      <c r="G384" s="238"/>
      <c r="H384" s="1199"/>
      <c r="J384" s="12"/>
      <c r="M384" s="20"/>
      <c r="N384" s="52"/>
      <c r="O384" s="52"/>
      <c r="P384" s="52"/>
      <c r="Q384" s="52"/>
      <c r="R384" s="52"/>
      <c r="S384" s="51"/>
      <c r="T384" s="52"/>
      <c r="U384" s="52"/>
      <c r="V384" s="52"/>
      <c r="W384" s="52"/>
      <c r="X384" s="52"/>
      <c r="Y384" s="52"/>
      <c r="Z384" s="20"/>
      <c r="AA384" s="52"/>
      <c r="AB384" s="52"/>
      <c r="AC384" s="52"/>
      <c r="AD384" s="52"/>
      <c r="AE384" s="52"/>
      <c r="AF384" s="51"/>
      <c r="AG384" s="52"/>
      <c r="AH384" s="52"/>
      <c r="AI384" s="52"/>
      <c r="AJ384" s="52"/>
      <c r="AK384" s="52"/>
      <c r="AL384" s="52"/>
    </row>
    <row r="385" spans="1:38" s="13" customFormat="1" x14ac:dyDescent="0.2">
      <c r="A385" s="176"/>
      <c r="B385" s="238"/>
      <c r="C385" s="20"/>
      <c r="D385" s="243"/>
      <c r="E385" s="238"/>
      <c r="F385" s="297"/>
      <c r="G385" s="238"/>
      <c r="H385" s="1199"/>
      <c r="J385" s="12"/>
      <c r="M385" s="20"/>
      <c r="N385" s="52"/>
      <c r="O385" s="52"/>
      <c r="P385" s="52"/>
      <c r="Q385" s="52"/>
      <c r="R385" s="52"/>
      <c r="S385" s="51"/>
      <c r="T385" s="52"/>
      <c r="U385" s="52"/>
      <c r="V385" s="52"/>
      <c r="W385" s="52"/>
      <c r="X385" s="52"/>
      <c r="Y385" s="52"/>
      <c r="Z385" s="20"/>
      <c r="AA385" s="52"/>
      <c r="AB385" s="52"/>
      <c r="AC385" s="52"/>
      <c r="AD385" s="52"/>
      <c r="AE385" s="52"/>
      <c r="AF385" s="51"/>
      <c r="AG385" s="52"/>
      <c r="AH385" s="52"/>
      <c r="AI385" s="52"/>
      <c r="AJ385" s="52"/>
      <c r="AK385" s="52"/>
      <c r="AL385" s="52"/>
    </row>
    <row r="386" spans="1:38" s="13" customFormat="1" x14ac:dyDescent="0.2">
      <c r="A386" s="176"/>
      <c r="B386" s="238"/>
      <c r="C386" s="20"/>
      <c r="D386" s="243"/>
      <c r="E386" s="238"/>
      <c r="F386" s="297"/>
      <c r="G386" s="238"/>
      <c r="H386" s="1199"/>
      <c r="J386" s="12"/>
      <c r="M386" s="20"/>
      <c r="N386" s="52"/>
      <c r="O386" s="52"/>
      <c r="P386" s="52"/>
      <c r="Q386" s="52"/>
      <c r="R386" s="52"/>
      <c r="S386" s="51"/>
      <c r="T386" s="52"/>
      <c r="U386" s="52"/>
      <c r="V386" s="52"/>
      <c r="W386" s="52"/>
      <c r="X386" s="52"/>
      <c r="Y386" s="52"/>
      <c r="Z386" s="20"/>
      <c r="AA386" s="52"/>
      <c r="AB386" s="52"/>
      <c r="AC386" s="52"/>
      <c r="AD386" s="52"/>
      <c r="AE386" s="52"/>
      <c r="AF386" s="51"/>
      <c r="AG386" s="52"/>
      <c r="AH386" s="52"/>
      <c r="AI386" s="52"/>
      <c r="AJ386" s="52"/>
      <c r="AK386" s="52"/>
      <c r="AL386" s="52"/>
    </row>
    <row r="387" spans="1:38" s="13" customFormat="1" x14ac:dyDescent="0.2">
      <c r="A387" s="176"/>
      <c r="B387" s="238"/>
      <c r="C387" s="20"/>
      <c r="D387" s="243"/>
      <c r="E387" s="238"/>
      <c r="F387" s="297"/>
      <c r="G387" s="238"/>
      <c r="H387" s="1199"/>
      <c r="J387" s="12"/>
      <c r="M387" s="20"/>
      <c r="N387" s="52"/>
      <c r="O387" s="52"/>
      <c r="P387" s="52"/>
      <c r="Q387" s="52"/>
      <c r="R387" s="52"/>
      <c r="S387" s="51"/>
      <c r="T387" s="52"/>
      <c r="U387" s="52"/>
      <c r="V387" s="52"/>
      <c r="W387" s="52"/>
      <c r="X387" s="52"/>
      <c r="Y387" s="52"/>
      <c r="Z387" s="20"/>
      <c r="AA387" s="52"/>
      <c r="AB387" s="52"/>
      <c r="AC387" s="52"/>
      <c r="AD387" s="52"/>
      <c r="AE387" s="52"/>
      <c r="AF387" s="51"/>
      <c r="AG387" s="52"/>
      <c r="AH387" s="52"/>
      <c r="AI387" s="52"/>
      <c r="AJ387" s="52"/>
      <c r="AK387" s="52"/>
      <c r="AL387" s="52"/>
    </row>
    <row r="388" spans="1:38" s="13" customFormat="1" x14ac:dyDescent="0.2">
      <c r="A388" s="176"/>
      <c r="B388" s="238"/>
      <c r="C388" s="20"/>
      <c r="D388" s="243"/>
      <c r="E388" s="238"/>
      <c r="F388" s="297"/>
      <c r="G388" s="238"/>
      <c r="H388" s="1199"/>
      <c r="J388" s="12"/>
      <c r="M388" s="20"/>
      <c r="N388" s="52"/>
      <c r="O388" s="52"/>
      <c r="P388" s="52"/>
      <c r="Q388" s="52"/>
      <c r="R388" s="52"/>
      <c r="S388" s="51"/>
      <c r="T388" s="52"/>
      <c r="U388" s="52"/>
      <c r="V388" s="52"/>
      <c r="W388" s="52"/>
      <c r="X388" s="52"/>
      <c r="Y388" s="52"/>
      <c r="Z388" s="20"/>
      <c r="AA388" s="52"/>
      <c r="AB388" s="52"/>
      <c r="AC388" s="52"/>
      <c r="AD388" s="52"/>
      <c r="AE388" s="52"/>
      <c r="AF388" s="51"/>
      <c r="AG388" s="52"/>
      <c r="AH388" s="52"/>
      <c r="AI388" s="52"/>
      <c r="AJ388" s="52"/>
      <c r="AK388" s="52"/>
      <c r="AL388" s="52"/>
    </row>
    <row r="389" spans="1:38" s="13" customFormat="1" x14ac:dyDescent="0.2">
      <c r="A389" s="176"/>
      <c r="B389" s="238"/>
      <c r="C389" s="20"/>
      <c r="D389" s="243"/>
      <c r="E389" s="238"/>
      <c r="F389" s="297"/>
      <c r="G389" s="238"/>
      <c r="H389" s="1199"/>
      <c r="J389" s="12"/>
      <c r="M389" s="20"/>
      <c r="N389" s="52"/>
      <c r="O389" s="52"/>
      <c r="P389" s="52"/>
      <c r="Q389" s="52"/>
      <c r="R389" s="52"/>
      <c r="S389" s="51"/>
      <c r="T389" s="52"/>
      <c r="U389" s="52"/>
      <c r="V389" s="52"/>
      <c r="W389" s="52"/>
      <c r="X389" s="52"/>
      <c r="Y389" s="52"/>
      <c r="Z389" s="20"/>
      <c r="AA389" s="52"/>
      <c r="AB389" s="52"/>
      <c r="AC389" s="52"/>
      <c r="AD389" s="52"/>
      <c r="AE389" s="52"/>
      <c r="AF389" s="51"/>
      <c r="AG389" s="52"/>
      <c r="AH389" s="52"/>
      <c r="AI389" s="52"/>
      <c r="AJ389" s="52"/>
      <c r="AK389" s="52"/>
      <c r="AL389" s="52"/>
    </row>
    <row r="390" spans="1:38" s="13" customFormat="1" x14ac:dyDescent="0.2">
      <c r="A390" s="176"/>
      <c r="B390" s="238"/>
      <c r="C390" s="20"/>
      <c r="D390" s="243"/>
      <c r="E390" s="238"/>
      <c r="F390" s="297"/>
      <c r="G390" s="238"/>
      <c r="H390" s="1199"/>
      <c r="J390" s="12"/>
      <c r="M390" s="20"/>
      <c r="N390" s="52"/>
      <c r="O390" s="52"/>
      <c r="P390" s="52"/>
      <c r="Q390" s="52"/>
      <c r="R390" s="52"/>
      <c r="S390" s="51"/>
      <c r="T390" s="52"/>
      <c r="U390" s="52"/>
      <c r="V390" s="52"/>
      <c r="W390" s="52"/>
      <c r="X390" s="52"/>
      <c r="Y390" s="52"/>
      <c r="Z390" s="20"/>
      <c r="AA390" s="52"/>
      <c r="AB390" s="52"/>
      <c r="AC390" s="52"/>
      <c r="AD390" s="52"/>
      <c r="AE390" s="52"/>
      <c r="AF390" s="51"/>
      <c r="AG390" s="52"/>
      <c r="AH390" s="52"/>
      <c r="AI390" s="52"/>
      <c r="AJ390" s="52"/>
      <c r="AK390" s="52"/>
      <c r="AL390" s="52"/>
    </row>
    <row r="391" spans="1:38" s="13" customFormat="1" x14ac:dyDescent="0.2">
      <c r="A391" s="176"/>
      <c r="B391" s="238"/>
      <c r="C391" s="20"/>
      <c r="D391" s="243"/>
      <c r="E391" s="238"/>
      <c r="F391" s="297"/>
      <c r="G391" s="238"/>
      <c r="H391" s="1199"/>
      <c r="J391" s="12"/>
      <c r="M391" s="20"/>
      <c r="N391" s="52"/>
      <c r="O391" s="52"/>
      <c r="P391" s="52"/>
      <c r="Q391" s="52"/>
      <c r="R391" s="52"/>
      <c r="S391" s="51"/>
      <c r="T391" s="52"/>
      <c r="U391" s="52"/>
      <c r="V391" s="52"/>
      <c r="W391" s="52"/>
      <c r="X391" s="52"/>
      <c r="Y391" s="52"/>
      <c r="Z391" s="20"/>
      <c r="AA391" s="52"/>
      <c r="AB391" s="52"/>
      <c r="AC391" s="52"/>
      <c r="AD391" s="52"/>
      <c r="AE391" s="52"/>
      <c r="AF391" s="51"/>
      <c r="AG391" s="52"/>
      <c r="AH391" s="52"/>
      <c r="AI391" s="52"/>
      <c r="AJ391" s="52"/>
      <c r="AK391" s="52"/>
      <c r="AL391" s="52"/>
    </row>
    <row r="392" spans="1:38" s="13" customFormat="1" x14ac:dyDescent="0.2">
      <c r="A392" s="176"/>
      <c r="B392" s="238"/>
      <c r="C392" s="20"/>
      <c r="D392" s="243"/>
      <c r="E392" s="238"/>
      <c r="F392" s="297"/>
      <c r="G392" s="238"/>
      <c r="H392" s="1199"/>
      <c r="J392" s="12"/>
      <c r="M392" s="20"/>
      <c r="N392" s="52"/>
      <c r="O392" s="52"/>
      <c r="P392" s="52"/>
      <c r="Q392" s="52"/>
      <c r="R392" s="52"/>
      <c r="S392" s="51"/>
      <c r="T392" s="52"/>
      <c r="U392" s="52"/>
      <c r="V392" s="52"/>
      <c r="W392" s="52"/>
      <c r="X392" s="52"/>
      <c r="Y392" s="52"/>
      <c r="Z392" s="20"/>
      <c r="AA392" s="52"/>
      <c r="AB392" s="52"/>
      <c r="AC392" s="52"/>
      <c r="AD392" s="52"/>
      <c r="AE392" s="52"/>
      <c r="AF392" s="51"/>
      <c r="AG392" s="52"/>
      <c r="AH392" s="52"/>
      <c r="AI392" s="52"/>
      <c r="AJ392" s="52"/>
      <c r="AK392" s="52"/>
      <c r="AL392" s="52"/>
    </row>
    <row r="393" spans="1:38" s="13" customFormat="1" x14ac:dyDescent="0.2">
      <c r="A393" s="176"/>
      <c r="B393" s="238"/>
      <c r="C393" s="20"/>
      <c r="D393" s="243"/>
      <c r="E393" s="238"/>
      <c r="F393" s="297"/>
      <c r="G393" s="238"/>
      <c r="H393" s="1199"/>
      <c r="J393" s="12"/>
      <c r="M393" s="20"/>
      <c r="N393" s="52"/>
      <c r="O393" s="52"/>
      <c r="P393" s="52"/>
      <c r="Q393" s="52"/>
      <c r="R393" s="52"/>
      <c r="S393" s="51"/>
      <c r="T393" s="52"/>
      <c r="U393" s="52"/>
      <c r="V393" s="52"/>
      <c r="W393" s="52"/>
      <c r="X393" s="52"/>
      <c r="Y393" s="52"/>
      <c r="Z393" s="20"/>
      <c r="AA393" s="52"/>
      <c r="AB393" s="52"/>
      <c r="AC393" s="52"/>
      <c r="AD393" s="52"/>
      <c r="AE393" s="52"/>
      <c r="AF393" s="51"/>
      <c r="AG393" s="52"/>
      <c r="AH393" s="52"/>
      <c r="AI393" s="52"/>
      <c r="AJ393" s="52"/>
      <c r="AK393" s="52"/>
      <c r="AL393" s="52"/>
    </row>
    <row r="394" spans="1:38" s="13" customFormat="1" x14ac:dyDescent="0.2">
      <c r="A394" s="176"/>
      <c r="B394" s="238"/>
      <c r="C394" s="20"/>
      <c r="D394" s="243"/>
      <c r="E394" s="238"/>
      <c r="F394" s="297"/>
      <c r="G394" s="238"/>
      <c r="H394" s="1199"/>
      <c r="J394" s="12"/>
      <c r="M394" s="20"/>
      <c r="N394" s="52"/>
      <c r="O394" s="52"/>
      <c r="P394" s="52"/>
      <c r="Q394" s="52"/>
      <c r="R394" s="52"/>
      <c r="S394" s="51"/>
      <c r="T394" s="52"/>
      <c r="U394" s="52"/>
      <c r="V394" s="52"/>
      <c r="W394" s="52"/>
      <c r="X394" s="52"/>
      <c r="Y394" s="52"/>
      <c r="Z394" s="20"/>
      <c r="AA394" s="52"/>
      <c r="AB394" s="52"/>
      <c r="AC394" s="52"/>
      <c r="AD394" s="52"/>
      <c r="AE394" s="52"/>
      <c r="AF394" s="51"/>
      <c r="AG394" s="52"/>
      <c r="AH394" s="52"/>
      <c r="AI394" s="52"/>
      <c r="AJ394" s="52"/>
      <c r="AK394" s="52"/>
      <c r="AL394" s="52"/>
    </row>
    <row r="395" spans="1:38" s="13" customFormat="1" x14ac:dyDescent="0.2">
      <c r="A395" s="176"/>
      <c r="B395" s="238"/>
      <c r="C395" s="20"/>
      <c r="D395" s="243"/>
      <c r="E395" s="238"/>
      <c r="F395" s="297"/>
      <c r="G395" s="238"/>
      <c r="H395" s="1199"/>
      <c r="J395" s="12"/>
      <c r="M395" s="20"/>
      <c r="N395" s="52"/>
      <c r="O395" s="52"/>
      <c r="P395" s="52"/>
      <c r="Q395" s="52"/>
      <c r="R395" s="52"/>
      <c r="S395" s="51"/>
      <c r="T395" s="52"/>
      <c r="U395" s="52"/>
      <c r="V395" s="52"/>
      <c r="W395" s="52"/>
      <c r="X395" s="52"/>
      <c r="Y395" s="52"/>
      <c r="Z395" s="20"/>
      <c r="AA395" s="52"/>
      <c r="AB395" s="52"/>
      <c r="AC395" s="52"/>
      <c r="AD395" s="52"/>
      <c r="AE395" s="52"/>
      <c r="AF395" s="51"/>
      <c r="AG395" s="52"/>
      <c r="AH395" s="52"/>
      <c r="AI395" s="52"/>
      <c r="AJ395" s="52"/>
      <c r="AK395" s="52"/>
      <c r="AL395" s="52"/>
    </row>
    <row r="396" spans="1:38" s="13" customFormat="1" x14ac:dyDescent="0.2">
      <c r="A396" s="176"/>
      <c r="B396" s="238"/>
      <c r="C396" s="20"/>
      <c r="D396" s="243"/>
      <c r="E396" s="238"/>
      <c r="F396" s="297"/>
      <c r="G396" s="238"/>
      <c r="H396" s="1199"/>
      <c r="J396" s="12"/>
      <c r="M396" s="20"/>
      <c r="N396" s="52"/>
      <c r="O396" s="52"/>
      <c r="P396" s="52"/>
      <c r="Q396" s="52"/>
      <c r="R396" s="52"/>
      <c r="S396" s="51"/>
      <c r="T396" s="52"/>
      <c r="U396" s="52"/>
      <c r="V396" s="52"/>
      <c r="W396" s="52"/>
      <c r="X396" s="52"/>
      <c r="Y396" s="52"/>
      <c r="Z396" s="20"/>
      <c r="AA396" s="52"/>
      <c r="AB396" s="52"/>
      <c r="AC396" s="52"/>
      <c r="AD396" s="52"/>
      <c r="AE396" s="52"/>
      <c r="AF396" s="51"/>
      <c r="AG396" s="52"/>
      <c r="AH396" s="52"/>
      <c r="AI396" s="52"/>
      <c r="AJ396" s="52"/>
      <c r="AK396" s="52"/>
      <c r="AL396" s="52"/>
    </row>
    <row r="397" spans="1:38" s="13" customFormat="1" x14ac:dyDescent="0.2">
      <c r="A397" s="176"/>
      <c r="B397" s="238"/>
      <c r="C397" s="20"/>
      <c r="D397" s="243"/>
      <c r="E397" s="238"/>
      <c r="F397" s="297"/>
      <c r="G397" s="238"/>
      <c r="H397" s="1199"/>
      <c r="J397" s="12"/>
      <c r="M397" s="20"/>
      <c r="N397" s="52"/>
      <c r="O397" s="52"/>
      <c r="P397" s="52"/>
      <c r="Q397" s="52"/>
      <c r="R397" s="52"/>
      <c r="S397" s="51"/>
      <c r="T397" s="52"/>
      <c r="U397" s="52"/>
      <c r="V397" s="52"/>
      <c r="W397" s="52"/>
      <c r="X397" s="52"/>
      <c r="Y397" s="52"/>
      <c r="Z397" s="20"/>
      <c r="AA397" s="52"/>
      <c r="AB397" s="52"/>
      <c r="AC397" s="52"/>
      <c r="AD397" s="52"/>
      <c r="AE397" s="52"/>
      <c r="AF397" s="51"/>
      <c r="AG397" s="52"/>
      <c r="AH397" s="52"/>
      <c r="AI397" s="52"/>
      <c r="AJ397" s="52"/>
      <c r="AK397" s="52"/>
      <c r="AL397" s="52"/>
    </row>
    <row r="398" spans="1:38" s="13" customFormat="1" x14ac:dyDescent="0.2">
      <c r="A398" s="176"/>
      <c r="B398" s="238"/>
      <c r="C398" s="20"/>
      <c r="D398" s="243"/>
      <c r="E398" s="238"/>
      <c r="F398" s="297"/>
      <c r="G398" s="238"/>
      <c r="H398" s="1199"/>
      <c r="J398" s="12"/>
      <c r="M398" s="20"/>
      <c r="N398" s="52"/>
      <c r="O398" s="52"/>
      <c r="P398" s="52"/>
      <c r="Q398" s="52"/>
      <c r="R398" s="52"/>
      <c r="S398" s="51"/>
      <c r="T398" s="52"/>
      <c r="U398" s="52"/>
      <c r="V398" s="52"/>
      <c r="W398" s="52"/>
      <c r="X398" s="52"/>
      <c r="Y398" s="52"/>
      <c r="Z398" s="20"/>
      <c r="AA398" s="52"/>
      <c r="AB398" s="52"/>
      <c r="AC398" s="52"/>
      <c r="AD398" s="52"/>
      <c r="AE398" s="52"/>
      <c r="AF398" s="51"/>
      <c r="AG398" s="52"/>
      <c r="AH398" s="52"/>
      <c r="AI398" s="52"/>
      <c r="AJ398" s="52"/>
      <c r="AK398" s="52"/>
      <c r="AL398" s="52"/>
    </row>
    <row r="399" spans="1:38" s="13" customFormat="1" x14ac:dyDescent="0.2">
      <c r="A399" s="176"/>
      <c r="B399" s="238"/>
      <c r="C399" s="20"/>
      <c r="D399" s="243"/>
      <c r="E399" s="238"/>
      <c r="F399" s="297"/>
      <c r="G399" s="238"/>
      <c r="H399" s="1199"/>
      <c r="J399" s="12"/>
      <c r="M399" s="20"/>
      <c r="N399" s="52"/>
      <c r="O399" s="52"/>
      <c r="P399" s="52"/>
      <c r="Q399" s="52"/>
      <c r="R399" s="52"/>
      <c r="S399" s="51"/>
      <c r="T399" s="52"/>
      <c r="U399" s="52"/>
      <c r="V399" s="52"/>
      <c r="W399" s="52"/>
      <c r="X399" s="52"/>
      <c r="Y399" s="52"/>
      <c r="Z399" s="20"/>
      <c r="AA399" s="52"/>
      <c r="AB399" s="52"/>
      <c r="AC399" s="52"/>
      <c r="AD399" s="52"/>
      <c r="AE399" s="52"/>
      <c r="AF399" s="51"/>
      <c r="AG399" s="52"/>
      <c r="AH399" s="52"/>
      <c r="AI399" s="52"/>
      <c r="AJ399" s="52"/>
      <c r="AK399" s="52"/>
      <c r="AL399" s="52"/>
    </row>
    <row r="400" spans="1:38" s="13" customFormat="1" x14ac:dyDescent="0.2">
      <c r="A400" s="176"/>
      <c r="B400" s="238"/>
      <c r="C400" s="20"/>
      <c r="D400" s="243"/>
      <c r="E400" s="238"/>
      <c r="F400" s="297"/>
      <c r="G400" s="238"/>
      <c r="H400" s="1199"/>
      <c r="J400" s="12"/>
      <c r="M400" s="20"/>
      <c r="N400" s="52"/>
      <c r="O400" s="52"/>
      <c r="P400" s="52"/>
      <c r="Q400" s="52"/>
      <c r="R400" s="52"/>
      <c r="S400" s="51"/>
      <c r="T400" s="52"/>
      <c r="U400" s="52"/>
      <c r="V400" s="52"/>
      <c r="W400" s="52"/>
      <c r="X400" s="52"/>
      <c r="Y400" s="52"/>
      <c r="Z400" s="20"/>
      <c r="AA400" s="52"/>
      <c r="AB400" s="52"/>
      <c r="AC400" s="52"/>
      <c r="AD400" s="52"/>
      <c r="AE400" s="52"/>
      <c r="AF400" s="51"/>
      <c r="AG400" s="52"/>
      <c r="AH400" s="52"/>
      <c r="AI400" s="52"/>
      <c r="AJ400" s="52"/>
      <c r="AK400" s="52"/>
      <c r="AL400" s="52"/>
    </row>
    <row r="401" spans="1:38" s="13" customFormat="1" x14ac:dyDescent="0.2">
      <c r="A401" s="176"/>
      <c r="B401" s="238"/>
      <c r="C401" s="20"/>
      <c r="D401" s="243"/>
      <c r="E401" s="238"/>
      <c r="F401" s="297"/>
      <c r="G401" s="238"/>
      <c r="H401" s="1199"/>
      <c r="J401" s="12"/>
      <c r="M401" s="20"/>
      <c r="N401" s="52"/>
      <c r="O401" s="52"/>
      <c r="P401" s="52"/>
      <c r="Q401" s="52"/>
      <c r="R401" s="52"/>
      <c r="S401" s="51"/>
      <c r="T401" s="52"/>
      <c r="U401" s="52"/>
      <c r="V401" s="52"/>
      <c r="W401" s="52"/>
      <c r="X401" s="52"/>
      <c r="Y401" s="52"/>
      <c r="Z401" s="20"/>
      <c r="AA401" s="52"/>
      <c r="AB401" s="52"/>
      <c r="AC401" s="52"/>
      <c r="AD401" s="52"/>
      <c r="AE401" s="52"/>
      <c r="AF401" s="51"/>
      <c r="AG401" s="52"/>
      <c r="AH401" s="52"/>
      <c r="AI401" s="52"/>
      <c r="AJ401" s="52"/>
      <c r="AK401" s="52"/>
      <c r="AL401" s="52"/>
    </row>
    <row r="402" spans="1:38" s="13" customFormat="1" x14ac:dyDescent="0.2">
      <c r="A402" s="176"/>
      <c r="B402" s="238"/>
      <c r="C402" s="20"/>
      <c r="D402" s="243"/>
      <c r="E402" s="238"/>
      <c r="F402" s="297"/>
      <c r="G402" s="238"/>
      <c r="H402" s="1199"/>
      <c r="J402" s="12"/>
      <c r="M402" s="20"/>
      <c r="N402" s="52"/>
      <c r="O402" s="52"/>
      <c r="P402" s="52"/>
      <c r="Q402" s="52"/>
      <c r="R402" s="52"/>
      <c r="S402" s="51"/>
      <c r="T402" s="52"/>
      <c r="U402" s="52"/>
      <c r="V402" s="52"/>
      <c r="W402" s="52"/>
      <c r="X402" s="52"/>
      <c r="Y402" s="52"/>
      <c r="Z402" s="20"/>
      <c r="AA402" s="52"/>
      <c r="AB402" s="52"/>
      <c r="AC402" s="52"/>
      <c r="AD402" s="52"/>
      <c r="AE402" s="52"/>
      <c r="AF402" s="51"/>
      <c r="AG402" s="52"/>
      <c r="AH402" s="52"/>
      <c r="AI402" s="52"/>
      <c r="AJ402" s="52"/>
      <c r="AK402" s="52"/>
      <c r="AL402" s="52"/>
    </row>
    <row r="403" spans="1:38" s="13" customFormat="1" x14ac:dyDescent="0.2">
      <c r="A403" s="176"/>
      <c r="B403" s="238"/>
      <c r="C403" s="20"/>
      <c r="D403" s="243"/>
      <c r="E403" s="238"/>
      <c r="F403" s="297"/>
      <c r="G403" s="238"/>
      <c r="H403" s="1199"/>
      <c r="J403" s="12"/>
      <c r="M403" s="20"/>
      <c r="N403" s="52"/>
      <c r="O403" s="52"/>
      <c r="P403" s="52"/>
      <c r="Q403" s="52"/>
      <c r="R403" s="52"/>
      <c r="S403" s="51"/>
      <c r="T403" s="52"/>
      <c r="U403" s="52"/>
      <c r="V403" s="52"/>
      <c r="W403" s="52"/>
      <c r="X403" s="52"/>
      <c r="Y403" s="52"/>
      <c r="Z403" s="20"/>
      <c r="AA403" s="52"/>
      <c r="AB403" s="52"/>
      <c r="AC403" s="52"/>
      <c r="AD403" s="52"/>
      <c r="AE403" s="52"/>
      <c r="AF403" s="51"/>
      <c r="AG403" s="52"/>
      <c r="AH403" s="52"/>
      <c r="AI403" s="52"/>
      <c r="AJ403" s="52"/>
      <c r="AK403" s="52"/>
      <c r="AL403" s="52"/>
    </row>
    <row r="404" spans="1:38" s="13" customFormat="1" x14ac:dyDescent="0.2">
      <c r="A404" s="176"/>
      <c r="B404" s="238"/>
      <c r="C404" s="20"/>
      <c r="D404" s="243"/>
      <c r="E404" s="238"/>
      <c r="F404" s="297"/>
      <c r="G404" s="238"/>
      <c r="H404" s="1199"/>
      <c r="J404" s="12"/>
      <c r="M404" s="20"/>
      <c r="N404" s="52"/>
      <c r="O404" s="52"/>
      <c r="P404" s="52"/>
      <c r="Q404" s="52"/>
      <c r="R404" s="52"/>
      <c r="S404" s="51"/>
      <c r="T404" s="52"/>
      <c r="U404" s="52"/>
      <c r="V404" s="52"/>
      <c r="W404" s="52"/>
      <c r="X404" s="52"/>
      <c r="Y404" s="52"/>
      <c r="Z404" s="20"/>
      <c r="AA404" s="52"/>
      <c r="AB404" s="52"/>
      <c r="AC404" s="52"/>
      <c r="AD404" s="52"/>
      <c r="AE404" s="52"/>
      <c r="AF404" s="51"/>
      <c r="AG404" s="52"/>
      <c r="AH404" s="52"/>
      <c r="AI404" s="52"/>
      <c r="AJ404" s="52"/>
      <c r="AK404" s="52"/>
      <c r="AL404" s="52"/>
    </row>
    <row r="405" spans="1:38" s="13" customFormat="1" x14ac:dyDescent="0.2">
      <c r="A405" s="176"/>
      <c r="B405" s="238"/>
      <c r="C405" s="20"/>
      <c r="D405" s="243"/>
      <c r="E405" s="238"/>
      <c r="F405" s="297"/>
      <c r="G405" s="238"/>
      <c r="H405" s="1199"/>
      <c r="J405" s="12"/>
      <c r="M405" s="20"/>
      <c r="N405" s="52"/>
      <c r="O405" s="52"/>
      <c r="P405" s="52"/>
      <c r="Q405" s="52"/>
      <c r="R405" s="52"/>
      <c r="S405" s="51"/>
      <c r="T405" s="52"/>
      <c r="U405" s="52"/>
      <c r="V405" s="52"/>
      <c r="W405" s="52"/>
      <c r="X405" s="52"/>
      <c r="Y405" s="52"/>
      <c r="Z405" s="20"/>
      <c r="AA405" s="52"/>
      <c r="AB405" s="52"/>
      <c r="AC405" s="52"/>
      <c r="AD405" s="52"/>
      <c r="AE405" s="52"/>
      <c r="AF405" s="51"/>
      <c r="AG405" s="52"/>
      <c r="AH405" s="52"/>
      <c r="AI405" s="52"/>
      <c r="AJ405" s="52"/>
      <c r="AK405" s="52"/>
      <c r="AL405" s="52"/>
    </row>
    <row r="406" spans="1:38" s="13" customFormat="1" x14ac:dyDescent="0.2">
      <c r="A406" s="176"/>
      <c r="B406" s="238"/>
      <c r="C406" s="20"/>
      <c r="D406" s="243"/>
      <c r="E406" s="238"/>
      <c r="F406" s="297"/>
      <c r="G406" s="238"/>
      <c r="H406" s="1199"/>
      <c r="J406" s="12"/>
      <c r="M406" s="20"/>
      <c r="N406" s="52"/>
      <c r="O406" s="52"/>
      <c r="P406" s="52"/>
      <c r="Q406" s="52"/>
      <c r="R406" s="52"/>
      <c r="S406" s="51"/>
      <c r="T406" s="52"/>
      <c r="U406" s="52"/>
      <c r="V406" s="52"/>
      <c r="W406" s="52"/>
      <c r="X406" s="52"/>
      <c r="Y406" s="52"/>
      <c r="Z406" s="20"/>
      <c r="AA406" s="52"/>
      <c r="AB406" s="52"/>
      <c r="AC406" s="52"/>
      <c r="AD406" s="52"/>
      <c r="AE406" s="52"/>
      <c r="AF406" s="51"/>
      <c r="AG406" s="52"/>
      <c r="AH406" s="52"/>
      <c r="AI406" s="52"/>
      <c r="AJ406" s="52"/>
      <c r="AK406" s="52"/>
      <c r="AL406" s="52"/>
    </row>
    <row r="407" spans="1:38" s="13" customFormat="1" x14ac:dyDescent="0.2">
      <c r="A407" s="176"/>
      <c r="B407" s="238"/>
      <c r="C407" s="20"/>
      <c r="D407" s="243"/>
      <c r="E407" s="238"/>
      <c r="F407" s="297"/>
      <c r="G407" s="238"/>
      <c r="H407" s="1199"/>
      <c r="J407" s="12"/>
      <c r="M407" s="20"/>
      <c r="N407" s="52"/>
      <c r="O407" s="52"/>
      <c r="P407" s="52"/>
      <c r="Q407" s="52"/>
      <c r="R407" s="52"/>
      <c r="S407" s="51"/>
      <c r="T407" s="52"/>
      <c r="U407" s="52"/>
      <c r="V407" s="52"/>
      <c r="W407" s="52"/>
      <c r="X407" s="52"/>
      <c r="Y407" s="52"/>
      <c r="Z407" s="20"/>
      <c r="AA407" s="52"/>
      <c r="AB407" s="52"/>
      <c r="AC407" s="52"/>
      <c r="AD407" s="52"/>
      <c r="AE407" s="52"/>
      <c r="AF407" s="51"/>
      <c r="AG407" s="52"/>
      <c r="AH407" s="52"/>
      <c r="AI407" s="52"/>
      <c r="AJ407" s="52"/>
      <c r="AK407" s="52"/>
      <c r="AL407" s="52"/>
    </row>
    <row r="408" spans="1:38" s="13" customFormat="1" x14ac:dyDescent="0.2">
      <c r="A408" s="176"/>
      <c r="B408" s="238"/>
      <c r="C408" s="20"/>
      <c r="D408" s="243"/>
      <c r="E408" s="238"/>
      <c r="F408" s="297"/>
      <c r="G408" s="238"/>
      <c r="H408" s="1199"/>
      <c r="J408" s="12"/>
      <c r="M408" s="20"/>
      <c r="N408" s="52"/>
      <c r="O408" s="52"/>
      <c r="P408" s="52"/>
      <c r="Q408" s="52"/>
      <c r="R408" s="52"/>
      <c r="S408" s="51"/>
      <c r="T408" s="52"/>
      <c r="U408" s="52"/>
      <c r="V408" s="52"/>
      <c r="W408" s="52"/>
      <c r="X408" s="52"/>
      <c r="Y408" s="52"/>
      <c r="Z408" s="20"/>
      <c r="AA408" s="52"/>
      <c r="AB408" s="52"/>
      <c r="AC408" s="52"/>
      <c r="AD408" s="52"/>
      <c r="AE408" s="52"/>
      <c r="AF408" s="51"/>
      <c r="AG408" s="52"/>
      <c r="AH408" s="52"/>
      <c r="AI408" s="52"/>
      <c r="AJ408" s="52"/>
      <c r="AK408" s="52"/>
      <c r="AL408" s="52"/>
    </row>
    <row r="409" spans="1:38" s="13" customFormat="1" x14ac:dyDescent="0.2">
      <c r="A409" s="176"/>
      <c r="B409" s="238"/>
      <c r="C409" s="20"/>
      <c r="D409" s="243"/>
      <c r="E409" s="238"/>
      <c r="F409" s="297"/>
      <c r="G409" s="238"/>
      <c r="H409" s="1199"/>
      <c r="J409" s="12"/>
      <c r="M409" s="20"/>
      <c r="N409" s="52"/>
      <c r="O409" s="52"/>
      <c r="P409" s="52"/>
      <c r="Q409" s="52"/>
      <c r="R409" s="52"/>
      <c r="S409" s="51"/>
      <c r="T409" s="52"/>
      <c r="U409" s="52"/>
      <c r="V409" s="52"/>
      <c r="W409" s="52"/>
      <c r="X409" s="52"/>
      <c r="Y409" s="52"/>
      <c r="Z409" s="20"/>
      <c r="AA409" s="52"/>
      <c r="AB409" s="52"/>
      <c r="AC409" s="52"/>
      <c r="AD409" s="52"/>
      <c r="AE409" s="52"/>
      <c r="AF409" s="51"/>
      <c r="AG409" s="52"/>
      <c r="AH409" s="52"/>
      <c r="AI409" s="52"/>
      <c r="AJ409" s="52"/>
      <c r="AK409" s="52"/>
      <c r="AL409" s="52"/>
    </row>
    <row r="410" spans="1:38" s="13" customFormat="1" x14ac:dyDescent="0.2">
      <c r="A410" s="176"/>
      <c r="B410" s="238"/>
      <c r="C410" s="20"/>
      <c r="D410" s="243"/>
      <c r="E410" s="238"/>
      <c r="F410" s="297"/>
      <c r="G410" s="238"/>
      <c r="H410" s="1199"/>
      <c r="J410" s="12"/>
      <c r="M410" s="20"/>
      <c r="N410" s="52"/>
      <c r="O410" s="52"/>
      <c r="P410" s="52"/>
      <c r="Q410" s="52"/>
      <c r="R410" s="52"/>
      <c r="S410" s="51"/>
      <c r="T410" s="52"/>
      <c r="U410" s="52"/>
      <c r="V410" s="52"/>
      <c r="W410" s="52"/>
      <c r="X410" s="52"/>
      <c r="Y410" s="52"/>
      <c r="Z410" s="20"/>
      <c r="AA410" s="52"/>
      <c r="AB410" s="52"/>
      <c r="AC410" s="52"/>
      <c r="AD410" s="52"/>
      <c r="AE410" s="52"/>
      <c r="AF410" s="51"/>
      <c r="AG410" s="52"/>
      <c r="AH410" s="52"/>
      <c r="AI410" s="52"/>
      <c r="AJ410" s="52"/>
      <c r="AK410" s="52"/>
      <c r="AL410" s="52"/>
    </row>
    <row r="411" spans="1:38" s="13" customFormat="1" x14ac:dyDescent="0.2">
      <c r="A411" s="176"/>
      <c r="B411" s="238"/>
      <c r="C411" s="20"/>
      <c r="D411" s="243"/>
      <c r="E411" s="238"/>
      <c r="F411" s="297"/>
      <c r="G411" s="238"/>
      <c r="H411" s="1199"/>
      <c r="J411" s="12"/>
      <c r="M411" s="20"/>
      <c r="N411" s="52"/>
      <c r="O411" s="52"/>
      <c r="P411" s="52"/>
      <c r="Q411" s="52"/>
      <c r="R411" s="52"/>
      <c r="S411" s="51"/>
      <c r="T411" s="52"/>
      <c r="U411" s="52"/>
      <c r="V411" s="52"/>
      <c r="W411" s="52"/>
      <c r="X411" s="52"/>
      <c r="Y411" s="52"/>
      <c r="Z411" s="20"/>
      <c r="AA411" s="52"/>
      <c r="AB411" s="52"/>
      <c r="AC411" s="52"/>
      <c r="AD411" s="52"/>
      <c r="AE411" s="52"/>
      <c r="AF411" s="51"/>
      <c r="AG411" s="52"/>
      <c r="AH411" s="52"/>
      <c r="AI411" s="52"/>
      <c r="AJ411" s="52"/>
      <c r="AK411" s="52"/>
      <c r="AL411" s="52"/>
    </row>
    <row r="412" spans="1:38" s="13" customFormat="1" x14ac:dyDescent="0.2">
      <c r="A412" s="176"/>
      <c r="B412" s="238"/>
      <c r="C412" s="20"/>
      <c r="D412" s="243"/>
      <c r="E412" s="238"/>
      <c r="F412" s="298"/>
      <c r="G412" s="238"/>
      <c r="H412" s="1199"/>
      <c r="J412" s="12"/>
      <c r="M412" s="20"/>
      <c r="N412" s="52"/>
      <c r="O412" s="52"/>
      <c r="P412" s="52"/>
      <c r="Q412" s="52"/>
      <c r="R412" s="52"/>
      <c r="S412" s="51"/>
      <c r="T412" s="52"/>
      <c r="U412" s="52"/>
      <c r="V412" s="52"/>
      <c r="W412" s="52"/>
      <c r="X412" s="52"/>
      <c r="Y412" s="52"/>
      <c r="Z412" s="20"/>
      <c r="AA412" s="52"/>
      <c r="AB412" s="52"/>
      <c r="AC412" s="52"/>
      <c r="AD412" s="52"/>
      <c r="AE412" s="52"/>
      <c r="AF412" s="51"/>
      <c r="AG412" s="52"/>
      <c r="AH412" s="52"/>
      <c r="AI412" s="52"/>
      <c r="AJ412" s="52"/>
      <c r="AK412" s="52"/>
      <c r="AL412" s="52"/>
    </row>
    <row r="413" spans="1:38" s="13" customFormat="1" x14ac:dyDescent="0.2">
      <c r="A413" s="176"/>
      <c r="B413" s="238"/>
      <c r="C413" s="20"/>
      <c r="D413" s="243"/>
      <c r="E413" s="238"/>
      <c r="F413" s="298"/>
      <c r="G413" s="238"/>
      <c r="H413" s="1199"/>
      <c r="J413" s="12"/>
      <c r="M413" s="20"/>
      <c r="N413" s="52"/>
      <c r="O413" s="52"/>
      <c r="P413" s="52"/>
      <c r="Q413" s="52"/>
      <c r="R413" s="52"/>
      <c r="S413" s="51"/>
      <c r="T413" s="52"/>
      <c r="U413" s="52"/>
      <c r="V413" s="52"/>
      <c r="W413" s="52"/>
      <c r="X413" s="52"/>
      <c r="Y413" s="52"/>
      <c r="Z413" s="20"/>
      <c r="AA413" s="52"/>
      <c r="AB413" s="52"/>
      <c r="AC413" s="52"/>
      <c r="AD413" s="52"/>
      <c r="AE413" s="52"/>
      <c r="AF413" s="51"/>
      <c r="AG413" s="52"/>
      <c r="AH413" s="52"/>
      <c r="AI413" s="52"/>
      <c r="AJ413" s="52"/>
      <c r="AK413" s="52"/>
      <c r="AL413" s="52"/>
    </row>
    <row r="414" spans="1:38" s="13" customFormat="1" x14ac:dyDescent="0.2">
      <c r="A414" s="176"/>
      <c r="B414" s="238"/>
      <c r="C414" s="20"/>
      <c r="D414" s="243"/>
      <c r="E414" s="238"/>
      <c r="F414" s="298"/>
      <c r="G414" s="238"/>
      <c r="H414" s="1199"/>
      <c r="J414" s="12"/>
      <c r="M414" s="20"/>
      <c r="N414" s="52"/>
      <c r="O414" s="52"/>
      <c r="P414" s="52"/>
      <c r="Q414" s="52"/>
      <c r="R414" s="52"/>
      <c r="S414" s="51"/>
      <c r="T414" s="52"/>
      <c r="U414" s="52"/>
      <c r="V414" s="52"/>
      <c r="W414" s="52"/>
      <c r="X414" s="52"/>
      <c r="Y414" s="52"/>
      <c r="Z414" s="20"/>
      <c r="AA414" s="52"/>
      <c r="AB414" s="52"/>
      <c r="AC414" s="52"/>
      <c r="AD414" s="52"/>
      <c r="AE414" s="52"/>
      <c r="AF414" s="51"/>
      <c r="AG414" s="52"/>
      <c r="AH414" s="52"/>
      <c r="AI414" s="52"/>
      <c r="AJ414" s="52"/>
      <c r="AK414" s="52"/>
      <c r="AL414" s="52"/>
    </row>
    <row r="415" spans="1:38" s="13" customFormat="1" x14ac:dyDescent="0.2">
      <c r="A415" s="176"/>
      <c r="B415" s="238"/>
      <c r="C415" s="20"/>
      <c r="D415" s="243"/>
      <c r="E415" s="238"/>
      <c r="F415" s="298"/>
      <c r="G415" s="238"/>
      <c r="H415" s="1199"/>
      <c r="J415" s="12"/>
      <c r="M415" s="20"/>
      <c r="N415" s="52"/>
      <c r="O415" s="52"/>
      <c r="P415" s="52"/>
      <c r="Q415" s="52"/>
      <c r="R415" s="52"/>
      <c r="S415" s="51"/>
      <c r="T415" s="52"/>
      <c r="U415" s="52"/>
      <c r="V415" s="52"/>
      <c r="W415" s="52"/>
      <c r="X415" s="52"/>
      <c r="Y415" s="52"/>
      <c r="Z415" s="20"/>
      <c r="AA415" s="52"/>
      <c r="AB415" s="52"/>
      <c r="AC415" s="52"/>
      <c r="AD415" s="52"/>
      <c r="AE415" s="52"/>
      <c r="AF415" s="51"/>
      <c r="AG415" s="52"/>
      <c r="AH415" s="52"/>
      <c r="AI415" s="52"/>
      <c r="AJ415" s="52"/>
      <c r="AK415" s="52"/>
      <c r="AL415" s="52"/>
    </row>
    <row r="416" spans="1:38" s="13" customFormat="1" x14ac:dyDescent="0.2">
      <c r="A416" s="176"/>
      <c r="B416" s="238"/>
      <c r="C416" s="20"/>
      <c r="D416" s="243"/>
      <c r="E416" s="238"/>
      <c r="F416" s="298"/>
      <c r="G416" s="238"/>
      <c r="H416" s="1199"/>
      <c r="J416" s="12"/>
      <c r="M416" s="20"/>
      <c r="N416" s="52"/>
      <c r="O416" s="52"/>
      <c r="P416" s="52"/>
      <c r="Q416" s="52"/>
      <c r="R416" s="52"/>
      <c r="S416" s="51"/>
      <c r="T416" s="52"/>
      <c r="U416" s="52"/>
      <c r="V416" s="52"/>
      <c r="W416" s="52"/>
      <c r="X416" s="52"/>
      <c r="Y416" s="52"/>
      <c r="Z416" s="20"/>
      <c r="AA416" s="52"/>
      <c r="AB416" s="52"/>
      <c r="AC416" s="52"/>
      <c r="AD416" s="52"/>
      <c r="AE416" s="52"/>
      <c r="AF416" s="51"/>
      <c r="AG416" s="52"/>
      <c r="AH416" s="52"/>
      <c r="AI416" s="52"/>
      <c r="AJ416" s="52"/>
      <c r="AK416" s="52"/>
      <c r="AL416" s="52"/>
    </row>
    <row r="417" spans="1:38" s="13" customFormat="1" x14ac:dyDescent="0.2">
      <c r="A417" s="176"/>
      <c r="B417" s="238"/>
      <c r="C417" s="20"/>
      <c r="D417" s="243"/>
      <c r="E417" s="238"/>
      <c r="F417" s="298"/>
      <c r="G417" s="238"/>
      <c r="H417" s="1199"/>
      <c r="J417" s="12"/>
      <c r="M417" s="20"/>
      <c r="N417" s="52"/>
      <c r="O417" s="52"/>
      <c r="P417" s="52"/>
      <c r="Q417" s="52"/>
      <c r="R417" s="52"/>
      <c r="S417" s="51"/>
      <c r="T417" s="52"/>
      <c r="U417" s="52"/>
      <c r="V417" s="52"/>
      <c r="W417" s="52"/>
      <c r="X417" s="52"/>
      <c r="Y417" s="52"/>
      <c r="Z417" s="20"/>
      <c r="AA417" s="52"/>
      <c r="AB417" s="52"/>
      <c r="AC417" s="52"/>
      <c r="AD417" s="52"/>
      <c r="AE417" s="52"/>
      <c r="AF417" s="51"/>
      <c r="AG417" s="52"/>
      <c r="AH417" s="52"/>
      <c r="AI417" s="52"/>
      <c r="AJ417" s="52"/>
      <c r="AK417" s="52"/>
      <c r="AL417" s="52"/>
    </row>
    <row r="418" spans="1:38" s="13" customFormat="1" x14ac:dyDescent="0.2">
      <c r="A418" s="176"/>
      <c r="B418" s="238"/>
      <c r="C418" s="20"/>
      <c r="D418" s="243"/>
      <c r="E418" s="238"/>
      <c r="F418" s="298"/>
      <c r="G418" s="238"/>
      <c r="H418" s="1199"/>
      <c r="J418" s="12"/>
      <c r="M418" s="20"/>
      <c r="N418" s="52"/>
      <c r="O418" s="52"/>
      <c r="P418" s="52"/>
      <c r="Q418" s="52"/>
      <c r="R418" s="52"/>
      <c r="S418" s="51"/>
      <c r="T418" s="52"/>
      <c r="U418" s="52"/>
      <c r="V418" s="52"/>
      <c r="W418" s="52"/>
      <c r="X418" s="52"/>
      <c r="Y418" s="52"/>
      <c r="Z418" s="20"/>
      <c r="AA418" s="52"/>
      <c r="AB418" s="52"/>
      <c r="AC418" s="52"/>
      <c r="AD418" s="52"/>
      <c r="AE418" s="52"/>
      <c r="AF418" s="51"/>
      <c r="AG418" s="52"/>
      <c r="AH418" s="52"/>
      <c r="AI418" s="52"/>
      <c r="AJ418" s="52"/>
      <c r="AK418" s="52"/>
      <c r="AL418" s="52"/>
    </row>
    <row r="419" spans="1:38" s="13" customFormat="1" x14ac:dyDescent="0.2">
      <c r="A419" s="176"/>
      <c r="B419" s="238"/>
      <c r="C419" s="20"/>
      <c r="D419" s="243"/>
      <c r="E419" s="238"/>
      <c r="F419" s="298"/>
      <c r="G419" s="238"/>
      <c r="H419" s="1199"/>
      <c r="J419" s="12"/>
      <c r="M419" s="20"/>
      <c r="N419" s="52"/>
      <c r="O419" s="52"/>
      <c r="P419" s="52"/>
      <c r="Q419" s="52"/>
      <c r="R419" s="52"/>
      <c r="S419" s="51"/>
      <c r="T419" s="52"/>
      <c r="U419" s="52"/>
      <c r="V419" s="52"/>
      <c r="W419" s="52"/>
      <c r="X419" s="52"/>
      <c r="Y419" s="52"/>
      <c r="Z419" s="20"/>
      <c r="AA419" s="52"/>
      <c r="AB419" s="52"/>
      <c r="AC419" s="52"/>
      <c r="AD419" s="52"/>
      <c r="AE419" s="52"/>
      <c r="AF419" s="51"/>
      <c r="AG419" s="52"/>
      <c r="AH419" s="52"/>
      <c r="AI419" s="52"/>
      <c r="AJ419" s="52"/>
      <c r="AK419" s="52"/>
      <c r="AL419" s="52"/>
    </row>
    <row r="420" spans="1:38" s="13" customFormat="1" x14ac:dyDescent="0.2">
      <c r="A420" s="176"/>
      <c r="B420" s="238"/>
      <c r="C420" s="20"/>
      <c r="D420" s="243"/>
      <c r="E420" s="238"/>
      <c r="F420" s="298"/>
      <c r="G420" s="238"/>
      <c r="H420" s="1199"/>
      <c r="J420" s="12"/>
      <c r="M420" s="20"/>
      <c r="N420" s="52"/>
      <c r="O420" s="52"/>
      <c r="P420" s="52"/>
      <c r="Q420" s="52"/>
      <c r="R420" s="52"/>
      <c r="S420" s="51"/>
      <c r="T420" s="52"/>
      <c r="U420" s="52"/>
      <c r="V420" s="52"/>
      <c r="W420" s="52"/>
      <c r="X420" s="52"/>
      <c r="Y420" s="52"/>
      <c r="Z420" s="20"/>
      <c r="AA420" s="52"/>
      <c r="AB420" s="52"/>
      <c r="AC420" s="52"/>
      <c r="AD420" s="52"/>
      <c r="AE420" s="52"/>
      <c r="AF420" s="51"/>
      <c r="AG420" s="52"/>
      <c r="AH420" s="52"/>
      <c r="AI420" s="52"/>
      <c r="AJ420" s="52"/>
      <c r="AK420" s="52"/>
      <c r="AL420" s="52"/>
    </row>
    <row r="421" spans="1:38" s="13" customFormat="1" x14ac:dyDescent="0.2">
      <c r="A421" s="176"/>
      <c r="B421" s="238"/>
      <c r="C421" s="20"/>
      <c r="D421" s="243"/>
      <c r="E421" s="238"/>
      <c r="F421" s="298"/>
      <c r="G421" s="238"/>
      <c r="H421" s="1199"/>
      <c r="J421" s="12"/>
      <c r="M421" s="20"/>
      <c r="N421" s="52"/>
      <c r="O421" s="52"/>
      <c r="P421" s="52"/>
      <c r="Q421" s="52"/>
      <c r="R421" s="52"/>
      <c r="S421" s="51"/>
      <c r="T421" s="52"/>
      <c r="U421" s="52"/>
      <c r="V421" s="52"/>
      <c r="W421" s="52"/>
      <c r="X421" s="52"/>
      <c r="Y421" s="52"/>
      <c r="Z421" s="20"/>
      <c r="AA421" s="52"/>
      <c r="AB421" s="52"/>
      <c r="AC421" s="52"/>
      <c r="AD421" s="52"/>
      <c r="AE421" s="52"/>
      <c r="AF421" s="51"/>
      <c r="AG421" s="52"/>
      <c r="AH421" s="52"/>
      <c r="AI421" s="52"/>
      <c r="AJ421" s="52"/>
      <c r="AK421" s="52"/>
      <c r="AL421" s="52"/>
    </row>
    <row r="422" spans="1:38" s="13" customFormat="1" x14ac:dyDescent="0.2">
      <c r="A422" s="176"/>
      <c r="B422" s="238"/>
      <c r="C422" s="20"/>
      <c r="D422" s="243"/>
      <c r="E422" s="238"/>
      <c r="F422" s="298"/>
      <c r="G422" s="238"/>
      <c r="H422" s="1199"/>
      <c r="J422" s="12"/>
      <c r="M422" s="20"/>
      <c r="N422" s="52"/>
      <c r="O422" s="52"/>
      <c r="P422" s="52"/>
      <c r="Q422" s="52"/>
      <c r="R422" s="52"/>
      <c r="S422" s="51"/>
      <c r="T422" s="52"/>
      <c r="U422" s="52"/>
      <c r="V422" s="52"/>
      <c r="W422" s="52"/>
      <c r="X422" s="52"/>
      <c r="Y422" s="52"/>
      <c r="Z422" s="20"/>
      <c r="AA422" s="52"/>
      <c r="AB422" s="52"/>
      <c r="AC422" s="52"/>
      <c r="AD422" s="52"/>
      <c r="AE422" s="52"/>
      <c r="AF422" s="51"/>
      <c r="AG422" s="52"/>
      <c r="AH422" s="52"/>
      <c r="AI422" s="52"/>
      <c r="AJ422" s="52"/>
      <c r="AK422" s="52"/>
      <c r="AL422" s="52"/>
    </row>
    <row r="423" spans="1:38" s="13" customFormat="1" x14ac:dyDescent="0.2">
      <c r="A423" s="176"/>
      <c r="B423" s="238"/>
      <c r="C423" s="20"/>
      <c r="D423" s="243"/>
      <c r="E423" s="238"/>
      <c r="F423" s="298"/>
      <c r="G423" s="238"/>
      <c r="H423" s="1199"/>
      <c r="J423" s="12"/>
      <c r="M423" s="20"/>
      <c r="N423" s="52"/>
      <c r="O423" s="52"/>
      <c r="P423" s="52"/>
      <c r="Q423" s="52"/>
      <c r="R423" s="52"/>
      <c r="S423" s="51"/>
      <c r="T423" s="52"/>
      <c r="U423" s="52"/>
      <c r="V423" s="52"/>
      <c r="W423" s="52"/>
      <c r="X423" s="52"/>
      <c r="Y423" s="52"/>
      <c r="Z423" s="20"/>
      <c r="AA423" s="52"/>
      <c r="AB423" s="52"/>
      <c r="AC423" s="52"/>
      <c r="AD423" s="52"/>
      <c r="AE423" s="52"/>
      <c r="AF423" s="51"/>
      <c r="AG423" s="52"/>
      <c r="AH423" s="52"/>
      <c r="AI423" s="52"/>
      <c r="AJ423" s="52"/>
      <c r="AK423" s="52"/>
      <c r="AL423" s="52"/>
    </row>
    <row r="424" spans="1:38" s="13" customFormat="1" x14ac:dyDescent="0.2">
      <c r="A424" s="176"/>
      <c r="B424" s="238"/>
      <c r="C424" s="20"/>
      <c r="D424" s="243"/>
      <c r="E424" s="238"/>
      <c r="F424" s="298"/>
      <c r="G424" s="238"/>
      <c r="H424" s="1199"/>
      <c r="J424" s="12"/>
      <c r="M424" s="20"/>
      <c r="N424" s="52"/>
      <c r="O424" s="52"/>
      <c r="P424" s="52"/>
      <c r="Q424" s="52"/>
      <c r="R424" s="52"/>
      <c r="S424" s="51"/>
      <c r="T424" s="52"/>
      <c r="U424" s="52"/>
      <c r="V424" s="52"/>
      <c r="W424" s="52"/>
      <c r="X424" s="52"/>
      <c r="Y424" s="52"/>
      <c r="Z424" s="20"/>
      <c r="AA424" s="52"/>
      <c r="AB424" s="52"/>
      <c r="AC424" s="52"/>
      <c r="AD424" s="52"/>
      <c r="AE424" s="52"/>
      <c r="AF424" s="51"/>
      <c r="AG424" s="52"/>
      <c r="AH424" s="52"/>
      <c r="AI424" s="52"/>
      <c r="AJ424" s="52"/>
      <c r="AK424" s="52"/>
      <c r="AL424" s="52"/>
    </row>
    <row r="425" spans="1:38" s="13" customFormat="1" x14ac:dyDescent="0.2">
      <c r="A425" s="176"/>
      <c r="B425" s="238"/>
      <c r="C425" s="20"/>
      <c r="D425" s="243"/>
      <c r="E425" s="238"/>
      <c r="F425" s="298"/>
      <c r="G425" s="238"/>
      <c r="H425" s="1199"/>
      <c r="J425" s="12"/>
      <c r="M425" s="20"/>
      <c r="N425" s="52"/>
      <c r="O425" s="52"/>
      <c r="P425" s="52"/>
      <c r="Q425" s="52"/>
      <c r="R425" s="52"/>
      <c r="S425" s="51"/>
      <c r="T425" s="52"/>
      <c r="U425" s="52"/>
      <c r="V425" s="52"/>
      <c r="W425" s="52"/>
      <c r="X425" s="52"/>
      <c r="Y425" s="52"/>
      <c r="Z425" s="20"/>
      <c r="AA425" s="52"/>
      <c r="AB425" s="52"/>
      <c r="AC425" s="52"/>
      <c r="AD425" s="52"/>
      <c r="AE425" s="52"/>
      <c r="AF425" s="51"/>
      <c r="AG425" s="52"/>
      <c r="AH425" s="52"/>
      <c r="AI425" s="52"/>
      <c r="AJ425" s="52"/>
      <c r="AK425" s="52"/>
      <c r="AL425" s="52"/>
    </row>
    <row r="426" spans="1:38" s="13" customFormat="1" x14ac:dyDescent="0.2">
      <c r="A426" s="176"/>
      <c r="B426" s="238"/>
      <c r="C426" s="20"/>
      <c r="D426" s="243"/>
      <c r="E426" s="238"/>
      <c r="F426" s="298"/>
      <c r="G426" s="238"/>
      <c r="H426" s="1199"/>
      <c r="J426" s="12"/>
      <c r="M426" s="20"/>
      <c r="N426" s="52"/>
      <c r="O426" s="52"/>
      <c r="P426" s="52"/>
      <c r="Q426" s="52"/>
      <c r="R426" s="52"/>
      <c r="S426" s="51"/>
      <c r="T426" s="52"/>
      <c r="U426" s="52"/>
      <c r="V426" s="52"/>
      <c r="W426" s="52"/>
      <c r="X426" s="52"/>
      <c r="Y426" s="52"/>
      <c r="Z426" s="20"/>
      <c r="AA426" s="52"/>
      <c r="AB426" s="52"/>
      <c r="AC426" s="52"/>
      <c r="AD426" s="52"/>
      <c r="AE426" s="52"/>
      <c r="AF426" s="51"/>
      <c r="AG426" s="52"/>
      <c r="AH426" s="52"/>
      <c r="AI426" s="52"/>
      <c r="AJ426" s="52"/>
      <c r="AK426" s="52"/>
      <c r="AL426" s="52"/>
    </row>
    <row r="427" spans="1:38" s="13" customFormat="1" x14ac:dyDescent="0.2">
      <c r="A427" s="176"/>
      <c r="B427" s="238"/>
      <c r="C427" s="20"/>
      <c r="D427" s="243"/>
      <c r="E427" s="238"/>
      <c r="F427" s="298"/>
      <c r="G427" s="238"/>
      <c r="H427" s="1199"/>
      <c r="J427" s="12"/>
      <c r="M427" s="20"/>
      <c r="N427" s="52"/>
      <c r="O427" s="52"/>
      <c r="P427" s="52"/>
      <c r="Q427" s="52"/>
      <c r="R427" s="52"/>
      <c r="S427" s="51"/>
      <c r="T427" s="52"/>
      <c r="U427" s="52"/>
      <c r="V427" s="52"/>
      <c r="W427" s="52"/>
      <c r="X427" s="52"/>
      <c r="Y427" s="52"/>
      <c r="Z427" s="20"/>
      <c r="AA427" s="52"/>
      <c r="AB427" s="52"/>
      <c r="AC427" s="52"/>
      <c r="AD427" s="52"/>
      <c r="AE427" s="52"/>
      <c r="AF427" s="51"/>
      <c r="AG427" s="52"/>
      <c r="AH427" s="52"/>
      <c r="AI427" s="52"/>
      <c r="AJ427" s="52"/>
      <c r="AK427" s="52"/>
      <c r="AL427" s="52"/>
    </row>
    <row r="428" spans="1:38" s="13" customFormat="1" x14ac:dyDescent="0.2">
      <c r="A428" s="176"/>
      <c r="B428" s="238"/>
      <c r="C428" s="20"/>
      <c r="D428" s="243"/>
      <c r="E428" s="238"/>
      <c r="F428" s="298"/>
      <c r="G428" s="238"/>
      <c r="H428" s="1199"/>
      <c r="J428" s="12"/>
      <c r="M428" s="20"/>
      <c r="N428" s="52"/>
      <c r="O428" s="52"/>
      <c r="P428" s="52"/>
      <c r="Q428" s="52"/>
      <c r="R428" s="52"/>
      <c r="S428" s="51"/>
      <c r="T428" s="52"/>
      <c r="U428" s="52"/>
      <c r="V428" s="52"/>
      <c r="W428" s="52"/>
      <c r="X428" s="52"/>
      <c r="Y428" s="52"/>
      <c r="Z428" s="20"/>
      <c r="AA428" s="52"/>
      <c r="AB428" s="52"/>
      <c r="AC428" s="52"/>
      <c r="AD428" s="52"/>
      <c r="AE428" s="52"/>
      <c r="AF428" s="51"/>
      <c r="AG428" s="52"/>
      <c r="AH428" s="52"/>
      <c r="AI428" s="52"/>
      <c r="AJ428" s="52"/>
      <c r="AK428" s="52"/>
      <c r="AL428" s="52"/>
    </row>
    <row r="429" spans="1:38" s="13" customFormat="1" x14ac:dyDescent="0.2">
      <c r="A429" s="176"/>
      <c r="B429" s="238"/>
      <c r="C429" s="20"/>
      <c r="D429" s="243"/>
      <c r="E429" s="238"/>
      <c r="F429" s="298"/>
      <c r="G429" s="238"/>
      <c r="H429" s="1199"/>
      <c r="J429" s="12"/>
      <c r="M429" s="20"/>
      <c r="N429" s="52"/>
      <c r="O429" s="52"/>
      <c r="P429" s="52"/>
      <c r="Q429" s="52"/>
      <c r="R429" s="52"/>
      <c r="S429" s="51"/>
      <c r="T429" s="52"/>
      <c r="U429" s="52"/>
      <c r="V429" s="52"/>
      <c r="W429" s="52"/>
      <c r="X429" s="52"/>
      <c r="Y429" s="52"/>
      <c r="Z429" s="20"/>
      <c r="AA429" s="52"/>
      <c r="AB429" s="52"/>
      <c r="AC429" s="52"/>
      <c r="AD429" s="52"/>
      <c r="AE429" s="52"/>
      <c r="AF429" s="51"/>
      <c r="AG429" s="52"/>
      <c r="AH429" s="52"/>
      <c r="AI429" s="52"/>
      <c r="AJ429" s="52"/>
      <c r="AK429" s="52"/>
      <c r="AL429" s="52"/>
    </row>
    <row r="430" spans="1:38" s="13" customFormat="1" x14ac:dyDescent="0.2">
      <c r="A430" s="176"/>
      <c r="B430" s="238"/>
      <c r="C430" s="20"/>
      <c r="D430" s="243"/>
      <c r="E430" s="238"/>
      <c r="F430" s="298"/>
      <c r="G430" s="238"/>
      <c r="H430" s="1199"/>
      <c r="J430" s="12"/>
      <c r="M430" s="20"/>
      <c r="N430" s="52"/>
      <c r="O430" s="52"/>
      <c r="P430" s="52"/>
      <c r="Q430" s="52"/>
      <c r="R430" s="52"/>
      <c r="S430" s="51"/>
      <c r="T430" s="52"/>
      <c r="U430" s="52"/>
      <c r="V430" s="52"/>
      <c r="W430" s="52"/>
      <c r="X430" s="52"/>
      <c r="Y430" s="52"/>
      <c r="Z430" s="20"/>
      <c r="AA430" s="52"/>
      <c r="AB430" s="52"/>
      <c r="AC430" s="52"/>
      <c r="AD430" s="52"/>
      <c r="AE430" s="52"/>
      <c r="AF430" s="51"/>
      <c r="AG430" s="52"/>
      <c r="AH430" s="52"/>
      <c r="AI430" s="52"/>
      <c r="AJ430" s="52"/>
      <c r="AK430" s="52"/>
      <c r="AL430" s="52"/>
    </row>
    <row r="431" spans="1:38" s="13" customFormat="1" x14ac:dyDescent="0.2">
      <c r="A431" s="176"/>
      <c r="B431" s="238"/>
      <c r="C431" s="20"/>
      <c r="D431" s="243"/>
      <c r="E431" s="238"/>
      <c r="F431" s="298"/>
      <c r="G431" s="238"/>
      <c r="H431" s="1199"/>
      <c r="J431" s="12"/>
      <c r="M431" s="20"/>
      <c r="N431" s="52"/>
      <c r="O431" s="52"/>
      <c r="P431" s="52"/>
      <c r="Q431" s="52"/>
      <c r="R431" s="52"/>
      <c r="S431" s="51"/>
      <c r="T431" s="52"/>
      <c r="U431" s="52"/>
      <c r="V431" s="52"/>
      <c r="W431" s="52"/>
      <c r="X431" s="52"/>
      <c r="Y431" s="52"/>
      <c r="Z431" s="20"/>
      <c r="AA431" s="52"/>
      <c r="AB431" s="52"/>
      <c r="AC431" s="52"/>
      <c r="AD431" s="52"/>
      <c r="AE431" s="52"/>
      <c r="AF431" s="51"/>
      <c r="AG431" s="52"/>
      <c r="AH431" s="52"/>
      <c r="AI431" s="52"/>
      <c r="AJ431" s="52"/>
      <c r="AK431" s="52"/>
      <c r="AL431" s="52"/>
    </row>
    <row r="432" spans="1:38" s="13" customFormat="1" x14ac:dyDescent="0.2">
      <c r="A432" s="176"/>
      <c r="B432" s="238"/>
      <c r="C432" s="20"/>
      <c r="D432" s="243"/>
      <c r="E432" s="238"/>
      <c r="F432" s="298"/>
      <c r="G432" s="238"/>
      <c r="H432" s="1199"/>
      <c r="J432" s="12"/>
      <c r="M432" s="20"/>
      <c r="N432" s="52"/>
      <c r="O432" s="52"/>
      <c r="P432" s="52"/>
      <c r="Q432" s="52"/>
      <c r="R432" s="52"/>
      <c r="S432" s="51"/>
      <c r="T432" s="52"/>
      <c r="U432" s="52"/>
      <c r="V432" s="52"/>
      <c r="W432" s="52"/>
      <c r="X432" s="52"/>
      <c r="Y432" s="52"/>
      <c r="Z432" s="20"/>
      <c r="AA432" s="52"/>
      <c r="AB432" s="52"/>
      <c r="AC432" s="52"/>
      <c r="AD432" s="52"/>
      <c r="AE432" s="52"/>
      <c r="AF432" s="51"/>
      <c r="AG432" s="52"/>
      <c r="AH432" s="52"/>
      <c r="AI432" s="52"/>
      <c r="AJ432" s="52"/>
      <c r="AK432" s="52"/>
      <c r="AL432" s="52"/>
    </row>
    <row r="433" spans="1:38" s="13" customFormat="1" x14ac:dyDescent="0.2">
      <c r="A433" s="176"/>
      <c r="B433" s="238"/>
      <c r="C433" s="20"/>
      <c r="D433" s="243"/>
      <c r="E433" s="238"/>
      <c r="F433" s="298"/>
      <c r="G433" s="238"/>
      <c r="H433" s="1199"/>
      <c r="J433" s="12"/>
      <c r="M433" s="20"/>
      <c r="N433" s="52"/>
      <c r="O433" s="52"/>
      <c r="P433" s="52"/>
      <c r="Q433" s="52"/>
      <c r="R433" s="52"/>
      <c r="S433" s="51"/>
      <c r="T433" s="52"/>
      <c r="U433" s="52"/>
      <c r="V433" s="52"/>
      <c r="W433" s="52"/>
      <c r="X433" s="52"/>
      <c r="Y433" s="52"/>
      <c r="Z433" s="20"/>
      <c r="AA433" s="52"/>
      <c r="AB433" s="52"/>
      <c r="AC433" s="52"/>
      <c r="AD433" s="52"/>
      <c r="AE433" s="52"/>
      <c r="AF433" s="51"/>
      <c r="AG433" s="52"/>
      <c r="AH433" s="52"/>
      <c r="AI433" s="52"/>
      <c r="AJ433" s="52"/>
      <c r="AK433" s="52"/>
      <c r="AL433" s="52"/>
    </row>
    <row r="434" spans="1:38" s="13" customFormat="1" x14ac:dyDescent="0.2">
      <c r="A434" s="176"/>
      <c r="B434" s="238"/>
      <c r="C434" s="20"/>
      <c r="D434" s="243"/>
      <c r="E434" s="238"/>
      <c r="F434" s="298"/>
      <c r="G434" s="238"/>
      <c r="H434" s="1199"/>
      <c r="J434" s="12"/>
      <c r="M434" s="20"/>
      <c r="N434" s="52"/>
      <c r="O434" s="52"/>
      <c r="P434" s="52"/>
      <c r="Q434" s="52"/>
      <c r="R434" s="52"/>
      <c r="S434" s="51"/>
      <c r="T434" s="52"/>
      <c r="U434" s="52"/>
      <c r="V434" s="52"/>
      <c r="W434" s="52"/>
      <c r="X434" s="52"/>
      <c r="Y434" s="52"/>
      <c r="Z434" s="20"/>
      <c r="AA434" s="52"/>
      <c r="AB434" s="52"/>
      <c r="AC434" s="52"/>
      <c r="AD434" s="52"/>
      <c r="AE434" s="52"/>
      <c r="AF434" s="51"/>
      <c r="AG434" s="52"/>
      <c r="AH434" s="52"/>
      <c r="AI434" s="52"/>
      <c r="AJ434" s="52"/>
      <c r="AK434" s="52"/>
      <c r="AL434" s="52"/>
    </row>
    <row r="435" spans="1:38" s="13" customFormat="1" x14ac:dyDescent="0.2">
      <c r="A435" s="176"/>
      <c r="B435" s="238"/>
      <c r="C435" s="20"/>
      <c r="D435" s="243"/>
      <c r="E435" s="238"/>
      <c r="F435" s="298"/>
      <c r="G435" s="238"/>
      <c r="H435" s="1199"/>
      <c r="J435" s="12"/>
      <c r="M435" s="20"/>
      <c r="N435" s="52"/>
      <c r="O435" s="52"/>
      <c r="P435" s="52"/>
      <c r="Q435" s="52"/>
      <c r="R435" s="52"/>
      <c r="S435" s="51"/>
      <c r="T435" s="52"/>
      <c r="U435" s="52"/>
      <c r="V435" s="52"/>
      <c r="W435" s="52"/>
      <c r="X435" s="52"/>
      <c r="Y435" s="52"/>
      <c r="Z435" s="20"/>
      <c r="AA435" s="52"/>
      <c r="AB435" s="52"/>
      <c r="AC435" s="52"/>
      <c r="AD435" s="52"/>
      <c r="AE435" s="52"/>
      <c r="AF435" s="51"/>
      <c r="AG435" s="52"/>
      <c r="AH435" s="52"/>
      <c r="AI435" s="52"/>
      <c r="AJ435" s="52"/>
      <c r="AK435" s="52"/>
      <c r="AL435" s="52"/>
    </row>
    <row r="436" spans="1:38" s="13" customFormat="1" x14ac:dyDescent="0.2">
      <c r="A436" s="176"/>
      <c r="B436" s="238"/>
      <c r="C436" s="20"/>
      <c r="D436" s="243"/>
      <c r="E436" s="238"/>
      <c r="F436" s="298"/>
      <c r="G436" s="238"/>
      <c r="H436" s="1199"/>
      <c r="J436" s="12"/>
      <c r="M436" s="20"/>
      <c r="N436" s="52"/>
      <c r="O436" s="52"/>
      <c r="P436" s="52"/>
      <c r="Q436" s="52"/>
      <c r="R436" s="52"/>
      <c r="S436" s="51"/>
      <c r="T436" s="52"/>
      <c r="U436" s="52"/>
      <c r="V436" s="52"/>
      <c r="W436" s="52"/>
      <c r="X436" s="52"/>
      <c r="Y436" s="52"/>
      <c r="Z436" s="20"/>
      <c r="AA436" s="52"/>
      <c r="AB436" s="52"/>
      <c r="AC436" s="52"/>
      <c r="AD436" s="52"/>
      <c r="AE436" s="52"/>
      <c r="AF436" s="51"/>
      <c r="AG436" s="52"/>
      <c r="AH436" s="52"/>
      <c r="AI436" s="52"/>
      <c r="AJ436" s="52"/>
      <c r="AK436" s="52"/>
      <c r="AL436" s="52"/>
    </row>
    <row r="437" spans="1:38" s="13" customFormat="1" x14ac:dyDescent="0.2">
      <c r="A437" s="176"/>
      <c r="B437" s="238"/>
      <c r="C437" s="20"/>
      <c r="D437" s="243"/>
      <c r="E437" s="238"/>
      <c r="F437" s="298"/>
      <c r="G437" s="238"/>
      <c r="H437" s="1199"/>
      <c r="J437" s="12"/>
      <c r="M437" s="20"/>
      <c r="N437" s="52"/>
      <c r="O437" s="52"/>
      <c r="P437" s="52"/>
      <c r="Q437" s="52"/>
      <c r="R437" s="52"/>
      <c r="S437" s="51"/>
      <c r="T437" s="52"/>
      <c r="U437" s="52"/>
      <c r="V437" s="52"/>
      <c r="W437" s="52"/>
      <c r="X437" s="52"/>
      <c r="Y437" s="52"/>
      <c r="Z437" s="20"/>
      <c r="AA437" s="52"/>
      <c r="AB437" s="52"/>
      <c r="AC437" s="52"/>
      <c r="AD437" s="52"/>
      <c r="AE437" s="52"/>
      <c r="AF437" s="51"/>
      <c r="AG437" s="52"/>
      <c r="AH437" s="52"/>
      <c r="AI437" s="52"/>
      <c r="AJ437" s="52"/>
      <c r="AK437" s="52"/>
      <c r="AL437" s="52"/>
    </row>
    <row r="438" spans="1:38" s="13" customFormat="1" x14ac:dyDescent="0.2">
      <c r="A438" s="176"/>
      <c r="B438" s="238"/>
      <c r="C438" s="20"/>
      <c r="D438" s="243"/>
      <c r="E438" s="238"/>
      <c r="F438" s="298"/>
      <c r="G438" s="238"/>
      <c r="H438" s="1199"/>
      <c r="J438" s="12"/>
      <c r="M438" s="20"/>
      <c r="N438" s="52"/>
      <c r="O438" s="52"/>
      <c r="P438" s="52"/>
      <c r="Q438" s="52"/>
      <c r="R438" s="52"/>
      <c r="S438" s="51"/>
      <c r="T438" s="52"/>
      <c r="U438" s="52"/>
      <c r="V438" s="52"/>
      <c r="W438" s="52"/>
      <c r="X438" s="52"/>
      <c r="Y438" s="52"/>
      <c r="Z438" s="20"/>
      <c r="AA438" s="52"/>
      <c r="AB438" s="52"/>
      <c r="AC438" s="52"/>
      <c r="AD438" s="52"/>
      <c r="AE438" s="52"/>
      <c r="AF438" s="51"/>
      <c r="AG438" s="52"/>
      <c r="AH438" s="52"/>
      <c r="AI438" s="52"/>
      <c r="AJ438" s="52"/>
      <c r="AK438" s="52"/>
      <c r="AL438" s="52"/>
    </row>
    <row r="439" spans="1:38" s="13" customFormat="1" x14ac:dyDescent="0.2">
      <c r="A439" s="176"/>
      <c r="B439" s="238"/>
      <c r="C439" s="20"/>
      <c r="D439" s="243"/>
      <c r="E439" s="238"/>
      <c r="F439" s="298"/>
      <c r="G439" s="238"/>
      <c r="H439" s="1199"/>
      <c r="J439" s="12"/>
      <c r="M439" s="20"/>
      <c r="N439" s="52"/>
      <c r="O439" s="52"/>
      <c r="P439" s="52"/>
      <c r="Q439" s="52"/>
      <c r="R439" s="52"/>
      <c r="S439" s="51"/>
      <c r="T439" s="52"/>
      <c r="U439" s="52"/>
      <c r="V439" s="52"/>
      <c r="W439" s="52"/>
      <c r="X439" s="52"/>
      <c r="Y439" s="52"/>
      <c r="Z439" s="20"/>
      <c r="AA439" s="52"/>
      <c r="AB439" s="52"/>
      <c r="AC439" s="52"/>
      <c r="AD439" s="52"/>
      <c r="AE439" s="52"/>
      <c r="AF439" s="51"/>
      <c r="AG439" s="52"/>
      <c r="AH439" s="52"/>
      <c r="AI439" s="52"/>
      <c r="AJ439" s="52"/>
      <c r="AK439" s="52"/>
      <c r="AL439" s="52"/>
    </row>
    <row r="440" spans="1:38" s="13" customFormat="1" x14ac:dyDescent="0.2">
      <c r="A440" s="176"/>
      <c r="B440" s="238"/>
      <c r="C440" s="20"/>
      <c r="D440" s="243"/>
      <c r="E440" s="238"/>
      <c r="F440" s="298"/>
      <c r="G440" s="238"/>
      <c r="H440" s="1199"/>
      <c r="J440" s="12"/>
      <c r="M440" s="20"/>
      <c r="N440" s="52"/>
      <c r="O440" s="52"/>
      <c r="P440" s="52"/>
      <c r="Q440" s="52"/>
      <c r="R440" s="52"/>
      <c r="S440" s="51"/>
      <c r="T440" s="52"/>
      <c r="U440" s="52"/>
      <c r="V440" s="52"/>
      <c r="W440" s="52"/>
      <c r="X440" s="52"/>
      <c r="Y440" s="52"/>
      <c r="Z440" s="20"/>
      <c r="AA440" s="52"/>
      <c r="AB440" s="52"/>
      <c r="AC440" s="52"/>
      <c r="AD440" s="52"/>
      <c r="AE440" s="52"/>
      <c r="AF440" s="51"/>
      <c r="AG440" s="52"/>
      <c r="AH440" s="52"/>
      <c r="AI440" s="52"/>
      <c r="AJ440" s="52"/>
      <c r="AK440" s="52"/>
      <c r="AL440" s="52"/>
    </row>
    <row r="441" spans="1:38" s="13" customFormat="1" x14ac:dyDescent="0.2">
      <c r="A441" s="176"/>
      <c r="B441" s="238"/>
      <c r="C441" s="20"/>
      <c r="D441" s="243"/>
      <c r="E441" s="238"/>
      <c r="F441" s="298"/>
      <c r="G441" s="238"/>
      <c r="H441" s="1199"/>
      <c r="J441" s="12"/>
      <c r="M441" s="20"/>
      <c r="N441" s="52"/>
      <c r="O441" s="52"/>
      <c r="P441" s="52"/>
      <c r="Q441" s="52"/>
      <c r="R441" s="52"/>
      <c r="S441" s="51"/>
      <c r="T441" s="52"/>
      <c r="U441" s="52"/>
      <c r="V441" s="52"/>
      <c r="W441" s="52"/>
      <c r="X441" s="52"/>
      <c r="Y441" s="52"/>
      <c r="Z441" s="20"/>
      <c r="AA441" s="52"/>
      <c r="AB441" s="52"/>
      <c r="AC441" s="52"/>
      <c r="AD441" s="52"/>
      <c r="AE441" s="52"/>
      <c r="AF441" s="51"/>
      <c r="AG441" s="52"/>
      <c r="AH441" s="52"/>
      <c r="AI441" s="52"/>
      <c r="AJ441" s="52"/>
      <c r="AK441" s="52"/>
      <c r="AL441" s="52"/>
    </row>
    <row r="442" spans="1:38" s="13" customFormat="1" x14ac:dyDescent="0.2">
      <c r="A442" s="176"/>
      <c r="B442" s="238"/>
      <c r="C442" s="20"/>
      <c r="D442" s="243"/>
      <c r="E442" s="238"/>
      <c r="F442" s="298"/>
      <c r="G442" s="238"/>
      <c r="H442" s="1199"/>
      <c r="J442" s="12"/>
      <c r="M442" s="20"/>
      <c r="N442" s="52"/>
      <c r="O442" s="52"/>
      <c r="P442" s="52"/>
      <c r="Q442" s="52"/>
      <c r="R442" s="52"/>
      <c r="S442" s="51"/>
      <c r="T442" s="52"/>
      <c r="U442" s="52"/>
      <c r="V442" s="52"/>
      <c r="W442" s="52"/>
      <c r="X442" s="52"/>
      <c r="Y442" s="52"/>
      <c r="Z442" s="20"/>
      <c r="AA442" s="52"/>
      <c r="AB442" s="52"/>
      <c r="AC442" s="52"/>
      <c r="AD442" s="52"/>
      <c r="AE442" s="52"/>
      <c r="AF442" s="51"/>
      <c r="AG442" s="52"/>
      <c r="AH442" s="52"/>
      <c r="AI442" s="52"/>
      <c r="AJ442" s="52"/>
      <c r="AK442" s="52"/>
      <c r="AL442" s="52"/>
    </row>
    <row r="443" spans="1:38" s="13" customFormat="1" x14ac:dyDescent="0.2">
      <c r="A443" s="176"/>
      <c r="B443" s="238"/>
      <c r="C443" s="20"/>
      <c r="D443" s="243"/>
      <c r="E443" s="238"/>
      <c r="F443" s="298"/>
      <c r="G443" s="238"/>
      <c r="H443" s="1199"/>
      <c r="J443" s="12"/>
      <c r="M443" s="20"/>
      <c r="N443" s="52"/>
      <c r="O443" s="52"/>
      <c r="P443" s="52"/>
      <c r="Q443" s="52"/>
      <c r="R443" s="52"/>
      <c r="S443" s="51"/>
      <c r="T443" s="52"/>
      <c r="U443" s="52"/>
      <c r="V443" s="52"/>
      <c r="W443" s="52"/>
      <c r="X443" s="52"/>
      <c r="Y443" s="52"/>
      <c r="Z443" s="20"/>
      <c r="AA443" s="52"/>
      <c r="AB443" s="52"/>
      <c r="AC443" s="52"/>
      <c r="AD443" s="52"/>
      <c r="AE443" s="52"/>
      <c r="AF443" s="51"/>
      <c r="AG443" s="52"/>
      <c r="AH443" s="52"/>
      <c r="AI443" s="52"/>
      <c r="AJ443" s="52"/>
      <c r="AK443" s="52"/>
      <c r="AL443" s="52"/>
    </row>
    <row r="444" spans="1:38" s="13" customFormat="1" x14ac:dyDescent="0.2">
      <c r="A444" s="176"/>
      <c r="B444" s="238"/>
      <c r="C444" s="20"/>
      <c r="D444" s="243"/>
      <c r="E444" s="238"/>
      <c r="F444" s="298"/>
      <c r="G444" s="238"/>
      <c r="H444" s="1199"/>
      <c r="J444" s="12"/>
      <c r="M444" s="20"/>
      <c r="N444" s="52"/>
      <c r="O444" s="52"/>
      <c r="P444" s="52"/>
      <c r="Q444" s="52"/>
      <c r="R444" s="52"/>
      <c r="S444" s="51"/>
      <c r="T444" s="52"/>
      <c r="U444" s="52"/>
      <c r="V444" s="52"/>
      <c r="W444" s="52"/>
      <c r="X444" s="52"/>
      <c r="Y444" s="52"/>
      <c r="Z444" s="20"/>
      <c r="AA444" s="52"/>
      <c r="AB444" s="52"/>
      <c r="AC444" s="52"/>
      <c r="AD444" s="52"/>
      <c r="AE444" s="52"/>
      <c r="AF444" s="51"/>
      <c r="AG444" s="52"/>
      <c r="AH444" s="52"/>
      <c r="AI444" s="52"/>
      <c r="AJ444" s="52"/>
      <c r="AK444" s="52"/>
      <c r="AL444" s="52"/>
    </row>
    <row r="445" spans="1:38" s="13" customFormat="1" x14ac:dyDescent="0.2">
      <c r="A445" s="176"/>
      <c r="B445" s="238"/>
      <c r="C445" s="20"/>
      <c r="D445" s="243"/>
      <c r="E445" s="238"/>
      <c r="F445" s="298"/>
      <c r="G445" s="238"/>
      <c r="H445" s="1199"/>
      <c r="J445" s="12"/>
      <c r="M445" s="20"/>
      <c r="N445" s="52"/>
      <c r="O445" s="52"/>
      <c r="P445" s="52"/>
      <c r="Q445" s="52"/>
      <c r="R445" s="52"/>
      <c r="S445" s="51"/>
      <c r="T445" s="52"/>
      <c r="U445" s="52"/>
      <c r="V445" s="52"/>
      <c r="W445" s="52"/>
      <c r="X445" s="52"/>
      <c r="Y445" s="52"/>
      <c r="Z445" s="20"/>
      <c r="AA445" s="52"/>
      <c r="AB445" s="52"/>
      <c r="AC445" s="52"/>
      <c r="AD445" s="52"/>
      <c r="AE445" s="52"/>
      <c r="AF445" s="51"/>
      <c r="AG445" s="52"/>
      <c r="AH445" s="52"/>
      <c r="AI445" s="52"/>
      <c r="AJ445" s="52"/>
      <c r="AK445" s="52"/>
      <c r="AL445" s="52"/>
    </row>
    <row r="446" spans="1:38" s="13" customFormat="1" x14ac:dyDescent="0.2">
      <c r="A446" s="176"/>
      <c r="B446" s="238"/>
      <c r="C446" s="20"/>
      <c r="D446" s="243"/>
      <c r="E446" s="238"/>
      <c r="F446" s="298"/>
      <c r="G446" s="238"/>
      <c r="H446" s="1199"/>
      <c r="J446" s="12"/>
      <c r="M446" s="20"/>
      <c r="N446" s="52"/>
      <c r="O446" s="52"/>
      <c r="P446" s="52"/>
      <c r="Q446" s="52"/>
      <c r="R446" s="52"/>
      <c r="S446" s="51"/>
      <c r="T446" s="52"/>
      <c r="U446" s="52"/>
      <c r="V446" s="52"/>
      <c r="W446" s="52"/>
      <c r="X446" s="52"/>
      <c r="Y446" s="52"/>
      <c r="Z446" s="20"/>
      <c r="AA446" s="52"/>
      <c r="AB446" s="52"/>
      <c r="AC446" s="52"/>
      <c r="AD446" s="52"/>
      <c r="AE446" s="52"/>
      <c r="AF446" s="51"/>
      <c r="AG446" s="52"/>
      <c r="AH446" s="52"/>
      <c r="AI446" s="52"/>
      <c r="AJ446" s="52"/>
      <c r="AK446" s="52"/>
      <c r="AL446" s="52"/>
    </row>
    <row r="447" spans="1:38" s="13" customFormat="1" x14ac:dyDescent="0.2">
      <c r="A447" s="176"/>
      <c r="B447" s="238"/>
      <c r="C447" s="20"/>
      <c r="D447" s="243"/>
      <c r="E447" s="238"/>
      <c r="F447" s="298"/>
      <c r="G447" s="238"/>
      <c r="H447" s="1199"/>
      <c r="J447" s="12"/>
      <c r="M447" s="20"/>
      <c r="N447" s="52"/>
      <c r="O447" s="52"/>
      <c r="P447" s="52"/>
      <c r="Q447" s="52"/>
      <c r="R447" s="52"/>
      <c r="S447" s="51"/>
      <c r="T447" s="52"/>
      <c r="U447" s="52"/>
      <c r="V447" s="52"/>
      <c r="W447" s="52"/>
      <c r="X447" s="52"/>
      <c r="Y447" s="52"/>
      <c r="Z447" s="20"/>
      <c r="AA447" s="52"/>
      <c r="AB447" s="52"/>
      <c r="AC447" s="52"/>
      <c r="AD447" s="52"/>
      <c r="AE447" s="52"/>
      <c r="AF447" s="51"/>
      <c r="AG447" s="52"/>
      <c r="AH447" s="52"/>
      <c r="AI447" s="52"/>
      <c r="AJ447" s="52"/>
      <c r="AK447" s="52"/>
      <c r="AL447" s="52"/>
    </row>
    <row r="448" spans="1:38" s="13" customFormat="1" x14ac:dyDescent="0.2">
      <c r="A448" s="176"/>
      <c r="B448" s="238"/>
      <c r="C448" s="20"/>
      <c r="D448" s="243"/>
      <c r="E448" s="238"/>
      <c r="F448" s="298"/>
      <c r="G448" s="238"/>
      <c r="H448" s="1199"/>
      <c r="J448" s="12"/>
      <c r="M448" s="20"/>
      <c r="N448" s="52"/>
      <c r="O448" s="52"/>
      <c r="P448" s="52"/>
      <c r="Q448" s="52"/>
      <c r="R448" s="52"/>
      <c r="S448" s="51"/>
      <c r="T448" s="52"/>
      <c r="U448" s="52"/>
      <c r="V448" s="52"/>
      <c r="W448" s="52"/>
      <c r="X448" s="52"/>
      <c r="Y448" s="52"/>
      <c r="Z448" s="20"/>
      <c r="AA448" s="52"/>
      <c r="AB448" s="52"/>
      <c r="AC448" s="52"/>
      <c r="AD448" s="52"/>
      <c r="AE448" s="52"/>
      <c r="AF448" s="51"/>
      <c r="AG448" s="52"/>
      <c r="AH448" s="52"/>
      <c r="AI448" s="52"/>
      <c r="AJ448" s="52"/>
      <c r="AK448" s="52"/>
      <c r="AL448" s="52"/>
    </row>
    <row r="449" spans="1:38" s="13" customFormat="1" x14ac:dyDescent="0.2">
      <c r="A449" s="176"/>
      <c r="B449" s="238"/>
      <c r="C449" s="20"/>
      <c r="D449" s="243"/>
      <c r="E449" s="238"/>
      <c r="F449" s="298"/>
      <c r="G449" s="238"/>
      <c r="H449" s="1199"/>
      <c r="J449" s="12"/>
      <c r="M449" s="20"/>
      <c r="N449" s="52"/>
      <c r="O449" s="52"/>
      <c r="P449" s="52"/>
      <c r="Q449" s="52"/>
      <c r="R449" s="52"/>
      <c r="S449" s="51"/>
      <c r="T449" s="52"/>
      <c r="U449" s="52"/>
      <c r="V449" s="52"/>
      <c r="W449" s="52"/>
      <c r="X449" s="52"/>
      <c r="Y449" s="52"/>
      <c r="Z449" s="20"/>
      <c r="AA449" s="52"/>
      <c r="AB449" s="52"/>
      <c r="AC449" s="52"/>
      <c r="AD449" s="52"/>
      <c r="AE449" s="52"/>
      <c r="AF449" s="51"/>
      <c r="AG449" s="52"/>
      <c r="AH449" s="52"/>
      <c r="AI449" s="52"/>
      <c r="AJ449" s="52"/>
      <c r="AK449" s="52"/>
      <c r="AL449" s="52"/>
    </row>
    <row r="450" spans="1:38" s="13" customFormat="1" x14ac:dyDescent="0.2">
      <c r="A450" s="176"/>
      <c r="B450" s="238"/>
      <c r="C450" s="20"/>
      <c r="D450" s="243"/>
      <c r="E450" s="238"/>
      <c r="F450" s="298"/>
      <c r="G450" s="238"/>
      <c r="H450" s="1199"/>
      <c r="J450" s="12"/>
      <c r="M450" s="20"/>
      <c r="N450" s="52"/>
      <c r="O450" s="52"/>
      <c r="P450" s="52"/>
      <c r="Q450" s="52"/>
      <c r="R450" s="52"/>
      <c r="S450" s="51"/>
      <c r="T450" s="52"/>
      <c r="U450" s="52"/>
      <c r="V450" s="52"/>
      <c r="W450" s="52"/>
      <c r="X450" s="52"/>
      <c r="Y450" s="52"/>
      <c r="Z450" s="20"/>
      <c r="AA450" s="52"/>
      <c r="AB450" s="52"/>
      <c r="AC450" s="52"/>
      <c r="AD450" s="52"/>
      <c r="AE450" s="52"/>
      <c r="AF450" s="51"/>
      <c r="AG450" s="52"/>
      <c r="AH450" s="52"/>
      <c r="AI450" s="52"/>
      <c r="AJ450" s="52"/>
      <c r="AK450" s="52"/>
      <c r="AL450" s="52"/>
    </row>
    <row r="451" spans="1:38" s="13" customFormat="1" x14ac:dyDescent="0.2">
      <c r="A451" s="176"/>
      <c r="B451" s="238"/>
      <c r="C451" s="20"/>
      <c r="D451" s="243"/>
      <c r="E451" s="238"/>
      <c r="F451" s="298"/>
      <c r="G451" s="238"/>
      <c r="H451" s="1199"/>
      <c r="J451" s="12"/>
      <c r="M451" s="20"/>
      <c r="N451" s="52"/>
      <c r="O451" s="52"/>
      <c r="P451" s="52"/>
      <c r="Q451" s="52"/>
      <c r="R451" s="52"/>
      <c r="S451" s="51"/>
      <c r="T451" s="52"/>
      <c r="U451" s="52"/>
      <c r="V451" s="52"/>
      <c r="W451" s="52"/>
      <c r="X451" s="52"/>
      <c r="Y451" s="52"/>
      <c r="Z451" s="20"/>
      <c r="AA451" s="52"/>
      <c r="AB451" s="52"/>
      <c r="AC451" s="52"/>
      <c r="AD451" s="52"/>
      <c r="AE451" s="52"/>
      <c r="AF451" s="51"/>
      <c r="AG451" s="52"/>
      <c r="AH451" s="52"/>
      <c r="AI451" s="52"/>
      <c r="AJ451" s="52"/>
      <c r="AK451" s="52"/>
      <c r="AL451" s="52"/>
    </row>
    <row r="452" spans="1:38" s="13" customFormat="1" x14ac:dyDescent="0.2">
      <c r="A452" s="176"/>
      <c r="B452" s="238"/>
      <c r="C452" s="20"/>
      <c r="D452" s="243"/>
      <c r="E452" s="238"/>
      <c r="F452" s="298"/>
      <c r="G452" s="238"/>
      <c r="H452" s="1199"/>
      <c r="J452" s="12"/>
      <c r="M452" s="20"/>
      <c r="N452" s="52"/>
      <c r="O452" s="52"/>
      <c r="P452" s="52"/>
      <c r="Q452" s="52"/>
      <c r="R452" s="52"/>
      <c r="S452" s="51"/>
      <c r="T452" s="52"/>
      <c r="U452" s="52"/>
      <c r="V452" s="52"/>
      <c r="W452" s="52"/>
      <c r="X452" s="52"/>
      <c r="Y452" s="52"/>
      <c r="Z452" s="20"/>
      <c r="AA452" s="52"/>
      <c r="AB452" s="52"/>
      <c r="AC452" s="52"/>
      <c r="AD452" s="52"/>
      <c r="AE452" s="52"/>
      <c r="AF452" s="51"/>
      <c r="AG452" s="52"/>
      <c r="AH452" s="52"/>
      <c r="AI452" s="52"/>
      <c r="AJ452" s="52"/>
      <c r="AK452" s="52"/>
      <c r="AL452" s="52"/>
    </row>
    <row r="453" spans="1:38" s="13" customFormat="1" x14ac:dyDescent="0.2">
      <c r="A453" s="176"/>
      <c r="B453" s="238"/>
      <c r="C453" s="20"/>
      <c r="D453" s="243"/>
      <c r="E453" s="238"/>
      <c r="F453" s="298"/>
      <c r="G453" s="238"/>
      <c r="H453" s="1199"/>
      <c r="J453" s="12"/>
      <c r="M453" s="20"/>
      <c r="N453" s="52"/>
      <c r="O453" s="52"/>
      <c r="P453" s="52"/>
      <c r="Q453" s="52"/>
      <c r="R453" s="52"/>
      <c r="S453" s="51"/>
      <c r="T453" s="52"/>
      <c r="U453" s="52"/>
      <c r="V453" s="52"/>
      <c r="W453" s="52"/>
      <c r="X453" s="52"/>
      <c r="Y453" s="52"/>
      <c r="Z453" s="20"/>
      <c r="AA453" s="52"/>
      <c r="AB453" s="52"/>
      <c r="AC453" s="52"/>
      <c r="AD453" s="52"/>
      <c r="AE453" s="52"/>
      <c r="AF453" s="51"/>
      <c r="AG453" s="52"/>
      <c r="AH453" s="52"/>
      <c r="AI453" s="52"/>
      <c r="AJ453" s="52"/>
      <c r="AK453" s="52"/>
      <c r="AL453" s="52"/>
    </row>
    <row r="454" spans="1:38" s="13" customFormat="1" x14ac:dyDescent="0.2">
      <c r="A454" s="176"/>
      <c r="B454" s="238"/>
      <c r="C454" s="20"/>
      <c r="D454" s="243"/>
      <c r="E454" s="238"/>
      <c r="F454" s="298"/>
      <c r="G454" s="238"/>
      <c r="H454" s="1199"/>
      <c r="J454" s="12"/>
      <c r="M454" s="20"/>
      <c r="N454" s="52"/>
      <c r="O454" s="52"/>
      <c r="P454" s="52"/>
      <c r="Q454" s="52"/>
      <c r="R454" s="52"/>
      <c r="S454" s="51"/>
      <c r="T454" s="52"/>
      <c r="U454" s="52"/>
      <c r="V454" s="52"/>
      <c r="W454" s="52"/>
      <c r="X454" s="52"/>
      <c r="Y454" s="52"/>
      <c r="Z454" s="20"/>
      <c r="AA454" s="52"/>
      <c r="AB454" s="52"/>
      <c r="AC454" s="52"/>
      <c r="AD454" s="52"/>
      <c r="AE454" s="52"/>
      <c r="AF454" s="51"/>
      <c r="AG454" s="52"/>
      <c r="AH454" s="52"/>
      <c r="AI454" s="52"/>
      <c r="AJ454" s="52"/>
      <c r="AK454" s="52"/>
      <c r="AL454" s="52"/>
    </row>
    <row r="455" spans="1:38" s="13" customFormat="1" x14ac:dyDescent="0.2">
      <c r="A455" s="176"/>
      <c r="B455" s="238"/>
      <c r="C455" s="20"/>
      <c r="D455" s="243"/>
      <c r="E455" s="238"/>
      <c r="F455" s="298"/>
      <c r="G455" s="238"/>
      <c r="H455" s="1199"/>
      <c r="J455" s="12"/>
      <c r="M455" s="20"/>
      <c r="N455" s="52"/>
      <c r="O455" s="52"/>
      <c r="P455" s="52"/>
      <c r="Q455" s="52"/>
      <c r="R455" s="52"/>
      <c r="S455" s="51"/>
      <c r="T455" s="52"/>
      <c r="U455" s="52"/>
      <c r="V455" s="52"/>
      <c r="W455" s="52"/>
      <c r="X455" s="52"/>
      <c r="Y455" s="52"/>
      <c r="Z455" s="20"/>
      <c r="AA455" s="52"/>
      <c r="AB455" s="52"/>
      <c r="AC455" s="52"/>
      <c r="AD455" s="52"/>
      <c r="AE455" s="52"/>
      <c r="AF455" s="51"/>
      <c r="AG455" s="52"/>
      <c r="AH455" s="52"/>
      <c r="AI455" s="52"/>
      <c r="AJ455" s="52"/>
      <c r="AK455" s="52"/>
      <c r="AL455" s="52"/>
    </row>
    <row r="456" spans="1:38" s="13" customFormat="1" x14ac:dyDescent="0.2">
      <c r="A456" s="176"/>
      <c r="B456" s="238"/>
      <c r="C456" s="20"/>
      <c r="D456" s="243"/>
      <c r="E456" s="238"/>
      <c r="F456" s="298"/>
      <c r="G456" s="238"/>
      <c r="H456" s="1199"/>
      <c r="J456" s="12"/>
      <c r="M456" s="20"/>
      <c r="N456" s="52"/>
      <c r="O456" s="52"/>
      <c r="P456" s="52"/>
      <c r="Q456" s="52"/>
      <c r="R456" s="52"/>
      <c r="S456" s="51"/>
      <c r="T456" s="52"/>
      <c r="U456" s="52"/>
      <c r="V456" s="52"/>
      <c r="W456" s="52"/>
      <c r="X456" s="52"/>
      <c r="Y456" s="52"/>
      <c r="Z456" s="20"/>
      <c r="AA456" s="52"/>
      <c r="AB456" s="52"/>
      <c r="AC456" s="52"/>
      <c r="AD456" s="52"/>
      <c r="AE456" s="52"/>
      <c r="AF456" s="51"/>
      <c r="AG456" s="52"/>
      <c r="AH456" s="52"/>
      <c r="AI456" s="52"/>
      <c r="AJ456" s="52"/>
      <c r="AK456" s="52"/>
      <c r="AL456" s="52"/>
    </row>
    <row r="457" spans="1:38" s="13" customFormat="1" x14ac:dyDescent="0.2">
      <c r="A457" s="176"/>
      <c r="B457" s="238"/>
      <c r="C457" s="20"/>
      <c r="D457" s="243"/>
      <c r="E457" s="238"/>
      <c r="F457" s="298"/>
      <c r="G457" s="238"/>
      <c r="H457" s="1199"/>
      <c r="J457" s="12"/>
      <c r="M457" s="20"/>
      <c r="N457" s="52"/>
      <c r="O457" s="52"/>
      <c r="P457" s="52"/>
      <c r="Q457" s="52"/>
      <c r="R457" s="52"/>
      <c r="S457" s="51"/>
      <c r="T457" s="52"/>
      <c r="U457" s="52"/>
      <c r="V457" s="52"/>
      <c r="W457" s="52"/>
      <c r="X457" s="52"/>
      <c r="Y457" s="52"/>
      <c r="Z457" s="20"/>
      <c r="AA457" s="52"/>
      <c r="AB457" s="52"/>
      <c r="AC457" s="52"/>
      <c r="AD457" s="52"/>
      <c r="AE457" s="52"/>
      <c r="AF457" s="51"/>
      <c r="AG457" s="52"/>
      <c r="AH457" s="52"/>
      <c r="AI457" s="52"/>
      <c r="AJ457" s="52"/>
      <c r="AK457" s="52"/>
      <c r="AL457" s="52"/>
    </row>
    <row r="458" spans="1:38" s="13" customFormat="1" x14ac:dyDescent="0.2">
      <c r="A458" s="176"/>
      <c r="B458" s="238"/>
      <c r="C458" s="20"/>
      <c r="D458" s="243"/>
      <c r="E458" s="238"/>
      <c r="F458" s="298"/>
      <c r="G458" s="238"/>
      <c r="H458" s="1199"/>
      <c r="J458" s="12"/>
      <c r="M458" s="20"/>
      <c r="N458" s="52"/>
      <c r="O458" s="52"/>
      <c r="P458" s="52"/>
      <c r="Q458" s="52"/>
      <c r="R458" s="52"/>
      <c r="S458" s="51"/>
      <c r="T458" s="52"/>
      <c r="U458" s="52"/>
      <c r="V458" s="52"/>
      <c r="W458" s="52"/>
      <c r="X458" s="52"/>
      <c r="Y458" s="52"/>
      <c r="Z458" s="20"/>
      <c r="AA458" s="52"/>
      <c r="AB458" s="52"/>
      <c r="AC458" s="52"/>
      <c r="AD458" s="52"/>
      <c r="AE458" s="52"/>
      <c r="AF458" s="51"/>
      <c r="AG458" s="52"/>
      <c r="AH458" s="52"/>
      <c r="AI458" s="52"/>
      <c r="AJ458" s="52"/>
      <c r="AK458" s="52"/>
      <c r="AL458" s="52"/>
    </row>
    <row r="459" spans="1:38" s="13" customFormat="1" x14ac:dyDescent="0.2">
      <c r="A459" s="176"/>
      <c r="B459" s="238"/>
      <c r="C459" s="20"/>
      <c r="D459" s="243"/>
      <c r="E459" s="238"/>
      <c r="F459" s="298"/>
      <c r="G459" s="238"/>
      <c r="H459" s="1199"/>
      <c r="J459" s="12"/>
      <c r="M459" s="20"/>
      <c r="N459" s="52"/>
      <c r="O459" s="52"/>
      <c r="P459" s="52"/>
      <c r="Q459" s="52"/>
      <c r="R459" s="52"/>
      <c r="S459" s="51"/>
      <c r="T459" s="52"/>
      <c r="U459" s="52"/>
      <c r="V459" s="52"/>
      <c r="W459" s="52"/>
      <c r="X459" s="52"/>
      <c r="Y459" s="52"/>
      <c r="Z459" s="20"/>
      <c r="AA459" s="52"/>
      <c r="AB459" s="52"/>
      <c r="AC459" s="52"/>
      <c r="AD459" s="52"/>
      <c r="AE459" s="52"/>
      <c r="AF459" s="51"/>
      <c r="AG459" s="52"/>
      <c r="AH459" s="52"/>
      <c r="AI459" s="52"/>
      <c r="AJ459" s="52"/>
      <c r="AK459" s="52"/>
      <c r="AL459" s="52"/>
    </row>
    <row r="460" spans="1:38" s="13" customFormat="1" x14ac:dyDescent="0.2">
      <c r="A460" s="176"/>
      <c r="B460" s="238"/>
      <c r="C460" s="20"/>
      <c r="D460" s="243"/>
      <c r="E460" s="238"/>
      <c r="F460" s="298"/>
      <c r="G460" s="238"/>
      <c r="H460" s="1199"/>
      <c r="J460" s="12"/>
      <c r="M460" s="20"/>
      <c r="N460" s="52"/>
      <c r="O460" s="52"/>
      <c r="P460" s="52"/>
      <c r="Q460" s="52"/>
      <c r="R460" s="52"/>
      <c r="S460" s="51"/>
      <c r="T460" s="52"/>
      <c r="U460" s="52"/>
      <c r="V460" s="52"/>
      <c r="W460" s="52"/>
      <c r="X460" s="52"/>
      <c r="Y460" s="52"/>
      <c r="Z460" s="20"/>
      <c r="AA460" s="52"/>
      <c r="AB460" s="52"/>
      <c r="AC460" s="52"/>
      <c r="AD460" s="52"/>
      <c r="AE460" s="52"/>
      <c r="AF460" s="51"/>
      <c r="AG460" s="52"/>
      <c r="AH460" s="52"/>
      <c r="AI460" s="52"/>
      <c r="AJ460" s="52"/>
      <c r="AK460" s="52"/>
      <c r="AL460" s="52"/>
    </row>
    <row r="461" spans="1:38" s="13" customFormat="1" x14ac:dyDescent="0.2">
      <c r="A461" s="176"/>
      <c r="B461" s="238"/>
      <c r="C461" s="20"/>
      <c r="D461" s="243"/>
      <c r="E461" s="238"/>
      <c r="F461" s="298"/>
      <c r="G461" s="238"/>
      <c r="H461" s="1199"/>
      <c r="J461" s="12"/>
      <c r="M461" s="20"/>
      <c r="N461" s="52"/>
      <c r="O461" s="52"/>
      <c r="P461" s="52"/>
      <c r="Q461" s="52"/>
      <c r="R461" s="52"/>
      <c r="S461" s="51"/>
      <c r="T461" s="52"/>
      <c r="U461" s="52"/>
      <c r="V461" s="52"/>
      <c r="W461" s="52"/>
      <c r="X461" s="52"/>
      <c r="Y461" s="52"/>
      <c r="Z461" s="20"/>
      <c r="AA461" s="52"/>
      <c r="AB461" s="52"/>
      <c r="AC461" s="52"/>
      <c r="AD461" s="52"/>
      <c r="AE461" s="52"/>
      <c r="AF461" s="51"/>
      <c r="AG461" s="52"/>
      <c r="AH461" s="52"/>
      <c r="AI461" s="52"/>
      <c r="AJ461" s="52"/>
      <c r="AK461" s="52"/>
      <c r="AL461" s="52"/>
    </row>
    <row r="462" spans="1:38" s="13" customFormat="1" x14ac:dyDescent="0.2">
      <c r="A462" s="176"/>
      <c r="B462" s="238"/>
      <c r="C462" s="20"/>
      <c r="D462" s="243"/>
      <c r="E462" s="238"/>
      <c r="F462" s="298"/>
      <c r="G462" s="238"/>
      <c r="H462" s="1199"/>
      <c r="J462" s="12"/>
      <c r="M462" s="20"/>
      <c r="N462" s="52"/>
      <c r="O462" s="52"/>
      <c r="P462" s="52"/>
      <c r="Q462" s="52"/>
      <c r="R462" s="52"/>
      <c r="S462" s="51"/>
      <c r="T462" s="52"/>
      <c r="U462" s="52"/>
      <c r="V462" s="52"/>
      <c r="W462" s="52"/>
      <c r="X462" s="52"/>
      <c r="Y462" s="52"/>
      <c r="Z462" s="20"/>
      <c r="AA462" s="52"/>
      <c r="AB462" s="52"/>
      <c r="AC462" s="52"/>
      <c r="AD462" s="52"/>
      <c r="AE462" s="52"/>
      <c r="AF462" s="51"/>
      <c r="AG462" s="52"/>
      <c r="AH462" s="52"/>
      <c r="AI462" s="52"/>
      <c r="AJ462" s="52"/>
      <c r="AK462" s="52"/>
      <c r="AL462" s="52"/>
    </row>
    <row r="463" spans="1:38" s="13" customFormat="1" x14ac:dyDescent="0.2">
      <c r="A463" s="176"/>
      <c r="B463" s="238"/>
      <c r="C463" s="20"/>
      <c r="D463" s="243"/>
      <c r="E463" s="238"/>
      <c r="F463" s="298"/>
      <c r="G463" s="238"/>
      <c r="H463" s="1199"/>
      <c r="J463" s="12"/>
      <c r="M463" s="20"/>
      <c r="N463" s="52"/>
      <c r="O463" s="52"/>
      <c r="P463" s="52"/>
      <c r="Q463" s="52"/>
      <c r="R463" s="52"/>
      <c r="S463" s="51"/>
      <c r="T463" s="52"/>
      <c r="U463" s="52"/>
      <c r="V463" s="52"/>
      <c r="W463" s="52"/>
      <c r="X463" s="52"/>
      <c r="Y463" s="52"/>
      <c r="Z463" s="20"/>
      <c r="AA463" s="52"/>
      <c r="AB463" s="52"/>
      <c r="AC463" s="52"/>
      <c r="AD463" s="52"/>
      <c r="AE463" s="52"/>
      <c r="AF463" s="51"/>
      <c r="AG463" s="52"/>
      <c r="AH463" s="52"/>
      <c r="AI463" s="52"/>
      <c r="AJ463" s="52"/>
      <c r="AK463" s="52"/>
      <c r="AL463" s="52"/>
    </row>
    <row r="464" spans="1:38" s="13" customFormat="1" x14ac:dyDescent="0.2">
      <c r="A464" s="176"/>
      <c r="B464" s="238"/>
      <c r="C464" s="20"/>
      <c r="D464" s="243"/>
      <c r="E464" s="238"/>
      <c r="F464" s="298"/>
      <c r="G464" s="238"/>
      <c r="H464" s="1199"/>
      <c r="J464" s="12"/>
      <c r="M464" s="20"/>
      <c r="N464" s="52"/>
      <c r="O464" s="52"/>
      <c r="P464" s="52"/>
      <c r="Q464" s="52"/>
      <c r="R464" s="52"/>
      <c r="S464" s="51"/>
      <c r="T464" s="52"/>
      <c r="U464" s="52"/>
      <c r="V464" s="52"/>
      <c r="W464" s="52"/>
      <c r="X464" s="52"/>
      <c r="Y464" s="52"/>
      <c r="Z464" s="20"/>
      <c r="AA464" s="52"/>
      <c r="AB464" s="52"/>
      <c r="AC464" s="52"/>
      <c r="AD464" s="52"/>
      <c r="AE464" s="52"/>
      <c r="AF464" s="51"/>
      <c r="AG464" s="52"/>
      <c r="AH464" s="52"/>
      <c r="AI464" s="52"/>
      <c r="AJ464" s="52"/>
      <c r="AK464" s="52"/>
      <c r="AL464" s="52"/>
    </row>
    <row r="465" spans="1:38" s="13" customFormat="1" x14ac:dyDescent="0.2">
      <c r="A465" s="176"/>
      <c r="B465" s="238"/>
      <c r="C465" s="20"/>
      <c r="D465" s="243"/>
      <c r="E465" s="238"/>
      <c r="F465" s="298"/>
      <c r="G465" s="238"/>
      <c r="H465" s="1199"/>
      <c r="J465" s="12"/>
      <c r="M465" s="20"/>
      <c r="N465" s="52"/>
      <c r="O465" s="52"/>
      <c r="P465" s="52"/>
      <c r="Q465" s="52"/>
      <c r="R465" s="52"/>
      <c r="S465" s="51"/>
      <c r="T465" s="52"/>
      <c r="U465" s="52"/>
      <c r="V465" s="52"/>
      <c r="W465" s="52"/>
      <c r="X465" s="52"/>
      <c r="Y465" s="52"/>
      <c r="Z465" s="20"/>
      <c r="AA465" s="52"/>
      <c r="AB465" s="52"/>
      <c r="AC465" s="52"/>
      <c r="AD465" s="52"/>
      <c r="AE465" s="52"/>
      <c r="AF465" s="51"/>
      <c r="AG465" s="52"/>
      <c r="AH465" s="52"/>
      <c r="AI465" s="52"/>
      <c r="AJ465" s="52"/>
      <c r="AK465" s="52"/>
      <c r="AL465" s="52"/>
    </row>
    <row r="466" spans="1:38" s="13" customFormat="1" x14ac:dyDescent="0.2">
      <c r="A466" s="176"/>
      <c r="B466" s="238"/>
      <c r="C466" s="20"/>
      <c r="D466" s="243"/>
      <c r="E466" s="238"/>
      <c r="F466" s="298"/>
      <c r="G466" s="238"/>
      <c r="H466" s="1199"/>
      <c r="J466" s="12"/>
      <c r="M466" s="20"/>
      <c r="N466" s="52"/>
      <c r="O466" s="52"/>
      <c r="P466" s="52"/>
      <c r="Q466" s="52"/>
      <c r="R466" s="52"/>
      <c r="S466" s="51"/>
      <c r="T466" s="52"/>
      <c r="U466" s="52"/>
      <c r="V466" s="52"/>
      <c r="W466" s="52"/>
      <c r="X466" s="52"/>
      <c r="Y466" s="52"/>
      <c r="Z466" s="20"/>
      <c r="AA466" s="52"/>
      <c r="AB466" s="52"/>
      <c r="AC466" s="52"/>
      <c r="AD466" s="52"/>
      <c r="AE466" s="52"/>
      <c r="AF466" s="51"/>
      <c r="AG466" s="52"/>
      <c r="AH466" s="52"/>
      <c r="AI466" s="52"/>
      <c r="AJ466" s="52"/>
      <c r="AK466" s="52"/>
      <c r="AL466" s="52"/>
    </row>
    <row r="467" spans="1:38" s="13" customFormat="1" x14ac:dyDescent="0.2">
      <c r="A467" s="176"/>
      <c r="B467" s="238"/>
      <c r="C467" s="20"/>
      <c r="D467" s="243"/>
      <c r="E467" s="238"/>
      <c r="F467" s="298"/>
      <c r="G467" s="238"/>
      <c r="H467" s="1199"/>
      <c r="J467" s="12"/>
      <c r="M467" s="20"/>
      <c r="N467" s="52"/>
      <c r="O467" s="52"/>
      <c r="P467" s="52"/>
      <c r="Q467" s="52"/>
      <c r="R467" s="52"/>
      <c r="S467" s="51"/>
      <c r="T467" s="52"/>
      <c r="U467" s="52"/>
      <c r="V467" s="52"/>
      <c r="W467" s="52"/>
      <c r="X467" s="52"/>
      <c r="Y467" s="52"/>
      <c r="Z467" s="20"/>
      <c r="AA467" s="52"/>
      <c r="AB467" s="52"/>
      <c r="AC467" s="52"/>
      <c r="AD467" s="52"/>
      <c r="AE467" s="52"/>
      <c r="AF467" s="51"/>
      <c r="AG467" s="52"/>
      <c r="AH467" s="52"/>
      <c r="AI467" s="52"/>
      <c r="AJ467" s="52"/>
      <c r="AK467" s="52"/>
      <c r="AL467" s="52"/>
    </row>
    <row r="468" spans="1:38" s="13" customFormat="1" x14ac:dyDescent="0.2">
      <c r="A468" s="176"/>
      <c r="B468" s="238"/>
      <c r="C468" s="20"/>
      <c r="D468" s="243"/>
      <c r="E468" s="238"/>
      <c r="F468" s="298"/>
      <c r="G468" s="238"/>
      <c r="H468" s="1199"/>
      <c r="J468" s="12"/>
      <c r="M468" s="20"/>
      <c r="N468" s="52"/>
      <c r="O468" s="52"/>
      <c r="P468" s="52"/>
      <c r="Q468" s="52"/>
      <c r="R468" s="52"/>
      <c r="S468" s="51"/>
      <c r="T468" s="52"/>
      <c r="U468" s="52"/>
      <c r="V468" s="52"/>
      <c r="W468" s="52"/>
      <c r="X468" s="52"/>
      <c r="Y468" s="52"/>
      <c r="Z468" s="20"/>
      <c r="AA468" s="52"/>
      <c r="AB468" s="52"/>
      <c r="AC468" s="52"/>
      <c r="AD468" s="52"/>
      <c r="AE468" s="52"/>
      <c r="AF468" s="51"/>
      <c r="AG468" s="52"/>
      <c r="AH468" s="52"/>
      <c r="AI468" s="52"/>
      <c r="AJ468" s="52"/>
      <c r="AK468" s="52"/>
      <c r="AL468" s="52"/>
    </row>
    <row r="469" spans="1:38" s="13" customFormat="1" x14ac:dyDescent="0.2">
      <c r="A469" s="176"/>
      <c r="B469" s="238"/>
      <c r="C469" s="20"/>
      <c r="D469" s="243"/>
      <c r="E469" s="238"/>
      <c r="F469" s="298"/>
      <c r="G469" s="238"/>
      <c r="H469" s="1199"/>
      <c r="J469" s="12"/>
      <c r="M469" s="20"/>
      <c r="N469" s="52"/>
      <c r="O469" s="52"/>
      <c r="P469" s="52"/>
      <c r="Q469" s="52"/>
      <c r="R469" s="52"/>
      <c r="S469" s="51"/>
      <c r="T469" s="52"/>
      <c r="U469" s="52"/>
      <c r="V469" s="52"/>
      <c r="W469" s="52"/>
      <c r="X469" s="52"/>
      <c r="Y469" s="52"/>
      <c r="Z469" s="20"/>
      <c r="AA469" s="52"/>
      <c r="AB469" s="52"/>
      <c r="AC469" s="52"/>
      <c r="AD469" s="52"/>
      <c r="AE469" s="52"/>
      <c r="AF469" s="51"/>
      <c r="AG469" s="52"/>
      <c r="AH469" s="52"/>
      <c r="AI469" s="52"/>
      <c r="AJ469" s="52"/>
      <c r="AK469" s="52"/>
      <c r="AL469" s="52"/>
    </row>
    <row r="470" spans="1:38" s="13" customFormat="1" x14ac:dyDescent="0.2">
      <c r="A470" s="176"/>
      <c r="B470" s="238"/>
      <c r="C470" s="20"/>
      <c r="D470" s="243"/>
      <c r="E470" s="238"/>
      <c r="F470" s="298"/>
      <c r="G470" s="238"/>
      <c r="H470" s="1199"/>
      <c r="J470" s="12"/>
      <c r="M470" s="20"/>
      <c r="N470" s="52"/>
      <c r="O470" s="52"/>
      <c r="P470" s="52"/>
      <c r="Q470" s="52"/>
      <c r="R470" s="52"/>
      <c r="S470" s="51"/>
      <c r="T470" s="52"/>
      <c r="U470" s="52"/>
      <c r="V470" s="52"/>
      <c r="W470" s="52"/>
      <c r="X470" s="52"/>
      <c r="Y470" s="52"/>
      <c r="Z470" s="20"/>
      <c r="AA470" s="52"/>
      <c r="AB470" s="52"/>
      <c r="AC470" s="52"/>
      <c r="AD470" s="52"/>
      <c r="AE470" s="52"/>
      <c r="AF470" s="51"/>
      <c r="AG470" s="52"/>
      <c r="AH470" s="52"/>
      <c r="AI470" s="52"/>
      <c r="AJ470" s="52"/>
      <c r="AK470" s="52"/>
      <c r="AL470" s="52"/>
    </row>
    <row r="471" spans="1:38" s="13" customFormat="1" x14ac:dyDescent="0.2">
      <c r="A471" s="176"/>
      <c r="B471" s="238"/>
      <c r="C471" s="20"/>
      <c r="D471" s="243"/>
      <c r="E471" s="238"/>
      <c r="F471" s="298"/>
      <c r="G471" s="238"/>
      <c r="H471" s="1199"/>
      <c r="J471" s="12"/>
      <c r="M471" s="20"/>
      <c r="N471" s="52"/>
      <c r="O471" s="52"/>
      <c r="P471" s="52"/>
      <c r="Q471" s="52"/>
      <c r="R471" s="52"/>
      <c r="S471" s="51"/>
      <c r="T471" s="52"/>
      <c r="U471" s="52"/>
      <c r="V471" s="52"/>
      <c r="W471" s="52"/>
      <c r="X471" s="52"/>
      <c r="Y471" s="52"/>
      <c r="Z471" s="20"/>
      <c r="AA471" s="52"/>
      <c r="AB471" s="52"/>
      <c r="AC471" s="52"/>
      <c r="AD471" s="52"/>
      <c r="AE471" s="52"/>
      <c r="AF471" s="51"/>
      <c r="AG471" s="52"/>
      <c r="AH471" s="52"/>
      <c r="AI471" s="52"/>
      <c r="AJ471" s="52"/>
      <c r="AK471" s="52"/>
      <c r="AL471" s="52"/>
    </row>
    <row r="472" spans="1:38" s="13" customFormat="1" x14ac:dyDescent="0.2">
      <c r="A472" s="176"/>
      <c r="B472" s="238"/>
      <c r="C472" s="20"/>
      <c r="D472" s="243"/>
      <c r="E472" s="238"/>
      <c r="F472" s="298"/>
      <c r="G472" s="238"/>
      <c r="H472" s="1199"/>
      <c r="J472" s="12"/>
      <c r="M472" s="20"/>
      <c r="N472" s="52"/>
      <c r="O472" s="52"/>
      <c r="P472" s="52"/>
      <c r="Q472" s="52"/>
      <c r="R472" s="52"/>
      <c r="S472" s="51"/>
      <c r="T472" s="52"/>
      <c r="U472" s="52"/>
      <c r="V472" s="52"/>
      <c r="W472" s="52"/>
      <c r="X472" s="52"/>
      <c r="Y472" s="52"/>
      <c r="Z472" s="20"/>
      <c r="AA472" s="52"/>
      <c r="AB472" s="52"/>
      <c r="AC472" s="52"/>
      <c r="AD472" s="52"/>
      <c r="AE472" s="52"/>
      <c r="AF472" s="51"/>
      <c r="AG472" s="52"/>
      <c r="AH472" s="52"/>
      <c r="AI472" s="52"/>
      <c r="AJ472" s="52"/>
      <c r="AK472" s="52"/>
      <c r="AL472" s="52"/>
    </row>
    <row r="473" spans="1:38" s="13" customFormat="1" x14ac:dyDescent="0.2">
      <c r="A473" s="176"/>
      <c r="B473" s="238"/>
      <c r="C473" s="20"/>
      <c r="D473" s="243"/>
      <c r="E473" s="238"/>
      <c r="F473" s="298"/>
      <c r="G473" s="238"/>
      <c r="H473" s="1199"/>
      <c r="J473" s="12"/>
      <c r="M473" s="20"/>
      <c r="N473" s="52"/>
      <c r="O473" s="52"/>
      <c r="P473" s="52"/>
      <c r="Q473" s="52"/>
      <c r="R473" s="52"/>
      <c r="S473" s="51"/>
      <c r="T473" s="52"/>
      <c r="U473" s="52"/>
      <c r="V473" s="52"/>
      <c r="W473" s="52"/>
      <c r="X473" s="52"/>
      <c r="Y473" s="52"/>
      <c r="Z473" s="20"/>
      <c r="AA473" s="52"/>
      <c r="AB473" s="52"/>
      <c r="AC473" s="52"/>
      <c r="AD473" s="52"/>
      <c r="AE473" s="52"/>
      <c r="AF473" s="51"/>
      <c r="AG473" s="52"/>
      <c r="AH473" s="52"/>
      <c r="AI473" s="52"/>
      <c r="AJ473" s="52"/>
      <c r="AK473" s="52"/>
      <c r="AL473" s="52"/>
    </row>
    <row r="474" spans="1:38" s="13" customFormat="1" x14ac:dyDescent="0.2">
      <c r="A474" s="176"/>
      <c r="B474" s="238"/>
      <c r="C474" s="20"/>
      <c r="D474" s="243"/>
      <c r="E474" s="238"/>
      <c r="F474" s="298"/>
      <c r="G474" s="238"/>
      <c r="H474" s="1199"/>
      <c r="J474" s="12"/>
      <c r="M474" s="20"/>
      <c r="N474" s="52"/>
      <c r="O474" s="52"/>
      <c r="P474" s="52"/>
      <c r="Q474" s="52"/>
      <c r="R474" s="52"/>
      <c r="S474" s="51"/>
      <c r="T474" s="52"/>
      <c r="U474" s="52"/>
      <c r="V474" s="52"/>
      <c r="W474" s="52"/>
      <c r="X474" s="52"/>
      <c r="Y474" s="52"/>
      <c r="Z474" s="20"/>
      <c r="AA474" s="52"/>
      <c r="AB474" s="52"/>
      <c r="AC474" s="52"/>
      <c r="AD474" s="52"/>
      <c r="AE474" s="52"/>
      <c r="AF474" s="51"/>
      <c r="AG474" s="52"/>
      <c r="AH474" s="52"/>
      <c r="AI474" s="52"/>
      <c r="AJ474" s="52"/>
      <c r="AK474" s="52"/>
      <c r="AL474" s="52"/>
    </row>
    <row r="475" spans="1:38" s="13" customFormat="1" x14ac:dyDescent="0.2">
      <c r="A475" s="176"/>
      <c r="B475" s="238"/>
      <c r="C475" s="20"/>
      <c r="D475" s="243"/>
      <c r="E475" s="238"/>
      <c r="F475" s="298"/>
      <c r="G475" s="238"/>
      <c r="H475" s="1199"/>
      <c r="J475" s="12"/>
      <c r="M475" s="20"/>
      <c r="N475" s="52"/>
      <c r="O475" s="52"/>
      <c r="P475" s="52"/>
      <c r="Q475" s="52"/>
      <c r="R475" s="52"/>
      <c r="S475" s="51"/>
      <c r="T475" s="52"/>
      <c r="U475" s="52"/>
      <c r="V475" s="52"/>
      <c r="W475" s="52"/>
      <c r="X475" s="52"/>
      <c r="Y475" s="52"/>
      <c r="Z475" s="20"/>
      <c r="AA475" s="52"/>
      <c r="AB475" s="52"/>
      <c r="AC475" s="52"/>
      <c r="AD475" s="52"/>
      <c r="AE475" s="52"/>
      <c r="AF475" s="51"/>
      <c r="AG475" s="52"/>
      <c r="AH475" s="52"/>
      <c r="AI475" s="52"/>
      <c r="AJ475" s="52"/>
      <c r="AK475" s="52"/>
      <c r="AL475" s="52"/>
    </row>
    <row r="476" spans="1:38" s="13" customFormat="1" x14ac:dyDescent="0.2">
      <c r="A476" s="176"/>
      <c r="B476" s="238"/>
      <c r="C476" s="20"/>
      <c r="D476" s="243"/>
      <c r="E476" s="238"/>
      <c r="F476" s="298"/>
      <c r="G476" s="238"/>
      <c r="H476" s="1199"/>
      <c r="J476" s="12"/>
      <c r="M476" s="20"/>
      <c r="N476" s="52"/>
      <c r="O476" s="52"/>
      <c r="P476" s="52"/>
      <c r="Q476" s="52"/>
      <c r="R476" s="52"/>
      <c r="S476" s="51"/>
      <c r="T476" s="52"/>
      <c r="U476" s="52"/>
      <c r="V476" s="52"/>
      <c r="W476" s="52"/>
      <c r="X476" s="52"/>
      <c r="Y476" s="52"/>
      <c r="Z476" s="20"/>
      <c r="AA476" s="52"/>
      <c r="AB476" s="52"/>
      <c r="AC476" s="52"/>
      <c r="AD476" s="52"/>
      <c r="AE476" s="52"/>
      <c r="AF476" s="51"/>
      <c r="AG476" s="52"/>
      <c r="AH476" s="52"/>
      <c r="AI476" s="52"/>
      <c r="AJ476" s="52"/>
      <c r="AK476" s="52"/>
      <c r="AL476" s="52"/>
    </row>
    <row r="477" spans="1:38" s="13" customFormat="1" x14ac:dyDescent="0.2">
      <c r="A477" s="176"/>
      <c r="B477" s="238"/>
      <c r="C477" s="20"/>
      <c r="D477" s="243"/>
      <c r="E477" s="238"/>
      <c r="F477" s="298"/>
      <c r="G477" s="238"/>
      <c r="H477" s="1199"/>
      <c r="J477" s="12"/>
      <c r="M477" s="20"/>
      <c r="N477" s="52"/>
      <c r="O477" s="52"/>
      <c r="P477" s="52"/>
      <c r="Q477" s="52"/>
      <c r="R477" s="52"/>
      <c r="S477" s="51"/>
      <c r="T477" s="52"/>
      <c r="U477" s="52"/>
      <c r="V477" s="52"/>
      <c r="W477" s="52"/>
      <c r="X477" s="52"/>
      <c r="Y477" s="52"/>
      <c r="Z477" s="20"/>
      <c r="AA477" s="52"/>
      <c r="AB477" s="52"/>
      <c r="AC477" s="52"/>
      <c r="AD477" s="52"/>
      <c r="AE477" s="52"/>
      <c r="AF477" s="51"/>
      <c r="AG477" s="52"/>
      <c r="AH477" s="52"/>
      <c r="AI477" s="52"/>
      <c r="AJ477" s="52"/>
      <c r="AK477" s="52"/>
      <c r="AL477" s="52"/>
    </row>
    <row r="478" spans="1:38" s="13" customFormat="1" x14ac:dyDescent="0.2">
      <c r="A478" s="176"/>
      <c r="B478" s="238"/>
      <c r="C478" s="20"/>
      <c r="D478" s="243"/>
      <c r="E478" s="238"/>
      <c r="F478" s="298"/>
      <c r="G478" s="238"/>
      <c r="H478" s="1199"/>
      <c r="J478" s="12"/>
      <c r="M478" s="20"/>
      <c r="N478" s="52"/>
      <c r="O478" s="52"/>
      <c r="P478" s="52"/>
      <c r="Q478" s="52"/>
      <c r="R478" s="52"/>
      <c r="S478" s="51"/>
      <c r="T478" s="52"/>
      <c r="U478" s="52"/>
      <c r="V478" s="52"/>
      <c r="W478" s="52"/>
      <c r="X478" s="52"/>
      <c r="Y478" s="52"/>
      <c r="Z478" s="20"/>
      <c r="AA478" s="52"/>
      <c r="AB478" s="52"/>
      <c r="AC478" s="52"/>
      <c r="AD478" s="52"/>
      <c r="AE478" s="52"/>
      <c r="AF478" s="51"/>
      <c r="AG478" s="52"/>
      <c r="AH478" s="52"/>
      <c r="AI478" s="52"/>
      <c r="AJ478" s="52"/>
      <c r="AK478" s="52"/>
      <c r="AL478" s="52"/>
    </row>
    <row r="479" spans="1:38" s="13" customFormat="1" x14ac:dyDescent="0.2">
      <c r="A479" s="176"/>
      <c r="B479" s="238"/>
      <c r="C479" s="20"/>
      <c r="D479" s="243"/>
      <c r="E479" s="238"/>
      <c r="F479" s="298"/>
      <c r="G479" s="238"/>
      <c r="H479" s="1199"/>
      <c r="J479" s="12"/>
      <c r="M479" s="20"/>
      <c r="N479" s="52"/>
      <c r="O479" s="52"/>
      <c r="P479" s="52"/>
      <c r="Q479" s="52"/>
      <c r="R479" s="52"/>
      <c r="S479" s="51"/>
      <c r="T479" s="52"/>
      <c r="U479" s="52"/>
      <c r="V479" s="52"/>
      <c r="W479" s="52"/>
      <c r="X479" s="52"/>
      <c r="Y479" s="52"/>
      <c r="Z479" s="20"/>
      <c r="AA479" s="52"/>
      <c r="AB479" s="52"/>
      <c r="AC479" s="52"/>
      <c r="AD479" s="52"/>
      <c r="AE479" s="52"/>
      <c r="AF479" s="51"/>
      <c r="AG479" s="52"/>
      <c r="AH479" s="52"/>
      <c r="AI479" s="52"/>
      <c r="AJ479" s="52"/>
      <c r="AK479" s="52"/>
      <c r="AL479" s="52"/>
    </row>
    <row r="480" spans="1:38" s="13" customFormat="1" x14ac:dyDescent="0.2">
      <c r="A480" s="176"/>
      <c r="B480" s="238"/>
      <c r="C480" s="20"/>
      <c r="D480" s="243"/>
      <c r="E480" s="238"/>
      <c r="F480" s="298"/>
      <c r="G480" s="238"/>
      <c r="H480" s="1199"/>
      <c r="J480" s="12"/>
      <c r="M480" s="20"/>
      <c r="N480" s="52"/>
      <c r="O480" s="52"/>
      <c r="P480" s="52"/>
      <c r="Q480" s="52"/>
      <c r="R480" s="52"/>
      <c r="S480" s="51"/>
      <c r="T480" s="52"/>
      <c r="U480" s="52"/>
      <c r="V480" s="52"/>
      <c r="W480" s="52"/>
      <c r="X480" s="52"/>
      <c r="Y480" s="52"/>
      <c r="Z480" s="20"/>
      <c r="AA480" s="52"/>
      <c r="AB480" s="52"/>
      <c r="AC480" s="52"/>
      <c r="AD480" s="52"/>
      <c r="AE480" s="52"/>
      <c r="AF480" s="51"/>
      <c r="AG480" s="52"/>
      <c r="AH480" s="52"/>
      <c r="AI480" s="52"/>
      <c r="AJ480" s="52"/>
      <c r="AK480" s="52"/>
      <c r="AL480" s="52"/>
    </row>
    <row r="481" spans="1:38" s="13" customFormat="1" x14ac:dyDescent="0.2">
      <c r="A481" s="176"/>
      <c r="B481" s="238"/>
      <c r="C481" s="20"/>
      <c r="D481" s="243"/>
      <c r="E481" s="238"/>
      <c r="F481" s="298"/>
      <c r="G481" s="238"/>
      <c r="H481" s="1199"/>
      <c r="J481" s="12"/>
      <c r="M481" s="20"/>
      <c r="N481" s="52"/>
      <c r="O481" s="52"/>
      <c r="P481" s="52"/>
      <c r="Q481" s="52"/>
      <c r="R481" s="52"/>
      <c r="S481" s="51"/>
      <c r="T481" s="52"/>
      <c r="U481" s="52"/>
      <c r="V481" s="52"/>
      <c r="W481" s="52"/>
      <c r="X481" s="52"/>
      <c r="Y481" s="52"/>
      <c r="Z481" s="20"/>
      <c r="AA481" s="52"/>
      <c r="AB481" s="52"/>
      <c r="AC481" s="52"/>
      <c r="AD481" s="52"/>
      <c r="AE481" s="52"/>
      <c r="AF481" s="51"/>
      <c r="AG481" s="52"/>
      <c r="AH481" s="52"/>
      <c r="AI481" s="52"/>
      <c r="AJ481" s="52"/>
      <c r="AK481" s="52"/>
      <c r="AL481" s="52"/>
    </row>
    <row r="482" spans="1:38" s="13" customFormat="1" x14ac:dyDescent="0.2">
      <c r="A482" s="176"/>
      <c r="B482" s="238"/>
      <c r="C482" s="20"/>
      <c r="D482" s="243"/>
      <c r="E482" s="238"/>
      <c r="F482" s="298"/>
      <c r="G482" s="238"/>
      <c r="H482" s="1199"/>
      <c r="J482" s="12"/>
      <c r="M482" s="20"/>
      <c r="N482" s="52"/>
      <c r="O482" s="52"/>
      <c r="P482" s="52"/>
      <c r="Q482" s="52"/>
      <c r="R482" s="52"/>
      <c r="S482" s="51"/>
      <c r="T482" s="52"/>
      <c r="U482" s="52"/>
      <c r="V482" s="52"/>
      <c r="W482" s="52"/>
      <c r="X482" s="52"/>
      <c r="Y482" s="52"/>
      <c r="Z482" s="20"/>
      <c r="AA482" s="52"/>
      <c r="AB482" s="52"/>
      <c r="AC482" s="52"/>
      <c r="AD482" s="52"/>
      <c r="AE482" s="52"/>
      <c r="AF482" s="51"/>
      <c r="AG482" s="52"/>
      <c r="AH482" s="52"/>
      <c r="AI482" s="52"/>
      <c r="AJ482" s="52"/>
      <c r="AK482" s="52"/>
      <c r="AL482" s="52"/>
    </row>
    <row r="483" spans="1:38" s="13" customFormat="1" x14ac:dyDescent="0.2">
      <c r="A483" s="176"/>
      <c r="B483" s="238"/>
      <c r="C483" s="20"/>
      <c r="D483" s="243"/>
      <c r="E483" s="238"/>
      <c r="F483" s="298"/>
      <c r="G483" s="238"/>
      <c r="H483" s="1199"/>
      <c r="J483" s="12"/>
      <c r="M483" s="20"/>
      <c r="N483" s="52"/>
      <c r="O483" s="52"/>
      <c r="P483" s="52"/>
      <c r="Q483" s="52"/>
      <c r="R483" s="52"/>
      <c r="S483" s="51"/>
      <c r="T483" s="52"/>
      <c r="U483" s="52"/>
      <c r="V483" s="52"/>
      <c r="W483" s="52"/>
      <c r="X483" s="52"/>
      <c r="Y483" s="52"/>
      <c r="Z483" s="20"/>
      <c r="AA483" s="52"/>
      <c r="AB483" s="52"/>
      <c r="AC483" s="52"/>
      <c r="AD483" s="52"/>
      <c r="AE483" s="52"/>
      <c r="AF483" s="51"/>
      <c r="AG483" s="52"/>
      <c r="AH483" s="52"/>
      <c r="AI483" s="52"/>
      <c r="AJ483" s="52"/>
      <c r="AK483" s="52"/>
      <c r="AL483" s="52"/>
    </row>
    <row r="484" spans="1:38" s="13" customFormat="1" x14ac:dyDescent="0.2">
      <c r="A484" s="176"/>
      <c r="B484" s="238"/>
      <c r="C484" s="20"/>
      <c r="D484" s="243"/>
      <c r="E484" s="238"/>
      <c r="F484" s="298"/>
      <c r="G484" s="238"/>
      <c r="H484" s="1199"/>
      <c r="J484" s="12"/>
      <c r="M484" s="20"/>
      <c r="N484" s="52"/>
      <c r="O484" s="52"/>
      <c r="P484" s="52"/>
      <c r="Q484" s="52"/>
      <c r="R484" s="52"/>
      <c r="S484" s="51"/>
      <c r="T484" s="52"/>
      <c r="U484" s="52"/>
      <c r="V484" s="52"/>
      <c r="W484" s="52"/>
      <c r="X484" s="52"/>
      <c r="Y484" s="52"/>
      <c r="Z484" s="20"/>
      <c r="AA484" s="52"/>
      <c r="AB484" s="52"/>
      <c r="AC484" s="52"/>
      <c r="AD484" s="52"/>
      <c r="AE484" s="52"/>
      <c r="AF484" s="51"/>
      <c r="AG484" s="52"/>
      <c r="AH484" s="52"/>
      <c r="AI484" s="52"/>
      <c r="AJ484" s="52"/>
      <c r="AK484" s="52"/>
      <c r="AL484" s="52"/>
    </row>
    <row r="485" spans="1:38" s="13" customFormat="1" x14ac:dyDescent="0.2">
      <c r="A485" s="176"/>
      <c r="B485" s="238"/>
      <c r="C485" s="20"/>
      <c r="D485" s="243"/>
      <c r="E485" s="238"/>
      <c r="F485" s="298"/>
      <c r="G485" s="238"/>
      <c r="H485" s="1199"/>
      <c r="J485" s="12"/>
      <c r="M485" s="20"/>
      <c r="N485" s="52"/>
      <c r="O485" s="52"/>
      <c r="P485" s="52"/>
      <c r="Q485" s="52"/>
      <c r="R485" s="52"/>
      <c r="S485" s="51"/>
      <c r="T485" s="52"/>
      <c r="U485" s="52"/>
      <c r="V485" s="52"/>
      <c r="W485" s="52"/>
      <c r="X485" s="52"/>
      <c r="Y485" s="52"/>
      <c r="Z485" s="20"/>
      <c r="AA485" s="52"/>
      <c r="AB485" s="52"/>
      <c r="AC485" s="52"/>
      <c r="AD485" s="52"/>
      <c r="AE485" s="52"/>
      <c r="AF485" s="51"/>
      <c r="AG485" s="52"/>
      <c r="AH485" s="52"/>
      <c r="AI485" s="52"/>
      <c r="AJ485" s="52"/>
      <c r="AK485" s="52"/>
      <c r="AL485" s="52"/>
    </row>
    <row r="486" spans="1:38" s="13" customFormat="1" x14ac:dyDescent="0.2">
      <c r="A486" s="176"/>
      <c r="B486" s="238"/>
      <c r="C486" s="20"/>
      <c r="D486" s="243"/>
      <c r="E486" s="238"/>
      <c r="F486" s="298"/>
      <c r="G486" s="238"/>
      <c r="H486" s="1199"/>
      <c r="J486" s="12"/>
      <c r="M486" s="20"/>
      <c r="N486" s="52"/>
      <c r="O486" s="52"/>
      <c r="P486" s="52"/>
      <c r="Q486" s="52"/>
      <c r="R486" s="52"/>
      <c r="S486" s="51"/>
      <c r="T486" s="52"/>
      <c r="U486" s="52"/>
      <c r="V486" s="52"/>
      <c r="W486" s="52"/>
      <c r="X486" s="52"/>
      <c r="Y486" s="52"/>
      <c r="Z486" s="20"/>
      <c r="AA486" s="52"/>
      <c r="AB486" s="52"/>
      <c r="AC486" s="52"/>
      <c r="AD486" s="52"/>
      <c r="AE486" s="52"/>
      <c r="AF486" s="51"/>
      <c r="AG486" s="52"/>
      <c r="AH486" s="52"/>
      <c r="AI486" s="52"/>
      <c r="AJ486" s="52"/>
      <c r="AK486" s="52"/>
      <c r="AL486" s="52"/>
    </row>
    <row r="487" spans="1:38" s="13" customFormat="1" x14ac:dyDescent="0.2">
      <c r="A487" s="176"/>
      <c r="B487" s="238"/>
      <c r="C487" s="20"/>
      <c r="D487" s="243"/>
      <c r="E487" s="238"/>
      <c r="F487" s="298"/>
      <c r="G487" s="238"/>
      <c r="H487" s="1199"/>
      <c r="J487" s="12"/>
      <c r="M487" s="20"/>
      <c r="N487" s="52"/>
      <c r="O487" s="52"/>
      <c r="P487" s="52"/>
      <c r="Q487" s="52"/>
      <c r="R487" s="52"/>
      <c r="S487" s="51"/>
      <c r="T487" s="52"/>
      <c r="U487" s="52"/>
      <c r="V487" s="52"/>
      <c r="W487" s="52"/>
      <c r="X487" s="52"/>
      <c r="Y487" s="52"/>
      <c r="Z487" s="20"/>
      <c r="AA487" s="52"/>
      <c r="AB487" s="52"/>
      <c r="AC487" s="52"/>
      <c r="AD487" s="52"/>
      <c r="AE487" s="52"/>
      <c r="AF487" s="51"/>
      <c r="AG487" s="52"/>
      <c r="AH487" s="52"/>
      <c r="AI487" s="52"/>
      <c r="AJ487" s="52"/>
      <c r="AK487" s="52"/>
      <c r="AL487" s="52"/>
    </row>
    <row r="488" spans="1:38" s="13" customFormat="1" x14ac:dyDescent="0.2">
      <c r="A488" s="176"/>
      <c r="B488" s="238"/>
      <c r="C488" s="20"/>
      <c r="D488" s="243"/>
      <c r="E488" s="238"/>
      <c r="F488" s="298"/>
      <c r="G488" s="238"/>
      <c r="H488" s="1199"/>
      <c r="J488" s="12"/>
      <c r="M488" s="20"/>
      <c r="N488" s="52"/>
      <c r="O488" s="52"/>
      <c r="P488" s="52"/>
      <c r="Q488" s="52"/>
      <c r="R488" s="52"/>
      <c r="S488" s="51"/>
      <c r="T488" s="52"/>
      <c r="U488" s="52"/>
      <c r="V488" s="52"/>
      <c r="W488" s="52"/>
      <c r="X488" s="52"/>
      <c r="Y488" s="52"/>
      <c r="Z488" s="20"/>
      <c r="AA488" s="52"/>
      <c r="AB488" s="52"/>
      <c r="AC488" s="52"/>
      <c r="AD488" s="52"/>
      <c r="AE488" s="52"/>
      <c r="AF488" s="51"/>
      <c r="AG488" s="52"/>
      <c r="AH488" s="52"/>
      <c r="AI488" s="52"/>
      <c r="AJ488" s="52"/>
      <c r="AK488" s="52"/>
      <c r="AL488" s="52"/>
    </row>
    <row r="489" spans="1:38" s="13" customFormat="1" x14ac:dyDescent="0.2">
      <c r="A489" s="176"/>
      <c r="B489" s="238"/>
      <c r="C489" s="20"/>
      <c r="D489" s="243"/>
      <c r="E489" s="238"/>
      <c r="F489" s="298"/>
      <c r="G489" s="238"/>
      <c r="H489" s="1199"/>
      <c r="J489" s="12"/>
      <c r="M489" s="20"/>
      <c r="N489" s="52"/>
      <c r="O489" s="52"/>
      <c r="P489" s="52"/>
      <c r="Q489" s="52"/>
      <c r="R489" s="52"/>
      <c r="S489" s="51"/>
      <c r="T489" s="52"/>
      <c r="U489" s="52"/>
      <c r="V489" s="52"/>
      <c r="W489" s="52"/>
      <c r="X489" s="52"/>
      <c r="Y489" s="52"/>
      <c r="Z489" s="20"/>
      <c r="AA489" s="52"/>
      <c r="AB489" s="52"/>
      <c r="AC489" s="52"/>
      <c r="AD489" s="52"/>
      <c r="AE489" s="52"/>
      <c r="AF489" s="51"/>
      <c r="AG489" s="52"/>
      <c r="AH489" s="52"/>
      <c r="AI489" s="52"/>
      <c r="AJ489" s="52"/>
      <c r="AK489" s="52"/>
      <c r="AL489" s="52"/>
    </row>
    <row r="490" spans="1:38" s="13" customFormat="1" x14ac:dyDescent="0.2">
      <c r="A490" s="176"/>
      <c r="B490" s="238"/>
      <c r="C490" s="20"/>
      <c r="D490" s="243"/>
      <c r="E490" s="238"/>
      <c r="F490" s="298"/>
      <c r="G490" s="238"/>
      <c r="H490" s="1199"/>
      <c r="J490" s="12"/>
      <c r="M490" s="20"/>
      <c r="N490" s="52"/>
      <c r="O490" s="52"/>
      <c r="P490" s="52"/>
      <c r="Q490" s="52"/>
      <c r="R490" s="52"/>
      <c r="S490" s="51"/>
      <c r="T490" s="52"/>
      <c r="U490" s="52"/>
      <c r="V490" s="52"/>
      <c r="W490" s="52"/>
      <c r="X490" s="52"/>
      <c r="Y490" s="52"/>
      <c r="Z490" s="20"/>
      <c r="AA490" s="52"/>
      <c r="AB490" s="52"/>
      <c r="AC490" s="52"/>
      <c r="AD490" s="52"/>
      <c r="AE490" s="52"/>
      <c r="AF490" s="51"/>
      <c r="AG490" s="52"/>
      <c r="AH490" s="52"/>
      <c r="AI490" s="52"/>
      <c r="AJ490" s="52"/>
      <c r="AK490" s="52"/>
      <c r="AL490" s="52"/>
    </row>
    <row r="491" spans="1:38" s="13" customFormat="1" x14ac:dyDescent="0.2">
      <c r="A491" s="176"/>
      <c r="B491" s="238"/>
      <c r="C491" s="20"/>
      <c r="D491" s="243"/>
      <c r="E491" s="238"/>
      <c r="F491" s="298"/>
      <c r="G491" s="238"/>
      <c r="H491" s="1199"/>
      <c r="J491" s="12"/>
      <c r="M491" s="20"/>
      <c r="N491" s="52"/>
      <c r="O491" s="52"/>
      <c r="P491" s="52"/>
      <c r="Q491" s="52"/>
      <c r="R491" s="52"/>
      <c r="S491" s="51"/>
      <c r="T491" s="52"/>
      <c r="U491" s="52"/>
      <c r="V491" s="52"/>
      <c r="W491" s="52"/>
      <c r="X491" s="52"/>
      <c r="Y491" s="52"/>
      <c r="Z491" s="20"/>
      <c r="AA491" s="52"/>
      <c r="AB491" s="52"/>
      <c r="AC491" s="52"/>
      <c r="AD491" s="52"/>
      <c r="AE491" s="52"/>
      <c r="AF491" s="51"/>
      <c r="AG491" s="52"/>
      <c r="AH491" s="52"/>
      <c r="AI491" s="52"/>
      <c r="AJ491" s="52"/>
      <c r="AK491" s="52"/>
      <c r="AL491" s="52"/>
    </row>
    <row r="492" spans="1:38" s="13" customFormat="1" x14ac:dyDescent="0.2">
      <c r="A492" s="176"/>
      <c r="B492" s="238"/>
      <c r="C492" s="20"/>
      <c r="D492" s="243"/>
      <c r="E492" s="238"/>
      <c r="F492" s="298"/>
      <c r="G492" s="238"/>
      <c r="H492" s="1199"/>
      <c r="J492" s="12"/>
      <c r="M492" s="20"/>
      <c r="N492" s="52"/>
      <c r="O492" s="52"/>
      <c r="P492" s="52"/>
      <c r="Q492" s="52"/>
      <c r="R492" s="52"/>
      <c r="S492" s="51"/>
      <c r="T492" s="52"/>
      <c r="U492" s="52"/>
      <c r="V492" s="52"/>
      <c r="W492" s="52"/>
      <c r="X492" s="52"/>
      <c r="Y492" s="52"/>
      <c r="Z492" s="20"/>
      <c r="AA492" s="52"/>
      <c r="AB492" s="52"/>
      <c r="AC492" s="52"/>
      <c r="AD492" s="52"/>
      <c r="AE492" s="52"/>
      <c r="AF492" s="51"/>
      <c r="AG492" s="52"/>
      <c r="AH492" s="52"/>
      <c r="AI492" s="52"/>
      <c r="AJ492" s="52"/>
      <c r="AK492" s="52"/>
      <c r="AL492" s="52"/>
    </row>
    <row r="493" spans="1:38" s="13" customFormat="1" x14ac:dyDescent="0.2">
      <c r="A493" s="176"/>
      <c r="B493" s="238"/>
      <c r="C493" s="20"/>
      <c r="D493" s="243"/>
      <c r="E493" s="238"/>
      <c r="F493" s="298"/>
      <c r="G493" s="238"/>
      <c r="H493" s="1199"/>
      <c r="J493" s="12"/>
      <c r="M493" s="20"/>
      <c r="N493" s="52"/>
      <c r="O493" s="52"/>
      <c r="P493" s="52"/>
      <c r="Q493" s="52"/>
      <c r="R493" s="52"/>
      <c r="S493" s="51"/>
      <c r="T493" s="52"/>
      <c r="U493" s="52"/>
      <c r="V493" s="52"/>
      <c r="W493" s="52"/>
      <c r="X493" s="52"/>
      <c r="Y493" s="52"/>
      <c r="Z493" s="20"/>
      <c r="AA493" s="52"/>
      <c r="AB493" s="52"/>
      <c r="AC493" s="52"/>
      <c r="AD493" s="52"/>
      <c r="AE493" s="52"/>
      <c r="AF493" s="51"/>
      <c r="AG493" s="52"/>
      <c r="AH493" s="52"/>
      <c r="AI493" s="52"/>
      <c r="AJ493" s="52"/>
      <c r="AK493" s="52"/>
      <c r="AL493" s="52"/>
    </row>
    <row r="494" spans="1:38" s="13" customFormat="1" x14ac:dyDescent="0.2">
      <c r="A494" s="176"/>
      <c r="B494" s="238"/>
      <c r="C494" s="20"/>
      <c r="D494" s="243"/>
      <c r="E494" s="238"/>
      <c r="F494" s="298"/>
      <c r="G494" s="238"/>
      <c r="H494" s="1199"/>
      <c r="J494" s="12"/>
      <c r="M494" s="20"/>
      <c r="N494" s="52"/>
      <c r="O494" s="52"/>
      <c r="P494" s="52"/>
      <c r="Q494" s="52"/>
      <c r="R494" s="52"/>
      <c r="S494" s="51"/>
      <c r="T494" s="52"/>
      <c r="U494" s="52"/>
      <c r="V494" s="52"/>
      <c r="W494" s="52"/>
      <c r="X494" s="52"/>
      <c r="Y494" s="52"/>
      <c r="Z494" s="20"/>
      <c r="AA494" s="52"/>
      <c r="AB494" s="52"/>
      <c r="AC494" s="52"/>
      <c r="AD494" s="52"/>
      <c r="AE494" s="52"/>
      <c r="AF494" s="51"/>
      <c r="AG494" s="52"/>
      <c r="AH494" s="52"/>
      <c r="AI494" s="52"/>
      <c r="AJ494" s="52"/>
      <c r="AK494" s="52"/>
      <c r="AL494" s="52"/>
    </row>
    <row r="495" spans="1:38" s="13" customFormat="1" x14ac:dyDescent="0.2">
      <c r="A495" s="176"/>
      <c r="B495" s="238"/>
      <c r="C495" s="20"/>
      <c r="D495" s="243"/>
      <c r="E495" s="238"/>
      <c r="F495" s="298"/>
      <c r="G495" s="238"/>
      <c r="H495" s="1199"/>
      <c r="J495" s="12"/>
      <c r="M495" s="20"/>
      <c r="N495" s="52"/>
      <c r="O495" s="52"/>
      <c r="P495" s="52"/>
      <c r="Q495" s="52"/>
      <c r="R495" s="52"/>
      <c r="S495" s="51"/>
      <c r="T495" s="52"/>
      <c r="U495" s="52"/>
      <c r="V495" s="52"/>
      <c r="W495" s="52"/>
      <c r="X495" s="52"/>
      <c r="Y495" s="52"/>
      <c r="Z495" s="20"/>
      <c r="AA495" s="52"/>
      <c r="AB495" s="52"/>
      <c r="AC495" s="52"/>
      <c r="AD495" s="52"/>
      <c r="AE495" s="52"/>
      <c r="AF495" s="51"/>
      <c r="AG495" s="52"/>
      <c r="AH495" s="52"/>
      <c r="AI495" s="52"/>
      <c r="AJ495" s="52"/>
      <c r="AK495" s="52"/>
      <c r="AL495" s="52"/>
    </row>
    <row r="496" spans="1:38" s="13" customFormat="1" x14ac:dyDescent="0.2">
      <c r="A496" s="176"/>
      <c r="B496" s="238"/>
      <c r="C496" s="20"/>
      <c r="D496" s="243"/>
      <c r="E496" s="238"/>
      <c r="F496" s="298"/>
      <c r="G496" s="238"/>
      <c r="H496" s="1199"/>
      <c r="J496" s="12"/>
      <c r="M496" s="20"/>
      <c r="N496" s="52"/>
      <c r="O496" s="52"/>
      <c r="P496" s="52"/>
      <c r="Q496" s="52"/>
      <c r="R496" s="52"/>
      <c r="S496" s="51"/>
      <c r="T496" s="52"/>
      <c r="U496" s="52"/>
      <c r="V496" s="52"/>
      <c r="W496" s="52"/>
      <c r="X496" s="52"/>
      <c r="Y496" s="52"/>
      <c r="Z496" s="20"/>
      <c r="AA496" s="52"/>
      <c r="AB496" s="52"/>
      <c r="AC496" s="52"/>
      <c r="AD496" s="52"/>
      <c r="AE496" s="52"/>
      <c r="AF496" s="51"/>
      <c r="AG496" s="52"/>
      <c r="AH496" s="52"/>
      <c r="AI496" s="52"/>
      <c r="AJ496" s="52"/>
      <c r="AK496" s="52"/>
      <c r="AL496" s="52"/>
    </row>
    <row r="497" spans="1:38" s="13" customFormat="1" x14ac:dyDescent="0.2">
      <c r="A497" s="176"/>
      <c r="B497" s="238"/>
      <c r="C497" s="20"/>
      <c r="D497" s="243"/>
      <c r="E497" s="238"/>
      <c r="F497" s="298"/>
      <c r="G497" s="238"/>
      <c r="H497" s="1199"/>
      <c r="J497" s="12"/>
      <c r="M497" s="20"/>
      <c r="N497" s="52"/>
      <c r="O497" s="52"/>
      <c r="P497" s="52"/>
      <c r="Q497" s="52"/>
      <c r="R497" s="52"/>
      <c r="S497" s="51"/>
      <c r="T497" s="52"/>
      <c r="U497" s="52"/>
      <c r="V497" s="52"/>
      <c r="W497" s="52"/>
      <c r="X497" s="52"/>
      <c r="Y497" s="52"/>
      <c r="Z497" s="20"/>
      <c r="AA497" s="52"/>
      <c r="AB497" s="52"/>
      <c r="AC497" s="52"/>
      <c r="AD497" s="52"/>
      <c r="AE497" s="52"/>
      <c r="AF497" s="51"/>
      <c r="AG497" s="52"/>
      <c r="AH497" s="52"/>
      <c r="AI497" s="52"/>
      <c r="AJ497" s="52"/>
      <c r="AK497" s="52"/>
      <c r="AL497" s="52"/>
    </row>
    <row r="498" spans="1:38" s="13" customFormat="1" x14ac:dyDescent="0.2">
      <c r="A498" s="176"/>
      <c r="B498" s="238"/>
      <c r="C498" s="20"/>
      <c r="D498" s="243"/>
      <c r="E498" s="238"/>
      <c r="F498" s="298"/>
      <c r="G498" s="238"/>
      <c r="H498" s="1199"/>
      <c r="J498" s="12"/>
      <c r="M498" s="20"/>
      <c r="N498" s="52"/>
      <c r="O498" s="52"/>
      <c r="P498" s="52"/>
      <c r="Q498" s="52"/>
      <c r="R498" s="52"/>
      <c r="S498" s="51"/>
      <c r="T498" s="52"/>
      <c r="U498" s="52"/>
      <c r="V498" s="52"/>
      <c r="W498" s="52"/>
      <c r="X498" s="52"/>
      <c r="Y498" s="52"/>
      <c r="Z498" s="20"/>
      <c r="AA498" s="52"/>
      <c r="AB498" s="52"/>
      <c r="AC498" s="52"/>
      <c r="AD498" s="52"/>
      <c r="AE498" s="52"/>
      <c r="AF498" s="51"/>
      <c r="AG498" s="52"/>
      <c r="AH498" s="52"/>
      <c r="AI498" s="52"/>
      <c r="AJ498" s="52"/>
      <c r="AK498" s="52"/>
      <c r="AL498" s="52"/>
    </row>
    <row r="499" spans="1:38" s="13" customFormat="1" x14ac:dyDescent="0.2">
      <c r="A499" s="176"/>
      <c r="B499" s="238"/>
      <c r="C499" s="20"/>
      <c r="D499" s="243"/>
      <c r="E499" s="238"/>
      <c r="F499" s="298"/>
      <c r="G499" s="238"/>
      <c r="H499" s="1199"/>
      <c r="J499" s="12"/>
      <c r="M499" s="20"/>
      <c r="N499" s="52"/>
      <c r="O499" s="52"/>
      <c r="P499" s="52"/>
      <c r="Q499" s="52"/>
      <c r="R499" s="52"/>
      <c r="S499" s="51"/>
      <c r="T499" s="52"/>
      <c r="U499" s="52"/>
      <c r="V499" s="52"/>
      <c r="W499" s="52"/>
      <c r="X499" s="52"/>
      <c r="Y499" s="52"/>
      <c r="Z499" s="20"/>
      <c r="AA499" s="52"/>
      <c r="AB499" s="52"/>
      <c r="AC499" s="52"/>
      <c r="AD499" s="52"/>
      <c r="AE499" s="52"/>
      <c r="AF499" s="51"/>
      <c r="AG499" s="52"/>
      <c r="AH499" s="52"/>
      <c r="AI499" s="52"/>
      <c r="AJ499" s="52"/>
      <c r="AK499" s="52"/>
      <c r="AL499" s="52"/>
    </row>
    <row r="500" spans="1:38" s="13" customFormat="1" x14ac:dyDescent="0.2">
      <c r="A500" s="176"/>
      <c r="B500" s="238"/>
      <c r="C500" s="20"/>
      <c r="D500" s="243"/>
      <c r="E500" s="238"/>
      <c r="F500" s="298"/>
      <c r="G500" s="238"/>
      <c r="H500" s="1199"/>
      <c r="J500" s="12"/>
      <c r="M500" s="20"/>
      <c r="N500" s="52"/>
      <c r="O500" s="52"/>
      <c r="P500" s="52"/>
      <c r="Q500" s="52"/>
      <c r="R500" s="52"/>
      <c r="S500" s="51"/>
      <c r="T500" s="52"/>
      <c r="U500" s="52"/>
      <c r="V500" s="52"/>
      <c r="W500" s="52"/>
      <c r="X500" s="52"/>
      <c r="Y500" s="52"/>
      <c r="Z500" s="20"/>
      <c r="AA500" s="52"/>
      <c r="AB500" s="52"/>
      <c r="AC500" s="52"/>
      <c r="AD500" s="52"/>
      <c r="AE500" s="52"/>
      <c r="AF500" s="51"/>
      <c r="AG500" s="52"/>
      <c r="AH500" s="52"/>
      <c r="AI500" s="52"/>
      <c r="AJ500" s="52"/>
      <c r="AK500" s="52"/>
      <c r="AL500" s="52"/>
    </row>
    <row r="501" spans="1:38" s="13" customFormat="1" x14ac:dyDescent="0.2">
      <c r="A501" s="176"/>
      <c r="B501" s="238"/>
      <c r="C501" s="20"/>
      <c r="D501" s="243"/>
      <c r="E501" s="238"/>
      <c r="F501" s="298"/>
      <c r="G501" s="238"/>
      <c r="H501" s="1199"/>
      <c r="J501" s="12"/>
      <c r="M501" s="20"/>
      <c r="N501" s="52"/>
      <c r="O501" s="52"/>
      <c r="P501" s="52"/>
      <c r="Q501" s="52"/>
      <c r="R501" s="52"/>
      <c r="S501" s="51"/>
      <c r="T501" s="52"/>
      <c r="U501" s="52"/>
      <c r="V501" s="52"/>
      <c r="W501" s="52"/>
      <c r="X501" s="52"/>
      <c r="Y501" s="52"/>
      <c r="Z501" s="20"/>
      <c r="AA501" s="52"/>
      <c r="AB501" s="52"/>
      <c r="AC501" s="52"/>
      <c r="AD501" s="52"/>
      <c r="AE501" s="52"/>
      <c r="AF501" s="51"/>
      <c r="AG501" s="52"/>
      <c r="AH501" s="52"/>
      <c r="AI501" s="52"/>
      <c r="AJ501" s="52"/>
      <c r="AK501" s="52"/>
      <c r="AL501" s="52"/>
    </row>
    <row r="502" spans="1:38" s="13" customFormat="1" x14ac:dyDescent="0.2">
      <c r="A502" s="176"/>
      <c r="B502" s="238"/>
      <c r="C502" s="20"/>
      <c r="D502" s="243"/>
      <c r="E502" s="238"/>
      <c r="F502" s="298"/>
      <c r="G502" s="238"/>
      <c r="H502" s="1199"/>
      <c r="J502" s="12"/>
      <c r="M502" s="20"/>
      <c r="N502" s="52"/>
      <c r="O502" s="52"/>
      <c r="P502" s="52"/>
      <c r="Q502" s="52"/>
      <c r="R502" s="52"/>
      <c r="S502" s="51"/>
      <c r="T502" s="52"/>
      <c r="U502" s="52"/>
      <c r="V502" s="52"/>
      <c r="W502" s="52"/>
      <c r="X502" s="52"/>
      <c r="Y502" s="52"/>
      <c r="Z502" s="20"/>
      <c r="AA502" s="52"/>
      <c r="AB502" s="52"/>
      <c r="AC502" s="52"/>
      <c r="AD502" s="52"/>
      <c r="AE502" s="52"/>
      <c r="AF502" s="51"/>
      <c r="AG502" s="52"/>
      <c r="AH502" s="52"/>
      <c r="AI502" s="52"/>
      <c r="AJ502" s="52"/>
      <c r="AK502" s="52"/>
      <c r="AL502" s="52"/>
    </row>
    <row r="503" spans="1:38" s="13" customFormat="1" x14ac:dyDescent="0.2">
      <c r="A503" s="176"/>
      <c r="B503" s="238"/>
      <c r="C503" s="20"/>
      <c r="D503" s="243"/>
      <c r="E503" s="238"/>
      <c r="F503" s="298"/>
      <c r="G503" s="238"/>
      <c r="H503" s="1199"/>
      <c r="J503" s="12"/>
      <c r="M503" s="20"/>
      <c r="N503" s="52"/>
      <c r="O503" s="52"/>
      <c r="P503" s="52"/>
      <c r="Q503" s="52"/>
      <c r="R503" s="52"/>
      <c r="S503" s="51"/>
      <c r="T503" s="52"/>
      <c r="U503" s="52"/>
      <c r="V503" s="52"/>
      <c r="W503" s="52"/>
      <c r="X503" s="52"/>
      <c r="Y503" s="52"/>
      <c r="Z503" s="20"/>
      <c r="AA503" s="52"/>
      <c r="AB503" s="52"/>
      <c r="AC503" s="52"/>
      <c r="AD503" s="52"/>
      <c r="AE503" s="52"/>
      <c r="AF503" s="51"/>
      <c r="AG503" s="52"/>
      <c r="AH503" s="52"/>
      <c r="AI503" s="52"/>
      <c r="AJ503" s="52"/>
      <c r="AK503" s="52"/>
      <c r="AL503" s="52"/>
    </row>
    <row r="504" spans="1:38" s="13" customFormat="1" x14ac:dyDescent="0.2">
      <c r="A504" s="176"/>
      <c r="B504" s="238"/>
      <c r="C504" s="20"/>
      <c r="D504" s="243"/>
      <c r="E504" s="238"/>
      <c r="F504" s="298"/>
      <c r="G504" s="238"/>
      <c r="H504" s="1199"/>
      <c r="J504" s="12"/>
      <c r="M504" s="20"/>
      <c r="N504" s="52"/>
      <c r="O504" s="52"/>
      <c r="P504" s="52"/>
      <c r="Q504" s="52"/>
      <c r="R504" s="52"/>
      <c r="S504" s="51"/>
      <c r="T504" s="52"/>
      <c r="U504" s="52"/>
      <c r="V504" s="52"/>
      <c r="W504" s="52"/>
      <c r="X504" s="52"/>
      <c r="Y504" s="52"/>
      <c r="Z504" s="20"/>
      <c r="AA504" s="52"/>
      <c r="AB504" s="52"/>
      <c r="AC504" s="52"/>
      <c r="AD504" s="52"/>
      <c r="AE504" s="52"/>
      <c r="AF504" s="51"/>
      <c r="AG504" s="52"/>
      <c r="AH504" s="52"/>
      <c r="AI504" s="52"/>
      <c r="AJ504" s="52"/>
      <c r="AK504" s="52"/>
      <c r="AL504" s="52"/>
    </row>
    <row r="505" spans="1:38" s="13" customFormat="1" x14ac:dyDescent="0.2">
      <c r="A505" s="176"/>
      <c r="B505" s="238"/>
      <c r="C505" s="20"/>
      <c r="D505" s="243"/>
      <c r="E505" s="238"/>
      <c r="F505" s="298"/>
      <c r="G505" s="238"/>
      <c r="H505" s="1199"/>
      <c r="J505" s="12"/>
      <c r="M505" s="20"/>
      <c r="N505" s="52"/>
      <c r="O505" s="52"/>
      <c r="P505" s="52"/>
      <c r="Q505" s="52"/>
      <c r="R505" s="52"/>
      <c r="S505" s="51"/>
      <c r="T505" s="52"/>
      <c r="U505" s="52"/>
      <c r="V505" s="52"/>
      <c r="W505" s="52"/>
      <c r="X505" s="52"/>
      <c r="Y505" s="52"/>
      <c r="Z505" s="20"/>
      <c r="AA505" s="52"/>
      <c r="AB505" s="52"/>
      <c r="AC505" s="52"/>
      <c r="AD505" s="52"/>
      <c r="AE505" s="52"/>
      <c r="AF505" s="51"/>
      <c r="AG505" s="52"/>
      <c r="AH505" s="52"/>
      <c r="AI505" s="52"/>
      <c r="AJ505" s="52"/>
      <c r="AK505" s="52"/>
      <c r="AL505" s="52"/>
    </row>
    <row r="506" spans="1:38" s="13" customFormat="1" x14ac:dyDescent="0.2">
      <c r="A506" s="176"/>
      <c r="B506" s="238"/>
      <c r="C506" s="20"/>
      <c r="D506" s="243"/>
      <c r="E506" s="238"/>
      <c r="F506" s="298"/>
      <c r="G506" s="238"/>
      <c r="H506" s="1199"/>
      <c r="J506" s="12"/>
      <c r="M506" s="20"/>
      <c r="N506" s="52"/>
      <c r="O506" s="52"/>
      <c r="P506" s="52"/>
      <c r="Q506" s="52"/>
      <c r="R506" s="52"/>
      <c r="S506" s="51"/>
      <c r="T506" s="52"/>
      <c r="U506" s="52"/>
      <c r="V506" s="52"/>
      <c r="W506" s="52"/>
      <c r="X506" s="52"/>
      <c r="Y506" s="52"/>
      <c r="Z506" s="20"/>
      <c r="AA506" s="52"/>
      <c r="AB506" s="52"/>
      <c r="AC506" s="52"/>
      <c r="AD506" s="52"/>
      <c r="AE506" s="52"/>
      <c r="AF506" s="51"/>
      <c r="AG506" s="52"/>
      <c r="AH506" s="52"/>
      <c r="AI506" s="52"/>
      <c r="AJ506" s="52"/>
      <c r="AK506" s="52"/>
      <c r="AL506" s="52"/>
    </row>
    <row r="507" spans="1:38" s="13" customFormat="1" x14ac:dyDescent="0.2">
      <c r="A507" s="176"/>
      <c r="B507" s="238"/>
      <c r="C507" s="20"/>
      <c r="D507" s="243"/>
      <c r="E507" s="238"/>
      <c r="F507" s="298"/>
      <c r="G507" s="238"/>
      <c r="H507" s="1199"/>
      <c r="J507" s="12"/>
      <c r="M507" s="20"/>
      <c r="N507" s="52"/>
      <c r="O507" s="52"/>
      <c r="P507" s="52"/>
      <c r="Q507" s="52"/>
      <c r="R507" s="52"/>
      <c r="S507" s="51"/>
      <c r="T507" s="52"/>
      <c r="U507" s="52"/>
      <c r="V507" s="52"/>
      <c r="W507" s="52"/>
      <c r="X507" s="52"/>
      <c r="Y507" s="52"/>
      <c r="Z507" s="20"/>
      <c r="AA507" s="52"/>
      <c r="AB507" s="52"/>
      <c r="AC507" s="52"/>
      <c r="AD507" s="52"/>
      <c r="AE507" s="52"/>
      <c r="AF507" s="51"/>
      <c r="AG507" s="52"/>
      <c r="AH507" s="52"/>
      <c r="AI507" s="52"/>
      <c r="AJ507" s="52"/>
      <c r="AK507" s="52"/>
      <c r="AL507" s="52"/>
    </row>
    <row r="508" spans="1:38" s="13" customFormat="1" x14ac:dyDescent="0.2">
      <c r="A508" s="176"/>
      <c r="B508" s="238"/>
      <c r="C508" s="20"/>
      <c r="D508" s="243"/>
      <c r="E508" s="238"/>
      <c r="F508" s="298"/>
      <c r="G508" s="238"/>
      <c r="H508" s="1199"/>
      <c r="J508" s="12"/>
      <c r="M508" s="20"/>
      <c r="N508" s="52"/>
      <c r="O508" s="52"/>
      <c r="P508" s="52"/>
      <c r="Q508" s="52"/>
      <c r="R508" s="52"/>
      <c r="S508" s="51"/>
      <c r="T508" s="52"/>
      <c r="U508" s="52"/>
      <c r="V508" s="52"/>
      <c r="W508" s="52"/>
      <c r="X508" s="52"/>
      <c r="Y508" s="52"/>
      <c r="Z508" s="20"/>
      <c r="AA508" s="52"/>
      <c r="AB508" s="52"/>
      <c r="AC508" s="52"/>
      <c r="AD508" s="52"/>
      <c r="AE508" s="52"/>
      <c r="AF508" s="51"/>
      <c r="AG508" s="52"/>
      <c r="AH508" s="52"/>
      <c r="AI508" s="52"/>
      <c r="AJ508" s="52"/>
      <c r="AK508" s="52"/>
      <c r="AL508" s="52"/>
    </row>
    <row r="509" spans="1:38" s="13" customFormat="1" x14ac:dyDescent="0.2">
      <c r="A509" s="176"/>
      <c r="B509" s="238"/>
      <c r="C509" s="20"/>
      <c r="D509" s="243"/>
      <c r="E509" s="238"/>
      <c r="F509" s="298"/>
      <c r="G509" s="238"/>
      <c r="H509" s="1199"/>
      <c r="J509" s="12"/>
      <c r="M509" s="20"/>
      <c r="N509" s="52"/>
      <c r="O509" s="52"/>
      <c r="P509" s="52"/>
      <c r="Q509" s="52"/>
      <c r="R509" s="52"/>
      <c r="S509" s="51"/>
      <c r="T509" s="52"/>
      <c r="U509" s="52"/>
      <c r="V509" s="52"/>
      <c r="W509" s="52"/>
      <c r="X509" s="52"/>
      <c r="Y509" s="52"/>
      <c r="Z509" s="20"/>
      <c r="AA509" s="52"/>
      <c r="AB509" s="52"/>
      <c r="AC509" s="52"/>
      <c r="AD509" s="52"/>
      <c r="AE509" s="52"/>
      <c r="AF509" s="51"/>
      <c r="AG509" s="52"/>
      <c r="AH509" s="52"/>
      <c r="AI509" s="52"/>
      <c r="AJ509" s="52"/>
      <c r="AK509" s="52"/>
      <c r="AL509" s="52"/>
    </row>
    <row r="510" spans="1:38" s="13" customFormat="1" x14ac:dyDescent="0.2">
      <c r="A510" s="176"/>
      <c r="B510" s="238"/>
      <c r="C510" s="20"/>
      <c r="D510" s="243"/>
      <c r="E510" s="238"/>
      <c r="F510" s="298"/>
      <c r="G510" s="238"/>
      <c r="H510" s="1199"/>
      <c r="J510" s="12"/>
      <c r="M510" s="20"/>
      <c r="N510" s="52"/>
      <c r="O510" s="52"/>
      <c r="P510" s="52"/>
      <c r="Q510" s="52"/>
      <c r="R510" s="52"/>
      <c r="S510" s="51"/>
      <c r="T510" s="52"/>
      <c r="U510" s="52"/>
      <c r="V510" s="52"/>
      <c r="W510" s="52"/>
      <c r="X510" s="52"/>
      <c r="Y510" s="52"/>
      <c r="Z510" s="20"/>
      <c r="AA510" s="52"/>
      <c r="AB510" s="52"/>
      <c r="AC510" s="52"/>
      <c r="AD510" s="52"/>
      <c r="AE510" s="52"/>
      <c r="AF510" s="51"/>
      <c r="AG510" s="52"/>
      <c r="AH510" s="52"/>
      <c r="AI510" s="52"/>
      <c r="AJ510" s="52"/>
      <c r="AK510" s="52"/>
      <c r="AL510" s="52"/>
    </row>
    <row r="511" spans="1:38" s="13" customFormat="1" x14ac:dyDescent="0.2">
      <c r="A511" s="176"/>
      <c r="B511" s="238"/>
      <c r="C511" s="20"/>
      <c r="D511" s="243"/>
      <c r="E511" s="238"/>
      <c r="F511" s="298"/>
      <c r="G511" s="238"/>
      <c r="H511" s="1199"/>
      <c r="J511" s="12"/>
      <c r="M511" s="20"/>
      <c r="N511" s="52"/>
      <c r="O511" s="52"/>
      <c r="P511" s="52"/>
      <c r="Q511" s="52"/>
      <c r="R511" s="52"/>
      <c r="S511" s="51"/>
      <c r="T511" s="52"/>
      <c r="U511" s="52"/>
      <c r="V511" s="52"/>
      <c r="W511" s="52"/>
      <c r="X511" s="52"/>
      <c r="Y511" s="52"/>
      <c r="Z511" s="20"/>
      <c r="AA511" s="52"/>
      <c r="AB511" s="52"/>
      <c r="AC511" s="52"/>
      <c r="AD511" s="52"/>
      <c r="AE511" s="52"/>
      <c r="AF511" s="51"/>
      <c r="AG511" s="52"/>
      <c r="AH511" s="52"/>
      <c r="AI511" s="52"/>
      <c r="AJ511" s="52"/>
      <c r="AK511" s="52"/>
      <c r="AL511" s="52"/>
    </row>
    <row r="512" spans="1:38" s="13" customFormat="1" x14ac:dyDescent="0.2">
      <c r="A512" s="176"/>
      <c r="B512" s="238"/>
      <c r="C512" s="20"/>
      <c r="D512" s="243"/>
      <c r="E512" s="238"/>
      <c r="F512" s="298"/>
      <c r="G512" s="238"/>
      <c r="H512" s="1199"/>
      <c r="J512" s="12"/>
      <c r="M512" s="20"/>
      <c r="N512" s="52"/>
      <c r="O512" s="52"/>
      <c r="P512" s="52"/>
      <c r="Q512" s="52"/>
      <c r="R512" s="52"/>
      <c r="S512" s="51"/>
      <c r="T512" s="52"/>
      <c r="U512" s="52"/>
      <c r="V512" s="52"/>
      <c r="W512" s="52"/>
      <c r="X512" s="52"/>
      <c r="Y512" s="52"/>
      <c r="Z512" s="20"/>
      <c r="AA512" s="52"/>
      <c r="AB512" s="52"/>
      <c r="AC512" s="52"/>
      <c r="AD512" s="52"/>
      <c r="AE512" s="52"/>
      <c r="AF512" s="51"/>
      <c r="AG512" s="52"/>
      <c r="AH512" s="52"/>
      <c r="AI512" s="52"/>
      <c r="AJ512" s="52"/>
      <c r="AK512" s="52"/>
      <c r="AL512" s="52"/>
    </row>
    <row r="513" spans="1:38" s="13" customFormat="1" x14ac:dyDescent="0.2">
      <c r="A513" s="176"/>
      <c r="B513" s="238"/>
      <c r="C513" s="20"/>
      <c r="D513" s="243"/>
      <c r="E513" s="238"/>
      <c r="F513" s="298"/>
      <c r="G513" s="238"/>
      <c r="H513" s="1199"/>
      <c r="J513" s="12"/>
      <c r="M513" s="20"/>
      <c r="N513" s="52"/>
      <c r="O513" s="52"/>
      <c r="P513" s="52"/>
      <c r="Q513" s="52"/>
      <c r="R513" s="52"/>
      <c r="S513" s="51"/>
      <c r="T513" s="52"/>
      <c r="U513" s="52"/>
      <c r="V513" s="52"/>
      <c r="W513" s="52"/>
      <c r="X513" s="52"/>
      <c r="Y513" s="52"/>
      <c r="Z513" s="20"/>
      <c r="AA513" s="52"/>
      <c r="AB513" s="52"/>
      <c r="AC513" s="52"/>
      <c r="AD513" s="52"/>
      <c r="AE513" s="52"/>
      <c r="AF513" s="51"/>
      <c r="AG513" s="52"/>
      <c r="AH513" s="52"/>
      <c r="AI513" s="52"/>
      <c r="AJ513" s="52"/>
      <c r="AK513" s="52"/>
      <c r="AL513" s="52"/>
    </row>
    <row r="514" spans="1:38" s="13" customFormat="1" x14ac:dyDescent="0.2">
      <c r="A514" s="176"/>
      <c r="B514" s="238"/>
      <c r="C514" s="20"/>
      <c r="D514" s="243"/>
      <c r="E514" s="238"/>
      <c r="F514" s="298"/>
      <c r="G514" s="238"/>
      <c r="H514" s="1199"/>
      <c r="J514" s="12"/>
      <c r="M514" s="20"/>
      <c r="N514" s="52"/>
      <c r="O514" s="52"/>
      <c r="P514" s="52"/>
      <c r="Q514" s="52"/>
      <c r="R514" s="52"/>
      <c r="S514" s="51"/>
      <c r="T514" s="52"/>
      <c r="U514" s="52"/>
      <c r="V514" s="52"/>
      <c r="W514" s="52"/>
      <c r="X514" s="52"/>
      <c r="Y514" s="52"/>
      <c r="Z514" s="20"/>
      <c r="AA514" s="52"/>
      <c r="AB514" s="52"/>
      <c r="AC514" s="52"/>
      <c r="AD514" s="52"/>
      <c r="AE514" s="52"/>
      <c r="AF514" s="51"/>
      <c r="AG514" s="52"/>
      <c r="AH514" s="52"/>
      <c r="AI514" s="52"/>
      <c r="AJ514" s="52"/>
      <c r="AK514" s="52"/>
      <c r="AL514" s="52"/>
    </row>
    <row r="515" spans="1:38" s="13" customFormat="1" x14ac:dyDescent="0.2">
      <c r="A515" s="176"/>
      <c r="B515" s="238"/>
      <c r="C515" s="20"/>
      <c r="D515" s="243"/>
      <c r="E515" s="238"/>
      <c r="F515" s="298"/>
      <c r="G515" s="238"/>
      <c r="H515" s="1199"/>
      <c r="J515" s="12"/>
      <c r="M515" s="20"/>
      <c r="N515" s="52"/>
      <c r="O515" s="52"/>
      <c r="P515" s="52"/>
      <c r="Q515" s="52"/>
      <c r="R515" s="52"/>
      <c r="S515" s="51"/>
      <c r="T515" s="52"/>
      <c r="U515" s="52"/>
      <c r="V515" s="52"/>
      <c r="W515" s="52"/>
      <c r="X515" s="52"/>
      <c r="Y515" s="52"/>
      <c r="Z515" s="20"/>
      <c r="AA515" s="52"/>
      <c r="AB515" s="52"/>
      <c r="AC515" s="52"/>
      <c r="AD515" s="52"/>
      <c r="AE515" s="52"/>
      <c r="AF515" s="51"/>
      <c r="AG515" s="52"/>
      <c r="AH515" s="52"/>
      <c r="AI515" s="52"/>
      <c r="AJ515" s="52"/>
      <c r="AK515" s="52"/>
      <c r="AL515" s="52"/>
    </row>
    <row r="516" spans="1:38" s="13" customFormat="1" x14ac:dyDescent="0.2">
      <c r="A516" s="176"/>
      <c r="B516" s="238"/>
      <c r="C516" s="20"/>
      <c r="D516" s="243"/>
      <c r="E516" s="238"/>
      <c r="F516" s="298"/>
      <c r="G516" s="238"/>
      <c r="H516" s="1199"/>
      <c r="J516" s="12"/>
      <c r="M516" s="20"/>
      <c r="N516" s="52"/>
      <c r="O516" s="52"/>
      <c r="P516" s="52"/>
      <c r="Q516" s="52"/>
      <c r="R516" s="52"/>
      <c r="S516" s="51"/>
      <c r="T516" s="52"/>
      <c r="U516" s="52"/>
      <c r="V516" s="52"/>
      <c r="W516" s="52"/>
      <c r="X516" s="52"/>
      <c r="Y516" s="52"/>
      <c r="Z516" s="20"/>
      <c r="AA516" s="52"/>
      <c r="AB516" s="52"/>
      <c r="AC516" s="52"/>
      <c r="AD516" s="52"/>
      <c r="AE516" s="52"/>
      <c r="AF516" s="51"/>
      <c r="AG516" s="52"/>
      <c r="AH516" s="52"/>
      <c r="AI516" s="52"/>
      <c r="AJ516" s="52"/>
      <c r="AK516" s="52"/>
      <c r="AL516" s="52"/>
    </row>
    <row r="517" spans="1:38" s="13" customFormat="1" x14ac:dyDescent="0.2">
      <c r="A517" s="176"/>
      <c r="B517" s="238"/>
      <c r="C517" s="20"/>
      <c r="D517" s="243"/>
      <c r="E517" s="238"/>
      <c r="F517" s="298"/>
      <c r="G517" s="238"/>
      <c r="H517" s="1199"/>
      <c r="J517" s="12"/>
      <c r="M517" s="20"/>
      <c r="N517" s="52"/>
      <c r="O517" s="52"/>
      <c r="P517" s="52"/>
      <c r="Q517" s="52"/>
      <c r="R517" s="52"/>
      <c r="S517" s="51"/>
      <c r="T517" s="52"/>
      <c r="U517" s="52"/>
      <c r="V517" s="52"/>
      <c r="W517" s="52"/>
      <c r="X517" s="52"/>
      <c r="Y517" s="52"/>
      <c r="Z517" s="20"/>
      <c r="AA517" s="52"/>
      <c r="AB517" s="52"/>
      <c r="AC517" s="52"/>
      <c r="AD517" s="52"/>
      <c r="AE517" s="52"/>
      <c r="AF517" s="51"/>
      <c r="AG517" s="52"/>
      <c r="AH517" s="52"/>
      <c r="AI517" s="52"/>
      <c r="AJ517" s="52"/>
      <c r="AK517" s="52"/>
      <c r="AL517" s="52"/>
    </row>
    <row r="518" spans="1:38" s="13" customFormat="1" x14ac:dyDescent="0.2">
      <c r="A518" s="176"/>
      <c r="B518" s="238"/>
      <c r="C518" s="20"/>
      <c r="D518" s="243"/>
      <c r="E518" s="238"/>
      <c r="F518" s="298"/>
      <c r="G518" s="238"/>
      <c r="H518" s="1199"/>
      <c r="J518" s="12"/>
      <c r="M518" s="20"/>
      <c r="N518" s="52"/>
      <c r="O518" s="52"/>
      <c r="P518" s="52"/>
      <c r="Q518" s="52"/>
      <c r="R518" s="52"/>
      <c r="S518" s="51"/>
      <c r="T518" s="52"/>
      <c r="U518" s="52"/>
      <c r="V518" s="52"/>
      <c r="W518" s="52"/>
      <c r="X518" s="52"/>
      <c r="Y518" s="52"/>
      <c r="Z518" s="20"/>
      <c r="AA518" s="52"/>
      <c r="AB518" s="52"/>
      <c r="AC518" s="52"/>
      <c r="AD518" s="52"/>
      <c r="AE518" s="52"/>
      <c r="AF518" s="51"/>
      <c r="AG518" s="52"/>
      <c r="AH518" s="52"/>
      <c r="AI518" s="52"/>
      <c r="AJ518" s="52"/>
      <c r="AK518" s="52"/>
      <c r="AL518" s="52"/>
    </row>
    <row r="519" spans="1:38" s="13" customFormat="1" x14ac:dyDescent="0.2">
      <c r="A519" s="176"/>
      <c r="B519" s="238"/>
      <c r="C519" s="20"/>
      <c r="D519" s="243"/>
      <c r="E519" s="238"/>
      <c r="F519" s="298"/>
      <c r="G519" s="238"/>
      <c r="H519" s="1199"/>
      <c r="J519" s="12"/>
      <c r="M519" s="20"/>
      <c r="N519" s="52"/>
      <c r="O519" s="52"/>
      <c r="P519" s="52"/>
      <c r="Q519" s="52"/>
      <c r="R519" s="52"/>
      <c r="S519" s="51"/>
      <c r="T519" s="52"/>
      <c r="U519" s="52"/>
      <c r="V519" s="52"/>
      <c r="W519" s="52"/>
      <c r="X519" s="52"/>
      <c r="Y519" s="52"/>
      <c r="Z519" s="20"/>
      <c r="AA519" s="52"/>
      <c r="AB519" s="52"/>
      <c r="AC519" s="52"/>
      <c r="AD519" s="52"/>
      <c r="AE519" s="52"/>
      <c r="AF519" s="51"/>
      <c r="AG519" s="52"/>
      <c r="AH519" s="52"/>
      <c r="AI519" s="52"/>
      <c r="AJ519" s="52"/>
      <c r="AK519" s="52"/>
      <c r="AL519" s="52"/>
    </row>
    <row r="520" spans="1:38" s="13" customFormat="1" x14ac:dyDescent="0.2">
      <c r="A520" s="176"/>
      <c r="B520" s="238"/>
      <c r="C520" s="20"/>
      <c r="D520" s="243"/>
      <c r="E520" s="238"/>
      <c r="F520" s="298"/>
      <c r="G520" s="238"/>
      <c r="H520" s="1199"/>
      <c r="J520" s="12"/>
      <c r="M520" s="20"/>
      <c r="N520" s="52"/>
      <c r="O520" s="52"/>
      <c r="P520" s="52"/>
      <c r="Q520" s="52"/>
      <c r="R520" s="52"/>
      <c r="S520" s="51"/>
      <c r="T520" s="52"/>
      <c r="U520" s="52"/>
      <c r="V520" s="52"/>
      <c r="W520" s="52"/>
      <c r="X520" s="52"/>
      <c r="Y520" s="52"/>
      <c r="Z520" s="20"/>
      <c r="AA520" s="52"/>
      <c r="AB520" s="52"/>
      <c r="AC520" s="52"/>
      <c r="AD520" s="52"/>
      <c r="AE520" s="52"/>
      <c r="AF520" s="51"/>
      <c r="AG520" s="52"/>
      <c r="AH520" s="52"/>
      <c r="AI520" s="52"/>
      <c r="AJ520" s="52"/>
      <c r="AK520" s="52"/>
      <c r="AL520" s="52"/>
    </row>
    <row r="521" spans="1:38" s="13" customFormat="1" x14ac:dyDescent="0.2">
      <c r="A521" s="176"/>
      <c r="B521" s="238"/>
      <c r="C521" s="20"/>
      <c r="D521" s="243"/>
      <c r="E521" s="238"/>
      <c r="F521" s="298"/>
      <c r="G521" s="238"/>
      <c r="H521" s="1199"/>
      <c r="J521" s="12"/>
      <c r="M521" s="20"/>
      <c r="N521" s="52"/>
      <c r="O521" s="52"/>
      <c r="P521" s="52"/>
      <c r="Q521" s="52"/>
      <c r="R521" s="52"/>
      <c r="S521" s="51"/>
      <c r="T521" s="52"/>
      <c r="U521" s="52"/>
      <c r="V521" s="52"/>
      <c r="W521" s="52"/>
      <c r="X521" s="52"/>
      <c r="Y521" s="52"/>
      <c r="Z521" s="20"/>
      <c r="AA521" s="52"/>
      <c r="AB521" s="52"/>
      <c r="AC521" s="52"/>
      <c r="AD521" s="52"/>
      <c r="AE521" s="52"/>
      <c r="AF521" s="51"/>
      <c r="AG521" s="52"/>
      <c r="AH521" s="52"/>
      <c r="AI521" s="52"/>
      <c r="AJ521" s="52"/>
      <c r="AK521" s="52"/>
      <c r="AL521" s="52"/>
    </row>
    <row r="522" spans="1:38" s="13" customFormat="1" x14ac:dyDescent="0.2">
      <c r="A522" s="176"/>
      <c r="B522" s="238"/>
      <c r="C522" s="20"/>
      <c r="D522" s="243"/>
      <c r="E522" s="238"/>
      <c r="F522" s="298"/>
      <c r="G522" s="238"/>
      <c r="H522" s="1199"/>
      <c r="J522" s="12"/>
      <c r="M522" s="20"/>
      <c r="N522" s="52"/>
      <c r="O522" s="52"/>
      <c r="P522" s="52"/>
      <c r="Q522" s="52"/>
      <c r="R522" s="52"/>
      <c r="S522" s="51"/>
      <c r="T522" s="52"/>
      <c r="U522" s="52"/>
      <c r="V522" s="52"/>
      <c r="W522" s="52"/>
      <c r="X522" s="52"/>
      <c r="Y522" s="52"/>
      <c r="Z522" s="20"/>
      <c r="AA522" s="52"/>
      <c r="AB522" s="52"/>
      <c r="AC522" s="52"/>
      <c r="AD522" s="52"/>
      <c r="AE522" s="52"/>
      <c r="AF522" s="51"/>
      <c r="AG522" s="52"/>
      <c r="AH522" s="52"/>
      <c r="AI522" s="52"/>
      <c r="AJ522" s="52"/>
      <c r="AK522" s="52"/>
      <c r="AL522" s="52"/>
    </row>
    <row r="523" spans="1:38" s="13" customFormat="1" x14ac:dyDescent="0.2">
      <c r="A523" s="176"/>
      <c r="B523" s="238"/>
      <c r="C523" s="20"/>
      <c r="D523" s="243"/>
      <c r="E523" s="238"/>
      <c r="F523" s="298"/>
      <c r="G523" s="238"/>
      <c r="H523" s="1199"/>
      <c r="J523" s="12"/>
      <c r="M523" s="20"/>
      <c r="N523" s="52"/>
      <c r="O523" s="52"/>
      <c r="P523" s="52"/>
      <c r="Q523" s="52"/>
      <c r="R523" s="52"/>
      <c r="S523" s="51"/>
      <c r="T523" s="52"/>
      <c r="U523" s="52"/>
      <c r="V523" s="52"/>
      <c r="W523" s="52"/>
      <c r="X523" s="52"/>
      <c r="Y523" s="52"/>
      <c r="Z523" s="20"/>
      <c r="AA523" s="52"/>
      <c r="AB523" s="52"/>
      <c r="AC523" s="52"/>
      <c r="AD523" s="52"/>
      <c r="AE523" s="52"/>
      <c r="AF523" s="51"/>
      <c r="AG523" s="52"/>
      <c r="AH523" s="52"/>
      <c r="AI523" s="52"/>
      <c r="AJ523" s="52"/>
      <c r="AK523" s="52"/>
      <c r="AL523" s="52"/>
    </row>
    <row r="524" spans="1:38" s="13" customFormat="1" x14ac:dyDescent="0.2">
      <c r="A524" s="176"/>
      <c r="B524" s="238"/>
      <c r="C524" s="20"/>
      <c r="D524" s="243"/>
      <c r="E524" s="238"/>
      <c r="F524" s="298"/>
      <c r="G524" s="238"/>
      <c r="H524" s="1199"/>
      <c r="J524" s="12"/>
      <c r="M524" s="20"/>
      <c r="N524" s="52"/>
      <c r="O524" s="52"/>
      <c r="P524" s="52"/>
      <c r="Q524" s="52"/>
      <c r="R524" s="52"/>
      <c r="S524" s="51"/>
      <c r="T524" s="52"/>
      <c r="U524" s="52"/>
      <c r="V524" s="52"/>
      <c r="W524" s="52"/>
      <c r="X524" s="52"/>
      <c r="Y524" s="52"/>
      <c r="Z524" s="20"/>
      <c r="AA524" s="52"/>
      <c r="AB524" s="52"/>
      <c r="AC524" s="52"/>
      <c r="AD524" s="52"/>
      <c r="AE524" s="52"/>
      <c r="AF524" s="51"/>
      <c r="AG524" s="52"/>
      <c r="AH524" s="52"/>
      <c r="AI524" s="52"/>
      <c r="AJ524" s="52"/>
      <c r="AK524" s="52"/>
      <c r="AL524" s="52"/>
    </row>
    <row r="525" spans="1:38" s="13" customFormat="1" x14ac:dyDescent="0.2">
      <c r="A525" s="176"/>
      <c r="B525" s="238"/>
      <c r="C525" s="20"/>
      <c r="D525" s="243"/>
      <c r="E525" s="238"/>
      <c r="F525" s="298"/>
      <c r="G525" s="238"/>
      <c r="H525" s="1199"/>
      <c r="J525" s="12"/>
      <c r="M525" s="20"/>
      <c r="N525" s="52"/>
      <c r="O525" s="52"/>
      <c r="P525" s="52"/>
      <c r="Q525" s="52"/>
      <c r="R525" s="52"/>
      <c r="S525" s="51"/>
      <c r="T525" s="52"/>
      <c r="U525" s="52"/>
      <c r="V525" s="52"/>
      <c r="W525" s="52"/>
      <c r="X525" s="52"/>
      <c r="Y525" s="52"/>
      <c r="Z525" s="20"/>
      <c r="AA525" s="52"/>
      <c r="AB525" s="52"/>
      <c r="AC525" s="52"/>
      <c r="AD525" s="52"/>
      <c r="AE525" s="52"/>
      <c r="AF525" s="51"/>
      <c r="AG525" s="52"/>
      <c r="AH525" s="52"/>
      <c r="AI525" s="52"/>
      <c r="AJ525" s="52"/>
      <c r="AK525" s="52"/>
      <c r="AL525" s="52"/>
    </row>
    <row r="526" spans="1:38" s="13" customFormat="1" x14ac:dyDescent="0.2">
      <c r="A526" s="176"/>
      <c r="B526" s="238"/>
      <c r="C526" s="20"/>
      <c r="D526" s="243"/>
      <c r="E526" s="238"/>
      <c r="F526" s="298"/>
      <c r="G526" s="238"/>
      <c r="H526" s="1199"/>
      <c r="J526" s="12"/>
      <c r="M526" s="20"/>
      <c r="N526" s="52"/>
      <c r="O526" s="52"/>
      <c r="P526" s="52"/>
      <c r="Q526" s="52"/>
      <c r="R526" s="52"/>
      <c r="S526" s="51"/>
      <c r="T526" s="52"/>
      <c r="U526" s="52"/>
      <c r="V526" s="52"/>
      <c r="W526" s="52"/>
      <c r="X526" s="52"/>
      <c r="Y526" s="52"/>
      <c r="Z526" s="20"/>
      <c r="AA526" s="52"/>
      <c r="AB526" s="52"/>
      <c r="AC526" s="52"/>
      <c r="AD526" s="52"/>
      <c r="AE526" s="52"/>
      <c r="AF526" s="51"/>
      <c r="AG526" s="52"/>
      <c r="AH526" s="52"/>
      <c r="AI526" s="52"/>
      <c r="AJ526" s="52"/>
      <c r="AK526" s="52"/>
      <c r="AL526" s="52"/>
    </row>
    <row r="527" spans="1:38" s="13" customFormat="1" x14ac:dyDescent="0.2">
      <c r="A527" s="176"/>
      <c r="B527" s="238"/>
      <c r="C527" s="20"/>
      <c r="D527" s="243"/>
      <c r="E527" s="238"/>
      <c r="F527" s="298"/>
      <c r="G527" s="238"/>
      <c r="H527" s="1199"/>
      <c r="J527" s="12"/>
      <c r="M527" s="20"/>
      <c r="N527" s="52"/>
      <c r="O527" s="52"/>
      <c r="P527" s="52"/>
      <c r="Q527" s="52"/>
      <c r="R527" s="52"/>
      <c r="S527" s="51"/>
      <c r="T527" s="52"/>
      <c r="U527" s="52"/>
      <c r="V527" s="52"/>
      <c r="W527" s="52"/>
      <c r="X527" s="52"/>
      <c r="Y527" s="52"/>
      <c r="Z527" s="20"/>
      <c r="AA527" s="52"/>
      <c r="AB527" s="52"/>
      <c r="AC527" s="52"/>
      <c r="AD527" s="52"/>
      <c r="AE527" s="52"/>
      <c r="AF527" s="51"/>
      <c r="AG527" s="52"/>
      <c r="AH527" s="52"/>
      <c r="AI527" s="52"/>
      <c r="AJ527" s="52"/>
      <c r="AK527" s="52"/>
      <c r="AL527" s="52"/>
    </row>
    <row r="528" spans="1:38" s="13" customFormat="1" x14ac:dyDescent="0.2">
      <c r="A528" s="176"/>
      <c r="B528" s="238"/>
      <c r="C528" s="20"/>
      <c r="D528" s="243"/>
      <c r="E528" s="238"/>
      <c r="F528" s="298"/>
      <c r="G528" s="238"/>
      <c r="H528" s="1199"/>
      <c r="J528" s="12"/>
      <c r="M528" s="20"/>
      <c r="N528" s="52"/>
      <c r="O528" s="52"/>
      <c r="P528" s="52"/>
      <c r="Q528" s="52"/>
      <c r="R528" s="52"/>
      <c r="S528" s="51"/>
      <c r="T528" s="52"/>
      <c r="U528" s="52"/>
      <c r="V528" s="52"/>
      <c r="W528" s="52"/>
      <c r="X528" s="52"/>
      <c r="Y528" s="52"/>
      <c r="Z528" s="20"/>
      <c r="AA528" s="52"/>
      <c r="AB528" s="52"/>
      <c r="AC528" s="52"/>
      <c r="AD528" s="52"/>
      <c r="AE528" s="52"/>
      <c r="AF528" s="51"/>
      <c r="AG528" s="52"/>
      <c r="AH528" s="52"/>
      <c r="AI528" s="52"/>
      <c r="AJ528" s="52"/>
      <c r="AK528" s="52"/>
      <c r="AL528" s="52"/>
    </row>
    <row r="529" spans="1:38" s="13" customFormat="1" x14ac:dyDescent="0.2">
      <c r="A529" s="176"/>
      <c r="B529" s="238"/>
      <c r="C529" s="20"/>
      <c r="D529" s="243"/>
      <c r="E529" s="238"/>
      <c r="F529" s="298"/>
      <c r="G529" s="238"/>
      <c r="H529" s="1199"/>
      <c r="J529" s="12"/>
      <c r="M529" s="20"/>
      <c r="N529" s="52"/>
      <c r="O529" s="52"/>
      <c r="P529" s="52"/>
      <c r="Q529" s="52"/>
      <c r="R529" s="52"/>
      <c r="S529" s="51"/>
      <c r="T529" s="52"/>
      <c r="U529" s="52"/>
      <c r="V529" s="52"/>
      <c r="W529" s="52"/>
      <c r="X529" s="52"/>
      <c r="Y529" s="52"/>
      <c r="Z529" s="20"/>
      <c r="AA529" s="52"/>
      <c r="AB529" s="52"/>
      <c r="AC529" s="52"/>
      <c r="AD529" s="52"/>
      <c r="AE529" s="52"/>
      <c r="AF529" s="51"/>
      <c r="AG529" s="52"/>
      <c r="AH529" s="52"/>
      <c r="AI529" s="52"/>
      <c r="AJ529" s="52"/>
      <c r="AK529" s="52"/>
      <c r="AL529" s="52"/>
    </row>
    <row r="530" spans="1:38" s="13" customFormat="1" x14ac:dyDescent="0.2">
      <c r="A530" s="176"/>
      <c r="B530" s="238"/>
      <c r="C530" s="20"/>
      <c r="D530" s="243"/>
      <c r="E530" s="238"/>
      <c r="F530" s="298"/>
      <c r="G530" s="238"/>
      <c r="H530" s="1199"/>
      <c r="J530" s="12"/>
      <c r="M530" s="20"/>
      <c r="N530" s="52"/>
      <c r="O530" s="52"/>
      <c r="P530" s="52"/>
      <c r="Q530" s="52"/>
      <c r="R530" s="52"/>
      <c r="S530" s="51"/>
      <c r="T530" s="52"/>
      <c r="U530" s="52"/>
      <c r="V530" s="52"/>
      <c r="W530" s="52"/>
      <c r="X530" s="52"/>
      <c r="Y530" s="52"/>
      <c r="Z530" s="20"/>
      <c r="AA530" s="52"/>
      <c r="AB530" s="52"/>
      <c r="AC530" s="52"/>
      <c r="AD530" s="52"/>
      <c r="AE530" s="52"/>
      <c r="AF530" s="51"/>
      <c r="AG530" s="52"/>
      <c r="AH530" s="52"/>
      <c r="AI530" s="52"/>
      <c r="AJ530" s="52"/>
      <c r="AK530" s="52"/>
      <c r="AL530" s="52"/>
    </row>
    <row r="531" spans="1:38" s="13" customFormat="1" x14ac:dyDescent="0.2">
      <c r="A531" s="176"/>
      <c r="B531" s="238"/>
      <c r="C531" s="20"/>
      <c r="D531" s="243"/>
      <c r="E531" s="238"/>
      <c r="F531" s="298"/>
      <c r="G531" s="238"/>
      <c r="H531" s="1199"/>
      <c r="J531" s="12"/>
      <c r="M531" s="20"/>
      <c r="N531" s="52"/>
      <c r="O531" s="52"/>
      <c r="P531" s="52"/>
      <c r="Q531" s="52"/>
      <c r="R531" s="52"/>
      <c r="S531" s="51"/>
      <c r="T531" s="52"/>
      <c r="U531" s="52"/>
      <c r="V531" s="52"/>
      <c r="W531" s="52"/>
      <c r="X531" s="52"/>
      <c r="Y531" s="52"/>
      <c r="Z531" s="20"/>
      <c r="AA531" s="52"/>
      <c r="AB531" s="52"/>
      <c r="AC531" s="52"/>
      <c r="AD531" s="52"/>
      <c r="AE531" s="52"/>
      <c r="AF531" s="51"/>
      <c r="AG531" s="52"/>
      <c r="AH531" s="52"/>
      <c r="AI531" s="52"/>
      <c r="AJ531" s="52"/>
      <c r="AK531" s="52"/>
      <c r="AL531" s="52"/>
    </row>
    <row r="532" spans="1:38" s="13" customFormat="1" x14ac:dyDescent="0.2">
      <c r="A532" s="176"/>
      <c r="B532" s="238"/>
      <c r="C532" s="20"/>
      <c r="D532" s="243"/>
      <c r="E532" s="238"/>
      <c r="F532" s="298"/>
      <c r="G532" s="238"/>
      <c r="H532" s="1199"/>
      <c r="J532" s="12"/>
      <c r="M532" s="20"/>
      <c r="N532" s="52"/>
      <c r="O532" s="52"/>
      <c r="P532" s="52"/>
      <c r="Q532" s="52"/>
      <c r="R532" s="52"/>
      <c r="S532" s="51"/>
      <c r="T532" s="52"/>
      <c r="U532" s="52"/>
      <c r="V532" s="52"/>
      <c r="W532" s="52"/>
      <c r="X532" s="52"/>
      <c r="Y532" s="52"/>
      <c r="Z532" s="20"/>
      <c r="AA532" s="52"/>
      <c r="AB532" s="52"/>
      <c r="AC532" s="52"/>
      <c r="AD532" s="52"/>
      <c r="AE532" s="52"/>
      <c r="AF532" s="51"/>
      <c r="AG532" s="52"/>
      <c r="AH532" s="52"/>
      <c r="AI532" s="52"/>
      <c r="AJ532" s="52"/>
      <c r="AK532" s="52"/>
      <c r="AL532" s="52"/>
    </row>
    <row r="533" spans="1:38" s="13" customFormat="1" x14ac:dyDescent="0.2">
      <c r="A533" s="176"/>
      <c r="B533" s="238"/>
      <c r="C533" s="20"/>
      <c r="D533" s="243"/>
      <c r="E533" s="238"/>
      <c r="F533" s="298"/>
      <c r="G533" s="238"/>
      <c r="H533" s="1199"/>
      <c r="J533" s="12"/>
      <c r="M533" s="20"/>
      <c r="N533" s="52"/>
      <c r="O533" s="52"/>
      <c r="P533" s="52"/>
      <c r="Q533" s="52"/>
      <c r="R533" s="52"/>
      <c r="S533" s="51"/>
      <c r="T533" s="52"/>
      <c r="U533" s="52"/>
      <c r="V533" s="52"/>
      <c r="W533" s="52"/>
      <c r="X533" s="52"/>
      <c r="Y533" s="52"/>
      <c r="Z533" s="20"/>
      <c r="AA533" s="52"/>
      <c r="AB533" s="52"/>
      <c r="AC533" s="52"/>
      <c r="AD533" s="52"/>
      <c r="AE533" s="52"/>
      <c r="AF533" s="51"/>
      <c r="AG533" s="52"/>
      <c r="AH533" s="52"/>
      <c r="AI533" s="52"/>
      <c r="AJ533" s="52"/>
      <c r="AK533" s="52"/>
      <c r="AL533" s="52"/>
    </row>
    <row r="534" spans="1:38" s="13" customFormat="1" x14ac:dyDescent="0.2">
      <c r="A534" s="176"/>
      <c r="B534" s="238"/>
      <c r="C534" s="20"/>
      <c r="D534" s="243"/>
      <c r="E534" s="238"/>
      <c r="F534" s="298"/>
      <c r="G534" s="238"/>
      <c r="H534" s="1199"/>
      <c r="J534" s="12"/>
      <c r="M534" s="20"/>
      <c r="N534" s="52"/>
      <c r="O534" s="52"/>
      <c r="P534" s="52"/>
      <c r="Q534" s="52"/>
      <c r="R534" s="52"/>
      <c r="S534" s="51"/>
      <c r="T534" s="52"/>
      <c r="U534" s="52"/>
      <c r="V534" s="52"/>
      <c r="W534" s="52"/>
      <c r="X534" s="52"/>
      <c r="Y534" s="52"/>
      <c r="Z534" s="20"/>
      <c r="AA534" s="52"/>
      <c r="AB534" s="52"/>
      <c r="AC534" s="52"/>
      <c r="AD534" s="52"/>
      <c r="AE534" s="52"/>
      <c r="AF534" s="51"/>
      <c r="AG534" s="52"/>
      <c r="AH534" s="52"/>
      <c r="AI534" s="52"/>
      <c r="AJ534" s="52"/>
      <c r="AK534" s="52"/>
      <c r="AL534" s="52"/>
    </row>
    <row r="535" spans="1:38" s="13" customFormat="1" x14ac:dyDescent="0.2">
      <c r="A535" s="176"/>
      <c r="B535" s="238"/>
      <c r="C535" s="20"/>
      <c r="D535" s="243"/>
      <c r="E535" s="238"/>
      <c r="F535" s="298"/>
      <c r="G535" s="238"/>
      <c r="H535" s="1199"/>
      <c r="J535" s="12"/>
      <c r="M535" s="20"/>
      <c r="N535" s="52"/>
      <c r="O535" s="52"/>
      <c r="P535" s="52"/>
      <c r="Q535" s="52"/>
      <c r="R535" s="52"/>
      <c r="S535" s="51"/>
      <c r="T535" s="52"/>
      <c r="U535" s="52"/>
      <c r="V535" s="52"/>
      <c r="W535" s="52"/>
      <c r="X535" s="52"/>
      <c r="Y535" s="52"/>
      <c r="Z535" s="20"/>
      <c r="AA535" s="52"/>
      <c r="AB535" s="52"/>
      <c r="AC535" s="52"/>
      <c r="AD535" s="52"/>
      <c r="AE535" s="52"/>
      <c r="AF535" s="51"/>
      <c r="AG535" s="52"/>
      <c r="AH535" s="52"/>
      <c r="AI535" s="52"/>
      <c r="AJ535" s="52"/>
      <c r="AK535" s="52"/>
      <c r="AL535" s="52"/>
    </row>
    <row r="536" spans="1:38" s="13" customFormat="1" x14ac:dyDescent="0.2">
      <c r="A536" s="176"/>
      <c r="B536" s="238"/>
      <c r="C536" s="20"/>
      <c r="D536" s="243"/>
      <c r="E536" s="238"/>
      <c r="F536" s="298"/>
      <c r="G536" s="238"/>
      <c r="H536" s="1199"/>
      <c r="J536" s="12"/>
      <c r="M536" s="20"/>
      <c r="N536" s="52"/>
      <c r="O536" s="52"/>
      <c r="P536" s="52"/>
      <c r="Q536" s="52"/>
      <c r="R536" s="52"/>
      <c r="S536" s="51"/>
      <c r="T536" s="52"/>
      <c r="U536" s="52"/>
      <c r="V536" s="52"/>
      <c r="W536" s="52"/>
      <c r="X536" s="52"/>
      <c r="Y536" s="52"/>
      <c r="Z536" s="20"/>
      <c r="AA536" s="52"/>
      <c r="AB536" s="52"/>
      <c r="AC536" s="52"/>
      <c r="AD536" s="52"/>
      <c r="AE536" s="52"/>
      <c r="AF536" s="51"/>
      <c r="AG536" s="52"/>
      <c r="AH536" s="52"/>
      <c r="AI536" s="52"/>
      <c r="AJ536" s="52"/>
      <c r="AK536" s="52"/>
      <c r="AL536" s="52"/>
    </row>
    <row r="537" spans="1:38" s="13" customFormat="1" x14ac:dyDescent="0.2">
      <c r="A537" s="176"/>
      <c r="B537" s="238"/>
      <c r="C537" s="20"/>
      <c r="D537" s="243"/>
      <c r="E537" s="238"/>
      <c r="F537" s="298"/>
      <c r="G537" s="238"/>
      <c r="H537" s="1199"/>
      <c r="J537" s="12"/>
      <c r="M537" s="20"/>
      <c r="N537" s="52"/>
      <c r="O537" s="52"/>
      <c r="P537" s="52"/>
      <c r="Q537" s="52"/>
      <c r="R537" s="52"/>
      <c r="S537" s="51"/>
      <c r="T537" s="52"/>
      <c r="U537" s="52"/>
      <c r="V537" s="52"/>
      <c r="W537" s="52"/>
      <c r="X537" s="52"/>
      <c r="Y537" s="52"/>
      <c r="Z537" s="20"/>
      <c r="AA537" s="52"/>
      <c r="AB537" s="52"/>
      <c r="AC537" s="52"/>
      <c r="AD537" s="52"/>
      <c r="AE537" s="52"/>
      <c r="AF537" s="51"/>
      <c r="AG537" s="52"/>
      <c r="AH537" s="52"/>
      <c r="AI537" s="52"/>
      <c r="AJ537" s="52"/>
      <c r="AK537" s="52"/>
      <c r="AL537" s="52"/>
    </row>
    <row r="538" spans="1:38" s="13" customFormat="1" x14ac:dyDescent="0.2">
      <c r="A538" s="176"/>
      <c r="B538" s="238"/>
      <c r="C538" s="20"/>
      <c r="D538" s="243"/>
      <c r="E538" s="238"/>
      <c r="F538" s="298"/>
      <c r="G538" s="238"/>
      <c r="H538" s="1199"/>
      <c r="J538" s="12"/>
      <c r="M538" s="20"/>
      <c r="N538" s="52"/>
      <c r="O538" s="52"/>
      <c r="P538" s="52"/>
      <c r="Q538" s="52"/>
      <c r="R538" s="52"/>
      <c r="S538" s="51"/>
      <c r="T538" s="52"/>
      <c r="U538" s="52"/>
      <c r="V538" s="52"/>
      <c r="W538" s="52"/>
      <c r="X538" s="52"/>
      <c r="Y538" s="52"/>
      <c r="Z538" s="20"/>
      <c r="AA538" s="52"/>
      <c r="AB538" s="52"/>
      <c r="AC538" s="52"/>
      <c r="AD538" s="52"/>
      <c r="AE538" s="52"/>
      <c r="AF538" s="51"/>
      <c r="AG538" s="52"/>
      <c r="AH538" s="52"/>
      <c r="AI538" s="52"/>
      <c r="AJ538" s="52"/>
      <c r="AK538" s="52"/>
      <c r="AL538" s="52"/>
    </row>
    <row r="539" spans="1:38" s="13" customFormat="1" x14ac:dyDescent="0.2">
      <c r="A539" s="176"/>
      <c r="B539" s="238"/>
      <c r="C539" s="20"/>
      <c r="D539" s="243"/>
      <c r="E539" s="238"/>
      <c r="F539" s="298"/>
      <c r="G539" s="238"/>
      <c r="H539" s="1199"/>
      <c r="J539" s="12"/>
      <c r="M539" s="20"/>
      <c r="N539" s="52"/>
      <c r="O539" s="52"/>
      <c r="P539" s="52"/>
      <c r="Q539" s="52"/>
      <c r="R539" s="52"/>
      <c r="S539" s="51"/>
      <c r="T539" s="52"/>
      <c r="U539" s="52"/>
      <c r="V539" s="52"/>
      <c r="W539" s="52"/>
      <c r="X539" s="52"/>
      <c r="Y539" s="52"/>
      <c r="Z539" s="20"/>
      <c r="AA539" s="52"/>
      <c r="AB539" s="52"/>
      <c r="AC539" s="52"/>
      <c r="AD539" s="52"/>
      <c r="AE539" s="52"/>
      <c r="AF539" s="51"/>
      <c r="AG539" s="52"/>
      <c r="AH539" s="52"/>
      <c r="AI539" s="52"/>
      <c r="AJ539" s="52"/>
      <c r="AK539" s="52"/>
      <c r="AL539" s="52"/>
    </row>
    <row r="540" spans="1:38" s="13" customFormat="1" x14ac:dyDescent="0.2">
      <c r="A540" s="176"/>
      <c r="B540" s="238"/>
      <c r="C540" s="20"/>
      <c r="D540" s="243"/>
      <c r="E540" s="238"/>
      <c r="F540" s="298"/>
      <c r="G540" s="238"/>
      <c r="H540" s="1199"/>
      <c r="J540" s="12"/>
      <c r="M540" s="20"/>
      <c r="N540" s="52"/>
      <c r="O540" s="52"/>
      <c r="P540" s="52"/>
      <c r="Q540" s="52"/>
      <c r="R540" s="52"/>
      <c r="S540" s="51"/>
      <c r="T540" s="52"/>
      <c r="U540" s="52"/>
      <c r="V540" s="52"/>
      <c r="W540" s="52"/>
      <c r="X540" s="52"/>
      <c r="Y540" s="52"/>
      <c r="Z540" s="20"/>
      <c r="AA540" s="52"/>
      <c r="AB540" s="52"/>
      <c r="AC540" s="52"/>
      <c r="AD540" s="52"/>
      <c r="AE540" s="52"/>
      <c r="AF540" s="51"/>
      <c r="AG540" s="52"/>
      <c r="AH540" s="52"/>
      <c r="AI540" s="52"/>
      <c r="AJ540" s="52"/>
      <c r="AK540" s="52"/>
      <c r="AL540" s="52"/>
    </row>
    <row r="541" spans="1:38" s="13" customFormat="1" x14ac:dyDescent="0.2">
      <c r="A541" s="176"/>
      <c r="B541" s="238"/>
      <c r="C541" s="20"/>
      <c r="D541" s="243"/>
      <c r="E541" s="238"/>
      <c r="F541" s="298"/>
      <c r="G541" s="238"/>
      <c r="H541" s="1199"/>
      <c r="J541" s="12"/>
      <c r="M541" s="20"/>
      <c r="N541" s="52"/>
      <c r="O541" s="52"/>
      <c r="P541" s="52"/>
      <c r="Q541" s="52"/>
      <c r="R541" s="52"/>
      <c r="S541" s="51"/>
      <c r="T541" s="52"/>
      <c r="U541" s="52"/>
      <c r="V541" s="52"/>
      <c r="W541" s="52"/>
      <c r="X541" s="52"/>
      <c r="Y541" s="52"/>
      <c r="Z541" s="20"/>
      <c r="AA541" s="52"/>
      <c r="AB541" s="52"/>
      <c r="AC541" s="52"/>
      <c r="AD541" s="52"/>
      <c r="AE541" s="52"/>
      <c r="AF541" s="51"/>
      <c r="AG541" s="52"/>
      <c r="AH541" s="52"/>
      <c r="AI541" s="52"/>
      <c r="AJ541" s="52"/>
      <c r="AK541" s="52"/>
      <c r="AL541" s="52"/>
    </row>
    <row r="542" spans="1:38" s="13" customFormat="1" x14ac:dyDescent="0.2">
      <c r="A542" s="176"/>
      <c r="B542" s="238"/>
      <c r="C542" s="20"/>
      <c r="D542" s="243"/>
      <c r="E542" s="238"/>
      <c r="F542" s="298"/>
      <c r="G542" s="238"/>
      <c r="H542" s="1199"/>
      <c r="J542" s="12"/>
      <c r="M542" s="20"/>
      <c r="N542" s="52"/>
      <c r="O542" s="52"/>
      <c r="P542" s="52"/>
      <c r="Q542" s="52"/>
      <c r="R542" s="52"/>
      <c r="S542" s="51"/>
      <c r="T542" s="52"/>
      <c r="U542" s="52"/>
      <c r="V542" s="52"/>
      <c r="W542" s="52"/>
      <c r="X542" s="52"/>
      <c r="Y542" s="52"/>
      <c r="Z542" s="20"/>
      <c r="AA542" s="52"/>
      <c r="AB542" s="52"/>
      <c r="AC542" s="52"/>
      <c r="AD542" s="52"/>
      <c r="AE542" s="52"/>
      <c r="AF542" s="51"/>
      <c r="AG542" s="52"/>
      <c r="AH542" s="52"/>
      <c r="AI542" s="52"/>
      <c r="AJ542" s="52"/>
      <c r="AK542" s="52"/>
      <c r="AL542" s="52"/>
    </row>
    <row r="543" spans="1:38" s="13" customFormat="1" x14ac:dyDescent="0.2">
      <c r="A543" s="176"/>
      <c r="B543" s="238"/>
      <c r="C543" s="20"/>
      <c r="D543" s="243"/>
      <c r="E543" s="238"/>
      <c r="F543" s="298"/>
      <c r="G543" s="238"/>
      <c r="H543" s="1199"/>
      <c r="J543" s="12"/>
      <c r="M543" s="20"/>
      <c r="N543" s="52"/>
      <c r="O543" s="52"/>
      <c r="P543" s="52"/>
      <c r="Q543" s="52"/>
      <c r="R543" s="52"/>
      <c r="S543" s="51"/>
      <c r="T543" s="52"/>
      <c r="U543" s="52"/>
      <c r="V543" s="52"/>
      <c r="W543" s="52"/>
      <c r="X543" s="52"/>
      <c r="Y543" s="52"/>
      <c r="Z543" s="20"/>
      <c r="AA543" s="52"/>
      <c r="AB543" s="52"/>
      <c r="AC543" s="52"/>
      <c r="AD543" s="52"/>
      <c r="AE543" s="52"/>
      <c r="AF543" s="51"/>
      <c r="AG543" s="52"/>
      <c r="AH543" s="52"/>
      <c r="AI543" s="52"/>
      <c r="AJ543" s="52"/>
      <c r="AK543" s="52"/>
      <c r="AL543" s="52"/>
    </row>
    <row r="544" spans="1:38" s="13" customFormat="1" x14ac:dyDescent="0.2">
      <c r="A544" s="176"/>
      <c r="B544" s="238"/>
      <c r="C544" s="20"/>
      <c r="D544" s="243"/>
      <c r="E544" s="238"/>
      <c r="F544" s="298"/>
      <c r="G544" s="238"/>
      <c r="H544" s="1199"/>
      <c r="J544" s="12"/>
      <c r="M544" s="20"/>
      <c r="N544" s="52"/>
      <c r="O544" s="52"/>
      <c r="P544" s="52"/>
      <c r="Q544" s="52"/>
      <c r="R544" s="52"/>
      <c r="S544" s="51"/>
      <c r="T544" s="52"/>
      <c r="U544" s="52"/>
      <c r="V544" s="52"/>
      <c r="W544" s="52"/>
      <c r="X544" s="52"/>
      <c r="Y544" s="52"/>
      <c r="Z544" s="20"/>
      <c r="AA544" s="52"/>
      <c r="AB544" s="52"/>
      <c r="AC544" s="52"/>
      <c r="AD544" s="52"/>
      <c r="AE544" s="52"/>
      <c r="AF544" s="51"/>
      <c r="AG544" s="52"/>
      <c r="AH544" s="52"/>
      <c r="AI544" s="52"/>
      <c r="AJ544" s="52"/>
      <c r="AK544" s="52"/>
      <c r="AL544" s="52"/>
    </row>
    <row r="545" spans="1:38" s="13" customFormat="1" x14ac:dyDescent="0.2">
      <c r="A545" s="176"/>
      <c r="B545" s="238"/>
      <c r="C545" s="20"/>
      <c r="D545" s="243"/>
      <c r="E545" s="238"/>
      <c r="F545" s="298"/>
      <c r="G545" s="238"/>
      <c r="H545" s="1199"/>
      <c r="J545" s="12"/>
      <c r="M545" s="20"/>
      <c r="N545" s="52"/>
      <c r="O545" s="52"/>
      <c r="P545" s="52"/>
      <c r="Q545" s="52"/>
      <c r="R545" s="52"/>
      <c r="S545" s="51"/>
      <c r="T545" s="52"/>
      <c r="U545" s="52"/>
      <c r="V545" s="52"/>
      <c r="W545" s="52"/>
      <c r="X545" s="52"/>
      <c r="Y545" s="52"/>
      <c r="Z545" s="20"/>
      <c r="AA545" s="52"/>
      <c r="AB545" s="52"/>
      <c r="AC545" s="52"/>
      <c r="AD545" s="52"/>
      <c r="AE545" s="52"/>
      <c r="AF545" s="51"/>
      <c r="AG545" s="52"/>
      <c r="AH545" s="52"/>
      <c r="AI545" s="52"/>
      <c r="AJ545" s="52"/>
      <c r="AK545" s="52"/>
      <c r="AL545" s="52"/>
    </row>
    <row r="546" spans="1:38" s="13" customFormat="1" x14ac:dyDescent="0.2">
      <c r="A546" s="176"/>
      <c r="B546" s="238"/>
      <c r="C546" s="20"/>
      <c r="D546" s="243"/>
      <c r="E546" s="238"/>
      <c r="F546" s="298"/>
      <c r="G546" s="238"/>
      <c r="H546" s="1199"/>
      <c r="J546" s="12"/>
      <c r="M546" s="20"/>
      <c r="N546" s="52"/>
      <c r="O546" s="52"/>
      <c r="P546" s="52"/>
      <c r="Q546" s="52"/>
      <c r="R546" s="52"/>
      <c r="S546" s="51"/>
      <c r="T546" s="52"/>
      <c r="U546" s="52"/>
      <c r="V546" s="52"/>
      <c r="W546" s="52"/>
      <c r="X546" s="52"/>
      <c r="Y546" s="52"/>
      <c r="Z546" s="20"/>
      <c r="AA546" s="52"/>
      <c r="AB546" s="52"/>
      <c r="AC546" s="52"/>
      <c r="AD546" s="52"/>
      <c r="AE546" s="52"/>
      <c r="AF546" s="51"/>
      <c r="AG546" s="52"/>
      <c r="AH546" s="52"/>
      <c r="AI546" s="52"/>
      <c r="AJ546" s="52"/>
      <c r="AK546" s="52"/>
      <c r="AL546" s="52"/>
    </row>
    <row r="547" spans="1:38" s="13" customFormat="1" x14ac:dyDescent="0.2">
      <c r="A547" s="176"/>
      <c r="B547" s="238"/>
      <c r="C547" s="20"/>
      <c r="D547" s="243"/>
      <c r="E547" s="238"/>
      <c r="F547" s="298"/>
      <c r="G547" s="238"/>
      <c r="H547" s="1199"/>
      <c r="J547" s="12"/>
      <c r="M547" s="20"/>
      <c r="N547" s="52"/>
      <c r="O547" s="52"/>
      <c r="P547" s="52"/>
      <c r="Q547" s="52"/>
      <c r="R547" s="52"/>
      <c r="S547" s="51"/>
      <c r="T547" s="52"/>
      <c r="U547" s="52"/>
      <c r="V547" s="52"/>
      <c r="W547" s="52"/>
      <c r="X547" s="52"/>
      <c r="Y547" s="52"/>
      <c r="Z547" s="20"/>
      <c r="AA547" s="52"/>
      <c r="AB547" s="52"/>
      <c r="AC547" s="52"/>
      <c r="AD547" s="52"/>
      <c r="AE547" s="52"/>
      <c r="AF547" s="51"/>
      <c r="AG547" s="52"/>
      <c r="AH547" s="52"/>
      <c r="AI547" s="52"/>
      <c r="AJ547" s="52"/>
      <c r="AK547" s="52"/>
      <c r="AL547" s="52"/>
    </row>
    <row r="548" spans="1:38" s="13" customFormat="1" x14ac:dyDescent="0.2">
      <c r="A548" s="176"/>
      <c r="B548" s="238"/>
      <c r="C548" s="20"/>
      <c r="D548" s="243"/>
      <c r="E548" s="238"/>
      <c r="F548" s="298"/>
      <c r="G548" s="238"/>
      <c r="H548" s="1199"/>
      <c r="J548" s="12"/>
      <c r="M548" s="20"/>
      <c r="N548" s="52"/>
      <c r="O548" s="52"/>
      <c r="P548" s="52"/>
      <c r="Q548" s="52"/>
      <c r="R548" s="52"/>
      <c r="S548" s="51"/>
      <c r="T548" s="52"/>
      <c r="U548" s="52"/>
      <c r="V548" s="52"/>
      <c r="W548" s="52"/>
      <c r="X548" s="52"/>
      <c r="Y548" s="52"/>
      <c r="Z548" s="20"/>
      <c r="AA548" s="52"/>
      <c r="AB548" s="52"/>
      <c r="AC548" s="52"/>
      <c r="AD548" s="52"/>
      <c r="AE548" s="52"/>
      <c r="AF548" s="51"/>
      <c r="AG548" s="52"/>
      <c r="AH548" s="52"/>
      <c r="AI548" s="52"/>
      <c r="AJ548" s="52"/>
      <c r="AK548" s="52"/>
      <c r="AL548" s="52"/>
    </row>
    <row r="549" spans="1:38" s="13" customFormat="1" x14ac:dyDescent="0.2">
      <c r="A549" s="176"/>
      <c r="B549" s="238"/>
      <c r="C549" s="20"/>
      <c r="D549" s="243"/>
      <c r="E549" s="238"/>
      <c r="F549" s="298"/>
      <c r="G549" s="238"/>
      <c r="H549" s="1199"/>
      <c r="J549" s="12"/>
      <c r="M549" s="20"/>
      <c r="N549" s="52"/>
      <c r="O549" s="52"/>
      <c r="P549" s="52"/>
      <c r="Q549" s="52"/>
      <c r="R549" s="52"/>
      <c r="S549" s="51"/>
      <c r="T549" s="52"/>
      <c r="U549" s="52"/>
      <c r="V549" s="52"/>
      <c r="W549" s="52"/>
      <c r="X549" s="52"/>
      <c r="Y549" s="52"/>
      <c r="Z549" s="20"/>
      <c r="AA549" s="52"/>
      <c r="AB549" s="52"/>
      <c r="AC549" s="52"/>
      <c r="AD549" s="52"/>
      <c r="AE549" s="52"/>
      <c r="AF549" s="51"/>
      <c r="AG549" s="52"/>
      <c r="AH549" s="52"/>
      <c r="AI549" s="52"/>
      <c r="AJ549" s="52"/>
      <c r="AK549" s="52"/>
      <c r="AL549" s="52"/>
    </row>
    <row r="550" spans="1:38" s="13" customFormat="1" x14ac:dyDescent="0.2">
      <c r="A550" s="176"/>
      <c r="B550" s="238"/>
      <c r="C550" s="20"/>
      <c r="D550" s="243"/>
      <c r="E550" s="238"/>
      <c r="F550" s="298"/>
      <c r="G550" s="238"/>
      <c r="H550" s="1199"/>
      <c r="J550" s="12"/>
      <c r="M550" s="20"/>
      <c r="N550" s="52"/>
      <c r="O550" s="52"/>
      <c r="P550" s="52"/>
      <c r="Q550" s="52"/>
      <c r="R550" s="52"/>
      <c r="S550" s="51"/>
      <c r="T550" s="52"/>
      <c r="U550" s="52"/>
      <c r="V550" s="52"/>
      <c r="W550" s="52"/>
      <c r="X550" s="52"/>
      <c r="Y550" s="52"/>
      <c r="Z550" s="20"/>
      <c r="AA550" s="52"/>
      <c r="AB550" s="52"/>
      <c r="AC550" s="52"/>
      <c r="AD550" s="52"/>
      <c r="AE550" s="52"/>
      <c r="AF550" s="51"/>
      <c r="AG550" s="52"/>
      <c r="AH550" s="52"/>
      <c r="AI550" s="52"/>
      <c r="AJ550" s="52"/>
      <c r="AK550" s="52"/>
      <c r="AL550" s="52"/>
    </row>
    <row r="551" spans="1:38" s="13" customFormat="1" x14ac:dyDescent="0.2">
      <c r="A551" s="176"/>
      <c r="B551" s="238"/>
      <c r="C551" s="20"/>
      <c r="D551" s="243"/>
      <c r="E551" s="238"/>
      <c r="F551" s="298"/>
      <c r="G551" s="238"/>
      <c r="H551" s="1199"/>
      <c r="J551" s="12"/>
      <c r="M551" s="20"/>
      <c r="N551" s="52"/>
      <c r="O551" s="52"/>
      <c r="P551" s="52"/>
      <c r="Q551" s="52"/>
      <c r="R551" s="52"/>
      <c r="S551" s="51"/>
      <c r="T551" s="52"/>
      <c r="U551" s="52"/>
      <c r="V551" s="52"/>
      <c r="W551" s="52"/>
      <c r="X551" s="52"/>
      <c r="Y551" s="52"/>
      <c r="Z551" s="20"/>
      <c r="AA551" s="52"/>
      <c r="AB551" s="52"/>
      <c r="AC551" s="52"/>
      <c r="AD551" s="52"/>
      <c r="AE551" s="52"/>
      <c r="AF551" s="51"/>
      <c r="AG551" s="52"/>
      <c r="AH551" s="52"/>
      <c r="AI551" s="52"/>
      <c r="AJ551" s="52"/>
      <c r="AK551" s="52"/>
      <c r="AL551" s="52"/>
    </row>
    <row r="552" spans="1:38" s="13" customFormat="1" x14ac:dyDescent="0.2">
      <c r="A552" s="176"/>
      <c r="B552" s="238"/>
      <c r="C552" s="20"/>
      <c r="D552" s="243"/>
      <c r="E552" s="238"/>
      <c r="F552" s="298"/>
      <c r="G552" s="238"/>
      <c r="H552" s="1199"/>
      <c r="J552" s="12"/>
      <c r="M552" s="20"/>
      <c r="N552" s="52"/>
      <c r="O552" s="52"/>
      <c r="P552" s="52"/>
      <c r="Q552" s="52"/>
      <c r="R552" s="52"/>
      <c r="S552" s="51"/>
      <c r="T552" s="52"/>
      <c r="U552" s="52"/>
      <c r="V552" s="52"/>
      <c r="W552" s="52"/>
      <c r="X552" s="52"/>
      <c r="Y552" s="52"/>
      <c r="Z552" s="20"/>
      <c r="AA552" s="52"/>
      <c r="AB552" s="52"/>
      <c r="AC552" s="52"/>
      <c r="AD552" s="52"/>
      <c r="AE552" s="52"/>
      <c r="AF552" s="51"/>
      <c r="AG552" s="52"/>
      <c r="AH552" s="52"/>
      <c r="AI552" s="52"/>
      <c r="AJ552" s="52"/>
      <c r="AK552" s="52"/>
      <c r="AL552" s="52"/>
    </row>
    <row r="553" spans="1:38" s="13" customFormat="1" x14ac:dyDescent="0.2">
      <c r="A553" s="176"/>
      <c r="B553" s="238"/>
      <c r="C553" s="20"/>
      <c r="D553" s="243"/>
      <c r="E553" s="238"/>
      <c r="F553" s="298"/>
      <c r="G553" s="238"/>
      <c r="H553" s="1199"/>
      <c r="J553" s="12"/>
      <c r="M553" s="20"/>
      <c r="N553" s="52"/>
      <c r="O553" s="52"/>
      <c r="P553" s="52"/>
      <c r="Q553" s="52"/>
      <c r="R553" s="52"/>
      <c r="S553" s="51"/>
      <c r="T553" s="52"/>
      <c r="U553" s="52"/>
      <c r="V553" s="52"/>
      <c r="W553" s="52"/>
      <c r="X553" s="52"/>
      <c r="Y553" s="52"/>
      <c r="Z553" s="20"/>
      <c r="AA553" s="52"/>
      <c r="AB553" s="52"/>
      <c r="AC553" s="52"/>
      <c r="AD553" s="52"/>
      <c r="AE553" s="52"/>
      <c r="AF553" s="51"/>
      <c r="AG553" s="52"/>
      <c r="AH553" s="52"/>
      <c r="AI553" s="52"/>
      <c r="AJ553" s="52"/>
      <c r="AK553" s="52"/>
      <c r="AL553" s="52"/>
    </row>
    <row r="554" spans="1:38" s="13" customFormat="1" x14ac:dyDescent="0.2">
      <c r="A554" s="176"/>
      <c r="B554" s="238"/>
      <c r="C554" s="20"/>
      <c r="D554" s="243"/>
      <c r="E554" s="238"/>
      <c r="F554" s="298"/>
      <c r="G554" s="238"/>
      <c r="H554" s="1199"/>
      <c r="J554" s="12"/>
      <c r="M554" s="20"/>
      <c r="N554" s="52"/>
      <c r="O554" s="52"/>
      <c r="P554" s="52"/>
      <c r="Q554" s="52"/>
      <c r="R554" s="52"/>
      <c r="S554" s="51"/>
      <c r="T554" s="52"/>
      <c r="U554" s="52"/>
      <c r="V554" s="52"/>
      <c r="W554" s="52"/>
      <c r="X554" s="52"/>
      <c r="Y554" s="52"/>
      <c r="Z554" s="20"/>
      <c r="AA554" s="52"/>
      <c r="AB554" s="52"/>
      <c r="AC554" s="52"/>
      <c r="AD554" s="52"/>
      <c r="AE554" s="52"/>
      <c r="AF554" s="51"/>
      <c r="AG554" s="52"/>
      <c r="AH554" s="52"/>
      <c r="AI554" s="52"/>
      <c r="AJ554" s="52"/>
      <c r="AK554" s="52"/>
      <c r="AL554" s="52"/>
    </row>
    <row r="555" spans="1:38" s="13" customFormat="1" x14ac:dyDescent="0.2">
      <c r="A555" s="176"/>
      <c r="B555" s="238"/>
      <c r="C555" s="20"/>
      <c r="D555" s="243"/>
      <c r="E555" s="238"/>
      <c r="F555" s="298"/>
      <c r="G555" s="238"/>
      <c r="H555" s="1199"/>
      <c r="J555" s="12"/>
      <c r="M555" s="20"/>
      <c r="N555" s="52"/>
      <c r="O555" s="52"/>
      <c r="P555" s="52"/>
      <c r="Q555" s="52"/>
      <c r="R555" s="52"/>
      <c r="S555" s="51"/>
      <c r="T555" s="52"/>
      <c r="U555" s="52"/>
      <c r="V555" s="52"/>
      <c r="W555" s="52"/>
      <c r="X555" s="52"/>
      <c r="Y555" s="52"/>
      <c r="Z555" s="20"/>
      <c r="AA555" s="52"/>
      <c r="AB555" s="52"/>
      <c r="AC555" s="52"/>
      <c r="AD555" s="52"/>
      <c r="AE555" s="52"/>
      <c r="AF555" s="51"/>
      <c r="AG555" s="52"/>
      <c r="AH555" s="52"/>
      <c r="AI555" s="52"/>
      <c r="AJ555" s="52"/>
      <c r="AK555" s="52"/>
      <c r="AL555" s="52"/>
    </row>
    <row r="556" spans="1:38" s="13" customFormat="1" x14ac:dyDescent="0.2">
      <c r="A556" s="176"/>
      <c r="B556" s="238"/>
      <c r="C556" s="20"/>
      <c r="D556" s="243"/>
      <c r="E556" s="238"/>
      <c r="F556" s="298"/>
      <c r="G556" s="238"/>
      <c r="H556" s="1199"/>
      <c r="J556" s="12"/>
      <c r="M556" s="20"/>
      <c r="N556" s="52"/>
      <c r="O556" s="52"/>
      <c r="P556" s="52"/>
      <c r="Q556" s="52"/>
      <c r="R556" s="52"/>
      <c r="S556" s="51"/>
      <c r="T556" s="52"/>
      <c r="U556" s="52"/>
      <c r="V556" s="52"/>
      <c r="W556" s="52"/>
      <c r="X556" s="52"/>
      <c r="Y556" s="52"/>
      <c r="Z556" s="20"/>
      <c r="AA556" s="52"/>
      <c r="AB556" s="52"/>
      <c r="AC556" s="52"/>
      <c r="AD556" s="52"/>
      <c r="AE556" s="52"/>
      <c r="AF556" s="51"/>
      <c r="AG556" s="52"/>
      <c r="AH556" s="52"/>
      <c r="AI556" s="52"/>
      <c r="AJ556" s="52"/>
      <c r="AK556" s="52"/>
      <c r="AL556" s="52"/>
    </row>
    <row r="557" spans="1:38" s="13" customFormat="1" x14ac:dyDescent="0.2">
      <c r="A557" s="176"/>
      <c r="B557" s="238"/>
      <c r="C557" s="20"/>
      <c r="D557" s="243"/>
      <c r="E557" s="238"/>
      <c r="F557" s="298"/>
      <c r="G557" s="238"/>
      <c r="H557" s="1199"/>
      <c r="J557" s="12"/>
      <c r="M557" s="20"/>
      <c r="N557" s="52"/>
      <c r="O557" s="52"/>
      <c r="P557" s="52"/>
      <c r="Q557" s="52"/>
      <c r="R557" s="52"/>
      <c r="S557" s="51"/>
      <c r="T557" s="52"/>
      <c r="U557" s="52"/>
      <c r="V557" s="52"/>
      <c r="W557" s="52"/>
      <c r="X557" s="52"/>
      <c r="Y557" s="52"/>
      <c r="Z557" s="20"/>
      <c r="AA557" s="52"/>
      <c r="AB557" s="52"/>
      <c r="AC557" s="52"/>
      <c r="AD557" s="52"/>
      <c r="AE557" s="52"/>
      <c r="AF557" s="51"/>
      <c r="AG557" s="52"/>
      <c r="AH557" s="52"/>
      <c r="AI557" s="52"/>
      <c r="AJ557" s="52"/>
      <c r="AK557" s="52"/>
      <c r="AL557" s="52"/>
    </row>
    <row r="558" spans="1:38" s="13" customFormat="1" x14ac:dyDescent="0.2">
      <c r="A558" s="176"/>
      <c r="B558" s="238"/>
      <c r="C558" s="20"/>
      <c r="D558" s="243"/>
      <c r="E558" s="238"/>
      <c r="F558" s="298"/>
      <c r="G558" s="238"/>
      <c r="H558" s="1199"/>
      <c r="J558" s="12"/>
      <c r="M558" s="20"/>
      <c r="N558" s="52"/>
      <c r="O558" s="52"/>
      <c r="P558" s="52"/>
      <c r="Q558" s="52"/>
      <c r="R558" s="52"/>
      <c r="S558" s="51"/>
      <c r="T558" s="52"/>
      <c r="U558" s="52"/>
      <c r="V558" s="52"/>
      <c r="W558" s="52"/>
      <c r="X558" s="52"/>
      <c r="Y558" s="52"/>
      <c r="Z558" s="20"/>
      <c r="AA558" s="52"/>
      <c r="AB558" s="52"/>
      <c r="AC558" s="52"/>
      <c r="AD558" s="52"/>
      <c r="AE558" s="52"/>
      <c r="AF558" s="51"/>
      <c r="AG558" s="52"/>
      <c r="AH558" s="52"/>
      <c r="AI558" s="52"/>
      <c r="AJ558" s="52"/>
      <c r="AK558" s="52"/>
      <c r="AL558" s="52"/>
    </row>
    <row r="559" spans="1:38" s="13" customFormat="1" x14ac:dyDescent="0.2">
      <c r="A559" s="176"/>
      <c r="B559" s="238"/>
      <c r="C559" s="20"/>
      <c r="D559" s="243"/>
      <c r="E559" s="238"/>
      <c r="F559" s="298"/>
      <c r="G559" s="238"/>
      <c r="H559" s="1199"/>
      <c r="J559" s="12"/>
      <c r="M559" s="20"/>
      <c r="N559" s="52"/>
      <c r="O559" s="52"/>
      <c r="P559" s="52"/>
      <c r="Q559" s="52"/>
      <c r="R559" s="52"/>
      <c r="S559" s="51"/>
      <c r="T559" s="52"/>
      <c r="U559" s="52"/>
      <c r="V559" s="52"/>
      <c r="W559" s="52"/>
      <c r="X559" s="52"/>
      <c r="Y559" s="52"/>
      <c r="Z559" s="20"/>
      <c r="AA559" s="52"/>
      <c r="AB559" s="52"/>
      <c r="AC559" s="52"/>
      <c r="AD559" s="52"/>
      <c r="AE559" s="52"/>
      <c r="AF559" s="51"/>
      <c r="AG559" s="52"/>
      <c r="AH559" s="52"/>
      <c r="AI559" s="52"/>
      <c r="AJ559" s="52"/>
      <c r="AK559" s="52"/>
      <c r="AL559" s="52"/>
    </row>
    <row r="560" spans="1:38" s="13" customFormat="1" x14ac:dyDescent="0.2">
      <c r="A560" s="176"/>
      <c r="B560" s="238"/>
      <c r="C560" s="20"/>
      <c r="D560" s="243"/>
      <c r="E560" s="238"/>
      <c r="F560" s="298"/>
      <c r="G560" s="238"/>
      <c r="H560" s="1199"/>
      <c r="J560" s="12"/>
      <c r="M560" s="20"/>
      <c r="N560" s="52"/>
      <c r="O560" s="52"/>
      <c r="P560" s="52"/>
      <c r="Q560" s="52"/>
      <c r="R560" s="52"/>
      <c r="S560" s="51"/>
      <c r="T560" s="52"/>
      <c r="U560" s="52"/>
      <c r="V560" s="52"/>
      <c r="W560" s="52"/>
      <c r="X560" s="52"/>
      <c r="Y560" s="52"/>
      <c r="Z560" s="20"/>
      <c r="AA560" s="52"/>
      <c r="AB560" s="52"/>
      <c r="AC560" s="52"/>
      <c r="AD560" s="52"/>
      <c r="AE560" s="52"/>
      <c r="AF560" s="51"/>
      <c r="AG560" s="52"/>
      <c r="AH560" s="52"/>
      <c r="AI560" s="52"/>
      <c r="AJ560" s="52"/>
      <c r="AK560" s="52"/>
      <c r="AL560" s="52"/>
    </row>
    <row r="561" spans="1:38" s="13" customFormat="1" x14ac:dyDescent="0.2">
      <c r="A561" s="176"/>
      <c r="B561" s="238"/>
      <c r="C561" s="20"/>
      <c r="D561" s="243"/>
      <c r="E561" s="238"/>
      <c r="F561" s="298"/>
      <c r="G561" s="238"/>
      <c r="H561" s="1199"/>
      <c r="J561" s="12"/>
      <c r="M561" s="20"/>
      <c r="N561" s="52"/>
      <c r="O561" s="52"/>
      <c r="P561" s="52"/>
      <c r="Q561" s="52"/>
      <c r="R561" s="52"/>
      <c r="S561" s="51"/>
      <c r="T561" s="52"/>
      <c r="U561" s="52"/>
      <c r="V561" s="52"/>
      <c r="W561" s="52"/>
      <c r="X561" s="52"/>
      <c r="Y561" s="52"/>
      <c r="Z561" s="20"/>
      <c r="AA561" s="52"/>
      <c r="AB561" s="52"/>
      <c r="AC561" s="52"/>
      <c r="AD561" s="52"/>
      <c r="AE561" s="52"/>
      <c r="AF561" s="51"/>
      <c r="AG561" s="52"/>
      <c r="AH561" s="52"/>
      <c r="AI561" s="52"/>
      <c r="AJ561" s="52"/>
      <c r="AK561" s="52"/>
      <c r="AL561" s="52"/>
    </row>
    <row r="562" spans="1:38" s="13" customFormat="1" x14ac:dyDescent="0.2">
      <c r="A562" s="176"/>
      <c r="B562" s="238"/>
      <c r="C562" s="20"/>
      <c r="D562" s="243"/>
      <c r="E562" s="238"/>
      <c r="F562" s="298"/>
      <c r="G562" s="238"/>
      <c r="H562" s="1199"/>
      <c r="J562" s="12"/>
      <c r="M562" s="20"/>
      <c r="N562" s="52"/>
      <c r="O562" s="52"/>
      <c r="P562" s="52"/>
      <c r="Q562" s="52"/>
      <c r="R562" s="52"/>
      <c r="S562" s="51"/>
      <c r="T562" s="52"/>
      <c r="U562" s="52"/>
      <c r="V562" s="52"/>
      <c r="W562" s="52"/>
      <c r="X562" s="52"/>
      <c r="Y562" s="52"/>
      <c r="Z562" s="20"/>
      <c r="AA562" s="52"/>
      <c r="AB562" s="52"/>
      <c r="AC562" s="52"/>
      <c r="AD562" s="52"/>
      <c r="AE562" s="52"/>
      <c r="AF562" s="51"/>
      <c r="AG562" s="52"/>
      <c r="AH562" s="52"/>
      <c r="AI562" s="52"/>
      <c r="AJ562" s="52"/>
      <c r="AK562" s="52"/>
      <c r="AL562" s="52"/>
    </row>
    <row r="563" spans="1:38" s="13" customFormat="1" x14ac:dyDescent="0.2">
      <c r="A563" s="176"/>
      <c r="B563" s="238"/>
      <c r="C563" s="20"/>
      <c r="D563" s="243"/>
      <c r="E563" s="238"/>
      <c r="F563" s="298"/>
      <c r="G563" s="238"/>
      <c r="H563" s="1199"/>
      <c r="J563" s="12"/>
      <c r="M563" s="20"/>
      <c r="N563" s="52"/>
      <c r="O563" s="52"/>
      <c r="P563" s="52"/>
      <c r="Q563" s="52"/>
      <c r="R563" s="52"/>
      <c r="S563" s="51"/>
      <c r="T563" s="52"/>
      <c r="U563" s="52"/>
      <c r="V563" s="52"/>
      <c r="W563" s="52"/>
      <c r="X563" s="52"/>
      <c r="Y563" s="52"/>
      <c r="Z563" s="20"/>
      <c r="AA563" s="52"/>
      <c r="AB563" s="52"/>
      <c r="AC563" s="52"/>
      <c r="AD563" s="52"/>
      <c r="AE563" s="52"/>
      <c r="AF563" s="51"/>
      <c r="AG563" s="52"/>
      <c r="AH563" s="52"/>
      <c r="AI563" s="52"/>
      <c r="AJ563" s="52"/>
      <c r="AK563" s="52"/>
      <c r="AL563" s="52"/>
    </row>
    <row r="564" spans="1:38" s="13" customFormat="1" x14ac:dyDescent="0.2">
      <c r="A564" s="176"/>
      <c r="B564" s="238"/>
      <c r="C564" s="20"/>
      <c r="D564" s="243"/>
      <c r="E564" s="238"/>
      <c r="F564" s="298"/>
      <c r="G564" s="238"/>
      <c r="H564" s="1199"/>
      <c r="J564" s="12"/>
      <c r="M564" s="20"/>
      <c r="N564" s="52"/>
      <c r="O564" s="52"/>
      <c r="P564" s="52"/>
      <c r="Q564" s="52"/>
      <c r="R564" s="52"/>
      <c r="S564" s="51"/>
      <c r="T564" s="52"/>
      <c r="U564" s="52"/>
      <c r="V564" s="52"/>
      <c r="W564" s="52"/>
      <c r="X564" s="52"/>
      <c r="Y564" s="52"/>
      <c r="Z564" s="20"/>
      <c r="AA564" s="52"/>
      <c r="AB564" s="52"/>
      <c r="AC564" s="52"/>
      <c r="AD564" s="52"/>
      <c r="AE564" s="52"/>
      <c r="AF564" s="51"/>
      <c r="AG564" s="52"/>
      <c r="AH564" s="52"/>
      <c r="AI564" s="52"/>
      <c r="AJ564" s="52"/>
      <c r="AK564" s="52"/>
      <c r="AL564" s="52"/>
    </row>
    <row r="565" spans="1:38" s="13" customFormat="1" x14ac:dyDescent="0.2">
      <c r="A565" s="176"/>
      <c r="B565" s="238"/>
      <c r="C565" s="20"/>
      <c r="D565" s="243"/>
      <c r="E565" s="238"/>
      <c r="F565" s="298"/>
      <c r="G565" s="238"/>
      <c r="H565" s="1199"/>
      <c r="J565" s="12"/>
      <c r="M565" s="20"/>
      <c r="N565" s="52"/>
      <c r="O565" s="52"/>
      <c r="P565" s="52"/>
      <c r="Q565" s="52"/>
      <c r="R565" s="52"/>
      <c r="S565" s="51"/>
      <c r="T565" s="52"/>
      <c r="U565" s="52"/>
      <c r="V565" s="52"/>
      <c r="W565" s="52"/>
      <c r="X565" s="52"/>
      <c r="Y565" s="52"/>
      <c r="Z565" s="20"/>
      <c r="AA565" s="52"/>
      <c r="AB565" s="52"/>
      <c r="AC565" s="52"/>
      <c r="AD565" s="52"/>
      <c r="AE565" s="52"/>
      <c r="AF565" s="51"/>
      <c r="AG565" s="52"/>
      <c r="AH565" s="52"/>
      <c r="AI565" s="52"/>
      <c r="AJ565" s="52"/>
      <c r="AK565" s="52"/>
      <c r="AL565" s="52"/>
    </row>
    <row r="566" spans="1:38" s="13" customFormat="1" x14ac:dyDescent="0.2">
      <c r="A566" s="176"/>
      <c r="B566" s="238"/>
      <c r="C566" s="20"/>
      <c r="D566" s="243"/>
      <c r="E566" s="238"/>
      <c r="F566" s="298"/>
      <c r="G566" s="238"/>
      <c r="H566" s="1199"/>
      <c r="J566" s="12"/>
      <c r="M566" s="20"/>
      <c r="N566" s="52"/>
      <c r="O566" s="52"/>
      <c r="P566" s="52"/>
      <c r="Q566" s="52"/>
      <c r="R566" s="52"/>
      <c r="S566" s="51"/>
      <c r="T566" s="52"/>
      <c r="U566" s="52"/>
      <c r="V566" s="52"/>
      <c r="W566" s="52"/>
      <c r="X566" s="52"/>
      <c r="Y566" s="52"/>
      <c r="Z566" s="20"/>
      <c r="AA566" s="52"/>
      <c r="AB566" s="52"/>
      <c r="AC566" s="52"/>
      <c r="AD566" s="52"/>
      <c r="AE566" s="52"/>
      <c r="AF566" s="51"/>
      <c r="AG566" s="52"/>
      <c r="AH566" s="52"/>
      <c r="AI566" s="52"/>
      <c r="AJ566" s="52"/>
      <c r="AK566" s="52"/>
      <c r="AL566" s="52"/>
    </row>
    <row r="567" spans="1:38" s="13" customFormat="1" x14ac:dyDescent="0.2">
      <c r="A567" s="176"/>
      <c r="B567" s="238"/>
      <c r="C567" s="20"/>
      <c r="D567" s="243"/>
      <c r="E567" s="238"/>
      <c r="F567" s="298"/>
      <c r="G567" s="238"/>
      <c r="H567" s="1199"/>
      <c r="J567" s="12"/>
      <c r="M567" s="20"/>
      <c r="N567" s="52"/>
      <c r="O567" s="52"/>
      <c r="P567" s="52"/>
      <c r="Q567" s="52"/>
      <c r="R567" s="52"/>
      <c r="S567" s="51"/>
      <c r="T567" s="52"/>
      <c r="U567" s="52"/>
      <c r="V567" s="52"/>
      <c r="W567" s="52"/>
      <c r="X567" s="52"/>
      <c r="Y567" s="52"/>
      <c r="Z567" s="20"/>
      <c r="AA567" s="52"/>
      <c r="AB567" s="52"/>
      <c r="AC567" s="52"/>
      <c r="AD567" s="52"/>
      <c r="AE567" s="52"/>
      <c r="AF567" s="51"/>
      <c r="AG567" s="52"/>
      <c r="AH567" s="52"/>
      <c r="AI567" s="52"/>
      <c r="AJ567" s="52"/>
      <c r="AK567" s="52"/>
      <c r="AL567" s="52"/>
    </row>
    <row r="568" spans="1:38" s="13" customFormat="1" x14ac:dyDescent="0.2">
      <c r="A568" s="176"/>
      <c r="B568" s="238"/>
      <c r="C568" s="20"/>
      <c r="D568" s="243"/>
      <c r="E568" s="238"/>
      <c r="F568" s="298"/>
      <c r="G568" s="238"/>
      <c r="H568" s="1199"/>
      <c r="J568" s="12"/>
      <c r="M568" s="20"/>
      <c r="N568" s="52"/>
      <c r="O568" s="52"/>
      <c r="P568" s="52"/>
      <c r="Q568" s="52"/>
      <c r="R568" s="52"/>
      <c r="S568" s="51"/>
      <c r="T568" s="52"/>
      <c r="U568" s="52"/>
      <c r="V568" s="52"/>
      <c r="W568" s="52"/>
      <c r="X568" s="52"/>
      <c r="Y568" s="52"/>
      <c r="Z568" s="20"/>
      <c r="AA568" s="52"/>
      <c r="AB568" s="52"/>
      <c r="AC568" s="52"/>
      <c r="AD568" s="52"/>
      <c r="AE568" s="52"/>
      <c r="AF568" s="51"/>
      <c r="AG568" s="52"/>
      <c r="AH568" s="52"/>
      <c r="AI568" s="52"/>
      <c r="AJ568" s="52"/>
      <c r="AK568" s="52"/>
      <c r="AL568" s="52"/>
    </row>
    <row r="569" spans="1:38" s="13" customFormat="1" x14ac:dyDescent="0.2">
      <c r="A569" s="176"/>
      <c r="B569" s="238"/>
      <c r="C569" s="20"/>
      <c r="D569" s="243"/>
      <c r="E569" s="238"/>
      <c r="F569" s="298"/>
      <c r="G569" s="238"/>
      <c r="H569" s="1199"/>
      <c r="J569" s="12"/>
      <c r="M569" s="20"/>
      <c r="N569" s="52"/>
      <c r="O569" s="52"/>
      <c r="P569" s="52"/>
      <c r="Q569" s="52"/>
      <c r="R569" s="52"/>
      <c r="S569" s="51"/>
      <c r="T569" s="52"/>
      <c r="U569" s="52"/>
      <c r="V569" s="52"/>
      <c r="W569" s="52"/>
      <c r="X569" s="52"/>
      <c r="Y569" s="52"/>
      <c r="Z569" s="20"/>
      <c r="AA569" s="52"/>
      <c r="AB569" s="52"/>
      <c r="AC569" s="52"/>
      <c r="AD569" s="52"/>
      <c r="AE569" s="52"/>
      <c r="AF569" s="51"/>
      <c r="AG569" s="52"/>
      <c r="AH569" s="52"/>
      <c r="AI569" s="52"/>
      <c r="AJ569" s="52"/>
      <c r="AK569" s="52"/>
      <c r="AL569" s="52"/>
    </row>
    <row r="570" spans="1:38" s="13" customFormat="1" x14ac:dyDescent="0.2">
      <c r="A570" s="176"/>
      <c r="B570" s="238"/>
      <c r="C570" s="20"/>
      <c r="D570" s="243"/>
      <c r="E570" s="238"/>
      <c r="F570" s="298"/>
      <c r="G570" s="238"/>
      <c r="H570" s="1199"/>
      <c r="J570" s="12"/>
      <c r="M570" s="20"/>
      <c r="N570" s="52"/>
      <c r="O570" s="52"/>
      <c r="P570" s="52"/>
      <c r="Q570" s="52"/>
      <c r="R570" s="52"/>
      <c r="S570" s="51"/>
      <c r="T570" s="52"/>
      <c r="U570" s="52"/>
      <c r="V570" s="52"/>
      <c r="W570" s="52"/>
      <c r="X570" s="52"/>
      <c r="Y570" s="52"/>
      <c r="Z570" s="20"/>
      <c r="AA570" s="52"/>
      <c r="AB570" s="52"/>
      <c r="AC570" s="52"/>
      <c r="AD570" s="52"/>
      <c r="AE570" s="52"/>
      <c r="AF570" s="51"/>
      <c r="AG570" s="52"/>
      <c r="AH570" s="52"/>
      <c r="AI570" s="52"/>
      <c r="AJ570" s="52"/>
      <c r="AK570" s="52"/>
      <c r="AL570" s="52"/>
    </row>
    <row r="571" spans="1:38" s="13" customFormat="1" x14ac:dyDescent="0.2">
      <c r="A571" s="176"/>
      <c r="B571" s="238"/>
      <c r="C571" s="20"/>
      <c r="D571" s="243"/>
      <c r="E571" s="238"/>
      <c r="F571" s="298"/>
      <c r="G571" s="238"/>
      <c r="H571" s="1199"/>
      <c r="J571" s="12"/>
      <c r="M571" s="20"/>
      <c r="N571" s="52"/>
      <c r="O571" s="52"/>
      <c r="P571" s="52"/>
      <c r="Q571" s="52"/>
      <c r="R571" s="52"/>
      <c r="S571" s="51"/>
      <c r="T571" s="52"/>
      <c r="U571" s="52"/>
      <c r="V571" s="52"/>
      <c r="W571" s="52"/>
      <c r="X571" s="52"/>
      <c r="Y571" s="52"/>
      <c r="Z571" s="20"/>
      <c r="AA571" s="52"/>
      <c r="AB571" s="52"/>
      <c r="AC571" s="52"/>
      <c r="AD571" s="52"/>
      <c r="AE571" s="52"/>
      <c r="AF571" s="51"/>
      <c r="AG571" s="52"/>
      <c r="AH571" s="52"/>
      <c r="AI571" s="52"/>
      <c r="AJ571" s="52"/>
      <c r="AK571" s="52"/>
      <c r="AL571" s="52"/>
    </row>
    <row r="572" spans="1:38" s="13" customFormat="1" x14ac:dyDescent="0.2">
      <c r="A572" s="176"/>
      <c r="B572" s="238"/>
      <c r="C572" s="20"/>
      <c r="D572" s="243"/>
      <c r="E572" s="238"/>
      <c r="F572" s="298"/>
      <c r="G572" s="238"/>
      <c r="H572" s="1199"/>
      <c r="J572" s="12"/>
      <c r="M572" s="20"/>
      <c r="N572" s="52"/>
      <c r="O572" s="52"/>
      <c r="P572" s="52"/>
      <c r="Q572" s="52"/>
      <c r="R572" s="52"/>
      <c r="S572" s="51"/>
      <c r="T572" s="52"/>
      <c r="U572" s="52"/>
      <c r="V572" s="52"/>
      <c r="W572" s="52"/>
      <c r="X572" s="52"/>
      <c r="Y572" s="52"/>
      <c r="Z572" s="20"/>
      <c r="AA572" s="52"/>
      <c r="AB572" s="52"/>
      <c r="AC572" s="52"/>
      <c r="AD572" s="52"/>
      <c r="AE572" s="52"/>
      <c r="AF572" s="51"/>
      <c r="AG572" s="52"/>
      <c r="AH572" s="52"/>
      <c r="AI572" s="52"/>
      <c r="AJ572" s="52"/>
      <c r="AK572" s="52"/>
      <c r="AL572" s="52"/>
    </row>
    <row r="573" spans="1:38" s="13" customFormat="1" x14ac:dyDescent="0.2">
      <c r="A573" s="176"/>
      <c r="B573" s="238"/>
      <c r="C573" s="20"/>
      <c r="D573" s="243"/>
      <c r="E573" s="238"/>
      <c r="F573" s="298"/>
      <c r="G573" s="238"/>
      <c r="H573" s="1199"/>
      <c r="J573" s="12"/>
      <c r="M573" s="20"/>
      <c r="N573" s="52"/>
      <c r="O573" s="52"/>
      <c r="P573" s="52"/>
      <c r="Q573" s="52"/>
      <c r="R573" s="52"/>
      <c r="S573" s="51"/>
      <c r="T573" s="52"/>
      <c r="U573" s="52"/>
      <c r="V573" s="52"/>
      <c r="W573" s="52"/>
      <c r="X573" s="52"/>
      <c r="Y573" s="52"/>
      <c r="Z573" s="20"/>
      <c r="AA573" s="52"/>
      <c r="AB573" s="52"/>
      <c r="AC573" s="52"/>
      <c r="AD573" s="52"/>
      <c r="AE573" s="52"/>
      <c r="AF573" s="51"/>
      <c r="AG573" s="52"/>
      <c r="AH573" s="52"/>
      <c r="AI573" s="52"/>
      <c r="AJ573" s="52"/>
      <c r="AK573" s="52"/>
      <c r="AL573" s="52"/>
    </row>
    <row r="574" spans="1:38" s="13" customFormat="1" x14ac:dyDescent="0.2">
      <c r="A574" s="176"/>
      <c r="B574" s="238"/>
      <c r="C574" s="20"/>
      <c r="D574" s="243"/>
      <c r="E574" s="238"/>
      <c r="F574" s="298"/>
      <c r="G574" s="238"/>
      <c r="H574" s="1199"/>
      <c r="J574" s="12"/>
      <c r="M574" s="20"/>
      <c r="N574" s="52"/>
      <c r="O574" s="52"/>
      <c r="P574" s="52"/>
      <c r="Q574" s="52"/>
      <c r="R574" s="52"/>
      <c r="S574" s="51"/>
      <c r="T574" s="52"/>
      <c r="U574" s="52"/>
      <c r="V574" s="52"/>
      <c r="W574" s="52"/>
      <c r="X574" s="52"/>
      <c r="Y574" s="52"/>
      <c r="Z574" s="20"/>
      <c r="AA574" s="52"/>
      <c r="AB574" s="52"/>
      <c r="AC574" s="52"/>
      <c r="AD574" s="52"/>
      <c r="AE574" s="52"/>
      <c r="AF574" s="51"/>
      <c r="AG574" s="52"/>
      <c r="AH574" s="52"/>
      <c r="AI574" s="52"/>
      <c r="AJ574" s="52"/>
      <c r="AK574" s="52"/>
      <c r="AL574" s="52"/>
    </row>
    <row r="575" spans="1:38" s="13" customFormat="1" x14ac:dyDescent="0.2">
      <c r="A575" s="176"/>
      <c r="B575" s="238"/>
      <c r="C575" s="20"/>
      <c r="D575" s="243"/>
      <c r="E575" s="238"/>
      <c r="F575" s="298"/>
      <c r="G575" s="238"/>
      <c r="H575" s="1199"/>
      <c r="J575" s="12"/>
      <c r="M575" s="20"/>
      <c r="N575" s="52"/>
      <c r="O575" s="52"/>
      <c r="P575" s="52"/>
      <c r="Q575" s="52"/>
      <c r="R575" s="52"/>
      <c r="S575" s="51"/>
      <c r="T575" s="52"/>
      <c r="U575" s="52"/>
      <c r="V575" s="52"/>
      <c r="W575" s="52"/>
      <c r="X575" s="52"/>
      <c r="Y575" s="52"/>
      <c r="Z575" s="20"/>
      <c r="AA575" s="52"/>
      <c r="AB575" s="52"/>
      <c r="AC575" s="52"/>
      <c r="AD575" s="52"/>
      <c r="AE575" s="52"/>
      <c r="AF575" s="51"/>
      <c r="AG575" s="52"/>
      <c r="AH575" s="52"/>
      <c r="AI575" s="52"/>
      <c r="AJ575" s="52"/>
      <c r="AK575" s="52"/>
      <c r="AL575" s="52"/>
    </row>
    <row r="576" spans="1:38" s="13" customFormat="1" x14ac:dyDescent="0.2">
      <c r="A576" s="176"/>
      <c r="B576" s="238"/>
      <c r="C576" s="20"/>
      <c r="D576" s="243"/>
      <c r="E576" s="238"/>
      <c r="F576" s="298"/>
      <c r="G576" s="238"/>
      <c r="H576" s="1199"/>
      <c r="J576" s="12"/>
      <c r="M576" s="20"/>
      <c r="N576" s="52"/>
      <c r="O576" s="52"/>
      <c r="P576" s="52"/>
      <c r="Q576" s="52"/>
      <c r="R576" s="52"/>
      <c r="S576" s="51"/>
      <c r="T576" s="52"/>
      <c r="U576" s="52"/>
      <c r="V576" s="52"/>
      <c r="W576" s="52"/>
      <c r="X576" s="52"/>
      <c r="Y576" s="52"/>
      <c r="Z576" s="20"/>
      <c r="AA576" s="52"/>
      <c r="AB576" s="52"/>
      <c r="AC576" s="52"/>
      <c r="AD576" s="52"/>
      <c r="AE576" s="52"/>
      <c r="AF576" s="51"/>
      <c r="AG576" s="52"/>
      <c r="AH576" s="52"/>
      <c r="AI576" s="52"/>
      <c r="AJ576" s="52"/>
      <c r="AK576" s="52"/>
      <c r="AL576" s="52"/>
    </row>
    <row r="577" spans="1:38" s="13" customFormat="1" x14ac:dyDescent="0.2">
      <c r="A577" s="176"/>
      <c r="B577" s="238"/>
      <c r="C577" s="20"/>
      <c r="D577" s="243"/>
      <c r="E577" s="238"/>
      <c r="F577" s="298"/>
      <c r="G577" s="238"/>
      <c r="H577" s="1199"/>
      <c r="J577" s="12"/>
      <c r="M577" s="20"/>
      <c r="N577" s="52"/>
      <c r="O577" s="52"/>
      <c r="P577" s="52"/>
      <c r="Q577" s="52"/>
      <c r="R577" s="52"/>
      <c r="S577" s="51"/>
      <c r="T577" s="52"/>
      <c r="U577" s="52"/>
      <c r="V577" s="52"/>
      <c r="W577" s="52"/>
      <c r="X577" s="52"/>
      <c r="Y577" s="52"/>
      <c r="Z577" s="20"/>
      <c r="AA577" s="52"/>
      <c r="AB577" s="52"/>
      <c r="AC577" s="52"/>
      <c r="AD577" s="52"/>
      <c r="AE577" s="52"/>
      <c r="AF577" s="51"/>
      <c r="AG577" s="52"/>
      <c r="AH577" s="52"/>
      <c r="AI577" s="52"/>
      <c r="AJ577" s="52"/>
      <c r="AK577" s="52"/>
      <c r="AL577" s="52"/>
    </row>
    <row r="578" spans="1:38" s="13" customFormat="1" x14ac:dyDescent="0.2">
      <c r="A578" s="176"/>
      <c r="B578" s="238"/>
      <c r="C578" s="20"/>
      <c r="D578" s="243"/>
      <c r="E578" s="238"/>
      <c r="F578" s="298"/>
      <c r="G578" s="238"/>
      <c r="H578" s="1199"/>
      <c r="J578" s="12"/>
      <c r="M578" s="20"/>
      <c r="N578" s="52"/>
      <c r="O578" s="52"/>
      <c r="P578" s="52"/>
      <c r="Q578" s="52"/>
      <c r="R578" s="52"/>
      <c r="S578" s="51"/>
      <c r="T578" s="52"/>
      <c r="U578" s="52"/>
      <c r="V578" s="52"/>
      <c r="W578" s="52"/>
      <c r="X578" s="52"/>
      <c r="Y578" s="52"/>
      <c r="Z578" s="20"/>
      <c r="AA578" s="52"/>
      <c r="AB578" s="52"/>
      <c r="AC578" s="52"/>
      <c r="AD578" s="52"/>
      <c r="AE578" s="52"/>
      <c r="AF578" s="51"/>
      <c r="AG578" s="52"/>
      <c r="AH578" s="52"/>
      <c r="AI578" s="52"/>
      <c r="AJ578" s="52"/>
      <c r="AK578" s="52"/>
      <c r="AL578" s="52"/>
    </row>
    <row r="579" spans="1:38" s="13" customFormat="1" x14ac:dyDescent="0.2">
      <c r="A579" s="176"/>
      <c r="B579" s="238"/>
      <c r="C579" s="20"/>
      <c r="D579" s="243"/>
      <c r="E579" s="238"/>
      <c r="F579" s="298"/>
      <c r="G579" s="238"/>
      <c r="H579" s="1199"/>
      <c r="J579" s="12"/>
      <c r="M579" s="20"/>
      <c r="N579" s="52"/>
      <c r="O579" s="52"/>
      <c r="P579" s="52"/>
      <c r="Q579" s="52"/>
      <c r="R579" s="52"/>
      <c r="S579" s="51"/>
      <c r="T579" s="52"/>
      <c r="U579" s="52"/>
      <c r="V579" s="52"/>
      <c r="W579" s="52"/>
      <c r="X579" s="52"/>
      <c r="Y579" s="52"/>
      <c r="Z579" s="20"/>
      <c r="AA579" s="52"/>
      <c r="AB579" s="52"/>
      <c r="AC579" s="52"/>
      <c r="AD579" s="52"/>
      <c r="AE579" s="52"/>
      <c r="AF579" s="51"/>
      <c r="AG579" s="52"/>
      <c r="AH579" s="52"/>
      <c r="AI579" s="52"/>
      <c r="AJ579" s="52"/>
      <c r="AK579" s="52"/>
      <c r="AL579" s="52"/>
    </row>
    <row r="580" spans="1:38" s="13" customFormat="1" x14ac:dyDescent="0.2">
      <c r="A580" s="176"/>
      <c r="B580" s="238"/>
      <c r="C580" s="20"/>
      <c r="D580" s="243"/>
      <c r="E580" s="238"/>
      <c r="F580" s="298"/>
      <c r="G580" s="238"/>
      <c r="H580" s="1199"/>
      <c r="J580" s="12"/>
      <c r="M580" s="20"/>
      <c r="N580" s="52"/>
      <c r="O580" s="52"/>
      <c r="P580" s="52"/>
      <c r="Q580" s="52"/>
      <c r="R580" s="52"/>
      <c r="S580" s="51"/>
      <c r="T580" s="52"/>
      <c r="U580" s="52"/>
      <c r="V580" s="52"/>
      <c r="W580" s="52"/>
      <c r="X580" s="52"/>
      <c r="Y580" s="52"/>
      <c r="Z580" s="20"/>
      <c r="AA580" s="52"/>
      <c r="AB580" s="52"/>
      <c r="AC580" s="52"/>
      <c r="AD580" s="52"/>
      <c r="AE580" s="52"/>
      <c r="AF580" s="51"/>
      <c r="AG580" s="52"/>
      <c r="AH580" s="52"/>
      <c r="AI580" s="52"/>
      <c r="AJ580" s="52"/>
      <c r="AK580" s="52"/>
      <c r="AL580" s="52"/>
    </row>
    <row r="581" spans="1:38" s="13" customFormat="1" x14ac:dyDescent="0.2">
      <c r="A581" s="176"/>
      <c r="B581" s="238"/>
      <c r="C581" s="20"/>
      <c r="D581" s="243"/>
      <c r="E581" s="238"/>
      <c r="F581" s="298"/>
      <c r="G581" s="238"/>
      <c r="H581" s="1199"/>
      <c r="J581" s="12"/>
      <c r="M581" s="20"/>
      <c r="N581" s="52"/>
      <c r="O581" s="52"/>
      <c r="P581" s="52"/>
      <c r="Q581" s="52"/>
      <c r="R581" s="52"/>
      <c r="S581" s="51"/>
      <c r="T581" s="52"/>
      <c r="U581" s="52"/>
      <c r="V581" s="52"/>
      <c r="W581" s="52"/>
      <c r="X581" s="52"/>
      <c r="Y581" s="52"/>
      <c r="Z581" s="20"/>
      <c r="AA581" s="52"/>
      <c r="AB581" s="52"/>
      <c r="AC581" s="52"/>
      <c r="AD581" s="52"/>
      <c r="AE581" s="52"/>
      <c r="AF581" s="51"/>
      <c r="AG581" s="52"/>
      <c r="AH581" s="52"/>
      <c r="AI581" s="52"/>
      <c r="AJ581" s="52"/>
      <c r="AK581" s="52"/>
      <c r="AL581" s="52"/>
    </row>
    <row r="582" spans="1:38" s="13" customFormat="1" x14ac:dyDescent="0.2">
      <c r="A582" s="176"/>
      <c r="B582" s="238"/>
      <c r="C582" s="20"/>
      <c r="D582" s="243"/>
      <c r="E582" s="238"/>
      <c r="F582" s="298"/>
      <c r="G582" s="238"/>
      <c r="H582" s="1199"/>
      <c r="J582" s="12"/>
      <c r="M582" s="20"/>
      <c r="N582" s="52"/>
      <c r="O582" s="52"/>
      <c r="P582" s="52"/>
      <c r="Q582" s="52"/>
      <c r="R582" s="52"/>
      <c r="S582" s="51"/>
      <c r="T582" s="52"/>
      <c r="U582" s="52"/>
      <c r="V582" s="52"/>
      <c r="W582" s="52"/>
      <c r="X582" s="52"/>
      <c r="Y582" s="52"/>
      <c r="Z582" s="20"/>
      <c r="AA582" s="52"/>
      <c r="AB582" s="52"/>
      <c r="AC582" s="52"/>
      <c r="AD582" s="52"/>
      <c r="AE582" s="52"/>
      <c r="AF582" s="51"/>
      <c r="AG582" s="52"/>
      <c r="AH582" s="52"/>
      <c r="AI582" s="52"/>
      <c r="AJ582" s="52"/>
      <c r="AK582" s="52"/>
      <c r="AL582" s="52"/>
    </row>
    <row r="583" spans="1:38" s="13" customFormat="1" x14ac:dyDescent="0.2">
      <c r="A583" s="176"/>
      <c r="B583" s="238"/>
      <c r="C583" s="20"/>
      <c r="D583" s="243"/>
      <c r="E583" s="238"/>
      <c r="F583" s="298"/>
      <c r="G583" s="238"/>
      <c r="H583" s="1199"/>
      <c r="J583" s="12"/>
      <c r="M583" s="20"/>
      <c r="N583" s="52"/>
      <c r="O583" s="52"/>
      <c r="P583" s="52"/>
      <c r="Q583" s="52"/>
      <c r="R583" s="52"/>
      <c r="S583" s="51"/>
      <c r="T583" s="52"/>
      <c r="U583" s="52"/>
      <c r="V583" s="52"/>
      <c r="W583" s="52"/>
      <c r="X583" s="52"/>
      <c r="Y583" s="52"/>
      <c r="Z583" s="20"/>
      <c r="AA583" s="52"/>
      <c r="AB583" s="52"/>
      <c r="AC583" s="52"/>
      <c r="AD583" s="52"/>
      <c r="AE583" s="52"/>
      <c r="AF583" s="51"/>
      <c r="AG583" s="52"/>
      <c r="AH583" s="52"/>
      <c r="AI583" s="52"/>
      <c r="AJ583" s="52"/>
      <c r="AK583" s="52"/>
      <c r="AL583" s="52"/>
    </row>
    <row r="584" spans="1:38" s="13" customFormat="1" x14ac:dyDescent="0.2">
      <c r="A584" s="176"/>
      <c r="B584" s="238"/>
      <c r="C584" s="20"/>
      <c r="D584" s="243"/>
      <c r="E584" s="238"/>
      <c r="F584" s="298"/>
      <c r="G584" s="238"/>
      <c r="H584" s="1199"/>
      <c r="J584" s="12"/>
      <c r="M584" s="20"/>
      <c r="N584" s="52"/>
      <c r="O584" s="52"/>
      <c r="P584" s="52"/>
      <c r="Q584" s="52"/>
      <c r="R584" s="52"/>
      <c r="S584" s="51"/>
      <c r="T584" s="52"/>
      <c r="U584" s="52"/>
      <c r="V584" s="52"/>
      <c r="W584" s="52"/>
      <c r="X584" s="52"/>
      <c r="Y584" s="52"/>
      <c r="Z584" s="20"/>
      <c r="AA584" s="52"/>
      <c r="AB584" s="52"/>
      <c r="AC584" s="52"/>
      <c r="AD584" s="52"/>
      <c r="AE584" s="52"/>
      <c r="AF584" s="51"/>
      <c r="AG584" s="52"/>
      <c r="AH584" s="52"/>
      <c r="AI584" s="52"/>
      <c r="AJ584" s="52"/>
      <c r="AK584" s="52"/>
      <c r="AL584" s="52"/>
    </row>
    <row r="585" spans="1:38" s="13" customFormat="1" x14ac:dyDescent="0.2">
      <c r="A585" s="176"/>
      <c r="B585" s="238"/>
      <c r="C585" s="20"/>
      <c r="D585" s="243"/>
      <c r="E585" s="238"/>
      <c r="F585" s="298"/>
      <c r="G585" s="238"/>
      <c r="H585" s="1199"/>
      <c r="J585" s="12"/>
      <c r="M585" s="20"/>
      <c r="N585" s="52"/>
      <c r="O585" s="52"/>
      <c r="P585" s="52"/>
      <c r="Q585" s="52"/>
      <c r="R585" s="52"/>
      <c r="S585" s="51"/>
      <c r="T585" s="52"/>
      <c r="U585" s="52"/>
      <c r="V585" s="52"/>
      <c r="W585" s="52"/>
      <c r="X585" s="52"/>
      <c r="Y585" s="52"/>
      <c r="Z585" s="20"/>
      <c r="AA585" s="52"/>
      <c r="AB585" s="52"/>
      <c r="AC585" s="52"/>
      <c r="AD585" s="52"/>
      <c r="AE585" s="52"/>
      <c r="AF585" s="51"/>
      <c r="AG585" s="52"/>
      <c r="AH585" s="52"/>
      <c r="AI585" s="52"/>
      <c r="AJ585" s="52"/>
      <c r="AK585" s="52"/>
      <c r="AL585" s="52"/>
    </row>
    <row r="586" spans="1:38" s="13" customFormat="1" x14ac:dyDescent="0.2">
      <c r="A586" s="176"/>
      <c r="B586" s="238"/>
      <c r="C586" s="20"/>
      <c r="D586" s="243"/>
      <c r="E586" s="238"/>
      <c r="F586" s="298"/>
      <c r="G586" s="238"/>
      <c r="H586" s="1199"/>
      <c r="J586" s="12"/>
      <c r="M586" s="20"/>
      <c r="N586" s="52"/>
      <c r="O586" s="52"/>
      <c r="P586" s="52"/>
      <c r="Q586" s="52"/>
      <c r="R586" s="52"/>
      <c r="S586" s="51"/>
      <c r="T586" s="52"/>
      <c r="U586" s="52"/>
      <c r="V586" s="52"/>
      <c r="W586" s="52"/>
      <c r="X586" s="52"/>
      <c r="Y586" s="52"/>
      <c r="Z586" s="20"/>
      <c r="AA586" s="52"/>
      <c r="AB586" s="52"/>
      <c r="AC586" s="52"/>
      <c r="AD586" s="52"/>
      <c r="AE586" s="52"/>
      <c r="AF586" s="51"/>
      <c r="AG586" s="52"/>
      <c r="AH586" s="52"/>
      <c r="AI586" s="52"/>
      <c r="AJ586" s="52"/>
      <c r="AK586" s="52"/>
      <c r="AL586" s="52"/>
    </row>
    <row r="587" spans="1:38" s="13" customFormat="1" x14ac:dyDescent="0.2">
      <c r="A587" s="176"/>
      <c r="B587" s="238"/>
      <c r="C587" s="20"/>
      <c r="D587" s="243"/>
      <c r="E587" s="238"/>
      <c r="F587" s="298"/>
      <c r="G587" s="238"/>
      <c r="H587" s="1199"/>
      <c r="J587" s="12"/>
      <c r="M587" s="20"/>
      <c r="N587" s="52"/>
      <c r="O587" s="52"/>
      <c r="P587" s="52"/>
      <c r="Q587" s="52"/>
      <c r="R587" s="52"/>
      <c r="S587" s="51"/>
      <c r="T587" s="52"/>
      <c r="U587" s="52"/>
      <c r="V587" s="52"/>
      <c r="W587" s="52"/>
      <c r="X587" s="52"/>
      <c r="Y587" s="52"/>
      <c r="Z587" s="20"/>
      <c r="AA587" s="52"/>
      <c r="AB587" s="52"/>
      <c r="AC587" s="52"/>
      <c r="AD587" s="52"/>
      <c r="AE587" s="52"/>
      <c r="AF587" s="51"/>
      <c r="AG587" s="52"/>
      <c r="AH587" s="52"/>
      <c r="AI587" s="52"/>
      <c r="AJ587" s="52"/>
      <c r="AK587" s="52"/>
      <c r="AL587" s="52"/>
    </row>
    <row r="588" spans="1:38" s="13" customFormat="1" x14ac:dyDescent="0.2">
      <c r="A588" s="176"/>
      <c r="B588" s="238"/>
      <c r="C588" s="20"/>
      <c r="D588" s="243"/>
      <c r="E588" s="238"/>
      <c r="F588" s="298"/>
      <c r="G588" s="238"/>
      <c r="H588" s="1199"/>
      <c r="J588" s="12"/>
      <c r="M588" s="20"/>
      <c r="N588" s="52"/>
      <c r="O588" s="52"/>
      <c r="P588" s="52"/>
      <c r="Q588" s="52"/>
      <c r="R588" s="52"/>
      <c r="S588" s="51"/>
      <c r="T588" s="52"/>
      <c r="U588" s="52"/>
      <c r="V588" s="52"/>
      <c r="W588" s="52"/>
      <c r="X588" s="52"/>
      <c r="Y588" s="52"/>
      <c r="Z588" s="20"/>
      <c r="AA588" s="52"/>
      <c r="AB588" s="52"/>
      <c r="AC588" s="52"/>
      <c r="AD588" s="52"/>
      <c r="AE588" s="52"/>
      <c r="AF588" s="51"/>
      <c r="AG588" s="52"/>
      <c r="AH588" s="52"/>
      <c r="AI588" s="52"/>
      <c r="AJ588" s="52"/>
      <c r="AK588" s="52"/>
      <c r="AL588" s="52"/>
    </row>
    <row r="589" spans="1:38" s="13" customFormat="1" x14ac:dyDescent="0.2">
      <c r="A589" s="176"/>
      <c r="B589" s="238"/>
      <c r="C589" s="20"/>
      <c r="D589" s="243"/>
      <c r="E589" s="238"/>
      <c r="F589" s="298"/>
      <c r="G589" s="238"/>
      <c r="H589" s="1199"/>
      <c r="J589" s="12"/>
      <c r="M589" s="20"/>
      <c r="N589" s="52"/>
      <c r="O589" s="52"/>
      <c r="P589" s="52"/>
      <c r="Q589" s="52"/>
      <c r="R589" s="52"/>
      <c r="S589" s="51"/>
      <c r="T589" s="52"/>
      <c r="U589" s="52"/>
      <c r="V589" s="52"/>
      <c r="W589" s="52"/>
      <c r="X589" s="52"/>
      <c r="Y589" s="52"/>
      <c r="Z589" s="20"/>
      <c r="AA589" s="52"/>
      <c r="AB589" s="52"/>
      <c r="AC589" s="52"/>
      <c r="AD589" s="52"/>
      <c r="AE589" s="52"/>
      <c r="AF589" s="51"/>
      <c r="AG589" s="52"/>
      <c r="AH589" s="52"/>
      <c r="AI589" s="52"/>
      <c r="AJ589" s="52"/>
      <c r="AK589" s="52"/>
      <c r="AL589" s="52"/>
    </row>
    <row r="590" spans="1:38" s="13" customFormat="1" x14ac:dyDescent="0.2">
      <c r="A590" s="176"/>
      <c r="B590" s="238"/>
      <c r="C590" s="20"/>
      <c r="D590" s="243"/>
      <c r="E590" s="238"/>
      <c r="F590" s="298"/>
      <c r="G590" s="238"/>
      <c r="H590" s="1199"/>
      <c r="J590" s="12"/>
      <c r="M590" s="20"/>
      <c r="N590" s="52"/>
      <c r="O590" s="52"/>
      <c r="P590" s="52"/>
      <c r="Q590" s="52"/>
      <c r="R590" s="52"/>
      <c r="S590" s="51"/>
      <c r="T590" s="52"/>
      <c r="U590" s="52"/>
      <c r="V590" s="52"/>
      <c r="W590" s="52"/>
      <c r="X590" s="52"/>
      <c r="Y590" s="52"/>
      <c r="Z590" s="20"/>
      <c r="AA590" s="52"/>
      <c r="AB590" s="52"/>
      <c r="AC590" s="52"/>
      <c r="AD590" s="52"/>
      <c r="AE590" s="52"/>
      <c r="AF590" s="51"/>
      <c r="AG590" s="52"/>
      <c r="AH590" s="52"/>
      <c r="AI590" s="52"/>
      <c r="AJ590" s="52"/>
      <c r="AK590" s="52"/>
      <c r="AL590" s="52"/>
    </row>
    <row r="591" spans="1:38" s="13" customFormat="1" x14ac:dyDescent="0.2">
      <c r="A591" s="176"/>
      <c r="B591" s="238"/>
      <c r="C591" s="20"/>
      <c r="D591" s="243"/>
      <c r="E591" s="238"/>
      <c r="F591" s="298"/>
      <c r="G591" s="238"/>
      <c r="H591" s="1199"/>
      <c r="J591" s="12"/>
      <c r="M591" s="20"/>
      <c r="N591" s="52"/>
      <c r="O591" s="52"/>
      <c r="P591" s="52"/>
      <c r="Q591" s="52"/>
      <c r="R591" s="52"/>
      <c r="S591" s="51"/>
      <c r="T591" s="52"/>
      <c r="U591" s="52"/>
      <c r="V591" s="52"/>
      <c r="W591" s="52"/>
      <c r="X591" s="52"/>
      <c r="Y591" s="52"/>
      <c r="Z591" s="20"/>
      <c r="AA591" s="52"/>
      <c r="AB591" s="52"/>
      <c r="AC591" s="52"/>
      <c r="AD591" s="52"/>
      <c r="AE591" s="52"/>
      <c r="AF591" s="51"/>
      <c r="AG591" s="52"/>
      <c r="AH591" s="52"/>
      <c r="AI591" s="52"/>
      <c r="AJ591" s="52"/>
      <c r="AK591" s="52"/>
      <c r="AL591" s="52"/>
    </row>
    <row r="592" spans="1:38" s="13" customFormat="1" x14ac:dyDescent="0.2">
      <c r="A592" s="176"/>
      <c r="B592" s="238"/>
      <c r="C592" s="20"/>
      <c r="D592" s="243"/>
      <c r="E592" s="238"/>
      <c r="F592" s="298"/>
      <c r="G592" s="238"/>
      <c r="H592" s="1199"/>
      <c r="J592" s="12"/>
      <c r="M592" s="20"/>
      <c r="N592" s="52"/>
      <c r="O592" s="52"/>
      <c r="P592" s="52"/>
      <c r="Q592" s="52"/>
      <c r="R592" s="52"/>
      <c r="S592" s="51"/>
      <c r="T592" s="52"/>
      <c r="U592" s="52"/>
      <c r="V592" s="52"/>
      <c r="W592" s="52"/>
      <c r="X592" s="52"/>
      <c r="Y592" s="52"/>
      <c r="Z592" s="20"/>
      <c r="AA592" s="52"/>
      <c r="AB592" s="52"/>
      <c r="AC592" s="52"/>
      <c r="AD592" s="52"/>
      <c r="AE592" s="52"/>
      <c r="AF592" s="51"/>
      <c r="AG592" s="52"/>
      <c r="AH592" s="52"/>
      <c r="AI592" s="52"/>
      <c r="AJ592" s="52"/>
      <c r="AK592" s="52"/>
      <c r="AL592" s="52"/>
    </row>
    <row r="593" spans="1:38" s="13" customFormat="1" x14ac:dyDescent="0.2">
      <c r="A593" s="176"/>
      <c r="B593" s="238"/>
      <c r="C593" s="20"/>
      <c r="D593" s="243"/>
      <c r="E593" s="238"/>
      <c r="F593" s="298"/>
      <c r="G593" s="238"/>
      <c r="H593" s="1199"/>
      <c r="J593" s="12"/>
      <c r="M593" s="20"/>
      <c r="N593" s="52"/>
      <c r="O593" s="52"/>
      <c r="P593" s="52"/>
      <c r="Q593" s="52"/>
      <c r="R593" s="52"/>
      <c r="S593" s="51"/>
      <c r="T593" s="52"/>
      <c r="U593" s="52"/>
      <c r="V593" s="52"/>
      <c r="W593" s="52"/>
      <c r="X593" s="52"/>
      <c r="Y593" s="52"/>
      <c r="Z593" s="20"/>
      <c r="AA593" s="52"/>
      <c r="AB593" s="52"/>
      <c r="AC593" s="52"/>
      <c r="AD593" s="52"/>
      <c r="AE593" s="52"/>
      <c r="AF593" s="51"/>
      <c r="AG593" s="52"/>
      <c r="AH593" s="52"/>
      <c r="AI593" s="52"/>
      <c r="AJ593" s="52"/>
      <c r="AK593" s="52"/>
      <c r="AL593" s="52"/>
    </row>
    <row r="594" spans="1:38" s="13" customFormat="1" x14ac:dyDescent="0.2">
      <c r="A594" s="176"/>
      <c r="B594" s="238"/>
      <c r="C594" s="20"/>
      <c r="D594" s="243"/>
      <c r="E594" s="238"/>
      <c r="F594" s="298"/>
      <c r="G594" s="238"/>
      <c r="H594" s="1199"/>
      <c r="J594" s="12"/>
      <c r="M594" s="20"/>
      <c r="N594" s="52"/>
      <c r="O594" s="52"/>
      <c r="P594" s="52"/>
      <c r="Q594" s="52"/>
      <c r="R594" s="52"/>
      <c r="S594" s="51"/>
      <c r="T594" s="52"/>
      <c r="U594" s="52"/>
      <c r="V594" s="52"/>
      <c r="W594" s="52"/>
      <c r="X594" s="52"/>
      <c r="Y594" s="52"/>
      <c r="Z594" s="20"/>
      <c r="AA594" s="52"/>
      <c r="AB594" s="52"/>
      <c r="AC594" s="52"/>
      <c r="AD594" s="52"/>
      <c r="AE594" s="52"/>
      <c r="AF594" s="51"/>
      <c r="AG594" s="52"/>
      <c r="AH594" s="52"/>
      <c r="AI594" s="52"/>
      <c r="AJ594" s="52"/>
      <c r="AK594" s="52"/>
      <c r="AL594" s="52"/>
    </row>
    <row r="595" spans="1:38" s="13" customFormat="1" x14ac:dyDescent="0.2">
      <c r="A595" s="176"/>
      <c r="B595" s="238"/>
      <c r="C595" s="20"/>
      <c r="D595" s="243"/>
      <c r="E595" s="238"/>
      <c r="F595" s="298"/>
      <c r="G595" s="238"/>
      <c r="H595" s="1199"/>
      <c r="J595" s="12"/>
      <c r="M595" s="20"/>
      <c r="N595" s="52"/>
      <c r="O595" s="52"/>
      <c r="P595" s="52"/>
      <c r="Q595" s="52"/>
      <c r="R595" s="52"/>
      <c r="S595" s="51"/>
      <c r="T595" s="52"/>
      <c r="U595" s="52"/>
      <c r="V595" s="52"/>
      <c r="W595" s="52"/>
      <c r="X595" s="52"/>
      <c r="Y595" s="52"/>
      <c r="Z595" s="20"/>
      <c r="AA595" s="52"/>
      <c r="AB595" s="52"/>
      <c r="AC595" s="52"/>
      <c r="AD595" s="52"/>
      <c r="AE595" s="52"/>
      <c r="AF595" s="51"/>
      <c r="AG595" s="52"/>
      <c r="AH595" s="52"/>
      <c r="AI595" s="52"/>
      <c r="AJ595" s="52"/>
      <c r="AK595" s="52"/>
      <c r="AL595" s="52"/>
    </row>
    <row r="596" spans="1:38" s="13" customFormat="1" x14ac:dyDescent="0.2">
      <c r="A596" s="176"/>
      <c r="B596" s="238"/>
      <c r="C596" s="20"/>
      <c r="D596" s="243"/>
      <c r="E596" s="238"/>
      <c r="F596" s="298"/>
      <c r="G596" s="238"/>
      <c r="H596" s="1199"/>
      <c r="J596" s="12"/>
      <c r="M596" s="20"/>
      <c r="N596" s="52"/>
      <c r="O596" s="52"/>
      <c r="P596" s="52"/>
      <c r="Q596" s="52"/>
      <c r="R596" s="52"/>
      <c r="S596" s="51"/>
      <c r="T596" s="52"/>
      <c r="U596" s="52"/>
      <c r="V596" s="52"/>
      <c r="W596" s="52"/>
      <c r="X596" s="52"/>
      <c r="Y596" s="52"/>
      <c r="Z596" s="20"/>
      <c r="AA596" s="52"/>
      <c r="AB596" s="52"/>
      <c r="AC596" s="52"/>
      <c r="AD596" s="52"/>
      <c r="AE596" s="52"/>
      <c r="AF596" s="51"/>
      <c r="AG596" s="52"/>
      <c r="AH596" s="52"/>
      <c r="AI596" s="52"/>
      <c r="AJ596" s="52"/>
      <c r="AK596" s="52"/>
      <c r="AL596" s="52"/>
    </row>
    <row r="597" spans="1:38" s="13" customFormat="1" x14ac:dyDescent="0.2">
      <c r="A597" s="176"/>
      <c r="B597" s="238"/>
      <c r="C597" s="20"/>
      <c r="D597" s="243"/>
      <c r="E597" s="238"/>
      <c r="F597" s="298"/>
      <c r="G597" s="238"/>
      <c r="H597" s="1199"/>
      <c r="J597" s="12"/>
      <c r="M597" s="20"/>
      <c r="N597" s="52"/>
      <c r="O597" s="52"/>
      <c r="P597" s="52"/>
      <c r="Q597" s="52"/>
      <c r="R597" s="52"/>
      <c r="S597" s="51"/>
      <c r="T597" s="52"/>
      <c r="U597" s="52"/>
      <c r="V597" s="52"/>
      <c r="W597" s="52"/>
      <c r="X597" s="52"/>
      <c r="Y597" s="52"/>
      <c r="Z597" s="20"/>
      <c r="AA597" s="52"/>
      <c r="AB597" s="52"/>
      <c r="AC597" s="52"/>
      <c r="AD597" s="52"/>
      <c r="AE597" s="52"/>
      <c r="AF597" s="51"/>
      <c r="AG597" s="52"/>
      <c r="AH597" s="52"/>
      <c r="AI597" s="52"/>
      <c r="AJ597" s="52"/>
      <c r="AK597" s="52"/>
      <c r="AL597" s="52"/>
    </row>
    <row r="598" spans="1:38" s="13" customFormat="1" x14ac:dyDescent="0.2">
      <c r="A598" s="176"/>
      <c r="B598" s="238"/>
      <c r="C598" s="20"/>
      <c r="D598" s="243"/>
      <c r="E598" s="238"/>
      <c r="F598" s="298"/>
      <c r="G598" s="238"/>
      <c r="H598" s="1199"/>
      <c r="J598" s="12"/>
      <c r="M598" s="20"/>
      <c r="N598" s="52"/>
      <c r="O598" s="52"/>
      <c r="P598" s="52"/>
      <c r="Q598" s="52"/>
      <c r="R598" s="52"/>
      <c r="S598" s="51"/>
      <c r="T598" s="52"/>
      <c r="U598" s="52"/>
      <c r="V598" s="52"/>
      <c r="W598" s="52"/>
      <c r="X598" s="52"/>
      <c r="Y598" s="52"/>
      <c r="Z598" s="20"/>
      <c r="AA598" s="52"/>
      <c r="AB598" s="52"/>
      <c r="AC598" s="52"/>
      <c r="AD598" s="52"/>
      <c r="AE598" s="52"/>
      <c r="AF598" s="51"/>
      <c r="AG598" s="52"/>
      <c r="AH598" s="52"/>
      <c r="AI598" s="52"/>
      <c r="AJ598" s="52"/>
      <c r="AK598" s="52"/>
      <c r="AL598" s="52"/>
    </row>
    <row r="599" spans="1:38" s="13" customFormat="1" x14ac:dyDescent="0.2">
      <c r="A599" s="176"/>
      <c r="B599" s="238"/>
      <c r="C599" s="20"/>
      <c r="D599" s="243"/>
      <c r="E599" s="238"/>
      <c r="F599" s="298"/>
      <c r="G599" s="238"/>
      <c r="H599" s="1199"/>
      <c r="J599" s="12"/>
      <c r="M599" s="20"/>
      <c r="N599" s="52"/>
      <c r="O599" s="52"/>
      <c r="P599" s="52"/>
      <c r="Q599" s="52"/>
      <c r="R599" s="52"/>
      <c r="S599" s="51"/>
      <c r="T599" s="52"/>
      <c r="U599" s="52"/>
      <c r="V599" s="52"/>
      <c r="W599" s="52"/>
      <c r="X599" s="52"/>
      <c r="Y599" s="52"/>
      <c r="Z599" s="20"/>
      <c r="AA599" s="52"/>
      <c r="AB599" s="52"/>
      <c r="AC599" s="52"/>
      <c r="AD599" s="52"/>
      <c r="AE599" s="52"/>
      <c r="AF599" s="51"/>
      <c r="AG599" s="52"/>
      <c r="AH599" s="52"/>
      <c r="AI599" s="52"/>
      <c r="AJ599" s="52"/>
      <c r="AK599" s="52"/>
      <c r="AL599" s="52"/>
    </row>
    <row r="600" spans="1:38" s="13" customFormat="1" x14ac:dyDescent="0.2">
      <c r="A600" s="176"/>
      <c r="B600" s="238"/>
      <c r="C600" s="20"/>
      <c r="D600" s="243"/>
      <c r="E600" s="238"/>
      <c r="F600" s="298"/>
      <c r="G600" s="238"/>
      <c r="H600" s="1199"/>
      <c r="J600" s="12"/>
      <c r="M600" s="20"/>
      <c r="N600" s="52"/>
      <c r="O600" s="52"/>
      <c r="P600" s="52"/>
      <c r="Q600" s="52"/>
      <c r="R600" s="52"/>
      <c r="S600" s="51"/>
      <c r="T600" s="52"/>
      <c r="U600" s="52"/>
      <c r="V600" s="52"/>
      <c r="W600" s="52"/>
      <c r="X600" s="52"/>
      <c r="Y600" s="52"/>
      <c r="Z600" s="20"/>
      <c r="AA600" s="52"/>
      <c r="AB600" s="52"/>
      <c r="AC600" s="52"/>
      <c r="AD600" s="52"/>
      <c r="AE600" s="52"/>
      <c r="AF600" s="51"/>
      <c r="AG600" s="52"/>
      <c r="AH600" s="52"/>
      <c r="AI600" s="52"/>
      <c r="AJ600" s="52"/>
      <c r="AK600" s="52"/>
      <c r="AL600" s="52"/>
    </row>
    <row r="601" spans="1:38" s="13" customFormat="1" x14ac:dyDescent="0.2">
      <c r="A601" s="176"/>
      <c r="B601" s="238"/>
      <c r="C601" s="20"/>
      <c r="D601" s="243"/>
      <c r="E601" s="238"/>
      <c r="F601" s="298"/>
      <c r="G601" s="238"/>
      <c r="H601" s="1199"/>
      <c r="J601" s="12"/>
      <c r="M601" s="20"/>
      <c r="N601" s="52"/>
      <c r="O601" s="52"/>
      <c r="P601" s="52"/>
      <c r="Q601" s="52"/>
      <c r="R601" s="52"/>
      <c r="S601" s="51"/>
      <c r="T601" s="52"/>
      <c r="U601" s="52"/>
      <c r="V601" s="52"/>
      <c r="W601" s="52"/>
      <c r="X601" s="52"/>
      <c r="Y601" s="52"/>
      <c r="Z601" s="20"/>
      <c r="AA601" s="52"/>
      <c r="AB601" s="52"/>
      <c r="AC601" s="52"/>
      <c r="AD601" s="52"/>
      <c r="AE601" s="52"/>
      <c r="AF601" s="51"/>
      <c r="AG601" s="52"/>
      <c r="AH601" s="52"/>
      <c r="AI601" s="52"/>
      <c r="AJ601" s="52"/>
      <c r="AK601" s="52"/>
      <c r="AL601" s="52"/>
    </row>
    <row r="602" spans="1:38" s="13" customFormat="1" x14ac:dyDescent="0.2">
      <c r="A602" s="176"/>
      <c r="B602" s="238"/>
      <c r="C602" s="20"/>
      <c r="D602" s="243"/>
      <c r="E602" s="238"/>
      <c r="F602" s="298"/>
      <c r="G602" s="238"/>
      <c r="H602" s="1199"/>
      <c r="J602" s="12"/>
      <c r="M602" s="20"/>
      <c r="N602" s="52"/>
      <c r="O602" s="52"/>
      <c r="P602" s="52"/>
      <c r="Q602" s="52"/>
      <c r="R602" s="52"/>
      <c r="S602" s="51"/>
      <c r="T602" s="52"/>
      <c r="U602" s="52"/>
      <c r="V602" s="52"/>
      <c r="W602" s="52"/>
      <c r="X602" s="52"/>
      <c r="Y602" s="52"/>
      <c r="Z602" s="20"/>
      <c r="AA602" s="52"/>
      <c r="AB602" s="52"/>
      <c r="AC602" s="52"/>
      <c r="AD602" s="52"/>
      <c r="AE602" s="52"/>
      <c r="AF602" s="51"/>
      <c r="AG602" s="52"/>
      <c r="AH602" s="52"/>
      <c r="AI602" s="52"/>
      <c r="AJ602" s="52"/>
      <c r="AK602" s="52"/>
      <c r="AL602" s="52"/>
    </row>
    <row r="603" spans="1:38" s="13" customFormat="1" x14ac:dyDescent="0.2">
      <c r="A603" s="176"/>
      <c r="B603" s="238"/>
      <c r="C603" s="20"/>
      <c r="D603" s="243"/>
      <c r="E603" s="238"/>
      <c r="F603" s="298"/>
      <c r="G603" s="238"/>
      <c r="H603" s="1199"/>
      <c r="J603" s="12"/>
      <c r="M603" s="20"/>
      <c r="N603" s="52"/>
      <c r="O603" s="52"/>
      <c r="P603" s="52"/>
      <c r="Q603" s="52"/>
      <c r="R603" s="52"/>
      <c r="S603" s="51"/>
      <c r="T603" s="52"/>
      <c r="U603" s="52"/>
      <c r="V603" s="52"/>
      <c r="W603" s="52"/>
      <c r="X603" s="52"/>
      <c r="Y603" s="52"/>
      <c r="Z603" s="20"/>
      <c r="AA603" s="52"/>
      <c r="AB603" s="52"/>
      <c r="AC603" s="52"/>
      <c r="AD603" s="52"/>
      <c r="AE603" s="52"/>
      <c r="AF603" s="51"/>
      <c r="AG603" s="52"/>
      <c r="AH603" s="52"/>
      <c r="AI603" s="52"/>
      <c r="AJ603" s="52"/>
      <c r="AK603" s="52"/>
      <c r="AL603" s="52"/>
    </row>
    <row r="604" spans="1:38" s="13" customFormat="1" x14ac:dyDescent="0.2">
      <c r="A604" s="176"/>
      <c r="B604" s="238"/>
      <c r="C604" s="20"/>
      <c r="D604" s="243"/>
      <c r="E604" s="238"/>
      <c r="F604" s="298"/>
      <c r="G604" s="238"/>
      <c r="H604" s="1199"/>
      <c r="J604" s="12"/>
      <c r="M604" s="20"/>
      <c r="N604" s="52"/>
      <c r="O604" s="52"/>
      <c r="P604" s="52"/>
      <c r="Q604" s="52"/>
      <c r="R604" s="52"/>
      <c r="S604" s="51"/>
      <c r="T604" s="52"/>
      <c r="U604" s="52"/>
      <c r="V604" s="52"/>
      <c r="W604" s="52"/>
      <c r="X604" s="52"/>
      <c r="Y604" s="52"/>
      <c r="Z604" s="20"/>
      <c r="AA604" s="52"/>
      <c r="AB604" s="52"/>
      <c r="AC604" s="52"/>
      <c r="AD604" s="52"/>
      <c r="AE604" s="52"/>
      <c r="AF604" s="51"/>
      <c r="AG604" s="52"/>
      <c r="AH604" s="52"/>
      <c r="AI604" s="52"/>
      <c r="AJ604" s="52"/>
      <c r="AK604" s="52"/>
      <c r="AL604" s="52"/>
    </row>
    <row r="605" spans="1:38" s="13" customFormat="1" x14ac:dyDescent="0.2">
      <c r="A605" s="176"/>
      <c r="B605" s="238"/>
      <c r="C605" s="20"/>
      <c r="D605" s="243"/>
      <c r="E605" s="238"/>
      <c r="F605" s="298"/>
      <c r="G605" s="238"/>
      <c r="H605" s="1199"/>
      <c r="J605" s="12"/>
      <c r="M605" s="20"/>
      <c r="N605" s="52"/>
      <c r="O605" s="52"/>
      <c r="P605" s="52"/>
      <c r="Q605" s="52"/>
      <c r="R605" s="52"/>
      <c r="S605" s="51"/>
      <c r="T605" s="52"/>
      <c r="U605" s="52"/>
      <c r="V605" s="52"/>
      <c r="W605" s="52"/>
      <c r="X605" s="52"/>
      <c r="Y605" s="52"/>
      <c r="Z605" s="20"/>
      <c r="AA605" s="52"/>
      <c r="AB605" s="52"/>
      <c r="AC605" s="52"/>
      <c r="AD605" s="52"/>
      <c r="AE605" s="52"/>
      <c r="AF605" s="51"/>
      <c r="AG605" s="52"/>
      <c r="AH605" s="52"/>
      <c r="AI605" s="52"/>
      <c r="AJ605" s="52"/>
      <c r="AK605" s="52"/>
      <c r="AL605" s="52"/>
    </row>
    <row r="606" spans="1:38" s="13" customFormat="1" x14ac:dyDescent="0.2">
      <c r="A606" s="176"/>
      <c r="B606" s="238"/>
      <c r="C606" s="20"/>
      <c r="D606" s="243"/>
      <c r="E606" s="238"/>
      <c r="F606" s="298"/>
      <c r="G606" s="238"/>
      <c r="H606" s="1199"/>
      <c r="J606" s="12"/>
      <c r="M606" s="20"/>
      <c r="N606" s="52"/>
      <c r="O606" s="52"/>
      <c r="P606" s="52"/>
      <c r="Q606" s="52"/>
      <c r="R606" s="52"/>
      <c r="S606" s="51"/>
      <c r="T606" s="52"/>
      <c r="U606" s="52"/>
      <c r="V606" s="52"/>
      <c r="W606" s="52"/>
      <c r="X606" s="52"/>
      <c r="Y606" s="52"/>
      <c r="Z606" s="20"/>
      <c r="AA606" s="52"/>
      <c r="AB606" s="52"/>
      <c r="AC606" s="52"/>
      <c r="AD606" s="52"/>
      <c r="AE606" s="52"/>
      <c r="AF606" s="51"/>
      <c r="AG606" s="52"/>
      <c r="AH606" s="52"/>
      <c r="AI606" s="52"/>
      <c r="AJ606" s="52"/>
      <c r="AK606" s="52"/>
      <c r="AL606" s="52"/>
    </row>
    <row r="607" spans="1:38" s="13" customFormat="1" x14ac:dyDescent="0.2">
      <c r="A607" s="176"/>
      <c r="B607" s="238"/>
      <c r="C607" s="20"/>
      <c r="D607" s="243"/>
      <c r="E607" s="238"/>
      <c r="F607" s="298"/>
      <c r="G607" s="238"/>
      <c r="H607" s="1199"/>
      <c r="J607" s="12"/>
      <c r="M607" s="20"/>
      <c r="N607" s="52"/>
      <c r="O607" s="52"/>
      <c r="P607" s="52"/>
      <c r="Q607" s="52"/>
      <c r="R607" s="52"/>
      <c r="S607" s="51"/>
      <c r="T607" s="52"/>
      <c r="U607" s="52"/>
      <c r="V607" s="52"/>
      <c r="W607" s="52"/>
      <c r="X607" s="52"/>
      <c r="Y607" s="52"/>
      <c r="Z607" s="20"/>
      <c r="AA607" s="52"/>
      <c r="AB607" s="52"/>
      <c r="AC607" s="52"/>
      <c r="AD607" s="52"/>
      <c r="AE607" s="52"/>
      <c r="AF607" s="51"/>
      <c r="AG607" s="52"/>
      <c r="AH607" s="52"/>
      <c r="AI607" s="52"/>
      <c r="AJ607" s="52"/>
      <c r="AK607" s="52"/>
      <c r="AL607" s="52"/>
    </row>
    <row r="608" spans="1:38" s="13" customFormat="1" x14ac:dyDescent="0.2">
      <c r="A608" s="176"/>
      <c r="B608" s="238"/>
      <c r="C608" s="20"/>
      <c r="D608" s="243"/>
      <c r="E608" s="238"/>
      <c r="F608" s="298"/>
      <c r="G608" s="238"/>
      <c r="H608" s="1199"/>
      <c r="J608" s="12"/>
      <c r="M608" s="20"/>
      <c r="N608" s="52"/>
      <c r="O608" s="52"/>
      <c r="P608" s="52"/>
      <c r="Q608" s="52"/>
      <c r="R608" s="52"/>
      <c r="S608" s="51"/>
      <c r="T608" s="52"/>
      <c r="U608" s="52"/>
      <c r="V608" s="52"/>
      <c r="W608" s="52"/>
      <c r="X608" s="52"/>
      <c r="Y608" s="52"/>
      <c r="Z608" s="20"/>
      <c r="AA608" s="52"/>
      <c r="AB608" s="52"/>
      <c r="AC608" s="52"/>
      <c r="AD608" s="52"/>
      <c r="AE608" s="52"/>
      <c r="AF608" s="51"/>
      <c r="AG608" s="52"/>
      <c r="AH608" s="52"/>
      <c r="AI608" s="52"/>
      <c r="AJ608" s="52"/>
      <c r="AK608" s="52"/>
      <c r="AL608" s="52"/>
    </row>
    <row r="609" spans="1:38" s="13" customFormat="1" x14ac:dyDescent="0.2">
      <c r="A609" s="176"/>
      <c r="B609" s="238"/>
      <c r="C609" s="20"/>
      <c r="D609" s="243"/>
      <c r="E609" s="238"/>
      <c r="F609" s="298"/>
      <c r="G609" s="238"/>
      <c r="H609" s="1199"/>
      <c r="J609" s="12"/>
      <c r="M609" s="20"/>
      <c r="N609" s="52"/>
      <c r="O609" s="52"/>
      <c r="P609" s="52"/>
      <c r="Q609" s="52"/>
      <c r="R609" s="52"/>
      <c r="S609" s="51"/>
      <c r="T609" s="52"/>
      <c r="U609" s="52"/>
      <c r="V609" s="52"/>
      <c r="W609" s="52"/>
      <c r="X609" s="52"/>
      <c r="Y609" s="52"/>
      <c r="Z609" s="20"/>
      <c r="AA609" s="52"/>
      <c r="AB609" s="52"/>
      <c r="AC609" s="52"/>
      <c r="AD609" s="52"/>
      <c r="AE609" s="52"/>
      <c r="AF609" s="51"/>
      <c r="AG609" s="52"/>
      <c r="AH609" s="52"/>
      <c r="AI609" s="52"/>
      <c r="AJ609" s="52"/>
      <c r="AK609" s="52"/>
      <c r="AL609" s="52"/>
    </row>
    <row r="610" spans="1:38" s="13" customFormat="1" x14ac:dyDescent="0.2">
      <c r="A610" s="176"/>
      <c r="B610" s="238"/>
      <c r="C610" s="20"/>
      <c r="D610" s="243"/>
      <c r="E610" s="238"/>
      <c r="F610" s="299"/>
      <c r="G610" s="238"/>
      <c r="H610" s="1199"/>
      <c r="J610" s="12"/>
      <c r="M610" s="20"/>
      <c r="N610" s="52"/>
      <c r="O610" s="52"/>
      <c r="P610" s="52"/>
      <c r="Q610" s="52"/>
      <c r="R610" s="52"/>
      <c r="S610" s="51"/>
      <c r="T610" s="52"/>
      <c r="U610" s="52"/>
      <c r="V610" s="52"/>
      <c r="W610" s="52"/>
      <c r="X610" s="52"/>
      <c r="Y610" s="52"/>
      <c r="Z610" s="20"/>
      <c r="AA610" s="52"/>
      <c r="AB610" s="52"/>
      <c r="AC610" s="52"/>
      <c r="AD610" s="52"/>
      <c r="AE610" s="52"/>
      <c r="AF610" s="51"/>
      <c r="AG610" s="52"/>
      <c r="AH610" s="52"/>
      <c r="AI610" s="52"/>
      <c r="AJ610" s="52"/>
      <c r="AK610" s="52"/>
      <c r="AL610" s="52"/>
    </row>
    <row r="611" spans="1:38" s="13" customFormat="1" x14ac:dyDescent="0.2">
      <c r="A611" s="176"/>
      <c r="B611" s="238"/>
      <c r="C611" s="20"/>
      <c r="D611" s="243"/>
      <c r="E611" s="238"/>
      <c r="F611" s="299"/>
      <c r="G611" s="238"/>
      <c r="H611" s="1199"/>
      <c r="J611" s="12"/>
      <c r="M611" s="20"/>
      <c r="N611" s="52"/>
      <c r="O611" s="52"/>
      <c r="P611" s="52"/>
      <c r="Q611" s="52"/>
      <c r="R611" s="52"/>
      <c r="S611" s="51"/>
      <c r="T611" s="52"/>
      <c r="U611" s="52"/>
      <c r="V611" s="52"/>
      <c r="W611" s="52"/>
      <c r="X611" s="52"/>
      <c r="Y611" s="52"/>
      <c r="Z611" s="20"/>
      <c r="AA611" s="52"/>
      <c r="AB611" s="52"/>
      <c r="AC611" s="52"/>
      <c r="AD611" s="52"/>
      <c r="AE611" s="52"/>
      <c r="AF611" s="51"/>
      <c r="AG611" s="52"/>
      <c r="AH611" s="52"/>
      <c r="AI611" s="52"/>
      <c r="AJ611" s="52"/>
      <c r="AK611" s="52"/>
      <c r="AL611" s="52"/>
    </row>
    <row r="612" spans="1:38" s="13" customFormat="1" x14ac:dyDescent="0.2">
      <c r="A612" s="176"/>
      <c r="B612" s="238"/>
      <c r="C612" s="20"/>
      <c r="D612" s="243"/>
      <c r="E612" s="238"/>
      <c r="F612" s="299"/>
      <c r="G612" s="238"/>
      <c r="H612" s="1199"/>
      <c r="J612" s="12"/>
      <c r="M612" s="20"/>
      <c r="N612" s="52"/>
      <c r="O612" s="52"/>
      <c r="P612" s="52"/>
      <c r="Q612" s="52"/>
      <c r="R612" s="52"/>
      <c r="S612" s="51"/>
      <c r="T612" s="52"/>
      <c r="U612" s="52"/>
      <c r="V612" s="52"/>
      <c r="W612" s="52"/>
      <c r="X612" s="52"/>
      <c r="Y612" s="52"/>
      <c r="Z612" s="20"/>
      <c r="AA612" s="52"/>
      <c r="AB612" s="52"/>
      <c r="AC612" s="52"/>
      <c r="AD612" s="52"/>
      <c r="AE612" s="52"/>
      <c r="AF612" s="51"/>
      <c r="AG612" s="52"/>
      <c r="AH612" s="52"/>
      <c r="AI612" s="52"/>
      <c r="AJ612" s="52"/>
      <c r="AK612" s="52"/>
      <c r="AL612" s="52"/>
    </row>
    <row r="613" spans="1:38" s="13" customFormat="1" x14ac:dyDescent="0.2">
      <c r="A613" s="176"/>
      <c r="B613" s="238"/>
      <c r="C613" s="20"/>
      <c r="D613" s="243"/>
      <c r="E613" s="238"/>
      <c r="F613" s="299"/>
      <c r="G613" s="238"/>
      <c r="H613" s="1199"/>
      <c r="J613" s="12"/>
      <c r="M613" s="20"/>
      <c r="N613" s="52"/>
      <c r="O613" s="52"/>
      <c r="P613" s="52"/>
      <c r="Q613" s="52"/>
      <c r="R613" s="52"/>
      <c r="S613" s="51"/>
      <c r="T613" s="52"/>
      <c r="U613" s="52"/>
      <c r="V613" s="52"/>
      <c r="W613" s="52"/>
      <c r="X613" s="52"/>
      <c r="Y613" s="52"/>
      <c r="Z613" s="20"/>
      <c r="AA613" s="52"/>
      <c r="AB613" s="52"/>
      <c r="AC613" s="52"/>
      <c r="AD613" s="52"/>
      <c r="AE613" s="52"/>
      <c r="AF613" s="51"/>
      <c r="AG613" s="52"/>
      <c r="AH613" s="52"/>
      <c r="AI613" s="52"/>
      <c r="AJ613" s="52"/>
      <c r="AK613" s="52"/>
      <c r="AL613" s="52"/>
    </row>
    <row r="614" spans="1:38" s="13" customFormat="1" x14ac:dyDescent="0.2">
      <c r="A614" s="176"/>
      <c r="B614" s="238"/>
      <c r="C614" s="20"/>
      <c r="D614" s="243"/>
      <c r="E614" s="238"/>
      <c r="F614" s="299"/>
      <c r="G614" s="238"/>
      <c r="H614" s="1199"/>
      <c r="J614" s="12"/>
      <c r="M614" s="20"/>
      <c r="N614" s="52"/>
      <c r="O614" s="52"/>
      <c r="P614" s="52"/>
      <c r="Q614" s="52"/>
      <c r="R614" s="52"/>
      <c r="S614" s="51"/>
      <c r="T614" s="52"/>
      <c r="U614" s="52"/>
      <c r="V614" s="52"/>
      <c r="W614" s="52"/>
      <c r="X614" s="52"/>
      <c r="Y614" s="52"/>
      <c r="Z614" s="20"/>
      <c r="AA614" s="52"/>
      <c r="AB614" s="52"/>
      <c r="AC614" s="52"/>
      <c r="AD614" s="52"/>
      <c r="AE614" s="52"/>
      <c r="AF614" s="51"/>
      <c r="AG614" s="52"/>
      <c r="AH614" s="52"/>
      <c r="AI614" s="52"/>
      <c r="AJ614" s="52"/>
      <c r="AK614" s="52"/>
      <c r="AL614" s="52"/>
    </row>
    <row r="615" spans="1:38" s="13" customFormat="1" x14ac:dyDescent="0.2">
      <c r="A615" s="176"/>
      <c r="B615" s="238"/>
      <c r="C615" s="20"/>
      <c r="D615" s="243"/>
      <c r="E615" s="238"/>
      <c r="F615" s="299"/>
      <c r="G615" s="238"/>
      <c r="H615" s="1199"/>
      <c r="J615" s="12"/>
      <c r="M615" s="20"/>
      <c r="N615" s="52"/>
      <c r="O615" s="52"/>
      <c r="P615" s="52"/>
      <c r="Q615" s="52"/>
      <c r="R615" s="52"/>
      <c r="S615" s="51"/>
      <c r="T615" s="52"/>
      <c r="U615" s="52"/>
      <c r="V615" s="52"/>
      <c r="W615" s="52"/>
      <c r="X615" s="52"/>
      <c r="Y615" s="52"/>
      <c r="Z615" s="20"/>
      <c r="AA615" s="52"/>
      <c r="AB615" s="52"/>
      <c r="AC615" s="52"/>
      <c r="AD615" s="52"/>
      <c r="AE615" s="52"/>
      <c r="AF615" s="51"/>
      <c r="AG615" s="52"/>
      <c r="AH615" s="52"/>
      <c r="AI615" s="52"/>
      <c r="AJ615" s="52"/>
      <c r="AK615" s="52"/>
      <c r="AL615" s="52"/>
    </row>
    <row r="616" spans="1:38" s="13" customFormat="1" x14ac:dyDescent="0.2">
      <c r="A616" s="176"/>
      <c r="B616" s="238"/>
      <c r="C616" s="20"/>
      <c r="D616" s="243"/>
      <c r="E616" s="238"/>
      <c r="F616" s="299"/>
      <c r="G616" s="238"/>
      <c r="H616" s="1199"/>
      <c r="J616" s="12"/>
      <c r="M616" s="20"/>
      <c r="N616" s="52"/>
      <c r="O616" s="52"/>
      <c r="P616" s="52"/>
      <c r="Q616" s="52"/>
      <c r="R616" s="52"/>
      <c r="S616" s="51"/>
      <c r="T616" s="52"/>
      <c r="U616" s="52"/>
      <c r="V616" s="52"/>
      <c r="W616" s="52"/>
      <c r="X616" s="52"/>
      <c r="Y616" s="52"/>
      <c r="Z616" s="20"/>
      <c r="AA616" s="52"/>
      <c r="AB616" s="52"/>
      <c r="AC616" s="52"/>
      <c r="AD616" s="52"/>
      <c r="AE616" s="52"/>
      <c r="AF616" s="51"/>
      <c r="AG616" s="52"/>
      <c r="AH616" s="52"/>
      <c r="AI616" s="52"/>
      <c r="AJ616" s="52"/>
      <c r="AK616" s="52"/>
      <c r="AL616" s="52"/>
    </row>
    <row r="617" spans="1:38" s="13" customFormat="1" x14ac:dyDescent="0.2">
      <c r="A617" s="176"/>
      <c r="B617" s="238"/>
      <c r="C617" s="20"/>
      <c r="D617" s="243"/>
      <c r="E617" s="238"/>
      <c r="F617" s="299"/>
      <c r="G617" s="238"/>
      <c r="H617" s="1199"/>
      <c r="J617" s="12"/>
      <c r="M617" s="20"/>
      <c r="N617" s="52"/>
      <c r="O617" s="52"/>
      <c r="P617" s="52"/>
      <c r="Q617" s="52"/>
      <c r="R617" s="52"/>
      <c r="S617" s="51"/>
      <c r="T617" s="52"/>
      <c r="U617" s="52"/>
      <c r="V617" s="52"/>
      <c r="W617" s="52"/>
      <c r="X617" s="52"/>
      <c r="Y617" s="52"/>
      <c r="Z617" s="20"/>
      <c r="AA617" s="52"/>
      <c r="AB617" s="52"/>
      <c r="AC617" s="52"/>
      <c r="AD617" s="52"/>
      <c r="AE617" s="52"/>
      <c r="AF617" s="51"/>
      <c r="AG617" s="52"/>
      <c r="AH617" s="52"/>
      <c r="AI617" s="52"/>
      <c r="AJ617" s="52"/>
      <c r="AK617" s="52"/>
      <c r="AL617" s="52"/>
    </row>
    <row r="618" spans="1:38" s="13" customFormat="1" x14ac:dyDescent="0.2">
      <c r="A618" s="176"/>
      <c r="B618" s="238"/>
      <c r="C618" s="20"/>
      <c r="D618" s="243"/>
      <c r="E618" s="238"/>
      <c r="F618" s="299"/>
      <c r="G618" s="238"/>
      <c r="H618" s="1199"/>
      <c r="J618" s="12"/>
      <c r="M618" s="20"/>
      <c r="N618" s="52"/>
      <c r="O618" s="52"/>
      <c r="P618" s="52"/>
      <c r="Q618" s="52"/>
      <c r="R618" s="52"/>
      <c r="S618" s="51"/>
      <c r="T618" s="52"/>
      <c r="U618" s="52"/>
      <c r="V618" s="52"/>
      <c r="W618" s="52"/>
      <c r="X618" s="52"/>
      <c r="Y618" s="52"/>
      <c r="Z618" s="20"/>
      <c r="AA618" s="52"/>
      <c r="AB618" s="52"/>
      <c r="AC618" s="52"/>
      <c r="AD618" s="52"/>
      <c r="AE618" s="52"/>
      <c r="AF618" s="51"/>
      <c r="AG618" s="52"/>
      <c r="AH618" s="52"/>
      <c r="AI618" s="52"/>
      <c r="AJ618" s="52"/>
      <c r="AK618" s="52"/>
      <c r="AL618" s="52"/>
    </row>
    <row r="619" spans="1:38" s="13" customFormat="1" x14ac:dyDescent="0.2">
      <c r="A619" s="176"/>
      <c r="B619" s="238"/>
      <c r="C619" s="20"/>
      <c r="D619" s="243"/>
      <c r="E619" s="238"/>
      <c r="F619" s="299"/>
      <c r="G619" s="238"/>
      <c r="H619" s="1199"/>
      <c r="J619" s="12"/>
      <c r="M619" s="20"/>
      <c r="N619" s="52"/>
      <c r="O619" s="52"/>
      <c r="P619" s="52"/>
      <c r="Q619" s="52"/>
      <c r="R619" s="52"/>
      <c r="S619" s="51"/>
      <c r="T619" s="52"/>
      <c r="U619" s="52"/>
      <c r="V619" s="52"/>
      <c r="W619" s="52"/>
      <c r="X619" s="52"/>
      <c r="Y619" s="52"/>
      <c r="Z619" s="20"/>
      <c r="AA619" s="52"/>
      <c r="AB619" s="52"/>
      <c r="AC619" s="52"/>
      <c r="AD619" s="52"/>
      <c r="AE619" s="52"/>
      <c r="AF619" s="51"/>
      <c r="AG619" s="52"/>
      <c r="AH619" s="52"/>
      <c r="AI619" s="52"/>
      <c r="AJ619" s="52"/>
      <c r="AK619" s="52"/>
      <c r="AL619" s="52"/>
    </row>
    <row r="620" spans="1:38" s="13" customFormat="1" x14ac:dyDescent="0.2">
      <c r="A620" s="176"/>
      <c r="B620" s="238"/>
      <c r="C620" s="20"/>
      <c r="D620" s="243"/>
      <c r="E620" s="238"/>
      <c r="F620" s="299"/>
      <c r="G620" s="238"/>
      <c r="H620" s="1199"/>
      <c r="J620" s="12"/>
      <c r="M620" s="20"/>
      <c r="N620" s="52"/>
      <c r="O620" s="52"/>
      <c r="P620" s="52"/>
      <c r="Q620" s="52"/>
      <c r="R620" s="52"/>
      <c r="S620" s="51"/>
      <c r="T620" s="52"/>
      <c r="U620" s="52"/>
      <c r="V620" s="52"/>
      <c r="W620" s="52"/>
      <c r="X620" s="52"/>
      <c r="Y620" s="52"/>
      <c r="Z620" s="20"/>
      <c r="AA620" s="52"/>
      <c r="AB620" s="52"/>
      <c r="AC620" s="52"/>
      <c r="AD620" s="52"/>
      <c r="AE620" s="52"/>
      <c r="AF620" s="51"/>
      <c r="AG620" s="52"/>
      <c r="AH620" s="52"/>
      <c r="AI620" s="52"/>
      <c r="AJ620" s="52"/>
      <c r="AK620" s="52"/>
      <c r="AL620" s="52"/>
    </row>
    <row r="621" spans="1:38" s="13" customFormat="1" x14ac:dyDescent="0.2">
      <c r="A621" s="176"/>
      <c r="B621" s="238"/>
      <c r="C621" s="20"/>
      <c r="D621" s="243"/>
      <c r="E621" s="238"/>
      <c r="F621" s="299"/>
      <c r="G621" s="238"/>
      <c r="H621" s="1199"/>
      <c r="J621" s="12"/>
      <c r="M621" s="20"/>
      <c r="N621" s="52"/>
      <c r="O621" s="52"/>
      <c r="P621" s="52"/>
      <c r="Q621" s="52"/>
      <c r="R621" s="52"/>
      <c r="S621" s="51"/>
      <c r="T621" s="52"/>
      <c r="U621" s="52"/>
      <c r="V621" s="52"/>
      <c r="W621" s="52"/>
      <c r="X621" s="52"/>
      <c r="Y621" s="52"/>
      <c r="Z621" s="20"/>
      <c r="AA621" s="52"/>
      <c r="AB621" s="52"/>
      <c r="AC621" s="52"/>
      <c r="AD621" s="52"/>
      <c r="AE621" s="52"/>
      <c r="AF621" s="51"/>
      <c r="AG621" s="52"/>
      <c r="AH621" s="52"/>
      <c r="AI621" s="52"/>
      <c r="AJ621" s="52"/>
      <c r="AK621" s="52"/>
      <c r="AL621" s="52"/>
    </row>
    <row r="622" spans="1:38" s="13" customFormat="1" x14ac:dyDescent="0.2">
      <c r="A622" s="176"/>
      <c r="B622" s="238"/>
      <c r="C622" s="20"/>
      <c r="D622" s="243"/>
      <c r="E622" s="238"/>
      <c r="F622" s="299"/>
      <c r="G622" s="238"/>
      <c r="H622" s="1199"/>
      <c r="J622" s="12"/>
      <c r="M622" s="20"/>
      <c r="N622" s="52"/>
      <c r="O622" s="52"/>
      <c r="P622" s="52"/>
      <c r="Q622" s="52"/>
      <c r="R622" s="52"/>
      <c r="S622" s="51"/>
      <c r="T622" s="52"/>
      <c r="U622" s="52"/>
      <c r="V622" s="52"/>
      <c r="W622" s="52"/>
      <c r="X622" s="52"/>
      <c r="Y622" s="52"/>
      <c r="Z622" s="20"/>
      <c r="AA622" s="52"/>
      <c r="AB622" s="52"/>
      <c r="AC622" s="52"/>
      <c r="AD622" s="52"/>
      <c r="AE622" s="52"/>
      <c r="AF622" s="51"/>
      <c r="AG622" s="52"/>
      <c r="AH622" s="52"/>
      <c r="AI622" s="52"/>
      <c r="AJ622" s="52"/>
      <c r="AK622" s="52"/>
      <c r="AL622" s="52"/>
    </row>
    <row r="623" spans="1:38" s="13" customFormat="1" x14ac:dyDescent="0.2">
      <c r="A623" s="176"/>
      <c r="B623" s="238"/>
      <c r="C623" s="20"/>
      <c r="D623" s="243"/>
      <c r="E623" s="238"/>
      <c r="F623" s="299"/>
      <c r="G623" s="238"/>
      <c r="H623" s="1199"/>
      <c r="J623" s="12"/>
      <c r="M623" s="20"/>
      <c r="N623" s="52"/>
      <c r="O623" s="52"/>
      <c r="P623" s="52"/>
      <c r="Q623" s="52"/>
      <c r="R623" s="52"/>
      <c r="S623" s="51"/>
      <c r="T623" s="52"/>
      <c r="U623" s="52"/>
      <c r="V623" s="52"/>
      <c r="W623" s="52"/>
      <c r="X623" s="52"/>
      <c r="Y623" s="52"/>
      <c r="Z623" s="20"/>
      <c r="AA623" s="52"/>
      <c r="AB623" s="52"/>
      <c r="AC623" s="52"/>
      <c r="AD623" s="52"/>
      <c r="AE623" s="52"/>
      <c r="AF623" s="51"/>
      <c r="AG623" s="52"/>
      <c r="AH623" s="52"/>
      <c r="AI623" s="52"/>
      <c r="AJ623" s="52"/>
      <c r="AK623" s="52"/>
      <c r="AL623" s="52"/>
    </row>
    <row r="624" spans="1:38" s="13" customFormat="1" x14ac:dyDescent="0.2">
      <c r="A624" s="176"/>
      <c r="B624" s="238"/>
      <c r="C624" s="20"/>
      <c r="D624" s="243"/>
      <c r="E624" s="238"/>
      <c r="F624" s="299"/>
      <c r="G624" s="238"/>
      <c r="H624" s="1199"/>
      <c r="J624" s="12"/>
      <c r="M624" s="20"/>
      <c r="N624" s="52"/>
      <c r="O624" s="52"/>
      <c r="P624" s="52"/>
      <c r="Q624" s="52"/>
      <c r="R624" s="52"/>
      <c r="S624" s="51"/>
      <c r="T624" s="52"/>
      <c r="U624" s="52"/>
      <c r="V624" s="52"/>
      <c r="W624" s="52"/>
      <c r="X624" s="52"/>
      <c r="Y624" s="52"/>
      <c r="Z624" s="20"/>
      <c r="AA624" s="52"/>
      <c r="AB624" s="52"/>
      <c r="AC624" s="52"/>
      <c r="AD624" s="52"/>
      <c r="AE624" s="52"/>
      <c r="AF624" s="51"/>
      <c r="AG624" s="52"/>
      <c r="AH624" s="52"/>
      <c r="AI624" s="52"/>
      <c r="AJ624" s="52"/>
      <c r="AK624" s="52"/>
      <c r="AL624" s="52"/>
    </row>
    <row r="625" spans="1:38" s="13" customFormat="1" x14ac:dyDescent="0.2">
      <c r="A625" s="176"/>
      <c r="B625" s="238"/>
      <c r="C625" s="20"/>
      <c r="D625" s="243"/>
      <c r="E625" s="238"/>
      <c r="F625" s="299"/>
      <c r="G625" s="238"/>
      <c r="H625" s="1199"/>
      <c r="J625" s="12"/>
      <c r="M625" s="20"/>
      <c r="N625" s="52"/>
      <c r="O625" s="52"/>
      <c r="P625" s="52"/>
      <c r="Q625" s="52"/>
      <c r="R625" s="52"/>
      <c r="S625" s="51"/>
      <c r="T625" s="52"/>
      <c r="U625" s="52"/>
      <c r="V625" s="52"/>
      <c r="W625" s="52"/>
      <c r="X625" s="52"/>
      <c r="Y625" s="52"/>
      <c r="Z625" s="20"/>
      <c r="AA625" s="52"/>
      <c r="AB625" s="52"/>
      <c r="AC625" s="52"/>
      <c r="AD625" s="52"/>
      <c r="AE625" s="52"/>
      <c r="AF625" s="51"/>
      <c r="AG625" s="52"/>
      <c r="AH625" s="52"/>
      <c r="AI625" s="52"/>
      <c r="AJ625" s="52"/>
      <c r="AK625" s="52"/>
      <c r="AL625" s="52"/>
    </row>
    <row r="626" spans="1:38" s="13" customFormat="1" x14ac:dyDescent="0.2">
      <c r="A626" s="176"/>
      <c r="B626" s="238"/>
      <c r="C626" s="20"/>
      <c r="D626" s="243"/>
      <c r="E626" s="238"/>
      <c r="F626" s="299"/>
      <c r="G626" s="238"/>
      <c r="H626" s="1199"/>
      <c r="J626" s="12"/>
      <c r="M626" s="20"/>
      <c r="N626" s="52"/>
      <c r="O626" s="52"/>
      <c r="P626" s="52"/>
      <c r="Q626" s="52"/>
      <c r="R626" s="52"/>
      <c r="S626" s="51"/>
      <c r="T626" s="52"/>
      <c r="U626" s="52"/>
      <c r="V626" s="52"/>
      <c r="W626" s="52"/>
      <c r="X626" s="52"/>
      <c r="Y626" s="52"/>
      <c r="Z626" s="20"/>
      <c r="AA626" s="52"/>
      <c r="AB626" s="52"/>
      <c r="AC626" s="52"/>
      <c r="AD626" s="52"/>
      <c r="AE626" s="52"/>
      <c r="AF626" s="51"/>
      <c r="AG626" s="52"/>
      <c r="AH626" s="52"/>
      <c r="AI626" s="52"/>
      <c r="AJ626" s="52"/>
      <c r="AK626" s="52"/>
      <c r="AL626" s="52"/>
    </row>
    <row r="627" spans="1:38" s="13" customFormat="1" x14ac:dyDescent="0.2">
      <c r="A627" s="176"/>
      <c r="B627" s="238"/>
      <c r="C627" s="20"/>
      <c r="D627" s="243"/>
      <c r="E627" s="238"/>
      <c r="F627" s="299"/>
      <c r="G627" s="238"/>
      <c r="H627" s="1199"/>
      <c r="J627" s="12"/>
      <c r="M627" s="20"/>
      <c r="N627" s="52"/>
      <c r="O627" s="52"/>
      <c r="P627" s="52"/>
      <c r="Q627" s="52"/>
      <c r="R627" s="52"/>
      <c r="S627" s="51"/>
      <c r="T627" s="52"/>
      <c r="U627" s="52"/>
      <c r="V627" s="52"/>
      <c r="W627" s="52"/>
      <c r="X627" s="52"/>
      <c r="Y627" s="52"/>
      <c r="Z627" s="20"/>
      <c r="AA627" s="52"/>
      <c r="AB627" s="52"/>
      <c r="AC627" s="52"/>
      <c r="AD627" s="52"/>
      <c r="AE627" s="52"/>
      <c r="AF627" s="51"/>
      <c r="AG627" s="52"/>
      <c r="AH627" s="52"/>
      <c r="AI627" s="52"/>
      <c r="AJ627" s="52"/>
      <c r="AK627" s="52"/>
      <c r="AL627" s="52"/>
    </row>
    <row r="628" spans="1:38" s="13" customFormat="1" x14ac:dyDescent="0.2">
      <c r="A628" s="176"/>
      <c r="B628" s="238"/>
      <c r="C628" s="20"/>
      <c r="D628" s="243"/>
      <c r="E628" s="238"/>
      <c r="F628" s="299"/>
      <c r="G628" s="238"/>
      <c r="H628" s="1199"/>
      <c r="J628" s="12"/>
      <c r="M628" s="20"/>
      <c r="N628" s="52"/>
      <c r="O628" s="52"/>
      <c r="P628" s="52"/>
      <c r="Q628" s="52"/>
      <c r="R628" s="52"/>
      <c r="S628" s="51"/>
      <c r="T628" s="52"/>
      <c r="U628" s="52"/>
      <c r="V628" s="52"/>
      <c r="W628" s="52"/>
      <c r="X628" s="52"/>
      <c r="Y628" s="52"/>
      <c r="Z628" s="20"/>
      <c r="AA628" s="52"/>
      <c r="AB628" s="52"/>
      <c r="AC628" s="52"/>
      <c r="AD628" s="52"/>
      <c r="AE628" s="52"/>
      <c r="AF628" s="51"/>
      <c r="AG628" s="52"/>
      <c r="AH628" s="52"/>
      <c r="AI628" s="52"/>
      <c r="AJ628" s="52"/>
      <c r="AK628" s="52"/>
      <c r="AL628" s="52"/>
    </row>
    <row r="629" spans="1:38" s="13" customFormat="1" x14ac:dyDescent="0.2">
      <c r="A629" s="176"/>
      <c r="B629" s="238"/>
      <c r="C629" s="20"/>
      <c r="D629" s="243"/>
      <c r="E629" s="238"/>
      <c r="F629" s="299"/>
      <c r="G629" s="238"/>
      <c r="H629" s="1199"/>
      <c r="J629" s="12"/>
      <c r="M629" s="20"/>
      <c r="N629" s="52"/>
      <c r="O629" s="52"/>
      <c r="P629" s="52"/>
      <c r="Q629" s="52"/>
      <c r="R629" s="52"/>
      <c r="S629" s="51"/>
      <c r="T629" s="52"/>
      <c r="U629" s="52"/>
      <c r="V629" s="52"/>
      <c r="W629" s="52"/>
      <c r="X629" s="52"/>
      <c r="Y629" s="52"/>
      <c r="Z629" s="20"/>
      <c r="AA629" s="52"/>
      <c r="AB629" s="52"/>
      <c r="AC629" s="52"/>
      <c r="AD629" s="52"/>
      <c r="AE629" s="52"/>
      <c r="AF629" s="51"/>
      <c r="AG629" s="52"/>
      <c r="AH629" s="52"/>
      <c r="AI629" s="52"/>
      <c r="AJ629" s="52"/>
      <c r="AK629" s="52"/>
      <c r="AL629" s="52"/>
    </row>
    <row r="630" spans="1:38" s="13" customFormat="1" x14ac:dyDescent="0.2">
      <c r="A630" s="176"/>
      <c r="B630" s="238"/>
      <c r="C630" s="20"/>
      <c r="D630" s="243"/>
      <c r="E630" s="238"/>
      <c r="F630" s="299"/>
      <c r="G630" s="238"/>
      <c r="H630" s="1199"/>
      <c r="J630" s="12"/>
      <c r="M630" s="20"/>
      <c r="N630" s="52"/>
      <c r="O630" s="52"/>
      <c r="P630" s="52"/>
      <c r="Q630" s="52"/>
      <c r="R630" s="52"/>
      <c r="S630" s="51"/>
      <c r="T630" s="52"/>
      <c r="U630" s="52"/>
      <c r="V630" s="52"/>
      <c r="W630" s="52"/>
      <c r="X630" s="52"/>
      <c r="Y630" s="52"/>
      <c r="Z630" s="20"/>
      <c r="AA630" s="52"/>
      <c r="AB630" s="52"/>
      <c r="AC630" s="52"/>
      <c r="AD630" s="52"/>
      <c r="AE630" s="52"/>
      <c r="AF630" s="51"/>
      <c r="AG630" s="52"/>
      <c r="AH630" s="52"/>
      <c r="AI630" s="52"/>
      <c r="AJ630" s="52"/>
      <c r="AK630" s="52"/>
      <c r="AL630" s="52"/>
    </row>
    <row r="631" spans="1:38" s="13" customFormat="1" x14ac:dyDescent="0.2">
      <c r="A631" s="176"/>
      <c r="B631" s="238"/>
      <c r="C631" s="20"/>
      <c r="D631" s="243"/>
      <c r="E631" s="238"/>
      <c r="F631" s="299"/>
      <c r="G631" s="238"/>
      <c r="H631" s="1199"/>
      <c r="J631" s="12"/>
      <c r="M631" s="20"/>
      <c r="N631" s="52"/>
      <c r="O631" s="52"/>
      <c r="P631" s="52"/>
      <c r="Q631" s="52"/>
      <c r="R631" s="52"/>
      <c r="S631" s="51"/>
      <c r="T631" s="52"/>
      <c r="U631" s="52"/>
      <c r="V631" s="52"/>
      <c r="W631" s="52"/>
      <c r="X631" s="52"/>
      <c r="Y631" s="52"/>
      <c r="Z631" s="20"/>
      <c r="AA631" s="52"/>
      <c r="AB631" s="52"/>
      <c r="AC631" s="52"/>
      <c r="AD631" s="52"/>
      <c r="AE631" s="52"/>
      <c r="AF631" s="51"/>
      <c r="AG631" s="52"/>
      <c r="AH631" s="52"/>
      <c r="AI631" s="52"/>
      <c r="AJ631" s="52"/>
      <c r="AK631" s="52"/>
      <c r="AL631" s="52"/>
    </row>
    <row r="632" spans="1:38" s="13" customFormat="1" x14ac:dyDescent="0.2">
      <c r="A632" s="176"/>
      <c r="B632" s="238"/>
      <c r="C632" s="20"/>
      <c r="D632" s="243"/>
      <c r="E632" s="238"/>
      <c r="F632" s="299"/>
      <c r="G632" s="238"/>
      <c r="H632" s="1199"/>
      <c r="J632" s="12"/>
      <c r="M632" s="20"/>
      <c r="N632" s="52"/>
      <c r="O632" s="52"/>
      <c r="P632" s="52"/>
      <c r="Q632" s="52"/>
      <c r="R632" s="52"/>
      <c r="S632" s="51"/>
      <c r="T632" s="52"/>
      <c r="U632" s="52"/>
      <c r="V632" s="52"/>
      <c r="W632" s="52"/>
      <c r="X632" s="52"/>
      <c r="Y632" s="52"/>
      <c r="Z632" s="20"/>
      <c r="AA632" s="52"/>
      <c r="AB632" s="52"/>
      <c r="AC632" s="52"/>
      <c r="AD632" s="52"/>
      <c r="AE632" s="52"/>
      <c r="AF632" s="51"/>
      <c r="AG632" s="52"/>
      <c r="AH632" s="52"/>
      <c r="AI632" s="52"/>
      <c r="AJ632" s="52"/>
      <c r="AK632" s="52"/>
      <c r="AL632" s="52"/>
    </row>
    <row r="633" spans="1:38" s="13" customFormat="1" x14ac:dyDescent="0.2">
      <c r="A633" s="176"/>
      <c r="B633" s="238"/>
      <c r="C633" s="20"/>
      <c r="D633" s="243"/>
      <c r="E633" s="238"/>
      <c r="F633" s="299"/>
      <c r="G633" s="238"/>
      <c r="H633" s="1199"/>
      <c r="J633" s="12"/>
      <c r="M633" s="20"/>
      <c r="N633" s="52"/>
      <c r="O633" s="52"/>
      <c r="P633" s="52"/>
      <c r="Q633" s="52"/>
      <c r="R633" s="52"/>
      <c r="S633" s="51"/>
      <c r="T633" s="52"/>
      <c r="U633" s="52"/>
      <c r="V633" s="52"/>
      <c r="W633" s="52"/>
      <c r="X633" s="52"/>
      <c r="Y633" s="52"/>
      <c r="Z633" s="20"/>
      <c r="AA633" s="52"/>
      <c r="AB633" s="52"/>
      <c r="AC633" s="52"/>
      <c r="AD633" s="52"/>
      <c r="AE633" s="52"/>
      <c r="AF633" s="51"/>
      <c r="AG633" s="52"/>
      <c r="AH633" s="52"/>
      <c r="AI633" s="52"/>
      <c r="AJ633" s="52"/>
      <c r="AK633" s="52"/>
      <c r="AL633" s="52"/>
    </row>
    <row r="634" spans="1:38" s="13" customFormat="1" x14ac:dyDescent="0.2">
      <c r="A634" s="176"/>
      <c r="B634" s="238"/>
      <c r="C634" s="20"/>
      <c r="D634" s="243"/>
      <c r="E634" s="238"/>
      <c r="F634" s="299"/>
      <c r="G634" s="238"/>
      <c r="H634" s="1199"/>
      <c r="J634" s="12"/>
      <c r="M634" s="20"/>
      <c r="N634" s="52"/>
      <c r="O634" s="52"/>
      <c r="P634" s="52"/>
      <c r="Q634" s="52"/>
      <c r="R634" s="52"/>
      <c r="S634" s="51"/>
      <c r="T634" s="52"/>
      <c r="U634" s="52"/>
      <c r="V634" s="52"/>
      <c r="W634" s="52"/>
      <c r="X634" s="52"/>
      <c r="Y634" s="52"/>
      <c r="Z634" s="20"/>
      <c r="AA634" s="52"/>
      <c r="AB634" s="52"/>
      <c r="AC634" s="52"/>
      <c r="AD634" s="52"/>
      <c r="AE634" s="52"/>
      <c r="AF634" s="51"/>
      <c r="AG634" s="52"/>
      <c r="AH634" s="52"/>
      <c r="AI634" s="52"/>
      <c r="AJ634" s="52"/>
      <c r="AK634" s="52"/>
      <c r="AL634" s="52"/>
    </row>
    <row r="635" spans="1:38" s="13" customFormat="1" x14ac:dyDescent="0.2">
      <c r="A635" s="176"/>
      <c r="B635" s="238"/>
      <c r="C635" s="20"/>
      <c r="D635" s="243"/>
      <c r="E635" s="238"/>
      <c r="F635" s="299"/>
      <c r="G635" s="238"/>
      <c r="H635" s="1199"/>
      <c r="J635" s="12"/>
      <c r="M635" s="20"/>
      <c r="N635" s="52"/>
      <c r="O635" s="52"/>
      <c r="P635" s="52"/>
      <c r="Q635" s="52"/>
      <c r="R635" s="52"/>
      <c r="S635" s="51"/>
      <c r="T635" s="52"/>
      <c r="U635" s="52"/>
      <c r="V635" s="52"/>
      <c r="W635" s="52"/>
      <c r="X635" s="52"/>
      <c r="Y635" s="52"/>
      <c r="Z635" s="20"/>
      <c r="AA635" s="52"/>
      <c r="AB635" s="52"/>
      <c r="AC635" s="52"/>
      <c r="AD635" s="52"/>
      <c r="AE635" s="52"/>
      <c r="AF635" s="51"/>
      <c r="AG635" s="52"/>
      <c r="AH635" s="52"/>
      <c r="AI635" s="52"/>
      <c r="AJ635" s="52"/>
      <c r="AK635" s="52"/>
      <c r="AL635" s="52"/>
    </row>
    <row r="636" spans="1:38" s="13" customFormat="1" x14ac:dyDescent="0.2">
      <c r="A636" s="176"/>
      <c r="B636" s="238"/>
      <c r="C636" s="20"/>
      <c r="D636" s="243"/>
      <c r="E636" s="238"/>
      <c r="F636" s="299"/>
      <c r="G636" s="238"/>
      <c r="H636" s="1199"/>
      <c r="J636" s="12"/>
      <c r="M636" s="20"/>
      <c r="N636" s="52"/>
      <c r="O636" s="52"/>
      <c r="P636" s="52"/>
      <c r="Q636" s="52"/>
      <c r="R636" s="52"/>
      <c r="S636" s="51"/>
      <c r="T636" s="52"/>
      <c r="U636" s="52"/>
      <c r="V636" s="52"/>
      <c r="W636" s="52"/>
      <c r="X636" s="52"/>
      <c r="Y636" s="52"/>
      <c r="Z636" s="20"/>
      <c r="AA636" s="52"/>
      <c r="AB636" s="52"/>
      <c r="AC636" s="52"/>
      <c r="AD636" s="52"/>
      <c r="AE636" s="52"/>
      <c r="AF636" s="51"/>
      <c r="AG636" s="52"/>
      <c r="AH636" s="52"/>
      <c r="AI636" s="52"/>
      <c r="AJ636" s="52"/>
      <c r="AK636" s="52"/>
      <c r="AL636" s="52"/>
    </row>
    <row r="637" spans="1:38" s="13" customFormat="1" x14ac:dyDescent="0.2">
      <c r="A637" s="176"/>
      <c r="B637" s="238"/>
      <c r="C637" s="20"/>
      <c r="D637" s="243"/>
      <c r="E637" s="238"/>
      <c r="F637" s="299"/>
      <c r="G637" s="238"/>
      <c r="H637" s="1199"/>
      <c r="J637" s="12"/>
      <c r="M637" s="20"/>
      <c r="N637" s="52"/>
      <c r="O637" s="52"/>
      <c r="P637" s="52"/>
      <c r="Q637" s="52"/>
      <c r="R637" s="52"/>
      <c r="S637" s="51"/>
      <c r="T637" s="52"/>
      <c r="U637" s="52"/>
      <c r="V637" s="52"/>
      <c r="W637" s="52"/>
      <c r="X637" s="52"/>
      <c r="Y637" s="52"/>
      <c r="Z637" s="20"/>
      <c r="AA637" s="52"/>
      <c r="AB637" s="52"/>
      <c r="AC637" s="52"/>
      <c r="AD637" s="52"/>
      <c r="AE637" s="52"/>
      <c r="AF637" s="51"/>
      <c r="AG637" s="52"/>
      <c r="AH637" s="52"/>
      <c r="AI637" s="52"/>
      <c r="AJ637" s="52"/>
      <c r="AK637" s="52"/>
      <c r="AL637" s="52"/>
    </row>
    <row r="638" spans="1:38" s="13" customFormat="1" x14ac:dyDescent="0.2">
      <c r="A638" s="176"/>
      <c r="B638" s="238"/>
      <c r="C638" s="20"/>
      <c r="D638" s="243"/>
      <c r="E638" s="238"/>
      <c r="F638" s="299"/>
      <c r="G638" s="238"/>
      <c r="H638" s="1199"/>
      <c r="J638" s="12"/>
      <c r="M638" s="20"/>
      <c r="N638" s="52"/>
      <c r="O638" s="52"/>
      <c r="P638" s="52"/>
      <c r="Q638" s="52"/>
      <c r="R638" s="52"/>
      <c r="S638" s="51"/>
      <c r="T638" s="52"/>
      <c r="U638" s="52"/>
      <c r="V638" s="52"/>
      <c r="W638" s="52"/>
      <c r="X638" s="52"/>
      <c r="Y638" s="52"/>
      <c r="Z638" s="20"/>
      <c r="AA638" s="52"/>
      <c r="AB638" s="52"/>
      <c r="AC638" s="52"/>
      <c r="AD638" s="52"/>
      <c r="AE638" s="52"/>
      <c r="AF638" s="51"/>
      <c r="AG638" s="52"/>
      <c r="AH638" s="52"/>
      <c r="AI638" s="52"/>
      <c r="AJ638" s="52"/>
      <c r="AK638" s="52"/>
      <c r="AL638" s="52"/>
    </row>
    <row r="639" spans="1:38" s="13" customFormat="1" x14ac:dyDescent="0.2">
      <c r="A639" s="176"/>
      <c r="B639" s="238"/>
      <c r="C639" s="20"/>
      <c r="D639" s="243"/>
      <c r="E639" s="238"/>
      <c r="F639" s="299"/>
      <c r="G639" s="238"/>
      <c r="H639" s="1199"/>
      <c r="J639" s="12"/>
      <c r="M639" s="20"/>
      <c r="N639" s="52"/>
      <c r="O639" s="52"/>
      <c r="P639" s="52"/>
      <c r="Q639" s="52"/>
      <c r="R639" s="52"/>
      <c r="S639" s="51"/>
      <c r="T639" s="52"/>
      <c r="U639" s="52"/>
      <c r="V639" s="52"/>
      <c r="W639" s="52"/>
      <c r="X639" s="52"/>
      <c r="Y639" s="52"/>
      <c r="Z639" s="20"/>
      <c r="AA639" s="52"/>
      <c r="AB639" s="52"/>
      <c r="AC639" s="52"/>
      <c r="AD639" s="52"/>
      <c r="AE639" s="52"/>
      <c r="AF639" s="51"/>
      <c r="AG639" s="52"/>
      <c r="AH639" s="52"/>
      <c r="AI639" s="52"/>
      <c r="AJ639" s="52"/>
      <c r="AK639" s="52"/>
      <c r="AL639" s="52"/>
    </row>
    <row r="640" spans="1:38" s="13" customFormat="1" x14ac:dyDescent="0.2">
      <c r="A640" s="176"/>
      <c r="B640" s="238"/>
      <c r="C640" s="20"/>
      <c r="D640" s="243"/>
      <c r="E640" s="238"/>
      <c r="F640" s="299"/>
      <c r="G640" s="238"/>
      <c r="H640" s="1199"/>
      <c r="J640" s="12"/>
      <c r="M640" s="20"/>
      <c r="N640" s="52"/>
      <c r="O640" s="52"/>
      <c r="P640" s="52"/>
      <c r="Q640" s="52"/>
      <c r="R640" s="52"/>
      <c r="S640" s="51"/>
      <c r="T640" s="52"/>
      <c r="U640" s="52"/>
      <c r="V640" s="52"/>
      <c r="W640" s="52"/>
      <c r="X640" s="52"/>
      <c r="Y640" s="52"/>
      <c r="Z640" s="20"/>
      <c r="AA640" s="52"/>
      <c r="AB640" s="52"/>
      <c r="AC640" s="52"/>
      <c r="AD640" s="52"/>
      <c r="AE640" s="52"/>
      <c r="AF640" s="51"/>
      <c r="AG640" s="52"/>
      <c r="AH640" s="52"/>
      <c r="AI640" s="52"/>
      <c r="AJ640" s="52"/>
      <c r="AK640" s="52"/>
      <c r="AL640" s="52"/>
    </row>
    <row r="641" spans="1:38" s="13" customFormat="1" x14ac:dyDescent="0.2">
      <c r="A641" s="176"/>
      <c r="B641" s="238"/>
      <c r="C641" s="20"/>
      <c r="D641" s="243"/>
      <c r="E641" s="238"/>
      <c r="F641" s="299"/>
      <c r="G641" s="238"/>
      <c r="H641" s="1199"/>
      <c r="J641" s="12"/>
      <c r="M641" s="20"/>
      <c r="N641" s="52"/>
      <c r="O641" s="52"/>
      <c r="P641" s="52"/>
      <c r="Q641" s="52"/>
      <c r="R641" s="52"/>
      <c r="S641" s="51"/>
      <c r="T641" s="52"/>
      <c r="U641" s="52"/>
      <c r="V641" s="52"/>
      <c r="W641" s="52"/>
      <c r="X641" s="52"/>
      <c r="Y641" s="52"/>
      <c r="Z641" s="20"/>
      <c r="AA641" s="52"/>
      <c r="AB641" s="52"/>
      <c r="AC641" s="52"/>
      <c r="AD641" s="52"/>
      <c r="AE641" s="52"/>
      <c r="AF641" s="51"/>
      <c r="AG641" s="52"/>
      <c r="AH641" s="52"/>
      <c r="AI641" s="52"/>
      <c r="AJ641" s="52"/>
      <c r="AK641" s="52"/>
      <c r="AL641" s="52"/>
    </row>
    <row r="642" spans="1:38" s="13" customFormat="1" x14ac:dyDescent="0.2">
      <c r="A642" s="176"/>
      <c r="B642" s="238"/>
      <c r="C642" s="20"/>
      <c r="D642" s="243"/>
      <c r="E642" s="238"/>
      <c r="F642" s="299"/>
      <c r="G642" s="238"/>
      <c r="H642" s="1199"/>
      <c r="J642" s="12"/>
      <c r="M642" s="20"/>
      <c r="N642" s="52"/>
      <c r="O642" s="52"/>
      <c r="P642" s="52"/>
      <c r="Q642" s="52"/>
      <c r="R642" s="52"/>
      <c r="S642" s="51"/>
      <c r="T642" s="52"/>
      <c r="U642" s="52"/>
      <c r="V642" s="52"/>
      <c r="W642" s="52"/>
      <c r="X642" s="52"/>
      <c r="Y642" s="52"/>
      <c r="Z642" s="20"/>
      <c r="AA642" s="52"/>
      <c r="AB642" s="52"/>
      <c r="AC642" s="52"/>
      <c r="AD642" s="52"/>
      <c r="AE642" s="52"/>
      <c r="AF642" s="51"/>
      <c r="AG642" s="52"/>
      <c r="AH642" s="52"/>
      <c r="AI642" s="52"/>
      <c r="AJ642" s="52"/>
      <c r="AK642" s="52"/>
      <c r="AL642" s="52"/>
    </row>
    <row r="643" spans="1:38" s="13" customFormat="1" x14ac:dyDescent="0.2">
      <c r="A643" s="176"/>
      <c r="B643" s="238"/>
      <c r="C643" s="20"/>
      <c r="D643" s="243"/>
      <c r="E643" s="238"/>
      <c r="F643" s="299"/>
      <c r="G643" s="238"/>
      <c r="H643" s="1199"/>
      <c r="J643" s="12"/>
      <c r="M643" s="20"/>
      <c r="N643" s="52"/>
      <c r="O643" s="52"/>
      <c r="P643" s="52"/>
      <c r="Q643" s="52"/>
      <c r="R643" s="52"/>
      <c r="S643" s="51"/>
      <c r="T643" s="52"/>
      <c r="U643" s="52"/>
      <c r="V643" s="52"/>
      <c r="W643" s="52"/>
      <c r="X643" s="52"/>
      <c r="Y643" s="52"/>
      <c r="Z643" s="20"/>
      <c r="AA643" s="52"/>
      <c r="AB643" s="52"/>
      <c r="AC643" s="52"/>
      <c r="AD643" s="52"/>
      <c r="AE643" s="52"/>
      <c r="AF643" s="51"/>
      <c r="AG643" s="52"/>
      <c r="AH643" s="52"/>
      <c r="AI643" s="52"/>
      <c r="AJ643" s="52"/>
      <c r="AK643" s="52"/>
      <c r="AL643" s="52"/>
    </row>
    <row r="644" spans="1:38" s="13" customFormat="1" x14ac:dyDescent="0.2">
      <c r="A644" s="176"/>
      <c r="B644" s="238"/>
      <c r="C644" s="20"/>
      <c r="D644" s="243"/>
      <c r="E644" s="238"/>
      <c r="F644" s="299"/>
      <c r="G644" s="238"/>
      <c r="H644" s="1199"/>
      <c r="J644" s="12"/>
      <c r="M644" s="20"/>
      <c r="N644" s="52"/>
      <c r="O644" s="52"/>
      <c r="P644" s="52"/>
      <c r="Q644" s="52"/>
      <c r="R644" s="52"/>
      <c r="S644" s="51"/>
      <c r="T644" s="52"/>
      <c r="U644" s="52"/>
      <c r="V644" s="52"/>
      <c r="W644" s="52"/>
      <c r="X644" s="52"/>
      <c r="Y644" s="52"/>
      <c r="Z644" s="20"/>
      <c r="AA644" s="52"/>
      <c r="AB644" s="52"/>
      <c r="AC644" s="52"/>
      <c r="AD644" s="52"/>
      <c r="AE644" s="52"/>
      <c r="AF644" s="51"/>
      <c r="AG644" s="52"/>
      <c r="AH644" s="52"/>
      <c r="AI644" s="52"/>
      <c r="AJ644" s="52"/>
      <c r="AK644" s="52"/>
      <c r="AL644" s="52"/>
    </row>
    <row r="645" spans="1:38" s="13" customFormat="1" x14ac:dyDescent="0.2">
      <c r="A645" s="176"/>
      <c r="B645" s="238"/>
      <c r="C645" s="20"/>
      <c r="D645" s="243"/>
      <c r="E645" s="238"/>
      <c r="F645" s="299"/>
      <c r="G645" s="238"/>
      <c r="H645" s="1199"/>
      <c r="J645" s="12"/>
      <c r="M645" s="20"/>
      <c r="N645" s="52"/>
      <c r="O645" s="52"/>
      <c r="P645" s="52"/>
      <c r="Q645" s="52"/>
      <c r="R645" s="52"/>
      <c r="S645" s="51"/>
      <c r="T645" s="52"/>
      <c r="U645" s="52"/>
      <c r="V645" s="52"/>
      <c r="W645" s="52"/>
      <c r="X645" s="52"/>
      <c r="Y645" s="52"/>
      <c r="Z645" s="20"/>
      <c r="AA645" s="52"/>
      <c r="AB645" s="52"/>
      <c r="AC645" s="52"/>
      <c r="AD645" s="52"/>
      <c r="AE645" s="52"/>
      <c r="AF645" s="51"/>
      <c r="AG645" s="52"/>
      <c r="AH645" s="52"/>
      <c r="AI645" s="52"/>
      <c r="AJ645" s="52"/>
      <c r="AK645" s="52"/>
      <c r="AL645" s="52"/>
    </row>
    <row r="646" spans="1:38" s="13" customFormat="1" x14ac:dyDescent="0.2">
      <c r="A646" s="176"/>
      <c r="B646" s="238"/>
      <c r="C646" s="20"/>
      <c r="D646" s="243"/>
      <c r="E646" s="238"/>
      <c r="F646" s="299"/>
      <c r="G646" s="238"/>
      <c r="H646" s="1199"/>
      <c r="J646" s="12"/>
      <c r="M646" s="20"/>
      <c r="N646" s="52"/>
      <c r="O646" s="52"/>
      <c r="P646" s="52"/>
      <c r="Q646" s="52"/>
      <c r="R646" s="52"/>
      <c r="S646" s="51"/>
      <c r="T646" s="52"/>
      <c r="U646" s="52"/>
      <c r="V646" s="52"/>
      <c r="W646" s="52"/>
      <c r="X646" s="52"/>
      <c r="Y646" s="52"/>
      <c r="Z646" s="20"/>
      <c r="AA646" s="52"/>
      <c r="AB646" s="52"/>
      <c r="AC646" s="52"/>
      <c r="AD646" s="52"/>
      <c r="AE646" s="52"/>
      <c r="AF646" s="51"/>
      <c r="AG646" s="52"/>
      <c r="AH646" s="52"/>
      <c r="AI646" s="52"/>
      <c r="AJ646" s="52"/>
      <c r="AK646" s="52"/>
      <c r="AL646" s="52"/>
    </row>
    <row r="647" spans="1:38" s="13" customFormat="1" x14ac:dyDescent="0.2">
      <c r="A647" s="176"/>
      <c r="B647" s="238"/>
      <c r="C647" s="20"/>
      <c r="D647" s="243"/>
      <c r="E647" s="238"/>
      <c r="F647" s="299"/>
      <c r="G647" s="238"/>
      <c r="H647" s="1199"/>
      <c r="J647" s="12"/>
      <c r="M647" s="20"/>
      <c r="N647" s="52"/>
      <c r="O647" s="52"/>
      <c r="P647" s="52"/>
      <c r="Q647" s="52"/>
      <c r="R647" s="52"/>
      <c r="S647" s="51"/>
      <c r="T647" s="52"/>
      <c r="U647" s="52"/>
      <c r="V647" s="52"/>
      <c r="W647" s="52"/>
      <c r="X647" s="52"/>
      <c r="Y647" s="52"/>
      <c r="Z647" s="20"/>
      <c r="AA647" s="52"/>
      <c r="AB647" s="52"/>
      <c r="AC647" s="52"/>
      <c r="AD647" s="52"/>
      <c r="AE647" s="52"/>
      <c r="AF647" s="51"/>
      <c r="AG647" s="52"/>
      <c r="AH647" s="52"/>
      <c r="AI647" s="52"/>
      <c r="AJ647" s="52"/>
      <c r="AK647" s="52"/>
      <c r="AL647" s="52"/>
    </row>
    <row r="648" spans="1:38" s="13" customFormat="1" x14ac:dyDescent="0.2">
      <c r="A648" s="176"/>
      <c r="B648" s="238"/>
      <c r="C648" s="20"/>
      <c r="D648" s="243"/>
      <c r="E648" s="238"/>
      <c r="F648" s="299"/>
      <c r="G648" s="238"/>
      <c r="H648" s="1199"/>
      <c r="J648" s="12"/>
      <c r="M648" s="20"/>
      <c r="N648" s="52"/>
      <c r="O648" s="52"/>
      <c r="P648" s="52"/>
      <c r="Q648" s="52"/>
      <c r="R648" s="52"/>
      <c r="S648" s="51"/>
      <c r="T648" s="52"/>
      <c r="U648" s="52"/>
      <c r="V648" s="52"/>
      <c r="W648" s="52"/>
      <c r="X648" s="52"/>
      <c r="Y648" s="52"/>
      <c r="Z648" s="20"/>
      <c r="AA648" s="52"/>
      <c r="AB648" s="52"/>
      <c r="AC648" s="52"/>
      <c r="AD648" s="52"/>
      <c r="AE648" s="52"/>
      <c r="AF648" s="51"/>
      <c r="AG648" s="52"/>
      <c r="AH648" s="52"/>
      <c r="AI648" s="52"/>
      <c r="AJ648" s="52"/>
      <c r="AK648" s="52"/>
      <c r="AL648" s="52"/>
    </row>
    <row r="649" spans="1:38" s="13" customFormat="1" x14ac:dyDescent="0.2">
      <c r="A649" s="176"/>
      <c r="B649" s="238"/>
      <c r="C649" s="20"/>
      <c r="D649" s="243"/>
      <c r="E649" s="238"/>
      <c r="F649" s="299"/>
      <c r="G649" s="238"/>
      <c r="H649" s="1199"/>
      <c r="J649" s="12"/>
      <c r="M649" s="20"/>
      <c r="N649" s="52"/>
      <c r="O649" s="52"/>
      <c r="P649" s="52"/>
      <c r="Q649" s="52"/>
      <c r="R649" s="52"/>
      <c r="S649" s="51"/>
      <c r="T649" s="52"/>
      <c r="U649" s="52"/>
      <c r="V649" s="52"/>
      <c r="W649" s="52"/>
      <c r="X649" s="52"/>
      <c r="Y649" s="52"/>
      <c r="Z649" s="20"/>
      <c r="AA649" s="52"/>
      <c r="AB649" s="52"/>
      <c r="AC649" s="52"/>
      <c r="AD649" s="52"/>
      <c r="AE649" s="52"/>
      <c r="AF649" s="51"/>
      <c r="AG649" s="52"/>
      <c r="AH649" s="52"/>
      <c r="AI649" s="52"/>
      <c r="AJ649" s="52"/>
      <c r="AK649" s="52"/>
      <c r="AL649" s="52"/>
    </row>
    <row r="650" spans="1:38" s="13" customFormat="1" x14ac:dyDescent="0.2">
      <c r="A650" s="176"/>
      <c r="B650" s="238"/>
      <c r="C650" s="20"/>
      <c r="D650" s="243"/>
      <c r="E650" s="238"/>
      <c r="F650" s="299"/>
      <c r="G650" s="238"/>
      <c r="H650" s="1199"/>
      <c r="J650" s="12"/>
      <c r="M650" s="20"/>
      <c r="N650" s="52"/>
      <c r="O650" s="52"/>
      <c r="P650" s="52"/>
      <c r="Q650" s="52"/>
      <c r="R650" s="52"/>
      <c r="S650" s="51"/>
      <c r="T650" s="52"/>
      <c r="U650" s="52"/>
      <c r="V650" s="52"/>
      <c r="W650" s="52"/>
      <c r="X650" s="52"/>
      <c r="Y650" s="52"/>
      <c r="Z650" s="20"/>
      <c r="AA650" s="52"/>
      <c r="AB650" s="52"/>
      <c r="AC650" s="52"/>
      <c r="AD650" s="52"/>
      <c r="AE650" s="52"/>
      <c r="AF650" s="51"/>
      <c r="AG650" s="52"/>
      <c r="AH650" s="52"/>
      <c r="AI650" s="52"/>
      <c r="AJ650" s="52"/>
      <c r="AK650" s="52"/>
      <c r="AL650" s="52"/>
    </row>
    <row r="651" spans="1:38" s="13" customFormat="1" x14ac:dyDescent="0.2">
      <c r="A651" s="176"/>
      <c r="B651" s="238"/>
      <c r="C651" s="20"/>
      <c r="D651" s="243"/>
      <c r="E651" s="238"/>
      <c r="F651" s="299"/>
      <c r="G651" s="238"/>
      <c r="H651" s="1199"/>
      <c r="J651" s="12"/>
      <c r="M651" s="20"/>
      <c r="N651" s="52"/>
      <c r="O651" s="52"/>
      <c r="P651" s="52"/>
      <c r="Q651" s="52"/>
      <c r="R651" s="52"/>
      <c r="S651" s="51"/>
      <c r="T651" s="52"/>
      <c r="U651" s="52"/>
      <c r="V651" s="52"/>
      <c r="W651" s="52"/>
      <c r="X651" s="52"/>
      <c r="Y651" s="52"/>
      <c r="Z651" s="20"/>
      <c r="AA651" s="52"/>
      <c r="AB651" s="52"/>
      <c r="AC651" s="52"/>
      <c r="AD651" s="52"/>
      <c r="AE651" s="52"/>
      <c r="AF651" s="51"/>
      <c r="AG651" s="52"/>
      <c r="AH651" s="52"/>
      <c r="AI651" s="52"/>
      <c r="AJ651" s="52"/>
      <c r="AK651" s="52"/>
      <c r="AL651" s="52"/>
    </row>
    <row r="652" spans="1:38" s="13" customFormat="1" x14ac:dyDescent="0.2">
      <c r="A652" s="176"/>
      <c r="B652" s="238"/>
      <c r="C652" s="20"/>
      <c r="D652" s="243"/>
      <c r="E652" s="238"/>
      <c r="F652" s="299"/>
      <c r="G652" s="238"/>
      <c r="H652" s="1199"/>
      <c r="J652" s="12"/>
      <c r="M652" s="20"/>
      <c r="N652" s="52"/>
      <c r="O652" s="52"/>
      <c r="P652" s="52"/>
      <c r="Q652" s="52"/>
      <c r="R652" s="52"/>
      <c r="S652" s="51"/>
      <c r="T652" s="52"/>
      <c r="U652" s="52"/>
      <c r="V652" s="52"/>
      <c r="W652" s="52"/>
      <c r="X652" s="52"/>
      <c r="Y652" s="52"/>
      <c r="Z652" s="20"/>
      <c r="AA652" s="52"/>
      <c r="AB652" s="52"/>
      <c r="AC652" s="52"/>
      <c r="AD652" s="52"/>
      <c r="AE652" s="52"/>
      <c r="AF652" s="51"/>
      <c r="AG652" s="52"/>
      <c r="AH652" s="52"/>
      <c r="AI652" s="52"/>
      <c r="AJ652" s="52"/>
      <c r="AK652" s="52"/>
      <c r="AL652" s="52"/>
    </row>
    <row r="653" spans="1:38" s="13" customFormat="1" x14ac:dyDescent="0.2">
      <c r="A653" s="176"/>
      <c r="B653" s="238"/>
      <c r="C653" s="20"/>
      <c r="D653" s="243"/>
      <c r="E653" s="238"/>
      <c r="F653" s="299"/>
      <c r="G653" s="238"/>
      <c r="H653" s="1199"/>
      <c r="J653" s="12"/>
      <c r="M653" s="20"/>
      <c r="N653" s="52"/>
      <c r="O653" s="52"/>
      <c r="P653" s="52"/>
      <c r="Q653" s="52"/>
      <c r="R653" s="52"/>
      <c r="S653" s="51"/>
      <c r="T653" s="52"/>
      <c r="U653" s="52"/>
      <c r="V653" s="52"/>
      <c r="W653" s="52"/>
      <c r="X653" s="52"/>
      <c r="Y653" s="52"/>
      <c r="Z653" s="20"/>
      <c r="AA653" s="52"/>
      <c r="AB653" s="52"/>
      <c r="AC653" s="52"/>
      <c r="AD653" s="52"/>
      <c r="AE653" s="52"/>
      <c r="AF653" s="51"/>
      <c r="AG653" s="52"/>
      <c r="AH653" s="52"/>
      <c r="AI653" s="52"/>
      <c r="AJ653" s="52"/>
      <c r="AK653" s="52"/>
      <c r="AL653" s="52"/>
    </row>
    <row r="654" spans="1:38" s="13" customFormat="1" x14ac:dyDescent="0.2">
      <c r="A654" s="176"/>
      <c r="B654" s="238"/>
      <c r="C654" s="20"/>
      <c r="D654" s="243"/>
      <c r="E654" s="238"/>
      <c r="F654" s="299"/>
      <c r="G654" s="238"/>
      <c r="H654" s="1199"/>
      <c r="J654" s="12"/>
      <c r="M654" s="20"/>
      <c r="N654" s="52"/>
      <c r="O654" s="52"/>
      <c r="P654" s="52"/>
      <c r="Q654" s="52"/>
      <c r="R654" s="52"/>
      <c r="S654" s="51"/>
      <c r="T654" s="52"/>
      <c r="U654" s="52"/>
      <c r="V654" s="52"/>
      <c r="W654" s="52"/>
      <c r="X654" s="52"/>
      <c r="Y654" s="52"/>
      <c r="Z654" s="20"/>
      <c r="AA654" s="52"/>
      <c r="AB654" s="52"/>
      <c r="AC654" s="52"/>
      <c r="AD654" s="52"/>
      <c r="AE654" s="52"/>
      <c r="AF654" s="51"/>
      <c r="AG654" s="52"/>
      <c r="AH654" s="52"/>
      <c r="AI654" s="52"/>
      <c r="AJ654" s="52"/>
      <c r="AK654" s="52"/>
      <c r="AL654" s="52"/>
    </row>
    <row r="655" spans="1:38" s="13" customFormat="1" x14ac:dyDescent="0.2">
      <c r="A655" s="176"/>
      <c r="B655" s="238"/>
      <c r="C655" s="20"/>
      <c r="D655" s="243"/>
      <c r="E655" s="238"/>
      <c r="F655" s="299"/>
      <c r="G655" s="238"/>
      <c r="H655" s="1199"/>
      <c r="J655" s="12"/>
      <c r="M655" s="20"/>
      <c r="N655" s="52"/>
      <c r="O655" s="52"/>
      <c r="P655" s="52"/>
      <c r="Q655" s="52"/>
      <c r="R655" s="52"/>
      <c r="S655" s="51"/>
      <c r="T655" s="52"/>
      <c r="U655" s="52"/>
      <c r="V655" s="52"/>
      <c r="W655" s="52"/>
      <c r="X655" s="52"/>
      <c r="Y655" s="52"/>
      <c r="Z655" s="20"/>
      <c r="AA655" s="52"/>
      <c r="AB655" s="52"/>
      <c r="AC655" s="52"/>
      <c r="AD655" s="52"/>
      <c r="AE655" s="52"/>
      <c r="AF655" s="51"/>
      <c r="AG655" s="52"/>
      <c r="AH655" s="52"/>
      <c r="AI655" s="52"/>
      <c r="AJ655" s="52"/>
      <c r="AK655" s="52"/>
      <c r="AL655" s="52"/>
    </row>
    <row r="656" spans="1:38" s="13" customFormat="1" x14ac:dyDescent="0.2">
      <c r="A656" s="176"/>
      <c r="B656" s="238"/>
      <c r="C656" s="20"/>
      <c r="D656" s="243"/>
      <c r="E656" s="238"/>
      <c r="F656" s="299"/>
      <c r="G656" s="238"/>
      <c r="H656" s="1199"/>
      <c r="J656" s="12"/>
      <c r="M656" s="20"/>
      <c r="N656" s="52"/>
      <c r="O656" s="52"/>
      <c r="P656" s="52"/>
      <c r="Q656" s="52"/>
      <c r="R656" s="52"/>
      <c r="S656" s="51"/>
      <c r="T656" s="52"/>
      <c r="U656" s="52"/>
      <c r="V656" s="52"/>
      <c r="W656" s="52"/>
      <c r="X656" s="52"/>
      <c r="Y656" s="52"/>
      <c r="Z656" s="20"/>
      <c r="AA656" s="52"/>
      <c r="AB656" s="52"/>
      <c r="AC656" s="52"/>
      <c r="AD656" s="52"/>
      <c r="AE656" s="52"/>
      <c r="AF656" s="51"/>
      <c r="AG656" s="52"/>
      <c r="AH656" s="52"/>
      <c r="AI656" s="52"/>
      <c r="AJ656" s="52"/>
      <c r="AK656" s="52"/>
      <c r="AL656" s="52"/>
    </row>
    <row r="657" spans="1:38" s="13" customFormat="1" x14ac:dyDescent="0.2">
      <c r="A657" s="176"/>
      <c r="B657" s="238"/>
      <c r="C657" s="20"/>
      <c r="D657" s="243"/>
      <c r="E657" s="238"/>
      <c r="F657" s="299"/>
      <c r="G657" s="238"/>
      <c r="H657" s="1199"/>
      <c r="J657" s="12"/>
      <c r="M657" s="20"/>
      <c r="N657" s="52"/>
      <c r="O657" s="52"/>
      <c r="P657" s="52"/>
      <c r="Q657" s="52"/>
      <c r="R657" s="52"/>
      <c r="S657" s="51"/>
      <c r="T657" s="52"/>
      <c r="U657" s="52"/>
      <c r="V657" s="52"/>
      <c r="W657" s="52"/>
      <c r="X657" s="52"/>
      <c r="Y657" s="52"/>
      <c r="Z657" s="20"/>
      <c r="AA657" s="52"/>
      <c r="AB657" s="52"/>
      <c r="AC657" s="52"/>
      <c r="AD657" s="52"/>
      <c r="AE657" s="52"/>
      <c r="AF657" s="51"/>
      <c r="AG657" s="52"/>
      <c r="AH657" s="52"/>
      <c r="AI657" s="52"/>
      <c r="AJ657" s="52"/>
      <c r="AK657" s="52"/>
      <c r="AL657" s="52"/>
    </row>
    <row r="658" spans="1:38" s="13" customFormat="1" x14ac:dyDescent="0.2">
      <c r="A658" s="176"/>
      <c r="B658" s="238"/>
      <c r="C658" s="20"/>
      <c r="D658" s="243"/>
      <c r="E658" s="238"/>
      <c r="F658" s="299"/>
      <c r="G658" s="238"/>
      <c r="H658" s="1199"/>
      <c r="J658" s="12"/>
      <c r="M658" s="20"/>
      <c r="N658" s="52"/>
      <c r="O658" s="52"/>
      <c r="P658" s="52"/>
      <c r="Q658" s="52"/>
      <c r="R658" s="52"/>
      <c r="S658" s="51"/>
      <c r="T658" s="52"/>
      <c r="U658" s="52"/>
      <c r="V658" s="52"/>
      <c r="W658" s="52"/>
      <c r="X658" s="52"/>
      <c r="Y658" s="52"/>
      <c r="Z658" s="20"/>
      <c r="AA658" s="52"/>
      <c r="AB658" s="52"/>
      <c r="AC658" s="52"/>
      <c r="AD658" s="52"/>
      <c r="AE658" s="52"/>
      <c r="AF658" s="51"/>
      <c r="AG658" s="52"/>
      <c r="AH658" s="52"/>
      <c r="AI658" s="52"/>
      <c r="AJ658" s="52"/>
      <c r="AK658" s="52"/>
      <c r="AL658" s="52"/>
    </row>
    <row r="659" spans="1:38" s="13" customFormat="1" x14ac:dyDescent="0.2">
      <c r="A659" s="176"/>
      <c r="B659" s="238"/>
      <c r="C659" s="20"/>
      <c r="D659" s="243"/>
      <c r="E659" s="238"/>
      <c r="F659" s="299"/>
      <c r="G659" s="238"/>
      <c r="H659" s="1199"/>
      <c r="J659" s="12"/>
      <c r="M659" s="20"/>
      <c r="N659" s="52"/>
      <c r="O659" s="52"/>
      <c r="P659" s="52"/>
      <c r="Q659" s="52"/>
      <c r="R659" s="52"/>
      <c r="S659" s="51"/>
      <c r="T659" s="52"/>
      <c r="U659" s="52"/>
      <c r="V659" s="52"/>
      <c r="W659" s="52"/>
      <c r="X659" s="52"/>
      <c r="Y659" s="52"/>
      <c r="Z659" s="20"/>
      <c r="AA659" s="52"/>
      <c r="AB659" s="52"/>
      <c r="AC659" s="52"/>
      <c r="AD659" s="52"/>
      <c r="AE659" s="52"/>
      <c r="AF659" s="51"/>
      <c r="AG659" s="52"/>
      <c r="AH659" s="52"/>
      <c r="AI659" s="52"/>
      <c r="AJ659" s="52"/>
      <c r="AK659" s="52"/>
      <c r="AL659" s="52"/>
    </row>
    <row r="660" spans="1:38" s="13" customFormat="1" x14ac:dyDescent="0.2">
      <c r="A660" s="176"/>
      <c r="B660" s="238"/>
      <c r="C660" s="20"/>
      <c r="D660" s="243"/>
      <c r="E660" s="238"/>
      <c r="F660" s="299"/>
      <c r="G660" s="238"/>
      <c r="H660" s="1199"/>
      <c r="J660" s="12"/>
      <c r="M660" s="20"/>
      <c r="N660" s="52"/>
      <c r="O660" s="52"/>
      <c r="P660" s="52"/>
      <c r="Q660" s="52"/>
      <c r="R660" s="52"/>
      <c r="S660" s="51"/>
      <c r="T660" s="52"/>
      <c r="U660" s="52"/>
      <c r="V660" s="52"/>
      <c r="W660" s="52"/>
      <c r="X660" s="52"/>
      <c r="Y660" s="52"/>
      <c r="Z660" s="20"/>
      <c r="AA660" s="52"/>
      <c r="AB660" s="52"/>
      <c r="AC660" s="52"/>
      <c r="AD660" s="52"/>
      <c r="AE660" s="52"/>
      <c r="AF660" s="51"/>
      <c r="AG660" s="52"/>
      <c r="AH660" s="52"/>
      <c r="AI660" s="52"/>
      <c r="AJ660" s="52"/>
      <c r="AK660" s="52"/>
      <c r="AL660" s="52"/>
    </row>
    <row r="661" spans="1:38" s="13" customFormat="1" x14ac:dyDescent="0.2">
      <c r="A661" s="176"/>
      <c r="B661" s="238"/>
      <c r="C661" s="20"/>
      <c r="D661" s="243"/>
      <c r="E661" s="238"/>
      <c r="F661" s="299"/>
      <c r="G661" s="238"/>
      <c r="H661" s="1199"/>
      <c r="J661" s="12"/>
      <c r="M661" s="20"/>
      <c r="N661" s="52"/>
      <c r="O661" s="52"/>
      <c r="P661" s="52"/>
      <c r="Q661" s="52"/>
      <c r="R661" s="52"/>
      <c r="S661" s="51"/>
      <c r="T661" s="52"/>
      <c r="U661" s="52"/>
      <c r="V661" s="52"/>
      <c r="W661" s="52"/>
      <c r="X661" s="52"/>
      <c r="Y661" s="52"/>
      <c r="Z661" s="20"/>
      <c r="AA661" s="52"/>
      <c r="AB661" s="52"/>
      <c r="AC661" s="52"/>
      <c r="AD661" s="52"/>
      <c r="AE661" s="52"/>
      <c r="AF661" s="51"/>
      <c r="AG661" s="52"/>
      <c r="AH661" s="52"/>
      <c r="AI661" s="52"/>
      <c r="AJ661" s="52"/>
      <c r="AK661" s="52"/>
      <c r="AL661" s="52"/>
    </row>
    <row r="662" spans="1:38" s="13" customFormat="1" x14ac:dyDescent="0.2">
      <c r="A662" s="176"/>
      <c r="B662" s="238"/>
      <c r="C662" s="20"/>
      <c r="D662" s="243"/>
      <c r="E662" s="238"/>
      <c r="F662" s="299"/>
      <c r="G662" s="238"/>
      <c r="H662" s="1199"/>
      <c r="J662" s="12"/>
      <c r="M662" s="20"/>
      <c r="N662" s="52"/>
      <c r="O662" s="52"/>
      <c r="P662" s="52"/>
      <c r="Q662" s="52"/>
      <c r="R662" s="52"/>
      <c r="S662" s="51"/>
      <c r="T662" s="52"/>
      <c r="U662" s="52"/>
      <c r="V662" s="52"/>
      <c r="W662" s="52"/>
      <c r="X662" s="52"/>
      <c r="Y662" s="52"/>
      <c r="Z662" s="20"/>
      <c r="AA662" s="52"/>
      <c r="AB662" s="52"/>
      <c r="AC662" s="52"/>
      <c r="AD662" s="52"/>
      <c r="AE662" s="52"/>
      <c r="AF662" s="51"/>
      <c r="AG662" s="52"/>
      <c r="AH662" s="52"/>
      <c r="AI662" s="52"/>
      <c r="AJ662" s="52"/>
      <c r="AK662" s="52"/>
      <c r="AL662" s="52"/>
    </row>
    <row r="663" spans="1:38" s="13" customFormat="1" x14ac:dyDescent="0.2">
      <c r="A663" s="176"/>
      <c r="B663" s="238"/>
      <c r="C663" s="20"/>
      <c r="D663" s="243"/>
      <c r="E663" s="238"/>
      <c r="F663" s="299"/>
      <c r="G663" s="238"/>
      <c r="H663" s="1199"/>
      <c r="J663" s="12"/>
      <c r="M663" s="20"/>
      <c r="N663" s="52"/>
      <c r="O663" s="52"/>
      <c r="P663" s="52"/>
      <c r="Q663" s="52"/>
      <c r="R663" s="52"/>
      <c r="S663" s="51"/>
      <c r="T663" s="52"/>
      <c r="U663" s="52"/>
      <c r="V663" s="52"/>
      <c r="W663" s="52"/>
      <c r="X663" s="52"/>
      <c r="Y663" s="52"/>
      <c r="Z663" s="20"/>
      <c r="AA663" s="52"/>
      <c r="AB663" s="52"/>
      <c r="AC663" s="52"/>
      <c r="AD663" s="52"/>
      <c r="AE663" s="52"/>
      <c r="AF663" s="51"/>
      <c r="AG663" s="52"/>
      <c r="AH663" s="52"/>
      <c r="AI663" s="52"/>
      <c r="AJ663" s="52"/>
      <c r="AK663" s="52"/>
      <c r="AL663" s="52"/>
    </row>
    <row r="664" spans="1:38" s="13" customFormat="1" x14ac:dyDescent="0.2">
      <c r="A664" s="176"/>
      <c r="B664" s="238"/>
      <c r="C664" s="20"/>
      <c r="D664" s="243"/>
      <c r="E664" s="238"/>
      <c r="F664" s="142"/>
      <c r="G664" s="238"/>
      <c r="H664" s="1199"/>
      <c r="J664" s="12"/>
      <c r="M664" s="20"/>
      <c r="N664" s="52"/>
      <c r="O664" s="52"/>
      <c r="P664" s="52"/>
      <c r="Q664" s="52"/>
      <c r="R664" s="52"/>
      <c r="S664" s="51"/>
      <c r="T664" s="52"/>
      <c r="U664" s="52"/>
      <c r="V664" s="52"/>
      <c r="W664" s="52"/>
      <c r="X664" s="52"/>
      <c r="Y664" s="52"/>
      <c r="Z664" s="20"/>
      <c r="AA664" s="52"/>
      <c r="AB664" s="52"/>
      <c r="AC664" s="52"/>
      <c r="AD664" s="52"/>
      <c r="AE664" s="52"/>
      <c r="AF664" s="51"/>
      <c r="AG664" s="52"/>
      <c r="AH664" s="52"/>
      <c r="AI664" s="52"/>
      <c r="AJ664" s="52"/>
      <c r="AK664" s="52"/>
      <c r="AL664" s="52"/>
    </row>
    <row r="665" spans="1:38" s="13" customFormat="1" x14ac:dyDescent="0.2">
      <c r="A665" s="176"/>
      <c r="B665" s="238"/>
      <c r="C665" s="20"/>
      <c r="D665" s="243"/>
      <c r="E665" s="238"/>
      <c r="F665" s="142"/>
      <c r="G665" s="238"/>
      <c r="H665" s="1199"/>
      <c r="J665" s="12"/>
      <c r="M665" s="20"/>
      <c r="N665" s="52"/>
      <c r="O665" s="52"/>
      <c r="P665" s="52"/>
      <c r="Q665" s="52"/>
      <c r="R665" s="52"/>
      <c r="S665" s="51"/>
      <c r="T665" s="52"/>
      <c r="U665" s="52"/>
      <c r="V665" s="52"/>
      <c r="W665" s="52"/>
      <c r="X665" s="52"/>
      <c r="Y665" s="52"/>
      <c r="Z665" s="20"/>
      <c r="AA665" s="52"/>
      <c r="AB665" s="52"/>
      <c r="AC665" s="52"/>
      <c r="AD665" s="52"/>
      <c r="AE665" s="52"/>
      <c r="AF665" s="51"/>
      <c r="AG665" s="52"/>
      <c r="AH665" s="52"/>
      <c r="AI665" s="52"/>
      <c r="AJ665" s="52"/>
      <c r="AK665" s="52"/>
      <c r="AL665" s="52"/>
    </row>
    <row r="666" spans="1:38" s="13" customFormat="1" x14ac:dyDescent="0.2">
      <c r="A666" s="176"/>
      <c r="B666" s="238"/>
      <c r="C666" s="20"/>
      <c r="D666" s="243"/>
      <c r="E666" s="238"/>
      <c r="F666" s="142"/>
      <c r="G666" s="238"/>
      <c r="H666" s="1199"/>
      <c r="J666" s="12"/>
      <c r="M666" s="20"/>
      <c r="N666" s="52"/>
      <c r="O666" s="52"/>
      <c r="P666" s="52"/>
      <c r="Q666" s="52"/>
      <c r="R666" s="52"/>
      <c r="S666" s="51"/>
      <c r="T666" s="52"/>
      <c r="U666" s="52"/>
      <c r="V666" s="52"/>
      <c r="W666" s="52"/>
      <c r="X666" s="52"/>
      <c r="Y666" s="52"/>
      <c r="Z666" s="20"/>
      <c r="AA666" s="52"/>
      <c r="AB666" s="52"/>
      <c r="AC666" s="52"/>
      <c r="AD666" s="52"/>
      <c r="AE666" s="52"/>
      <c r="AF666" s="51"/>
      <c r="AG666" s="52"/>
      <c r="AH666" s="52"/>
      <c r="AI666" s="52"/>
      <c r="AJ666" s="52"/>
      <c r="AK666" s="52"/>
      <c r="AL666" s="52"/>
    </row>
    <row r="667" spans="1:38" s="13" customFormat="1" x14ac:dyDescent="0.2">
      <c r="A667" s="176"/>
      <c r="B667" s="238"/>
      <c r="C667" s="20"/>
      <c r="D667" s="243"/>
      <c r="E667" s="238"/>
      <c r="F667" s="142"/>
      <c r="G667" s="238"/>
      <c r="H667" s="1199"/>
      <c r="J667" s="12"/>
      <c r="M667" s="20"/>
      <c r="N667" s="52"/>
      <c r="O667" s="52"/>
      <c r="P667" s="52"/>
      <c r="Q667" s="52"/>
      <c r="R667" s="52"/>
      <c r="S667" s="51"/>
      <c r="T667" s="52"/>
      <c r="U667" s="52"/>
      <c r="V667" s="52"/>
      <c r="W667" s="52"/>
      <c r="X667" s="52"/>
      <c r="Y667" s="52"/>
      <c r="Z667" s="20"/>
      <c r="AA667" s="52"/>
      <c r="AB667" s="52"/>
      <c r="AC667" s="52"/>
      <c r="AD667" s="52"/>
      <c r="AE667" s="52"/>
      <c r="AF667" s="51"/>
      <c r="AG667" s="52"/>
      <c r="AH667" s="52"/>
      <c r="AI667" s="52"/>
      <c r="AJ667" s="52"/>
      <c r="AK667" s="52"/>
      <c r="AL667" s="52"/>
    </row>
    <row r="668" spans="1:38" s="13" customFormat="1" x14ac:dyDescent="0.2">
      <c r="A668" s="176"/>
      <c r="B668" s="238"/>
      <c r="C668" s="20"/>
      <c r="D668" s="243"/>
      <c r="E668" s="238"/>
      <c r="F668" s="142"/>
      <c r="G668" s="238"/>
      <c r="H668" s="1199"/>
      <c r="J668" s="12"/>
      <c r="M668" s="20"/>
      <c r="N668" s="52"/>
      <c r="O668" s="52"/>
      <c r="P668" s="52"/>
      <c r="Q668" s="52"/>
      <c r="R668" s="52"/>
      <c r="S668" s="51"/>
      <c r="T668" s="52"/>
      <c r="U668" s="52"/>
      <c r="V668" s="52"/>
      <c r="W668" s="52"/>
      <c r="X668" s="52"/>
      <c r="Y668" s="52"/>
      <c r="Z668" s="20"/>
      <c r="AA668" s="52"/>
      <c r="AB668" s="52"/>
      <c r="AC668" s="52"/>
      <c r="AD668" s="52"/>
      <c r="AE668" s="52"/>
      <c r="AF668" s="51"/>
      <c r="AG668" s="52"/>
      <c r="AH668" s="52"/>
      <c r="AI668" s="52"/>
      <c r="AJ668" s="52"/>
      <c r="AK668" s="52"/>
      <c r="AL668" s="52"/>
    </row>
    <row r="669" spans="1:38" s="13" customFormat="1" x14ac:dyDescent="0.2">
      <c r="A669" s="176"/>
      <c r="B669" s="238"/>
      <c r="C669" s="20"/>
      <c r="D669" s="243"/>
      <c r="E669" s="238"/>
      <c r="F669" s="142"/>
      <c r="G669" s="238"/>
      <c r="H669" s="1199"/>
      <c r="J669" s="12"/>
      <c r="M669" s="20"/>
      <c r="N669" s="52"/>
      <c r="O669" s="52"/>
      <c r="P669" s="52"/>
      <c r="Q669" s="52"/>
      <c r="R669" s="52"/>
      <c r="S669" s="51"/>
      <c r="T669" s="52"/>
      <c r="U669" s="52"/>
      <c r="V669" s="52"/>
      <c r="W669" s="52"/>
      <c r="X669" s="52"/>
      <c r="Y669" s="52"/>
      <c r="Z669" s="20"/>
      <c r="AA669" s="52"/>
      <c r="AB669" s="52"/>
      <c r="AC669" s="52"/>
      <c r="AD669" s="52"/>
      <c r="AE669" s="52"/>
      <c r="AF669" s="51"/>
      <c r="AG669" s="52"/>
      <c r="AH669" s="52"/>
      <c r="AI669" s="52"/>
      <c r="AJ669" s="52"/>
      <c r="AK669" s="52"/>
      <c r="AL669" s="52"/>
    </row>
    <row r="670" spans="1:38" s="13" customFormat="1" x14ac:dyDescent="0.2">
      <c r="A670" s="176"/>
      <c r="B670" s="238"/>
      <c r="C670" s="20"/>
      <c r="D670" s="243"/>
      <c r="E670" s="238"/>
      <c r="F670" s="142"/>
      <c r="G670" s="238"/>
      <c r="H670" s="1199"/>
      <c r="J670" s="12"/>
      <c r="M670" s="20"/>
      <c r="N670" s="52"/>
      <c r="O670" s="52"/>
      <c r="P670" s="52"/>
      <c r="Q670" s="52"/>
      <c r="R670" s="52"/>
      <c r="S670" s="51"/>
      <c r="T670" s="52"/>
      <c r="U670" s="52"/>
      <c r="V670" s="52"/>
      <c r="W670" s="52"/>
      <c r="X670" s="52"/>
      <c r="Y670" s="52"/>
      <c r="Z670" s="20"/>
      <c r="AA670" s="52"/>
      <c r="AB670" s="52"/>
      <c r="AC670" s="52"/>
      <c r="AD670" s="52"/>
      <c r="AE670" s="52"/>
      <c r="AF670" s="51"/>
      <c r="AG670" s="52"/>
      <c r="AH670" s="52"/>
      <c r="AI670" s="52"/>
      <c r="AJ670" s="52"/>
      <c r="AK670" s="52"/>
      <c r="AL670" s="52"/>
    </row>
    <row r="671" spans="1:38" s="13" customFormat="1" x14ac:dyDescent="0.2">
      <c r="A671" s="176"/>
      <c r="B671" s="238"/>
      <c r="C671" s="20"/>
      <c r="D671" s="243"/>
      <c r="E671" s="238"/>
      <c r="F671" s="142"/>
      <c r="G671" s="238"/>
      <c r="H671" s="1199"/>
      <c r="J671" s="12"/>
      <c r="M671" s="20"/>
      <c r="N671" s="52"/>
      <c r="O671" s="52"/>
      <c r="P671" s="52"/>
      <c r="Q671" s="52"/>
      <c r="R671" s="52"/>
      <c r="S671" s="51"/>
      <c r="T671" s="52"/>
      <c r="U671" s="52"/>
      <c r="V671" s="52"/>
      <c r="W671" s="52"/>
      <c r="X671" s="52"/>
      <c r="Y671" s="52"/>
      <c r="Z671" s="20"/>
      <c r="AA671" s="52"/>
      <c r="AB671" s="52"/>
      <c r="AC671" s="52"/>
      <c r="AD671" s="52"/>
      <c r="AE671" s="52"/>
      <c r="AF671" s="51"/>
      <c r="AG671" s="52"/>
      <c r="AH671" s="52"/>
      <c r="AI671" s="52"/>
      <c r="AJ671" s="52"/>
      <c r="AK671" s="52"/>
      <c r="AL671" s="52"/>
    </row>
    <row r="672" spans="1:38" s="13" customFormat="1" x14ac:dyDescent="0.2">
      <c r="A672" s="176"/>
      <c r="B672" s="238"/>
      <c r="C672" s="20"/>
      <c r="D672" s="243"/>
      <c r="E672" s="238"/>
      <c r="F672" s="142"/>
      <c r="G672" s="238"/>
      <c r="H672" s="1199"/>
      <c r="J672" s="12"/>
      <c r="M672" s="20"/>
      <c r="N672" s="52"/>
      <c r="O672" s="52"/>
      <c r="P672" s="52"/>
      <c r="Q672" s="52"/>
      <c r="R672" s="52"/>
      <c r="S672" s="51"/>
      <c r="T672" s="52"/>
      <c r="U672" s="52"/>
      <c r="V672" s="52"/>
      <c r="W672" s="52"/>
      <c r="X672" s="52"/>
      <c r="Y672" s="52"/>
      <c r="Z672" s="20"/>
      <c r="AA672" s="52"/>
      <c r="AB672" s="52"/>
      <c r="AC672" s="52"/>
      <c r="AD672" s="52"/>
      <c r="AE672" s="52"/>
      <c r="AF672" s="51"/>
      <c r="AG672" s="52"/>
      <c r="AH672" s="52"/>
      <c r="AI672" s="52"/>
      <c r="AJ672" s="52"/>
      <c r="AK672" s="52"/>
      <c r="AL672" s="52"/>
    </row>
    <row r="673" spans="1:38" s="13" customFormat="1" x14ac:dyDescent="0.2">
      <c r="A673" s="176"/>
      <c r="B673" s="238"/>
      <c r="C673" s="20"/>
      <c r="D673" s="243"/>
      <c r="E673" s="238"/>
      <c r="F673" s="142"/>
      <c r="G673" s="238"/>
      <c r="H673" s="1199"/>
      <c r="J673" s="12"/>
      <c r="M673" s="20"/>
      <c r="N673" s="52"/>
      <c r="O673" s="52"/>
      <c r="P673" s="52"/>
      <c r="Q673" s="52"/>
      <c r="R673" s="52"/>
      <c r="S673" s="51"/>
      <c r="T673" s="52"/>
      <c r="U673" s="52"/>
      <c r="V673" s="52"/>
      <c r="W673" s="52"/>
      <c r="X673" s="52"/>
      <c r="Y673" s="52"/>
      <c r="Z673" s="20"/>
      <c r="AA673" s="52"/>
      <c r="AB673" s="52"/>
      <c r="AC673" s="52"/>
      <c r="AD673" s="52"/>
      <c r="AE673" s="52"/>
      <c r="AF673" s="51"/>
      <c r="AG673" s="52"/>
      <c r="AH673" s="52"/>
      <c r="AI673" s="52"/>
      <c r="AJ673" s="52"/>
      <c r="AK673" s="52"/>
      <c r="AL673" s="52"/>
    </row>
    <row r="674" spans="1:38" s="13" customFormat="1" x14ac:dyDescent="0.2">
      <c r="A674" s="176"/>
      <c r="B674" s="238"/>
      <c r="C674" s="20"/>
      <c r="D674" s="243"/>
      <c r="E674" s="238"/>
      <c r="F674" s="142"/>
      <c r="G674" s="238"/>
      <c r="H674" s="1199"/>
      <c r="J674" s="12"/>
      <c r="M674" s="20"/>
      <c r="N674" s="52"/>
      <c r="O674" s="52"/>
      <c r="P674" s="52"/>
      <c r="Q674" s="52"/>
      <c r="R674" s="52"/>
      <c r="S674" s="51"/>
      <c r="T674" s="52"/>
      <c r="U674" s="52"/>
      <c r="V674" s="52"/>
      <c r="W674" s="52"/>
      <c r="X674" s="52"/>
      <c r="Y674" s="52"/>
      <c r="Z674" s="20"/>
      <c r="AA674" s="52"/>
      <c r="AB674" s="52"/>
      <c r="AC674" s="52"/>
      <c r="AD674" s="52"/>
      <c r="AE674" s="52"/>
      <c r="AF674" s="51"/>
      <c r="AG674" s="52"/>
      <c r="AH674" s="52"/>
      <c r="AI674" s="52"/>
      <c r="AJ674" s="52"/>
      <c r="AK674" s="52"/>
      <c r="AL674" s="52"/>
    </row>
    <row r="675" spans="1:38" s="13" customFormat="1" x14ac:dyDescent="0.2">
      <c r="A675" s="176"/>
      <c r="B675" s="238"/>
      <c r="C675" s="20"/>
      <c r="D675" s="243"/>
      <c r="E675" s="238"/>
      <c r="F675" s="142"/>
      <c r="G675" s="238"/>
      <c r="H675" s="1199"/>
      <c r="J675" s="12"/>
      <c r="M675" s="20"/>
      <c r="N675" s="52"/>
      <c r="O675" s="52"/>
      <c r="P675" s="52"/>
      <c r="Q675" s="52"/>
      <c r="R675" s="52"/>
      <c r="S675" s="51"/>
      <c r="T675" s="52"/>
      <c r="U675" s="52"/>
      <c r="V675" s="52"/>
      <c r="W675" s="52"/>
      <c r="X675" s="52"/>
      <c r="Y675" s="52"/>
      <c r="Z675" s="20"/>
      <c r="AA675" s="52"/>
      <c r="AB675" s="52"/>
      <c r="AC675" s="52"/>
      <c r="AD675" s="52"/>
      <c r="AE675" s="52"/>
      <c r="AF675" s="51"/>
      <c r="AG675" s="52"/>
      <c r="AH675" s="52"/>
      <c r="AI675" s="52"/>
      <c r="AJ675" s="52"/>
      <c r="AK675" s="52"/>
      <c r="AL675" s="52"/>
    </row>
    <row r="676" spans="1:38" s="13" customFormat="1" x14ac:dyDescent="0.2">
      <c r="A676" s="176"/>
      <c r="B676" s="238"/>
      <c r="C676" s="20"/>
      <c r="D676" s="243"/>
      <c r="E676" s="238"/>
      <c r="F676" s="300"/>
      <c r="G676" s="238"/>
      <c r="H676" s="1199"/>
      <c r="J676" s="12"/>
      <c r="M676" s="20"/>
      <c r="N676" s="52"/>
      <c r="O676" s="52"/>
      <c r="P676" s="52"/>
      <c r="Q676" s="52"/>
      <c r="R676" s="52"/>
      <c r="S676" s="51"/>
      <c r="T676" s="52"/>
      <c r="U676" s="52"/>
      <c r="V676" s="52"/>
      <c r="W676" s="52"/>
      <c r="X676" s="52"/>
      <c r="Y676" s="52"/>
      <c r="Z676" s="20"/>
      <c r="AA676" s="52"/>
      <c r="AB676" s="52"/>
      <c r="AC676" s="52"/>
      <c r="AD676" s="52"/>
      <c r="AE676" s="52"/>
      <c r="AF676" s="51"/>
      <c r="AG676" s="52"/>
      <c r="AH676" s="52"/>
      <c r="AI676" s="52"/>
      <c r="AJ676" s="52"/>
      <c r="AK676" s="52"/>
      <c r="AL676" s="52"/>
    </row>
    <row r="677" spans="1:38" s="13" customFormat="1" x14ac:dyDescent="0.2">
      <c r="A677" s="176"/>
      <c r="B677" s="238"/>
      <c r="C677" s="20"/>
      <c r="D677" s="243"/>
      <c r="E677" s="238"/>
      <c r="F677" s="300"/>
      <c r="G677" s="238"/>
      <c r="H677" s="1199"/>
      <c r="J677" s="12"/>
      <c r="M677" s="20"/>
      <c r="N677" s="52"/>
      <c r="O677" s="52"/>
      <c r="P677" s="52"/>
      <c r="Q677" s="52"/>
      <c r="R677" s="52"/>
      <c r="S677" s="51"/>
      <c r="T677" s="52"/>
      <c r="U677" s="52"/>
      <c r="V677" s="52"/>
      <c r="W677" s="52"/>
      <c r="X677" s="52"/>
      <c r="Y677" s="52"/>
      <c r="Z677" s="20"/>
      <c r="AA677" s="52"/>
      <c r="AB677" s="52"/>
      <c r="AC677" s="52"/>
      <c r="AD677" s="52"/>
      <c r="AE677" s="52"/>
      <c r="AF677" s="51"/>
      <c r="AG677" s="52"/>
      <c r="AH677" s="52"/>
      <c r="AI677" s="52"/>
      <c r="AJ677" s="52"/>
      <c r="AK677" s="52"/>
      <c r="AL677" s="52"/>
    </row>
    <row r="678" spans="1:38" s="13" customFormat="1" x14ac:dyDescent="0.2">
      <c r="A678" s="176"/>
      <c r="B678" s="238"/>
      <c r="C678" s="20"/>
      <c r="D678" s="243"/>
      <c r="E678" s="238"/>
      <c r="F678" s="300"/>
      <c r="G678" s="238"/>
      <c r="H678" s="1199"/>
      <c r="J678" s="12"/>
      <c r="M678" s="20"/>
      <c r="N678" s="52"/>
      <c r="O678" s="52"/>
      <c r="P678" s="52"/>
      <c r="Q678" s="52"/>
      <c r="R678" s="52"/>
      <c r="S678" s="51"/>
      <c r="T678" s="52"/>
      <c r="U678" s="52"/>
      <c r="V678" s="52"/>
      <c r="W678" s="52"/>
      <c r="X678" s="52"/>
      <c r="Y678" s="52"/>
      <c r="Z678" s="20"/>
      <c r="AA678" s="52"/>
      <c r="AB678" s="52"/>
      <c r="AC678" s="52"/>
      <c r="AD678" s="52"/>
      <c r="AE678" s="52"/>
      <c r="AF678" s="51"/>
      <c r="AG678" s="52"/>
      <c r="AH678" s="52"/>
      <c r="AI678" s="52"/>
      <c r="AJ678" s="52"/>
      <c r="AK678" s="52"/>
      <c r="AL678" s="52"/>
    </row>
    <row r="679" spans="1:38" s="13" customFormat="1" x14ac:dyDescent="0.2">
      <c r="A679" s="176"/>
      <c r="B679" s="238"/>
      <c r="C679" s="20"/>
      <c r="D679" s="243"/>
      <c r="E679" s="238"/>
      <c r="F679" s="300"/>
      <c r="G679" s="238"/>
      <c r="H679" s="1199"/>
      <c r="J679" s="12"/>
      <c r="M679" s="20"/>
      <c r="N679" s="52"/>
      <c r="O679" s="52"/>
      <c r="P679" s="52"/>
      <c r="Q679" s="52"/>
      <c r="R679" s="52"/>
      <c r="S679" s="51"/>
      <c r="T679" s="52"/>
      <c r="U679" s="52"/>
      <c r="V679" s="52"/>
      <c r="W679" s="52"/>
      <c r="X679" s="52"/>
      <c r="Y679" s="52"/>
      <c r="Z679" s="20"/>
      <c r="AA679" s="52"/>
      <c r="AB679" s="52"/>
      <c r="AC679" s="52"/>
      <c r="AD679" s="52"/>
      <c r="AE679" s="52"/>
      <c r="AF679" s="51"/>
      <c r="AG679" s="52"/>
      <c r="AH679" s="52"/>
      <c r="AI679" s="52"/>
      <c r="AJ679" s="52"/>
      <c r="AK679" s="52"/>
      <c r="AL679" s="52"/>
    </row>
    <row r="680" spans="1:38" s="13" customFormat="1" x14ac:dyDescent="0.2">
      <c r="A680" s="176"/>
      <c r="B680" s="238"/>
      <c r="C680" s="20"/>
      <c r="D680" s="243"/>
      <c r="E680" s="238"/>
      <c r="F680" s="300"/>
      <c r="G680" s="238"/>
      <c r="H680" s="1199"/>
      <c r="J680" s="12"/>
      <c r="M680" s="20"/>
      <c r="N680" s="52"/>
      <c r="O680" s="52"/>
      <c r="P680" s="52"/>
      <c r="Q680" s="52"/>
      <c r="R680" s="52"/>
      <c r="S680" s="51"/>
      <c r="T680" s="52"/>
      <c r="U680" s="52"/>
      <c r="V680" s="52"/>
      <c r="W680" s="52"/>
      <c r="X680" s="52"/>
      <c r="Y680" s="52"/>
      <c r="Z680" s="20"/>
      <c r="AA680" s="52"/>
      <c r="AB680" s="52"/>
      <c r="AC680" s="52"/>
      <c r="AD680" s="52"/>
      <c r="AE680" s="52"/>
      <c r="AF680" s="51"/>
      <c r="AG680" s="52"/>
      <c r="AH680" s="52"/>
      <c r="AI680" s="52"/>
      <c r="AJ680" s="52"/>
      <c r="AK680" s="52"/>
      <c r="AL680" s="52"/>
    </row>
    <row r="681" spans="1:38" s="13" customFormat="1" x14ac:dyDescent="0.2">
      <c r="A681" s="176"/>
      <c r="B681" s="238"/>
      <c r="C681" s="20"/>
      <c r="D681" s="243"/>
      <c r="E681" s="238"/>
      <c r="F681" s="300"/>
      <c r="G681" s="238"/>
      <c r="H681" s="1199"/>
      <c r="J681" s="12"/>
      <c r="M681" s="20"/>
      <c r="N681" s="52"/>
      <c r="O681" s="52"/>
      <c r="P681" s="52"/>
      <c r="Q681" s="52"/>
      <c r="R681" s="52"/>
      <c r="S681" s="51"/>
      <c r="T681" s="52"/>
      <c r="U681" s="52"/>
      <c r="V681" s="52"/>
      <c r="W681" s="52"/>
      <c r="X681" s="52"/>
      <c r="Y681" s="52"/>
      <c r="Z681" s="20"/>
      <c r="AA681" s="52"/>
      <c r="AB681" s="52"/>
      <c r="AC681" s="52"/>
      <c r="AD681" s="52"/>
      <c r="AE681" s="52"/>
      <c r="AF681" s="51"/>
      <c r="AG681" s="52"/>
      <c r="AH681" s="52"/>
      <c r="AI681" s="52"/>
      <c r="AJ681" s="52"/>
      <c r="AK681" s="52"/>
      <c r="AL681" s="52"/>
    </row>
    <row r="682" spans="1:38" s="13" customFormat="1" x14ac:dyDescent="0.2">
      <c r="A682" s="176"/>
      <c r="B682" s="238"/>
      <c r="C682" s="20"/>
      <c r="D682" s="243"/>
      <c r="E682" s="238"/>
      <c r="F682" s="300"/>
      <c r="G682" s="238"/>
      <c r="H682" s="1199"/>
      <c r="J682" s="12"/>
      <c r="M682" s="20"/>
      <c r="N682" s="52"/>
      <c r="O682" s="52"/>
      <c r="P682" s="52"/>
      <c r="Q682" s="52"/>
      <c r="R682" s="52"/>
      <c r="S682" s="51"/>
      <c r="T682" s="52"/>
      <c r="U682" s="52"/>
      <c r="V682" s="52"/>
      <c r="W682" s="52"/>
      <c r="X682" s="52"/>
      <c r="Y682" s="52"/>
      <c r="Z682" s="20"/>
      <c r="AA682" s="52"/>
      <c r="AB682" s="52"/>
      <c r="AC682" s="52"/>
      <c r="AD682" s="52"/>
      <c r="AE682" s="52"/>
      <c r="AF682" s="51"/>
      <c r="AG682" s="52"/>
      <c r="AH682" s="52"/>
      <c r="AI682" s="52"/>
      <c r="AJ682" s="52"/>
      <c r="AK682" s="52"/>
      <c r="AL682" s="52"/>
    </row>
    <row r="683" spans="1:38" s="13" customFormat="1" x14ac:dyDescent="0.2">
      <c r="A683" s="176"/>
      <c r="B683" s="238"/>
      <c r="C683" s="20"/>
      <c r="D683" s="243"/>
      <c r="E683" s="238"/>
      <c r="F683" s="300"/>
      <c r="G683" s="238"/>
      <c r="H683" s="1199"/>
      <c r="J683" s="12"/>
      <c r="M683" s="20"/>
      <c r="N683" s="52"/>
      <c r="O683" s="52"/>
      <c r="P683" s="52"/>
      <c r="Q683" s="52"/>
      <c r="R683" s="52"/>
      <c r="S683" s="51"/>
      <c r="T683" s="52"/>
      <c r="U683" s="52"/>
      <c r="V683" s="52"/>
      <c r="W683" s="52"/>
      <c r="X683" s="52"/>
      <c r="Y683" s="52"/>
      <c r="Z683" s="20"/>
      <c r="AA683" s="52"/>
      <c r="AB683" s="52"/>
      <c r="AC683" s="52"/>
      <c r="AD683" s="52"/>
      <c r="AE683" s="52"/>
      <c r="AF683" s="51"/>
      <c r="AG683" s="52"/>
      <c r="AH683" s="52"/>
      <c r="AI683" s="52"/>
      <c r="AJ683" s="52"/>
      <c r="AK683" s="52"/>
      <c r="AL683" s="52"/>
    </row>
    <row r="684" spans="1:38" s="13" customFormat="1" x14ac:dyDescent="0.2">
      <c r="A684" s="176"/>
      <c r="B684" s="238"/>
      <c r="C684" s="20"/>
      <c r="D684" s="243"/>
      <c r="E684" s="238"/>
      <c r="F684" s="300"/>
      <c r="G684" s="238"/>
      <c r="H684" s="1199"/>
      <c r="J684" s="12"/>
      <c r="M684" s="20"/>
      <c r="N684" s="52"/>
      <c r="O684" s="52"/>
      <c r="P684" s="52"/>
      <c r="Q684" s="52"/>
      <c r="R684" s="52"/>
      <c r="S684" s="51"/>
      <c r="T684" s="52"/>
      <c r="U684" s="52"/>
      <c r="V684" s="52"/>
      <c r="W684" s="52"/>
      <c r="X684" s="52"/>
      <c r="Y684" s="52"/>
      <c r="Z684" s="20"/>
      <c r="AA684" s="52"/>
      <c r="AB684" s="52"/>
      <c r="AC684" s="52"/>
      <c r="AD684" s="52"/>
      <c r="AE684" s="52"/>
      <c r="AF684" s="51"/>
      <c r="AG684" s="52"/>
      <c r="AH684" s="52"/>
      <c r="AI684" s="52"/>
      <c r="AJ684" s="52"/>
      <c r="AK684" s="52"/>
      <c r="AL684" s="52"/>
    </row>
    <row r="685" spans="1:38" s="13" customFormat="1" x14ac:dyDescent="0.2">
      <c r="A685" s="176"/>
      <c r="B685" s="238"/>
      <c r="C685" s="20"/>
      <c r="D685" s="243"/>
      <c r="E685" s="238"/>
      <c r="F685" s="300"/>
      <c r="G685" s="238"/>
      <c r="H685" s="1199"/>
      <c r="J685" s="12"/>
      <c r="M685" s="20"/>
      <c r="N685" s="52"/>
      <c r="O685" s="52"/>
      <c r="P685" s="52"/>
      <c r="Q685" s="52"/>
      <c r="R685" s="52"/>
      <c r="S685" s="51"/>
      <c r="T685" s="52"/>
      <c r="U685" s="52"/>
      <c r="V685" s="52"/>
      <c r="W685" s="52"/>
      <c r="X685" s="52"/>
      <c r="Y685" s="52"/>
      <c r="Z685" s="20"/>
      <c r="AA685" s="52"/>
      <c r="AB685" s="52"/>
      <c r="AC685" s="52"/>
      <c r="AD685" s="52"/>
      <c r="AE685" s="52"/>
      <c r="AF685" s="51"/>
      <c r="AG685" s="52"/>
      <c r="AH685" s="52"/>
      <c r="AI685" s="52"/>
      <c r="AJ685" s="52"/>
      <c r="AK685" s="52"/>
      <c r="AL685" s="52"/>
    </row>
    <row r="686" spans="1:38" s="13" customFormat="1" x14ac:dyDescent="0.2">
      <c r="A686" s="176"/>
      <c r="B686" s="238"/>
      <c r="C686" s="20"/>
      <c r="D686" s="243"/>
      <c r="E686" s="238"/>
      <c r="F686" s="300"/>
      <c r="G686" s="238"/>
      <c r="H686" s="1199"/>
      <c r="J686" s="12"/>
      <c r="M686" s="20"/>
      <c r="N686" s="52"/>
      <c r="O686" s="52"/>
      <c r="P686" s="52"/>
      <c r="Q686" s="52"/>
      <c r="R686" s="52"/>
      <c r="S686" s="51"/>
      <c r="T686" s="52"/>
      <c r="U686" s="52"/>
      <c r="V686" s="52"/>
      <c r="W686" s="52"/>
      <c r="X686" s="52"/>
      <c r="Y686" s="52"/>
      <c r="Z686" s="20"/>
      <c r="AA686" s="52"/>
      <c r="AB686" s="52"/>
      <c r="AC686" s="52"/>
      <c r="AD686" s="52"/>
      <c r="AE686" s="52"/>
      <c r="AF686" s="51"/>
      <c r="AG686" s="52"/>
      <c r="AH686" s="52"/>
      <c r="AI686" s="52"/>
      <c r="AJ686" s="52"/>
      <c r="AK686" s="52"/>
      <c r="AL686" s="52"/>
    </row>
    <row r="687" spans="1:38" s="13" customFormat="1" x14ac:dyDescent="0.2">
      <c r="A687" s="176"/>
      <c r="B687" s="238"/>
      <c r="C687" s="20"/>
      <c r="D687" s="243"/>
      <c r="E687" s="238"/>
      <c r="F687" s="300"/>
      <c r="G687" s="238"/>
      <c r="H687" s="1199"/>
      <c r="J687" s="12"/>
      <c r="M687" s="20"/>
      <c r="N687" s="52"/>
      <c r="O687" s="52"/>
      <c r="P687" s="52"/>
      <c r="Q687" s="52"/>
      <c r="R687" s="52"/>
      <c r="S687" s="51"/>
      <c r="T687" s="52"/>
      <c r="U687" s="52"/>
      <c r="V687" s="52"/>
      <c r="W687" s="52"/>
      <c r="X687" s="52"/>
      <c r="Y687" s="52"/>
      <c r="Z687" s="20"/>
      <c r="AA687" s="52"/>
      <c r="AB687" s="52"/>
      <c r="AC687" s="52"/>
      <c r="AD687" s="52"/>
      <c r="AE687" s="52"/>
      <c r="AF687" s="51"/>
      <c r="AG687" s="52"/>
      <c r="AH687" s="52"/>
      <c r="AI687" s="52"/>
      <c r="AJ687" s="52"/>
      <c r="AK687" s="52"/>
      <c r="AL687" s="52"/>
    </row>
    <row r="688" spans="1:38" s="13" customFormat="1" x14ac:dyDescent="0.2">
      <c r="A688" s="176"/>
      <c r="B688" s="238"/>
      <c r="C688" s="20"/>
      <c r="D688" s="243"/>
      <c r="E688" s="238"/>
      <c r="F688" s="300"/>
      <c r="G688" s="238"/>
      <c r="H688" s="1199"/>
      <c r="J688" s="12"/>
      <c r="M688" s="20"/>
      <c r="N688" s="52"/>
      <c r="O688" s="52"/>
      <c r="P688" s="52"/>
      <c r="Q688" s="52"/>
      <c r="R688" s="52"/>
      <c r="S688" s="51"/>
      <c r="T688" s="52"/>
      <c r="U688" s="52"/>
      <c r="V688" s="52"/>
      <c r="W688" s="52"/>
      <c r="X688" s="52"/>
      <c r="Y688" s="52"/>
      <c r="Z688" s="20"/>
      <c r="AA688" s="52"/>
      <c r="AB688" s="52"/>
      <c r="AC688" s="52"/>
      <c r="AD688" s="52"/>
      <c r="AE688" s="52"/>
      <c r="AF688" s="51"/>
      <c r="AG688" s="52"/>
      <c r="AH688" s="52"/>
      <c r="AI688" s="52"/>
      <c r="AJ688" s="52"/>
      <c r="AK688" s="52"/>
      <c r="AL688" s="52"/>
    </row>
    <row r="689" spans="1:38" s="13" customFormat="1" x14ac:dyDescent="0.2">
      <c r="A689" s="176"/>
      <c r="B689" s="238"/>
      <c r="C689" s="20"/>
      <c r="D689" s="243"/>
      <c r="E689" s="238"/>
      <c r="F689" s="300"/>
      <c r="G689" s="238"/>
      <c r="H689" s="1199"/>
      <c r="J689" s="12"/>
      <c r="M689" s="20"/>
      <c r="N689" s="52"/>
      <c r="O689" s="52"/>
      <c r="P689" s="52"/>
      <c r="Q689" s="52"/>
      <c r="R689" s="52"/>
      <c r="S689" s="51"/>
      <c r="T689" s="52"/>
      <c r="U689" s="52"/>
      <c r="V689" s="52"/>
      <c r="W689" s="52"/>
      <c r="X689" s="52"/>
      <c r="Y689" s="52"/>
      <c r="Z689" s="20"/>
      <c r="AA689" s="52"/>
      <c r="AB689" s="52"/>
      <c r="AC689" s="52"/>
      <c r="AD689" s="52"/>
      <c r="AE689" s="52"/>
      <c r="AF689" s="51"/>
      <c r="AG689" s="52"/>
      <c r="AH689" s="52"/>
      <c r="AI689" s="52"/>
      <c r="AJ689" s="52"/>
      <c r="AK689" s="52"/>
      <c r="AL689" s="52"/>
    </row>
    <row r="690" spans="1:38" s="13" customFormat="1" x14ac:dyDescent="0.2">
      <c r="A690" s="176"/>
      <c r="B690" s="238"/>
      <c r="C690" s="20"/>
      <c r="D690" s="243"/>
      <c r="E690" s="238"/>
      <c r="F690" s="300"/>
      <c r="G690" s="238"/>
      <c r="H690" s="1199"/>
      <c r="J690" s="12"/>
      <c r="M690" s="20"/>
      <c r="N690" s="52"/>
      <c r="O690" s="52"/>
      <c r="P690" s="52"/>
      <c r="Q690" s="52"/>
      <c r="R690" s="52"/>
      <c r="S690" s="51"/>
      <c r="T690" s="52"/>
      <c r="U690" s="52"/>
      <c r="V690" s="52"/>
      <c r="W690" s="52"/>
      <c r="X690" s="52"/>
      <c r="Y690" s="52"/>
      <c r="Z690" s="20"/>
      <c r="AA690" s="52"/>
      <c r="AB690" s="52"/>
      <c r="AC690" s="52"/>
      <c r="AD690" s="52"/>
      <c r="AE690" s="52"/>
      <c r="AF690" s="51"/>
      <c r="AG690" s="52"/>
      <c r="AH690" s="52"/>
      <c r="AI690" s="52"/>
      <c r="AJ690" s="52"/>
      <c r="AK690" s="52"/>
      <c r="AL690" s="52"/>
    </row>
    <row r="691" spans="1:38" s="13" customFormat="1" x14ac:dyDescent="0.2">
      <c r="A691" s="176"/>
      <c r="B691" s="238"/>
      <c r="C691" s="20"/>
      <c r="D691" s="243"/>
      <c r="E691" s="238"/>
      <c r="F691" s="300"/>
      <c r="G691" s="238"/>
      <c r="H691" s="1199"/>
      <c r="J691" s="12"/>
      <c r="M691" s="20"/>
      <c r="N691" s="52"/>
      <c r="O691" s="52"/>
      <c r="P691" s="52"/>
      <c r="Q691" s="52"/>
      <c r="R691" s="52"/>
      <c r="S691" s="51"/>
      <c r="T691" s="52"/>
      <c r="U691" s="52"/>
      <c r="V691" s="52"/>
      <c r="W691" s="52"/>
      <c r="X691" s="52"/>
      <c r="Y691" s="52"/>
      <c r="Z691" s="20"/>
      <c r="AA691" s="52"/>
      <c r="AB691" s="52"/>
      <c r="AC691" s="52"/>
      <c r="AD691" s="52"/>
      <c r="AE691" s="52"/>
      <c r="AF691" s="51"/>
      <c r="AG691" s="52"/>
      <c r="AH691" s="52"/>
      <c r="AI691" s="52"/>
      <c r="AJ691" s="52"/>
      <c r="AK691" s="52"/>
      <c r="AL691" s="52"/>
    </row>
    <row r="692" spans="1:38" s="13" customFormat="1" x14ac:dyDescent="0.2">
      <c r="A692" s="176"/>
      <c r="B692" s="238"/>
      <c r="C692" s="20"/>
      <c r="D692" s="243"/>
      <c r="E692" s="238"/>
      <c r="F692" s="300"/>
      <c r="G692" s="238"/>
      <c r="H692" s="1199"/>
      <c r="J692" s="12"/>
      <c r="M692" s="20"/>
      <c r="N692" s="52"/>
      <c r="O692" s="52"/>
      <c r="P692" s="52"/>
      <c r="Q692" s="52"/>
      <c r="R692" s="52"/>
      <c r="S692" s="51"/>
      <c r="T692" s="52"/>
      <c r="U692" s="52"/>
      <c r="V692" s="52"/>
      <c r="W692" s="52"/>
      <c r="X692" s="52"/>
      <c r="Y692" s="52"/>
      <c r="Z692" s="20"/>
      <c r="AA692" s="52"/>
      <c r="AB692" s="52"/>
      <c r="AC692" s="52"/>
      <c r="AD692" s="52"/>
      <c r="AE692" s="52"/>
      <c r="AF692" s="51"/>
      <c r="AG692" s="52"/>
      <c r="AH692" s="52"/>
      <c r="AI692" s="52"/>
      <c r="AJ692" s="52"/>
      <c r="AK692" s="52"/>
      <c r="AL692" s="52"/>
    </row>
    <row r="693" spans="1:38" s="13" customFormat="1" x14ac:dyDescent="0.2">
      <c r="A693" s="176"/>
      <c r="B693" s="238"/>
      <c r="C693" s="20"/>
      <c r="D693" s="243"/>
      <c r="E693" s="238"/>
      <c r="F693" s="300"/>
      <c r="G693" s="238"/>
      <c r="H693" s="1199"/>
      <c r="J693" s="12"/>
      <c r="M693" s="20"/>
      <c r="N693" s="52"/>
      <c r="O693" s="52"/>
      <c r="P693" s="52"/>
      <c r="Q693" s="52"/>
      <c r="R693" s="52"/>
      <c r="S693" s="51"/>
      <c r="T693" s="52"/>
      <c r="U693" s="52"/>
      <c r="V693" s="52"/>
      <c r="W693" s="52"/>
      <c r="X693" s="52"/>
      <c r="Y693" s="52"/>
      <c r="Z693" s="20"/>
      <c r="AA693" s="52"/>
      <c r="AB693" s="52"/>
      <c r="AC693" s="52"/>
      <c r="AD693" s="52"/>
      <c r="AE693" s="52"/>
      <c r="AF693" s="51"/>
      <c r="AG693" s="52"/>
      <c r="AH693" s="52"/>
      <c r="AI693" s="52"/>
      <c r="AJ693" s="52"/>
      <c r="AK693" s="52"/>
      <c r="AL693" s="52"/>
    </row>
    <row r="694" spans="1:38" s="13" customFormat="1" x14ac:dyDescent="0.2">
      <c r="A694" s="176"/>
      <c r="B694" s="238"/>
      <c r="C694" s="20"/>
      <c r="D694" s="243"/>
      <c r="E694" s="238"/>
      <c r="F694" s="300"/>
      <c r="G694" s="238"/>
      <c r="H694" s="1199"/>
      <c r="J694" s="12"/>
      <c r="M694" s="20"/>
      <c r="N694" s="52"/>
      <c r="O694" s="52"/>
      <c r="P694" s="52"/>
      <c r="Q694" s="52"/>
      <c r="R694" s="52"/>
      <c r="S694" s="51"/>
      <c r="T694" s="52"/>
      <c r="U694" s="52"/>
      <c r="V694" s="52"/>
      <c r="W694" s="52"/>
      <c r="X694" s="52"/>
      <c r="Y694" s="52"/>
      <c r="Z694" s="20"/>
      <c r="AA694" s="52"/>
      <c r="AB694" s="52"/>
      <c r="AC694" s="52"/>
      <c r="AD694" s="52"/>
      <c r="AE694" s="52"/>
      <c r="AF694" s="51"/>
      <c r="AG694" s="52"/>
      <c r="AH694" s="52"/>
      <c r="AI694" s="52"/>
      <c r="AJ694" s="52"/>
      <c r="AK694" s="52"/>
      <c r="AL694" s="52"/>
    </row>
    <row r="695" spans="1:38" s="13" customFormat="1" x14ac:dyDescent="0.2">
      <c r="A695" s="176"/>
      <c r="B695" s="238"/>
      <c r="C695" s="20"/>
      <c r="D695" s="243"/>
      <c r="E695" s="238"/>
      <c r="F695" s="300"/>
      <c r="G695" s="238"/>
      <c r="H695" s="1199"/>
      <c r="J695" s="12"/>
      <c r="M695" s="20"/>
      <c r="N695" s="52"/>
      <c r="O695" s="52"/>
      <c r="P695" s="52"/>
      <c r="Q695" s="52"/>
      <c r="R695" s="52"/>
      <c r="S695" s="51"/>
      <c r="T695" s="52"/>
      <c r="U695" s="52"/>
      <c r="V695" s="52"/>
      <c r="W695" s="52"/>
      <c r="X695" s="52"/>
      <c r="Y695" s="52"/>
      <c r="Z695" s="20"/>
      <c r="AA695" s="52"/>
      <c r="AB695" s="52"/>
      <c r="AC695" s="52"/>
      <c r="AD695" s="52"/>
      <c r="AE695" s="52"/>
      <c r="AF695" s="51"/>
      <c r="AG695" s="52"/>
      <c r="AH695" s="52"/>
      <c r="AI695" s="52"/>
      <c r="AJ695" s="52"/>
      <c r="AK695" s="52"/>
      <c r="AL695" s="52"/>
    </row>
    <row r="696" spans="1:38" s="13" customFormat="1" x14ac:dyDescent="0.2">
      <c r="A696" s="176"/>
      <c r="B696" s="238"/>
      <c r="C696" s="20"/>
      <c r="D696" s="243"/>
      <c r="E696" s="238"/>
      <c r="F696" s="300"/>
      <c r="G696" s="238"/>
      <c r="H696" s="1199"/>
      <c r="J696" s="12"/>
      <c r="M696" s="20"/>
      <c r="N696" s="52"/>
      <c r="O696" s="52"/>
      <c r="P696" s="52"/>
      <c r="Q696" s="52"/>
      <c r="R696" s="52"/>
      <c r="S696" s="51"/>
      <c r="T696" s="52"/>
      <c r="U696" s="52"/>
      <c r="V696" s="52"/>
      <c r="W696" s="52"/>
      <c r="X696" s="52"/>
      <c r="Y696" s="52"/>
      <c r="Z696" s="20"/>
      <c r="AA696" s="52"/>
      <c r="AB696" s="52"/>
      <c r="AC696" s="52"/>
      <c r="AD696" s="52"/>
      <c r="AE696" s="52"/>
      <c r="AF696" s="51"/>
      <c r="AG696" s="52"/>
      <c r="AH696" s="52"/>
      <c r="AI696" s="52"/>
      <c r="AJ696" s="52"/>
      <c r="AK696" s="52"/>
      <c r="AL696" s="52"/>
    </row>
    <row r="697" spans="1:38" s="13" customFormat="1" x14ac:dyDescent="0.2">
      <c r="A697" s="176"/>
      <c r="B697" s="238"/>
      <c r="C697" s="20"/>
      <c r="D697" s="243"/>
      <c r="E697" s="238"/>
      <c r="F697" s="300"/>
      <c r="G697" s="238"/>
      <c r="H697" s="1199"/>
      <c r="J697" s="12"/>
      <c r="M697" s="20"/>
      <c r="N697" s="52"/>
      <c r="O697" s="52"/>
      <c r="P697" s="52"/>
      <c r="Q697" s="52"/>
      <c r="R697" s="52"/>
      <c r="S697" s="51"/>
      <c r="T697" s="52"/>
      <c r="U697" s="52"/>
      <c r="V697" s="52"/>
      <c r="W697" s="52"/>
      <c r="X697" s="52"/>
      <c r="Y697" s="52"/>
      <c r="Z697" s="20"/>
      <c r="AA697" s="52"/>
      <c r="AB697" s="52"/>
      <c r="AC697" s="52"/>
      <c r="AD697" s="52"/>
      <c r="AE697" s="52"/>
      <c r="AF697" s="51"/>
      <c r="AG697" s="52"/>
      <c r="AH697" s="52"/>
      <c r="AI697" s="52"/>
      <c r="AJ697" s="52"/>
      <c r="AK697" s="52"/>
      <c r="AL697" s="52"/>
    </row>
    <row r="698" spans="1:38" s="13" customFormat="1" x14ac:dyDescent="0.2">
      <c r="A698" s="176"/>
      <c r="B698" s="238"/>
      <c r="C698" s="20"/>
      <c r="D698" s="243"/>
      <c r="E698" s="238"/>
      <c r="F698" s="300"/>
      <c r="G698" s="238"/>
      <c r="H698" s="1199"/>
      <c r="J698" s="12"/>
      <c r="M698" s="20"/>
      <c r="N698" s="52"/>
      <c r="O698" s="52"/>
      <c r="P698" s="52"/>
      <c r="Q698" s="52"/>
      <c r="R698" s="52"/>
      <c r="S698" s="51"/>
      <c r="T698" s="52"/>
      <c r="U698" s="52"/>
      <c r="V698" s="52"/>
      <c r="W698" s="52"/>
      <c r="X698" s="52"/>
      <c r="Y698" s="52"/>
      <c r="Z698" s="20"/>
      <c r="AA698" s="52"/>
      <c r="AB698" s="52"/>
      <c r="AC698" s="52"/>
      <c r="AD698" s="52"/>
      <c r="AE698" s="52"/>
      <c r="AF698" s="51"/>
      <c r="AG698" s="52"/>
      <c r="AH698" s="52"/>
      <c r="AI698" s="52"/>
      <c r="AJ698" s="52"/>
      <c r="AK698" s="52"/>
      <c r="AL698" s="52"/>
    </row>
    <row r="699" spans="1:38" s="13" customFormat="1" x14ac:dyDescent="0.2">
      <c r="A699" s="176"/>
      <c r="B699" s="238"/>
      <c r="C699" s="20"/>
      <c r="D699" s="243"/>
      <c r="E699" s="238"/>
      <c r="F699" s="300"/>
      <c r="G699" s="238"/>
      <c r="H699" s="1199"/>
      <c r="J699" s="12"/>
      <c r="M699" s="20"/>
      <c r="N699" s="52"/>
      <c r="O699" s="52"/>
      <c r="P699" s="52"/>
      <c r="Q699" s="52"/>
      <c r="R699" s="52"/>
      <c r="S699" s="51"/>
      <c r="T699" s="52"/>
      <c r="U699" s="52"/>
      <c r="V699" s="52"/>
      <c r="W699" s="52"/>
      <c r="X699" s="52"/>
      <c r="Y699" s="52"/>
      <c r="Z699" s="20"/>
      <c r="AA699" s="52"/>
      <c r="AB699" s="52"/>
      <c r="AC699" s="52"/>
      <c r="AD699" s="52"/>
      <c r="AE699" s="52"/>
      <c r="AF699" s="51"/>
      <c r="AG699" s="52"/>
      <c r="AH699" s="52"/>
      <c r="AI699" s="52"/>
      <c r="AJ699" s="52"/>
      <c r="AK699" s="52"/>
      <c r="AL699" s="52"/>
    </row>
    <row r="700" spans="1:38" s="13" customFormat="1" x14ac:dyDescent="0.2">
      <c r="A700" s="176"/>
      <c r="B700" s="238"/>
      <c r="C700" s="20"/>
      <c r="D700" s="243"/>
      <c r="E700" s="238"/>
      <c r="F700" s="300"/>
      <c r="G700" s="238"/>
      <c r="H700" s="1199"/>
      <c r="J700" s="12"/>
      <c r="M700" s="20"/>
      <c r="N700" s="52"/>
      <c r="O700" s="52"/>
      <c r="P700" s="52"/>
      <c r="Q700" s="52"/>
      <c r="R700" s="52"/>
      <c r="S700" s="51"/>
      <c r="T700" s="52"/>
      <c r="U700" s="52"/>
      <c r="V700" s="52"/>
      <c r="W700" s="52"/>
      <c r="X700" s="52"/>
      <c r="Y700" s="52"/>
      <c r="Z700" s="20"/>
      <c r="AA700" s="52"/>
      <c r="AB700" s="52"/>
      <c r="AC700" s="52"/>
      <c r="AD700" s="52"/>
      <c r="AE700" s="52"/>
      <c r="AF700" s="51"/>
      <c r="AG700" s="52"/>
      <c r="AH700" s="52"/>
      <c r="AI700" s="52"/>
      <c r="AJ700" s="52"/>
      <c r="AK700" s="52"/>
      <c r="AL700" s="52"/>
    </row>
    <row r="701" spans="1:38" s="13" customFormat="1" x14ac:dyDescent="0.2">
      <c r="A701" s="176"/>
      <c r="B701" s="238"/>
      <c r="C701" s="20"/>
      <c r="D701" s="243"/>
      <c r="E701" s="238"/>
      <c r="F701" s="300"/>
      <c r="G701" s="238"/>
      <c r="H701" s="1199"/>
      <c r="J701" s="12"/>
      <c r="M701" s="20"/>
      <c r="N701" s="52"/>
      <c r="O701" s="52"/>
      <c r="P701" s="52"/>
      <c r="Q701" s="52"/>
      <c r="R701" s="52"/>
      <c r="S701" s="51"/>
      <c r="T701" s="52"/>
      <c r="U701" s="52"/>
      <c r="V701" s="52"/>
      <c r="W701" s="52"/>
      <c r="X701" s="52"/>
      <c r="Y701" s="52"/>
      <c r="Z701" s="20"/>
      <c r="AA701" s="52"/>
      <c r="AB701" s="52"/>
      <c r="AC701" s="52"/>
      <c r="AD701" s="52"/>
      <c r="AE701" s="52"/>
      <c r="AF701" s="51"/>
      <c r="AG701" s="52"/>
      <c r="AH701" s="52"/>
      <c r="AI701" s="52"/>
      <c r="AJ701" s="52"/>
      <c r="AK701" s="52"/>
      <c r="AL701" s="52"/>
    </row>
    <row r="702" spans="1:38" s="13" customFormat="1" x14ac:dyDescent="0.2">
      <c r="A702" s="176"/>
      <c r="B702" s="238"/>
      <c r="C702" s="20"/>
      <c r="D702" s="243"/>
      <c r="E702" s="238"/>
      <c r="F702" s="300"/>
      <c r="G702" s="238"/>
      <c r="H702" s="1199"/>
      <c r="J702" s="12"/>
      <c r="M702" s="20"/>
      <c r="N702" s="52"/>
      <c r="O702" s="52"/>
      <c r="P702" s="52"/>
      <c r="Q702" s="52"/>
      <c r="R702" s="52"/>
      <c r="S702" s="51"/>
      <c r="T702" s="52"/>
      <c r="U702" s="52"/>
      <c r="V702" s="52"/>
      <c r="W702" s="52"/>
      <c r="X702" s="52"/>
      <c r="Y702" s="52"/>
      <c r="Z702" s="20"/>
      <c r="AA702" s="52"/>
      <c r="AB702" s="52"/>
      <c r="AC702" s="52"/>
      <c r="AD702" s="52"/>
      <c r="AE702" s="52"/>
      <c r="AF702" s="51"/>
      <c r="AG702" s="52"/>
      <c r="AH702" s="52"/>
      <c r="AI702" s="52"/>
      <c r="AJ702" s="52"/>
      <c r="AK702" s="52"/>
      <c r="AL702" s="52"/>
    </row>
    <row r="703" spans="1:38" s="13" customFormat="1" x14ac:dyDescent="0.2">
      <c r="A703" s="176"/>
      <c r="B703" s="238"/>
      <c r="C703" s="20"/>
      <c r="D703" s="243"/>
      <c r="E703" s="238"/>
      <c r="F703" s="300"/>
      <c r="G703" s="238"/>
      <c r="H703" s="1199"/>
      <c r="J703" s="12"/>
      <c r="M703" s="20"/>
      <c r="N703" s="52"/>
      <c r="O703" s="52"/>
      <c r="P703" s="52"/>
      <c r="Q703" s="52"/>
      <c r="R703" s="52"/>
      <c r="S703" s="51"/>
      <c r="T703" s="52"/>
      <c r="U703" s="52"/>
      <c r="V703" s="52"/>
      <c r="W703" s="52"/>
      <c r="X703" s="52"/>
      <c r="Y703" s="52"/>
      <c r="Z703" s="20"/>
      <c r="AA703" s="52"/>
      <c r="AB703" s="52"/>
      <c r="AC703" s="52"/>
      <c r="AD703" s="52"/>
      <c r="AE703" s="52"/>
      <c r="AF703" s="51"/>
      <c r="AG703" s="52"/>
      <c r="AH703" s="52"/>
      <c r="AI703" s="52"/>
      <c r="AJ703" s="52"/>
      <c r="AK703" s="52"/>
      <c r="AL703" s="52"/>
    </row>
    <row r="704" spans="1:38" s="13" customFormat="1" x14ac:dyDescent="0.2">
      <c r="A704" s="176"/>
      <c r="B704" s="238"/>
      <c r="C704" s="20"/>
      <c r="D704" s="243"/>
      <c r="E704" s="238"/>
      <c r="F704" s="300"/>
      <c r="G704" s="238"/>
      <c r="H704" s="1199"/>
      <c r="J704" s="12"/>
      <c r="M704" s="20"/>
      <c r="N704" s="52"/>
      <c r="O704" s="52"/>
      <c r="P704" s="52"/>
      <c r="Q704" s="52"/>
      <c r="R704" s="52"/>
      <c r="S704" s="51"/>
      <c r="T704" s="52"/>
      <c r="U704" s="52"/>
      <c r="V704" s="52"/>
      <c r="W704" s="52"/>
      <c r="X704" s="52"/>
      <c r="Y704" s="52"/>
      <c r="Z704" s="20"/>
      <c r="AA704" s="52"/>
      <c r="AB704" s="52"/>
      <c r="AC704" s="52"/>
      <c r="AD704" s="52"/>
      <c r="AE704" s="52"/>
      <c r="AF704" s="51"/>
      <c r="AG704" s="52"/>
      <c r="AH704" s="52"/>
      <c r="AI704" s="52"/>
      <c r="AJ704" s="52"/>
      <c r="AK704" s="52"/>
      <c r="AL704" s="52"/>
    </row>
    <row r="705" spans="1:38" s="13" customFormat="1" x14ac:dyDescent="0.2">
      <c r="A705" s="176"/>
      <c r="B705" s="238"/>
      <c r="C705" s="20"/>
      <c r="D705" s="243"/>
      <c r="E705" s="238"/>
      <c r="F705" s="300"/>
      <c r="G705" s="238"/>
      <c r="H705" s="1199"/>
      <c r="J705" s="12"/>
      <c r="M705" s="20"/>
      <c r="N705" s="52"/>
      <c r="O705" s="52"/>
      <c r="P705" s="52"/>
      <c r="Q705" s="52"/>
      <c r="R705" s="52"/>
      <c r="S705" s="51"/>
      <c r="T705" s="52"/>
      <c r="U705" s="52"/>
      <c r="V705" s="52"/>
      <c r="W705" s="52"/>
      <c r="X705" s="52"/>
      <c r="Y705" s="52"/>
      <c r="Z705" s="20"/>
      <c r="AA705" s="52"/>
      <c r="AB705" s="52"/>
      <c r="AC705" s="52"/>
      <c r="AD705" s="52"/>
      <c r="AE705" s="52"/>
      <c r="AF705" s="51"/>
      <c r="AG705" s="52"/>
      <c r="AH705" s="52"/>
      <c r="AI705" s="52"/>
      <c r="AJ705" s="52"/>
      <c r="AK705" s="52"/>
      <c r="AL705" s="52"/>
    </row>
    <row r="706" spans="1:38" s="13" customFormat="1" x14ac:dyDescent="0.2">
      <c r="A706" s="176"/>
      <c r="B706" s="238"/>
      <c r="C706" s="20"/>
      <c r="D706" s="243"/>
      <c r="E706" s="238"/>
      <c r="F706" s="300"/>
      <c r="G706" s="238"/>
      <c r="H706" s="1199"/>
      <c r="J706" s="12"/>
      <c r="M706" s="20"/>
      <c r="N706" s="52"/>
      <c r="O706" s="52"/>
      <c r="P706" s="52"/>
      <c r="Q706" s="52"/>
      <c r="R706" s="52"/>
      <c r="S706" s="51"/>
      <c r="T706" s="52"/>
      <c r="U706" s="52"/>
      <c r="V706" s="52"/>
      <c r="W706" s="52"/>
      <c r="X706" s="52"/>
      <c r="Y706" s="52"/>
      <c r="Z706" s="20"/>
      <c r="AA706" s="52"/>
      <c r="AB706" s="52"/>
      <c r="AC706" s="52"/>
      <c r="AD706" s="52"/>
      <c r="AE706" s="52"/>
      <c r="AF706" s="51"/>
      <c r="AG706" s="52"/>
      <c r="AH706" s="52"/>
      <c r="AI706" s="52"/>
      <c r="AJ706" s="52"/>
      <c r="AK706" s="52"/>
      <c r="AL706" s="52"/>
    </row>
    <row r="707" spans="1:38" s="13" customFormat="1" x14ac:dyDescent="0.2">
      <c r="A707" s="176"/>
      <c r="B707" s="238"/>
      <c r="C707" s="20"/>
      <c r="D707" s="243"/>
      <c r="E707" s="238"/>
      <c r="F707" s="300"/>
      <c r="G707" s="238"/>
      <c r="H707" s="1199"/>
      <c r="J707" s="12"/>
      <c r="M707" s="20"/>
      <c r="N707" s="52"/>
      <c r="O707" s="52"/>
      <c r="P707" s="52"/>
      <c r="Q707" s="52"/>
      <c r="R707" s="52"/>
      <c r="S707" s="51"/>
      <c r="T707" s="52"/>
      <c r="U707" s="52"/>
      <c r="V707" s="52"/>
      <c r="W707" s="52"/>
      <c r="X707" s="52"/>
      <c r="Y707" s="52"/>
      <c r="Z707" s="20"/>
      <c r="AA707" s="52"/>
      <c r="AB707" s="52"/>
      <c r="AC707" s="52"/>
      <c r="AD707" s="52"/>
      <c r="AE707" s="52"/>
      <c r="AF707" s="51"/>
      <c r="AG707" s="52"/>
      <c r="AH707" s="52"/>
      <c r="AI707" s="52"/>
      <c r="AJ707" s="52"/>
      <c r="AK707" s="52"/>
      <c r="AL707" s="52"/>
    </row>
    <row r="708" spans="1:38" s="13" customFormat="1" x14ac:dyDescent="0.2">
      <c r="A708" s="176"/>
      <c r="B708" s="238"/>
      <c r="C708" s="20"/>
      <c r="D708" s="243"/>
      <c r="E708" s="238"/>
      <c r="F708" s="300"/>
      <c r="G708" s="238"/>
      <c r="H708" s="1199"/>
      <c r="J708" s="12"/>
      <c r="M708" s="20"/>
      <c r="N708" s="52"/>
      <c r="O708" s="52"/>
      <c r="P708" s="52"/>
      <c r="Q708" s="52"/>
      <c r="R708" s="52"/>
      <c r="S708" s="51"/>
      <c r="T708" s="52"/>
      <c r="U708" s="52"/>
      <c r="V708" s="52"/>
      <c r="W708" s="52"/>
      <c r="X708" s="52"/>
      <c r="Y708" s="52"/>
      <c r="Z708" s="20"/>
      <c r="AA708" s="52"/>
      <c r="AB708" s="52"/>
      <c r="AC708" s="52"/>
      <c r="AD708" s="52"/>
      <c r="AE708" s="52"/>
      <c r="AF708" s="51"/>
      <c r="AG708" s="52"/>
      <c r="AH708" s="52"/>
      <c r="AI708" s="52"/>
      <c r="AJ708" s="52"/>
      <c r="AK708" s="52"/>
      <c r="AL708" s="52"/>
    </row>
    <row r="709" spans="1:38" s="13" customFormat="1" x14ac:dyDescent="0.2">
      <c r="A709" s="176"/>
      <c r="B709" s="238"/>
      <c r="C709" s="20"/>
      <c r="D709" s="243"/>
      <c r="E709" s="238"/>
      <c r="F709" s="300"/>
      <c r="G709" s="238"/>
      <c r="H709" s="1199"/>
      <c r="J709" s="12"/>
      <c r="M709" s="20"/>
      <c r="N709" s="52"/>
      <c r="O709" s="52"/>
      <c r="P709" s="52"/>
      <c r="Q709" s="52"/>
      <c r="R709" s="52"/>
      <c r="S709" s="51"/>
      <c r="T709" s="52"/>
      <c r="U709" s="52"/>
      <c r="V709" s="52"/>
      <c r="W709" s="52"/>
      <c r="X709" s="52"/>
      <c r="Y709" s="52"/>
      <c r="Z709" s="20"/>
      <c r="AA709" s="52"/>
      <c r="AB709" s="52"/>
      <c r="AC709" s="52"/>
      <c r="AD709" s="52"/>
      <c r="AE709" s="52"/>
      <c r="AF709" s="51"/>
      <c r="AG709" s="52"/>
      <c r="AH709" s="52"/>
      <c r="AI709" s="52"/>
      <c r="AJ709" s="52"/>
      <c r="AK709" s="52"/>
      <c r="AL709" s="52"/>
    </row>
    <row r="710" spans="1:38" s="13" customFormat="1" x14ac:dyDescent="0.2">
      <c r="A710" s="176"/>
      <c r="B710" s="238"/>
      <c r="C710" s="20"/>
      <c r="D710" s="243"/>
      <c r="E710" s="238"/>
      <c r="F710" s="300"/>
      <c r="G710" s="238"/>
      <c r="H710" s="1199"/>
      <c r="J710" s="12"/>
      <c r="M710" s="20"/>
      <c r="N710" s="52"/>
      <c r="O710" s="52"/>
      <c r="P710" s="52"/>
      <c r="Q710" s="52"/>
      <c r="R710" s="52"/>
      <c r="S710" s="51"/>
      <c r="T710" s="52"/>
      <c r="U710" s="52"/>
      <c r="V710" s="52"/>
      <c r="W710" s="52"/>
      <c r="X710" s="52"/>
      <c r="Y710" s="52"/>
      <c r="Z710" s="20"/>
      <c r="AA710" s="52"/>
      <c r="AB710" s="52"/>
      <c r="AC710" s="52"/>
      <c r="AD710" s="52"/>
      <c r="AE710" s="52"/>
      <c r="AF710" s="51"/>
      <c r="AG710" s="52"/>
      <c r="AH710" s="52"/>
      <c r="AI710" s="52"/>
      <c r="AJ710" s="52"/>
      <c r="AK710" s="52"/>
      <c r="AL710" s="52"/>
    </row>
    <row r="711" spans="1:38" s="13" customFormat="1" x14ac:dyDescent="0.2">
      <c r="A711" s="176"/>
      <c r="B711" s="238"/>
      <c r="C711" s="54"/>
      <c r="D711" s="240"/>
      <c r="E711" s="238"/>
      <c r="F711" s="300"/>
      <c r="G711" s="238"/>
      <c r="H711" s="1199"/>
      <c r="J711" s="12"/>
      <c r="M711" s="20"/>
      <c r="N711" s="52"/>
      <c r="O711" s="52"/>
      <c r="P711" s="52"/>
      <c r="Q711" s="52"/>
      <c r="R711" s="52"/>
      <c r="S711" s="51"/>
      <c r="T711" s="52"/>
      <c r="U711" s="52"/>
      <c r="V711" s="52"/>
      <c r="W711" s="52"/>
      <c r="X711" s="52"/>
      <c r="Y711" s="52"/>
      <c r="Z711" s="20"/>
      <c r="AA711" s="52"/>
      <c r="AB711" s="52"/>
      <c r="AC711" s="52"/>
      <c r="AD711" s="52"/>
      <c r="AE711" s="52"/>
      <c r="AF711" s="51"/>
      <c r="AG711" s="52"/>
      <c r="AH711" s="52"/>
      <c r="AI711" s="52"/>
      <c r="AJ711" s="52"/>
      <c r="AK711" s="52"/>
      <c r="AL711" s="52"/>
    </row>
    <row r="712" spans="1:38" s="13" customFormat="1" x14ac:dyDescent="0.2">
      <c r="A712" s="176"/>
      <c r="B712" s="238"/>
      <c r="C712" s="54"/>
      <c r="D712" s="240"/>
      <c r="E712" s="238"/>
      <c r="F712" s="300"/>
      <c r="G712" s="238"/>
      <c r="H712" s="1199"/>
      <c r="J712" s="12"/>
      <c r="M712" s="20"/>
      <c r="N712" s="52"/>
      <c r="O712" s="52"/>
      <c r="P712" s="52"/>
      <c r="Q712" s="52"/>
      <c r="R712" s="52"/>
      <c r="S712" s="51"/>
      <c r="T712" s="52"/>
      <c r="U712" s="52"/>
      <c r="V712" s="52"/>
      <c r="W712" s="52"/>
      <c r="X712" s="52"/>
      <c r="Y712" s="52"/>
      <c r="Z712" s="20"/>
      <c r="AA712" s="52"/>
      <c r="AB712" s="52"/>
      <c r="AC712" s="52"/>
      <c r="AD712" s="52"/>
      <c r="AE712" s="52"/>
      <c r="AF712" s="51"/>
      <c r="AG712" s="52"/>
      <c r="AH712" s="52"/>
      <c r="AI712" s="52"/>
      <c r="AJ712" s="52"/>
      <c r="AK712" s="52"/>
      <c r="AL712" s="52"/>
    </row>
  </sheetData>
  <sheetProtection password="CAA3" sheet="1" objects="1" scenarios="1" selectLockedCells="1" autoFilter="0"/>
  <autoFilter ref="A17:L177"/>
  <mergeCells count="14">
    <mergeCell ref="C12:D14"/>
    <mergeCell ref="F12:F14"/>
    <mergeCell ref="N9:Q13"/>
    <mergeCell ref="AA9:AD13"/>
    <mergeCell ref="I9:K11"/>
    <mergeCell ref="I13:K13"/>
    <mergeCell ref="AA15:AE15"/>
    <mergeCell ref="N3:Y3"/>
    <mergeCell ref="AA3:AL3"/>
    <mergeCell ref="N15:R15"/>
    <mergeCell ref="K6:K7"/>
    <mergeCell ref="AG5:AL5"/>
    <mergeCell ref="T5:W5"/>
    <mergeCell ref="I8:K8"/>
  </mergeCells>
  <phoneticPr fontId="3" type="noConversion"/>
  <conditionalFormatting sqref="M168:M177 I18:L177">
    <cfRule type="expression" dxfId="168" priority="2" stopIfTrue="1">
      <formula>$C18="NO"</formula>
    </cfRule>
  </conditionalFormatting>
  <conditionalFormatting sqref="F18:F177">
    <cfRule type="expression" dxfId="167" priority="3" stopIfTrue="1">
      <formula>$C18="NO"</formula>
    </cfRule>
  </conditionalFormatting>
  <conditionalFormatting sqref="F180:F663">
    <cfRule type="cellIs" dxfId="166" priority="4" stopIfTrue="1" operator="equal">
      <formula>0</formula>
    </cfRule>
  </conditionalFormatting>
  <conditionalFormatting sqref="C18:C177">
    <cfRule type="expression" dxfId="165" priority="5" stopIfTrue="1">
      <formula>OR(C18="NO",C18="NP")</formula>
    </cfRule>
  </conditionalFormatting>
  <conditionalFormatting sqref="T5:W5">
    <cfRule type="expression" dxfId="164" priority="1">
      <formula>$T$5=""</formula>
    </cfRule>
  </conditionalFormatting>
  <dataValidations count="2">
    <dataValidation type="list" allowBlank="1" showInputMessage="1" showErrorMessage="1" sqref="T5:W5">
      <formula1>MIEMBROS</formula1>
    </dataValidation>
    <dataValidation allowBlank="1" showInputMessage="1" showErrorMessage="1" errorTitle="VALIDACIÓN DE DATOS" error="Introduce una fecha con formato: dd/mm/aa_x000a_(entre min-max)" sqref="B178:E179 G178:G179"/>
  </dataValidations>
  <printOptions horizontalCentered="1"/>
  <pageMargins left="0.39370078740157483" right="0.39370078740157483"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tabColor rgb="FF006600"/>
  </sheetPr>
  <dimension ref="A1:CZ733"/>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2.7109375" style="1376" customWidth="1"/>
    <col min="8" max="8" width="2.7109375" style="873" customWidth="1"/>
    <col min="9" max="9" width="2.85546875" style="1199"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8.7109375" style="275" customWidth="1"/>
    <col min="62" max="62" width="8.7109375" style="53" customWidth="1"/>
    <col min="63" max="63" width="2.7109375" style="20" customWidth="1"/>
    <col min="64" max="64" width="12.7109375" style="276" customWidth="1"/>
    <col min="65" max="65" width="5.7109375" style="294" customWidth="1"/>
    <col min="66" max="66" width="1.7109375" style="20" customWidth="1"/>
    <col min="67" max="69" width="9.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1393"/>
      <c r="B1" s="1381"/>
      <c r="C1" s="1381"/>
      <c r="D1" s="1381"/>
      <c r="E1" s="1382"/>
      <c r="F1" s="1383"/>
      <c r="G1" s="1384"/>
      <c r="H1" s="1385"/>
      <c r="I1" s="1437"/>
      <c r="J1" s="1351"/>
      <c r="K1" s="1388"/>
      <c r="L1" s="1388"/>
      <c r="M1" s="1390"/>
      <c r="N1" s="1587"/>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51"/>
      <c r="BE1" s="1391"/>
      <c r="BF1" s="1431"/>
      <c r="BG1" s="1391"/>
      <c r="BH1" s="1390"/>
      <c r="BI1" s="1351"/>
      <c r="BJ1" s="1392"/>
      <c r="BK1" s="1438"/>
      <c r="BL1" s="1351"/>
      <c r="BM1" s="1388"/>
      <c r="BN1" s="1429"/>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2145" t="s">
        <v>104</v>
      </c>
      <c r="E2" s="2146"/>
      <c r="F2" s="2146"/>
      <c r="G2" s="1407"/>
      <c r="H2" s="1408"/>
      <c r="I2" s="1219"/>
      <c r="J2" s="135"/>
      <c r="K2" s="61" t="s">
        <v>612</v>
      </c>
      <c r="L2" s="138" t="str">
        <f>'01_Carga'!$G$4</f>
        <v>INGLÉS  (FI)</v>
      </c>
      <c r="M2" s="138"/>
      <c r="N2" s="138"/>
      <c r="O2" s="198"/>
      <c r="P2" s="1151"/>
      <c r="Q2" s="2024" t="s">
        <v>1996</v>
      </c>
      <c r="R2" s="2024"/>
      <c r="S2" s="2024"/>
      <c r="T2" s="2024"/>
      <c r="U2" s="2024"/>
      <c r="V2" s="2024"/>
      <c r="W2" s="2024"/>
      <c r="X2" s="2024"/>
      <c r="Y2" s="2024"/>
      <c r="Z2" s="2024"/>
      <c r="AA2" s="2024"/>
      <c r="AB2" s="2024"/>
      <c r="AC2" s="2024"/>
      <c r="AD2" s="2024"/>
      <c r="AE2" s="2024"/>
      <c r="AF2" s="2024"/>
      <c r="AG2" s="2024"/>
      <c r="AH2" s="2024"/>
      <c r="AI2" s="2024"/>
      <c r="AJ2" s="2024"/>
      <c r="AK2" s="2024"/>
      <c r="AL2" s="2024"/>
      <c r="AM2" s="2024"/>
      <c r="AN2" s="2024"/>
      <c r="AO2" s="2024"/>
      <c r="AP2" s="2024"/>
      <c r="AQ2" s="2024"/>
      <c r="AR2" s="2024"/>
      <c r="AS2" s="2024"/>
      <c r="AT2" s="2024"/>
      <c r="AU2" s="2024"/>
      <c r="AV2" s="2024"/>
      <c r="AW2" s="2024"/>
      <c r="AX2" s="2024"/>
      <c r="AY2" s="163"/>
      <c r="AZ2" s="2024" t="s">
        <v>1997</v>
      </c>
      <c r="BA2" s="2024"/>
      <c r="BB2" s="2024"/>
      <c r="BC2" s="2024"/>
      <c r="BD2" s="2024"/>
      <c r="BE2" s="2024"/>
      <c r="BF2" s="2024"/>
      <c r="BG2" s="2024"/>
      <c r="BH2" s="2024"/>
      <c r="BI2" s="2024"/>
      <c r="BJ2" s="2024"/>
      <c r="BK2" s="2024"/>
      <c r="BL2" s="2024"/>
      <c r="BM2" s="2024"/>
      <c r="BN2" s="2024"/>
      <c r="BO2" s="2024"/>
      <c r="BP2" s="2024"/>
      <c r="BQ2" s="2024"/>
      <c r="BR2" s="166"/>
      <c r="BS2" s="1456"/>
      <c r="BT2" s="1456"/>
      <c r="BU2" s="1747"/>
      <c r="BV2" s="1747"/>
      <c r="BW2" s="1747"/>
      <c r="BX2" s="1747"/>
      <c r="BY2" s="1747"/>
      <c r="BZ2" s="1481"/>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411"/>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8"/>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444"/>
      <c r="CL3" s="1444"/>
      <c r="CM3" s="1444"/>
      <c r="CN3" s="1444"/>
      <c r="CO3" s="1444"/>
      <c r="CP3" s="1444"/>
      <c r="CQ3" s="1444"/>
      <c r="CR3" s="1444"/>
      <c r="CS3" s="1444"/>
      <c r="CT3" s="1444"/>
      <c r="CU3" s="1444"/>
      <c r="CV3" s="1444"/>
      <c r="CW3" s="1444"/>
      <c r="CX3" s="1444"/>
      <c r="CY3" s="1444"/>
      <c r="CZ3" s="1444"/>
    </row>
    <row r="4" spans="1:104" ht="18" customHeight="1" x14ac:dyDescent="0.2">
      <c r="A4" s="1397"/>
      <c r="B4" s="1398"/>
      <c r="C4" s="1495"/>
      <c r="D4" s="1409" t="s">
        <v>187</v>
      </c>
      <c r="E4" s="1410"/>
      <c r="F4" s="707">
        <v>0.375</v>
      </c>
      <c r="G4" s="1411"/>
      <c r="H4" s="1385"/>
      <c r="I4" s="1218"/>
      <c r="J4" s="274"/>
      <c r="K4" s="142" t="s">
        <v>496</v>
      </c>
      <c r="L4" s="196" t="str">
        <f>'01_Carga'!$G$6</f>
        <v>BURGOS</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8"/>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411"/>
      <c r="H5" s="1385"/>
      <c r="I5" s="1220"/>
      <c r="J5" s="274"/>
      <c r="K5" s="145" t="s">
        <v>184</v>
      </c>
      <c r="L5" s="2054"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384"/>
      <c r="H6" s="1385"/>
      <c r="I6" s="1220"/>
      <c r="J6" s="274"/>
      <c r="K6" s="461"/>
      <c r="L6" s="2054"/>
      <c r="M6" s="295"/>
      <c r="N6" s="238"/>
      <c r="Q6" s="2054" t="str">
        <f>'02_Criterios'!$H$57</f>
        <v>El ejercicio será valorado de 0 a 10 puntos. Se ha establecido un peso específico para cada criterio, por lo que se calculará la MEDIA PONDERADA de las puntuaciones asignadas a cada uno.</v>
      </c>
      <c r="R6" s="2054"/>
      <c r="S6" s="2054"/>
      <c r="T6" s="2054"/>
      <c r="U6" s="2054"/>
      <c r="V6" s="2054"/>
      <c r="W6" s="1881"/>
      <c r="X6" s="213"/>
      <c r="Y6" s="472">
        <f>IF('02_Criterios'!$F$51="","",'02_Criterios'!$F$51)</f>
        <v>0.05</v>
      </c>
      <c r="Z6" s="464" t="str">
        <f>IF(AA6&lt;&gt;"","1.","")</f>
        <v>1.</v>
      </c>
      <c r="AA6" s="465" t="str">
        <f>IF('02_Criterios'!$H$51&lt;&gt;"",'02_Criterios'!$H$51,"")</f>
        <v>Presentación y normativa vigente.</v>
      </c>
      <c r="AB6" s="51"/>
      <c r="AC6" s="141"/>
      <c r="AD6" s="282"/>
      <c r="AE6" s="282"/>
      <c r="AF6" s="51"/>
      <c r="AG6" s="282"/>
      <c r="AH6" s="282"/>
      <c r="AI6" s="282"/>
      <c r="AJ6" s="282"/>
      <c r="AK6" s="282"/>
      <c r="AL6" s="282"/>
      <c r="AM6" s="282"/>
      <c r="AN6" s="282"/>
      <c r="AO6" s="282"/>
      <c r="AP6" s="282"/>
      <c r="AQ6" s="282"/>
      <c r="AR6" s="282"/>
      <c r="BA6" s="283"/>
      <c r="BC6" s="283"/>
      <c r="BD6" s="283"/>
      <c r="BE6" s="283"/>
      <c r="BF6" s="282"/>
      <c r="BG6" s="283"/>
      <c r="BH6" s="283"/>
      <c r="BI6" s="283"/>
      <c r="BJ6" s="283"/>
      <c r="BK6" s="282"/>
      <c r="BL6" s="283"/>
      <c r="BM6" s="282"/>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895" t="s">
        <v>192</v>
      </c>
      <c r="E7" s="895"/>
      <c r="F7" s="896">
        <f>SUM(N(FREQUENCY(F18:F177,F18:F177)&gt;0))</f>
        <v>0</v>
      </c>
      <c r="G7" s="1384"/>
      <c r="H7" s="1385"/>
      <c r="I7" s="1220"/>
      <c r="J7" s="2055" t="str">
        <f>IF($BS$17&gt;0,$BS$13,IF($BT$17&gt;0,$BT$13,IF($BZ$15&gt;0,$BU$12,"PRUEBA 2A")))</f>
        <v>PRUEBA 2A</v>
      </c>
      <c r="K7" s="2055"/>
      <c r="L7" s="2055"/>
      <c r="M7" s="462"/>
      <c r="N7" s="462"/>
      <c r="Q7" s="2054"/>
      <c r="R7" s="2054"/>
      <c r="S7" s="2054"/>
      <c r="T7" s="2054"/>
      <c r="U7" s="2054"/>
      <c r="V7" s="2054"/>
      <c r="W7" s="1881"/>
      <c r="X7" s="213"/>
      <c r="Y7" s="472">
        <f>IF('02_Criterios'!$F$52="","",'02_Criterios'!$F$52)</f>
        <v>0.15</v>
      </c>
      <c r="Z7" s="464" t="str">
        <f>IF(AA7&lt;&gt;"","2.","")</f>
        <v>2.</v>
      </c>
      <c r="AA7" s="465" t="str">
        <f>IF('02_Criterios'!$H$52&lt;&gt;"",'02_Criterios'!$H$52,"")</f>
        <v>Elementos del currículum.</v>
      </c>
      <c r="AB7" s="51"/>
      <c r="AC7" s="282"/>
      <c r="AE7" s="51"/>
      <c r="AF7" s="51"/>
      <c r="AG7" s="51"/>
      <c r="AH7" s="51"/>
      <c r="AI7" s="51"/>
      <c r="AJ7" s="51"/>
      <c r="AL7" s="51"/>
      <c r="AM7" s="51"/>
      <c r="AN7" s="51"/>
      <c r="AO7" s="51"/>
      <c r="AP7" s="51"/>
      <c r="AQ7" s="51"/>
      <c r="AT7" s="285"/>
      <c r="AU7" s="285"/>
      <c r="AV7" s="285"/>
      <c r="AW7" s="285"/>
      <c r="AX7" s="285"/>
      <c r="AZ7" s="1600" t="s">
        <v>632</v>
      </c>
      <c r="BC7" s="283"/>
      <c r="BD7" s="283"/>
      <c r="BE7" s="283"/>
      <c r="BF7" s="282"/>
      <c r="BG7" s="283"/>
      <c r="BH7" s="283"/>
      <c r="BI7" s="283"/>
      <c r="BJ7" s="283"/>
      <c r="BK7" s="282"/>
      <c r="BL7" s="283"/>
      <c r="BM7" s="282"/>
      <c r="BN7" s="282"/>
      <c r="BO7" s="283"/>
      <c r="BP7" s="283"/>
      <c r="BQ7" s="283"/>
      <c r="BR7" s="148"/>
      <c r="BS7" s="1448"/>
      <c r="BT7" s="1448"/>
      <c r="BU7" s="1448"/>
      <c r="BV7" s="1448"/>
      <c r="BW7" s="1448"/>
      <c r="BX7" s="1448"/>
      <c r="BY7" s="1448"/>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row>
    <row r="8" spans="1:104" ht="12.75" customHeight="1" x14ac:dyDescent="0.2">
      <c r="A8" s="1397"/>
      <c r="B8" s="1398"/>
      <c r="C8" s="892"/>
      <c r="D8" s="899" t="s">
        <v>274</v>
      </c>
      <c r="E8" s="900"/>
      <c r="F8" s="894">
        <f>COUNTIF(C18:C177,"SÍ")</f>
        <v>0</v>
      </c>
      <c r="G8" s="1384"/>
      <c r="H8" s="1385"/>
      <c r="I8" s="1220"/>
      <c r="J8" s="2055" t="str">
        <f>IF($BS$17&gt;0,$BS$14,IF($BT$17&gt;0,$BT$14,IF($BZ$15&gt;0,$BU$13,"PRESENTACIÓN  Y DEFENSA DE
UNA PROGRAMACIÓN DIDÁCTICA")))</f>
        <v>PRESENTACIÓN  Y DEFENSA DE
UNA PROGRAMACIÓN DIDÁCTICA</v>
      </c>
      <c r="K8" s="2055"/>
      <c r="L8" s="2055"/>
      <c r="M8" s="463"/>
      <c r="N8" s="463"/>
      <c r="Q8" s="2054"/>
      <c r="R8" s="2054"/>
      <c r="S8" s="2054"/>
      <c r="T8" s="2054"/>
      <c r="U8" s="2054"/>
      <c r="V8" s="2054"/>
      <c r="W8" s="1881"/>
      <c r="X8" s="213"/>
      <c r="Y8" s="472">
        <f>IF('02_Criterios'!$F$53="","",'02_Criterios'!$F$53)</f>
        <v>0.3</v>
      </c>
      <c r="Z8" s="464" t="str">
        <f>IF(AA8&lt;&gt;"","3.","")</f>
        <v>3.</v>
      </c>
      <c r="AA8" s="465" t="str">
        <f>IF('02_Criterios'!$H$53&lt;&gt;"",'02_Criterios'!$H$53,"")</f>
        <v>Metodología e integración de las TIC.</v>
      </c>
      <c r="AB8" s="51"/>
      <c r="AC8" s="51"/>
      <c r="AE8" s="51"/>
      <c r="AF8" s="51"/>
      <c r="AG8" s="51"/>
      <c r="AH8" s="51"/>
      <c r="AI8" s="51"/>
      <c r="AJ8" s="51"/>
      <c r="AL8" s="51"/>
      <c r="AM8" s="51"/>
      <c r="AN8" s="51"/>
      <c r="AO8" s="51"/>
      <c r="AP8" s="51"/>
      <c r="AQ8" s="51"/>
      <c r="AS8" s="285"/>
      <c r="AT8" s="285"/>
      <c r="AU8" s="285"/>
      <c r="AV8" s="285"/>
      <c r="AW8" s="285"/>
      <c r="AX8" s="285"/>
      <c r="AZ8" s="1600" t="s">
        <v>291</v>
      </c>
      <c r="BC8" s="283"/>
      <c r="BD8" s="283"/>
      <c r="BE8" s="283"/>
      <c r="BF8" s="282"/>
      <c r="BG8" s="283"/>
      <c r="BH8" s="283"/>
      <c r="BI8" s="283"/>
      <c r="BJ8" s="283"/>
      <c r="BK8" s="282"/>
      <c r="BL8" s="283"/>
      <c r="BM8" s="282"/>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COUNT(BL18:BL177)+COUNTA(O18:O177)</f>
        <v>0</v>
      </c>
      <c r="G9" s="1384"/>
      <c r="H9" s="1385"/>
      <c r="I9" s="1290"/>
      <c r="J9" s="2055"/>
      <c r="K9" s="2055"/>
      <c r="L9" s="2055"/>
      <c r="M9" s="149"/>
      <c r="N9" s="663"/>
      <c r="Q9" s="2054"/>
      <c r="R9" s="2054"/>
      <c r="S9" s="2054"/>
      <c r="T9" s="2054"/>
      <c r="U9" s="2054"/>
      <c r="V9" s="2054"/>
      <c r="W9" s="1881"/>
      <c r="X9" s="213"/>
      <c r="Y9" s="472">
        <f>IF('02_Criterios'!$F$54="","",'02_Criterios'!$F$54)</f>
        <v>0.25</v>
      </c>
      <c r="Z9" s="464" t="str">
        <f>IF(AA9&lt;&gt;"","4.","")</f>
        <v>4.</v>
      </c>
      <c r="AA9" s="465" t="str">
        <f>IF('02_Criterios'!$H$54&lt;&gt;"",'02_Criterios'!$H$54,"")</f>
        <v>Evaluación y Atención a la Diversidad.</v>
      </c>
      <c r="AB9" s="51"/>
      <c r="AC9" s="51"/>
      <c r="AE9" s="51"/>
      <c r="AF9" s="51"/>
      <c r="AG9" s="51"/>
      <c r="AH9" s="51"/>
      <c r="AI9" s="51"/>
      <c r="AJ9" s="51"/>
      <c r="AL9" s="51"/>
      <c r="AM9" s="51"/>
      <c r="AN9" s="51"/>
      <c r="AO9" s="51"/>
      <c r="AP9" s="51"/>
      <c r="AQ9" s="51"/>
      <c r="AS9" s="285"/>
      <c r="AT9" s="285"/>
      <c r="AU9" s="285"/>
      <c r="AV9" s="285"/>
      <c r="AW9" s="285"/>
      <c r="AX9" s="285"/>
      <c r="AZ9" s="1600" t="s">
        <v>582</v>
      </c>
      <c r="BC9" s="283"/>
      <c r="BD9" s="283"/>
      <c r="BE9" s="283"/>
      <c r="BF9" s="282"/>
      <c r="BG9" s="283"/>
      <c r="BH9" s="283"/>
      <c r="BI9" s="283"/>
      <c r="BJ9" s="283"/>
      <c r="BK9" s="282"/>
      <c r="BL9" s="283"/>
      <c r="BM9" s="282"/>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291"/>
      <c r="J10" s="2055"/>
      <c r="K10" s="2055"/>
      <c r="L10" s="2055"/>
      <c r="M10" s="307"/>
      <c r="N10" s="664"/>
      <c r="Q10" s="2054"/>
      <c r="R10" s="2054"/>
      <c r="S10" s="2054"/>
      <c r="T10" s="2054"/>
      <c r="U10" s="2054"/>
      <c r="V10" s="2054"/>
      <c r="W10" s="1881"/>
      <c r="X10" s="213"/>
      <c r="Y10" s="472">
        <f>IF('02_Criterios'!$F$55="","",'02_Criterios'!$F$55)</f>
        <v>0.25</v>
      </c>
      <c r="Z10" s="464" t="str">
        <f>IF(AA10&lt;&gt;"","5.","")</f>
        <v>5.</v>
      </c>
      <c r="AA10" s="465" t="str">
        <f>IF('02_Criterios'!$H$55&lt;&gt;"",'02_Criterios'!$H$55,"")</f>
        <v>Presentación oral.</v>
      </c>
      <c r="AB10" s="51"/>
      <c r="AC10" s="51"/>
      <c r="AE10" s="51"/>
      <c r="AF10" s="51"/>
      <c r="AG10" s="51"/>
      <c r="AH10" s="51"/>
      <c r="AI10" s="51"/>
      <c r="AJ10" s="51"/>
      <c r="AL10" s="51"/>
      <c r="AM10" s="51"/>
      <c r="AN10" s="51"/>
      <c r="AO10" s="51"/>
      <c r="AP10" s="51"/>
      <c r="AQ10" s="51"/>
      <c r="AS10" s="285"/>
      <c r="AT10" s="285"/>
      <c r="AU10" s="285"/>
      <c r="AV10" s="285"/>
      <c r="AW10" s="285"/>
      <c r="AX10" s="285"/>
      <c r="AZ10" s="286"/>
      <c r="BA10" s="286"/>
      <c r="BB10" s="286"/>
      <c r="BC10" s="286"/>
      <c r="BD10" s="286"/>
      <c r="BE10" s="286"/>
      <c r="BF10" s="1919"/>
      <c r="BG10" s="286"/>
      <c r="BH10" s="286"/>
      <c r="BI10" s="286"/>
      <c r="BJ10" s="286"/>
      <c r="BK10" s="1919"/>
      <c r="BL10" s="286"/>
      <c r="BM10" s="1919"/>
      <c r="BN10" s="1919"/>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466"/>
      <c r="K11" s="466"/>
      <c r="L11" s="466"/>
      <c r="M11" s="307"/>
      <c r="N11" s="307"/>
      <c r="Q11" s="2054"/>
      <c r="R11" s="2054"/>
      <c r="S11" s="2054"/>
      <c r="T11" s="2054"/>
      <c r="U11" s="2054"/>
      <c r="V11" s="2054"/>
      <c r="W11" s="1881"/>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9"/>
      <c r="BG11" s="286"/>
      <c r="BH11" s="286"/>
      <c r="BI11" s="286"/>
      <c r="BJ11" s="286"/>
      <c r="BK11" s="1919"/>
      <c r="BL11" s="286"/>
      <c r="BM11" s="1919"/>
      <c r="BN11" s="1919"/>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8" t="s">
        <v>42</v>
      </c>
      <c r="D12" s="2047"/>
      <c r="E12" s="1594"/>
      <c r="F12" s="2050" t="s">
        <v>180</v>
      </c>
      <c r="G12" s="1416"/>
      <c r="H12" s="1385"/>
      <c r="I12" s="1222"/>
      <c r="J12" s="466"/>
      <c r="K12" s="466"/>
      <c r="L12" s="466"/>
      <c r="M12" s="307"/>
      <c r="N12" s="664"/>
      <c r="Q12" s="2054"/>
      <c r="R12" s="2054"/>
      <c r="S12" s="2054"/>
      <c r="T12" s="2054"/>
      <c r="U12" s="2054"/>
      <c r="V12" s="2054"/>
      <c r="W12" s="1881"/>
      <c r="X12" s="213"/>
      <c r="AD12" s="1917"/>
      <c r="AE12" s="287"/>
      <c r="AF12" s="287"/>
      <c r="AG12" s="287"/>
      <c r="AH12" s="287"/>
      <c r="AI12" s="287"/>
      <c r="AJ12" s="287"/>
      <c r="AK12" s="1917"/>
      <c r="AL12" s="287"/>
      <c r="AM12" s="287"/>
      <c r="AN12" s="287"/>
      <c r="AO12" s="287"/>
      <c r="AP12" s="287"/>
      <c r="AQ12" s="287"/>
      <c r="AR12" s="1917"/>
      <c r="AS12" s="287"/>
      <c r="AT12" s="287"/>
      <c r="AU12" s="287"/>
      <c r="AV12" s="287"/>
      <c r="AW12" s="287"/>
      <c r="AX12" s="287"/>
      <c r="BF12" s="295"/>
      <c r="BK12" s="295"/>
      <c r="BN12" s="1920"/>
      <c r="BO12" s="288"/>
      <c r="BP12" s="288"/>
      <c r="BQ12" s="288"/>
      <c r="BS12" s="1456"/>
      <c r="BT12" s="1456"/>
      <c r="BU12" s="1778" t="s">
        <v>317</v>
      </c>
      <c r="BV12" s="1778"/>
      <c r="BW12" s="1778"/>
      <c r="BX12" s="1778"/>
      <c r="BY12" s="1778"/>
      <c r="BZ12" s="1779"/>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8"/>
      <c r="D13" s="2049"/>
      <c r="E13" s="1467"/>
      <c r="F13" s="2062"/>
      <c r="G13" s="1416"/>
      <c r="H13" s="1417"/>
      <c r="I13" s="1222"/>
      <c r="J13" s="2064" t="s">
        <v>141</v>
      </c>
      <c r="K13" s="2064"/>
      <c r="L13" s="2064"/>
      <c r="M13" s="307"/>
      <c r="N13" s="664"/>
      <c r="O13" s="289"/>
      <c r="P13" s="153"/>
      <c r="Q13" s="2065" t="str">
        <f>IF(AND(SECRETARIO&lt;&gt;"",PRESIDENTE=SECRETARIO),"Presidente y Secretario","Presidente")</f>
        <v>Presidente</v>
      </c>
      <c r="R13" s="2065"/>
      <c r="S13" s="2065"/>
      <c r="T13" s="2065"/>
      <c r="U13" s="2065"/>
      <c r="V13" s="2065"/>
      <c r="W13" s="1883"/>
      <c r="X13" s="2065" t="str">
        <f>IF(AND(SECRETARIO&lt;&gt;"",VOCAL_1=SECRETARIO),"Vocal 1 (Secretario)","Vocal 1")</f>
        <v>Vocal 1</v>
      </c>
      <c r="Y13" s="2065"/>
      <c r="Z13" s="2065"/>
      <c r="AA13" s="2065"/>
      <c r="AB13" s="2065"/>
      <c r="AC13" s="2065"/>
      <c r="AD13" s="1883"/>
      <c r="AE13" s="2065" t="str">
        <f>IF(AND(SECRETARIO&lt;&gt;"",VOCAL_2=SECRETARIO),"Vocal 2 (Secretario)","Vocal 2")</f>
        <v>Vocal 2</v>
      </c>
      <c r="AF13" s="2065"/>
      <c r="AG13" s="2065"/>
      <c r="AH13" s="2065"/>
      <c r="AI13" s="2065"/>
      <c r="AJ13" s="2065"/>
      <c r="AK13" s="1883"/>
      <c r="AL13" s="2065" t="str">
        <f>IF(AND(SECRETARIO&lt;&gt;"",VOCAL_3=SECRETARIO),"Vocal 3 (Secretario)","Vocal 3")</f>
        <v>Vocal 3</v>
      </c>
      <c r="AM13" s="2065"/>
      <c r="AN13" s="2065"/>
      <c r="AO13" s="2065"/>
      <c r="AP13" s="2065"/>
      <c r="AQ13" s="2065"/>
      <c r="AR13" s="1883"/>
      <c r="AS13" s="2065" t="str">
        <f>IF(AND(SECRETARIO&lt;&gt;"",VOCAL_4=SECRETARIO),"Vocal 4 (Secretario)","Vocal 4")</f>
        <v>Vocal 4</v>
      </c>
      <c r="AT13" s="2065"/>
      <c r="AU13" s="2065"/>
      <c r="AV13" s="2065"/>
      <c r="AW13" s="2065"/>
      <c r="AX13" s="2065"/>
      <c r="AY13" s="150"/>
      <c r="AZ13" s="2144" t="s">
        <v>105</v>
      </c>
      <c r="BA13" s="2144"/>
      <c r="BB13" s="2144"/>
      <c r="BC13" s="2144"/>
      <c r="BD13" s="2144"/>
      <c r="BE13" s="2144"/>
      <c r="BF13" s="2144"/>
      <c r="BG13" s="2144"/>
      <c r="BH13" s="2144"/>
      <c r="BI13" s="2144"/>
      <c r="BJ13" s="2144"/>
      <c r="BK13" s="2144"/>
      <c r="BL13" s="2144"/>
      <c r="BM13" s="1917"/>
      <c r="BN13" s="1882"/>
      <c r="BO13" s="2072" t="s">
        <v>295</v>
      </c>
      <c r="BP13" s="2072"/>
      <c r="BQ13" s="2072"/>
      <c r="BS13" s="1582" t="str">
        <f>IF(BS17&gt;0,"¡ATENCIÓN!","")</f>
        <v/>
      </c>
      <c r="BT13" s="1582" t="str">
        <f>IF(BT17&gt;0,"¡ATENCIÓN!","")</f>
        <v/>
      </c>
      <c r="BU13" s="2111" t="s">
        <v>318</v>
      </c>
      <c r="BV13" s="2111"/>
      <c r="BW13" s="2111"/>
      <c r="BX13" s="2111"/>
      <c r="BY13" s="2111"/>
      <c r="BZ13" s="2111"/>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8"/>
      <c r="D14" s="2049"/>
      <c r="E14" s="1467"/>
      <c r="F14" s="2062"/>
      <c r="G14" s="1471">
        <f>'14_P2_Convoca'!$Q$18</f>
        <v>0</v>
      </c>
      <c r="H14" s="1417"/>
      <c r="I14" s="1223"/>
      <c r="J14" s="308"/>
      <c r="K14" s="439" t="s">
        <v>358</v>
      </c>
      <c r="L14" s="467">
        <f>SUBTOTAL(4,$F$18:$F$177)</f>
        <v>0</v>
      </c>
      <c r="M14" s="127"/>
      <c r="N14" s="374"/>
      <c r="O14" s="289"/>
      <c r="P14" s="153"/>
      <c r="Q14" s="2066" t="str">
        <f>PRESIDENTE</f>
        <v/>
      </c>
      <c r="R14" s="2066"/>
      <c r="S14" s="2066"/>
      <c r="T14" s="2066"/>
      <c r="U14" s="2066"/>
      <c r="V14" s="2066"/>
      <c r="W14" s="1884"/>
      <c r="X14" s="2066" t="str">
        <f>VOCAL_1</f>
        <v/>
      </c>
      <c r="Y14" s="2066"/>
      <c r="Z14" s="2066"/>
      <c r="AA14" s="2066"/>
      <c r="AB14" s="2066"/>
      <c r="AC14" s="2066"/>
      <c r="AD14" s="1884"/>
      <c r="AE14" s="2066" t="str">
        <f>VOCAL_2</f>
        <v/>
      </c>
      <c r="AF14" s="2066"/>
      <c r="AG14" s="2066"/>
      <c r="AH14" s="2066"/>
      <c r="AI14" s="2066"/>
      <c r="AJ14" s="2066"/>
      <c r="AK14" s="1884"/>
      <c r="AL14" s="2066" t="str">
        <f>VOCAL_3</f>
        <v/>
      </c>
      <c r="AM14" s="2066"/>
      <c r="AN14" s="2066"/>
      <c r="AO14" s="2066"/>
      <c r="AP14" s="2066"/>
      <c r="AQ14" s="2066"/>
      <c r="AR14" s="1884"/>
      <c r="AS14" s="2066" t="str">
        <f>VOCAL_4</f>
        <v/>
      </c>
      <c r="AT14" s="2066"/>
      <c r="AU14" s="2066"/>
      <c r="AV14" s="2066"/>
      <c r="AW14" s="2066"/>
      <c r="AX14" s="2066"/>
      <c r="AY14" s="290"/>
      <c r="AZ14" s="2077" t="s">
        <v>143</v>
      </c>
      <c r="BA14" s="2077"/>
      <c r="BB14" s="2077"/>
      <c r="BC14" s="2077"/>
      <c r="BD14" s="2077"/>
      <c r="BE14" s="2077"/>
      <c r="BF14" s="156"/>
      <c r="BG14" s="2074" t="s">
        <v>144</v>
      </c>
      <c r="BH14" s="2074"/>
      <c r="BI14" s="2074"/>
      <c r="BJ14" s="2074"/>
      <c r="BK14" s="471"/>
      <c r="BL14" s="689" t="s">
        <v>624</v>
      </c>
      <c r="BM14" s="471"/>
      <c r="BN14" s="471"/>
      <c r="BO14" s="2073"/>
      <c r="BP14" s="2073"/>
      <c r="BQ14" s="2073"/>
      <c r="BS14" s="1582" t="str">
        <f>IF(BS17&gt;0,"No califique a este aspirante: 
NO superó la Prueba 1.","")</f>
        <v/>
      </c>
      <c r="BT14" s="1582" t="str">
        <f>IF(BT17&gt;0,"Si el aspirante NO se presentó a la Prueba NO debe calificarlo","")</f>
        <v/>
      </c>
      <c r="BU14" s="2111"/>
      <c r="BV14" s="2111"/>
      <c r="BW14" s="2111"/>
      <c r="BX14" s="2111"/>
      <c r="BY14" s="2111"/>
      <c r="BZ14" s="2111"/>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IF('14_P2_Convoca'!$Q$18&gt;'14_P2_Convoca'!$Q$2,"▼","")</f>
        <v/>
      </c>
      <c r="H15" s="1418"/>
      <c r="I15" s="1199"/>
      <c r="J15" s="35" t="s">
        <v>167</v>
      </c>
      <c r="K15" s="36" t="s">
        <v>175</v>
      </c>
      <c r="L15" s="100" t="s">
        <v>156</v>
      </c>
      <c r="M15" s="103" t="s">
        <v>100</v>
      </c>
      <c r="N15" s="179"/>
      <c r="O15" s="37" t="s">
        <v>163</v>
      </c>
      <c r="P15" s="163"/>
      <c r="Q15" s="2068" t="s">
        <v>161</v>
      </c>
      <c r="R15" s="2069"/>
      <c r="S15" s="2069"/>
      <c r="T15" s="2069"/>
      <c r="U15" s="2069"/>
      <c r="V15" s="2070"/>
      <c r="W15" s="291"/>
      <c r="X15" s="2068" t="s">
        <v>161</v>
      </c>
      <c r="Y15" s="2069"/>
      <c r="Z15" s="2069"/>
      <c r="AA15" s="2069"/>
      <c r="AB15" s="2069"/>
      <c r="AC15" s="2070"/>
      <c r="AD15" s="291"/>
      <c r="AE15" s="2068" t="s">
        <v>161</v>
      </c>
      <c r="AF15" s="2069"/>
      <c r="AG15" s="2069"/>
      <c r="AH15" s="2069"/>
      <c r="AI15" s="2069"/>
      <c r="AJ15" s="2070"/>
      <c r="AK15" s="291"/>
      <c r="AL15" s="2068" t="s">
        <v>161</v>
      </c>
      <c r="AM15" s="2069"/>
      <c r="AN15" s="2069"/>
      <c r="AO15" s="2069"/>
      <c r="AP15" s="2069"/>
      <c r="AQ15" s="2070"/>
      <c r="AR15" s="291"/>
      <c r="AS15" s="2068" t="s">
        <v>161</v>
      </c>
      <c r="AT15" s="2069"/>
      <c r="AU15" s="2069"/>
      <c r="AV15" s="2069"/>
      <c r="AW15" s="2069"/>
      <c r="AX15" s="2070"/>
      <c r="AY15" s="291"/>
      <c r="AZ15" s="39" t="s">
        <v>177</v>
      </c>
      <c r="BA15" s="40" t="s">
        <v>177</v>
      </c>
      <c r="BB15" s="40" t="s">
        <v>177</v>
      </c>
      <c r="BC15" s="40" t="s">
        <v>177</v>
      </c>
      <c r="BD15" s="40" t="s">
        <v>177</v>
      </c>
      <c r="BE15" s="66" t="s">
        <v>176</v>
      </c>
      <c r="BF15" s="162"/>
      <c r="BG15" s="41"/>
      <c r="BH15" s="42"/>
      <c r="BI15" s="42" t="s">
        <v>142</v>
      </c>
      <c r="BJ15" s="66" t="s">
        <v>176</v>
      </c>
      <c r="BK15" s="162"/>
      <c r="BL15" s="43" t="s">
        <v>587</v>
      </c>
      <c r="BM15" s="1880"/>
      <c r="BN15" s="162"/>
      <c r="BO15" s="778" t="s">
        <v>568</v>
      </c>
      <c r="BP15" s="778" t="s">
        <v>3</v>
      </c>
      <c r="BQ15" s="778" t="s">
        <v>177</v>
      </c>
      <c r="BS15" s="1780" t="s">
        <v>323</v>
      </c>
      <c r="BT15" s="1780" t="s">
        <v>163</v>
      </c>
      <c r="BU15" s="1450">
        <f>SUM(BU18:BU177)</f>
        <v>0</v>
      </c>
      <c r="BV15" s="1450">
        <f>SUM(BV18:BV177)</f>
        <v>0</v>
      </c>
      <c r="BW15" s="1450">
        <f>SUM(BW18:BW177)</f>
        <v>0</v>
      </c>
      <c r="BX15" s="1450">
        <f>SUM(BX18:BX177)</f>
        <v>0</v>
      </c>
      <c r="BY15" s="1450">
        <f>SUM(BY18:BY177)</f>
        <v>0</v>
      </c>
      <c r="BZ15" s="1781">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325"/>
      <c r="H16" s="1419">
        <f>COUNTA('02_Criterios'!$H$51:$H$55)</f>
        <v>5</v>
      </c>
      <c r="I16" s="1289"/>
      <c r="J16" s="615"/>
      <c r="K16" s="616"/>
      <c r="L16" s="616"/>
      <c r="M16" s="617"/>
      <c r="N16" s="617"/>
      <c r="O16" s="618"/>
      <c r="P16" s="619"/>
      <c r="Q16" s="620"/>
      <c r="R16" s="621">
        <f>IF($Y$6="","",$Y$6*10)</f>
        <v>0.5</v>
      </c>
      <c r="S16" s="621">
        <f>IF($Y$7="","",$Y$7*10)</f>
        <v>1.5</v>
      </c>
      <c r="T16" s="621">
        <f>IF($Y$8="","",$Y$8*10)</f>
        <v>3</v>
      </c>
      <c r="U16" s="621">
        <f>IF($Y$9="","",$Y$9*10)</f>
        <v>2.5</v>
      </c>
      <c r="V16" s="622">
        <f>IF($Y$10="","",$Y$10*10)</f>
        <v>2.5</v>
      </c>
      <c r="W16" s="623"/>
      <c r="X16" s="620"/>
      <c r="Y16" s="621">
        <f>IF($Y$6="","",$Y$6*10)</f>
        <v>0.5</v>
      </c>
      <c r="Z16" s="621">
        <f>IF($Y$7="","",$Y$7*10)</f>
        <v>1.5</v>
      </c>
      <c r="AA16" s="621">
        <f>IF($Y$8="","",$Y$8*10)</f>
        <v>3</v>
      </c>
      <c r="AB16" s="621">
        <f>IF($Y$9="","",$Y$9*10)</f>
        <v>2.5</v>
      </c>
      <c r="AC16" s="622">
        <f>IF($Y$10="","",$Y$10*10)</f>
        <v>2.5</v>
      </c>
      <c r="AD16" s="623"/>
      <c r="AE16" s="620"/>
      <c r="AF16" s="621">
        <f>IF($Y$6="","",$Y$6*10)</f>
        <v>0.5</v>
      </c>
      <c r="AG16" s="621">
        <f>IF($Y$7="","",$Y$7*10)</f>
        <v>1.5</v>
      </c>
      <c r="AH16" s="621">
        <f>IF($Y$8="","",$Y$8*10)</f>
        <v>3</v>
      </c>
      <c r="AI16" s="621">
        <f>IF($Y$9="","",$Y$9*10)</f>
        <v>2.5</v>
      </c>
      <c r="AJ16" s="622">
        <f>IF($Y$10="","",$Y$10*10)</f>
        <v>2.5</v>
      </c>
      <c r="AK16" s="623"/>
      <c r="AL16" s="620"/>
      <c r="AM16" s="621">
        <f>IF($Y$6="","",$Y$6*10)</f>
        <v>0.5</v>
      </c>
      <c r="AN16" s="621">
        <f>IF($Y$7="","",$Y$7*10)</f>
        <v>1.5</v>
      </c>
      <c r="AO16" s="621">
        <f>IF($Y$8="","",$Y$8*10)</f>
        <v>3</v>
      </c>
      <c r="AP16" s="621">
        <f>IF($Y$9="","",$Y$9*10)</f>
        <v>2.5</v>
      </c>
      <c r="AQ16" s="622">
        <f>IF($Y$10="","",$Y$10*10)</f>
        <v>2.5</v>
      </c>
      <c r="AR16" s="623"/>
      <c r="AS16" s="620"/>
      <c r="AT16" s="621">
        <f>IF($Y$6="","",$Y$6*10)</f>
        <v>0.5</v>
      </c>
      <c r="AU16" s="621">
        <f>IF($Y$7="","",$Y$7*10)</f>
        <v>1.5</v>
      </c>
      <c r="AV16" s="621">
        <f>IF($Y$8="","",$Y$8*10)</f>
        <v>3</v>
      </c>
      <c r="AW16" s="621">
        <f>IF($Y$9="","",$Y$9*10)</f>
        <v>2.5</v>
      </c>
      <c r="AX16" s="622">
        <f>IF($Y$10="","",$Y$10*10)</f>
        <v>2.5</v>
      </c>
      <c r="AY16" s="623"/>
      <c r="AZ16" s="624"/>
      <c r="BA16" s="625"/>
      <c r="BB16" s="625"/>
      <c r="BC16" s="625"/>
      <c r="BD16" s="626" t="s">
        <v>83</v>
      </c>
      <c r="BE16" s="627" t="str">
        <f>'02_Criterios'!$F$57</f>
        <v>Media Ponderada</v>
      </c>
      <c r="BF16" s="628"/>
      <c r="BG16" s="615"/>
      <c r="BH16" s="623"/>
      <c r="BI16" s="108"/>
      <c r="BJ16" s="629"/>
      <c r="BK16" s="628"/>
      <c r="BL16" s="630"/>
      <c r="BM16" s="631"/>
      <c r="BN16" s="632"/>
      <c r="BO16" s="779"/>
      <c r="BP16" s="780"/>
      <c r="BQ16" s="779"/>
      <c r="BS16" s="1782"/>
      <c r="BT16" s="1782"/>
      <c r="BU16" s="1441"/>
      <c r="BV16" s="1441"/>
      <c r="BW16" s="1441"/>
      <c r="BX16" s="1441"/>
      <c r="BY16" s="1441"/>
      <c r="BZ16" s="1442"/>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92"/>
      <c r="D17" s="304"/>
      <c r="E17" s="1403"/>
      <c r="F17" s="385"/>
      <c r="G17" s="1377"/>
      <c r="H17" s="1419"/>
      <c r="I17" s="1201" t="s">
        <v>19</v>
      </c>
      <c r="J17" s="1922" t="s">
        <v>166</v>
      </c>
      <c r="K17" s="1923"/>
      <c r="L17" s="1924"/>
      <c r="M17" s="1925"/>
      <c r="N17" s="179"/>
      <c r="O17" s="1926"/>
      <c r="P17" s="153"/>
      <c r="Q17" s="1922" t="s">
        <v>162</v>
      </c>
      <c r="R17" s="1927">
        <f>IF($H$16&gt;=1,1,"")</f>
        <v>1</v>
      </c>
      <c r="S17" s="1927">
        <f>IF($H$16&gt;=2,2,"")</f>
        <v>2</v>
      </c>
      <c r="T17" s="1927">
        <f>IF($H$16&gt;=3,3,"")</f>
        <v>3</v>
      </c>
      <c r="U17" s="1927">
        <f>IF($H$16&gt;=4,4,"")</f>
        <v>4</v>
      </c>
      <c r="V17" s="1928">
        <f>IF($H$16&gt;=5,5,"")</f>
        <v>5</v>
      </c>
      <c r="W17" s="264"/>
      <c r="X17" s="1922" t="s">
        <v>162</v>
      </c>
      <c r="Y17" s="1927">
        <f>IF($H$16&gt;=1,1,"")</f>
        <v>1</v>
      </c>
      <c r="Z17" s="1927">
        <f>IF($H$16&gt;=2,2,"")</f>
        <v>2</v>
      </c>
      <c r="AA17" s="1927">
        <f>IF($H$16&gt;=3,3,"")</f>
        <v>3</v>
      </c>
      <c r="AB17" s="1927">
        <f>IF($H$16&gt;=4,4,"")</f>
        <v>4</v>
      </c>
      <c r="AC17" s="1928">
        <f>IF($H$16&gt;=5,5,"")</f>
        <v>5</v>
      </c>
      <c r="AD17" s="291"/>
      <c r="AE17" s="1922" t="s">
        <v>162</v>
      </c>
      <c r="AF17" s="1927">
        <f>IF($H$16&gt;=1,1,"")</f>
        <v>1</v>
      </c>
      <c r="AG17" s="1927">
        <f>IF($H$16&gt;=2,2,"")</f>
        <v>2</v>
      </c>
      <c r="AH17" s="1927">
        <f>IF($H$16&gt;=3,3,"")</f>
        <v>3</v>
      </c>
      <c r="AI17" s="1927">
        <f>IF($H$16&gt;=4,4,"")</f>
        <v>4</v>
      </c>
      <c r="AJ17" s="1928">
        <f>IF($H$16&gt;=5,5,"")</f>
        <v>5</v>
      </c>
      <c r="AK17" s="291"/>
      <c r="AL17" s="1922" t="s">
        <v>162</v>
      </c>
      <c r="AM17" s="1927">
        <f>IF($H$16&gt;=1,1,"")</f>
        <v>1</v>
      </c>
      <c r="AN17" s="1927">
        <f>IF($H$16&gt;=2,2,"")</f>
        <v>2</v>
      </c>
      <c r="AO17" s="1927">
        <f>IF($H$16&gt;=3,3,"")</f>
        <v>3</v>
      </c>
      <c r="AP17" s="1927">
        <f>IF($H$16&gt;=4,4,"")</f>
        <v>4</v>
      </c>
      <c r="AQ17" s="1928">
        <f>IF($H$16&gt;=5,5,"")</f>
        <v>5</v>
      </c>
      <c r="AR17" s="291"/>
      <c r="AS17" s="1922" t="s">
        <v>162</v>
      </c>
      <c r="AT17" s="1927">
        <f>IF($H$16&gt;=1,1,"")</f>
        <v>1</v>
      </c>
      <c r="AU17" s="1927">
        <f>IF($H$16&gt;=2,2,"")</f>
        <v>2</v>
      </c>
      <c r="AV17" s="1927">
        <f>IF($H$16&gt;=3,3,"")</f>
        <v>3</v>
      </c>
      <c r="AW17" s="1927">
        <f>IF($H$16&gt;=4,4,"")</f>
        <v>4</v>
      </c>
      <c r="AX17" s="1928">
        <f>IF($H$16&gt;=5,5,"")</f>
        <v>5</v>
      </c>
      <c r="AY17" s="264"/>
      <c r="AZ17" s="1929" t="s">
        <v>168</v>
      </c>
      <c r="BA17" s="1930" t="s">
        <v>169</v>
      </c>
      <c r="BB17" s="1930" t="s">
        <v>170</v>
      </c>
      <c r="BC17" s="1930" t="s">
        <v>171</v>
      </c>
      <c r="BD17" s="1930" t="s">
        <v>172</v>
      </c>
      <c r="BE17" s="1931" t="s">
        <v>107</v>
      </c>
      <c r="BG17" s="1932" t="s">
        <v>165</v>
      </c>
      <c r="BH17" s="1933" t="s">
        <v>164</v>
      </c>
      <c r="BI17" s="1933" t="s">
        <v>8</v>
      </c>
      <c r="BJ17" s="1931" t="s">
        <v>178</v>
      </c>
      <c r="BL17" s="1934" t="s">
        <v>94</v>
      </c>
      <c r="BM17" s="1882"/>
      <c r="BO17" s="1935" t="s">
        <v>569</v>
      </c>
      <c r="BP17" s="1936" t="s">
        <v>181</v>
      </c>
      <c r="BQ17" s="1935" t="s">
        <v>103</v>
      </c>
      <c r="BS17" s="1783">
        <f>SUM(BS18:BS177)</f>
        <v>0</v>
      </c>
      <c r="BT17" s="1783">
        <f>SUM(BT18:BT177)</f>
        <v>0</v>
      </c>
      <c r="BU17" s="1451" t="s">
        <v>497</v>
      </c>
      <c r="BV17" s="1451" t="s">
        <v>169</v>
      </c>
      <c r="BW17" s="1451" t="s">
        <v>170</v>
      </c>
      <c r="BX17" s="1451" t="s">
        <v>171</v>
      </c>
      <c r="BY17" s="1451" t="s">
        <v>172</v>
      </c>
      <c r="BZ17" s="178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FI__1</v>
      </c>
      <c r="B18" s="1405"/>
      <c r="C18" s="1734" t="str">
        <f>'12_P1_Lista'!T18</f>
        <v/>
      </c>
      <c r="D18" s="1461" t="str">
        <f>'12_P1_Lista'!U18</f>
        <v/>
      </c>
      <c r="E18" s="1405"/>
      <c r="F18" s="1735" t="str">
        <f>IF('14_P2_Convoca'!F19&lt;&gt;"",'14_P2_Convoca'!F19,"")</f>
        <v/>
      </c>
      <c r="G18" s="1459" t="str">
        <f>'14_P2_Convoca'!R19</f>
        <v/>
      </c>
      <c r="H18" s="1736" t="str">
        <f>IF(C18="SÍ",IF(AND(O18&lt;&gt;"",$BT18=""),"√",IF($C18="SÍ",IF(COUNTA($Q18:$AX18)&gt;0,IF((COUNT($AZ18:$BD18)+COUNTIF($AZ18:$BD18,"nv"))=5,"√","..."),"►"))),"")</f>
        <v/>
      </c>
      <c r="I18" s="1202">
        <v>1</v>
      </c>
      <c r="J18" s="1937" t="str">
        <f>IF(ISERROR(VLOOKUP($A18,Aspirantes!$A:$H,Aspirantes!$E$1,FALSE)),"",VLOOKUP($A18,Aspirantes!$A:$H,Aspirantes!$E$1,FALSE))</f>
        <v/>
      </c>
      <c r="K18" s="1938" t="str">
        <f>IF(ISERROR(VLOOKUP($A18,Aspirantes!$A:$H,Aspirantes!$F$1,FALSE)),"",VLOOKUP($A18,Aspirantes!$A:$H,Aspirantes!$F$1,FALSE))</f>
        <v/>
      </c>
      <c r="L18" s="1939" t="str">
        <f>IF(ISERROR(VLOOKUP($A18,Aspirantes!$A:$H,Aspirantes!$G$1,FALSE)),"",VLOOKUP($A18,Aspirantes!$A:$H,Aspirantes!$G$1,FALSE))</f>
        <v/>
      </c>
      <c r="M18" s="1940" t="str">
        <f>IF(ISERROR(VLOOKUP($A18,Aspirantes!$A:$H,Aspirantes!$H$1,FALSE)),"",VLOOKUP($A18,Aspirantes!$A:$H,Aspirantes!$H$1,FALSE))</f>
        <v/>
      </c>
      <c r="N18" s="152"/>
      <c r="O18" s="1941"/>
      <c r="P18" s="153"/>
      <c r="Q18" s="1942"/>
      <c r="R18" s="1943"/>
      <c r="S18" s="1943"/>
      <c r="T18" s="1943"/>
      <c r="U18" s="1943"/>
      <c r="V18" s="1944"/>
      <c r="W18" s="151"/>
      <c r="X18" s="1942"/>
      <c r="Y18" s="1943"/>
      <c r="Z18" s="1943"/>
      <c r="AA18" s="1943"/>
      <c r="AB18" s="1943"/>
      <c r="AC18" s="1944"/>
      <c r="AD18" s="151"/>
      <c r="AE18" s="1942"/>
      <c r="AF18" s="1943"/>
      <c r="AG18" s="1943"/>
      <c r="AH18" s="1943"/>
      <c r="AI18" s="1943"/>
      <c r="AJ18" s="1944"/>
      <c r="AK18" s="151"/>
      <c r="AL18" s="1942"/>
      <c r="AM18" s="1943"/>
      <c r="AN18" s="1943"/>
      <c r="AO18" s="1943"/>
      <c r="AP18" s="1943"/>
      <c r="AQ18" s="1944"/>
      <c r="AR18" s="151"/>
      <c r="AS18" s="1942"/>
      <c r="AT18" s="1943"/>
      <c r="AU18" s="1943"/>
      <c r="AV18" s="1943"/>
      <c r="AW18" s="1943"/>
      <c r="AX18" s="1944"/>
      <c r="AY18" s="151"/>
      <c r="AZ18" s="1945" t="str">
        <f>IF($C18="SÍ",IF($O18&lt;&gt;"","---",IF($Q18&lt;&gt;"",$Q18,IF(COUNT($R18:$V18)&gt;0,IF(COUNT($R18:$V18)&lt;&gt;$H$16,"… ?",IF($BE$16="Promedio",AVERAGE($R18:$V18),SUMPRODUCT($R18:$V18,R$16:V$16)/SUM(R$16:V$16))),""))),"")</f>
        <v/>
      </c>
      <c r="BA18" s="1946" t="str">
        <f>IF($C18="SÍ",IF($O18&lt;&gt;"","---",IF($X18&lt;&gt;"",$X18,IF(COUNT($Y18:$AC18)&gt;0,IF(COUNT($Y18:$AC18)&lt;&gt;$H$16,"… ?",IF($BE$16="Promedio",AVERAGE($Y18:$AC18),SUMPRODUCT($Y18:$AC18,Y$16:AC$16)/SUM(Y$16:AC$16))),""))),"")</f>
        <v/>
      </c>
      <c r="BB18" s="1946" t="str">
        <f>IF($C18="SÍ",IF($O18&lt;&gt;"","---",IF($AE18&lt;&gt;"",$AE18,IF(COUNT($AF18:$AJ18)&gt;0,IF(COUNT($AF18:$AJ18)&lt;&gt;$H$16,"… ?",IF($BE$16="Promedio",AVERAGE($AF18:$AJ18),SUMPRODUCT($AF18:$AJ18,AF$16:AJ$16)/SUM(AF$16:AJ$16))),""))),"")</f>
        <v/>
      </c>
      <c r="BC18" s="1946" t="str">
        <f>IF($C18="SÍ",IF($O18&lt;&gt;"","---",IF($AL18&lt;&gt;"",$AL18,IF(COUNT($AM18:$AQ18)&gt;0,IF(COUNT($AM18:$AQ18)&lt;&gt;$H$16,"… ?",IF($BE$16="Promedio",AVERAGE($AM18:$AQ18),SUMPRODUCT($AM18:$AQ18,AM$16:AQ$16)/SUM(AM$16:AQ$16))),""))),"")</f>
        <v/>
      </c>
      <c r="BD18" s="1947" t="str">
        <f>IF($C18="SÍ",IF($O18&lt;&gt;"","---",IF($AS18&lt;&gt;"",$AS18,IF(COUNT($AT18:$AX18)&gt;0,IF(COUNT($AT18:$AX18)&lt;&gt;$H$16,"… ?",IF($BE$16="Promedio",AVERAGE($AT18:$AX18),SUMPRODUCT($AT18:$AX18,AT$16:AX$16)/SUM(AT$16:AX$16))),""))),"")</f>
        <v/>
      </c>
      <c r="BE18" s="1948" t="str">
        <f>IF($C18="SÍ",IF($O18&lt;&gt;"","---",IF(COUNTA($Q18:$AX18)&gt;0,IF((COUNT($AZ18:$BD18)+COUNTIF($AZ18:$BD18,"nv"))=5,IF(ISERROR(AVERAGE(AZ18,BA18,BB18,BC18,BD18)),"",AVERAGE(AZ18,BA18,BB18,BC18,BD18)),""),"")),"")</f>
        <v/>
      </c>
      <c r="BG18" s="1945" t="str">
        <f t="shared" ref="BG18:BG81" si="0">IF(BE18&lt;&gt;"",IF((MAX(AZ18:BD18)-MIN(AZ18:BD18))&gt;=3,MAX(AZ18:BD18),""),"")</f>
        <v/>
      </c>
      <c r="BH18" s="1946" t="str">
        <f t="shared" ref="BH18:BH81" si="1">IF(BE18&lt;&gt;"",IF((MAX(AZ18:BD18)-MIN(AZ18:BD18))&gt;=3,MIN(AZ18:BD18),""),"")</f>
        <v/>
      </c>
      <c r="BI18" s="1949" t="str">
        <f t="shared" ref="BI18:BI81" si="2">IF(ISERROR(BG18-BH18),"",BG18-BH18)</f>
        <v/>
      </c>
      <c r="BJ18" s="1948" t="str">
        <f t="shared" ref="BJ18:BJ81" si="3">IF(BE18&lt;&gt;"",IF((MAX(AZ18:BD18)-MIN(AZ18:BD18))&gt;=3,((SUM(AZ18:BD18)-BG18-BH18)/(COUNT(AZ18:BD18)-2)),""),"")</f>
        <v/>
      </c>
      <c r="BL18" s="1950" t="str">
        <f>IF(O18&lt;&gt;"","---",IF(BJ18&lt;&gt;"",ROUND(BJ18,4),IF(BE18&lt;&gt;"",ROUND(BE18,4),"")))</f>
        <v/>
      </c>
      <c r="BM18" s="263"/>
      <c r="BO18" s="1951" t="str">
        <f>IF('20_P2_Alega'!P18&lt;&gt;"","SÍ","")</f>
        <v/>
      </c>
      <c r="BP18" s="1951" t="str">
        <f>IF('20_P2_Alega'!Q18&lt;&gt;"",'20_P2_Alega'!Q18,"")</f>
        <v/>
      </c>
      <c r="BQ18" s="1951"/>
      <c r="BS18" s="1440" t="str">
        <f t="shared" ref="BS18:BS41" si="4">IF(AND(C18="NO",OR(O18&lt;&gt;"",COUNT(Q18:AX18)&gt;0)),1,"")</f>
        <v/>
      </c>
      <c r="BT18" s="1440" t="str">
        <f t="shared" ref="BT18:BT37" si="5">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FI__2</v>
      </c>
      <c r="B19" s="1405"/>
      <c r="C19" s="1734" t="str">
        <f>'12_P1_Lista'!T19</f>
        <v/>
      </c>
      <c r="D19" s="1461" t="str">
        <f>'12_P1_Lista'!U19</f>
        <v/>
      </c>
      <c r="E19" s="1405"/>
      <c r="F19" s="1735" t="str">
        <f>IF('14_P2_Convoca'!F20&lt;&gt;"",'14_P2_Convoca'!F20,"")</f>
        <v/>
      </c>
      <c r="G19" s="1459" t="str">
        <f>'14_P2_Convoca'!R20</f>
        <v/>
      </c>
      <c r="H19" s="1736" t="str">
        <f t="shared" ref="H19:H82" si="6">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925"/>
      <c r="P19" s="153"/>
      <c r="Q19" s="1916"/>
      <c r="R19" s="132"/>
      <c r="S19" s="132"/>
      <c r="T19" s="132"/>
      <c r="U19" s="132"/>
      <c r="V19" s="1749"/>
      <c r="W19" s="151"/>
      <c r="X19" s="1916"/>
      <c r="Y19" s="132"/>
      <c r="Z19" s="132"/>
      <c r="AA19" s="132"/>
      <c r="AB19" s="132"/>
      <c r="AC19" s="1749"/>
      <c r="AD19" s="151"/>
      <c r="AE19" s="1916"/>
      <c r="AF19" s="132"/>
      <c r="AG19" s="132"/>
      <c r="AH19" s="132"/>
      <c r="AI19" s="132"/>
      <c r="AJ19" s="1749"/>
      <c r="AK19" s="151"/>
      <c r="AL19" s="1916"/>
      <c r="AM19" s="132"/>
      <c r="AN19" s="132"/>
      <c r="AO19" s="132"/>
      <c r="AP19" s="132"/>
      <c r="AQ19" s="1749"/>
      <c r="AR19" s="151"/>
      <c r="AS19" s="1916"/>
      <c r="AT19" s="132"/>
      <c r="AU19" s="132"/>
      <c r="AV19" s="132"/>
      <c r="AW19" s="132"/>
      <c r="AX19" s="1749"/>
      <c r="AY19" s="151"/>
      <c r="AZ19" s="270" t="str">
        <f t="shared" ref="AZ19:AZ82" si="7">IF($C19="SÍ",IF($O19&lt;&gt;"","---",IF($Q19&lt;&gt;"",$Q19,IF(COUNT($R19:$V19)&gt;0,IF(COUNT($R19:$V19)&lt;&gt;$H$16,"… ?",IF($BE$16="Promedio",AVERAGE($R19:$V19),SUMPRODUCT($R19:$V19,R$16:V$16)/SUM(R$16:V$16))),""))),"")</f>
        <v/>
      </c>
      <c r="BA19" s="271" t="str">
        <f t="shared" ref="BA19:BA82" si="8">IF($C19="SÍ",IF($O19&lt;&gt;"","---",IF($X19&lt;&gt;"",$X19,IF(COUNT($Y19:$AC19)&gt;0,IF(COUNT($Y19:$AC19)&lt;&gt;$H$16,"… ?",IF($BE$16="Promedio",AVERAGE($Y19:$AC19),SUMPRODUCT($Y19:$AC19,Y$16:AC$16)/SUM(Y$16:AC$16))),""))),"")</f>
        <v/>
      </c>
      <c r="BB19" s="271" t="str">
        <f t="shared" ref="BB19:BB82" si="9">IF($C19="SÍ",IF($O19&lt;&gt;"","---",IF($AE19&lt;&gt;"",$AE19,IF(COUNT($AF19:$AJ19)&gt;0,IF(COUNT($AF19:$AJ19)&lt;&gt;$H$16,"… ?",IF($BE$16="Promedio",AVERAGE($AF19:$AJ19),SUMPRODUCT($AF19:$AJ19,AF$16:AJ$16)/SUM(AF$16:AJ$16))),""))),"")</f>
        <v/>
      </c>
      <c r="BC19" s="271" t="str">
        <f t="shared" ref="BC19:BC82" si="10">IF($C19="SÍ",IF($O19&lt;&gt;"","---",IF($AL19&lt;&gt;"",$AL19,IF(COUNT($AM19:$AQ19)&gt;0,IF(COUNT($AM19:$AQ19)&lt;&gt;$H$16,"… ?",IF($BE$16="Promedio",AVERAGE($AM19:$AQ19),SUMPRODUCT($AM19:$AQ19,AM$16:AQ$16)/SUM(AM$16:AQ$16))),""))),"")</f>
        <v/>
      </c>
      <c r="BD19" s="272" t="str">
        <f t="shared" ref="BD19:BD82" si="11">IF($C19="SÍ",IF($O19&lt;&gt;"","---",IF($AS19&lt;&gt;"",$AS19,IF(COUNT($AT19:$AX19)&gt;0,IF(COUNT($AT19:$AX19)&lt;&gt;$H$16,"… ?",IF($BE$16="Promedio",AVERAGE($AT19:$AX19),SUMPRODUCT($AT19:$AX19,AT$16:AX$16)/SUM(AT$16:AX$16))),""))),"")</f>
        <v/>
      </c>
      <c r="BE19" s="15" t="str">
        <f t="shared" ref="BE19:BE82" si="12">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3">IF(O19&lt;&gt;"","---",IF(BJ19&lt;&gt;"",ROUND(BJ19,4),IF(BE19&lt;&gt;"",ROUND(BE19,4),"")))</f>
        <v/>
      </c>
      <c r="BM19" s="263"/>
      <c r="BO19" s="1850" t="str">
        <f>IF('20_P2_Alega'!P19&lt;&gt;"","SÍ","")</f>
        <v/>
      </c>
      <c r="BP19" s="1850" t="str">
        <f>IF('20_P2_Alega'!Q19&lt;&gt;"",'20_P2_Alega'!Q19,"")</f>
        <v/>
      </c>
      <c r="BQ19" s="1850"/>
      <c r="BS19" s="1440" t="str">
        <f t="shared" si="4"/>
        <v/>
      </c>
      <c r="BT19" s="1440" t="str">
        <f t="shared" si="5"/>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FI__3</v>
      </c>
      <c r="B20" s="1405"/>
      <c r="C20" s="1734" t="str">
        <f>'12_P1_Lista'!T20</f>
        <v/>
      </c>
      <c r="D20" s="1461" t="str">
        <f>'12_P1_Lista'!U20</f>
        <v/>
      </c>
      <c r="E20" s="1405"/>
      <c r="F20" s="1735" t="str">
        <f>IF('14_P2_Convoca'!F21&lt;&gt;"",'14_P2_Convoca'!F21,"")</f>
        <v/>
      </c>
      <c r="G20" s="1459" t="str">
        <f>'14_P2_Convoca'!R21</f>
        <v/>
      </c>
      <c r="H20" s="1736" t="str">
        <f t="shared" si="6"/>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925"/>
      <c r="P20" s="153"/>
      <c r="Q20" s="1916"/>
      <c r="R20" s="132"/>
      <c r="S20" s="132"/>
      <c r="T20" s="132"/>
      <c r="U20" s="132"/>
      <c r="V20" s="1749"/>
      <c r="W20" s="151"/>
      <c r="X20" s="1916"/>
      <c r="Y20" s="132"/>
      <c r="Z20" s="132"/>
      <c r="AA20" s="132"/>
      <c r="AB20" s="132"/>
      <c r="AC20" s="1749"/>
      <c r="AD20" s="151"/>
      <c r="AE20" s="1916"/>
      <c r="AF20" s="132"/>
      <c r="AG20" s="132"/>
      <c r="AH20" s="132"/>
      <c r="AI20" s="132"/>
      <c r="AJ20" s="1749"/>
      <c r="AK20" s="151"/>
      <c r="AL20" s="1916"/>
      <c r="AM20" s="132"/>
      <c r="AN20" s="132"/>
      <c r="AO20" s="132"/>
      <c r="AP20" s="132"/>
      <c r="AQ20" s="1749"/>
      <c r="AR20" s="151"/>
      <c r="AS20" s="1916"/>
      <c r="AT20" s="132"/>
      <c r="AU20" s="132"/>
      <c r="AV20" s="132"/>
      <c r="AW20" s="132"/>
      <c r="AX20" s="1749"/>
      <c r="AY20" s="151"/>
      <c r="AZ20" s="270" t="str">
        <f t="shared" si="7"/>
        <v/>
      </c>
      <c r="BA20" s="271" t="str">
        <f t="shared" si="8"/>
        <v/>
      </c>
      <c r="BB20" s="271" t="str">
        <f t="shared" si="9"/>
        <v/>
      </c>
      <c r="BC20" s="271" t="str">
        <f t="shared" si="10"/>
        <v/>
      </c>
      <c r="BD20" s="272" t="str">
        <f t="shared" si="11"/>
        <v/>
      </c>
      <c r="BE20" s="15" t="str">
        <f t="shared" si="12"/>
        <v/>
      </c>
      <c r="BG20" s="270" t="str">
        <f t="shared" si="0"/>
        <v/>
      </c>
      <c r="BH20" s="271" t="str">
        <f t="shared" si="1"/>
        <v/>
      </c>
      <c r="BI20" s="273" t="str">
        <f t="shared" si="2"/>
        <v/>
      </c>
      <c r="BJ20" s="15" t="str">
        <f t="shared" si="3"/>
        <v/>
      </c>
      <c r="BL20" s="67" t="str">
        <f t="shared" si="13"/>
        <v/>
      </c>
      <c r="BM20" s="263"/>
      <c r="BO20" s="1850" t="str">
        <f>IF('20_P2_Alega'!P20&lt;&gt;"","SÍ","")</f>
        <v/>
      </c>
      <c r="BP20" s="1850" t="str">
        <f>IF('20_P2_Alega'!Q20&lt;&gt;"",'20_P2_Alega'!Q20,"")</f>
        <v/>
      </c>
      <c r="BQ20" s="1850"/>
      <c r="BS20" s="1440" t="str">
        <f t="shared" si="4"/>
        <v/>
      </c>
      <c r="BT20" s="1440" t="str">
        <f t="shared" si="5"/>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446" t="str">
        <f>CONCATENATE('01_Carga'!$M$5,"_",$I21)</f>
        <v>FI__4</v>
      </c>
      <c r="B21" s="1405"/>
      <c r="C21" s="1734" t="str">
        <f>'12_P1_Lista'!T21</f>
        <v/>
      </c>
      <c r="D21" s="1461" t="str">
        <f>'12_P1_Lista'!U21</f>
        <v/>
      </c>
      <c r="E21" s="1405"/>
      <c r="F21" s="1735" t="str">
        <f>IF('14_P2_Convoca'!F22&lt;&gt;"",'14_P2_Convoca'!F22,"")</f>
        <v/>
      </c>
      <c r="G21" s="1459" t="str">
        <f>'14_P2_Convoca'!R22</f>
        <v/>
      </c>
      <c r="H21" s="1736" t="str">
        <f t="shared" si="6"/>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925"/>
      <c r="P21" s="153"/>
      <c r="Q21" s="1916"/>
      <c r="R21" s="132"/>
      <c r="S21" s="132"/>
      <c r="T21" s="132"/>
      <c r="U21" s="132"/>
      <c r="V21" s="1749"/>
      <c r="W21" s="151"/>
      <c r="X21" s="1916"/>
      <c r="Y21" s="132"/>
      <c r="Z21" s="132"/>
      <c r="AA21" s="132"/>
      <c r="AB21" s="132"/>
      <c r="AC21" s="1749"/>
      <c r="AD21" s="151"/>
      <c r="AE21" s="1916"/>
      <c r="AF21" s="132"/>
      <c r="AG21" s="132"/>
      <c r="AH21" s="132"/>
      <c r="AI21" s="132"/>
      <c r="AJ21" s="1749"/>
      <c r="AK21" s="151"/>
      <c r="AL21" s="1916"/>
      <c r="AM21" s="132"/>
      <c r="AN21" s="132"/>
      <c r="AO21" s="132"/>
      <c r="AP21" s="132"/>
      <c r="AQ21" s="1749"/>
      <c r="AR21" s="151"/>
      <c r="AS21" s="1916"/>
      <c r="AT21" s="132"/>
      <c r="AU21" s="132"/>
      <c r="AV21" s="132"/>
      <c r="AW21" s="132"/>
      <c r="AX21" s="1749"/>
      <c r="AY21" s="151"/>
      <c r="AZ21" s="270" t="str">
        <f t="shared" si="7"/>
        <v/>
      </c>
      <c r="BA21" s="271" t="str">
        <f t="shared" si="8"/>
        <v/>
      </c>
      <c r="BB21" s="271" t="str">
        <f t="shared" si="9"/>
        <v/>
      </c>
      <c r="BC21" s="271" t="str">
        <f t="shared" si="10"/>
        <v/>
      </c>
      <c r="BD21" s="272" t="str">
        <f t="shared" si="11"/>
        <v/>
      </c>
      <c r="BE21" s="15" t="str">
        <f t="shared" si="12"/>
        <v/>
      </c>
      <c r="BG21" s="270" t="str">
        <f t="shared" si="0"/>
        <v/>
      </c>
      <c r="BH21" s="271" t="str">
        <f t="shared" si="1"/>
        <v/>
      </c>
      <c r="BI21" s="273" t="str">
        <f t="shared" si="2"/>
        <v/>
      </c>
      <c r="BJ21" s="15" t="str">
        <f t="shared" si="3"/>
        <v/>
      </c>
      <c r="BL21" s="67" t="str">
        <f t="shared" si="13"/>
        <v/>
      </c>
      <c r="BM21" s="263"/>
      <c r="BO21" s="1850" t="str">
        <f>IF('20_P2_Alega'!P21&lt;&gt;"","SÍ","")</f>
        <v/>
      </c>
      <c r="BP21" s="1850" t="str">
        <f>IF('20_P2_Alega'!Q21&lt;&gt;"",'20_P2_Alega'!Q21,"")</f>
        <v/>
      </c>
      <c r="BQ21" s="1850"/>
      <c r="BS21" s="1440" t="str">
        <f t="shared" si="4"/>
        <v/>
      </c>
      <c r="BT21" s="1440" t="str">
        <f t="shared" si="5"/>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446" t="str">
        <f>CONCATENATE('01_Carga'!$M$5,"_",$I22)</f>
        <v>FI__5</v>
      </c>
      <c r="B22" s="1405"/>
      <c r="C22" s="1734" t="str">
        <f>'12_P1_Lista'!T22</f>
        <v/>
      </c>
      <c r="D22" s="1461" t="str">
        <f>'12_P1_Lista'!U22</f>
        <v/>
      </c>
      <c r="E22" s="1405"/>
      <c r="F22" s="1735" t="str">
        <f>IF('14_P2_Convoca'!F23&lt;&gt;"",'14_P2_Convoca'!F23,"")</f>
        <v/>
      </c>
      <c r="G22" s="1459" t="str">
        <f>'14_P2_Convoca'!R23</f>
        <v/>
      </c>
      <c r="H22" s="1736" t="str">
        <f t="shared" si="6"/>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925"/>
      <c r="P22" s="153"/>
      <c r="Q22" s="1916"/>
      <c r="R22" s="132"/>
      <c r="S22" s="132"/>
      <c r="T22" s="132"/>
      <c r="U22" s="132"/>
      <c r="V22" s="1749"/>
      <c r="W22" s="151"/>
      <c r="X22" s="1916"/>
      <c r="Y22" s="132"/>
      <c r="Z22" s="132"/>
      <c r="AA22" s="132"/>
      <c r="AB22" s="132"/>
      <c r="AC22" s="1749"/>
      <c r="AD22" s="151"/>
      <c r="AE22" s="1916"/>
      <c r="AF22" s="132"/>
      <c r="AG22" s="132"/>
      <c r="AH22" s="132"/>
      <c r="AI22" s="132"/>
      <c r="AJ22" s="1749"/>
      <c r="AK22" s="151"/>
      <c r="AL22" s="1916"/>
      <c r="AM22" s="132"/>
      <c r="AN22" s="132"/>
      <c r="AO22" s="132"/>
      <c r="AP22" s="132"/>
      <c r="AQ22" s="1749"/>
      <c r="AR22" s="151"/>
      <c r="AS22" s="1916"/>
      <c r="AT22" s="132"/>
      <c r="AU22" s="132"/>
      <c r="AV22" s="132"/>
      <c r="AW22" s="132"/>
      <c r="AX22" s="1749"/>
      <c r="AY22" s="151"/>
      <c r="AZ22" s="270" t="str">
        <f t="shared" si="7"/>
        <v/>
      </c>
      <c r="BA22" s="271" t="str">
        <f t="shared" si="8"/>
        <v/>
      </c>
      <c r="BB22" s="271" t="str">
        <f t="shared" si="9"/>
        <v/>
      </c>
      <c r="BC22" s="271" t="str">
        <f t="shared" si="10"/>
        <v/>
      </c>
      <c r="BD22" s="272" t="str">
        <f t="shared" si="11"/>
        <v/>
      </c>
      <c r="BE22" s="15" t="str">
        <f t="shared" si="12"/>
        <v/>
      </c>
      <c r="BG22" s="270" t="str">
        <f t="shared" si="0"/>
        <v/>
      </c>
      <c r="BH22" s="271" t="str">
        <f t="shared" si="1"/>
        <v/>
      </c>
      <c r="BI22" s="273" t="str">
        <f t="shared" si="2"/>
        <v/>
      </c>
      <c r="BJ22" s="15" t="str">
        <f t="shared" si="3"/>
        <v/>
      </c>
      <c r="BL22" s="67" t="str">
        <f t="shared" si="13"/>
        <v/>
      </c>
      <c r="BM22" s="263"/>
      <c r="BO22" s="1850" t="str">
        <f>IF('20_P2_Alega'!P22&lt;&gt;"","SÍ","")</f>
        <v/>
      </c>
      <c r="BP22" s="1850" t="str">
        <f>IF('20_P2_Alega'!Q22&lt;&gt;"",'20_P2_Alega'!Q22,"")</f>
        <v/>
      </c>
      <c r="BQ22" s="1850"/>
      <c r="BS22" s="1440" t="str">
        <f t="shared" si="4"/>
        <v/>
      </c>
      <c r="BT22" s="1440" t="str">
        <f t="shared" si="5"/>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446" t="str">
        <f>CONCATENATE('01_Carga'!$M$5,"_",$I23)</f>
        <v>FI__6</v>
      </c>
      <c r="B23" s="1405"/>
      <c r="C23" s="1734" t="str">
        <f>'12_P1_Lista'!T23</f>
        <v/>
      </c>
      <c r="D23" s="1461" t="str">
        <f>'12_P1_Lista'!U23</f>
        <v/>
      </c>
      <c r="E23" s="1405"/>
      <c r="F23" s="1735" t="str">
        <f>IF('14_P2_Convoca'!F24&lt;&gt;"",'14_P2_Convoca'!F24,"")</f>
        <v/>
      </c>
      <c r="G23" s="1459" t="str">
        <f>'14_P2_Convoca'!R24</f>
        <v/>
      </c>
      <c r="H23" s="1736" t="str">
        <f t="shared" si="6"/>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925"/>
      <c r="P23" s="153"/>
      <c r="Q23" s="1916"/>
      <c r="R23" s="132"/>
      <c r="S23" s="132"/>
      <c r="T23" s="132"/>
      <c r="U23" s="132"/>
      <c r="V23" s="1749"/>
      <c r="W23" s="151"/>
      <c r="X23" s="1916"/>
      <c r="Y23" s="132"/>
      <c r="Z23" s="132"/>
      <c r="AA23" s="132"/>
      <c r="AB23" s="132"/>
      <c r="AC23" s="1749"/>
      <c r="AD23" s="151"/>
      <c r="AE23" s="1916"/>
      <c r="AF23" s="132"/>
      <c r="AG23" s="132"/>
      <c r="AH23" s="132"/>
      <c r="AI23" s="132"/>
      <c r="AJ23" s="1749"/>
      <c r="AK23" s="151"/>
      <c r="AL23" s="1916"/>
      <c r="AM23" s="132"/>
      <c r="AN23" s="132"/>
      <c r="AO23" s="132"/>
      <c r="AP23" s="132"/>
      <c r="AQ23" s="1749"/>
      <c r="AR23" s="151"/>
      <c r="AS23" s="1916"/>
      <c r="AT23" s="132"/>
      <c r="AU23" s="132"/>
      <c r="AV23" s="132"/>
      <c r="AW23" s="132"/>
      <c r="AX23" s="1749"/>
      <c r="AY23" s="151"/>
      <c r="AZ23" s="270" t="str">
        <f t="shared" si="7"/>
        <v/>
      </c>
      <c r="BA23" s="271" t="str">
        <f t="shared" si="8"/>
        <v/>
      </c>
      <c r="BB23" s="271" t="str">
        <f t="shared" si="9"/>
        <v/>
      </c>
      <c r="BC23" s="271" t="str">
        <f t="shared" si="10"/>
        <v/>
      </c>
      <c r="BD23" s="272" t="str">
        <f t="shared" si="11"/>
        <v/>
      </c>
      <c r="BE23" s="15" t="str">
        <f t="shared" si="12"/>
        <v/>
      </c>
      <c r="BG23" s="270" t="str">
        <f t="shared" si="0"/>
        <v/>
      </c>
      <c r="BH23" s="271" t="str">
        <f t="shared" si="1"/>
        <v/>
      </c>
      <c r="BI23" s="273" t="str">
        <f t="shared" si="2"/>
        <v/>
      </c>
      <c r="BJ23" s="15" t="str">
        <f t="shared" si="3"/>
        <v/>
      </c>
      <c r="BL23" s="67" t="str">
        <f t="shared" si="13"/>
        <v/>
      </c>
      <c r="BM23" s="263"/>
      <c r="BO23" s="1850" t="str">
        <f>IF('20_P2_Alega'!P23&lt;&gt;"","SÍ","")</f>
        <v/>
      </c>
      <c r="BP23" s="1850" t="str">
        <f>IF('20_P2_Alega'!Q23&lt;&gt;"",'20_P2_Alega'!Q23,"")</f>
        <v/>
      </c>
      <c r="BQ23" s="1850"/>
      <c r="BS23" s="1440" t="str">
        <f t="shared" si="4"/>
        <v/>
      </c>
      <c r="BT23" s="1440" t="str">
        <f t="shared" si="5"/>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446" t="str">
        <f>CONCATENATE('01_Carga'!$M$5,"_",$I24)</f>
        <v>FI__7</v>
      </c>
      <c r="B24" s="1405"/>
      <c r="C24" s="1734" t="str">
        <f>'12_P1_Lista'!T24</f>
        <v/>
      </c>
      <c r="D24" s="1461" t="str">
        <f>'12_P1_Lista'!U24</f>
        <v/>
      </c>
      <c r="E24" s="1405"/>
      <c r="F24" s="1735" t="str">
        <f>IF('14_P2_Convoca'!F25&lt;&gt;"",'14_P2_Convoca'!F25,"")</f>
        <v/>
      </c>
      <c r="G24" s="1459" t="str">
        <f>'14_P2_Convoca'!R25</f>
        <v/>
      </c>
      <c r="H24" s="1736" t="str">
        <f t="shared" si="6"/>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925"/>
      <c r="P24" s="153"/>
      <c r="Q24" s="1916"/>
      <c r="R24" s="132"/>
      <c r="S24" s="132"/>
      <c r="T24" s="132"/>
      <c r="U24" s="132"/>
      <c r="V24" s="1749"/>
      <c r="W24" s="151"/>
      <c r="X24" s="1916"/>
      <c r="Y24" s="132"/>
      <c r="Z24" s="132"/>
      <c r="AA24" s="132"/>
      <c r="AB24" s="132"/>
      <c r="AC24" s="1749"/>
      <c r="AD24" s="151"/>
      <c r="AE24" s="1916"/>
      <c r="AF24" s="132"/>
      <c r="AG24" s="132"/>
      <c r="AH24" s="132"/>
      <c r="AI24" s="132"/>
      <c r="AJ24" s="1749"/>
      <c r="AK24" s="151"/>
      <c r="AL24" s="1916"/>
      <c r="AM24" s="132"/>
      <c r="AN24" s="132"/>
      <c r="AO24" s="132"/>
      <c r="AP24" s="132"/>
      <c r="AQ24" s="1749"/>
      <c r="AR24" s="151"/>
      <c r="AS24" s="1916"/>
      <c r="AT24" s="132"/>
      <c r="AU24" s="132"/>
      <c r="AV24" s="132"/>
      <c r="AW24" s="132"/>
      <c r="AX24" s="1749"/>
      <c r="AY24" s="151"/>
      <c r="AZ24" s="270" t="str">
        <f t="shared" si="7"/>
        <v/>
      </c>
      <c r="BA24" s="271" t="str">
        <f t="shared" si="8"/>
        <v/>
      </c>
      <c r="BB24" s="271" t="str">
        <f t="shared" si="9"/>
        <v/>
      </c>
      <c r="BC24" s="271" t="str">
        <f t="shared" si="10"/>
        <v/>
      </c>
      <c r="BD24" s="272" t="str">
        <f t="shared" si="11"/>
        <v/>
      </c>
      <c r="BE24" s="15" t="str">
        <f t="shared" si="12"/>
        <v/>
      </c>
      <c r="BG24" s="270" t="str">
        <f t="shared" si="0"/>
        <v/>
      </c>
      <c r="BH24" s="271" t="str">
        <f t="shared" si="1"/>
        <v/>
      </c>
      <c r="BI24" s="273" t="str">
        <f t="shared" si="2"/>
        <v/>
      </c>
      <c r="BJ24" s="15" t="str">
        <f t="shared" si="3"/>
        <v/>
      </c>
      <c r="BL24" s="67" t="str">
        <f t="shared" si="13"/>
        <v/>
      </c>
      <c r="BM24" s="263"/>
      <c r="BO24" s="1850" t="str">
        <f>IF('20_P2_Alega'!P24&lt;&gt;"","SÍ","")</f>
        <v/>
      </c>
      <c r="BP24" s="1850" t="str">
        <f>IF('20_P2_Alega'!Q24&lt;&gt;"",'20_P2_Alega'!Q24,"")</f>
        <v/>
      </c>
      <c r="BQ24" s="1850"/>
      <c r="BS24" s="1440" t="str">
        <f t="shared" si="4"/>
        <v/>
      </c>
      <c r="BT24" s="1440" t="str">
        <f t="shared" si="5"/>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446" t="str">
        <f>CONCATENATE('01_Carga'!$M$5,"_",$I25)</f>
        <v>FI__8</v>
      </c>
      <c r="B25" s="1405"/>
      <c r="C25" s="1734" t="str">
        <f>'12_P1_Lista'!T25</f>
        <v/>
      </c>
      <c r="D25" s="1461" t="str">
        <f>'12_P1_Lista'!U25</f>
        <v/>
      </c>
      <c r="E25" s="1405"/>
      <c r="F25" s="1735" t="str">
        <f>IF('14_P2_Convoca'!F26&lt;&gt;"",'14_P2_Convoca'!F26,"")</f>
        <v/>
      </c>
      <c r="G25" s="1459" t="str">
        <f>'14_P2_Convoca'!R26</f>
        <v/>
      </c>
      <c r="H25" s="1736" t="str">
        <f t="shared" si="6"/>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925"/>
      <c r="P25" s="153"/>
      <c r="Q25" s="1916"/>
      <c r="R25" s="132"/>
      <c r="S25" s="132"/>
      <c r="T25" s="132"/>
      <c r="U25" s="132"/>
      <c r="V25" s="1749"/>
      <c r="W25" s="151"/>
      <c r="X25" s="1916"/>
      <c r="Y25" s="132"/>
      <c r="Z25" s="132"/>
      <c r="AA25" s="132"/>
      <c r="AB25" s="132"/>
      <c r="AC25" s="1749"/>
      <c r="AD25" s="151"/>
      <c r="AE25" s="1916"/>
      <c r="AF25" s="132"/>
      <c r="AG25" s="132"/>
      <c r="AH25" s="132"/>
      <c r="AI25" s="132"/>
      <c r="AJ25" s="1749"/>
      <c r="AK25" s="151"/>
      <c r="AL25" s="1916"/>
      <c r="AM25" s="132"/>
      <c r="AN25" s="132"/>
      <c r="AO25" s="132"/>
      <c r="AP25" s="132"/>
      <c r="AQ25" s="1749"/>
      <c r="AR25" s="151"/>
      <c r="AS25" s="1916"/>
      <c r="AT25" s="132"/>
      <c r="AU25" s="132"/>
      <c r="AV25" s="132"/>
      <c r="AW25" s="132"/>
      <c r="AX25" s="1749"/>
      <c r="AY25" s="151"/>
      <c r="AZ25" s="270" t="str">
        <f t="shared" si="7"/>
        <v/>
      </c>
      <c r="BA25" s="271" t="str">
        <f t="shared" si="8"/>
        <v/>
      </c>
      <c r="BB25" s="271" t="str">
        <f t="shared" si="9"/>
        <v/>
      </c>
      <c r="BC25" s="271" t="str">
        <f t="shared" si="10"/>
        <v/>
      </c>
      <c r="BD25" s="272" t="str">
        <f t="shared" si="11"/>
        <v/>
      </c>
      <c r="BE25" s="15" t="str">
        <f t="shared" si="12"/>
        <v/>
      </c>
      <c r="BG25" s="270" t="str">
        <f t="shared" si="0"/>
        <v/>
      </c>
      <c r="BH25" s="271" t="str">
        <f t="shared" si="1"/>
        <v/>
      </c>
      <c r="BI25" s="273" t="str">
        <f t="shared" si="2"/>
        <v/>
      </c>
      <c r="BJ25" s="15" t="str">
        <f t="shared" si="3"/>
        <v/>
      </c>
      <c r="BL25" s="67" t="str">
        <f t="shared" si="13"/>
        <v/>
      </c>
      <c r="BM25" s="263"/>
      <c r="BO25" s="1850" t="str">
        <f>IF('20_P2_Alega'!P25&lt;&gt;"","SÍ","")</f>
        <v/>
      </c>
      <c r="BP25" s="1850" t="str">
        <f>IF('20_P2_Alega'!Q25&lt;&gt;"",'20_P2_Alega'!Q25,"")</f>
        <v/>
      </c>
      <c r="BQ25" s="1850"/>
      <c r="BS25" s="1440" t="str">
        <f t="shared" si="4"/>
        <v/>
      </c>
      <c r="BT25" s="1440" t="str">
        <f t="shared" si="5"/>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446" t="str">
        <f>CONCATENATE('01_Carga'!$M$5,"_",$I26)</f>
        <v>FI__9</v>
      </c>
      <c r="B26" s="1405"/>
      <c r="C26" s="1734" t="str">
        <f>'12_P1_Lista'!T26</f>
        <v/>
      </c>
      <c r="D26" s="1461" t="str">
        <f>'12_P1_Lista'!U26</f>
        <v/>
      </c>
      <c r="E26" s="1405"/>
      <c r="F26" s="1735" t="str">
        <f>IF('14_P2_Convoca'!F27&lt;&gt;"",'14_P2_Convoca'!F27,"")</f>
        <v/>
      </c>
      <c r="G26" s="1459" t="str">
        <f>'14_P2_Convoca'!R27</f>
        <v/>
      </c>
      <c r="H26" s="1736" t="str">
        <f t="shared" si="6"/>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925"/>
      <c r="P26" s="153"/>
      <c r="Q26" s="1916"/>
      <c r="R26" s="132"/>
      <c r="S26" s="132"/>
      <c r="T26" s="132"/>
      <c r="U26" s="132"/>
      <c r="V26" s="1749"/>
      <c r="W26" s="151"/>
      <c r="X26" s="1916"/>
      <c r="Y26" s="132"/>
      <c r="Z26" s="132"/>
      <c r="AA26" s="132"/>
      <c r="AB26" s="132"/>
      <c r="AC26" s="1749"/>
      <c r="AD26" s="151"/>
      <c r="AE26" s="1916"/>
      <c r="AF26" s="132"/>
      <c r="AG26" s="132"/>
      <c r="AH26" s="132"/>
      <c r="AI26" s="132"/>
      <c r="AJ26" s="1749"/>
      <c r="AK26" s="151"/>
      <c r="AL26" s="1916"/>
      <c r="AM26" s="132"/>
      <c r="AN26" s="132"/>
      <c r="AO26" s="132"/>
      <c r="AP26" s="132"/>
      <c r="AQ26" s="1749"/>
      <c r="AR26" s="151"/>
      <c r="AS26" s="1916"/>
      <c r="AT26" s="132"/>
      <c r="AU26" s="132"/>
      <c r="AV26" s="132"/>
      <c r="AW26" s="132"/>
      <c r="AX26" s="1749"/>
      <c r="AY26" s="151"/>
      <c r="AZ26" s="270" t="str">
        <f t="shared" si="7"/>
        <v/>
      </c>
      <c r="BA26" s="271" t="str">
        <f t="shared" si="8"/>
        <v/>
      </c>
      <c r="BB26" s="271" t="str">
        <f t="shared" si="9"/>
        <v/>
      </c>
      <c r="BC26" s="271" t="str">
        <f t="shared" si="10"/>
        <v/>
      </c>
      <c r="BD26" s="272" t="str">
        <f t="shared" si="11"/>
        <v/>
      </c>
      <c r="BE26" s="15" t="str">
        <f t="shared" si="12"/>
        <v/>
      </c>
      <c r="BG26" s="270" t="str">
        <f t="shared" si="0"/>
        <v/>
      </c>
      <c r="BH26" s="271" t="str">
        <f t="shared" si="1"/>
        <v/>
      </c>
      <c r="BI26" s="273" t="str">
        <f t="shared" si="2"/>
        <v/>
      </c>
      <c r="BJ26" s="15" t="str">
        <f t="shared" si="3"/>
        <v/>
      </c>
      <c r="BL26" s="67" t="str">
        <f t="shared" si="13"/>
        <v/>
      </c>
      <c r="BM26" s="263"/>
      <c r="BO26" s="1850" t="str">
        <f>IF('20_P2_Alega'!P26&lt;&gt;"","SÍ","")</f>
        <v/>
      </c>
      <c r="BP26" s="1850" t="str">
        <f>IF('20_P2_Alega'!Q26&lt;&gt;"",'20_P2_Alega'!Q26,"")</f>
        <v/>
      </c>
      <c r="BQ26" s="1850"/>
      <c r="BS26" s="1440" t="str">
        <f t="shared" si="4"/>
        <v/>
      </c>
      <c r="BT26" s="1440" t="str">
        <f t="shared" si="5"/>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446" t="str">
        <f>CONCATENATE('01_Carga'!$M$5,"_",$I27)</f>
        <v>FI__10</v>
      </c>
      <c r="B27" s="1405"/>
      <c r="C27" s="1734" t="str">
        <f>'12_P1_Lista'!T27</f>
        <v/>
      </c>
      <c r="D27" s="1461" t="str">
        <f>'12_P1_Lista'!U27</f>
        <v/>
      </c>
      <c r="E27" s="1405"/>
      <c r="F27" s="1735" t="str">
        <f>IF('14_P2_Convoca'!F28&lt;&gt;"",'14_P2_Convoca'!F28,"")</f>
        <v/>
      </c>
      <c r="G27" s="1459" t="str">
        <f>'14_P2_Convoca'!R28</f>
        <v/>
      </c>
      <c r="H27" s="1736" t="str">
        <f t="shared" si="6"/>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925"/>
      <c r="P27" s="153"/>
      <c r="Q27" s="1916"/>
      <c r="R27" s="132"/>
      <c r="S27" s="132"/>
      <c r="T27" s="132"/>
      <c r="U27" s="132"/>
      <c r="V27" s="1749"/>
      <c r="W27" s="151"/>
      <c r="X27" s="1916"/>
      <c r="Y27" s="132"/>
      <c r="Z27" s="132"/>
      <c r="AA27" s="132"/>
      <c r="AB27" s="132"/>
      <c r="AC27" s="1749"/>
      <c r="AD27" s="151"/>
      <c r="AE27" s="1916"/>
      <c r="AF27" s="132"/>
      <c r="AG27" s="132"/>
      <c r="AH27" s="132"/>
      <c r="AI27" s="132"/>
      <c r="AJ27" s="1749"/>
      <c r="AK27" s="151"/>
      <c r="AL27" s="1916"/>
      <c r="AM27" s="132"/>
      <c r="AN27" s="132"/>
      <c r="AO27" s="132"/>
      <c r="AP27" s="132"/>
      <c r="AQ27" s="1749"/>
      <c r="AR27" s="151"/>
      <c r="AS27" s="1916"/>
      <c r="AT27" s="132"/>
      <c r="AU27" s="132"/>
      <c r="AV27" s="132"/>
      <c r="AW27" s="132"/>
      <c r="AX27" s="1749"/>
      <c r="AY27" s="151"/>
      <c r="AZ27" s="270" t="str">
        <f t="shared" si="7"/>
        <v/>
      </c>
      <c r="BA27" s="271" t="str">
        <f t="shared" si="8"/>
        <v/>
      </c>
      <c r="BB27" s="271" t="str">
        <f t="shared" si="9"/>
        <v/>
      </c>
      <c r="BC27" s="271" t="str">
        <f t="shared" si="10"/>
        <v/>
      </c>
      <c r="BD27" s="272" t="str">
        <f t="shared" si="11"/>
        <v/>
      </c>
      <c r="BE27" s="15" t="str">
        <f t="shared" si="12"/>
        <v/>
      </c>
      <c r="BG27" s="270" t="str">
        <f t="shared" si="0"/>
        <v/>
      </c>
      <c r="BH27" s="271" t="str">
        <f t="shared" si="1"/>
        <v/>
      </c>
      <c r="BI27" s="273" t="str">
        <f t="shared" si="2"/>
        <v/>
      </c>
      <c r="BJ27" s="15" t="str">
        <f t="shared" si="3"/>
        <v/>
      </c>
      <c r="BL27" s="67" t="str">
        <f t="shared" si="13"/>
        <v/>
      </c>
      <c r="BM27" s="263"/>
      <c r="BO27" s="1850" t="str">
        <f>IF('20_P2_Alega'!P27&lt;&gt;"","SÍ","")</f>
        <v/>
      </c>
      <c r="BP27" s="1850" t="str">
        <f>IF('20_P2_Alega'!Q27&lt;&gt;"",'20_P2_Alega'!Q27,"")</f>
        <v/>
      </c>
      <c r="BQ27" s="1850"/>
      <c r="BS27" s="1440" t="str">
        <f t="shared" si="4"/>
        <v/>
      </c>
      <c r="BT27" s="1440" t="str">
        <f t="shared" si="5"/>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446" t="str">
        <f>CONCATENATE('01_Carga'!$M$5,"_",$I28)</f>
        <v>FI__11</v>
      </c>
      <c r="B28" s="1405"/>
      <c r="C28" s="1734" t="str">
        <f>'12_P1_Lista'!T28</f>
        <v/>
      </c>
      <c r="D28" s="1461" t="str">
        <f>'12_P1_Lista'!U28</f>
        <v/>
      </c>
      <c r="E28" s="1405"/>
      <c r="F28" s="1735" t="str">
        <f>IF('14_P2_Convoca'!F29&lt;&gt;"",'14_P2_Convoca'!F29,"")</f>
        <v/>
      </c>
      <c r="G28" s="1459" t="str">
        <f>'14_P2_Convoca'!R29</f>
        <v/>
      </c>
      <c r="H28" s="1736" t="str">
        <f t="shared" si="6"/>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925"/>
      <c r="P28" s="153"/>
      <c r="Q28" s="1916"/>
      <c r="R28" s="132"/>
      <c r="S28" s="132"/>
      <c r="T28" s="132"/>
      <c r="U28" s="132"/>
      <c r="V28" s="1749"/>
      <c r="W28" s="151"/>
      <c r="X28" s="1916"/>
      <c r="Y28" s="132"/>
      <c r="Z28" s="132"/>
      <c r="AA28" s="132"/>
      <c r="AB28" s="132"/>
      <c r="AC28" s="1749"/>
      <c r="AD28" s="151"/>
      <c r="AE28" s="1916"/>
      <c r="AF28" s="132"/>
      <c r="AG28" s="132"/>
      <c r="AH28" s="132"/>
      <c r="AI28" s="132"/>
      <c r="AJ28" s="1749"/>
      <c r="AK28" s="151"/>
      <c r="AL28" s="1916"/>
      <c r="AM28" s="132"/>
      <c r="AN28" s="132"/>
      <c r="AO28" s="132"/>
      <c r="AP28" s="132"/>
      <c r="AQ28" s="1749"/>
      <c r="AR28" s="151"/>
      <c r="AS28" s="1916"/>
      <c r="AT28" s="132"/>
      <c r="AU28" s="132"/>
      <c r="AV28" s="132"/>
      <c r="AW28" s="132"/>
      <c r="AX28" s="1749"/>
      <c r="AY28" s="151"/>
      <c r="AZ28" s="270" t="str">
        <f t="shared" si="7"/>
        <v/>
      </c>
      <c r="BA28" s="271" t="str">
        <f t="shared" si="8"/>
        <v/>
      </c>
      <c r="BB28" s="271" t="str">
        <f t="shared" si="9"/>
        <v/>
      </c>
      <c r="BC28" s="271" t="str">
        <f t="shared" si="10"/>
        <v/>
      </c>
      <c r="BD28" s="272" t="str">
        <f t="shared" si="11"/>
        <v/>
      </c>
      <c r="BE28" s="15" t="str">
        <f t="shared" si="12"/>
        <v/>
      </c>
      <c r="BG28" s="270" t="str">
        <f t="shared" si="0"/>
        <v/>
      </c>
      <c r="BH28" s="271" t="str">
        <f t="shared" si="1"/>
        <v/>
      </c>
      <c r="BI28" s="273" t="str">
        <f t="shared" si="2"/>
        <v/>
      </c>
      <c r="BJ28" s="15" t="str">
        <f t="shared" si="3"/>
        <v/>
      </c>
      <c r="BL28" s="67" t="str">
        <f t="shared" si="13"/>
        <v/>
      </c>
      <c r="BM28" s="263"/>
      <c r="BO28" s="1850" t="str">
        <f>IF('20_P2_Alega'!P28&lt;&gt;"","SÍ","")</f>
        <v/>
      </c>
      <c r="BP28" s="1850" t="str">
        <f>IF('20_P2_Alega'!Q28&lt;&gt;"",'20_P2_Alega'!Q28,"")</f>
        <v/>
      </c>
      <c r="BQ28" s="1850"/>
      <c r="BS28" s="1440" t="str">
        <f t="shared" si="4"/>
        <v/>
      </c>
      <c r="BT28" s="1440" t="str">
        <f t="shared" si="5"/>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446" t="str">
        <f>CONCATENATE('01_Carga'!$M$5,"_",$I29)</f>
        <v>FI__12</v>
      </c>
      <c r="B29" s="1405"/>
      <c r="C29" s="1734" t="str">
        <f>'12_P1_Lista'!T29</f>
        <v/>
      </c>
      <c r="D29" s="1461" t="str">
        <f>'12_P1_Lista'!U29</f>
        <v/>
      </c>
      <c r="E29" s="1405"/>
      <c r="F29" s="1735" t="str">
        <f>IF('14_P2_Convoca'!F30&lt;&gt;"",'14_P2_Convoca'!F30,"")</f>
        <v/>
      </c>
      <c r="G29" s="1459" t="str">
        <f>'14_P2_Convoca'!R30</f>
        <v/>
      </c>
      <c r="H29" s="1736" t="str">
        <f t="shared" si="6"/>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925"/>
      <c r="P29" s="153"/>
      <c r="Q29" s="1916"/>
      <c r="R29" s="132"/>
      <c r="S29" s="132"/>
      <c r="T29" s="132"/>
      <c r="U29" s="132"/>
      <c r="V29" s="1749"/>
      <c r="W29" s="151"/>
      <c r="X29" s="1916"/>
      <c r="Y29" s="132"/>
      <c r="Z29" s="132"/>
      <c r="AA29" s="132"/>
      <c r="AB29" s="132"/>
      <c r="AC29" s="1749"/>
      <c r="AD29" s="151"/>
      <c r="AE29" s="1916"/>
      <c r="AF29" s="132"/>
      <c r="AG29" s="132"/>
      <c r="AH29" s="132"/>
      <c r="AI29" s="132"/>
      <c r="AJ29" s="1749"/>
      <c r="AK29" s="151"/>
      <c r="AL29" s="1916"/>
      <c r="AM29" s="132"/>
      <c r="AN29" s="132"/>
      <c r="AO29" s="132"/>
      <c r="AP29" s="132"/>
      <c r="AQ29" s="1749"/>
      <c r="AR29" s="151"/>
      <c r="AS29" s="1916"/>
      <c r="AT29" s="132"/>
      <c r="AU29" s="132"/>
      <c r="AV29" s="132"/>
      <c r="AW29" s="132"/>
      <c r="AX29" s="1749"/>
      <c r="AY29" s="151"/>
      <c r="AZ29" s="270" t="str">
        <f t="shared" si="7"/>
        <v/>
      </c>
      <c r="BA29" s="271" t="str">
        <f t="shared" si="8"/>
        <v/>
      </c>
      <c r="BB29" s="271" t="str">
        <f t="shared" si="9"/>
        <v/>
      </c>
      <c r="BC29" s="271" t="str">
        <f t="shared" si="10"/>
        <v/>
      </c>
      <c r="BD29" s="272" t="str">
        <f t="shared" si="11"/>
        <v/>
      </c>
      <c r="BE29" s="15" t="str">
        <f t="shared" si="12"/>
        <v/>
      </c>
      <c r="BG29" s="270" t="str">
        <f t="shared" si="0"/>
        <v/>
      </c>
      <c r="BH29" s="271" t="str">
        <f t="shared" si="1"/>
        <v/>
      </c>
      <c r="BI29" s="273" t="str">
        <f t="shared" si="2"/>
        <v/>
      </c>
      <c r="BJ29" s="15" t="str">
        <f t="shared" si="3"/>
        <v/>
      </c>
      <c r="BL29" s="67" t="str">
        <f t="shared" si="13"/>
        <v/>
      </c>
      <c r="BM29" s="263"/>
      <c r="BO29" s="1850" t="str">
        <f>IF('20_P2_Alega'!P29&lt;&gt;"","SÍ","")</f>
        <v/>
      </c>
      <c r="BP29" s="1850" t="str">
        <f>IF('20_P2_Alega'!Q29&lt;&gt;"",'20_P2_Alega'!Q29,"")</f>
        <v/>
      </c>
      <c r="BQ29" s="1850"/>
      <c r="BS29" s="1440" t="str">
        <f t="shared" si="4"/>
        <v/>
      </c>
      <c r="BT29" s="1440" t="str">
        <f t="shared" si="5"/>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446" t="str">
        <f>CONCATENATE('01_Carga'!$M$5,"_",$I30)</f>
        <v>FI__13</v>
      </c>
      <c r="B30" s="1405"/>
      <c r="C30" s="1734" t="str">
        <f>'12_P1_Lista'!T30</f>
        <v/>
      </c>
      <c r="D30" s="1461" t="str">
        <f>'12_P1_Lista'!U30</f>
        <v/>
      </c>
      <c r="E30" s="1405"/>
      <c r="F30" s="1735" t="str">
        <f>IF('14_P2_Convoca'!F31&lt;&gt;"",'14_P2_Convoca'!F31,"")</f>
        <v/>
      </c>
      <c r="G30" s="1459" t="str">
        <f>'14_P2_Convoca'!R31</f>
        <v/>
      </c>
      <c r="H30" s="1736" t="str">
        <f t="shared" si="6"/>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925"/>
      <c r="P30" s="153"/>
      <c r="Q30" s="1916"/>
      <c r="R30" s="132"/>
      <c r="S30" s="132"/>
      <c r="T30" s="132"/>
      <c r="U30" s="132"/>
      <c r="V30" s="1749"/>
      <c r="W30" s="151"/>
      <c r="X30" s="1916"/>
      <c r="Y30" s="132"/>
      <c r="Z30" s="132"/>
      <c r="AA30" s="132"/>
      <c r="AB30" s="132"/>
      <c r="AC30" s="1749"/>
      <c r="AD30" s="151"/>
      <c r="AE30" s="1916"/>
      <c r="AF30" s="132"/>
      <c r="AG30" s="132"/>
      <c r="AH30" s="132"/>
      <c r="AI30" s="132"/>
      <c r="AJ30" s="1749"/>
      <c r="AK30" s="151"/>
      <c r="AL30" s="1916"/>
      <c r="AM30" s="132"/>
      <c r="AN30" s="132"/>
      <c r="AO30" s="132"/>
      <c r="AP30" s="132"/>
      <c r="AQ30" s="1749"/>
      <c r="AR30" s="151"/>
      <c r="AS30" s="1916"/>
      <c r="AT30" s="132"/>
      <c r="AU30" s="132"/>
      <c r="AV30" s="132"/>
      <c r="AW30" s="132"/>
      <c r="AX30" s="1749"/>
      <c r="AY30" s="151"/>
      <c r="AZ30" s="270" t="str">
        <f t="shared" si="7"/>
        <v/>
      </c>
      <c r="BA30" s="271" t="str">
        <f t="shared" si="8"/>
        <v/>
      </c>
      <c r="BB30" s="271" t="str">
        <f t="shared" si="9"/>
        <v/>
      </c>
      <c r="BC30" s="271" t="str">
        <f t="shared" si="10"/>
        <v/>
      </c>
      <c r="BD30" s="272" t="str">
        <f t="shared" si="11"/>
        <v/>
      </c>
      <c r="BE30" s="15" t="str">
        <f t="shared" si="12"/>
        <v/>
      </c>
      <c r="BG30" s="270" t="str">
        <f t="shared" si="0"/>
        <v/>
      </c>
      <c r="BH30" s="271" t="str">
        <f t="shared" si="1"/>
        <v/>
      </c>
      <c r="BI30" s="273" t="str">
        <f t="shared" si="2"/>
        <v/>
      </c>
      <c r="BJ30" s="15" t="str">
        <f t="shared" si="3"/>
        <v/>
      </c>
      <c r="BL30" s="67" t="str">
        <f t="shared" si="13"/>
        <v/>
      </c>
      <c r="BM30" s="263"/>
      <c r="BO30" s="1850" t="str">
        <f>IF('20_P2_Alega'!P30&lt;&gt;"","SÍ","")</f>
        <v/>
      </c>
      <c r="BP30" s="1850" t="str">
        <f>IF('20_P2_Alega'!Q30&lt;&gt;"",'20_P2_Alega'!Q30,"")</f>
        <v/>
      </c>
      <c r="BQ30" s="1850"/>
      <c r="BS30" s="1440" t="str">
        <f t="shared" si="4"/>
        <v/>
      </c>
      <c r="BT30" s="1440" t="str">
        <f t="shared" si="5"/>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446" t="str">
        <f>CONCATENATE('01_Carga'!$M$5,"_",$I31)</f>
        <v>FI__14</v>
      </c>
      <c r="B31" s="1405"/>
      <c r="C31" s="1734" t="str">
        <f>'12_P1_Lista'!T31</f>
        <v/>
      </c>
      <c r="D31" s="1461" t="str">
        <f>'12_P1_Lista'!U31</f>
        <v/>
      </c>
      <c r="E31" s="1405"/>
      <c r="F31" s="1735" t="str">
        <f>IF('14_P2_Convoca'!F32&lt;&gt;"",'14_P2_Convoca'!F32,"")</f>
        <v/>
      </c>
      <c r="G31" s="1459" t="str">
        <f>'14_P2_Convoca'!R32</f>
        <v/>
      </c>
      <c r="H31" s="1736" t="str">
        <f t="shared" si="6"/>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925"/>
      <c r="P31" s="153"/>
      <c r="Q31" s="1916"/>
      <c r="R31" s="132"/>
      <c r="S31" s="132"/>
      <c r="T31" s="132"/>
      <c r="U31" s="132"/>
      <c r="V31" s="1749"/>
      <c r="W31" s="151"/>
      <c r="X31" s="1916"/>
      <c r="Y31" s="132"/>
      <c r="Z31" s="132"/>
      <c r="AA31" s="132"/>
      <c r="AB31" s="132"/>
      <c r="AC31" s="1749"/>
      <c r="AD31" s="151"/>
      <c r="AE31" s="1916"/>
      <c r="AF31" s="132"/>
      <c r="AG31" s="132"/>
      <c r="AH31" s="132"/>
      <c r="AI31" s="132"/>
      <c r="AJ31" s="1749"/>
      <c r="AK31" s="151"/>
      <c r="AL31" s="1916"/>
      <c r="AM31" s="132"/>
      <c r="AN31" s="132"/>
      <c r="AO31" s="132"/>
      <c r="AP31" s="132"/>
      <c r="AQ31" s="1749"/>
      <c r="AR31" s="151"/>
      <c r="AS31" s="1916"/>
      <c r="AT31" s="132"/>
      <c r="AU31" s="132"/>
      <c r="AV31" s="132"/>
      <c r="AW31" s="132"/>
      <c r="AX31" s="1749"/>
      <c r="AY31" s="151"/>
      <c r="AZ31" s="270" t="str">
        <f t="shared" si="7"/>
        <v/>
      </c>
      <c r="BA31" s="271" t="str">
        <f t="shared" si="8"/>
        <v/>
      </c>
      <c r="BB31" s="271" t="str">
        <f t="shared" si="9"/>
        <v/>
      </c>
      <c r="BC31" s="271" t="str">
        <f t="shared" si="10"/>
        <v/>
      </c>
      <c r="BD31" s="272" t="str">
        <f t="shared" si="11"/>
        <v/>
      </c>
      <c r="BE31" s="15" t="str">
        <f t="shared" si="12"/>
        <v/>
      </c>
      <c r="BG31" s="270" t="str">
        <f t="shared" si="0"/>
        <v/>
      </c>
      <c r="BH31" s="271" t="str">
        <f t="shared" si="1"/>
        <v/>
      </c>
      <c r="BI31" s="273" t="str">
        <f t="shared" si="2"/>
        <v/>
      </c>
      <c r="BJ31" s="15" t="str">
        <f t="shared" si="3"/>
        <v/>
      </c>
      <c r="BL31" s="67" t="str">
        <f t="shared" si="13"/>
        <v/>
      </c>
      <c r="BM31" s="263"/>
      <c r="BO31" s="1850" t="str">
        <f>IF('20_P2_Alega'!P31&lt;&gt;"","SÍ","")</f>
        <v/>
      </c>
      <c r="BP31" s="1850" t="str">
        <f>IF('20_P2_Alega'!Q31&lt;&gt;"",'20_P2_Alega'!Q31,"")</f>
        <v/>
      </c>
      <c r="BQ31" s="1850"/>
      <c r="BS31" s="1440" t="str">
        <f t="shared" si="4"/>
        <v/>
      </c>
      <c r="BT31" s="1440" t="str">
        <f t="shared" si="5"/>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446" t="str">
        <f>CONCATENATE('01_Carga'!$M$5,"_",$I32)</f>
        <v>FI__15</v>
      </c>
      <c r="B32" s="1405"/>
      <c r="C32" s="1734" t="str">
        <f>'12_P1_Lista'!T32</f>
        <v/>
      </c>
      <c r="D32" s="1461" t="str">
        <f>'12_P1_Lista'!U32</f>
        <v/>
      </c>
      <c r="E32" s="1405"/>
      <c r="F32" s="1735" t="str">
        <f>IF('14_P2_Convoca'!F33&lt;&gt;"",'14_P2_Convoca'!F33,"")</f>
        <v/>
      </c>
      <c r="G32" s="1459" t="str">
        <f>'14_P2_Convoca'!R33</f>
        <v/>
      </c>
      <c r="H32" s="1736" t="str">
        <f t="shared" si="6"/>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925"/>
      <c r="P32" s="153"/>
      <c r="Q32" s="1916"/>
      <c r="R32" s="132"/>
      <c r="S32" s="132"/>
      <c r="T32" s="132"/>
      <c r="U32" s="132"/>
      <c r="V32" s="1749"/>
      <c r="W32" s="151"/>
      <c r="X32" s="1916"/>
      <c r="Y32" s="132"/>
      <c r="Z32" s="132"/>
      <c r="AA32" s="132"/>
      <c r="AB32" s="132"/>
      <c r="AC32" s="1749"/>
      <c r="AD32" s="151"/>
      <c r="AE32" s="1916"/>
      <c r="AF32" s="132"/>
      <c r="AG32" s="132"/>
      <c r="AH32" s="132"/>
      <c r="AI32" s="132"/>
      <c r="AJ32" s="1749"/>
      <c r="AK32" s="151"/>
      <c r="AL32" s="1916"/>
      <c r="AM32" s="132"/>
      <c r="AN32" s="132"/>
      <c r="AO32" s="132"/>
      <c r="AP32" s="132"/>
      <c r="AQ32" s="1749"/>
      <c r="AR32" s="151"/>
      <c r="AS32" s="1916"/>
      <c r="AT32" s="132"/>
      <c r="AU32" s="132"/>
      <c r="AV32" s="132"/>
      <c r="AW32" s="132"/>
      <c r="AX32" s="1749"/>
      <c r="AY32" s="151"/>
      <c r="AZ32" s="270" t="str">
        <f t="shared" si="7"/>
        <v/>
      </c>
      <c r="BA32" s="271" t="str">
        <f t="shared" si="8"/>
        <v/>
      </c>
      <c r="BB32" s="271" t="str">
        <f t="shared" si="9"/>
        <v/>
      </c>
      <c r="BC32" s="271" t="str">
        <f t="shared" si="10"/>
        <v/>
      </c>
      <c r="BD32" s="272" t="str">
        <f t="shared" si="11"/>
        <v/>
      </c>
      <c r="BE32" s="15" t="str">
        <f t="shared" si="12"/>
        <v/>
      </c>
      <c r="BG32" s="270" t="str">
        <f t="shared" si="0"/>
        <v/>
      </c>
      <c r="BH32" s="271" t="str">
        <f t="shared" si="1"/>
        <v/>
      </c>
      <c r="BI32" s="273" t="str">
        <f t="shared" si="2"/>
        <v/>
      </c>
      <c r="BJ32" s="15" t="str">
        <f t="shared" si="3"/>
        <v/>
      </c>
      <c r="BL32" s="67" t="str">
        <f t="shared" si="13"/>
        <v/>
      </c>
      <c r="BM32" s="263"/>
      <c r="BO32" s="1850" t="str">
        <f>IF('20_P2_Alega'!P32&lt;&gt;"","SÍ","")</f>
        <v/>
      </c>
      <c r="BP32" s="1850" t="str">
        <f>IF('20_P2_Alega'!Q32&lt;&gt;"",'20_P2_Alega'!Q32,"")</f>
        <v/>
      </c>
      <c r="BQ32" s="1850"/>
      <c r="BS32" s="1440" t="str">
        <f t="shared" si="4"/>
        <v/>
      </c>
      <c r="BT32" s="1440" t="str">
        <f t="shared" si="5"/>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446" t="str">
        <f>CONCATENATE('01_Carga'!$M$5,"_",$I33)</f>
        <v>FI__16</v>
      </c>
      <c r="B33" s="1405"/>
      <c r="C33" s="1734" t="str">
        <f>'12_P1_Lista'!T33</f>
        <v/>
      </c>
      <c r="D33" s="1461" t="str">
        <f>'12_P1_Lista'!U33</f>
        <v/>
      </c>
      <c r="E33" s="1405"/>
      <c r="F33" s="1735" t="str">
        <f>IF('14_P2_Convoca'!F34&lt;&gt;"",'14_P2_Convoca'!F34,"")</f>
        <v/>
      </c>
      <c r="G33" s="1459" t="str">
        <f>'14_P2_Convoca'!R34</f>
        <v/>
      </c>
      <c r="H33" s="1736" t="str">
        <f t="shared" si="6"/>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925"/>
      <c r="P33" s="153"/>
      <c r="Q33" s="1916"/>
      <c r="R33" s="132"/>
      <c r="S33" s="132"/>
      <c r="T33" s="132"/>
      <c r="U33" s="132"/>
      <c r="V33" s="1749"/>
      <c r="W33" s="151"/>
      <c r="X33" s="1916"/>
      <c r="Y33" s="132"/>
      <c r="Z33" s="132"/>
      <c r="AA33" s="132"/>
      <c r="AB33" s="132"/>
      <c r="AC33" s="1749"/>
      <c r="AD33" s="151"/>
      <c r="AE33" s="1916"/>
      <c r="AF33" s="132"/>
      <c r="AG33" s="132"/>
      <c r="AH33" s="132"/>
      <c r="AI33" s="132"/>
      <c r="AJ33" s="1749"/>
      <c r="AK33" s="151"/>
      <c r="AL33" s="1916"/>
      <c r="AM33" s="132"/>
      <c r="AN33" s="132"/>
      <c r="AO33" s="132"/>
      <c r="AP33" s="132"/>
      <c r="AQ33" s="1749"/>
      <c r="AR33" s="151"/>
      <c r="AS33" s="1916"/>
      <c r="AT33" s="132"/>
      <c r="AU33" s="132"/>
      <c r="AV33" s="132"/>
      <c r="AW33" s="132"/>
      <c r="AX33" s="1749"/>
      <c r="AY33" s="151"/>
      <c r="AZ33" s="270" t="str">
        <f t="shared" si="7"/>
        <v/>
      </c>
      <c r="BA33" s="271" t="str">
        <f t="shared" si="8"/>
        <v/>
      </c>
      <c r="BB33" s="271" t="str">
        <f t="shared" si="9"/>
        <v/>
      </c>
      <c r="BC33" s="271" t="str">
        <f t="shared" si="10"/>
        <v/>
      </c>
      <c r="BD33" s="272" t="str">
        <f t="shared" si="11"/>
        <v/>
      </c>
      <c r="BE33" s="15" t="str">
        <f t="shared" si="12"/>
        <v/>
      </c>
      <c r="BG33" s="270" t="str">
        <f t="shared" si="0"/>
        <v/>
      </c>
      <c r="BH33" s="271" t="str">
        <f t="shared" si="1"/>
        <v/>
      </c>
      <c r="BI33" s="273" t="str">
        <f t="shared" si="2"/>
        <v/>
      </c>
      <c r="BJ33" s="15" t="str">
        <f t="shared" si="3"/>
        <v/>
      </c>
      <c r="BL33" s="67" t="str">
        <f t="shared" si="13"/>
        <v/>
      </c>
      <c r="BM33" s="263"/>
      <c r="BO33" s="1850" t="str">
        <f>IF('20_P2_Alega'!P33&lt;&gt;"","SÍ","")</f>
        <v/>
      </c>
      <c r="BP33" s="1850" t="str">
        <f>IF('20_P2_Alega'!Q33&lt;&gt;"",'20_P2_Alega'!Q33,"")</f>
        <v/>
      </c>
      <c r="BQ33" s="1850"/>
      <c r="BS33" s="1440" t="str">
        <f t="shared" si="4"/>
        <v/>
      </c>
      <c r="BT33" s="1440" t="str">
        <f t="shared" si="5"/>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446" t="str">
        <f>CONCATENATE('01_Carga'!$M$5,"_",$I34)</f>
        <v>FI__17</v>
      </c>
      <c r="B34" s="1405"/>
      <c r="C34" s="1734" t="str">
        <f>'12_P1_Lista'!T34</f>
        <v/>
      </c>
      <c r="D34" s="1461" t="str">
        <f>'12_P1_Lista'!U34</f>
        <v/>
      </c>
      <c r="E34" s="1405"/>
      <c r="F34" s="1735" t="str">
        <f>IF('14_P2_Convoca'!F35&lt;&gt;"",'14_P2_Convoca'!F35,"")</f>
        <v/>
      </c>
      <c r="G34" s="1459" t="str">
        <f>'14_P2_Convoca'!R35</f>
        <v/>
      </c>
      <c r="H34" s="1736" t="str">
        <f t="shared" si="6"/>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925"/>
      <c r="P34" s="153"/>
      <c r="Q34" s="1916"/>
      <c r="R34" s="132"/>
      <c r="S34" s="132"/>
      <c r="T34" s="132"/>
      <c r="U34" s="132"/>
      <c r="V34" s="1749"/>
      <c r="W34" s="151"/>
      <c r="X34" s="1916"/>
      <c r="Y34" s="132"/>
      <c r="Z34" s="132"/>
      <c r="AA34" s="132"/>
      <c r="AB34" s="132"/>
      <c r="AC34" s="1749"/>
      <c r="AD34" s="151"/>
      <c r="AE34" s="1916"/>
      <c r="AF34" s="132"/>
      <c r="AG34" s="132"/>
      <c r="AH34" s="132"/>
      <c r="AI34" s="132"/>
      <c r="AJ34" s="1749"/>
      <c r="AK34" s="151"/>
      <c r="AL34" s="1916"/>
      <c r="AM34" s="132"/>
      <c r="AN34" s="132"/>
      <c r="AO34" s="132"/>
      <c r="AP34" s="132"/>
      <c r="AQ34" s="1749"/>
      <c r="AR34" s="151"/>
      <c r="AS34" s="1916"/>
      <c r="AT34" s="132"/>
      <c r="AU34" s="132"/>
      <c r="AV34" s="132"/>
      <c r="AW34" s="132"/>
      <c r="AX34" s="1749"/>
      <c r="AY34" s="151"/>
      <c r="AZ34" s="270" t="str">
        <f t="shared" si="7"/>
        <v/>
      </c>
      <c r="BA34" s="271" t="str">
        <f t="shared" si="8"/>
        <v/>
      </c>
      <c r="BB34" s="271" t="str">
        <f t="shared" si="9"/>
        <v/>
      </c>
      <c r="BC34" s="271" t="str">
        <f t="shared" si="10"/>
        <v/>
      </c>
      <c r="BD34" s="272" t="str">
        <f t="shared" si="11"/>
        <v/>
      </c>
      <c r="BE34" s="15" t="str">
        <f t="shared" si="12"/>
        <v/>
      </c>
      <c r="BG34" s="270" t="str">
        <f t="shared" si="0"/>
        <v/>
      </c>
      <c r="BH34" s="271" t="str">
        <f t="shared" si="1"/>
        <v/>
      </c>
      <c r="BI34" s="273" t="str">
        <f t="shared" si="2"/>
        <v/>
      </c>
      <c r="BJ34" s="15" t="str">
        <f t="shared" si="3"/>
        <v/>
      </c>
      <c r="BL34" s="67" t="str">
        <f t="shared" si="13"/>
        <v/>
      </c>
      <c r="BM34" s="263"/>
      <c r="BO34" s="1850" t="str">
        <f>IF('20_P2_Alega'!P34&lt;&gt;"","SÍ","")</f>
        <v/>
      </c>
      <c r="BP34" s="1850" t="str">
        <f>IF('20_P2_Alega'!Q34&lt;&gt;"",'20_P2_Alega'!Q34,"")</f>
        <v/>
      </c>
      <c r="BQ34" s="1850"/>
      <c r="BS34" s="1440" t="str">
        <f t="shared" si="4"/>
        <v/>
      </c>
      <c r="BT34" s="1440" t="str">
        <f t="shared" si="5"/>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446" t="str">
        <f>CONCATENATE('01_Carga'!$M$5,"_",$I35)</f>
        <v>FI__18</v>
      </c>
      <c r="B35" s="1405"/>
      <c r="C35" s="1734" t="str">
        <f>'12_P1_Lista'!T35</f>
        <v/>
      </c>
      <c r="D35" s="1461" t="str">
        <f>'12_P1_Lista'!U35</f>
        <v/>
      </c>
      <c r="E35" s="1405"/>
      <c r="F35" s="1735" t="str">
        <f>IF('14_P2_Convoca'!F36&lt;&gt;"",'14_P2_Convoca'!F36,"")</f>
        <v/>
      </c>
      <c r="G35" s="1459" t="str">
        <f>'14_P2_Convoca'!R36</f>
        <v/>
      </c>
      <c r="H35" s="1736" t="str">
        <f t="shared" si="6"/>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925"/>
      <c r="P35" s="153"/>
      <c r="Q35" s="1916"/>
      <c r="R35" s="132"/>
      <c r="S35" s="132"/>
      <c r="T35" s="132"/>
      <c r="U35" s="132"/>
      <c r="V35" s="1749"/>
      <c r="W35" s="151"/>
      <c r="X35" s="1916"/>
      <c r="Y35" s="132"/>
      <c r="Z35" s="132"/>
      <c r="AA35" s="132"/>
      <c r="AB35" s="132"/>
      <c r="AC35" s="1749"/>
      <c r="AD35" s="151"/>
      <c r="AE35" s="1916"/>
      <c r="AF35" s="132"/>
      <c r="AG35" s="132"/>
      <c r="AH35" s="132"/>
      <c r="AI35" s="132"/>
      <c r="AJ35" s="1749"/>
      <c r="AK35" s="151"/>
      <c r="AL35" s="1916"/>
      <c r="AM35" s="132"/>
      <c r="AN35" s="132"/>
      <c r="AO35" s="132"/>
      <c r="AP35" s="132"/>
      <c r="AQ35" s="1749"/>
      <c r="AR35" s="151"/>
      <c r="AS35" s="1916"/>
      <c r="AT35" s="132"/>
      <c r="AU35" s="132"/>
      <c r="AV35" s="132"/>
      <c r="AW35" s="132"/>
      <c r="AX35" s="1749"/>
      <c r="AY35" s="151"/>
      <c r="AZ35" s="270" t="str">
        <f t="shared" si="7"/>
        <v/>
      </c>
      <c r="BA35" s="271" t="str">
        <f t="shared" si="8"/>
        <v/>
      </c>
      <c r="BB35" s="271" t="str">
        <f t="shared" si="9"/>
        <v/>
      </c>
      <c r="BC35" s="271" t="str">
        <f t="shared" si="10"/>
        <v/>
      </c>
      <c r="BD35" s="272" t="str">
        <f t="shared" si="11"/>
        <v/>
      </c>
      <c r="BE35" s="15" t="str">
        <f t="shared" si="12"/>
        <v/>
      </c>
      <c r="BG35" s="270" t="str">
        <f t="shared" si="0"/>
        <v/>
      </c>
      <c r="BH35" s="271" t="str">
        <f t="shared" si="1"/>
        <v/>
      </c>
      <c r="BI35" s="273" t="str">
        <f t="shared" si="2"/>
        <v/>
      </c>
      <c r="BJ35" s="15" t="str">
        <f t="shared" si="3"/>
        <v/>
      </c>
      <c r="BL35" s="67" t="str">
        <f t="shared" si="13"/>
        <v/>
      </c>
      <c r="BM35" s="263"/>
      <c r="BO35" s="1850" t="str">
        <f>IF('20_P2_Alega'!P35&lt;&gt;"","SÍ","")</f>
        <v/>
      </c>
      <c r="BP35" s="1850" t="str">
        <f>IF('20_P2_Alega'!Q35&lt;&gt;"",'20_P2_Alega'!Q35,"")</f>
        <v/>
      </c>
      <c r="BQ35" s="1850"/>
      <c r="BS35" s="1440" t="str">
        <f t="shared" si="4"/>
        <v/>
      </c>
      <c r="BT35" s="1440" t="str">
        <f t="shared" si="5"/>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446" t="str">
        <f>CONCATENATE('01_Carga'!$M$5,"_",$I36)</f>
        <v>FI__19</v>
      </c>
      <c r="B36" s="1405"/>
      <c r="C36" s="1734" t="str">
        <f>'12_P1_Lista'!T36</f>
        <v/>
      </c>
      <c r="D36" s="1461" t="str">
        <f>'12_P1_Lista'!U36</f>
        <v/>
      </c>
      <c r="E36" s="1405"/>
      <c r="F36" s="1735" t="str">
        <f>IF('14_P2_Convoca'!F37&lt;&gt;"",'14_P2_Convoca'!F37,"")</f>
        <v/>
      </c>
      <c r="G36" s="1459" t="str">
        <f>'14_P2_Convoca'!R37</f>
        <v/>
      </c>
      <c r="H36" s="1736" t="str">
        <f t="shared" si="6"/>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925"/>
      <c r="P36" s="153"/>
      <c r="Q36" s="1916"/>
      <c r="R36" s="132"/>
      <c r="S36" s="132"/>
      <c r="T36" s="132"/>
      <c r="U36" s="132"/>
      <c r="V36" s="1749"/>
      <c r="W36" s="151"/>
      <c r="X36" s="1916"/>
      <c r="Y36" s="132"/>
      <c r="Z36" s="132"/>
      <c r="AA36" s="132"/>
      <c r="AB36" s="132"/>
      <c r="AC36" s="1749"/>
      <c r="AD36" s="151"/>
      <c r="AE36" s="1916"/>
      <c r="AF36" s="132"/>
      <c r="AG36" s="132"/>
      <c r="AH36" s="132"/>
      <c r="AI36" s="132"/>
      <c r="AJ36" s="1749"/>
      <c r="AK36" s="151"/>
      <c r="AL36" s="1916"/>
      <c r="AM36" s="132"/>
      <c r="AN36" s="132"/>
      <c r="AO36" s="132"/>
      <c r="AP36" s="132"/>
      <c r="AQ36" s="1749"/>
      <c r="AR36" s="151"/>
      <c r="AS36" s="1916"/>
      <c r="AT36" s="132"/>
      <c r="AU36" s="132"/>
      <c r="AV36" s="132"/>
      <c r="AW36" s="132"/>
      <c r="AX36" s="1749"/>
      <c r="AY36" s="151"/>
      <c r="AZ36" s="270" t="str">
        <f t="shared" si="7"/>
        <v/>
      </c>
      <c r="BA36" s="271" t="str">
        <f t="shared" si="8"/>
        <v/>
      </c>
      <c r="BB36" s="271" t="str">
        <f t="shared" si="9"/>
        <v/>
      </c>
      <c r="BC36" s="271" t="str">
        <f t="shared" si="10"/>
        <v/>
      </c>
      <c r="BD36" s="272" t="str">
        <f t="shared" si="11"/>
        <v/>
      </c>
      <c r="BE36" s="15" t="str">
        <f t="shared" si="12"/>
        <v/>
      </c>
      <c r="BG36" s="270" t="str">
        <f t="shared" si="0"/>
        <v/>
      </c>
      <c r="BH36" s="271" t="str">
        <f t="shared" si="1"/>
        <v/>
      </c>
      <c r="BI36" s="273" t="str">
        <f t="shared" si="2"/>
        <v/>
      </c>
      <c r="BJ36" s="15" t="str">
        <f t="shared" si="3"/>
        <v/>
      </c>
      <c r="BL36" s="67" t="str">
        <f t="shared" si="13"/>
        <v/>
      </c>
      <c r="BM36" s="263"/>
      <c r="BO36" s="1850" t="str">
        <f>IF('20_P2_Alega'!P36&lt;&gt;"","SÍ","")</f>
        <v/>
      </c>
      <c r="BP36" s="1850" t="str">
        <f>IF('20_P2_Alega'!Q36&lt;&gt;"",'20_P2_Alega'!Q36,"")</f>
        <v/>
      </c>
      <c r="BQ36" s="1850"/>
      <c r="BS36" s="1440" t="str">
        <f t="shared" si="4"/>
        <v/>
      </c>
      <c r="BT36" s="1440" t="str">
        <f t="shared" si="5"/>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446" t="str">
        <f>CONCATENATE('01_Carga'!$M$5,"_",$I37)</f>
        <v>FI__20</v>
      </c>
      <c r="B37" s="1405"/>
      <c r="C37" s="1734" t="str">
        <f>'12_P1_Lista'!T37</f>
        <v/>
      </c>
      <c r="D37" s="1461" t="str">
        <f>'12_P1_Lista'!U37</f>
        <v/>
      </c>
      <c r="E37" s="1405"/>
      <c r="F37" s="1735" t="str">
        <f>IF('14_P2_Convoca'!F38&lt;&gt;"",'14_P2_Convoca'!F38,"")</f>
        <v/>
      </c>
      <c r="G37" s="1459" t="str">
        <f>'14_P2_Convoca'!R38</f>
        <v/>
      </c>
      <c r="H37" s="1736" t="str">
        <f t="shared" si="6"/>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925"/>
      <c r="P37" s="153"/>
      <c r="Q37" s="1916"/>
      <c r="R37" s="132"/>
      <c r="S37" s="132"/>
      <c r="T37" s="132"/>
      <c r="U37" s="132"/>
      <c r="V37" s="1749"/>
      <c r="W37" s="151"/>
      <c r="X37" s="1916"/>
      <c r="Y37" s="132"/>
      <c r="Z37" s="132"/>
      <c r="AA37" s="132"/>
      <c r="AB37" s="132"/>
      <c r="AC37" s="1749"/>
      <c r="AD37" s="151"/>
      <c r="AE37" s="1916"/>
      <c r="AF37" s="132"/>
      <c r="AG37" s="132"/>
      <c r="AH37" s="132"/>
      <c r="AI37" s="132"/>
      <c r="AJ37" s="1749"/>
      <c r="AK37" s="151"/>
      <c r="AL37" s="1916"/>
      <c r="AM37" s="132"/>
      <c r="AN37" s="132"/>
      <c r="AO37" s="132"/>
      <c r="AP37" s="132"/>
      <c r="AQ37" s="1749"/>
      <c r="AR37" s="151"/>
      <c r="AS37" s="1916"/>
      <c r="AT37" s="132"/>
      <c r="AU37" s="132"/>
      <c r="AV37" s="132"/>
      <c r="AW37" s="132"/>
      <c r="AX37" s="1749"/>
      <c r="AY37" s="151"/>
      <c r="AZ37" s="270" t="str">
        <f t="shared" si="7"/>
        <v/>
      </c>
      <c r="BA37" s="271" t="str">
        <f t="shared" si="8"/>
        <v/>
      </c>
      <c r="BB37" s="271" t="str">
        <f t="shared" si="9"/>
        <v/>
      </c>
      <c r="BC37" s="271" t="str">
        <f t="shared" si="10"/>
        <v/>
      </c>
      <c r="BD37" s="272" t="str">
        <f t="shared" si="11"/>
        <v/>
      </c>
      <c r="BE37" s="15" t="str">
        <f t="shared" si="12"/>
        <v/>
      </c>
      <c r="BG37" s="270" t="str">
        <f t="shared" si="0"/>
        <v/>
      </c>
      <c r="BH37" s="271" t="str">
        <f t="shared" si="1"/>
        <v/>
      </c>
      <c r="BI37" s="273" t="str">
        <f t="shared" si="2"/>
        <v/>
      </c>
      <c r="BJ37" s="15" t="str">
        <f t="shared" si="3"/>
        <v/>
      </c>
      <c r="BL37" s="67" t="str">
        <f t="shared" si="13"/>
        <v/>
      </c>
      <c r="BM37" s="263"/>
      <c r="BO37" s="1850" t="str">
        <f>IF('20_P2_Alega'!P37&lt;&gt;"","SÍ","")</f>
        <v/>
      </c>
      <c r="BP37" s="1850" t="str">
        <f>IF('20_P2_Alega'!Q37&lt;&gt;"",'20_P2_Alega'!Q37,"")</f>
        <v/>
      </c>
      <c r="BQ37" s="1850"/>
      <c r="BS37" s="1440" t="str">
        <f t="shared" si="4"/>
        <v/>
      </c>
      <c r="BT37" s="1440" t="str">
        <f t="shared" si="5"/>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446" t="str">
        <f>CONCATENATE('01_Carga'!$M$5,"_",$I38)</f>
        <v>FI__21</v>
      </c>
      <c r="B38" s="1405"/>
      <c r="C38" s="1734" t="str">
        <f>'12_P1_Lista'!T38</f>
        <v/>
      </c>
      <c r="D38" s="1461" t="str">
        <f>'12_P1_Lista'!U38</f>
        <v/>
      </c>
      <c r="E38" s="1405"/>
      <c r="F38" s="1735" t="str">
        <f>IF('14_P2_Convoca'!F39&lt;&gt;"",'14_P2_Convoca'!F39,"")</f>
        <v/>
      </c>
      <c r="G38" s="1459" t="str">
        <f>'14_P2_Convoca'!R39</f>
        <v/>
      </c>
      <c r="H38" s="1736" t="str">
        <f t="shared" si="6"/>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925"/>
      <c r="P38" s="153"/>
      <c r="Q38" s="1916"/>
      <c r="R38" s="132"/>
      <c r="S38" s="132"/>
      <c r="T38" s="132"/>
      <c r="U38" s="132"/>
      <c r="V38" s="1749"/>
      <c r="W38" s="151"/>
      <c r="X38" s="1916"/>
      <c r="Y38" s="132"/>
      <c r="Z38" s="132"/>
      <c r="AA38" s="132"/>
      <c r="AB38" s="132"/>
      <c r="AC38" s="1749"/>
      <c r="AD38" s="151"/>
      <c r="AE38" s="1916"/>
      <c r="AF38" s="132"/>
      <c r="AG38" s="132"/>
      <c r="AH38" s="132"/>
      <c r="AI38" s="132"/>
      <c r="AJ38" s="1749"/>
      <c r="AK38" s="151"/>
      <c r="AL38" s="1916"/>
      <c r="AM38" s="132"/>
      <c r="AN38" s="132"/>
      <c r="AO38" s="132"/>
      <c r="AP38" s="132"/>
      <c r="AQ38" s="1749"/>
      <c r="AR38" s="151"/>
      <c r="AS38" s="1916"/>
      <c r="AT38" s="132"/>
      <c r="AU38" s="132"/>
      <c r="AV38" s="132"/>
      <c r="AW38" s="132"/>
      <c r="AX38" s="1749"/>
      <c r="AY38" s="151"/>
      <c r="AZ38" s="270" t="str">
        <f t="shared" si="7"/>
        <v/>
      </c>
      <c r="BA38" s="271" t="str">
        <f t="shared" si="8"/>
        <v/>
      </c>
      <c r="BB38" s="271" t="str">
        <f t="shared" si="9"/>
        <v/>
      </c>
      <c r="BC38" s="271" t="str">
        <f t="shared" si="10"/>
        <v/>
      </c>
      <c r="BD38" s="272" t="str">
        <f t="shared" si="11"/>
        <v/>
      </c>
      <c r="BE38" s="15" t="str">
        <f t="shared" si="12"/>
        <v/>
      </c>
      <c r="BG38" s="270" t="str">
        <f t="shared" si="0"/>
        <v/>
      </c>
      <c r="BH38" s="271" t="str">
        <f t="shared" si="1"/>
        <v/>
      </c>
      <c r="BI38" s="273" t="str">
        <f t="shared" si="2"/>
        <v/>
      </c>
      <c r="BJ38" s="15" t="str">
        <f t="shared" si="3"/>
        <v/>
      </c>
      <c r="BL38" s="67" t="str">
        <f t="shared" si="13"/>
        <v/>
      </c>
      <c r="BM38" s="263"/>
      <c r="BO38" s="1850" t="str">
        <f>IF('20_P2_Alega'!P38&lt;&gt;"","SÍ","")</f>
        <v/>
      </c>
      <c r="BP38" s="1850" t="str">
        <f>IF('20_P2_Alega'!Q38&lt;&gt;"",'20_P2_Alega'!Q38,"")</f>
        <v/>
      </c>
      <c r="BQ38" s="1850"/>
      <c r="BS38" s="1440" t="str">
        <f t="shared" si="4"/>
        <v/>
      </c>
      <c r="BT38" s="1440" t="str">
        <f>IF(AND(O38&lt;&gt;"",COUNT(Q38:AX38)&gt;0),1,"")</f>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446" t="str">
        <f>CONCATENATE('01_Carga'!$M$5,"_",$I39)</f>
        <v>FI__22</v>
      </c>
      <c r="B39" s="1405"/>
      <c r="C39" s="1734" t="str">
        <f>'12_P1_Lista'!T39</f>
        <v/>
      </c>
      <c r="D39" s="1461" t="str">
        <f>'12_P1_Lista'!U39</f>
        <v/>
      </c>
      <c r="E39" s="1405"/>
      <c r="F39" s="1735" t="str">
        <f>IF('14_P2_Convoca'!F40&lt;&gt;"",'14_P2_Convoca'!F40,"")</f>
        <v/>
      </c>
      <c r="G39" s="1459" t="str">
        <f>'14_P2_Convoca'!R40</f>
        <v/>
      </c>
      <c r="H39" s="1736" t="str">
        <f t="shared" si="6"/>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925"/>
      <c r="P39" s="153"/>
      <c r="Q39" s="1916"/>
      <c r="R39" s="132"/>
      <c r="S39" s="132"/>
      <c r="T39" s="132"/>
      <c r="U39" s="132"/>
      <c r="V39" s="1749"/>
      <c r="W39" s="151"/>
      <c r="X39" s="1916"/>
      <c r="Y39" s="132"/>
      <c r="Z39" s="132"/>
      <c r="AA39" s="132"/>
      <c r="AB39" s="132"/>
      <c r="AC39" s="1749"/>
      <c r="AD39" s="151"/>
      <c r="AE39" s="1916"/>
      <c r="AF39" s="132"/>
      <c r="AG39" s="132"/>
      <c r="AH39" s="132"/>
      <c r="AI39" s="132"/>
      <c r="AJ39" s="1749"/>
      <c r="AK39" s="151"/>
      <c r="AL39" s="1916"/>
      <c r="AM39" s="132"/>
      <c r="AN39" s="132"/>
      <c r="AO39" s="132"/>
      <c r="AP39" s="132"/>
      <c r="AQ39" s="1749"/>
      <c r="AR39" s="151"/>
      <c r="AS39" s="1916"/>
      <c r="AT39" s="132"/>
      <c r="AU39" s="132"/>
      <c r="AV39" s="132"/>
      <c r="AW39" s="132"/>
      <c r="AX39" s="1749"/>
      <c r="AY39" s="151"/>
      <c r="AZ39" s="270" t="str">
        <f t="shared" si="7"/>
        <v/>
      </c>
      <c r="BA39" s="271" t="str">
        <f t="shared" si="8"/>
        <v/>
      </c>
      <c r="BB39" s="271" t="str">
        <f t="shared" si="9"/>
        <v/>
      </c>
      <c r="BC39" s="271" t="str">
        <f t="shared" si="10"/>
        <v/>
      </c>
      <c r="BD39" s="272" t="str">
        <f t="shared" si="11"/>
        <v/>
      </c>
      <c r="BE39" s="15" t="str">
        <f t="shared" si="12"/>
        <v/>
      </c>
      <c r="BG39" s="270" t="str">
        <f t="shared" si="0"/>
        <v/>
      </c>
      <c r="BH39" s="271" t="str">
        <f t="shared" si="1"/>
        <v/>
      </c>
      <c r="BI39" s="273" t="str">
        <f t="shared" si="2"/>
        <v/>
      </c>
      <c r="BJ39" s="15" t="str">
        <f t="shared" si="3"/>
        <v/>
      </c>
      <c r="BL39" s="67" t="str">
        <f t="shared" si="13"/>
        <v/>
      </c>
      <c r="BM39" s="263"/>
      <c r="BO39" s="1850" t="str">
        <f>IF('20_P2_Alega'!P39&lt;&gt;"","SÍ","")</f>
        <v/>
      </c>
      <c r="BP39" s="1850" t="str">
        <f>IF('20_P2_Alega'!Q39&lt;&gt;"",'20_P2_Alega'!Q39,"")</f>
        <v/>
      </c>
      <c r="BQ39" s="1850"/>
      <c r="BS39" s="1440" t="str">
        <f t="shared" si="4"/>
        <v/>
      </c>
      <c r="BT39" s="1440" t="str">
        <f t="shared" ref="BT39:BT102" si="19">IF(AND(O39&lt;&gt;"",COUNT(Q39:AX39)&gt;0),1,"")</f>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446" t="str">
        <f>CONCATENATE('01_Carga'!$M$5,"_",$I40)</f>
        <v>FI__23</v>
      </c>
      <c r="B40" s="1405"/>
      <c r="C40" s="1734" t="str">
        <f>'12_P1_Lista'!T40</f>
        <v/>
      </c>
      <c r="D40" s="1461" t="str">
        <f>'12_P1_Lista'!U40</f>
        <v/>
      </c>
      <c r="E40" s="1405"/>
      <c r="F40" s="1735" t="str">
        <f>IF('14_P2_Convoca'!F41&lt;&gt;"",'14_P2_Convoca'!F41,"")</f>
        <v/>
      </c>
      <c r="G40" s="1459" t="str">
        <f>'14_P2_Convoca'!R41</f>
        <v/>
      </c>
      <c r="H40" s="1736" t="str">
        <f t="shared" si="6"/>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925"/>
      <c r="P40" s="153"/>
      <c r="Q40" s="1916"/>
      <c r="R40" s="132"/>
      <c r="S40" s="132"/>
      <c r="T40" s="132"/>
      <c r="U40" s="132"/>
      <c r="V40" s="1749"/>
      <c r="W40" s="151"/>
      <c r="X40" s="1916"/>
      <c r="Y40" s="132"/>
      <c r="Z40" s="132"/>
      <c r="AA40" s="132"/>
      <c r="AB40" s="132"/>
      <c r="AC40" s="1749"/>
      <c r="AD40" s="151"/>
      <c r="AE40" s="1916"/>
      <c r="AF40" s="132"/>
      <c r="AG40" s="132"/>
      <c r="AH40" s="132"/>
      <c r="AI40" s="132"/>
      <c r="AJ40" s="1749"/>
      <c r="AK40" s="151"/>
      <c r="AL40" s="1916"/>
      <c r="AM40" s="132"/>
      <c r="AN40" s="132"/>
      <c r="AO40" s="132"/>
      <c r="AP40" s="132"/>
      <c r="AQ40" s="1749"/>
      <c r="AR40" s="151"/>
      <c r="AS40" s="1916"/>
      <c r="AT40" s="132"/>
      <c r="AU40" s="132"/>
      <c r="AV40" s="132"/>
      <c r="AW40" s="132"/>
      <c r="AX40" s="1749"/>
      <c r="AY40" s="151"/>
      <c r="AZ40" s="270" t="str">
        <f t="shared" si="7"/>
        <v/>
      </c>
      <c r="BA40" s="271" t="str">
        <f t="shared" si="8"/>
        <v/>
      </c>
      <c r="BB40" s="271" t="str">
        <f t="shared" si="9"/>
        <v/>
      </c>
      <c r="BC40" s="271" t="str">
        <f t="shared" si="10"/>
        <v/>
      </c>
      <c r="BD40" s="272" t="str">
        <f t="shared" si="11"/>
        <v/>
      </c>
      <c r="BE40" s="15" t="str">
        <f t="shared" si="12"/>
        <v/>
      </c>
      <c r="BG40" s="270" t="str">
        <f t="shared" si="0"/>
        <v/>
      </c>
      <c r="BH40" s="271" t="str">
        <f t="shared" si="1"/>
        <v/>
      </c>
      <c r="BI40" s="273" t="str">
        <f t="shared" si="2"/>
        <v/>
      </c>
      <c r="BJ40" s="15" t="str">
        <f t="shared" si="3"/>
        <v/>
      </c>
      <c r="BL40" s="67" t="str">
        <f t="shared" si="13"/>
        <v/>
      </c>
      <c r="BM40" s="263"/>
      <c r="BO40" s="1850" t="str">
        <f>IF('20_P2_Alega'!P40&lt;&gt;"","SÍ","")</f>
        <v/>
      </c>
      <c r="BP40" s="1850" t="str">
        <f>IF('20_P2_Alega'!Q40&lt;&gt;"",'20_P2_Alega'!Q40,"")</f>
        <v/>
      </c>
      <c r="BQ40" s="1850"/>
      <c r="BS40" s="1440" t="str">
        <f t="shared" si="4"/>
        <v/>
      </c>
      <c r="BT40" s="1440" t="str">
        <f t="shared" si="19"/>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446" t="str">
        <f>CONCATENATE('01_Carga'!$M$5,"_",$I41)</f>
        <v>FI__24</v>
      </c>
      <c r="B41" s="1405"/>
      <c r="C41" s="1734" t="str">
        <f>'12_P1_Lista'!T41</f>
        <v/>
      </c>
      <c r="D41" s="1461" t="str">
        <f>'12_P1_Lista'!U41</f>
        <v/>
      </c>
      <c r="E41" s="1405"/>
      <c r="F41" s="1735" t="str">
        <f>IF('14_P2_Convoca'!F42&lt;&gt;"",'14_P2_Convoca'!F42,"")</f>
        <v/>
      </c>
      <c r="G41" s="1459" t="str">
        <f>'14_P2_Convoca'!R42</f>
        <v/>
      </c>
      <c r="H41" s="1736" t="str">
        <f t="shared" si="6"/>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925"/>
      <c r="P41" s="153"/>
      <c r="Q41" s="1916"/>
      <c r="R41" s="132"/>
      <c r="S41" s="132"/>
      <c r="T41" s="132"/>
      <c r="U41" s="132"/>
      <c r="V41" s="1749"/>
      <c r="W41" s="151"/>
      <c r="X41" s="1916"/>
      <c r="Y41" s="132"/>
      <c r="Z41" s="132"/>
      <c r="AA41" s="132"/>
      <c r="AB41" s="132"/>
      <c r="AC41" s="1749"/>
      <c r="AD41" s="151"/>
      <c r="AE41" s="1916"/>
      <c r="AF41" s="132"/>
      <c r="AG41" s="132"/>
      <c r="AH41" s="132"/>
      <c r="AI41" s="132"/>
      <c r="AJ41" s="1749"/>
      <c r="AK41" s="151"/>
      <c r="AL41" s="1916"/>
      <c r="AM41" s="132"/>
      <c r="AN41" s="132"/>
      <c r="AO41" s="132"/>
      <c r="AP41" s="132"/>
      <c r="AQ41" s="1749"/>
      <c r="AR41" s="151"/>
      <c r="AS41" s="1916"/>
      <c r="AT41" s="132"/>
      <c r="AU41" s="132"/>
      <c r="AV41" s="132"/>
      <c r="AW41" s="132"/>
      <c r="AX41" s="1749"/>
      <c r="AY41" s="151"/>
      <c r="AZ41" s="270" t="str">
        <f t="shared" si="7"/>
        <v/>
      </c>
      <c r="BA41" s="271" t="str">
        <f t="shared" si="8"/>
        <v/>
      </c>
      <c r="BB41" s="271" t="str">
        <f t="shared" si="9"/>
        <v/>
      </c>
      <c r="BC41" s="271" t="str">
        <f t="shared" si="10"/>
        <v/>
      </c>
      <c r="BD41" s="272" t="str">
        <f t="shared" si="11"/>
        <v/>
      </c>
      <c r="BE41" s="15" t="str">
        <f t="shared" si="12"/>
        <v/>
      </c>
      <c r="BG41" s="270" t="str">
        <f t="shared" si="0"/>
        <v/>
      </c>
      <c r="BH41" s="271" t="str">
        <f t="shared" si="1"/>
        <v/>
      </c>
      <c r="BI41" s="273" t="str">
        <f t="shared" si="2"/>
        <v/>
      </c>
      <c r="BJ41" s="15" t="str">
        <f t="shared" si="3"/>
        <v/>
      </c>
      <c r="BL41" s="67" t="str">
        <f t="shared" si="13"/>
        <v/>
      </c>
      <c r="BM41" s="263"/>
      <c r="BO41" s="1850" t="str">
        <f>IF('20_P2_Alega'!P41&lt;&gt;"","SÍ","")</f>
        <v/>
      </c>
      <c r="BP41" s="1850" t="str">
        <f>IF('20_P2_Alega'!Q41&lt;&gt;"",'20_P2_Alega'!Q41,"")</f>
        <v/>
      </c>
      <c r="BQ41" s="1850"/>
      <c r="BS41" s="1440" t="str">
        <f t="shared" si="4"/>
        <v/>
      </c>
      <c r="BT41" s="1440" t="str">
        <f t="shared" si="19"/>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446" t="str">
        <f>CONCATENATE('01_Carga'!$M$5,"_",$I42)</f>
        <v>FI__25</v>
      </c>
      <c r="B42" s="1405"/>
      <c r="C42" s="1734" t="str">
        <f>'12_P1_Lista'!T42</f>
        <v/>
      </c>
      <c r="D42" s="1461" t="str">
        <f>'12_P1_Lista'!U42</f>
        <v/>
      </c>
      <c r="E42" s="1405"/>
      <c r="F42" s="1735" t="str">
        <f>IF('14_P2_Convoca'!F43&lt;&gt;"",'14_P2_Convoca'!F43,"")</f>
        <v/>
      </c>
      <c r="G42" s="1459" t="str">
        <f>'14_P2_Convoca'!R43</f>
        <v/>
      </c>
      <c r="H42" s="1736" t="str">
        <f t="shared" si="6"/>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925"/>
      <c r="P42" s="153"/>
      <c r="Q42" s="1916"/>
      <c r="R42" s="132"/>
      <c r="S42" s="132"/>
      <c r="T42" s="132"/>
      <c r="U42" s="132"/>
      <c r="V42" s="1749"/>
      <c r="W42" s="151"/>
      <c r="X42" s="1916"/>
      <c r="Y42" s="132"/>
      <c r="Z42" s="132"/>
      <c r="AA42" s="132"/>
      <c r="AB42" s="132"/>
      <c r="AC42" s="1749"/>
      <c r="AD42" s="151"/>
      <c r="AE42" s="1916"/>
      <c r="AF42" s="132"/>
      <c r="AG42" s="132"/>
      <c r="AH42" s="132"/>
      <c r="AI42" s="132"/>
      <c r="AJ42" s="1749"/>
      <c r="AK42" s="151"/>
      <c r="AL42" s="1916"/>
      <c r="AM42" s="132"/>
      <c r="AN42" s="132"/>
      <c r="AO42" s="132"/>
      <c r="AP42" s="132"/>
      <c r="AQ42" s="1749"/>
      <c r="AR42" s="151"/>
      <c r="AS42" s="1916"/>
      <c r="AT42" s="132"/>
      <c r="AU42" s="132"/>
      <c r="AV42" s="132"/>
      <c r="AW42" s="132"/>
      <c r="AX42" s="1749"/>
      <c r="AY42" s="151"/>
      <c r="AZ42" s="270" t="str">
        <f t="shared" si="7"/>
        <v/>
      </c>
      <c r="BA42" s="271" t="str">
        <f t="shared" si="8"/>
        <v/>
      </c>
      <c r="BB42" s="271" t="str">
        <f t="shared" si="9"/>
        <v/>
      </c>
      <c r="BC42" s="271" t="str">
        <f t="shared" si="10"/>
        <v/>
      </c>
      <c r="BD42" s="272" t="str">
        <f t="shared" si="11"/>
        <v/>
      </c>
      <c r="BE42" s="15" t="str">
        <f t="shared" si="12"/>
        <v/>
      </c>
      <c r="BG42" s="270" t="str">
        <f t="shared" si="0"/>
        <v/>
      </c>
      <c r="BH42" s="271" t="str">
        <f t="shared" si="1"/>
        <v/>
      </c>
      <c r="BI42" s="273" t="str">
        <f t="shared" si="2"/>
        <v/>
      </c>
      <c r="BJ42" s="15" t="str">
        <f t="shared" si="3"/>
        <v/>
      </c>
      <c r="BL42" s="67" t="str">
        <f t="shared" si="13"/>
        <v/>
      </c>
      <c r="BM42" s="263"/>
      <c r="BO42" s="1850" t="str">
        <f>IF('20_P2_Alega'!P42&lt;&gt;"","SÍ","")</f>
        <v/>
      </c>
      <c r="BP42" s="1850" t="str">
        <f>IF('20_P2_Alega'!Q42&lt;&gt;"",'20_P2_Alega'!Q42,"")</f>
        <v/>
      </c>
      <c r="BQ42" s="1850"/>
      <c r="BS42" s="1440" t="str">
        <f t="shared" ref="BS42:BS102" si="20">IF(AND(C42="NO",OR(O42&lt;&gt;"",COUNT(Q42:AX42)&gt;0)),1,"")</f>
        <v/>
      </c>
      <c r="BT42" s="1440" t="str">
        <f t="shared" si="19"/>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446" t="str">
        <f>CONCATENATE('01_Carga'!$M$5,"_",$I43)</f>
        <v>FI__26</v>
      </c>
      <c r="B43" s="1405"/>
      <c r="C43" s="1734" t="str">
        <f>'12_P1_Lista'!T43</f>
        <v/>
      </c>
      <c r="D43" s="1461" t="str">
        <f>'12_P1_Lista'!U43</f>
        <v/>
      </c>
      <c r="E43" s="1405"/>
      <c r="F43" s="1735" t="str">
        <f>IF('14_P2_Convoca'!F44&lt;&gt;"",'14_P2_Convoca'!F44,"")</f>
        <v/>
      </c>
      <c r="G43" s="1459" t="str">
        <f>'14_P2_Convoca'!R44</f>
        <v/>
      </c>
      <c r="H43" s="1736" t="str">
        <f t="shared" si="6"/>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925"/>
      <c r="P43" s="153"/>
      <c r="Q43" s="1916"/>
      <c r="R43" s="132"/>
      <c r="S43" s="132"/>
      <c r="T43" s="132"/>
      <c r="U43" s="132"/>
      <c r="V43" s="1749"/>
      <c r="W43" s="151"/>
      <c r="X43" s="1916"/>
      <c r="Y43" s="132"/>
      <c r="Z43" s="132"/>
      <c r="AA43" s="132"/>
      <c r="AB43" s="132"/>
      <c r="AC43" s="1749"/>
      <c r="AD43" s="151"/>
      <c r="AE43" s="1916"/>
      <c r="AF43" s="132"/>
      <c r="AG43" s="132"/>
      <c r="AH43" s="132"/>
      <c r="AI43" s="132"/>
      <c r="AJ43" s="1749"/>
      <c r="AK43" s="151"/>
      <c r="AL43" s="1916"/>
      <c r="AM43" s="132"/>
      <c r="AN43" s="132"/>
      <c r="AO43" s="132"/>
      <c r="AP43" s="132"/>
      <c r="AQ43" s="1749"/>
      <c r="AR43" s="151"/>
      <c r="AS43" s="1916"/>
      <c r="AT43" s="132"/>
      <c r="AU43" s="132"/>
      <c r="AV43" s="132"/>
      <c r="AW43" s="132"/>
      <c r="AX43" s="1749"/>
      <c r="AY43" s="151"/>
      <c r="AZ43" s="270" t="str">
        <f t="shared" si="7"/>
        <v/>
      </c>
      <c r="BA43" s="271" t="str">
        <f t="shared" si="8"/>
        <v/>
      </c>
      <c r="BB43" s="271" t="str">
        <f t="shared" si="9"/>
        <v/>
      </c>
      <c r="BC43" s="271" t="str">
        <f t="shared" si="10"/>
        <v/>
      </c>
      <c r="BD43" s="272" t="str">
        <f t="shared" si="11"/>
        <v/>
      </c>
      <c r="BE43" s="15" t="str">
        <f t="shared" si="12"/>
        <v/>
      </c>
      <c r="BG43" s="270" t="str">
        <f t="shared" si="0"/>
        <v/>
      </c>
      <c r="BH43" s="271" t="str">
        <f t="shared" si="1"/>
        <v/>
      </c>
      <c r="BI43" s="273" t="str">
        <f t="shared" si="2"/>
        <v/>
      </c>
      <c r="BJ43" s="15" t="str">
        <f t="shared" si="3"/>
        <v/>
      </c>
      <c r="BL43" s="67" t="str">
        <f t="shared" si="13"/>
        <v/>
      </c>
      <c r="BM43" s="263"/>
      <c r="BO43" s="1850" t="str">
        <f>IF('20_P2_Alega'!P43&lt;&gt;"","SÍ","")</f>
        <v/>
      </c>
      <c r="BP43" s="1850" t="str">
        <f>IF('20_P2_Alega'!Q43&lt;&gt;"",'20_P2_Alega'!Q43,"")</f>
        <v/>
      </c>
      <c r="BQ43" s="1850"/>
      <c r="BS43" s="1440" t="str">
        <f t="shared" si="20"/>
        <v/>
      </c>
      <c r="BT43" s="1440" t="str">
        <f t="shared" si="19"/>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446" t="str">
        <f>CONCATENATE('01_Carga'!$M$5,"_",$I44)</f>
        <v>FI__27</v>
      </c>
      <c r="B44" s="1405"/>
      <c r="C44" s="1734" t="str">
        <f>'12_P1_Lista'!T44</f>
        <v/>
      </c>
      <c r="D44" s="1461" t="str">
        <f>'12_P1_Lista'!U44</f>
        <v/>
      </c>
      <c r="E44" s="1405"/>
      <c r="F44" s="1735" t="str">
        <f>IF('14_P2_Convoca'!F45&lt;&gt;"",'14_P2_Convoca'!F45,"")</f>
        <v/>
      </c>
      <c r="G44" s="1459" t="str">
        <f>'14_P2_Convoca'!R45</f>
        <v/>
      </c>
      <c r="H44" s="1736" t="str">
        <f t="shared" si="6"/>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925"/>
      <c r="P44" s="153"/>
      <c r="Q44" s="1916"/>
      <c r="R44" s="132"/>
      <c r="S44" s="132"/>
      <c r="T44" s="132"/>
      <c r="U44" s="132"/>
      <c r="V44" s="1749"/>
      <c r="W44" s="151"/>
      <c r="X44" s="1916"/>
      <c r="Y44" s="132"/>
      <c r="Z44" s="132"/>
      <c r="AA44" s="132"/>
      <c r="AB44" s="132"/>
      <c r="AC44" s="1749"/>
      <c r="AD44" s="151"/>
      <c r="AE44" s="1916"/>
      <c r="AF44" s="132"/>
      <c r="AG44" s="132"/>
      <c r="AH44" s="132"/>
      <c r="AI44" s="132"/>
      <c r="AJ44" s="1749"/>
      <c r="AK44" s="151"/>
      <c r="AL44" s="1916"/>
      <c r="AM44" s="132"/>
      <c r="AN44" s="132"/>
      <c r="AO44" s="132"/>
      <c r="AP44" s="132"/>
      <c r="AQ44" s="1749"/>
      <c r="AR44" s="151"/>
      <c r="AS44" s="1916"/>
      <c r="AT44" s="132"/>
      <c r="AU44" s="132"/>
      <c r="AV44" s="132"/>
      <c r="AW44" s="132"/>
      <c r="AX44" s="1749"/>
      <c r="AY44" s="151"/>
      <c r="AZ44" s="270" t="str">
        <f t="shared" si="7"/>
        <v/>
      </c>
      <c r="BA44" s="271" t="str">
        <f t="shared" si="8"/>
        <v/>
      </c>
      <c r="BB44" s="271" t="str">
        <f t="shared" si="9"/>
        <v/>
      </c>
      <c r="BC44" s="271" t="str">
        <f t="shared" si="10"/>
        <v/>
      </c>
      <c r="BD44" s="272" t="str">
        <f t="shared" si="11"/>
        <v/>
      </c>
      <c r="BE44" s="15" t="str">
        <f t="shared" si="12"/>
        <v/>
      </c>
      <c r="BG44" s="270" t="str">
        <f t="shared" si="0"/>
        <v/>
      </c>
      <c r="BH44" s="271" t="str">
        <f t="shared" si="1"/>
        <v/>
      </c>
      <c r="BI44" s="273" t="str">
        <f t="shared" si="2"/>
        <v/>
      </c>
      <c r="BJ44" s="15" t="str">
        <f t="shared" si="3"/>
        <v/>
      </c>
      <c r="BL44" s="67" t="str">
        <f t="shared" si="13"/>
        <v/>
      </c>
      <c r="BM44" s="263"/>
      <c r="BO44" s="1850" t="str">
        <f>IF('20_P2_Alega'!P44&lt;&gt;"","SÍ","")</f>
        <v/>
      </c>
      <c r="BP44" s="1850" t="str">
        <f>IF('20_P2_Alega'!Q44&lt;&gt;"",'20_P2_Alega'!Q44,"")</f>
        <v/>
      </c>
      <c r="BQ44" s="1850"/>
      <c r="BS44" s="1440" t="str">
        <f t="shared" si="20"/>
        <v/>
      </c>
      <c r="BT44" s="1440" t="str">
        <f t="shared" si="19"/>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446" t="str">
        <f>CONCATENATE('01_Carga'!$M$5,"_",$I45)</f>
        <v>FI__28</v>
      </c>
      <c r="B45" s="1405"/>
      <c r="C45" s="1734" t="str">
        <f>'12_P1_Lista'!T45</f>
        <v/>
      </c>
      <c r="D45" s="1461" t="str">
        <f>'12_P1_Lista'!U45</f>
        <v/>
      </c>
      <c r="E45" s="1405"/>
      <c r="F45" s="1735" t="str">
        <f>IF('14_P2_Convoca'!F46&lt;&gt;"",'14_P2_Convoca'!F46,"")</f>
        <v/>
      </c>
      <c r="G45" s="1459" t="str">
        <f>'14_P2_Convoca'!R46</f>
        <v/>
      </c>
      <c r="H45" s="1736" t="str">
        <f t="shared" si="6"/>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925"/>
      <c r="P45" s="153"/>
      <c r="Q45" s="1916"/>
      <c r="R45" s="132"/>
      <c r="S45" s="132"/>
      <c r="T45" s="132"/>
      <c r="U45" s="132"/>
      <c r="V45" s="1749"/>
      <c r="W45" s="151"/>
      <c r="X45" s="1916"/>
      <c r="Y45" s="132"/>
      <c r="Z45" s="132"/>
      <c r="AA45" s="132"/>
      <c r="AB45" s="132"/>
      <c r="AC45" s="1749"/>
      <c r="AD45" s="151"/>
      <c r="AE45" s="1916"/>
      <c r="AF45" s="132"/>
      <c r="AG45" s="132"/>
      <c r="AH45" s="132"/>
      <c r="AI45" s="132"/>
      <c r="AJ45" s="1749"/>
      <c r="AK45" s="151"/>
      <c r="AL45" s="1916"/>
      <c r="AM45" s="132"/>
      <c r="AN45" s="132"/>
      <c r="AO45" s="132"/>
      <c r="AP45" s="132"/>
      <c r="AQ45" s="1749"/>
      <c r="AR45" s="151"/>
      <c r="AS45" s="1916"/>
      <c r="AT45" s="132"/>
      <c r="AU45" s="132"/>
      <c r="AV45" s="132"/>
      <c r="AW45" s="132"/>
      <c r="AX45" s="1749"/>
      <c r="AY45" s="151"/>
      <c r="AZ45" s="270" t="str">
        <f t="shared" si="7"/>
        <v/>
      </c>
      <c r="BA45" s="271" t="str">
        <f t="shared" si="8"/>
        <v/>
      </c>
      <c r="BB45" s="271" t="str">
        <f t="shared" si="9"/>
        <v/>
      </c>
      <c r="BC45" s="271" t="str">
        <f t="shared" si="10"/>
        <v/>
      </c>
      <c r="BD45" s="272" t="str">
        <f t="shared" si="11"/>
        <v/>
      </c>
      <c r="BE45" s="15" t="str">
        <f t="shared" si="12"/>
        <v/>
      </c>
      <c r="BG45" s="270" t="str">
        <f t="shared" si="0"/>
        <v/>
      </c>
      <c r="BH45" s="271" t="str">
        <f t="shared" si="1"/>
        <v/>
      </c>
      <c r="BI45" s="273" t="str">
        <f t="shared" si="2"/>
        <v/>
      </c>
      <c r="BJ45" s="15" t="str">
        <f t="shared" si="3"/>
        <v/>
      </c>
      <c r="BL45" s="67" t="str">
        <f t="shared" si="13"/>
        <v/>
      </c>
      <c r="BM45" s="263"/>
      <c r="BO45" s="1850" t="str">
        <f>IF('20_P2_Alega'!P45&lt;&gt;"","SÍ","")</f>
        <v/>
      </c>
      <c r="BP45" s="1850" t="str">
        <f>IF('20_P2_Alega'!Q45&lt;&gt;"",'20_P2_Alega'!Q45,"")</f>
        <v/>
      </c>
      <c r="BQ45" s="1850"/>
      <c r="BS45" s="1440" t="str">
        <f t="shared" si="20"/>
        <v/>
      </c>
      <c r="BT45" s="1440" t="str">
        <f t="shared" si="19"/>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446" t="str">
        <f>CONCATENATE('01_Carga'!$M$5,"_",$I46)</f>
        <v>FI__29</v>
      </c>
      <c r="B46" s="1405"/>
      <c r="C46" s="1734" t="str">
        <f>'12_P1_Lista'!T46</f>
        <v/>
      </c>
      <c r="D46" s="1461" t="str">
        <f>'12_P1_Lista'!U46</f>
        <v/>
      </c>
      <c r="E46" s="1405"/>
      <c r="F46" s="1735" t="str">
        <f>IF('14_P2_Convoca'!F47&lt;&gt;"",'14_P2_Convoca'!F47,"")</f>
        <v/>
      </c>
      <c r="G46" s="1459" t="str">
        <f>'14_P2_Convoca'!R47</f>
        <v/>
      </c>
      <c r="H46" s="1736" t="str">
        <f t="shared" si="6"/>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925"/>
      <c r="P46" s="153"/>
      <c r="Q46" s="1916"/>
      <c r="R46" s="132"/>
      <c r="S46" s="132"/>
      <c r="T46" s="132"/>
      <c r="U46" s="132"/>
      <c r="V46" s="1749"/>
      <c r="W46" s="151"/>
      <c r="X46" s="1916"/>
      <c r="Y46" s="132"/>
      <c r="Z46" s="132"/>
      <c r="AA46" s="132"/>
      <c r="AB46" s="132"/>
      <c r="AC46" s="1749"/>
      <c r="AD46" s="151"/>
      <c r="AE46" s="1916"/>
      <c r="AF46" s="132"/>
      <c r="AG46" s="132"/>
      <c r="AH46" s="132"/>
      <c r="AI46" s="132"/>
      <c r="AJ46" s="1749"/>
      <c r="AK46" s="151"/>
      <c r="AL46" s="1916"/>
      <c r="AM46" s="132"/>
      <c r="AN46" s="132"/>
      <c r="AO46" s="132"/>
      <c r="AP46" s="132"/>
      <c r="AQ46" s="1749"/>
      <c r="AR46" s="151"/>
      <c r="AS46" s="1916"/>
      <c r="AT46" s="132"/>
      <c r="AU46" s="132"/>
      <c r="AV46" s="132"/>
      <c r="AW46" s="132"/>
      <c r="AX46" s="1749"/>
      <c r="AY46" s="151"/>
      <c r="AZ46" s="270" t="str">
        <f t="shared" si="7"/>
        <v/>
      </c>
      <c r="BA46" s="271" t="str">
        <f t="shared" si="8"/>
        <v/>
      </c>
      <c r="BB46" s="271" t="str">
        <f t="shared" si="9"/>
        <v/>
      </c>
      <c r="BC46" s="271" t="str">
        <f t="shared" si="10"/>
        <v/>
      </c>
      <c r="BD46" s="272" t="str">
        <f t="shared" si="11"/>
        <v/>
      </c>
      <c r="BE46" s="15" t="str">
        <f t="shared" si="12"/>
        <v/>
      </c>
      <c r="BG46" s="270" t="str">
        <f t="shared" si="0"/>
        <v/>
      </c>
      <c r="BH46" s="271" t="str">
        <f t="shared" si="1"/>
        <v/>
      </c>
      <c r="BI46" s="273" t="str">
        <f t="shared" si="2"/>
        <v/>
      </c>
      <c r="BJ46" s="15" t="str">
        <f t="shared" si="3"/>
        <v/>
      </c>
      <c r="BL46" s="67" t="str">
        <f t="shared" si="13"/>
        <v/>
      </c>
      <c r="BM46" s="263"/>
      <c r="BO46" s="1850" t="str">
        <f>IF('20_P2_Alega'!P46&lt;&gt;"","SÍ","")</f>
        <v/>
      </c>
      <c r="BP46" s="1850" t="str">
        <f>IF('20_P2_Alega'!Q46&lt;&gt;"",'20_P2_Alega'!Q46,"")</f>
        <v/>
      </c>
      <c r="BQ46" s="1850"/>
      <c r="BS46" s="1440" t="str">
        <f t="shared" si="20"/>
        <v/>
      </c>
      <c r="BT46" s="1440" t="str">
        <f t="shared" si="19"/>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446" t="str">
        <f>CONCATENATE('01_Carga'!$M$5,"_",$I47)</f>
        <v>FI__30</v>
      </c>
      <c r="B47" s="1405"/>
      <c r="C47" s="1734" t="str">
        <f>'12_P1_Lista'!T47</f>
        <v/>
      </c>
      <c r="D47" s="1461" t="str">
        <f>'12_P1_Lista'!U47</f>
        <v/>
      </c>
      <c r="E47" s="1405"/>
      <c r="F47" s="1735" t="str">
        <f>IF('14_P2_Convoca'!F48&lt;&gt;"",'14_P2_Convoca'!F48,"")</f>
        <v/>
      </c>
      <c r="G47" s="1459" t="str">
        <f>'14_P2_Convoca'!R48</f>
        <v/>
      </c>
      <c r="H47" s="1736" t="str">
        <f t="shared" si="6"/>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925"/>
      <c r="P47" s="153"/>
      <c r="Q47" s="1916"/>
      <c r="R47" s="132"/>
      <c r="S47" s="132"/>
      <c r="T47" s="132"/>
      <c r="U47" s="132"/>
      <c r="V47" s="1749"/>
      <c r="W47" s="151"/>
      <c r="X47" s="1916"/>
      <c r="Y47" s="132"/>
      <c r="Z47" s="132"/>
      <c r="AA47" s="132"/>
      <c r="AB47" s="132"/>
      <c r="AC47" s="1749"/>
      <c r="AD47" s="151"/>
      <c r="AE47" s="1916"/>
      <c r="AF47" s="132"/>
      <c r="AG47" s="132"/>
      <c r="AH47" s="132"/>
      <c r="AI47" s="132"/>
      <c r="AJ47" s="1749"/>
      <c r="AK47" s="151"/>
      <c r="AL47" s="1916"/>
      <c r="AM47" s="132"/>
      <c r="AN47" s="132"/>
      <c r="AO47" s="132"/>
      <c r="AP47" s="132"/>
      <c r="AQ47" s="1749"/>
      <c r="AR47" s="151"/>
      <c r="AS47" s="1916"/>
      <c r="AT47" s="132"/>
      <c r="AU47" s="132"/>
      <c r="AV47" s="132"/>
      <c r="AW47" s="132"/>
      <c r="AX47" s="1749"/>
      <c r="AY47" s="151"/>
      <c r="AZ47" s="270" t="str">
        <f t="shared" si="7"/>
        <v/>
      </c>
      <c r="BA47" s="271" t="str">
        <f t="shared" si="8"/>
        <v/>
      </c>
      <c r="BB47" s="271" t="str">
        <f t="shared" si="9"/>
        <v/>
      </c>
      <c r="BC47" s="271" t="str">
        <f t="shared" si="10"/>
        <v/>
      </c>
      <c r="BD47" s="272" t="str">
        <f t="shared" si="11"/>
        <v/>
      </c>
      <c r="BE47" s="15" t="str">
        <f t="shared" si="12"/>
        <v/>
      </c>
      <c r="BG47" s="270" t="str">
        <f t="shared" si="0"/>
        <v/>
      </c>
      <c r="BH47" s="271" t="str">
        <f t="shared" si="1"/>
        <v/>
      </c>
      <c r="BI47" s="273" t="str">
        <f t="shared" si="2"/>
        <v/>
      </c>
      <c r="BJ47" s="15" t="str">
        <f t="shared" si="3"/>
        <v/>
      </c>
      <c r="BL47" s="67" t="str">
        <f t="shared" si="13"/>
        <v/>
      </c>
      <c r="BM47" s="263"/>
      <c r="BO47" s="1850" t="str">
        <f>IF('20_P2_Alega'!P47&lt;&gt;"","SÍ","")</f>
        <v/>
      </c>
      <c r="BP47" s="1850" t="str">
        <f>IF('20_P2_Alega'!Q47&lt;&gt;"",'20_P2_Alega'!Q47,"")</f>
        <v/>
      </c>
      <c r="BQ47" s="1850"/>
      <c r="BS47" s="1440" t="str">
        <f t="shared" si="20"/>
        <v/>
      </c>
      <c r="BT47" s="1440" t="str">
        <f t="shared" si="19"/>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446" t="str">
        <f>CONCATENATE('01_Carga'!$M$5,"_",$I48)</f>
        <v>FI__31</v>
      </c>
      <c r="B48" s="1405"/>
      <c r="C48" s="1734" t="str">
        <f>'12_P1_Lista'!T48</f>
        <v/>
      </c>
      <c r="D48" s="1461" t="str">
        <f>'12_P1_Lista'!U48</f>
        <v/>
      </c>
      <c r="E48" s="1405"/>
      <c r="F48" s="1735" t="str">
        <f>IF('14_P2_Convoca'!F49&lt;&gt;"",'14_P2_Convoca'!F49,"")</f>
        <v/>
      </c>
      <c r="G48" s="1459" t="str">
        <f>'14_P2_Convoca'!R49</f>
        <v/>
      </c>
      <c r="H48" s="1736" t="str">
        <f t="shared" si="6"/>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925"/>
      <c r="P48" s="153"/>
      <c r="Q48" s="1916"/>
      <c r="R48" s="132"/>
      <c r="S48" s="132"/>
      <c r="T48" s="132"/>
      <c r="U48" s="132"/>
      <c r="V48" s="1749"/>
      <c r="W48" s="151"/>
      <c r="X48" s="1916"/>
      <c r="Y48" s="132"/>
      <c r="Z48" s="132"/>
      <c r="AA48" s="132"/>
      <c r="AB48" s="132"/>
      <c r="AC48" s="1749"/>
      <c r="AD48" s="151"/>
      <c r="AE48" s="1916"/>
      <c r="AF48" s="132"/>
      <c r="AG48" s="132"/>
      <c r="AH48" s="132"/>
      <c r="AI48" s="132"/>
      <c r="AJ48" s="1749"/>
      <c r="AK48" s="151"/>
      <c r="AL48" s="1916"/>
      <c r="AM48" s="132"/>
      <c r="AN48" s="132"/>
      <c r="AO48" s="132"/>
      <c r="AP48" s="132"/>
      <c r="AQ48" s="1749"/>
      <c r="AR48" s="151"/>
      <c r="AS48" s="1916"/>
      <c r="AT48" s="132"/>
      <c r="AU48" s="132"/>
      <c r="AV48" s="132"/>
      <c r="AW48" s="132"/>
      <c r="AX48" s="1749"/>
      <c r="AY48" s="151"/>
      <c r="AZ48" s="270" t="str">
        <f t="shared" si="7"/>
        <v/>
      </c>
      <c r="BA48" s="271" t="str">
        <f t="shared" si="8"/>
        <v/>
      </c>
      <c r="BB48" s="271" t="str">
        <f t="shared" si="9"/>
        <v/>
      </c>
      <c r="BC48" s="271" t="str">
        <f t="shared" si="10"/>
        <v/>
      </c>
      <c r="BD48" s="272" t="str">
        <f t="shared" si="11"/>
        <v/>
      </c>
      <c r="BE48" s="15" t="str">
        <f t="shared" si="12"/>
        <v/>
      </c>
      <c r="BG48" s="270" t="str">
        <f t="shared" si="0"/>
        <v/>
      </c>
      <c r="BH48" s="271" t="str">
        <f t="shared" si="1"/>
        <v/>
      </c>
      <c r="BI48" s="273" t="str">
        <f t="shared" si="2"/>
        <v/>
      </c>
      <c r="BJ48" s="15" t="str">
        <f t="shared" si="3"/>
        <v/>
      </c>
      <c r="BL48" s="67" t="str">
        <f t="shared" si="13"/>
        <v/>
      </c>
      <c r="BM48" s="263"/>
      <c r="BO48" s="1850" t="str">
        <f>IF('20_P2_Alega'!P48&lt;&gt;"","SÍ","")</f>
        <v/>
      </c>
      <c r="BP48" s="1850" t="str">
        <f>IF('20_P2_Alega'!Q48&lt;&gt;"",'20_P2_Alega'!Q48,"")</f>
        <v/>
      </c>
      <c r="BQ48" s="1850"/>
      <c r="BS48" s="1440" t="str">
        <f t="shared" si="20"/>
        <v/>
      </c>
      <c r="BT48" s="1440" t="str">
        <f t="shared" si="19"/>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446" t="str">
        <f>CONCATENATE('01_Carga'!$M$5,"_",$I49)</f>
        <v>FI__32</v>
      </c>
      <c r="B49" s="1405"/>
      <c r="C49" s="1734" t="str">
        <f>'12_P1_Lista'!T49</f>
        <v/>
      </c>
      <c r="D49" s="1461" t="str">
        <f>'12_P1_Lista'!U49</f>
        <v/>
      </c>
      <c r="E49" s="1405"/>
      <c r="F49" s="1735" t="str">
        <f>IF('14_P2_Convoca'!F50&lt;&gt;"",'14_P2_Convoca'!F50,"")</f>
        <v/>
      </c>
      <c r="G49" s="1459" t="str">
        <f>'14_P2_Convoca'!R50</f>
        <v/>
      </c>
      <c r="H49" s="1736" t="str">
        <f t="shared" si="6"/>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925"/>
      <c r="P49" s="153"/>
      <c r="Q49" s="1916"/>
      <c r="R49" s="132"/>
      <c r="S49" s="132"/>
      <c r="T49" s="132"/>
      <c r="U49" s="132"/>
      <c r="V49" s="1749"/>
      <c r="W49" s="151"/>
      <c r="X49" s="1916"/>
      <c r="Y49" s="132"/>
      <c r="Z49" s="132"/>
      <c r="AA49" s="132"/>
      <c r="AB49" s="132"/>
      <c r="AC49" s="1749"/>
      <c r="AD49" s="151"/>
      <c r="AE49" s="1916"/>
      <c r="AF49" s="132"/>
      <c r="AG49" s="132"/>
      <c r="AH49" s="132"/>
      <c r="AI49" s="132"/>
      <c r="AJ49" s="1749"/>
      <c r="AK49" s="151"/>
      <c r="AL49" s="1916"/>
      <c r="AM49" s="132"/>
      <c r="AN49" s="132"/>
      <c r="AO49" s="132"/>
      <c r="AP49" s="132"/>
      <c r="AQ49" s="1749"/>
      <c r="AR49" s="151"/>
      <c r="AS49" s="1916"/>
      <c r="AT49" s="132"/>
      <c r="AU49" s="132"/>
      <c r="AV49" s="132"/>
      <c r="AW49" s="132"/>
      <c r="AX49" s="1749"/>
      <c r="AY49" s="151"/>
      <c r="AZ49" s="270" t="str">
        <f t="shared" si="7"/>
        <v/>
      </c>
      <c r="BA49" s="271" t="str">
        <f t="shared" si="8"/>
        <v/>
      </c>
      <c r="BB49" s="271" t="str">
        <f t="shared" si="9"/>
        <v/>
      </c>
      <c r="BC49" s="271" t="str">
        <f t="shared" si="10"/>
        <v/>
      </c>
      <c r="BD49" s="272" t="str">
        <f t="shared" si="11"/>
        <v/>
      </c>
      <c r="BE49" s="15" t="str">
        <f t="shared" si="12"/>
        <v/>
      </c>
      <c r="BG49" s="270" t="str">
        <f t="shared" si="0"/>
        <v/>
      </c>
      <c r="BH49" s="271" t="str">
        <f t="shared" si="1"/>
        <v/>
      </c>
      <c r="BI49" s="273" t="str">
        <f t="shared" si="2"/>
        <v/>
      </c>
      <c r="BJ49" s="15" t="str">
        <f t="shared" si="3"/>
        <v/>
      </c>
      <c r="BL49" s="67" t="str">
        <f t="shared" si="13"/>
        <v/>
      </c>
      <c r="BM49" s="263"/>
      <c r="BO49" s="1850" t="str">
        <f>IF('20_P2_Alega'!P49&lt;&gt;"","SÍ","")</f>
        <v/>
      </c>
      <c r="BP49" s="1850" t="str">
        <f>IF('20_P2_Alega'!Q49&lt;&gt;"",'20_P2_Alega'!Q49,"")</f>
        <v/>
      </c>
      <c r="BQ49" s="1850"/>
      <c r="BS49" s="1440" t="str">
        <f t="shared" si="20"/>
        <v/>
      </c>
      <c r="BT49" s="1440" t="str">
        <f t="shared" si="19"/>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446" t="str">
        <f>CONCATENATE('01_Carga'!$M$5,"_",$I50)</f>
        <v>FI__33</v>
      </c>
      <c r="B50" s="1405"/>
      <c r="C50" s="1734" t="str">
        <f>'12_P1_Lista'!T50</f>
        <v/>
      </c>
      <c r="D50" s="1461" t="str">
        <f>'12_P1_Lista'!U50</f>
        <v/>
      </c>
      <c r="E50" s="1405"/>
      <c r="F50" s="1735" t="str">
        <f>IF('14_P2_Convoca'!F51&lt;&gt;"",'14_P2_Convoca'!F51,"")</f>
        <v/>
      </c>
      <c r="G50" s="1459" t="str">
        <f>'14_P2_Convoca'!R51</f>
        <v/>
      </c>
      <c r="H50" s="1736" t="str">
        <f t="shared" si="6"/>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925"/>
      <c r="P50" s="153"/>
      <c r="Q50" s="1916"/>
      <c r="R50" s="132"/>
      <c r="S50" s="132"/>
      <c r="T50" s="132"/>
      <c r="U50" s="132"/>
      <c r="V50" s="1749"/>
      <c r="W50" s="151"/>
      <c r="X50" s="1916"/>
      <c r="Y50" s="132"/>
      <c r="Z50" s="132"/>
      <c r="AA50" s="132"/>
      <c r="AB50" s="132"/>
      <c r="AC50" s="1749"/>
      <c r="AD50" s="151"/>
      <c r="AE50" s="1916"/>
      <c r="AF50" s="132"/>
      <c r="AG50" s="132"/>
      <c r="AH50" s="132"/>
      <c r="AI50" s="132"/>
      <c r="AJ50" s="1749"/>
      <c r="AK50" s="151"/>
      <c r="AL50" s="1916"/>
      <c r="AM50" s="132"/>
      <c r="AN50" s="132"/>
      <c r="AO50" s="132"/>
      <c r="AP50" s="132"/>
      <c r="AQ50" s="1749"/>
      <c r="AR50" s="151"/>
      <c r="AS50" s="1916"/>
      <c r="AT50" s="132"/>
      <c r="AU50" s="132"/>
      <c r="AV50" s="132"/>
      <c r="AW50" s="132"/>
      <c r="AX50" s="1749"/>
      <c r="AY50" s="151"/>
      <c r="AZ50" s="270" t="str">
        <f t="shared" si="7"/>
        <v/>
      </c>
      <c r="BA50" s="271" t="str">
        <f t="shared" si="8"/>
        <v/>
      </c>
      <c r="BB50" s="271" t="str">
        <f t="shared" si="9"/>
        <v/>
      </c>
      <c r="BC50" s="271" t="str">
        <f t="shared" si="10"/>
        <v/>
      </c>
      <c r="BD50" s="272" t="str">
        <f t="shared" si="11"/>
        <v/>
      </c>
      <c r="BE50" s="15" t="str">
        <f t="shared" si="12"/>
        <v/>
      </c>
      <c r="BG50" s="270" t="str">
        <f t="shared" si="0"/>
        <v/>
      </c>
      <c r="BH50" s="271" t="str">
        <f t="shared" si="1"/>
        <v/>
      </c>
      <c r="BI50" s="273" t="str">
        <f t="shared" si="2"/>
        <v/>
      </c>
      <c r="BJ50" s="15" t="str">
        <f t="shared" si="3"/>
        <v/>
      </c>
      <c r="BL50" s="67" t="str">
        <f t="shared" si="13"/>
        <v/>
      </c>
      <c r="BM50" s="263"/>
      <c r="BO50" s="1850" t="str">
        <f>IF('20_P2_Alega'!P50&lt;&gt;"","SÍ","")</f>
        <v/>
      </c>
      <c r="BP50" s="1850" t="str">
        <f>IF('20_P2_Alega'!Q50&lt;&gt;"",'20_P2_Alega'!Q50,"")</f>
        <v/>
      </c>
      <c r="BQ50" s="1850"/>
      <c r="BS50" s="1440" t="str">
        <f t="shared" si="20"/>
        <v/>
      </c>
      <c r="BT50" s="1440" t="str">
        <f t="shared" si="19"/>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446" t="str">
        <f>CONCATENATE('01_Carga'!$M$5,"_",$I51)</f>
        <v>FI__34</v>
      </c>
      <c r="B51" s="1405"/>
      <c r="C51" s="1734" t="str">
        <f>'12_P1_Lista'!T51</f>
        <v/>
      </c>
      <c r="D51" s="1461" t="str">
        <f>'12_P1_Lista'!U51</f>
        <v/>
      </c>
      <c r="E51" s="1405"/>
      <c r="F51" s="1735" t="str">
        <f>IF('14_P2_Convoca'!F52&lt;&gt;"",'14_P2_Convoca'!F52,"")</f>
        <v/>
      </c>
      <c r="G51" s="1459" t="str">
        <f>'14_P2_Convoca'!R52</f>
        <v/>
      </c>
      <c r="H51" s="1736" t="str">
        <f t="shared" si="6"/>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925"/>
      <c r="P51" s="153"/>
      <c r="Q51" s="1916"/>
      <c r="R51" s="132"/>
      <c r="S51" s="132"/>
      <c r="T51" s="132"/>
      <c r="U51" s="132"/>
      <c r="V51" s="1749"/>
      <c r="W51" s="151"/>
      <c r="X51" s="1916"/>
      <c r="Y51" s="132"/>
      <c r="Z51" s="132"/>
      <c r="AA51" s="132"/>
      <c r="AB51" s="132"/>
      <c r="AC51" s="1749"/>
      <c r="AD51" s="151"/>
      <c r="AE51" s="1916"/>
      <c r="AF51" s="132"/>
      <c r="AG51" s="132"/>
      <c r="AH51" s="132"/>
      <c r="AI51" s="132"/>
      <c r="AJ51" s="1749"/>
      <c r="AK51" s="151"/>
      <c r="AL51" s="1916"/>
      <c r="AM51" s="132"/>
      <c r="AN51" s="132"/>
      <c r="AO51" s="132"/>
      <c r="AP51" s="132"/>
      <c r="AQ51" s="1749"/>
      <c r="AR51" s="151"/>
      <c r="AS51" s="1916"/>
      <c r="AT51" s="132"/>
      <c r="AU51" s="132"/>
      <c r="AV51" s="132"/>
      <c r="AW51" s="132"/>
      <c r="AX51" s="1749"/>
      <c r="AY51" s="151"/>
      <c r="AZ51" s="270" t="str">
        <f t="shared" si="7"/>
        <v/>
      </c>
      <c r="BA51" s="271" t="str">
        <f t="shared" si="8"/>
        <v/>
      </c>
      <c r="BB51" s="271" t="str">
        <f t="shared" si="9"/>
        <v/>
      </c>
      <c r="BC51" s="271" t="str">
        <f t="shared" si="10"/>
        <v/>
      </c>
      <c r="BD51" s="272" t="str">
        <f t="shared" si="11"/>
        <v/>
      </c>
      <c r="BE51" s="15" t="str">
        <f t="shared" si="12"/>
        <v/>
      </c>
      <c r="BG51" s="270" t="str">
        <f t="shared" si="0"/>
        <v/>
      </c>
      <c r="BH51" s="271" t="str">
        <f t="shared" si="1"/>
        <v/>
      </c>
      <c r="BI51" s="273" t="str">
        <f t="shared" si="2"/>
        <v/>
      </c>
      <c r="BJ51" s="15" t="str">
        <f t="shared" si="3"/>
        <v/>
      </c>
      <c r="BL51" s="67" t="str">
        <f t="shared" si="13"/>
        <v/>
      </c>
      <c r="BM51" s="263"/>
      <c r="BO51" s="1850" t="str">
        <f>IF('20_P2_Alega'!P51&lt;&gt;"","SÍ","")</f>
        <v/>
      </c>
      <c r="BP51" s="1850" t="str">
        <f>IF('20_P2_Alega'!Q51&lt;&gt;"",'20_P2_Alega'!Q51,"")</f>
        <v/>
      </c>
      <c r="BQ51" s="1850"/>
      <c r="BS51" s="1440" t="str">
        <f t="shared" si="20"/>
        <v/>
      </c>
      <c r="BT51" s="1440" t="str">
        <f t="shared" si="19"/>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446" t="str">
        <f>CONCATENATE('01_Carga'!$M$5,"_",$I52)</f>
        <v>FI__35</v>
      </c>
      <c r="B52" s="1405"/>
      <c r="C52" s="1734" t="str">
        <f>'12_P1_Lista'!T52</f>
        <v/>
      </c>
      <c r="D52" s="1461" t="str">
        <f>'12_P1_Lista'!U52</f>
        <v/>
      </c>
      <c r="E52" s="1405"/>
      <c r="F52" s="1735" t="str">
        <f>IF('14_P2_Convoca'!F53&lt;&gt;"",'14_P2_Convoca'!F53,"")</f>
        <v/>
      </c>
      <c r="G52" s="1459" t="str">
        <f>'14_P2_Convoca'!R53</f>
        <v/>
      </c>
      <c r="H52" s="1736" t="str">
        <f t="shared" si="6"/>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925"/>
      <c r="P52" s="153"/>
      <c r="Q52" s="1916"/>
      <c r="R52" s="132"/>
      <c r="S52" s="132"/>
      <c r="T52" s="132"/>
      <c r="U52" s="132"/>
      <c r="V52" s="1749"/>
      <c r="W52" s="151"/>
      <c r="X52" s="1916"/>
      <c r="Y52" s="132"/>
      <c r="Z52" s="132"/>
      <c r="AA52" s="132"/>
      <c r="AB52" s="132"/>
      <c r="AC52" s="1749"/>
      <c r="AD52" s="151"/>
      <c r="AE52" s="1916"/>
      <c r="AF52" s="132"/>
      <c r="AG52" s="132"/>
      <c r="AH52" s="132"/>
      <c r="AI52" s="132"/>
      <c r="AJ52" s="1749"/>
      <c r="AK52" s="151"/>
      <c r="AL52" s="1916"/>
      <c r="AM52" s="132"/>
      <c r="AN52" s="132"/>
      <c r="AO52" s="132"/>
      <c r="AP52" s="132"/>
      <c r="AQ52" s="1749"/>
      <c r="AR52" s="151"/>
      <c r="AS52" s="1916"/>
      <c r="AT52" s="132"/>
      <c r="AU52" s="132"/>
      <c r="AV52" s="132"/>
      <c r="AW52" s="132"/>
      <c r="AX52" s="1749"/>
      <c r="AY52" s="151"/>
      <c r="AZ52" s="270" t="str">
        <f t="shared" si="7"/>
        <v/>
      </c>
      <c r="BA52" s="271" t="str">
        <f t="shared" si="8"/>
        <v/>
      </c>
      <c r="BB52" s="271" t="str">
        <f t="shared" si="9"/>
        <v/>
      </c>
      <c r="BC52" s="271" t="str">
        <f t="shared" si="10"/>
        <v/>
      </c>
      <c r="BD52" s="272" t="str">
        <f t="shared" si="11"/>
        <v/>
      </c>
      <c r="BE52" s="15" t="str">
        <f t="shared" si="12"/>
        <v/>
      </c>
      <c r="BG52" s="270" t="str">
        <f t="shared" si="0"/>
        <v/>
      </c>
      <c r="BH52" s="271" t="str">
        <f t="shared" si="1"/>
        <v/>
      </c>
      <c r="BI52" s="273" t="str">
        <f t="shared" si="2"/>
        <v/>
      </c>
      <c r="BJ52" s="15" t="str">
        <f t="shared" si="3"/>
        <v/>
      </c>
      <c r="BL52" s="67" t="str">
        <f t="shared" si="13"/>
        <v/>
      </c>
      <c r="BM52" s="263"/>
      <c r="BO52" s="1850" t="str">
        <f>IF('20_P2_Alega'!P52&lt;&gt;"","SÍ","")</f>
        <v/>
      </c>
      <c r="BP52" s="1850" t="str">
        <f>IF('20_P2_Alega'!Q52&lt;&gt;"",'20_P2_Alega'!Q52,"")</f>
        <v/>
      </c>
      <c r="BQ52" s="1850"/>
      <c r="BS52" s="1440" t="str">
        <f t="shared" si="20"/>
        <v/>
      </c>
      <c r="BT52" s="1440" t="str">
        <f t="shared" si="19"/>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446" t="str">
        <f>CONCATENATE('01_Carga'!$M$5,"_",$I53)</f>
        <v>FI__36</v>
      </c>
      <c r="B53" s="1405"/>
      <c r="C53" s="1734" t="str">
        <f>'12_P1_Lista'!T53</f>
        <v/>
      </c>
      <c r="D53" s="1461" t="str">
        <f>'12_P1_Lista'!U53</f>
        <v/>
      </c>
      <c r="E53" s="1405"/>
      <c r="F53" s="1735" t="str">
        <f>IF('14_P2_Convoca'!F54&lt;&gt;"",'14_P2_Convoca'!F54,"")</f>
        <v/>
      </c>
      <c r="G53" s="1459" t="str">
        <f>'14_P2_Convoca'!R54</f>
        <v/>
      </c>
      <c r="H53" s="1736" t="str">
        <f t="shared" si="6"/>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925"/>
      <c r="P53" s="153"/>
      <c r="Q53" s="1916"/>
      <c r="R53" s="132"/>
      <c r="S53" s="132"/>
      <c r="T53" s="132"/>
      <c r="U53" s="132"/>
      <c r="V53" s="1749"/>
      <c r="W53" s="151"/>
      <c r="X53" s="1916"/>
      <c r="Y53" s="132"/>
      <c r="Z53" s="132"/>
      <c r="AA53" s="132"/>
      <c r="AB53" s="132"/>
      <c r="AC53" s="1749"/>
      <c r="AD53" s="151"/>
      <c r="AE53" s="1916"/>
      <c r="AF53" s="132"/>
      <c r="AG53" s="132"/>
      <c r="AH53" s="132"/>
      <c r="AI53" s="132"/>
      <c r="AJ53" s="1749"/>
      <c r="AK53" s="151"/>
      <c r="AL53" s="1916"/>
      <c r="AM53" s="132"/>
      <c r="AN53" s="132"/>
      <c r="AO53" s="132"/>
      <c r="AP53" s="132"/>
      <c r="AQ53" s="1749"/>
      <c r="AR53" s="151"/>
      <c r="AS53" s="1916"/>
      <c r="AT53" s="132"/>
      <c r="AU53" s="132"/>
      <c r="AV53" s="132"/>
      <c r="AW53" s="132"/>
      <c r="AX53" s="1749"/>
      <c r="AY53" s="151"/>
      <c r="AZ53" s="270" t="str">
        <f t="shared" si="7"/>
        <v/>
      </c>
      <c r="BA53" s="271" t="str">
        <f t="shared" si="8"/>
        <v/>
      </c>
      <c r="BB53" s="271" t="str">
        <f t="shared" si="9"/>
        <v/>
      </c>
      <c r="BC53" s="271" t="str">
        <f t="shared" si="10"/>
        <v/>
      </c>
      <c r="BD53" s="272" t="str">
        <f t="shared" si="11"/>
        <v/>
      </c>
      <c r="BE53" s="15" t="str">
        <f t="shared" si="12"/>
        <v/>
      </c>
      <c r="BG53" s="270" t="str">
        <f t="shared" si="0"/>
        <v/>
      </c>
      <c r="BH53" s="271" t="str">
        <f t="shared" si="1"/>
        <v/>
      </c>
      <c r="BI53" s="273" t="str">
        <f t="shared" si="2"/>
        <v/>
      </c>
      <c r="BJ53" s="15" t="str">
        <f t="shared" si="3"/>
        <v/>
      </c>
      <c r="BL53" s="67" t="str">
        <f t="shared" si="13"/>
        <v/>
      </c>
      <c r="BM53" s="263"/>
      <c r="BO53" s="1850" t="str">
        <f>IF('20_P2_Alega'!P53&lt;&gt;"","SÍ","")</f>
        <v/>
      </c>
      <c r="BP53" s="1850" t="str">
        <f>IF('20_P2_Alega'!Q53&lt;&gt;"",'20_P2_Alega'!Q53,"")</f>
        <v/>
      </c>
      <c r="BQ53" s="1850"/>
      <c r="BS53" s="1440" t="str">
        <f t="shared" si="20"/>
        <v/>
      </c>
      <c r="BT53" s="1440" t="str">
        <f t="shared" si="19"/>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446" t="str">
        <f>CONCATENATE('01_Carga'!$M$5,"_",$I54)</f>
        <v>FI__37</v>
      </c>
      <c r="B54" s="1405"/>
      <c r="C54" s="1734" t="str">
        <f>'12_P1_Lista'!T54</f>
        <v/>
      </c>
      <c r="D54" s="1461" t="str">
        <f>'12_P1_Lista'!U54</f>
        <v/>
      </c>
      <c r="E54" s="1405"/>
      <c r="F54" s="1735" t="str">
        <f>IF('14_P2_Convoca'!F55&lt;&gt;"",'14_P2_Convoca'!F55,"")</f>
        <v/>
      </c>
      <c r="G54" s="1459" t="str">
        <f>'14_P2_Convoca'!R55</f>
        <v/>
      </c>
      <c r="H54" s="1736" t="str">
        <f t="shared" si="6"/>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925"/>
      <c r="P54" s="153"/>
      <c r="Q54" s="1916"/>
      <c r="R54" s="132"/>
      <c r="S54" s="132"/>
      <c r="T54" s="132"/>
      <c r="U54" s="132"/>
      <c r="V54" s="1749"/>
      <c r="W54" s="151"/>
      <c r="X54" s="1916"/>
      <c r="Y54" s="132"/>
      <c r="Z54" s="132"/>
      <c r="AA54" s="132"/>
      <c r="AB54" s="132"/>
      <c r="AC54" s="1749"/>
      <c r="AD54" s="151"/>
      <c r="AE54" s="1916"/>
      <c r="AF54" s="132"/>
      <c r="AG54" s="132"/>
      <c r="AH54" s="132"/>
      <c r="AI54" s="132"/>
      <c r="AJ54" s="1749"/>
      <c r="AK54" s="151"/>
      <c r="AL54" s="1916"/>
      <c r="AM54" s="132"/>
      <c r="AN54" s="132"/>
      <c r="AO54" s="132"/>
      <c r="AP54" s="132"/>
      <c r="AQ54" s="1749"/>
      <c r="AR54" s="151"/>
      <c r="AS54" s="1916"/>
      <c r="AT54" s="132"/>
      <c r="AU54" s="132"/>
      <c r="AV54" s="132"/>
      <c r="AW54" s="132"/>
      <c r="AX54" s="1749"/>
      <c r="AY54" s="151"/>
      <c r="AZ54" s="270" t="str">
        <f t="shared" si="7"/>
        <v/>
      </c>
      <c r="BA54" s="271" t="str">
        <f t="shared" si="8"/>
        <v/>
      </c>
      <c r="BB54" s="271" t="str">
        <f t="shared" si="9"/>
        <v/>
      </c>
      <c r="BC54" s="271" t="str">
        <f t="shared" si="10"/>
        <v/>
      </c>
      <c r="BD54" s="272" t="str">
        <f t="shared" si="11"/>
        <v/>
      </c>
      <c r="BE54" s="15" t="str">
        <f t="shared" si="12"/>
        <v/>
      </c>
      <c r="BG54" s="270" t="str">
        <f t="shared" si="0"/>
        <v/>
      </c>
      <c r="BH54" s="271" t="str">
        <f t="shared" si="1"/>
        <v/>
      </c>
      <c r="BI54" s="273" t="str">
        <f t="shared" si="2"/>
        <v/>
      </c>
      <c r="BJ54" s="15" t="str">
        <f t="shared" si="3"/>
        <v/>
      </c>
      <c r="BL54" s="67" t="str">
        <f t="shared" si="13"/>
        <v/>
      </c>
      <c r="BM54" s="263"/>
      <c r="BO54" s="1850" t="str">
        <f>IF('20_P2_Alega'!P54&lt;&gt;"","SÍ","")</f>
        <v/>
      </c>
      <c r="BP54" s="1850" t="str">
        <f>IF('20_P2_Alega'!Q54&lt;&gt;"",'20_P2_Alega'!Q54,"")</f>
        <v/>
      </c>
      <c r="BQ54" s="1850"/>
      <c r="BS54" s="1440" t="str">
        <f t="shared" si="20"/>
        <v/>
      </c>
      <c r="BT54" s="1440" t="str">
        <f t="shared" si="19"/>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446" t="str">
        <f>CONCATENATE('01_Carga'!$M$5,"_",$I55)</f>
        <v>FI__38</v>
      </c>
      <c r="B55" s="1405"/>
      <c r="C55" s="1734" t="str">
        <f>'12_P1_Lista'!T55</f>
        <v/>
      </c>
      <c r="D55" s="1461" t="str">
        <f>'12_P1_Lista'!U55</f>
        <v/>
      </c>
      <c r="E55" s="1405"/>
      <c r="F55" s="1735" t="str">
        <f>IF('14_P2_Convoca'!F56&lt;&gt;"",'14_P2_Convoca'!F56,"")</f>
        <v/>
      </c>
      <c r="G55" s="1459" t="str">
        <f>'14_P2_Convoca'!R56</f>
        <v/>
      </c>
      <c r="H55" s="1736" t="str">
        <f t="shared" si="6"/>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925"/>
      <c r="P55" s="153"/>
      <c r="Q55" s="1916"/>
      <c r="R55" s="132"/>
      <c r="S55" s="132"/>
      <c r="T55" s="132"/>
      <c r="U55" s="132"/>
      <c r="V55" s="1749"/>
      <c r="W55" s="151"/>
      <c r="X55" s="1916"/>
      <c r="Y55" s="132"/>
      <c r="Z55" s="132"/>
      <c r="AA55" s="132"/>
      <c r="AB55" s="132"/>
      <c r="AC55" s="1749"/>
      <c r="AD55" s="151"/>
      <c r="AE55" s="1916"/>
      <c r="AF55" s="132"/>
      <c r="AG55" s="132"/>
      <c r="AH55" s="132"/>
      <c r="AI55" s="132"/>
      <c r="AJ55" s="1749"/>
      <c r="AK55" s="151"/>
      <c r="AL55" s="1916"/>
      <c r="AM55" s="132"/>
      <c r="AN55" s="132"/>
      <c r="AO55" s="132"/>
      <c r="AP55" s="132"/>
      <c r="AQ55" s="1749"/>
      <c r="AR55" s="151"/>
      <c r="AS55" s="1916"/>
      <c r="AT55" s="132"/>
      <c r="AU55" s="132"/>
      <c r="AV55" s="132"/>
      <c r="AW55" s="132"/>
      <c r="AX55" s="1749"/>
      <c r="AY55" s="151"/>
      <c r="AZ55" s="270" t="str">
        <f t="shared" si="7"/>
        <v/>
      </c>
      <c r="BA55" s="271" t="str">
        <f t="shared" si="8"/>
        <v/>
      </c>
      <c r="BB55" s="271" t="str">
        <f t="shared" si="9"/>
        <v/>
      </c>
      <c r="BC55" s="271" t="str">
        <f t="shared" si="10"/>
        <v/>
      </c>
      <c r="BD55" s="272" t="str">
        <f t="shared" si="11"/>
        <v/>
      </c>
      <c r="BE55" s="15" t="str">
        <f t="shared" si="12"/>
        <v/>
      </c>
      <c r="BG55" s="270" t="str">
        <f t="shared" si="0"/>
        <v/>
      </c>
      <c r="BH55" s="271" t="str">
        <f t="shared" si="1"/>
        <v/>
      </c>
      <c r="BI55" s="273" t="str">
        <f t="shared" si="2"/>
        <v/>
      </c>
      <c r="BJ55" s="15" t="str">
        <f t="shared" si="3"/>
        <v/>
      </c>
      <c r="BL55" s="67" t="str">
        <f t="shared" si="13"/>
        <v/>
      </c>
      <c r="BM55" s="263"/>
      <c r="BO55" s="1850" t="str">
        <f>IF('20_P2_Alega'!P55&lt;&gt;"","SÍ","")</f>
        <v/>
      </c>
      <c r="BP55" s="1850" t="str">
        <f>IF('20_P2_Alega'!Q55&lt;&gt;"",'20_P2_Alega'!Q55,"")</f>
        <v/>
      </c>
      <c r="BQ55" s="1850"/>
      <c r="BS55" s="1440" t="str">
        <f t="shared" si="20"/>
        <v/>
      </c>
      <c r="BT55" s="1440" t="str">
        <f t="shared" si="19"/>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446" t="str">
        <f>CONCATENATE('01_Carga'!$M$5,"_",$I56)</f>
        <v>FI__39</v>
      </c>
      <c r="B56" s="1405"/>
      <c r="C56" s="1734" t="str">
        <f>'12_P1_Lista'!T56</f>
        <v/>
      </c>
      <c r="D56" s="1461" t="str">
        <f>'12_P1_Lista'!U56</f>
        <v/>
      </c>
      <c r="E56" s="1405"/>
      <c r="F56" s="1735" t="str">
        <f>IF('14_P2_Convoca'!F57&lt;&gt;"",'14_P2_Convoca'!F57,"")</f>
        <v/>
      </c>
      <c r="G56" s="1459" t="str">
        <f>'14_P2_Convoca'!R57</f>
        <v/>
      </c>
      <c r="H56" s="1736" t="str">
        <f t="shared" si="6"/>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925"/>
      <c r="P56" s="153"/>
      <c r="Q56" s="1916"/>
      <c r="R56" s="132"/>
      <c r="S56" s="132"/>
      <c r="T56" s="132"/>
      <c r="U56" s="132"/>
      <c r="V56" s="1749"/>
      <c r="W56" s="151"/>
      <c r="X56" s="1916"/>
      <c r="Y56" s="132"/>
      <c r="Z56" s="132"/>
      <c r="AA56" s="132"/>
      <c r="AB56" s="132"/>
      <c r="AC56" s="1749"/>
      <c r="AD56" s="151"/>
      <c r="AE56" s="1916"/>
      <c r="AF56" s="132"/>
      <c r="AG56" s="132"/>
      <c r="AH56" s="132"/>
      <c r="AI56" s="132"/>
      <c r="AJ56" s="1749"/>
      <c r="AK56" s="151"/>
      <c r="AL56" s="1916"/>
      <c r="AM56" s="132"/>
      <c r="AN56" s="132"/>
      <c r="AO56" s="132"/>
      <c r="AP56" s="132"/>
      <c r="AQ56" s="1749"/>
      <c r="AR56" s="151"/>
      <c r="AS56" s="1916"/>
      <c r="AT56" s="132"/>
      <c r="AU56" s="132"/>
      <c r="AV56" s="132"/>
      <c r="AW56" s="132"/>
      <c r="AX56" s="1749"/>
      <c r="AY56" s="151"/>
      <c r="AZ56" s="270" t="str">
        <f t="shared" si="7"/>
        <v/>
      </c>
      <c r="BA56" s="271" t="str">
        <f t="shared" si="8"/>
        <v/>
      </c>
      <c r="BB56" s="271" t="str">
        <f t="shared" si="9"/>
        <v/>
      </c>
      <c r="BC56" s="271" t="str">
        <f t="shared" si="10"/>
        <v/>
      </c>
      <c r="BD56" s="272" t="str">
        <f t="shared" si="11"/>
        <v/>
      </c>
      <c r="BE56" s="15" t="str">
        <f t="shared" si="12"/>
        <v/>
      </c>
      <c r="BG56" s="270" t="str">
        <f t="shared" si="0"/>
        <v/>
      </c>
      <c r="BH56" s="271" t="str">
        <f t="shared" si="1"/>
        <v/>
      </c>
      <c r="BI56" s="273" t="str">
        <f t="shared" si="2"/>
        <v/>
      </c>
      <c r="BJ56" s="15" t="str">
        <f t="shared" si="3"/>
        <v/>
      </c>
      <c r="BL56" s="67" t="str">
        <f t="shared" si="13"/>
        <v/>
      </c>
      <c r="BM56" s="263"/>
      <c r="BO56" s="1850" t="str">
        <f>IF('20_P2_Alega'!P56&lt;&gt;"","SÍ","")</f>
        <v/>
      </c>
      <c r="BP56" s="1850" t="str">
        <f>IF('20_P2_Alega'!Q56&lt;&gt;"",'20_P2_Alega'!Q56,"")</f>
        <v/>
      </c>
      <c r="BQ56" s="1850"/>
      <c r="BS56" s="1440" t="str">
        <f t="shared" si="20"/>
        <v/>
      </c>
      <c r="BT56" s="1440" t="str">
        <f t="shared" si="19"/>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446" t="str">
        <f>CONCATENATE('01_Carga'!$M$5,"_",$I57)</f>
        <v>FI__40</v>
      </c>
      <c r="B57" s="1405"/>
      <c r="C57" s="1734" t="str">
        <f>'12_P1_Lista'!T57</f>
        <v/>
      </c>
      <c r="D57" s="1461" t="str">
        <f>'12_P1_Lista'!U57</f>
        <v/>
      </c>
      <c r="E57" s="1405"/>
      <c r="F57" s="1735" t="str">
        <f>IF('14_P2_Convoca'!F58&lt;&gt;"",'14_P2_Convoca'!F58,"")</f>
        <v/>
      </c>
      <c r="G57" s="1459" t="str">
        <f>'14_P2_Convoca'!R58</f>
        <v/>
      </c>
      <c r="H57" s="1736" t="str">
        <f t="shared" si="6"/>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925"/>
      <c r="P57" s="153"/>
      <c r="Q57" s="1916"/>
      <c r="R57" s="132"/>
      <c r="S57" s="132"/>
      <c r="T57" s="132"/>
      <c r="U57" s="132"/>
      <c r="V57" s="1749"/>
      <c r="W57" s="151"/>
      <c r="X57" s="1916"/>
      <c r="Y57" s="132"/>
      <c r="Z57" s="132"/>
      <c r="AA57" s="132"/>
      <c r="AB57" s="132"/>
      <c r="AC57" s="1749"/>
      <c r="AD57" s="151"/>
      <c r="AE57" s="1916"/>
      <c r="AF57" s="132"/>
      <c r="AG57" s="132"/>
      <c r="AH57" s="132"/>
      <c r="AI57" s="132"/>
      <c r="AJ57" s="1749"/>
      <c r="AK57" s="151"/>
      <c r="AL57" s="1916"/>
      <c r="AM57" s="132"/>
      <c r="AN57" s="132"/>
      <c r="AO57" s="132"/>
      <c r="AP57" s="132"/>
      <c r="AQ57" s="1749"/>
      <c r="AR57" s="151"/>
      <c r="AS57" s="1916"/>
      <c r="AT57" s="132"/>
      <c r="AU57" s="132"/>
      <c r="AV57" s="132"/>
      <c r="AW57" s="132"/>
      <c r="AX57" s="1749"/>
      <c r="AY57" s="151"/>
      <c r="AZ57" s="270" t="str">
        <f t="shared" si="7"/>
        <v/>
      </c>
      <c r="BA57" s="271" t="str">
        <f t="shared" si="8"/>
        <v/>
      </c>
      <c r="BB57" s="271" t="str">
        <f t="shared" si="9"/>
        <v/>
      </c>
      <c r="BC57" s="271" t="str">
        <f t="shared" si="10"/>
        <v/>
      </c>
      <c r="BD57" s="272" t="str">
        <f t="shared" si="11"/>
        <v/>
      </c>
      <c r="BE57" s="15" t="str">
        <f t="shared" si="12"/>
        <v/>
      </c>
      <c r="BG57" s="270" t="str">
        <f t="shared" si="0"/>
        <v/>
      </c>
      <c r="BH57" s="271" t="str">
        <f t="shared" si="1"/>
        <v/>
      </c>
      <c r="BI57" s="273" t="str">
        <f t="shared" si="2"/>
        <v/>
      </c>
      <c r="BJ57" s="15" t="str">
        <f t="shared" si="3"/>
        <v/>
      </c>
      <c r="BL57" s="67" t="str">
        <f t="shared" si="13"/>
        <v/>
      </c>
      <c r="BM57" s="263"/>
      <c r="BO57" s="1850" t="str">
        <f>IF('20_P2_Alega'!P57&lt;&gt;"","SÍ","")</f>
        <v/>
      </c>
      <c r="BP57" s="1850" t="str">
        <f>IF('20_P2_Alega'!Q57&lt;&gt;"",'20_P2_Alega'!Q57,"")</f>
        <v/>
      </c>
      <c r="BQ57" s="1850"/>
      <c r="BS57" s="1440" t="str">
        <f t="shared" si="20"/>
        <v/>
      </c>
      <c r="BT57" s="1440" t="str">
        <f t="shared" si="19"/>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446" t="str">
        <f>CONCATENATE('01_Carga'!$M$5,"_",$I58)</f>
        <v>FI__41</v>
      </c>
      <c r="B58" s="1405"/>
      <c r="C58" s="1734" t="str">
        <f>'12_P1_Lista'!T58</f>
        <v/>
      </c>
      <c r="D58" s="1461" t="str">
        <f>'12_P1_Lista'!U58</f>
        <v/>
      </c>
      <c r="E58" s="1405"/>
      <c r="F58" s="1735" t="str">
        <f>IF('14_P2_Convoca'!F59&lt;&gt;"",'14_P2_Convoca'!F59,"")</f>
        <v/>
      </c>
      <c r="G58" s="1459" t="str">
        <f>'14_P2_Convoca'!R59</f>
        <v/>
      </c>
      <c r="H58" s="1736" t="str">
        <f t="shared" si="6"/>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925"/>
      <c r="P58" s="153"/>
      <c r="Q58" s="1916"/>
      <c r="R58" s="132"/>
      <c r="S58" s="132"/>
      <c r="T58" s="132"/>
      <c r="U58" s="132"/>
      <c r="V58" s="1749"/>
      <c r="W58" s="151"/>
      <c r="X58" s="1916"/>
      <c r="Y58" s="132"/>
      <c r="Z58" s="132"/>
      <c r="AA58" s="132"/>
      <c r="AB58" s="132"/>
      <c r="AC58" s="1749"/>
      <c r="AD58" s="151"/>
      <c r="AE58" s="1916"/>
      <c r="AF58" s="132"/>
      <c r="AG58" s="132"/>
      <c r="AH58" s="132"/>
      <c r="AI58" s="132"/>
      <c r="AJ58" s="1749"/>
      <c r="AK58" s="151"/>
      <c r="AL58" s="1916"/>
      <c r="AM58" s="132"/>
      <c r="AN58" s="132"/>
      <c r="AO58" s="132"/>
      <c r="AP58" s="132"/>
      <c r="AQ58" s="1749"/>
      <c r="AR58" s="151"/>
      <c r="AS58" s="1916"/>
      <c r="AT58" s="132"/>
      <c r="AU58" s="132"/>
      <c r="AV58" s="132"/>
      <c r="AW58" s="132"/>
      <c r="AX58" s="1749"/>
      <c r="AY58" s="151"/>
      <c r="AZ58" s="270" t="str">
        <f t="shared" si="7"/>
        <v/>
      </c>
      <c r="BA58" s="271" t="str">
        <f t="shared" si="8"/>
        <v/>
      </c>
      <c r="BB58" s="271" t="str">
        <f t="shared" si="9"/>
        <v/>
      </c>
      <c r="BC58" s="271" t="str">
        <f t="shared" si="10"/>
        <v/>
      </c>
      <c r="BD58" s="272" t="str">
        <f t="shared" si="11"/>
        <v/>
      </c>
      <c r="BE58" s="15" t="str">
        <f t="shared" si="12"/>
        <v/>
      </c>
      <c r="BG58" s="270" t="str">
        <f t="shared" si="0"/>
        <v/>
      </c>
      <c r="BH58" s="271" t="str">
        <f t="shared" si="1"/>
        <v/>
      </c>
      <c r="BI58" s="273" t="str">
        <f t="shared" si="2"/>
        <v/>
      </c>
      <c r="BJ58" s="15" t="str">
        <f t="shared" si="3"/>
        <v/>
      </c>
      <c r="BL58" s="67" t="str">
        <f t="shared" si="13"/>
        <v/>
      </c>
      <c r="BM58" s="263"/>
      <c r="BO58" s="1850" t="str">
        <f>IF('20_P2_Alega'!P58&lt;&gt;"","SÍ","")</f>
        <v/>
      </c>
      <c r="BP58" s="1850" t="str">
        <f>IF('20_P2_Alega'!Q58&lt;&gt;"",'20_P2_Alega'!Q58,"")</f>
        <v/>
      </c>
      <c r="BQ58" s="1850"/>
      <c r="BS58" s="1440" t="str">
        <f t="shared" si="20"/>
        <v/>
      </c>
      <c r="BT58" s="1440" t="str">
        <f t="shared" si="19"/>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446" t="str">
        <f>CONCATENATE('01_Carga'!$M$5,"_",$I59)</f>
        <v>FI__42</v>
      </c>
      <c r="B59" s="1405"/>
      <c r="C59" s="1734" t="str">
        <f>'12_P1_Lista'!T59</f>
        <v/>
      </c>
      <c r="D59" s="1461" t="str">
        <f>'12_P1_Lista'!U59</f>
        <v/>
      </c>
      <c r="E59" s="1405"/>
      <c r="F59" s="1735" t="str">
        <f>IF('14_P2_Convoca'!F60&lt;&gt;"",'14_P2_Convoca'!F60,"")</f>
        <v/>
      </c>
      <c r="G59" s="1459" t="str">
        <f>'14_P2_Convoca'!R60</f>
        <v/>
      </c>
      <c r="H59" s="1736" t="str">
        <f t="shared" si="6"/>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925"/>
      <c r="P59" s="153"/>
      <c r="Q59" s="1916"/>
      <c r="R59" s="132"/>
      <c r="S59" s="132"/>
      <c r="T59" s="132"/>
      <c r="U59" s="132"/>
      <c r="V59" s="1749"/>
      <c r="W59" s="151"/>
      <c r="X59" s="1916"/>
      <c r="Y59" s="132"/>
      <c r="Z59" s="132"/>
      <c r="AA59" s="132"/>
      <c r="AB59" s="132"/>
      <c r="AC59" s="1749"/>
      <c r="AD59" s="151"/>
      <c r="AE59" s="1916"/>
      <c r="AF59" s="132"/>
      <c r="AG59" s="132"/>
      <c r="AH59" s="132"/>
      <c r="AI59" s="132"/>
      <c r="AJ59" s="1749"/>
      <c r="AK59" s="151"/>
      <c r="AL59" s="1916"/>
      <c r="AM59" s="132"/>
      <c r="AN59" s="132"/>
      <c r="AO59" s="132"/>
      <c r="AP59" s="132"/>
      <c r="AQ59" s="1749"/>
      <c r="AR59" s="151"/>
      <c r="AS59" s="1916"/>
      <c r="AT59" s="132"/>
      <c r="AU59" s="132"/>
      <c r="AV59" s="132"/>
      <c r="AW59" s="132"/>
      <c r="AX59" s="1749"/>
      <c r="AY59" s="151"/>
      <c r="AZ59" s="270" t="str">
        <f t="shared" si="7"/>
        <v/>
      </c>
      <c r="BA59" s="271" t="str">
        <f t="shared" si="8"/>
        <v/>
      </c>
      <c r="BB59" s="271" t="str">
        <f t="shared" si="9"/>
        <v/>
      </c>
      <c r="BC59" s="271" t="str">
        <f t="shared" si="10"/>
        <v/>
      </c>
      <c r="BD59" s="272" t="str">
        <f t="shared" si="11"/>
        <v/>
      </c>
      <c r="BE59" s="15" t="str">
        <f t="shared" si="12"/>
        <v/>
      </c>
      <c r="BG59" s="270" t="str">
        <f t="shared" si="0"/>
        <v/>
      </c>
      <c r="BH59" s="271" t="str">
        <f t="shared" si="1"/>
        <v/>
      </c>
      <c r="BI59" s="273" t="str">
        <f t="shared" si="2"/>
        <v/>
      </c>
      <c r="BJ59" s="15" t="str">
        <f t="shared" si="3"/>
        <v/>
      </c>
      <c r="BL59" s="67" t="str">
        <f t="shared" si="13"/>
        <v/>
      </c>
      <c r="BM59" s="263"/>
      <c r="BO59" s="1850" t="str">
        <f>IF('20_P2_Alega'!P59&lt;&gt;"","SÍ","")</f>
        <v/>
      </c>
      <c r="BP59" s="1850" t="str">
        <f>IF('20_P2_Alega'!Q59&lt;&gt;"",'20_P2_Alega'!Q59,"")</f>
        <v/>
      </c>
      <c r="BQ59" s="1850"/>
      <c r="BS59" s="1440" t="str">
        <f t="shared" si="20"/>
        <v/>
      </c>
      <c r="BT59" s="1440" t="str">
        <f t="shared" si="19"/>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446" t="str">
        <f>CONCATENATE('01_Carga'!$M$5,"_",$I60)</f>
        <v>FI__43</v>
      </c>
      <c r="B60" s="1405"/>
      <c r="C60" s="1734" t="str">
        <f>'12_P1_Lista'!T60</f>
        <v/>
      </c>
      <c r="D60" s="1461" t="str">
        <f>'12_P1_Lista'!U60</f>
        <v/>
      </c>
      <c r="E60" s="1405"/>
      <c r="F60" s="1735" t="str">
        <f>IF('14_P2_Convoca'!F61&lt;&gt;"",'14_P2_Convoca'!F61,"")</f>
        <v/>
      </c>
      <c r="G60" s="1459" t="str">
        <f>'14_P2_Convoca'!R61</f>
        <v/>
      </c>
      <c r="H60" s="1736" t="str">
        <f t="shared" si="6"/>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925"/>
      <c r="P60" s="153"/>
      <c r="Q60" s="1916"/>
      <c r="R60" s="132"/>
      <c r="S60" s="132"/>
      <c r="T60" s="132"/>
      <c r="U60" s="132"/>
      <c r="V60" s="1749"/>
      <c r="W60" s="151"/>
      <c r="X60" s="1916"/>
      <c r="Y60" s="132"/>
      <c r="Z60" s="132"/>
      <c r="AA60" s="132"/>
      <c r="AB60" s="132"/>
      <c r="AC60" s="1749"/>
      <c r="AD60" s="151"/>
      <c r="AE60" s="1916"/>
      <c r="AF60" s="132"/>
      <c r="AG60" s="132"/>
      <c r="AH60" s="132"/>
      <c r="AI60" s="132"/>
      <c r="AJ60" s="1749"/>
      <c r="AK60" s="151"/>
      <c r="AL60" s="1916"/>
      <c r="AM60" s="132"/>
      <c r="AN60" s="132"/>
      <c r="AO60" s="132"/>
      <c r="AP60" s="132"/>
      <c r="AQ60" s="1749"/>
      <c r="AR60" s="151"/>
      <c r="AS60" s="1916"/>
      <c r="AT60" s="132"/>
      <c r="AU60" s="132"/>
      <c r="AV60" s="132"/>
      <c r="AW60" s="132"/>
      <c r="AX60" s="1749"/>
      <c r="AY60" s="151"/>
      <c r="AZ60" s="270" t="str">
        <f t="shared" si="7"/>
        <v/>
      </c>
      <c r="BA60" s="271" t="str">
        <f t="shared" si="8"/>
        <v/>
      </c>
      <c r="BB60" s="271" t="str">
        <f t="shared" si="9"/>
        <v/>
      </c>
      <c r="BC60" s="271" t="str">
        <f t="shared" si="10"/>
        <v/>
      </c>
      <c r="BD60" s="272" t="str">
        <f t="shared" si="11"/>
        <v/>
      </c>
      <c r="BE60" s="15" t="str">
        <f t="shared" si="12"/>
        <v/>
      </c>
      <c r="BG60" s="270" t="str">
        <f t="shared" si="0"/>
        <v/>
      </c>
      <c r="BH60" s="271" t="str">
        <f t="shared" si="1"/>
        <v/>
      </c>
      <c r="BI60" s="273" t="str">
        <f t="shared" si="2"/>
        <v/>
      </c>
      <c r="BJ60" s="15" t="str">
        <f t="shared" si="3"/>
        <v/>
      </c>
      <c r="BL60" s="67" t="str">
        <f t="shared" si="13"/>
        <v/>
      </c>
      <c r="BM60" s="263"/>
      <c r="BO60" s="1850" t="str">
        <f>IF('20_P2_Alega'!P60&lt;&gt;"","SÍ","")</f>
        <v/>
      </c>
      <c r="BP60" s="1850" t="str">
        <f>IF('20_P2_Alega'!Q60&lt;&gt;"",'20_P2_Alega'!Q60,"")</f>
        <v/>
      </c>
      <c r="BQ60" s="1850"/>
      <c r="BS60" s="1440" t="str">
        <f t="shared" si="20"/>
        <v/>
      </c>
      <c r="BT60" s="1440" t="str">
        <f t="shared" si="19"/>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446" t="str">
        <f>CONCATENATE('01_Carga'!$M$5,"_",$I61)</f>
        <v>FI__44</v>
      </c>
      <c r="B61" s="1405"/>
      <c r="C61" s="1734" t="str">
        <f>'12_P1_Lista'!T61</f>
        <v/>
      </c>
      <c r="D61" s="1461" t="str">
        <f>'12_P1_Lista'!U61</f>
        <v/>
      </c>
      <c r="E61" s="1405"/>
      <c r="F61" s="1735" t="str">
        <f>IF('14_P2_Convoca'!F62&lt;&gt;"",'14_P2_Convoca'!F62,"")</f>
        <v/>
      </c>
      <c r="G61" s="1459" t="str">
        <f>'14_P2_Convoca'!R62</f>
        <v/>
      </c>
      <c r="H61" s="1736" t="str">
        <f t="shared" si="6"/>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925"/>
      <c r="P61" s="153"/>
      <c r="Q61" s="1916"/>
      <c r="R61" s="132"/>
      <c r="S61" s="132"/>
      <c r="T61" s="132"/>
      <c r="U61" s="132"/>
      <c r="V61" s="1749"/>
      <c r="W61" s="151"/>
      <c r="X61" s="1916"/>
      <c r="Y61" s="132"/>
      <c r="Z61" s="132"/>
      <c r="AA61" s="132"/>
      <c r="AB61" s="132"/>
      <c r="AC61" s="1749"/>
      <c r="AD61" s="151"/>
      <c r="AE61" s="1916"/>
      <c r="AF61" s="132"/>
      <c r="AG61" s="132"/>
      <c r="AH61" s="132"/>
      <c r="AI61" s="132"/>
      <c r="AJ61" s="1749"/>
      <c r="AK61" s="151"/>
      <c r="AL61" s="1916"/>
      <c r="AM61" s="132"/>
      <c r="AN61" s="132"/>
      <c r="AO61" s="132"/>
      <c r="AP61" s="132"/>
      <c r="AQ61" s="1749"/>
      <c r="AR61" s="151"/>
      <c r="AS61" s="1916"/>
      <c r="AT61" s="132"/>
      <c r="AU61" s="132"/>
      <c r="AV61" s="132"/>
      <c r="AW61" s="132"/>
      <c r="AX61" s="1749"/>
      <c r="AY61" s="151"/>
      <c r="AZ61" s="270" t="str">
        <f t="shared" si="7"/>
        <v/>
      </c>
      <c r="BA61" s="271" t="str">
        <f t="shared" si="8"/>
        <v/>
      </c>
      <c r="BB61" s="271" t="str">
        <f t="shared" si="9"/>
        <v/>
      </c>
      <c r="BC61" s="271" t="str">
        <f t="shared" si="10"/>
        <v/>
      </c>
      <c r="BD61" s="272" t="str">
        <f t="shared" si="11"/>
        <v/>
      </c>
      <c r="BE61" s="15" t="str">
        <f t="shared" si="12"/>
        <v/>
      </c>
      <c r="BG61" s="270" t="str">
        <f t="shared" si="0"/>
        <v/>
      </c>
      <c r="BH61" s="271" t="str">
        <f t="shared" si="1"/>
        <v/>
      </c>
      <c r="BI61" s="273" t="str">
        <f t="shared" si="2"/>
        <v/>
      </c>
      <c r="BJ61" s="15" t="str">
        <f t="shared" si="3"/>
        <v/>
      </c>
      <c r="BL61" s="67" t="str">
        <f t="shared" si="13"/>
        <v/>
      </c>
      <c r="BM61" s="263"/>
      <c r="BO61" s="1850" t="str">
        <f>IF('20_P2_Alega'!P61&lt;&gt;"","SÍ","")</f>
        <v/>
      </c>
      <c r="BP61" s="1850" t="str">
        <f>IF('20_P2_Alega'!Q61&lt;&gt;"",'20_P2_Alega'!Q61,"")</f>
        <v/>
      </c>
      <c r="BQ61" s="1850"/>
      <c r="BS61" s="1440" t="str">
        <f t="shared" si="20"/>
        <v/>
      </c>
      <c r="BT61" s="1440" t="str">
        <f t="shared" si="19"/>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446" t="str">
        <f>CONCATENATE('01_Carga'!$M$5,"_",$I62)</f>
        <v>FI__45</v>
      </c>
      <c r="B62" s="1405"/>
      <c r="C62" s="1734" t="str">
        <f>'12_P1_Lista'!T62</f>
        <v/>
      </c>
      <c r="D62" s="1461" t="str">
        <f>'12_P1_Lista'!U62</f>
        <v/>
      </c>
      <c r="E62" s="1405"/>
      <c r="F62" s="1735" t="str">
        <f>IF('14_P2_Convoca'!F63&lt;&gt;"",'14_P2_Convoca'!F63,"")</f>
        <v/>
      </c>
      <c r="G62" s="1459" t="str">
        <f>'14_P2_Convoca'!R63</f>
        <v/>
      </c>
      <c r="H62" s="1736" t="str">
        <f t="shared" si="6"/>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925"/>
      <c r="P62" s="153"/>
      <c r="Q62" s="1916"/>
      <c r="R62" s="132"/>
      <c r="S62" s="132"/>
      <c r="T62" s="132"/>
      <c r="U62" s="132"/>
      <c r="V62" s="1749"/>
      <c r="W62" s="151"/>
      <c r="X62" s="1916"/>
      <c r="Y62" s="132"/>
      <c r="Z62" s="132"/>
      <c r="AA62" s="132"/>
      <c r="AB62" s="132"/>
      <c r="AC62" s="1749"/>
      <c r="AD62" s="151"/>
      <c r="AE62" s="1916"/>
      <c r="AF62" s="132"/>
      <c r="AG62" s="132"/>
      <c r="AH62" s="132"/>
      <c r="AI62" s="132"/>
      <c r="AJ62" s="1749"/>
      <c r="AK62" s="151"/>
      <c r="AL62" s="1916"/>
      <c r="AM62" s="132"/>
      <c r="AN62" s="132"/>
      <c r="AO62" s="132"/>
      <c r="AP62" s="132"/>
      <c r="AQ62" s="1749"/>
      <c r="AR62" s="151"/>
      <c r="AS62" s="1916"/>
      <c r="AT62" s="132"/>
      <c r="AU62" s="132"/>
      <c r="AV62" s="132"/>
      <c r="AW62" s="132"/>
      <c r="AX62" s="1749"/>
      <c r="AY62" s="151"/>
      <c r="AZ62" s="270" t="str">
        <f t="shared" si="7"/>
        <v/>
      </c>
      <c r="BA62" s="271" t="str">
        <f t="shared" si="8"/>
        <v/>
      </c>
      <c r="BB62" s="271" t="str">
        <f t="shared" si="9"/>
        <v/>
      </c>
      <c r="BC62" s="271" t="str">
        <f t="shared" si="10"/>
        <v/>
      </c>
      <c r="BD62" s="272" t="str">
        <f t="shared" si="11"/>
        <v/>
      </c>
      <c r="BE62" s="15" t="str">
        <f t="shared" si="12"/>
        <v/>
      </c>
      <c r="BG62" s="270" t="str">
        <f t="shared" si="0"/>
        <v/>
      </c>
      <c r="BH62" s="271" t="str">
        <f t="shared" si="1"/>
        <v/>
      </c>
      <c r="BI62" s="273" t="str">
        <f t="shared" si="2"/>
        <v/>
      </c>
      <c r="BJ62" s="15" t="str">
        <f t="shared" si="3"/>
        <v/>
      </c>
      <c r="BL62" s="67" t="str">
        <f t="shared" si="13"/>
        <v/>
      </c>
      <c r="BM62" s="263"/>
      <c r="BO62" s="1850" t="str">
        <f>IF('20_P2_Alega'!P62&lt;&gt;"","SÍ","")</f>
        <v/>
      </c>
      <c r="BP62" s="1850" t="str">
        <f>IF('20_P2_Alega'!Q62&lt;&gt;"",'20_P2_Alega'!Q62,"")</f>
        <v/>
      </c>
      <c r="BQ62" s="1850"/>
      <c r="BS62" s="1440" t="str">
        <f t="shared" si="20"/>
        <v/>
      </c>
      <c r="BT62" s="1440" t="str">
        <f t="shared" si="19"/>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446" t="str">
        <f>CONCATENATE('01_Carga'!$M$5,"_",$I63)</f>
        <v>FI__46</v>
      </c>
      <c r="B63" s="1405"/>
      <c r="C63" s="1734" t="str">
        <f>'12_P1_Lista'!T63</f>
        <v/>
      </c>
      <c r="D63" s="1461" t="str">
        <f>'12_P1_Lista'!U63</f>
        <v/>
      </c>
      <c r="E63" s="1405"/>
      <c r="F63" s="1735" t="str">
        <f>IF('14_P2_Convoca'!F64&lt;&gt;"",'14_P2_Convoca'!F64,"")</f>
        <v/>
      </c>
      <c r="G63" s="1459" t="str">
        <f>'14_P2_Convoca'!R64</f>
        <v/>
      </c>
      <c r="H63" s="1736" t="str">
        <f t="shared" si="6"/>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925"/>
      <c r="P63" s="153"/>
      <c r="Q63" s="1916"/>
      <c r="R63" s="132"/>
      <c r="S63" s="132"/>
      <c r="T63" s="132"/>
      <c r="U63" s="132"/>
      <c r="V63" s="1749"/>
      <c r="W63" s="151"/>
      <c r="X63" s="1916"/>
      <c r="Y63" s="132"/>
      <c r="Z63" s="132"/>
      <c r="AA63" s="132"/>
      <c r="AB63" s="132"/>
      <c r="AC63" s="1749"/>
      <c r="AD63" s="151"/>
      <c r="AE63" s="1916"/>
      <c r="AF63" s="132"/>
      <c r="AG63" s="132"/>
      <c r="AH63" s="132"/>
      <c r="AI63" s="132"/>
      <c r="AJ63" s="1749"/>
      <c r="AK63" s="151"/>
      <c r="AL63" s="1916"/>
      <c r="AM63" s="132"/>
      <c r="AN63" s="132"/>
      <c r="AO63" s="132"/>
      <c r="AP63" s="132"/>
      <c r="AQ63" s="1749"/>
      <c r="AR63" s="151"/>
      <c r="AS63" s="1916"/>
      <c r="AT63" s="132"/>
      <c r="AU63" s="132"/>
      <c r="AV63" s="132"/>
      <c r="AW63" s="132"/>
      <c r="AX63" s="1749"/>
      <c r="AY63" s="151"/>
      <c r="AZ63" s="270" t="str">
        <f t="shared" si="7"/>
        <v/>
      </c>
      <c r="BA63" s="271" t="str">
        <f t="shared" si="8"/>
        <v/>
      </c>
      <c r="BB63" s="271" t="str">
        <f t="shared" si="9"/>
        <v/>
      </c>
      <c r="BC63" s="271" t="str">
        <f t="shared" si="10"/>
        <v/>
      </c>
      <c r="BD63" s="272" t="str">
        <f t="shared" si="11"/>
        <v/>
      </c>
      <c r="BE63" s="15" t="str">
        <f t="shared" si="12"/>
        <v/>
      </c>
      <c r="BG63" s="270" t="str">
        <f t="shared" si="0"/>
        <v/>
      </c>
      <c r="BH63" s="271" t="str">
        <f t="shared" si="1"/>
        <v/>
      </c>
      <c r="BI63" s="273" t="str">
        <f t="shared" si="2"/>
        <v/>
      </c>
      <c r="BJ63" s="15" t="str">
        <f t="shared" si="3"/>
        <v/>
      </c>
      <c r="BL63" s="67" t="str">
        <f t="shared" si="13"/>
        <v/>
      </c>
      <c r="BM63" s="263"/>
      <c r="BO63" s="1850" t="str">
        <f>IF('20_P2_Alega'!P63&lt;&gt;"","SÍ","")</f>
        <v/>
      </c>
      <c r="BP63" s="1850" t="str">
        <f>IF('20_P2_Alega'!Q63&lt;&gt;"",'20_P2_Alega'!Q63,"")</f>
        <v/>
      </c>
      <c r="BQ63" s="1850"/>
      <c r="BS63" s="1440" t="str">
        <f t="shared" si="20"/>
        <v/>
      </c>
      <c r="BT63" s="1440" t="str">
        <f t="shared" si="19"/>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446" t="str">
        <f>CONCATENATE('01_Carga'!$M$5,"_",$I64)</f>
        <v>FI__47</v>
      </c>
      <c r="B64" s="1405"/>
      <c r="C64" s="1734" t="str">
        <f>'12_P1_Lista'!T64</f>
        <v/>
      </c>
      <c r="D64" s="1461" t="str">
        <f>'12_P1_Lista'!U64</f>
        <v/>
      </c>
      <c r="E64" s="1405"/>
      <c r="F64" s="1735" t="str">
        <f>IF('14_P2_Convoca'!F65&lt;&gt;"",'14_P2_Convoca'!F65,"")</f>
        <v/>
      </c>
      <c r="G64" s="1459" t="str">
        <f>'14_P2_Convoca'!R65</f>
        <v/>
      </c>
      <c r="H64" s="1736" t="str">
        <f t="shared" si="6"/>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925"/>
      <c r="P64" s="153"/>
      <c r="Q64" s="1916"/>
      <c r="R64" s="132"/>
      <c r="S64" s="132"/>
      <c r="T64" s="132"/>
      <c r="U64" s="132"/>
      <c r="V64" s="1749"/>
      <c r="W64" s="151"/>
      <c r="X64" s="1916"/>
      <c r="Y64" s="132"/>
      <c r="Z64" s="132"/>
      <c r="AA64" s="132"/>
      <c r="AB64" s="132"/>
      <c r="AC64" s="1749"/>
      <c r="AD64" s="151"/>
      <c r="AE64" s="1916"/>
      <c r="AF64" s="132"/>
      <c r="AG64" s="132"/>
      <c r="AH64" s="132"/>
      <c r="AI64" s="132"/>
      <c r="AJ64" s="1749"/>
      <c r="AK64" s="151"/>
      <c r="AL64" s="1916"/>
      <c r="AM64" s="132"/>
      <c r="AN64" s="132"/>
      <c r="AO64" s="132"/>
      <c r="AP64" s="132"/>
      <c r="AQ64" s="1749"/>
      <c r="AR64" s="151"/>
      <c r="AS64" s="1916"/>
      <c r="AT64" s="132"/>
      <c r="AU64" s="132"/>
      <c r="AV64" s="132"/>
      <c r="AW64" s="132"/>
      <c r="AX64" s="1749"/>
      <c r="AY64" s="151"/>
      <c r="AZ64" s="270" t="str">
        <f t="shared" si="7"/>
        <v/>
      </c>
      <c r="BA64" s="271" t="str">
        <f t="shared" si="8"/>
        <v/>
      </c>
      <c r="BB64" s="271" t="str">
        <f t="shared" si="9"/>
        <v/>
      </c>
      <c r="BC64" s="271" t="str">
        <f t="shared" si="10"/>
        <v/>
      </c>
      <c r="BD64" s="272" t="str">
        <f t="shared" si="11"/>
        <v/>
      </c>
      <c r="BE64" s="15" t="str">
        <f t="shared" si="12"/>
        <v/>
      </c>
      <c r="BG64" s="270" t="str">
        <f t="shared" si="0"/>
        <v/>
      </c>
      <c r="BH64" s="271" t="str">
        <f t="shared" si="1"/>
        <v/>
      </c>
      <c r="BI64" s="273" t="str">
        <f t="shared" si="2"/>
        <v/>
      </c>
      <c r="BJ64" s="15" t="str">
        <f t="shared" si="3"/>
        <v/>
      </c>
      <c r="BL64" s="67" t="str">
        <f t="shared" si="13"/>
        <v/>
      </c>
      <c r="BM64" s="263"/>
      <c r="BO64" s="1850" t="str">
        <f>IF('20_P2_Alega'!P64&lt;&gt;"","SÍ","")</f>
        <v/>
      </c>
      <c r="BP64" s="1850" t="str">
        <f>IF('20_P2_Alega'!Q64&lt;&gt;"",'20_P2_Alega'!Q64,"")</f>
        <v/>
      </c>
      <c r="BQ64" s="1850"/>
      <c r="BS64" s="1440" t="str">
        <f t="shared" si="20"/>
        <v/>
      </c>
      <c r="BT64" s="1440" t="str">
        <f t="shared" si="19"/>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446" t="str">
        <f>CONCATENATE('01_Carga'!$M$5,"_",$I65)</f>
        <v>FI__48</v>
      </c>
      <c r="B65" s="1405"/>
      <c r="C65" s="1734" t="str">
        <f>'12_P1_Lista'!T65</f>
        <v/>
      </c>
      <c r="D65" s="1461" t="str">
        <f>'12_P1_Lista'!U65</f>
        <v/>
      </c>
      <c r="E65" s="1405"/>
      <c r="F65" s="1735" t="str">
        <f>IF('14_P2_Convoca'!F66&lt;&gt;"",'14_P2_Convoca'!F66,"")</f>
        <v/>
      </c>
      <c r="G65" s="1459" t="str">
        <f>'14_P2_Convoca'!R66</f>
        <v/>
      </c>
      <c r="H65" s="1736" t="str">
        <f t="shared" si="6"/>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925"/>
      <c r="P65" s="153"/>
      <c r="Q65" s="1916"/>
      <c r="R65" s="132"/>
      <c r="S65" s="132"/>
      <c r="T65" s="132"/>
      <c r="U65" s="132"/>
      <c r="V65" s="1749"/>
      <c r="W65" s="151"/>
      <c r="X65" s="1916"/>
      <c r="Y65" s="132"/>
      <c r="Z65" s="132"/>
      <c r="AA65" s="132"/>
      <c r="AB65" s="132"/>
      <c r="AC65" s="1749"/>
      <c r="AD65" s="151"/>
      <c r="AE65" s="1916"/>
      <c r="AF65" s="132"/>
      <c r="AG65" s="132"/>
      <c r="AH65" s="132"/>
      <c r="AI65" s="132"/>
      <c r="AJ65" s="1749"/>
      <c r="AK65" s="151"/>
      <c r="AL65" s="1916"/>
      <c r="AM65" s="132"/>
      <c r="AN65" s="132"/>
      <c r="AO65" s="132"/>
      <c r="AP65" s="132"/>
      <c r="AQ65" s="1749"/>
      <c r="AR65" s="151"/>
      <c r="AS65" s="1916"/>
      <c r="AT65" s="132"/>
      <c r="AU65" s="132"/>
      <c r="AV65" s="132"/>
      <c r="AW65" s="132"/>
      <c r="AX65" s="1749"/>
      <c r="AY65" s="151"/>
      <c r="AZ65" s="270" t="str">
        <f t="shared" si="7"/>
        <v/>
      </c>
      <c r="BA65" s="271" t="str">
        <f t="shared" si="8"/>
        <v/>
      </c>
      <c r="BB65" s="271" t="str">
        <f t="shared" si="9"/>
        <v/>
      </c>
      <c r="BC65" s="271" t="str">
        <f t="shared" si="10"/>
        <v/>
      </c>
      <c r="BD65" s="272" t="str">
        <f t="shared" si="11"/>
        <v/>
      </c>
      <c r="BE65" s="15" t="str">
        <f t="shared" si="12"/>
        <v/>
      </c>
      <c r="BG65" s="270" t="str">
        <f t="shared" si="0"/>
        <v/>
      </c>
      <c r="BH65" s="271" t="str">
        <f t="shared" si="1"/>
        <v/>
      </c>
      <c r="BI65" s="273" t="str">
        <f t="shared" si="2"/>
        <v/>
      </c>
      <c r="BJ65" s="15" t="str">
        <f t="shared" si="3"/>
        <v/>
      </c>
      <c r="BL65" s="67" t="str">
        <f t="shared" si="13"/>
        <v/>
      </c>
      <c r="BM65" s="263"/>
      <c r="BO65" s="1850" t="str">
        <f>IF('20_P2_Alega'!P65&lt;&gt;"","SÍ","")</f>
        <v/>
      </c>
      <c r="BP65" s="1850" t="str">
        <f>IF('20_P2_Alega'!Q65&lt;&gt;"",'20_P2_Alega'!Q65,"")</f>
        <v/>
      </c>
      <c r="BQ65" s="1850"/>
      <c r="BS65" s="1440" t="str">
        <f t="shared" si="20"/>
        <v/>
      </c>
      <c r="BT65" s="1440" t="str">
        <f t="shared" si="19"/>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446" t="str">
        <f>CONCATENATE('01_Carga'!$M$5,"_",$I66)</f>
        <v>FI__49</v>
      </c>
      <c r="B66" s="1405"/>
      <c r="C66" s="1734" t="str">
        <f>'12_P1_Lista'!T66</f>
        <v/>
      </c>
      <c r="D66" s="1461" t="str">
        <f>'12_P1_Lista'!U66</f>
        <v/>
      </c>
      <c r="E66" s="1405"/>
      <c r="F66" s="1735" t="str">
        <f>IF('14_P2_Convoca'!F67&lt;&gt;"",'14_P2_Convoca'!F67,"")</f>
        <v/>
      </c>
      <c r="G66" s="1459" t="str">
        <f>'14_P2_Convoca'!R67</f>
        <v/>
      </c>
      <c r="H66" s="1736" t="str">
        <f t="shared" si="6"/>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925"/>
      <c r="P66" s="153"/>
      <c r="Q66" s="1916"/>
      <c r="R66" s="132"/>
      <c r="S66" s="132"/>
      <c r="T66" s="132"/>
      <c r="U66" s="132"/>
      <c r="V66" s="1749"/>
      <c r="W66" s="151"/>
      <c r="X66" s="1916"/>
      <c r="Y66" s="132"/>
      <c r="Z66" s="132"/>
      <c r="AA66" s="132"/>
      <c r="AB66" s="132"/>
      <c r="AC66" s="1749"/>
      <c r="AD66" s="151"/>
      <c r="AE66" s="1916"/>
      <c r="AF66" s="132"/>
      <c r="AG66" s="132"/>
      <c r="AH66" s="132"/>
      <c r="AI66" s="132"/>
      <c r="AJ66" s="1749"/>
      <c r="AK66" s="151"/>
      <c r="AL66" s="1916"/>
      <c r="AM66" s="132"/>
      <c r="AN66" s="132"/>
      <c r="AO66" s="132"/>
      <c r="AP66" s="132"/>
      <c r="AQ66" s="1749"/>
      <c r="AR66" s="151"/>
      <c r="AS66" s="1916"/>
      <c r="AT66" s="132"/>
      <c r="AU66" s="132"/>
      <c r="AV66" s="132"/>
      <c r="AW66" s="132"/>
      <c r="AX66" s="1749"/>
      <c r="AY66" s="151"/>
      <c r="AZ66" s="270" t="str">
        <f t="shared" si="7"/>
        <v/>
      </c>
      <c r="BA66" s="271" t="str">
        <f t="shared" si="8"/>
        <v/>
      </c>
      <c r="BB66" s="271" t="str">
        <f t="shared" si="9"/>
        <v/>
      </c>
      <c r="BC66" s="271" t="str">
        <f t="shared" si="10"/>
        <v/>
      </c>
      <c r="BD66" s="272" t="str">
        <f t="shared" si="11"/>
        <v/>
      </c>
      <c r="BE66" s="15" t="str">
        <f t="shared" si="12"/>
        <v/>
      </c>
      <c r="BG66" s="270" t="str">
        <f t="shared" si="0"/>
        <v/>
      </c>
      <c r="BH66" s="271" t="str">
        <f t="shared" si="1"/>
        <v/>
      </c>
      <c r="BI66" s="273" t="str">
        <f t="shared" si="2"/>
        <v/>
      </c>
      <c r="BJ66" s="15" t="str">
        <f t="shared" si="3"/>
        <v/>
      </c>
      <c r="BL66" s="67" t="str">
        <f t="shared" si="13"/>
        <v/>
      </c>
      <c r="BM66" s="263"/>
      <c r="BO66" s="1850" t="str">
        <f>IF('20_P2_Alega'!P66&lt;&gt;"","SÍ","")</f>
        <v/>
      </c>
      <c r="BP66" s="1850" t="str">
        <f>IF('20_P2_Alega'!Q66&lt;&gt;"",'20_P2_Alega'!Q66,"")</f>
        <v/>
      </c>
      <c r="BQ66" s="1850"/>
      <c r="BS66" s="1440" t="str">
        <f t="shared" si="20"/>
        <v/>
      </c>
      <c r="BT66" s="1440" t="str">
        <f t="shared" si="19"/>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446" t="str">
        <f>CONCATENATE('01_Carga'!$M$5,"_",$I67)</f>
        <v>FI__50</v>
      </c>
      <c r="B67" s="1405"/>
      <c r="C67" s="1734" t="str">
        <f>'12_P1_Lista'!T67</f>
        <v/>
      </c>
      <c r="D67" s="1461" t="str">
        <f>'12_P1_Lista'!U67</f>
        <v/>
      </c>
      <c r="E67" s="1405"/>
      <c r="F67" s="1735" t="str">
        <f>IF('14_P2_Convoca'!F68&lt;&gt;"",'14_P2_Convoca'!F68,"")</f>
        <v/>
      </c>
      <c r="G67" s="1459" t="str">
        <f>'14_P2_Convoca'!R68</f>
        <v/>
      </c>
      <c r="H67" s="1736" t="str">
        <f t="shared" si="6"/>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925"/>
      <c r="P67" s="153"/>
      <c r="Q67" s="1916"/>
      <c r="R67" s="132"/>
      <c r="S67" s="132"/>
      <c r="T67" s="132"/>
      <c r="U67" s="132"/>
      <c r="V67" s="1749"/>
      <c r="W67" s="151"/>
      <c r="X67" s="1916"/>
      <c r="Y67" s="132"/>
      <c r="Z67" s="132"/>
      <c r="AA67" s="132"/>
      <c r="AB67" s="132"/>
      <c r="AC67" s="1749"/>
      <c r="AD67" s="151"/>
      <c r="AE67" s="1916"/>
      <c r="AF67" s="132"/>
      <c r="AG67" s="132"/>
      <c r="AH67" s="132"/>
      <c r="AI67" s="132"/>
      <c r="AJ67" s="1749"/>
      <c r="AK67" s="151"/>
      <c r="AL67" s="1916"/>
      <c r="AM67" s="132"/>
      <c r="AN67" s="132"/>
      <c r="AO67" s="132"/>
      <c r="AP67" s="132"/>
      <c r="AQ67" s="1749"/>
      <c r="AR67" s="151"/>
      <c r="AS67" s="1916"/>
      <c r="AT67" s="132"/>
      <c r="AU67" s="132"/>
      <c r="AV67" s="132"/>
      <c r="AW67" s="132"/>
      <c r="AX67" s="1749"/>
      <c r="AY67" s="151"/>
      <c r="AZ67" s="270" t="str">
        <f t="shared" si="7"/>
        <v/>
      </c>
      <c r="BA67" s="271" t="str">
        <f t="shared" si="8"/>
        <v/>
      </c>
      <c r="BB67" s="271" t="str">
        <f t="shared" si="9"/>
        <v/>
      </c>
      <c r="BC67" s="271" t="str">
        <f t="shared" si="10"/>
        <v/>
      </c>
      <c r="BD67" s="272" t="str">
        <f t="shared" si="11"/>
        <v/>
      </c>
      <c r="BE67" s="15" t="str">
        <f t="shared" si="12"/>
        <v/>
      </c>
      <c r="BG67" s="270" t="str">
        <f t="shared" si="0"/>
        <v/>
      </c>
      <c r="BH67" s="271" t="str">
        <f t="shared" si="1"/>
        <v/>
      </c>
      <c r="BI67" s="273" t="str">
        <f t="shared" si="2"/>
        <v/>
      </c>
      <c r="BJ67" s="15" t="str">
        <f t="shared" si="3"/>
        <v/>
      </c>
      <c r="BL67" s="67" t="str">
        <f t="shared" si="13"/>
        <v/>
      </c>
      <c r="BM67" s="263"/>
      <c r="BO67" s="1850" t="str">
        <f>IF('20_P2_Alega'!P67&lt;&gt;"","SÍ","")</f>
        <v/>
      </c>
      <c r="BP67" s="1850" t="str">
        <f>IF('20_P2_Alega'!Q67&lt;&gt;"",'20_P2_Alega'!Q67,"")</f>
        <v/>
      </c>
      <c r="BQ67" s="1850"/>
      <c r="BS67" s="1440" t="str">
        <f t="shared" si="20"/>
        <v/>
      </c>
      <c r="BT67" s="1440" t="str">
        <f t="shared" si="19"/>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446" t="str">
        <f>CONCATENATE('01_Carga'!$M$5,"_",$I68)</f>
        <v>FI__51</v>
      </c>
      <c r="B68" s="1405"/>
      <c r="C68" s="1734" t="str">
        <f>'12_P1_Lista'!T68</f>
        <v/>
      </c>
      <c r="D68" s="1461" t="str">
        <f>'12_P1_Lista'!U68</f>
        <v/>
      </c>
      <c r="E68" s="1405"/>
      <c r="F68" s="1735" t="str">
        <f>IF('14_P2_Convoca'!F69&lt;&gt;"",'14_P2_Convoca'!F69,"")</f>
        <v/>
      </c>
      <c r="G68" s="1459" t="str">
        <f>'14_P2_Convoca'!R69</f>
        <v/>
      </c>
      <c r="H68" s="1736" t="str">
        <f t="shared" si="6"/>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925"/>
      <c r="P68" s="153"/>
      <c r="Q68" s="1916"/>
      <c r="R68" s="132"/>
      <c r="S68" s="132"/>
      <c r="T68" s="132"/>
      <c r="U68" s="132"/>
      <c r="V68" s="1749"/>
      <c r="W68" s="151"/>
      <c r="X68" s="1916"/>
      <c r="Y68" s="132"/>
      <c r="Z68" s="132"/>
      <c r="AA68" s="132"/>
      <c r="AB68" s="132"/>
      <c r="AC68" s="1749"/>
      <c r="AD68" s="151"/>
      <c r="AE68" s="1916"/>
      <c r="AF68" s="132"/>
      <c r="AG68" s="132"/>
      <c r="AH68" s="132"/>
      <c r="AI68" s="132"/>
      <c r="AJ68" s="1749"/>
      <c r="AK68" s="151"/>
      <c r="AL68" s="1916"/>
      <c r="AM68" s="132"/>
      <c r="AN68" s="132"/>
      <c r="AO68" s="132"/>
      <c r="AP68" s="132"/>
      <c r="AQ68" s="1749"/>
      <c r="AR68" s="151"/>
      <c r="AS68" s="1916"/>
      <c r="AT68" s="132"/>
      <c r="AU68" s="132"/>
      <c r="AV68" s="132"/>
      <c r="AW68" s="132"/>
      <c r="AX68" s="1749"/>
      <c r="AY68" s="151"/>
      <c r="AZ68" s="270" t="str">
        <f t="shared" si="7"/>
        <v/>
      </c>
      <c r="BA68" s="271" t="str">
        <f t="shared" si="8"/>
        <v/>
      </c>
      <c r="BB68" s="271" t="str">
        <f t="shared" si="9"/>
        <v/>
      </c>
      <c r="BC68" s="271" t="str">
        <f t="shared" si="10"/>
        <v/>
      </c>
      <c r="BD68" s="272" t="str">
        <f t="shared" si="11"/>
        <v/>
      </c>
      <c r="BE68" s="15" t="str">
        <f t="shared" si="12"/>
        <v/>
      </c>
      <c r="BG68" s="270" t="str">
        <f t="shared" si="0"/>
        <v/>
      </c>
      <c r="BH68" s="271" t="str">
        <f t="shared" si="1"/>
        <v/>
      </c>
      <c r="BI68" s="273" t="str">
        <f t="shared" si="2"/>
        <v/>
      </c>
      <c r="BJ68" s="15" t="str">
        <f t="shared" si="3"/>
        <v/>
      </c>
      <c r="BL68" s="67" t="str">
        <f t="shared" si="13"/>
        <v/>
      </c>
      <c r="BM68" s="263"/>
      <c r="BO68" s="1850" t="str">
        <f>IF('20_P2_Alega'!P68&lt;&gt;"","SÍ","")</f>
        <v/>
      </c>
      <c r="BP68" s="1850" t="str">
        <f>IF('20_P2_Alega'!Q68&lt;&gt;"",'20_P2_Alega'!Q68,"")</f>
        <v/>
      </c>
      <c r="BQ68" s="1850"/>
      <c r="BS68" s="1440" t="str">
        <f t="shared" si="20"/>
        <v/>
      </c>
      <c r="BT68" s="1440" t="str">
        <f t="shared" si="19"/>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446" t="str">
        <f>CONCATENATE('01_Carga'!$M$5,"_",$I69)</f>
        <v>FI__52</v>
      </c>
      <c r="B69" s="1405"/>
      <c r="C69" s="1734" t="str">
        <f>'12_P1_Lista'!T69</f>
        <v/>
      </c>
      <c r="D69" s="1461" t="str">
        <f>'12_P1_Lista'!U69</f>
        <v/>
      </c>
      <c r="E69" s="1405"/>
      <c r="F69" s="1735" t="str">
        <f>IF('14_P2_Convoca'!F70&lt;&gt;"",'14_P2_Convoca'!F70,"")</f>
        <v/>
      </c>
      <c r="G69" s="1459" t="str">
        <f>'14_P2_Convoca'!R70</f>
        <v/>
      </c>
      <c r="H69" s="1736" t="str">
        <f t="shared" si="6"/>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925"/>
      <c r="P69" s="153"/>
      <c r="Q69" s="1916"/>
      <c r="R69" s="132"/>
      <c r="S69" s="132"/>
      <c r="T69" s="132"/>
      <c r="U69" s="132"/>
      <c r="V69" s="1749"/>
      <c r="W69" s="151"/>
      <c r="X69" s="1916"/>
      <c r="Y69" s="132"/>
      <c r="Z69" s="132"/>
      <c r="AA69" s="132"/>
      <c r="AB69" s="132"/>
      <c r="AC69" s="1749"/>
      <c r="AD69" s="151"/>
      <c r="AE69" s="1916"/>
      <c r="AF69" s="132"/>
      <c r="AG69" s="132"/>
      <c r="AH69" s="132"/>
      <c r="AI69" s="132"/>
      <c r="AJ69" s="1749"/>
      <c r="AK69" s="151"/>
      <c r="AL69" s="1916"/>
      <c r="AM69" s="132"/>
      <c r="AN69" s="132"/>
      <c r="AO69" s="132"/>
      <c r="AP69" s="132"/>
      <c r="AQ69" s="1749"/>
      <c r="AR69" s="151"/>
      <c r="AS69" s="1916"/>
      <c r="AT69" s="132"/>
      <c r="AU69" s="132"/>
      <c r="AV69" s="132"/>
      <c r="AW69" s="132"/>
      <c r="AX69" s="1749"/>
      <c r="AY69" s="151"/>
      <c r="AZ69" s="270" t="str">
        <f t="shared" si="7"/>
        <v/>
      </c>
      <c r="BA69" s="271" t="str">
        <f t="shared" si="8"/>
        <v/>
      </c>
      <c r="BB69" s="271" t="str">
        <f t="shared" si="9"/>
        <v/>
      </c>
      <c r="BC69" s="271" t="str">
        <f t="shared" si="10"/>
        <v/>
      </c>
      <c r="BD69" s="272" t="str">
        <f t="shared" si="11"/>
        <v/>
      </c>
      <c r="BE69" s="15" t="str">
        <f t="shared" si="12"/>
        <v/>
      </c>
      <c r="BG69" s="270" t="str">
        <f t="shared" si="0"/>
        <v/>
      </c>
      <c r="BH69" s="271" t="str">
        <f t="shared" si="1"/>
        <v/>
      </c>
      <c r="BI69" s="273" t="str">
        <f t="shared" si="2"/>
        <v/>
      </c>
      <c r="BJ69" s="15" t="str">
        <f t="shared" si="3"/>
        <v/>
      </c>
      <c r="BL69" s="67" t="str">
        <f t="shared" si="13"/>
        <v/>
      </c>
      <c r="BM69" s="263"/>
      <c r="BO69" s="1850" t="str">
        <f>IF('20_P2_Alega'!P69&lt;&gt;"","SÍ","")</f>
        <v/>
      </c>
      <c r="BP69" s="1850" t="str">
        <f>IF('20_P2_Alega'!Q69&lt;&gt;"",'20_P2_Alega'!Q69,"")</f>
        <v/>
      </c>
      <c r="BQ69" s="1850"/>
      <c r="BS69" s="1440" t="str">
        <f t="shared" si="20"/>
        <v/>
      </c>
      <c r="BT69" s="1440" t="str">
        <f t="shared" si="19"/>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446" t="str">
        <f>CONCATENATE('01_Carga'!$M$5,"_",$I70)</f>
        <v>FI__53</v>
      </c>
      <c r="B70" s="1405"/>
      <c r="C70" s="1734" t="str">
        <f>'12_P1_Lista'!T70</f>
        <v/>
      </c>
      <c r="D70" s="1461" t="str">
        <f>'12_P1_Lista'!U70</f>
        <v/>
      </c>
      <c r="E70" s="1405"/>
      <c r="F70" s="1735" t="str">
        <f>IF('14_P2_Convoca'!F71&lt;&gt;"",'14_P2_Convoca'!F71,"")</f>
        <v/>
      </c>
      <c r="G70" s="1459" t="str">
        <f>'14_P2_Convoca'!R71</f>
        <v/>
      </c>
      <c r="H70" s="1736" t="str">
        <f t="shared" si="6"/>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925"/>
      <c r="P70" s="153"/>
      <c r="Q70" s="1916"/>
      <c r="R70" s="132"/>
      <c r="S70" s="132"/>
      <c r="T70" s="132"/>
      <c r="U70" s="132"/>
      <c r="V70" s="1749"/>
      <c r="W70" s="151"/>
      <c r="X70" s="1916"/>
      <c r="Y70" s="132"/>
      <c r="Z70" s="132"/>
      <c r="AA70" s="132"/>
      <c r="AB70" s="132"/>
      <c r="AC70" s="1749"/>
      <c r="AD70" s="151"/>
      <c r="AE70" s="1916"/>
      <c r="AF70" s="132"/>
      <c r="AG70" s="132"/>
      <c r="AH70" s="132"/>
      <c r="AI70" s="132"/>
      <c r="AJ70" s="1749"/>
      <c r="AK70" s="151"/>
      <c r="AL70" s="1916"/>
      <c r="AM70" s="132"/>
      <c r="AN70" s="132"/>
      <c r="AO70" s="132"/>
      <c r="AP70" s="132"/>
      <c r="AQ70" s="1749"/>
      <c r="AR70" s="151"/>
      <c r="AS70" s="1916"/>
      <c r="AT70" s="132"/>
      <c r="AU70" s="132"/>
      <c r="AV70" s="132"/>
      <c r="AW70" s="132"/>
      <c r="AX70" s="1749"/>
      <c r="AY70" s="151"/>
      <c r="AZ70" s="270" t="str">
        <f t="shared" si="7"/>
        <v/>
      </c>
      <c r="BA70" s="271" t="str">
        <f t="shared" si="8"/>
        <v/>
      </c>
      <c r="BB70" s="271" t="str">
        <f t="shared" si="9"/>
        <v/>
      </c>
      <c r="BC70" s="271" t="str">
        <f t="shared" si="10"/>
        <v/>
      </c>
      <c r="BD70" s="272" t="str">
        <f t="shared" si="11"/>
        <v/>
      </c>
      <c r="BE70" s="15" t="str">
        <f t="shared" si="12"/>
        <v/>
      </c>
      <c r="BG70" s="270" t="str">
        <f t="shared" si="0"/>
        <v/>
      </c>
      <c r="BH70" s="271" t="str">
        <f t="shared" si="1"/>
        <v/>
      </c>
      <c r="BI70" s="273" t="str">
        <f t="shared" si="2"/>
        <v/>
      </c>
      <c r="BJ70" s="15" t="str">
        <f t="shared" si="3"/>
        <v/>
      </c>
      <c r="BL70" s="67" t="str">
        <f t="shared" si="13"/>
        <v/>
      </c>
      <c r="BM70" s="263"/>
      <c r="BO70" s="1850" t="str">
        <f>IF('20_P2_Alega'!P70&lt;&gt;"","SÍ","")</f>
        <v/>
      </c>
      <c r="BP70" s="1850" t="str">
        <f>IF('20_P2_Alega'!Q70&lt;&gt;"",'20_P2_Alega'!Q70,"")</f>
        <v/>
      </c>
      <c r="BQ70" s="1850"/>
      <c r="BS70" s="1440" t="str">
        <f t="shared" si="20"/>
        <v/>
      </c>
      <c r="BT70" s="1440" t="str">
        <f t="shared" si="19"/>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446" t="str">
        <f>CONCATENATE('01_Carga'!$M$5,"_",$I71)</f>
        <v>FI__54</v>
      </c>
      <c r="B71" s="1405"/>
      <c r="C71" s="1734" t="str">
        <f>'12_P1_Lista'!T71</f>
        <v/>
      </c>
      <c r="D71" s="1461" t="str">
        <f>'12_P1_Lista'!U71</f>
        <v/>
      </c>
      <c r="E71" s="1405"/>
      <c r="F71" s="1735" t="str">
        <f>IF('14_P2_Convoca'!F72&lt;&gt;"",'14_P2_Convoca'!F72,"")</f>
        <v/>
      </c>
      <c r="G71" s="1459" t="str">
        <f>'14_P2_Convoca'!R72</f>
        <v/>
      </c>
      <c r="H71" s="1736" t="str">
        <f t="shared" si="6"/>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925"/>
      <c r="P71" s="153"/>
      <c r="Q71" s="1916"/>
      <c r="R71" s="132"/>
      <c r="S71" s="132"/>
      <c r="T71" s="132"/>
      <c r="U71" s="132"/>
      <c r="V71" s="1749"/>
      <c r="W71" s="151"/>
      <c r="X71" s="1916"/>
      <c r="Y71" s="132"/>
      <c r="Z71" s="132"/>
      <c r="AA71" s="132"/>
      <c r="AB71" s="132"/>
      <c r="AC71" s="1749"/>
      <c r="AD71" s="151"/>
      <c r="AE71" s="1916"/>
      <c r="AF71" s="132"/>
      <c r="AG71" s="132"/>
      <c r="AH71" s="132"/>
      <c r="AI71" s="132"/>
      <c r="AJ71" s="1749"/>
      <c r="AK71" s="151"/>
      <c r="AL71" s="1916"/>
      <c r="AM71" s="132"/>
      <c r="AN71" s="132"/>
      <c r="AO71" s="132"/>
      <c r="AP71" s="132"/>
      <c r="AQ71" s="1749"/>
      <c r="AR71" s="151"/>
      <c r="AS71" s="1916"/>
      <c r="AT71" s="132"/>
      <c r="AU71" s="132"/>
      <c r="AV71" s="132"/>
      <c r="AW71" s="132"/>
      <c r="AX71" s="1749"/>
      <c r="AY71" s="151"/>
      <c r="AZ71" s="270" t="str">
        <f t="shared" si="7"/>
        <v/>
      </c>
      <c r="BA71" s="271" t="str">
        <f t="shared" si="8"/>
        <v/>
      </c>
      <c r="BB71" s="271" t="str">
        <f t="shared" si="9"/>
        <v/>
      </c>
      <c r="BC71" s="271" t="str">
        <f t="shared" si="10"/>
        <v/>
      </c>
      <c r="BD71" s="272" t="str">
        <f t="shared" si="11"/>
        <v/>
      </c>
      <c r="BE71" s="15" t="str">
        <f t="shared" si="12"/>
        <v/>
      </c>
      <c r="BG71" s="270" t="str">
        <f t="shared" si="0"/>
        <v/>
      </c>
      <c r="BH71" s="271" t="str">
        <f t="shared" si="1"/>
        <v/>
      </c>
      <c r="BI71" s="273" t="str">
        <f t="shared" si="2"/>
        <v/>
      </c>
      <c r="BJ71" s="15" t="str">
        <f t="shared" si="3"/>
        <v/>
      </c>
      <c r="BL71" s="67" t="str">
        <f t="shared" si="13"/>
        <v/>
      </c>
      <c r="BM71" s="263"/>
      <c r="BO71" s="1850" t="str">
        <f>IF('20_P2_Alega'!P71&lt;&gt;"","SÍ","")</f>
        <v/>
      </c>
      <c r="BP71" s="1850" t="str">
        <f>IF('20_P2_Alega'!Q71&lt;&gt;"",'20_P2_Alega'!Q71,"")</f>
        <v/>
      </c>
      <c r="BQ71" s="1850"/>
      <c r="BS71" s="1440" t="str">
        <f t="shared" si="20"/>
        <v/>
      </c>
      <c r="BT71" s="1440" t="str">
        <f t="shared" si="19"/>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446" t="str">
        <f>CONCATENATE('01_Carga'!$M$5,"_",$I72)</f>
        <v>FI__55</v>
      </c>
      <c r="B72" s="1405"/>
      <c r="C72" s="1734" t="str">
        <f>'12_P1_Lista'!T72</f>
        <v/>
      </c>
      <c r="D72" s="1461" t="str">
        <f>'12_P1_Lista'!U72</f>
        <v/>
      </c>
      <c r="E72" s="1405"/>
      <c r="F72" s="1735" t="str">
        <f>IF('14_P2_Convoca'!F73&lt;&gt;"",'14_P2_Convoca'!F73,"")</f>
        <v/>
      </c>
      <c r="G72" s="1459" t="str">
        <f>'14_P2_Convoca'!R73</f>
        <v/>
      </c>
      <c r="H72" s="1736" t="str">
        <f t="shared" si="6"/>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925"/>
      <c r="P72" s="153"/>
      <c r="Q72" s="1916"/>
      <c r="R72" s="132"/>
      <c r="S72" s="132"/>
      <c r="T72" s="132"/>
      <c r="U72" s="132"/>
      <c r="V72" s="1749"/>
      <c r="W72" s="151"/>
      <c r="X72" s="1916"/>
      <c r="Y72" s="132"/>
      <c r="Z72" s="132"/>
      <c r="AA72" s="132"/>
      <c r="AB72" s="132"/>
      <c r="AC72" s="1749"/>
      <c r="AD72" s="151"/>
      <c r="AE72" s="1916"/>
      <c r="AF72" s="132"/>
      <c r="AG72" s="132"/>
      <c r="AH72" s="132"/>
      <c r="AI72" s="132"/>
      <c r="AJ72" s="1749"/>
      <c r="AK72" s="151"/>
      <c r="AL72" s="1916"/>
      <c r="AM72" s="132"/>
      <c r="AN72" s="132"/>
      <c r="AO72" s="132"/>
      <c r="AP72" s="132"/>
      <c r="AQ72" s="1749"/>
      <c r="AR72" s="151"/>
      <c r="AS72" s="1916"/>
      <c r="AT72" s="132"/>
      <c r="AU72" s="132"/>
      <c r="AV72" s="132"/>
      <c r="AW72" s="132"/>
      <c r="AX72" s="1749"/>
      <c r="AY72" s="151"/>
      <c r="AZ72" s="270" t="str">
        <f t="shared" si="7"/>
        <v/>
      </c>
      <c r="BA72" s="271" t="str">
        <f t="shared" si="8"/>
        <v/>
      </c>
      <c r="BB72" s="271" t="str">
        <f t="shared" si="9"/>
        <v/>
      </c>
      <c r="BC72" s="271" t="str">
        <f t="shared" si="10"/>
        <v/>
      </c>
      <c r="BD72" s="272" t="str">
        <f t="shared" si="11"/>
        <v/>
      </c>
      <c r="BE72" s="15" t="str">
        <f t="shared" si="12"/>
        <v/>
      </c>
      <c r="BG72" s="270" t="str">
        <f t="shared" si="0"/>
        <v/>
      </c>
      <c r="BH72" s="271" t="str">
        <f t="shared" si="1"/>
        <v/>
      </c>
      <c r="BI72" s="273" t="str">
        <f t="shared" si="2"/>
        <v/>
      </c>
      <c r="BJ72" s="15" t="str">
        <f t="shared" si="3"/>
        <v/>
      </c>
      <c r="BL72" s="67" t="str">
        <f t="shared" si="13"/>
        <v/>
      </c>
      <c r="BM72" s="263"/>
      <c r="BO72" s="1850" t="str">
        <f>IF('20_P2_Alega'!P72&lt;&gt;"","SÍ","")</f>
        <v/>
      </c>
      <c r="BP72" s="1850" t="str">
        <f>IF('20_P2_Alega'!Q72&lt;&gt;"",'20_P2_Alega'!Q72,"")</f>
        <v/>
      </c>
      <c r="BQ72" s="1850"/>
      <c r="BS72" s="1440" t="str">
        <f t="shared" si="20"/>
        <v/>
      </c>
      <c r="BT72" s="1440" t="str">
        <f t="shared" si="19"/>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446" t="str">
        <f>CONCATENATE('01_Carga'!$M$5,"_",$I73)</f>
        <v>FI__56</v>
      </c>
      <c r="B73" s="1405"/>
      <c r="C73" s="1734" t="str">
        <f>'12_P1_Lista'!T73</f>
        <v/>
      </c>
      <c r="D73" s="1461" t="str">
        <f>'12_P1_Lista'!U73</f>
        <v/>
      </c>
      <c r="E73" s="1405"/>
      <c r="F73" s="1735" t="str">
        <f>IF('14_P2_Convoca'!F74&lt;&gt;"",'14_P2_Convoca'!F74,"")</f>
        <v/>
      </c>
      <c r="G73" s="1459" t="str">
        <f>'14_P2_Convoca'!R74</f>
        <v/>
      </c>
      <c r="H73" s="1736" t="str">
        <f t="shared" si="6"/>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925"/>
      <c r="P73" s="153"/>
      <c r="Q73" s="1916"/>
      <c r="R73" s="132"/>
      <c r="S73" s="132"/>
      <c r="T73" s="132"/>
      <c r="U73" s="132"/>
      <c r="V73" s="1749"/>
      <c r="W73" s="151"/>
      <c r="X73" s="1916"/>
      <c r="Y73" s="132"/>
      <c r="Z73" s="132"/>
      <c r="AA73" s="132"/>
      <c r="AB73" s="132"/>
      <c r="AC73" s="1749"/>
      <c r="AD73" s="151"/>
      <c r="AE73" s="1916"/>
      <c r="AF73" s="132"/>
      <c r="AG73" s="132"/>
      <c r="AH73" s="132"/>
      <c r="AI73" s="132"/>
      <c r="AJ73" s="1749"/>
      <c r="AK73" s="151"/>
      <c r="AL73" s="1916"/>
      <c r="AM73" s="132"/>
      <c r="AN73" s="132"/>
      <c r="AO73" s="132"/>
      <c r="AP73" s="132"/>
      <c r="AQ73" s="1749"/>
      <c r="AR73" s="151"/>
      <c r="AS73" s="1916"/>
      <c r="AT73" s="132"/>
      <c r="AU73" s="132"/>
      <c r="AV73" s="132"/>
      <c r="AW73" s="132"/>
      <c r="AX73" s="1749"/>
      <c r="AY73" s="151"/>
      <c r="AZ73" s="270" t="str">
        <f t="shared" si="7"/>
        <v/>
      </c>
      <c r="BA73" s="271" t="str">
        <f t="shared" si="8"/>
        <v/>
      </c>
      <c r="BB73" s="271" t="str">
        <f t="shared" si="9"/>
        <v/>
      </c>
      <c r="BC73" s="271" t="str">
        <f t="shared" si="10"/>
        <v/>
      </c>
      <c r="BD73" s="272" t="str">
        <f t="shared" si="11"/>
        <v/>
      </c>
      <c r="BE73" s="15" t="str">
        <f t="shared" si="12"/>
        <v/>
      </c>
      <c r="BG73" s="270" t="str">
        <f t="shared" si="0"/>
        <v/>
      </c>
      <c r="BH73" s="271" t="str">
        <f t="shared" si="1"/>
        <v/>
      </c>
      <c r="BI73" s="273" t="str">
        <f t="shared" si="2"/>
        <v/>
      </c>
      <c r="BJ73" s="15" t="str">
        <f t="shared" si="3"/>
        <v/>
      </c>
      <c r="BL73" s="67" t="str">
        <f t="shared" si="13"/>
        <v/>
      </c>
      <c r="BM73" s="263"/>
      <c r="BO73" s="1850" t="str">
        <f>IF('20_P2_Alega'!P73&lt;&gt;"","SÍ","")</f>
        <v/>
      </c>
      <c r="BP73" s="1850" t="str">
        <f>IF('20_P2_Alega'!Q73&lt;&gt;"",'20_P2_Alega'!Q73,"")</f>
        <v/>
      </c>
      <c r="BQ73" s="1850"/>
      <c r="BS73" s="1440" t="str">
        <f t="shared" si="20"/>
        <v/>
      </c>
      <c r="BT73" s="1440" t="str">
        <f t="shared" si="19"/>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446" t="str">
        <f>CONCATENATE('01_Carga'!$M$5,"_",$I74)</f>
        <v>FI__57</v>
      </c>
      <c r="B74" s="1405"/>
      <c r="C74" s="1734" t="str">
        <f>'12_P1_Lista'!T74</f>
        <v/>
      </c>
      <c r="D74" s="1461" t="str">
        <f>'12_P1_Lista'!U74</f>
        <v/>
      </c>
      <c r="E74" s="1405"/>
      <c r="F74" s="1735" t="str">
        <f>IF('14_P2_Convoca'!F75&lt;&gt;"",'14_P2_Convoca'!F75,"")</f>
        <v/>
      </c>
      <c r="G74" s="1459" t="str">
        <f>'14_P2_Convoca'!R75</f>
        <v/>
      </c>
      <c r="H74" s="1736" t="str">
        <f t="shared" si="6"/>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925"/>
      <c r="P74" s="153"/>
      <c r="Q74" s="1916"/>
      <c r="R74" s="132"/>
      <c r="S74" s="132"/>
      <c r="T74" s="132"/>
      <c r="U74" s="132"/>
      <c r="V74" s="1749"/>
      <c r="W74" s="151"/>
      <c r="X74" s="1916"/>
      <c r="Y74" s="132"/>
      <c r="Z74" s="132"/>
      <c r="AA74" s="132"/>
      <c r="AB74" s="132"/>
      <c r="AC74" s="1749"/>
      <c r="AD74" s="151"/>
      <c r="AE74" s="1916"/>
      <c r="AF74" s="132"/>
      <c r="AG74" s="132"/>
      <c r="AH74" s="132"/>
      <c r="AI74" s="132"/>
      <c r="AJ74" s="1749"/>
      <c r="AK74" s="151"/>
      <c r="AL74" s="1916"/>
      <c r="AM74" s="132"/>
      <c r="AN74" s="132"/>
      <c r="AO74" s="132"/>
      <c r="AP74" s="132"/>
      <c r="AQ74" s="1749"/>
      <c r="AR74" s="151"/>
      <c r="AS74" s="1916"/>
      <c r="AT74" s="132"/>
      <c r="AU74" s="132"/>
      <c r="AV74" s="132"/>
      <c r="AW74" s="132"/>
      <c r="AX74" s="1749"/>
      <c r="AY74" s="151"/>
      <c r="AZ74" s="270" t="str">
        <f t="shared" si="7"/>
        <v/>
      </c>
      <c r="BA74" s="271" t="str">
        <f t="shared" si="8"/>
        <v/>
      </c>
      <c r="BB74" s="271" t="str">
        <f t="shared" si="9"/>
        <v/>
      </c>
      <c r="BC74" s="271" t="str">
        <f t="shared" si="10"/>
        <v/>
      </c>
      <c r="BD74" s="272" t="str">
        <f t="shared" si="11"/>
        <v/>
      </c>
      <c r="BE74" s="15" t="str">
        <f t="shared" si="12"/>
        <v/>
      </c>
      <c r="BG74" s="270" t="str">
        <f t="shared" si="0"/>
        <v/>
      </c>
      <c r="BH74" s="271" t="str">
        <f t="shared" si="1"/>
        <v/>
      </c>
      <c r="BI74" s="273" t="str">
        <f t="shared" si="2"/>
        <v/>
      </c>
      <c r="BJ74" s="15" t="str">
        <f t="shared" si="3"/>
        <v/>
      </c>
      <c r="BL74" s="67" t="str">
        <f t="shared" si="13"/>
        <v/>
      </c>
      <c r="BM74" s="263"/>
      <c r="BO74" s="1850" t="str">
        <f>IF('20_P2_Alega'!P74&lt;&gt;"","SÍ","")</f>
        <v/>
      </c>
      <c r="BP74" s="1850" t="str">
        <f>IF('20_P2_Alega'!Q74&lt;&gt;"",'20_P2_Alega'!Q74,"")</f>
        <v/>
      </c>
      <c r="BQ74" s="1850"/>
      <c r="BS74" s="1440" t="str">
        <f t="shared" si="20"/>
        <v/>
      </c>
      <c r="BT74" s="1440" t="str">
        <f t="shared" si="19"/>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446" t="str">
        <f>CONCATENATE('01_Carga'!$M$5,"_",$I75)</f>
        <v>FI__58</v>
      </c>
      <c r="B75" s="1405"/>
      <c r="C75" s="1734" t="str">
        <f>'12_P1_Lista'!T75</f>
        <v/>
      </c>
      <c r="D75" s="1461" t="str">
        <f>'12_P1_Lista'!U75</f>
        <v/>
      </c>
      <c r="E75" s="1405"/>
      <c r="F75" s="1735" t="str">
        <f>IF('14_P2_Convoca'!F76&lt;&gt;"",'14_P2_Convoca'!F76,"")</f>
        <v/>
      </c>
      <c r="G75" s="1459" t="str">
        <f>'14_P2_Convoca'!R76</f>
        <v/>
      </c>
      <c r="H75" s="1736" t="str">
        <f t="shared" si="6"/>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925"/>
      <c r="P75" s="153"/>
      <c r="Q75" s="1916"/>
      <c r="R75" s="132"/>
      <c r="S75" s="132"/>
      <c r="T75" s="132"/>
      <c r="U75" s="132"/>
      <c r="V75" s="1749"/>
      <c r="W75" s="151"/>
      <c r="X75" s="1916"/>
      <c r="Y75" s="132"/>
      <c r="Z75" s="132"/>
      <c r="AA75" s="132"/>
      <c r="AB75" s="132"/>
      <c r="AC75" s="1749"/>
      <c r="AD75" s="151"/>
      <c r="AE75" s="1916"/>
      <c r="AF75" s="132"/>
      <c r="AG75" s="132"/>
      <c r="AH75" s="132"/>
      <c r="AI75" s="132"/>
      <c r="AJ75" s="1749"/>
      <c r="AK75" s="151"/>
      <c r="AL75" s="1916"/>
      <c r="AM75" s="132"/>
      <c r="AN75" s="132"/>
      <c r="AO75" s="132"/>
      <c r="AP75" s="132"/>
      <c r="AQ75" s="1749"/>
      <c r="AR75" s="151"/>
      <c r="AS75" s="1916"/>
      <c r="AT75" s="132"/>
      <c r="AU75" s="132"/>
      <c r="AV75" s="132"/>
      <c r="AW75" s="132"/>
      <c r="AX75" s="1749"/>
      <c r="AY75" s="151"/>
      <c r="AZ75" s="270" t="str">
        <f t="shared" si="7"/>
        <v/>
      </c>
      <c r="BA75" s="271" t="str">
        <f t="shared" si="8"/>
        <v/>
      </c>
      <c r="BB75" s="271" t="str">
        <f t="shared" si="9"/>
        <v/>
      </c>
      <c r="BC75" s="271" t="str">
        <f t="shared" si="10"/>
        <v/>
      </c>
      <c r="BD75" s="272" t="str">
        <f t="shared" si="11"/>
        <v/>
      </c>
      <c r="BE75" s="15" t="str">
        <f t="shared" si="12"/>
        <v/>
      </c>
      <c r="BG75" s="270" t="str">
        <f t="shared" si="0"/>
        <v/>
      </c>
      <c r="BH75" s="271" t="str">
        <f t="shared" si="1"/>
        <v/>
      </c>
      <c r="BI75" s="273" t="str">
        <f t="shared" si="2"/>
        <v/>
      </c>
      <c r="BJ75" s="15" t="str">
        <f t="shared" si="3"/>
        <v/>
      </c>
      <c r="BL75" s="67" t="str">
        <f t="shared" si="13"/>
        <v/>
      </c>
      <c r="BM75" s="263"/>
      <c r="BO75" s="1850" t="str">
        <f>IF('20_P2_Alega'!P75&lt;&gt;"","SÍ","")</f>
        <v/>
      </c>
      <c r="BP75" s="1850" t="str">
        <f>IF('20_P2_Alega'!Q75&lt;&gt;"",'20_P2_Alega'!Q75,"")</f>
        <v/>
      </c>
      <c r="BQ75" s="1850"/>
      <c r="BS75" s="1440" t="str">
        <f t="shared" si="20"/>
        <v/>
      </c>
      <c r="BT75" s="1440" t="str">
        <f t="shared" si="19"/>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446" t="str">
        <f>CONCATENATE('01_Carga'!$M$5,"_",$I76)</f>
        <v>FI__59</v>
      </c>
      <c r="B76" s="1405"/>
      <c r="C76" s="1734" t="str">
        <f>'12_P1_Lista'!T76</f>
        <v/>
      </c>
      <c r="D76" s="1461" t="str">
        <f>'12_P1_Lista'!U76</f>
        <v/>
      </c>
      <c r="E76" s="1405"/>
      <c r="F76" s="1735" t="str">
        <f>IF('14_P2_Convoca'!F77&lt;&gt;"",'14_P2_Convoca'!F77,"")</f>
        <v/>
      </c>
      <c r="G76" s="1459" t="str">
        <f>'14_P2_Convoca'!R77</f>
        <v/>
      </c>
      <c r="H76" s="1736" t="str">
        <f t="shared" si="6"/>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925"/>
      <c r="P76" s="153"/>
      <c r="Q76" s="1916"/>
      <c r="R76" s="132"/>
      <c r="S76" s="132"/>
      <c r="T76" s="132"/>
      <c r="U76" s="132"/>
      <c r="V76" s="1749"/>
      <c r="W76" s="151"/>
      <c r="X76" s="1916"/>
      <c r="Y76" s="132"/>
      <c r="Z76" s="132"/>
      <c r="AA76" s="132"/>
      <c r="AB76" s="132"/>
      <c r="AC76" s="1749"/>
      <c r="AD76" s="151"/>
      <c r="AE76" s="1916"/>
      <c r="AF76" s="132"/>
      <c r="AG76" s="132"/>
      <c r="AH76" s="132"/>
      <c r="AI76" s="132"/>
      <c r="AJ76" s="1749"/>
      <c r="AK76" s="151"/>
      <c r="AL76" s="1916"/>
      <c r="AM76" s="132"/>
      <c r="AN76" s="132"/>
      <c r="AO76" s="132"/>
      <c r="AP76" s="132"/>
      <c r="AQ76" s="1749"/>
      <c r="AR76" s="151"/>
      <c r="AS76" s="1916"/>
      <c r="AT76" s="132"/>
      <c r="AU76" s="132"/>
      <c r="AV76" s="132"/>
      <c r="AW76" s="132"/>
      <c r="AX76" s="1749"/>
      <c r="AY76" s="151"/>
      <c r="AZ76" s="270" t="str">
        <f t="shared" si="7"/>
        <v/>
      </c>
      <c r="BA76" s="271" t="str">
        <f t="shared" si="8"/>
        <v/>
      </c>
      <c r="BB76" s="271" t="str">
        <f t="shared" si="9"/>
        <v/>
      </c>
      <c r="BC76" s="271" t="str">
        <f t="shared" si="10"/>
        <v/>
      </c>
      <c r="BD76" s="272" t="str">
        <f t="shared" si="11"/>
        <v/>
      </c>
      <c r="BE76" s="15" t="str">
        <f t="shared" si="12"/>
        <v/>
      </c>
      <c r="BG76" s="270" t="str">
        <f t="shared" si="0"/>
        <v/>
      </c>
      <c r="BH76" s="271" t="str">
        <f t="shared" si="1"/>
        <v/>
      </c>
      <c r="BI76" s="273" t="str">
        <f t="shared" si="2"/>
        <v/>
      </c>
      <c r="BJ76" s="15" t="str">
        <f t="shared" si="3"/>
        <v/>
      </c>
      <c r="BL76" s="67" t="str">
        <f t="shared" si="13"/>
        <v/>
      </c>
      <c r="BM76" s="263"/>
      <c r="BO76" s="1850" t="str">
        <f>IF('20_P2_Alega'!P76&lt;&gt;"","SÍ","")</f>
        <v/>
      </c>
      <c r="BP76" s="1850" t="str">
        <f>IF('20_P2_Alega'!Q76&lt;&gt;"",'20_P2_Alega'!Q76,"")</f>
        <v/>
      </c>
      <c r="BQ76" s="1850"/>
      <c r="BS76" s="1440" t="str">
        <f t="shared" si="20"/>
        <v/>
      </c>
      <c r="BT76" s="1440" t="str">
        <f t="shared" si="19"/>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446" t="str">
        <f>CONCATENATE('01_Carga'!$M$5,"_",$I77)</f>
        <v>FI__60</v>
      </c>
      <c r="B77" s="1405"/>
      <c r="C77" s="1734" t="str">
        <f>'12_P1_Lista'!T77</f>
        <v/>
      </c>
      <c r="D77" s="1461" t="str">
        <f>'12_P1_Lista'!U77</f>
        <v/>
      </c>
      <c r="E77" s="1405"/>
      <c r="F77" s="1735" t="str">
        <f>IF('14_P2_Convoca'!F78&lt;&gt;"",'14_P2_Convoca'!F78,"")</f>
        <v/>
      </c>
      <c r="G77" s="1459" t="str">
        <f>'14_P2_Convoca'!R78</f>
        <v/>
      </c>
      <c r="H77" s="1736" t="str">
        <f t="shared" si="6"/>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925"/>
      <c r="P77" s="153"/>
      <c r="Q77" s="1916"/>
      <c r="R77" s="132"/>
      <c r="S77" s="132"/>
      <c r="T77" s="132"/>
      <c r="U77" s="132"/>
      <c r="V77" s="1749"/>
      <c r="W77" s="151"/>
      <c r="X77" s="1916"/>
      <c r="Y77" s="132"/>
      <c r="Z77" s="132"/>
      <c r="AA77" s="132"/>
      <c r="AB77" s="132"/>
      <c r="AC77" s="1749"/>
      <c r="AD77" s="151"/>
      <c r="AE77" s="1916"/>
      <c r="AF77" s="132"/>
      <c r="AG77" s="132"/>
      <c r="AH77" s="132"/>
      <c r="AI77" s="132"/>
      <c r="AJ77" s="1749"/>
      <c r="AK77" s="151"/>
      <c r="AL77" s="1916"/>
      <c r="AM77" s="132"/>
      <c r="AN77" s="132"/>
      <c r="AO77" s="132"/>
      <c r="AP77" s="132"/>
      <c r="AQ77" s="1749"/>
      <c r="AR77" s="151"/>
      <c r="AS77" s="1916"/>
      <c r="AT77" s="132"/>
      <c r="AU77" s="132"/>
      <c r="AV77" s="132"/>
      <c r="AW77" s="132"/>
      <c r="AX77" s="1749"/>
      <c r="AY77" s="151"/>
      <c r="AZ77" s="270" t="str">
        <f t="shared" si="7"/>
        <v/>
      </c>
      <c r="BA77" s="271" t="str">
        <f t="shared" si="8"/>
        <v/>
      </c>
      <c r="BB77" s="271" t="str">
        <f t="shared" si="9"/>
        <v/>
      </c>
      <c r="BC77" s="271" t="str">
        <f t="shared" si="10"/>
        <v/>
      </c>
      <c r="BD77" s="272" t="str">
        <f t="shared" si="11"/>
        <v/>
      </c>
      <c r="BE77" s="15" t="str">
        <f t="shared" si="12"/>
        <v/>
      </c>
      <c r="BG77" s="270" t="str">
        <f t="shared" si="0"/>
        <v/>
      </c>
      <c r="BH77" s="271" t="str">
        <f t="shared" si="1"/>
        <v/>
      </c>
      <c r="BI77" s="273" t="str">
        <f t="shared" si="2"/>
        <v/>
      </c>
      <c r="BJ77" s="15" t="str">
        <f t="shared" si="3"/>
        <v/>
      </c>
      <c r="BL77" s="67" t="str">
        <f t="shared" si="13"/>
        <v/>
      </c>
      <c r="BM77" s="263"/>
      <c r="BO77" s="1850" t="str">
        <f>IF('20_P2_Alega'!P77&lt;&gt;"","SÍ","")</f>
        <v/>
      </c>
      <c r="BP77" s="1850" t="str">
        <f>IF('20_P2_Alega'!Q77&lt;&gt;"",'20_P2_Alega'!Q77,"")</f>
        <v/>
      </c>
      <c r="BQ77" s="1850"/>
      <c r="BS77" s="1440" t="str">
        <f t="shared" si="20"/>
        <v/>
      </c>
      <c r="BT77" s="1440" t="str">
        <f t="shared" si="19"/>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446" t="str">
        <f>CONCATENATE('01_Carga'!$M$5,"_",$I78)</f>
        <v>FI__61</v>
      </c>
      <c r="B78" s="1405"/>
      <c r="C78" s="1734" t="str">
        <f>'12_P1_Lista'!T78</f>
        <v/>
      </c>
      <c r="D78" s="1461" t="str">
        <f>'12_P1_Lista'!U78</f>
        <v/>
      </c>
      <c r="E78" s="1405"/>
      <c r="F78" s="1735" t="str">
        <f>IF('14_P2_Convoca'!F79&lt;&gt;"",'14_P2_Convoca'!F79,"")</f>
        <v/>
      </c>
      <c r="G78" s="1459" t="str">
        <f>'14_P2_Convoca'!R79</f>
        <v/>
      </c>
      <c r="H78" s="1736" t="str">
        <f t="shared" si="6"/>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925"/>
      <c r="P78" s="153"/>
      <c r="Q78" s="1916"/>
      <c r="R78" s="132"/>
      <c r="S78" s="132"/>
      <c r="T78" s="132"/>
      <c r="U78" s="132"/>
      <c r="V78" s="1749"/>
      <c r="W78" s="151"/>
      <c r="X78" s="1916"/>
      <c r="Y78" s="132"/>
      <c r="Z78" s="132"/>
      <c r="AA78" s="132"/>
      <c r="AB78" s="132"/>
      <c r="AC78" s="1749"/>
      <c r="AD78" s="151"/>
      <c r="AE78" s="1916"/>
      <c r="AF78" s="132"/>
      <c r="AG78" s="132"/>
      <c r="AH78" s="132"/>
      <c r="AI78" s="132"/>
      <c r="AJ78" s="1749"/>
      <c r="AK78" s="151"/>
      <c r="AL78" s="1916"/>
      <c r="AM78" s="132"/>
      <c r="AN78" s="132"/>
      <c r="AO78" s="132"/>
      <c r="AP78" s="132"/>
      <c r="AQ78" s="1749"/>
      <c r="AR78" s="151"/>
      <c r="AS78" s="1916"/>
      <c r="AT78" s="132"/>
      <c r="AU78" s="132"/>
      <c r="AV78" s="132"/>
      <c r="AW78" s="132"/>
      <c r="AX78" s="1749"/>
      <c r="AY78" s="151"/>
      <c r="AZ78" s="270" t="str">
        <f t="shared" si="7"/>
        <v/>
      </c>
      <c r="BA78" s="271" t="str">
        <f t="shared" si="8"/>
        <v/>
      </c>
      <c r="BB78" s="271" t="str">
        <f t="shared" si="9"/>
        <v/>
      </c>
      <c r="BC78" s="271" t="str">
        <f t="shared" si="10"/>
        <v/>
      </c>
      <c r="BD78" s="272" t="str">
        <f t="shared" si="11"/>
        <v/>
      </c>
      <c r="BE78" s="15" t="str">
        <f t="shared" si="12"/>
        <v/>
      </c>
      <c r="BG78" s="270" t="str">
        <f t="shared" si="0"/>
        <v/>
      </c>
      <c r="BH78" s="271" t="str">
        <f t="shared" si="1"/>
        <v/>
      </c>
      <c r="BI78" s="273" t="str">
        <f t="shared" si="2"/>
        <v/>
      </c>
      <c r="BJ78" s="15" t="str">
        <f t="shared" si="3"/>
        <v/>
      </c>
      <c r="BL78" s="67" t="str">
        <f t="shared" si="13"/>
        <v/>
      </c>
      <c r="BM78" s="263"/>
      <c r="BO78" s="1850" t="str">
        <f>IF('20_P2_Alega'!P78&lt;&gt;"","SÍ","")</f>
        <v/>
      </c>
      <c r="BP78" s="1850" t="str">
        <f>IF('20_P2_Alega'!Q78&lt;&gt;"",'20_P2_Alega'!Q78,"")</f>
        <v/>
      </c>
      <c r="BQ78" s="1850"/>
      <c r="BS78" s="1440" t="str">
        <f t="shared" si="20"/>
        <v/>
      </c>
      <c r="BT78" s="1440" t="str">
        <f t="shared" si="19"/>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446" t="str">
        <f>CONCATENATE('01_Carga'!$M$5,"_",$I79)</f>
        <v>FI__62</v>
      </c>
      <c r="B79" s="1405"/>
      <c r="C79" s="1734" t="str">
        <f>'12_P1_Lista'!T79</f>
        <v/>
      </c>
      <c r="D79" s="1461" t="str">
        <f>'12_P1_Lista'!U79</f>
        <v/>
      </c>
      <c r="E79" s="1405"/>
      <c r="F79" s="1735" t="str">
        <f>IF('14_P2_Convoca'!F80&lt;&gt;"",'14_P2_Convoca'!F80,"")</f>
        <v/>
      </c>
      <c r="G79" s="1459" t="str">
        <f>'14_P2_Convoca'!R80</f>
        <v/>
      </c>
      <c r="H79" s="1736" t="str">
        <f t="shared" si="6"/>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925"/>
      <c r="P79" s="153"/>
      <c r="Q79" s="1916"/>
      <c r="R79" s="132"/>
      <c r="S79" s="132"/>
      <c r="T79" s="132"/>
      <c r="U79" s="132"/>
      <c r="V79" s="1749"/>
      <c r="W79" s="151"/>
      <c r="X79" s="1916"/>
      <c r="Y79" s="132"/>
      <c r="Z79" s="132"/>
      <c r="AA79" s="132"/>
      <c r="AB79" s="132"/>
      <c r="AC79" s="1749"/>
      <c r="AD79" s="151"/>
      <c r="AE79" s="1916"/>
      <c r="AF79" s="132"/>
      <c r="AG79" s="132"/>
      <c r="AH79" s="132"/>
      <c r="AI79" s="132"/>
      <c r="AJ79" s="1749"/>
      <c r="AK79" s="151"/>
      <c r="AL79" s="1916"/>
      <c r="AM79" s="132"/>
      <c r="AN79" s="132"/>
      <c r="AO79" s="132"/>
      <c r="AP79" s="132"/>
      <c r="AQ79" s="1749"/>
      <c r="AR79" s="151"/>
      <c r="AS79" s="1916"/>
      <c r="AT79" s="132"/>
      <c r="AU79" s="132"/>
      <c r="AV79" s="132"/>
      <c r="AW79" s="132"/>
      <c r="AX79" s="1749"/>
      <c r="AY79" s="151"/>
      <c r="AZ79" s="270" t="str">
        <f t="shared" si="7"/>
        <v/>
      </c>
      <c r="BA79" s="271" t="str">
        <f t="shared" si="8"/>
        <v/>
      </c>
      <c r="BB79" s="271" t="str">
        <f t="shared" si="9"/>
        <v/>
      </c>
      <c r="BC79" s="271" t="str">
        <f t="shared" si="10"/>
        <v/>
      </c>
      <c r="BD79" s="272" t="str">
        <f t="shared" si="11"/>
        <v/>
      </c>
      <c r="BE79" s="15" t="str">
        <f t="shared" si="12"/>
        <v/>
      </c>
      <c r="BG79" s="270" t="str">
        <f t="shared" si="0"/>
        <v/>
      </c>
      <c r="BH79" s="271" t="str">
        <f t="shared" si="1"/>
        <v/>
      </c>
      <c r="BI79" s="273" t="str">
        <f t="shared" si="2"/>
        <v/>
      </c>
      <c r="BJ79" s="15" t="str">
        <f t="shared" si="3"/>
        <v/>
      </c>
      <c r="BL79" s="67" t="str">
        <f t="shared" si="13"/>
        <v/>
      </c>
      <c r="BM79" s="263"/>
      <c r="BO79" s="1850" t="str">
        <f>IF('20_P2_Alega'!P79&lt;&gt;"","SÍ","")</f>
        <v/>
      </c>
      <c r="BP79" s="1850" t="str">
        <f>IF('20_P2_Alega'!Q79&lt;&gt;"",'20_P2_Alega'!Q79,"")</f>
        <v/>
      </c>
      <c r="BQ79" s="1850"/>
      <c r="BS79" s="1440" t="str">
        <f t="shared" si="20"/>
        <v/>
      </c>
      <c r="BT79" s="1440" t="str">
        <f t="shared" si="19"/>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446" t="str">
        <f>CONCATENATE('01_Carga'!$M$5,"_",$I80)</f>
        <v>FI__63</v>
      </c>
      <c r="B80" s="1405"/>
      <c r="C80" s="1734" t="str">
        <f>'12_P1_Lista'!T80</f>
        <v/>
      </c>
      <c r="D80" s="1461" t="str">
        <f>'12_P1_Lista'!U80</f>
        <v/>
      </c>
      <c r="E80" s="1405"/>
      <c r="F80" s="1735" t="str">
        <f>IF('14_P2_Convoca'!F81&lt;&gt;"",'14_P2_Convoca'!F81,"")</f>
        <v/>
      </c>
      <c r="G80" s="1459" t="str">
        <f>'14_P2_Convoca'!R81</f>
        <v/>
      </c>
      <c r="H80" s="1736" t="str">
        <f t="shared" si="6"/>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925"/>
      <c r="P80" s="153"/>
      <c r="Q80" s="1916"/>
      <c r="R80" s="132"/>
      <c r="S80" s="132"/>
      <c r="T80" s="132"/>
      <c r="U80" s="132"/>
      <c r="V80" s="1749"/>
      <c r="W80" s="151"/>
      <c r="X80" s="1916"/>
      <c r="Y80" s="132"/>
      <c r="Z80" s="132"/>
      <c r="AA80" s="132"/>
      <c r="AB80" s="132"/>
      <c r="AC80" s="1749"/>
      <c r="AD80" s="151"/>
      <c r="AE80" s="1916"/>
      <c r="AF80" s="132"/>
      <c r="AG80" s="132"/>
      <c r="AH80" s="132"/>
      <c r="AI80" s="132"/>
      <c r="AJ80" s="1749"/>
      <c r="AK80" s="151"/>
      <c r="AL80" s="1916"/>
      <c r="AM80" s="132"/>
      <c r="AN80" s="132"/>
      <c r="AO80" s="132"/>
      <c r="AP80" s="132"/>
      <c r="AQ80" s="1749"/>
      <c r="AR80" s="151"/>
      <c r="AS80" s="1916"/>
      <c r="AT80" s="132"/>
      <c r="AU80" s="132"/>
      <c r="AV80" s="132"/>
      <c r="AW80" s="132"/>
      <c r="AX80" s="1749"/>
      <c r="AY80" s="151"/>
      <c r="AZ80" s="270" t="str">
        <f t="shared" si="7"/>
        <v/>
      </c>
      <c r="BA80" s="271" t="str">
        <f t="shared" si="8"/>
        <v/>
      </c>
      <c r="BB80" s="271" t="str">
        <f t="shared" si="9"/>
        <v/>
      </c>
      <c r="BC80" s="271" t="str">
        <f t="shared" si="10"/>
        <v/>
      </c>
      <c r="BD80" s="272" t="str">
        <f t="shared" si="11"/>
        <v/>
      </c>
      <c r="BE80" s="15" t="str">
        <f t="shared" si="12"/>
        <v/>
      </c>
      <c r="BG80" s="270" t="str">
        <f t="shared" si="0"/>
        <v/>
      </c>
      <c r="BH80" s="271" t="str">
        <f t="shared" si="1"/>
        <v/>
      </c>
      <c r="BI80" s="273" t="str">
        <f t="shared" si="2"/>
        <v/>
      </c>
      <c r="BJ80" s="15" t="str">
        <f t="shared" si="3"/>
        <v/>
      </c>
      <c r="BL80" s="67" t="str">
        <f t="shared" si="13"/>
        <v/>
      </c>
      <c r="BM80" s="263"/>
      <c r="BO80" s="1850" t="str">
        <f>IF('20_P2_Alega'!P80&lt;&gt;"","SÍ","")</f>
        <v/>
      </c>
      <c r="BP80" s="1850" t="str">
        <f>IF('20_P2_Alega'!Q80&lt;&gt;"",'20_P2_Alega'!Q80,"")</f>
        <v/>
      </c>
      <c r="BQ80" s="1850"/>
      <c r="BS80" s="1440" t="str">
        <f t="shared" si="20"/>
        <v/>
      </c>
      <c r="BT80" s="1440" t="str">
        <f t="shared" si="19"/>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446" t="str">
        <f>CONCATENATE('01_Carga'!$M$5,"_",$I81)</f>
        <v>FI__64</v>
      </c>
      <c r="B81" s="1405"/>
      <c r="C81" s="1734" t="str">
        <f>'12_P1_Lista'!T81</f>
        <v/>
      </c>
      <c r="D81" s="1461" t="str">
        <f>'12_P1_Lista'!U81</f>
        <v/>
      </c>
      <c r="E81" s="1405"/>
      <c r="F81" s="1735" t="str">
        <f>IF('14_P2_Convoca'!F82&lt;&gt;"",'14_P2_Convoca'!F82,"")</f>
        <v/>
      </c>
      <c r="G81" s="1459" t="str">
        <f>'14_P2_Convoca'!R82</f>
        <v/>
      </c>
      <c r="H81" s="1736" t="str">
        <f t="shared" si="6"/>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925"/>
      <c r="P81" s="153"/>
      <c r="Q81" s="1916"/>
      <c r="R81" s="132"/>
      <c r="S81" s="132"/>
      <c r="T81" s="132"/>
      <c r="U81" s="132"/>
      <c r="V81" s="1749"/>
      <c r="W81" s="151"/>
      <c r="X81" s="1916"/>
      <c r="Y81" s="132"/>
      <c r="Z81" s="132"/>
      <c r="AA81" s="132"/>
      <c r="AB81" s="132"/>
      <c r="AC81" s="1749"/>
      <c r="AD81" s="151"/>
      <c r="AE81" s="1916"/>
      <c r="AF81" s="132"/>
      <c r="AG81" s="132"/>
      <c r="AH81" s="132"/>
      <c r="AI81" s="132"/>
      <c r="AJ81" s="1749"/>
      <c r="AK81" s="151"/>
      <c r="AL81" s="1916"/>
      <c r="AM81" s="132"/>
      <c r="AN81" s="132"/>
      <c r="AO81" s="132"/>
      <c r="AP81" s="132"/>
      <c r="AQ81" s="1749"/>
      <c r="AR81" s="151"/>
      <c r="AS81" s="1916"/>
      <c r="AT81" s="132"/>
      <c r="AU81" s="132"/>
      <c r="AV81" s="132"/>
      <c r="AW81" s="132"/>
      <c r="AX81" s="1749"/>
      <c r="AY81" s="151"/>
      <c r="AZ81" s="270" t="str">
        <f t="shared" si="7"/>
        <v/>
      </c>
      <c r="BA81" s="271" t="str">
        <f t="shared" si="8"/>
        <v/>
      </c>
      <c r="BB81" s="271" t="str">
        <f t="shared" si="9"/>
        <v/>
      </c>
      <c r="BC81" s="271" t="str">
        <f t="shared" si="10"/>
        <v/>
      </c>
      <c r="BD81" s="272" t="str">
        <f t="shared" si="11"/>
        <v/>
      </c>
      <c r="BE81" s="15" t="str">
        <f t="shared" si="12"/>
        <v/>
      </c>
      <c r="BG81" s="270" t="str">
        <f t="shared" si="0"/>
        <v/>
      </c>
      <c r="BH81" s="271" t="str">
        <f t="shared" si="1"/>
        <v/>
      </c>
      <c r="BI81" s="273" t="str">
        <f t="shared" si="2"/>
        <v/>
      </c>
      <c r="BJ81" s="15" t="str">
        <f t="shared" si="3"/>
        <v/>
      </c>
      <c r="BL81" s="67" t="str">
        <f t="shared" si="13"/>
        <v/>
      </c>
      <c r="BM81" s="263"/>
      <c r="BO81" s="1850" t="str">
        <f>IF('20_P2_Alega'!P81&lt;&gt;"","SÍ","")</f>
        <v/>
      </c>
      <c r="BP81" s="1850" t="str">
        <f>IF('20_P2_Alega'!Q81&lt;&gt;"",'20_P2_Alega'!Q81,"")</f>
        <v/>
      </c>
      <c r="BQ81" s="1850"/>
      <c r="BS81" s="1440" t="str">
        <f t="shared" si="20"/>
        <v/>
      </c>
      <c r="BT81" s="1440" t="str">
        <f t="shared" si="19"/>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446" t="str">
        <f>CONCATENATE('01_Carga'!$M$5,"_",$I82)</f>
        <v>FI__65</v>
      </c>
      <c r="B82" s="1405"/>
      <c r="C82" s="1734" t="str">
        <f>'12_P1_Lista'!T82</f>
        <v/>
      </c>
      <c r="D82" s="1461" t="str">
        <f>'12_P1_Lista'!U82</f>
        <v/>
      </c>
      <c r="E82" s="1405"/>
      <c r="F82" s="1735" t="str">
        <f>IF('14_P2_Convoca'!F83&lt;&gt;"",'14_P2_Convoca'!F83,"")</f>
        <v/>
      </c>
      <c r="G82" s="1459" t="str">
        <f>'14_P2_Convoca'!R83</f>
        <v/>
      </c>
      <c r="H82" s="1736" t="str">
        <f t="shared" si="6"/>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925"/>
      <c r="P82" s="153"/>
      <c r="Q82" s="1916"/>
      <c r="R82" s="132"/>
      <c r="S82" s="132"/>
      <c r="T82" s="132"/>
      <c r="U82" s="132"/>
      <c r="V82" s="1749"/>
      <c r="W82" s="151"/>
      <c r="X82" s="1916"/>
      <c r="Y82" s="132"/>
      <c r="Z82" s="132"/>
      <c r="AA82" s="132"/>
      <c r="AB82" s="132"/>
      <c r="AC82" s="1749"/>
      <c r="AD82" s="151"/>
      <c r="AE82" s="1916"/>
      <c r="AF82" s="132"/>
      <c r="AG82" s="132"/>
      <c r="AH82" s="132"/>
      <c r="AI82" s="132"/>
      <c r="AJ82" s="1749"/>
      <c r="AK82" s="151"/>
      <c r="AL82" s="1916"/>
      <c r="AM82" s="132"/>
      <c r="AN82" s="132"/>
      <c r="AO82" s="132"/>
      <c r="AP82" s="132"/>
      <c r="AQ82" s="1749"/>
      <c r="AR82" s="151"/>
      <c r="AS82" s="1916"/>
      <c r="AT82" s="132"/>
      <c r="AU82" s="132"/>
      <c r="AV82" s="132"/>
      <c r="AW82" s="132"/>
      <c r="AX82" s="1749"/>
      <c r="AY82" s="151"/>
      <c r="AZ82" s="270" t="str">
        <f t="shared" si="7"/>
        <v/>
      </c>
      <c r="BA82" s="271" t="str">
        <f t="shared" si="8"/>
        <v/>
      </c>
      <c r="BB82" s="271" t="str">
        <f t="shared" si="9"/>
        <v/>
      </c>
      <c r="BC82" s="271" t="str">
        <f t="shared" si="10"/>
        <v/>
      </c>
      <c r="BD82" s="272" t="str">
        <f t="shared" si="11"/>
        <v/>
      </c>
      <c r="BE82" s="15" t="str">
        <f t="shared" si="12"/>
        <v/>
      </c>
      <c r="BG82" s="270" t="str">
        <f t="shared" ref="BG82:BG145" si="21">IF(BE82&lt;&gt;"",IF((MAX(AZ82:BD82)-MIN(AZ82:BD82))&gt;=3,MAX(AZ82:BD82),""),"")</f>
        <v/>
      </c>
      <c r="BH82" s="271" t="str">
        <f t="shared" ref="BH82:BH145" si="22">IF(BE82&lt;&gt;"",IF((MAX(AZ82:BD82)-MIN(AZ82:BD82))&gt;=3,MIN(AZ82:BD82),""),"")</f>
        <v/>
      </c>
      <c r="BI82" s="273" t="str">
        <f t="shared" ref="BI82:BI145" si="23">IF(ISERROR(BG82-BH82),"",BG82-BH82)</f>
        <v/>
      </c>
      <c r="BJ82" s="15" t="str">
        <f t="shared" ref="BJ82:BJ145" si="24">IF(BE82&lt;&gt;"",IF((MAX(AZ82:BD82)-MIN(AZ82:BD82))&gt;=3,((SUM(AZ82:BD82)-BG82-BH82)/(COUNT(AZ82:BD82)-2)),""),"")</f>
        <v/>
      </c>
      <c r="BL82" s="67" t="str">
        <f t="shared" si="13"/>
        <v/>
      </c>
      <c r="BM82" s="263"/>
      <c r="BO82" s="1850" t="str">
        <f>IF('20_P2_Alega'!P82&lt;&gt;"","SÍ","")</f>
        <v/>
      </c>
      <c r="BP82" s="1850" t="str">
        <f>IF('20_P2_Alega'!Q82&lt;&gt;"",'20_P2_Alega'!Q82,"")</f>
        <v/>
      </c>
      <c r="BQ82" s="1850"/>
      <c r="BS82" s="1440" t="str">
        <f t="shared" si="20"/>
        <v/>
      </c>
      <c r="BT82" s="1440" t="str">
        <f t="shared" si="19"/>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446" t="str">
        <f>CONCATENATE('01_Carga'!$M$5,"_",$I83)</f>
        <v>FI__66</v>
      </c>
      <c r="B83" s="1405"/>
      <c r="C83" s="1734" t="str">
        <f>'12_P1_Lista'!T83</f>
        <v/>
      </c>
      <c r="D83" s="1461" t="str">
        <f>'12_P1_Lista'!U83</f>
        <v/>
      </c>
      <c r="E83" s="1405"/>
      <c r="F83" s="1735" t="str">
        <f>IF('14_P2_Convoca'!F84&lt;&gt;"",'14_P2_Convoca'!F84,"")</f>
        <v/>
      </c>
      <c r="G83" s="1459" t="str">
        <f>'14_P2_Convoca'!R84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925"/>
      <c r="P83" s="153"/>
      <c r="Q83" s="1916"/>
      <c r="R83" s="132"/>
      <c r="S83" s="132"/>
      <c r="T83" s="132"/>
      <c r="U83" s="132"/>
      <c r="V83" s="1749"/>
      <c r="W83" s="151"/>
      <c r="X83" s="1916"/>
      <c r="Y83" s="132"/>
      <c r="Z83" s="132"/>
      <c r="AA83" s="132"/>
      <c r="AB83" s="132"/>
      <c r="AC83" s="1749"/>
      <c r="AD83" s="151"/>
      <c r="AE83" s="1916"/>
      <c r="AF83" s="132"/>
      <c r="AG83" s="132"/>
      <c r="AH83" s="132"/>
      <c r="AI83" s="132"/>
      <c r="AJ83" s="1749"/>
      <c r="AK83" s="151"/>
      <c r="AL83" s="1916"/>
      <c r="AM83" s="132"/>
      <c r="AN83" s="132"/>
      <c r="AO83" s="132"/>
      <c r="AP83" s="132"/>
      <c r="AQ83" s="1749"/>
      <c r="AR83" s="151"/>
      <c r="AS83" s="1916"/>
      <c r="AT83" s="132"/>
      <c r="AU83" s="132"/>
      <c r="AV83" s="132"/>
      <c r="AW83" s="132"/>
      <c r="AX83" s="1749"/>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1"/>
        <v/>
      </c>
      <c r="BH83" s="271" t="str">
        <f t="shared" si="22"/>
        <v/>
      </c>
      <c r="BI83" s="273" t="str">
        <f t="shared" si="23"/>
        <v/>
      </c>
      <c r="BJ83" s="15" t="str">
        <f t="shared" si="24"/>
        <v/>
      </c>
      <c r="BL83" s="67" t="str">
        <f t="shared" ref="BL83:BL146" si="32">IF(O83&lt;&gt;"","---",IF(BJ83&lt;&gt;"",ROUND(BJ83,4),IF(BE83&lt;&gt;"",ROUND(BE83,4),"")))</f>
        <v/>
      </c>
      <c r="BM83" s="263"/>
      <c r="BO83" s="1850" t="str">
        <f>IF('20_P2_Alega'!P83&lt;&gt;"","SÍ","")</f>
        <v/>
      </c>
      <c r="BP83" s="1850" t="str">
        <f>IF('20_P2_Alega'!Q83&lt;&gt;"",'20_P2_Alega'!Q83,"")</f>
        <v/>
      </c>
      <c r="BQ83" s="1850"/>
      <c r="BS83" s="1440" t="str">
        <f t="shared" si="20"/>
        <v/>
      </c>
      <c r="BT83" s="1440" t="str">
        <f t="shared" si="19"/>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446" t="str">
        <f>CONCATENATE('01_Carga'!$M$5,"_",$I84)</f>
        <v>FI__67</v>
      </c>
      <c r="B84" s="1405"/>
      <c r="C84" s="1734" t="str">
        <f>'12_P1_Lista'!T84</f>
        <v/>
      </c>
      <c r="D84" s="1461" t="str">
        <f>'12_P1_Lista'!U84</f>
        <v/>
      </c>
      <c r="E84" s="1405"/>
      <c r="F84" s="1735" t="str">
        <f>IF('14_P2_Convoca'!F85&lt;&gt;"",'14_P2_Convoca'!F85,"")</f>
        <v/>
      </c>
      <c r="G84" s="1459" t="str">
        <f>'14_P2_Convoca'!R85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925"/>
      <c r="P84" s="153"/>
      <c r="Q84" s="1916"/>
      <c r="R84" s="132"/>
      <c r="S84" s="132"/>
      <c r="T84" s="132"/>
      <c r="U84" s="132"/>
      <c r="V84" s="1749"/>
      <c r="W84" s="151"/>
      <c r="X84" s="1916"/>
      <c r="Y84" s="132"/>
      <c r="Z84" s="132"/>
      <c r="AA84" s="132"/>
      <c r="AB84" s="132"/>
      <c r="AC84" s="1749"/>
      <c r="AD84" s="151"/>
      <c r="AE84" s="1916"/>
      <c r="AF84" s="132"/>
      <c r="AG84" s="132"/>
      <c r="AH84" s="132"/>
      <c r="AI84" s="132"/>
      <c r="AJ84" s="1749"/>
      <c r="AK84" s="151"/>
      <c r="AL84" s="1916"/>
      <c r="AM84" s="132"/>
      <c r="AN84" s="132"/>
      <c r="AO84" s="132"/>
      <c r="AP84" s="132"/>
      <c r="AQ84" s="1749"/>
      <c r="AR84" s="151"/>
      <c r="AS84" s="1916"/>
      <c r="AT84" s="132"/>
      <c r="AU84" s="132"/>
      <c r="AV84" s="132"/>
      <c r="AW84" s="132"/>
      <c r="AX84" s="1749"/>
      <c r="AY84" s="151"/>
      <c r="AZ84" s="270" t="str">
        <f t="shared" si="26"/>
        <v/>
      </c>
      <c r="BA84" s="271" t="str">
        <f t="shared" si="27"/>
        <v/>
      </c>
      <c r="BB84" s="271" t="str">
        <f t="shared" si="28"/>
        <v/>
      </c>
      <c r="BC84" s="271" t="str">
        <f t="shared" si="29"/>
        <v/>
      </c>
      <c r="BD84" s="272" t="str">
        <f t="shared" si="30"/>
        <v/>
      </c>
      <c r="BE84" s="15" t="str">
        <f t="shared" si="31"/>
        <v/>
      </c>
      <c r="BG84" s="270" t="str">
        <f t="shared" si="21"/>
        <v/>
      </c>
      <c r="BH84" s="271" t="str">
        <f t="shared" si="22"/>
        <v/>
      </c>
      <c r="BI84" s="273" t="str">
        <f t="shared" si="23"/>
        <v/>
      </c>
      <c r="BJ84" s="15" t="str">
        <f t="shared" si="24"/>
        <v/>
      </c>
      <c r="BL84" s="67" t="str">
        <f t="shared" si="32"/>
        <v/>
      </c>
      <c r="BM84" s="263"/>
      <c r="BO84" s="1850" t="str">
        <f>IF('20_P2_Alega'!P84&lt;&gt;"","SÍ","")</f>
        <v/>
      </c>
      <c r="BP84" s="1850" t="str">
        <f>IF('20_P2_Alega'!Q84&lt;&gt;"",'20_P2_Alega'!Q84,"")</f>
        <v/>
      </c>
      <c r="BQ84" s="1850"/>
      <c r="BS84" s="1440" t="str">
        <f t="shared" si="20"/>
        <v/>
      </c>
      <c r="BT84" s="1440" t="str">
        <f t="shared" si="19"/>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446" t="str">
        <f>CONCATENATE('01_Carga'!$M$5,"_",$I85)</f>
        <v>FI__68</v>
      </c>
      <c r="B85" s="1405"/>
      <c r="C85" s="1734" t="str">
        <f>'12_P1_Lista'!T85</f>
        <v/>
      </c>
      <c r="D85" s="1461" t="str">
        <f>'12_P1_Lista'!U85</f>
        <v/>
      </c>
      <c r="E85" s="1405"/>
      <c r="F85" s="1735" t="str">
        <f>IF('14_P2_Convoca'!F86&lt;&gt;"",'14_P2_Convoca'!F86,"")</f>
        <v/>
      </c>
      <c r="G85" s="1459" t="str">
        <f>'14_P2_Convoca'!R86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925"/>
      <c r="P85" s="153"/>
      <c r="Q85" s="1916"/>
      <c r="R85" s="132"/>
      <c r="S85" s="132"/>
      <c r="T85" s="132"/>
      <c r="U85" s="132"/>
      <c r="V85" s="1749"/>
      <c r="W85" s="151"/>
      <c r="X85" s="1916"/>
      <c r="Y85" s="132"/>
      <c r="Z85" s="132"/>
      <c r="AA85" s="132"/>
      <c r="AB85" s="132"/>
      <c r="AC85" s="1749"/>
      <c r="AD85" s="151"/>
      <c r="AE85" s="1916"/>
      <c r="AF85" s="132"/>
      <c r="AG85" s="132"/>
      <c r="AH85" s="132"/>
      <c r="AI85" s="132"/>
      <c r="AJ85" s="1749"/>
      <c r="AK85" s="151"/>
      <c r="AL85" s="1916"/>
      <c r="AM85" s="132"/>
      <c r="AN85" s="132"/>
      <c r="AO85" s="132"/>
      <c r="AP85" s="132"/>
      <c r="AQ85" s="1749"/>
      <c r="AR85" s="151"/>
      <c r="AS85" s="1916"/>
      <c r="AT85" s="132"/>
      <c r="AU85" s="132"/>
      <c r="AV85" s="132"/>
      <c r="AW85" s="132"/>
      <c r="AX85" s="1749"/>
      <c r="AY85" s="151"/>
      <c r="AZ85" s="270" t="str">
        <f t="shared" si="26"/>
        <v/>
      </c>
      <c r="BA85" s="271" t="str">
        <f t="shared" si="27"/>
        <v/>
      </c>
      <c r="BB85" s="271" t="str">
        <f t="shared" si="28"/>
        <v/>
      </c>
      <c r="BC85" s="271" t="str">
        <f t="shared" si="29"/>
        <v/>
      </c>
      <c r="BD85" s="272" t="str">
        <f t="shared" si="30"/>
        <v/>
      </c>
      <c r="BE85" s="15" t="str">
        <f t="shared" si="31"/>
        <v/>
      </c>
      <c r="BG85" s="270" t="str">
        <f t="shared" si="21"/>
        <v/>
      </c>
      <c r="BH85" s="271" t="str">
        <f t="shared" si="22"/>
        <v/>
      </c>
      <c r="BI85" s="273" t="str">
        <f t="shared" si="23"/>
        <v/>
      </c>
      <c r="BJ85" s="15" t="str">
        <f t="shared" si="24"/>
        <v/>
      </c>
      <c r="BL85" s="67" t="str">
        <f t="shared" si="32"/>
        <v/>
      </c>
      <c r="BM85" s="263"/>
      <c r="BO85" s="1850" t="str">
        <f>IF('20_P2_Alega'!P85&lt;&gt;"","SÍ","")</f>
        <v/>
      </c>
      <c r="BP85" s="1850" t="str">
        <f>IF('20_P2_Alega'!Q85&lt;&gt;"",'20_P2_Alega'!Q85,"")</f>
        <v/>
      </c>
      <c r="BQ85" s="1850"/>
      <c r="BS85" s="1440" t="str">
        <f t="shared" si="20"/>
        <v/>
      </c>
      <c r="BT85" s="1440" t="str">
        <f t="shared" si="19"/>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446" t="str">
        <f>CONCATENATE('01_Carga'!$M$5,"_",$I86)</f>
        <v>FI__69</v>
      </c>
      <c r="B86" s="1405"/>
      <c r="C86" s="1734" t="str">
        <f>'12_P1_Lista'!T86</f>
        <v/>
      </c>
      <c r="D86" s="1461" t="str">
        <f>'12_P1_Lista'!U86</f>
        <v/>
      </c>
      <c r="E86" s="1405"/>
      <c r="F86" s="1735" t="str">
        <f>IF('14_P2_Convoca'!F87&lt;&gt;"",'14_P2_Convoca'!F87,"")</f>
        <v/>
      </c>
      <c r="G86" s="1459" t="str">
        <f>'14_P2_Convoca'!R87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925"/>
      <c r="P86" s="153"/>
      <c r="Q86" s="1916"/>
      <c r="R86" s="132"/>
      <c r="S86" s="132"/>
      <c r="T86" s="132"/>
      <c r="U86" s="132"/>
      <c r="V86" s="1749"/>
      <c r="W86" s="151"/>
      <c r="X86" s="1916"/>
      <c r="Y86" s="132"/>
      <c r="Z86" s="132"/>
      <c r="AA86" s="132"/>
      <c r="AB86" s="132"/>
      <c r="AC86" s="1749"/>
      <c r="AD86" s="151"/>
      <c r="AE86" s="1916"/>
      <c r="AF86" s="132"/>
      <c r="AG86" s="132"/>
      <c r="AH86" s="132"/>
      <c r="AI86" s="132"/>
      <c r="AJ86" s="1749"/>
      <c r="AK86" s="151"/>
      <c r="AL86" s="1916"/>
      <c r="AM86" s="132"/>
      <c r="AN86" s="132"/>
      <c r="AO86" s="132"/>
      <c r="AP86" s="132"/>
      <c r="AQ86" s="1749"/>
      <c r="AR86" s="151"/>
      <c r="AS86" s="1916"/>
      <c r="AT86" s="132"/>
      <c r="AU86" s="132"/>
      <c r="AV86" s="132"/>
      <c r="AW86" s="132"/>
      <c r="AX86" s="1749"/>
      <c r="AY86" s="151"/>
      <c r="AZ86" s="270" t="str">
        <f t="shared" si="26"/>
        <v/>
      </c>
      <c r="BA86" s="271" t="str">
        <f t="shared" si="27"/>
        <v/>
      </c>
      <c r="BB86" s="271" t="str">
        <f t="shared" si="28"/>
        <v/>
      </c>
      <c r="BC86" s="271" t="str">
        <f t="shared" si="29"/>
        <v/>
      </c>
      <c r="BD86" s="272" t="str">
        <f t="shared" si="30"/>
        <v/>
      </c>
      <c r="BE86" s="15" t="str">
        <f t="shared" si="31"/>
        <v/>
      </c>
      <c r="BG86" s="270" t="str">
        <f t="shared" si="21"/>
        <v/>
      </c>
      <c r="BH86" s="271" t="str">
        <f t="shared" si="22"/>
        <v/>
      </c>
      <c r="BI86" s="273" t="str">
        <f t="shared" si="23"/>
        <v/>
      </c>
      <c r="BJ86" s="15" t="str">
        <f t="shared" si="24"/>
        <v/>
      </c>
      <c r="BL86" s="67" t="str">
        <f t="shared" si="32"/>
        <v/>
      </c>
      <c r="BM86" s="263"/>
      <c r="BO86" s="1850" t="str">
        <f>IF('20_P2_Alega'!P86&lt;&gt;"","SÍ","")</f>
        <v/>
      </c>
      <c r="BP86" s="1850" t="str">
        <f>IF('20_P2_Alega'!Q86&lt;&gt;"",'20_P2_Alega'!Q86,"")</f>
        <v/>
      </c>
      <c r="BQ86" s="1850"/>
      <c r="BS86" s="1440" t="str">
        <f t="shared" si="20"/>
        <v/>
      </c>
      <c r="BT86" s="1440" t="str">
        <f t="shared" si="19"/>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446" t="str">
        <f>CONCATENATE('01_Carga'!$M$5,"_",$I87)</f>
        <v>FI__70</v>
      </c>
      <c r="B87" s="1405"/>
      <c r="C87" s="1734" t="str">
        <f>'12_P1_Lista'!T87</f>
        <v/>
      </c>
      <c r="D87" s="1461" t="str">
        <f>'12_P1_Lista'!U87</f>
        <v/>
      </c>
      <c r="E87" s="1405"/>
      <c r="F87" s="1735" t="str">
        <f>IF('14_P2_Convoca'!F88&lt;&gt;"",'14_P2_Convoca'!F88,"")</f>
        <v/>
      </c>
      <c r="G87" s="1459" t="str">
        <f>'14_P2_Convoca'!R88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925"/>
      <c r="P87" s="153"/>
      <c r="Q87" s="1916"/>
      <c r="R87" s="132"/>
      <c r="S87" s="132"/>
      <c r="T87" s="132"/>
      <c r="U87" s="132"/>
      <c r="V87" s="1749"/>
      <c r="W87" s="151"/>
      <c r="X87" s="1916"/>
      <c r="Y87" s="132"/>
      <c r="Z87" s="132"/>
      <c r="AA87" s="132"/>
      <c r="AB87" s="132"/>
      <c r="AC87" s="1749"/>
      <c r="AD87" s="151"/>
      <c r="AE87" s="1916"/>
      <c r="AF87" s="132"/>
      <c r="AG87" s="132"/>
      <c r="AH87" s="132"/>
      <c r="AI87" s="132"/>
      <c r="AJ87" s="1749"/>
      <c r="AK87" s="151"/>
      <c r="AL87" s="1916"/>
      <c r="AM87" s="132"/>
      <c r="AN87" s="132"/>
      <c r="AO87" s="132"/>
      <c r="AP87" s="132"/>
      <c r="AQ87" s="1749"/>
      <c r="AR87" s="151"/>
      <c r="AS87" s="1916"/>
      <c r="AT87" s="132"/>
      <c r="AU87" s="132"/>
      <c r="AV87" s="132"/>
      <c r="AW87" s="132"/>
      <c r="AX87" s="1749"/>
      <c r="AY87" s="151"/>
      <c r="AZ87" s="270" t="str">
        <f t="shared" si="26"/>
        <v/>
      </c>
      <c r="BA87" s="271" t="str">
        <f t="shared" si="27"/>
        <v/>
      </c>
      <c r="BB87" s="271" t="str">
        <f t="shared" si="28"/>
        <v/>
      </c>
      <c r="BC87" s="271" t="str">
        <f t="shared" si="29"/>
        <v/>
      </c>
      <c r="BD87" s="272" t="str">
        <f t="shared" si="30"/>
        <v/>
      </c>
      <c r="BE87" s="15" t="str">
        <f t="shared" si="31"/>
        <v/>
      </c>
      <c r="BG87" s="270" t="str">
        <f t="shared" si="21"/>
        <v/>
      </c>
      <c r="BH87" s="271" t="str">
        <f t="shared" si="22"/>
        <v/>
      </c>
      <c r="BI87" s="273" t="str">
        <f t="shared" si="23"/>
        <v/>
      </c>
      <c r="BJ87" s="15" t="str">
        <f t="shared" si="24"/>
        <v/>
      </c>
      <c r="BL87" s="67" t="str">
        <f t="shared" si="32"/>
        <v/>
      </c>
      <c r="BM87" s="263"/>
      <c r="BO87" s="1850" t="str">
        <f>IF('20_P2_Alega'!P87&lt;&gt;"","SÍ","")</f>
        <v/>
      </c>
      <c r="BP87" s="1850" t="str">
        <f>IF('20_P2_Alega'!Q87&lt;&gt;"",'20_P2_Alega'!Q87,"")</f>
        <v/>
      </c>
      <c r="BQ87" s="1850"/>
      <c r="BS87" s="1440" t="str">
        <f t="shared" si="20"/>
        <v/>
      </c>
      <c r="BT87" s="1440" t="str">
        <f t="shared" si="19"/>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446" t="str">
        <f>CONCATENATE('01_Carga'!$M$5,"_",$I88)</f>
        <v>FI__71</v>
      </c>
      <c r="B88" s="1405"/>
      <c r="C88" s="1734" t="str">
        <f>'12_P1_Lista'!T88</f>
        <v/>
      </c>
      <c r="D88" s="1461" t="str">
        <f>'12_P1_Lista'!U88</f>
        <v/>
      </c>
      <c r="E88" s="1405"/>
      <c r="F88" s="1735" t="str">
        <f>IF('14_P2_Convoca'!F89&lt;&gt;"",'14_P2_Convoca'!F89,"")</f>
        <v/>
      </c>
      <c r="G88" s="1459" t="str">
        <f>'14_P2_Convoca'!R89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925"/>
      <c r="P88" s="153"/>
      <c r="Q88" s="1916"/>
      <c r="R88" s="132"/>
      <c r="S88" s="132"/>
      <c r="T88" s="132"/>
      <c r="U88" s="132"/>
      <c r="V88" s="1749"/>
      <c r="W88" s="151"/>
      <c r="X88" s="1916"/>
      <c r="Y88" s="132"/>
      <c r="Z88" s="132"/>
      <c r="AA88" s="132"/>
      <c r="AB88" s="132"/>
      <c r="AC88" s="1749"/>
      <c r="AD88" s="151"/>
      <c r="AE88" s="1916"/>
      <c r="AF88" s="132"/>
      <c r="AG88" s="132"/>
      <c r="AH88" s="132"/>
      <c r="AI88" s="132"/>
      <c r="AJ88" s="1749"/>
      <c r="AK88" s="151"/>
      <c r="AL88" s="1916"/>
      <c r="AM88" s="132"/>
      <c r="AN88" s="132"/>
      <c r="AO88" s="132"/>
      <c r="AP88" s="132"/>
      <c r="AQ88" s="1749"/>
      <c r="AR88" s="151"/>
      <c r="AS88" s="1916"/>
      <c r="AT88" s="132"/>
      <c r="AU88" s="132"/>
      <c r="AV88" s="132"/>
      <c r="AW88" s="132"/>
      <c r="AX88" s="1749"/>
      <c r="AY88" s="151"/>
      <c r="AZ88" s="270" t="str">
        <f t="shared" si="26"/>
        <v/>
      </c>
      <c r="BA88" s="271" t="str">
        <f t="shared" si="27"/>
        <v/>
      </c>
      <c r="BB88" s="271" t="str">
        <f t="shared" si="28"/>
        <v/>
      </c>
      <c r="BC88" s="271" t="str">
        <f t="shared" si="29"/>
        <v/>
      </c>
      <c r="BD88" s="272" t="str">
        <f t="shared" si="30"/>
        <v/>
      </c>
      <c r="BE88" s="15" t="str">
        <f t="shared" si="31"/>
        <v/>
      </c>
      <c r="BG88" s="270" t="str">
        <f t="shared" si="21"/>
        <v/>
      </c>
      <c r="BH88" s="271" t="str">
        <f t="shared" si="22"/>
        <v/>
      </c>
      <c r="BI88" s="273" t="str">
        <f t="shared" si="23"/>
        <v/>
      </c>
      <c r="BJ88" s="15" t="str">
        <f t="shared" si="24"/>
        <v/>
      </c>
      <c r="BL88" s="67" t="str">
        <f t="shared" si="32"/>
        <v/>
      </c>
      <c r="BM88" s="263"/>
      <c r="BO88" s="1850" t="str">
        <f>IF('20_P2_Alega'!P88&lt;&gt;"","SÍ","")</f>
        <v/>
      </c>
      <c r="BP88" s="1850" t="str">
        <f>IF('20_P2_Alega'!Q88&lt;&gt;"",'20_P2_Alega'!Q88,"")</f>
        <v/>
      </c>
      <c r="BQ88" s="1850"/>
      <c r="BS88" s="1440" t="str">
        <f t="shared" si="20"/>
        <v/>
      </c>
      <c r="BT88" s="1440" t="str">
        <f t="shared" si="19"/>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446" t="str">
        <f>CONCATENATE('01_Carga'!$M$5,"_",$I89)</f>
        <v>FI__72</v>
      </c>
      <c r="B89" s="1405"/>
      <c r="C89" s="1734" t="str">
        <f>'12_P1_Lista'!T89</f>
        <v/>
      </c>
      <c r="D89" s="1461" t="str">
        <f>'12_P1_Lista'!U89</f>
        <v/>
      </c>
      <c r="E89" s="1405"/>
      <c r="F89" s="1735" t="str">
        <f>IF('14_P2_Convoca'!F90&lt;&gt;"",'14_P2_Convoca'!F90,"")</f>
        <v/>
      </c>
      <c r="G89" s="1459" t="str">
        <f>'14_P2_Convoca'!R90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925"/>
      <c r="P89" s="153"/>
      <c r="Q89" s="1916"/>
      <c r="R89" s="132"/>
      <c r="S89" s="132"/>
      <c r="T89" s="132"/>
      <c r="U89" s="132"/>
      <c r="V89" s="1749"/>
      <c r="W89" s="151"/>
      <c r="X89" s="1916"/>
      <c r="Y89" s="132"/>
      <c r="Z89" s="132"/>
      <c r="AA89" s="132"/>
      <c r="AB89" s="132"/>
      <c r="AC89" s="1749"/>
      <c r="AD89" s="151"/>
      <c r="AE89" s="1916"/>
      <c r="AF89" s="132"/>
      <c r="AG89" s="132"/>
      <c r="AH89" s="132"/>
      <c r="AI89" s="132"/>
      <c r="AJ89" s="1749"/>
      <c r="AK89" s="151"/>
      <c r="AL89" s="1916"/>
      <c r="AM89" s="132"/>
      <c r="AN89" s="132"/>
      <c r="AO89" s="132"/>
      <c r="AP89" s="132"/>
      <c r="AQ89" s="1749"/>
      <c r="AR89" s="151"/>
      <c r="AS89" s="1916"/>
      <c r="AT89" s="132"/>
      <c r="AU89" s="132"/>
      <c r="AV89" s="132"/>
      <c r="AW89" s="132"/>
      <c r="AX89" s="1749"/>
      <c r="AY89" s="151"/>
      <c r="AZ89" s="270" t="str">
        <f t="shared" si="26"/>
        <v/>
      </c>
      <c r="BA89" s="271" t="str">
        <f t="shared" si="27"/>
        <v/>
      </c>
      <c r="BB89" s="271" t="str">
        <f t="shared" si="28"/>
        <v/>
      </c>
      <c r="BC89" s="271" t="str">
        <f t="shared" si="29"/>
        <v/>
      </c>
      <c r="BD89" s="272" t="str">
        <f t="shared" si="30"/>
        <v/>
      </c>
      <c r="BE89" s="15" t="str">
        <f t="shared" si="31"/>
        <v/>
      </c>
      <c r="BG89" s="270" t="str">
        <f t="shared" si="21"/>
        <v/>
      </c>
      <c r="BH89" s="271" t="str">
        <f t="shared" si="22"/>
        <v/>
      </c>
      <c r="BI89" s="273" t="str">
        <f t="shared" si="23"/>
        <v/>
      </c>
      <c r="BJ89" s="15" t="str">
        <f t="shared" si="24"/>
        <v/>
      </c>
      <c r="BL89" s="67" t="str">
        <f t="shared" si="32"/>
        <v/>
      </c>
      <c r="BM89" s="263"/>
      <c r="BO89" s="1850" t="str">
        <f>IF('20_P2_Alega'!P89&lt;&gt;"","SÍ","")</f>
        <v/>
      </c>
      <c r="BP89" s="1850" t="str">
        <f>IF('20_P2_Alega'!Q89&lt;&gt;"",'20_P2_Alega'!Q89,"")</f>
        <v/>
      </c>
      <c r="BQ89" s="1850"/>
      <c r="BS89" s="1440" t="str">
        <f t="shared" si="20"/>
        <v/>
      </c>
      <c r="BT89" s="1440" t="str">
        <f t="shared" si="19"/>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446" t="str">
        <f>CONCATENATE('01_Carga'!$M$5,"_",$I90)</f>
        <v>FI__73</v>
      </c>
      <c r="B90" s="1405"/>
      <c r="C90" s="1734" t="str">
        <f>'12_P1_Lista'!T90</f>
        <v/>
      </c>
      <c r="D90" s="1461" t="str">
        <f>'12_P1_Lista'!U90</f>
        <v/>
      </c>
      <c r="E90" s="1405"/>
      <c r="F90" s="1735" t="str">
        <f>IF('14_P2_Convoca'!F91&lt;&gt;"",'14_P2_Convoca'!F91,"")</f>
        <v/>
      </c>
      <c r="G90" s="1459" t="str">
        <f>'14_P2_Convoca'!R91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925"/>
      <c r="P90" s="153"/>
      <c r="Q90" s="1916"/>
      <c r="R90" s="132"/>
      <c r="S90" s="132"/>
      <c r="T90" s="132"/>
      <c r="U90" s="132"/>
      <c r="V90" s="1749"/>
      <c r="W90" s="151"/>
      <c r="X90" s="1916"/>
      <c r="Y90" s="132"/>
      <c r="Z90" s="132"/>
      <c r="AA90" s="132"/>
      <c r="AB90" s="132"/>
      <c r="AC90" s="1749"/>
      <c r="AD90" s="151"/>
      <c r="AE90" s="1916"/>
      <c r="AF90" s="132"/>
      <c r="AG90" s="132"/>
      <c r="AH90" s="132"/>
      <c r="AI90" s="132"/>
      <c r="AJ90" s="1749"/>
      <c r="AK90" s="151"/>
      <c r="AL90" s="1916"/>
      <c r="AM90" s="132"/>
      <c r="AN90" s="132"/>
      <c r="AO90" s="132"/>
      <c r="AP90" s="132"/>
      <c r="AQ90" s="1749"/>
      <c r="AR90" s="151"/>
      <c r="AS90" s="1916"/>
      <c r="AT90" s="132"/>
      <c r="AU90" s="132"/>
      <c r="AV90" s="132"/>
      <c r="AW90" s="132"/>
      <c r="AX90" s="1749"/>
      <c r="AY90" s="151"/>
      <c r="AZ90" s="270" t="str">
        <f t="shared" si="26"/>
        <v/>
      </c>
      <c r="BA90" s="271" t="str">
        <f t="shared" si="27"/>
        <v/>
      </c>
      <c r="BB90" s="271" t="str">
        <f t="shared" si="28"/>
        <v/>
      </c>
      <c r="BC90" s="271" t="str">
        <f t="shared" si="29"/>
        <v/>
      </c>
      <c r="BD90" s="272" t="str">
        <f t="shared" si="30"/>
        <v/>
      </c>
      <c r="BE90" s="15" t="str">
        <f t="shared" si="31"/>
        <v/>
      </c>
      <c r="BG90" s="270" t="str">
        <f t="shared" si="21"/>
        <v/>
      </c>
      <c r="BH90" s="271" t="str">
        <f t="shared" si="22"/>
        <v/>
      </c>
      <c r="BI90" s="273" t="str">
        <f t="shared" si="23"/>
        <v/>
      </c>
      <c r="BJ90" s="15" t="str">
        <f t="shared" si="24"/>
        <v/>
      </c>
      <c r="BL90" s="67" t="str">
        <f t="shared" si="32"/>
        <v/>
      </c>
      <c r="BM90" s="263"/>
      <c r="BO90" s="1850" t="str">
        <f>IF('20_P2_Alega'!P90&lt;&gt;"","SÍ","")</f>
        <v/>
      </c>
      <c r="BP90" s="1850" t="str">
        <f>IF('20_P2_Alega'!Q90&lt;&gt;"",'20_P2_Alega'!Q90,"")</f>
        <v/>
      </c>
      <c r="BQ90" s="1850"/>
      <c r="BS90" s="1440" t="str">
        <f t="shared" si="20"/>
        <v/>
      </c>
      <c r="BT90" s="1440" t="str">
        <f t="shared" si="19"/>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446" t="str">
        <f>CONCATENATE('01_Carga'!$M$5,"_",$I91)</f>
        <v>FI__74</v>
      </c>
      <c r="B91" s="1405"/>
      <c r="C91" s="1734" t="str">
        <f>'12_P1_Lista'!T91</f>
        <v/>
      </c>
      <c r="D91" s="1461" t="str">
        <f>'12_P1_Lista'!U91</f>
        <v/>
      </c>
      <c r="E91" s="1405"/>
      <c r="F91" s="1735" t="str">
        <f>IF('14_P2_Convoca'!F92&lt;&gt;"",'14_P2_Convoca'!F92,"")</f>
        <v/>
      </c>
      <c r="G91" s="1459" t="str">
        <f>'14_P2_Convoca'!R92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925"/>
      <c r="P91" s="153"/>
      <c r="Q91" s="1916"/>
      <c r="R91" s="132"/>
      <c r="S91" s="132"/>
      <c r="T91" s="132"/>
      <c r="U91" s="132"/>
      <c r="V91" s="1749"/>
      <c r="W91" s="151"/>
      <c r="X91" s="1916"/>
      <c r="Y91" s="132"/>
      <c r="Z91" s="132"/>
      <c r="AA91" s="132"/>
      <c r="AB91" s="132"/>
      <c r="AC91" s="1749"/>
      <c r="AD91" s="151"/>
      <c r="AE91" s="1916"/>
      <c r="AF91" s="132"/>
      <c r="AG91" s="132"/>
      <c r="AH91" s="132"/>
      <c r="AI91" s="132"/>
      <c r="AJ91" s="1749"/>
      <c r="AK91" s="151"/>
      <c r="AL91" s="1916"/>
      <c r="AM91" s="132"/>
      <c r="AN91" s="132"/>
      <c r="AO91" s="132"/>
      <c r="AP91" s="132"/>
      <c r="AQ91" s="1749"/>
      <c r="AR91" s="151"/>
      <c r="AS91" s="1916"/>
      <c r="AT91" s="132"/>
      <c r="AU91" s="132"/>
      <c r="AV91" s="132"/>
      <c r="AW91" s="132"/>
      <c r="AX91" s="1749"/>
      <c r="AY91" s="151"/>
      <c r="AZ91" s="270" t="str">
        <f t="shared" si="26"/>
        <v/>
      </c>
      <c r="BA91" s="271" t="str">
        <f t="shared" si="27"/>
        <v/>
      </c>
      <c r="BB91" s="271" t="str">
        <f t="shared" si="28"/>
        <v/>
      </c>
      <c r="BC91" s="271" t="str">
        <f t="shared" si="29"/>
        <v/>
      </c>
      <c r="BD91" s="272" t="str">
        <f t="shared" si="30"/>
        <v/>
      </c>
      <c r="BE91" s="15" t="str">
        <f t="shared" si="31"/>
        <v/>
      </c>
      <c r="BG91" s="270" t="str">
        <f t="shared" si="21"/>
        <v/>
      </c>
      <c r="BH91" s="271" t="str">
        <f t="shared" si="22"/>
        <v/>
      </c>
      <c r="BI91" s="273" t="str">
        <f t="shared" si="23"/>
        <v/>
      </c>
      <c r="BJ91" s="15" t="str">
        <f t="shared" si="24"/>
        <v/>
      </c>
      <c r="BL91" s="67" t="str">
        <f t="shared" si="32"/>
        <v/>
      </c>
      <c r="BM91" s="263"/>
      <c r="BO91" s="1850" t="str">
        <f>IF('20_P2_Alega'!P91&lt;&gt;"","SÍ","")</f>
        <v/>
      </c>
      <c r="BP91" s="1850" t="str">
        <f>IF('20_P2_Alega'!Q91&lt;&gt;"",'20_P2_Alega'!Q91,"")</f>
        <v/>
      </c>
      <c r="BQ91" s="1850"/>
      <c r="BS91" s="1440" t="str">
        <f t="shared" si="20"/>
        <v/>
      </c>
      <c r="BT91" s="1440" t="str">
        <f t="shared" si="19"/>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446" t="str">
        <f>CONCATENATE('01_Carga'!$M$5,"_",$I92)</f>
        <v>FI__75</v>
      </c>
      <c r="B92" s="1405"/>
      <c r="C92" s="1734" t="str">
        <f>'12_P1_Lista'!T92</f>
        <v/>
      </c>
      <c r="D92" s="1461" t="str">
        <f>'12_P1_Lista'!U92</f>
        <v/>
      </c>
      <c r="E92" s="1405"/>
      <c r="F92" s="1735" t="str">
        <f>IF('14_P2_Convoca'!F93&lt;&gt;"",'14_P2_Convoca'!F93,"")</f>
        <v/>
      </c>
      <c r="G92" s="1459" t="str">
        <f>'14_P2_Convoca'!R93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925"/>
      <c r="P92" s="153"/>
      <c r="Q92" s="1916"/>
      <c r="R92" s="132"/>
      <c r="S92" s="132"/>
      <c r="T92" s="132"/>
      <c r="U92" s="132"/>
      <c r="V92" s="1749"/>
      <c r="W92" s="151"/>
      <c r="X92" s="1916"/>
      <c r="Y92" s="132"/>
      <c r="Z92" s="132"/>
      <c r="AA92" s="132"/>
      <c r="AB92" s="132"/>
      <c r="AC92" s="1749"/>
      <c r="AD92" s="151"/>
      <c r="AE92" s="1916"/>
      <c r="AF92" s="132"/>
      <c r="AG92" s="132"/>
      <c r="AH92" s="132"/>
      <c r="AI92" s="132"/>
      <c r="AJ92" s="1749"/>
      <c r="AK92" s="151"/>
      <c r="AL92" s="1916"/>
      <c r="AM92" s="132"/>
      <c r="AN92" s="132"/>
      <c r="AO92" s="132"/>
      <c r="AP92" s="132"/>
      <c r="AQ92" s="1749"/>
      <c r="AR92" s="151"/>
      <c r="AS92" s="1916"/>
      <c r="AT92" s="132"/>
      <c r="AU92" s="132"/>
      <c r="AV92" s="132"/>
      <c r="AW92" s="132"/>
      <c r="AX92" s="1749"/>
      <c r="AY92" s="151"/>
      <c r="AZ92" s="270" t="str">
        <f t="shared" si="26"/>
        <v/>
      </c>
      <c r="BA92" s="271" t="str">
        <f t="shared" si="27"/>
        <v/>
      </c>
      <c r="BB92" s="271" t="str">
        <f t="shared" si="28"/>
        <v/>
      </c>
      <c r="BC92" s="271" t="str">
        <f t="shared" si="29"/>
        <v/>
      </c>
      <c r="BD92" s="272" t="str">
        <f t="shared" si="30"/>
        <v/>
      </c>
      <c r="BE92" s="15" t="str">
        <f t="shared" si="31"/>
        <v/>
      </c>
      <c r="BG92" s="270" t="str">
        <f t="shared" si="21"/>
        <v/>
      </c>
      <c r="BH92" s="271" t="str">
        <f t="shared" si="22"/>
        <v/>
      </c>
      <c r="BI92" s="273" t="str">
        <f t="shared" si="23"/>
        <v/>
      </c>
      <c r="BJ92" s="15" t="str">
        <f t="shared" si="24"/>
        <v/>
      </c>
      <c r="BL92" s="67" t="str">
        <f t="shared" si="32"/>
        <v/>
      </c>
      <c r="BM92" s="263"/>
      <c r="BO92" s="1850" t="str">
        <f>IF('20_P2_Alega'!P92&lt;&gt;"","SÍ","")</f>
        <v/>
      </c>
      <c r="BP92" s="1850" t="str">
        <f>IF('20_P2_Alega'!Q92&lt;&gt;"",'20_P2_Alega'!Q92,"")</f>
        <v/>
      </c>
      <c r="BQ92" s="1850"/>
      <c r="BS92" s="1440" t="str">
        <f t="shared" si="20"/>
        <v/>
      </c>
      <c r="BT92" s="1440" t="str">
        <f t="shared" si="19"/>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446" t="str">
        <f>CONCATENATE('01_Carga'!$M$5,"_",$I93)</f>
        <v>FI__76</v>
      </c>
      <c r="B93" s="1405"/>
      <c r="C93" s="1734" t="str">
        <f>'12_P1_Lista'!T93</f>
        <v/>
      </c>
      <c r="D93" s="1461" t="str">
        <f>'12_P1_Lista'!U93</f>
        <v/>
      </c>
      <c r="E93" s="1405"/>
      <c r="F93" s="1735" t="str">
        <f>IF('14_P2_Convoca'!F94&lt;&gt;"",'14_P2_Convoca'!F94,"")</f>
        <v/>
      </c>
      <c r="G93" s="1459" t="str">
        <f>'14_P2_Convoca'!R94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925"/>
      <c r="P93" s="153"/>
      <c r="Q93" s="1916"/>
      <c r="R93" s="132"/>
      <c r="S93" s="132"/>
      <c r="T93" s="132"/>
      <c r="U93" s="132"/>
      <c r="V93" s="1749"/>
      <c r="W93" s="151"/>
      <c r="X93" s="1916"/>
      <c r="Y93" s="132"/>
      <c r="Z93" s="132"/>
      <c r="AA93" s="132"/>
      <c r="AB93" s="132"/>
      <c r="AC93" s="1749"/>
      <c r="AD93" s="151"/>
      <c r="AE93" s="1916"/>
      <c r="AF93" s="132"/>
      <c r="AG93" s="132"/>
      <c r="AH93" s="132"/>
      <c r="AI93" s="132"/>
      <c r="AJ93" s="1749"/>
      <c r="AK93" s="151"/>
      <c r="AL93" s="1916"/>
      <c r="AM93" s="132"/>
      <c r="AN93" s="132"/>
      <c r="AO93" s="132"/>
      <c r="AP93" s="132"/>
      <c r="AQ93" s="1749"/>
      <c r="AR93" s="151"/>
      <c r="AS93" s="1916"/>
      <c r="AT93" s="132"/>
      <c r="AU93" s="132"/>
      <c r="AV93" s="132"/>
      <c r="AW93" s="132"/>
      <c r="AX93" s="1749"/>
      <c r="AY93" s="151"/>
      <c r="AZ93" s="270" t="str">
        <f t="shared" si="26"/>
        <v/>
      </c>
      <c r="BA93" s="271" t="str">
        <f t="shared" si="27"/>
        <v/>
      </c>
      <c r="BB93" s="271" t="str">
        <f t="shared" si="28"/>
        <v/>
      </c>
      <c r="BC93" s="271" t="str">
        <f t="shared" si="29"/>
        <v/>
      </c>
      <c r="BD93" s="272" t="str">
        <f t="shared" si="30"/>
        <v/>
      </c>
      <c r="BE93" s="15" t="str">
        <f t="shared" si="31"/>
        <v/>
      </c>
      <c r="BG93" s="270" t="str">
        <f t="shared" si="21"/>
        <v/>
      </c>
      <c r="BH93" s="271" t="str">
        <f t="shared" si="22"/>
        <v/>
      </c>
      <c r="BI93" s="273" t="str">
        <f t="shared" si="23"/>
        <v/>
      </c>
      <c r="BJ93" s="15" t="str">
        <f t="shared" si="24"/>
        <v/>
      </c>
      <c r="BL93" s="67" t="str">
        <f t="shared" si="32"/>
        <v/>
      </c>
      <c r="BM93" s="263"/>
      <c r="BO93" s="1850" t="str">
        <f>IF('20_P2_Alega'!P93&lt;&gt;"","SÍ","")</f>
        <v/>
      </c>
      <c r="BP93" s="1850" t="str">
        <f>IF('20_P2_Alega'!Q93&lt;&gt;"",'20_P2_Alega'!Q93,"")</f>
        <v/>
      </c>
      <c r="BQ93" s="1850"/>
      <c r="BS93" s="1440" t="str">
        <f t="shared" si="20"/>
        <v/>
      </c>
      <c r="BT93" s="1440" t="str">
        <f t="shared" si="19"/>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446" t="str">
        <f>CONCATENATE('01_Carga'!$M$5,"_",$I94)</f>
        <v>FI__77</v>
      </c>
      <c r="B94" s="1405"/>
      <c r="C94" s="1734" t="str">
        <f>'12_P1_Lista'!T94</f>
        <v/>
      </c>
      <c r="D94" s="1461" t="str">
        <f>'12_P1_Lista'!U94</f>
        <v/>
      </c>
      <c r="E94" s="1405"/>
      <c r="F94" s="1735" t="str">
        <f>IF('14_P2_Convoca'!F95&lt;&gt;"",'14_P2_Convoca'!F95,"")</f>
        <v/>
      </c>
      <c r="G94" s="1459" t="str">
        <f>'14_P2_Convoca'!R95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925"/>
      <c r="P94" s="153"/>
      <c r="Q94" s="1916"/>
      <c r="R94" s="132"/>
      <c r="S94" s="132"/>
      <c r="T94" s="132"/>
      <c r="U94" s="132"/>
      <c r="V94" s="1749"/>
      <c r="W94" s="151"/>
      <c r="X94" s="1916"/>
      <c r="Y94" s="132"/>
      <c r="Z94" s="132"/>
      <c r="AA94" s="132"/>
      <c r="AB94" s="132"/>
      <c r="AC94" s="1749"/>
      <c r="AD94" s="151"/>
      <c r="AE94" s="1916"/>
      <c r="AF94" s="132"/>
      <c r="AG94" s="132"/>
      <c r="AH94" s="132"/>
      <c r="AI94" s="132"/>
      <c r="AJ94" s="1749"/>
      <c r="AK94" s="151"/>
      <c r="AL94" s="1916"/>
      <c r="AM94" s="132"/>
      <c r="AN94" s="132"/>
      <c r="AO94" s="132"/>
      <c r="AP94" s="132"/>
      <c r="AQ94" s="1749"/>
      <c r="AR94" s="151"/>
      <c r="AS94" s="1916"/>
      <c r="AT94" s="132"/>
      <c r="AU94" s="132"/>
      <c r="AV94" s="132"/>
      <c r="AW94" s="132"/>
      <c r="AX94" s="1749"/>
      <c r="AY94" s="151"/>
      <c r="AZ94" s="270" t="str">
        <f t="shared" si="26"/>
        <v/>
      </c>
      <c r="BA94" s="271" t="str">
        <f t="shared" si="27"/>
        <v/>
      </c>
      <c r="BB94" s="271" t="str">
        <f t="shared" si="28"/>
        <v/>
      </c>
      <c r="BC94" s="271" t="str">
        <f t="shared" si="29"/>
        <v/>
      </c>
      <c r="BD94" s="272" t="str">
        <f t="shared" si="30"/>
        <v/>
      </c>
      <c r="BE94" s="15" t="str">
        <f t="shared" si="31"/>
        <v/>
      </c>
      <c r="BG94" s="270" t="str">
        <f t="shared" si="21"/>
        <v/>
      </c>
      <c r="BH94" s="271" t="str">
        <f t="shared" si="22"/>
        <v/>
      </c>
      <c r="BI94" s="273" t="str">
        <f t="shared" si="23"/>
        <v/>
      </c>
      <c r="BJ94" s="15" t="str">
        <f t="shared" si="24"/>
        <v/>
      </c>
      <c r="BL94" s="67" t="str">
        <f t="shared" si="32"/>
        <v/>
      </c>
      <c r="BM94" s="263"/>
      <c r="BO94" s="1850" t="str">
        <f>IF('20_P2_Alega'!P94&lt;&gt;"","SÍ","")</f>
        <v/>
      </c>
      <c r="BP94" s="1850" t="str">
        <f>IF('20_P2_Alega'!Q94&lt;&gt;"",'20_P2_Alega'!Q94,"")</f>
        <v/>
      </c>
      <c r="BQ94" s="1850"/>
      <c r="BS94" s="1440" t="str">
        <f t="shared" si="20"/>
        <v/>
      </c>
      <c r="BT94" s="1440" t="str">
        <f t="shared" si="19"/>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446" t="str">
        <f>CONCATENATE('01_Carga'!$M$5,"_",$I95)</f>
        <v>FI__78</v>
      </c>
      <c r="B95" s="1405"/>
      <c r="C95" s="1734" t="str">
        <f>'12_P1_Lista'!T95</f>
        <v/>
      </c>
      <c r="D95" s="1461" t="str">
        <f>'12_P1_Lista'!U95</f>
        <v/>
      </c>
      <c r="E95" s="1405"/>
      <c r="F95" s="1735" t="str">
        <f>IF('14_P2_Convoca'!F96&lt;&gt;"",'14_P2_Convoca'!F96,"")</f>
        <v/>
      </c>
      <c r="G95" s="1459" t="str">
        <f>'14_P2_Convoca'!R96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925"/>
      <c r="P95" s="153"/>
      <c r="Q95" s="1916"/>
      <c r="R95" s="132"/>
      <c r="S95" s="132"/>
      <c r="T95" s="132"/>
      <c r="U95" s="132"/>
      <c r="V95" s="1749"/>
      <c r="W95" s="151"/>
      <c r="X95" s="1916"/>
      <c r="Y95" s="132"/>
      <c r="Z95" s="132"/>
      <c r="AA95" s="132"/>
      <c r="AB95" s="132"/>
      <c r="AC95" s="1749"/>
      <c r="AD95" s="151"/>
      <c r="AE95" s="1916"/>
      <c r="AF95" s="132"/>
      <c r="AG95" s="132"/>
      <c r="AH95" s="132"/>
      <c r="AI95" s="132"/>
      <c r="AJ95" s="1749"/>
      <c r="AK95" s="151"/>
      <c r="AL95" s="1916"/>
      <c r="AM95" s="132"/>
      <c r="AN95" s="132"/>
      <c r="AO95" s="132"/>
      <c r="AP95" s="132"/>
      <c r="AQ95" s="1749"/>
      <c r="AR95" s="151"/>
      <c r="AS95" s="1916"/>
      <c r="AT95" s="132"/>
      <c r="AU95" s="132"/>
      <c r="AV95" s="132"/>
      <c r="AW95" s="132"/>
      <c r="AX95" s="1749"/>
      <c r="AY95" s="151"/>
      <c r="AZ95" s="270" t="str">
        <f t="shared" si="26"/>
        <v/>
      </c>
      <c r="BA95" s="271" t="str">
        <f t="shared" si="27"/>
        <v/>
      </c>
      <c r="BB95" s="271" t="str">
        <f t="shared" si="28"/>
        <v/>
      </c>
      <c r="BC95" s="271" t="str">
        <f t="shared" si="29"/>
        <v/>
      </c>
      <c r="BD95" s="272" t="str">
        <f t="shared" si="30"/>
        <v/>
      </c>
      <c r="BE95" s="15" t="str">
        <f t="shared" si="31"/>
        <v/>
      </c>
      <c r="BG95" s="270" t="str">
        <f t="shared" si="21"/>
        <v/>
      </c>
      <c r="BH95" s="271" t="str">
        <f t="shared" si="22"/>
        <v/>
      </c>
      <c r="BI95" s="273" t="str">
        <f t="shared" si="23"/>
        <v/>
      </c>
      <c r="BJ95" s="15" t="str">
        <f t="shared" si="24"/>
        <v/>
      </c>
      <c r="BL95" s="67" t="str">
        <f t="shared" si="32"/>
        <v/>
      </c>
      <c r="BM95" s="263"/>
      <c r="BO95" s="1850" t="str">
        <f>IF('20_P2_Alega'!P95&lt;&gt;"","SÍ","")</f>
        <v/>
      </c>
      <c r="BP95" s="1850" t="str">
        <f>IF('20_P2_Alega'!Q95&lt;&gt;"",'20_P2_Alega'!Q95,"")</f>
        <v/>
      </c>
      <c r="BQ95" s="1850"/>
      <c r="BS95" s="1440" t="str">
        <f t="shared" si="20"/>
        <v/>
      </c>
      <c r="BT95" s="1440" t="str">
        <f t="shared" si="19"/>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446" t="str">
        <f>CONCATENATE('01_Carga'!$M$5,"_",$I96)</f>
        <v>FI__79</v>
      </c>
      <c r="B96" s="1405"/>
      <c r="C96" s="1734" t="str">
        <f>'12_P1_Lista'!T96</f>
        <v/>
      </c>
      <c r="D96" s="1461" t="str">
        <f>'12_P1_Lista'!U96</f>
        <v/>
      </c>
      <c r="E96" s="1405"/>
      <c r="F96" s="1735" t="str">
        <f>IF('14_P2_Convoca'!F97&lt;&gt;"",'14_P2_Convoca'!F97,"")</f>
        <v/>
      </c>
      <c r="G96" s="1459" t="str">
        <f>'14_P2_Convoca'!R97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925"/>
      <c r="P96" s="153"/>
      <c r="Q96" s="1916"/>
      <c r="R96" s="132"/>
      <c r="S96" s="132"/>
      <c r="T96" s="132"/>
      <c r="U96" s="132"/>
      <c r="V96" s="1749"/>
      <c r="W96" s="151"/>
      <c r="X96" s="1916"/>
      <c r="Y96" s="132"/>
      <c r="Z96" s="132"/>
      <c r="AA96" s="132"/>
      <c r="AB96" s="132"/>
      <c r="AC96" s="1749"/>
      <c r="AD96" s="151"/>
      <c r="AE96" s="1916"/>
      <c r="AF96" s="132"/>
      <c r="AG96" s="132"/>
      <c r="AH96" s="132"/>
      <c r="AI96" s="132"/>
      <c r="AJ96" s="1749"/>
      <c r="AK96" s="151"/>
      <c r="AL96" s="1916"/>
      <c r="AM96" s="132"/>
      <c r="AN96" s="132"/>
      <c r="AO96" s="132"/>
      <c r="AP96" s="132"/>
      <c r="AQ96" s="1749"/>
      <c r="AR96" s="151"/>
      <c r="AS96" s="1916"/>
      <c r="AT96" s="132"/>
      <c r="AU96" s="132"/>
      <c r="AV96" s="132"/>
      <c r="AW96" s="132"/>
      <c r="AX96" s="1749"/>
      <c r="AY96" s="151"/>
      <c r="AZ96" s="270" t="str">
        <f t="shared" si="26"/>
        <v/>
      </c>
      <c r="BA96" s="271" t="str">
        <f t="shared" si="27"/>
        <v/>
      </c>
      <c r="BB96" s="271" t="str">
        <f t="shared" si="28"/>
        <v/>
      </c>
      <c r="BC96" s="271" t="str">
        <f t="shared" si="29"/>
        <v/>
      </c>
      <c r="BD96" s="272" t="str">
        <f t="shared" si="30"/>
        <v/>
      </c>
      <c r="BE96" s="15" t="str">
        <f t="shared" si="31"/>
        <v/>
      </c>
      <c r="BG96" s="270" t="str">
        <f t="shared" si="21"/>
        <v/>
      </c>
      <c r="BH96" s="271" t="str">
        <f t="shared" si="22"/>
        <v/>
      </c>
      <c r="BI96" s="273" t="str">
        <f t="shared" si="23"/>
        <v/>
      </c>
      <c r="BJ96" s="15" t="str">
        <f t="shared" si="24"/>
        <v/>
      </c>
      <c r="BL96" s="67" t="str">
        <f t="shared" si="32"/>
        <v/>
      </c>
      <c r="BM96" s="263"/>
      <c r="BO96" s="1850" t="str">
        <f>IF('20_P2_Alega'!P96&lt;&gt;"","SÍ","")</f>
        <v/>
      </c>
      <c r="BP96" s="1850" t="str">
        <f>IF('20_P2_Alega'!Q96&lt;&gt;"",'20_P2_Alega'!Q96,"")</f>
        <v/>
      </c>
      <c r="BQ96" s="1850"/>
      <c r="BS96" s="1440" t="str">
        <f t="shared" si="20"/>
        <v/>
      </c>
      <c r="BT96" s="1440" t="str">
        <f t="shared" si="19"/>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446" t="str">
        <f>CONCATENATE('01_Carga'!$M$5,"_",$I97)</f>
        <v>FI__80</v>
      </c>
      <c r="B97" s="1405"/>
      <c r="C97" s="1734" t="str">
        <f>'12_P1_Lista'!T97</f>
        <v/>
      </c>
      <c r="D97" s="1461" t="str">
        <f>'12_P1_Lista'!U97</f>
        <v/>
      </c>
      <c r="E97" s="1405"/>
      <c r="F97" s="1735" t="str">
        <f>IF('14_P2_Convoca'!F98&lt;&gt;"",'14_P2_Convoca'!F98,"")</f>
        <v/>
      </c>
      <c r="G97" s="1459" t="str">
        <f>'14_P2_Convoca'!R98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925"/>
      <c r="P97" s="153"/>
      <c r="Q97" s="1916"/>
      <c r="R97" s="132"/>
      <c r="S97" s="132"/>
      <c r="T97" s="132"/>
      <c r="U97" s="132"/>
      <c r="V97" s="1749"/>
      <c r="W97" s="151"/>
      <c r="X97" s="1916"/>
      <c r="Y97" s="132"/>
      <c r="Z97" s="132"/>
      <c r="AA97" s="132"/>
      <c r="AB97" s="132"/>
      <c r="AC97" s="1749"/>
      <c r="AD97" s="151"/>
      <c r="AE97" s="1916"/>
      <c r="AF97" s="132"/>
      <c r="AG97" s="132"/>
      <c r="AH97" s="132"/>
      <c r="AI97" s="132"/>
      <c r="AJ97" s="1749"/>
      <c r="AK97" s="151"/>
      <c r="AL97" s="1916"/>
      <c r="AM97" s="132"/>
      <c r="AN97" s="132"/>
      <c r="AO97" s="132"/>
      <c r="AP97" s="132"/>
      <c r="AQ97" s="1749"/>
      <c r="AR97" s="151"/>
      <c r="AS97" s="1916"/>
      <c r="AT97" s="132"/>
      <c r="AU97" s="132"/>
      <c r="AV97" s="132"/>
      <c r="AW97" s="132"/>
      <c r="AX97" s="1749"/>
      <c r="AY97" s="151"/>
      <c r="AZ97" s="270" t="str">
        <f t="shared" si="26"/>
        <v/>
      </c>
      <c r="BA97" s="271" t="str">
        <f t="shared" si="27"/>
        <v/>
      </c>
      <c r="BB97" s="271" t="str">
        <f t="shared" si="28"/>
        <v/>
      </c>
      <c r="BC97" s="271" t="str">
        <f t="shared" si="29"/>
        <v/>
      </c>
      <c r="BD97" s="272" t="str">
        <f t="shared" si="30"/>
        <v/>
      </c>
      <c r="BE97" s="15" t="str">
        <f t="shared" si="31"/>
        <v/>
      </c>
      <c r="BG97" s="270" t="str">
        <f t="shared" si="21"/>
        <v/>
      </c>
      <c r="BH97" s="271" t="str">
        <f t="shared" si="22"/>
        <v/>
      </c>
      <c r="BI97" s="273" t="str">
        <f t="shared" si="23"/>
        <v/>
      </c>
      <c r="BJ97" s="15" t="str">
        <f t="shared" si="24"/>
        <v/>
      </c>
      <c r="BL97" s="67" t="str">
        <f t="shared" si="32"/>
        <v/>
      </c>
      <c r="BM97" s="263"/>
      <c r="BO97" s="1850" t="str">
        <f>IF('20_P2_Alega'!P97&lt;&gt;"","SÍ","")</f>
        <v/>
      </c>
      <c r="BP97" s="1850" t="str">
        <f>IF('20_P2_Alega'!Q97&lt;&gt;"",'20_P2_Alega'!Q97,"")</f>
        <v/>
      </c>
      <c r="BQ97" s="1850"/>
      <c r="BS97" s="1440" t="str">
        <f t="shared" si="20"/>
        <v/>
      </c>
      <c r="BT97" s="1440" t="str">
        <f t="shared" si="19"/>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446" t="str">
        <f>CONCATENATE('01_Carga'!$M$5,"_",$I98)</f>
        <v>FI__81</v>
      </c>
      <c r="B98" s="1405"/>
      <c r="C98" s="1734" t="str">
        <f>'12_P1_Lista'!T98</f>
        <v/>
      </c>
      <c r="D98" s="1461" t="str">
        <f>'12_P1_Lista'!U98</f>
        <v/>
      </c>
      <c r="E98" s="1405"/>
      <c r="F98" s="1735" t="str">
        <f>IF('14_P2_Convoca'!F99&lt;&gt;"",'14_P2_Convoca'!F99,"")</f>
        <v/>
      </c>
      <c r="G98" s="1459" t="str">
        <f>'14_P2_Convoca'!R99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925"/>
      <c r="P98" s="153"/>
      <c r="Q98" s="1916"/>
      <c r="R98" s="132"/>
      <c r="S98" s="132"/>
      <c r="T98" s="132"/>
      <c r="U98" s="132"/>
      <c r="V98" s="1749"/>
      <c r="W98" s="151"/>
      <c r="X98" s="1916"/>
      <c r="Y98" s="132"/>
      <c r="Z98" s="132"/>
      <c r="AA98" s="132"/>
      <c r="AB98" s="132"/>
      <c r="AC98" s="1749"/>
      <c r="AD98" s="151"/>
      <c r="AE98" s="1916"/>
      <c r="AF98" s="132"/>
      <c r="AG98" s="132"/>
      <c r="AH98" s="132"/>
      <c r="AI98" s="132"/>
      <c r="AJ98" s="1749"/>
      <c r="AK98" s="151"/>
      <c r="AL98" s="1916"/>
      <c r="AM98" s="132"/>
      <c r="AN98" s="132"/>
      <c r="AO98" s="132"/>
      <c r="AP98" s="132"/>
      <c r="AQ98" s="1749"/>
      <c r="AR98" s="151"/>
      <c r="AS98" s="1916"/>
      <c r="AT98" s="132"/>
      <c r="AU98" s="132"/>
      <c r="AV98" s="132"/>
      <c r="AW98" s="132"/>
      <c r="AX98" s="1749"/>
      <c r="AY98" s="151"/>
      <c r="AZ98" s="270" t="str">
        <f t="shared" si="26"/>
        <v/>
      </c>
      <c r="BA98" s="271" t="str">
        <f t="shared" si="27"/>
        <v/>
      </c>
      <c r="BB98" s="271" t="str">
        <f t="shared" si="28"/>
        <v/>
      </c>
      <c r="BC98" s="271" t="str">
        <f t="shared" si="29"/>
        <v/>
      </c>
      <c r="BD98" s="272" t="str">
        <f t="shared" si="30"/>
        <v/>
      </c>
      <c r="BE98" s="15" t="str">
        <f t="shared" si="31"/>
        <v/>
      </c>
      <c r="BG98" s="270" t="str">
        <f t="shared" si="21"/>
        <v/>
      </c>
      <c r="BH98" s="271" t="str">
        <f t="shared" si="22"/>
        <v/>
      </c>
      <c r="BI98" s="273" t="str">
        <f t="shared" si="23"/>
        <v/>
      </c>
      <c r="BJ98" s="15" t="str">
        <f t="shared" si="24"/>
        <v/>
      </c>
      <c r="BL98" s="67" t="str">
        <f t="shared" si="32"/>
        <v/>
      </c>
      <c r="BM98" s="263"/>
      <c r="BO98" s="1850" t="str">
        <f>IF('20_P2_Alega'!P98&lt;&gt;"","SÍ","")</f>
        <v/>
      </c>
      <c r="BP98" s="1850" t="str">
        <f>IF('20_P2_Alega'!Q98&lt;&gt;"",'20_P2_Alega'!Q98,"")</f>
        <v/>
      </c>
      <c r="BQ98" s="1850"/>
      <c r="BS98" s="1440" t="str">
        <f t="shared" si="20"/>
        <v/>
      </c>
      <c r="BT98" s="1440" t="str">
        <f t="shared" si="19"/>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446" t="str">
        <f>CONCATENATE('01_Carga'!$M$5,"_",$I99)</f>
        <v>FI__82</v>
      </c>
      <c r="B99" s="1405"/>
      <c r="C99" s="1734" t="str">
        <f>'12_P1_Lista'!T99</f>
        <v/>
      </c>
      <c r="D99" s="1461" t="str">
        <f>'12_P1_Lista'!U99</f>
        <v/>
      </c>
      <c r="E99" s="1405"/>
      <c r="F99" s="1735" t="str">
        <f>IF('14_P2_Convoca'!F100&lt;&gt;"",'14_P2_Convoca'!F100,"")</f>
        <v/>
      </c>
      <c r="G99" s="1459" t="str">
        <f>'14_P2_Convoca'!R100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925"/>
      <c r="P99" s="153"/>
      <c r="Q99" s="1916"/>
      <c r="R99" s="132"/>
      <c r="S99" s="132"/>
      <c r="T99" s="132"/>
      <c r="U99" s="132"/>
      <c r="V99" s="1749"/>
      <c r="W99" s="151"/>
      <c r="X99" s="1916"/>
      <c r="Y99" s="132"/>
      <c r="Z99" s="132"/>
      <c r="AA99" s="132"/>
      <c r="AB99" s="132"/>
      <c r="AC99" s="1749"/>
      <c r="AD99" s="151"/>
      <c r="AE99" s="1916"/>
      <c r="AF99" s="132"/>
      <c r="AG99" s="132"/>
      <c r="AH99" s="132"/>
      <c r="AI99" s="132"/>
      <c r="AJ99" s="1749"/>
      <c r="AK99" s="151"/>
      <c r="AL99" s="1916"/>
      <c r="AM99" s="132"/>
      <c r="AN99" s="132"/>
      <c r="AO99" s="132"/>
      <c r="AP99" s="132"/>
      <c r="AQ99" s="1749"/>
      <c r="AR99" s="151"/>
      <c r="AS99" s="1916"/>
      <c r="AT99" s="132"/>
      <c r="AU99" s="132"/>
      <c r="AV99" s="132"/>
      <c r="AW99" s="132"/>
      <c r="AX99" s="1749"/>
      <c r="AY99" s="151"/>
      <c r="AZ99" s="270" t="str">
        <f t="shared" si="26"/>
        <v/>
      </c>
      <c r="BA99" s="271" t="str">
        <f t="shared" si="27"/>
        <v/>
      </c>
      <c r="BB99" s="271" t="str">
        <f t="shared" si="28"/>
        <v/>
      </c>
      <c r="BC99" s="271" t="str">
        <f t="shared" si="29"/>
        <v/>
      </c>
      <c r="BD99" s="272" t="str">
        <f t="shared" si="30"/>
        <v/>
      </c>
      <c r="BE99" s="15" t="str">
        <f t="shared" si="31"/>
        <v/>
      </c>
      <c r="BG99" s="270" t="str">
        <f t="shared" si="21"/>
        <v/>
      </c>
      <c r="BH99" s="271" t="str">
        <f t="shared" si="22"/>
        <v/>
      </c>
      <c r="BI99" s="273" t="str">
        <f t="shared" si="23"/>
        <v/>
      </c>
      <c r="BJ99" s="15" t="str">
        <f t="shared" si="24"/>
        <v/>
      </c>
      <c r="BL99" s="67" t="str">
        <f t="shared" si="32"/>
        <v/>
      </c>
      <c r="BM99" s="263"/>
      <c r="BO99" s="1850" t="str">
        <f>IF('20_P2_Alega'!P99&lt;&gt;"","SÍ","")</f>
        <v/>
      </c>
      <c r="BP99" s="1850" t="str">
        <f>IF('20_P2_Alega'!Q99&lt;&gt;"",'20_P2_Alega'!Q99,"")</f>
        <v/>
      </c>
      <c r="BQ99" s="1850"/>
      <c r="BS99" s="1440" t="str">
        <f t="shared" si="20"/>
        <v/>
      </c>
      <c r="BT99" s="1440" t="str">
        <f t="shared" si="19"/>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446" t="str">
        <f>CONCATENATE('01_Carga'!$M$5,"_",$I100)</f>
        <v>FI__83</v>
      </c>
      <c r="B100" s="1405"/>
      <c r="C100" s="1734" t="str">
        <f>'12_P1_Lista'!T100</f>
        <v/>
      </c>
      <c r="D100" s="1461" t="str">
        <f>'12_P1_Lista'!U100</f>
        <v/>
      </c>
      <c r="E100" s="1405"/>
      <c r="F100" s="1735" t="str">
        <f>IF('14_P2_Convoca'!F101&lt;&gt;"",'14_P2_Convoca'!F101,"")</f>
        <v/>
      </c>
      <c r="G100" s="1459" t="str">
        <f>'14_P2_Convoca'!R101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925"/>
      <c r="P100" s="153"/>
      <c r="Q100" s="1916"/>
      <c r="R100" s="132"/>
      <c r="S100" s="132"/>
      <c r="T100" s="132"/>
      <c r="U100" s="132"/>
      <c r="V100" s="1749"/>
      <c r="W100" s="151"/>
      <c r="X100" s="1916"/>
      <c r="Y100" s="132"/>
      <c r="Z100" s="132"/>
      <c r="AA100" s="132"/>
      <c r="AB100" s="132"/>
      <c r="AC100" s="1749"/>
      <c r="AD100" s="151"/>
      <c r="AE100" s="1916"/>
      <c r="AF100" s="132"/>
      <c r="AG100" s="132"/>
      <c r="AH100" s="132"/>
      <c r="AI100" s="132"/>
      <c r="AJ100" s="1749"/>
      <c r="AK100" s="151"/>
      <c r="AL100" s="1916"/>
      <c r="AM100" s="132"/>
      <c r="AN100" s="132"/>
      <c r="AO100" s="132"/>
      <c r="AP100" s="132"/>
      <c r="AQ100" s="1749"/>
      <c r="AR100" s="151"/>
      <c r="AS100" s="1916"/>
      <c r="AT100" s="132"/>
      <c r="AU100" s="132"/>
      <c r="AV100" s="132"/>
      <c r="AW100" s="132"/>
      <c r="AX100" s="1749"/>
      <c r="AY100" s="151"/>
      <c r="AZ100" s="270" t="str">
        <f t="shared" si="26"/>
        <v/>
      </c>
      <c r="BA100" s="271" t="str">
        <f t="shared" si="27"/>
        <v/>
      </c>
      <c r="BB100" s="271" t="str">
        <f t="shared" si="28"/>
        <v/>
      </c>
      <c r="BC100" s="271" t="str">
        <f t="shared" si="29"/>
        <v/>
      </c>
      <c r="BD100" s="272" t="str">
        <f t="shared" si="30"/>
        <v/>
      </c>
      <c r="BE100" s="15" t="str">
        <f t="shared" si="31"/>
        <v/>
      </c>
      <c r="BG100" s="270" t="str">
        <f t="shared" si="21"/>
        <v/>
      </c>
      <c r="BH100" s="271" t="str">
        <f t="shared" si="22"/>
        <v/>
      </c>
      <c r="BI100" s="273" t="str">
        <f t="shared" si="23"/>
        <v/>
      </c>
      <c r="BJ100" s="15" t="str">
        <f t="shared" si="24"/>
        <v/>
      </c>
      <c r="BL100" s="67" t="str">
        <f t="shared" si="32"/>
        <v/>
      </c>
      <c r="BM100" s="263"/>
      <c r="BO100" s="1850" t="str">
        <f>IF('20_P2_Alega'!P100&lt;&gt;"","SÍ","")</f>
        <v/>
      </c>
      <c r="BP100" s="1850" t="str">
        <f>IF('20_P2_Alega'!Q100&lt;&gt;"",'20_P2_Alega'!Q100,"")</f>
        <v/>
      </c>
      <c r="BQ100" s="1850"/>
      <c r="BS100" s="1440" t="str">
        <f t="shared" si="20"/>
        <v/>
      </c>
      <c r="BT100" s="1440" t="str">
        <f t="shared" si="19"/>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446" t="str">
        <f>CONCATENATE('01_Carga'!$M$5,"_",$I101)</f>
        <v>FI__84</v>
      </c>
      <c r="B101" s="1405"/>
      <c r="C101" s="1734" t="str">
        <f>'12_P1_Lista'!T101</f>
        <v/>
      </c>
      <c r="D101" s="1461" t="str">
        <f>'12_P1_Lista'!U101</f>
        <v/>
      </c>
      <c r="E101" s="1405"/>
      <c r="F101" s="1735" t="str">
        <f>IF('14_P2_Convoca'!F102&lt;&gt;"",'14_P2_Convoca'!F102,"")</f>
        <v/>
      </c>
      <c r="G101" s="1459" t="str">
        <f>'14_P2_Convoca'!R102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925"/>
      <c r="P101" s="153"/>
      <c r="Q101" s="1916"/>
      <c r="R101" s="132"/>
      <c r="S101" s="132"/>
      <c r="T101" s="132"/>
      <c r="U101" s="132"/>
      <c r="V101" s="1749"/>
      <c r="W101" s="151"/>
      <c r="X101" s="1916"/>
      <c r="Y101" s="132"/>
      <c r="Z101" s="132"/>
      <c r="AA101" s="132"/>
      <c r="AB101" s="132"/>
      <c r="AC101" s="1749"/>
      <c r="AD101" s="151"/>
      <c r="AE101" s="1916"/>
      <c r="AF101" s="132"/>
      <c r="AG101" s="132"/>
      <c r="AH101" s="132"/>
      <c r="AI101" s="132"/>
      <c r="AJ101" s="1749"/>
      <c r="AK101" s="151"/>
      <c r="AL101" s="1916"/>
      <c r="AM101" s="132"/>
      <c r="AN101" s="132"/>
      <c r="AO101" s="132"/>
      <c r="AP101" s="132"/>
      <c r="AQ101" s="1749"/>
      <c r="AR101" s="151"/>
      <c r="AS101" s="1916"/>
      <c r="AT101" s="132"/>
      <c r="AU101" s="132"/>
      <c r="AV101" s="132"/>
      <c r="AW101" s="132"/>
      <c r="AX101" s="1749"/>
      <c r="AY101" s="151"/>
      <c r="AZ101" s="270" t="str">
        <f t="shared" si="26"/>
        <v/>
      </c>
      <c r="BA101" s="271" t="str">
        <f t="shared" si="27"/>
        <v/>
      </c>
      <c r="BB101" s="271" t="str">
        <f t="shared" si="28"/>
        <v/>
      </c>
      <c r="BC101" s="271" t="str">
        <f t="shared" si="29"/>
        <v/>
      </c>
      <c r="BD101" s="272" t="str">
        <f t="shared" si="30"/>
        <v/>
      </c>
      <c r="BE101" s="15" t="str">
        <f t="shared" si="31"/>
        <v/>
      </c>
      <c r="BG101" s="270" t="str">
        <f t="shared" si="21"/>
        <v/>
      </c>
      <c r="BH101" s="271" t="str">
        <f t="shared" si="22"/>
        <v/>
      </c>
      <c r="BI101" s="273" t="str">
        <f t="shared" si="23"/>
        <v/>
      </c>
      <c r="BJ101" s="15" t="str">
        <f t="shared" si="24"/>
        <v/>
      </c>
      <c r="BL101" s="67" t="str">
        <f t="shared" si="32"/>
        <v/>
      </c>
      <c r="BM101" s="263"/>
      <c r="BO101" s="1850" t="str">
        <f>IF('20_P2_Alega'!P101&lt;&gt;"","SÍ","")</f>
        <v/>
      </c>
      <c r="BP101" s="1850" t="str">
        <f>IF('20_P2_Alega'!Q101&lt;&gt;"",'20_P2_Alega'!Q101,"")</f>
        <v/>
      </c>
      <c r="BQ101" s="1850"/>
      <c r="BS101" s="1440" t="str">
        <f t="shared" si="20"/>
        <v/>
      </c>
      <c r="BT101" s="1440" t="str">
        <f t="shared" si="19"/>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446" t="str">
        <f>CONCATENATE('01_Carga'!$M$5,"_",$I102)</f>
        <v>FI__85</v>
      </c>
      <c r="B102" s="1405"/>
      <c r="C102" s="1734" t="str">
        <f>'12_P1_Lista'!T102</f>
        <v/>
      </c>
      <c r="D102" s="1461" t="str">
        <f>'12_P1_Lista'!U102</f>
        <v/>
      </c>
      <c r="E102" s="1405"/>
      <c r="F102" s="1735" t="str">
        <f>IF('14_P2_Convoca'!F103&lt;&gt;"",'14_P2_Convoca'!F103,"")</f>
        <v/>
      </c>
      <c r="G102" s="1459" t="str">
        <f>'14_P2_Convoca'!R103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925"/>
      <c r="P102" s="153"/>
      <c r="Q102" s="1916"/>
      <c r="R102" s="132"/>
      <c r="S102" s="132"/>
      <c r="T102" s="132"/>
      <c r="U102" s="132"/>
      <c r="V102" s="1749"/>
      <c r="W102" s="151"/>
      <c r="X102" s="1916"/>
      <c r="Y102" s="132"/>
      <c r="Z102" s="132"/>
      <c r="AA102" s="132"/>
      <c r="AB102" s="132"/>
      <c r="AC102" s="1749"/>
      <c r="AD102" s="151"/>
      <c r="AE102" s="1916"/>
      <c r="AF102" s="132"/>
      <c r="AG102" s="132"/>
      <c r="AH102" s="132"/>
      <c r="AI102" s="132"/>
      <c r="AJ102" s="1749"/>
      <c r="AK102" s="151"/>
      <c r="AL102" s="1916"/>
      <c r="AM102" s="132"/>
      <c r="AN102" s="132"/>
      <c r="AO102" s="132"/>
      <c r="AP102" s="132"/>
      <c r="AQ102" s="1749"/>
      <c r="AR102" s="151"/>
      <c r="AS102" s="1916"/>
      <c r="AT102" s="132"/>
      <c r="AU102" s="132"/>
      <c r="AV102" s="132"/>
      <c r="AW102" s="132"/>
      <c r="AX102" s="1749"/>
      <c r="AY102" s="151"/>
      <c r="AZ102" s="270" t="str">
        <f t="shared" si="26"/>
        <v/>
      </c>
      <c r="BA102" s="271" t="str">
        <f t="shared" si="27"/>
        <v/>
      </c>
      <c r="BB102" s="271" t="str">
        <f t="shared" si="28"/>
        <v/>
      </c>
      <c r="BC102" s="271" t="str">
        <f t="shared" si="29"/>
        <v/>
      </c>
      <c r="BD102" s="272" t="str">
        <f t="shared" si="30"/>
        <v/>
      </c>
      <c r="BE102" s="15" t="str">
        <f t="shared" si="31"/>
        <v/>
      </c>
      <c r="BG102" s="270" t="str">
        <f t="shared" si="21"/>
        <v/>
      </c>
      <c r="BH102" s="271" t="str">
        <f t="shared" si="22"/>
        <v/>
      </c>
      <c r="BI102" s="273" t="str">
        <f t="shared" si="23"/>
        <v/>
      </c>
      <c r="BJ102" s="15" t="str">
        <f t="shared" si="24"/>
        <v/>
      </c>
      <c r="BL102" s="67" t="str">
        <f t="shared" si="32"/>
        <v/>
      </c>
      <c r="BM102" s="263"/>
      <c r="BO102" s="1850" t="str">
        <f>IF('20_P2_Alega'!P102&lt;&gt;"","SÍ","")</f>
        <v/>
      </c>
      <c r="BP102" s="1850" t="str">
        <f>IF('20_P2_Alega'!Q102&lt;&gt;"",'20_P2_Alega'!Q102,"")</f>
        <v/>
      </c>
      <c r="BQ102" s="1850"/>
      <c r="BS102" s="1440" t="str">
        <f t="shared" si="20"/>
        <v/>
      </c>
      <c r="BT102" s="1440" t="str">
        <f t="shared" si="19"/>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446" t="str">
        <f>CONCATENATE('01_Carga'!$M$5,"_",$I103)</f>
        <v>FI__86</v>
      </c>
      <c r="B103" s="1405"/>
      <c r="C103" s="1734" t="str">
        <f>'12_P1_Lista'!T103</f>
        <v/>
      </c>
      <c r="D103" s="1461" t="str">
        <f>'12_P1_Lista'!U103</f>
        <v/>
      </c>
      <c r="E103" s="1405"/>
      <c r="F103" s="1735" t="str">
        <f>IF('14_P2_Convoca'!F104&lt;&gt;"",'14_P2_Convoca'!F104,"")</f>
        <v/>
      </c>
      <c r="G103" s="1459" t="str">
        <f>'14_P2_Convoca'!R104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925"/>
      <c r="P103" s="153"/>
      <c r="Q103" s="1916"/>
      <c r="R103" s="132"/>
      <c r="S103" s="132"/>
      <c r="T103" s="132"/>
      <c r="U103" s="132"/>
      <c r="V103" s="1749"/>
      <c r="W103" s="151"/>
      <c r="X103" s="1916"/>
      <c r="Y103" s="132"/>
      <c r="Z103" s="132"/>
      <c r="AA103" s="132"/>
      <c r="AB103" s="132"/>
      <c r="AC103" s="1749"/>
      <c r="AD103" s="151"/>
      <c r="AE103" s="1916"/>
      <c r="AF103" s="132"/>
      <c r="AG103" s="132"/>
      <c r="AH103" s="132"/>
      <c r="AI103" s="132"/>
      <c r="AJ103" s="1749"/>
      <c r="AK103" s="151"/>
      <c r="AL103" s="1916"/>
      <c r="AM103" s="132"/>
      <c r="AN103" s="132"/>
      <c r="AO103" s="132"/>
      <c r="AP103" s="132"/>
      <c r="AQ103" s="1749"/>
      <c r="AR103" s="151"/>
      <c r="AS103" s="1916"/>
      <c r="AT103" s="132"/>
      <c r="AU103" s="132"/>
      <c r="AV103" s="132"/>
      <c r="AW103" s="132"/>
      <c r="AX103" s="1749"/>
      <c r="AY103" s="151"/>
      <c r="AZ103" s="270" t="str">
        <f t="shared" si="26"/>
        <v/>
      </c>
      <c r="BA103" s="271" t="str">
        <f t="shared" si="27"/>
        <v/>
      </c>
      <c r="BB103" s="271" t="str">
        <f t="shared" si="28"/>
        <v/>
      </c>
      <c r="BC103" s="271" t="str">
        <f t="shared" si="29"/>
        <v/>
      </c>
      <c r="BD103" s="272" t="str">
        <f t="shared" si="30"/>
        <v/>
      </c>
      <c r="BE103" s="15" t="str">
        <f t="shared" si="31"/>
        <v/>
      </c>
      <c r="BG103" s="270" t="str">
        <f t="shared" si="21"/>
        <v/>
      </c>
      <c r="BH103" s="271" t="str">
        <f t="shared" si="22"/>
        <v/>
      </c>
      <c r="BI103" s="273" t="str">
        <f t="shared" si="23"/>
        <v/>
      </c>
      <c r="BJ103" s="15" t="str">
        <f t="shared" si="24"/>
        <v/>
      </c>
      <c r="BL103" s="67" t="str">
        <f t="shared" si="32"/>
        <v/>
      </c>
      <c r="BM103" s="263"/>
      <c r="BO103" s="1850" t="str">
        <f>IF('20_P2_Alega'!P103&lt;&gt;"","SÍ","")</f>
        <v/>
      </c>
      <c r="BP103" s="1850" t="str">
        <f>IF('20_P2_Alega'!Q103&lt;&gt;"",'20_P2_Alega'!Q103,"")</f>
        <v/>
      </c>
      <c r="BQ103" s="1850"/>
      <c r="BS103" s="1440" t="str">
        <f t="shared" ref="BS103:BS166" si="38">IF(AND(C103="NO",OR(O103&lt;&gt;"",COUNT(Q103:AX103)&gt;0)),1,"")</f>
        <v/>
      </c>
      <c r="BT103" s="1440" t="str">
        <f t="shared" ref="BT103:BT166" si="39">IF(AND(O103&lt;&gt;"",COUNT(Q103:AX103)&gt;0),1,"")</f>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446" t="str">
        <f>CONCATENATE('01_Carga'!$M$5,"_",$I104)</f>
        <v>FI__87</v>
      </c>
      <c r="B104" s="1405"/>
      <c r="C104" s="1734" t="str">
        <f>'12_P1_Lista'!T104</f>
        <v/>
      </c>
      <c r="D104" s="1461" t="str">
        <f>'12_P1_Lista'!U104</f>
        <v/>
      </c>
      <c r="E104" s="1405"/>
      <c r="F104" s="1735" t="str">
        <f>IF('14_P2_Convoca'!F105&lt;&gt;"",'14_P2_Convoca'!F105,"")</f>
        <v/>
      </c>
      <c r="G104" s="1459" t="str">
        <f>'14_P2_Convoca'!R105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925"/>
      <c r="P104" s="153"/>
      <c r="Q104" s="1916"/>
      <c r="R104" s="132"/>
      <c r="S104" s="132"/>
      <c r="T104" s="132"/>
      <c r="U104" s="132"/>
      <c r="V104" s="1749"/>
      <c r="W104" s="151"/>
      <c r="X104" s="1916"/>
      <c r="Y104" s="132"/>
      <c r="Z104" s="132"/>
      <c r="AA104" s="132"/>
      <c r="AB104" s="132"/>
      <c r="AC104" s="1749"/>
      <c r="AD104" s="151"/>
      <c r="AE104" s="1916"/>
      <c r="AF104" s="132"/>
      <c r="AG104" s="132"/>
      <c r="AH104" s="132"/>
      <c r="AI104" s="132"/>
      <c r="AJ104" s="1749"/>
      <c r="AK104" s="151"/>
      <c r="AL104" s="1916"/>
      <c r="AM104" s="132"/>
      <c r="AN104" s="132"/>
      <c r="AO104" s="132"/>
      <c r="AP104" s="132"/>
      <c r="AQ104" s="1749"/>
      <c r="AR104" s="151"/>
      <c r="AS104" s="1916"/>
      <c r="AT104" s="132"/>
      <c r="AU104" s="132"/>
      <c r="AV104" s="132"/>
      <c r="AW104" s="132"/>
      <c r="AX104" s="1749"/>
      <c r="AY104" s="151"/>
      <c r="AZ104" s="270" t="str">
        <f t="shared" si="26"/>
        <v/>
      </c>
      <c r="BA104" s="271" t="str">
        <f t="shared" si="27"/>
        <v/>
      </c>
      <c r="BB104" s="271" t="str">
        <f t="shared" si="28"/>
        <v/>
      </c>
      <c r="BC104" s="271" t="str">
        <f t="shared" si="29"/>
        <v/>
      </c>
      <c r="BD104" s="272" t="str">
        <f t="shared" si="30"/>
        <v/>
      </c>
      <c r="BE104" s="15" t="str">
        <f t="shared" si="31"/>
        <v/>
      </c>
      <c r="BG104" s="270" t="str">
        <f t="shared" si="21"/>
        <v/>
      </c>
      <c r="BH104" s="271" t="str">
        <f t="shared" si="22"/>
        <v/>
      </c>
      <c r="BI104" s="273" t="str">
        <f t="shared" si="23"/>
        <v/>
      </c>
      <c r="BJ104" s="15" t="str">
        <f t="shared" si="24"/>
        <v/>
      </c>
      <c r="BL104" s="67" t="str">
        <f t="shared" si="32"/>
        <v/>
      </c>
      <c r="BM104" s="263"/>
      <c r="BO104" s="1850" t="str">
        <f>IF('20_P2_Alega'!P104&lt;&gt;"","SÍ","")</f>
        <v/>
      </c>
      <c r="BP104" s="1850" t="str">
        <f>IF('20_P2_Alega'!Q104&lt;&gt;"",'20_P2_Alega'!Q104,"")</f>
        <v/>
      </c>
      <c r="BQ104" s="1850"/>
      <c r="BS104" s="1440" t="str">
        <f t="shared" si="38"/>
        <v/>
      </c>
      <c r="BT104" s="1440" t="str">
        <f t="shared" si="39"/>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446" t="str">
        <f>CONCATENATE('01_Carga'!$M$5,"_",$I105)</f>
        <v>FI__88</v>
      </c>
      <c r="B105" s="1405"/>
      <c r="C105" s="1734" t="str">
        <f>'12_P1_Lista'!T105</f>
        <v/>
      </c>
      <c r="D105" s="1461" t="str">
        <f>'12_P1_Lista'!U105</f>
        <v/>
      </c>
      <c r="E105" s="1405"/>
      <c r="F105" s="1735" t="str">
        <f>IF('14_P2_Convoca'!F106&lt;&gt;"",'14_P2_Convoca'!F106,"")</f>
        <v/>
      </c>
      <c r="G105" s="1459" t="str">
        <f>'14_P2_Convoca'!R106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925"/>
      <c r="P105" s="153"/>
      <c r="Q105" s="1916"/>
      <c r="R105" s="132"/>
      <c r="S105" s="132"/>
      <c r="T105" s="132"/>
      <c r="U105" s="132"/>
      <c r="V105" s="1749"/>
      <c r="W105" s="151"/>
      <c r="X105" s="1916"/>
      <c r="Y105" s="132"/>
      <c r="Z105" s="132"/>
      <c r="AA105" s="132"/>
      <c r="AB105" s="132"/>
      <c r="AC105" s="1749"/>
      <c r="AD105" s="151"/>
      <c r="AE105" s="1916"/>
      <c r="AF105" s="132"/>
      <c r="AG105" s="132"/>
      <c r="AH105" s="132"/>
      <c r="AI105" s="132"/>
      <c r="AJ105" s="1749"/>
      <c r="AK105" s="151"/>
      <c r="AL105" s="1916"/>
      <c r="AM105" s="132"/>
      <c r="AN105" s="132"/>
      <c r="AO105" s="132"/>
      <c r="AP105" s="132"/>
      <c r="AQ105" s="1749"/>
      <c r="AR105" s="151"/>
      <c r="AS105" s="1916"/>
      <c r="AT105" s="132"/>
      <c r="AU105" s="132"/>
      <c r="AV105" s="132"/>
      <c r="AW105" s="132"/>
      <c r="AX105" s="1749"/>
      <c r="AY105" s="151"/>
      <c r="AZ105" s="270" t="str">
        <f t="shared" si="26"/>
        <v/>
      </c>
      <c r="BA105" s="271" t="str">
        <f t="shared" si="27"/>
        <v/>
      </c>
      <c r="BB105" s="271" t="str">
        <f t="shared" si="28"/>
        <v/>
      </c>
      <c r="BC105" s="271" t="str">
        <f t="shared" si="29"/>
        <v/>
      </c>
      <c r="BD105" s="272" t="str">
        <f t="shared" si="30"/>
        <v/>
      </c>
      <c r="BE105" s="15" t="str">
        <f t="shared" si="31"/>
        <v/>
      </c>
      <c r="BG105" s="270" t="str">
        <f t="shared" si="21"/>
        <v/>
      </c>
      <c r="BH105" s="271" t="str">
        <f t="shared" si="22"/>
        <v/>
      </c>
      <c r="BI105" s="273" t="str">
        <f t="shared" si="23"/>
        <v/>
      </c>
      <c r="BJ105" s="15" t="str">
        <f t="shared" si="24"/>
        <v/>
      </c>
      <c r="BL105" s="67" t="str">
        <f t="shared" si="32"/>
        <v/>
      </c>
      <c r="BM105" s="263"/>
      <c r="BO105" s="1850" t="str">
        <f>IF('20_P2_Alega'!P105&lt;&gt;"","SÍ","")</f>
        <v/>
      </c>
      <c r="BP105" s="1850" t="str">
        <f>IF('20_P2_Alega'!Q105&lt;&gt;"",'20_P2_Alega'!Q105,"")</f>
        <v/>
      </c>
      <c r="BQ105" s="1850"/>
      <c r="BS105" s="1440" t="str">
        <f t="shared" si="38"/>
        <v/>
      </c>
      <c r="BT105" s="1440" t="str">
        <f t="shared" si="39"/>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446" t="str">
        <f>CONCATENATE('01_Carga'!$M$5,"_",$I106)</f>
        <v>FI__89</v>
      </c>
      <c r="B106" s="1405"/>
      <c r="C106" s="1734" t="str">
        <f>'12_P1_Lista'!T106</f>
        <v/>
      </c>
      <c r="D106" s="1461" t="str">
        <f>'12_P1_Lista'!U106</f>
        <v/>
      </c>
      <c r="E106" s="1405"/>
      <c r="F106" s="1735" t="str">
        <f>IF('14_P2_Convoca'!F107&lt;&gt;"",'14_P2_Convoca'!F107,"")</f>
        <v/>
      </c>
      <c r="G106" s="1459" t="str">
        <f>'14_P2_Convoca'!R107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925"/>
      <c r="P106" s="153"/>
      <c r="Q106" s="1916"/>
      <c r="R106" s="132"/>
      <c r="S106" s="132"/>
      <c r="T106" s="132"/>
      <c r="U106" s="132"/>
      <c r="V106" s="1749"/>
      <c r="W106" s="151"/>
      <c r="X106" s="1916"/>
      <c r="Y106" s="132"/>
      <c r="Z106" s="132"/>
      <c r="AA106" s="132"/>
      <c r="AB106" s="132"/>
      <c r="AC106" s="1749"/>
      <c r="AD106" s="151"/>
      <c r="AE106" s="1916"/>
      <c r="AF106" s="132"/>
      <c r="AG106" s="132"/>
      <c r="AH106" s="132"/>
      <c r="AI106" s="132"/>
      <c r="AJ106" s="1749"/>
      <c r="AK106" s="151"/>
      <c r="AL106" s="1916"/>
      <c r="AM106" s="132"/>
      <c r="AN106" s="132"/>
      <c r="AO106" s="132"/>
      <c r="AP106" s="132"/>
      <c r="AQ106" s="1749"/>
      <c r="AR106" s="151"/>
      <c r="AS106" s="1916"/>
      <c r="AT106" s="132"/>
      <c r="AU106" s="132"/>
      <c r="AV106" s="132"/>
      <c r="AW106" s="132"/>
      <c r="AX106" s="1749"/>
      <c r="AY106" s="151"/>
      <c r="AZ106" s="270" t="str">
        <f t="shared" si="26"/>
        <v/>
      </c>
      <c r="BA106" s="271" t="str">
        <f t="shared" si="27"/>
        <v/>
      </c>
      <c r="BB106" s="271" t="str">
        <f t="shared" si="28"/>
        <v/>
      </c>
      <c r="BC106" s="271" t="str">
        <f t="shared" si="29"/>
        <v/>
      </c>
      <c r="BD106" s="272" t="str">
        <f t="shared" si="30"/>
        <v/>
      </c>
      <c r="BE106" s="15" t="str">
        <f t="shared" si="31"/>
        <v/>
      </c>
      <c r="BG106" s="270" t="str">
        <f t="shared" si="21"/>
        <v/>
      </c>
      <c r="BH106" s="271" t="str">
        <f t="shared" si="22"/>
        <v/>
      </c>
      <c r="BI106" s="273" t="str">
        <f t="shared" si="23"/>
        <v/>
      </c>
      <c r="BJ106" s="15" t="str">
        <f t="shared" si="24"/>
        <v/>
      </c>
      <c r="BL106" s="67" t="str">
        <f t="shared" si="32"/>
        <v/>
      </c>
      <c r="BM106" s="263"/>
      <c r="BO106" s="1850" t="str">
        <f>IF('20_P2_Alega'!P106&lt;&gt;"","SÍ","")</f>
        <v/>
      </c>
      <c r="BP106" s="1850" t="str">
        <f>IF('20_P2_Alega'!Q106&lt;&gt;"",'20_P2_Alega'!Q106,"")</f>
        <v/>
      </c>
      <c r="BQ106" s="1850"/>
      <c r="BS106" s="1440" t="str">
        <f t="shared" si="38"/>
        <v/>
      </c>
      <c r="BT106" s="1440" t="str">
        <f t="shared" si="39"/>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446" t="str">
        <f>CONCATENATE('01_Carga'!$M$5,"_",$I107)</f>
        <v>FI__90</v>
      </c>
      <c r="B107" s="1405"/>
      <c r="C107" s="1734" t="str">
        <f>'12_P1_Lista'!T107</f>
        <v/>
      </c>
      <c r="D107" s="1461" t="str">
        <f>'12_P1_Lista'!U107</f>
        <v/>
      </c>
      <c r="E107" s="1405"/>
      <c r="F107" s="1735" t="str">
        <f>IF('14_P2_Convoca'!F108&lt;&gt;"",'14_P2_Convoca'!F108,"")</f>
        <v/>
      </c>
      <c r="G107" s="1459" t="str">
        <f>'14_P2_Convoca'!R108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925"/>
      <c r="P107" s="153"/>
      <c r="Q107" s="1916"/>
      <c r="R107" s="132"/>
      <c r="S107" s="132"/>
      <c r="T107" s="132"/>
      <c r="U107" s="132"/>
      <c r="V107" s="1749"/>
      <c r="W107" s="151"/>
      <c r="X107" s="1916"/>
      <c r="Y107" s="132"/>
      <c r="Z107" s="132"/>
      <c r="AA107" s="132"/>
      <c r="AB107" s="132"/>
      <c r="AC107" s="1749"/>
      <c r="AD107" s="151"/>
      <c r="AE107" s="1916"/>
      <c r="AF107" s="132"/>
      <c r="AG107" s="132"/>
      <c r="AH107" s="132"/>
      <c r="AI107" s="132"/>
      <c r="AJ107" s="1749"/>
      <c r="AK107" s="151"/>
      <c r="AL107" s="1916"/>
      <c r="AM107" s="132"/>
      <c r="AN107" s="132"/>
      <c r="AO107" s="132"/>
      <c r="AP107" s="132"/>
      <c r="AQ107" s="1749"/>
      <c r="AR107" s="151"/>
      <c r="AS107" s="1916"/>
      <c r="AT107" s="132"/>
      <c r="AU107" s="132"/>
      <c r="AV107" s="132"/>
      <c r="AW107" s="132"/>
      <c r="AX107" s="1749"/>
      <c r="AY107" s="151"/>
      <c r="AZ107" s="270" t="str">
        <f t="shared" si="26"/>
        <v/>
      </c>
      <c r="BA107" s="271" t="str">
        <f t="shared" si="27"/>
        <v/>
      </c>
      <c r="BB107" s="271" t="str">
        <f t="shared" si="28"/>
        <v/>
      </c>
      <c r="BC107" s="271" t="str">
        <f t="shared" si="29"/>
        <v/>
      </c>
      <c r="BD107" s="272" t="str">
        <f t="shared" si="30"/>
        <v/>
      </c>
      <c r="BE107" s="15" t="str">
        <f t="shared" si="31"/>
        <v/>
      </c>
      <c r="BG107" s="270" t="str">
        <f t="shared" si="21"/>
        <v/>
      </c>
      <c r="BH107" s="271" t="str">
        <f t="shared" si="22"/>
        <v/>
      </c>
      <c r="BI107" s="273" t="str">
        <f t="shared" si="23"/>
        <v/>
      </c>
      <c r="BJ107" s="15" t="str">
        <f t="shared" si="24"/>
        <v/>
      </c>
      <c r="BL107" s="67" t="str">
        <f t="shared" si="32"/>
        <v/>
      </c>
      <c r="BM107" s="263"/>
      <c r="BO107" s="1850" t="str">
        <f>IF('20_P2_Alega'!P107&lt;&gt;"","SÍ","")</f>
        <v/>
      </c>
      <c r="BP107" s="1850" t="str">
        <f>IF('20_P2_Alega'!Q107&lt;&gt;"",'20_P2_Alega'!Q107,"")</f>
        <v/>
      </c>
      <c r="BQ107" s="1850"/>
      <c r="BS107" s="1440" t="str">
        <f t="shared" si="38"/>
        <v/>
      </c>
      <c r="BT107" s="1440" t="str">
        <f t="shared" si="39"/>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446" t="str">
        <f>CONCATENATE('01_Carga'!$M$5,"_",$I108)</f>
        <v>FI__91</v>
      </c>
      <c r="B108" s="1405"/>
      <c r="C108" s="1734" t="str">
        <f>'12_P1_Lista'!T108</f>
        <v/>
      </c>
      <c r="D108" s="1461" t="str">
        <f>'12_P1_Lista'!U108</f>
        <v/>
      </c>
      <c r="E108" s="1405"/>
      <c r="F108" s="1735" t="str">
        <f>IF('14_P2_Convoca'!F109&lt;&gt;"",'14_P2_Convoca'!F109,"")</f>
        <v/>
      </c>
      <c r="G108" s="1459" t="str">
        <f>'14_P2_Convoca'!R109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925"/>
      <c r="P108" s="153"/>
      <c r="Q108" s="1916"/>
      <c r="R108" s="132"/>
      <c r="S108" s="132"/>
      <c r="T108" s="132"/>
      <c r="U108" s="132"/>
      <c r="V108" s="1749"/>
      <c r="W108" s="151"/>
      <c r="X108" s="1916"/>
      <c r="Y108" s="132"/>
      <c r="Z108" s="132"/>
      <c r="AA108" s="132"/>
      <c r="AB108" s="132"/>
      <c r="AC108" s="1749"/>
      <c r="AD108" s="151"/>
      <c r="AE108" s="1916"/>
      <c r="AF108" s="132"/>
      <c r="AG108" s="132"/>
      <c r="AH108" s="132"/>
      <c r="AI108" s="132"/>
      <c r="AJ108" s="1749"/>
      <c r="AK108" s="151"/>
      <c r="AL108" s="1916"/>
      <c r="AM108" s="132"/>
      <c r="AN108" s="132"/>
      <c r="AO108" s="132"/>
      <c r="AP108" s="132"/>
      <c r="AQ108" s="1749"/>
      <c r="AR108" s="151"/>
      <c r="AS108" s="1916"/>
      <c r="AT108" s="132"/>
      <c r="AU108" s="132"/>
      <c r="AV108" s="132"/>
      <c r="AW108" s="132"/>
      <c r="AX108" s="1749"/>
      <c r="AY108" s="151"/>
      <c r="AZ108" s="270" t="str">
        <f t="shared" si="26"/>
        <v/>
      </c>
      <c r="BA108" s="271" t="str">
        <f t="shared" si="27"/>
        <v/>
      </c>
      <c r="BB108" s="271" t="str">
        <f t="shared" si="28"/>
        <v/>
      </c>
      <c r="BC108" s="271" t="str">
        <f t="shared" si="29"/>
        <v/>
      </c>
      <c r="BD108" s="272" t="str">
        <f t="shared" si="30"/>
        <v/>
      </c>
      <c r="BE108" s="15" t="str">
        <f t="shared" si="31"/>
        <v/>
      </c>
      <c r="BG108" s="270" t="str">
        <f t="shared" si="21"/>
        <v/>
      </c>
      <c r="BH108" s="271" t="str">
        <f t="shared" si="22"/>
        <v/>
      </c>
      <c r="BI108" s="273" t="str">
        <f t="shared" si="23"/>
        <v/>
      </c>
      <c r="BJ108" s="15" t="str">
        <f t="shared" si="24"/>
        <v/>
      </c>
      <c r="BL108" s="67" t="str">
        <f t="shared" si="32"/>
        <v/>
      </c>
      <c r="BM108" s="263"/>
      <c r="BO108" s="1850" t="str">
        <f>IF('20_P2_Alega'!P108&lt;&gt;"","SÍ","")</f>
        <v/>
      </c>
      <c r="BP108" s="1850" t="str">
        <f>IF('20_P2_Alega'!Q108&lt;&gt;"",'20_P2_Alega'!Q108,"")</f>
        <v/>
      </c>
      <c r="BQ108" s="1850"/>
      <c r="BS108" s="1440" t="str">
        <f t="shared" si="38"/>
        <v/>
      </c>
      <c r="BT108" s="1440" t="str">
        <f t="shared" si="39"/>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446" t="str">
        <f>CONCATENATE('01_Carga'!$M$5,"_",$I109)</f>
        <v>FI__92</v>
      </c>
      <c r="B109" s="1405"/>
      <c r="C109" s="1734" t="str">
        <f>'12_P1_Lista'!T109</f>
        <v/>
      </c>
      <c r="D109" s="1461" t="str">
        <f>'12_P1_Lista'!U109</f>
        <v/>
      </c>
      <c r="E109" s="1405"/>
      <c r="F109" s="1735" t="str">
        <f>IF('14_P2_Convoca'!F110&lt;&gt;"",'14_P2_Convoca'!F110,"")</f>
        <v/>
      </c>
      <c r="G109" s="1459" t="str">
        <f>'14_P2_Convoca'!R110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925"/>
      <c r="P109" s="153"/>
      <c r="Q109" s="1916"/>
      <c r="R109" s="132"/>
      <c r="S109" s="132"/>
      <c r="T109" s="132"/>
      <c r="U109" s="132"/>
      <c r="V109" s="1749"/>
      <c r="W109" s="151"/>
      <c r="X109" s="1916"/>
      <c r="Y109" s="132"/>
      <c r="Z109" s="132"/>
      <c r="AA109" s="132"/>
      <c r="AB109" s="132"/>
      <c r="AC109" s="1749"/>
      <c r="AD109" s="151"/>
      <c r="AE109" s="1916"/>
      <c r="AF109" s="132"/>
      <c r="AG109" s="132"/>
      <c r="AH109" s="132"/>
      <c r="AI109" s="132"/>
      <c r="AJ109" s="1749"/>
      <c r="AK109" s="151"/>
      <c r="AL109" s="1916"/>
      <c r="AM109" s="132"/>
      <c r="AN109" s="132"/>
      <c r="AO109" s="132"/>
      <c r="AP109" s="132"/>
      <c r="AQ109" s="1749"/>
      <c r="AR109" s="151"/>
      <c r="AS109" s="1916"/>
      <c r="AT109" s="132"/>
      <c r="AU109" s="132"/>
      <c r="AV109" s="132"/>
      <c r="AW109" s="132"/>
      <c r="AX109" s="1749"/>
      <c r="AY109" s="151"/>
      <c r="AZ109" s="270" t="str">
        <f t="shared" si="26"/>
        <v/>
      </c>
      <c r="BA109" s="271" t="str">
        <f t="shared" si="27"/>
        <v/>
      </c>
      <c r="BB109" s="271" t="str">
        <f t="shared" si="28"/>
        <v/>
      </c>
      <c r="BC109" s="271" t="str">
        <f t="shared" si="29"/>
        <v/>
      </c>
      <c r="BD109" s="272" t="str">
        <f t="shared" si="30"/>
        <v/>
      </c>
      <c r="BE109" s="15" t="str">
        <f t="shared" si="31"/>
        <v/>
      </c>
      <c r="BG109" s="270" t="str">
        <f t="shared" si="21"/>
        <v/>
      </c>
      <c r="BH109" s="271" t="str">
        <f t="shared" si="22"/>
        <v/>
      </c>
      <c r="BI109" s="273" t="str">
        <f t="shared" si="23"/>
        <v/>
      </c>
      <c r="BJ109" s="15" t="str">
        <f t="shared" si="24"/>
        <v/>
      </c>
      <c r="BL109" s="67" t="str">
        <f t="shared" si="32"/>
        <v/>
      </c>
      <c r="BM109" s="263"/>
      <c r="BO109" s="1850" t="str">
        <f>IF('20_P2_Alega'!P109&lt;&gt;"","SÍ","")</f>
        <v/>
      </c>
      <c r="BP109" s="1850" t="str">
        <f>IF('20_P2_Alega'!Q109&lt;&gt;"",'20_P2_Alega'!Q109,"")</f>
        <v/>
      </c>
      <c r="BQ109" s="1850"/>
      <c r="BS109" s="1440" t="str">
        <f t="shared" si="38"/>
        <v/>
      </c>
      <c r="BT109" s="1440" t="str">
        <f t="shared" si="39"/>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446" t="str">
        <f>CONCATENATE('01_Carga'!$M$5,"_",$I110)</f>
        <v>FI__93</v>
      </c>
      <c r="B110" s="1405"/>
      <c r="C110" s="1734" t="str">
        <f>'12_P1_Lista'!T110</f>
        <v/>
      </c>
      <c r="D110" s="1461" t="str">
        <f>'12_P1_Lista'!U110</f>
        <v/>
      </c>
      <c r="E110" s="1405"/>
      <c r="F110" s="1735" t="str">
        <f>IF('14_P2_Convoca'!F111&lt;&gt;"",'14_P2_Convoca'!F111,"")</f>
        <v/>
      </c>
      <c r="G110" s="1459" t="str">
        <f>'14_P2_Convoca'!R111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925"/>
      <c r="P110" s="153"/>
      <c r="Q110" s="1916"/>
      <c r="R110" s="132"/>
      <c r="S110" s="132"/>
      <c r="T110" s="132"/>
      <c r="U110" s="132"/>
      <c r="V110" s="1749"/>
      <c r="W110" s="151"/>
      <c r="X110" s="1916"/>
      <c r="Y110" s="132"/>
      <c r="Z110" s="132"/>
      <c r="AA110" s="132"/>
      <c r="AB110" s="132"/>
      <c r="AC110" s="1749"/>
      <c r="AD110" s="151"/>
      <c r="AE110" s="1916"/>
      <c r="AF110" s="132"/>
      <c r="AG110" s="132"/>
      <c r="AH110" s="132"/>
      <c r="AI110" s="132"/>
      <c r="AJ110" s="1749"/>
      <c r="AK110" s="151"/>
      <c r="AL110" s="1916"/>
      <c r="AM110" s="132"/>
      <c r="AN110" s="132"/>
      <c r="AO110" s="132"/>
      <c r="AP110" s="132"/>
      <c r="AQ110" s="1749"/>
      <c r="AR110" s="151"/>
      <c r="AS110" s="1916"/>
      <c r="AT110" s="132"/>
      <c r="AU110" s="132"/>
      <c r="AV110" s="132"/>
      <c r="AW110" s="132"/>
      <c r="AX110" s="1749"/>
      <c r="AY110" s="151"/>
      <c r="AZ110" s="270" t="str">
        <f t="shared" si="26"/>
        <v/>
      </c>
      <c r="BA110" s="271" t="str">
        <f t="shared" si="27"/>
        <v/>
      </c>
      <c r="BB110" s="271" t="str">
        <f t="shared" si="28"/>
        <v/>
      </c>
      <c r="BC110" s="271" t="str">
        <f t="shared" si="29"/>
        <v/>
      </c>
      <c r="BD110" s="272" t="str">
        <f t="shared" si="30"/>
        <v/>
      </c>
      <c r="BE110" s="15" t="str">
        <f t="shared" si="31"/>
        <v/>
      </c>
      <c r="BG110" s="270" t="str">
        <f t="shared" si="21"/>
        <v/>
      </c>
      <c r="BH110" s="271" t="str">
        <f t="shared" si="22"/>
        <v/>
      </c>
      <c r="BI110" s="273" t="str">
        <f t="shared" si="23"/>
        <v/>
      </c>
      <c r="BJ110" s="15" t="str">
        <f t="shared" si="24"/>
        <v/>
      </c>
      <c r="BL110" s="67" t="str">
        <f t="shared" si="32"/>
        <v/>
      </c>
      <c r="BM110" s="263"/>
      <c r="BO110" s="1850" t="str">
        <f>IF('20_P2_Alega'!P110&lt;&gt;"","SÍ","")</f>
        <v/>
      </c>
      <c r="BP110" s="1850" t="str">
        <f>IF('20_P2_Alega'!Q110&lt;&gt;"",'20_P2_Alega'!Q110,"")</f>
        <v/>
      </c>
      <c r="BQ110" s="1850"/>
      <c r="BS110" s="1440" t="str">
        <f t="shared" si="38"/>
        <v/>
      </c>
      <c r="BT110" s="1440" t="str">
        <f t="shared" si="39"/>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446" t="str">
        <f>CONCATENATE('01_Carga'!$M$5,"_",$I111)</f>
        <v>FI__94</v>
      </c>
      <c r="B111" s="1405"/>
      <c r="C111" s="1734" t="str">
        <f>'12_P1_Lista'!T111</f>
        <v/>
      </c>
      <c r="D111" s="1461" t="str">
        <f>'12_P1_Lista'!U111</f>
        <v/>
      </c>
      <c r="E111" s="1405"/>
      <c r="F111" s="1735" t="str">
        <f>IF('14_P2_Convoca'!F112&lt;&gt;"",'14_P2_Convoca'!F112,"")</f>
        <v/>
      </c>
      <c r="G111" s="1459" t="str">
        <f>'14_P2_Convoca'!R112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925"/>
      <c r="P111" s="153"/>
      <c r="Q111" s="1916"/>
      <c r="R111" s="132"/>
      <c r="S111" s="132"/>
      <c r="T111" s="132"/>
      <c r="U111" s="132"/>
      <c r="V111" s="1749"/>
      <c r="W111" s="151"/>
      <c r="X111" s="1916"/>
      <c r="Y111" s="132"/>
      <c r="Z111" s="132"/>
      <c r="AA111" s="132"/>
      <c r="AB111" s="132"/>
      <c r="AC111" s="1749"/>
      <c r="AD111" s="151"/>
      <c r="AE111" s="1916"/>
      <c r="AF111" s="132"/>
      <c r="AG111" s="132"/>
      <c r="AH111" s="132"/>
      <c r="AI111" s="132"/>
      <c r="AJ111" s="1749"/>
      <c r="AK111" s="151"/>
      <c r="AL111" s="1916"/>
      <c r="AM111" s="132"/>
      <c r="AN111" s="132"/>
      <c r="AO111" s="132"/>
      <c r="AP111" s="132"/>
      <c r="AQ111" s="1749"/>
      <c r="AR111" s="151"/>
      <c r="AS111" s="1916"/>
      <c r="AT111" s="132"/>
      <c r="AU111" s="132"/>
      <c r="AV111" s="132"/>
      <c r="AW111" s="132"/>
      <c r="AX111" s="1749"/>
      <c r="AY111" s="151"/>
      <c r="AZ111" s="270" t="str">
        <f t="shared" si="26"/>
        <v/>
      </c>
      <c r="BA111" s="271" t="str">
        <f t="shared" si="27"/>
        <v/>
      </c>
      <c r="BB111" s="271" t="str">
        <f t="shared" si="28"/>
        <v/>
      </c>
      <c r="BC111" s="271" t="str">
        <f t="shared" si="29"/>
        <v/>
      </c>
      <c r="BD111" s="272" t="str">
        <f t="shared" si="30"/>
        <v/>
      </c>
      <c r="BE111" s="15" t="str">
        <f t="shared" si="31"/>
        <v/>
      </c>
      <c r="BG111" s="270" t="str">
        <f t="shared" si="21"/>
        <v/>
      </c>
      <c r="BH111" s="271" t="str">
        <f t="shared" si="22"/>
        <v/>
      </c>
      <c r="BI111" s="273" t="str">
        <f t="shared" si="23"/>
        <v/>
      </c>
      <c r="BJ111" s="15" t="str">
        <f t="shared" si="24"/>
        <v/>
      </c>
      <c r="BL111" s="67" t="str">
        <f t="shared" si="32"/>
        <v/>
      </c>
      <c r="BM111" s="263"/>
      <c r="BO111" s="1850" t="str">
        <f>IF('20_P2_Alega'!P111&lt;&gt;"","SÍ","")</f>
        <v/>
      </c>
      <c r="BP111" s="1850" t="str">
        <f>IF('20_P2_Alega'!Q111&lt;&gt;"",'20_P2_Alega'!Q111,"")</f>
        <v/>
      </c>
      <c r="BQ111" s="1850"/>
      <c r="BS111" s="1440" t="str">
        <f t="shared" si="38"/>
        <v/>
      </c>
      <c r="BT111" s="1440" t="str">
        <f t="shared" si="39"/>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446" t="str">
        <f>CONCATENATE('01_Carga'!$M$5,"_",$I112)</f>
        <v>FI__95</v>
      </c>
      <c r="B112" s="1405"/>
      <c r="C112" s="1734" t="str">
        <f>'12_P1_Lista'!T112</f>
        <v/>
      </c>
      <c r="D112" s="1461" t="str">
        <f>'12_P1_Lista'!U112</f>
        <v/>
      </c>
      <c r="E112" s="1405"/>
      <c r="F112" s="1735" t="str">
        <f>IF('14_P2_Convoca'!F113&lt;&gt;"",'14_P2_Convoca'!F113,"")</f>
        <v/>
      </c>
      <c r="G112" s="1459" t="str">
        <f>'14_P2_Convoca'!R113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925"/>
      <c r="P112" s="153"/>
      <c r="Q112" s="1916"/>
      <c r="R112" s="132"/>
      <c r="S112" s="132"/>
      <c r="T112" s="132"/>
      <c r="U112" s="132"/>
      <c r="V112" s="1749"/>
      <c r="W112" s="151"/>
      <c r="X112" s="1916"/>
      <c r="Y112" s="132"/>
      <c r="Z112" s="132"/>
      <c r="AA112" s="132"/>
      <c r="AB112" s="132"/>
      <c r="AC112" s="1749"/>
      <c r="AD112" s="151"/>
      <c r="AE112" s="1916"/>
      <c r="AF112" s="132"/>
      <c r="AG112" s="132"/>
      <c r="AH112" s="132"/>
      <c r="AI112" s="132"/>
      <c r="AJ112" s="1749"/>
      <c r="AK112" s="151"/>
      <c r="AL112" s="1916"/>
      <c r="AM112" s="132"/>
      <c r="AN112" s="132"/>
      <c r="AO112" s="132"/>
      <c r="AP112" s="132"/>
      <c r="AQ112" s="1749"/>
      <c r="AR112" s="151"/>
      <c r="AS112" s="1916"/>
      <c r="AT112" s="132"/>
      <c r="AU112" s="132"/>
      <c r="AV112" s="132"/>
      <c r="AW112" s="132"/>
      <c r="AX112" s="1749"/>
      <c r="AY112" s="151"/>
      <c r="AZ112" s="270" t="str">
        <f t="shared" si="26"/>
        <v/>
      </c>
      <c r="BA112" s="271" t="str">
        <f t="shared" si="27"/>
        <v/>
      </c>
      <c r="BB112" s="271" t="str">
        <f t="shared" si="28"/>
        <v/>
      </c>
      <c r="BC112" s="271" t="str">
        <f t="shared" si="29"/>
        <v/>
      </c>
      <c r="BD112" s="272" t="str">
        <f t="shared" si="30"/>
        <v/>
      </c>
      <c r="BE112" s="15" t="str">
        <f t="shared" si="31"/>
        <v/>
      </c>
      <c r="BG112" s="270" t="str">
        <f t="shared" si="21"/>
        <v/>
      </c>
      <c r="BH112" s="271" t="str">
        <f t="shared" si="22"/>
        <v/>
      </c>
      <c r="BI112" s="273" t="str">
        <f t="shared" si="23"/>
        <v/>
      </c>
      <c r="BJ112" s="15" t="str">
        <f t="shared" si="24"/>
        <v/>
      </c>
      <c r="BL112" s="67" t="str">
        <f t="shared" si="32"/>
        <v/>
      </c>
      <c r="BM112" s="263"/>
      <c r="BO112" s="1850" t="str">
        <f>IF('20_P2_Alega'!P112&lt;&gt;"","SÍ","")</f>
        <v/>
      </c>
      <c r="BP112" s="1850" t="str">
        <f>IF('20_P2_Alega'!Q112&lt;&gt;"",'20_P2_Alega'!Q112,"")</f>
        <v/>
      </c>
      <c r="BQ112" s="1850"/>
      <c r="BS112" s="1440" t="str">
        <f t="shared" si="38"/>
        <v/>
      </c>
      <c r="BT112" s="1440" t="str">
        <f t="shared" si="39"/>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446" t="str">
        <f>CONCATENATE('01_Carga'!$M$5,"_",$I113)</f>
        <v>FI__96</v>
      </c>
      <c r="B113" s="1405"/>
      <c r="C113" s="1734" t="str">
        <f>'12_P1_Lista'!T113</f>
        <v/>
      </c>
      <c r="D113" s="1461" t="str">
        <f>'12_P1_Lista'!U113</f>
        <v/>
      </c>
      <c r="E113" s="1405"/>
      <c r="F113" s="1735" t="str">
        <f>IF('14_P2_Convoca'!F114&lt;&gt;"",'14_P2_Convoca'!F114,"")</f>
        <v/>
      </c>
      <c r="G113" s="1459" t="str">
        <f>'14_P2_Convoca'!R114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925"/>
      <c r="P113" s="153"/>
      <c r="Q113" s="1916"/>
      <c r="R113" s="132"/>
      <c r="S113" s="132"/>
      <c r="T113" s="132"/>
      <c r="U113" s="132"/>
      <c r="V113" s="1749"/>
      <c r="W113" s="151"/>
      <c r="X113" s="1916"/>
      <c r="Y113" s="132"/>
      <c r="Z113" s="132"/>
      <c r="AA113" s="132"/>
      <c r="AB113" s="132"/>
      <c r="AC113" s="1749"/>
      <c r="AD113" s="151"/>
      <c r="AE113" s="1916"/>
      <c r="AF113" s="132"/>
      <c r="AG113" s="132"/>
      <c r="AH113" s="132"/>
      <c r="AI113" s="132"/>
      <c r="AJ113" s="1749"/>
      <c r="AK113" s="151"/>
      <c r="AL113" s="1916"/>
      <c r="AM113" s="132"/>
      <c r="AN113" s="132"/>
      <c r="AO113" s="132"/>
      <c r="AP113" s="132"/>
      <c r="AQ113" s="1749"/>
      <c r="AR113" s="151"/>
      <c r="AS113" s="1916"/>
      <c r="AT113" s="132"/>
      <c r="AU113" s="132"/>
      <c r="AV113" s="132"/>
      <c r="AW113" s="132"/>
      <c r="AX113" s="1749"/>
      <c r="AY113" s="151"/>
      <c r="AZ113" s="270" t="str">
        <f t="shared" si="26"/>
        <v/>
      </c>
      <c r="BA113" s="271" t="str">
        <f t="shared" si="27"/>
        <v/>
      </c>
      <c r="BB113" s="271" t="str">
        <f t="shared" si="28"/>
        <v/>
      </c>
      <c r="BC113" s="271" t="str">
        <f t="shared" si="29"/>
        <v/>
      </c>
      <c r="BD113" s="272" t="str">
        <f t="shared" si="30"/>
        <v/>
      </c>
      <c r="BE113" s="15" t="str">
        <f t="shared" si="31"/>
        <v/>
      </c>
      <c r="BG113" s="270" t="str">
        <f t="shared" si="21"/>
        <v/>
      </c>
      <c r="BH113" s="271" t="str">
        <f t="shared" si="22"/>
        <v/>
      </c>
      <c r="BI113" s="273" t="str">
        <f t="shared" si="23"/>
        <v/>
      </c>
      <c r="BJ113" s="15" t="str">
        <f t="shared" si="24"/>
        <v/>
      </c>
      <c r="BL113" s="67" t="str">
        <f t="shared" si="32"/>
        <v/>
      </c>
      <c r="BM113" s="263"/>
      <c r="BO113" s="1850" t="str">
        <f>IF('20_P2_Alega'!P113&lt;&gt;"","SÍ","")</f>
        <v/>
      </c>
      <c r="BP113" s="1850" t="str">
        <f>IF('20_P2_Alega'!Q113&lt;&gt;"",'20_P2_Alega'!Q113,"")</f>
        <v/>
      </c>
      <c r="BQ113" s="1850"/>
      <c r="BS113" s="1440" t="str">
        <f t="shared" si="38"/>
        <v/>
      </c>
      <c r="BT113" s="1440" t="str">
        <f t="shared" si="39"/>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446" t="str">
        <f>CONCATENATE('01_Carga'!$M$5,"_",$I114)</f>
        <v>FI__97</v>
      </c>
      <c r="B114" s="1405"/>
      <c r="C114" s="1734" t="str">
        <f>'12_P1_Lista'!T114</f>
        <v/>
      </c>
      <c r="D114" s="1461" t="str">
        <f>'12_P1_Lista'!U114</f>
        <v/>
      </c>
      <c r="E114" s="1405"/>
      <c r="F114" s="1735" t="str">
        <f>IF('14_P2_Convoca'!F115&lt;&gt;"",'14_P2_Convoca'!F115,"")</f>
        <v/>
      </c>
      <c r="G114" s="1459" t="str">
        <f>'14_P2_Convoca'!R115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925"/>
      <c r="P114" s="153"/>
      <c r="Q114" s="1916"/>
      <c r="R114" s="132"/>
      <c r="S114" s="132"/>
      <c r="T114" s="132"/>
      <c r="U114" s="132"/>
      <c r="V114" s="1749"/>
      <c r="W114" s="151"/>
      <c r="X114" s="1916"/>
      <c r="Y114" s="132"/>
      <c r="Z114" s="132"/>
      <c r="AA114" s="132"/>
      <c r="AB114" s="132"/>
      <c r="AC114" s="1749"/>
      <c r="AD114" s="151"/>
      <c r="AE114" s="1916"/>
      <c r="AF114" s="132"/>
      <c r="AG114" s="132"/>
      <c r="AH114" s="132"/>
      <c r="AI114" s="132"/>
      <c r="AJ114" s="1749"/>
      <c r="AK114" s="151"/>
      <c r="AL114" s="1916"/>
      <c r="AM114" s="132"/>
      <c r="AN114" s="132"/>
      <c r="AO114" s="132"/>
      <c r="AP114" s="132"/>
      <c r="AQ114" s="1749"/>
      <c r="AR114" s="151"/>
      <c r="AS114" s="1916"/>
      <c r="AT114" s="132"/>
      <c r="AU114" s="132"/>
      <c r="AV114" s="132"/>
      <c r="AW114" s="132"/>
      <c r="AX114" s="1749"/>
      <c r="AY114" s="151"/>
      <c r="AZ114" s="270" t="str">
        <f t="shared" si="26"/>
        <v/>
      </c>
      <c r="BA114" s="271" t="str">
        <f t="shared" si="27"/>
        <v/>
      </c>
      <c r="BB114" s="271" t="str">
        <f t="shared" si="28"/>
        <v/>
      </c>
      <c r="BC114" s="271" t="str">
        <f t="shared" si="29"/>
        <v/>
      </c>
      <c r="BD114" s="272" t="str">
        <f t="shared" si="30"/>
        <v/>
      </c>
      <c r="BE114" s="15" t="str">
        <f t="shared" si="31"/>
        <v/>
      </c>
      <c r="BG114" s="270" t="str">
        <f t="shared" si="21"/>
        <v/>
      </c>
      <c r="BH114" s="271" t="str">
        <f t="shared" si="22"/>
        <v/>
      </c>
      <c r="BI114" s="273" t="str">
        <f t="shared" si="23"/>
        <v/>
      </c>
      <c r="BJ114" s="15" t="str">
        <f t="shared" si="24"/>
        <v/>
      </c>
      <c r="BL114" s="67" t="str">
        <f t="shared" si="32"/>
        <v/>
      </c>
      <c r="BM114" s="263"/>
      <c r="BO114" s="1850" t="str">
        <f>IF('20_P2_Alega'!P114&lt;&gt;"","SÍ","")</f>
        <v/>
      </c>
      <c r="BP114" s="1850" t="str">
        <f>IF('20_P2_Alega'!Q114&lt;&gt;"",'20_P2_Alega'!Q114,"")</f>
        <v/>
      </c>
      <c r="BQ114" s="1850"/>
      <c r="BS114" s="1440" t="str">
        <f t="shared" si="38"/>
        <v/>
      </c>
      <c r="BT114" s="1440" t="str">
        <f t="shared" si="39"/>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446" t="str">
        <f>CONCATENATE('01_Carga'!$M$5,"_",$I115)</f>
        <v>FI__98</v>
      </c>
      <c r="B115" s="1405"/>
      <c r="C115" s="1734" t="str">
        <f>'12_P1_Lista'!T115</f>
        <v/>
      </c>
      <c r="D115" s="1461" t="str">
        <f>'12_P1_Lista'!U115</f>
        <v/>
      </c>
      <c r="E115" s="1405"/>
      <c r="F115" s="1735" t="str">
        <f>IF('14_P2_Convoca'!F116&lt;&gt;"",'14_P2_Convoca'!F116,"")</f>
        <v/>
      </c>
      <c r="G115" s="1459" t="str">
        <f>'14_P2_Convoca'!R116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925"/>
      <c r="P115" s="153"/>
      <c r="Q115" s="1916"/>
      <c r="R115" s="132"/>
      <c r="S115" s="132"/>
      <c r="T115" s="132"/>
      <c r="U115" s="132"/>
      <c r="V115" s="1749"/>
      <c r="W115" s="151"/>
      <c r="X115" s="1916"/>
      <c r="Y115" s="132"/>
      <c r="Z115" s="132"/>
      <c r="AA115" s="132"/>
      <c r="AB115" s="132"/>
      <c r="AC115" s="1749"/>
      <c r="AD115" s="151"/>
      <c r="AE115" s="1916"/>
      <c r="AF115" s="132"/>
      <c r="AG115" s="132"/>
      <c r="AH115" s="132"/>
      <c r="AI115" s="132"/>
      <c r="AJ115" s="1749"/>
      <c r="AK115" s="151"/>
      <c r="AL115" s="1916"/>
      <c r="AM115" s="132"/>
      <c r="AN115" s="132"/>
      <c r="AO115" s="132"/>
      <c r="AP115" s="132"/>
      <c r="AQ115" s="1749"/>
      <c r="AR115" s="151"/>
      <c r="AS115" s="1916"/>
      <c r="AT115" s="132"/>
      <c r="AU115" s="132"/>
      <c r="AV115" s="132"/>
      <c r="AW115" s="132"/>
      <c r="AX115" s="1749"/>
      <c r="AY115" s="151"/>
      <c r="AZ115" s="270" t="str">
        <f t="shared" si="26"/>
        <v/>
      </c>
      <c r="BA115" s="271" t="str">
        <f t="shared" si="27"/>
        <v/>
      </c>
      <c r="BB115" s="271" t="str">
        <f t="shared" si="28"/>
        <v/>
      </c>
      <c r="BC115" s="271" t="str">
        <f t="shared" si="29"/>
        <v/>
      </c>
      <c r="BD115" s="272" t="str">
        <f t="shared" si="30"/>
        <v/>
      </c>
      <c r="BE115" s="15" t="str">
        <f t="shared" si="31"/>
        <v/>
      </c>
      <c r="BG115" s="270" t="str">
        <f t="shared" si="21"/>
        <v/>
      </c>
      <c r="BH115" s="271" t="str">
        <f t="shared" si="22"/>
        <v/>
      </c>
      <c r="BI115" s="273" t="str">
        <f t="shared" si="23"/>
        <v/>
      </c>
      <c r="BJ115" s="15" t="str">
        <f t="shared" si="24"/>
        <v/>
      </c>
      <c r="BL115" s="67" t="str">
        <f t="shared" si="32"/>
        <v/>
      </c>
      <c r="BM115" s="263"/>
      <c r="BO115" s="1850" t="str">
        <f>IF('20_P2_Alega'!P115&lt;&gt;"","SÍ","")</f>
        <v/>
      </c>
      <c r="BP115" s="1850" t="str">
        <f>IF('20_P2_Alega'!Q115&lt;&gt;"",'20_P2_Alega'!Q115,"")</f>
        <v/>
      </c>
      <c r="BQ115" s="1850"/>
      <c r="BS115" s="1440" t="str">
        <f t="shared" si="38"/>
        <v/>
      </c>
      <c r="BT115" s="1440" t="str">
        <f t="shared" si="39"/>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446" t="str">
        <f>CONCATENATE('01_Carga'!$M$5,"_",$I116)</f>
        <v>FI__99</v>
      </c>
      <c r="B116" s="1405"/>
      <c r="C116" s="1734" t="str">
        <f>'12_P1_Lista'!T116</f>
        <v/>
      </c>
      <c r="D116" s="1461" t="str">
        <f>'12_P1_Lista'!U116</f>
        <v/>
      </c>
      <c r="E116" s="1405"/>
      <c r="F116" s="1735" t="str">
        <f>IF('14_P2_Convoca'!F117&lt;&gt;"",'14_P2_Convoca'!F117,"")</f>
        <v/>
      </c>
      <c r="G116" s="1459" t="str">
        <f>'14_P2_Convoca'!R117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925"/>
      <c r="P116" s="153"/>
      <c r="Q116" s="1916"/>
      <c r="R116" s="132"/>
      <c r="S116" s="132"/>
      <c r="T116" s="132"/>
      <c r="U116" s="132"/>
      <c r="V116" s="1749"/>
      <c r="W116" s="151"/>
      <c r="X116" s="1916"/>
      <c r="Y116" s="132"/>
      <c r="Z116" s="132"/>
      <c r="AA116" s="132"/>
      <c r="AB116" s="132"/>
      <c r="AC116" s="1749"/>
      <c r="AD116" s="151"/>
      <c r="AE116" s="1916"/>
      <c r="AF116" s="132"/>
      <c r="AG116" s="132"/>
      <c r="AH116" s="132"/>
      <c r="AI116" s="132"/>
      <c r="AJ116" s="1749"/>
      <c r="AK116" s="151"/>
      <c r="AL116" s="1916"/>
      <c r="AM116" s="132"/>
      <c r="AN116" s="132"/>
      <c r="AO116" s="132"/>
      <c r="AP116" s="132"/>
      <c r="AQ116" s="1749"/>
      <c r="AR116" s="151"/>
      <c r="AS116" s="1916"/>
      <c r="AT116" s="132"/>
      <c r="AU116" s="132"/>
      <c r="AV116" s="132"/>
      <c r="AW116" s="132"/>
      <c r="AX116" s="1749"/>
      <c r="AY116" s="151"/>
      <c r="AZ116" s="270" t="str">
        <f t="shared" si="26"/>
        <v/>
      </c>
      <c r="BA116" s="271" t="str">
        <f t="shared" si="27"/>
        <v/>
      </c>
      <c r="BB116" s="271" t="str">
        <f t="shared" si="28"/>
        <v/>
      </c>
      <c r="BC116" s="271" t="str">
        <f t="shared" si="29"/>
        <v/>
      </c>
      <c r="BD116" s="272" t="str">
        <f t="shared" si="30"/>
        <v/>
      </c>
      <c r="BE116" s="15" t="str">
        <f t="shared" si="31"/>
        <v/>
      </c>
      <c r="BG116" s="270" t="str">
        <f t="shared" si="21"/>
        <v/>
      </c>
      <c r="BH116" s="271" t="str">
        <f t="shared" si="22"/>
        <v/>
      </c>
      <c r="BI116" s="273" t="str">
        <f t="shared" si="23"/>
        <v/>
      </c>
      <c r="BJ116" s="15" t="str">
        <f t="shared" si="24"/>
        <v/>
      </c>
      <c r="BL116" s="67" t="str">
        <f t="shared" si="32"/>
        <v/>
      </c>
      <c r="BM116" s="263"/>
      <c r="BO116" s="1850" t="str">
        <f>IF('20_P2_Alega'!P116&lt;&gt;"","SÍ","")</f>
        <v/>
      </c>
      <c r="BP116" s="1850" t="str">
        <f>IF('20_P2_Alega'!Q116&lt;&gt;"",'20_P2_Alega'!Q116,"")</f>
        <v/>
      </c>
      <c r="BQ116" s="1850"/>
      <c r="BS116" s="1440" t="str">
        <f t="shared" si="38"/>
        <v/>
      </c>
      <c r="BT116" s="1440" t="str">
        <f t="shared" si="39"/>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446" t="str">
        <f>CONCATENATE('01_Carga'!$M$5,"_",$I117)</f>
        <v>FI__100</v>
      </c>
      <c r="B117" s="1405"/>
      <c r="C117" s="1734" t="str">
        <f>'12_P1_Lista'!T117</f>
        <v/>
      </c>
      <c r="D117" s="1461" t="str">
        <f>'12_P1_Lista'!U117</f>
        <v/>
      </c>
      <c r="E117" s="1405"/>
      <c r="F117" s="1735" t="str">
        <f>IF('14_P2_Convoca'!F118&lt;&gt;"",'14_P2_Convoca'!F118,"")</f>
        <v/>
      </c>
      <c r="G117" s="1459" t="str">
        <f>'14_P2_Convoca'!R118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925"/>
      <c r="P117" s="153"/>
      <c r="Q117" s="1916"/>
      <c r="R117" s="132"/>
      <c r="S117" s="132"/>
      <c r="T117" s="132"/>
      <c r="U117" s="132"/>
      <c r="V117" s="1749"/>
      <c r="W117" s="151"/>
      <c r="X117" s="1916"/>
      <c r="Y117" s="132"/>
      <c r="Z117" s="132"/>
      <c r="AA117" s="132"/>
      <c r="AB117" s="132"/>
      <c r="AC117" s="1749"/>
      <c r="AD117" s="151"/>
      <c r="AE117" s="1916"/>
      <c r="AF117" s="132"/>
      <c r="AG117" s="132"/>
      <c r="AH117" s="132"/>
      <c r="AI117" s="132"/>
      <c r="AJ117" s="1749"/>
      <c r="AK117" s="151"/>
      <c r="AL117" s="1916"/>
      <c r="AM117" s="132"/>
      <c r="AN117" s="132"/>
      <c r="AO117" s="132"/>
      <c r="AP117" s="132"/>
      <c r="AQ117" s="1749"/>
      <c r="AR117" s="151"/>
      <c r="AS117" s="1916"/>
      <c r="AT117" s="132"/>
      <c r="AU117" s="132"/>
      <c r="AV117" s="132"/>
      <c r="AW117" s="132"/>
      <c r="AX117" s="1749"/>
      <c r="AY117" s="151"/>
      <c r="AZ117" s="270" t="str">
        <f t="shared" si="26"/>
        <v/>
      </c>
      <c r="BA117" s="271" t="str">
        <f t="shared" si="27"/>
        <v/>
      </c>
      <c r="BB117" s="271" t="str">
        <f t="shared" si="28"/>
        <v/>
      </c>
      <c r="BC117" s="271" t="str">
        <f t="shared" si="29"/>
        <v/>
      </c>
      <c r="BD117" s="272" t="str">
        <f t="shared" si="30"/>
        <v/>
      </c>
      <c r="BE117" s="15" t="str">
        <f t="shared" si="31"/>
        <v/>
      </c>
      <c r="BG117" s="270" t="str">
        <f t="shared" si="21"/>
        <v/>
      </c>
      <c r="BH117" s="271" t="str">
        <f t="shared" si="22"/>
        <v/>
      </c>
      <c r="BI117" s="273" t="str">
        <f t="shared" si="23"/>
        <v/>
      </c>
      <c r="BJ117" s="15" t="str">
        <f t="shared" si="24"/>
        <v/>
      </c>
      <c r="BL117" s="67" t="str">
        <f t="shared" si="32"/>
        <v/>
      </c>
      <c r="BM117" s="263"/>
      <c r="BO117" s="1850" t="str">
        <f>IF('20_P2_Alega'!P117&lt;&gt;"","SÍ","")</f>
        <v/>
      </c>
      <c r="BP117" s="1850" t="str">
        <f>IF('20_P2_Alega'!Q117&lt;&gt;"",'20_P2_Alega'!Q117,"")</f>
        <v/>
      </c>
      <c r="BQ117" s="1850"/>
      <c r="BS117" s="1440" t="str">
        <f t="shared" si="38"/>
        <v/>
      </c>
      <c r="BT117" s="1440" t="str">
        <f t="shared" si="39"/>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446" t="str">
        <f>CONCATENATE('01_Carga'!$M$5,"_",$I118)</f>
        <v>FI__101</v>
      </c>
      <c r="B118" s="1405"/>
      <c r="C118" s="1734" t="str">
        <f>'12_P1_Lista'!T118</f>
        <v/>
      </c>
      <c r="D118" s="1461" t="str">
        <f>'12_P1_Lista'!U118</f>
        <v/>
      </c>
      <c r="E118" s="1405"/>
      <c r="F118" s="1735" t="str">
        <f>IF('14_P2_Convoca'!F119&lt;&gt;"",'14_P2_Convoca'!F119,"")</f>
        <v/>
      </c>
      <c r="G118" s="1459" t="str">
        <f>'14_P2_Convoca'!R119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925"/>
      <c r="P118" s="153"/>
      <c r="Q118" s="1916"/>
      <c r="R118" s="132"/>
      <c r="S118" s="132"/>
      <c r="T118" s="132"/>
      <c r="U118" s="132"/>
      <c r="V118" s="1749"/>
      <c r="W118" s="151"/>
      <c r="X118" s="1916"/>
      <c r="Y118" s="132"/>
      <c r="Z118" s="132"/>
      <c r="AA118" s="132"/>
      <c r="AB118" s="132"/>
      <c r="AC118" s="1749"/>
      <c r="AD118" s="151"/>
      <c r="AE118" s="1916"/>
      <c r="AF118" s="132"/>
      <c r="AG118" s="132"/>
      <c r="AH118" s="132"/>
      <c r="AI118" s="132"/>
      <c r="AJ118" s="1749"/>
      <c r="AK118" s="151"/>
      <c r="AL118" s="1916"/>
      <c r="AM118" s="132"/>
      <c r="AN118" s="132"/>
      <c r="AO118" s="132"/>
      <c r="AP118" s="132"/>
      <c r="AQ118" s="1749"/>
      <c r="AR118" s="151"/>
      <c r="AS118" s="1916"/>
      <c r="AT118" s="132"/>
      <c r="AU118" s="132"/>
      <c r="AV118" s="132"/>
      <c r="AW118" s="132"/>
      <c r="AX118" s="1749"/>
      <c r="AY118" s="151"/>
      <c r="AZ118" s="270" t="str">
        <f t="shared" si="26"/>
        <v/>
      </c>
      <c r="BA118" s="271" t="str">
        <f t="shared" si="27"/>
        <v/>
      </c>
      <c r="BB118" s="271" t="str">
        <f t="shared" si="28"/>
        <v/>
      </c>
      <c r="BC118" s="271" t="str">
        <f t="shared" si="29"/>
        <v/>
      </c>
      <c r="BD118" s="272" t="str">
        <f t="shared" si="30"/>
        <v/>
      </c>
      <c r="BE118" s="15" t="str">
        <f t="shared" si="31"/>
        <v/>
      </c>
      <c r="BG118" s="270" t="str">
        <f t="shared" si="21"/>
        <v/>
      </c>
      <c r="BH118" s="271" t="str">
        <f t="shared" si="22"/>
        <v/>
      </c>
      <c r="BI118" s="273" t="str">
        <f t="shared" si="23"/>
        <v/>
      </c>
      <c r="BJ118" s="15" t="str">
        <f t="shared" si="24"/>
        <v/>
      </c>
      <c r="BL118" s="67" t="str">
        <f t="shared" si="32"/>
        <v/>
      </c>
      <c r="BM118" s="263"/>
      <c r="BO118" s="1850" t="str">
        <f>IF('20_P2_Alega'!P118&lt;&gt;"","SÍ","")</f>
        <v/>
      </c>
      <c r="BP118" s="1850" t="str">
        <f>IF('20_P2_Alega'!Q118&lt;&gt;"",'20_P2_Alega'!Q118,"")</f>
        <v/>
      </c>
      <c r="BQ118" s="1850"/>
      <c r="BS118" s="1440" t="str">
        <f t="shared" si="38"/>
        <v/>
      </c>
      <c r="BT118" s="1440" t="str">
        <f t="shared" si="39"/>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446" t="str">
        <f>CONCATENATE('01_Carga'!$M$5,"_",$I119)</f>
        <v>FI__102</v>
      </c>
      <c r="B119" s="1405"/>
      <c r="C119" s="1734" t="str">
        <f>'12_P1_Lista'!T119</f>
        <v/>
      </c>
      <c r="D119" s="1461" t="str">
        <f>'12_P1_Lista'!U119</f>
        <v/>
      </c>
      <c r="E119" s="1405"/>
      <c r="F119" s="1735" t="str">
        <f>IF('14_P2_Convoca'!F120&lt;&gt;"",'14_P2_Convoca'!F120,"")</f>
        <v/>
      </c>
      <c r="G119" s="1459" t="str">
        <f>'14_P2_Convoca'!R120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925"/>
      <c r="P119" s="153"/>
      <c r="Q119" s="1916"/>
      <c r="R119" s="132"/>
      <c r="S119" s="132"/>
      <c r="T119" s="132"/>
      <c r="U119" s="132"/>
      <c r="V119" s="1749"/>
      <c r="W119" s="151"/>
      <c r="X119" s="1916"/>
      <c r="Y119" s="132"/>
      <c r="Z119" s="132"/>
      <c r="AA119" s="132"/>
      <c r="AB119" s="132"/>
      <c r="AC119" s="1749"/>
      <c r="AD119" s="151"/>
      <c r="AE119" s="1916"/>
      <c r="AF119" s="132"/>
      <c r="AG119" s="132"/>
      <c r="AH119" s="132"/>
      <c r="AI119" s="132"/>
      <c r="AJ119" s="1749"/>
      <c r="AK119" s="151"/>
      <c r="AL119" s="1916"/>
      <c r="AM119" s="132"/>
      <c r="AN119" s="132"/>
      <c r="AO119" s="132"/>
      <c r="AP119" s="132"/>
      <c r="AQ119" s="1749"/>
      <c r="AR119" s="151"/>
      <c r="AS119" s="1916"/>
      <c r="AT119" s="132"/>
      <c r="AU119" s="132"/>
      <c r="AV119" s="132"/>
      <c r="AW119" s="132"/>
      <c r="AX119" s="1749"/>
      <c r="AY119" s="151"/>
      <c r="AZ119" s="270" t="str">
        <f t="shared" si="26"/>
        <v/>
      </c>
      <c r="BA119" s="271" t="str">
        <f t="shared" si="27"/>
        <v/>
      </c>
      <c r="BB119" s="271" t="str">
        <f t="shared" si="28"/>
        <v/>
      </c>
      <c r="BC119" s="271" t="str">
        <f t="shared" si="29"/>
        <v/>
      </c>
      <c r="BD119" s="272" t="str">
        <f t="shared" si="30"/>
        <v/>
      </c>
      <c r="BE119" s="15" t="str">
        <f t="shared" si="31"/>
        <v/>
      </c>
      <c r="BG119" s="270" t="str">
        <f t="shared" si="21"/>
        <v/>
      </c>
      <c r="BH119" s="271" t="str">
        <f t="shared" si="22"/>
        <v/>
      </c>
      <c r="BI119" s="273" t="str">
        <f t="shared" si="23"/>
        <v/>
      </c>
      <c r="BJ119" s="15" t="str">
        <f t="shared" si="24"/>
        <v/>
      </c>
      <c r="BL119" s="67" t="str">
        <f t="shared" si="32"/>
        <v/>
      </c>
      <c r="BM119" s="263"/>
      <c r="BO119" s="1850" t="str">
        <f>IF('20_P2_Alega'!P119&lt;&gt;"","SÍ","")</f>
        <v/>
      </c>
      <c r="BP119" s="1850" t="str">
        <f>IF('20_P2_Alega'!Q119&lt;&gt;"",'20_P2_Alega'!Q119,"")</f>
        <v/>
      </c>
      <c r="BQ119" s="1850"/>
      <c r="BS119" s="1440" t="str">
        <f t="shared" si="38"/>
        <v/>
      </c>
      <c r="BT119" s="1440" t="str">
        <f t="shared" si="39"/>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446" t="str">
        <f>CONCATENATE('01_Carga'!$M$5,"_",$I120)</f>
        <v>FI__103</v>
      </c>
      <c r="B120" s="1405"/>
      <c r="C120" s="1734" t="str">
        <f>'12_P1_Lista'!T120</f>
        <v/>
      </c>
      <c r="D120" s="1461" t="str">
        <f>'12_P1_Lista'!U120</f>
        <v/>
      </c>
      <c r="E120" s="1405"/>
      <c r="F120" s="1735" t="str">
        <f>IF('14_P2_Convoca'!F121&lt;&gt;"",'14_P2_Convoca'!F121,"")</f>
        <v/>
      </c>
      <c r="G120" s="1459" t="str">
        <f>'14_P2_Convoca'!R121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925"/>
      <c r="P120" s="153"/>
      <c r="Q120" s="1916"/>
      <c r="R120" s="132"/>
      <c r="S120" s="132"/>
      <c r="T120" s="132"/>
      <c r="U120" s="132"/>
      <c r="V120" s="1749"/>
      <c r="W120" s="151"/>
      <c r="X120" s="1916"/>
      <c r="Y120" s="132"/>
      <c r="Z120" s="132"/>
      <c r="AA120" s="132"/>
      <c r="AB120" s="132"/>
      <c r="AC120" s="1749"/>
      <c r="AD120" s="151"/>
      <c r="AE120" s="1916"/>
      <c r="AF120" s="132"/>
      <c r="AG120" s="132"/>
      <c r="AH120" s="132"/>
      <c r="AI120" s="132"/>
      <c r="AJ120" s="1749"/>
      <c r="AK120" s="151"/>
      <c r="AL120" s="1916"/>
      <c r="AM120" s="132"/>
      <c r="AN120" s="132"/>
      <c r="AO120" s="132"/>
      <c r="AP120" s="132"/>
      <c r="AQ120" s="1749"/>
      <c r="AR120" s="151"/>
      <c r="AS120" s="1916"/>
      <c r="AT120" s="132"/>
      <c r="AU120" s="132"/>
      <c r="AV120" s="132"/>
      <c r="AW120" s="132"/>
      <c r="AX120" s="1749"/>
      <c r="AY120" s="151"/>
      <c r="AZ120" s="270" t="str">
        <f t="shared" si="26"/>
        <v/>
      </c>
      <c r="BA120" s="271" t="str">
        <f t="shared" si="27"/>
        <v/>
      </c>
      <c r="BB120" s="271" t="str">
        <f t="shared" si="28"/>
        <v/>
      </c>
      <c r="BC120" s="271" t="str">
        <f t="shared" si="29"/>
        <v/>
      </c>
      <c r="BD120" s="272" t="str">
        <f t="shared" si="30"/>
        <v/>
      </c>
      <c r="BE120" s="15" t="str">
        <f t="shared" si="31"/>
        <v/>
      </c>
      <c r="BG120" s="270" t="str">
        <f t="shared" si="21"/>
        <v/>
      </c>
      <c r="BH120" s="271" t="str">
        <f t="shared" si="22"/>
        <v/>
      </c>
      <c r="BI120" s="273" t="str">
        <f t="shared" si="23"/>
        <v/>
      </c>
      <c r="BJ120" s="15" t="str">
        <f t="shared" si="24"/>
        <v/>
      </c>
      <c r="BL120" s="67" t="str">
        <f t="shared" si="32"/>
        <v/>
      </c>
      <c r="BM120" s="263"/>
      <c r="BO120" s="1850" t="str">
        <f>IF('20_P2_Alega'!P120&lt;&gt;"","SÍ","")</f>
        <v/>
      </c>
      <c r="BP120" s="1850" t="str">
        <f>IF('20_P2_Alega'!Q120&lt;&gt;"",'20_P2_Alega'!Q120,"")</f>
        <v/>
      </c>
      <c r="BQ120" s="1850"/>
      <c r="BS120" s="1440" t="str">
        <f t="shared" si="38"/>
        <v/>
      </c>
      <c r="BT120" s="1440" t="str">
        <f t="shared" si="39"/>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446" t="str">
        <f>CONCATENATE('01_Carga'!$M$5,"_",$I121)</f>
        <v>FI__104</v>
      </c>
      <c r="B121" s="1405"/>
      <c r="C121" s="1734" t="str">
        <f>'12_P1_Lista'!T121</f>
        <v/>
      </c>
      <c r="D121" s="1461" t="str">
        <f>'12_P1_Lista'!U121</f>
        <v/>
      </c>
      <c r="E121" s="1405"/>
      <c r="F121" s="1735" t="str">
        <f>IF('14_P2_Convoca'!F122&lt;&gt;"",'14_P2_Convoca'!F122,"")</f>
        <v/>
      </c>
      <c r="G121" s="1459" t="str">
        <f>'14_P2_Convoca'!R122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925"/>
      <c r="P121" s="153"/>
      <c r="Q121" s="1916"/>
      <c r="R121" s="132"/>
      <c r="S121" s="132"/>
      <c r="T121" s="132"/>
      <c r="U121" s="132"/>
      <c r="V121" s="1749"/>
      <c r="W121" s="151"/>
      <c r="X121" s="1916"/>
      <c r="Y121" s="132"/>
      <c r="Z121" s="132"/>
      <c r="AA121" s="132"/>
      <c r="AB121" s="132"/>
      <c r="AC121" s="1749"/>
      <c r="AD121" s="151"/>
      <c r="AE121" s="1916"/>
      <c r="AF121" s="132"/>
      <c r="AG121" s="132"/>
      <c r="AH121" s="132"/>
      <c r="AI121" s="132"/>
      <c r="AJ121" s="1749"/>
      <c r="AK121" s="151"/>
      <c r="AL121" s="1916"/>
      <c r="AM121" s="132"/>
      <c r="AN121" s="132"/>
      <c r="AO121" s="132"/>
      <c r="AP121" s="132"/>
      <c r="AQ121" s="1749"/>
      <c r="AR121" s="151"/>
      <c r="AS121" s="1916"/>
      <c r="AT121" s="132"/>
      <c r="AU121" s="132"/>
      <c r="AV121" s="132"/>
      <c r="AW121" s="132"/>
      <c r="AX121" s="1749"/>
      <c r="AY121" s="151"/>
      <c r="AZ121" s="270" t="str">
        <f t="shared" si="26"/>
        <v/>
      </c>
      <c r="BA121" s="271" t="str">
        <f t="shared" si="27"/>
        <v/>
      </c>
      <c r="BB121" s="271" t="str">
        <f t="shared" si="28"/>
        <v/>
      </c>
      <c r="BC121" s="271" t="str">
        <f t="shared" si="29"/>
        <v/>
      </c>
      <c r="BD121" s="272" t="str">
        <f t="shared" si="30"/>
        <v/>
      </c>
      <c r="BE121" s="15" t="str">
        <f t="shared" si="31"/>
        <v/>
      </c>
      <c r="BG121" s="270" t="str">
        <f t="shared" si="21"/>
        <v/>
      </c>
      <c r="BH121" s="271" t="str">
        <f t="shared" si="22"/>
        <v/>
      </c>
      <c r="BI121" s="273" t="str">
        <f t="shared" si="23"/>
        <v/>
      </c>
      <c r="BJ121" s="15" t="str">
        <f t="shared" si="24"/>
        <v/>
      </c>
      <c r="BL121" s="67" t="str">
        <f t="shared" si="32"/>
        <v/>
      </c>
      <c r="BM121" s="263"/>
      <c r="BO121" s="1850" t="str">
        <f>IF('20_P2_Alega'!P121&lt;&gt;"","SÍ","")</f>
        <v/>
      </c>
      <c r="BP121" s="1850" t="str">
        <f>IF('20_P2_Alega'!Q121&lt;&gt;"",'20_P2_Alega'!Q121,"")</f>
        <v/>
      </c>
      <c r="BQ121" s="1850"/>
      <c r="BS121" s="1440" t="str">
        <f t="shared" si="38"/>
        <v/>
      </c>
      <c r="BT121" s="1440" t="str">
        <f t="shared" si="39"/>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446" t="str">
        <f>CONCATENATE('01_Carga'!$M$5,"_",$I122)</f>
        <v>FI__105</v>
      </c>
      <c r="B122" s="1405"/>
      <c r="C122" s="1734" t="str">
        <f>'12_P1_Lista'!T122</f>
        <v/>
      </c>
      <c r="D122" s="1461" t="str">
        <f>'12_P1_Lista'!U122</f>
        <v/>
      </c>
      <c r="E122" s="1405"/>
      <c r="F122" s="1735" t="str">
        <f>IF('14_P2_Convoca'!F123&lt;&gt;"",'14_P2_Convoca'!F123,"")</f>
        <v/>
      </c>
      <c r="G122" s="1459" t="str">
        <f>'14_P2_Convoca'!R123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925"/>
      <c r="P122" s="153"/>
      <c r="Q122" s="1916"/>
      <c r="R122" s="132"/>
      <c r="S122" s="132"/>
      <c r="T122" s="132"/>
      <c r="U122" s="132"/>
      <c r="V122" s="1749"/>
      <c r="W122" s="151"/>
      <c r="X122" s="1916"/>
      <c r="Y122" s="132"/>
      <c r="Z122" s="132"/>
      <c r="AA122" s="132"/>
      <c r="AB122" s="132"/>
      <c r="AC122" s="1749"/>
      <c r="AD122" s="151"/>
      <c r="AE122" s="1916"/>
      <c r="AF122" s="132"/>
      <c r="AG122" s="132"/>
      <c r="AH122" s="132"/>
      <c r="AI122" s="132"/>
      <c r="AJ122" s="1749"/>
      <c r="AK122" s="151"/>
      <c r="AL122" s="1916"/>
      <c r="AM122" s="132"/>
      <c r="AN122" s="132"/>
      <c r="AO122" s="132"/>
      <c r="AP122" s="132"/>
      <c r="AQ122" s="1749"/>
      <c r="AR122" s="151"/>
      <c r="AS122" s="1916"/>
      <c r="AT122" s="132"/>
      <c r="AU122" s="132"/>
      <c r="AV122" s="132"/>
      <c r="AW122" s="132"/>
      <c r="AX122" s="1749"/>
      <c r="AY122" s="151"/>
      <c r="AZ122" s="270" t="str">
        <f t="shared" si="26"/>
        <v/>
      </c>
      <c r="BA122" s="271" t="str">
        <f t="shared" si="27"/>
        <v/>
      </c>
      <c r="BB122" s="271" t="str">
        <f t="shared" si="28"/>
        <v/>
      </c>
      <c r="BC122" s="271" t="str">
        <f t="shared" si="29"/>
        <v/>
      </c>
      <c r="BD122" s="272" t="str">
        <f t="shared" si="30"/>
        <v/>
      </c>
      <c r="BE122" s="15" t="str">
        <f t="shared" si="31"/>
        <v/>
      </c>
      <c r="BG122" s="270" t="str">
        <f t="shared" si="21"/>
        <v/>
      </c>
      <c r="BH122" s="271" t="str">
        <f t="shared" si="22"/>
        <v/>
      </c>
      <c r="BI122" s="273" t="str">
        <f t="shared" si="23"/>
        <v/>
      </c>
      <c r="BJ122" s="15" t="str">
        <f t="shared" si="24"/>
        <v/>
      </c>
      <c r="BL122" s="67" t="str">
        <f t="shared" si="32"/>
        <v/>
      </c>
      <c r="BM122" s="263"/>
      <c r="BO122" s="1850" t="str">
        <f>IF('20_P2_Alega'!P122&lt;&gt;"","SÍ","")</f>
        <v/>
      </c>
      <c r="BP122" s="1850" t="str">
        <f>IF('20_P2_Alega'!Q122&lt;&gt;"",'20_P2_Alega'!Q122,"")</f>
        <v/>
      </c>
      <c r="BQ122" s="1850"/>
      <c r="BS122" s="1440" t="str">
        <f t="shared" si="38"/>
        <v/>
      </c>
      <c r="BT122" s="1440" t="str">
        <f t="shared" si="39"/>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446" t="str">
        <f>CONCATENATE('01_Carga'!$M$5,"_",$I123)</f>
        <v>FI__106</v>
      </c>
      <c r="B123" s="1405"/>
      <c r="C123" s="1734" t="str">
        <f>'12_P1_Lista'!T123</f>
        <v/>
      </c>
      <c r="D123" s="1461" t="str">
        <f>'12_P1_Lista'!U123</f>
        <v/>
      </c>
      <c r="E123" s="1405"/>
      <c r="F123" s="1735" t="str">
        <f>IF('14_P2_Convoca'!F124&lt;&gt;"",'14_P2_Convoca'!F124,"")</f>
        <v/>
      </c>
      <c r="G123" s="1459" t="str">
        <f>'14_P2_Convoca'!R124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925"/>
      <c r="P123" s="153"/>
      <c r="Q123" s="1916"/>
      <c r="R123" s="132"/>
      <c r="S123" s="132"/>
      <c r="T123" s="132"/>
      <c r="U123" s="132"/>
      <c r="V123" s="1749"/>
      <c r="W123" s="151"/>
      <c r="X123" s="1916"/>
      <c r="Y123" s="132"/>
      <c r="Z123" s="132"/>
      <c r="AA123" s="132"/>
      <c r="AB123" s="132"/>
      <c r="AC123" s="1749"/>
      <c r="AD123" s="151"/>
      <c r="AE123" s="1916"/>
      <c r="AF123" s="132"/>
      <c r="AG123" s="132"/>
      <c r="AH123" s="132"/>
      <c r="AI123" s="132"/>
      <c r="AJ123" s="1749"/>
      <c r="AK123" s="151"/>
      <c r="AL123" s="1916"/>
      <c r="AM123" s="132"/>
      <c r="AN123" s="132"/>
      <c r="AO123" s="132"/>
      <c r="AP123" s="132"/>
      <c r="AQ123" s="1749"/>
      <c r="AR123" s="151"/>
      <c r="AS123" s="1916"/>
      <c r="AT123" s="132"/>
      <c r="AU123" s="132"/>
      <c r="AV123" s="132"/>
      <c r="AW123" s="132"/>
      <c r="AX123" s="1749"/>
      <c r="AY123" s="151"/>
      <c r="AZ123" s="270" t="str">
        <f t="shared" si="26"/>
        <v/>
      </c>
      <c r="BA123" s="271" t="str">
        <f t="shared" si="27"/>
        <v/>
      </c>
      <c r="BB123" s="271" t="str">
        <f t="shared" si="28"/>
        <v/>
      </c>
      <c r="BC123" s="271" t="str">
        <f t="shared" si="29"/>
        <v/>
      </c>
      <c r="BD123" s="272" t="str">
        <f t="shared" si="30"/>
        <v/>
      </c>
      <c r="BE123" s="15" t="str">
        <f t="shared" si="31"/>
        <v/>
      </c>
      <c r="BG123" s="270" t="str">
        <f t="shared" si="21"/>
        <v/>
      </c>
      <c r="BH123" s="271" t="str">
        <f t="shared" si="22"/>
        <v/>
      </c>
      <c r="BI123" s="273" t="str">
        <f t="shared" si="23"/>
        <v/>
      </c>
      <c r="BJ123" s="15" t="str">
        <f t="shared" si="24"/>
        <v/>
      </c>
      <c r="BL123" s="67" t="str">
        <f t="shared" si="32"/>
        <v/>
      </c>
      <c r="BM123" s="263"/>
      <c r="BO123" s="1850" t="str">
        <f>IF('20_P2_Alega'!P123&lt;&gt;"","SÍ","")</f>
        <v/>
      </c>
      <c r="BP123" s="1850" t="str">
        <f>IF('20_P2_Alega'!Q123&lt;&gt;"",'20_P2_Alega'!Q123,"")</f>
        <v/>
      </c>
      <c r="BQ123" s="1850"/>
      <c r="BS123" s="1440" t="str">
        <f t="shared" si="38"/>
        <v/>
      </c>
      <c r="BT123" s="1440" t="str">
        <f t="shared" si="39"/>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446" t="str">
        <f>CONCATENATE('01_Carga'!$M$5,"_",$I124)</f>
        <v>FI__107</v>
      </c>
      <c r="B124" s="1405"/>
      <c r="C124" s="1734" t="str">
        <f>'12_P1_Lista'!T124</f>
        <v/>
      </c>
      <c r="D124" s="1461" t="str">
        <f>'12_P1_Lista'!U124</f>
        <v/>
      </c>
      <c r="E124" s="1405"/>
      <c r="F124" s="1735" t="str">
        <f>IF('14_P2_Convoca'!F125&lt;&gt;"",'14_P2_Convoca'!F125,"")</f>
        <v/>
      </c>
      <c r="G124" s="1459" t="str">
        <f>'14_P2_Convoca'!R125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925"/>
      <c r="P124" s="153"/>
      <c r="Q124" s="1916"/>
      <c r="R124" s="132"/>
      <c r="S124" s="132"/>
      <c r="T124" s="132"/>
      <c r="U124" s="132"/>
      <c r="V124" s="1749"/>
      <c r="W124" s="151"/>
      <c r="X124" s="1916"/>
      <c r="Y124" s="132"/>
      <c r="Z124" s="132"/>
      <c r="AA124" s="132"/>
      <c r="AB124" s="132"/>
      <c r="AC124" s="1749"/>
      <c r="AD124" s="151"/>
      <c r="AE124" s="1916"/>
      <c r="AF124" s="132"/>
      <c r="AG124" s="132"/>
      <c r="AH124" s="132"/>
      <c r="AI124" s="132"/>
      <c r="AJ124" s="1749"/>
      <c r="AK124" s="151"/>
      <c r="AL124" s="1916"/>
      <c r="AM124" s="132"/>
      <c r="AN124" s="132"/>
      <c r="AO124" s="132"/>
      <c r="AP124" s="132"/>
      <c r="AQ124" s="1749"/>
      <c r="AR124" s="151"/>
      <c r="AS124" s="1916"/>
      <c r="AT124" s="132"/>
      <c r="AU124" s="132"/>
      <c r="AV124" s="132"/>
      <c r="AW124" s="132"/>
      <c r="AX124" s="1749"/>
      <c r="AY124" s="151"/>
      <c r="AZ124" s="270" t="str">
        <f t="shared" si="26"/>
        <v/>
      </c>
      <c r="BA124" s="271" t="str">
        <f t="shared" si="27"/>
        <v/>
      </c>
      <c r="BB124" s="271" t="str">
        <f t="shared" si="28"/>
        <v/>
      </c>
      <c r="BC124" s="271" t="str">
        <f t="shared" si="29"/>
        <v/>
      </c>
      <c r="BD124" s="272" t="str">
        <f t="shared" si="30"/>
        <v/>
      </c>
      <c r="BE124" s="15" t="str">
        <f t="shared" si="31"/>
        <v/>
      </c>
      <c r="BG124" s="270" t="str">
        <f t="shared" si="21"/>
        <v/>
      </c>
      <c r="BH124" s="271" t="str">
        <f t="shared" si="22"/>
        <v/>
      </c>
      <c r="BI124" s="273" t="str">
        <f t="shared" si="23"/>
        <v/>
      </c>
      <c r="BJ124" s="15" t="str">
        <f t="shared" si="24"/>
        <v/>
      </c>
      <c r="BL124" s="67" t="str">
        <f t="shared" si="32"/>
        <v/>
      </c>
      <c r="BM124" s="263"/>
      <c r="BO124" s="1850" t="str">
        <f>IF('20_P2_Alega'!P124&lt;&gt;"","SÍ","")</f>
        <v/>
      </c>
      <c r="BP124" s="1850" t="str">
        <f>IF('20_P2_Alega'!Q124&lt;&gt;"",'20_P2_Alega'!Q124,"")</f>
        <v/>
      </c>
      <c r="BQ124" s="1850"/>
      <c r="BS124" s="1440" t="str">
        <f t="shared" si="38"/>
        <v/>
      </c>
      <c r="BT124" s="1440" t="str">
        <f t="shared" si="39"/>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446" t="str">
        <f>CONCATENATE('01_Carga'!$M$5,"_",$I125)</f>
        <v>FI__108</v>
      </c>
      <c r="B125" s="1405"/>
      <c r="C125" s="1734" t="str">
        <f>'12_P1_Lista'!T125</f>
        <v/>
      </c>
      <c r="D125" s="1461" t="str">
        <f>'12_P1_Lista'!U125</f>
        <v/>
      </c>
      <c r="E125" s="1405"/>
      <c r="F125" s="1735" t="str">
        <f>IF('14_P2_Convoca'!F126&lt;&gt;"",'14_P2_Convoca'!F126,"")</f>
        <v/>
      </c>
      <c r="G125" s="1459" t="str">
        <f>'14_P2_Convoca'!R126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925"/>
      <c r="P125" s="153"/>
      <c r="Q125" s="1916"/>
      <c r="R125" s="132"/>
      <c r="S125" s="132"/>
      <c r="T125" s="132"/>
      <c r="U125" s="132"/>
      <c r="V125" s="1749"/>
      <c r="W125" s="151"/>
      <c r="X125" s="1916"/>
      <c r="Y125" s="132"/>
      <c r="Z125" s="132"/>
      <c r="AA125" s="132"/>
      <c r="AB125" s="132"/>
      <c r="AC125" s="1749"/>
      <c r="AD125" s="151"/>
      <c r="AE125" s="1916"/>
      <c r="AF125" s="132"/>
      <c r="AG125" s="132"/>
      <c r="AH125" s="132"/>
      <c r="AI125" s="132"/>
      <c r="AJ125" s="1749"/>
      <c r="AK125" s="151"/>
      <c r="AL125" s="1916"/>
      <c r="AM125" s="132"/>
      <c r="AN125" s="132"/>
      <c r="AO125" s="132"/>
      <c r="AP125" s="132"/>
      <c r="AQ125" s="1749"/>
      <c r="AR125" s="151"/>
      <c r="AS125" s="1916"/>
      <c r="AT125" s="132"/>
      <c r="AU125" s="132"/>
      <c r="AV125" s="132"/>
      <c r="AW125" s="132"/>
      <c r="AX125" s="1749"/>
      <c r="AY125" s="151"/>
      <c r="AZ125" s="270" t="str">
        <f t="shared" si="26"/>
        <v/>
      </c>
      <c r="BA125" s="271" t="str">
        <f t="shared" si="27"/>
        <v/>
      </c>
      <c r="BB125" s="271" t="str">
        <f t="shared" si="28"/>
        <v/>
      </c>
      <c r="BC125" s="271" t="str">
        <f t="shared" si="29"/>
        <v/>
      </c>
      <c r="BD125" s="272" t="str">
        <f t="shared" si="30"/>
        <v/>
      </c>
      <c r="BE125" s="15" t="str">
        <f t="shared" si="31"/>
        <v/>
      </c>
      <c r="BG125" s="270" t="str">
        <f t="shared" si="21"/>
        <v/>
      </c>
      <c r="BH125" s="271" t="str">
        <f t="shared" si="22"/>
        <v/>
      </c>
      <c r="BI125" s="273" t="str">
        <f t="shared" si="23"/>
        <v/>
      </c>
      <c r="BJ125" s="15" t="str">
        <f t="shared" si="24"/>
        <v/>
      </c>
      <c r="BL125" s="67" t="str">
        <f t="shared" si="32"/>
        <v/>
      </c>
      <c r="BM125" s="263"/>
      <c r="BO125" s="1850" t="str">
        <f>IF('20_P2_Alega'!P125&lt;&gt;"","SÍ","")</f>
        <v/>
      </c>
      <c r="BP125" s="1850" t="str">
        <f>IF('20_P2_Alega'!Q125&lt;&gt;"",'20_P2_Alega'!Q125,"")</f>
        <v/>
      </c>
      <c r="BQ125" s="1850"/>
      <c r="BS125" s="1440" t="str">
        <f t="shared" si="38"/>
        <v/>
      </c>
      <c r="BT125" s="1440" t="str">
        <f t="shared" si="39"/>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446" t="str">
        <f>CONCATENATE('01_Carga'!$M$5,"_",$I126)</f>
        <v>FI__109</v>
      </c>
      <c r="B126" s="1405"/>
      <c r="C126" s="1734" t="str">
        <f>'12_P1_Lista'!T126</f>
        <v/>
      </c>
      <c r="D126" s="1461" t="str">
        <f>'12_P1_Lista'!U126</f>
        <v/>
      </c>
      <c r="E126" s="1405"/>
      <c r="F126" s="1735" t="str">
        <f>IF('14_P2_Convoca'!F127&lt;&gt;"",'14_P2_Convoca'!F127,"")</f>
        <v/>
      </c>
      <c r="G126" s="1459" t="str">
        <f>'14_P2_Convoca'!R127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925"/>
      <c r="P126" s="153"/>
      <c r="Q126" s="1916"/>
      <c r="R126" s="132"/>
      <c r="S126" s="132"/>
      <c r="T126" s="132"/>
      <c r="U126" s="132"/>
      <c r="V126" s="1749"/>
      <c r="W126" s="151"/>
      <c r="X126" s="1916"/>
      <c r="Y126" s="132"/>
      <c r="Z126" s="132"/>
      <c r="AA126" s="132"/>
      <c r="AB126" s="132"/>
      <c r="AC126" s="1749"/>
      <c r="AD126" s="151"/>
      <c r="AE126" s="1916"/>
      <c r="AF126" s="132"/>
      <c r="AG126" s="132"/>
      <c r="AH126" s="132"/>
      <c r="AI126" s="132"/>
      <c r="AJ126" s="1749"/>
      <c r="AK126" s="151"/>
      <c r="AL126" s="1916"/>
      <c r="AM126" s="132"/>
      <c r="AN126" s="132"/>
      <c r="AO126" s="132"/>
      <c r="AP126" s="132"/>
      <c r="AQ126" s="1749"/>
      <c r="AR126" s="151"/>
      <c r="AS126" s="1916"/>
      <c r="AT126" s="132"/>
      <c r="AU126" s="132"/>
      <c r="AV126" s="132"/>
      <c r="AW126" s="132"/>
      <c r="AX126" s="1749"/>
      <c r="AY126" s="151"/>
      <c r="AZ126" s="270" t="str">
        <f t="shared" si="26"/>
        <v/>
      </c>
      <c r="BA126" s="271" t="str">
        <f t="shared" si="27"/>
        <v/>
      </c>
      <c r="BB126" s="271" t="str">
        <f t="shared" si="28"/>
        <v/>
      </c>
      <c r="BC126" s="271" t="str">
        <f t="shared" si="29"/>
        <v/>
      </c>
      <c r="BD126" s="272" t="str">
        <f t="shared" si="30"/>
        <v/>
      </c>
      <c r="BE126" s="15" t="str">
        <f t="shared" si="31"/>
        <v/>
      </c>
      <c r="BG126" s="270" t="str">
        <f t="shared" si="21"/>
        <v/>
      </c>
      <c r="BH126" s="271" t="str">
        <f t="shared" si="22"/>
        <v/>
      </c>
      <c r="BI126" s="273" t="str">
        <f t="shared" si="23"/>
        <v/>
      </c>
      <c r="BJ126" s="15" t="str">
        <f t="shared" si="24"/>
        <v/>
      </c>
      <c r="BL126" s="67" t="str">
        <f t="shared" si="32"/>
        <v/>
      </c>
      <c r="BM126" s="263"/>
      <c r="BO126" s="1850" t="str">
        <f>IF('20_P2_Alega'!P126&lt;&gt;"","SÍ","")</f>
        <v/>
      </c>
      <c r="BP126" s="1850" t="str">
        <f>IF('20_P2_Alega'!Q126&lt;&gt;"",'20_P2_Alega'!Q126,"")</f>
        <v/>
      </c>
      <c r="BQ126" s="1850"/>
      <c r="BS126" s="1440" t="str">
        <f t="shared" si="38"/>
        <v/>
      </c>
      <c r="BT126" s="1440" t="str">
        <f t="shared" si="39"/>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446" t="str">
        <f>CONCATENATE('01_Carga'!$M$5,"_",$I127)</f>
        <v>FI__110</v>
      </c>
      <c r="B127" s="1405"/>
      <c r="C127" s="1734" t="str">
        <f>'12_P1_Lista'!T127</f>
        <v/>
      </c>
      <c r="D127" s="1461" t="str">
        <f>'12_P1_Lista'!U127</f>
        <v/>
      </c>
      <c r="E127" s="1405"/>
      <c r="F127" s="1735" t="str">
        <f>IF('14_P2_Convoca'!F128&lt;&gt;"",'14_P2_Convoca'!F128,"")</f>
        <v/>
      </c>
      <c r="G127" s="1459" t="str">
        <f>'14_P2_Convoca'!R128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925"/>
      <c r="P127" s="153"/>
      <c r="Q127" s="1916"/>
      <c r="R127" s="132"/>
      <c r="S127" s="132"/>
      <c r="T127" s="132"/>
      <c r="U127" s="132"/>
      <c r="V127" s="1749"/>
      <c r="W127" s="151"/>
      <c r="X127" s="1916"/>
      <c r="Y127" s="132"/>
      <c r="Z127" s="132"/>
      <c r="AA127" s="132"/>
      <c r="AB127" s="132"/>
      <c r="AC127" s="1749"/>
      <c r="AD127" s="151"/>
      <c r="AE127" s="1916"/>
      <c r="AF127" s="132"/>
      <c r="AG127" s="132"/>
      <c r="AH127" s="132"/>
      <c r="AI127" s="132"/>
      <c r="AJ127" s="1749"/>
      <c r="AK127" s="151"/>
      <c r="AL127" s="1916"/>
      <c r="AM127" s="132"/>
      <c r="AN127" s="132"/>
      <c r="AO127" s="132"/>
      <c r="AP127" s="132"/>
      <c r="AQ127" s="1749"/>
      <c r="AR127" s="151"/>
      <c r="AS127" s="1916"/>
      <c r="AT127" s="132"/>
      <c r="AU127" s="132"/>
      <c r="AV127" s="132"/>
      <c r="AW127" s="132"/>
      <c r="AX127" s="1749"/>
      <c r="AY127" s="151"/>
      <c r="AZ127" s="270" t="str">
        <f t="shared" si="26"/>
        <v/>
      </c>
      <c r="BA127" s="271" t="str">
        <f t="shared" si="27"/>
        <v/>
      </c>
      <c r="BB127" s="271" t="str">
        <f t="shared" si="28"/>
        <v/>
      </c>
      <c r="BC127" s="271" t="str">
        <f t="shared" si="29"/>
        <v/>
      </c>
      <c r="BD127" s="272" t="str">
        <f t="shared" si="30"/>
        <v/>
      </c>
      <c r="BE127" s="15" t="str">
        <f t="shared" si="31"/>
        <v/>
      </c>
      <c r="BG127" s="270" t="str">
        <f t="shared" si="21"/>
        <v/>
      </c>
      <c r="BH127" s="271" t="str">
        <f t="shared" si="22"/>
        <v/>
      </c>
      <c r="BI127" s="273" t="str">
        <f t="shared" si="23"/>
        <v/>
      </c>
      <c r="BJ127" s="15" t="str">
        <f t="shared" si="24"/>
        <v/>
      </c>
      <c r="BL127" s="67" t="str">
        <f t="shared" si="32"/>
        <v/>
      </c>
      <c r="BM127" s="263"/>
      <c r="BO127" s="1850" t="str">
        <f>IF('20_P2_Alega'!P127&lt;&gt;"","SÍ","")</f>
        <v/>
      </c>
      <c r="BP127" s="1850" t="str">
        <f>IF('20_P2_Alega'!Q127&lt;&gt;"",'20_P2_Alega'!Q127,"")</f>
        <v/>
      </c>
      <c r="BQ127" s="1850"/>
      <c r="BS127" s="1440" t="str">
        <f t="shared" si="38"/>
        <v/>
      </c>
      <c r="BT127" s="1440" t="str">
        <f t="shared" si="39"/>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446" t="str">
        <f>CONCATENATE('01_Carga'!$M$5,"_",$I128)</f>
        <v>FI__111</v>
      </c>
      <c r="B128" s="1405"/>
      <c r="C128" s="1734" t="str">
        <f>'12_P1_Lista'!T128</f>
        <v/>
      </c>
      <c r="D128" s="1461" t="str">
        <f>'12_P1_Lista'!U128</f>
        <v/>
      </c>
      <c r="E128" s="1405"/>
      <c r="F128" s="1735" t="str">
        <f>IF('14_P2_Convoca'!F129&lt;&gt;"",'14_P2_Convoca'!F129,"")</f>
        <v/>
      </c>
      <c r="G128" s="1459" t="str">
        <f>'14_P2_Convoca'!R129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925"/>
      <c r="P128" s="153"/>
      <c r="Q128" s="1916"/>
      <c r="R128" s="132"/>
      <c r="S128" s="132"/>
      <c r="T128" s="132"/>
      <c r="U128" s="132"/>
      <c r="V128" s="1749"/>
      <c r="W128" s="151"/>
      <c r="X128" s="1916"/>
      <c r="Y128" s="132"/>
      <c r="Z128" s="132"/>
      <c r="AA128" s="132"/>
      <c r="AB128" s="132"/>
      <c r="AC128" s="1749"/>
      <c r="AD128" s="151"/>
      <c r="AE128" s="1916"/>
      <c r="AF128" s="132"/>
      <c r="AG128" s="132"/>
      <c r="AH128" s="132"/>
      <c r="AI128" s="132"/>
      <c r="AJ128" s="1749"/>
      <c r="AK128" s="151"/>
      <c r="AL128" s="1916"/>
      <c r="AM128" s="132"/>
      <c r="AN128" s="132"/>
      <c r="AO128" s="132"/>
      <c r="AP128" s="132"/>
      <c r="AQ128" s="1749"/>
      <c r="AR128" s="151"/>
      <c r="AS128" s="1916"/>
      <c r="AT128" s="132"/>
      <c r="AU128" s="132"/>
      <c r="AV128" s="132"/>
      <c r="AW128" s="132"/>
      <c r="AX128" s="1749"/>
      <c r="AY128" s="151"/>
      <c r="AZ128" s="270" t="str">
        <f t="shared" si="26"/>
        <v/>
      </c>
      <c r="BA128" s="271" t="str">
        <f t="shared" si="27"/>
        <v/>
      </c>
      <c r="BB128" s="271" t="str">
        <f t="shared" si="28"/>
        <v/>
      </c>
      <c r="BC128" s="271" t="str">
        <f t="shared" si="29"/>
        <v/>
      </c>
      <c r="BD128" s="272" t="str">
        <f t="shared" si="30"/>
        <v/>
      </c>
      <c r="BE128" s="15" t="str">
        <f t="shared" si="31"/>
        <v/>
      </c>
      <c r="BG128" s="270" t="str">
        <f t="shared" si="21"/>
        <v/>
      </c>
      <c r="BH128" s="271" t="str">
        <f t="shared" si="22"/>
        <v/>
      </c>
      <c r="BI128" s="273" t="str">
        <f t="shared" si="23"/>
        <v/>
      </c>
      <c r="BJ128" s="15" t="str">
        <f t="shared" si="24"/>
        <v/>
      </c>
      <c r="BL128" s="67" t="str">
        <f t="shared" si="32"/>
        <v/>
      </c>
      <c r="BM128" s="263"/>
      <c r="BO128" s="1850" t="str">
        <f>IF('20_P2_Alega'!P128&lt;&gt;"","SÍ","")</f>
        <v/>
      </c>
      <c r="BP128" s="1850" t="str">
        <f>IF('20_P2_Alega'!Q128&lt;&gt;"",'20_P2_Alega'!Q128,"")</f>
        <v/>
      </c>
      <c r="BQ128" s="1850"/>
      <c r="BS128" s="1440" t="str">
        <f t="shared" si="38"/>
        <v/>
      </c>
      <c r="BT128" s="1440" t="str">
        <f t="shared" si="39"/>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446" t="str">
        <f>CONCATENATE('01_Carga'!$M$5,"_",$I129)</f>
        <v>FI__112</v>
      </c>
      <c r="B129" s="1405"/>
      <c r="C129" s="1734" t="str">
        <f>'12_P1_Lista'!T129</f>
        <v/>
      </c>
      <c r="D129" s="1461" t="str">
        <f>'12_P1_Lista'!U129</f>
        <v/>
      </c>
      <c r="E129" s="1405"/>
      <c r="F129" s="1735" t="str">
        <f>IF('14_P2_Convoca'!F130&lt;&gt;"",'14_P2_Convoca'!F130,"")</f>
        <v/>
      </c>
      <c r="G129" s="1459" t="str">
        <f>'14_P2_Convoca'!R130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925"/>
      <c r="P129" s="153"/>
      <c r="Q129" s="1916"/>
      <c r="R129" s="132"/>
      <c r="S129" s="132"/>
      <c r="T129" s="132"/>
      <c r="U129" s="132"/>
      <c r="V129" s="1749"/>
      <c r="W129" s="151"/>
      <c r="X129" s="1916"/>
      <c r="Y129" s="132"/>
      <c r="Z129" s="132"/>
      <c r="AA129" s="132"/>
      <c r="AB129" s="132"/>
      <c r="AC129" s="1749"/>
      <c r="AD129" s="151"/>
      <c r="AE129" s="1916"/>
      <c r="AF129" s="132"/>
      <c r="AG129" s="132"/>
      <c r="AH129" s="132"/>
      <c r="AI129" s="132"/>
      <c r="AJ129" s="1749"/>
      <c r="AK129" s="151"/>
      <c r="AL129" s="1916"/>
      <c r="AM129" s="132"/>
      <c r="AN129" s="132"/>
      <c r="AO129" s="132"/>
      <c r="AP129" s="132"/>
      <c r="AQ129" s="1749"/>
      <c r="AR129" s="151"/>
      <c r="AS129" s="1916"/>
      <c r="AT129" s="132"/>
      <c r="AU129" s="132"/>
      <c r="AV129" s="132"/>
      <c r="AW129" s="132"/>
      <c r="AX129" s="1749"/>
      <c r="AY129" s="151"/>
      <c r="AZ129" s="270" t="str">
        <f t="shared" si="26"/>
        <v/>
      </c>
      <c r="BA129" s="271" t="str">
        <f t="shared" si="27"/>
        <v/>
      </c>
      <c r="BB129" s="271" t="str">
        <f t="shared" si="28"/>
        <v/>
      </c>
      <c r="BC129" s="271" t="str">
        <f t="shared" si="29"/>
        <v/>
      </c>
      <c r="BD129" s="272" t="str">
        <f t="shared" si="30"/>
        <v/>
      </c>
      <c r="BE129" s="15" t="str">
        <f t="shared" si="31"/>
        <v/>
      </c>
      <c r="BG129" s="270" t="str">
        <f t="shared" si="21"/>
        <v/>
      </c>
      <c r="BH129" s="271" t="str">
        <f t="shared" si="22"/>
        <v/>
      </c>
      <c r="BI129" s="273" t="str">
        <f t="shared" si="23"/>
        <v/>
      </c>
      <c r="BJ129" s="15" t="str">
        <f t="shared" si="24"/>
        <v/>
      </c>
      <c r="BL129" s="67" t="str">
        <f t="shared" si="32"/>
        <v/>
      </c>
      <c r="BM129" s="263"/>
      <c r="BO129" s="1850" t="str">
        <f>IF('20_P2_Alega'!P129&lt;&gt;"","SÍ","")</f>
        <v/>
      </c>
      <c r="BP129" s="1850" t="str">
        <f>IF('20_P2_Alega'!Q129&lt;&gt;"",'20_P2_Alega'!Q129,"")</f>
        <v/>
      </c>
      <c r="BQ129" s="1850"/>
      <c r="BS129" s="1440" t="str">
        <f t="shared" si="38"/>
        <v/>
      </c>
      <c r="BT129" s="1440" t="str">
        <f t="shared" si="39"/>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446" t="str">
        <f>CONCATENATE('01_Carga'!$M$5,"_",$I130)</f>
        <v>FI__113</v>
      </c>
      <c r="B130" s="1405"/>
      <c r="C130" s="1734" t="str">
        <f>'12_P1_Lista'!T130</f>
        <v/>
      </c>
      <c r="D130" s="1461" t="str">
        <f>'12_P1_Lista'!U130</f>
        <v/>
      </c>
      <c r="E130" s="1405"/>
      <c r="F130" s="1735" t="str">
        <f>IF('14_P2_Convoca'!F131&lt;&gt;"",'14_P2_Convoca'!F131,"")</f>
        <v/>
      </c>
      <c r="G130" s="1459" t="str">
        <f>'14_P2_Convoca'!R131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925"/>
      <c r="P130" s="153"/>
      <c r="Q130" s="1916"/>
      <c r="R130" s="132"/>
      <c r="S130" s="132"/>
      <c r="T130" s="132"/>
      <c r="U130" s="132"/>
      <c r="V130" s="1749"/>
      <c r="W130" s="151"/>
      <c r="X130" s="1916"/>
      <c r="Y130" s="132"/>
      <c r="Z130" s="132"/>
      <c r="AA130" s="132"/>
      <c r="AB130" s="132"/>
      <c r="AC130" s="1749"/>
      <c r="AD130" s="151"/>
      <c r="AE130" s="1916"/>
      <c r="AF130" s="132"/>
      <c r="AG130" s="132"/>
      <c r="AH130" s="132"/>
      <c r="AI130" s="132"/>
      <c r="AJ130" s="1749"/>
      <c r="AK130" s="151"/>
      <c r="AL130" s="1916"/>
      <c r="AM130" s="132"/>
      <c r="AN130" s="132"/>
      <c r="AO130" s="132"/>
      <c r="AP130" s="132"/>
      <c r="AQ130" s="1749"/>
      <c r="AR130" s="151"/>
      <c r="AS130" s="1916"/>
      <c r="AT130" s="132"/>
      <c r="AU130" s="132"/>
      <c r="AV130" s="132"/>
      <c r="AW130" s="132"/>
      <c r="AX130" s="1749"/>
      <c r="AY130" s="151"/>
      <c r="AZ130" s="270" t="str">
        <f t="shared" si="26"/>
        <v/>
      </c>
      <c r="BA130" s="271" t="str">
        <f t="shared" si="27"/>
        <v/>
      </c>
      <c r="BB130" s="271" t="str">
        <f t="shared" si="28"/>
        <v/>
      </c>
      <c r="BC130" s="271" t="str">
        <f t="shared" si="29"/>
        <v/>
      </c>
      <c r="BD130" s="272" t="str">
        <f t="shared" si="30"/>
        <v/>
      </c>
      <c r="BE130" s="15" t="str">
        <f t="shared" si="31"/>
        <v/>
      </c>
      <c r="BG130" s="270" t="str">
        <f t="shared" si="21"/>
        <v/>
      </c>
      <c r="BH130" s="271" t="str">
        <f t="shared" si="22"/>
        <v/>
      </c>
      <c r="BI130" s="273" t="str">
        <f t="shared" si="23"/>
        <v/>
      </c>
      <c r="BJ130" s="15" t="str">
        <f t="shared" si="24"/>
        <v/>
      </c>
      <c r="BL130" s="67" t="str">
        <f t="shared" si="32"/>
        <v/>
      </c>
      <c r="BM130" s="263"/>
      <c r="BO130" s="1850" t="str">
        <f>IF('20_P2_Alega'!P130&lt;&gt;"","SÍ","")</f>
        <v/>
      </c>
      <c r="BP130" s="1850" t="str">
        <f>IF('20_P2_Alega'!Q130&lt;&gt;"",'20_P2_Alega'!Q130,"")</f>
        <v/>
      </c>
      <c r="BQ130" s="1850"/>
      <c r="BS130" s="1440" t="str">
        <f t="shared" si="38"/>
        <v/>
      </c>
      <c r="BT130" s="1440" t="str">
        <f t="shared" si="39"/>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446" t="str">
        <f>CONCATENATE('01_Carga'!$M$5,"_",$I131)</f>
        <v>FI__114</v>
      </c>
      <c r="B131" s="1405"/>
      <c r="C131" s="1734" t="str">
        <f>'12_P1_Lista'!T131</f>
        <v/>
      </c>
      <c r="D131" s="1461" t="str">
        <f>'12_P1_Lista'!U131</f>
        <v/>
      </c>
      <c r="E131" s="1405"/>
      <c r="F131" s="1735" t="str">
        <f>IF('14_P2_Convoca'!F132&lt;&gt;"",'14_P2_Convoca'!F132,"")</f>
        <v/>
      </c>
      <c r="G131" s="1459" t="str">
        <f>'14_P2_Convoca'!R132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925"/>
      <c r="P131" s="153"/>
      <c r="Q131" s="1916"/>
      <c r="R131" s="132"/>
      <c r="S131" s="132"/>
      <c r="T131" s="132"/>
      <c r="U131" s="132"/>
      <c r="V131" s="1749"/>
      <c r="W131" s="151"/>
      <c r="X131" s="1916"/>
      <c r="Y131" s="132"/>
      <c r="Z131" s="132"/>
      <c r="AA131" s="132"/>
      <c r="AB131" s="132"/>
      <c r="AC131" s="1749"/>
      <c r="AD131" s="151"/>
      <c r="AE131" s="1916"/>
      <c r="AF131" s="132"/>
      <c r="AG131" s="132"/>
      <c r="AH131" s="132"/>
      <c r="AI131" s="132"/>
      <c r="AJ131" s="1749"/>
      <c r="AK131" s="151"/>
      <c r="AL131" s="1916"/>
      <c r="AM131" s="132"/>
      <c r="AN131" s="132"/>
      <c r="AO131" s="132"/>
      <c r="AP131" s="132"/>
      <c r="AQ131" s="1749"/>
      <c r="AR131" s="151"/>
      <c r="AS131" s="1916"/>
      <c r="AT131" s="132"/>
      <c r="AU131" s="132"/>
      <c r="AV131" s="132"/>
      <c r="AW131" s="132"/>
      <c r="AX131" s="1749"/>
      <c r="AY131" s="151"/>
      <c r="AZ131" s="270" t="str">
        <f t="shared" si="26"/>
        <v/>
      </c>
      <c r="BA131" s="271" t="str">
        <f t="shared" si="27"/>
        <v/>
      </c>
      <c r="BB131" s="271" t="str">
        <f t="shared" si="28"/>
        <v/>
      </c>
      <c r="BC131" s="271" t="str">
        <f t="shared" si="29"/>
        <v/>
      </c>
      <c r="BD131" s="272" t="str">
        <f t="shared" si="30"/>
        <v/>
      </c>
      <c r="BE131" s="15" t="str">
        <f t="shared" si="31"/>
        <v/>
      </c>
      <c r="BG131" s="270" t="str">
        <f t="shared" si="21"/>
        <v/>
      </c>
      <c r="BH131" s="271" t="str">
        <f t="shared" si="22"/>
        <v/>
      </c>
      <c r="BI131" s="273" t="str">
        <f t="shared" si="23"/>
        <v/>
      </c>
      <c r="BJ131" s="15" t="str">
        <f t="shared" si="24"/>
        <v/>
      </c>
      <c r="BL131" s="67" t="str">
        <f t="shared" si="32"/>
        <v/>
      </c>
      <c r="BM131" s="263"/>
      <c r="BO131" s="1850" t="str">
        <f>IF('20_P2_Alega'!P131&lt;&gt;"","SÍ","")</f>
        <v/>
      </c>
      <c r="BP131" s="1850" t="str">
        <f>IF('20_P2_Alega'!Q131&lt;&gt;"",'20_P2_Alega'!Q131,"")</f>
        <v/>
      </c>
      <c r="BQ131" s="1850"/>
      <c r="BS131" s="1440" t="str">
        <f t="shared" si="38"/>
        <v/>
      </c>
      <c r="BT131" s="1440" t="str">
        <f t="shared" si="39"/>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446" t="str">
        <f>CONCATENATE('01_Carga'!$M$5,"_",$I132)</f>
        <v>FI__115</v>
      </c>
      <c r="B132" s="1405"/>
      <c r="C132" s="1734" t="str">
        <f>'12_P1_Lista'!T132</f>
        <v/>
      </c>
      <c r="D132" s="1461" t="str">
        <f>'12_P1_Lista'!U132</f>
        <v/>
      </c>
      <c r="E132" s="1405"/>
      <c r="F132" s="1735" t="str">
        <f>IF('14_P2_Convoca'!F133&lt;&gt;"",'14_P2_Convoca'!F133,"")</f>
        <v/>
      </c>
      <c r="G132" s="1459" t="str">
        <f>'14_P2_Convoca'!R133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925"/>
      <c r="P132" s="153"/>
      <c r="Q132" s="1916"/>
      <c r="R132" s="132"/>
      <c r="S132" s="132"/>
      <c r="T132" s="132"/>
      <c r="U132" s="132"/>
      <c r="V132" s="1749"/>
      <c r="W132" s="151"/>
      <c r="X132" s="1916"/>
      <c r="Y132" s="132"/>
      <c r="Z132" s="132"/>
      <c r="AA132" s="132"/>
      <c r="AB132" s="132"/>
      <c r="AC132" s="1749"/>
      <c r="AD132" s="151"/>
      <c r="AE132" s="1916"/>
      <c r="AF132" s="132"/>
      <c r="AG132" s="132"/>
      <c r="AH132" s="132"/>
      <c r="AI132" s="132"/>
      <c r="AJ132" s="1749"/>
      <c r="AK132" s="151"/>
      <c r="AL132" s="1916"/>
      <c r="AM132" s="132"/>
      <c r="AN132" s="132"/>
      <c r="AO132" s="132"/>
      <c r="AP132" s="132"/>
      <c r="AQ132" s="1749"/>
      <c r="AR132" s="151"/>
      <c r="AS132" s="1916"/>
      <c r="AT132" s="132"/>
      <c r="AU132" s="132"/>
      <c r="AV132" s="132"/>
      <c r="AW132" s="132"/>
      <c r="AX132" s="1749"/>
      <c r="AY132" s="151"/>
      <c r="AZ132" s="270" t="str">
        <f t="shared" si="26"/>
        <v/>
      </c>
      <c r="BA132" s="271" t="str">
        <f t="shared" si="27"/>
        <v/>
      </c>
      <c r="BB132" s="271" t="str">
        <f t="shared" si="28"/>
        <v/>
      </c>
      <c r="BC132" s="271" t="str">
        <f t="shared" si="29"/>
        <v/>
      </c>
      <c r="BD132" s="272" t="str">
        <f t="shared" si="30"/>
        <v/>
      </c>
      <c r="BE132" s="15" t="str">
        <f t="shared" si="31"/>
        <v/>
      </c>
      <c r="BG132" s="270" t="str">
        <f t="shared" si="21"/>
        <v/>
      </c>
      <c r="BH132" s="271" t="str">
        <f t="shared" si="22"/>
        <v/>
      </c>
      <c r="BI132" s="273" t="str">
        <f t="shared" si="23"/>
        <v/>
      </c>
      <c r="BJ132" s="15" t="str">
        <f t="shared" si="24"/>
        <v/>
      </c>
      <c r="BL132" s="67" t="str">
        <f t="shared" si="32"/>
        <v/>
      </c>
      <c r="BM132" s="263"/>
      <c r="BO132" s="1850" t="str">
        <f>IF('20_P2_Alega'!P132&lt;&gt;"","SÍ","")</f>
        <v/>
      </c>
      <c r="BP132" s="1850" t="str">
        <f>IF('20_P2_Alega'!Q132&lt;&gt;"",'20_P2_Alega'!Q132,"")</f>
        <v/>
      </c>
      <c r="BQ132" s="1850"/>
      <c r="BS132" s="1440" t="str">
        <f t="shared" si="38"/>
        <v/>
      </c>
      <c r="BT132" s="1440" t="str">
        <f t="shared" si="39"/>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446" t="str">
        <f>CONCATENATE('01_Carga'!$M$5,"_",$I133)</f>
        <v>FI__116</v>
      </c>
      <c r="B133" s="1405"/>
      <c r="C133" s="1734" t="str">
        <f>'12_P1_Lista'!T133</f>
        <v/>
      </c>
      <c r="D133" s="1461" t="str">
        <f>'12_P1_Lista'!U133</f>
        <v/>
      </c>
      <c r="E133" s="1405"/>
      <c r="F133" s="1735" t="str">
        <f>IF('14_P2_Convoca'!F134&lt;&gt;"",'14_P2_Convoca'!F134,"")</f>
        <v/>
      </c>
      <c r="G133" s="1459" t="str">
        <f>'14_P2_Convoca'!R134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925"/>
      <c r="P133" s="153"/>
      <c r="Q133" s="1916"/>
      <c r="R133" s="132"/>
      <c r="S133" s="132"/>
      <c r="T133" s="132"/>
      <c r="U133" s="132"/>
      <c r="V133" s="1749"/>
      <c r="W133" s="151"/>
      <c r="X133" s="1916"/>
      <c r="Y133" s="132"/>
      <c r="Z133" s="132"/>
      <c r="AA133" s="132"/>
      <c r="AB133" s="132"/>
      <c r="AC133" s="1749"/>
      <c r="AD133" s="151"/>
      <c r="AE133" s="1916"/>
      <c r="AF133" s="132"/>
      <c r="AG133" s="132"/>
      <c r="AH133" s="132"/>
      <c r="AI133" s="132"/>
      <c r="AJ133" s="1749"/>
      <c r="AK133" s="151"/>
      <c r="AL133" s="1916"/>
      <c r="AM133" s="132"/>
      <c r="AN133" s="132"/>
      <c r="AO133" s="132"/>
      <c r="AP133" s="132"/>
      <c r="AQ133" s="1749"/>
      <c r="AR133" s="151"/>
      <c r="AS133" s="1916"/>
      <c r="AT133" s="132"/>
      <c r="AU133" s="132"/>
      <c r="AV133" s="132"/>
      <c r="AW133" s="132"/>
      <c r="AX133" s="1749"/>
      <c r="AY133" s="151"/>
      <c r="AZ133" s="270" t="str">
        <f t="shared" si="26"/>
        <v/>
      </c>
      <c r="BA133" s="271" t="str">
        <f t="shared" si="27"/>
        <v/>
      </c>
      <c r="BB133" s="271" t="str">
        <f t="shared" si="28"/>
        <v/>
      </c>
      <c r="BC133" s="271" t="str">
        <f t="shared" si="29"/>
        <v/>
      </c>
      <c r="BD133" s="272" t="str">
        <f t="shared" si="30"/>
        <v/>
      </c>
      <c r="BE133" s="15" t="str">
        <f t="shared" si="31"/>
        <v/>
      </c>
      <c r="BG133" s="270" t="str">
        <f t="shared" si="21"/>
        <v/>
      </c>
      <c r="BH133" s="271" t="str">
        <f t="shared" si="22"/>
        <v/>
      </c>
      <c r="BI133" s="273" t="str">
        <f t="shared" si="23"/>
        <v/>
      </c>
      <c r="BJ133" s="15" t="str">
        <f t="shared" si="24"/>
        <v/>
      </c>
      <c r="BL133" s="67" t="str">
        <f t="shared" si="32"/>
        <v/>
      </c>
      <c r="BM133" s="263"/>
      <c r="BO133" s="1850" t="str">
        <f>IF('20_P2_Alega'!P133&lt;&gt;"","SÍ","")</f>
        <v/>
      </c>
      <c r="BP133" s="1850" t="str">
        <f>IF('20_P2_Alega'!Q133&lt;&gt;"",'20_P2_Alega'!Q133,"")</f>
        <v/>
      </c>
      <c r="BQ133" s="1850"/>
      <c r="BS133" s="1440" t="str">
        <f t="shared" si="38"/>
        <v/>
      </c>
      <c r="BT133" s="1440" t="str">
        <f t="shared" si="39"/>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446" t="str">
        <f>CONCATENATE('01_Carga'!$M$5,"_",$I134)</f>
        <v>FI__117</v>
      </c>
      <c r="B134" s="1405"/>
      <c r="C134" s="1734" t="str">
        <f>'12_P1_Lista'!T134</f>
        <v/>
      </c>
      <c r="D134" s="1461" t="str">
        <f>'12_P1_Lista'!U134</f>
        <v/>
      </c>
      <c r="E134" s="1405"/>
      <c r="F134" s="1735" t="str">
        <f>IF('14_P2_Convoca'!F135&lt;&gt;"",'14_P2_Convoca'!F135,"")</f>
        <v/>
      </c>
      <c r="G134" s="1459" t="str">
        <f>'14_P2_Convoca'!R135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925"/>
      <c r="P134" s="153"/>
      <c r="Q134" s="1916"/>
      <c r="R134" s="132"/>
      <c r="S134" s="132"/>
      <c r="T134" s="132"/>
      <c r="U134" s="132"/>
      <c r="V134" s="1749"/>
      <c r="W134" s="151"/>
      <c r="X134" s="1916"/>
      <c r="Y134" s="132"/>
      <c r="Z134" s="132"/>
      <c r="AA134" s="132"/>
      <c r="AB134" s="132"/>
      <c r="AC134" s="1749"/>
      <c r="AD134" s="151"/>
      <c r="AE134" s="1916"/>
      <c r="AF134" s="132"/>
      <c r="AG134" s="132"/>
      <c r="AH134" s="132"/>
      <c r="AI134" s="132"/>
      <c r="AJ134" s="1749"/>
      <c r="AK134" s="151"/>
      <c r="AL134" s="1916"/>
      <c r="AM134" s="132"/>
      <c r="AN134" s="132"/>
      <c r="AO134" s="132"/>
      <c r="AP134" s="132"/>
      <c r="AQ134" s="1749"/>
      <c r="AR134" s="151"/>
      <c r="AS134" s="1916"/>
      <c r="AT134" s="132"/>
      <c r="AU134" s="132"/>
      <c r="AV134" s="132"/>
      <c r="AW134" s="132"/>
      <c r="AX134" s="1749"/>
      <c r="AY134" s="151"/>
      <c r="AZ134" s="270" t="str">
        <f t="shared" si="26"/>
        <v/>
      </c>
      <c r="BA134" s="271" t="str">
        <f t="shared" si="27"/>
        <v/>
      </c>
      <c r="BB134" s="271" t="str">
        <f t="shared" si="28"/>
        <v/>
      </c>
      <c r="BC134" s="271" t="str">
        <f t="shared" si="29"/>
        <v/>
      </c>
      <c r="BD134" s="272" t="str">
        <f t="shared" si="30"/>
        <v/>
      </c>
      <c r="BE134" s="15" t="str">
        <f t="shared" si="31"/>
        <v/>
      </c>
      <c r="BG134" s="270" t="str">
        <f t="shared" si="21"/>
        <v/>
      </c>
      <c r="BH134" s="271" t="str">
        <f t="shared" si="22"/>
        <v/>
      </c>
      <c r="BI134" s="273" t="str">
        <f t="shared" si="23"/>
        <v/>
      </c>
      <c r="BJ134" s="15" t="str">
        <f t="shared" si="24"/>
        <v/>
      </c>
      <c r="BL134" s="67" t="str">
        <f t="shared" si="32"/>
        <v/>
      </c>
      <c r="BM134" s="263"/>
      <c r="BO134" s="1850" t="str">
        <f>IF('20_P2_Alega'!P134&lt;&gt;"","SÍ","")</f>
        <v/>
      </c>
      <c r="BP134" s="1850" t="str">
        <f>IF('20_P2_Alega'!Q134&lt;&gt;"",'20_P2_Alega'!Q134,"")</f>
        <v/>
      </c>
      <c r="BQ134" s="1850"/>
      <c r="BS134" s="1440" t="str">
        <f t="shared" si="38"/>
        <v/>
      </c>
      <c r="BT134" s="1440" t="str">
        <f t="shared" si="39"/>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446" t="str">
        <f>CONCATENATE('01_Carga'!$M$5,"_",$I135)</f>
        <v>FI__118</v>
      </c>
      <c r="B135" s="1405"/>
      <c r="C135" s="1734" t="str">
        <f>'12_P1_Lista'!T135</f>
        <v/>
      </c>
      <c r="D135" s="1461" t="str">
        <f>'12_P1_Lista'!U135</f>
        <v/>
      </c>
      <c r="E135" s="1405"/>
      <c r="F135" s="1735" t="str">
        <f>IF('14_P2_Convoca'!F136&lt;&gt;"",'14_P2_Convoca'!F136,"")</f>
        <v/>
      </c>
      <c r="G135" s="1459" t="str">
        <f>'14_P2_Convoca'!R136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925"/>
      <c r="P135" s="153"/>
      <c r="Q135" s="1916"/>
      <c r="R135" s="132"/>
      <c r="S135" s="132"/>
      <c r="T135" s="132"/>
      <c r="U135" s="132"/>
      <c r="V135" s="1749"/>
      <c r="W135" s="151"/>
      <c r="X135" s="1916"/>
      <c r="Y135" s="132"/>
      <c r="Z135" s="132"/>
      <c r="AA135" s="132"/>
      <c r="AB135" s="132"/>
      <c r="AC135" s="1749"/>
      <c r="AD135" s="151"/>
      <c r="AE135" s="1916"/>
      <c r="AF135" s="132"/>
      <c r="AG135" s="132"/>
      <c r="AH135" s="132"/>
      <c r="AI135" s="132"/>
      <c r="AJ135" s="1749"/>
      <c r="AK135" s="151"/>
      <c r="AL135" s="1916"/>
      <c r="AM135" s="132"/>
      <c r="AN135" s="132"/>
      <c r="AO135" s="132"/>
      <c r="AP135" s="132"/>
      <c r="AQ135" s="1749"/>
      <c r="AR135" s="151"/>
      <c r="AS135" s="1916"/>
      <c r="AT135" s="132"/>
      <c r="AU135" s="132"/>
      <c r="AV135" s="132"/>
      <c r="AW135" s="132"/>
      <c r="AX135" s="1749"/>
      <c r="AY135" s="151"/>
      <c r="AZ135" s="270" t="str">
        <f t="shared" si="26"/>
        <v/>
      </c>
      <c r="BA135" s="271" t="str">
        <f t="shared" si="27"/>
        <v/>
      </c>
      <c r="BB135" s="271" t="str">
        <f t="shared" si="28"/>
        <v/>
      </c>
      <c r="BC135" s="271" t="str">
        <f t="shared" si="29"/>
        <v/>
      </c>
      <c r="BD135" s="272" t="str">
        <f t="shared" si="30"/>
        <v/>
      </c>
      <c r="BE135" s="15" t="str">
        <f t="shared" si="31"/>
        <v/>
      </c>
      <c r="BG135" s="270" t="str">
        <f t="shared" si="21"/>
        <v/>
      </c>
      <c r="BH135" s="271" t="str">
        <f t="shared" si="22"/>
        <v/>
      </c>
      <c r="BI135" s="273" t="str">
        <f t="shared" si="23"/>
        <v/>
      </c>
      <c r="BJ135" s="15" t="str">
        <f t="shared" si="24"/>
        <v/>
      </c>
      <c r="BL135" s="67" t="str">
        <f t="shared" si="32"/>
        <v/>
      </c>
      <c r="BM135" s="263"/>
      <c r="BO135" s="1850" t="str">
        <f>IF('20_P2_Alega'!P135&lt;&gt;"","SÍ","")</f>
        <v/>
      </c>
      <c r="BP135" s="1850" t="str">
        <f>IF('20_P2_Alega'!Q135&lt;&gt;"",'20_P2_Alega'!Q135,"")</f>
        <v/>
      </c>
      <c r="BQ135" s="1850"/>
      <c r="BS135" s="1440" t="str">
        <f t="shared" si="38"/>
        <v/>
      </c>
      <c r="BT135" s="1440" t="str">
        <f t="shared" si="39"/>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446" t="str">
        <f>CONCATENATE('01_Carga'!$M$5,"_",$I136)</f>
        <v>FI__119</v>
      </c>
      <c r="B136" s="1405"/>
      <c r="C136" s="1734" t="str">
        <f>'12_P1_Lista'!T136</f>
        <v/>
      </c>
      <c r="D136" s="1461" t="str">
        <f>'12_P1_Lista'!U136</f>
        <v/>
      </c>
      <c r="E136" s="1405"/>
      <c r="F136" s="1735" t="str">
        <f>IF('14_P2_Convoca'!F137&lt;&gt;"",'14_P2_Convoca'!F137,"")</f>
        <v/>
      </c>
      <c r="G136" s="1459" t="str">
        <f>'14_P2_Convoca'!R137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925"/>
      <c r="P136" s="153"/>
      <c r="Q136" s="1916"/>
      <c r="R136" s="132"/>
      <c r="S136" s="132"/>
      <c r="T136" s="132"/>
      <c r="U136" s="132"/>
      <c r="V136" s="1749"/>
      <c r="W136" s="151"/>
      <c r="X136" s="1916"/>
      <c r="Y136" s="132"/>
      <c r="Z136" s="132"/>
      <c r="AA136" s="132"/>
      <c r="AB136" s="132"/>
      <c r="AC136" s="1749"/>
      <c r="AD136" s="151"/>
      <c r="AE136" s="1916"/>
      <c r="AF136" s="132"/>
      <c r="AG136" s="132"/>
      <c r="AH136" s="132"/>
      <c r="AI136" s="132"/>
      <c r="AJ136" s="1749"/>
      <c r="AK136" s="151"/>
      <c r="AL136" s="1916"/>
      <c r="AM136" s="132"/>
      <c r="AN136" s="132"/>
      <c r="AO136" s="132"/>
      <c r="AP136" s="132"/>
      <c r="AQ136" s="1749"/>
      <c r="AR136" s="151"/>
      <c r="AS136" s="1916"/>
      <c r="AT136" s="132"/>
      <c r="AU136" s="132"/>
      <c r="AV136" s="132"/>
      <c r="AW136" s="132"/>
      <c r="AX136" s="1749"/>
      <c r="AY136" s="151"/>
      <c r="AZ136" s="270" t="str">
        <f t="shared" si="26"/>
        <v/>
      </c>
      <c r="BA136" s="271" t="str">
        <f t="shared" si="27"/>
        <v/>
      </c>
      <c r="BB136" s="271" t="str">
        <f t="shared" si="28"/>
        <v/>
      </c>
      <c r="BC136" s="271" t="str">
        <f t="shared" si="29"/>
        <v/>
      </c>
      <c r="BD136" s="272" t="str">
        <f t="shared" si="30"/>
        <v/>
      </c>
      <c r="BE136" s="15" t="str">
        <f t="shared" si="31"/>
        <v/>
      </c>
      <c r="BG136" s="270" t="str">
        <f t="shared" si="21"/>
        <v/>
      </c>
      <c r="BH136" s="271" t="str">
        <f t="shared" si="22"/>
        <v/>
      </c>
      <c r="BI136" s="273" t="str">
        <f t="shared" si="23"/>
        <v/>
      </c>
      <c r="BJ136" s="15" t="str">
        <f t="shared" si="24"/>
        <v/>
      </c>
      <c r="BL136" s="67" t="str">
        <f t="shared" si="32"/>
        <v/>
      </c>
      <c r="BM136" s="263"/>
      <c r="BO136" s="1850" t="str">
        <f>IF('20_P2_Alega'!P136&lt;&gt;"","SÍ","")</f>
        <v/>
      </c>
      <c r="BP136" s="1850" t="str">
        <f>IF('20_P2_Alega'!Q136&lt;&gt;"",'20_P2_Alega'!Q136,"")</f>
        <v/>
      </c>
      <c r="BQ136" s="1850"/>
      <c r="BS136" s="1440" t="str">
        <f t="shared" si="38"/>
        <v/>
      </c>
      <c r="BT136" s="1440" t="str">
        <f t="shared" si="39"/>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446" t="str">
        <f>CONCATENATE('01_Carga'!$M$5,"_",$I137)</f>
        <v>FI__120</v>
      </c>
      <c r="B137" s="1405"/>
      <c r="C137" s="1734" t="str">
        <f>'12_P1_Lista'!T137</f>
        <v/>
      </c>
      <c r="D137" s="1461" t="str">
        <f>'12_P1_Lista'!U137</f>
        <v/>
      </c>
      <c r="E137" s="1405"/>
      <c r="F137" s="1735" t="str">
        <f>IF('14_P2_Convoca'!F138&lt;&gt;"",'14_P2_Convoca'!F138,"")</f>
        <v/>
      </c>
      <c r="G137" s="1459" t="str">
        <f>'14_P2_Convoca'!R138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925"/>
      <c r="P137" s="153"/>
      <c r="Q137" s="1916"/>
      <c r="R137" s="132"/>
      <c r="S137" s="132"/>
      <c r="T137" s="132"/>
      <c r="U137" s="132"/>
      <c r="V137" s="1749"/>
      <c r="W137" s="151"/>
      <c r="X137" s="1916"/>
      <c r="Y137" s="132"/>
      <c r="Z137" s="132"/>
      <c r="AA137" s="132"/>
      <c r="AB137" s="132"/>
      <c r="AC137" s="1749"/>
      <c r="AD137" s="151"/>
      <c r="AE137" s="1916"/>
      <c r="AF137" s="132"/>
      <c r="AG137" s="132"/>
      <c r="AH137" s="132"/>
      <c r="AI137" s="132"/>
      <c r="AJ137" s="1749"/>
      <c r="AK137" s="151"/>
      <c r="AL137" s="1916"/>
      <c r="AM137" s="132"/>
      <c r="AN137" s="132"/>
      <c r="AO137" s="132"/>
      <c r="AP137" s="132"/>
      <c r="AQ137" s="1749"/>
      <c r="AR137" s="151"/>
      <c r="AS137" s="1916"/>
      <c r="AT137" s="132"/>
      <c r="AU137" s="132"/>
      <c r="AV137" s="132"/>
      <c r="AW137" s="132"/>
      <c r="AX137" s="1749"/>
      <c r="AY137" s="151"/>
      <c r="AZ137" s="270" t="str">
        <f t="shared" si="26"/>
        <v/>
      </c>
      <c r="BA137" s="271" t="str">
        <f t="shared" si="27"/>
        <v/>
      </c>
      <c r="BB137" s="271" t="str">
        <f t="shared" si="28"/>
        <v/>
      </c>
      <c r="BC137" s="271" t="str">
        <f t="shared" si="29"/>
        <v/>
      </c>
      <c r="BD137" s="272" t="str">
        <f t="shared" si="30"/>
        <v/>
      </c>
      <c r="BE137" s="15" t="str">
        <f t="shared" si="31"/>
        <v/>
      </c>
      <c r="BG137" s="270" t="str">
        <f t="shared" si="21"/>
        <v/>
      </c>
      <c r="BH137" s="271" t="str">
        <f t="shared" si="22"/>
        <v/>
      </c>
      <c r="BI137" s="273" t="str">
        <f t="shared" si="23"/>
        <v/>
      </c>
      <c r="BJ137" s="15" t="str">
        <f t="shared" si="24"/>
        <v/>
      </c>
      <c r="BL137" s="67" t="str">
        <f t="shared" si="32"/>
        <v/>
      </c>
      <c r="BM137" s="263"/>
      <c r="BO137" s="1850" t="str">
        <f>IF('20_P2_Alega'!P137&lt;&gt;"","SÍ","")</f>
        <v/>
      </c>
      <c r="BP137" s="1850" t="str">
        <f>IF('20_P2_Alega'!Q137&lt;&gt;"",'20_P2_Alega'!Q137,"")</f>
        <v/>
      </c>
      <c r="BQ137" s="1850"/>
      <c r="BS137" s="1440" t="str">
        <f t="shared" si="38"/>
        <v/>
      </c>
      <c r="BT137" s="1440" t="str">
        <f t="shared" si="39"/>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446" t="str">
        <f>CONCATENATE('01_Carga'!$M$5,"_",$I138)</f>
        <v>FI__121</v>
      </c>
      <c r="B138" s="1405"/>
      <c r="C138" s="1734" t="str">
        <f>'12_P1_Lista'!T138</f>
        <v/>
      </c>
      <c r="D138" s="1461" t="str">
        <f>'12_P1_Lista'!U138</f>
        <v/>
      </c>
      <c r="E138" s="1405"/>
      <c r="F138" s="1735" t="str">
        <f>IF('14_P2_Convoca'!F139&lt;&gt;"",'14_P2_Convoca'!F139,"")</f>
        <v/>
      </c>
      <c r="G138" s="1459" t="str">
        <f>'14_P2_Convoca'!R139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925"/>
      <c r="P138" s="153"/>
      <c r="Q138" s="1916"/>
      <c r="R138" s="132"/>
      <c r="S138" s="132"/>
      <c r="T138" s="132"/>
      <c r="U138" s="132"/>
      <c r="V138" s="1749"/>
      <c r="W138" s="151"/>
      <c r="X138" s="1916"/>
      <c r="Y138" s="132"/>
      <c r="Z138" s="132"/>
      <c r="AA138" s="132"/>
      <c r="AB138" s="132"/>
      <c r="AC138" s="1749"/>
      <c r="AD138" s="151"/>
      <c r="AE138" s="1916"/>
      <c r="AF138" s="132"/>
      <c r="AG138" s="132"/>
      <c r="AH138" s="132"/>
      <c r="AI138" s="132"/>
      <c r="AJ138" s="1749"/>
      <c r="AK138" s="151"/>
      <c r="AL138" s="1916"/>
      <c r="AM138" s="132"/>
      <c r="AN138" s="132"/>
      <c r="AO138" s="132"/>
      <c r="AP138" s="132"/>
      <c r="AQ138" s="1749"/>
      <c r="AR138" s="151"/>
      <c r="AS138" s="1916"/>
      <c r="AT138" s="132"/>
      <c r="AU138" s="132"/>
      <c r="AV138" s="132"/>
      <c r="AW138" s="132"/>
      <c r="AX138" s="1749"/>
      <c r="AY138" s="151"/>
      <c r="AZ138" s="270" t="str">
        <f t="shared" si="26"/>
        <v/>
      </c>
      <c r="BA138" s="271" t="str">
        <f t="shared" si="27"/>
        <v/>
      </c>
      <c r="BB138" s="271" t="str">
        <f t="shared" si="28"/>
        <v/>
      </c>
      <c r="BC138" s="271" t="str">
        <f t="shared" si="29"/>
        <v/>
      </c>
      <c r="BD138" s="272" t="str">
        <f t="shared" si="30"/>
        <v/>
      </c>
      <c r="BE138" s="15" t="str">
        <f t="shared" si="31"/>
        <v/>
      </c>
      <c r="BG138" s="270" t="str">
        <f t="shared" si="21"/>
        <v/>
      </c>
      <c r="BH138" s="271" t="str">
        <f t="shared" si="22"/>
        <v/>
      </c>
      <c r="BI138" s="273" t="str">
        <f t="shared" si="23"/>
        <v/>
      </c>
      <c r="BJ138" s="15" t="str">
        <f t="shared" si="24"/>
        <v/>
      </c>
      <c r="BL138" s="67" t="str">
        <f t="shared" si="32"/>
        <v/>
      </c>
      <c r="BM138" s="263"/>
      <c r="BO138" s="1850" t="str">
        <f>IF('20_P2_Alega'!P138&lt;&gt;"","SÍ","")</f>
        <v/>
      </c>
      <c r="BP138" s="1850" t="str">
        <f>IF('20_P2_Alega'!Q138&lt;&gt;"",'20_P2_Alega'!Q138,"")</f>
        <v/>
      </c>
      <c r="BQ138" s="1850"/>
      <c r="BS138" s="1440" t="str">
        <f t="shared" si="38"/>
        <v/>
      </c>
      <c r="BT138" s="1440" t="str">
        <f t="shared" si="39"/>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446" t="str">
        <f>CONCATENATE('01_Carga'!$M$5,"_",$I139)</f>
        <v>FI__122</v>
      </c>
      <c r="B139" s="1405"/>
      <c r="C139" s="1734" t="str">
        <f>'12_P1_Lista'!T139</f>
        <v/>
      </c>
      <c r="D139" s="1461" t="str">
        <f>'12_P1_Lista'!U139</f>
        <v/>
      </c>
      <c r="E139" s="1405"/>
      <c r="F139" s="1735" t="str">
        <f>IF('14_P2_Convoca'!F140&lt;&gt;"",'14_P2_Convoca'!F140,"")</f>
        <v/>
      </c>
      <c r="G139" s="1459" t="str">
        <f>'14_P2_Convoca'!R140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925"/>
      <c r="P139" s="153"/>
      <c r="Q139" s="1916"/>
      <c r="R139" s="132"/>
      <c r="S139" s="132"/>
      <c r="T139" s="132"/>
      <c r="U139" s="132"/>
      <c r="V139" s="1749"/>
      <c r="W139" s="151"/>
      <c r="X139" s="1916"/>
      <c r="Y139" s="132"/>
      <c r="Z139" s="132"/>
      <c r="AA139" s="132"/>
      <c r="AB139" s="132"/>
      <c r="AC139" s="1749"/>
      <c r="AD139" s="151"/>
      <c r="AE139" s="1916"/>
      <c r="AF139" s="132"/>
      <c r="AG139" s="132"/>
      <c r="AH139" s="132"/>
      <c r="AI139" s="132"/>
      <c r="AJ139" s="1749"/>
      <c r="AK139" s="151"/>
      <c r="AL139" s="1916"/>
      <c r="AM139" s="132"/>
      <c r="AN139" s="132"/>
      <c r="AO139" s="132"/>
      <c r="AP139" s="132"/>
      <c r="AQ139" s="1749"/>
      <c r="AR139" s="151"/>
      <c r="AS139" s="1916"/>
      <c r="AT139" s="132"/>
      <c r="AU139" s="132"/>
      <c r="AV139" s="132"/>
      <c r="AW139" s="132"/>
      <c r="AX139" s="1749"/>
      <c r="AY139" s="151"/>
      <c r="AZ139" s="270" t="str">
        <f t="shared" si="26"/>
        <v/>
      </c>
      <c r="BA139" s="271" t="str">
        <f t="shared" si="27"/>
        <v/>
      </c>
      <c r="BB139" s="271" t="str">
        <f t="shared" si="28"/>
        <v/>
      </c>
      <c r="BC139" s="271" t="str">
        <f t="shared" si="29"/>
        <v/>
      </c>
      <c r="BD139" s="272" t="str">
        <f t="shared" si="30"/>
        <v/>
      </c>
      <c r="BE139" s="15" t="str">
        <f t="shared" si="31"/>
        <v/>
      </c>
      <c r="BG139" s="270" t="str">
        <f t="shared" si="21"/>
        <v/>
      </c>
      <c r="BH139" s="271" t="str">
        <f t="shared" si="22"/>
        <v/>
      </c>
      <c r="BI139" s="273" t="str">
        <f t="shared" si="23"/>
        <v/>
      </c>
      <c r="BJ139" s="15" t="str">
        <f t="shared" si="24"/>
        <v/>
      </c>
      <c r="BL139" s="67" t="str">
        <f t="shared" si="32"/>
        <v/>
      </c>
      <c r="BM139" s="263"/>
      <c r="BO139" s="1850" t="str">
        <f>IF('20_P2_Alega'!P139&lt;&gt;"","SÍ","")</f>
        <v/>
      </c>
      <c r="BP139" s="1850" t="str">
        <f>IF('20_P2_Alega'!Q139&lt;&gt;"",'20_P2_Alega'!Q139,"")</f>
        <v/>
      </c>
      <c r="BQ139" s="1850"/>
      <c r="BS139" s="1440" t="str">
        <f t="shared" si="38"/>
        <v/>
      </c>
      <c r="BT139" s="1440" t="str">
        <f t="shared" si="39"/>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446" t="str">
        <f>CONCATENATE('01_Carga'!$M$5,"_",$I140)</f>
        <v>FI__123</v>
      </c>
      <c r="B140" s="1405"/>
      <c r="C140" s="1734" t="str">
        <f>'12_P1_Lista'!T140</f>
        <v/>
      </c>
      <c r="D140" s="1461" t="str">
        <f>'12_P1_Lista'!U140</f>
        <v/>
      </c>
      <c r="E140" s="1405"/>
      <c r="F140" s="1735" t="str">
        <f>IF('14_P2_Convoca'!F141&lt;&gt;"",'14_P2_Convoca'!F141,"")</f>
        <v/>
      </c>
      <c r="G140" s="1459" t="str">
        <f>'14_P2_Convoca'!R141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925"/>
      <c r="P140" s="153"/>
      <c r="Q140" s="1916"/>
      <c r="R140" s="132"/>
      <c r="S140" s="132"/>
      <c r="T140" s="132"/>
      <c r="U140" s="132"/>
      <c r="V140" s="1749"/>
      <c r="W140" s="151"/>
      <c r="X140" s="1916"/>
      <c r="Y140" s="132"/>
      <c r="Z140" s="132"/>
      <c r="AA140" s="132"/>
      <c r="AB140" s="132"/>
      <c r="AC140" s="1749"/>
      <c r="AD140" s="151"/>
      <c r="AE140" s="1916"/>
      <c r="AF140" s="132"/>
      <c r="AG140" s="132"/>
      <c r="AH140" s="132"/>
      <c r="AI140" s="132"/>
      <c r="AJ140" s="1749"/>
      <c r="AK140" s="151"/>
      <c r="AL140" s="1916"/>
      <c r="AM140" s="132"/>
      <c r="AN140" s="132"/>
      <c r="AO140" s="132"/>
      <c r="AP140" s="132"/>
      <c r="AQ140" s="1749"/>
      <c r="AR140" s="151"/>
      <c r="AS140" s="1916"/>
      <c r="AT140" s="132"/>
      <c r="AU140" s="132"/>
      <c r="AV140" s="132"/>
      <c r="AW140" s="132"/>
      <c r="AX140" s="1749"/>
      <c r="AY140" s="151"/>
      <c r="AZ140" s="270" t="str">
        <f t="shared" si="26"/>
        <v/>
      </c>
      <c r="BA140" s="271" t="str">
        <f t="shared" si="27"/>
        <v/>
      </c>
      <c r="BB140" s="271" t="str">
        <f t="shared" si="28"/>
        <v/>
      </c>
      <c r="BC140" s="271" t="str">
        <f t="shared" si="29"/>
        <v/>
      </c>
      <c r="BD140" s="272" t="str">
        <f t="shared" si="30"/>
        <v/>
      </c>
      <c r="BE140" s="15" t="str">
        <f t="shared" si="31"/>
        <v/>
      </c>
      <c r="BG140" s="270" t="str">
        <f t="shared" si="21"/>
        <v/>
      </c>
      <c r="BH140" s="271" t="str">
        <f t="shared" si="22"/>
        <v/>
      </c>
      <c r="BI140" s="273" t="str">
        <f t="shared" si="23"/>
        <v/>
      </c>
      <c r="BJ140" s="15" t="str">
        <f t="shared" si="24"/>
        <v/>
      </c>
      <c r="BL140" s="67" t="str">
        <f t="shared" si="32"/>
        <v/>
      </c>
      <c r="BM140" s="263"/>
      <c r="BO140" s="1850" t="str">
        <f>IF('20_P2_Alega'!P140&lt;&gt;"","SÍ","")</f>
        <v/>
      </c>
      <c r="BP140" s="1850" t="str">
        <f>IF('20_P2_Alega'!Q140&lt;&gt;"",'20_P2_Alega'!Q140,"")</f>
        <v/>
      </c>
      <c r="BQ140" s="1850"/>
      <c r="BS140" s="1440" t="str">
        <f t="shared" si="38"/>
        <v/>
      </c>
      <c r="BT140" s="1440" t="str">
        <f t="shared" si="39"/>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446" t="str">
        <f>CONCATENATE('01_Carga'!$M$5,"_",$I141)</f>
        <v>FI__124</v>
      </c>
      <c r="B141" s="1405"/>
      <c r="C141" s="1734" t="str">
        <f>'12_P1_Lista'!T141</f>
        <v/>
      </c>
      <c r="D141" s="1461" t="str">
        <f>'12_P1_Lista'!U141</f>
        <v/>
      </c>
      <c r="E141" s="1405"/>
      <c r="F141" s="1735" t="str">
        <f>IF('14_P2_Convoca'!F142&lt;&gt;"",'14_P2_Convoca'!F142,"")</f>
        <v/>
      </c>
      <c r="G141" s="1459" t="str">
        <f>'14_P2_Convoca'!R142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925"/>
      <c r="P141" s="153"/>
      <c r="Q141" s="1916"/>
      <c r="R141" s="132"/>
      <c r="S141" s="132"/>
      <c r="T141" s="132"/>
      <c r="U141" s="132"/>
      <c r="V141" s="1749"/>
      <c r="W141" s="151"/>
      <c r="X141" s="1916"/>
      <c r="Y141" s="132"/>
      <c r="Z141" s="132"/>
      <c r="AA141" s="132"/>
      <c r="AB141" s="132"/>
      <c r="AC141" s="1749"/>
      <c r="AD141" s="151"/>
      <c r="AE141" s="1916"/>
      <c r="AF141" s="132"/>
      <c r="AG141" s="132"/>
      <c r="AH141" s="132"/>
      <c r="AI141" s="132"/>
      <c r="AJ141" s="1749"/>
      <c r="AK141" s="151"/>
      <c r="AL141" s="1916"/>
      <c r="AM141" s="132"/>
      <c r="AN141" s="132"/>
      <c r="AO141" s="132"/>
      <c r="AP141" s="132"/>
      <c r="AQ141" s="1749"/>
      <c r="AR141" s="151"/>
      <c r="AS141" s="1916"/>
      <c r="AT141" s="132"/>
      <c r="AU141" s="132"/>
      <c r="AV141" s="132"/>
      <c r="AW141" s="132"/>
      <c r="AX141" s="1749"/>
      <c r="AY141" s="151"/>
      <c r="AZ141" s="270" t="str">
        <f t="shared" si="26"/>
        <v/>
      </c>
      <c r="BA141" s="271" t="str">
        <f t="shared" si="27"/>
        <v/>
      </c>
      <c r="BB141" s="271" t="str">
        <f t="shared" si="28"/>
        <v/>
      </c>
      <c r="BC141" s="271" t="str">
        <f t="shared" si="29"/>
        <v/>
      </c>
      <c r="BD141" s="272" t="str">
        <f t="shared" si="30"/>
        <v/>
      </c>
      <c r="BE141" s="15" t="str">
        <f t="shared" si="31"/>
        <v/>
      </c>
      <c r="BG141" s="270" t="str">
        <f t="shared" si="21"/>
        <v/>
      </c>
      <c r="BH141" s="271" t="str">
        <f t="shared" si="22"/>
        <v/>
      </c>
      <c r="BI141" s="273" t="str">
        <f t="shared" si="23"/>
        <v/>
      </c>
      <c r="BJ141" s="15" t="str">
        <f t="shared" si="24"/>
        <v/>
      </c>
      <c r="BL141" s="67" t="str">
        <f t="shared" si="32"/>
        <v/>
      </c>
      <c r="BM141" s="263"/>
      <c r="BO141" s="1850" t="str">
        <f>IF('20_P2_Alega'!P141&lt;&gt;"","SÍ","")</f>
        <v/>
      </c>
      <c r="BP141" s="1850" t="str">
        <f>IF('20_P2_Alega'!Q141&lt;&gt;"",'20_P2_Alega'!Q141,"")</f>
        <v/>
      </c>
      <c r="BQ141" s="1850"/>
      <c r="BS141" s="1440" t="str">
        <f t="shared" si="38"/>
        <v/>
      </c>
      <c r="BT141" s="1440" t="str">
        <f t="shared" si="39"/>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446" t="str">
        <f>CONCATENATE('01_Carga'!$M$5,"_",$I142)</f>
        <v>FI__125</v>
      </c>
      <c r="B142" s="1405"/>
      <c r="C142" s="1734" t="str">
        <f>'12_P1_Lista'!T142</f>
        <v/>
      </c>
      <c r="D142" s="1461" t="str">
        <f>'12_P1_Lista'!U142</f>
        <v/>
      </c>
      <c r="E142" s="1405"/>
      <c r="F142" s="1735" t="str">
        <f>IF('14_P2_Convoca'!F143&lt;&gt;"",'14_P2_Convoca'!F143,"")</f>
        <v/>
      </c>
      <c r="G142" s="1459" t="str">
        <f>'14_P2_Convoca'!R143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925"/>
      <c r="P142" s="153"/>
      <c r="Q142" s="1916"/>
      <c r="R142" s="132"/>
      <c r="S142" s="132"/>
      <c r="T142" s="132"/>
      <c r="U142" s="132"/>
      <c r="V142" s="1749"/>
      <c r="W142" s="151"/>
      <c r="X142" s="1916"/>
      <c r="Y142" s="132"/>
      <c r="Z142" s="132"/>
      <c r="AA142" s="132"/>
      <c r="AB142" s="132"/>
      <c r="AC142" s="1749"/>
      <c r="AD142" s="151"/>
      <c r="AE142" s="1916"/>
      <c r="AF142" s="132"/>
      <c r="AG142" s="132"/>
      <c r="AH142" s="132"/>
      <c r="AI142" s="132"/>
      <c r="AJ142" s="1749"/>
      <c r="AK142" s="151"/>
      <c r="AL142" s="1916"/>
      <c r="AM142" s="132"/>
      <c r="AN142" s="132"/>
      <c r="AO142" s="132"/>
      <c r="AP142" s="132"/>
      <c r="AQ142" s="1749"/>
      <c r="AR142" s="151"/>
      <c r="AS142" s="1916"/>
      <c r="AT142" s="132"/>
      <c r="AU142" s="132"/>
      <c r="AV142" s="132"/>
      <c r="AW142" s="132"/>
      <c r="AX142" s="1749"/>
      <c r="AY142" s="151"/>
      <c r="AZ142" s="270" t="str">
        <f t="shared" si="26"/>
        <v/>
      </c>
      <c r="BA142" s="271" t="str">
        <f t="shared" si="27"/>
        <v/>
      </c>
      <c r="BB142" s="271" t="str">
        <f t="shared" si="28"/>
        <v/>
      </c>
      <c r="BC142" s="271" t="str">
        <f t="shared" si="29"/>
        <v/>
      </c>
      <c r="BD142" s="272" t="str">
        <f t="shared" si="30"/>
        <v/>
      </c>
      <c r="BE142" s="15" t="str">
        <f t="shared" si="31"/>
        <v/>
      </c>
      <c r="BG142" s="270" t="str">
        <f t="shared" si="21"/>
        <v/>
      </c>
      <c r="BH142" s="271" t="str">
        <f t="shared" si="22"/>
        <v/>
      </c>
      <c r="BI142" s="273" t="str">
        <f t="shared" si="23"/>
        <v/>
      </c>
      <c r="BJ142" s="15" t="str">
        <f t="shared" si="24"/>
        <v/>
      </c>
      <c r="BL142" s="67" t="str">
        <f t="shared" si="32"/>
        <v/>
      </c>
      <c r="BM142" s="263"/>
      <c r="BO142" s="1850" t="str">
        <f>IF('20_P2_Alega'!P142&lt;&gt;"","SÍ","")</f>
        <v/>
      </c>
      <c r="BP142" s="1850" t="str">
        <f>IF('20_P2_Alega'!Q142&lt;&gt;"",'20_P2_Alega'!Q142,"")</f>
        <v/>
      </c>
      <c r="BQ142" s="1850"/>
      <c r="BS142" s="1440" t="str">
        <f t="shared" si="38"/>
        <v/>
      </c>
      <c r="BT142" s="1440" t="str">
        <f t="shared" si="39"/>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446" t="str">
        <f>CONCATENATE('01_Carga'!$M$5,"_",$I143)</f>
        <v>FI__126</v>
      </c>
      <c r="B143" s="1405"/>
      <c r="C143" s="1734" t="str">
        <f>'12_P1_Lista'!T143</f>
        <v/>
      </c>
      <c r="D143" s="1461" t="str">
        <f>'12_P1_Lista'!U143</f>
        <v/>
      </c>
      <c r="E143" s="1405"/>
      <c r="F143" s="1735" t="str">
        <f>IF('14_P2_Convoca'!F144&lt;&gt;"",'14_P2_Convoca'!F144,"")</f>
        <v/>
      </c>
      <c r="G143" s="1459" t="str">
        <f>'14_P2_Convoca'!R144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925"/>
      <c r="P143" s="153"/>
      <c r="Q143" s="1916"/>
      <c r="R143" s="132"/>
      <c r="S143" s="132"/>
      <c r="T143" s="132"/>
      <c r="U143" s="132"/>
      <c r="V143" s="1749"/>
      <c r="W143" s="151"/>
      <c r="X143" s="1916"/>
      <c r="Y143" s="132"/>
      <c r="Z143" s="132"/>
      <c r="AA143" s="132"/>
      <c r="AB143" s="132"/>
      <c r="AC143" s="1749"/>
      <c r="AD143" s="151"/>
      <c r="AE143" s="1916"/>
      <c r="AF143" s="132"/>
      <c r="AG143" s="132"/>
      <c r="AH143" s="132"/>
      <c r="AI143" s="132"/>
      <c r="AJ143" s="1749"/>
      <c r="AK143" s="151"/>
      <c r="AL143" s="1916"/>
      <c r="AM143" s="132"/>
      <c r="AN143" s="132"/>
      <c r="AO143" s="132"/>
      <c r="AP143" s="132"/>
      <c r="AQ143" s="1749"/>
      <c r="AR143" s="151"/>
      <c r="AS143" s="1916"/>
      <c r="AT143" s="132"/>
      <c r="AU143" s="132"/>
      <c r="AV143" s="132"/>
      <c r="AW143" s="132"/>
      <c r="AX143" s="1749"/>
      <c r="AY143" s="151"/>
      <c r="AZ143" s="270" t="str">
        <f t="shared" si="26"/>
        <v/>
      </c>
      <c r="BA143" s="271" t="str">
        <f t="shared" si="27"/>
        <v/>
      </c>
      <c r="BB143" s="271" t="str">
        <f t="shared" si="28"/>
        <v/>
      </c>
      <c r="BC143" s="271" t="str">
        <f t="shared" si="29"/>
        <v/>
      </c>
      <c r="BD143" s="272" t="str">
        <f t="shared" si="30"/>
        <v/>
      </c>
      <c r="BE143" s="15" t="str">
        <f t="shared" si="31"/>
        <v/>
      </c>
      <c r="BG143" s="270" t="str">
        <f t="shared" si="21"/>
        <v/>
      </c>
      <c r="BH143" s="271" t="str">
        <f t="shared" si="22"/>
        <v/>
      </c>
      <c r="BI143" s="273" t="str">
        <f t="shared" si="23"/>
        <v/>
      </c>
      <c r="BJ143" s="15" t="str">
        <f t="shared" si="24"/>
        <v/>
      </c>
      <c r="BL143" s="67" t="str">
        <f t="shared" si="32"/>
        <v/>
      </c>
      <c r="BM143" s="263"/>
      <c r="BO143" s="1850" t="str">
        <f>IF('20_P2_Alega'!P143&lt;&gt;"","SÍ","")</f>
        <v/>
      </c>
      <c r="BP143" s="1850" t="str">
        <f>IF('20_P2_Alega'!Q143&lt;&gt;"",'20_P2_Alega'!Q143,"")</f>
        <v/>
      </c>
      <c r="BQ143" s="1850"/>
      <c r="BS143" s="1440" t="str">
        <f t="shared" si="38"/>
        <v/>
      </c>
      <c r="BT143" s="1440" t="str">
        <f t="shared" si="39"/>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446" t="str">
        <f>CONCATENATE('01_Carga'!$M$5,"_",$I144)</f>
        <v>FI__127</v>
      </c>
      <c r="B144" s="1405"/>
      <c r="C144" s="1734" t="str">
        <f>'12_P1_Lista'!T144</f>
        <v/>
      </c>
      <c r="D144" s="1461" t="str">
        <f>'12_P1_Lista'!U144</f>
        <v/>
      </c>
      <c r="E144" s="1405"/>
      <c r="F144" s="1735" t="str">
        <f>IF('14_P2_Convoca'!F145&lt;&gt;"",'14_P2_Convoca'!F145,"")</f>
        <v/>
      </c>
      <c r="G144" s="1459" t="str">
        <f>'14_P2_Convoca'!R145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925"/>
      <c r="P144" s="153"/>
      <c r="Q144" s="1916"/>
      <c r="R144" s="132"/>
      <c r="S144" s="132"/>
      <c r="T144" s="132"/>
      <c r="U144" s="132"/>
      <c r="V144" s="1749"/>
      <c r="W144" s="151"/>
      <c r="X144" s="1916"/>
      <c r="Y144" s="132"/>
      <c r="Z144" s="132"/>
      <c r="AA144" s="132"/>
      <c r="AB144" s="132"/>
      <c r="AC144" s="1749"/>
      <c r="AD144" s="151"/>
      <c r="AE144" s="1916"/>
      <c r="AF144" s="132"/>
      <c r="AG144" s="132"/>
      <c r="AH144" s="132"/>
      <c r="AI144" s="132"/>
      <c r="AJ144" s="1749"/>
      <c r="AK144" s="151"/>
      <c r="AL144" s="1916"/>
      <c r="AM144" s="132"/>
      <c r="AN144" s="132"/>
      <c r="AO144" s="132"/>
      <c r="AP144" s="132"/>
      <c r="AQ144" s="1749"/>
      <c r="AR144" s="151"/>
      <c r="AS144" s="1916"/>
      <c r="AT144" s="132"/>
      <c r="AU144" s="132"/>
      <c r="AV144" s="132"/>
      <c r="AW144" s="132"/>
      <c r="AX144" s="1749"/>
      <c r="AY144" s="151"/>
      <c r="AZ144" s="270" t="str">
        <f t="shared" si="26"/>
        <v/>
      </c>
      <c r="BA144" s="271" t="str">
        <f t="shared" si="27"/>
        <v/>
      </c>
      <c r="BB144" s="271" t="str">
        <f t="shared" si="28"/>
        <v/>
      </c>
      <c r="BC144" s="271" t="str">
        <f t="shared" si="29"/>
        <v/>
      </c>
      <c r="BD144" s="272" t="str">
        <f t="shared" si="30"/>
        <v/>
      </c>
      <c r="BE144" s="15" t="str">
        <f t="shared" si="31"/>
        <v/>
      </c>
      <c r="BG144" s="270" t="str">
        <f t="shared" si="21"/>
        <v/>
      </c>
      <c r="BH144" s="271" t="str">
        <f t="shared" si="22"/>
        <v/>
      </c>
      <c r="BI144" s="273" t="str">
        <f t="shared" si="23"/>
        <v/>
      </c>
      <c r="BJ144" s="15" t="str">
        <f t="shared" si="24"/>
        <v/>
      </c>
      <c r="BL144" s="67" t="str">
        <f t="shared" si="32"/>
        <v/>
      </c>
      <c r="BM144" s="263"/>
      <c r="BO144" s="1850" t="str">
        <f>IF('20_P2_Alega'!P144&lt;&gt;"","SÍ","")</f>
        <v/>
      </c>
      <c r="BP144" s="1850" t="str">
        <f>IF('20_P2_Alega'!Q144&lt;&gt;"",'20_P2_Alega'!Q144,"")</f>
        <v/>
      </c>
      <c r="BQ144" s="1850"/>
      <c r="BS144" s="1440" t="str">
        <f t="shared" si="38"/>
        <v/>
      </c>
      <c r="BT144" s="1440" t="str">
        <f t="shared" si="39"/>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446" t="str">
        <f>CONCATENATE('01_Carga'!$M$5,"_",$I145)</f>
        <v>FI__128</v>
      </c>
      <c r="B145" s="1405"/>
      <c r="C145" s="1734" t="str">
        <f>'12_P1_Lista'!T145</f>
        <v/>
      </c>
      <c r="D145" s="1461" t="str">
        <f>'12_P1_Lista'!U145</f>
        <v/>
      </c>
      <c r="E145" s="1405"/>
      <c r="F145" s="1735" t="str">
        <f>IF('14_P2_Convoca'!F146&lt;&gt;"",'14_P2_Convoca'!F146,"")</f>
        <v/>
      </c>
      <c r="G145" s="1459" t="str">
        <f>'14_P2_Convoca'!R146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925"/>
      <c r="P145" s="153"/>
      <c r="Q145" s="1916"/>
      <c r="R145" s="132"/>
      <c r="S145" s="132"/>
      <c r="T145" s="132"/>
      <c r="U145" s="132"/>
      <c r="V145" s="1749"/>
      <c r="W145" s="151"/>
      <c r="X145" s="1916"/>
      <c r="Y145" s="132"/>
      <c r="Z145" s="132"/>
      <c r="AA145" s="132"/>
      <c r="AB145" s="132"/>
      <c r="AC145" s="1749"/>
      <c r="AD145" s="151"/>
      <c r="AE145" s="1916"/>
      <c r="AF145" s="132"/>
      <c r="AG145" s="132"/>
      <c r="AH145" s="132"/>
      <c r="AI145" s="132"/>
      <c r="AJ145" s="1749"/>
      <c r="AK145" s="151"/>
      <c r="AL145" s="1916"/>
      <c r="AM145" s="132"/>
      <c r="AN145" s="132"/>
      <c r="AO145" s="132"/>
      <c r="AP145" s="132"/>
      <c r="AQ145" s="1749"/>
      <c r="AR145" s="151"/>
      <c r="AS145" s="1916"/>
      <c r="AT145" s="132"/>
      <c r="AU145" s="132"/>
      <c r="AV145" s="132"/>
      <c r="AW145" s="132"/>
      <c r="AX145" s="1749"/>
      <c r="AY145" s="151"/>
      <c r="AZ145" s="270" t="str">
        <f t="shared" si="26"/>
        <v/>
      </c>
      <c r="BA145" s="271" t="str">
        <f t="shared" si="27"/>
        <v/>
      </c>
      <c r="BB145" s="271" t="str">
        <f t="shared" si="28"/>
        <v/>
      </c>
      <c r="BC145" s="271" t="str">
        <f t="shared" si="29"/>
        <v/>
      </c>
      <c r="BD145" s="272" t="str">
        <f t="shared" si="30"/>
        <v/>
      </c>
      <c r="BE145" s="15" t="str">
        <f t="shared" si="31"/>
        <v/>
      </c>
      <c r="BG145" s="270" t="str">
        <f t="shared" si="21"/>
        <v/>
      </c>
      <c r="BH145" s="271" t="str">
        <f t="shared" si="22"/>
        <v/>
      </c>
      <c r="BI145" s="273" t="str">
        <f t="shared" si="23"/>
        <v/>
      </c>
      <c r="BJ145" s="15" t="str">
        <f t="shared" si="24"/>
        <v/>
      </c>
      <c r="BL145" s="67" t="str">
        <f t="shared" si="32"/>
        <v/>
      </c>
      <c r="BM145" s="263"/>
      <c r="BO145" s="1850" t="str">
        <f>IF('20_P2_Alega'!P145&lt;&gt;"","SÍ","")</f>
        <v/>
      </c>
      <c r="BP145" s="1850" t="str">
        <f>IF('20_P2_Alega'!Q145&lt;&gt;"",'20_P2_Alega'!Q145,"")</f>
        <v/>
      </c>
      <c r="BQ145" s="1850"/>
      <c r="BS145" s="1440" t="str">
        <f t="shared" si="38"/>
        <v/>
      </c>
      <c r="BT145" s="1440" t="str">
        <f t="shared" si="39"/>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446" t="str">
        <f>CONCATENATE('01_Carga'!$M$5,"_",$I146)</f>
        <v>FI__129</v>
      </c>
      <c r="B146" s="1405"/>
      <c r="C146" s="1734" t="str">
        <f>'12_P1_Lista'!T146</f>
        <v/>
      </c>
      <c r="D146" s="1461" t="str">
        <f>'12_P1_Lista'!U146</f>
        <v/>
      </c>
      <c r="E146" s="1405"/>
      <c r="F146" s="1735" t="str">
        <f>IF('14_P2_Convoca'!F147&lt;&gt;"",'14_P2_Convoca'!F147,"")</f>
        <v/>
      </c>
      <c r="G146" s="1459" t="str">
        <f>'14_P2_Convoca'!R147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925"/>
      <c r="P146" s="153"/>
      <c r="Q146" s="1916"/>
      <c r="R146" s="132"/>
      <c r="S146" s="132"/>
      <c r="T146" s="132"/>
      <c r="U146" s="132"/>
      <c r="V146" s="1749"/>
      <c r="W146" s="151"/>
      <c r="X146" s="1916"/>
      <c r="Y146" s="132"/>
      <c r="Z146" s="132"/>
      <c r="AA146" s="132"/>
      <c r="AB146" s="132"/>
      <c r="AC146" s="1749"/>
      <c r="AD146" s="151"/>
      <c r="AE146" s="1916"/>
      <c r="AF146" s="132"/>
      <c r="AG146" s="132"/>
      <c r="AH146" s="132"/>
      <c r="AI146" s="132"/>
      <c r="AJ146" s="1749"/>
      <c r="AK146" s="151"/>
      <c r="AL146" s="1916"/>
      <c r="AM146" s="132"/>
      <c r="AN146" s="132"/>
      <c r="AO146" s="132"/>
      <c r="AP146" s="132"/>
      <c r="AQ146" s="1749"/>
      <c r="AR146" s="151"/>
      <c r="AS146" s="1916"/>
      <c r="AT146" s="132"/>
      <c r="AU146" s="132"/>
      <c r="AV146" s="132"/>
      <c r="AW146" s="132"/>
      <c r="AX146" s="1749"/>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2"/>
        <v/>
      </c>
      <c r="BM146" s="263"/>
      <c r="BO146" s="1850" t="str">
        <f>IF('20_P2_Alega'!P146&lt;&gt;"","SÍ","")</f>
        <v/>
      </c>
      <c r="BP146" s="1850" t="str">
        <f>IF('20_P2_Alega'!Q146&lt;&gt;"",'20_P2_Alega'!Q146,"")</f>
        <v/>
      </c>
      <c r="BQ146" s="1850"/>
      <c r="BS146" s="1440" t="str">
        <f t="shared" si="38"/>
        <v/>
      </c>
      <c r="BT146" s="1440" t="str">
        <f t="shared" si="39"/>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446" t="str">
        <f>CONCATENATE('01_Carga'!$M$5,"_",$I147)</f>
        <v>FI__130</v>
      </c>
      <c r="B147" s="1405"/>
      <c r="C147" s="1734" t="str">
        <f>'12_P1_Lista'!T147</f>
        <v/>
      </c>
      <c r="D147" s="1461" t="str">
        <f>'12_P1_Lista'!U147</f>
        <v/>
      </c>
      <c r="E147" s="1405"/>
      <c r="F147" s="1735" t="str">
        <f>IF('14_P2_Convoca'!F148&lt;&gt;"",'14_P2_Convoca'!F148,"")</f>
        <v/>
      </c>
      <c r="G147" s="1459" t="str">
        <f>'14_P2_Convoca'!R148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925"/>
      <c r="P147" s="153"/>
      <c r="Q147" s="1916"/>
      <c r="R147" s="132"/>
      <c r="S147" s="132"/>
      <c r="T147" s="132"/>
      <c r="U147" s="132"/>
      <c r="V147" s="1749"/>
      <c r="W147" s="151"/>
      <c r="X147" s="1916"/>
      <c r="Y147" s="132"/>
      <c r="Z147" s="132"/>
      <c r="AA147" s="132"/>
      <c r="AB147" s="132"/>
      <c r="AC147" s="1749"/>
      <c r="AD147" s="151"/>
      <c r="AE147" s="1916"/>
      <c r="AF147" s="132"/>
      <c r="AG147" s="132"/>
      <c r="AH147" s="132"/>
      <c r="AI147" s="132"/>
      <c r="AJ147" s="1749"/>
      <c r="AK147" s="151"/>
      <c r="AL147" s="1916"/>
      <c r="AM147" s="132"/>
      <c r="AN147" s="132"/>
      <c r="AO147" s="132"/>
      <c r="AP147" s="132"/>
      <c r="AQ147" s="1749"/>
      <c r="AR147" s="151"/>
      <c r="AS147" s="1916"/>
      <c r="AT147" s="132"/>
      <c r="AU147" s="132"/>
      <c r="AV147" s="132"/>
      <c r="AW147" s="132"/>
      <c r="AX147" s="1749"/>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ref="BL147:BL177" si="51">IF(O147&lt;&gt;"","---",IF(BJ147&lt;&gt;"",ROUND(BJ147,4),IF(BE147&lt;&gt;"",ROUND(BE147,4),"")))</f>
        <v/>
      </c>
      <c r="BM147" s="263"/>
      <c r="BO147" s="1850" t="str">
        <f>IF('20_P2_Alega'!P147&lt;&gt;"","SÍ","")</f>
        <v/>
      </c>
      <c r="BP147" s="1850" t="str">
        <f>IF('20_P2_Alega'!Q147&lt;&gt;"",'20_P2_Alega'!Q147,"")</f>
        <v/>
      </c>
      <c r="BQ147" s="1850"/>
      <c r="BS147" s="1440" t="str">
        <f t="shared" si="38"/>
        <v/>
      </c>
      <c r="BT147" s="1440" t="str">
        <f t="shared" si="39"/>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446" t="str">
        <f>CONCATENATE('01_Carga'!$M$5,"_",$I148)</f>
        <v>FI__131</v>
      </c>
      <c r="B148" s="1405"/>
      <c r="C148" s="1734" t="str">
        <f>'12_P1_Lista'!T148</f>
        <v/>
      </c>
      <c r="D148" s="1461" t="str">
        <f>'12_P1_Lista'!U148</f>
        <v/>
      </c>
      <c r="E148" s="1405"/>
      <c r="F148" s="1735" t="str">
        <f>IF('14_P2_Convoca'!F149&lt;&gt;"",'14_P2_Convoca'!F149,"")</f>
        <v/>
      </c>
      <c r="G148" s="1459" t="str">
        <f>'14_P2_Convoca'!R149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925"/>
      <c r="P148" s="153"/>
      <c r="Q148" s="1916"/>
      <c r="R148" s="132"/>
      <c r="S148" s="132"/>
      <c r="T148" s="132"/>
      <c r="U148" s="132"/>
      <c r="V148" s="1749"/>
      <c r="W148" s="151"/>
      <c r="X148" s="1916"/>
      <c r="Y148" s="132"/>
      <c r="Z148" s="132"/>
      <c r="AA148" s="132"/>
      <c r="AB148" s="132"/>
      <c r="AC148" s="1749"/>
      <c r="AD148" s="151"/>
      <c r="AE148" s="1916"/>
      <c r="AF148" s="132"/>
      <c r="AG148" s="132"/>
      <c r="AH148" s="132"/>
      <c r="AI148" s="132"/>
      <c r="AJ148" s="1749"/>
      <c r="AK148" s="151"/>
      <c r="AL148" s="1916"/>
      <c r="AM148" s="132"/>
      <c r="AN148" s="132"/>
      <c r="AO148" s="132"/>
      <c r="AP148" s="132"/>
      <c r="AQ148" s="1749"/>
      <c r="AR148" s="151"/>
      <c r="AS148" s="1916"/>
      <c r="AT148" s="132"/>
      <c r="AU148" s="132"/>
      <c r="AV148" s="132"/>
      <c r="AW148" s="132"/>
      <c r="AX148" s="1749"/>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51"/>
        <v/>
      </c>
      <c r="BM148" s="263"/>
      <c r="BO148" s="1850" t="str">
        <f>IF('20_P2_Alega'!P148&lt;&gt;"","SÍ","")</f>
        <v/>
      </c>
      <c r="BP148" s="1850" t="str">
        <f>IF('20_P2_Alega'!Q148&lt;&gt;"",'20_P2_Alega'!Q148,"")</f>
        <v/>
      </c>
      <c r="BQ148" s="1850"/>
      <c r="BS148" s="1440" t="str">
        <f t="shared" si="38"/>
        <v/>
      </c>
      <c r="BT148" s="1440" t="str">
        <f t="shared" si="39"/>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446" t="str">
        <f>CONCATENATE('01_Carga'!$M$5,"_",$I149)</f>
        <v>FI__132</v>
      </c>
      <c r="B149" s="1405"/>
      <c r="C149" s="1734" t="str">
        <f>'12_P1_Lista'!T149</f>
        <v/>
      </c>
      <c r="D149" s="1461" t="str">
        <f>'12_P1_Lista'!U149</f>
        <v/>
      </c>
      <c r="E149" s="1405"/>
      <c r="F149" s="1735" t="str">
        <f>IF('14_P2_Convoca'!F150&lt;&gt;"",'14_P2_Convoca'!F150,"")</f>
        <v/>
      </c>
      <c r="G149" s="1459" t="str">
        <f>'14_P2_Convoca'!R150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925"/>
      <c r="P149" s="153"/>
      <c r="Q149" s="1916"/>
      <c r="R149" s="132"/>
      <c r="S149" s="132"/>
      <c r="T149" s="132"/>
      <c r="U149" s="132"/>
      <c r="V149" s="1749"/>
      <c r="W149" s="151"/>
      <c r="X149" s="1916"/>
      <c r="Y149" s="132"/>
      <c r="Z149" s="132"/>
      <c r="AA149" s="132"/>
      <c r="AB149" s="132"/>
      <c r="AC149" s="1749"/>
      <c r="AD149" s="151"/>
      <c r="AE149" s="1916"/>
      <c r="AF149" s="132"/>
      <c r="AG149" s="132"/>
      <c r="AH149" s="132"/>
      <c r="AI149" s="132"/>
      <c r="AJ149" s="1749"/>
      <c r="AK149" s="151"/>
      <c r="AL149" s="1916"/>
      <c r="AM149" s="132"/>
      <c r="AN149" s="132"/>
      <c r="AO149" s="132"/>
      <c r="AP149" s="132"/>
      <c r="AQ149" s="1749"/>
      <c r="AR149" s="151"/>
      <c r="AS149" s="1916"/>
      <c r="AT149" s="132"/>
      <c r="AU149" s="132"/>
      <c r="AV149" s="132"/>
      <c r="AW149" s="132"/>
      <c r="AX149" s="1749"/>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51"/>
        <v/>
      </c>
      <c r="BM149" s="263"/>
      <c r="BO149" s="1850" t="str">
        <f>IF('20_P2_Alega'!P149&lt;&gt;"","SÍ","")</f>
        <v/>
      </c>
      <c r="BP149" s="1850" t="str">
        <f>IF('20_P2_Alega'!Q149&lt;&gt;"",'20_P2_Alega'!Q149,"")</f>
        <v/>
      </c>
      <c r="BQ149" s="1850"/>
      <c r="BS149" s="1440" t="str">
        <f t="shared" si="38"/>
        <v/>
      </c>
      <c r="BT149" s="1440" t="str">
        <f t="shared" si="39"/>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446" t="str">
        <f>CONCATENATE('01_Carga'!$M$5,"_",$I150)</f>
        <v>FI__133</v>
      </c>
      <c r="B150" s="1405"/>
      <c r="C150" s="1734" t="str">
        <f>'12_P1_Lista'!T150</f>
        <v/>
      </c>
      <c r="D150" s="1461" t="str">
        <f>'12_P1_Lista'!U150</f>
        <v/>
      </c>
      <c r="E150" s="1405"/>
      <c r="F150" s="1735" t="str">
        <f>IF('14_P2_Convoca'!F151&lt;&gt;"",'14_P2_Convoca'!F151,"")</f>
        <v/>
      </c>
      <c r="G150" s="1459" t="str">
        <f>'14_P2_Convoca'!R151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925"/>
      <c r="P150" s="153"/>
      <c r="Q150" s="1916"/>
      <c r="R150" s="132"/>
      <c r="S150" s="132"/>
      <c r="T150" s="132"/>
      <c r="U150" s="132"/>
      <c r="V150" s="1749"/>
      <c r="W150" s="151"/>
      <c r="X150" s="1916"/>
      <c r="Y150" s="132"/>
      <c r="Z150" s="132"/>
      <c r="AA150" s="132"/>
      <c r="AB150" s="132"/>
      <c r="AC150" s="1749"/>
      <c r="AD150" s="151"/>
      <c r="AE150" s="1916"/>
      <c r="AF150" s="132"/>
      <c r="AG150" s="132"/>
      <c r="AH150" s="132"/>
      <c r="AI150" s="132"/>
      <c r="AJ150" s="1749"/>
      <c r="AK150" s="151"/>
      <c r="AL150" s="1916"/>
      <c r="AM150" s="132"/>
      <c r="AN150" s="132"/>
      <c r="AO150" s="132"/>
      <c r="AP150" s="132"/>
      <c r="AQ150" s="1749"/>
      <c r="AR150" s="151"/>
      <c r="AS150" s="1916"/>
      <c r="AT150" s="132"/>
      <c r="AU150" s="132"/>
      <c r="AV150" s="132"/>
      <c r="AW150" s="132"/>
      <c r="AX150" s="1749"/>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51"/>
        <v/>
      </c>
      <c r="BM150" s="263"/>
      <c r="BO150" s="1850" t="str">
        <f>IF('20_P2_Alega'!P150&lt;&gt;"","SÍ","")</f>
        <v/>
      </c>
      <c r="BP150" s="1850" t="str">
        <f>IF('20_P2_Alega'!Q150&lt;&gt;"",'20_P2_Alega'!Q150,"")</f>
        <v/>
      </c>
      <c r="BQ150" s="1850"/>
      <c r="BS150" s="1440" t="str">
        <f t="shared" si="38"/>
        <v/>
      </c>
      <c r="BT150" s="1440" t="str">
        <f t="shared" si="39"/>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446" t="str">
        <f>CONCATENATE('01_Carga'!$M$5,"_",$I151)</f>
        <v>FI__134</v>
      </c>
      <c r="B151" s="1405"/>
      <c r="C151" s="1734" t="str">
        <f>'12_P1_Lista'!T151</f>
        <v/>
      </c>
      <c r="D151" s="1461" t="str">
        <f>'12_P1_Lista'!U151</f>
        <v/>
      </c>
      <c r="E151" s="1405"/>
      <c r="F151" s="1735" t="str">
        <f>IF('14_P2_Convoca'!F152&lt;&gt;"",'14_P2_Convoca'!F152,"")</f>
        <v/>
      </c>
      <c r="G151" s="1459" t="str">
        <f>'14_P2_Convoca'!R152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925"/>
      <c r="P151" s="153"/>
      <c r="Q151" s="1916"/>
      <c r="R151" s="132"/>
      <c r="S151" s="132"/>
      <c r="T151" s="132"/>
      <c r="U151" s="132"/>
      <c r="V151" s="1749"/>
      <c r="W151" s="151"/>
      <c r="X151" s="1916"/>
      <c r="Y151" s="132"/>
      <c r="Z151" s="132"/>
      <c r="AA151" s="132"/>
      <c r="AB151" s="132"/>
      <c r="AC151" s="1749"/>
      <c r="AD151" s="151"/>
      <c r="AE151" s="1916"/>
      <c r="AF151" s="132"/>
      <c r="AG151" s="132"/>
      <c r="AH151" s="132"/>
      <c r="AI151" s="132"/>
      <c r="AJ151" s="1749"/>
      <c r="AK151" s="151"/>
      <c r="AL151" s="1916"/>
      <c r="AM151" s="132"/>
      <c r="AN151" s="132"/>
      <c r="AO151" s="132"/>
      <c r="AP151" s="132"/>
      <c r="AQ151" s="1749"/>
      <c r="AR151" s="151"/>
      <c r="AS151" s="1916"/>
      <c r="AT151" s="132"/>
      <c r="AU151" s="132"/>
      <c r="AV151" s="132"/>
      <c r="AW151" s="132"/>
      <c r="AX151" s="1749"/>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51"/>
        <v/>
      </c>
      <c r="BM151" s="263"/>
      <c r="BO151" s="1850" t="str">
        <f>IF('20_P2_Alega'!P151&lt;&gt;"","SÍ","")</f>
        <v/>
      </c>
      <c r="BP151" s="1850" t="str">
        <f>IF('20_P2_Alega'!Q151&lt;&gt;"",'20_P2_Alega'!Q151,"")</f>
        <v/>
      </c>
      <c r="BQ151" s="1850"/>
      <c r="BS151" s="1440" t="str">
        <f t="shared" si="38"/>
        <v/>
      </c>
      <c r="BT151" s="1440" t="str">
        <f t="shared" si="39"/>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446" t="str">
        <f>CONCATENATE('01_Carga'!$M$5,"_",$I152)</f>
        <v>FI__135</v>
      </c>
      <c r="B152" s="1405"/>
      <c r="C152" s="1734" t="str">
        <f>'12_P1_Lista'!T152</f>
        <v/>
      </c>
      <c r="D152" s="1461" t="str">
        <f>'12_P1_Lista'!U152</f>
        <v/>
      </c>
      <c r="E152" s="1405"/>
      <c r="F152" s="1735" t="str">
        <f>IF('14_P2_Convoca'!F153&lt;&gt;"",'14_P2_Convoca'!F153,"")</f>
        <v/>
      </c>
      <c r="G152" s="1459" t="str">
        <f>'14_P2_Convoca'!R153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925"/>
      <c r="P152" s="153"/>
      <c r="Q152" s="1916"/>
      <c r="R152" s="132"/>
      <c r="S152" s="132"/>
      <c r="T152" s="132"/>
      <c r="U152" s="132"/>
      <c r="V152" s="1749"/>
      <c r="W152" s="151"/>
      <c r="X152" s="1916"/>
      <c r="Y152" s="132"/>
      <c r="Z152" s="132"/>
      <c r="AA152" s="132"/>
      <c r="AB152" s="132"/>
      <c r="AC152" s="1749"/>
      <c r="AD152" s="151"/>
      <c r="AE152" s="1916"/>
      <c r="AF152" s="132"/>
      <c r="AG152" s="132"/>
      <c r="AH152" s="132"/>
      <c r="AI152" s="132"/>
      <c r="AJ152" s="1749"/>
      <c r="AK152" s="151"/>
      <c r="AL152" s="1916"/>
      <c r="AM152" s="132"/>
      <c r="AN152" s="132"/>
      <c r="AO152" s="132"/>
      <c r="AP152" s="132"/>
      <c r="AQ152" s="1749"/>
      <c r="AR152" s="151"/>
      <c r="AS152" s="1916"/>
      <c r="AT152" s="132"/>
      <c r="AU152" s="132"/>
      <c r="AV152" s="132"/>
      <c r="AW152" s="132"/>
      <c r="AX152" s="1749"/>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51"/>
        <v/>
      </c>
      <c r="BM152" s="263"/>
      <c r="BO152" s="1850" t="str">
        <f>IF('20_P2_Alega'!P152&lt;&gt;"","SÍ","")</f>
        <v/>
      </c>
      <c r="BP152" s="1850" t="str">
        <f>IF('20_P2_Alega'!Q152&lt;&gt;"",'20_P2_Alega'!Q152,"")</f>
        <v/>
      </c>
      <c r="BQ152" s="1850"/>
      <c r="BS152" s="1440" t="str">
        <f t="shared" si="38"/>
        <v/>
      </c>
      <c r="BT152" s="1440" t="str">
        <f t="shared" si="39"/>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446" t="str">
        <f>CONCATENATE('01_Carga'!$M$5,"_",$I153)</f>
        <v>FI__136</v>
      </c>
      <c r="B153" s="1405"/>
      <c r="C153" s="1734" t="str">
        <f>'12_P1_Lista'!T153</f>
        <v/>
      </c>
      <c r="D153" s="1461" t="str">
        <f>'12_P1_Lista'!U153</f>
        <v/>
      </c>
      <c r="E153" s="1405"/>
      <c r="F153" s="1735" t="str">
        <f>IF('14_P2_Convoca'!F154&lt;&gt;"",'14_P2_Convoca'!F154,"")</f>
        <v/>
      </c>
      <c r="G153" s="1459" t="str">
        <f>'14_P2_Convoca'!R154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925"/>
      <c r="P153" s="153"/>
      <c r="Q153" s="1916"/>
      <c r="R153" s="132"/>
      <c r="S153" s="132"/>
      <c r="T153" s="132"/>
      <c r="U153" s="132"/>
      <c r="V153" s="1749"/>
      <c r="W153" s="151"/>
      <c r="X153" s="1916"/>
      <c r="Y153" s="132"/>
      <c r="Z153" s="132"/>
      <c r="AA153" s="132"/>
      <c r="AB153" s="132"/>
      <c r="AC153" s="1749"/>
      <c r="AD153" s="151"/>
      <c r="AE153" s="1916"/>
      <c r="AF153" s="132"/>
      <c r="AG153" s="132"/>
      <c r="AH153" s="132"/>
      <c r="AI153" s="132"/>
      <c r="AJ153" s="1749"/>
      <c r="AK153" s="151"/>
      <c r="AL153" s="1916"/>
      <c r="AM153" s="132"/>
      <c r="AN153" s="132"/>
      <c r="AO153" s="132"/>
      <c r="AP153" s="132"/>
      <c r="AQ153" s="1749"/>
      <c r="AR153" s="151"/>
      <c r="AS153" s="1916"/>
      <c r="AT153" s="132"/>
      <c r="AU153" s="132"/>
      <c r="AV153" s="132"/>
      <c r="AW153" s="132"/>
      <c r="AX153" s="1749"/>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51"/>
        <v/>
      </c>
      <c r="BM153" s="263"/>
      <c r="BO153" s="1850" t="str">
        <f>IF('20_P2_Alega'!P153&lt;&gt;"","SÍ","")</f>
        <v/>
      </c>
      <c r="BP153" s="1850" t="str">
        <f>IF('20_P2_Alega'!Q153&lt;&gt;"",'20_P2_Alega'!Q153,"")</f>
        <v/>
      </c>
      <c r="BQ153" s="1850"/>
      <c r="BS153" s="1440" t="str">
        <f t="shared" si="38"/>
        <v/>
      </c>
      <c r="BT153" s="1440" t="str">
        <f t="shared" si="39"/>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446" t="str">
        <f>CONCATENATE('01_Carga'!$M$5,"_",$I154)</f>
        <v>FI__137</v>
      </c>
      <c r="B154" s="1405"/>
      <c r="C154" s="1734" t="str">
        <f>'12_P1_Lista'!T154</f>
        <v/>
      </c>
      <c r="D154" s="1461" t="str">
        <f>'12_P1_Lista'!U154</f>
        <v/>
      </c>
      <c r="E154" s="1405"/>
      <c r="F154" s="1735" t="str">
        <f>IF('14_P2_Convoca'!F155&lt;&gt;"",'14_P2_Convoca'!F155,"")</f>
        <v/>
      </c>
      <c r="G154" s="1459" t="str">
        <f>'14_P2_Convoca'!R155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925"/>
      <c r="P154" s="153"/>
      <c r="Q154" s="1916"/>
      <c r="R154" s="132"/>
      <c r="S154" s="132"/>
      <c r="T154" s="132"/>
      <c r="U154" s="132"/>
      <c r="V154" s="1749"/>
      <c r="W154" s="151"/>
      <c r="X154" s="1916"/>
      <c r="Y154" s="132"/>
      <c r="Z154" s="132"/>
      <c r="AA154" s="132"/>
      <c r="AB154" s="132"/>
      <c r="AC154" s="1749"/>
      <c r="AD154" s="151"/>
      <c r="AE154" s="1916"/>
      <c r="AF154" s="132"/>
      <c r="AG154" s="132"/>
      <c r="AH154" s="132"/>
      <c r="AI154" s="132"/>
      <c r="AJ154" s="1749"/>
      <c r="AK154" s="151"/>
      <c r="AL154" s="1916"/>
      <c r="AM154" s="132"/>
      <c r="AN154" s="132"/>
      <c r="AO154" s="132"/>
      <c r="AP154" s="132"/>
      <c r="AQ154" s="1749"/>
      <c r="AR154" s="151"/>
      <c r="AS154" s="1916"/>
      <c r="AT154" s="132"/>
      <c r="AU154" s="132"/>
      <c r="AV154" s="132"/>
      <c r="AW154" s="132"/>
      <c r="AX154" s="1749"/>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51"/>
        <v/>
      </c>
      <c r="BM154" s="263"/>
      <c r="BO154" s="1850" t="str">
        <f>IF('20_P2_Alega'!P154&lt;&gt;"","SÍ","")</f>
        <v/>
      </c>
      <c r="BP154" s="1850" t="str">
        <f>IF('20_P2_Alega'!Q154&lt;&gt;"",'20_P2_Alega'!Q154,"")</f>
        <v/>
      </c>
      <c r="BQ154" s="1850"/>
      <c r="BS154" s="1440" t="str">
        <f t="shared" si="38"/>
        <v/>
      </c>
      <c r="BT154" s="1440" t="str">
        <f t="shared" si="39"/>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446" t="str">
        <f>CONCATENATE('01_Carga'!$M$5,"_",$I155)</f>
        <v>FI__138</v>
      </c>
      <c r="B155" s="1405"/>
      <c r="C155" s="1734" t="str">
        <f>'12_P1_Lista'!T155</f>
        <v/>
      </c>
      <c r="D155" s="1461" t="str">
        <f>'12_P1_Lista'!U155</f>
        <v/>
      </c>
      <c r="E155" s="1405"/>
      <c r="F155" s="1735" t="str">
        <f>IF('14_P2_Convoca'!F156&lt;&gt;"",'14_P2_Convoca'!F156,"")</f>
        <v/>
      </c>
      <c r="G155" s="1459" t="str">
        <f>'14_P2_Convoca'!R156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925"/>
      <c r="P155" s="153"/>
      <c r="Q155" s="1916"/>
      <c r="R155" s="132"/>
      <c r="S155" s="132"/>
      <c r="T155" s="132"/>
      <c r="U155" s="132"/>
      <c r="V155" s="1749"/>
      <c r="W155" s="151"/>
      <c r="X155" s="1916"/>
      <c r="Y155" s="132"/>
      <c r="Z155" s="132"/>
      <c r="AA155" s="132"/>
      <c r="AB155" s="132"/>
      <c r="AC155" s="1749"/>
      <c r="AD155" s="151"/>
      <c r="AE155" s="1916"/>
      <c r="AF155" s="132"/>
      <c r="AG155" s="132"/>
      <c r="AH155" s="132"/>
      <c r="AI155" s="132"/>
      <c r="AJ155" s="1749"/>
      <c r="AK155" s="151"/>
      <c r="AL155" s="1916"/>
      <c r="AM155" s="132"/>
      <c r="AN155" s="132"/>
      <c r="AO155" s="132"/>
      <c r="AP155" s="132"/>
      <c r="AQ155" s="1749"/>
      <c r="AR155" s="151"/>
      <c r="AS155" s="1916"/>
      <c r="AT155" s="132"/>
      <c r="AU155" s="132"/>
      <c r="AV155" s="132"/>
      <c r="AW155" s="132"/>
      <c r="AX155" s="1749"/>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51"/>
        <v/>
      </c>
      <c r="BM155" s="263"/>
      <c r="BO155" s="1850" t="str">
        <f>IF('20_P2_Alega'!P155&lt;&gt;"","SÍ","")</f>
        <v/>
      </c>
      <c r="BP155" s="1850" t="str">
        <f>IF('20_P2_Alega'!Q155&lt;&gt;"",'20_P2_Alega'!Q155,"")</f>
        <v/>
      </c>
      <c r="BQ155" s="1850"/>
      <c r="BS155" s="1440" t="str">
        <f t="shared" si="38"/>
        <v/>
      </c>
      <c r="BT155" s="1440" t="str">
        <f t="shared" si="39"/>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446" t="str">
        <f>CONCATENATE('01_Carga'!$M$5,"_",$I156)</f>
        <v>FI__139</v>
      </c>
      <c r="B156" s="1405"/>
      <c r="C156" s="1734" t="str">
        <f>'12_P1_Lista'!T156</f>
        <v/>
      </c>
      <c r="D156" s="1461" t="str">
        <f>'12_P1_Lista'!U156</f>
        <v/>
      </c>
      <c r="E156" s="1405"/>
      <c r="F156" s="1735" t="str">
        <f>IF('14_P2_Convoca'!F157&lt;&gt;"",'14_P2_Convoca'!F157,"")</f>
        <v/>
      </c>
      <c r="G156" s="1459" t="str">
        <f>'14_P2_Convoca'!R157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925"/>
      <c r="P156" s="153"/>
      <c r="Q156" s="1916"/>
      <c r="R156" s="132"/>
      <c r="S156" s="132"/>
      <c r="T156" s="132"/>
      <c r="U156" s="132"/>
      <c r="V156" s="1749"/>
      <c r="W156" s="151"/>
      <c r="X156" s="1916"/>
      <c r="Y156" s="132"/>
      <c r="Z156" s="132"/>
      <c r="AA156" s="132"/>
      <c r="AB156" s="132"/>
      <c r="AC156" s="1749"/>
      <c r="AD156" s="151"/>
      <c r="AE156" s="1916"/>
      <c r="AF156" s="132"/>
      <c r="AG156" s="132"/>
      <c r="AH156" s="132"/>
      <c r="AI156" s="132"/>
      <c r="AJ156" s="1749"/>
      <c r="AK156" s="151"/>
      <c r="AL156" s="1916"/>
      <c r="AM156" s="132"/>
      <c r="AN156" s="132"/>
      <c r="AO156" s="132"/>
      <c r="AP156" s="132"/>
      <c r="AQ156" s="1749"/>
      <c r="AR156" s="151"/>
      <c r="AS156" s="1916"/>
      <c r="AT156" s="132"/>
      <c r="AU156" s="132"/>
      <c r="AV156" s="132"/>
      <c r="AW156" s="132"/>
      <c r="AX156" s="1749"/>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51"/>
        <v/>
      </c>
      <c r="BM156" s="263"/>
      <c r="BO156" s="1850" t="str">
        <f>IF('20_P2_Alega'!P156&lt;&gt;"","SÍ","")</f>
        <v/>
      </c>
      <c r="BP156" s="1850" t="str">
        <f>IF('20_P2_Alega'!Q156&lt;&gt;"",'20_P2_Alega'!Q156,"")</f>
        <v/>
      </c>
      <c r="BQ156" s="1850"/>
      <c r="BS156" s="1440" t="str">
        <f t="shared" si="38"/>
        <v/>
      </c>
      <c r="BT156" s="1440" t="str">
        <f t="shared" si="39"/>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446" t="str">
        <f>CONCATENATE('01_Carga'!$M$5,"_",$I157)</f>
        <v>FI__140</v>
      </c>
      <c r="B157" s="1405"/>
      <c r="C157" s="1734" t="str">
        <f>'12_P1_Lista'!T157</f>
        <v/>
      </c>
      <c r="D157" s="1461" t="str">
        <f>'12_P1_Lista'!U157</f>
        <v/>
      </c>
      <c r="E157" s="1405"/>
      <c r="F157" s="1735" t="str">
        <f>IF('14_P2_Convoca'!F158&lt;&gt;"",'14_P2_Convoca'!F158,"")</f>
        <v/>
      </c>
      <c r="G157" s="1459" t="str">
        <f>'14_P2_Convoca'!R158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925"/>
      <c r="P157" s="153"/>
      <c r="Q157" s="1916"/>
      <c r="R157" s="132"/>
      <c r="S157" s="132"/>
      <c r="T157" s="132"/>
      <c r="U157" s="132"/>
      <c r="V157" s="1749"/>
      <c r="W157" s="151"/>
      <c r="X157" s="1916"/>
      <c r="Y157" s="132"/>
      <c r="Z157" s="132"/>
      <c r="AA157" s="132"/>
      <c r="AB157" s="132"/>
      <c r="AC157" s="1749"/>
      <c r="AD157" s="151"/>
      <c r="AE157" s="1916"/>
      <c r="AF157" s="132"/>
      <c r="AG157" s="132"/>
      <c r="AH157" s="132"/>
      <c r="AI157" s="132"/>
      <c r="AJ157" s="1749"/>
      <c r="AK157" s="151"/>
      <c r="AL157" s="1916"/>
      <c r="AM157" s="132"/>
      <c r="AN157" s="132"/>
      <c r="AO157" s="132"/>
      <c r="AP157" s="132"/>
      <c r="AQ157" s="1749"/>
      <c r="AR157" s="151"/>
      <c r="AS157" s="1916"/>
      <c r="AT157" s="132"/>
      <c r="AU157" s="132"/>
      <c r="AV157" s="132"/>
      <c r="AW157" s="132"/>
      <c r="AX157" s="1749"/>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51"/>
        <v/>
      </c>
      <c r="BM157" s="263"/>
      <c r="BO157" s="1850" t="str">
        <f>IF('20_P2_Alega'!P157&lt;&gt;"","SÍ","")</f>
        <v/>
      </c>
      <c r="BP157" s="1850" t="str">
        <f>IF('20_P2_Alega'!Q157&lt;&gt;"",'20_P2_Alega'!Q157,"")</f>
        <v/>
      </c>
      <c r="BQ157" s="1850"/>
      <c r="BS157" s="1440" t="str">
        <f t="shared" si="38"/>
        <v/>
      </c>
      <c r="BT157" s="1440" t="str">
        <f t="shared" si="39"/>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446" t="str">
        <f>CONCATENATE('01_Carga'!$M$5,"_",$I158)</f>
        <v>FI__141</v>
      </c>
      <c r="B158" s="1405"/>
      <c r="C158" s="1734" t="str">
        <f>'12_P1_Lista'!T158</f>
        <v/>
      </c>
      <c r="D158" s="1461" t="str">
        <f>'12_P1_Lista'!U158</f>
        <v/>
      </c>
      <c r="E158" s="1405"/>
      <c r="F158" s="1735" t="str">
        <f>IF('14_P2_Convoca'!F159&lt;&gt;"",'14_P2_Convoca'!F159,"")</f>
        <v/>
      </c>
      <c r="G158" s="1459" t="str">
        <f>'14_P2_Convoca'!R159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925"/>
      <c r="P158" s="153"/>
      <c r="Q158" s="1916"/>
      <c r="R158" s="132"/>
      <c r="S158" s="132"/>
      <c r="T158" s="132"/>
      <c r="U158" s="132"/>
      <c r="V158" s="1749"/>
      <c r="W158" s="151"/>
      <c r="X158" s="1916"/>
      <c r="Y158" s="132"/>
      <c r="Z158" s="132"/>
      <c r="AA158" s="132"/>
      <c r="AB158" s="132"/>
      <c r="AC158" s="1749"/>
      <c r="AD158" s="151"/>
      <c r="AE158" s="1916"/>
      <c r="AF158" s="132"/>
      <c r="AG158" s="132"/>
      <c r="AH158" s="132"/>
      <c r="AI158" s="132"/>
      <c r="AJ158" s="1749"/>
      <c r="AK158" s="151"/>
      <c r="AL158" s="1916"/>
      <c r="AM158" s="132"/>
      <c r="AN158" s="132"/>
      <c r="AO158" s="132"/>
      <c r="AP158" s="132"/>
      <c r="AQ158" s="1749"/>
      <c r="AR158" s="151"/>
      <c r="AS158" s="1916"/>
      <c r="AT158" s="132"/>
      <c r="AU158" s="132"/>
      <c r="AV158" s="132"/>
      <c r="AW158" s="132"/>
      <c r="AX158" s="1749"/>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51"/>
        <v/>
      </c>
      <c r="BM158" s="263"/>
      <c r="BO158" s="1850" t="str">
        <f>IF('20_P2_Alega'!P158&lt;&gt;"","SÍ","")</f>
        <v/>
      </c>
      <c r="BP158" s="1850" t="str">
        <f>IF('20_P2_Alega'!Q158&lt;&gt;"",'20_P2_Alega'!Q158,"")</f>
        <v/>
      </c>
      <c r="BQ158" s="1850"/>
      <c r="BS158" s="1440" t="str">
        <f t="shared" si="38"/>
        <v/>
      </c>
      <c r="BT158" s="1440" t="str">
        <f t="shared" si="39"/>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446" t="str">
        <f>CONCATENATE('01_Carga'!$M$5,"_",$I159)</f>
        <v>FI__142</v>
      </c>
      <c r="B159" s="1405"/>
      <c r="C159" s="1734" t="str">
        <f>'12_P1_Lista'!T159</f>
        <v/>
      </c>
      <c r="D159" s="1461" t="str">
        <f>'12_P1_Lista'!U159</f>
        <v/>
      </c>
      <c r="E159" s="1405"/>
      <c r="F159" s="1735" t="str">
        <f>IF('14_P2_Convoca'!F160&lt;&gt;"",'14_P2_Convoca'!F160,"")</f>
        <v/>
      </c>
      <c r="G159" s="1459" t="str">
        <f>'14_P2_Convoca'!R160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925"/>
      <c r="P159" s="153"/>
      <c r="Q159" s="1916"/>
      <c r="R159" s="132"/>
      <c r="S159" s="132"/>
      <c r="T159" s="132"/>
      <c r="U159" s="132"/>
      <c r="V159" s="1749"/>
      <c r="W159" s="151"/>
      <c r="X159" s="1916"/>
      <c r="Y159" s="132"/>
      <c r="Z159" s="132"/>
      <c r="AA159" s="132"/>
      <c r="AB159" s="132"/>
      <c r="AC159" s="1749"/>
      <c r="AD159" s="151"/>
      <c r="AE159" s="1916"/>
      <c r="AF159" s="132"/>
      <c r="AG159" s="132"/>
      <c r="AH159" s="132"/>
      <c r="AI159" s="132"/>
      <c r="AJ159" s="1749"/>
      <c r="AK159" s="151"/>
      <c r="AL159" s="1916"/>
      <c r="AM159" s="132"/>
      <c r="AN159" s="132"/>
      <c r="AO159" s="132"/>
      <c r="AP159" s="132"/>
      <c r="AQ159" s="1749"/>
      <c r="AR159" s="151"/>
      <c r="AS159" s="1916"/>
      <c r="AT159" s="132"/>
      <c r="AU159" s="132"/>
      <c r="AV159" s="132"/>
      <c r="AW159" s="132"/>
      <c r="AX159" s="1749"/>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51"/>
        <v/>
      </c>
      <c r="BM159" s="263"/>
      <c r="BO159" s="1850" t="str">
        <f>IF('20_P2_Alega'!P159&lt;&gt;"","SÍ","")</f>
        <v/>
      </c>
      <c r="BP159" s="1850" t="str">
        <f>IF('20_P2_Alega'!Q159&lt;&gt;"",'20_P2_Alega'!Q159,"")</f>
        <v/>
      </c>
      <c r="BQ159" s="1850"/>
      <c r="BS159" s="1440" t="str">
        <f t="shared" si="38"/>
        <v/>
      </c>
      <c r="BT159" s="1440" t="str">
        <f t="shared" si="39"/>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446" t="str">
        <f>CONCATENATE('01_Carga'!$M$5,"_",$I160)</f>
        <v>FI__143</v>
      </c>
      <c r="B160" s="1405"/>
      <c r="C160" s="1734" t="str">
        <f>'12_P1_Lista'!T160</f>
        <v/>
      </c>
      <c r="D160" s="1461" t="str">
        <f>'12_P1_Lista'!U160</f>
        <v/>
      </c>
      <c r="E160" s="1405"/>
      <c r="F160" s="1735" t="str">
        <f>IF('14_P2_Convoca'!F161&lt;&gt;"",'14_P2_Convoca'!F161,"")</f>
        <v/>
      </c>
      <c r="G160" s="1459" t="str">
        <f>'14_P2_Convoca'!R161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925"/>
      <c r="P160" s="153"/>
      <c r="Q160" s="1916"/>
      <c r="R160" s="132"/>
      <c r="S160" s="132"/>
      <c r="T160" s="132"/>
      <c r="U160" s="132"/>
      <c r="V160" s="1749"/>
      <c r="W160" s="151"/>
      <c r="X160" s="1916"/>
      <c r="Y160" s="132"/>
      <c r="Z160" s="132"/>
      <c r="AA160" s="132"/>
      <c r="AB160" s="132"/>
      <c r="AC160" s="1749"/>
      <c r="AD160" s="151"/>
      <c r="AE160" s="1916"/>
      <c r="AF160" s="132"/>
      <c r="AG160" s="132"/>
      <c r="AH160" s="132"/>
      <c r="AI160" s="132"/>
      <c r="AJ160" s="1749"/>
      <c r="AK160" s="151"/>
      <c r="AL160" s="1916"/>
      <c r="AM160" s="132"/>
      <c r="AN160" s="132"/>
      <c r="AO160" s="132"/>
      <c r="AP160" s="132"/>
      <c r="AQ160" s="1749"/>
      <c r="AR160" s="151"/>
      <c r="AS160" s="1916"/>
      <c r="AT160" s="132"/>
      <c r="AU160" s="132"/>
      <c r="AV160" s="132"/>
      <c r="AW160" s="132"/>
      <c r="AX160" s="1749"/>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51"/>
        <v/>
      </c>
      <c r="BM160" s="263"/>
      <c r="BO160" s="1850" t="str">
        <f>IF('20_P2_Alega'!P160&lt;&gt;"","SÍ","")</f>
        <v/>
      </c>
      <c r="BP160" s="1850" t="str">
        <f>IF('20_P2_Alega'!Q160&lt;&gt;"",'20_P2_Alega'!Q160,"")</f>
        <v/>
      </c>
      <c r="BQ160" s="1850"/>
      <c r="BS160" s="1440" t="str">
        <f t="shared" si="38"/>
        <v/>
      </c>
      <c r="BT160" s="1440" t="str">
        <f t="shared" si="39"/>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446" t="str">
        <f>CONCATENATE('01_Carga'!$M$5,"_",$I161)</f>
        <v>FI__144</v>
      </c>
      <c r="B161" s="1405"/>
      <c r="C161" s="1734" t="str">
        <f>'12_P1_Lista'!T161</f>
        <v/>
      </c>
      <c r="D161" s="1461" t="str">
        <f>'12_P1_Lista'!U161</f>
        <v/>
      </c>
      <c r="E161" s="1405"/>
      <c r="F161" s="1735" t="str">
        <f>IF('14_P2_Convoca'!F162&lt;&gt;"",'14_P2_Convoca'!F162,"")</f>
        <v/>
      </c>
      <c r="G161" s="1459" t="str">
        <f>'14_P2_Convoca'!R162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925"/>
      <c r="P161" s="153"/>
      <c r="Q161" s="1916"/>
      <c r="R161" s="132"/>
      <c r="S161" s="132"/>
      <c r="T161" s="132"/>
      <c r="U161" s="132"/>
      <c r="V161" s="1749"/>
      <c r="W161" s="151"/>
      <c r="X161" s="1916"/>
      <c r="Y161" s="132"/>
      <c r="Z161" s="132"/>
      <c r="AA161" s="132"/>
      <c r="AB161" s="132"/>
      <c r="AC161" s="1749"/>
      <c r="AD161" s="151"/>
      <c r="AE161" s="1916"/>
      <c r="AF161" s="132"/>
      <c r="AG161" s="132"/>
      <c r="AH161" s="132"/>
      <c r="AI161" s="132"/>
      <c r="AJ161" s="1749"/>
      <c r="AK161" s="151"/>
      <c r="AL161" s="1916"/>
      <c r="AM161" s="132"/>
      <c r="AN161" s="132"/>
      <c r="AO161" s="132"/>
      <c r="AP161" s="132"/>
      <c r="AQ161" s="1749"/>
      <c r="AR161" s="151"/>
      <c r="AS161" s="1916"/>
      <c r="AT161" s="132"/>
      <c r="AU161" s="132"/>
      <c r="AV161" s="132"/>
      <c r="AW161" s="132"/>
      <c r="AX161" s="1749"/>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51"/>
        <v/>
      </c>
      <c r="BM161" s="263"/>
      <c r="BO161" s="1850" t="str">
        <f>IF('20_P2_Alega'!P161&lt;&gt;"","SÍ","")</f>
        <v/>
      </c>
      <c r="BP161" s="1850" t="str">
        <f>IF('20_P2_Alega'!Q161&lt;&gt;"",'20_P2_Alega'!Q161,"")</f>
        <v/>
      </c>
      <c r="BQ161" s="1850"/>
      <c r="BS161" s="1440" t="str">
        <f t="shared" si="38"/>
        <v/>
      </c>
      <c r="BT161" s="1440" t="str">
        <f t="shared" si="39"/>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446" t="str">
        <f>CONCATENATE('01_Carga'!$M$5,"_",$I162)</f>
        <v>FI__145</v>
      </c>
      <c r="B162" s="1405"/>
      <c r="C162" s="1734" t="str">
        <f>'12_P1_Lista'!T162</f>
        <v/>
      </c>
      <c r="D162" s="1461" t="str">
        <f>'12_P1_Lista'!U162</f>
        <v/>
      </c>
      <c r="E162" s="1405"/>
      <c r="F162" s="1735" t="str">
        <f>IF('14_P2_Convoca'!F163&lt;&gt;"",'14_P2_Convoca'!F163,"")</f>
        <v/>
      </c>
      <c r="G162" s="1459" t="str">
        <f>'14_P2_Convoca'!R163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925"/>
      <c r="P162" s="153"/>
      <c r="Q162" s="1916"/>
      <c r="R162" s="132"/>
      <c r="S162" s="132"/>
      <c r="T162" s="132"/>
      <c r="U162" s="132"/>
      <c r="V162" s="1749"/>
      <c r="W162" s="151"/>
      <c r="X162" s="1916"/>
      <c r="Y162" s="132"/>
      <c r="Z162" s="132"/>
      <c r="AA162" s="132"/>
      <c r="AB162" s="132"/>
      <c r="AC162" s="1749"/>
      <c r="AD162" s="151"/>
      <c r="AE162" s="1916"/>
      <c r="AF162" s="132"/>
      <c r="AG162" s="132"/>
      <c r="AH162" s="132"/>
      <c r="AI162" s="132"/>
      <c r="AJ162" s="1749"/>
      <c r="AK162" s="151"/>
      <c r="AL162" s="1916"/>
      <c r="AM162" s="132"/>
      <c r="AN162" s="132"/>
      <c r="AO162" s="132"/>
      <c r="AP162" s="132"/>
      <c r="AQ162" s="1749"/>
      <c r="AR162" s="151"/>
      <c r="AS162" s="1916"/>
      <c r="AT162" s="132"/>
      <c r="AU162" s="132"/>
      <c r="AV162" s="132"/>
      <c r="AW162" s="132"/>
      <c r="AX162" s="1749"/>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51"/>
        <v/>
      </c>
      <c r="BM162" s="263"/>
      <c r="BO162" s="1850" t="str">
        <f>IF('20_P2_Alega'!P162&lt;&gt;"","SÍ","")</f>
        <v/>
      </c>
      <c r="BP162" s="1850" t="str">
        <f>IF('20_P2_Alega'!Q162&lt;&gt;"",'20_P2_Alega'!Q162,"")</f>
        <v/>
      </c>
      <c r="BQ162" s="1850"/>
      <c r="BS162" s="1440" t="str">
        <f t="shared" si="38"/>
        <v/>
      </c>
      <c r="BT162" s="1440" t="str">
        <f t="shared" si="39"/>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446" t="str">
        <f>CONCATENATE('01_Carga'!$M$5,"_",$I163)</f>
        <v>FI__146</v>
      </c>
      <c r="B163" s="1405"/>
      <c r="C163" s="1734" t="str">
        <f>'12_P1_Lista'!T163</f>
        <v/>
      </c>
      <c r="D163" s="1461" t="str">
        <f>'12_P1_Lista'!U163</f>
        <v/>
      </c>
      <c r="E163" s="1405"/>
      <c r="F163" s="1735" t="str">
        <f>IF('14_P2_Convoca'!F164&lt;&gt;"",'14_P2_Convoca'!F164,"")</f>
        <v/>
      </c>
      <c r="G163" s="1459" t="str">
        <f>'14_P2_Convoca'!R164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925"/>
      <c r="P163" s="153"/>
      <c r="Q163" s="1916"/>
      <c r="R163" s="132"/>
      <c r="S163" s="132"/>
      <c r="T163" s="132"/>
      <c r="U163" s="132"/>
      <c r="V163" s="1749"/>
      <c r="W163" s="151"/>
      <c r="X163" s="1916"/>
      <c r="Y163" s="132"/>
      <c r="Z163" s="132"/>
      <c r="AA163" s="132"/>
      <c r="AB163" s="132"/>
      <c r="AC163" s="1749"/>
      <c r="AD163" s="151"/>
      <c r="AE163" s="1916"/>
      <c r="AF163" s="132"/>
      <c r="AG163" s="132"/>
      <c r="AH163" s="132"/>
      <c r="AI163" s="132"/>
      <c r="AJ163" s="1749"/>
      <c r="AK163" s="151"/>
      <c r="AL163" s="1916"/>
      <c r="AM163" s="132"/>
      <c r="AN163" s="132"/>
      <c r="AO163" s="132"/>
      <c r="AP163" s="132"/>
      <c r="AQ163" s="1749"/>
      <c r="AR163" s="151"/>
      <c r="AS163" s="1916"/>
      <c r="AT163" s="132"/>
      <c r="AU163" s="132"/>
      <c r="AV163" s="132"/>
      <c r="AW163" s="132"/>
      <c r="AX163" s="1749"/>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si="51"/>
        <v/>
      </c>
      <c r="BM163" s="263"/>
      <c r="BO163" s="1850" t="str">
        <f>IF('20_P2_Alega'!P163&lt;&gt;"","SÍ","")</f>
        <v/>
      </c>
      <c r="BP163" s="1850" t="str">
        <f>IF('20_P2_Alega'!Q163&lt;&gt;"",'20_P2_Alega'!Q163,"")</f>
        <v/>
      </c>
      <c r="BQ163" s="1850"/>
      <c r="BS163" s="1440" t="str">
        <f t="shared" si="38"/>
        <v/>
      </c>
      <c r="BT163" s="1440" t="str">
        <f t="shared" si="39"/>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446" t="str">
        <f>CONCATENATE('01_Carga'!$M$5,"_",$I164)</f>
        <v>FI__147</v>
      </c>
      <c r="B164" s="1405"/>
      <c r="C164" s="1734" t="str">
        <f>'12_P1_Lista'!T164</f>
        <v/>
      </c>
      <c r="D164" s="1461" t="str">
        <f>'12_P1_Lista'!U164</f>
        <v/>
      </c>
      <c r="E164" s="1405"/>
      <c r="F164" s="1735" t="str">
        <f>IF('14_P2_Convoca'!F165&lt;&gt;"",'14_P2_Convoca'!F165,"")</f>
        <v/>
      </c>
      <c r="G164" s="1459" t="str">
        <f>'14_P2_Convoca'!R165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925"/>
      <c r="P164" s="153"/>
      <c r="Q164" s="1916"/>
      <c r="R164" s="132"/>
      <c r="S164" s="132"/>
      <c r="T164" s="132"/>
      <c r="U164" s="132"/>
      <c r="V164" s="1749"/>
      <c r="W164" s="151"/>
      <c r="X164" s="1916"/>
      <c r="Y164" s="132"/>
      <c r="Z164" s="132"/>
      <c r="AA164" s="132"/>
      <c r="AB164" s="132"/>
      <c r="AC164" s="1749"/>
      <c r="AD164" s="151"/>
      <c r="AE164" s="1916"/>
      <c r="AF164" s="132"/>
      <c r="AG164" s="132"/>
      <c r="AH164" s="132"/>
      <c r="AI164" s="132"/>
      <c r="AJ164" s="1749"/>
      <c r="AK164" s="151"/>
      <c r="AL164" s="1916"/>
      <c r="AM164" s="132"/>
      <c r="AN164" s="132"/>
      <c r="AO164" s="132"/>
      <c r="AP164" s="132"/>
      <c r="AQ164" s="1749"/>
      <c r="AR164" s="151"/>
      <c r="AS164" s="1916"/>
      <c r="AT164" s="132"/>
      <c r="AU164" s="132"/>
      <c r="AV164" s="132"/>
      <c r="AW164" s="132"/>
      <c r="AX164" s="1749"/>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1"/>
        <v/>
      </c>
      <c r="BM164" s="263"/>
      <c r="BO164" s="1850" t="str">
        <f>IF('20_P2_Alega'!P164&lt;&gt;"","SÍ","")</f>
        <v/>
      </c>
      <c r="BP164" s="1850" t="str">
        <f>IF('20_P2_Alega'!Q164&lt;&gt;"",'20_P2_Alega'!Q164,"")</f>
        <v/>
      </c>
      <c r="BQ164" s="1850"/>
      <c r="BS164" s="1440" t="str">
        <f t="shared" si="38"/>
        <v/>
      </c>
      <c r="BT164" s="1440" t="str">
        <f t="shared" si="39"/>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446" t="str">
        <f>CONCATENATE('01_Carga'!$M$5,"_",$I165)</f>
        <v>FI__148</v>
      </c>
      <c r="B165" s="1405"/>
      <c r="C165" s="1734" t="str">
        <f>'12_P1_Lista'!T165</f>
        <v/>
      </c>
      <c r="D165" s="1461" t="str">
        <f>'12_P1_Lista'!U165</f>
        <v/>
      </c>
      <c r="E165" s="1405"/>
      <c r="F165" s="1735" t="str">
        <f>IF('14_P2_Convoca'!F166&lt;&gt;"",'14_P2_Convoca'!F166,"")</f>
        <v/>
      </c>
      <c r="G165" s="1459" t="str">
        <f>'14_P2_Convoca'!R166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925"/>
      <c r="P165" s="153"/>
      <c r="Q165" s="1916"/>
      <c r="R165" s="132"/>
      <c r="S165" s="132"/>
      <c r="T165" s="132"/>
      <c r="U165" s="132"/>
      <c r="V165" s="1749"/>
      <c r="W165" s="151"/>
      <c r="X165" s="1916"/>
      <c r="Y165" s="132"/>
      <c r="Z165" s="132"/>
      <c r="AA165" s="132"/>
      <c r="AB165" s="132"/>
      <c r="AC165" s="1749"/>
      <c r="AD165" s="151"/>
      <c r="AE165" s="1916"/>
      <c r="AF165" s="132"/>
      <c r="AG165" s="132"/>
      <c r="AH165" s="132"/>
      <c r="AI165" s="132"/>
      <c r="AJ165" s="1749"/>
      <c r="AK165" s="151"/>
      <c r="AL165" s="1916"/>
      <c r="AM165" s="132"/>
      <c r="AN165" s="132"/>
      <c r="AO165" s="132"/>
      <c r="AP165" s="132"/>
      <c r="AQ165" s="1749"/>
      <c r="AR165" s="151"/>
      <c r="AS165" s="1916"/>
      <c r="AT165" s="132"/>
      <c r="AU165" s="132"/>
      <c r="AV165" s="132"/>
      <c r="AW165" s="132"/>
      <c r="AX165" s="1749"/>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1"/>
        <v/>
      </c>
      <c r="BM165" s="263"/>
      <c r="BO165" s="1850" t="str">
        <f>IF('20_P2_Alega'!P165&lt;&gt;"","SÍ","")</f>
        <v/>
      </c>
      <c r="BP165" s="1850" t="str">
        <f>IF('20_P2_Alega'!Q165&lt;&gt;"",'20_P2_Alega'!Q165,"")</f>
        <v/>
      </c>
      <c r="BQ165" s="1850"/>
      <c r="BS165" s="1440" t="str">
        <f t="shared" si="38"/>
        <v/>
      </c>
      <c r="BT165" s="1440" t="str">
        <f t="shared" si="39"/>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446" t="str">
        <f>CONCATENATE('01_Carga'!$M$5,"_",$I166)</f>
        <v>FI__149</v>
      </c>
      <c r="B166" s="1405"/>
      <c r="C166" s="1734" t="str">
        <f>'12_P1_Lista'!T166</f>
        <v/>
      </c>
      <c r="D166" s="1461" t="str">
        <f>'12_P1_Lista'!U166</f>
        <v/>
      </c>
      <c r="E166" s="1405"/>
      <c r="F166" s="1735" t="str">
        <f>IF('14_P2_Convoca'!F167&lt;&gt;"",'14_P2_Convoca'!F167,"")</f>
        <v/>
      </c>
      <c r="G166" s="1459" t="str">
        <f>'14_P2_Convoca'!R167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925"/>
      <c r="P166" s="153"/>
      <c r="Q166" s="1916"/>
      <c r="R166" s="132"/>
      <c r="S166" s="132"/>
      <c r="T166" s="132"/>
      <c r="U166" s="132"/>
      <c r="V166" s="1749"/>
      <c r="W166" s="151"/>
      <c r="X166" s="1916"/>
      <c r="Y166" s="132"/>
      <c r="Z166" s="132"/>
      <c r="AA166" s="132"/>
      <c r="AB166" s="132"/>
      <c r="AC166" s="1749"/>
      <c r="AD166" s="151"/>
      <c r="AE166" s="1916"/>
      <c r="AF166" s="132"/>
      <c r="AG166" s="132"/>
      <c r="AH166" s="132"/>
      <c r="AI166" s="132"/>
      <c r="AJ166" s="1749"/>
      <c r="AK166" s="151"/>
      <c r="AL166" s="1916"/>
      <c r="AM166" s="132"/>
      <c r="AN166" s="132"/>
      <c r="AO166" s="132"/>
      <c r="AP166" s="132"/>
      <c r="AQ166" s="1749"/>
      <c r="AR166" s="151"/>
      <c r="AS166" s="1916"/>
      <c r="AT166" s="132"/>
      <c r="AU166" s="132"/>
      <c r="AV166" s="132"/>
      <c r="AW166" s="132"/>
      <c r="AX166" s="1749"/>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1"/>
        <v/>
      </c>
      <c r="BM166" s="263"/>
      <c r="BO166" s="1850" t="str">
        <f>IF('20_P2_Alega'!P166&lt;&gt;"","SÍ","")</f>
        <v/>
      </c>
      <c r="BP166" s="1850" t="str">
        <f>IF('20_P2_Alega'!Q166&lt;&gt;"",'20_P2_Alega'!Q166,"")</f>
        <v/>
      </c>
      <c r="BQ166" s="1850"/>
      <c r="BS166" s="1440" t="str">
        <f t="shared" si="38"/>
        <v/>
      </c>
      <c r="BT166" s="1440" t="str">
        <f t="shared" si="39"/>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446" t="str">
        <f>CONCATENATE('01_Carga'!$M$5,"_",$I167)</f>
        <v>FI__150</v>
      </c>
      <c r="B167" s="1405"/>
      <c r="C167" s="1734" t="str">
        <f>'12_P1_Lista'!T167</f>
        <v/>
      </c>
      <c r="D167" s="1461" t="str">
        <f>'12_P1_Lista'!U167</f>
        <v/>
      </c>
      <c r="E167" s="1405"/>
      <c r="F167" s="1735" t="str">
        <f>IF('14_P2_Convoca'!F168&lt;&gt;"",'14_P2_Convoca'!F168,"")</f>
        <v/>
      </c>
      <c r="G167" s="1459" t="str">
        <f>'14_P2_Convoca'!R168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925"/>
      <c r="P167" s="153"/>
      <c r="Q167" s="1916"/>
      <c r="R167" s="132"/>
      <c r="S167" s="132"/>
      <c r="T167" s="132"/>
      <c r="U167" s="132"/>
      <c r="V167" s="1749"/>
      <c r="W167" s="151"/>
      <c r="X167" s="1916"/>
      <c r="Y167" s="132"/>
      <c r="Z167" s="132"/>
      <c r="AA167" s="132"/>
      <c r="AB167" s="132"/>
      <c r="AC167" s="1749"/>
      <c r="AD167" s="151"/>
      <c r="AE167" s="1916"/>
      <c r="AF167" s="132"/>
      <c r="AG167" s="132"/>
      <c r="AH167" s="132"/>
      <c r="AI167" s="132"/>
      <c r="AJ167" s="1749"/>
      <c r="AK167" s="151"/>
      <c r="AL167" s="1916"/>
      <c r="AM167" s="132"/>
      <c r="AN167" s="132"/>
      <c r="AO167" s="132"/>
      <c r="AP167" s="132"/>
      <c r="AQ167" s="1749"/>
      <c r="AR167" s="151"/>
      <c r="AS167" s="1916"/>
      <c r="AT167" s="132"/>
      <c r="AU167" s="132"/>
      <c r="AV167" s="132"/>
      <c r="AW167" s="132"/>
      <c r="AX167" s="1749"/>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1"/>
        <v/>
      </c>
      <c r="BM167" s="263"/>
      <c r="BO167" s="1850" t="str">
        <f>IF('20_P2_Alega'!P167&lt;&gt;"","SÍ","")</f>
        <v/>
      </c>
      <c r="BP167" s="1850" t="str">
        <f>IF('20_P2_Alega'!Q167&lt;&gt;"",'20_P2_Alega'!Q167,"")</f>
        <v/>
      </c>
      <c r="BQ167" s="1850"/>
      <c r="BS167" s="1440" t="str">
        <f t="shared" ref="BS167:BS177" si="57">IF(AND(C167="NO",OR(O167&lt;&gt;"",COUNT(Q167:AX167)&gt;0)),1,"")</f>
        <v/>
      </c>
      <c r="BT167" s="1440" t="str">
        <f t="shared" ref="BT167:BT177" si="58">IF(AND(O167&lt;&gt;"",COUNT(Q167:AX167)&gt;0),1,"")</f>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446" t="str">
        <f>CONCATENATE('01_Carga'!$M$5,"_",$I168)</f>
        <v>FI__151</v>
      </c>
      <c r="B168" s="1405"/>
      <c r="C168" s="1734" t="str">
        <f>'12_P1_Lista'!T168</f>
        <v/>
      </c>
      <c r="D168" s="1461" t="str">
        <f>'12_P1_Lista'!U168</f>
        <v/>
      </c>
      <c r="E168" s="1405"/>
      <c r="F168" s="1735" t="str">
        <f>IF('14_P2_Convoca'!F169&lt;&gt;"",'14_P2_Convoca'!F169,"")</f>
        <v/>
      </c>
      <c r="G168" s="1459" t="str">
        <f>'14_P2_Convoca'!R169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925"/>
      <c r="P168" s="153"/>
      <c r="Q168" s="1916"/>
      <c r="R168" s="132"/>
      <c r="S168" s="132"/>
      <c r="T168" s="132"/>
      <c r="U168" s="132"/>
      <c r="V168" s="1749"/>
      <c r="W168" s="151"/>
      <c r="X168" s="1916"/>
      <c r="Y168" s="132"/>
      <c r="Z168" s="132"/>
      <c r="AA168" s="132"/>
      <c r="AB168" s="132"/>
      <c r="AC168" s="1749"/>
      <c r="AD168" s="151"/>
      <c r="AE168" s="1916"/>
      <c r="AF168" s="132"/>
      <c r="AG168" s="132"/>
      <c r="AH168" s="132"/>
      <c r="AI168" s="132"/>
      <c r="AJ168" s="1749"/>
      <c r="AK168" s="151"/>
      <c r="AL168" s="1916"/>
      <c r="AM168" s="132"/>
      <c r="AN168" s="132"/>
      <c r="AO168" s="132"/>
      <c r="AP168" s="132"/>
      <c r="AQ168" s="1749"/>
      <c r="AR168" s="151"/>
      <c r="AS168" s="1916"/>
      <c r="AT168" s="132"/>
      <c r="AU168" s="132"/>
      <c r="AV168" s="132"/>
      <c r="AW168" s="132"/>
      <c r="AX168" s="1749"/>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1"/>
        <v/>
      </c>
      <c r="BM168" s="263"/>
      <c r="BO168" s="1850" t="str">
        <f>IF('20_P2_Alega'!P168&lt;&gt;"","SÍ","")</f>
        <v/>
      </c>
      <c r="BP168" s="1850" t="str">
        <f>IF('20_P2_Alega'!Q168&lt;&gt;"",'20_P2_Alega'!Q168,"")</f>
        <v/>
      </c>
      <c r="BQ168" s="1850"/>
      <c r="BS168" s="1440" t="str">
        <f t="shared" si="57"/>
        <v/>
      </c>
      <c r="BT168" s="1440" t="str">
        <f t="shared" si="58"/>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446" t="str">
        <f>CONCATENATE('01_Carga'!$M$5,"_",$I169)</f>
        <v>FI__152</v>
      </c>
      <c r="B169" s="1405"/>
      <c r="C169" s="1734" t="str">
        <f>'12_P1_Lista'!T169</f>
        <v/>
      </c>
      <c r="D169" s="1461" t="str">
        <f>'12_P1_Lista'!U169</f>
        <v/>
      </c>
      <c r="E169" s="1405"/>
      <c r="F169" s="1735" t="str">
        <f>IF('14_P2_Convoca'!F170&lt;&gt;"",'14_P2_Convoca'!F170,"")</f>
        <v/>
      </c>
      <c r="G169" s="1459" t="str">
        <f>'14_P2_Convoca'!R170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925"/>
      <c r="P169" s="153"/>
      <c r="Q169" s="1916"/>
      <c r="R169" s="132"/>
      <c r="S169" s="132"/>
      <c r="T169" s="132"/>
      <c r="U169" s="132"/>
      <c r="V169" s="1749"/>
      <c r="W169" s="151"/>
      <c r="X169" s="1916"/>
      <c r="Y169" s="132"/>
      <c r="Z169" s="132"/>
      <c r="AA169" s="132"/>
      <c r="AB169" s="132"/>
      <c r="AC169" s="1749"/>
      <c r="AD169" s="151"/>
      <c r="AE169" s="1916"/>
      <c r="AF169" s="132"/>
      <c r="AG169" s="132"/>
      <c r="AH169" s="132"/>
      <c r="AI169" s="132"/>
      <c r="AJ169" s="1749"/>
      <c r="AK169" s="151"/>
      <c r="AL169" s="1916"/>
      <c r="AM169" s="132"/>
      <c r="AN169" s="132"/>
      <c r="AO169" s="132"/>
      <c r="AP169" s="132"/>
      <c r="AQ169" s="1749"/>
      <c r="AR169" s="151"/>
      <c r="AS169" s="1916"/>
      <c r="AT169" s="132"/>
      <c r="AU169" s="132"/>
      <c r="AV169" s="132"/>
      <c r="AW169" s="132"/>
      <c r="AX169" s="1749"/>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1"/>
        <v/>
      </c>
      <c r="BM169" s="263"/>
      <c r="BO169" s="1850" t="str">
        <f>IF('20_P2_Alega'!P169&lt;&gt;"","SÍ","")</f>
        <v/>
      </c>
      <c r="BP169" s="1850" t="str">
        <f>IF('20_P2_Alega'!Q169&lt;&gt;"",'20_P2_Alega'!Q169,"")</f>
        <v/>
      </c>
      <c r="BQ169" s="1850"/>
      <c r="BS169" s="1440" t="str">
        <f t="shared" si="57"/>
        <v/>
      </c>
      <c r="BT169" s="1440" t="str">
        <f t="shared" si="58"/>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446" t="str">
        <f>CONCATENATE('01_Carga'!$M$5,"_",$I170)</f>
        <v>FI__153</v>
      </c>
      <c r="B170" s="1405"/>
      <c r="C170" s="1734" t="str">
        <f>'12_P1_Lista'!T170</f>
        <v/>
      </c>
      <c r="D170" s="1461" t="str">
        <f>'12_P1_Lista'!U170</f>
        <v/>
      </c>
      <c r="E170" s="1405"/>
      <c r="F170" s="1735" t="str">
        <f>IF('14_P2_Convoca'!F171&lt;&gt;"",'14_P2_Convoca'!F171,"")</f>
        <v/>
      </c>
      <c r="G170" s="1459" t="str">
        <f>'14_P2_Convoca'!R171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925"/>
      <c r="P170" s="153"/>
      <c r="Q170" s="1916"/>
      <c r="R170" s="132"/>
      <c r="S170" s="132"/>
      <c r="T170" s="132"/>
      <c r="U170" s="132"/>
      <c r="V170" s="1749"/>
      <c r="W170" s="151"/>
      <c r="X170" s="1916"/>
      <c r="Y170" s="132"/>
      <c r="Z170" s="132"/>
      <c r="AA170" s="132"/>
      <c r="AB170" s="132"/>
      <c r="AC170" s="1749"/>
      <c r="AD170" s="151"/>
      <c r="AE170" s="1916"/>
      <c r="AF170" s="132"/>
      <c r="AG170" s="132"/>
      <c r="AH170" s="132"/>
      <c r="AI170" s="132"/>
      <c r="AJ170" s="1749"/>
      <c r="AK170" s="151"/>
      <c r="AL170" s="1916"/>
      <c r="AM170" s="132"/>
      <c r="AN170" s="132"/>
      <c r="AO170" s="132"/>
      <c r="AP170" s="132"/>
      <c r="AQ170" s="1749"/>
      <c r="AR170" s="151"/>
      <c r="AS170" s="1916"/>
      <c r="AT170" s="132"/>
      <c r="AU170" s="132"/>
      <c r="AV170" s="132"/>
      <c r="AW170" s="132"/>
      <c r="AX170" s="1749"/>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1"/>
        <v/>
      </c>
      <c r="BM170" s="263"/>
      <c r="BO170" s="1850" t="str">
        <f>IF('20_P2_Alega'!P170&lt;&gt;"","SÍ","")</f>
        <v/>
      </c>
      <c r="BP170" s="1850" t="str">
        <f>IF('20_P2_Alega'!Q170&lt;&gt;"",'20_P2_Alega'!Q170,"")</f>
        <v/>
      </c>
      <c r="BQ170" s="1850"/>
      <c r="BS170" s="1440" t="str">
        <f t="shared" si="57"/>
        <v/>
      </c>
      <c r="BT170" s="1440" t="str">
        <f t="shared" si="58"/>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446" t="str">
        <f>CONCATENATE('01_Carga'!$M$5,"_",$I171)</f>
        <v>FI__154</v>
      </c>
      <c r="B171" s="1405"/>
      <c r="C171" s="1734" t="str">
        <f>'12_P1_Lista'!T171</f>
        <v/>
      </c>
      <c r="D171" s="1461" t="str">
        <f>'12_P1_Lista'!U171</f>
        <v/>
      </c>
      <c r="E171" s="1405"/>
      <c r="F171" s="1735" t="str">
        <f>IF('14_P2_Convoca'!F172&lt;&gt;"",'14_P2_Convoca'!F172,"")</f>
        <v/>
      </c>
      <c r="G171" s="1459" t="str">
        <f>'14_P2_Convoca'!R172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925"/>
      <c r="P171" s="153"/>
      <c r="Q171" s="1916"/>
      <c r="R171" s="132"/>
      <c r="S171" s="132"/>
      <c r="T171" s="132"/>
      <c r="U171" s="132"/>
      <c r="V171" s="1749"/>
      <c r="W171" s="151"/>
      <c r="X171" s="1916"/>
      <c r="Y171" s="132"/>
      <c r="Z171" s="132"/>
      <c r="AA171" s="132"/>
      <c r="AB171" s="132"/>
      <c r="AC171" s="1749"/>
      <c r="AD171" s="151"/>
      <c r="AE171" s="1916"/>
      <c r="AF171" s="132"/>
      <c r="AG171" s="132"/>
      <c r="AH171" s="132"/>
      <c r="AI171" s="132"/>
      <c r="AJ171" s="1749"/>
      <c r="AK171" s="151"/>
      <c r="AL171" s="1916"/>
      <c r="AM171" s="132"/>
      <c r="AN171" s="132"/>
      <c r="AO171" s="132"/>
      <c r="AP171" s="132"/>
      <c r="AQ171" s="1749"/>
      <c r="AR171" s="151"/>
      <c r="AS171" s="1916"/>
      <c r="AT171" s="132"/>
      <c r="AU171" s="132"/>
      <c r="AV171" s="132"/>
      <c r="AW171" s="132"/>
      <c r="AX171" s="1749"/>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1"/>
        <v/>
      </c>
      <c r="BM171" s="263"/>
      <c r="BO171" s="1850" t="str">
        <f>IF('20_P2_Alega'!P171&lt;&gt;"","SÍ","")</f>
        <v/>
      </c>
      <c r="BP171" s="1850" t="str">
        <f>IF('20_P2_Alega'!Q171&lt;&gt;"",'20_P2_Alega'!Q171,"")</f>
        <v/>
      </c>
      <c r="BQ171" s="1850"/>
      <c r="BS171" s="1440" t="str">
        <f t="shared" si="57"/>
        <v/>
      </c>
      <c r="BT171" s="1440" t="str">
        <f t="shared" si="58"/>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446" t="str">
        <f>CONCATENATE('01_Carga'!$M$5,"_",$I172)</f>
        <v>FI__155</v>
      </c>
      <c r="B172" s="1405"/>
      <c r="C172" s="1734" t="str">
        <f>'12_P1_Lista'!T172</f>
        <v/>
      </c>
      <c r="D172" s="1461" t="str">
        <f>'12_P1_Lista'!U172</f>
        <v/>
      </c>
      <c r="E172" s="1405"/>
      <c r="F172" s="1735" t="str">
        <f>IF('14_P2_Convoca'!F173&lt;&gt;"",'14_P2_Convoca'!F173,"")</f>
        <v/>
      </c>
      <c r="G172" s="1459" t="str">
        <f>'14_P2_Convoca'!R173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925"/>
      <c r="P172" s="153"/>
      <c r="Q172" s="1916"/>
      <c r="R172" s="132"/>
      <c r="S172" s="132"/>
      <c r="T172" s="132"/>
      <c r="U172" s="132"/>
      <c r="V172" s="1749"/>
      <c r="W172" s="151"/>
      <c r="X172" s="1916"/>
      <c r="Y172" s="132"/>
      <c r="Z172" s="132"/>
      <c r="AA172" s="132"/>
      <c r="AB172" s="132"/>
      <c r="AC172" s="1749"/>
      <c r="AD172" s="151"/>
      <c r="AE172" s="1916"/>
      <c r="AF172" s="132"/>
      <c r="AG172" s="132"/>
      <c r="AH172" s="132"/>
      <c r="AI172" s="132"/>
      <c r="AJ172" s="1749"/>
      <c r="AK172" s="151"/>
      <c r="AL172" s="1916"/>
      <c r="AM172" s="132"/>
      <c r="AN172" s="132"/>
      <c r="AO172" s="132"/>
      <c r="AP172" s="132"/>
      <c r="AQ172" s="1749"/>
      <c r="AR172" s="151"/>
      <c r="AS172" s="1916"/>
      <c r="AT172" s="132"/>
      <c r="AU172" s="132"/>
      <c r="AV172" s="132"/>
      <c r="AW172" s="132"/>
      <c r="AX172" s="1749"/>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1"/>
        <v/>
      </c>
      <c r="BM172" s="263"/>
      <c r="BO172" s="1850" t="str">
        <f>IF('20_P2_Alega'!P172&lt;&gt;"","SÍ","")</f>
        <v/>
      </c>
      <c r="BP172" s="1850" t="str">
        <f>IF('20_P2_Alega'!Q172&lt;&gt;"",'20_P2_Alega'!Q172,"")</f>
        <v/>
      </c>
      <c r="BQ172" s="1850"/>
      <c r="BS172" s="1440" t="str">
        <f t="shared" si="57"/>
        <v/>
      </c>
      <c r="BT172" s="1440" t="str">
        <f t="shared" si="58"/>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446" t="str">
        <f>CONCATENATE('01_Carga'!$M$5,"_",$I173)</f>
        <v>FI__156</v>
      </c>
      <c r="B173" s="1405"/>
      <c r="C173" s="1734" t="str">
        <f>'12_P1_Lista'!T173</f>
        <v/>
      </c>
      <c r="D173" s="1461" t="str">
        <f>'12_P1_Lista'!U173</f>
        <v/>
      </c>
      <c r="E173" s="1405"/>
      <c r="F173" s="1735" t="str">
        <f>IF('14_P2_Convoca'!F174&lt;&gt;"",'14_P2_Convoca'!F174,"")</f>
        <v/>
      </c>
      <c r="G173" s="1459" t="str">
        <f>'14_P2_Convoca'!R174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925"/>
      <c r="P173" s="153"/>
      <c r="Q173" s="1916"/>
      <c r="R173" s="132"/>
      <c r="S173" s="132"/>
      <c r="T173" s="132"/>
      <c r="U173" s="132"/>
      <c r="V173" s="1749"/>
      <c r="W173" s="151"/>
      <c r="X173" s="1916"/>
      <c r="Y173" s="132"/>
      <c r="Z173" s="132"/>
      <c r="AA173" s="132"/>
      <c r="AB173" s="132"/>
      <c r="AC173" s="1749"/>
      <c r="AD173" s="151"/>
      <c r="AE173" s="1916"/>
      <c r="AF173" s="132"/>
      <c r="AG173" s="132"/>
      <c r="AH173" s="132"/>
      <c r="AI173" s="132"/>
      <c r="AJ173" s="1749"/>
      <c r="AK173" s="151"/>
      <c r="AL173" s="1916"/>
      <c r="AM173" s="132"/>
      <c r="AN173" s="132"/>
      <c r="AO173" s="132"/>
      <c r="AP173" s="132"/>
      <c r="AQ173" s="1749"/>
      <c r="AR173" s="151"/>
      <c r="AS173" s="1916"/>
      <c r="AT173" s="132"/>
      <c r="AU173" s="132"/>
      <c r="AV173" s="132"/>
      <c r="AW173" s="132"/>
      <c r="AX173" s="1749"/>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1"/>
        <v/>
      </c>
      <c r="BM173" s="263"/>
      <c r="BO173" s="1850" t="str">
        <f>IF('20_P2_Alega'!P173&lt;&gt;"","SÍ","")</f>
        <v/>
      </c>
      <c r="BP173" s="1850" t="str">
        <f>IF('20_P2_Alega'!Q173&lt;&gt;"",'20_P2_Alega'!Q173,"")</f>
        <v/>
      </c>
      <c r="BQ173" s="1850"/>
      <c r="BS173" s="1440" t="str">
        <f t="shared" si="57"/>
        <v/>
      </c>
      <c r="BT173" s="1440" t="str">
        <f t="shared" si="58"/>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446" t="str">
        <f>CONCATENATE('01_Carga'!$M$5,"_",$I174)</f>
        <v>FI__157</v>
      </c>
      <c r="B174" s="1405"/>
      <c r="C174" s="1734" t="str">
        <f>'12_P1_Lista'!T174</f>
        <v/>
      </c>
      <c r="D174" s="1461" t="str">
        <f>'12_P1_Lista'!U174</f>
        <v/>
      </c>
      <c r="E174" s="1405"/>
      <c r="F174" s="1735" t="str">
        <f>IF('14_P2_Convoca'!F175&lt;&gt;"",'14_P2_Convoca'!F175,"")</f>
        <v/>
      </c>
      <c r="G174" s="1459" t="str">
        <f>'14_P2_Convoca'!R175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925"/>
      <c r="P174" s="153"/>
      <c r="Q174" s="1916"/>
      <c r="R174" s="132"/>
      <c r="S174" s="132"/>
      <c r="T174" s="132"/>
      <c r="U174" s="132"/>
      <c r="V174" s="1749"/>
      <c r="W174" s="151"/>
      <c r="X174" s="1916"/>
      <c r="Y174" s="132"/>
      <c r="Z174" s="132"/>
      <c r="AA174" s="132"/>
      <c r="AB174" s="132"/>
      <c r="AC174" s="1749"/>
      <c r="AD174" s="151"/>
      <c r="AE174" s="1916"/>
      <c r="AF174" s="132"/>
      <c r="AG174" s="132"/>
      <c r="AH174" s="132"/>
      <c r="AI174" s="132"/>
      <c r="AJ174" s="1749"/>
      <c r="AK174" s="151"/>
      <c r="AL174" s="1916"/>
      <c r="AM174" s="132"/>
      <c r="AN174" s="132"/>
      <c r="AO174" s="132"/>
      <c r="AP174" s="132"/>
      <c r="AQ174" s="1749"/>
      <c r="AR174" s="151"/>
      <c r="AS174" s="1916"/>
      <c r="AT174" s="132"/>
      <c r="AU174" s="132"/>
      <c r="AV174" s="132"/>
      <c r="AW174" s="132"/>
      <c r="AX174" s="1749"/>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1"/>
        <v/>
      </c>
      <c r="BM174" s="263"/>
      <c r="BO174" s="1850" t="str">
        <f>IF('20_P2_Alega'!P174&lt;&gt;"","SÍ","")</f>
        <v/>
      </c>
      <c r="BP174" s="1850" t="str">
        <f>IF('20_P2_Alega'!Q174&lt;&gt;"",'20_P2_Alega'!Q174,"")</f>
        <v/>
      </c>
      <c r="BQ174" s="1850"/>
      <c r="BS174" s="1440" t="str">
        <f t="shared" si="57"/>
        <v/>
      </c>
      <c r="BT174" s="1440" t="str">
        <f t="shared" si="58"/>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446" t="str">
        <f>CONCATENATE('01_Carga'!$M$5,"_",$I175)</f>
        <v>FI__158</v>
      </c>
      <c r="B175" s="1405"/>
      <c r="C175" s="1734" t="str">
        <f>'12_P1_Lista'!T175</f>
        <v/>
      </c>
      <c r="D175" s="1461" t="str">
        <f>'12_P1_Lista'!U175</f>
        <v/>
      </c>
      <c r="E175" s="1405"/>
      <c r="F175" s="1735" t="str">
        <f>IF('14_P2_Convoca'!F176&lt;&gt;"",'14_P2_Convoca'!F176,"")</f>
        <v/>
      </c>
      <c r="G175" s="1459" t="str">
        <f>'14_P2_Convoca'!R176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925"/>
      <c r="P175" s="153"/>
      <c r="Q175" s="1916"/>
      <c r="R175" s="132"/>
      <c r="S175" s="132"/>
      <c r="T175" s="132"/>
      <c r="U175" s="132"/>
      <c r="V175" s="1749"/>
      <c r="W175" s="151"/>
      <c r="X175" s="1916"/>
      <c r="Y175" s="132"/>
      <c r="Z175" s="132"/>
      <c r="AA175" s="132"/>
      <c r="AB175" s="132"/>
      <c r="AC175" s="1749"/>
      <c r="AD175" s="151"/>
      <c r="AE175" s="1916"/>
      <c r="AF175" s="132"/>
      <c r="AG175" s="132"/>
      <c r="AH175" s="132"/>
      <c r="AI175" s="132"/>
      <c r="AJ175" s="1749"/>
      <c r="AK175" s="151"/>
      <c r="AL175" s="1916"/>
      <c r="AM175" s="132"/>
      <c r="AN175" s="132"/>
      <c r="AO175" s="132"/>
      <c r="AP175" s="132"/>
      <c r="AQ175" s="1749"/>
      <c r="AR175" s="151"/>
      <c r="AS175" s="1916"/>
      <c r="AT175" s="132"/>
      <c r="AU175" s="132"/>
      <c r="AV175" s="132"/>
      <c r="AW175" s="132"/>
      <c r="AX175" s="1749"/>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1"/>
        <v/>
      </c>
      <c r="BM175" s="263"/>
      <c r="BO175" s="1850" t="str">
        <f>IF('20_P2_Alega'!P175&lt;&gt;"","SÍ","")</f>
        <v/>
      </c>
      <c r="BP175" s="1850" t="str">
        <f>IF('20_P2_Alega'!Q175&lt;&gt;"",'20_P2_Alega'!Q175,"")</f>
        <v/>
      </c>
      <c r="BQ175" s="1850"/>
      <c r="BS175" s="1440" t="str">
        <f t="shared" si="57"/>
        <v/>
      </c>
      <c r="BT175" s="1440" t="str">
        <f t="shared" si="58"/>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446" t="str">
        <f>CONCATENATE('01_Carga'!$M$5,"_",$I176)</f>
        <v>FI__159</v>
      </c>
      <c r="B176" s="1405"/>
      <c r="C176" s="1734" t="str">
        <f>'12_P1_Lista'!T176</f>
        <v/>
      </c>
      <c r="D176" s="1461" t="str">
        <f>'12_P1_Lista'!U176</f>
        <v/>
      </c>
      <c r="E176" s="1405"/>
      <c r="F176" s="1735" t="str">
        <f>IF('14_P2_Convoca'!F177&lt;&gt;"",'14_P2_Convoca'!F177,"")</f>
        <v/>
      </c>
      <c r="G176" s="1459" t="str">
        <f>'14_P2_Convoca'!R177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925"/>
      <c r="P176" s="153"/>
      <c r="Q176" s="1916"/>
      <c r="R176" s="132"/>
      <c r="S176" s="132"/>
      <c r="T176" s="132"/>
      <c r="U176" s="132"/>
      <c r="V176" s="1749"/>
      <c r="W176" s="151"/>
      <c r="X176" s="1916"/>
      <c r="Y176" s="132"/>
      <c r="Z176" s="132"/>
      <c r="AA176" s="132"/>
      <c r="AB176" s="132"/>
      <c r="AC176" s="1749"/>
      <c r="AD176" s="151"/>
      <c r="AE176" s="1916"/>
      <c r="AF176" s="132"/>
      <c r="AG176" s="132"/>
      <c r="AH176" s="132"/>
      <c r="AI176" s="132"/>
      <c r="AJ176" s="1749"/>
      <c r="AK176" s="151"/>
      <c r="AL176" s="1916"/>
      <c r="AM176" s="132"/>
      <c r="AN176" s="132"/>
      <c r="AO176" s="132"/>
      <c r="AP176" s="132"/>
      <c r="AQ176" s="1749"/>
      <c r="AR176" s="151"/>
      <c r="AS176" s="1916"/>
      <c r="AT176" s="132"/>
      <c r="AU176" s="132"/>
      <c r="AV176" s="132"/>
      <c r="AW176" s="132"/>
      <c r="AX176" s="1749"/>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1"/>
        <v/>
      </c>
      <c r="BM176" s="263"/>
      <c r="BO176" s="1850" t="str">
        <f>IF('20_P2_Alega'!P176&lt;&gt;"","SÍ","")</f>
        <v/>
      </c>
      <c r="BP176" s="1850" t="str">
        <f>IF('20_P2_Alega'!Q176&lt;&gt;"",'20_P2_Alega'!Q176,"")</f>
        <v/>
      </c>
      <c r="BQ176" s="1850"/>
      <c r="BS176" s="1440" t="str">
        <f t="shared" si="57"/>
        <v/>
      </c>
      <c r="BT176" s="1440" t="str">
        <f t="shared" si="58"/>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446" t="str">
        <f>CONCATENATE('01_Carga'!$M$5,"_",$I177)</f>
        <v>FI__160</v>
      </c>
      <c r="B177" s="1405"/>
      <c r="C177" s="1734" t="str">
        <f>'12_P1_Lista'!T177</f>
        <v/>
      </c>
      <c r="D177" s="1461" t="str">
        <f>'12_P1_Lista'!U177</f>
        <v/>
      </c>
      <c r="E177" s="1405"/>
      <c r="F177" s="1735" t="str">
        <f>IF('14_P2_Convoca'!F178&lt;&gt;"",'14_P2_Convoca'!F178,"")</f>
        <v/>
      </c>
      <c r="G177" s="1459" t="str">
        <f>'14_P2_Convoca'!R178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925"/>
      <c r="P177" s="153"/>
      <c r="Q177" s="1916"/>
      <c r="R177" s="132"/>
      <c r="S177" s="132"/>
      <c r="T177" s="132"/>
      <c r="U177" s="132"/>
      <c r="V177" s="1749"/>
      <c r="W177" s="151"/>
      <c r="X177" s="1916"/>
      <c r="Y177" s="132"/>
      <c r="Z177" s="132"/>
      <c r="AA177" s="132"/>
      <c r="AB177" s="132"/>
      <c r="AC177" s="1749"/>
      <c r="AD177" s="151"/>
      <c r="AE177" s="1916"/>
      <c r="AF177" s="132"/>
      <c r="AG177" s="132"/>
      <c r="AH177" s="132"/>
      <c r="AI177" s="132"/>
      <c r="AJ177" s="1749"/>
      <c r="AK177" s="151"/>
      <c r="AL177" s="1916"/>
      <c r="AM177" s="132"/>
      <c r="AN177" s="132"/>
      <c r="AO177" s="132"/>
      <c r="AP177" s="132"/>
      <c r="AQ177" s="1749"/>
      <c r="AR177" s="151"/>
      <c r="AS177" s="1916"/>
      <c r="AT177" s="132"/>
      <c r="AU177" s="132"/>
      <c r="AV177" s="132"/>
      <c r="AW177" s="132"/>
      <c r="AX177" s="1749"/>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 t="shared" si="51"/>
        <v/>
      </c>
      <c r="BM177" s="263"/>
      <c r="BO177" s="1850" t="str">
        <f>IF('20_P2_Alega'!P177&lt;&gt;"","SÍ","")</f>
        <v/>
      </c>
      <c r="BP177" s="1850" t="str">
        <f>IF('20_P2_Alega'!Q177&lt;&gt;"",'20_P2_Alega'!Q177,"")</f>
        <v/>
      </c>
      <c r="BQ177" s="1850"/>
      <c r="BS177" s="1440" t="str">
        <f t="shared" si="57"/>
        <v/>
      </c>
      <c r="BT177" s="1440" t="str">
        <f t="shared" si="58"/>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59"/>
      <c r="B178" s="1421"/>
      <c r="C178" s="1470"/>
      <c r="D178" s="1429"/>
      <c r="E178" s="1610"/>
      <c r="F178" s="1463"/>
      <c r="G178" s="1737"/>
      <c r="H178" s="1738"/>
      <c r="I178" s="1207"/>
      <c r="J178" s="1372" t="str">
        <f>CONCATENATE(SUBTOTAL(2,$F$18:$F$167),"
",IF(SUBTOTAL(2,$F$168:$F$177)=0,"",SUBTOTAL(2,$F$168:$F$177)),"
","Ac:")</f>
        <v>0
Ac:</v>
      </c>
      <c r="K178" s="2067"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67"/>
      <c r="M178" s="1371"/>
      <c r="N178" s="171"/>
      <c r="O178" s="51"/>
      <c r="Q178" s="2079"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BURGOS  a  sábado, 18 de junio de 2016</v>
      </c>
      <c r="R178" s="2079"/>
      <c r="S178" s="2079"/>
      <c r="T178" s="2079"/>
      <c r="U178" s="2079"/>
      <c r="V178" s="2079"/>
      <c r="W178" s="2079"/>
      <c r="X178" s="2079"/>
      <c r="Y178" s="2079"/>
      <c r="Z178" s="2079"/>
      <c r="AA178" s="2079"/>
      <c r="AB178" s="2079"/>
      <c r="AC178" s="2079"/>
      <c r="AD178" s="2079"/>
      <c r="AE178" s="2079"/>
      <c r="AF178" s="2079"/>
      <c r="AG178" s="2079"/>
      <c r="AH178" s="2079"/>
      <c r="AI178" s="2079"/>
      <c r="AJ178" s="2079"/>
      <c r="AK178" s="2079"/>
      <c r="AL178" s="2079"/>
      <c r="AM178" s="2079"/>
      <c r="AN178" s="2079"/>
      <c r="AO178" s="2079"/>
      <c r="AP178" s="2079"/>
      <c r="AQ178" s="2079"/>
      <c r="AR178" s="2079"/>
      <c r="AS178" s="2079"/>
      <c r="AT178" s="2079"/>
      <c r="AU178" s="2079"/>
      <c r="AV178" s="2079"/>
      <c r="AW178" s="2079"/>
      <c r="AX178" s="2079"/>
      <c r="AZ178" s="2079" t="str">
        <f>$Q$178</f>
        <v>Se levanta la sesión a las 14:00 horas, firmando la presente acta todos los miembros reunidos,
de todo lo cual, como Secretario/a certifico, en  BURGOS  a  sábado, 18 de junio de 2016</v>
      </c>
      <c r="BA178" s="2079"/>
      <c r="BB178" s="2079"/>
      <c r="BC178" s="2079"/>
      <c r="BD178" s="2079"/>
      <c r="BE178" s="2079"/>
      <c r="BF178" s="2079"/>
      <c r="BG178" s="2079"/>
      <c r="BH178" s="2079"/>
      <c r="BI178" s="2079"/>
      <c r="BJ178" s="2079"/>
      <c r="BK178" s="2079"/>
      <c r="BL178" s="2079"/>
      <c r="BM178" s="2079"/>
      <c r="BN178" s="2079"/>
      <c r="BO178" s="2079"/>
      <c r="BP178" s="2079"/>
      <c r="BQ178" s="2079"/>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59"/>
      <c r="B179" s="1421"/>
      <c r="C179" s="1470"/>
      <c r="D179" s="1429"/>
      <c r="E179" s="1610"/>
      <c r="F179" s="1463"/>
      <c r="G179" s="1737"/>
      <c r="H179" s="1738"/>
      <c r="I179" s="1207"/>
      <c r="J179" s="1372" t="s">
        <v>629</v>
      </c>
      <c r="K179" s="2067" t="s">
        <v>630</v>
      </c>
      <c r="L179" s="2067"/>
      <c r="M179" s="1371"/>
      <c r="N179" s="171"/>
      <c r="O179" s="51"/>
      <c r="P179" s="51"/>
      <c r="Q179" s="2018" t="str">
        <f>CONCATENATE("Fdo: El ",$Q$13,"
",$Q$14)</f>
        <v xml:space="preserve">Fdo: El Presidente
</v>
      </c>
      <c r="R179" s="2018"/>
      <c r="S179" s="2018"/>
      <c r="T179" s="2018"/>
      <c r="U179" s="2018"/>
      <c r="V179" s="2018"/>
      <c r="W179" s="1373"/>
      <c r="X179" s="2018" t="str">
        <f>CONCATENATE("Fdo: El ",$X$13,"
",$X$14)</f>
        <v xml:space="preserve">Fdo: El Vocal 1
</v>
      </c>
      <c r="Y179" s="2018"/>
      <c r="Z179" s="2018"/>
      <c r="AA179" s="2018"/>
      <c r="AB179" s="2018"/>
      <c r="AC179" s="2018"/>
      <c r="AD179" s="1373"/>
      <c r="AE179" s="2018" t="str">
        <f>CONCATENATE("Fdo: El ",$AE$13,"
",$AE$14)</f>
        <v xml:space="preserve">Fdo: El Vocal 2
</v>
      </c>
      <c r="AF179" s="2018"/>
      <c r="AG179" s="2018"/>
      <c r="AH179" s="2018"/>
      <c r="AI179" s="2018"/>
      <c r="AJ179" s="2018"/>
      <c r="AK179" s="1373"/>
      <c r="AL179" s="2018" t="str">
        <f>CONCATENATE("Fdo: El ",$AL$13,"
",$AL$14)</f>
        <v xml:space="preserve">Fdo: El Vocal 3
</v>
      </c>
      <c r="AM179" s="2018"/>
      <c r="AN179" s="2018"/>
      <c r="AO179" s="2018"/>
      <c r="AP179" s="2018"/>
      <c r="AQ179" s="2018"/>
      <c r="AR179" s="1373"/>
      <c r="AS179" s="2018" t="str">
        <f>CONCATENATE("Fdo: El ",$AS$13,"
",$AS$14)</f>
        <v xml:space="preserve">Fdo: El Vocal 4
</v>
      </c>
      <c r="AT179" s="2018"/>
      <c r="AU179" s="2018"/>
      <c r="AV179" s="2018"/>
      <c r="AW179" s="2018"/>
      <c r="AX179" s="2018"/>
      <c r="AY179" s="51"/>
      <c r="AZ179" s="2018" t="str">
        <f>$Q$179</f>
        <v xml:space="preserve">Fdo: El Presidente
</v>
      </c>
      <c r="BA179" s="2018"/>
      <c r="BB179" s="2018"/>
      <c r="BC179" s="2018"/>
      <c r="BD179" s="2018" t="str">
        <f>$X$179</f>
        <v xml:space="preserve">Fdo: El Vocal 1
</v>
      </c>
      <c r="BE179" s="2018"/>
      <c r="BF179" s="2018"/>
      <c r="BG179" s="2018"/>
      <c r="BH179" s="2018" t="str">
        <f>$AE$179</f>
        <v xml:space="preserve">Fdo: El Vocal 2
</v>
      </c>
      <c r="BI179" s="2018"/>
      <c r="BJ179" s="2018"/>
      <c r="BK179" s="1374"/>
      <c r="BL179" s="2018" t="str">
        <f>$AL$179</f>
        <v xml:space="preserve">Fdo: El Vocal 3
</v>
      </c>
      <c r="BM179" s="2018"/>
      <c r="BN179" s="1374"/>
      <c r="BO179" s="2018" t="str">
        <f>$AS$179</f>
        <v xml:space="preserve">Fdo: El Vocal 4
</v>
      </c>
      <c r="BP179" s="2018"/>
      <c r="BQ179" s="2018"/>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59"/>
      <c r="B180" s="1421"/>
      <c r="C180" s="1420"/>
      <c r="D180" s="1420"/>
      <c r="E180" s="1421"/>
      <c r="F180" s="1422"/>
      <c r="G180" s="1423"/>
      <c r="H180" s="1424"/>
      <c r="I180" s="1625"/>
      <c r="J180" s="1427"/>
      <c r="K180" s="1427"/>
      <c r="L180" s="1427"/>
      <c r="M180" s="1427"/>
      <c r="N180" s="1434"/>
      <c r="O180" s="138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29"/>
      <c r="AZ180" s="1429"/>
      <c r="BA180" s="1429"/>
      <c r="BB180" s="1429"/>
      <c r="BC180" s="1429"/>
      <c r="BD180" s="1429"/>
      <c r="BE180" s="1429"/>
      <c r="BF180" s="1388"/>
      <c r="BG180" s="1431"/>
      <c r="BH180" s="1431"/>
      <c r="BI180" s="1431"/>
      <c r="BJ180" s="1429"/>
      <c r="BK180" s="1388"/>
      <c r="BL180" s="1438"/>
      <c r="BM180" s="1438"/>
      <c r="BN180" s="1438"/>
      <c r="BO180" s="1429"/>
      <c r="BP180" s="1429"/>
      <c r="BQ180" s="1429"/>
      <c r="BR180" s="1483"/>
      <c r="BS180" s="1387"/>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159"/>
      <c r="B181" s="1421"/>
      <c r="C181" s="1420"/>
      <c r="D181" s="1420"/>
      <c r="E181" s="1421"/>
      <c r="F181" s="1422"/>
      <c r="G181" s="1423"/>
      <c r="H181" s="1424"/>
      <c r="I181" s="1625"/>
      <c r="J181" s="1388"/>
      <c r="K181" s="1389"/>
      <c r="L181" s="1388"/>
      <c r="M181" s="1388"/>
      <c r="N181" s="1434"/>
      <c r="O181" s="1388"/>
      <c r="P181" s="1429"/>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431"/>
      <c r="BS181" s="1387"/>
      <c r="BT181" s="1387"/>
      <c r="BU181" s="1391"/>
      <c r="BV181" s="1391"/>
      <c r="BW181" s="1391"/>
      <c r="BX181" s="1391"/>
      <c r="BY181" s="1391"/>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x14ac:dyDescent="0.2">
      <c r="A182" s="159"/>
      <c r="B182" s="1421"/>
      <c r="C182" s="1511"/>
      <c r="D182" s="1434"/>
      <c r="E182" s="1421"/>
      <c r="F182" s="1422"/>
      <c r="G182" s="1423"/>
      <c r="H182" s="1424"/>
      <c r="I182" s="1625"/>
      <c r="J182" s="1388"/>
      <c r="K182" s="1389"/>
      <c r="L182" s="1388"/>
      <c r="M182" s="1388"/>
      <c r="N182" s="1434"/>
      <c r="O182" s="1429"/>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429"/>
      <c r="BS182" s="1387"/>
      <c r="BT182" s="1387"/>
      <c r="BU182" s="1391"/>
      <c r="BV182" s="1391"/>
      <c r="BW182" s="1391"/>
      <c r="BX182" s="1391"/>
      <c r="BY182" s="1391"/>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x14ac:dyDescent="0.2">
      <c r="A183" s="159"/>
      <c r="B183" s="1421"/>
      <c r="C183" s="1388"/>
      <c r="D183" s="1512"/>
      <c r="E183" s="1421"/>
      <c r="F183" s="1422"/>
      <c r="G183" s="1423"/>
      <c r="H183" s="1424"/>
      <c r="I183" s="1625"/>
      <c r="J183" s="1388"/>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429"/>
      <c r="BS183" s="1387"/>
      <c r="BT183" s="1387"/>
      <c r="BU183" s="1391"/>
      <c r="BV183" s="1391"/>
      <c r="BW183" s="1391"/>
      <c r="BX183" s="1391"/>
      <c r="BY183" s="1391"/>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59"/>
      <c r="B184" s="1421"/>
      <c r="C184" s="1388"/>
      <c r="D184" s="1434"/>
      <c r="E184" s="1421"/>
      <c r="F184" s="1422"/>
      <c r="G184" s="1423"/>
      <c r="H184" s="1424"/>
      <c r="I184" s="1625"/>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429"/>
      <c r="BS184" s="1387"/>
      <c r="BT184" s="1387"/>
      <c r="BU184" s="1391"/>
      <c r="BV184" s="1391"/>
      <c r="BW184" s="1391"/>
      <c r="BX184" s="1391"/>
      <c r="BY184" s="1391"/>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s="20" customFormat="1" x14ac:dyDescent="0.2">
      <c r="A185" s="159"/>
      <c r="B185" s="1421"/>
      <c r="C185" s="1388"/>
      <c r="D185" s="1388"/>
      <c r="E185" s="1421"/>
      <c r="F185" s="1422"/>
      <c r="G185" s="1423"/>
      <c r="H185" s="1424"/>
      <c r="I185" s="1625"/>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429"/>
      <c r="BS185" s="1389"/>
      <c r="BT185" s="1389"/>
      <c r="BU185" s="1431"/>
      <c r="BV185" s="1431"/>
      <c r="BW185" s="1431"/>
      <c r="BX185" s="1431"/>
      <c r="BY185" s="1431"/>
      <c r="BZ185" s="1388"/>
      <c r="CA185" s="1388"/>
      <c r="CB185" s="1388"/>
      <c r="CC185" s="1388"/>
      <c r="CD185" s="1388"/>
      <c r="CE185" s="1388"/>
      <c r="CF185" s="1388"/>
      <c r="CG185" s="1388"/>
      <c r="CH185" s="1388"/>
      <c r="CI185" s="1388"/>
      <c r="CJ185" s="1388"/>
      <c r="CK185" s="1388"/>
      <c r="CL185" s="1388"/>
      <c r="CM185" s="1388"/>
      <c r="CN185" s="1388"/>
      <c r="CO185" s="1388"/>
      <c r="CP185" s="1388"/>
      <c r="CQ185" s="1388"/>
      <c r="CR185" s="1388"/>
      <c r="CS185" s="1388"/>
      <c r="CT185" s="1388"/>
      <c r="CU185" s="1388"/>
      <c r="CV185" s="1388"/>
      <c r="CW185" s="1388"/>
      <c r="CX185" s="1388"/>
      <c r="CY185" s="1388"/>
      <c r="CZ185" s="1388"/>
    </row>
    <row r="186" spans="1:104" s="20" customFormat="1" x14ac:dyDescent="0.2">
      <c r="A186" s="295"/>
      <c r="B186" s="1421"/>
      <c r="C186" s="1388"/>
      <c r="D186" s="1388"/>
      <c r="E186" s="1421"/>
      <c r="F186" s="1436"/>
      <c r="G186" s="1423"/>
      <c r="H186" s="1424"/>
      <c r="I186" s="143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295"/>
      <c r="B187" s="1421"/>
      <c r="C187" s="1388"/>
      <c r="D187" s="1388"/>
      <c r="E187" s="1421"/>
      <c r="F187" s="1436"/>
      <c r="G187" s="1423"/>
      <c r="H187" s="1424"/>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295"/>
      <c r="B188" s="1435"/>
      <c r="C188" s="1388"/>
      <c r="D188" s="1434"/>
      <c r="E188" s="1435"/>
      <c r="F188" s="1436"/>
      <c r="G188" s="1423"/>
      <c r="H188" s="1439"/>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295"/>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295"/>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295"/>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295"/>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295"/>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295"/>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295"/>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295"/>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295"/>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295"/>
      <c r="B198" s="1435"/>
      <c r="C198" s="1388"/>
      <c r="D198" s="1434"/>
      <c r="E198" s="1435"/>
      <c r="F198" s="1513"/>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295"/>
      <c r="B199" s="1435"/>
      <c r="C199" s="1388"/>
      <c r="D199" s="1434"/>
      <c r="E199" s="1435"/>
      <c r="F199" s="1514"/>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295"/>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513"/>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514"/>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436"/>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513"/>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514"/>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436"/>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513"/>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514"/>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436"/>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513"/>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514"/>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436"/>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513"/>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514"/>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436"/>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513"/>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59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59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8"/>
      <c r="G405" s="1379"/>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9"/>
      <c r="G603" s="1378"/>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142"/>
      <c r="G657" s="1380"/>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300"/>
      <c r="G669" s="1376"/>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1"/>
      <c r="BP669" s="51"/>
      <c r="BQ669" s="51"/>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1"/>
      <c r="BP670" s="51"/>
      <c r="BQ670" s="51"/>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1"/>
      <c r="BP671" s="51"/>
      <c r="BQ671" s="51"/>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1"/>
      <c r="BP672" s="51"/>
      <c r="BQ672" s="51"/>
      <c r="BS672" s="171"/>
      <c r="BT672" s="171"/>
      <c r="BU672" s="291"/>
      <c r="BV672" s="291"/>
      <c r="BW672" s="291"/>
      <c r="BX672" s="291"/>
      <c r="BY672" s="291"/>
    </row>
    <row r="673" spans="1:77"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1"/>
      <c r="BP673" s="51"/>
      <c r="BQ673" s="51"/>
      <c r="BS673" s="171"/>
      <c r="BT673" s="171"/>
      <c r="BU673" s="291"/>
      <c r="BV673" s="291"/>
      <c r="BW673" s="291"/>
      <c r="BX673" s="291"/>
      <c r="BY673" s="291"/>
    </row>
    <row r="674" spans="1:77"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1"/>
      <c r="BP674" s="51"/>
      <c r="BQ674" s="51"/>
      <c r="BS674" s="171"/>
      <c r="BT674" s="171"/>
      <c r="BU674" s="291"/>
      <c r="BV674" s="291"/>
      <c r="BW674" s="291"/>
      <c r="BX674" s="291"/>
      <c r="BY674" s="291"/>
    </row>
    <row r="675" spans="1:77"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1"/>
      <c r="BP675" s="51"/>
      <c r="BQ675" s="51"/>
      <c r="BS675" s="171"/>
      <c r="BT675" s="171"/>
      <c r="BU675" s="291"/>
      <c r="BV675" s="291"/>
      <c r="BW675" s="291"/>
      <c r="BX675" s="291"/>
      <c r="BY675" s="291"/>
    </row>
    <row r="676" spans="1:77"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1"/>
      <c r="BP676" s="51"/>
      <c r="BQ676" s="51"/>
      <c r="BS676" s="171"/>
      <c r="BT676" s="171"/>
      <c r="BU676" s="291"/>
      <c r="BV676" s="291"/>
      <c r="BW676" s="291"/>
      <c r="BX676" s="291"/>
      <c r="BY676" s="291"/>
    </row>
    <row r="677" spans="1:77"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1"/>
      <c r="BP677" s="51"/>
      <c r="BQ677" s="51"/>
      <c r="BS677" s="171"/>
      <c r="BT677" s="171"/>
      <c r="BU677" s="291"/>
      <c r="BV677" s="291"/>
      <c r="BW677" s="291"/>
      <c r="BX677" s="291"/>
      <c r="BY677" s="291"/>
    </row>
    <row r="678" spans="1:77"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1"/>
      <c r="BP678" s="51"/>
      <c r="BQ678" s="51"/>
      <c r="BS678" s="171"/>
      <c r="BT678" s="171"/>
      <c r="BU678" s="291"/>
      <c r="BV678" s="291"/>
      <c r="BW678" s="291"/>
      <c r="BX678" s="291"/>
      <c r="BY678" s="291"/>
    </row>
    <row r="679" spans="1:77"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1"/>
      <c r="BP679" s="51"/>
      <c r="BQ679" s="51"/>
      <c r="BS679" s="171"/>
      <c r="BT679" s="171"/>
      <c r="BU679" s="291"/>
      <c r="BV679" s="291"/>
      <c r="BW679" s="291"/>
      <c r="BX679" s="291"/>
      <c r="BY679" s="291"/>
    </row>
    <row r="680" spans="1:77"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1"/>
      <c r="BP680" s="51"/>
      <c r="BQ680" s="51"/>
      <c r="BS680" s="171"/>
      <c r="BT680" s="171"/>
      <c r="BU680" s="291"/>
      <c r="BV680" s="291"/>
      <c r="BW680" s="291"/>
      <c r="BX680" s="291"/>
      <c r="BY680" s="291"/>
    </row>
    <row r="681" spans="1:77" s="20" customFormat="1" x14ac:dyDescent="0.2">
      <c r="A681" s="295"/>
      <c r="B681" s="238"/>
      <c r="D681" s="243"/>
      <c r="E681" s="238"/>
      <c r="F681" s="300"/>
      <c r="G681" s="1376"/>
      <c r="H681" s="874"/>
      <c r="I681" s="1199"/>
      <c r="K681" s="171"/>
      <c r="N681" s="243"/>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G681" s="291"/>
      <c r="BH681" s="291"/>
      <c r="BI681" s="291"/>
      <c r="BJ681" s="51"/>
      <c r="BL681" s="294"/>
      <c r="BM681" s="294"/>
      <c r="BO681" s="51"/>
      <c r="BP681" s="51"/>
      <c r="BQ681" s="51"/>
      <c r="BS681" s="171"/>
      <c r="BT681" s="171"/>
      <c r="BU681" s="291"/>
      <c r="BV681" s="291"/>
      <c r="BW681" s="291"/>
      <c r="BX681" s="291"/>
      <c r="BY681" s="291"/>
    </row>
    <row r="682" spans="1:77" s="20" customFormat="1" x14ac:dyDescent="0.2">
      <c r="A682" s="295"/>
      <c r="B682" s="238"/>
      <c r="D682" s="243"/>
      <c r="E682" s="238"/>
      <c r="F682" s="300"/>
      <c r="G682" s="1376"/>
      <c r="H682" s="874"/>
      <c r="I682" s="1199"/>
      <c r="K682" s="171"/>
      <c r="N682" s="243"/>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G682" s="291"/>
      <c r="BH682" s="291"/>
      <c r="BI682" s="291"/>
      <c r="BJ682" s="51"/>
      <c r="BL682" s="294"/>
      <c r="BM682" s="294"/>
      <c r="BO682" s="51"/>
      <c r="BP682" s="51"/>
      <c r="BQ682" s="51"/>
      <c r="BS682" s="171"/>
      <c r="BT682" s="171"/>
      <c r="BU682" s="291"/>
      <c r="BV682" s="291"/>
      <c r="BW682" s="291"/>
      <c r="BX682" s="291"/>
      <c r="BY682" s="291"/>
    </row>
    <row r="683" spans="1:77" s="20" customFormat="1" x14ac:dyDescent="0.2">
      <c r="A683" s="295"/>
      <c r="B683" s="238"/>
      <c r="D683" s="243"/>
      <c r="E683" s="238"/>
      <c r="F683" s="300"/>
      <c r="G683" s="1376"/>
      <c r="H683" s="874"/>
      <c r="I683" s="1199"/>
      <c r="K683" s="171"/>
      <c r="N683" s="243"/>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G683" s="291"/>
      <c r="BH683" s="291"/>
      <c r="BI683" s="291"/>
      <c r="BJ683" s="51"/>
      <c r="BL683" s="294"/>
      <c r="BM683" s="294"/>
      <c r="BO683" s="51"/>
      <c r="BP683" s="51"/>
      <c r="BQ683" s="51"/>
      <c r="BS683" s="171"/>
      <c r="BT683" s="171"/>
      <c r="BU683" s="291"/>
      <c r="BV683" s="291"/>
      <c r="BW683" s="291"/>
      <c r="BX683" s="291"/>
      <c r="BY683" s="291"/>
    </row>
    <row r="684" spans="1:77" s="20" customFormat="1" x14ac:dyDescent="0.2">
      <c r="A684" s="295"/>
      <c r="B684" s="238"/>
      <c r="D684" s="243"/>
      <c r="E684" s="238"/>
      <c r="F684" s="300"/>
      <c r="G684" s="1376"/>
      <c r="H684" s="874"/>
      <c r="I684" s="1199"/>
      <c r="K684" s="171"/>
      <c r="N684" s="243"/>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G684" s="291"/>
      <c r="BH684" s="291"/>
      <c r="BI684" s="291"/>
      <c r="BJ684" s="51"/>
      <c r="BL684" s="294"/>
      <c r="BM684" s="294"/>
      <c r="BO684" s="51"/>
      <c r="BP684" s="51"/>
      <c r="BQ684" s="51"/>
      <c r="BS684" s="171"/>
      <c r="BT684" s="171"/>
      <c r="BU684" s="291"/>
      <c r="BV684" s="291"/>
      <c r="BW684" s="291"/>
      <c r="BX684" s="291"/>
      <c r="BY684" s="291"/>
    </row>
    <row r="685" spans="1:77" s="20" customFormat="1" x14ac:dyDescent="0.2">
      <c r="A685" s="295"/>
      <c r="B685" s="238"/>
      <c r="D685" s="243"/>
      <c r="E685" s="238"/>
      <c r="F685" s="300"/>
      <c r="G685" s="1376"/>
      <c r="H685" s="874"/>
      <c r="I685" s="1199"/>
      <c r="K685" s="171"/>
      <c r="N685" s="243"/>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G685" s="291"/>
      <c r="BH685" s="291"/>
      <c r="BI685" s="291"/>
      <c r="BJ685" s="51"/>
      <c r="BL685" s="294"/>
      <c r="BM685" s="294"/>
      <c r="BO685" s="51"/>
      <c r="BP685" s="51"/>
      <c r="BQ685" s="51"/>
      <c r="BS685" s="171"/>
      <c r="BT685" s="171"/>
      <c r="BU685" s="291"/>
      <c r="BV685" s="291"/>
      <c r="BW685" s="291"/>
      <c r="BX685" s="291"/>
      <c r="BY685" s="291"/>
    </row>
    <row r="686" spans="1:77" s="20" customFormat="1" x14ac:dyDescent="0.2">
      <c r="A686" s="295"/>
      <c r="B686" s="238"/>
      <c r="D686" s="243"/>
      <c r="E686" s="238"/>
      <c r="F686" s="300"/>
      <c r="G686" s="1376"/>
      <c r="H686" s="874"/>
      <c r="I686" s="1199"/>
      <c r="K686" s="171"/>
      <c r="N686" s="243"/>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G686" s="291"/>
      <c r="BH686" s="291"/>
      <c r="BI686" s="291"/>
      <c r="BJ686" s="51"/>
      <c r="BL686" s="294"/>
      <c r="BM686" s="294"/>
      <c r="BO686" s="51"/>
      <c r="BP686" s="51"/>
      <c r="BQ686" s="51"/>
      <c r="BS686" s="171"/>
      <c r="BT686" s="171"/>
      <c r="BU686" s="291"/>
      <c r="BV686" s="291"/>
      <c r="BW686" s="291"/>
      <c r="BX686" s="291"/>
      <c r="BY686" s="291"/>
    </row>
    <row r="687" spans="1:77" s="20" customFormat="1" x14ac:dyDescent="0.2">
      <c r="A687" s="295"/>
      <c r="B687" s="238"/>
      <c r="D687" s="243"/>
      <c r="E687" s="238"/>
      <c r="F687" s="300"/>
      <c r="G687" s="1376"/>
      <c r="H687" s="874"/>
      <c r="I687" s="1199"/>
      <c r="K687" s="171"/>
      <c r="N687" s="243"/>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G687" s="291"/>
      <c r="BH687" s="291"/>
      <c r="BI687" s="291"/>
      <c r="BJ687" s="51"/>
      <c r="BL687" s="294"/>
      <c r="BM687" s="294"/>
      <c r="BO687" s="51"/>
      <c r="BP687" s="51"/>
      <c r="BQ687" s="51"/>
      <c r="BS687" s="171"/>
      <c r="BT687" s="171"/>
      <c r="BU687" s="291"/>
      <c r="BV687" s="291"/>
      <c r="BW687" s="291"/>
      <c r="BX687" s="291"/>
      <c r="BY687" s="291"/>
    </row>
    <row r="688" spans="1:77" s="20" customFormat="1" x14ac:dyDescent="0.2">
      <c r="A688" s="295"/>
      <c r="B688" s="238"/>
      <c r="D688" s="243"/>
      <c r="E688" s="238"/>
      <c r="F688" s="300"/>
      <c r="G688" s="1376"/>
      <c r="H688" s="874"/>
      <c r="I688" s="1199"/>
      <c r="K688" s="171"/>
      <c r="N688" s="243"/>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G688" s="291"/>
      <c r="BH688" s="291"/>
      <c r="BI688" s="291"/>
      <c r="BJ688" s="51"/>
      <c r="BL688" s="294"/>
      <c r="BM688" s="294"/>
      <c r="BO688" s="51"/>
      <c r="BP688" s="51"/>
      <c r="BQ688" s="51"/>
      <c r="BS688" s="171"/>
      <c r="BT688" s="171"/>
      <c r="BU688" s="291"/>
      <c r="BV688" s="291"/>
      <c r="BW688" s="291"/>
      <c r="BX688" s="291"/>
      <c r="BY688" s="291"/>
    </row>
    <row r="689" spans="1:77" s="20" customFormat="1" x14ac:dyDescent="0.2">
      <c r="A689" s="295"/>
      <c r="B689" s="238"/>
      <c r="D689" s="243"/>
      <c r="E689" s="238"/>
      <c r="F689" s="300"/>
      <c r="G689" s="1376"/>
      <c r="H689" s="874"/>
      <c r="I689" s="1199"/>
      <c r="K689" s="171"/>
      <c r="N689" s="243"/>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G689" s="291"/>
      <c r="BH689" s="291"/>
      <c r="BI689" s="291"/>
      <c r="BJ689" s="51"/>
      <c r="BL689" s="294"/>
      <c r="BM689" s="294"/>
      <c r="BO689" s="51"/>
      <c r="BP689" s="51"/>
      <c r="BQ689" s="51"/>
      <c r="BS689" s="171"/>
      <c r="BT689" s="171"/>
      <c r="BU689" s="291"/>
      <c r="BV689" s="291"/>
      <c r="BW689" s="291"/>
      <c r="BX689" s="291"/>
      <c r="BY689" s="291"/>
    </row>
    <row r="690" spans="1:77" s="20" customFormat="1" x14ac:dyDescent="0.2">
      <c r="A690" s="295"/>
      <c r="B690" s="238"/>
      <c r="D690" s="243"/>
      <c r="E690" s="238"/>
      <c r="F690" s="300"/>
      <c r="G690" s="1376"/>
      <c r="H690" s="874"/>
      <c r="I690" s="1199"/>
      <c r="K690" s="171"/>
      <c r="N690" s="243"/>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G690" s="291"/>
      <c r="BH690" s="291"/>
      <c r="BI690" s="291"/>
      <c r="BJ690" s="51"/>
      <c r="BL690" s="294"/>
      <c r="BM690" s="294"/>
      <c r="BO690" s="51"/>
      <c r="BP690" s="51"/>
      <c r="BQ690" s="51"/>
      <c r="BS690" s="171"/>
      <c r="BT690" s="171"/>
      <c r="BU690" s="291"/>
      <c r="BV690" s="291"/>
      <c r="BW690" s="291"/>
      <c r="BX690" s="291"/>
      <c r="BY690" s="291"/>
    </row>
    <row r="691" spans="1:77" s="20" customFormat="1" x14ac:dyDescent="0.2">
      <c r="A691" s="295"/>
      <c r="B691" s="238"/>
      <c r="D691" s="243"/>
      <c r="E691" s="238"/>
      <c r="F691" s="300"/>
      <c r="G691" s="1376"/>
      <c r="H691" s="874"/>
      <c r="I691" s="1199"/>
      <c r="K691" s="171"/>
      <c r="N691" s="243"/>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G691" s="291"/>
      <c r="BH691" s="291"/>
      <c r="BI691" s="291"/>
      <c r="BJ691" s="51"/>
      <c r="BL691" s="294"/>
      <c r="BM691" s="294"/>
      <c r="BO691" s="51"/>
      <c r="BP691" s="51"/>
      <c r="BQ691" s="51"/>
      <c r="BS691" s="171"/>
      <c r="BT691" s="171"/>
      <c r="BU691" s="291"/>
      <c r="BV691" s="291"/>
      <c r="BW691" s="291"/>
      <c r="BX691" s="291"/>
      <c r="BY691" s="291"/>
    </row>
    <row r="692" spans="1:77" s="20" customFormat="1" x14ac:dyDescent="0.2">
      <c r="A692" s="295"/>
      <c r="B692" s="238"/>
      <c r="D692" s="243"/>
      <c r="E692" s="238"/>
      <c r="F692" s="300"/>
      <c r="G692" s="1376"/>
      <c r="H692" s="874"/>
      <c r="I692" s="1199"/>
      <c r="K692" s="171"/>
      <c r="N692" s="243"/>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G692" s="291"/>
      <c r="BH692" s="291"/>
      <c r="BI692" s="291"/>
      <c r="BJ692" s="51"/>
      <c r="BL692" s="294"/>
      <c r="BM692" s="294"/>
      <c r="BO692" s="51"/>
      <c r="BP692" s="51"/>
      <c r="BQ692" s="51"/>
      <c r="BS692" s="171"/>
      <c r="BT692" s="171"/>
      <c r="BU692" s="291"/>
      <c r="BV692" s="291"/>
      <c r="BW692" s="291"/>
      <c r="BX692" s="291"/>
      <c r="BY692" s="291"/>
    </row>
    <row r="693" spans="1:77" s="20" customFormat="1" x14ac:dyDescent="0.2">
      <c r="A693" s="295"/>
      <c r="B693" s="238"/>
      <c r="D693" s="243"/>
      <c r="E693" s="238"/>
      <c r="F693" s="300"/>
      <c r="G693" s="1376"/>
      <c r="H693" s="874"/>
      <c r="I693" s="1199"/>
      <c r="K693" s="171"/>
      <c r="N693" s="243"/>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G693" s="291"/>
      <c r="BH693" s="291"/>
      <c r="BI693" s="291"/>
      <c r="BJ693" s="51"/>
      <c r="BL693" s="294"/>
      <c r="BM693" s="294"/>
      <c r="BO693" s="51"/>
      <c r="BP693" s="51"/>
      <c r="BQ693" s="51"/>
      <c r="BS693" s="171"/>
      <c r="BT693" s="171"/>
      <c r="BU693" s="291"/>
      <c r="BV693" s="291"/>
      <c r="BW693" s="291"/>
      <c r="BX693" s="291"/>
      <c r="BY693" s="291"/>
    </row>
    <row r="694" spans="1:77" s="20" customFormat="1" x14ac:dyDescent="0.2">
      <c r="A694" s="295"/>
      <c r="B694" s="238"/>
      <c r="D694" s="243"/>
      <c r="E694" s="238"/>
      <c r="F694" s="300"/>
      <c r="G694" s="1376"/>
      <c r="H694" s="874"/>
      <c r="I694" s="1199"/>
      <c r="K694" s="171"/>
      <c r="N694" s="243"/>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G694" s="291"/>
      <c r="BH694" s="291"/>
      <c r="BI694" s="291"/>
      <c r="BJ694" s="51"/>
      <c r="BL694" s="294"/>
      <c r="BM694" s="294"/>
      <c r="BO694" s="51"/>
      <c r="BP694" s="51"/>
      <c r="BQ694" s="51"/>
      <c r="BS694" s="171"/>
      <c r="BT694" s="171"/>
      <c r="BU694" s="291"/>
      <c r="BV694" s="291"/>
      <c r="BW694" s="291"/>
      <c r="BX694" s="291"/>
      <c r="BY694" s="291"/>
    </row>
    <row r="695" spans="1:77" s="20" customFormat="1" x14ac:dyDescent="0.2">
      <c r="A695" s="295"/>
      <c r="B695" s="238"/>
      <c r="D695" s="243"/>
      <c r="E695" s="238"/>
      <c r="F695" s="300"/>
      <c r="G695" s="1376"/>
      <c r="H695" s="874"/>
      <c r="I695" s="1199"/>
      <c r="K695" s="171"/>
      <c r="N695" s="243"/>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G695" s="291"/>
      <c r="BH695" s="291"/>
      <c r="BI695" s="291"/>
      <c r="BJ695" s="51"/>
      <c r="BL695" s="294"/>
      <c r="BM695" s="294"/>
      <c r="BO695" s="51"/>
      <c r="BP695" s="51"/>
      <c r="BQ695" s="51"/>
      <c r="BS695" s="171"/>
      <c r="BT695" s="171"/>
      <c r="BU695" s="291"/>
      <c r="BV695" s="291"/>
      <c r="BW695" s="291"/>
      <c r="BX695" s="291"/>
      <c r="BY695" s="291"/>
    </row>
    <row r="696" spans="1:77" s="20" customFormat="1" x14ac:dyDescent="0.2">
      <c r="A696" s="295"/>
      <c r="B696" s="238"/>
      <c r="D696" s="243"/>
      <c r="E696" s="238"/>
      <c r="F696" s="300"/>
      <c r="G696" s="1376"/>
      <c r="H696" s="874"/>
      <c r="I696" s="1199"/>
      <c r="K696" s="171"/>
      <c r="N696" s="243"/>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G696" s="291"/>
      <c r="BH696" s="291"/>
      <c r="BI696" s="291"/>
      <c r="BJ696" s="51"/>
      <c r="BL696" s="294"/>
      <c r="BM696" s="294"/>
      <c r="BO696" s="51"/>
      <c r="BP696" s="51"/>
      <c r="BQ696" s="51"/>
      <c r="BS696" s="171"/>
      <c r="BT696" s="171"/>
      <c r="BU696" s="291"/>
      <c r="BV696" s="291"/>
      <c r="BW696" s="291"/>
      <c r="BX696" s="291"/>
      <c r="BY696" s="291"/>
    </row>
    <row r="697" spans="1:77" s="20" customFormat="1" x14ac:dyDescent="0.2">
      <c r="A697" s="295"/>
      <c r="B697" s="238"/>
      <c r="D697" s="243"/>
      <c r="E697" s="238"/>
      <c r="F697" s="300"/>
      <c r="G697" s="1376"/>
      <c r="H697" s="874"/>
      <c r="I697" s="1199"/>
      <c r="K697" s="171"/>
      <c r="N697" s="243"/>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G697" s="291"/>
      <c r="BH697" s="291"/>
      <c r="BI697" s="291"/>
      <c r="BJ697" s="51"/>
      <c r="BL697" s="294"/>
      <c r="BM697" s="294"/>
      <c r="BO697" s="51"/>
      <c r="BP697" s="51"/>
      <c r="BQ697" s="51"/>
      <c r="BS697" s="171"/>
      <c r="BT697" s="171"/>
      <c r="BU697" s="291"/>
      <c r="BV697" s="291"/>
      <c r="BW697" s="291"/>
      <c r="BX697" s="291"/>
      <c r="BY697" s="291"/>
    </row>
    <row r="698" spans="1:77" s="20" customFormat="1" x14ac:dyDescent="0.2">
      <c r="A698" s="295"/>
      <c r="B698" s="238"/>
      <c r="D698" s="243"/>
      <c r="E698" s="238"/>
      <c r="F698" s="300"/>
      <c r="G698" s="1376"/>
      <c r="H698" s="874"/>
      <c r="I698" s="1199"/>
      <c r="K698" s="171"/>
      <c r="N698" s="243"/>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G698" s="291"/>
      <c r="BH698" s="291"/>
      <c r="BI698" s="291"/>
      <c r="BJ698" s="51"/>
      <c r="BL698" s="294"/>
      <c r="BM698" s="294"/>
      <c r="BO698" s="51"/>
      <c r="BP698" s="51"/>
      <c r="BQ698" s="51"/>
      <c r="BS698" s="171"/>
      <c r="BT698" s="171"/>
      <c r="BU698" s="291"/>
      <c r="BV698" s="291"/>
      <c r="BW698" s="291"/>
      <c r="BX698" s="291"/>
      <c r="BY698" s="291"/>
    </row>
    <row r="699" spans="1:77" s="20" customFormat="1" x14ac:dyDescent="0.2">
      <c r="A699" s="295"/>
      <c r="B699" s="238"/>
      <c r="D699" s="243"/>
      <c r="E699" s="238"/>
      <c r="F699" s="300"/>
      <c r="G699" s="1376"/>
      <c r="H699" s="874"/>
      <c r="I699" s="1199"/>
      <c r="K699" s="171"/>
      <c r="N699" s="243"/>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G699" s="291"/>
      <c r="BH699" s="291"/>
      <c r="BI699" s="291"/>
      <c r="BJ699" s="51"/>
      <c r="BL699" s="294"/>
      <c r="BM699" s="294"/>
      <c r="BO699" s="51"/>
      <c r="BP699" s="51"/>
      <c r="BQ699" s="51"/>
      <c r="BS699" s="171"/>
      <c r="BT699" s="171"/>
      <c r="BU699" s="291"/>
      <c r="BV699" s="291"/>
      <c r="BW699" s="291"/>
      <c r="BX699" s="291"/>
      <c r="BY699" s="291"/>
    </row>
    <row r="700" spans="1:77" s="20" customFormat="1" x14ac:dyDescent="0.2">
      <c r="A700" s="295"/>
      <c r="B700" s="238"/>
      <c r="D700" s="243"/>
      <c r="E700" s="238"/>
      <c r="F700" s="300"/>
      <c r="G700" s="1376"/>
      <c r="H700" s="874"/>
      <c r="I700" s="1199"/>
      <c r="K700" s="171"/>
      <c r="N700" s="243"/>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G700" s="291"/>
      <c r="BH700" s="291"/>
      <c r="BI700" s="291"/>
      <c r="BJ700" s="51"/>
      <c r="BL700" s="294"/>
      <c r="BM700" s="294"/>
      <c r="BO700" s="51"/>
      <c r="BP700" s="51"/>
      <c r="BQ700" s="51"/>
      <c r="BS700" s="171"/>
      <c r="BT700" s="171"/>
      <c r="BU700" s="291"/>
      <c r="BV700" s="291"/>
      <c r="BW700" s="291"/>
      <c r="BX700" s="291"/>
      <c r="BY700" s="291"/>
    </row>
    <row r="701" spans="1:77" s="20" customFormat="1" x14ac:dyDescent="0.2">
      <c r="A701" s="295"/>
      <c r="B701" s="238"/>
      <c r="D701" s="243"/>
      <c r="E701" s="238"/>
      <c r="F701" s="300"/>
      <c r="G701" s="1376"/>
      <c r="H701" s="874"/>
      <c r="I701" s="1199"/>
      <c r="K701" s="171"/>
      <c r="N701" s="243"/>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G701" s="291"/>
      <c r="BH701" s="291"/>
      <c r="BI701" s="291"/>
      <c r="BJ701" s="51"/>
      <c r="BL701" s="294"/>
      <c r="BM701" s="294"/>
      <c r="BO701" s="53"/>
      <c r="BP701" s="53"/>
      <c r="BQ701" s="53"/>
      <c r="BS701" s="171"/>
      <c r="BT701" s="171"/>
      <c r="BU701" s="291"/>
      <c r="BV701" s="291"/>
      <c r="BW701" s="291"/>
      <c r="BX701" s="291"/>
      <c r="BY701" s="291"/>
    </row>
    <row r="702" spans="1:77" s="20" customFormat="1" x14ac:dyDescent="0.2">
      <c r="A702" s="295"/>
      <c r="B702" s="238"/>
      <c r="D702" s="243"/>
      <c r="E702" s="238"/>
      <c r="F702" s="300"/>
      <c r="G702" s="1376"/>
      <c r="H702" s="874"/>
      <c r="I702" s="1199"/>
      <c r="K702" s="171"/>
      <c r="N702" s="243"/>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G702" s="291"/>
      <c r="BH702" s="291"/>
      <c r="BI702" s="291"/>
      <c r="BJ702" s="51"/>
      <c r="BL702" s="294"/>
      <c r="BM702" s="294"/>
      <c r="BO702" s="53"/>
      <c r="BP702" s="53"/>
      <c r="BQ702" s="53"/>
      <c r="BS702" s="171"/>
      <c r="BT702" s="171"/>
      <c r="BU702" s="291"/>
      <c r="BV702" s="291"/>
      <c r="BW702" s="291"/>
      <c r="BX702" s="291"/>
      <c r="BY702" s="291"/>
    </row>
    <row r="703" spans="1:77" s="20" customFormat="1" x14ac:dyDescent="0.2">
      <c r="A703" s="295"/>
      <c r="B703" s="238"/>
      <c r="D703" s="243"/>
      <c r="E703" s="238"/>
      <c r="F703" s="300"/>
      <c r="G703" s="1376"/>
      <c r="H703" s="874"/>
      <c r="I703" s="1199"/>
      <c r="K703" s="171"/>
      <c r="N703" s="243"/>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G703" s="291"/>
      <c r="BH703" s="291"/>
      <c r="BI703" s="291"/>
      <c r="BJ703" s="51"/>
      <c r="BL703" s="294"/>
      <c r="BM703" s="294"/>
      <c r="BO703" s="53"/>
      <c r="BP703" s="53"/>
      <c r="BQ703" s="53"/>
      <c r="BS703" s="171"/>
      <c r="BT703" s="171"/>
      <c r="BU703" s="291"/>
      <c r="BV703" s="291"/>
      <c r="BW703" s="291"/>
      <c r="BX703" s="291"/>
      <c r="BY703" s="291"/>
    </row>
    <row r="704" spans="1:77" s="20" customFormat="1" x14ac:dyDescent="0.2">
      <c r="A704" s="295"/>
      <c r="B704" s="238"/>
      <c r="D704" s="243"/>
      <c r="E704" s="238"/>
      <c r="F704" s="300"/>
      <c r="G704" s="1376"/>
      <c r="H704" s="874"/>
      <c r="I704" s="1199"/>
      <c r="K704" s="171"/>
      <c r="N704" s="243"/>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G704" s="291"/>
      <c r="BH704" s="291"/>
      <c r="BI704" s="291"/>
      <c r="BJ704" s="51"/>
      <c r="BL704" s="294"/>
      <c r="BM704" s="294"/>
      <c r="BO704" s="53"/>
      <c r="BP704" s="53"/>
      <c r="BQ704" s="53"/>
      <c r="BS704" s="171"/>
      <c r="BT704" s="171"/>
      <c r="BU704" s="291"/>
      <c r="BV704" s="291"/>
      <c r="BW704" s="291"/>
      <c r="BX704" s="291"/>
      <c r="BY704" s="291"/>
    </row>
    <row r="705" spans="1:78" s="20" customFormat="1" x14ac:dyDescent="0.2">
      <c r="A705" s="295"/>
      <c r="B705" s="238"/>
      <c r="D705" s="243"/>
      <c r="E705" s="238"/>
      <c r="F705" s="300"/>
      <c r="G705" s="1376"/>
      <c r="H705" s="874"/>
      <c r="I705" s="1199"/>
      <c r="K705" s="171"/>
      <c r="N705" s="243"/>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G705" s="291"/>
      <c r="BH705" s="291"/>
      <c r="BI705" s="291"/>
      <c r="BJ705" s="51"/>
      <c r="BL705" s="294"/>
      <c r="BM705" s="294"/>
      <c r="BO705" s="53"/>
      <c r="BP705" s="53"/>
      <c r="BQ705" s="53"/>
      <c r="BS705" s="171"/>
      <c r="BT705" s="171"/>
      <c r="BU705" s="291"/>
      <c r="BV705" s="291"/>
      <c r="BW705" s="291"/>
      <c r="BX705" s="291"/>
      <c r="BY705" s="291"/>
    </row>
    <row r="706" spans="1:78" s="20" customFormat="1" x14ac:dyDescent="0.2">
      <c r="A706" s="274"/>
      <c r="B706" s="238"/>
      <c r="C706" s="54"/>
      <c r="D706" s="240"/>
      <c r="E706" s="238"/>
      <c r="F706" s="300"/>
      <c r="G706" s="1376"/>
      <c r="H706" s="874"/>
      <c r="I706" s="1199"/>
      <c r="K706" s="171"/>
      <c r="N706" s="243"/>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G706" s="291"/>
      <c r="BH706" s="291"/>
      <c r="BI706" s="291"/>
      <c r="BJ706" s="51"/>
      <c r="BL706" s="294"/>
      <c r="BM706" s="294"/>
      <c r="BO706" s="53"/>
      <c r="BP706" s="53"/>
      <c r="BQ706" s="53"/>
      <c r="BS706" s="99"/>
      <c r="BT706" s="99"/>
      <c r="BU706" s="275"/>
      <c r="BV706" s="275"/>
      <c r="BW706" s="275"/>
      <c r="BX706" s="275"/>
      <c r="BY706" s="275"/>
      <c r="BZ706" s="54"/>
    </row>
    <row r="707" spans="1:78" s="20" customFormat="1" x14ac:dyDescent="0.2">
      <c r="A707" s="274"/>
      <c r="B707" s="238"/>
      <c r="C707" s="54"/>
      <c r="D707" s="240"/>
      <c r="E707" s="238"/>
      <c r="F707" s="300"/>
      <c r="G707" s="1376"/>
      <c r="H707" s="874"/>
      <c r="I707" s="1199"/>
      <c r="K707" s="171"/>
      <c r="N707" s="243"/>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G707" s="291"/>
      <c r="BH707" s="291"/>
      <c r="BI707" s="291"/>
      <c r="BJ707" s="51"/>
      <c r="BL707" s="294"/>
      <c r="BM707" s="294"/>
      <c r="BO707" s="53"/>
      <c r="BP707" s="53"/>
      <c r="BQ707" s="53"/>
      <c r="BS707" s="99"/>
      <c r="BT707" s="99"/>
      <c r="BU707" s="275"/>
      <c r="BV707" s="275"/>
      <c r="BW707" s="275"/>
      <c r="BX707" s="275"/>
      <c r="BY707" s="275"/>
      <c r="BZ707" s="54"/>
    </row>
    <row r="708" spans="1:78" s="20" customFormat="1" x14ac:dyDescent="0.2">
      <c r="A708" s="274"/>
      <c r="B708" s="239"/>
      <c r="C708" s="54"/>
      <c r="D708" s="240"/>
      <c r="E708" s="239"/>
      <c r="F708" s="300"/>
      <c r="G708" s="1376"/>
      <c r="H708" s="873"/>
      <c r="I708" s="1199"/>
      <c r="K708" s="171"/>
      <c r="N708" s="243"/>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G708" s="291"/>
      <c r="BH708" s="291"/>
      <c r="BI708" s="291"/>
      <c r="BJ708" s="51"/>
      <c r="BL708" s="294"/>
      <c r="BM708" s="294"/>
      <c r="BO708" s="53"/>
      <c r="BP708" s="53"/>
      <c r="BQ708" s="53"/>
      <c r="BS708" s="99"/>
      <c r="BT708" s="99"/>
      <c r="BU708" s="275"/>
      <c r="BV708" s="275"/>
      <c r="BW708" s="275"/>
      <c r="BX708" s="275"/>
      <c r="BY708" s="275"/>
      <c r="BZ708" s="54"/>
    </row>
    <row r="709" spans="1:78" s="20" customFormat="1" x14ac:dyDescent="0.2">
      <c r="A709" s="274"/>
      <c r="B709" s="239"/>
      <c r="C709" s="54"/>
      <c r="D709" s="240"/>
      <c r="E709" s="239"/>
      <c r="F709" s="300"/>
      <c r="G709" s="1376"/>
      <c r="H709" s="873"/>
      <c r="I709" s="1199"/>
      <c r="K709" s="171"/>
      <c r="N709" s="243"/>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G709" s="291"/>
      <c r="BH709" s="291"/>
      <c r="BI709" s="291"/>
      <c r="BJ709" s="51"/>
      <c r="BL709" s="294"/>
      <c r="BM709" s="294"/>
      <c r="BO709" s="53"/>
      <c r="BP709" s="53"/>
      <c r="BQ709" s="53"/>
      <c r="BS709" s="99"/>
      <c r="BT709" s="99"/>
      <c r="BU709" s="275"/>
      <c r="BV709" s="275"/>
      <c r="BW709" s="275"/>
      <c r="BX709" s="275"/>
      <c r="BY709" s="275"/>
      <c r="BZ709" s="54"/>
    </row>
    <row r="710" spans="1:78" s="20" customFormat="1" x14ac:dyDescent="0.2">
      <c r="A710" s="274"/>
      <c r="B710" s="239"/>
      <c r="C710" s="54"/>
      <c r="D710" s="240"/>
      <c r="E710" s="239"/>
      <c r="F710" s="300"/>
      <c r="G710" s="1376"/>
      <c r="H710" s="873"/>
      <c r="I710" s="1199"/>
      <c r="K710" s="171"/>
      <c r="N710" s="243"/>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G710" s="291"/>
      <c r="BH710" s="291"/>
      <c r="BI710" s="291"/>
      <c r="BJ710" s="51"/>
      <c r="BL710" s="294"/>
      <c r="BM710" s="294"/>
      <c r="BO710" s="53"/>
      <c r="BP710" s="53"/>
      <c r="BQ710" s="53"/>
      <c r="BS710" s="99"/>
      <c r="BT710" s="99"/>
      <c r="BU710" s="275"/>
      <c r="BV710" s="275"/>
      <c r="BW710" s="275"/>
      <c r="BX710" s="275"/>
      <c r="BY710" s="275"/>
      <c r="BZ710" s="54"/>
    </row>
    <row r="711" spans="1:78" s="20" customFormat="1" x14ac:dyDescent="0.2">
      <c r="A711" s="274"/>
      <c r="B711" s="239"/>
      <c r="C711" s="54"/>
      <c r="D711" s="240"/>
      <c r="E711" s="239"/>
      <c r="F711" s="300"/>
      <c r="G711" s="1376"/>
      <c r="H711" s="873"/>
      <c r="I711" s="1199"/>
      <c r="K711" s="171"/>
      <c r="N711" s="243"/>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G711" s="291"/>
      <c r="BH711" s="291"/>
      <c r="BI711" s="291"/>
      <c r="BJ711" s="51"/>
      <c r="BL711" s="294"/>
      <c r="BM711" s="294"/>
      <c r="BO711" s="53"/>
      <c r="BP711" s="53"/>
      <c r="BQ711" s="53"/>
      <c r="BS711" s="99"/>
      <c r="BT711" s="99"/>
      <c r="BU711" s="275"/>
      <c r="BV711" s="275"/>
      <c r="BW711" s="275"/>
      <c r="BX711" s="275"/>
      <c r="BY711" s="275"/>
      <c r="BZ711" s="54"/>
    </row>
    <row r="712" spans="1:78" s="20" customFormat="1" x14ac:dyDescent="0.2">
      <c r="A712" s="274"/>
      <c r="B712" s="239"/>
      <c r="C712" s="54"/>
      <c r="D712" s="240"/>
      <c r="E712" s="239"/>
      <c r="F712" s="300"/>
      <c r="G712" s="1376"/>
      <c r="H712" s="873"/>
      <c r="I712" s="1199"/>
      <c r="K712" s="171"/>
      <c r="N712" s="243"/>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G712" s="291"/>
      <c r="BH712" s="291"/>
      <c r="BI712" s="291"/>
      <c r="BJ712" s="51"/>
      <c r="BL712" s="294"/>
      <c r="BM712" s="294"/>
      <c r="BO712" s="53"/>
      <c r="BP712" s="53"/>
      <c r="BQ712" s="53"/>
      <c r="BS712" s="99"/>
      <c r="BT712" s="99"/>
      <c r="BU712" s="275"/>
      <c r="BV712" s="275"/>
      <c r="BW712" s="275"/>
      <c r="BX712" s="275"/>
      <c r="BY712" s="275"/>
      <c r="BZ712" s="54"/>
    </row>
    <row r="713" spans="1:78" s="20" customFormat="1" x14ac:dyDescent="0.2">
      <c r="A713" s="274"/>
      <c r="B713" s="239"/>
      <c r="C713" s="54"/>
      <c r="D713" s="240"/>
      <c r="E713" s="239"/>
      <c r="F713" s="300"/>
      <c r="G713" s="1376"/>
      <c r="H713" s="873"/>
      <c r="I713" s="1199"/>
      <c r="K713" s="171"/>
      <c r="N713" s="243"/>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G713" s="291"/>
      <c r="BH713" s="291"/>
      <c r="BI713" s="291"/>
      <c r="BJ713" s="51"/>
      <c r="BL713" s="294"/>
      <c r="BM713" s="294"/>
      <c r="BO713" s="53"/>
      <c r="BP713" s="53"/>
      <c r="BQ713" s="53"/>
      <c r="BS713" s="99"/>
      <c r="BT713" s="99"/>
      <c r="BU713" s="275"/>
      <c r="BV713" s="275"/>
      <c r="BW713" s="275"/>
      <c r="BX713" s="275"/>
      <c r="BY713" s="275"/>
      <c r="BZ713" s="54"/>
    </row>
    <row r="714" spans="1:78" s="20" customFormat="1" x14ac:dyDescent="0.2">
      <c r="A714" s="274"/>
      <c r="B714" s="239"/>
      <c r="C714" s="54"/>
      <c r="D714" s="240"/>
      <c r="E714" s="239"/>
      <c r="F714" s="300"/>
      <c r="G714" s="1376"/>
      <c r="H714" s="873"/>
      <c r="I714" s="1199"/>
      <c r="K714" s="171"/>
      <c r="N714" s="243"/>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G714" s="291"/>
      <c r="BH714" s="291"/>
      <c r="BI714" s="291"/>
      <c r="BJ714" s="51"/>
      <c r="BL714" s="294"/>
      <c r="BM714" s="294"/>
      <c r="BO714" s="53"/>
      <c r="BP714" s="53"/>
      <c r="BQ714" s="53"/>
      <c r="BS714" s="99"/>
      <c r="BT714" s="99"/>
      <c r="BU714" s="275"/>
      <c r="BV714" s="275"/>
      <c r="BW714" s="275"/>
      <c r="BX714" s="275"/>
      <c r="BY714" s="275"/>
      <c r="BZ714" s="54"/>
    </row>
    <row r="715" spans="1:78" s="20" customFormat="1" x14ac:dyDescent="0.2">
      <c r="A715" s="274"/>
      <c r="B715" s="239"/>
      <c r="C715" s="54"/>
      <c r="D715" s="240"/>
      <c r="E715" s="239"/>
      <c r="F715" s="300"/>
      <c r="G715" s="1376"/>
      <c r="H715" s="873"/>
      <c r="I715" s="1199"/>
      <c r="K715" s="171"/>
      <c r="N715" s="243"/>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G715" s="291"/>
      <c r="BH715" s="291"/>
      <c r="BI715" s="291"/>
      <c r="BJ715" s="51"/>
      <c r="BL715" s="294"/>
      <c r="BM715" s="294"/>
      <c r="BO715" s="53"/>
      <c r="BP715" s="53"/>
      <c r="BQ715" s="53"/>
      <c r="BS715" s="99"/>
      <c r="BT715" s="99"/>
      <c r="BU715" s="275"/>
      <c r="BV715" s="275"/>
      <c r="BW715" s="275"/>
      <c r="BX715" s="275"/>
      <c r="BY715" s="275"/>
      <c r="BZ715" s="54"/>
    </row>
    <row r="716" spans="1:78" s="20" customFormat="1" x14ac:dyDescent="0.2">
      <c r="A716" s="274"/>
      <c r="B716" s="239"/>
      <c r="C716" s="54"/>
      <c r="D716" s="240"/>
      <c r="E716" s="239"/>
      <c r="F716" s="300"/>
      <c r="G716" s="1376"/>
      <c r="H716" s="873"/>
      <c r="I716" s="1199"/>
      <c r="K716" s="171"/>
      <c r="N716" s="243"/>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G716" s="291"/>
      <c r="BH716" s="291"/>
      <c r="BI716" s="291"/>
      <c r="BJ716" s="51"/>
      <c r="BL716" s="294"/>
      <c r="BM716" s="294"/>
      <c r="BO716" s="53"/>
      <c r="BP716" s="53"/>
      <c r="BQ716" s="53"/>
      <c r="BS716" s="99"/>
      <c r="BT716" s="99"/>
      <c r="BU716" s="275"/>
      <c r="BV716" s="275"/>
      <c r="BW716" s="275"/>
      <c r="BX716" s="275"/>
      <c r="BY716" s="275"/>
      <c r="BZ716" s="54"/>
    </row>
    <row r="717" spans="1:78" s="20" customFormat="1" x14ac:dyDescent="0.2">
      <c r="A717" s="274"/>
      <c r="B717" s="239"/>
      <c r="C717" s="54"/>
      <c r="D717" s="240"/>
      <c r="E717" s="239"/>
      <c r="F717" s="300"/>
      <c r="G717" s="1376"/>
      <c r="H717" s="873"/>
      <c r="I717" s="1199"/>
      <c r="K717" s="171"/>
      <c r="N717" s="243"/>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G717" s="291"/>
      <c r="BH717" s="291"/>
      <c r="BI717" s="291"/>
      <c r="BJ717" s="51"/>
      <c r="BL717" s="294"/>
      <c r="BM717" s="294"/>
      <c r="BO717" s="53"/>
      <c r="BP717" s="53"/>
      <c r="BQ717" s="53"/>
      <c r="BS717" s="99"/>
      <c r="BT717" s="99"/>
      <c r="BU717" s="275"/>
      <c r="BV717" s="275"/>
      <c r="BW717" s="275"/>
      <c r="BX717" s="275"/>
      <c r="BY717" s="275"/>
      <c r="BZ717" s="54"/>
    </row>
    <row r="718" spans="1:78" s="20" customFormat="1" x14ac:dyDescent="0.2">
      <c r="A718" s="274"/>
      <c r="B718" s="239"/>
      <c r="C718" s="54"/>
      <c r="D718" s="240"/>
      <c r="E718" s="239"/>
      <c r="F718" s="300"/>
      <c r="G718" s="1376"/>
      <c r="H718" s="873"/>
      <c r="I718" s="1199"/>
      <c r="K718" s="171"/>
      <c r="N718" s="243"/>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G718" s="291"/>
      <c r="BH718" s="291"/>
      <c r="BI718" s="291"/>
      <c r="BJ718" s="51"/>
      <c r="BL718" s="294"/>
      <c r="BM718" s="294"/>
      <c r="BO718" s="53"/>
      <c r="BP718" s="53"/>
      <c r="BQ718" s="53"/>
      <c r="BS718" s="99"/>
      <c r="BT718" s="99"/>
      <c r="BU718" s="275"/>
      <c r="BV718" s="275"/>
      <c r="BW718" s="275"/>
      <c r="BX718" s="275"/>
      <c r="BY718" s="275"/>
      <c r="BZ718" s="54"/>
    </row>
    <row r="719" spans="1:78" s="20" customFormat="1" x14ac:dyDescent="0.2">
      <c r="A719" s="274"/>
      <c r="B719" s="239"/>
      <c r="C719" s="54"/>
      <c r="D719" s="240"/>
      <c r="E719" s="239"/>
      <c r="F719" s="300"/>
      <c r="G719" s="1376"/>
      <c r="H719" s="873"/>
      <c r="I719" s="1199"/>
      <c r="K719" s="171"/>
      <c r="N719" s="243"/>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G719" s="291"/>
      <c r="BH719" s="291"/>
      <c r="BI719" s="291"/>
      <c r="BJ719" s="51"/>
      <c r="BL719" s="294"/>
      <c r="BM719" s="294"/>
      <c r="BO719" s="53"/>
      <c r="BP719" s="53"/>
      <c r="BQ719" s="53"/>
      <c r="BS719" s="99"/>
      <c r="BT719" s="99"/>
      <c r="BU719" s="275"/>
      <c r="BV719" s="275"/>
      <c r="BW719" s="275"/>
      <c r="BX719" s="275"/>
      <c r="BY719" s="275"/>
      <c r="BZ719" s="54"/>
    </row>
    <row r="720" spans="1:78" s="20" customFormat="1" x14ac:dyDescent="0.2">
      <c r="A720" s="274"/>
      <c r="B720" s="239"/>
      <c r="C720" s="54"/>
      <c r="D720" s="240"/>
      <c r="E720" s="239"/>
      <c r="F720" s="300"/>
      <c r="G720" s="1376"/>
      <c r="H720" s="873"/>
      <c r="I720" s="1199"/>
      <c r="K720" s="171"/>
      <c r="N720" s="243"/>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G720" s="291"/>
      <c r="BH720" s="291"/>
      <c r="BI720" s="291"/>
      <c r="BJ720" s="51"/>
      <c r="BL720" s="294"/>
      <c r="BM720" s="294"/>
      <c r="BO720" s="53"/>
      <c r="BP720" s="53"/>
      <c r="BQ720" s="53"/>
      <c r="BS720" s="99"/>
      <c r="BT720" s="99"/>
      <c r="BU720" s="275"/>
      <c r="BV720" s="275"/>
      <c r="BW720" s="275"/>
      <c r="BX720" s="275"/>
      <c r="BY720" s="275"/>
      <c r="BZ720" s="54"/>
    </row>
    <row r="721" spans="1:78" s="20" customFormat="1" x14ac:dyDescent="0.2">
      <c r="A721" s="274"/>
      <c r="B721" s="239"/>
      <c r="C721" s="54"/>
      <c r="D721" s="240"/>
      <c r="E721" s="239"/>
      <c r="F721" s="300"/>
      <c r="G721" s="1376"/>
      <c r="H721" s="873"/>
      <c r="I721" s="1199"/>
      <c r="K721" s="171"/>
      <c r="N721" s="243"/>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G721" s="291"/>
      <c r="BH721" s="291"/>
      <c r="BI721" s="291"/>
      <c r="BJ721" s="51"/>
      <c r="BL721" s="294"/>
      <c r="BM721" s="294"/>
      <c r="BO721" s="53"/>
      <c r="BP721" s="53"/>
      <c r="BQ721" s="53"/>
      <c r="BS721" s="99"/>
      <c r="BT721" s="99"/>
      <c r="BU721" s="275"/>
      <c r="BV721" s="275"/>
      <c r="BW721" s="275"/>
      <c r="BX721" s="275"/>
      <c r="BY721" s="275"/>
      <c r="BZ721" s="54"/>
    </row>
    <row r="722" spans="1:78" s="20" customFormat="1" x14ac:dyDescent="0.2">
      <c r="A722" s="274"/>
      <c r="B722" s="239"/>
      <c r="C722" s="54"/>
      <c r="D722" s="240"/>
      <c r="E722" s="239"/>
      <c r="F722" s="300"/>
      <c r="G722" s="1376"/>
      <c r="H722" s="873"/>
      <c r="I722" s="1199"/>
      <c r="K722" s="171"/>
      <c r="N722" s="243"/>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G722" s="291"/>
      <c r="BH722" s="291"/>
      <c r="BI722" s="291"/>
      <c r="BJ722" s="51"/>
      <c r="BL722" s="294"/>
      <c r="BM722" s="294"/>
      <c r="BO722" s="53"/>
      <c r="BP722" s="53"/>
      <c r="BQ722" s="53"/>
      <c r="BS722" s="99"/>
      <c r="BT722" s="99"/>
      <c r="BU722" s="275"/>
      <c r="BV722" s="275"/>
      <c r="BW722" s="275"/>
      <c r="BX722" s="275"/>
      <c r="BY722" s="275"/>
      <c r="BZ722" s="54"/>
    </row>
    <row r="723" spans="1:78" s="20" customFormat="1" x14ac:dyDescent="0.2">
      <c r="A723" s="274"/>
      <c r="B723" s="239"/>
      <c r="C723" s="54"/>
      <c r="D723" s="240"/>
      <c r="E723" s="239"/>
      <c r="F723" s="300"/>
      <c r="G723" s="1376"/>
      <c r="H723" s="873"/>
      <c r="I723" s="1199"/>
      <c r="K723" s="171"/>
      <c r="N723" s="243"/>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G723" s="291"/>
      <c r="BH723" s="291"/>
      <c r="BI723" s="291"/>
      <c r="BJ723" s="51"/>
      <c r="BL723" s="294"/>
      <c r="BM723" s="294"/>
      <c r="BO723" s="53"/>
      <c r="BP723" s="53"/>
      <c r="BQ723" s="53"/>
      <c r="BS723" s="99"/>
      <c r="BT723" s="99"/>
      <c r="BU723" s="275"/>
      <c r="BV723" s="275"/>
      <c r="BW723" s="275"/>
      <c r="BX723" s="275"/>
      <c r="BY723" s="275"/>
      <c r="BZ723" s="54"/>
    </row>
    <row r="724" spans="1:78" s="20" customFormat="1" x14ac:dyDescent="0.2">
      <c r="A724" s="274"/>
      <c r="B724" s="239"/>
      <c r="C724" s="54"/>
      <c r="D724" s="240"/>
      <c r="E724" s="239"/>
      <c r="F724" s="300"/>
      <c r="G724" s="1376"/>
      <c r="H724" s="873"/>
      <c r="I724" s="1199"/>
      <c r="K724" s="171"/>
      <c r="N724" s="243"/>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G724" s="291"/>
      <c r="BH724" s="291"/>
      <c r="BI724" s="291"/>
      <c r="BJ724" s="51"/>
      <c r="BL724" s="294"/>
      <c r="BM724" s="294"/>
      <c r="BO724" s="53"/>
      <c r="BP724" s="53"/>
      <c r="BQ724" s="53"/>
      <c r="BS724" s="99"/>
      <c r="BT724" s="99"/>
      <c r="BU724" s="275"/>
      <c r="BV724" s="275"/>
      <c r="BW724" s="275"/>
      <c r="BX724" s="275"/>
      <c r="BY724" s="275"/>
      <c r="BZ724" s="54"/>
    </row>
    <row r="725" spans="1:78" s="20" customFormat="1" x14ac:dyDescent="0.2">
      <c r="A725" s="274"/>
      <c r="B725" s="239"/>
      <c r="C725" s="54"/>
      <c r="D725" s="240"/>
      <c r="E725" s="239"/>
      <c r="F725" s="300"/>
      <c r="G725" s="1376"/>
      <c r="H725" s="873"/>
      <c r="I725" s="1199"/>
      <c r="K725" s="171"/>
      <c r="N725" s="243"/>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G725" s="291"/>
      <c r="BH725" s="291"/>
      <c r="BI725" s="291"/>
      <c r="BJ725" s="51"/>
      <c r="BL725" s="294"/>
      <c r="BM725" s="294"/>
      <c r="BO725" s="53"/>
      <c r="BP725" s="53"/>
      <c r="BQ725" s="53"/>
      <c r="BS725" s="99"/>
      <c r="BT725" s="99"/>
      <c r="BU725" s="275"/>
      <c r="BV725" s="275"/>
      <c r="BW725" s="275"/>
      <c r="BX725" s="275"/>
      <c r="BY725" s="275"/>
      <c r="BZ725" s="54"/>
    </row>
    <row r="726" spans="1:78" s="20" customFormat="1" x14ac:dyDescent="0.2">
      <c r="A726" s="274"/>
      <c r="B726" s="239"/>
      <c r="C726" s="54"/>
      <c r="D726" s="240"/>
      <c r="E726" s="239"/>
      <c r="F726" s="300"/>
      <c r="G726" s="1376"/>
      <c r="H726" s="873"/>
      <c r="I726" s="1199"/>
      <c r="K726" s="171"/>
      <c r="N726" s="243"/>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G726" s="291"/>
      <c r="BH726" s="291"/>
      <c r="BI726" s="291"/>
      <c r="BJ726" s="51"/>
      <c r="BL726" s="294"/>
      <c r="BM726" s="294"/>
      <c r="BO726" s="53"/>
      <c r="BP726" s="53"/>
      <c r="BQ726" s="53"/>
      <c r="BS726" s="99"/>
      <c r="BT726" s="99"/>
      <c r="BU726" s="275"/>
      <c r="BV726" s="275"/>
      <c r="BW726" s="275"/>
      <c r="BX726" s="275"/>
      <c r="BY726" s="275"/>
      <c r="BZ726" s="54"/>
    </row>
    <row r="727" spans="1:78" s="20" customFormat="1" x14ac:dyDescent="0.2">
      <c r="A727" s="274"/>
      <c r="B727" s="239"/>
      <c r="C727" s="54"/>
      <c r="D727" s="240"/>
      <c r="E727" s="239"/>
      <c r="F727" s="300"/>
      <c r="G727" s="1376"/>
      <c r="H727" s="873"/>
      <c r="I727" s="1199"/>
      <c r="K727" s="171"/>
      <c r="N727" s="243"/>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G727" s="291"/>
      <c r="BH727" s="291"/>
      <c r="BI727" s="291"/>
      <c r="BJ727" s="51"/>
      <c r="BL727" s="294"/>
      <c r="BM727" s="294"/>
      <c r="BO727" s="53"/>
      <c r="BP727" s="53"/>
      <c r="BQ727" s="53"/>
      <c r="BS727" s="99"/>
      <c r="BT727" s="99"/>
      <c r="BU727" s="275"/>
      <c r="BV727" s="275"/>
      <c r="BW727" s="275"/>
      <c r="BX727" s="275"/>
      <c r="BY727" s="275"/>
      <c r="BZ727" s="54"/>
    </row>
    <row r="728" spans="1:78" s="20" customFormat="1" x14ac:dyDescent="0.2">
      <c r="A728" s="274"/>
      <c r="B728" s="239"/>
      <c r="C728" s="54"/>
      <c r="D728" s="240"/>
      <c r="E728" s="239"/>
      <c r="F728" s="300"/>
      <c r="G728" s="1376"/>
      <c r="H728" s="873"/>
      <c r="I728" s="1199"/>
      <c r="K728" s="171"/>
      <c r="N728" s="243"/>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G728" s="291"/>
      <c r="BH728" s="291"/>
      <c r="BI728" s="291"/>
      <c r="BJ728" s="51"/>
      <c r="BL728" s="294"/>
      <c r="BM728" s="294"/>
      <c r="BO728" s="53"/>
      <c r="BP728" s="53"/>
      <c r="BQ728" s="53"/>
      <c r="BS728" s="99"/>
      <c r="BT728" s="99"/>
      <c r="BU728" s="275"/>
      <c r="BV728" s="275"/>
      <c r="BW728" s="275"/>
      <c r="BX728" s="275"/>
      <c r="BY728" s="275"/>
      <c r="BZ728" s="54"/>
    </row>
    <row r="729" spans="1:78" s="20" customFormat="1" x14ac:dyDescent="0.2">
      <c r="A729" s="274"/>
      <c r="B729" s="239"/>
      <c r="C729" s="54"/>
      <c r="D729" s="240"/>
      <c r="E729" s="239"/>
      <c r="F729" s="300"/>
      <c r="G729" s="1376"/>
      <c r="H729" s="873"/>
      <c r="I729" s="1199"/>
      <c r="K729" s="171"/>
      <c r="N729" s="243"/>
      <c r="O729" s="51"/>
      <c r="P729" s="51"/>
      <c r="Q729" s="53"/>
      <c r="R729" s="53"/>
      <c r="S729" s="53"/>
      <c r="T729" s="53"/>
      <c r="U729" s="53"/>
      <c r="V729" s="53"/>
      <c r="W729" s="51"/>
      <c r="X729" s="53"/>
      <c r="Y729" s="53"/>
      <c r="Z729" s="53"/>
      <c r="AA729" s="53"/>
      <c r="AB729" s="53"/>
      <c r="AC729" s="53"/>
      <c r="AD729" s="51"/>
      <c r="AE729" s="53"/>
      <c r="AF729" s="53"/>
      <c r="AG729" s="53"/>
      <c r="AH729" s="53"/>
      <c r="AI729" s="53"/>
      <c r="AJ729" s="53"/>
      <c r="AK729" s="51"/>
      <c r="AL729" s="53"/>
      <c r="AM729" s="53"/>
      <c r="AN729" s="53"/>
      <c r="AO729" s="53"/>
      <c r="AP729" s="53"/>
      <c r="AQ729" s="53"/>
      <c r="AR729" s="51"/>
      <c r="AS729" s="53"/>
      <c r="AT729" s="53"/>
      <c r="AU729" s="53"/>
      <c r="AV729" s="53"/>
      <c r="AW729" s="53"/>
      <c r="AX729" s="53"/>
      <c r="AY729" s="51"/>
      <c r="AZ729" s="53"/>
      <c r="BA729" s="53"/>
      <c r="BB729" s="53"/>
      <c r="BC729" s="53"/>
      <c r="BD729" s="53"/>
      <c r="BE729" s="53"/>
      <c r="BG729" s="275"/>
      <c r="BH729" s="275"/>
      <c r="BI729" s="275"/>
      <c r="BJ729" s="53"/>
      <c r="BL729" s="276"/>
      <c r="BM729" s="294"/>
      <c r="BO729" s="53"/>
      <c r="BP729" s="53"/>
      <c r="BQ729" s="53"/>
      <c r="BS729" s="99"/>
      <c r="BT729" s="99"/>
      <c r="BU729" s="275"/>
      <c r="BV729" s="275"/>
      <c r="BW729" s="275"/>
      <c r="BX729" s="275"/>
      <c r="BY729" s="275"/>
      <c r="BZ729" s="54"/>
    </row>
    <row r="730" spans="1:78" s="20" customFormat="1" x14ac:dyDescent="0.2">
      <c r="A730" s="274"/>
      <c r="B730" s="239"/>
      <c r="C730" s="54"/>
      <c r="D730" s="240"/>
      <c r="E730" s="239"/>
      <c r="F730" s="300"/>
      <c r="G730" s="1376"/>
      <c r="H730" s="873"/>
      <c r="I730" s="1199"/>
      <c r="K730" s="171"/>
      <c r="N730" s="243"/>
      <c r="O730" s="51"/>
      <c r="P730" s="51"/>
      <c r="Q730" s="53"/>
      <c r="R730" s="53"/>
      <c r="S730" s="53"/>
      <c r="T730" s="53"/>
      <c r="U730" s="53"/>
      <c r="V730" s="53"/>
      <c r="W730" s="51"/>
      <c r="X730" s="53"/>
      <c r="Y730" s="53"/>
      <c r="Z730" s="53"/>
      <c r="AA730" s="53"/>
      <c r="AB730" s="53"/>
      <c r="AC730" s="53"/>
      <c r="AD730" s="51"/>
      <c r="AE730" s="53"/>
      <c r="AF730" s="53"/>
      <c r="AG730" s="53"/>
      <c r="AH730" s="53"/>
      <c r="AI730" s="53"/>
      <c r="AJ730" s="53"/>
      <c r="AK730" s="51"/>
      <c r="AL730" s="53"/>
      <c r="AM730" s="53"/>
      <c r="AN730" s="53"/>
      <c r="AO730" s="53"/>
      <c r="AP730" s="53"/>
      <c r="AQ730" s="53"/>
      <c r="AR730" s="51"/>
      <c r="AS730" s="53"/>
      <c r="AT730" s="53"/>
      <c r="AU730" s="53"/>
      <c r="AV730" s="53"/>
      <c r="AW730" s="53"/>
      <c r="AX730" s="53"/>
      <c r="AY730" s="51"/>
      <c r="AZ730" s="53"/>
      <c r="BA730" s="53"/>
      <c r="BB730" s="53"/>
      <c r="BC730" s="53"/>
      <c r="BD730" s="53"/>
      <c r="BE730" s="53"/>
      <c r="BG730" s="275"/>
      <c r="BH730" s="275"/>
      <c r="BI730" s="275"/>
      <c r="BJ730" s="53"/>
      <c r="BL730" s="276"/>
      <c r="BM730" s="294"/>
      <c r="BO730" s="53"/>
      <c r="BP730" s="53"/>
      <c r="BQ730" s="53"/>
      <c r="BS730" s="99"/>
      <c r="BT730" s="99"/>
      <c r="BU730" s="275"/>
      <c r="BV730" s="275"/>
      <c r="BW730" s="275"/>
      <c r="BX730" s="275"/>
      <c r="BY730" s="275"/>
      <c r="BZ730" s="54"/>
    </row>
    <row r="731" spans="1:78" s="20" customFormat="1" x14ac:dyDescent="0.2">
      <c r="A731" s="274"/>
      <c r="B731" s="239"/>
      <c r="C731" s="54"/>
      <c r="D731" s="240"/>
      <c r="E731" s="239"/>
      <c r="F731" s="300"/>
      <c r="G731" s="1376"/>
      <c r="H731" s="873"/>
      <c r="I731" s="1199"/>
      <c r="K731" s="171"/>
      <c r="N731" s="243"/>
      <c r="O731" s="51"/>
      <c r="P731" s="51"/>
      <c r="Q731" s="53"/>
      <c r="R731" s="53"/>
      <c r="S731" s="53"/>
      <c r="T731" s="53"/>
      <c r="U731" s="53"/>
      <c r="V731" s="53"/>
      <c r="W731" s="51"/>
      <c r="X731" s="53"/>
      <c r="Y731" s="53"/>
      <c r="Z731" s="53"/>
      <c r="AA731" s="53"/>
      <c r="AB731" s="53"/>
      <c r="AC731" s="53"/>
      <c r="AD731" s="51"/>
      <c r="AE731" s="53"/>
      <c r="AF731" s="53"/>
      <c r="AG731" s="53"/>
      <c r="AH731" s="53"/>
      <c r="AI731" s="53"/>
      <c r="AJ731" s="53"/>
      <c r="AK731" s="51"/>
      <c r="AL731" s="53"/>
      <c r="AM731" s="53"/>
      <c r="AN731" s="53"/>
      <c r="AO731" s="53"/>
      <c r="AP731" s="53"/>
      <c r="AQ731" s="53"/>
      <c r="AR731" s="51"/>
      <c r="AS731" s="53"/>
      <c r="AT731" s="53"/>
      <c r="AU731" s="53"/>
      <c r="AV731" s="53"/>
      <c r="AW731" s="53"/>
      <c r="AX731" s="53"/>
      <c r="AY731" s="51"/>
      <c r="AZ731" s="53"/>
      <c r="BA731" s="53"/>
      <c r="BB731" s="53"/>
      <c r="BC731" s="53"/>
      <c r="BD731" s="53"/>
      <c r="BE731" s="53"/>
      <c r="BG731" s="275"/>
      <c r="BH731" s="275"/>
      <c r="BI731" s="275"/>
      <c r="BJ731" s="53"/>
      <c r="BL731" s="276"/>
      <c r="BM731" s="294"/>
      <c r="BO731" s="53"/>
      <c r="BP731" s="53"/>
      <c r="BQ731" s="53"/>
      <c r="BS731" s="99"/>
      <c r="BT731" s="99"/>
      <c r="BU731" s="275"/>
      <c r="BV731" s="275"/>
      <c r="BW731" s="275"/>
      <c r="BX731" s="275"/>
      <c r="BY731" s="275"/>
      <c r="BZ731" s="54"/>
    </row>
    <row r="732" spans="1:78" s="20" customFormat="1" x14ac:dyDescent="0.2">
      <c r="A732" s="274"/>
      <c r="B732" s="239"/>
      <c r="C732" s="54"/>
      <c r="D732" s="240"/>
      <c r="E732" s="239"/>
      <c r="F732" s="300"/>
      <c r="G732" s="1376"/>
      <c r="H732" s="873"/>
      <c r="I732" s="1199"/>
      <c r="K732" s="171"/>
      <c r="N732" s="243"/>
      <c r="O732" s="51"/>
      <c r="P732" s="51"/>
      <c r="Q732" s="53"/>
      <c r="R732" s="53"/>
      <c r="S732" s="53"/>
      <c r="T732" s="53"/>
      <c r="U732" s="53"/>
      <c r="V732" s="53"/>
      <c r="W732" s="51"/>
      <c r="X732" s="53"/>
      <c r="Y732" s="53"/>
      <c r="Z732" s="53"/>
      <c r="AA732" s="53"/>
      <c r="AB732" s="53"/>
      <c r="AC732" s="53"/>
      <c r="AD732" s="51"/>
      <c r="AE732" s="53"/>
      <c r="AF732" s="53"/>
      <c r="AG732" s="53"/>
      <c r="AH732" s="53"/>
      <c r="AI732" s="53"/>
      <c r="AJ732" s="53"/>
      <c r="AK732" s="51"/>
      <c r="AL732" s="53"/>
      <c r="AM732" s="53"/>
      <c r="AN732" s="53"/>
      <c r="AO732" s="53"/>
      <c r="AP732" s="53"/>
      <c r="AQ732" s="53"/>
      <c r="AR732" s="51"/>
      <c r="AS732" s="53"/>
      <c r="AT732" s="53"/>
      <c r="AU732" s="53"/>
      <c r="AV732" s="53"/>
      <c r="AW732" s="53"/>
      <c r="AX732" s="53"/>
      <c r="AY732" s="51"/>
      <c r="AZ732" s="53"/>
      <c r="BA732" s="53"/>
      <c r="BB732" s="53"/>
      <c r="BC732" s="53"/>
      <c r="BD732" s="53"/>
      <c r="BE732" s="53"/>
      <c r="BG732" s="275"/>
      <c r="BH732" s="275"/>
      <c r="BI732" s="275"/>
      <c r="BJ732" s="53"/>
      <c r="BL732" s="276"/>
      <c r="BM732" s="294"/>
      <c r="BO732" s="53"/>
      <c r="BP732" s="53"/>
      <c r="BQ732" s="53"/>
      <c r="BS732" s="99"/>
      <c r="BT732" s="99"/>
      <c r="BU732" s="275"/>
      <c r="BV732" s="275"/>
      <c r="BW732" s="275"/>
      <c r="BX732" s="275"/>
      <c r="BY732" s="275"/>
      <c r="BZ732" s="54"/>
    </row>
    <row r="733" spans="1:78" s="20" customFormat="1" x14ac:dyDescent="0.2">
      <c r="A733" s="274"/>
      <c r="B733" s="239"/>
      <c r="C733" s="54"/>
      <c r="D733" s="240"/>
      <c r="E733" s="239"/>
      <c r="F733" s="300"/>
      <c r="G733" s="1376"/>
      <c r="H733" s="873"/>
      <c r="I733" s="1199"/>
      <c r="K733" s="171"/>
      <c r="N733" s="243"/>
      <c r="O733" s="51"/>
      <c r="P733" s="51"/>
      <c r="Q733" s="53"/>
      <c r="R733" s="53"/>
      <c r="S733" s="53"/>
      <c r="T733" s="53"/>
      <c r="U733" s="53"/>
      <c r="V733" s="53"/>
      <c r="W733" s="51"/>
      <c r="X733" s="53"/>
      <c r="Y733" s="53"/>
      <c r="Z733" s="53"/>
      <c r="AA733" s="53"/>
      <c r="AB733" s="53"/>
      <c r="AC733" s="53"/>
      <c r="AD733" s="51"/>
      <c r="AE733" s="53"/>
      <c r="AF733" s="53"/>
      <c r="AG733" s="53"/>
      <c r="AH733" s="53"/>
      <c r="AI733" s="53"/>
      <c r="AJ733" s="53"/>
      <c r="AK733" s="51"/>
      <c r="AL733" s="53"/>
      <c r="AM733" s="53"/>
      <c r="AN733" s="53"/>
      <c r="AO733" s="53"/>
      <c r="AP733" s="53"/>
      <c r="AQ733" s="53"/>
      <c r="AR733" s="51"/>
      <c r="AS733" s="53"/>
      <c r="AT733" s="53"/>
      <c r="AU733" s="53"/>
      <c r="AV733" s="53"/>
      <c r="AW733" s="53"/>
      <c r="AX733" s="53"/>
      <c r="AY733" s="51"/>
      <c r="AZ733" s="53"/>
      <c r="BA733" s="53"/>
      <c r="BB733" s="53"/>
      <c r="BC733" s="53"/>
      <c r="BD733" s="53"/>
      <c r="BE733" s="53"/>
      <c r="BG733" s="275"/>
      <c r="BH733" s="275"/>
      <c r="BI733" s="275"/>
      <c r="BJ733" s="53"/>
      <c r="BL733" s="276"/>
      <c r="BM733" s="294"/>
      <c r="BO733" s="53"/>
      <c r="BP733" s="53"/>
      <c r="BQ733" s="53"/>
      <c r="BS733" s="99"/>
      <c r="BT733" s="99"/>
      <c r="BU733" s="275"/>
      <c r="BV733" s="275"/>
      <c r="BW733" s="275"/>
      <c r="BX733" s="275"/>
      <c r="BY733" s="275"/>
      <c r="BZ733" s="54"/>
    </row>
  </sheetData>
  <sheetProtection password="CAA3" sheet="1" objects="1" scenarios="1" selectLockedCells="1" autoFilter="0"/>
  <autoFilter ref="C17:O177"/>
  <mergeCells count="44">
    <mergeCell ref="BU13:BZ14"/>
    <mergeCell ref="AE13:AJ13"/>
    <mergeCell ref="AL15:AQ15"/>
    <mergeCell ref="AS15:AX15"/>
    <mergeCell ref="AZ14:BE14"/>
    <mergeCell ref="AS14:AX14"/>
    <mergeCell ref="AE15:AJ15"/>
    <mergeCell ref="BO13:BQ14"/>
    <mergeCell ref="D2:F2"/>
    <mergeCell ref="C12:D14"/>
    <mergeCell ref="F12:F14"/>
    <mergeCell ref="J7:L7"/>
    <mergeCell ref="J13:L13"/>
    <mergeCell ref="L5:L6"/>
    <mergeCell ref="J8:L10"/>
    <mergeCell ref="X15:AC15"/>
    <mergeCell ref="AL13:AQ13"/>
    <mergeCell ref="AL14:AQ14"/>
    <mergeCell ref="X13:AC13"/>
    <mergeCell ref="AZ2:BQ2"/>
    <mergeCell ref="Q2:AX2"/>
    <mergeCell ref="Q15:V15"/>
    <mergeCell ref="Q6:V12"/>
    <mergeCell ref="BG14:BJ14"/>
    <mergeCell ref="AZ13:BL13"/>
    <mergeCell ref="AE14:AJ14"/>
    <mergeCell ref="AS13:AX13"/>
    <mergeCell ref="Q13:V13"/>
    <mergeCell ref="X14:AC14"/>
    <mergeCell ref="Q14:V14"/>
    <mergeCell ref="BD179:BG179"/>
    <mergeCell ref="BH179:BJ179"/>
    <mergeCell ref="BL179:BM179"/>
    <mergeCell ref="BO179:BQ179"/>
    <mergeCell ref="K178:L178"/>
    <mergeCell ref="Q178:AX178"/>
    <mergeCell ref="AZ178:BQ178"/>
    <mergeCell ref="K179:L179"/>
    <mergeCell ref="Q179:V179"/>
    <mergeCell ref="X179:AC179"/>
    <mergeCell ref="AE179:AJ179"/>
    <mergeCell ref="AL179:AQ179"/>
    <mergeCell ref="AS179:AX179"/>
    <mergeCell ref="AZ179:BC179"/>
  </mergeCells>
  <phoneticPr fontId="3" type="noConversion"/>
  <conditionalFormatting sqref="J18:N167 J168:M176">
    <cfRule type="expression" dxfId="163" priority="49" stopIfTrue="1">
      <formula>OR($C18="NO",$C18="NP")</formula>
    </cfRule>
  </conditionalFormatting>
  <conditionalFormatting sqref="F5">
    <cfRule type="cellIs" dxfId="162" priority="50" stopIfTrue="1" operator="lessThanOrEqual">
      <formula>F4</formula>
    </cfRule>
  </conditionalFormatting>
  <conditionalFormatting sqref="F3">
    <cfRule type="expression" dxfId="161" priority="51" stopIfTrue="1">
      <formula>$C4="NO"</formula>
    </cfRule>
  </conditionalFormatting>
  <conditionalFormatting sqref="N168:N176">
    <cfRule type="expression" dxfId="160" priority="52" stopIfTrue="1">
      <formula>$C168="NO"</formula>
    </cfRule>
  </conditionalFormatting>
  <conditionalFormatting sqref="R18:V176">
    <cfRule type="expression" dxfId="159" priority="54" stopIfTrue="1">
      <formula>AND(R18&lt;&gt;"",OR($BS18&lt;&gt;"",$BT18&lt;&gt;"",$BU18&lt;&gt;""))</formula>
    </cfRule>
  </conditionalFormatting>
  <conditionalFormatting sqref="Q18:Q176">
    <cfRule type="expression" dxfId="158" priority="55" stopIfTrue="1">
      <formula>$BU18&lt;&gt;""</formula>
    </cfRule>
  </conditionalFormatting>
  <conditionalFormatting sqref="X18:X176">
    <cfRule type="expression" dxfId="157" priority="56" stopIfTrue="1">
      <formula>$BV18&lt;&gt;""</formula>
    </cfRule>
  </conditionalFormatting>
  <conditionalFormatting sqref="AE18:AE176">
    <cfRule type="expression" dxfId="156" priority="57" stopIfTrue="1">
      <formula>$BW18&lt;&gt;""</formula>
    </cfRule>
  </conditionalFormatting>
  <conditionalFormatting sqref="AL18:AL176">
    <cfRule type="expression" dxfId="155" priority="58" stopIfTrue="1">
      <formula>$BX18&lt;&gt;""</formula>
    </cfRule>
  </conditionalFormatting>
  <conditionalFormatting sqref="AS18:AS176">
    <cfRule type="expression" dxfId="154" priority="59" stopIfTrue="1">
      <formula>$BY18&lt;&gt;""</formula>
    </cfRule>
  </conditionalFormatting>
  <conditionalFormatting sqref="Y18:AC176">
    <cfRule type="expression" dxfId="153" priority="60" stopIfTrue="1">
      <formula>AND(Y18&lt;&gt;"",OR($BS18&lt;&gt;"",$BT18&lt;&gt;"",$BV18&lt;&gt;""))</formula>
    </cfRule>
  </conditionalFormatting>
  <conditionalFormatting sqref="AF18:AJ176">
    <cfRule type="expression" dxfId="152" priority="61" stopIfTrue="1">
      <formula>AND(AF18&lt;&gt;"",OR($BS18&lt;&gt;"",$BT18&lt;&gt;"",$BW18&lt;&gt;""))</formula>
    </cfRule>
  </conditionalFormatting>
  <conditionalFormatting sqref="AM18:AQ176">
    <cfRule type="expression" dxfId="151" priority="62" stopIfTrue="1">
      <formula>AND(AM18&lt;&gt;"",OR($BS18&lt;&gt;"",$BT18&lt;&gt;"",$BX18&lt;&gt;""))</formula>
    </cfRule>
  </conditionalFormatting>
  <conditionalFormatting sqref="AT18:AX176">
    <cfRule type="expression" dxfId="150" priority="63" stopIfTrue="1">
      <formula>AND(AT18&lt;&gt;"",OR($BS18&lt;&gt;"",$BT18&lt;&gt;"",$BY18&lt;&gt;""))</formula>
    </cfRule>
  </conditionalFormatting>
  <conditionalFormatting sqref="O18:O176">
    <cfRule type="expression" dxfId="149" priority="64" stopIfTrue="1">
      <formula>AND(O18&lt;&gt;"",OR($C18="NO",$BT18&lt;&gt;""))</formula>
    </cfRule>
  </conditionalFormatting>
  <conditionalFormatting sqref="BL18:BM176">
    <cfRule type="cellIs" dxfId="148" priority="66" stopIfTrue="1" operator="equal">
      <formula>"NP"</formula>
    </cfRule>
  </conditionalFormatting>
  <conditionalFormatting sqref="C18:C176">
    <cfRule type="expression" dxfId="147" priority="67" stopIfTrue="1">
      <formula>OR(C18="NO",C18="NP")</formula>
    </cfRule>
  </conditionalFormatting>
  <conditionalFormatting sqref="J7:L10">
    <cfRule type="expression" dxfId="146" priority="68" stopIfTrue="1">
      <formula>OR($BS$17&gt;0,$BT$17&gt;0,$BZ$15&gt;0)</formula>
    </cfRule>
  </conditionalFormatting>
  <conditionalFormatting sqref="H18:H176 H15">
    <cfRule type="cellIs" dxfId="145" priority="69" stopIfTrue="1" operator="equal">
      <formula>"..."</formula>
    </cfRule>
  </conditionalFormatting>
  <conditionalFormatting sqref="AZ18:AZ176">
    <cfRule type="cellIs" dxfId="144" priority="70" stopIfTrue="1" operator="notBetween">
      <formula>0</formula>
      <formula>10</formula>
    </cfRule>
    <cfRule type="expression" dxfId="143" priority="71" stopIfTrue="1">
      <formula>OR(AND(AZ18=BG18,BA18&lt;&gt;BG18,BB18&lt;&gt;BG18,BC18&lt;&gt;BG18,BD18&lt;&gt;BG18),AND(AZ18=BH18,BA18&lt;&gt;BH18,BB18&lt;&gt;BH18,BC18&lt;&gt;BH18,BD18&lt;&gt;BH18))</formula>
    </cfRule>
  </conditionalFormatting>
  <conditionalFormatting sqref="BA18:BA176">
    <cfRule type="cellIs" dxfId="142" priority="72" stopIfTrue="1" operator="notBetween">
      <formula>0</formula>
      <formula>10</formula>
    </cfRule>
    <cfRule type="expression" dxfId="141" priority="73" stopIfTrue="1">
      <formula>OR(AND(BA18=BG18,BB18&lt;&gt;BG18,BC18&lt;&gt;BG18,BD18&lt;&gt;BG18),AND(BA18=BH18,BB18&lt;&gt;BH18,BC18&lt;&gt;BH18,BD18&lt;&gt;BH18))</formula>
    </cfRule>
  </conditionalFormatting>
  <conditionalFormatting sqref="BB18:BB176">
    <cfRule type="cellIs" dxfId="140" priority="74" stopIfTrue="1" operator="notBetween">
      <formula>0</formula>
      <formula>10</formula>
    </cfRule>
    <cfRule type="expression" dxfId="139" priority="75" stopIfTrue="1">
      <formula>OR(AND(BB18=BG18,BC18&lt;&gt;BG18,BD18&lt;&gt;BG18),AND(BB18=BH18,BC18&lt;&gt;BH18,BD18&lt;&gt;BH18))</formula>
    </cfRule>
  </conditionalFormatting>
  <conditionalFormatting sqref="BC18:BC176">
    <cfRule type="cellIs" dxfId="138" priority="76" stopIfTrue="1" operator="notBetween">
      <formula>0</formula>
      <formula>10</formula>
    </cfRule>
    <cfRule type="expression" dxfId="137" priority="77" stopIfTrue="1">
      <formula>OR(AND(BC18=BG18,BD18&lt;&gt;BG18),AND(BC18=BH18,BD18&lt;&gt;BH18))</formula>
    </cfRule>
  </conditionalFormatting>
  <conditionalFormatting sqref="BD18:BD176">
    <cfRule type="cellIs" dxfId="136" priority="78" stopIfTrue="1" operator="notBetween">
      <formula>0</formula>
      <formula>10</formula>
    </cfRule>
    <cfRule type="expression" dxfId="135" priority="79" stopIfTrue="1">
      <formula>OR(BD18=$BG18,BD18=$BH18)</formula>
    </cfRule>
  </conditionalFormatting>
  <conditionalFormatting sqref="BJ18:BJ176">
    <cfRule type="cellIs" dxfId="134" priority="80" stopIfTrue="1" operator="equal">
      <formula>#REF!</formula>
    </cfRule>
  </conditionalFormatting>
  <conditionalFormatting sqref="BE18:BE176">
    <cfRule type="cellIs" dxfId="133" priority="81" stopIfTrue="1" operator="notBetween">
      <formula>0</formula>
      <formula>10</formula>
    </cfRule>
    <cfRule type="expression" dxfId="132" priority="82" stopIfTrue="1">
      <formula>(BG18-BH18)&gt;=3</formula>
    </cfRule>
  </conditionalFormatting>
  <conditionalFormatting sqref="H10">
    <cfRule type="expression" dxfId="131" priority="83" stopIfTrue="1">
      <formula>COUNTIF($H$18:$H$177,"...")&lt;&gt;0</formula>
    </cfRule>
  </conditionalFormatting>
  <conditionalFormatting sqref="F18:F176">
    <cfRule type="expression" dxfId="130" priority="43" stopIfTrue="1">
      <formula>$C18="NO"</formula>
    </cfRule>
  </conditionalFormatting>
  <conditionalFormatting sqref="C3">
    <cfRule type="expression" dxfId="129" priority="42" stopIfTrue="1">
      <formula>G15&lt;&gt;""</formula>
    </cfRule>
  </conditionalFormatting>
  <conditionalFormatting sqref="J177:M177">
    <cfRule type="expression" dxfId="128" priority="10" stopIfTrue="1">
      <formula>OR($C177="NO",$C177="NP")</formula>
    </cfRule>
  </conditionalFormatting>
  <conditionalFormatting sqref="N177">
    <cfRule type="expression" dxfId="127" priority="11" stopIfTrue="1">
      <formula>$C177="NO"</formula>
    </cfRule>
  </conditionalFormatting>
  <conditionalFormatting sqref="R177:V177">
    <cfRule type="expression" dxfId="126" priority="12" stopIfTrue="1">
      <formula>AND(R177&lt;&gt;"",OR($BS177&lt;&gt;"",$BT177&lt;&gt;"",$BU177&lt;&gt;""))</formula>
    </cfRule>
  </conditionalFormatting>
  <conditionalFormatting sqref="Q177">
    <cfRule type="expression" dxfId="125" priority="13" stopIfTrue="1">
      <formula>$BU177&lt;&gt;""</formula>
    </cfRule>
  </conditionalFormatting>
  <conditionalFormatting sqref="X177">
    <cfRule type="expression" dxfId="124" priority="14" stopIfTrue="1">
      <formula>$BV177&lt;&gt;""</formula>
    </cfRule>
  </conditionalFormatting>
  <conditionalFormatting sqref="AE177">
    <cfRule type="expression" dxfId="123" priority="15" stopIfTrue="1">
      <formula>$BW177&lt;&gt;""</formula>
    </cfRule>
  </conditionalFormatting>
  <conditionalFormatting sqref="AL177">
    <cfRule type="expression" dxfId="122" priority="16" stopIfTrue="1">
      <formula>$BX177&lt;&gt;""</formula>
    </cfRule>
  </conditionalFormatting>
  <conditionalFormatting sqref="AS177">
    <cfRule type="expression" dxfId="121" priority="17" stopIfTrue="1">
      <formula>$BY177&lt;&gt;""</formula>
    </cfRule>
  </conditionalFormatting>
  <conditionalFormatting sqref="Y177:AC177">
    <cfRule type="expression" dxfId="120" priority="18" stopIfTrue="1">
      <formula>AND(Y177&lt;&gt;"",OR($BS177&lt;&gt;"",$BT177&lt;&gt;"",$BV177&lt;&gt;""))</formula>
    </cfRule>
  </conditionalFormatting>
  <conditionalFormatting sqref="AF177:AJ177">
    <cfRule type="expression" dxfId="119" priority="19" stopIfTrue="1">
      <formula>AND(AF177&lt;&gt;"",OR($BS177&lt;&gt;"",$BT177&lt;&gt;"",$BW177&lt;&gt;""))</formula>
    </cfRule>
  </conditionalFormatting>
  <conditionalFormatting sqref="AM177:AQ177">
    <cfRule type="expression" dxfId="118" priority="20" stopIfTrue="1">
      <formula>AND(AM177&lt;&gt;"",OR($BS177&lt;&gt;"",$BT177&lt;&gt;"",$BX177&lt;&gt;""))</formula>
    </cfRule>
  </conditionalFormatting>
  <conditionalFormatting sqref="AT177:AX177">
    <cfRule type="expression" dxfId="117" priority="21" stopIfTrue="1">
      <formula>AND(AT177&lt;&gt;"",OR($BS177&lt;&gt;"",$BT177&lt;&gt;"",$BY177&lt;&gt;""))</formula>
    </cfRule>
  </conditionalFormatting>
  <conditionalFormatting sqref="O177">
    <cfRule type="expression" dxfId="116" priority="22" stopIfTrue="1">
      <formula>AND(O177&lt;&gt;"",OR($C177="NO",$BT177&lt;&gt;""))</formula>
    </cfRule>
  </conditionalFormatting>
  <conditionalFormatting sqref="BL177:BM177">
    <cfRule type="cellIs" dxfId="115" priority="23" stopIfTrue="1" operator="equal">
      <formula>"NP"</formula>
    </cfRule>
  </conditionalFormatting>
  <conditionalFormatting sqref="C177">
    <cfRule type="expression" dxfId="114" priority="24" stopIfTrue="1">
      <formula>OR(C177="NO",C177="NP")</formula>
    </cfRule>
  </conditionalFormatting>
  <conditionalFormatting sqref="H177">
    <cfRule type="cellIs" dxfId="113" priority="25" stopIfTrue="1" operator="equal">
      <formula>"..."</formula>
    </cfRule>
  </conditionalFormatting>
  <conditionalFormatting sqref="AZ177">
    <cfRule type="cellIs" dxfId="112" priority="26" stopIfTrue="1" operator="notBetween">
      <formula>0</formula>
      <formula>10</formula>
    </cfRule>
    <cfRule type="expression" dxfId="111" priority="27" stopIfTrue="1">
      <formula>OR(AND(AZ177=BG177,BA177&lt;&gt;BG177,BB177&lt;&gt;BG177,BC177&lt;&gt;BG177,BD177&lt;&gt;BG177),AND(AZ177=BH177,BA177&lt;&gt;BH177,BB177&lt;&gt;BH177,BC177&lt;&gt;BH177,BD177&lt;&gt;BH177))</formula>
    </cfRule>
  </conditionalFormatting>
  <conditionalFormatting sqref="BA177">
    <cfRule type="cellIs" dxfId="110" priority="28" stopIfTrue="1" operator="notBetween">
      <formula>0</formula>
      <formula>10</formula>
    </cfRule>
    <cfRule type="expression" dxfId="109" priority="29" stopIfTrue="1">
      <formula>OR(AND(BA177=BG177,BB177&lt;&gt;BG177,BC177&lt;&gt;BG177,BD177&lt;&gt;BG177),AND(BA177=BH177,BB177&lt;&gt;BH177,BC177&lt;&gt;BH177,BD177&lt;&gt;BH177))</formula>
    </cfRule>
  </conditionalFormatting>
  <conditionalFormatting sqref="BB177">
    <cfRule type="cellIs" dxfId="108" priority="30" stopIfTrue="1" operator="notBetween">
      <formula>0</formula>
      <formula>10</formula>
    </cfRule>
    <cfRule type="expression" dxfId="107" priority="31" stopIfTrue="1">
      <formula>OR(AND(BB177=BG177,BC177&lt;&gt;BG177,BD177&lt;&gt;BG177),AND(BB177=BH177,BC177&lt;&gt;BH177,BD177&lt;&gt;BH177))</formula>
    </cfRule>
  </conditionalFormatting>
  <conditionalFormatting sqref="BC177">
    <cfRule type="cellIs" dxfId="106" priority="32" stopIfTrue="1" operator="notBetween">
      <formula>0</formula>
      <formula>10</formula>
    </cfRule>
    <cfRule type="expression" dxfId="105" priority="33" stopIfTrue="1">
      <formula>OR(AND(BC177=BG177,BD177&lt;&gt;BG177),AND(BC177=BH177,BD177&lt;&gt;BH177))</formula>
    </cfRule>
  </conditionalFormatting>
  <conditionalFormatting sqref="BD177">
    <cfRule type="cellIs" dxfId="104" priority="34" stopIfTrue="1" operator="notBetween">
      <formula>0</formula>
      <formula>10</formula>
    </cfRule>
    <cfRule type="expression" dxfId="103" priority="35" stopIfTrue="1">
      <formula>OR(BD177=$BG177,BD177=$BH177)</formula>
    </cfRule>
  </conditionalFormatting>
  <conditionalFormatting sqref="BJ177">
    <cfRule type="cellIs" dxfId="102" priority="36" stopIfTrue="1" operator="equal">
      <formula>#REF!</formula>
    </cfRule>
  </conditionalFormatting>
  <conditionalFormatting sqref="BE177">
    <cfRule type="cellIs" dxfId="101" priority="37" stopIfTrue="1" operator="notBetween">
      <formula>0</formula>
      <formula>10</formula>
    </cfRule>
    <cfRule type="expression" dxfId="100" priority="38" stopIfTrue="1">
      <formula>(BG177-BH177)&gt;=3</formula>
    </cfRule>
  </conditionalFormatting>
  <conditionalFormatting sqref="F177">
    <cfRule type="expression" dxfId="99" priority="7" stopIfTrue="1">
      <formula>$C177="NO"</formula>
    </cfRule>
  </conditionalFormatting>
  <conditionalFormatting sqref="F178:F179">
    <cfRule type="cellIs" dxfId="98" priority="3" stopIfTrue="1" operator="equal">
      <formula>0</formula>
    </cfRule>
  </conditionalFormatting>
  <conditionalFormatting sqref="G16:G17">
    <cfRule type="expression" dxfId="97" priority="2" stopIfTrue="1">
      <formula>G16&lt;&gt;""</formula>
    </cfRule>
  </conditionalFormatting>
  <conditionalFormatting sqref="G15">
    <cfRule type="expression" dxfId="96" priority="1" stopIfTrue="1">
      <formula>G14&lt;&gt;0</formula>
    </cfRule>
  </conditionalFormatting>
  <dataValidations count="6">
    <dataValidation type="list" allowBlank="1" showInputMessage="1" showErrorMessage="1" errorTitle="VALIDACIÓN DE DATOS" error="Introduce una fecha con formato: dd/mm/aa_x000a_(entre min-max)" promptTitle="Seleccione de la lista." prompt=" " sqref="F3">
      <formula1>FECHAS_OPOS</formula1>
    </dataValidation>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sqref="O18:O177">
      <formula1>"NP"</formula1>
    </dataValidation>
    <dataValidation type="list" allowBlank="1" showInputMessage="1" showErrorMessage="1" sqref="X18:X177 Q18:Q177 AE18:AE177 AL18:AL177 AS18:AS177">
      <formula1>"nv"</formula1>
    </dataValidation>
    <dataValidation type="decimal" allowBlank="1" showInputMessage="1" showErrorMessage="1" errorTitle="Validación de datos" error="Introducir una nota entre 0 y 10_x000a_(2 decimales)" sqref="R18:V177 Y18:AC177 AF18:AJ177 AM18:AQ177 AT18:AX177">
      <formula1>0</formula1>
      <formula2>10</formula2>
    </dataValidation>
  </dataValidations>
  <printOptions horizontalCentered="1"/>
  <pageMargins left="0.31496062992125984" right="0.31496062992125984"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006600"/>
  </sheetPr>
  <dimension ref="A1:CZ735"/>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8.7109375" style="275" customWidth="1"/>
    <col min="62" max="62" width="8.7109375" style="53" customWidth="1"/>
    <col min="63" max="63" width="2.7109375" style="20" customWidth="1"/>
    <col min="64" max="64" width="12.7109375" style="276" customWidth="1"/>
    <col min="65" max="65" width="5.7109375" style="294" customWidth="1"/>
    <col min="66" max="66" width="1.7109375" style="20" customWidth="1"/>
    <col min="67" max="69" width="9.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372"/>
      <c r="B1" s="1381"/>
      <c r="C1" s="1381"/>
      <c r="D1" s="1381"/>
      <c r="E1" s="1382"/>
      <c r="F1" s="1383"/>
      <c r="G1" s="1384"/>
      <c r="H1" s="1385"/>
      <c r="I1" s="1386"/>
      <c r="J1" s="1351"/>
      <c r="K1" s="1388"/>
      <c r="L1" s="1388"/>
      <c r="M1" s="1390"/>
      <c r="N1" s="1587"/>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51"/>
      <c r="BE1" s="1391"/>
      <c r="BF1" s="1431"/>
      <c r="BG1" s="1391"/>
      <c r="BH1" s="1390"/>
      <c r="BI1" s="1351"/>
      <c r="BJ1" s="1392"/>
      <c r="BK1" s="1438"/>
      <c r="BL1" s="1351"/>
      <c r="BM1" s="1388"/>
      <c r="BN1" s="1429"/>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2145" t="s">
        <v>104</v>
      </c>
      <c r="E2" s="2146"/>
      <c r="F2" s="2146"/>
      <c r="G2" s="1407"/>
      <c r="H2" s="1408"/>
      <c r="I2" s="1194"/>
      <c r="J2" s="135"/>
      <c r="K2" s="61" t="s">
        <v>612</v>
      </c>
      <c r="L2" s="138" t="str">
        <f>'01_Carga'!$G$4</f>
        <v>INGLÉS  (FI)</v>
      </c>
      <c r="M2" s="138"/>
      <c r="N2" s="138"/>
      <c r="O2" s="198"/>
      <c r="P2" s="1151"/>
      <c r="Q2" s="2024" t="s">
        <v>1998</v>
      </c>
      <c r="R2" s="2024"/>
      <c r="S2" s="2024"/>
      <c r="T2" s="2024"/>
      <c r="U2" s="2024"/>
      <c r="V2" s="2024"/>
      <c r="W2" s="2024"/>
      <c r="X2" s="2024"/>
      <c r="Y2" s="2024"/>
      <c r="Z2" s="2024"/>
      <c r="AA2" s="2024"/>
      <c r="AB2" s="2024"/>
      <c r="AC2" s="2024"/>
      <c r="AD2" s="2024"/>
      <c r="AE2" s="2024"/>
      <c r="AF2" s="2024"/>
      <c r="AG2" s="2024"/>
      <c r="AH2" s="2024"/>
      <c r="AI2" s="2024"/>
      <c r="AJ2" s="2024"/>
      <c r="AK2" s="2024"/>
      <c r="AL2" s="2024"/>
      <c r="AM2" s="2024"/>
      <c r="AN2" s="2024"/>
      <c r="AO2" s="2024"/>
      <c r="AP2" s="2024"/>
      <c r="AQ2" s="2024"/>
      <c r="AR2" s="2024"/>
      <c r="AS2" s="2024"/>
      <c r="AT2" s="2024"/>
      <c r="AU2" s="2024"/>
      <c r="AV2" s="2024"/>
      <c r="AW2" s="2024"/>
      <c r="AX2" s="2024"/>
      <c r="AY2" s="163"/>
      <c r="AZ2" s="2024" t="s">
        <v>1999</v>
      </c>
      <c r="BA2" s="2024"/>
      <c r="BB2" s="2024"/>
      <c r="BC2" s="2024"/>
      <c r="BD2" s="2024"/>
      <c r="BE2" s="2024"/>
      <c r="BF2" s="2024"/>
      <c r="BG2" s="2024"/>
      <c r="BH2" s="2024"/>
      <c r="BI2" s="2024"/>
      <c r="BJ2" s="2024"/>
      <c r="BK2" s="2024"/>
      <c r="BL2" s="2024"/>
      <c r="BM2" s="2024"/>
      <c r="BN2" s="2024"/>
      <c r="BO2" s="2024"/>
      <c r="BP2" s="2024"/>
      <c r="BQ2" s="2024"/>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748"/>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8"/>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444"/>
      <c r="CL3" s="1444"/>
      <c r="CM3" s="1444"/>
      <c r="CN3" s="1444"/>
      <c r="CO3" s="1444"/>
      <c r="CP3" s="1444"/>
      <c r="CQ3" s="1444"/>
      <c r="CR3" s="1444"/>
      <c r="CS3" s="1444"/>
      <c r="CT3" s="1444"/>
      <c r="CU3" s="1444"/>
      <c r="CV3" s="1444"/>
      <c r="CW3" s="1444"/>
      <c r="CX3" s="1444"/>
      <c r="CY3" s="1444"/>
      <c r="CZ3" s="1444"/>
    </row>
    <row r="4" spans="1:104" ht="18" customHeight="1" x14ac:dyDescent="0.2">
      <c r="A4" s="1397"/>
      <c r="B4" s="1398"/>
      <c r="C4" s="1495"/>
      <c r="D4" s="1409" t="s">
        <v>187</v>
      </c>
      <c r="E4" s="1410"/>
      <c r="F4" s="707">
        <v>0.375</v>
      </c>
      <c r="G4" s="1748"/>
      <c r="H4" s="1385"/>
      <c r="I4" s="1195"/>
      <c r="J4" s="274"/>
      <c r="K4" s="142" t="s">
        <v>496</v>
      </c>
      <c r="L4" s="196" t="str">
        <f>'01_Carga'!$G$6</f>
        <v>BURGOS</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8"/>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748"/>
      <c r="H5" s="1385"/>
      <c r="I5" s="1196"/>
      <c r="J5" s="274"/>
      <c r="K5" s="145" t="s">
        <v>184</v>
      </c>
      <c r="L5" s="2054"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384"/>
      <c r="H6" s="1385"/>
      <c r="I6" s="1196"/>
      <c r="J6" s="274"/>
      <c r="K6" s="461"/>
      <c r="L6" s="2054"/>
      <c r="M6" s="295"/>
      <c r="N6" s="238"/>
      <c r="Q6" s="2054" t="str">
        <f>'02_Criterios'!$H$66</f>
        <v>El ejercicio será valorado de 0 a 10 puntos. Se ha establecido un peso específico para cada criterio, por lo que se calculará la MEDIA PONDERADA de las puntuaciones asignadas a cada uno.</v>
      </c>
      <c r="R6" s="2054"/>
      <c r="S6" s="2054"/>
      <c r="T6" s="2054"/>
      <c r="U6" s="2054"/>
      <c r="V6" s="2054"/>
      <c r="W6" s="1881"/>
      <c r="X6" s="1828"/>
      <c r="Y6" s="472">
        <f>IF('02_Criterios'!$F$60="","",'02_Criterios'!$F$60)</f>
        <v>0.05</v>
      </c>
      <c r="Z6" s="464" t="str">
        <f>IF(AA6&lt;&gt;"","1.","")</f>
        <v>1.</v>
      </c>
      <c r="AA6" s="465" t="str">
        <f>IF('02_Criterios'!$H$60&lt;&gt;"",'02_Criterios'!$H$60,"")</f>
        <v>Estructura y elementos de la unidad.</v>
      </c>
      <c r="AB6" s="51"/>
      <c r="AC6" s="1827"/>
      <c r="AD6" s="282"/>
      <c r="AE6" s="282"/>
      <c r="AF6" s="51"/>
      <c r="AG6" s="282"/>
      <c r="AH6" s="282"/>
      <c r="AI6" s="282"/>
      <c r="AJ6" s="282"/>
      <c r="AK6" s="282"/>
      <c r="AL6" s="282"/>
      <c r="AM6" s="282"/>
      <c r="AN6" s="282"/>
      <c r="AO6" s="282"/>
      <c r="AP6" s="282"/>
      <c r="AQ6" s="282"/>
      <c r="AR6" s="282"/>
      <c r="BA6" s="283"/>
      <c r="BC6" s="283"/>
      <c r="BD6" s="283"/>
      <c r="BE6" s="283"/>
      <c r="BF6" s="282"/>
      <c r="BG6" s="283"/>
      <c r="BH6" s="283"/>
      <c r="BI6" s="283"/>
      <c r="BJ6" s="283"/>
      <c r="BK6" s="282"/>
      <c r="BL6" s="283"/>
      <c r="BM6" s="282"/>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895" t="s">
        <v>192</v>
      </c>
      <c r="E7" s="895"/>
      <c r="F7" s="896">
        <f>SUM(N(FREQUENCY(F18:F177,F18:F177)&gt;0))</f>
        <v>0</v>
      </c>
      <c r="G7" s="1384"/>
      <c r="H7" s="1385"/>
      <c r="I7" s="1196"/>
      <c r="J7" s="2055" t="str">
        <f>IF($BS$17&gt;0,$BS$13,IF($BT$17&gt;0,$BT$13,IF($BZ$15&gt;0,$BU$12,"PRUEBA 2B")))</f>
        <v>PRUEBA 2B</v>
      </c>
      <c r="K7" s="2055"/>
      <c r="L7" s="2055"/>
      <c r="M7" s="462"/>
      <c r="N7" s="462"/>
      <c r="Q7" s="2054"/>
      <c r="R7" s="2054"/>
      <c r="S7" s="2054"/>
      <c r="T7" s="2054"/>
      <c r="U7" s="2054"/>
      <c r="V7" s="2054"/>
      <c r="W7" s="1881"/>
      <c r="X7" s="1828"/>
      <c r="Y7" s="472">
        <f>IF('02_Criterios'!$F$61="","",'02_Criterios'!$F$61)</f>
        <v>0.25</v>
      </c>
      <c r="Z7" s="464" t="str">
        <f>IF(AA7&lt;&gt;"","2.","")</f>
        <v>2.</v>
      </c>
      <c r="AA7" s="465" t="str">
        <f>IF('02_Criterios'!$H$61&lt;&gt;"",'02_Criterios'!$H$61,"")</f>
        <v>Metodología y evaluación.</v>
      </c>
      <c r="AB7" s="51"/>
      <c r="AC7" s="282"/>
      <c r="AE7" s="51"/>
      <c r="AF7" s="51"/>
      <c r="AG7" s="51"/>
      <c r="AH7" s="51"/>
      <c r="AI7" s="51"/>
      <c r="AJ7" s="51"/>
      <c r="AL7" s="51"/>
      <c r="AM7" s="51"/>
      <c r="AN7" s="51"/>
      <c r="AO7" s="51"/>
      <c r="AP7" s="51"/>
      <c r="AQ7" s="51"/>
      <c r="AT7" s="1830"/>
      <c r="AU7" s="1830"/>
      <c r="AV7" s="1830"/>
      <c r="AW7" s="1830"/>
      <c r="AX7" s="1830"/>
      <c r="AZ7" s="1600" t="s">
        <v>632</v>
      </c>
      <c r="BC7" s="283"/>
      <c r="BD7" s="283"/>
      <c r="BE7" s="283"/>
      <c r="BF7" s="282"/>
      <c r="BG7" s="283"/>
      <c r="BH7" s="283"/>
      <c r="BI7" s="283"/>
      <c r="BJ7" s="283"/>
      <c r="BK7" s="282"/>
      <c r="BL7" s="283"/>
      <c r="BM7" s="282"/>
      <c r="BN7" s="282"/>
      <c r="BO7" s="283"/>
      <c r="BP7" s="283"/>
      <c r="BQ7" s="283"/>
      <c r="BR7" s="148"/>
      <c r="BS7" s="1448"/>
      <c r="BT7" s="1448"/>
      <c r="BU7" s="1448"/>
      <c r="BV7" s="1448"/>
      <c r="BW7" s="1448"/>
      <c r="BX7" s="1448"/>
      <c r="BY7" s="1448"/>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row>
    <row r="8" spans="1:104" ht="12.75" customHeight="1" x14ac:dyDescent="0.2">
      <c r="A8" s="1397"/>
      <c r="B8" s="1398"/>
      <c r="C8" s="892"/>
      <c r="D8" s="899" t="s">
        <v>274</v>
      </c>
      <c r="E8" s="900"/>
      <c r="F8" s="894">
        <f>COUNTIF(C18:C177,"SÍ")</f>
        <v>0</v>
      </c>
      <c r="G8" s="1384"/>
      <c r="H8" s="1385"/>
      <c r="I8" s="1196"/>
      <c r="J8" s="2055" t="str">
        <f>IF($BS$17&gt;0,$BS$14,IF($BT$17&gt;0,$BT$14,IF($BZ$15&gt;0,$BU$13,"PREPARACIÓN Y EXPOSICIÓN ORAL
DE UNA UNIDAD DIDÁCTICA")))</f>
        <v>PREPARACIÓN Y EXPOSICIÓN ORAL
DE UNA UNIDAD DIDÁCTICA</v>
      </c>
      <c r="K8" s="2055"/>
      <c r="L8" s="2055"/>
      <c r="M8" s="463"/>
      <c r="N8" s="463"/>
      <c r="Q8" s="2054"/>
      <c r="R8" s="2054"/>
      <c r="S8" s="2054"/>
      <c r="T8" s="2054"/>
      <c r="U8" s="2054"/>
      <c r="V8" s="2054"/>
      <c r="W8" s="1881"/>
      <c r="X8" s="1828"/>
      <c r="Y8" s="472">
        <f>IF('02_Criterios'!$F$62="","",'02_Criterios'!$F$62)</f>
        <v>0.35</v>
      </c>
      <c r="Z8" s="464" t="str">
        <f>IF(AA8&lt;&gt;"","3.","")</f>
        <v>3.</v>
      </c>
      <c r="AA8" s="465" t="str">
        <f>IF('02_Criterios'!$H$62&lt;&gt;"",'02_Criterios'!$H$62,"")</f>
        <v>Originalidad y aplicabilidad en el aula.</v>
      </c>
      <c r="AB8" s="51"/>
      <c r="AC8" s="51"/>
      <c r="AE8" s="51"/>
      <c r="AF8" s="51"/>
      <c r="AG8" s="51"/>
      <c r="AH8" s="51"/>
      <c r="AI8" s="51"/>
      <c r="AJ8" s="51"/>
      <c r="AL8" s="51"/>
      <c r="AM8" s="51"/>
      <c r="AN8" s="51"/>
      <c r="AO8" s="51"/>
      <c r="AP8" s="51"/>
      <c r="AQ8" s="51"/>
      <c r="AS8" s="1830"/>
      <c r="AT8" s="1830"/>
      <c r="AU8" s="1830"/>
      <c r="AV8" s="1830"/>
      <c r="AW8" s="1830"/>
      <c r="AX8" s="1830"/>
      <c r="AZ8" s="1600" t="s">
        <v>291</v>
      </c>
      <c r="BC8" s="283"/>
      <c r="BD8" s="283"/>
      <c r="BE8" s="283"/>
      <c r="BF8" s="282"/>
      <c r="BG8" s="283"/>
      <c r="BH8" s="283"/>
      <c r="BI8" s="283"/>
      <c r="BJ8" s="283"/>
      <c r="BK8" s="282"/>
      <c r="BL8" s="283"/>
      <c r="BM8" s="282"/>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COUNT(BL18:BL177)+COUNTA('16_P2_Prog'!O18:O177)</f>
        <v>0</v>
      </c>
      <c r="G9" s="1384"/>
      <c r="H9" s="1385"/>
      <c r="I9" s="1287"/>
      <c r="J9" s="2055"/>
      <c r="K9" s="2055"/>
      <c r="L9" s="2055"/>
      <c r="M9" s="307"/>
      <c r="N9" s="664"/>
      <c r="Q9" s="2054"/>
      <c r="R9" s="2054"/>
      <c r="S9" s="2054"/>
      <c r="T9" s="2054"/>
      <c r="U9" s="2054"/>
      <c r="V9" s="2054"/>
      <c r="W9" s="1881"/>
      <c r="X9" s="1828"/>
      <c r="Y9" s="472">
        <f>IF('02_Criterios'!$F$63="","",'02_Criterios'!$F$63)</f>
        <v>0.1</v>
      </c>
      <c r="Z9" s="464" t="str">
        <f>IF(AA9&lt;&gt;"","4.","")</f>
        <v>4.</v>
      </c>
      <c r="AA9" s="465" t="str">
        <f>IF('02_Criterios'!$H$63&lt;&gt;"",'02_Criterios'!$H$63,"")</f>
        <v>Atención a la diversidad.</v>
      </c>
      <c r="AB9" s="51"/>
      <c r="AC9" s="51"/>
      <c r="AE9" s="51"/>
      <c r="AF9" s="51"/>
      <c r="AG9" s="51"/>
      <c r="AH9" s="51"/>
      <c r="AI9" s="51"/>
      <c r="AJ9" s="51"/>
      <c r="AL9" s="51"/>
      <c r="AM9" s="51"/>
      <c r="AN9" s="51"/>
      <c r="AO9" s="51"/>
      <c r="AP9" s="51"/>
      <c r="AQ9" s="51"/>
      <c r="AS9" s="1830"/>
      <c r="AT9" s="1830"/>
      <c r="AU9" s="1830"/>
      <c r="AV9" s="1830"/>
      <c r="AW9" s="1830"/>
      <c r="AX9" s="1830"/>
      <c r="AZ9" s="1600" t="s">
        <v>582</v>
      </c>
      <c r="BC9" s="283"/>
      <c r="BD9" s="283"/>
      <c r="BE9" s="283"/>
      <c r="BF9" s="282"/>
      <c r="BG9" s="283"/>
      <c r="BH9" s="283"/>
      <c r="BI9" s="283"/>
      <c r="BJ9" s="283"/>
      <c r="BK9" s="282"/>
      <c r="BL9" s="283"/>
      <c r="BM9" s="282"/>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288"/>
      <c r="J10" s="2055"/>
      <c r="K10" s="2055"/>
      <c r="L10" s="2055"/>
      <c r="M10" s="307"/>
      <c r="N10" s="664"/>
      <c r="Q10" s="2054"/>
      <c r="R10" s="2054"/>
      <c r="S10" s="2054"/>
      <c r="T10" s="2054"/>
      <c r="U10" s="2054"/>
      <c r="V10" s="2054"/>
      <c r="W10" s="1881"/>
      <c r="X10" s="1828"/>
      <c r="Y10" s="472">
        <f>IF('02_Criterios'!$F$64="","",'02_Criterios'!$F$64)</f>
        <v>0.25</v>
      </c>
      <c r="Z10" s="464" t="str">
        <f>IF(AA10&lt;&gt;"","5.","")</f>
        <v>5.</v>
      </c>
      <c r="AA10" s="465" t="str">
        <f>IF('02_Criterios'!$H$64&lt;&gt;"",'02_Criterios'!$H$64,"")</f>
        <v>Presentación oral.</v>
      </c>
      <c r="AB10" s="51"/>
      <c r="AC10" s="51"/>
      <c r="AE10" s="51"/>
      <c r="AF10" s="51"/>
      <c r="AG10" s="51"/>
      <c r="AH10" s="51"/>
      <c r="AI10" s="51"/>
      <c r="AJ10" s="51"/>
      <c r="AL10" s="51"/>
      <c r="AM10" s="51"/>
      <c r="AN10" s="51"/>
      <c r="AO10" s="51"/>
      <c r="AP10" s="51"/>
      <c r="AQ10" s="51"/>
      <c r="AS10" s="1830"/>
      <c r="AT10" s="1830"/>
      <c r="AU10" s="1830"/>
      <c r="AV10" s="1830"/>
      <c r="AW10" s="1830"/>
      <c r="AX10" s="1830"/>
      <c r="AZ10" s="286"/>
      <c r="BA10" s="286"/>
      <c r="BB10" s="286"/>
      <c r="BC10" s="286"/>
      <c r="BD10" s="286"/>
      <c r="BE10" s="286"/>
      <c r="BF10" s="1919"/>
      <c r="BG10" s="286"/>
      <c r="BH10" s="286"/>
      <c r="BI10" s="286"/>
      <c r="BJ10" s="286"/>
      <c r="BK10" s="1919"/>
      <c r="BL10" s="286"/>
      <c r="BM10" s="1919"/>
      <c r="BN10" s="1919"/>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1829"/>
      <c r="K11" s="1829"/>
      <c r="L11" s="1829"/>
      <c r="M11" s="307"/>
      <c r="N11" s="307"/>
      <c r="Q11" s="2054"/>
      <c r="R11" s="2054"/>
      <c r="S11" s="2054"/>
      <c r="T11" s="2054"/>
      <c r="U11" s="2054"/>
      <c r="V11" s="2054"/>
      <c r="W11" s="1881"/>
      <c r="X11" s="1828"/>
      <c r="Y11" s="472"/>
      <c r="Z11" s="464"/>
      <c r="AA11" s="465"/>
      <c r="AB11" s="51"/>
      <c r="AC11" s="51"/>
      <c r="AE11" s="51"/>
      <c r="AF11" s="51"/>
      <c r="AG11" s="51"/>
      <c r="AH11" s="51"/>
      <c r="AI11" s="51"/>
      <c r="AJ11" s="51"/>
      <c r="AL11" s="51"/>
      <c r="AM11" s="51"/>
      <c r="AN11" s="51"/>
      <c r="AO11" s="51"/>
      <c r="AP11" s="51"/>
      <c r="AQ11" s="51"/>
      <c r="AS11" s="1830"/>
      <c r="AT11" s="1830"/>
      <c r="AU11" s="1830"/>
      <c r="AV11" s="1830"/>
      <c r="AW11" s="1830"/>
      <c r="AX11" s="1830"/>
      <c r="BA11" s="216"/>
      <c r="BC11" s="286"/>
      <c r="BD11" s="286"/>
      <c r="BE11" s="286"/>
      <c r="BF11" s="1919"/>
      <c r="BG11" s="286"/>
      <c r="BH11" s="286"/>
      <c r="BI11" s="286"/>
      <c r="BJ11" s="286"/>
      <c r="BK11" s="1919"/>
      <c r="BL11" s="286"/>
      <c r="BM11" s="1919"/>
      <c r="BN11" s="1919"/>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8" t="s">
        <v>42</v>
      </c>
      <c r="D12" s="2047"/>
      <c r="E12" s="1594"/>
      <c r="F12" s="2050" t="s">
        <v>180</v>
      </c>
      <c r="G12" s="1416"/>
      <c r="H12" s="1385"/>
      <c r="I12" s="1197"/>
      <c r="J12" s="1829"/>
      <c r="K12" s="1829"/>
      <c r="L12" s="1829"/>
      <c r="M12" s="307"/>
      <c r="N12" s="664"/>
      <c r="Q12" s="2054"/>
      <c r="R12" s="2054"/>
      <c r="S12" s="2054"/>
      <c r="T12" s="2054"/>
      <c r="U12" s="2054"/>
      <c r="V12" s="2054"/>
      <c r="W12" s="1881"/>
      <c r="X12" s="1828"/>
      <c r="AD12" s="1917"/>
      <c r="AE12" s="1832"/>
      <c r="AF12" s="1832"/>
      <c r="AG12" s="1832"/>
      <c r="AH12" s="1832"/>
      <c r="AI12" s="1832"/>
      <c r="AJ12" s="1832"/>
      <c r="AK12" s="1917"/>
      <c r="AL12" s="1832"/>
      <c r="AM12" s="1832"/>
      <c r="AN12" s="1832"/>
      <c r="AO12" s="1832"/>
      <c r="AP12" s="1832"/>
      <c r="AQ12" s="1832"/>
      <c r="AR12" s="1917"/>
      <c r="AS12" s="1832"/>
      <c r="AT12" s="1832"/>
      <c r="AU12" s="1832"/>
      <c r="AV12" s="1832"/>
      <c r="AW12" s="1832"/>
      <c r="AX12" s="1832"/>
      <c r="BF12" s="295"/>
      <c r="BK12" s="295"/>
      <c r="BN12" s="1920"/>
      <c r="BO12" s="288"/>
      <c r="BP12" s="288"/>
      <c r="BQ12" s="288"/>
      <c r="BS12" s="1794"/>
      <c r="BT12" s="1794"/>
      <c r="BU12" s="1786" t="s">
        <v>317</v>
      </c>
      <c r="BV12" s="1786"/>
      <c r="BW12" s="1786"/>
      <c r="BX12" s="1786"/>
      <c r="BY12" s="1786"/>
      <c r="BZ12" s="1787"/>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8"/>
      <c r="D13" s="2049"/>
      <c r="E13" s="1467"/>
      <c r="F13" s="2062"/>
      <c r="G13" s="1416"/>
      <c r="H13" s="1417"/>
      <c r="I13" s="1197"/>
      <c r="J13" s="2064" t="s">
        <v>141</v>
      </c>
      <c r="K13" s="2064"/>
      <c r="L13" s="2064"/>
      <c r="M13" s="307"/>
      <c r="N13" s="664"/>
      <c r="O13" s="289"/>
      <c r="P13" s="153"/>
      <c r="Q13" s="2065" t="str">
        <f>IF(AND(SECRETARIO&lt;&gt;"",PRESIDENTE=SECRETARIO),"Presidente y Secretario","Presidente")</f>
        <v>Presidente</v>
      </c>
      <c r="R13" s="2065"/>
      <c r="S13" s="2065"/>
      <c r="T13" s="2065"/>
      <c r="U13" s="2065"/>
      <c r="V13" s="2065"/>
      <c r="W13" s="1883"/>
      <c r="X13" s="2065" t="str">
        <f>IF(AND(SECRETARIO&lt;&gt;"",VOCAL_1=SECRETARIO),"Vocal 1 (Secretario)","Vocal 1")</f>
        <v>Vocal 1</v>
      </c>
      <c r="Y13" s="2065"/>
      <c r="Z13" s="2065"/>
      <c r="AA13" s="2065"/>
      <c r="AB13" s="2065"/>
      <c r="AC13" s="2065"/>
      <c r="AD13" s="1883"/>
      <c r="AE13" s="2065" t="str">
        <f>IF(AND(SECRETARIO&lt;&gt;"",VOCAL_2=SECRETARIO),"Vocal 2 (Secretario)","Vocal 2")</f>
        <v>Vocal 2</v>
      </c>
      <c r="AF13" s="2065"/>
      <c r="AG13" s="2065"/>
      <c r="AH13" s="2065"/>
      <c r="AI13" s="2065"/>
      <c r="AJ13" s="2065"/>
      <c r="AK13" s="1883"/>
      <c r="AL13" s="2065" t="str">
        <f>IF(AND(SECRETARIO&lt;&gt;"",VOCAL_3=SECRETARIO),"Vocal 3 (Secretario)","Vocal 3")</f>
        <v>Vocal 3</v>
      </c>
      <c r="AM13" s="2065"/>
      <c r="AN13" s="2065"/>
      <c r="AO13" s="2065"/>
      <c r="AP13" s="2065"/>
      <c r="AQ13" s="2065"/>
      <c r="AR13" s="1883"/>
      <c r="AS13" s="2065" t="str">
        <f>IF(AND(SECRETARIO&lt;&gt;"",VOCAL_4=SECRETARIO),"Vocal 4 (Secretario)","Vocal 4")</f>
        <v>Vocal 4</v>
      </c>
      <c r="AT13" s="2065"/>
      <c r="AU13" s="2065"/>
      <c r="AV13" s="2065"/>
      <c r="AW13" s="2065"/>
      <c r="AX13" s="2065"/>
      <c r="AY13" s="150"/>
      <c r="AZ13" s="2144" t="s">
        <v>105</v>
      </c>
      <c r="BA13" s="2144"/>
      <c r="BB13" s="2144"/>
      <c r="BC13" s="2144"/>
      <c r="BD13" s="2144"/>
      <c r="BE13" s="2144"/>
      <c r="BF13" s="2144"/>
      <c r="BG13" s="2144"/>
      <c r="BH13" s="2144"/>
      <c r="BI13" s="2144"/>
      <c r="BJ13" s="2144"/>
      <c r="BK13" s="2144"/>
      <c r="BL13" s="2144"/>
      <c r="BM13" s="1917"/>
      <c r="BN13" s="1882"/>
      <c r="BO13" s="2072" t="s">
        <v>295</v>
      </c>
      <c r="BP13" s="2072"/>
      <c r="BQ13" s="2072"/>
      <c r="BS13" s="1785" t="str">
        <f>IF(BS17&gt;0,"¡ATENCIÓN!","")</f>
        <v/>
      </c>
      <c r="BT13" s="1785" t="str">
        <f>IF(BT17&gt;0,"¡ATENCIÓN!","")</f>
        <v/>
      </c>
      <c r="BU13" s="2071" t="s">
        <v>318</v>
      </c>
      <c r="BV13" s="2071"/>
      <c r="BW13" s="2071"/>
      <c r="BX13" s="2071"/>
      <c r="BY13" s="2071"/>
      <c r="BZ13" s="2071"/>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8"/>
      <c r="D14" s="2049"/>
      <c r="E14" s="1467"/>
      <c r="F14" s="2062"/>
      <c r="G14" s="1471">
        <f>'14_P2_Convoca'!$Q$18</f>
        <v>0</v>
      </c>
      <c r="H14" s="1417"/>
      <c r="I14" s="1198"/>
      <c r="J14" s="308"/>
      <c r="K14" s="439" t="s">
        <v>358</v>
      </c>
      <c r="L14" s="467">
        <f>SUBTOTAL(4,$F$18:$F$177)</f>
        <v>0</v>
      </c>
      <c r="M14" s="1831"/>
      <c r="N14" s="374"/>
      <c r="O14" s="289"/>
      <c r="P14" s="153"/>
      <c r="Q14" s="2066" t="str">
        <f>PRESIDENTE</f>
        <v/>
      </c>
      <c r="R14" s="2066"/>
      <c r="S14" s="2066"/>
      <c r="T14" s="2066"/>
      <c r="U14" s="2066"/>
      <c r="V14" s="2066"/>
      <c r="W14" s="1884"/>
      <c r="X14" s="2066" t="str">
        <f>VOCAL_1</f>
        <v/>
      </c>
      <c r="Y14" s="2066"/>
      <c r="Z14" s="2066"/>
      <c r="AA14" s="2066"/>
      <c r="AB14" s="2066"/>
      <c r="AC14" s="2066"/>
      <c r="AD14" s="1884"/>
      <c r="AE14" s="2066" t="str">
        <f>VOCAL_2</f>
        <v/>
      </c>
      <c r="AF14" s="2066"/>
      <c r="AG14" s="2066"/>
      <c r="AH14" s="2066"/>
      <c r="AI14" s="2066"/>
      <c r="AJ14" s="2066"/>
      <c r="AK14" s="1884"/>
      <c r="AL14" s="2066" t="str">
        <f>VOCAL_3</f>
        <v/>
      </c>
      <c r="AM14" s="2066"/>
      <c r="AN14" s="2066"/>
      <c r="AO14" s="2066"/>
      <c r="AP14" s="2066"/>
      <c r="AQ14" s="2066"/>
      <c r="AR14" s="1884"/>
      <c r="AS14" s="2066" t="str">
        <f>VOCAL_4</f>
        <v/>
      </c>
      <c r="AT14" s="2066"/>
      <c r="AU14" s="2066"/>
      <c r="AV14" s="2066"/>
      <c r="AW14" s="2066"/>
      <c r="AX14" s="2066"/>
      <c r="AY14" s="290"/>
      <c r="AZ14" s="2077" t="s">
        <v>143</v>
      </c>
      <c r="BA14" s="2077"/>
      <c r="BB14" s="2077"/>
      <c r="BC14" s="2077"/>
      <c r="BD14" s="2077"/>
      <c r="BE14" s="2077"/>
      <c r="BF14" s="156"/>
      <c r="BG14" s="2074" t="s">
        <v>144</v>
      </c>
      <c r="BH14" s="2074"/>
      <c r="BI14" s="2074"/>
      <c r="BJ14" s="2074"/>
      <c r="BK14" s="471"/>
      <c r="BL14" s="1833" t="s">
        <v>624</v>
      </c>
      <c r="BM14" s="471"/>
      <c r="BN14" s="471"/>
      <c r="BO14" s="2073"/>
      <c r="BP14" s="2073"/>
      <c r="BQ14" s="2073"/>
      <c r="BS14" s="1785" t="str">
        <f>IF(BS17&gt;0,"No califique a este aspirante: 
NO superó la Prueba 1.","")</f>
        <v/>
      </c>
      <c r="BT14" s="1785" t="str">
        <f>IF(BT17&gt;0,"Si el aspirante NO se presentó a la Prueba NO debe calificarlo","")</f>
        <v/>
      </c>
      <c r="BU14" s="2071"/>
      <c r="BV14" s="2071"/>
      <c r="BW14" s="2071"/>
      <c r="BX14" s="2071"/>
      <c r="BY14" s="2071"/>
      <c r="BZ14" s="2071"/>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IF('14_P2_Convoca'!$Q$18&gt;'14_P2_Convoca'!$Q$2,"▼","")</f>
        <v/>
      </c>
      <c r="H15" s="1418"/>
      <c r="I15" s="1199"/>
      <c r="J15" s="35" t="s">
        <v>167</v>
      </c>
      <c r="K15" s="36" t="s">
        <v>175</v>
      </c>
      <c r="L15" s="100" t="s">
        <v>156</v>
      </c>
      <c r="M15" s="103" t="s">
        <v>100</v>
      </c>
      <c r="N15" s="179"/>
      <c r="O15" s="37" t="s">
        <v>163</v>
      </c>
      <c r="P15" s="163"/>
      <c r="Q15" s="2068" t="s">
        <v>161</v>
      </c>
      <c r="R15" s="2069"/>
      <c r="S15" s="2069"/>
      <c r="T15" s="2069"/>
      <c r="U15" s="2069"/>
      <c r="V15" s="2070"/>
      <c r="W15" s="291"/>
      <c r="X15" s="2068" t="s">
        <v>161</v>
      </c>
      <c r="Y15" s="2069"/>
      <c r="Z15" s="2069"/>
      <c r="AA15" s="2069"/>
      <c r="AB15" s="2069"/>
      <c r="AC15" s="2070"/>
      <c r="AD15" s="291"/>
      <c r="AE15" s="2068" t="s">
        <v>161</v>
      </c>
      <c r="AF15" s="2069"/>
      <c r="AG15" s="2069"/>
      <c r="AH15" s="2069"/>
      <c r="AI15" s="2069"/>
      <c r="AJ15" s="2070"/>
      <c r="AK15" s="291"/>
      <c r="AL15" s="2068" t="s">
        <v>161</v>
      </c>
      <c r="AM15" s="2069"/>
      <c r="AN15" s="2069"/>
      <c r="AO15" s="2069"/>
      <c r="AP15" s="2069"/>
      <c r="AQ15" s="2070"/>
      <c r="AR15" s="291"/>
      <c r="AS15" s="2068" t="s">
        <v>161</v>
      </c>
      <c r="AT15" s="2069"/>
      <c r="AU15" s="2069"/>
      <c r="AV15" s="2069"/>
      <c r="AW15" s="2069"/>
      <c r="AX15" s="2070"/>
      <c r="AY15" s="291"/>
      <c r="AZ15" s="39" t="s">
        <v>177</v>
      </c>
      <c r="BA15" s="40" t="s">
        <v>177</v>
      </c>
      <c r="BB15" s="40" t="s">
        <v>177</v>
      </c>
      <c r="BC15" s="40" t="s">
        <v>177</v>
      </c>
      <c r="BD15" s="40" t="s">
        <v>177</v>
      </c>
      <c r="BE15" s="66" t="s">
        <v>176</v>
      </c>
      <c r="BF15" s="162"/>
      <c r="BG15" s="41"/>
      <c r="BH15" s="42"/>
      <c r="BI15" s="42" t="s">
        <v>142</v>
      </c>
      <c r="BJ15" s="66" t="s">
        <v>176</v>
      </c>
      <c r="BK15" s="162"/>
      <c r="BL15" s="43" t="s">
        <v>587</v>
      </c>
      <c r="BM15" s="1880"/>
      <c r="BN15" s="162"/>
      <c r="BO15" s="778" t="s">
        <v>568</v>
      </c>
      <c r="BP15" s="778" t="s">
        <v>3</v>
      </c>
      <c r="BQ15" s="778" t="s">
        <v>177</v>
      </c>
      <c r="BS15" s="1788" t="s">
        <v>323</v>
      </c>
      <c r="BT15" s="1788" t="s">
        <v>163</v>
      </c>
      <c r="BU15" s="1789">
        <f>SUM(BU18:BU177)</f>
        <v>0</v>
      </c>
      <c r="BV15" s="1789">
        <f>SUM(BV18:BV177)</f>
        <v>0</v>
      </c>
      <c r="BW15" s="1789">
        <f>SUM(BW18:BW177)</f>
        <v>0</v>
      </c>
      <c r="BX15" s="1789">
        <f>SUM(BX18:BX177)</f>
        <v>0</v>
      </c>
      <c r="BY15" s="1789">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325"/>
      <c r="H16" s="1419">
        <f>COUNTA('02_Criterios'!$H$60:$H$64)</f>
        <v>5</v>
      </c>
      <c r="I16" s="1289"/>
      <c r="J16" s="615"/>
      <c r="K16" s="616"/>
      <c r="L16" s="616"/>
      <c r="M16" s="617"/>
      <c r="N16" s="617"/>
      <c r="O16" s="618"/>
      <c r="P16" s="619"/>
      <c r="Q16" s="620"/>
      <c r="R16" s="621">
        <f>IF($Y$6="","",$Y$6*10)</f>
        <v>0.5</v>
      </c>
      <c r="S16" s="621">
        <f>IF($Y$7="","",$Y$7*10)</f>
        <v>2.5</v>
      </c>
      <c r="T16" s="621">
        <f>IF($Y$8="","",$Y$8*10)</f>
        <v>3.5</v>
      </c>
      <c r="U16" s="621">
        <f>IF($Y$9="","",$Y$9*10)</f>
        <v>1</v>
      </c>
      <c r="V16" s="622">
        <f>IF($Y$10="","",$Y$10*10)</f>
        <v>2.5</v>
      </c>
      <c r="W16" s="623"/>
      <c r="X16" s="620"/>
      <c r="Y16" s="621">
        <f>IF($Y$6="","",$Y$6*10)</f>
        <v>0.5</v>
      </c>
      <c r="Z16" s="621">
        <f>IF($Y$7="","",$Y$7*10)</f>
        <v>2.5</v>
      </c>
      <c r="AA16" s="621">
        <f>IF($Y$8="","",$Y$8*10)</f>
        <v>3.5</v>
      </c>
      <c r="AB16" s="621">
        <f>IF($Y$9="","",$Y$9*10)</f>
        <v>1</v>
      </c>
      <c r="AC16" s="622">
        <f>IF($Y$10="","",$Y$10*10)</f>
        <v>2.5</v>
      </c>
      <c r="AD16" s="623"/>
      <c r="AE16" s="620"/>
      <c r="AF16" s="621">
        <f>IF($Y$6="","",$Y$6*10)</f>
        <v>0.5</v>
      </c>
      <c r="AG16" s="621">
        <f>IF($Y$7="","",$Y$7*10)</f>
        <v>2.5</v>
      </c>
      <c r="AH16" s="621">
        <f>IF($Y$8="","",$Y$8*10)</f>
        <v>3.5</v>
      </c>
      <c r="AI16" s="621">
        <f>IF($Y$9="","",$Y$9*10)</f>
        <v>1</v>
      </c>
      <c r="AJ16" s="622">
        <f>IF($Y$10="","",$Y$10*10)</f>
        <v>2.5</v>
      </c>
      <c r="AK16" s="623"/>
      <c r="AL16" s="620"/>
      <c r="AM16" s="621">
        <f>IF($Y$6="","",$Y$6*10)</f>
        <v>0.5</v>
      </c>
      <c r="AN16" s="621">
        <f>IF($Y$7="","",$Y$7*10)</f>
        <v>2.5</v>
      </c>
      <c r="AO16" s="621">
        <f>IF($Y$8="","",$Y$8*10)</f>
        <v>3.5</v>
      </c>
      <c r="AP16" s="621">
        <f>IF($Y$9="","",$Y$9*10)</f>
        <v>1</v>
      </c>
      <c r="AQ16" s="622">
        <f>IF($Y$10="","",$Y$10*10)</f>
        <v>2.5</v>
      </c>
      <c r="AR16" s="623"/>
      <c r="AS16" s="620"/>
      <c r="AT16" s="621">
        <f>IF($Y$6="","",$Y$6*10)</f>
        <v>0.5</v>
      </c>
      <c r="AU16" s="621">
        <f>IF($Y$7="","",$Y$7*10)</f>
        <v>2.5</v>
      </c>
      <c r="AV16" s="621">
        <f>IF($Y$8="","",$Y$8*10)</f>
        <v>3.5</v>
      </c>
      <c r="AW16" s="621">
        <f>IF($Y$9="","",$Y$9*10)</f>
        <v>1</v>
      </c>
      <c r="AX16" s="622">
        <f>IF($Y$10="","",$Y$10*10)</f>
        <v>2.5</v>
      </c>
      <c r="AY16" s="623"/>
      <c r="AZ16" s="624"/>
      <c r="BA16" s="625"/>
      <c r="BB16" s="625"/>
      <c r="BC16" s="625"/>
      <c r="BD16" s="626" t="s">
        <v>83</v>
      </c>
      <c r="BE16" s="627" t="str">
        <f>'02_Criterios'!$F$66</f>
        <v>Media Ponderada</v>
      </c>
      <c r="BF16" s="628"/>
      <c r="BG16" s="615"/>
      <c r="BH16" s="623"/>
      <c r="BI16" s="108"/>
      <c r="BJ16" s="629"/>
      <c r="BK16" s="628"/>
      <c r="BL16" s="630"/>
      <c r="BM16" s="631"/>
      <c r="BN16" s="632"/>
      <c r="BO16" s="779"/>
      <c r="BP16" s="780"/>
      <c r="BQ16" s="779"/>
      <c r="BS16" s="1790"/>
      <c r="BT16" s="1790"/>
      <c r="BU16" s="1791"/>
      <c r="BV16" s="1791"/>
      <c r="BW16" s="1791"/>
      <c r="BX16" s="1791"/>
      <c r="BY16" s="1791"/>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92"/>
      <c r="D17" s="304"/>
      <c r="E17" s="1403"/>
      <c r="F17" s="385"/>
      <c r="G17" s="1377"/>
      <c r="H17" s="1419"/>
      <c r="I17" s="1201" t="s">
        <v>19</v>
      </c>
      <c r="J17" s="1922" t="s">
        <v>166</v>
      </c>
      <c r="K17" s="1923"/>
      <c r="L17" s="1924"/>
      <c r="M17" s="1925"/>
      <c r="N17" s="179"/>
      <c r="O17" s="1926"/>
      <c r="P17" s="153"/>
      <c r="Q17" s="1922" t="s">
        <v>162</v>
      </c>
      <c r="R17" s="1927">
        <f>IF($H$16&gt;=1,1,"")</f>
        <v>1</v>
      </c>
      <c r="S17" s="1927">
        <f>IF($H$16&gt;=2,2,"")</f>
        <v>2</v>
      </c>
      <c r="T17" s="1927">
        <f>IF($H$16&gt;=3,3,"")</f>
        <v>3</v>
      </c>
      <c r="U17" s="1927">
        <f>IF($H$16&gt;=4,4,"")</f>
        <v>4</v>
      </c>
      <c r="V17" s="1928">
        <f>IF($H$16&gt;=5,5,"")</f>
        <v>5</v>
      </c>
      <c r="W17" s="264"/>
      <c r="X17" s="1922" t="s">
        <v>162</v>
      </c>
      <c r="Y17" s="1927">
        <f>IF($H$16&gt;=1,1,"")</f>
        <v>1</v>
      </c>
      <c r="Z17" s="1927">
        <f>IF($H$16&gt;=2,2,"")</f>
        <v>2</v>
      </c>
      <c r="AA17" s="1927">
        <f>IF($H$16&gt;=3,3,"")</f>
        <v>3</v>
      </c>
      <c r="AB17" s="1927">
        <f>IF($H$16&gt;=4,4,"")</f>
        <v>4</v>
      </c>
      <c r="AC17" s="1928">
        <f>IF($H$16&gt;=5,5,"")</f>
        <v>5</v>
      </c>
      <c r="AD17" s="291"/>
      <c r="AE17" s="1922" t="s">
        <v>162</v>
      </c>
      <c r="AF17" s="1927">
        <f>IF($H$16&gt;=1,1,"")</f>
        <v>1</v>
      </c>
      <c r="AG17" s="1927">
        <f>IF($H$16&gt;=2,2,"")</f>
        <v>2</v>
      </c>
      <c r="AH17" s="1927">
        <f>IF($H$16&gt;=3,3,"")</f>
        <v>3</v>
      </c>
      <c r="AI17" s="1927">
        <f>IF($H$16&gt;=4,4,"")</f>
        <v>4</v>
      </c>
      <c r="AJ17" s="1928">
        <f>IF($H$16&gt;=5,5,"")</f>
        <v>5</v>
      </c>
      <c r="AK17" s="291"/>
      <c r="AL17" s="1922" t="s">
        <v>162</v>
      </c>
      <c r="AM17" s="1927">
        <f>IF($H$16&gt;=1,1,"")</f>
        <v>1</v>
      </c>
      <c r="AN17" s="1927">
        <f>IF($H$16&gt;=2,2,"")</f>
        <v>2</v>
      </c>
      <c r="AO17" s="1927">
        <f>IF($H$16&gt;=3,3,"")</f>
        <v>3</v>
      </c>
      <c r="AP17" s="1927">
        <f>IF($H$16&gt;=4,4,"")</f>
        <v>4</v>
      </c>
      <c r="AQ17" s="1928">
        <f>IF($H$16&gt;=5,5,"")</f>
        <v>5</v>
      </c>
      <c r="AR17" s="291"/>
      <c r="AS17" s="1922" t="s">
        <v>162</v>
      </c>
      <c r="AT17" s="1927">
        <f>IF($H$16&gt;=1,1,"")</f>
        <v>1</v>
      </c>
      <c r="AU17" s="1927">
        <f>IF($H$16&gt;=2,2,"")</f>
        <v>2</v>
      </c>
      <c r="AV17" s="1927">
        <f>IF($H$16&gt;=3,3,"")</f>
        <v>3</v>
      </c>
      <c r="AW17" s="1927">
        <f>IF($H$16&gt;=4,4,"")</f>
        <v>4</v>
      </c>
      <c r="AX17" s="1928">
        <f>IF($H$16&gt;=5,5,"")</f>
        <v>5</v>
      </c>
      <c r="AY17" s="264"/>
      <c r="AZ17" s="1929" t="s">
        <v>168</v>
      </c>
      <c r="BA17" s="1930" t="s">
        <v>169</v>
      </c>
      <c r="BB17" s="1930" t="s">
        <v>170</v>
      </c>
      <c r="BC17" s="1930" t="s">
        <v>171</v>
      </c>
      <c r="BD17" s="1930" t="s">
        <v>172</v>
      </c>
      <c r="BE17" s="1931" t="s">
        <v>107</v>
      </c>
      <c r="BG17" s="1932" t="s">
        <v>165</v>
      </c>
      <c r="BH17" s="1933" t="s">
        <v>164</v>
      </c>
      <c r="BI17" s="1933" t="s">
        <v>8</v>
      </c>
      <c r="BJ17" s="1931" t="s">
        <v>178</v>
      </c>
      <c r="BL17" s="1934" t="s">
        <v>94</v>
      </c>
      <c r="BM17" s="1882"/>
      <c r="BO17" s="1935" t="s">
        <v>569</v>
      </c>
      <c r="BP17" s="1936" t="s">
        <v>181</v>
      </c>
      <c r="BQ17" s="1935" t="s">
        <v>103</v>
      </c>
      <c r="BS17" s="1792">
        <f>SUM(BS18:BS177)</f>
        <v>0</v>
      </c>
      <c r="BT17" s="1792">
        <f>SUM(BT18:BT177)</f>
        <v>0</v>
      </c>
      <c r="BU17" s="1793" t="s">
        <v>497</v>
      </c>
      <c r="BV17" s="1793" t="s">
        <v>169</v>
      </c>
      <c r="BW17" s="1793" t="s">
        <v>170</v>
      </c>
      <c r="BX17" s="1793" t="s">
        <v>171</v>
      </c>
      <c r="BY17" s="1793"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FI__1</v>
      </c>
      <c r="B18" s="1405"/>
      <c r="C18" s="1734" t="str">
        <f>'12_P1_Lista'!T18</f>
        <v/>
      </c>
      <c r="D18" s="1461" t="str">
        <f>'12_P1_Lista'!U18</f>
        <v/>
      </c>
      <c r="E18" s="1405"/>
      <c r="F18" s="1735" t="str">
        <f>IF('14_P2_Convoca'!F19&lt;&gt;"",'14_P2_Convoca'!F19,"")</f>
        <v/>
      </c>
      <c r="G18" s="1459" t="str">
        <f>'14_P2_Convoca'!R19</f>
        <v/>
      </c>
      <c r="H18" s="1736" t="str">
        <f>IF(C18="SÍ",IF(AND(O18&lt;&gt;"",$BT18=""),"√",IF($C18="SÍ",IF(COUNTA($Q18:$AX18)&gt;0,IF((COUNT($AZ18:$BD18)+COUNTIF($AZ18:$BD18,"nv"))=5,"√","..."),"►"))),"")</f>
        <v/>
      </c>
      <c r="I18" s="1202">
        <v>1</v>
      </c>
      <c r="J18" s="1937" t="str">
        <f>IF(ISERROR(VLOOKUP($A18,Aspirantes!$A:$H,Aspirantes!$E$1,FALSE)),"",VLOOKUP($A18,Aspirantes!$A:$H,Aspirantes!$E$1,FALSE))</f>
        <v/>
      </c>
      <c r="K18" s="1938" t="str">
        <f>IF(ISERROR(VLOOKUP($A18,Aspirantes!$A:$H,Aspirantes!$F$1,FALSE)),"",VLOOKUP($A18,Aspirantes!$A:$H,Aspirantes!$F$1,FALSE))</f>
        <v/>
      </c>
      <c r="L18" s="1939" t="str">
        <f>IF(ISERROR(VLOOKUP($A18,Aspirantes!$A:$H,Aspirantes!$G$1,FALSE)),"",VLOOKUP($A18,Aspirantes!$A:$H,Aspirantes!$G$1,FALSE))</f>
        <v/>
      </c>
      <c r="M18" s="1940" t="str">
        <f>IF(ISERROR(VLOOKUP($A18,Aspirantes!$A:$H,Aspirantes!$H$1,FALSE)),"",VLOOKUP($A18,Aspirantes!$A:$H,Aspirantes!$H$1,FALSE))</f>
        <v/>
      </c>
      <c r="N18" s="152"/>
      <c r="O18" s="1952" t="str">
        <f>IF('16_P2_Prog'!O18&lt;&gt;"",'16_P2_Prog'!O18,"")</f>
        <v/>
      </c>
      <c r="P18" s="153"/>
      <c r="Q18" s="1942"/>
      <c r="R18" s="1943"/>
      <c r="S18" s="1943"/>
      <c r="T18" s="1943"/>
      <c r="U18" s="1943"/>
      <c r="V18" s="1944"/>
      <c r="W18" s="151"/>
      <c r="X18" s="1942"/>
      <c r="Y18" s="1943"/>
      <c r="Z18" s="1943"/>
      <c r="AA18" s="1943"/>
      <c r="AB18" s="1943"/>
      <c r="AC18" s="1944"/>
      <c r="AD18" s="151"/>
      <c r="AE18" s="1942"/>
      <c r="AF18" s="1943"/>
      <c r="AG18" s="1943"/>
      <c r="AH18" s="1943"/>
      <c r="AI18" s="1943"/>
      <c r="AJ18" s="1944"/>
      <c r="AK18" s="151"/>
      <c r="AL18" s="1942"/>
      <c r="AM18" s="1943"/>
      <c r="AN18" s="1943"/>
      <c r="AO18" s="1943"/>
      <c r="AP18" s="1943"/>
      <c r="AQ18" s="1944"/>
      <c r="AR18" s="151"/>
      <c r="AS18" s="1942"/>
      <c r="AT18" s="1943"/>
      <c r="AU18" s="1943"/>
      <c r="AV18" s="1943"/>
      <c r="AW18" s="1943"/>
      <c r="AX18" s="1944"/>
      <c r="AY18" s="151"/>
      <c r="AZ18" s="1945" t="str">
        <f>IF($C18="SÍ",IF($O18&lt;&gt;"","---",IF($Q18&lt;&gt;"",$Q18,IF(COUNT($R18:$V18)&gt;0,IF(COUNT($R18:$V18)&lt;&gt;$H$16,"… ?",IF($BE$16="Promedio",AVERAGE($R18:$V18),SUMPRODUCT($R18:$V18,R$16:V$16)/SUM(R$16:V$16))),""))),"")</f>
        <v/>
      </c>
      <c r="BA18" s="1946" t="str">
        <f>IF($C18="SÍ",IF($O18&lt;&gt;"","---",IF($X18&lt;&gt;"",$X18,IF(COUNT($Y18:$AC18)&gt;0,IF(COUNT($Y18:$AC18)&lt;&gt;$H$16,"… ?",IF($BE$16="Promedio",AVERAGE($Y18:$AC18),SUMPRODUCT($Y18:$AC18,Y$16:AC$16)/SUM(Y$16:AC$16))),""))),"")</f>
        <v/>
      </c>
      <c r="BB18" s="1946" t="str">
        <f>IF($C18="SÍ",IF($O18&lt;&gt;"","---",IF($AE18&lt;&gt;"",$AE18,IF(COUNT($AF18:$AJ18)&gt;0,IF(COUNT($AF18:$AJ18)&lt;&gt;$H$16,"… ?",IF($BE$16="Promedio",AVERAGE($AF18:$AJ18),SUMPRODUCT($AF18:$AJ18,AF$16:AJ$16)/SUM(AF$16:AJ$16))),""))),"")</f>
        <v/>
      </c>
      <c r="BC18" s="1946" t="str">
        <f>IF($C18="SÍ",IF($O18&lt;&gt;"","---",IF($AL18&lt;&gt;"",$AL18,IF(COUNT($AM18:$AQ18)&gt;0,IF(COUNT($AM18:$AQ18)&lt;&gt;$H$16,"… ?",IF($BE$16="Promedio",AVERAGE($AM18:$AQ18),SUMPRODUCT($AM18:$AQ18,AM$16:AQ$16)/SUM(AM$16:AQ$16))),""))),"")</f>
        <v/>
      </c>
      <c r="BD18" s="1947" t="str">
        <f>IF($C18="SÍ",IF($O18&lt;&gt;"","---",IF($AS18&lt;&gt;"",$AS18,IF(COUNT($AT18:$AX18)&gt;0,IF(COUNT($AT18:$AX18)&lt;&gt;$H$16,"… ?",IF($BE$16="Promedio",AVERAGE($AT18:$AX18),SUMPRODUCT($AT18:$AX18,AT$16:AX$16)/SUM(AT$16:AX$16))),""))),"")</f>
        <v/>
      </c>
      <c r="BE18" s="1948" t="str">
        <f>IF($C18="SÍ",IF($O18&lt;&gt;"","---",IF(COUNTA($Q18:$AX18)&gt;0,IF((COUNT($AZ18:$BD18)+COUNTIF($AZ18:$BD18,"nv"))=5,IF(ISERROR(AVERAGE(AZ18,BA18,BB18,BC18,BD18)),"",AVERAGE(AZ18,BA18,BB18,BC18,BD18)),""),"")),"")</f>
        <v/>
      </c>
      <c r="BG18" s="1945" t="str">
        <f t="shared" ref="BG18:BG81" si="0">IF(BE18&lt;&gt;"",IF((MAX(AZ18:BD18)-MIN(AZ18:BD18))&gt;=3,MAX(AZ18:BD18),""),"")</f>
        <v/>
      </c>
      <c r="BH18" s="1946" t="str">
        <f t="shared" ref="BH18:BH81" si="1">IF(BE18&lt;&gt;"",IF((MAX(AZ18:BD18)-MIN(AZ18:BD18))&gt;=3,MIN(AZ18:BD18),""),"")</f>
        <v/>
      </c>
      <c r="BI18" s="1949" t="str">
        <f t="shared" ref="BI18:BI81" si="2">IF(ISERROR(BG18-BH18),"",BG18-BH18)</f>
        <v/>
      </c>
      <c r="BJ18" s="1948" t="str">
        <f t="shared" ref="BJ18:BJ81" si="3">IF(BE18&lt;&gt;"",IF((MAX(AZ18:BD18)-MIN(AZ18:BD18))&gt;=3,((SUM(AZ18:BD18)-BG18-BH18)/(COUNT(AZ18:BD18)-2)),""),"")</f>
        <v/>
      </c>
      <c r="BL18" s="1950" t="str">
        <f>IF(O18&lt;&gt;"","---",IF(BJ18&lt;&gt;"",ROUND(BJ18,4),IF(BE18&lt;&gt;"",ROUND(BE18,4),"")))</f>
        <v/>
      </c>
      <c r="BM18" s="263"/>
      <c r="BO18" s="1951" t="str">
        <f>IF('20_P2_Alega'!P18&lt;&gt;"","SÍ","")</f>
        <v/>
      </c>
      <c r="BP18" s="1951" t="str">
        <f>IF('20_P2_Alega'!Q18&lt;&gt;"",'20_P2_Alega'!Q18,"")</f>
        <v/>
      </c>
      <c r="BQ18" s="1951"/>
      <c r="BS18" s="1440" t="str">
        <f t="shared" ref="BS18:BS37" si="4">IF(AND(C18="NO",OR(O18&lt;&gt;"",COUNT(Q18:AX18)&gt;0)),1,"")</f>
        <v/>
      </c>
      <c r="BT18" s="1440" t="str">
        <f t="shared" ref="BT18:BT37" si="5">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FI__2</v>
      </c>
      <c r="B19" s="1405"/>
      <c r="C19" s="1734" t="str">
        <f>'12_P1_Lista'!T19</f>
        <v/>
      </c>
      <c r="D19" s="1461" t="str">
        <f>'12_P1_Lista'!U19</f>
        <v/>
      </c>
      <c r="E19" s="1405"/>
      <c r="F19" s="1735" t="str">
        <f>IF('14_P2_Convoca'!F20&lt;&gt;"",'14_P2_Convoca'!F20,"")</f>
        <v/>
      </c>
      <c r="G19" s="1459" t="str">
        <f>'14_P2_Convoca'!R20</f>
        <v/>
      </c>
      <c r="H19" s="1736" t="str">
        <f t="shared" ref="H19:H82" si="6">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316" t="str">
        <f>IF('16_P2_Prog'!O19&lt;&gt;"",'16_P2_Prog'!O19,"")</f>
        <v/>
      </c>
      <c r="P19" s="153"/>
      <c r="Q19" s="1916"/>
      <c r="R19" s="132"/>
      <c r="S19" s="132"/>
      <c r="T19" s="132"/>
      <c r="U19" s="132"/>
      <c r="V19" s="1749"/>
      <c r="W19" s="151"/>
      <c r="X19" s="1916"/>
      <c r="Y19" s="132"/>
      <c r="Z19" s="132"/>
      <c r="AA19" s="132"/>
      <c r="AB19" s="132"/>
      <c r="AC19" s="1749"/>
      <c r="AD19" s="151"/>
      <c r="AE19" s="1916"/>
      <c r="AF19" s="132"/>
      <c r="AG19" s="132"/>
      <c r="AH19" s="132"/>
      <c r="AI19" s="132"/>
      <c r="AJ19" s="1749"/>
      <c r="AK19" s="151"/>
      <c r="AL19" s="1916"/>
      <c r="AM19" s="132"/>
      <c r="AN19" s="132"/>
      <c r="AO19" s="132"/>
      <c r="AP19" s="132"/>
      <c r="AQ19" s="1749"/>
      <c r="AR19" s="151"/>
      <c r="AS19" s="1916"/>
      <c r="AT19" s="132"/>
      <c r="AU19" s="132"/>
      <c r="AV19" s="132"/>
      <c r="AW19" s="132"/>
      <c r="AX19" s="1749"/>
      <c r="AY19" s="151"/>
      <c r="AZ19" s="270" t="str">
        <f t="shared" ref="AZ19:AZ82" si="7">IF($C19="SÍ",IF($O19&lt;&gt;"","---",IF($Q19&lt;&gt;"",$Q19,IF(COUNT($R19:$V19)&gt;0,IF(COUNT($R19:$V19)&lt;&gt;$H$16,"… ?",IF($BE$16="Promedio",AVERAGE($R19:$V19),SUMPRODUCT($R19:$V19,R$16:V$16)/SUM(R$16:V$16))),""))),"")</f>
        <v/>
      </c>
      <c r="BA19" s="271" t="str">
        <f t="shared" ref="BA19:BA82" si="8">IF($C19="SÍ",IF($O19&lt;&gt;"","---",IF($X19&lt;&gt;"",$X19,IF(COUNT($Y19:$AC19)&gt;0,IF(COUNT($Y19:$AC19)&lt;&gt;$H$16,"… ?",IF($BE$16="Promedio",AVERAGE($Y19:$AC19),SUMPRODUCT($Y19:$AC19,Y$16:AC$16)/SUM(Y$16:AC$16))),""))),"")</f>
        <v/>
      </c>
      <c r="BB19" s="271" t="str">
        <f t="shared" ref="BB19:BB82" si="9">IF($C19="SÍ",IF($O19&lt;&gt;"","---",IF($AE19&lt;&gt;"",$AE19,IF(COUNT($AF19:$AJ19)&gt;0,IF(COUNT($AF19:$AJ19)&lt;&gt;$H$16,"… ?",IF($BE$16="Promedio",AVERAGE($AF19:$AJ19),SUMPRODUCT($AF19:$AJ19,AF$16:AJ$16)/SUM(AF$16:AJ$16))),""))),"")</f>
        <v/>
      </c>
      <c r="BC19" s="271" t="str">
        <f t="shared" ref="BC19:BC82" si="10">IF($C19="SÍ",IF($O19&lt;&gt;"","---",IF($AL19&lt;&gt;"",$AL19,IF(COUNT($AM19:$AQ19)&gt;0,IF(COUNT($AM19:$AQ19)&lt;&gt;$H$16,"… ?",IF($BE$16="Promedio",AVERAGE($AM19:$AQ19),SUMPRODUCT($AM19:$AQ19,AM$16:AQ$16)/SUM(AM$16:AQ$16))),""))),"")</f>
        <v/>
      </c>
      <c r="BD19" s="272" t="str">
        <f t="shared" ref="BD19:BD82" si="11">IF($C19="SÍ",IF($O19&lt;&gt;"","---",IF($AS19&lt;&gt;"",$AS19,IF(COUNT($AT19:$AX19)&gt;0,IF(COUNT($AT19:$AX19)&lt;&gt;$H$16,"… ?",IF($BE$16="Promedio",AVERAGE($AT19:$AX19),SUMPRODUCT($AT19:$AX19,AT$16:AX$16)/SUM(AT$16:AX$16))),""))),"")</f>
        <v/>
      </c>
      <c r="BE19" s="15" t="str">
        <f t="shared" ref="BE19:BE82" si="12">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3">IF(O19&lt;&gt;"","---",IF(BJ19&lt;&gt;"",ROUND(BJ19,4),IF(BE19&lt;&gt;"",ROUND(BE19,4),"")))</f>
        <v/>
      </c>
      <c r="BM19" s="263"/>
      <c r="BO19" s="1850" t="str">
        <f>IF('20_P2_Alega'!P19&lt;&gt;"","SÍ","")</f>
        <v/>
      </c>
      <c r="BP19" s="1850" t="str">
        <f>IF('20_P2_Alega'!Q19&lt;&gt;"",'20_P2_Alega'!Q19,"")</f>
        <v/>
      </c>
      <c r="BQ19" s="1850"/>
      <c r="BS19" s="1440" t="str">
        <f t="shared" si="4"/>
        <v/>
      </c>
      <c r="BT19" s="1440" t="str">
        <f t="shared" si="5"/>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FI__3</v>
      </c>
      <c r="B20" s="1405"/>
      <c r="C20" s="1734" t="str">
        <f>'12_P1_Lista'!T20</f>
        <v/>
      </c>
      <c r="D20" s="1461" t="str">
        <f>'12_P1_Lista'!U20</f>
        <v/>
      </c>
      <c r="E20" s="1405"/>
      <c r="F20" s="1735" t="str">
        <f>IF('14_P2_Convoca'!F21&lt;&gt;"",'14_P2_Convoca'!F21,"")</f>
        <v/>
      </c>
      <c r="G20" s="1459" t="str">
        <f>'14_P2_Convoca'!R21</f>
        <v/>
      </c>
      <c r="H20" s="1736" t="str">
        <f t="shared" si="6"/>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316" t="str">
        <f>IF('16_P2_Prog'!O20&lt;&gt;"",'16_P2_Prog'!O20,"")</f>
        <v/>
      </c>
      <c r="P20" s="153"/>
      <c r="Q20" s="1916"/>
      <c r="R20" s="132"/>
      <c r="S20" s="132"/>
      <c r="T20" s="132"/>
      <c r="U20" s="132"/>
      <c r="V20" s="1749"/>
      <c r="W20" s="151"/>
      <c r="X20" s="1916"/>
      <c r="Y20" s="132"/>
      <c r="Z20" s="132"/>
      <c r="AA20" s="132"/>
      <c r="AB20" s="132"/>
      <c r="AC20" s="1749"/>
      <c r="AD20" s="151"/>
      <c r="AE20" s="1916"/>
      <c r="AF20" s="132"/>
      <c r="AG20" s="132"/>
      <c r="AH20" s="132"/>
      <c r="AI20" s="132"/>
      <c r="AJ20" s="1749"/>
      <c r="AK20" s="151"/>
      <c r="AL20" s="1916"/>
      <c r="AM20" s="132"/>
      <c r="AN20" s="132"/>
      <c r="AO20" s="132"/>
      <c r="AP20" s="132"/>
      <c r="AQ20" s="1749"/>
      <c r="AR20" s="151"/>
      <c r="AS20" s="1916"/>
      <c r="AT20" s="132"/>
      <c r="AU20" s="132"/>
      <c r="AV20" s="132"/>
      <c r="AW20" s="132"/>
      <c r="AX20" s="1749"/>
      <c r="AY20" s="151"/>
      <c r="AZ20" s="270" t="str">
        <f t="shared" si="7"/>
        <v/>
      </c>
      <c r="BA20" s="271" t="str">
        <f t="shared" si="8"/>
        <v/>
      </c>
      <c r="BB20" s="271" t="str">
        <f t="shared" si="9"/>
        <v/>
      </c>
      <c r="BC20" s="271" t="str">
        <f t="shared" si="10"/>
        <v/>
      </c>
      <c r="BD20" s="272" t="str">
        <f t="shared" si="11"/>
        <v/>
      </c>
      <c r="BE20" s="15" t="str">
        <f t="shared" si="12"/>
        <v/>
      </c>
      <c r="BG20" s="270" t="str">
        <f t="shared" si="0"/>
        <v/>
      </c>
      <c r="BH20" s="271" t="str">
        <f t="shared" si="1"/>
        <v/>
      </c>
      <c r="BI20" s="273" t="str">
        <f t="shared" si="2"/>
        <v/>
      </c>
      <c r="BJ20" s="15" t="str">
        <f t="shared" si="3"/>
        <v/>
      </c>
      <c r="BL20" s="67" t="str">
        <f t="shared" si="13"/>
        <v/>
      </c>
      <c r="BM20" s="263"/>
      <c r="BO20" s="1850" t="str">
        <f>IF('20_P2_Alega'!P20&lt;&gt;"","SÍ","")</f>
        <v/>
      </c>
      <c r="BP20" s="1850" t="str">
        <f>IF('20_P2_Alega'!Q20&lt;&gt;"",'20_P2_Alega'!Q20,"")</f>
        <v/>
      </c>
      <c r="BQ20" s="1850"/>
      <c r="BS20" s="1440" t="str">
        <f t="shared" si="4"/>
        <v/>
      </c>
      <c r="BT20" s="1440" t="str">
        <f t="shared" si="5"/>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1404" t="str">
        <f>CONCATENATE('01_Carga'!$M$5,"_",$I21)</f>
        <v>FI__4</v>
      </c>
      <c r="B21" s="1405"/>
      <c r="C21" s="1734" t="str">
        <f>'12_P1_Lista'!T21</f>
        <v/>
      </c>
      <c r="D21" s="1461" t="str">
        <f>'12_P1_Lista'!U21</f>
        <v/>
      </c>
      <c r="E21" s="1405"/>
      <c r="F21" s="1735" t="str">
        <f>IF('14_P2_Convoca'!F22&lt;&gt;"",'14_P2_Convoca'!F22,"")</f>
        <v/>
      </c>
      <c r="G21" s="1459" t="str">
        <f>'14_P2_Convoca'!R22</f>
        <v/>
      </c>
      <c r="H21" s="1736" t="str">
        <f t="shared" si="6"/>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316" t="str">
        <f>IF('16_P2_Prog'!O21&lt;&gt;"",'16_P2_Prog'!O21,"")</f>
        <v/>
      </c>
      <c r="P21" s="153"/>
      <c r="Q21" s="1916"/>
      <c r="R21" s="132"/>
      <c r="S21" s="132"/>
      <c r="T21" s="132"/>
      <c r="U21" s="132"/>
      <c r="V21" s="1749"/>
      <c r="W21" s="151"/>
      <c r="X21" s="1916"/>
      <c r="Y21" s="132"/>
      <c r="Z21" s="132"/>
      <c r="AA21" s="132"/>
      <c r="AB21" s="132"/>
      <c r="AC21" s="1749"/>
      <c r="AD21" s="151"/>
      <c r="AE21" s="1916"/>
      <c r="AF21" s="132"/>
      <c r="AG21" s="132"/>
      <c r="AH21" s="132"/>
      <c r="AI21" s="132"/>
      <c r="AJ21" s="1749"/>
      <c r="AK21" s="151"/>
      <c r="AL21" s="1916"/>
      <c r="AM21" s="132"/>
      <c r="AN21" s="132"/>
      <c r="AO21" s="132"/>
      <c r="AP21" s="132"/>
      <c r="AQ21" s="1749"/>
      <c r="AR21" s="151"/>
      <c r="AS21" s="1916"/>
      <c r="AT21" s="132"/>
      <c r="AU21" s="132"/>
      <c r="AV21" s="132"/>
      <c r="AW21" s="132"/>
      <c r="AX21" s="1749"/>
      <c r="AY21" s="151"/>
      <c r="AZ21" s="270" t="str">
        <f t="shared" si="7"/>
        <v/>
      </c>
      <c r="BA21" s="271" t="str">
        <f t="shared" si="8"/>
        <v/>
      </c>
      <c r="BB21" s="271" t="str">
        <f t="shared" si="9"/>
        <v/>
      </c>
      <c r="BC21" s="271" t="str">
        <f t="shared" si="10"/>
        <v/>
      </c>
      <c r="BD21" s="272" t="str">
        <f t="shared" si="11"/>
        <v/>
      </c>
      <c r="BE21" s="15" t="str">
        <f t="shared" si="12"/>
        <v/>
      </c>
      <c r="BG21" s="270" t="str">
        <f t="shared" si="0"/>
        <v/>
      </c>
      <c r="BH21" s="271" t="str">
        <f t="shared" si="1"/>
        <v/>
      </c>
      <c r="BI21" s="273" t="str">
        <f t="shared" si="2"/>
        <v/>
      </c>
      <c r="BJ21" s="15" t="str">
        <f t="shared" si="3"/>
        <v/>
      </c>
      <c r="BL21" s="67" t="str">
        <f t="shared" si="13"/>
        <v/>
      </c>
      <c r="BM21" s="263"/>
      <c r="BO21" s="1850" t="str">
        <f>IF('20_P2_Alega'!P21&lt;&gt;"","SÍ","")</f>
        <v/>
      </c>
      <c r="BP21" s="1850" t="str">
        <f>IF('20_P2_Alega'!Q21&lt;&gt;"",'20_P2_Alega'!Q21,"")</f>
        <v/>
      </c>
      <c r="BQ21" s="1850"/>
      <c r="BS21" s="1440" t="str">
        <f t="shared" si="4"/>
        <v/>
      </c>
      <c r="BT21" s="1440" t="str">
        <f t="shared" si="5"/>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1404" t="str">
        <f>CONCATENATE('01_Carga'!$M$5,"_",$I22)</f>
        <v>FI__5</v>
      </c>
      <c r="B22" s="1405"/>
      <c r="C22" s="1734" t="str">
        <f>'12_P1_Lista'!T22</f>
        <v/>
      </c>
      <c r="D22" s="1461" t="str">
        <f>'12_P1_Lista'!U22</f>
        <v/>
      </c>
      <c r="E22" s="1405"/>
      <c r="F22" s="1735" t="str">
        <f>IF('14_P2_Convoca'!F23&lt;&gt;"",'14_P2_Convoca'!F23,"")</f>
        <v/>
      </c>
      <c r="G22" s="1459" t="str">
        <f>'14_P2_Convoca'!R23</f>
        <v/>
      </c>
      <c r="H22" s="1736" t="str">
        <f t="shared" si="6"/>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316" t="str">
        <f>IF('16_P2_Prog'!O22&lt;&gt;"",'16_P2_Prog'!O22,"")</f>
        <v/>
      </c>
      <c r="P22" s="153"/>
      <c r="Q22" s="1916"/>
      <c r="R22" s="132"/>
      <c r="S22" s="132"/>
      <c r="T22" s="132"/>
      <c r="U22" s="132"/>
      <c r="V22" s="1749"/>
      <c r="W22" s="151"/>
      <c r="X22" s="1916"/>
      <c r="Y22" s="132"/>
      <c r="Z22" s="132"/>
      <c r="AA22" s="132"/>
      <c r="AB22" s="132"/>
      <c r="AC22" s="1749"/>
      <c r="AD22" s="151"/>
      <c r="AE22" s="1916"/>
      <c r="AF22" s="132"/>
      <c r="AG22" s="132"/>
      <c r="AH22" s="132"/>
      <c r="AI22" s="132"/>
      <c r="AJ22" s="1749"/>
      <c r="AK22" s="151"/>
      <c r="AL22" s="1916"/>
      <c r="AM22" s="132"/>
      <c r="AN22" s="132"/>
      <c r="AO22" s="132"/>
      <c r="AP22" s="132"/>
      <c r="AQ22" s="1749"/>
      <c r="AR22" s="151"/>
      <c r="AS22" s="1916"/>
      <c r="AT22" s="132"/>
      <c r="AU22" s="132"/>
      <c r="AV22" s="132"/>
      <c r="AW22" s="132"/>
      <c r="AX22" s="1749"/>
      <c r="AY22" s="151"/>
      <c r="AZ22" s="270" t="str">
        <f t="shared" si="7"/>
        <v/>
      </c>
      <c r="BA22" s="271" t="str">
        <f t="shared" si="8"/>
        <v/>
      </c>
      <c r="BB22" s="271" t="str">
        <f t="shared" si="9"/>
        <v/>
      </c>
      <c r="BC22" s="271" t="str">
        <f t="shared" si="10"/>
        <v/>
      </c>
      <c r="BD22" s="272" t="str">
        <f t="shared" si="11"/>
        <v/>
      </c>
      <c r="BE22" s="15" t="str">
        <f t="shared" si="12"/>
        <v/>
      </c>
      <c r="BG22" s="270" t="str">
        <f t="shared" si="0"/>
        <v/>
      </c>
      <c r="BH22" s="271" t="str">
        <f t="shared" si="1"/>
        <v/>
      </c>
      <c r="BI22" s="273" t="str">
        <f t="shared" si="2"/>
        <v/>
      </c>
      <c r="BJ22" s="15" t="str">
        <f t="shared" si="3"/>
        <v/>
      </c>
      <c r="BL22" s="67" t="str">
        <f t="shared" si="13"/>
        <v/>
      </c>
      <c r="BM22" s="263"/>
      <c r="BO22" s="1850" t="str">
        <f>IF('20_P2_Alega'!P22&lt;&gt;"","SÍ","")</f>
        <v/>
      </c>
      <c r="BP22" s="1850" t="str">
        <f>IF('20_P2_Alega'!Q22&lt;&gt;"",'20_P2_Alega'!Q22,"")</f>
        <v/>
      </c>
      <c r="BQ22" s="1850"/>
      <c r="BS22" s="1440" t="str">
        <f t="shared" si="4"/>
        <v/>
      </c>
      <c r="BT22" s="1440" t="str">
        <f t="shared" si="5"/>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1404" t="str">
        <f>CONCATENATE('01_Carga'!$M$5,"_",$I23)</f>
        <v>FI__6</v>
      </c>
      <c r="B23" s="1405"/>
      <c r="C23" s="1734" t="str">
        <f>'12_P1_Lista'!T23</f>
        <v/>
      </c>
      <c r="D23" s="1461" t="str">
        <f>'12_P1_Lista'!U23</f>
        <v/>
      </c>
      <c r="E23" s="1405"/>
      <c r="F23" s="1735" t="str">
        <f>IF('14_P2_Convoca'!F24&lt;&gt;"",'14_P2_Convoca'!F24,"")</f>
        <v/>
      </c>
      <c r="G23" s="1459" t="str">
        <f>'14_P2_Convoca'!R24</f>
        <v/>
      </c>
      <c r="H23" s="1736" t="str">
        <f t="shared" si="6"/>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316" t="str">
        <f>IF('16_P2_Prog'!O23&lt;&gt;"",'16_P2_Prog'!O23,"")</f>
        <v/>
      </c>
      <c r="P23" s="153"/>
      <c r="Q23" s="1916"/>
      <c r="R23" s="132"/>
      <c r="S23" s="132"/>
      <c r="T23" s="132"/>
      <c r="U23" s="132"/>
      <c r="V23" s="1749"/>
      <c r="W23" s="151"/>
      <c r="X23" s="1916"/>
      <c r="Y23" s="132"/>
      <c r="Z23" s="132"/>
      <c r="AA23" s="132"/>
      <c r="AB23" s="132"/>
      <c r="AC23" s="1749"/>
      <c r="AD23" s="151"/>
      <c r="AE23" s="1916"/>
      <c r="AF23" s="132"/>
      <c r="AG23" s="132"/>
      <c r="AH23" s="132"/>
      <c r="AI23" s="132"/>
      <c r="AJ23" s="1749"/>
      <c r="AK23" s="151"/>
      <c r="AL23" s="1916"/>
      <c r="AM23" s="132"/>
      <c r="AN23" s="132"/>
      <c r="AO23" s="132"/>
      <c r="AP23" s="132"/>
      <c r="AQ23" s="1749"/>
      <c r="AR23" s="151"/>
      <c r="AS23" s="1916"/>
      <c r="AT23" s="132"/>
      <c r="AU23" s="132"/>
      <c r="AV23" s="132"/>
      <c r="AW23" s="132"/>
      <c r="AX23" s="1749"/>
      <c r="AY23" s="151"/>
      <c r="AZ23" s="270" t="str">
        <f t="shared" si="7"/>
        <v/>
      </c>
      <c r="BA23" s="271" t="str">
        <f t="shared" si="8"/>
        <v/>
      </c>
      <c r="BB23" s="271" t="str">
        <f t="shared" si="9"/>
        <v/>
      </c>
      <c r="BC23" s="271" t="str">
        <f t="shared" si="10"/>
        <v/>
      </c>
      <c r="BD23" s="272" t="str">
        <f t="shared" si="11"/>
        <v/>
      </c>
      <c r="BE23" s="15" t="str">
        <f t="shared" si="12"/>
        <v/>
      </c>
      <c r="BG23" s="270" t="str">
        <f t="shared" si="0"/>
        <v/>
      </c>
      <c r="BH23" s="271" t="str">
        <f t="shared" si="1"/>
        <v/>
      </c>
      <c r="BI23" s="273" t="str">
        <f t="shared" si="2"/>
        <v/>
      </c>
      <c r="BJ23" s="15" t="str">
        <f t="shared" si="3"/>
        <v/>
      </c>
      <c r="BL23" s="67" t="str">
        <f t="shared" si="13"/>
        <v/>
      </c>
      <c r="BM23" s="263"/>
      <c r="BO23" s="1850" t="str">
        <f>IF('20_P2_Alega'!P23&lt;&gt;"","SÍ","")</f>
        <v/>
      </c>
      <c r="BP23" s="1850" t="str">
        <f>IF('20_P2_Alega'!Q23&lt;&gt;"",'20_P2_Alega'!Q23,"")</f>
        <v/>
      </c>
      <c r="BQ23" s="1850"/>
      <c r="BS23" s="1440" t="str">
        <f t="shared" si="4"/>
        <v/>
      </c>
      <c r="BT23" s="1440" t="str">
        <f t="shared" si="5"/>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1404" t="str">
        <f>CONCATENATE('01_Carga'!$M$5,"_",$I24)</f>
        <v>FI__7</v>
      </c>
      <c r="B24" s="1405"/>
      <c r="C24" s="1734" t="str">
        <f>'12_P1_Lista'!T24</f>
        <v/>
      </c>
      <c r="D24" s="1461" t="str">
        <f>'12_P1_Lista'!U24</f>
        <v/>
      </c>
      <c r="E24" s="1405"/>
      <c r="F24" s="1735" t="str">
        <f>IF('14_P2_Convoca'!F25&lt;&gt;"",'14_P2_Convoca'!F25,"")</f>
        <v/>
      </c>
      <c r="G24" s="1459" t="str">
        <f>'14_P2_Convoca'!R25</f>
        <v/>
      </c>
      <c r="H24" s="1736" t="str">
        <f t="shared" si="6"/>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316" t="str">
        <f>IF('16_P2_Prog'!O24&lt;&gt;"",'16_P2_Prog'!O24,"")</f>
        <v/>
      </c>
      <c r="P24" s="153"/>
      <c r="Q24" s="1916"/>
      <c r="R24" s="132"/>
      <c r="S24" s="132"/>
      <c r="T24" s="132"/>
      <c r="U24" s="132"/>
      <c r="V24" s="1749"/>
      <c r="W24" s="151"/>
      <c r="X24" s="1916"/>
      <c r="Y24" s="132"/>
      <c r="Z24" s="132"/>
      <c r="AA24" s="132"/>
      <c r="AB24" s="132"/>
      <c r="AC24" s="1749"/>
      <c r="AD24" s="151"/>
      <c r="AE24" s="1916"/>
      <c r="AF24" s="132"/>
      <c r="AG24" s="132"/>
      <c r="AH24" s="132"/>
      <c r="AI24" s="132"/>
      <c r="AJ24" s="1749"/>
      <c r="AK24" s="151"/>
      <c r="AL24" s="1916"/>
      <c r="AM24" s="132"/>
      <c r="AN24" s="132"/>
      <c r="AO24" s="132"/>
      <c r="AP24" s="132"/>
      <c r="AQ24" s="1749"/>
      <c r="AR24" s="151"/>
      <c r="AS24" s="1916"/>
      <c r="AT24" s="132"/>
      <c r="AU24" s="132"/>
      <c r="AV24" s="132"/>
      <c r="AW24" s="132"/>
      <c r="AX24" s="1749"/>
      <c r="AY24" s="151"/>
      <c r="AZ24" s="270" t="str">
        <f t="shared" si="7"/>
        <v/>
      </c>
      <c r="BA24" s="271" t="str">
        <f t="shared" si="8"/>
        <v/>
      </c>
      <c r="BB24" s="271" t="str">
        <f t="shared" si="9"/>
        <v/>
      </c>
      <c r="BC24" s="271" t="str">
        <f t="shared" si="10"/>
        <v/>
      </c>
      <c r="BD24" s="272" t="str">
        <f t="shared" si="11"/>
        <v/>
      </c>
      <c r="BE24" s="15" t="str">
        <f t="shared" si="12"/>
        <v/>
      </c>
      <c r="BG24" s="270" t="str">
        <f t="shared" si="0"/>
        <v/>
      </c>
      <c r="BH24" s="271" t="str">
        <f t="shared" si="1"/>
        <v/>
      </c>
      <c r="BI24" s="273" t="str">
        <f t="shared" si="2"/>
        <v/>
      </c>
      <c r="BJ24" s="15" t="str">
        <f t="shared" si="3"/>
        <v/>
      </c>
      <c r="BL24" s="67" t="str">
        <f t="shared" si="13"/>
        <v/>
      </c>
      <c r="BM24" s="263"/>
      <c r="BO24" s="1850" t="str">
        <f>IF('20_P2_Alega'!P24&lt;&gt;"","SÍ","")</f>
        <v/>
      </c>
      <c r="BP24" s="1850" t="str">
        <f>IF('20_P2_Alega'!Q24&lt;&gt;"",'20_P2_Alega'!Q24,"")</f>
        <v/>
      </c>
      <c r="BQ24" s="1850"/>
      <c r="BS24" s="1440" t="str">
        <f t="shared" si="4"/>
        <v/>
      </c>
      <c r="BT24" s="1440" t="str">
        <f t="shared" si="5"/>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1404" t="str">
        <f>CONCATENATE('01_Carga'!$M$5,"_",$I25)</f>
        <v>FI__8</v>
      </c>
      <c r="B25" s="1405"/>
      <c r="C25" s="1734" t="str">
        <f>'12_P1_Lista'!T25</f>
        <v/>
      </c>
      <c r="D25" s="1461" t="str">
        <f>'12_P1_Lista'!U25</f>
        <v/>
      </c>
      <c r="E25" s="1405"/>
      <c r="F25" s="1735" t="str">
        <f>IF('14_P2_Convoca'!F26&lt;&gt;"",'14_P2_Convoca'!F26,"")</f>
        <v/>
      </c>
      <c r="G25" s="1459" t="str">
        <f>'14_P2_Convoca'!R26</f>
        <v/>
      </c>
      <c r="H25" s="1736" t="str">
        <f t="shared" si="6"/>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316" t="str">
        <f>IF('16_P2_Prog'!O25&lt;&gt;"",'16_P2_Prog'!O25,"")</f>
        <v/>
      </c>
      <c r="P25" s="153"/>
      <c r="Q25" s="1916"/>
      <c r="R25" s="132"/>
      <c r="S25" s="132"/>
      <c r="T25" s="132"/>
      <c r="U25" s="132"/>
      <c r="V25" s="1749"/>
      <c r="W25" s="151"/>
      <c r="X25" s="1916"/>
      <c r="Y25" s="132"/>
      <c r="Z25" s="132"/>
      <c r="AA25" s="132"/>
      <c r="AB25" s="132"/>
      <c r="AC25" s="1749"/>
      <c r="AD25" s="151"/>
      <c r="AE25" s="1916"/>
      <c r="AF25" s="132"/>
      <c r="AG25" s="132"/>
      <c r="AH25" s="132"/>
      <c r="AI25" s="132"/>
      <c r="AJ25" s="1749"/>
      <c r="AK25" s="151"/>
      <c r="AL25" s="1916"/>
      <c r="AM25" s="132"/>
      <c r="AN25" s="132"/>
      <c r="AO25" s="132"/>
      <c r="AP25" s="132"/>
      <c r="AQ25" s="1749"/>
      <c r="AR25" s="151"/>
      <c r="AS25" s="1916"/>
      <c r="AT25" s="132"/>
      <c r="AU25" s="132"/>
      <c r="AV25" s="132"/>
      <c r="AW25" s="132"/>
      <c r="AX25" s="1749"/>
      <c r="AY25" s="151"/>
      <c r="AZ25" s="270" t="str">
        <f t="shared" si="7"/>
        <v/>
      </c>
      <c r="BA25" s="271" t="str">
        <f t="shared" si="8"/>
        <v/>
      </c>
      <c r="BB25" s="271" t="str">
        <f t="shared" si="9"/>
        <v/>
      </c>
      <c r="BC25" s="271" t="str">
        <f t="shared" si="10"/>
        <v/>
      </c>
      <c r="BD25" s="272" t="str">
        <f t="shared" si="11"/>
        <v/>
      </c>
      <c r="BE25" s="15" t="str">
        <f t="shared" si="12"/>
        <v/>
      </c>
      <c r="BG25" s="270" t="str">
        <f t="shared" si="0"/>
        <v/>
      </c>
      <c r="BH25" s="271" t="str">
        <f t="shared" si="1"/>
        <v/>
      </c>
      <c r="BI25" s="273" t="str">
        <f t="shared" si="2"/>
        <v/>
      </c>
      <c r="BJ25" s="15" t="str">
        <f t="shared" si="3"/>
        <v/>
      </c>
      <c r="BL25" s="67" t="str">
        <f t="shared" si="13"/>
        <v/>
      </c>
      <c r="BM25" s="263"/>
      <c r="BO25" s="1850" t="str">
        <f>IF('20_P2_Alega'!P25&lt;&gt;"","SÍ","")</f>
        <v/>
      </c>
      <c r="BP25" s="1850" t="str">
        <f>IF('20_P2_Alega'!Q25&lt;&gt;"",'20_P2_Alega'!Q25,"")</f>
        <v/>
      </c>
      <c r="BQ25" s="1850"/>
      <c r="BS25" s="1440" t="str">
        <f t="shared" si="4"/>
        <v/>
      </c>
      <c r="BT25" s="1440" t="str">
        <f t="shared" si="5"/>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1404" t="str">
        <f>CONCATENATE('01_Carga'!$M$5,"_",$I26)</f>
        <v>FI__9</v>
      </c>
      <c r="B26" s="1405"/>
      <c r="C26" s="1734" t="str">
        <f>'12_P1_Lista'!T26</f>
        <v/>
      </c>
      <c r="D26" s="1461" t="str">
        <f>'12_P1_Lista'!U26</f>
        <v/>
      </c>
      <c r="E26" s="1405"/>
      <c r="F26" s="1735" t="str">
        <f>IF('14_P2_Convoca'!F27&lt;&gt;"",'14_P2_Convoca'!F27,"")</f>
        <v/>
      </c>
      <c r="G26" s="1459" t="str">
        <f>'14_P2_Convoca'!R27</f>
        <v/>
      </c>
      <c r="H26" s="1736" t="str">
        <f t="shared" si="6"/>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316" t="str">
        <f>IF('16_P2_Prog'!O26&lt;&gt;"",'16_P2_Prog'!O26,"")</f>
        <v/>
      </c>
      <c r="P26" s="153"/>
      <c r="Q26" s="1916"/>
      <c r="R26" s="132"/>
      <c r="S26" s="132"/>
      <c r="T26" s="132"/>
      <c r="U26" s="132"/>
      <c r="V26" s="1749"/>
      <c r="W26" s="151"/>
      <c r="X26" s="1916"/>
      <c r="Y26" s="132"/>
      <c r="Z26" s="132"/>
      <c r="AA26" s="132"/>
      <c r="AB26" s="132"/>
      <c r="AC26" s="1749"/>
      <c r="AD26" s="151"/>
      <c r="AE26" s="1916"/>
      <c r="AF26" s="132"/>
      <c r="AG26" s="132"/>
      <c r="AH26" s="132"/>
      <c r="AI26" s="132"/>
      <c r="AJ26" s="1749"/>
      <c r="AK26" s="151"/>
      <c r="AL26" s="1916"/>
      <c r="AM26" s="132"/>
      <c r="AN26" s="132"/>
      <c r="AO26" s="132"/>
      <c r="AP26" s="132"/>
      <c r="AQ26" s="1749"/>
      <c r="AR26" s="151"/>
      <c r="AS26" s="1916"/>
      <c r="AT26" s="132"/>
      <c r="AU26" s="132"/>
      <c r="AV26" s="132"/>
      <c r="AW26" s="132"/>
      <c r="AX26" s="1749"/>
      <c r="AY26" s="151"/>
      <c r="AZ26" s="270" t="str">
        <f t="shared" si="7"/>
        <v/>
      </c>
      <c r="BA26" s="271" t="str">
        <f t="shared" si="8"/>
        <v/>
      </c>
      <c r="BB26" s="271" t="str">
        <f t="shared" si="9"/>
        <v/>
      </c>
      <c r="BC26" s="271" t="str">
        <f t="shared" si="10"/>
        <v/>
      </c>
      <c r="BD26" s="272" t="str">
        <f t="shared" si="11"/>
        <v/>
      </c>
      <c r="BE26" s="15" t="str">
        <f t="shared" si="12"/>
        <v/>
      </c>
      <c r="BG26" s="270" t="str">
        <f t="shared" si="0"/>
        <v/>
      </c>
      <c r="BH26" s="271" t="str">
        <f t="shared" si="1"/>
        <v/>
      </c>
      <c r="BI26" s="273" t="str">
        <f t="shared" si="2"/>
        <v/>
      </c>
      <c r="BJ26" s="15" t="str">
        <f t="shared" si="3"/>
        <v/>
      </c>
      <c r="BL26" s="67" t="str">
        <f t="shared" si="13"/>
        <v/>
      </c>
      <c r="BM26" s="263"/>
      <c r="BO26" s="1850" t="str">
        <f>IF('20_P2_Alega'!P26&lt;&gt;"","SÍ","")</f>
        <v/>
      </c>
      <c r="BP26" s="1850" t="str">
        <f>IF('20_P2_Alega'!Q26&lt;&gt;"",'20_P2_Alega'!Q26,"")</f>
        <v/>
      </c>
      <c r="BQ26" s="1850"/>
      <c r="BS26" s="1440" t="str">
        <f t="shared" si="4"/>
        <v/>
      </c>
      <c r="BT26" s="1440" t="str">
        <f t="shared" si="5"/>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1404" t="str">
        <f>CONCATENATE('01_Carga'!$M$5,"_",$I27)</f>
        <v>FI__10</v>
      </c>
      <c r="B27" s="1405"/>
      <c r="C27" s="1734" t="str">
        <f>'12_P1_Lista'!T27</f>
        <v/>
      </c>
      <c r="D27" s="1461" t="str">
        <f>'12_P1_Lista'!U27</f>
        <v/>
      </c>
      <c r="E27" s="1405"/>
      <c r="F27" s="1735" t="str">
        <f>IF('14_P2_Convoca'!F28&lt;&gt;"",'14_P2_Convoca'!F28,"")</f>
        <v/>
      </c>
      <c r="G27" s="1459" t="str">
        <f>'14_P2_Convoca'!R28</f>
        <v/>
      </c>
      <c r="H27" s="1736" t="str">
        <f t="shared" si="6"/>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316" t="str">
        <f>IF('16_P2_Prog'!O27&lt;&gt;"",'16_P2_Prog'!O27,"")</f>
        <v/>
      </c>
      <c r="P27" s="153"/>
      <c r="Q27" s="1916"/>
      <c r="R27" s="132"/>
      <c r="S27" s="132"/>
      <c r="T27" s="132"/>
      <c r="U27" s="132"/>
      <c r="V27" s="1749"/>
      <c r="W27" s="151"/>
      <c r="X27" s="1916"/>
      <c r="Y27" s="132"/>
      <c r="Z27" s="132"/>
      <c r="AA27" s="132"/>
      <c r="AB27" s="132"/>
      <c r="AC27" s="1749"/>
      <c r="AD27" s="151"/>
      <c r="AE27" s="1916"/>
      <c r="AF27" s="132"/>
      <c r="AG27" s="132"/>
      <c r="AH27" s="132"/>
      <c r="AI27" s="132"/>
      <c r="AJ27" s="1749"/>
      <c r="AK27" s="151"/>
      <c r="AL27" s="1916"/>
      <c r="AM27" s="132"/>
      <c r="AN27" s="132"/>
      <c r="AO27" s="132"/>
      <c r="AP27" s="132"/>
      <c r="AQ27" s="1749"/>
      <c r="AR27" s="151"/>
      <c r="AS27" s="1916"/>
      <c r="AT27" s="132"/>
      <c r="AU27" s="132"/>
      <c r="AV27" s="132"/>
      <c r="AW27" s="132"/>
      <c r="AX27" s="1749"/>
      <c r="AY27" s="151"/>
      <c r="AZ27" s="270" t="str">
        <f t="shared" si="7"/>
        <v/>
      </c>
      <c r="BA27" s="271" t="str">
        <f t="shared" si="8"/>
        <v/>
      </c>
      <c r="BB27" s="271" t="str">
        <f t="shared" si="9"/>
        <v/>
      </c>
      <c r="BC27" s="271" t="str">
        <f t="shared" si="10"/>
        <v/>
      </c>
      <c r="BD27" s="272" t="str">
        <f t="shared" si="11"/>
        <v/>
      </c>
      <c r="BE27" s="15" t="str">
        <f t="shared" si="12"/>
        <v/>
      </c>
      <c r="BG27" s="270" t="str">
        <f t="shared" si="0"/>
        <v/>
      </c>
      <c r="BH27" s="271" t="str">
        <f t="shared" si="1"/>
        <v/>
      </c>
      <c r="BI27" s="273" t="str">
        <f t="shared" si="2"/>
        <v/>
      </c>
      <c r="BJ27" s="15" t="str">
        <f t="shared" si="3"/>
        <v/>
      </c>
      <c r="BL27" s="67" t="str">
        <f t="shared" si="13"/>
        <v/>
      </c>
      <c r="BM27" s="263"/>
      <c r="BO27" s="1850" t="str">
        <f>IF('20_P2_Alega'!P27&lt;&gt;"","SÍ","")</f>
        <v/>
      </c>
      <c r="BP27" s="1850" t="str">
        <f>IF('20_P2_Alega'!Q27&lt;&gt;"",'20_P2_Alega'!Q27,"")</f>
        <v/>
      </c>
      <c r="BQ27" s="1850"/>
      <c r="BS27" s="1440" t="str">
        <f t="shared" si="4"/>
        <v/>
      </c>
      <c r="BT27" s="1440" t="str">
        <f t="shared" si="5"/>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1404" t="str">
        <f>CONCATENATE('01_Carga'!$M$5,"_",$I28)</f>
        <v>FI__11</v>
      </c>
      <c r="B28" s="1405"/>
      <c r="C28" s="1734" t="str">
        <f>'12_P1_Lista'!T28</f>
        <v/>
      </c>
      <c r="D28" s="1461" t="str">
        <f>'12_P1_Lista'!U28</f>
        <v/>
      </c>
      <c r="E28" s="1405"/>
      <c r="F28" s="1735" t="str">
        <f>IF('14_P2_Convoca'!F29&lt;&gt;"",'14_P2_Convoca'!F29,"")</f>
        <v/>
      </c>
      <c r="G28" s="1459" t="str">
        <f>'14_P2_Convoca'!R29</f>
        <v/>
      </c>
      <c r="H28" s="1736" t="str">
        <f t="shared" si="6"/>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316" t="str">
        <f>IF('16_P2_Prog'!O28&lt;&gt;"",'16_P2_Prog'!O28,"")</f>
        <v/>
      </c>
      <c r="P28" s="153"/>
      <c r="Q28" s="1916"/>
      <c r="R28" s="132"/>
      <c r="S28" s="132"/>
      <c r="T28" s="132"/>
      <c r="U28" s="132"/>
      <c r="V28" s="1749"/>
      <c r="W28" s="151"/>
      <c r="X28" s="1916"/>
      <c r="Y28" s="132"/>
      <c r="Z28" s="132"/>
      <c r="AA28" s="132"/>
      <c r="AB28" s="132"/>
      <c r="AC28" s="1749"/>
      <c r="AD28" s="151"/>
      <c r="AE28" s="1916"/>
      <c r="AF28" s="132"/>
      <c r="AG28" s="132"/>
      <c r="AH28" s="132"/>
      <c r="AI28" s="132"/>
      <c r="AJ28" s="1749"/>
      <c r="AK28" s="151"/>
      <c r="AL28" s="1916"/>
      <c r="AM28" s="132"/>
      <c r="AN28" s="132"/>
      <c r="AO28" s="132"/>
      <c r="AP28" s="132"/>
      <c r="AQ28" s="1749"/>
      <c r="AR28" s="151"/>
      <c r="AS28" s="1916"/>
      <c r="AT28" s="132"/>
      <c r="AU28" s="132"/>
      <c r="AV28" s="132"/>
      <c r="AW28" s="132"/>
      <c r="AX28" s="1749"/>
      <c r="AY28" s="151"/>
      <c r="AZ28" s="270" t="str">
        <f t="shared" si="7"/>
        <v/>
      </c>
      <c r="BA28" s="271" t="str">
        <f t="shared" si="8"/>
        <v/>
      </c>
      <c r="BB28" s="271" t="str">
        <f t="shared" si="9"/>
        <v/>
      </c>
      <c r="BC28" s="271" t="str">
        <f t="shared" si="10"/>
        <v/>
      </c>
      <c r="BD28" s="272" t="str">
        <f t="shared" si="11"/>
        <v/>
      </c>
      <c r="BE28" s="15" t="str">
        <f t="shared" si="12"/>
        <v/>
      </c>
      <c r="BG28" s="270" t="str">
        <f t="shared" si="0"/>
        <v/>
      </c>
      <c r="BH28" s="271" t="str">
        <f t="shared" si="1"/>
        <v/>
      </c>
      <c r="BI28" s="273" t="str">
        <f t="shared" si="2"/>
        <v/>
      </c>
      <c r="BJ28" s="15" t="str">
        <f t="shared" si="3"/>
        <v/>
      </c>
      <c r="BL28" s="67" t="str">
        <f t="shared" si="13"/>
        <v/>
      </c>
      <c r="BM28" s="263"/>
      <c r="BO28" s="1850" t="str">
        <f>IF('20_P2_Alega'!P28&lt;&gt;"","SÍ","")</f>
        <v/>
      </c>
      <c r="BP28" s="1850" t="str">
        <f>IF('20_P2_Alega'!Q28&lt;&gt;"",'20_P2_Alega'!Q28,"")</f>
        <v/>
      </c>
      <c r="BQ28" s="1850"/>
      <c r="BS28" s="1440" t="str">
        <f t="shared" si="4"/>
        <v/>
      </c>
      <c r="BT28" s="1440" t="str">
        <f t="shared" si="5"/>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1404" t="str">
        <f>CONCATENATE('01_Carga'!$M$5,"_",$I29)</f>
        <v>FI__12</v>
      </c>
      <c r="B29" s="1405"/>
      <c r="C29" s="1734" t="str">
        <f>'12_P1_Lista'!T29</f>
        <v/>
      </c>
      <c r="D29" s="1461" t="str">
        <f>'12_P1_Lista'!U29</f>
        <v/>
      </c>
      <c r="E29" s="1405"/>
      <c r="F29" s="1735" t="str">
        <f>IF('14_P2_Convoca'!F30&lt;&gt;"",'14_P2_Convoca'!F30,"")</f>
        <v/>
      </c>
      <c r="G29" s="1459" t="str">
        <f>'14_P2_Convoca'!R30</f>
        <v/>
      </c>
      <c r="H29" s="1736" t="str">
        <f t="shared" si="6"/>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316" t="str">
        <f>IF('16_P2_Prog'!O29&lt;&gt;"",'16_P2_Prog'!O29,"")</f>
        <v/>
      </c>
      <c r="P29" s="153"/>
      <c r="Q29" s="1916"/>
      <c r="R29" s="132"/>
      <c r="S29" s="132"/>
      <c r="T29" s="132"/>
      <c r="U29" s="132"/>
      <c r="V29" s="1749"/>
      <c r="W29" s="151"/>
      <c r="X29" s="1916"/>
      <c r="Y29" s="132"/>
      <c r="Z29" s="132"/>
      <c r="AA29" s="132"/>
      <c r="AB29" s="132"/>
      <c r="AC29" s="1749"/>
      <c r="AD29" s="151"/>
      <c r="AE29" s="1916"/>
      <c r="AF29" s="132"/>
      <c r="AG29" s="132"/>
      <c r="AH29" s="132"/>
      <c r="AI29" s="132"/>
      <c r="AJ29" s="1749"/>
      <c r="AK29" s="151"/>
      <c r="AL29" s="1916"/>
      <c r="AM29" s="132"/>
      <c r="AN29" s="132"/>
      <c r="AO29" s="132"/>
      <c r="AP29" s="132"/>
      <c r="AQ29" s="1749"/>
      <c r="AR29" s="151"/>
      <c r="AS29" s="1916"/>
      <c r="AT29" s="132"/>
      <c r="AU29" s="132"/>
      <c r="AV29" s="132"/>
      <c r="AW29" s="132"/>
      <c r="AX29" s="1749"/>
      <c r="AY29" s="151"/>
      <c r="AZ29" s="270" t="str">
        <f t="shared" si="7"/>
        <v/>
      </c>
      <c r="BA29" s="271" t="str">
        <f t="shared" si="8"/>
        <v/>
      </c>
      <c r="BB29" s="271" t="str">
        <f t="shared" si="9"/>
        <v/>
      </c>
      <c r="BC29" s="271" t="str">
        <f t="shared" si="10"/>
        <v/>
      </c>
      <c r="BD29" s="272" t="str">
        <f t="shared" si="11"/>
        <v/>
      </c>
      <c r="BE29" s="15" t="str">
        <f t="shared" si="12"/>
        <v/>
      </c>
      <c r="BG29" s="270" t="str">
        <f t="shared" si="0"/>
        <v/>
      </c>
      <c r="BH29" s="271" t="str">
        <f t="shared" si="1"/>
        <v/>
      </c>
      <c r="BI29" s="273" t="str">
        <f t="shared" si="2"/>
        <v/>
      </c>
      <c r="BJ29" s="15" t="str">
        <f t="shared" si="3"/>
        <v/>
      </c>
      <c r="BL29" s="67" t="str">
        <f t="shared" si="13"/>
        <v/>
      </c>
      <c r="BM29" s="263"/>
      <c r="BO29" s="1850" t="str">
        <f>IF('20_P2_Alega'!P29&lt;&gt;"","SÍ","")</f>
        <v/>
      </c>
      <c r="BP29" s="1850" t="str">
        <f>IF('20_P2_Alega'!Q29&lt;&gt;"",'20_P2_Alega'!Q29,"")</f>
        <v/>
      </c>
      <c r="BQ29" s="1850"/>
      <c r="BS29" s="1440" t="str">
        <f t="shared" si="4"/>
        <v/>
      </c>
      <c r="BT29" s="1440" t="str">
        <f t="shared" si="5"/>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1404" t="str">
        <f>CONCATENATE('01_Carga'!$M$5,"_",$I30)</f>
        <v>FI__13</v>
      </c>
      <c r="B30" s="1405"/>
      <c r="C30" s="1734" t="str">
        <f>'12_P1_Lista'!T30</f>
        <v/>
      </c>
      <c r="D30" s="1461" t="str">
        <f>'12_P1_Lista'!U30</f>
        <v/>
      </c>
      <c r="E30" s="1405"/>
      <c r="F30" s="1735" t="str">
        <f>IF('14_P2_Convoca'!F31&lt;&gt;"",'14_P2_Convoca'!F31,"")</f>
        <v/>
      </c>
      <c r="G30" s="1459" t="str">
        <f>'14_P2_Convoca'!R31</f>
        <v/>
      </c>
      <c r="H30" s="1736" t="str">
        <f t="shared" si="6"/>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316" t="str">
        <f>IF('16_P2_Prog'!O30&lt;&gt;"",'16_P2_Prog'!O30,"")</f>
        <v/>
      </c>
      <c r="P30" s="153"/>
      <c r="Q30" s="1916"/>
      <c r="R30" s="132"/>
      <c r="S30" s="132"/>
      <c r="T30" s="132"/>
      <c r="U30" s="132"/>
      <c r="V30" s="1749"/>
      <c r="W30" s="151"/>
      <c r="X30" s="1916"/>
      <c r="Y30" s="132"/>
      <c r="Z30" s="132"/>
      <c r="AA30" s="132"/>
      <c r="AB30" s="132"/>
      <c r="AC30" s="1749"/>
      <c r="AD30" s="151"/>
      <c r="AE30" s="1916"/>
      <c r="AF30" s="132"/>
      <c r="AG30" s="132"/>
      <c r="AH30" s="132"/>
      <c r="AI30" s="132"/>
      <c r="AJ30" s="1749"/>
      <c r="AK30" s="151"/>
      <c r="AL30" s="1916"/>
      <c r="AM30" s="132"/>
      <c r="AN30" s="132"/>
      <c r="AO30" s="132"/>
      <c r="AP30" s="132"/>
      <c r="AQ30" s="1749"/>
      <c r="AR30" s="151"/>
      <c r="AS30" s="1916"/>
      <c r="AT30" s="132"/>
      <c r="AU30" s="132"/>
      <c r="AV30" s="132"/>
      <c r="AW30" s="132"/>
      <c r="AX30" s="1749"/>
      <c r="AY30" s="151"/>
      <c r="AZ30" s="270" t="str">
        <f t="shared" si="7"/>
        <v/>
      </c>
      <c r="BA30" s="271" t="str">
        <f t="shared" si="8"/>
        <v/>
      </c>
      <c r="BB30" s="271" t="str">
        <f t="shared" si="9"/>
        <v/>
      </c>
      <c r="BC30" s="271" t="str">
        <f t="shared" si="10"/>
        <v/>
      </c>
      <c r="BD30" s="272" t="str">
        <f t="shared" si="11"/>
        <v/>
      </c>
      <c r="BE30" s="15" t="str">
        <f t="shared" si="12"/>
        <v/>
      </c>
      <c r="BG30" s="270" t="str">
        <f t="shared" si="0"/>
        <v/>
      </c>
      <c r="BH30" s="271" t="str">
        <f t="shared" si="1"/>
        <v/>
      </c>
      <c r="BI30" s="273" t="str">
        <f t="shared" si="2"/>
        <v/>
      </c>
      <c r="BJ30" s="15" t="str">
        <f t="shared" si="3"/>
        <v/>
      </c>
      <c r="BL30" s="67" t="str">
        <f t="shared" si="13"/>
        <v/>
      </c>
      <c r="BM30" s="263"/>
      <c r="BO30" s="1850" t="str">
        <f>IF('20_P2_Alega'!P30&lt;&gt;"","SÍ","")</f>
        <v/>
      </c>
      <c r="BP30" s="1850" t="str">
        <f>IF('20_P2_Alega'!Q30&lt;&gt;"",'20_P2_Alega'!Q30,"")</f>
        <v/>
      </c>
      <c r="BQ30" s="1850"/>
      <c r="BS30" s="1440" t="str">
        <f t="shared" si="4"/>
        <v/>
      </c>
      <c r="BT30" s="1440" t="str">
        <f t="shared" si="5"/>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1404" t="str">
        <f>CONCATENATE('01_Carga'!$M$5,"_",$I31)</f>
        <v>FI__14</v>
      </c>
      <c r="B31" s="1405"/>
      <c r="C31" s="1734" t="str">
        <f>'12_P1_Lista'!T31</f>
        <v/>
      </c>
      <c r="D31" s="1461" t="str">
        <f>'12_P1_Lista'!U31</f>
        <v/>
      </c>
      <c r="E31" s="1405"/>
      <c r="F31" s="1735" t="str">
        <f>IF('14_P2_Convoca'!F32&lt;&gt;"",'14_P2_Convoca'!F32,"")</f>
        <v/>
      </c>
      <c r="G31" s="1459" t="str">
        <f>'14_P2_Convoca'!R32</f>
        <v/>
      </c>
      <c r="H31" s="1736" t="str">
        <f t="shared" si="6"/>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316" t="str">
        <f>IF('16_P2_Prog'!O31&lt;&gt;"",'16_P2_Prog'!O31,"")</f>
        <v/>
      </c>
      <c r="P31" s="153"/>
      <c r="Q31" s="1916"/>
      <c r="R31" s="132"/>
      <c r="S31" s="132"/>
      <c r="T31" s="132"/>
      <c r="U31" s="132"/>
      <c r="V31" s="1749"/>
      <c r="W31" s="151"/>
      <c r="X31" s="1916"/>
      <c r="Y31" s="132"/>
      <c r="Z31" s="132"/>
      <c r="AA31" s="132"/>
      <c r="AB31" s="132"/>
      <c r="AC31" s="1749"/>
      <c r="AD31" s="151"/>
      <c r="AE31" s="1916"/>
      <c r="AF31" s="132"/>
      <c r="AG31" s="132"/>
      <c r="AH31" s="132"/>
      <c r="AI31" s="132"/>
      <c r="AJ31" s="1749"/>
      <c r="AK31" s="151"/>
      <c r="AL31" s="1916"/>
      <c r="AM31" s="132"/>
      <c r="AN31" s="132"/>
      <c r="AO31" s="132"/>
      <c r="AP31" s="132"/>
      <c r="AQ31" s="1749"/>
      <c r="AR31" s="151"/>
      <c r="AS31" s="1916"/>
      <c r="AT31" s="132"/>
      <c r="AU31" s="132"/>
      <c r="AV31" s="132"/>
      <c r="AW31" s="132"/>
      <c r="AX31" s="1749"/>
      <c r="AY31" s="151"/>
      <c r="AZ31" s="270" t="str">
        <f t="shared" si="7"/>
        <v/>
      </c>
      <c r="BA31" s="271" t="str">
        <f t="shared" si="8"/>
        <v/>
      </c>
      <c r="BB31" s="271" t="str">
        <f t="shared" si="9"/>
        <v/>
      </c>
      <c r="BC31" s="271" t="str">
        <f t="shared" si="10"/>
        <v/>
      </c>
      <c r="BD31" s="272" t="str">
        <f t="shared" si="11"/>
        <v/>
      </c>
      <c r="BE31" s="15" t="str">
        <f t="shared" si="12"/>
        <v/>
      </c>
      <c r="BG31" s="270" t="str">
        <f t="shared" si="0"/>
        <v/>
      </c>
      <c r="BH31" s="271" t="str">
        <f t="shared" si="1"/>
        <v/>
      </c>
      <c r="BI31" s="273" t="str">
        <f t="shared" si="2"/>
        <v/>
      </c>
      <c r="BJ31" s="15" t="str">
        <f t="shared" si="3"/>
        <v/>
      </c>
      <c r="BL31" s="67" t="str">
        <f t="shared" si="13"/>
        <v/>
      </c>
      <c r="BM31" s="263"/>
      <c r="BO31" s="1850" t="str">
        <f>IF('20_P2_Alega'!P31&lt;&gt;"","SÍ","")</f>
        <v/>
      </c>
      <c r="BP31" s="1850" t="str">
        <f>IF('20_P2_Alega'!Q31&lt;&gt;"",'20_P2_Alega'!Q31,"")</f>
        <v/>
      </c>
      <c r="BQ31" s="1850"/>
      <c r="BS31" s="1440" t="str">
        <f t="shared" si="4"/>
        <v/>
      </c>
      <c r="BT31" s="1440" t="str">
        <f t="shared" si="5"/>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1404" t="str">
        <f>CONCATENATE('01_Carga'!$M$5,"_",$I32)</f>
        <v>FI__15</v>
      </c>
      <c r="B32" s="1405"/>
      <c r="C32" s="1734" t="str">
        <f>'12_P1_Lista'!T32</f>
        <v/>
      </c>
      <c r="D32" s="1461" t="str">
        <f>'12_P1_Lista'!U32</f>
        <v/>
      </c>
      <c r="E32" s="1405"/>
      <c r="F32" s="1735" t="str">
        <f>IF('14_P2_Convoca'!F33&lt;&gt;"",'14_P2_Convoca'!F33,"")</f>
        <v/>
      </c>
      <c r="G32" s="1459" t="str">
        <f>'14_P2_Convoca'!R33</f>
        <v/>
      </c>
      <c r="H32" s="1736" t="str">
        <f t="shared" si="6"/>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316" t="str">
        <f>IF('16_P2_Prog'!O32&lt;&gt;"",'16_P2_Prog'!O32,"")</f>
        <v/>
      </c>
      <c r="P32" s="153"/>
      <c r="Q32" s="1916"/>
      <c r="R32" s="132"/>
      <c r="S32" s="132"/>
      <c r="T32" s="132"/>
      <c r="U32" s="132"/>
      <c r="V32" s="1749"/>
      <c r="W32" s="151"/>
      <c r="X32" s="1916"/>
      <c r="Y32" s="132"/>
      <c r="Z32" s="132"/>
      <c r="AA32" s="132"/>
      <c r="AB32" s="132"/>
      <c r="AC32" s="1749"/>
      <c r="AD32" s="151"/>
      <c r="AE32" s="1916"/>
      <c r="AF32" s="132"/>
      <c r="AG32" s="132"/>
      <c r="AH32" s="132"/>
      <c r="AI32" s="132"/>
      <c r="AJ32" s="1749"/>
      <c r="AK32" s="151"/>
      <c r="AL32" s="1916"/>
      <c r="AM32" s="132"/>
      <c r="AN32" s="132"/>
      <c r="AO32" s="132"/>
      <c r="AP32" s="132"/>
      <c r="AQ32" s="1749"/>
      <c r="AR32" s="151"/>
      <c r="AS32" s="1916"/>
      <c r="AT32" s="132"/>
      <c r="AU32" s="132"/>
      <c r="AV32" s="132"/>
      <c r="AW32" s="132"/>
      <c r="AX32" s="1749"/>
      <c r="AY32" s="151"/>
      <c r="AZ32" s="270" t="str">
        <f t="shared" si="7"/>
        <v/>
      </c>
      <c r="BA32" s="271" t="str">
        <f t="shared" si="8"/>
        <v/>
      </c>
      <c r="BB32" s="271" t="str">
        <f t="shared" si="9"/>
        <v/>
      </c>
      <c r="BC32" s="271" t="str">
        <f t="shared" si="10"/>
        <v/>
      </c>
      <c r="BD32" s="272" t="str">
        <f t="shared" si="11"/>
        <v/>
      </c>
      <c r="BE32" s="15" t="str">
        <f t="shared" si="12"/>
        <v/>
      </c>
      <c r="BG32" s="270" t="str">
        <f t="shared" si="0"/>
        <v/>
      </c>
      <c r="BH32" s="271" t="str">
        <f t="shared" si="1"/>
        <v/>
      </c>
      <c r="BI32" s="273" t="str">
        <f t="shared" si="2"/>
        <v/>
      </c>
      <c r="BJ32" s="15" t="str">
        <f t="shared" si="3"/>
        <v/>
      </c>
      <c r="BL32" s="67" t="str">
        <f t="shared" si="13"/>
        <v/>
      </c>
      <c r="BM32" s="263"/>
      <c r="BO32" s="1850" t="str">
        <f>IF('20_P2_Alega'!P32&lt;&gt;"","SÍ","")</f>
        <v/>
      </c>
      <c r="BP32" s="1850" t="str">
        <f>IF('20_P2_Alega'!Q32&lt;&gt;"",'20_P2_Alega'!Q32,"")</f>
        <v/>
      </c>
      <c r="BQ32" s="1850"/>
      <c r="BS32" s="1440" t="str">
        <f t="shared" si="4"/>
        <v/>
      </c>
      <c r="BT32" s="1440" t="str">
        <f t="shared" si="5"/>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1404" t="str">
        <f>CONCATENATE('01_Carga'!$M$5,"_",$I33)</f>
        <v>FI__16</v>
      </c>
      <c r="B33" s="1405"/>
      <c r="C33" s="1734" t="str">
        <f>'12_P1_Lista'!T33</f>
        <v/>
      </c>
      <c r="D33" s="1461" t="str">
        <f>'12_P1_Lista'!U33</f>
        <v/>
      </c>
      <c r="E33" s="1405"/>
      <c r="F33" s="1735" t="str">
        <f>IF('14_P2_Convoca'!F34&lt;&gt;"",'14_P2_Convoca'!F34,"")</f>
        <v/>
      </c>
      <c r="G33" s="1459" t="str">
        <f>'14_P2_Convoca'!R34</f>
        <v/>
      </c>
      <c r="H33" s="1736" t="str">
        <f t="shared" si="6"/>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316" t="str">
        <f>IF('16_P2_Prog'!O33&lt;&gt;"",'16_P2_Prog'!O33,"")</f>
        <v/>
      </c>
      <c r="P33" s="153"/>
      <c r="Q33" s="1916"/>
      <c r="R33" s="132"/>
      <c r="S33" s="132"/>
      <c r="T33" s="132"/>
      <c r="U33" s="132"/>
      <c r="V33" s="1749"/>
      <c r="W33" s="151"/>
      <c r="X33" s="1916"/>
      <c r="Y33" s="132"/>
      <c r="Z33" s="132"/>
      <c r="AA33" s="132"/>
      <c r="AB33" s="132"/>
      <c r="AC33" s="1749"/>
      <c r="AD33" s="151"/>
      <c r="AE33" s="1916"/>
      <c r="AF33" s="132"/>
      <c r="AG33" s="132"/>
      <c r="AH33" s="132"/>
      <c r="AI33" s="132"/>
      <c r="AJ33" s="1749"/>
      <c r="AK33" s="151"/>
      <c r="AL33" s="1916"/>
      <c r="AM33" s="132"/>
      <c r="AN33" s="132"/>
      <c r="AO33" s="132"/>
      <c r="AP33" s="132"/>
      <c r="AQ33" s="1749"/>
      <c r="AR33" s="151"/>
      <c r="AS33" s="1916"/>
      <c r="AT33" s="132"/>
      <c r="AU33" s="132"/>
      <c r="AV33" s="132"/>
      <c r="AW33" s="132"/>
      <c r="AX33" s="1749"/>
      <c r="AY33" s="151"/>
      <c r="AZ33" s="270" t="str">
        <f t="shared" si="7"/>
        <v/>
      </c>
      <c r="BA33" s="271" t="str">
        <f t="shared" si="8"/>
        <v/>
      </c>
      <c r="BB33" s="271" t="str">
        <f t="shared" si="9"/>
        <v/>
      </c>
      <c r="BC33" s="271" t="str">
        <f t="shared" si="10"/>
        <v/>
      </c>
      <c r="BD33" s="272" t="str">
        <f t="shared" si="11"/>
        <v/>
      </c>
      <c r="BE33" s="15" t="str">
        <f t="shared" si="12"/>
        <v/>
      </c>
      <c r="BG33" s="270" t="str">
        <f t="shared" si="0"/>
        <v/>
      </c>
      <c r="BH33" s="271" t="str">
        <f t="shared" si="1"/>
        <v/>
      </c>
      <c r="BI33" s="273" t="str">
        <f t="shared" si="2"/>
        <v/>
      </c>
      <c r="BJ33" s="15" t="str">
        <f t="shared" si="3"/>
        <v/>
      </c>
      <c r="BL33" s="67" t="str">
        <f t="shared" si="13"/>
        <v/>
      </c>
      <c r="BM33" s="263"/>
      <c r="BO33" s="1850" t="str">
        <f>IF('20_P2_Alega'!P33&lt;&gt;"","SÍ","")</f>
        <v/>
      </c>
      <c r="BP33" s="1850" t="str">
        <f>IF('20_P2_Alega'!Q33&lt;&gt;"",'20_P2_Alega'!Q33,"")</f>
        <v/>
      </c>
      <c r="BQ33" s="1850"/>
      <c r="BS33" s="1440" t="str">
        <f t="shared" si="4"/>
        <v/>
      </c>
      <c r="BT33" s="1440" t="str">
        <f t="shared" si="5"/>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1404" t="str">
        <f>CONCATENATE('01_Carga'!$M$5,"_",$I34)</f>
        <v>FI__17</v>
      </c>
      <c r="B34" s="1405"/>
      <c r="C34" s="1734" t="str">
        <f>'12_P1_Lista'!T34</f>
        <v/>
      </c>
      <c r="D34" s="1461" t="str">
        <f>'12_P1_Lista'!U34</f>
        <v/>
      </c>
      <c r="E34" s="1405"/>
      <c r="F34" s="1735" t="str">
        <f>IF('14_P2_Convoca'!F35&lt;&gt;"",'14_P2_Convoca'!F35,"")</f>
        <v/>
      </c>
      <c r="G34" s="1459" t="str">
        <f>'14_P2_Convoca'!R35</f>
        <v/>
      </c>
      <c r="H34" s="1736" t="str">
        <f t="shared" si="6"/>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316" t="str">
        <f>IF('16_P2_Prog'!O34&lt;&gt;"",'16_P2_Prog'!O34,"")</f>
        <v/>
      </c>
      <c r="P34" s="153"/>
      <c r="Q34" s="1916"/>
      <c r="R34" s="132"/>
      <c r="S34" s="132"/>
      <c r="T34" s="132"/>
      <c r="U34" s="132"/>
      <c r="V34" s="1749"/>
      <c r="W34" s="151"/>
      <c r="X34" s="1916"/>
      <c r="Y34" s="132"/>
      <c r="Z34" s="132"/>
      <c r="AA34" s="132"/>
      <c r="AB34" s="132"/>
      <c r="AC34" s="1749"/>
      <c r="AD34" s="151"/>
      <c r="AE34" s="1916"/>
      <c r="AF34" s="132"/>
      <c r="AG34" s="132"/>
      <c r="AH34" s="132"/>
      <c r="AI34" s="132"/>
      <c r="AJ34" s="1749"/>
      <c r="AK34" s="151"/>
      <c r="AL34" s="1916"/>
      <c r="AM34" s="132"/>
      <c r="AN34" s="132"/>
      <c r="AO34" s="132"/>
      <c r="AP34" s="132"/>
      <c r="AQ34" s="1749"/>
      <c r="AR34" s="151"/>
      <c r="AS34" s="1916"/>
      <c r="AT34" s="132"/>
      <c r="AU34" s="132"/>
      <c r="AV34" s="132"/>
      <c r="AW34" s="132"/>
      <c r="AX34" s="1749"/>
      <c r="AY34" s="151"/>
      <c r="AZ34" s="270" t="str">
        <f t="shared" si="7"/>
        <v/>
      </c>
      <c r="BA34" s="271" t="str">
        <f t="shared" si="8"/>
        <v/>
      </c>
      <c r="BB34" s="271" t="str">
        <f t="shared" si="9"/>
        <v/>
      </c>
      <c r="BC34" s="271" t="str">
        <f t="shared" si="10"/>
        <v/>
      </c>
      <c r="BD34" s="272" t="str">
        <f t="shared" si="11"/>
        <v/>
      </c>
      <c r="BE34" s="15" t="str">
        <f t="shared" si="12"/>
        <v/>
      </c>
      <c r="BG34" s="270" t="str">
        <f t="shared" si="0"/>
        <v/>
      </c>
      <c r="BH34" s="271" t="str">
        <f t="shared" si="1"/>
        <v/>
      </c>
      <c r="BI34" s="273" t="str">
        <f t="shared" si="2"/>
        <v/>
      </c>
      <c r="BJ34" s="15" t="str">
        <f t="shared" si="3"/>
        <v/>
      </c>
      <c r="BL34" s="67" t="str">
        <f t="shared" si="13"/>
        <v/>
      </c>
      <c r="BM34" s="263"/>
      <c r="BO34" s="1850" t="str">
        <f>IF('20_P2_Alega'!P34&lt;&gt;"","SÍ","")</f>
        <v/>
      </c>
      <c r="BP34" s="1850" t="str">
        <f>IF('20_P2_Alega'!Q34&lt;&gt;"",'20_P2_Alega'!Q34,"")</f>
        <v/>
      </c>
      <c r="BQ34" s="1850"/>
      <c r="BS34" s="1440" t="str">
        <f t="shared" si="4"/>
        <v/>
      </c>
      <c r="BT34" s="1440" t="str">
        <f t="shared" si="5"/>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1404" t="str">
        <f>CONCATENATE('01_Carga'!$M$5,"_",$I35)</f>
        <v>FI__18</v>
      </c>
      <c r="B35" s="1405"/>
      <c r="C35" s="1734" t="str">
        <f>'12_P1_Lista'!T35</f>
        <v/>
      </c>
      <c r="D35" s="1461" t="str">
        <f>'12_P1_Lista'!U35</f>
        <v/>
      </c>
      <c r="E35" s="1405"/>
      <c r="F35" s="1735" t="str">
        <f>IF('14_P2_Convoca'!F36&lt;&gt;"",'14_P2_Convoca'!F36,"")</f>
        <v/>
      </c>
      <c r="G35" s="1459" t="str">
        <f>'14_P2_Convoca'!R36</f>
        <v/>
      </c>
      <c r="H35" s="1736" t="str">
        <f t="shared" si="6"/>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316" t="str">
        <f>IF('16_P2_Prog'!O35&lt;&gt;"",'16_P2_Prog'!O35,"")</f>
        <v/>
      </c>
      <c r="P35" s="153"/>
      <c r="Q35" s="1916"/>
      <c r="R35" s="132"/>
      <c r="S35" s="132"/>
      <c r="T35" s="132"/>
      <c r="U35" s="132"/>
      <c r="V35" s="1749"/>
      <c r="W35" s="151"/>
      <c r="X35" s="1916"/>
      <c r="Y35" s="132"/>
      <c r="Z35" s="132"/>
      <c r="AA35" s="132"/>
      <c r="AB35" s="132"/>
      <c r="AC35" s="1749"/>
      <c r="AD35" s="151"/>
      <c r="AE35" s="1916"/>
      <c r="AF35" s="132"/>
      <c r="AG35" s="132"/>
      <c r="AH35" s="132"/>
      <c r="AI35" s="132"/>
      <c r="AJ35" s="1749"/>
      <c r="AK35" s="151"/>
      <c r="AL35" s="1916"/>
      <c r="AM35" s="132"/>
      <c r="AN35" s="132"/>
      <c r="AO35" s="132"/>
      <c r="AP35" s="132"/>
      <c r="AQ35" s="1749"/>
      <c r="AR35" s="151"/>
      <c r="AS35" s="1916"/>
      <c r="AT35" s="132"/>
      <c r="AU35" s="132"/>
      <c r="AV35" s="132"/>
      <c r="AW35" s="132"/>
      <c r="AX35" s="1749"/>
      <c r="AY35" s="151"/>
      <c r="AZ35" s="270" t="str">
        <f t="shared" si="7"/>
        <v/>
      </c>
      <c r="BA35" s="271" t="str">
        <f t="shared" si="8"/>
        <v/>
      </c>
      <c r="BB35" s="271" t="str">
        <f t="shared" si="9"/>
        <v/>
      </c>
      <c r="BC35" s="271" t="str">
        <f t="shared" si="10"/>
        <v/>
      </c>
      <c r="BD35" s="272" t="str">
        <f t="shared" si="11"/>
        <v/>
      </c>
      <c r="BE35" s="15" t="str">
        <f t="shared" si="12"/>
        <v/>
      </c>
      <c r="BG35" s="270" t="str">
        <f t="shared" si="0"/>
        <v/>
      </c>
      <c r="BH35" s="271" t="str">
        <f t="shared" si="1"/>
        <v/>
      </c>
      <c r="BI35" s="273" t="str">
        <f t="shared" si="2"/>
        <v/>
      </c>
      <c r="BJ35" s="15" t="str">
        <f t="shared" si="3"/>
        <v/>
      </c>
      <c r="BL35" s="67" t="str">
        <f t="shared" si="13"/>
        <v/>
      </c>
      <c r="BM35" s="263"/>
      <c r="BO35" s="1850" t="str">
        <f>IF('20_P2_Alega'!P35&lt;&gt;"","SÍ","")</f>
        <v/>
      </c>
      <c r="BP35" s="1850" t="str">
        <f>IF('20_P2_Alega'!Q35&lt;&gt;"",'20_P2_Alega'!Q35,"")</f>
        <v/>
      </c>
      <c r="BQ35" s="1850"/>
      <c r="BS35" s="1440" t="str">
        <f t="shared" si="4"/>
        <v/>
      </c>
      <c r="BT35" s="1440" t="str">
        <f t="shared" si="5"/>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1404" t="str">
        <f>CONCATENATE('01_Carga'!$M$5,"_",$I36)</f>
        <v>FI__19</v>
      </c>
      <c r="B36" s="1405"/>
      <c r="C36" s="1734" t="str">
        <f>'12_P1_Lista'!T36</f>
        <v/>
      </c>
      <c r="D36" s="1461" t="str">
        <f>'12_P1_Lista'!U36</f>
        <v/>
      </c>
      <c r="E36" s="1405"/>
      <c r="F36" s="1735" t="str">
        <f>IF('14_P2_Convoca'!F37&lt;&gt;"",'14_P2_Convoca'!F37,"")</f>
        <v/>
      </c>
      <c r="G36" s="1459" t="str">
        <f>'14_P2_Convoca'!R37</f>
        <v/>
      </c>
      <c r="H36" s="1736" t="str">
        <f t="shared" si="6"/>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316" t="str">
        <f>IF('16_P2_Prog'!O36&lt;&gt;"",'16_P2_Prog'!O36,"")</f>
        <v/>
      </c>
      <c r="P36" s="153"/>
      <c r="Q36" s="1916"/>
      <c r="R36" s="132"/>
      <c r="S36" s="132"/>
      <c r="T36" s="132"/>
      <c r="U36" s="132"/>
      <c r="V36" s="1749"/>
      <c r="W36" s="151"/>
      <c r="X36" s="1916"/>
      <c r="Y36" s="132"/>
      <c r="Z36" s="132"/>
      <c r="AA36" s="132"/>
      <c r="AB36" s="132"/>
      <c r="AC36" s="1749"/>
      <c r="AD36" s="151"/>
      <c r="AE36" s="1916"/>
      <c r="AF36" s="132"/>
      <c r="AG36" s="132"/>
      <c r="AH36" s="132"/>
      <c r="AI36" s="132"/>
      <c r="AJ36" s="1749"/>
      <c r="AK36" s="151"/>
      <c r="AL36" s="1916"/>
      <c r="AM36" s="132"/>
      <c r="AN36" s="132"/>
      <c r="AO36" s="132"/>
      <c r="AP36" s="132"/>
      <c r="AQ36" s="1749"/>
      <c r="AR36" s="151"/>
      <c r="AS36" s="1916"/>
      <c r="AT36" s="132"/>
      <c r="AU36" s="132"/>
      <c r="AV36" s="132"/>
      <c r="AW36" s="132"/>
      <c r="AX36" s="1749"/>
      <c r="AY36" s="151"/>
      <c r="AZ36" s="270" t="str">
        <f t="shared" si="7"/>
        <v/>
      </c>
      <c r="BA36" s="271" t="str">
        <f t="shared" si="8"/>
        <v/>
      </c>
      <c r="BB36" s="271" t="str">
        <f t="shared" si="9"/>
        <v/>
      </c>
      <c r="BC36" s="271" t="str">
        <f t="shared" si="10"/>
        <v/>
      </c>
      <c r="BD36" s="272" t="str">
        <f t="shared" si="11"/>
        <v/>
      </c>
      <c r="BE36" s="15" t="str">
        <f t="shared" si="12"/>
        <v/>
      </c>
      <c r="BG36" s="270" t="str">
        <f t="shared" si="0"/>
        <v/>
      </c>
      <c r="BH36" s="271" t="str">
        <f t="shared" si="1"/>
        <v/>
      </c>
      <c r="BI36" s="273" t="str">
        <f t="shared" si="2"/>
        <v/>
      </c>
      <c r="BJ36" s="15" t="str">
        <f t="shared" si="3"/>
        <v/>
      </c>
      <c r="BL36" s="67" t="str">
        <f t="shared" si="13"/>
        <v/>
      </c>
      <c r="BM36" s="263"/>
      <c r="BO36" s="1850" t="str">
        <f>IF('20_P2_Alega'!P36&lt;&gt;"","SÍ","")</f>
        <v/>
      </c>
      <c r="BP36" s="1850" t="str">
        <f>IF('20_P2_Alega'!Q36&lt;&gt;"",'20_P2_Alega'!Q36,"")</f>
        <v/>
      </c>
      <c r="BQ36" s="1850"/>
      <c r="BS36" s="1440" t="str">
        <f t="shared" si="4"/>
        <v/>
      </c>
      <c r="BT36" s="1440" t="str">
        <f t="shared" si="5"/>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1404" t="str">
        <f>CONCATENATE('01_Carga'!$M$5,"_",$I37)</f>
        <v>FI__20</v>
      </c>
      <c r="B37" s="1405"/>
      <c r="C37" s="1734" t="str">
        <f>'12_P1_Lista'!T37</f>
        <v/>
      </c>
      <c r="D37" s="1461" t="str">
        <f>'12_P1_Lista'!U37</f>
        <v/>
      </c>
      <c r="E37" s="1405"/>
      <c r="F37" s="1735" t="str">
        <f>IF('14_P2_Convoca'!F38&lt;&gt;"",'14_P2_Convoca'!F38,"")</f>
        <v/>
      </c>
      <c r="G37" s="1459" t="str">
        <f>'14_P2_Convoca'!R38</f>
        <v/>
      </c>
      <c r="H37" s="1736" t="str">
        <f t="shared" si="6"/>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316" t="str">
        <f>IF('16_P2_Prog'!O37&lt;&gt;"",'16_P2_Prog'!O37,"")</f>
        <v/>
      </c>
      <c r="P37" s="153"/>
      <c r="Q37" s="1916"/>
      <c r="R37" s="132"/>
      <c r="S37" s="132"/>
      <c r="T37" s="132"/>
      <c r="U37" s="132"/>
      <c r="V37" s="1749"/>
      <c r="W37" s="151"/>
      <c r="X37" s="1916"/>
      <c r="Y37" s="132"/>
      <c r="Z37" s="132"/>
      <c r="AA37" s="132"/>
      <c r="AB37" s="132"/>
      <c r="AC37" s="1749"/>
      <c r="AD37" s="151"/>
      <c r="AE37" s="1916"/>
      <c r="AF37" s="132"/>
      <c r="AG37" s="132"/>
      <c r="AH37" s="132"/>
      <c r="AI37" s="132"/>
      <c r="AJ37" s="1749"/>
      <c r="AK37" s="151"/>
      <c r="AL37" s="1916"/>
      <c r="AM37" s="132"/>
      <c r="AN37" s="132"/>
      <c r="AO37" s="132"/>
      <c r="AP37" s="132"/>
      <c r="AQ37" s="1749"/>
      <c r="AR37" s="151"/>
      <c r="AS37" s="1916"/>
      <c r="AT37" s="132"/>
      <c r="AU37" s="132"/>
      <c r="AV37" s="132"/>
      <c r="AW37" s="132"/>
      <c r="AX37" s="1749"/>
      <c r="AY37" s="151"/>
      <c r="AZ37" s="270" t="str">
        <f t="shared" si="7"/>
        <v/>
      </c>
      <c r="BA37" s="271" t="str">
        <f t="shared" si="8"/>
        <v/>
      </c>
      <c r="BB37" s="271" t="str">
        <f t="shared" si="9"/>
        <v/>
      </c>
      <c r="BC37" s="271" t="str">
        <f t="shared" si="10"/>
        <v/>
      </c>
      <c r="BD37" s="272" t="str">
        <f t="shared" si="11"/>
        <v/>
      </c>
      <c r="BE37" s="15" t="str">
        <f t="shared" si="12"/>
        <v/>
      </c>
      <c r="BG37" s="270" t="str">
        <f t="shared" si="0"/>
        <v/>
      </c>
      <c r="BH37" s="271" t="str">
        <f t="shared" si="1"/>
        <v/>
      </c>
      <c r="BI37" s="273" t="str">
        <f t="shared" si="2"/>
        <v/>
      </c>
      <c r="BJ37" s="15" t="str">
        <f t="shared" si="3"/>
        <v/>
      </c>
      <c r="BL37" s="67" t="str">
        <f t="shared" si="13"/>
        <v/>
      </c>
      <c r="BM37" s="263"/>
      <c r="BO37" s="1850" t="str">
        <f>IF('20_P2_Alega'!P37&lt;&gt;"","SÍ","")</f>
        <v/>
      </c>
      <c r="BP37" s="1850" t="str">
        <f>IF('20_P2_Alega'!Q37&lt;&gt;"",'20_P2_Alega'!Q37,"")</f>
        <v/>
      </c>
      <c r="BQ37" s="1850"/>
      <c r="BS37" s="1440" t="str">
        <f t="shared" si="4"/>
        <v/>
      </c>
      <c r="BT37" s="1440" t="str">
        <f t="shared" si="5"/>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1404" t="str">
        <f>CONCATENATE('01_Carga'!$M$5,"_",$I38)</f>
        <v>FI__21</v>
      </c>
      <c r="B38" s="1405"/>
      <c r="C38" s="1734" t="str">
        <f>'12_P1_Lista'!T38</f>
        <v/>
      </c>
      <c r="D38" s="1461" t="str">
        <f>'12_P1_Lista'!U38</f>
        <v/>
      </c>
      <c r="E38" s="1405"/>
      <c r="F38" s="1735" t="str">
        <f>IF('14_P2_Convoca'!F39&lt;&gt;"",'14_P2_Convoca'!F39,"")</f>
        <v/>
      </c>
      <c r="G38" s="1459" t="str">
        <f>'14_P2_Convoca'!R39</f>
        <v/>
      </c>
      <c r="H38" s="1736" t="str">
        <f t="shared" si="6"/>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316" t="str">
        <f>IF('16_P2_Prog'!O38&lt;&gt;"",'16_P2_Prog'!O38,"")</f>
        <v/>
      </c>
      <c r="P38" s="153"/>
      <c r="Q38" s="1916"/>
      <c r="R38" s="132"/>
      <c r="S38" s="132"/>
      <c r="T38" s="132"/>
      <c r="U38" s="132"/>
      <c r="V38" s="1749"/>
      <c r="W38" s="151"/>
      <c r="X38" s="1916"/>
      <c r="Y38" s="132"/>
      <c r="Z38" s="132"/>
      <c r="AA38" s="132"/>
      <c r="AB38" s="132"/>
      <c r="AC38" s="1749"/>
      <c r="AD38" s="151"/>
      <c r="AE38" s="1916"/>
      <c r="AF38" s="132"/>
      <c r="AG38" s="132"/>
      <c r="AH38" s="132"/>
      <c r="AI38" s="132"/>
      <c r="AJ38" s="1749"/>
      <c r="AK38" s="151"/>
      <c r="AL38" s="1916"/>
      <c r="AM38" s="132"/>
      <c r="AN38" s="132"/>
      <c r="AO38" s="132"/>
      <c r="AP38" s="132"/>
      <c r="AQ38" s="1749"/>
      <c r="AR38" s="151"/>
      <c r="AS38" s="1916"/>
      <c r="AT38" s="132"/>
      <c r="AU38" s="132"/>
      <c r="AV38" s="132"/>
      <c r="AW38" s="132"/>
      <c r="AX38" s="1749"/>
      <c r="AY38" s="151"/>
      <c r="AZ38" s="270" t="str">
        <f t="shared" si="7"/>
        <v/>
      </c>
      <c r="BA38" s="271" t="str">
        <f t="shared" si="8"/>
        <v/>
      </c>
      <c r="BB38" s="271" t="str">
        <f t="shared" si="9"/>
        <v/>
      </c>
      <c r="BC38" s="271" t="str">
        <f t="shared" si="10"/>
        <v/>
      </c>
      <c r="BD38" s="272" t="str">
        <f t="shared" si="11"/>
        <v/>
      </c>
      <c r="BE38" s="15" t="str">
        <f t="shared" si="12"/>
        <v/>
      </c>
      <c r="BG38" s="270" t="str">
        <f t="shared" si="0"/>
        <v/>
      </c>
      <c r="BH38" s="271" t="str">
        <f t="shared" si="1"/>
        <v/>
      </c>
      <c r="BI38" s="273" t="str">
        <f t="shared" si="2"/>
        <v/>
      </c>
      <c r="BJ38" s="15" t="str">
        <f t="shared" si="3"/>
        <v/>
      </c>
      <c r="BL38" s="67" t="str">
        <f t="shared" si="13"/>
        <v/>
      </c>
      <c r="BM38" s="263"/>
      <c r="BO38" s="1850" t="str">
        <f>IF('20_P2_Alega'!P38&lt;&gt;"","SÍ","")</f>
        <v/>
      </c>
      <c r="BP38" s="1850" t="str">
        <f>IF('20_P2_Alega'!Q38&lt;&gt;"",'20_P2_Alega'!Q38,"")</f>
        <v/>
      </c>
      <c r="BQ38" s="1850"/>
      <c r="BS38" s="1440" t="str">
        <f>IF(AND(C38="NO",OR(O38&lt;&gt;"",COUNT(Q38:AX38)&gt;0)),1,"")</f>
        <v/>
      </c>
      <c r="BT38" s="1440" t="str">
        <f>IF(AND(O38&lt;&gt;"",COUNT(Q38:AX38)&gt;0),1,"")</f>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1404" t="str">
        <f>CONCATENATE('01_Carga'!$M$5,"_",$I39)</f>
        <v>FI__22</v>
      </c>
      <c r="B39" s="1405"/>
      <c r="C39" s="1734" t="str">
        <f>'12_P1_Lista'!T39</f>
        <v/>
      </c>
      <c r="D39" s="1461" t="str">
        <f>'12_P1_Lista'!U39</f>
        <v/>
      </c>
      <c r="E39" s="1405"/>
      <c r="F39" s="1735" t="str">
        <f>IF('14_P2_Convoca'!F40&lt;&gt;"",'14_P2_Convoca'!F40,"")</f>
        <v/>
      </c>
      <c r="G39" s="1459" t="str">
        <f>'14_P2_Convoca'!R40</f>
        <v/>
      </c>
      <c r="H39" s="1736" t="str">
        <f t="shared" si="6"/>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316" t="str">
        <f>IF('16_P2_Prog'!O39&lt;&gt;"",'16_P2_Prog'!O39,"")</f>
        <v/>
      </c>
      <c r="P39" s="153"/>
      <c r="Q39" s="1916"/>
      <c r="R39" s="132"/>
      <c r="S39" s="132"/>
      <c r="T39" s="132"/>
      <c r="U39" s="132"/>
      <c r="V39" s="1749"/>
      <c r="W39" s="151"/>
      <c r="X39" s="1916"/>
      <c r="Y39" s="132"/>
      <c r="Z39" s="132"/>
      <c r="AA39" s="132"/>
      <c r="AB39" s="132"/>
      <c r="AC39" s="1749"/>
      <c r="AD39" s="151"/>
      <c r="AE39" s="1916"/>
      <c r="AF39" s="132"/>
      <c r="AG39" s="132"/>
      <c r="AH39" s="132"/>
      <c r="AI39" s="132"/>
      <c r="AJ39" s="1749"/>
      <c r="AK39" s="151"/>
      <c r="AL39" s="1916"/>
      <c r="AM39" s="132"/>
      <c r="AN39" s="132"/>
      <c r="AO39" s="132"/>
      <c r="AP39" s="132"/>
      <c r="AQ39" s="1749"/>
      <c r="AR39" s="151"/>
      <c r="AS39" s="1916"/>
      <c r="AT39" s="132"/>
      <c r="AU39" s="132"/>
      <c r="AV39" s="132"/>
      <c r="AW39" s="132"/>
      <c r="AX39" s="1749"/>
      <c r="AY39" s="151"/>
      <c r="AZ39" s="270" t="str">
        <f t="shared" si="7"/>
        <v/>
      </c>
      <c r="BA39" s="271" t="str">
        <f t="shared" si="8"/>
        <v/>
      </c>
      <c r="BB39" s="271" t="str">
        <f t="shared" si="9"/>
        <v/>
      </c>
      <c r="BC39" s="271" t="str">
        <f t="shared" si="10"/>
        <v/>
      </c>
      <c r="BD39" s="272" t="str">
        <f t="shared" si="11"/>
        <v/>
      </c>
      <c r="BE39" s="15" t="str">
        <f t="shared" si="12"/>
        <v/>
      </c>
      <c r="BG39" s="270" t="str">
        <f t="shared" si="0"/>
        <v/>
      </c>
      <c r="BH39" s="271" t="str">
        <f t="shared" si="1"/>
        <v/>
      </c>
      <c r="BI39" s="273" t="str">
        <f t="shared" si="2"/>
        <v/>
      </c>
      <c r="BJ39" s="15" t="str">
        <f t="shared" si="3"/>
        <v/>
      </c>
      <c r="BL39" s="67" t="str">
        <f t="shared" si="13"/>
        <v/>
      </c>
      <c r="BM39" s="263"/>
      <c r="BO39" s="1850" t="str">
        <f>IF('20_P2_Alega'!P39&lt;&gt;"","SÍ","")</f>
        <v/>
      </c>
      <c r="BP39" s="1850" t="str">
        <f>IF('20_P2_Alega'!Q39&lt;&gt;"",'20_P2_Alega'!Q39,"")</f>
        <v/>
      </c>
      <c r="BQ39" s="1850"/>
      <c r="BS39" s="1440" t="str">
        <f t="shared" ref="BS39:BS102" si="19">IF(AND(C39="NO",OR(O39&lt;&gt;"",COUNT(Q39:AX39)&gt;0)),1,"")</f>
        <v/>
      </c>
      <c r="BT39" s="1440" t="str">
        <f t="shared" ref="BT39:BT102" si="20">IF(AND(O39&lt;&gt;"",COUNT(Q39:AX39)&gt;0),1,"")</f>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1404" t="str">
        <f>CONCATENATE('01_Carga'!$M$5,"_",$I40)</f>
        <v>FI__23</v>
      </c>
      <c r="B40" s="1405"/>
      <c r="C40" s="1734" t="str">
        <f>'12_P1_Lista'!T40</f>
        <v/>
      </c>
      <c r="D40" s="1461" t="str">
        <f>'12_P1_Lista'!U40</f>
        <v/>
      </c>
      <c r="E40" s="1405"/>
      <c r="F40" s="1735" t="str">
        <f>IF('14_P2_Convoca'!F41&lt;&gt;"",'14_P2_Convoca'!F41,"")</f>
        <v/>
      </c>
      <c r="G40" s="1459" t="str">
        <f>'14_P2_Convoca'!R41</f>
        <v/>
      </c>
      <c r="H40" s="1736" t="str">
        <f t="shared" si="6"/>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316" t="str">
        <f>IF('16_P2_Prog'!O40&lt;&gt;"",'16_P2_Prog'!O40,"")</f>
        <v/>
      </c>
      <c r="P40" s="153"/>
      <c r="Q40" s="1916"/>
      <c r="R40" s="132"/>
      <c r="S40" s="132"/>
      <c r="T40" s="132"/>
      <c r="U40" s="132"/>
      <c r="V40" s="1749"/>
      <c r="W40" s="151"/>
      <c r="X40" s="1916"/>
      <c r="Y40" s="132"/>
      <c r="Z40" s="132"/>
      <c r="AA40" s="132"/>
      <c r="AB40" s="132"/>
      <c r="AC40" s="1749"/>
      <c r="AD40" s="151"/>
      <c r="AE40" s="1916"/>
      <c r="AF40" s="132"/>
      <c r="AG40" s="132"/>
      <c r="AH40" s="132"/>
      <c r="AI40" s="132"/>
      <c r="AJ40" s="1749"/>
      <c r="AK40" s="151"/>
      <c r="AL40" s="1916"/>
      <c r="AM40" s="132"/>
      <c r="AN40" s="132"/>
      <c r="AO40" s="132"/>
      <c r="AP40" s="132"/>
      <c r="AQ40" s="1749"/>
      <c r="AR40" s="151"/>
      <c r="AS40" s="1916"/>
      <c r="AT40" s="132"/>
      <c r="AU40" s="132"/>
      <c r="AV40" s="132"/>
      <c r="AW40" s="132"/>
      <c r="AX40" s="1749"/>
      <c r="AY40" s="151"/>
      <c r="AZ40" s="270" t="str">
        <f t="shared" si="7"/>
        <v/>
      </c>
      <c r="BA40" s="271" t="str">
        <f t="shared" si="8"/>
        <v/>
      </c>
      <c r="BB40" s="271" t="str">
        <f t="shared" si="9"/>
        <v/>
      </c>
      <c r="BC40" s="271" t="str">
        <f t="shared" si="10"/>
        <v/>
      </c>
      <c r="BD40" s="272" t="str">
        <f t="shared" si="11"/>
        <v/>
      </c>
      <c r="BE40" s="15" t="str">
        <f t="shared" si="12"/>
        <v/>
      </c>
      <c r="BG40" s="270" t="str">
        <f t="shared" si="0"/>
        <v/>
      </c>
      <c r="BH40" s="271" t="str">
        <f t="shared" si="1"/>
        <v/>
      </c>
      <c r="BI40" s="273" t="str">
        <f t="shared" si="2"/>
        <v/>
      </c>
      <c r="BJ40" s="15" t="str">
        <f t="shared" si="3"/>
        <v/>
      </c>
      <c r="BL40" s="67" t="str">
        <f t="shared" si="13"/>
        <v/>
      </c>
      <c r="BM40" s="263"/>
      <c r="BO40" s="1850" t="str">
        <f>IF('20_P2_Alega'!P40&lt;&gt;"","SÍ","")</f>
        <v/>
      </c>
      <c r="BP40" s="1850" t="str">
        <f>IF('20_P2_Alega'!Q40&lt;&gt;"",'20_P2_Alega'!Q40,"")</f>
        <v/>
      </c>
      <c r="BQ40" s="1850"/>
      <c r="BS40" s="1440" t="str">
        <f t="shared" si="19"/>
        <v/>
      </c>
      <c r="BT40" s="1440" t="str">
        <f t="shared" si="20"/>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1404" t="str">
        <f>CONCATENATE('01_Carga'!$M$5,"_",$I41)</f>
        <v>FI__24</v>
      </c>
      <c r="B41" s="1405"/>
      <c r="C41" s="1734" t="str">
        <f>'12_P1_Lista'!T41</f>
        <v/>
      </c>
      <c r="D41" s="1461" t="str">
        <f>'12_P1_Lista'!U41</f>
        <v/>
      </c>
      <c r="E41" s="1405"/>
      <c r="F41" s="1735" t="str">
        <f>IF('14_P2_Convoca'!F42&lt;&gt;"",'14_P2_Convoca'!F42,"")</f>
        <v/>
      </c>
      <c r="G41" s="1459" t="str">
        <f>'14_P2_Convoca'!R42</f>
        <v/>
      </c>
      <c r="H41" s="1736" t="str">
        <f t="shared" si="6"/>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316" t="str">
        <f>IF('16_P2_Prog'!O41&lt;&gt;"",'16_P2_Prog'!O41,"")</f>
        <v/>
      </c>
      <c r="P41" s="153"/>
      <c r="Q41" s="1916"/>
      <c r="R41" s="132"/>
      <c r="S41" s="132"/>
      <c r="T41" s="132"/>
      <c r="U41" s="132"/>
      <c r="V41" s="1749"/>
      <c r="W41" s="151"/>
      <c r="X41" s="1916"/>
      <c r="Y41" s="132"/>
      <c r="Z41" s="132"/>
      <c r="AA41" s="132"/>
      <c r="AB41" s="132"/>
      <c r="AC41" s="1749"/>
      <c r="AD41" s="151"/>
      <c r="AE41" s="1916"/>
      <c r="AF41" s="132"/>
      <c r="AG41" s="132"/>
      <c r="AH41" s="132"/>
      <c r="AI41" s="132"/>
      <c r="AJ41" s="1749"/>
      <c r="AK41" s="151"/>
      <c r="AL41" s="1916"/>
      <c r="AM41" s="132"/>
      <c r="AN41" s="132"/>
      <c r="AO41" s="132"/>
      <c r="AP41" s="132"/>
      <c r="AQ41" s="1749"/>
      <c r="AR41" s="151"/>
      <c r="AS41" s="1916"/>
      <c r="AT41" s="132"/>
      <c r="AU41" s="132"/>
      <c r="AV41" s="132"/>
      <c r="AW41" s="132"/>
      <c r="AX41" s="1749"/>
      <c r="AY41" s="151"/>
      <c r="AZ41" s="270" t="str">
        <f t="shared" si="7"/>
        <v/>
      </c>
      <c r="BA41" s="271" t="str">
        <f t="shared" si="8"/>
        <v/>
      </c>
      <c r="BB41" s="271" t="str">
        <f t="shared" si="9"/>
        <v/>
      </c>
      <c r="BC41" s="271" t="str">
        <f t="shared" si="10"/>
        <v/>
      </c>
      <c r="BD41" s="272" t="str">
        <f t="shared" si="11"/>
        <v/>
      </c>
      <c r="BE41" s="15" t="str">
        <f t="shared" si="12"/>
        <v/>
      </c>
      <c r="BG41" s="270" t="str">
        <f t="shared" si="0"/>
        <v/>
      </c>
      <c r="BH41" s="271" t="str">
        <f t="shared" si="1"/>
        <v/>
      </c>
      <c r="BI41" s="273" t="str">
        <f t="shared" si="2"/>
        <v/>
      </c>
      <c r="BJ41" s="15" t="str">
        <f t="shared" si="3"/>
        <v/>
      </c>
      <c r="BL41" s="67" t="str">
        <f t="shared" si="13"/>
        <v/>
      </c>
      <c r="BM41" s="263"/>
      <c r="BO41" s="1850" t="str">
        <f>IF('20_P2_Alega'!P41&lt;&gt;"","SÍ","")</f>
        <v/>
      </c>
      <c r="BP41" s="1850" t="str">
        <f>IF('20_P2_Alega'!Q41&lt;&gt;"",'20_P2_Alega'!Q41,"")</f>
        <v/>
      </c>
      <c r="BQ41" s="1850"/>
      <c r="BS41" s="1440" t="str">
        <f t="shared" si="19"/>
        <v/>
      </c>
      <c r="BT41" s="1440" t="str">
        <f t="shared" si="20"/>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1404" t="str">
        <f>CONCATENATE('01_Carga'!$M$5,"_",$I42)</f>
        <v>FI__25</v>
      </c>
      <c r="B42" s="1405"/>
      <c r="C42" s="1734" t="str">
        <f>'12_P1_Lista'!T42</f>
        <v/>
      </c>
      <c r="D42" s="1461" t="str">
        <f>'12_P1_Lista'!U42</f>
        <v/>
      </c>
      <c r="E42" s="1405"/>
      <c r="F42" s="1735" t="str">
        <f>IF('14_P2_Convoca'!F43&lt;&gt;"",'14_P2_Convoca'!F43,"")</f>
        <v/>
      </c>
      <c r="G42" s="1459" t="str">
        <f>'14_P2_Convoca'!R43</f>
        <v/>
      </c>
      <c r="H42" s="1736" t="str">
        <f t="shared" si="6"/>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316" t="str">
        <f>IF('16_P2_Prog'!O42&lt;&gt;"",'16_P2_Prog'!O42,"")</f>
        <v/>
      </c>
      <c r="P42" s="153"/>
      <c r="Q42" s="1916"/>
      <c r="R42" s="132"/>
      <c r="S42" s="132"/>
      <c r="T42" s="132"/>
      <c r="U42" s="132"/>
      <c r="V42" s="1749"/>
      <c r="W42" s="151"/>
      <c r="X42" s="1916"/>
      <c r="Y42" s="132"/>
      <c r="Z42" s="132"/>
      <c r="AA42" s="132"/>
      <c r="AB42" s="132"/>
      <c r="AC42" s="1749"/>
      <c r="AD42" s="151"/>
      <c r="AE42" s="1916"/>
      <c r="AF42" s="132"/>
      <c r="AG42" s="132"/>
      <c r="AH42" s="132"/>
      <c r="AI42" s="132"/>
      <c r="AJ42" s="1749"/>
      <c r="AK42" s="151"/>
      <c r="AL42" s="1916"/>
      <c r="AM42" s="132"/>
      <c r="AN42" s="132"/>
      <c r="AO42" s="132"/>
      <c r="AP42" s="132"/>
      <c r="AQ42" s="1749"/>
      <c r="AR42" s="151"/>
      <c r="AS42" s="1916"/>
      <c r="AT42" s="132"/>
      <c r="AU42" s="132"/>
      <c r="AV42" s="132"/>
      <c r="AW42" s="132"/>
      <c r="AX42" s="1749"/>
      <c r="AY42" s="151"/>
      <c r="AZ42" s="270" t="str">
        <f t="shared" si="7"/>
        <v/>
      </c>
      <c r="BA42" s="271" t="str">
        <f t="shared" si="8"/>
        <v/>
      </c>
      <c r="BB42" s="271" t="str">
        <f t="shared" si="9"/>
        <v/>
      </c>
      <c r="BC42" s="271" t="str">
        <f t="shared" si="10"/>
        <v/>
      </c>
      <c r="BD42" s="272" t="str">
        <f t="shared" si="11"/>
        <v/>
      </c>
      <c r="BE42" s="15" t="str">
        <f t="shared" si="12"/>
        <v/>
      </c>
      <c r="BG42" s="270" t="str">
        <f t="shared" si="0"/>
        <v/>
      </c>
      <c r="BH42" s="271" t="str">
        <f t="shared" si="1"/>
        <v/>
      </c>
      <c r="BI42" s="273" t="str">
        <f t="shared" si="2"/>
        <v/>
      </c>
      <c r="BJ42" s="15" t="str">
        <f t="shared" si="3"/>
        <v/>
      </c>
      <c r="BL42" s="67" t="str">
        <f t="shared" si="13"/>
        <v/>
      </c>
      <c r="BM42" s="263"/>
      <c r="BO42" s="1850" t="str">
        <f>IF('20_P2_Alega'!P42&lt;&gt;"","SÍ","")</f>
        <v/>
      </c>
      <c r="BP42" s="1850" t="str">
        <f>IF('20_P2_Alega'!Q42&lt;&gt;"",'20_P2_Alega'!Q42,"")</f>
        <v/>
      </c>
      <c r="BQ42" s="1850"/>
      <c r="BS42" s="1440" t="str">
        <f t="shared" si="19"/>
        <v/>
      </c>
      <c r="BT42" s="1440" t="str">
        <f t="shared" si="20"/>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1404" t="str">
        <f>CONCATENATE('01_Carga'!$M$5,"_",$I43)</f>
        <v>FI__26</v>
      </c>
      <c r="B43" s="1405"/>
      <c r="C43" s="1734" t="str">
        <f>'12_P1_Lista'!T43</f>
        <v/>
      </c>
      <c r="D43" s="1461" t="str">
        <f>'12_P1_Lista'!U43</f>
        <v/>
      </c>
      <c r="E43" s="1405"/>
      <c r="F43" s="1735" t="str">
        <f>IF('14_P2_Convoca'!F44&lt;&gt;"",'14_P2_Convoca'!F44,"")</f>
        <v/>
      </c>
      <c r="G43" s="1459" t="str">
        <f>'14_P2_Convoca'!R44</f>
        <v/>
      </c>
      <c r="H43" s="1736" t="str">
        <f t="shared" si="6"/>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316" t="str">
        <f>IF('16_P2_Prog'!O43&lt;&gt;"",'16_P2_Prog'!O43,"")</f>
        <v/>
      </c>
      <c r="P43" s="153"/>
      <c r="Q43" s="1916"/>
      <c r="R43" s="132"/>
      <c r="S43" s="132"/>
      <c r="T43" s="132"/>
      <c r="U43" s="132"/>
      <c r="V43" s="1749"/>
      <c r="W43" s="151"/>
      <c r="X43" s="1916"/>
      <c r="Y43" s="132"/>
      <c r="Z43" s="132"/>
      <c r="AA43" s="132"/>
      <c r="AB43" s="132"/>
      <c r="AC43" s="1749"/>
      <c r="AD43" s="151"/>
      <c r="AE43" s="1916"/>
      <c r="AF43" s="132"/>
      <c r="AG43" s="132"/>
      <c r="AH43" s="132"/>
      <c r="AI43" s="132"/>
      <c r="AJ43" s="1749"/>
      <c r="AK43" s="151"/>
      <c r="AL43" s="1916"/>
      <c r="AM43" s="132"/>
      <c r="AN43" s="132"/>
      <c r="AO43" s="132"/>
      <c r="AP43" s="132"/>
      <c r="AQ43" s="1749"/>
      <c r="AR43" s="151"/>
      <c r="AS43" s="1916"/>
      <c r="AT43" s="132"/>
      <c r="AU43" s="132"/>
      <c r="AV43" s="132"/>
      <c r="AW43" s="132"/>
      <c r="AX43" s="1749"/>
      <c r="AY43" s="151"/>
      <c r="AZ43" s="270" t="str">
        <f t="shared" si="7"/>
        <v/>
      </c>
      <c r="BA43" s="271" t="str">
        <f t="shared" si="8"/>
        <v/>
      </c>
      <c r="BB43" s="271" t="str">
        <f t="shared" si="9"/>
        <v/>
      </c>
      <c r="BC43" s="271" t="str">
        <f t="shared" si="10"/>
        <v/>
      </c>
      <c r="BD43" s="272" t="str">
        <f t="shared" si="11"/>
        <v/>
      </c>
      <c r="BE43" s="15" t="str">
        <f t="shared" si="12"/>
        <v/>
      </c>
      <c r="BG43" s="270" t="str">
        <f t="shared" si="0"/>
        <v/>
      </c>
      <c r="BH43" s="271" t="str">
        <f t="shared" si="1"/>
        <v/>
      </c>
      <c r="BI43" s="273" t="str">
        <f t="shared" si="2"/>
        <v/>
      </c>
      <c r="BJ43" s="15" t="str">
        <f t="shared" si="3"/>
        <v/>
      </c>
      <c r="BL43" s="67" t="str">
        <f t="shared" si="13"/>
        <v/>
      </c>
      <c r="BM43" s="263"/>
      <c r="BO43" s="1850" t="str">
        <f>IF('20_P2_Alega'!P43&lt;&gt;"","SÍ","")</f>
        <v/>
      </c>
      <c r="BP43" s="1850" t="str">
        <f>IF('20_P2_Alega'!Q43&lt;&gt;"",'20_P2_Alega'!Q43,"")</f>
        <v/>
      </c>
      <c r="BQ43" s="1850"/>
      <c r="BS43" s="1440" t="str">
        <f t="shared" si="19"/>
        <v/>
      </c>
      <c r="BT43" s="1440" t="str">
        <f t="shared" si="20"/>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1404" t="str">
        <f>CONCATENATE('01_Carga'!$M$5,"_",$I44)</f>
        <v>FI__27</v>
      </c>
      <c r="B44" s="1405"/>
      <c r="C44" s="1734" t="str">
        <f>'12_P1_Lista'!T44</f>
        <v/>
      </c>
      <c r="D44" s="1461" t="str">
        <f>'12_P1_Lista'!U44</f>
        <v/>
      </c>
      <c r="E44" s="1405"/>
      <c r="F44" s="1735" t="str">
        <f>IF('14_P2_Convoca'!F45&lt;&gt;"",'14_P2_Convoca'!F45,"")</f>
        <v/>
      </c>
      <c r="G44" s="1459" t="str">
        <f>'14_P2_Convoca'!R45</f>
        <v/>
      </c>
      <c r="H44" s="1736" t="str">
        <f t="shared" si="6"/>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316" t="str">
        <f>IF('16_P2_Prog'!O44&lt;&gt;"",'16_P2_Prog'!O44,"")</f>
        <v/>
      </c>
      <c r="P44" s="153"/>
      <c r="Q44" s="1916"/>
      <c r="R44" s="132"/>
      <c r="S44" s="132"/>
      <c r="T44" s="132"/>
      <c r="U44" s="132"/>
      <c r="V44" s="1749"/>
      <c r="W44" s="151"/>
      <c r="X44" s="1916"/>
      <c r="Y44" s="132"/>
      <c r="Z44" s="132"/>
      <c r="AA44" s="132"/>
      <c r="AB44" s="132"/>
      <c r="AC44" s="1749"/>
      <c r="AD44" s="151"/>
      <c r="AE44" s="1916"/>
      <c r="AF44" s="132"/>
      <c r="AG44" s="132"/>
      <c r="AH44" s="132"/>
      <c r="AI44" s="132"/>
      <c r="AJ44" s="1749"/>
      <c r="AK44" s="151"/>
      <c r="AL44" s="1916"/>
      <c r="AM44" s="132"/>
      <c r="AN44" s="132"/>
      <c r="AO44" s="132"/>
      <c r="AP44" s="132"/>
      <c r="AQ44" s="1749"/>
      <c r="AR44" s="151"/>
      <c r="AS44" s="1916"/>
      <c r="AT44" s="132"/>
      <c r="AU44" s="132"/>
      <c r="AV44" s="132"/>
      <c r="AW44" s="132"/>
      <c r="AX44" s="1749"/>
      <c r="AY44" s="151"/>
      <c r="AZ44" s="270" t="str">
        <f t="shared" si="7"/>
        <v/>
      </c>
      <c r="BA44" s="271" t="str">
        <f t="shared" si="8"/>
        <v/>
      </c>
      <c r="BB44" s="271" t="str">
        <f t="shared" si="9"/>
        <v/>
      </c>
      <c r="BC44" s="271" t="str">
        <f t="shared" si="10"/>
        <v/>
      </c>
      <c r="BD44" s="272" t="str">
        <f t="shared" si="11"/>
        <v/>
      </c>
      <c r="BE44" s="15" t="str">
        <f t="shared" si="12"/>
        <v/>
      </c>
      <c r="BG44" s="270" t="str">
        <f t="shared" si="0"/>
        <v/>
      </c>
      <c r="BH44" s="271" t="str">
        <f t="shared" si="1"/>
        <v/>
      </c>
      <c r="BI44" s="273" t="str">
        <f t="shared" si="2"/>
        <v/>
      </c>
      <c r="BJ44" s="15" t="str">
        <f t="shared" si="3"/>
        <v/>
      </c>
      <c r="BL44" s="67" t="str">
        <f t="shared" si="13"/>
        <v/>
      </c>
      <c r="BM44" s="263"/>
      <c r="BO44" s="1850" t="str">
        <f>IF('20_P2_Alega'!P44&lt;&gt;"","SÍ","")</f>
        <v/>
      </c>
      <c r="BP44" s="1850" t="str">
        <f>IF('20_P2_Alega'!Q44&lt;&gt;"",'20_P2_Alega'!Q44,"")</f>
        <v/>
      </c>
      <c r="BQ44" s="1850"/>
      <c r="BS44" s="1440" t="str">
        <f t="shared" si="19"/>
        <v/>
      </c>
      <c r="BT44" s="1440" t="str">
        <f t="shared" si="20"/>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1404" t="str">
        <f>CONCATENATE('01_Carga'!$M$5,"_",$I45)</f>
        <v>FI__28</v>
      </c>
      <c r="B45" s="1405"/>
      <c r="C45" s="1734" t="str">
        <f>'12_P1_Lista'!T45</f>
        <v/>
      </c>
      <c r="D45" s="1461" t="str">
        <f>'12_P1_Lista'!U45</f>
        <v/>
      </c>
      <c r="E45" s="1405"/>
      <c r="F45" s="1735" t="str">
        <f>IF('14_P2_Convoca'!F46&lt;&gt;"",'14_P2_Convoca'!F46,"")</f>
        <v/>
      </c>
      <c r="G45" s="1459" t="str">
        <f>'14_P2_Convoca'!R46</f>
        <v/>
      </c>
      <c r="H45" s="1736" t="str">
        <f t="shared" si="6"/>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316" t="str">
        <f>IF('16_P2_Prog'!O45&lt;&gt;"",'16_P2_Prog'!O45,"")</f>
        <v/>
      </c>
      <c r="P45" s="153"/>
      <c r="Q45" s="1916"/>
      <c r="R45" s="132"/>
      <c r="S45" s="132"/>
      <c r="T45" s="132"/>
      <c r="U45" s="132"/>
      <c r="V45" s="1749"/>
      <c r="W45" s="151"/>
      <c r="X45" s="1916"/>
      <c r="Y45" s="132"/>
      <c r="Z45" s="132"/>
      <c r="AA45" s="132"/>
      <c r="AB45" s="132"/>
      <c r="AC45" s="1749"/>
      <c r="AD45" s="151"/>
      <c r="AE45" s="1916"/>
      <c r="AF45" s="132"/>
      <c r="AG45" s="132"/>
      <c r="AH45" s="132"/>
      <c r="AI45" s="132"/>
      <c r="AJ45" s="1749"/>
      <c r="AK45" s="151"/>
      <c r="AL45" s="1916"/>
      <c r="AM45" s="132"/>
      <c r="AN45" s="132"/>
      <c r="AO45" s="132"/>
      <c r="AP45" s="132"/>
      <c r="AQ45" s="1749"/>
      <c r="AR45" s="151"/>
      <c r="AS45" s="1916"/>
      <c r="AT45" s="132"/>
      <c r="AU45" s="132"/>
      <c r="AV45" s="132"/>
      <c r="AW45" s="132"/>
      <c r="AX45" s="1749"/>
      <c r="AY45" s="151"/>
      <c r="AZ45" s="270" t="str">
        <f t="shared" si="7"/>
        <v/>
      </c>
      <c r="BA45" s="271" t="str">
        <f t="shared" si="8"/>
        <v/>
      </c>
      <c r="BB45" s="271" t="str">
        <f t="shared" si="9"/>
        <v/>
      </c>
      <c r="BC45" s="271" t="str">
        <f t="shared" si="10"/>
        <v/>
      </c>
      <c r="BD45" s="272" t="str">
        <f t="shared" si="11"/>
        <v/>
      </c>
      <c r="BE45" s="15" t="str">
        <f t="shared" si="12"/>
        <v/>
      </c>
      <c r="BG45" s="270" t="str">
        <f t="shared" si="0"/>
        <v/>
      </c>
      <c r="BH45" s="271" t="str">
        <f t="shared" si="1"/>
        <v/>
      </c>
      <c r="BI45" s="273" t="str">
        <f t="shared" si="2"/>
        <v/>
      </c>
      <c r="BJ45" s="15" t="str">
        <f t="shared" si="3"/>
        <v/>
      </c>
      <c r="BL45" s="67" t="str">
        <f t="shared" si="13"/>
        <v/>
      </c>
      <c r="BM45" s="263"/>
      <c r="BO45" s="1850" t="str">
        <f>IF('20_P2_Alega'!P45&lt;&gt;"","SÍ","")</f>
        <v/>
      </c>
      <c r="BP45" s="1850" t="str">
        <f>IF('20_P2_Alega'!Q45&lt;&gt;"",'20_P2_Alega'!Q45,"")</f>
        <v/>
      </c>
      <c r="BQ45" s="1850"/>
      <c r="BS45" s="1440" t="str">
        <f t="shared" si="19"/>
        <v/>
      </c>
      <c r="BT45" s="1440" t="str">
        <f t="shared" si="20"/>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1404" t="str">
        <f>CONCATENATE('01_Carga'!$M$5,"_",$I46)</f>
        <v>FI__29</v>
      </c>
      <c r="B46" s="1405"/>
      <c r="C46" s="1734" t="str">
        <f>'12_P1_Lista'!T46</f>
        <v/>
      </c>
      <c r="D46" s="1461" t="str">
        <f>'12_P1_Lista'!U46</f>
        <v/>
      </c>
      <c r="E46" s="1405"/>
      <c r="F46" s="1735" t="str">
        <f>IF('14_P2_Convoca'!F47&lt;&gt;"",'14_P2_Convoca'!F47,"")</f>
        <v/>
      </c>
      <c r="G46" s="1459" t="str">
        <f>'14_P2_Convoca'!R47</f>
        <v/>
      </c>
      <c r="H46" s="1736" t="str">
        <f t="shared" si="6"/>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316" t="str">
        <f>IF('16_P2_Prog'!O46&lt;&gt;"",'16_P2_Prog'!O46,"")</f>
        <v/>
      </c>
      <c r="P46" s="153"/>
      <c r="Q46" s="1916"/>
      <c r="R46" s="132"/>
      <c r="S46" s="132"/>
      <c r="T46" s="132"/>
      <c r="U46" s="132"/>
      <c r="V46" s="1749"/>
      <c r="W46" s="151"/>
      <c r="X46" s="1916"/>
      <c r="Y46" s="132"/>
      <c r="Z46" s="132"/>
      <c r="AA46" s="132"/>
      <c r="AB46" s="132"/>
      <c r="AC46" s="1749"/>
      <c r="AD46" s="151"/>
      <c r="AE46" s="1916"/>
      <c r="AF46" s="132"/>
      <c r="AG46" s="132"/>
      <c r="AH46" s="132"/>
      <c r="AI46" s="132"/>
      <c r="AJ46" s="1749"/>
      <c r="AK46" s="151"/>
      <c r="AL46" s="1916"/>
      <c r="AM46" s="132"/>
      <c r="AN46" s="132"/>
      <c r="AO46" s="132"/>
      <c r="AP46" s="132"/>
      <c r="AQ46" s="1749"/>
      <c r="AR46" s="151"/>
      <c r="AS46" s="1916"/>
      <c r="AT46" s="132"/>
      <c r="AU46" s="132"/>
      <c r="AV46" s="132"/>
      <c r="AW46" s="132"/>
      <c r="AX46" s="1749"/>
      <c r="AY46" s="151"/>
      <c r="AZ46" s="270" t="str">
        <f t="shared" si="7"/>
        <v/>
      </c>
      <c r="BA46" s="271" t="str">
        <f t="shared" si="8"/>
        <v/>
      </c>
      <c r="BB46" s="271" t="str">
        <f t="shared" si="9"/>
        <v/>
      </c>
      <c r="BC46" s="271" t="str">
        <f t="shared" si="10"/>
        <v/>
      </c>
      <c r="BD46" s="272" t="str">
        <f t="shared" si="11"/>
        <v/>
      </c>
      <c r="BE46" s="15" t="str">
        <f t="shared" si="12"/>
        <v/>
      </c>
      <c r="BG46" s="270" t="str">
        <f t="shared" si="0"/>
        <v/>
      </c>
      <c r="BH46" s="271" t="str">
        <f t="shared" si="1"/>
        <v/>
      </c>
      <c r="BI46" s="273" t="str">
        <f t="shared" si="2"/>
        <v/>
      </c>
      <c r="BJ46" s="15" t="str">
        <f t="shared" si="3"/>
        <v/>
      </c>
      <c r="BL46" s="67" t="str">
        <f t="shared" si="13"/>
        <v/>
      </c>
      <c r="BM46" s="263"/>
      <c r="BO46" s="1850" t="str">
        <f>IF('20_P2_Alega'!P46&lt;&gt;"","SÍ","")</f>
        <v/>
      </c>
      <c r="BP46" s="1850" t="str">
        <f>IF('20_P2_Alega'!Q46&lt;&gt;"",'20_P2_Alega'!Q46,"")</f>
        <v/>
      </c>
      <c r="BQ46" s="1850"/>
      <c r="BS46" s="1440" t="str">
        <f t="shared" si="19"/>
        <v/>
      </c>
      <c r="BT46" s="1440" t="str">
        <f t="shared" si="20"/>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1404" t="str">
        <f>CONCATENATE('01_Carga'!$M$5,"_",$I47)</f>
        <v>FI__30</v>
      </c>
      <c r="B47" s="1405"/>
      <c r="C47" s="1734" t="str">
        <f>'12_P1_Lista'!T47</f>
        <v/>
      </c>
      <c r="D47" s="1461" t="str">
        <f>'12_P1_Lista'!U47</f>
        <v/>
      </c>
      <c r="E47" s="1405"/>
      <c r="F47" s="1735" t="str">
        <f>IF('14_P2_Convoca'!F48&lt;&gt;"",'14_P2_Convoca'!F48,"")</f>
        <v/>
      </c>
      <c r="G47" s="1459" t="str">
        <f>'14_P2_Convoca'!R48</f>
        <v/>
      </c>
      <c r="H47" s="1736" t="str">
        <f t="shared" si="6"/>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316" t="str">
        <f>IF('16_P2_Prog'!O47&lt;&gt;"",'16_P2_Prog'!O47,"")</f>
        <v/>
      </c>
      <c r="P47" s="153"/>
      <c r="Q47" s="1916"/>
      <c r="R47" s="132"/>
      <c r="S47" s="132"/>
      <c r="T47" s="132"/>
      <c r="U47" s="132"/>
      <c r="V47" s="1749"/>
      <c r="W47" s="151"/>
      <c r="X47" s="1916"/>
      <c r="Y47" s="132"/>
      <c r="Z47" s="132"/>
      <c r="AA47" s="132"/>
      <c r="AB47" s="132"/>
      <c r="AC47" s="1749"/>
      <c r="AD47" s="151"/>
      <c r="AE47" s="1916"/>
      <c r="AF47" s="132"/>
      <c r="AG47" s="132"/>
      <c r="AH47" s="132"/>
      <c r="AI47" s="132"/>
      <c r="AJ47" s="1749"/>
      <c r="AK47" s="151"/>
      <c r="AL47" s="1916"/>
      <c r="AM47" s="132"/>
      <c r="AN47" s="132"/>
      <c r="AO47" s="132"/>
      <c r="AP47" s="132"/>
      <c r="AQ47" s="1749"/>
      <c r="AR47" s="151"/>
      <c r="AS47" s="1916"/>
      <c r="AT47" s="132"/>
      <c r="AU47" s="132"/>
      <c r="AV47" s="132"/>
      <c r="AW47" s="132"/>
      <c r="AX47" s="1749"/>
      <c r="AY47" s="151"/>
      <c r="AZ47" s="270" t="str">
        <f t="shared" si="7"/>
        <v/>
      </c>
      <c r="BA47" s="271" t="str">
        <f t="shared" si="8"/>
        <v/>
      </c>
      <c r="BB47" s="271" t="str">
        <f t="shared" si="9"/>
        <v/>
      </c>
      <c r="BC47" s="271" t="str">
        <f t="shared" si="10"/>
        <v/>
      </c>
      <c r="BD47" s="272" t="str">
        <f t="shared" si="11"/>
        <v/>
      </c>
      <c r="BE47" s="15" t="str">
        <f t="shared" si="12"/>
        <v/>
      </c>
      <c r="BG47" s="270" t="str">
        <f t="shared" si="0"/>
        <v/>
      </c>
      <c r="BH47" s="271" t="str">
        <f t="shared" si="1"/>
        <v/>
      </c>
      <c r="BI47" s="273" t="str">
        <f t="shared" si="2"/>
        <v/>
      </c>
      <c r="BJ47" s="15" t="str">
        <f t="shared" si="3"/>
        <v/>
      </c>
      <c r="BL47" s="67" t="str">
        <f t="shared" si="13"/>
        <v/>
      </c>
      <c r="BM47" s="263"/>
      <c r="BO47" s="1850" t="str">
        <f>IF('20_P2_Alega'!P47&lt;&gt;"","SÍ","")</f>
        <v/>
      </c>
      <c r="BP47" s="1850" t="str">
        <f>IF('20_P2_Alega'!Q47&lt;&gt;"",'20_P2_Alega'!Q47,"")</f>
        <v/>
      </c>
      <c r="BQ47" s="1850"/>
      <c r="BS47" s="1440" t="str">
        <f t="shared" si="19"/>
        <v/>
      </c>
      <c r="BT47" s="1440" t="str">
        <f t="shared" si="20"/>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1404" t="str">
        <f>CONCATENATE('01_Carga'!$M$5,"_",$I48)</f>
        <v>FI__31</v>
      </c>
      <c r="B48" s="1405"/>
      <c r="C48" s="1734" t="str">
        <f>'12_P1_Lista'!T48</f>
        <v/>
      </c>
      <c r="D48" s="1461" t="str">
        <f>'12_P1_Lista'!U48</f>
        <v/>
      </c>
      <c r="E48" s="1405"/>
      <c r="F48" s="1735" t="str">
        <f>IF('14_P2_Convoca'!F49&lt;&gt;"",'14_P2_Convoca'!F49,"")</f>
        <v/>
      </c>
      <c r="G48" s="1459" t="str">
        <f>'14_P2_Convoca'!R49</f>
        <v/>
      </c>
      <c r="H48" s="1736" t="str">
        <f t="shared" si="6"/>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316" t="str">
        <f>IF('16_P2_Prog'!O48&lt;&gt;"",'16_P2_Prog'!O48,"")</f>
        <v/>
      </c>
      <c r="P48" s="153"/>
      <c r="Q48" s="1916"/>
      <c r="R48" s="132"/>
      <c r="S48" s="132"/>
      <c r="T48" s="132"/>
      <c r="U48" s="132"/>
      <c r="V48" s="1749"/>
      <c r="W48" s="151"/>
      <c r="X48" s="1916"/>
      <c r="Y48" s="132"/>
      <c r="Z48" s="132"/>
      <c r="AA48" s="132"/>
      <c r="AB48" s="132"/>
      <c r="AC48" s="1749"/>
      <c r="AD48" s="151"/>
      <c r="AE48" s="1916"/>
      <c r="AF48" s="132"/>
      <c r="AG48" s="132"/>
      <c r="AH48" s="132"/>
      <c r="AI48" s="132"/>
      <c r="AJ48" s="1749"/>
      <c r="AK48" s="151"/>
      <c r="AL48" s="1916"/>
      <c r="AM48" s="132"/>
      <c r="AN48" s="132"/>
      <c r="AO48" s="132"/>
      <c r="AP48" s="132"/>
      <c r="AQ48" s="1749"/>
      <c r="AR48" s="151"/>
      <c r="AS48" s="1916"/>
      <c r="AT48" s="132"/>
      <c r="AU48" s="132"/>
      <c r="AV48" s="132"/>
      <c r="AW48" s="132"/>
      <c r="AX48" s="1749"/>
      <c r="AY48" s="151"/>
      <c r="AZ48" s="270" t="str">
        <f t="shared" si="7"/>
        <v/>
      </c>
      <c r="BA48" s="271" t="str">
        <f t="shared" si="8"/>
        <v/>
      </c>
      <c r="BB48" s="271" t="str">
        <f t="shared" si="9"/>
        <v/>
      </c>
      <c r="BC48" s="271" t="str">
        <f t="shared" si="10"/>
        <v/>
      </c>
      <c r="BD48" s="272" t="str">
        <f t="shared" si="11"/>
        <v/>
      </c>
      <c r="BE48" s="15" t="str">
        <f t="shared" si="12"/>
        <v/>
      </c>
      <c r="BG48" s="270" t="str">
        <f t="shared" si="0"/>
        <v/>
      </c>
      <c r="BH48" s="271" t="str">
        <f t="shared" si="1"/>
        <v/>
      </c>
      <c r="BI48" s="273" t="str">
        <f t="shared" si="2"/>
        <v/>
      </c>
      <c r="BJ48" s="15" t="str">
        <f t="shared" si="3"/>
        <v/>
      </c>
      <c r="BL48" s="67" t="str">
        <f t="shared" si="13"/>
        <v/>
      </c>
      <c r="BM48" s="263"/>
      <c r="BO48" s="1850" t="str">
        <f>IF('20_P2_Alega'!P48&lt;&gt;"","SÍ","")</f>
        <v/>
      </c>
      <c r="BP48" s="1850" t="str">
        <f>IF('20_P2_Alega'!Q48&lt;&gt;"",'20_P2_Alega'!Q48,"")</f>
        <v/>
      </c>
      <c r="BQ48" s="1850"/>
      <c r="BS48" s="1440" t="str">
        <f t="shared" si="19"/>
        <v/>
      </c>
      <c r="BT48" s="1440" t="str">
        <f t="shared" si="20"/>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1404" t="str">
        <f>CONCATENATE('01_Carga'!$M$5,"_",$I49)</f>
        <v>FI__32</v>
      </c>
      <c r="B49" s="1405"/>
      <c r="C49" s="1734" t="str">
        <f>'12_P1_Lista'!T49</f>
        <v/>
      </c>
      <c r="D49" s="1461" t="str">
        <f>'12_P1_Lista'!U49</f>
        <v/>
      </c>
      <c r="E49" s="1405"/>
      <c r="F49" s="1735" t="str">
        <f>IF('14_P2_Convoca'!F50&lt;&gt;"",'14_P2_Convoca'!F50,"")</f>
        <v/>
      </c>
      <c r="G49" s="1459" t="str">
        <f>'14_P2_Convoca'!R50</f>
        <v/>
      </c>
      <c r="H49" s="1736" t="str">
        <f t="shared" si="6"/>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316" t="str">
        <f>IF('16_P2_Prog'!O49&lt;&gt;"",'16_P2_Prog'!O49,"")</f>
        <v/>
      </c>
      <c r="P49" s="153"/>
      <c r="Q49" s="1916"/>
      <c r="R49" s="132"/>
      <c r="S49" s="132"/>
      <c r="T49" s="132"/>
      <c r="U49" s="132"/>
      <c r="V49" s="1749"/>
      <c r="W49" s="151"/>
      <c r="X49" s="1916"/>
      <c r="Y49" s="132"/>
      <c r="Z49" s="132"/>
      <c r="AA49" s="132"/>
      <c r="AB49" s="132"/>
      <c r="AC49" s="1749"/>
      <c r="AD49" s="151"/>
      <c r="AE49" s="1916"/>
      <c r="AF49" s="132"/>
      <c r="AG49" s="132"/>
      <c r="AH49" s="132"/>
      <c r="AI49" s="132"/>
      <c r="AJ49" s="1749"/>
      <c r="AK49" s="151"/>
      <c r="AL49" s="1916"/>
      <c r="AM49" s="132"/>
      <c r="AN49" s="132"/>
      <c r="AO49" s="132"/>
      <c r="AP49" s="132"/>
      <c r="AQ49" s="1749"/>
      <c r="AR49" s="151"/>
      <c r="AS49" s="1916"/>
      <c r="AT49" s="132"/>
      <c r="AU49" s="132"/>
      <c r="AV49" s="132"/>
      <c r="AW49" s="132"/>
      <c r="AX49" s="1749"/>
      <c r="AY49" s="151"/>
      <c r="AZ49" s="270" t="str">
        <f t="shared" si="7"/>
        <v/>
      </c>
      <c r="BA49" s="271" t="str">
        <f t="shared" si="8"/>
        <v/>
      </c>
      <c r="BB49" s="271" t="str">
        <f t="shared" si="9"/>
        <v/>
      </c>
      <c r="BC49" s="271" t="str">
        <f t="shared" si="10"/>
        <v/>
      </c>
      <c r="BD49" s="272" t="str">
        <f t="shared" si="11"/>
        <v/>
      </c>
      <c r="BE49" s="15" t="str">
        <f t="shared" si="12"/>
        <v/>
      </c>
      <c r="BG49" s="270" t="str">
        <f t="shared" si="0"/>
        <v/>
      </c>
      <c r="BH49" s="271" t="str">
        <f t="shared" si="1"/>
        <v/>
      </c>
      <c r="BI49" s="273" t="str">
        <f t="shared" si="2"/>
        <v/>
      </c>
      <c r="BJ49" s="15" t="str">
        <f t="shared" si="3"/>
        <v/>
      </c>
      <c r="BL49" s="67" t="str">
        <f t="shared" si="13"/>
        <v/>
      </c>
      <c r="BM49" s="263"/>
      <c r="BO49" s="1850" t="str">
        <f>IF('20_P2_Alega'!P49&lt;&gt;"","SÍ","")</f>
        <v/>
      </c>
      <c r="BP49" s="1850" t="str">
        <f>IF('20_P2_Alega'!Q49&lt;&gt;"",'20_P2_Alega'!Q49,"")</f>
        <v/>
      </c>
      <c r="BQ49" s="1850"/>
      <c r="BS49" s="1440" t="str">
        <f t="shared" si="19"/>
        <v/>
      </c>
      <c r="BT49" s="1440" t="str">
        <f t="shared" si="20"/>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1404" t="str">
        <f>CONCATENATE('01_Carga'!$M$5,"_",$I50)</f>
        <v>FI__33</v>
      </c>
      <c r="B50" s="1405"/>
      <c r="C50" s="1734" t="str">
        <f>'12_P1_Lista'!T50</f>
        <v/>
      </c>
      <c r="D50" s="1461" t="str">
        <f>'12_P1_Lista'!U50</f>
        <v/>
      </c>
      <c r="E50" s="1405"/>
      <c r="F50" s="1735" t="str">
        <f>IF('14_P2_Convoca'!F51&lt;&gt;"",'14_P2_Convoca'!F51,"")</f>
        <v/>
      </c>
      <c r="G50" s="1459" t="str">
        <f>'14_P2_Convoca'!R51</f>
        <v/>
      </c>
      <c r="H50" s="1736" t="str">
        <f t="shared" si="6"/>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316" t="str">
        <f>IF('16_P2_Prog'!O50&lt;&gt;"",'16_P2_Prog'!O50,"")</f>
        <v/>
      </c>
      <c r="P50" s="153"/>
      <c r="Q50" s="1916"/>
      <c r="R50" s="132"/>
      <c r="S50" s="132"/>
      <c r="T50" s="132"/>
      <c r="U50" s="132"/>
      <c r="V50" s="1749"/>
      <c r="W50" s="151"/>
      <c r="X50" s="1916"/>
      <c r="Y50" s="132"/>
      <c r="Z50" s="132"/>
      <c r="AA50" s="132"/>
      <c r="AB50" s="132"/>
      <c r="AC50" s="1749"/>
      <c r="AD50" s="151"/>
      <c r="AE50" s="1916"/>
      <c r="AF50" s="132"/>
      <c r="AG50" s="132"/>
      <c r="AH50" s="132"/>
      <c r="AI50" s="132"/>
      <c r="AJ50" s="1749"/>
      <c r="AK50" s="151"/>
      <c r="AL50" s="1916"/>
      <c r="AM50" s="132"/>
      <c r="AN50" s="132"/>
      <c r="AO50" s="132"/>
      <c r="AP50" s="132"/>
      <c r="AQ50" s="1749"/>
      <c r="AR50" s="151"/>
      <c r="AS50" s="1916"/>
      <c r="AT50" s="132"/>
      <c r="AU50" s="132"/>
      <c r="AV50" s="132"/>
      <c r="AW50" s="132"/>
      <c r="AX50" s="1749"/>
      <c r="AY50" s="151"/>
      <c r="AZ50" s="270" t="str">
        <f t="shared" si="7"/>
        <v/>
      </c>
      <c r="BA50" s="271" t="str">
        <f t="shared" si="8"/>
        <v/>
      </c>
      <c r="BB50" s="271" t="str">
        <f t="shared" si="9"/>
        <v/>
      </c>
      <c r="BC50" s="271" t="str">
        <f t="shared" si="10"/>
        <v/>
      </c>
      <c r="BD50" s="272" t="str">
        <f t="shared" si="11"/>
        <v/>
      </c>
      <c r="BE50" s="15" t="str">
        <f t="shared" si="12"/>
        <v/>
      </c>
      <c r="BG50" s="270" t="str">
        <f t="shared" si="0"/>
        <v/>
      </c>
      <c r="BH50" s="271" t="str">
        <f t="shared" si="1"/>
        <v/>
      </c>
      <c r="BI50" s="273" t="str">
        <f t="shared" si="2"/>
        <v/>
      </c>
      <c r="BJ50" s="15" t="str">
        <f t="shared" si="3"/>
        <v/>
      </c>
      <c r="BL50" s="67" t="str">
        <f t="shared" si="13"/>
        <v/>
      </c>
      <c r="BM50" s="263"/>
      <c r="BO50" s="1850" t="str">
        <f>IF('20_P2_Alega'!P50&lt;&gt;"","SÍ","")</f>
        <v/>
      </c>
      <c r="BP50" s="1850" t="str">
        <f>IF('20_P2_Alega'!Q50&lt;&gt;"",'20_P2_Alega'!Q50,"")</f>
        <v/>
      </c>
      <c r="BQ50" s="1850"/>
      <c r="BS50" s="1440" t="str">
        <f t="shared" si="19"/>
        <v/>
      </c>
      <c r="BT50" s="1440" t="str">
        <f t="shared" si="20"/>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1404" t="str">
        <f>CONCATENATE('01_Carga'!$M$5,"_",$I51)</f>
        <v>FI__34</v>
      </c>
      <c r="B51" s="1405"/>
      <c r="C51" s="1734" t="str">
        <f>'12_P1_Lista'!T51</f>
        <v/>
      </c>
      <c r="D51" s="1461" t="str">
        <f>'12_P1_Lista'!U51</f>
        <v/>
      </c>
      <c r="E51" s="1405"/>
      <c r="F51" s="1735" t="str">
        <f>IF('14_P2_Convoca'!F52&lt;&gt;"",'14_P2_Convoca'!F52,"")</f>
        <v/>
      </c>
      <c r="G51" s="1459" t="str">
        <f>'14_P2_Convoca'!R52</f>
        <v/>
      </c>
      <c r="H51" s="1736" t="str">
        <f t="shared" si="6"/>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316" t="str">
        <f>IF('16_P2_Prog'!O51&lt;&gt;"",'16_P2_Prog'!O51,"")</f>
        <v/>
      </c>
      <c r="P51" s="153"/>
      <c r="Q51" s="1916"/>
      <c r="R51" s="132"/>
      <c r="S51" s="132"/>
      <c r="T51" s="132"/>
      <c r="U51" s="132"/>
      <c r="V51" s="1749"/>
      <c r="W51" s="151"/>
      <c r="X51" s="1916"/>
      <c r="Y51" s="132"/>
      <c r="Z51" s="132"/>
      <c r="AA51" s="132"/>
      <c r="AB51" s="132"/>
      <c r="AC51" s="1749"/>
      <c r="AD51" s="151"/>
      <c r="AE51" s="1916"/>
      <c r="AF51" s="132"/>
      <c r="AG51" s="132"/>
      <c r="AH51" s="132"/>
      <c r="AI51" s="132"/>
      <c r="AJ51" s="1749"/>
      <c r="AK51" s="151"/>
      <c r="AL51" s="1916"/>
      <c r="AM51" s="132"/>
      <c r="AN51" s="132"/>
      <c r="AO51" s="132"/>
      <c r="AP51" s="132"/>
      <c r="AQ51" s="1749"/>
      <c r="AR51" s="151"/>
      <c r="AS51" s="1916"/>
      <c r="AT51" s="132"/>
      <c r="AU51" s="132"/>
      <c r="AV51" s="132"/>
      <c r="AW51" s="132"/>
      <c r="AX51" s="1749"/>
      <c r="AY51" s="151"/>
      <c r="AZ51" s="270" t="str">
        <f t="shared" si="7"/>
        <v/>
      </c>
      <c r="BA51" s="271" t="str">
        <f t="shared" si="8"/>
        <v/>
      </c>
      <c r="BB51" s="271" t="str">
        <f t="shared" si="9"/>
        <v/>
      </c>
      <c r="BC51" s="271" t="str">
        <f t="shared" si="10"/>
        <v/>
      </c>
      <c r="BD51" s="272" t="str">
        <f t="shared" si="11"/>
        <v/>
      </c>
      <c r="BE51" s="15" t="str">
        <f t="shared" si="12"/>
        <v/>
      </c>
      <c r="BG51" s="270" t="str">
        <f t="shared" si="0"/>
        <v/>
      </c>
      <c r="BH51" s="271" t="str">
        <f t="shared" si="1"/>
        <v/>
      </c>
      <c r="BI51" s="273" t="str">
        <f t="shared" si="2"/>
        <v/>
      </c>
      <c r="BJ51" s="15" t="str">
        <f t="shared" si="3"/>
        <v/>
      </c>
      <c r="BL51" s="67" t="str">
        <f t="shared" si="13"/>
        <v/>
      </c>
      <c r="BM51" s="263"/>
      <c r="BO51" s="1850" t="str">
        <f>IF('20_P2_Alega'!P51&lt;&gt;"","SÍ","")</f>
        <v/>
      </c>
      <c r="BP51" s="1850" t="str">
        <f>IF('20_P2_Alega'!Q51&lt;&gt;"",'20_P2_Alega'!Q51,"")</f>
        <v/>
      </c>
      <c r="BQ51" s="1850"/>
      <c r="BS51" s="1440" t="str">
        <f t="shared" si="19"/>
        <v/>
      </c>
      <c r="BT51" s="1440" t="str">
        <f t="shared" si="20"/>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1404" t="str">
        <f>CONCATENATE('01_Carga'!$M$5,"_",$I52)</f>
        <v>FI__35</v>
      </c>
      <c r="B52" s="1405"/>
      <c r="C52" s="1734" t="str">
        <f>'12_P1_Lista'!T52</f>
        <v/>
      </c>
      <c r="D52" s="1461" t="str">
        <f>'12_P1_Lista'!U52</f>
        <v/>
      </c>
      <c r="E52" s="1405"/>
      <c r="F52" s="1735" t="str">
        <f>IF('14_P2_Convoca'!F53&lt;&gt;"",'14_P2_Convoca'!F53,"")</f>
        <v/>
      </c>
      <c r="G52" s="1459" t="str">
        <f>'14_P2_Convoca'!R53</f>
        <v/>
      </c>
      <c r="H52" s="1736" t="str">
        <f t="shared" si="6"/>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316" t="str">
        <f>IF('16_P2_Prog'!O52&lt;&gt;"",'16_P2_Prog'!O52,"")</f>
        <v/>
      </c>
      <c r="P52" s="153"/>
      <c r="Q52" s="1916"/>
      <c r="R52" s="132"/>
      <c r="S52" s="132"/>
      <c r="T52" s="132"/>
      <c r="U52" s="132"/>
      <c r="V52" s="1749"/>
      <c r="W52" s="151"/>
      <c r="X52" s="1916"/>
      <c r="Y52" s="132"/>
      <c r="Z52" s="132"/>
      <c r="AA52" s="132"/>
      <c r="AB52" s="132"/>
      <c r="AC52" s="1749"/>
      <c r="AD52" s="151"/>
      <c r="AE52" s="1916"/>
      <c r="AF52" s="132"/>
      <c r="AG52" s="132"/>
      <c r="AH52" s="132"/>
      <c r="AI52" s="132"/>
      <c r="AJ52" s="1749"/>
      <c r="AK52" s="151"/>
      <c r="AL52" s="1916"/>
      <c r="AM52" s="132"/>
      <c r="AN52" s="132"/>
      <c r="AO52" s="132"/>
      <c r="AP52" s="132"/>
      <c r="AQ52" s="1749"/>
      <c r="AR52" s="151"/>
      <c r="AS52" s="1916"/>
      <c r="AT52" s="132"/>
      <c r="AU52" s="132"/>
      <c r="AV52" s="132"/>
      <c r="AW52" s="132"/>
      <c r="AX52" s="1749"/>
      <c r="AY52" s="151"/>
      <c r="AZ52" s="270" t="str">
        <f t="shared" si="7"/>
        <v/>
      </c>
      <c r="BA52" s="271" t="str">
        <f t="shared" si="8"/>
        <v/>
      </c>
      <c r="BB52" s="271" t="str">
        <f t="shared" si="9"/>
        <v/>
      </c>
      <c r="BC52" s="271" t="str">
        <f t="shared" si="10"/>
        <v/>
      </c>
      <c r="BD52" s="272" t="str">
        <f t="shared" si="11"/>
        <v/>
      </c>
      <c r="BE52" s="15" t="str">
        <f t="shared" si="12"/>
        <v/>
      </c>
      <c r="BG52" s="270" t="str">
        <f t="shared" si="0"/>
        <v/>
      </c>
      <c r="BH52" s="271" t="str">
        <f t="shared" si="1"/>
        <v/>
      </c>
      <c r="BI52" s="273" t="str">
        <f t="shared" si="2"/>
        <v/>
      </c>
      <c r="BJ52" s="15" t="str">
        <f t="shared" si="3"/>
        <v/>
      </c>
      <c r="BL52" s="67" t="str">
        <f t="shared" si="13"/>
        <v/>
      </c>
      <c r="BM52" s="263"/>
      <c r="BO52" s="1850" t="str">
        <f>IF('20_P2_Alega'!P52&lt;&gt;"","SÍ","")</f>
        <v/>
      </c>
      <c r="BP52" s="1850" t="str">
        <f>IF('20_P2_Alega'!Q52&lt;&gt;"",'20_P2_Alega'!Q52,"")</f>
        <v/>
      </c>
      <c r="BQ52" s="1850"/>
      <c r="BS52" s="1440" t="str">
        <f t="shared" si="19"/>
        <v/>
      </c>
      <c r="BT52" s="1440" t="str">
        <f t="shared" si="20"/>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1404" t="str">
        <f>CONCATENATE('01_Carga'!$M$5,"_",$I53)</f>
        <v>FI__36</v>
      </c>
      <c r="B53" s="1405"/>
      <c r="C53" s="1734" t="str">
        <f>'12_P1_Lista'!T53</f>
        <v/>
      </c>
      <c r="D53" s="1461" t="str">
        <f>'12_P1_Lista'!U53</f>
        <v/>
      </c>
      <c r="E53" s="1405"/>
      <c r="F53" s="1735" t="str">
        <f>IF('14_P2_Convoca'!F54&lt;&gt;"",'14_P2_Convoca'!F54,"")</f>
        <v/>
      </c>
      <c r="G53" s="1459" t="str">
        <f>'14_P2_Convoca'!R54</f>
        <v/>
      </c>
      <c r="H53" s="1736" t="str">
        <f t="shared" si="6"/>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316" t="str">
        <f>IF('16_P2_Prog'!O53&lt;&gt;"",'16_P2_Prog'!O53,"")</f>
        <v/>
      </c>
      <c r="P53" s="153"/>
      <c r="Q53" s="1916"/>
      <c r="R53" s="132"/>
      <c r="S53" s="132"/>
      <c r="T53" s="132"/>
      <c r="U53" s="132"/>
      <c r="V53" s="1749"/>
      <c r="W53" s="151"/>
      <c r="X53" s="1916"/>
      <c r="Y53" s="132"/>
      <c r="Z53" s="132"/>
      <c r="AA53" s="132"/>
      <c r="AB53" s="132"/>
      <c r="AC53" s="1749"/>
      <c r="AD53" s="151"/>
      <c r="AE53" s="1916"/>
      <c r="AF53" s="132"/>
      <c r="AG53" s="132"/>
      <c r="AH53" s="132"/>
      <c r="AI53" s="132"/>
      <c r="AJ53" s="1749"/>
      <c r="AK53" s="151"/>
      <c r="AL53" s="1916"/>
      <c r="AM53" s="132"/>
      <c r="AN53" s="132"/>
      <c r="AO53" s="132"/>
      <c r="AP53" s="132"/>
      <c r="AQ53" s="1749"/>
      <c r="AR53" s="151"/>
      <c r="AS53" s="1916"/>
      <c r="AT53" s="132"/>
      <c r="AU53" s="132"/>
      <c r="AV53" s="132"/>
      <c r="AW53" s="132"/>
      <c r="AX53" s="1749"/>
      <c r="AY53" s="151"/>
      <c r="AZ53" s="270" t="str">
        <f t="shared" si="7"/>
        <v/>
      </c>
      <c r="BA53" s="271" t="str">
        <f t="shared" si="8"/>
        <v/>
      </c>
      <c r="BB53" s="271" t="str">
        <f t="shared" si="9"/>
        <v/>
      </c>
      <c r="BC53" s="271" t="str">
        <f t="shared" si="10"/>
        <v/>
      </c>
      <c r="BD53" s="272" t="str">
        <f t="shared" si="11"/>
        <v/>
      </c>
      <c r="BE53" s="15" t="str">
        <f t="shared" si="12"/>
        <v/>
      </c>
      <c r="BG53" s="270" t="str">
        <f t="shared" si="0"/>
        <v/>
      </c>
      <c r="BH53" s="271" t="str">
        <f t="shared" si="1"/>
        <v/>
      </c>
      <c r="BI53" s="273" t="str">
        <f t="shared" si="2"/>
        <v/>
      </c>
      <c r="BJ53" s="15" t="str">
        <f t="shared" si="3"/>
        <v/>
      </c>
      <c r="BL53" s="67" t="str">
        <f t="shared" si="13"/>
        <v/>
      </c>
      <c r="BM53" s="263"/>
      <c r="BO53" s="1850" t="str">
        <f>IF('20_P2_Alega'!P53&lt;&gt;"","SÍ","")</f>
        <v/>
      </c>
      <c r="BP53" s="1850" t="str">
        <f>IF('20_P2_Alega'!Q53&lt;&gt;"",'20_P2_Alega'!Q53,"")</f>
        <v/>
      </c>
      <c r="BQ53" s="1850"/>
      <c r="BS53" s="1440" t="str">
        <f t="shared" si="19"/>
        <v/>
      </c>
      <c r="BT53" s="1440" t="str">
        <f t="shared" si="20"/>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1404" t="str">
        <f>CONCATENATE('01_Carga'!$M$5,"_",$I54)</f>
        <v>FI__37</v>
      </c>
      <c r="B54" s="1405"/>
      <c r="C54" s="1734" t="str">
        <f>'12_P1_Lista'!T54</f>
        <v/>
      </c>
      <c r="D54" s="1461" t="str">
        <f>'12_P1_Lista'!U54</f>
        <v/>
      </c>
      <c r="E54" s="1405"/>
      <c r="F54" s="1735" t="str">
        <f>IF('14_P2_Convoca'!F55&lt;&gt;"",'14_P2_Convoca'!F55,"")</f>
        <v/>
      </c>
      <c r="G54" s="1459" t="str">
        <f>'14_P2_Convoca'!R55</f>
        <v/>
      </c>
      <c r="H54" s="1736" t="str">
        <f t="shared" si="6"/>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316" t="str">
        <f>IF('16_P2_Prog'!O54&lt;&gt;"",'16_P2_Prog'!O54,"")</f>
        <v/>
      </c>
      <c r="P54" s="153"/>
      <c r="Q54" s="1916"/>
      <c r="R54" s="132"/>
      <c r="S54" s="132"/>
      <c r="T54" s="132"/>
      <c r="U54" s="132"/>
      <c r="V54" s="1749"/>
      <c r="W54" s="151"/>
      <c r="X54" s="1916"/>
      <c r="Y54" s="132"/>
      <c r="Z54" s="132"/>
      <c r="AA54" s="132"/>
      <c r="AB54" s="132"/>
      <c r="AC54" s="1749"/>
      <c r="AD54" s="151"/>
      <c r="AE54" s="1916"/>
      <c r="AF54" s="132"/>
      <c r="AG54" s="132"/>
      <c r="AH54" s="132"/>
      <c r="AI54" s="132"/>
      <c r="AJ54" s="1749"/>
      <c r="AK54" s="151"/>
      <c r="AL54" s="1916"/>
      <c r="AM54" s="132"/>
      <c r="AN54" s="132"/>
      <c r="AO54" s="132"/>
      <c r="AP54" s="132"/>
      <c r="AQ54" s="1749"/>
      <c r="AR54" s="151"/>
      <c r="AS54" s="1916"/>
      <c r="AT54" s="132"/>
      <c r="AU54" s="132"/>
      <c r="AV54" s="132"/>
      <c r="AW54" s="132"/>
      <c r="AX54" s="1749"/>
      <c r="AY54" s="151"/>
      <c r="AZ54" s="270" t="str">
        <f t="shared" si="7"/>
        <v/>
      </c>
      <c r="BA54" s="271" t="str">
        <f t="shared" si="8"/>
        <v/>
      </c>
      <c r="BB54" s="271" t="str">
        <f t="shared" si="9"/>
        <v/>
      </c>
      <c r="BC54" s="271" t="str">
        <f t="shared" si="10"/>
        <v/>
      </c>
      <c r="BD54" s="272" t="str">
        <f t="shared" si="11"/>
        <v/>
      </c>
      <c r="BE54" s="15" t="str">
        <f t="shared" si="12"/>
        <v/>
      </c>
      <c r="BG54" s="270" t="str">
        <f t="shared" si="0"/>
        <v/>
      </c>
      <c r="BH54" s="271" t="str">
        <f t="shared" si="1"/>
        <v/>
      </c>
      <c r="BI54" s="273" t="str">
        <f t="shared" si="2"/>
        <v/>
      </c>
      <c r="BJ54" s="15" t="str">
        <f t="shared" si="3"/>
        <v/>
      </c>
      <c r="BL54" s="67" t="str">
        <f t="shared" si="13"/>
        <v/>
      </c>
      <c r="BM54" s="263"/>
      <c r="BO54" s="1850" t="str">
        <f>IF('20_P2_Alega'!P54&lt;&gt;"","SÍ","")</f>
        <v/>
      </c>
      <c r="BP54" s="1850" t="str">
        <f>IF('20_P2_Alega'!Q54&lt;&gt;"",'20_P2_Alega'!Q54,"")</f>
        <v/>
      </c>
      <c r="BQ54" s="1850"/>
      <c r="BS54" s="1440" t="str">
        <f t="shared" si="19"/>
        <v/>
      </c>
      <c r="BT54" s="1440" t="str">
        <f t="shared" si="20"/>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1404" t="str">
        <f>CONCATENATE('01_Carga'!$M$5,"_",$I55)</f>
        <v>FI__38</v>
      </c>
      <c r="B55" s="1405"/>
      <c r="C55" s="1734" t="str">
        <f>'12_P1_Lista'!T55</f>
        <v/>
      </c>
      <c r="D55" s="1461" t="str">
        <f>'12_P1_Lista'!U55</f>
        <v/>
      </c>
      <c r="E55" s="1405"/>
      <c r="F55" s="1735" t="str">
        <f>IF('14_P2_Convoca'!F56&lt;&gt;"",'14_P2_Convoca'!F56,"")</f>
        <v/>
      </c>
      <c r="G55" s="1459" t="str">
        <f>'14_P2_Convoca'!R56</f>
        <v/>
      </c>
      <c r="H55" s="1736" t="str">
        <f t="shared" si="6"/>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316" t="str">
        <f>IF('16_P2_Prog'!O55&lt;&gt;"",'16_P2_Prog'!O55,"")</f>
        <v/>
      </c>
      <c r="P55" s="153"/>
      <c r="Q55" s="1916"/>
      <c r="R55" s="132"/>
      <c r="S55" s="132"/>
      <c r="T55" s="132"/>
      <c r="U55" s="132"/>
      <c r="V55" s="1749"/>
      <c r="W55" s="151"/>
      <c r="X55" s="1916"/>
      <c r="Y55" s="132"/>
      <c r="Z55" s="132"/>
      <c r="AA55" s="132"/>
      <c r="AB55" s="132"/>
      <c r="AC55" s="1749"/>
      <c r="AD55" s="151"/>
      <c r="AE55" s="1916"/>
      <c r="AF55" s="132"/>
      <c r="AG55" s="132"/>
      <c r="AH55" s="132"/>
      <c r="AI55" s="132"/>
      <c r="AJ55" s="1749"/>
      <c r="AK55" s="151"/>
      <c r="AL55" s="1916"/>
      <c r="AM55" s="132"/>
      <c r="AN55" s="132"/>
      <c r="AO55" s="132"/>
      <c r="AP55" s="132"/>
      <c r="AQ55" s="1749"/>
      <c r="AR55" s="151"/>
      <c r="AS55" s="1916"/>
      <c r="AT55" s="132"/>
      <c r="AU55" s="132"/>
      <c r="AV55" s="132"/>
      <c r="AW55" s="132"/>
      <c r="AX55" s="1749"/>
      <c r="AY55" s="151"/>
      <c r="AZ55" s="270" t="str">
        <f t="shared" si="7"/>
        <v/>
      </c>
      <c r="BA55" s="271" t="str">
        <f t="shared" si="8"/>
        <v/>
      </c>
      <c r="BB55" s="271" t="str">
        <f t="shared" si="9"/>
        <v/>
      </c>
      <c r="BC55" s="271" t="str">
        <f t="shared" si="10"/>
        <v/>
      </c>
      <c r="BD55" s="272" t="str">
        <f t="shared" si="11"/>
        <v/>
      </c>
      <c r="BE55" s="15" t="str">
        <f t="shared" si="12"/>
        <v/>
      </c>
      <c r="BG55" s="270" t="str">
        <f t="shared" si="0"/>
        <v/>
      </c>
      <c r="BH55" s="271" t="str">
        <f t="shared" si="1"/>
        <v/>
      </c>
      <c r="BI55" s="273" t="str">
        <f t="shared" si="2"/>
        <v/>
      </c>
      <c r="BJ55" s="15" t="str">
        <f t="shared" si="3"/>
        <v/>
      </c>
      <c r="BL55" s="67" t="str">
        <f t="shared" si="13"/>
        <v/>
      </c>
      <c r="BM55" s="263"/>
      <c r="BO55" s="1850" t="str">
        <f>IF('20_P2_Alega'!P55&lt;&gt;"","SÍ","")</f>
        <v/>
      </c>
      <c r="BP55" s="1850" t="str">
        <f>IF('20_P2_Alega'!Q55&lt;&gt;"",'20_P2_Alega'!Q55,"")</f>
        <v/>
      </c>
      <c r="BQ55" s="1850"/>
      <c r="BS55" s="1440" t="str">
        <f t="shared" si="19"/>
        <v/>
      </c>
      <c r="BT55" s="1440" t="str">
        <f t="shared" si="20"/>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1404" t="str">
        <f>CONCATENATE('01_Carga'!$M$5,"_",$I56)</f>
        <v>FI__39</v>
      </c>
      <c r="B56" s="1405"/>
      <c r="C56" s="1734" t="str">
        <f>'12_P1_Lista'!T56</f>
        <v/>
      </c>
      <c r="D56" s="1461" t="str">
        <f>'12_P1_Lista'!U56</f>
        <v/>
      </c>
      <c r="E56" s="1405"/>
      <c r="F56" s="1735" t="str">
        <f>IF('14_P2_Convoca'!F57&lt;&gt;"",'14_P2_Convoca'!F57,"")</f>
        <v/>
      </c>
      <c r="G56" s="1459" t="str">
        <f>'14_P2_Convoca'!R57</f>
        <v/>
      </c>
      <c r="H56" s="1736" t="str">
        <f t="shared" si="6"/>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316" t="str">
        <f>IF('16_P2_Prog'!O56&lt;&gt;"",'16_P2_Prog'!O56,"")</f>
        <v/>
      </c>
      <c r="P56" s="153"/>
      <c r="Q56" s="1916"/>
      <c r="R56" s="132"/>
      <c r="S56" s="132"/>
      <c r="T56" s="132"/>
      <c r="U56" s="132"/>
      <c r="V56" s="1749"/>
      <c r="W56" s="151"/>
      <c r="X56" s="1916"/>
      <c r="Y56" s="132"/>
      <c r="Z56" s="132"/>
      <c r="AA56" s="132"/>
      <c r="AB56" s="132"/>
      <c r="AC56" s="1749"/>
      <c r="AD56" s="151"/>
      <c r="AE56" s="1916"/>
      <c r="AF56" s="132"/>
      <c r="AG56" s="132"/>
      <c r="AH56" s="132"/>
      <c r="AI56" s="132"/>
      <c r="AJ56" s="1749"/>
      <c r="AK56" s="151"/>
      <c r="AL56" s="1916"/>
      <c r="AM56" s="132"/>
      <c r="AN56" s="132"/>
      <c r="AO56" s="132"/>
      <c r="AP56" s="132"/>
      <c r="AQ56" s="1749"/>
      <c r="AR56" s="151"/>
      <c r="AS56" s="1916"/>
      <c r="AT56" s="132"/>
      <c r="AU56" s="132"/>
      <c r="AV56" s="132"/>
      <c r="AW56" s="132"/>
      <c r="AX56" s="1749"/>
      <c r="AY56" s="151"/>
      <c r="AZ56" s="270" t="str">
        <f t="shared" si="7"/>
        <v/>
      </c>
      <c r="BA56" s="271" t="str">
        <f t="shared" si="8"/>
        <v/>
      </c>
      <c r="BB56" s="271" t="str">
        <f t="shared" si="9"/>
        <v/>
      </c>
      <c r="BC56" s="271" t="str">
        <f t="shared" si="10"/>
        <v/>
      </c>
      <c r="BD56" s="272" t="str">
        <f t="shared" si="11"/>
        <v/>
      </c>
      <c r="BE56" s="15" t="str">
        <f t="shared" si="12"/>
        <v/>
      </c>
      <c r="BG56" s="270" t="str">
        <f t="shared" si="0"/>
        <v/>
      </c>
      <c r="BH56" s="271" t="str">
        <f t="shared" si="1"/>
        <v/>
      </c>
      <c r="BI56" s="273" t="str">
        <f t="shared" si="2"/>
        <v/>
      </c>
      <c r="BJ56" s="15" t="str">
        <f t="shared" si="3"/>
        <v/>
      </c>
      <c r="BL56" s="67" t="str">
        <f t="shared" si="13"/>
        <v/>
      </c>
      <c r="BM56" s="263"/>
      <c r="BO56" s="1850" t="str">
        <f>IF('20_P2_Alega'!P56&lt;&gt;"","SÍ","")</f>
        <v/>
      </c>
      <c r="BP56" s="1850" t="str">
        <f>IF('20_P2_Alega'!Q56&lt;&gt;"",'20_P2_Alega'!Q56,"")</f>
        <v/>
      </c>
      <c r="BQ56" s="1850"/>
      <c r="BS56" s="1440" t="str">
        <f t="shared" si="19"/>
        <v/>
      </c>
      <c r="BT56" s="1440" t="str">
        <f t="shared" si="20"/>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1404" t="str">
        <f>CONCATENATE('01_Carga'!$M$5,"_",$I57)</f>
        <v>FI__40</v>
      </c>
      <c r="B57" s="1405"/>
      <c r="C57" s="1734" t="str">
        <f>'12_P1_Lista'!T57</f>
        <v/>
      </c>
      <c r="D57" s="1461" t="str">
        <f>'12_P1_Lista'!U57</f>
        <v/>
      </c>
      <c r="E57" s="1405"/>
      <c r="F57" s="1735" t="str">
        <f>IF('14_P2_Convoca'!F58&lt;&gt;"",'14_P2_Convoca'!F58,"")</f>
        <v/>
      </c>
      <c r="G57" s="1459" t="str">
        <f>'14_P2_Convoca'!R58</f>
        <v/>
      </c>
      <c r="H57" s="1736" t="str">
        <f t="shared" si="6"/>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316" t="str">
        <f>IF('16_P2_Prog'!O57&lt;&gt;"",'16_P2_Prog'!O57,"")</f>
        <v/>
      </c>
      <c r="P57" s="153"/>
      <c r="Q57" s="1916"/>
      <c r="R57" s="132"/>
      <c r="S57" s="132"/>
      <c r="T57" s="132"/>
      <c r="U57" s="132"/>
      <c r="V57" s="1749"/>
      <c r="W57" s="151"/>
      <c r="X57" s="1916"/>
      <c r="Y57" s="132"/>
      <c r="Z57" s="132"/>
      <c r="AA57" s="132"/>
      <c r="AB57" s="132"/>
      <c r="AC57" s="1749"/>
      <c r="AD57" s="151"/>
      <c r="AE57" s="1916"/>
      <c r="AF57" s="132"/>
      <c r="AG57" s="132"/>
      <c r="AH57" s="132"/>
      <c r="AI57" s="132"/>
      <c r="AJ57" s="1749"/>
      <c r="AK57" s="151"/>
      <c r="AL57" s="1916"/>
      <c r="AM57" s="132"/>
      <c r="AN57" s="132"/>
      <c r="AO57" s="132"/>
      <c r="AP57" s="132"/>
      <c r="AQ57" s="1749"/>
      <c r="AR57" s="151"/>
      <c r="AS57" s="1916"/>
      <c r="AT57" s="132"/>
      <c r="AU57" s="132"/>
      <c r="AV57" s="132"/>
      <c r="AW57" s="132"/>
      <c r="AX57" s="1749"/>
      <c r="AY57" s="151"/>
      <c r="AZ57" s="270" t="str">
        <f t="shared" si="7"/>
        <v/>
      </c>
      <c r="BA57" s="271" t="str">
        <f t="shared" si="8"/>
        <v/>
      </c>
      <c r="BB57" s="271" t="str">
        <f t="shared" si="9"/>
        <v/>
      </c>
      <c r="BC57" s="271" t="str">
        <f t="shared" si="10"/>
        <v/>
      </c>
      <c r="BD57" s="272" t="str">
        <f t="shared" si="11"/>
        <v/>
      </c>
      <c r="BE57" s="15" t="str">
        <f t="shared" si="12"/>
        <v/>
      </c>
      <c r="BG57" s="270" t="str">
        <f t="shared" si="0"/>
        <v/>
      </c>
      <c r="BH57" s="271" t="str">
        <f t="shared" si="1"/>
        <v/>
      </c>
      <c r="BI57" s="273" t="str">
        <f t="shared" si="2"/>
        <v/>
      </c>
      <c r="BJ57" s="15" t="str">
        <f t="shared" si="3"/>
        <v/>
      </c>
      <c r="BL57" s="67" t="str">
        <f t="shared" si="13"/>
        <v/>
      </c>
      <c r="BM57" s="263"/>
      <c r="BO57" s="1850" t="str">
        <f>IF('20_P2_Alega'!P57&lt;&gt;"","SÍ","")</f>
        <v/>
      </c>
      <c r="BP57" s="1850" t="str">
        <f>IF('20_P2_Alega'!Q57&lt;&gt;"",'20_P2_Alega'!Q57,"")</f>
        <v/>
      </c>
      <c r="BQ57" s="1850"/>
      <c r="BS57" s="1440" t="str">
        <f t="shared" si="19"/>
        <v/>
      </c>
      <c r="BT57" s="1440" t="str">
        <f t="shared" si="20"/>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1404" t="str">
        <f>CONCATENATE('01_Carga'!$M$5,"_",$I58)</f>
        <v>FI__41</v>
      </c>
      <c r="B58" s="1405"/>
      <c r="C58" s="1734" t="str">
        <f>'12_P1_Lista'!T58</f>
        <v/>
      </c>
      <c r="D58" s="1461" t="str">
        <f>'12_P1_Lista'!U58</f>
        <v/>
      </c>
      <c r="E58" s="1405"/>
      <c r="F58" s="1735" t="str">
        <f>IF('14_P2_Convoca'!F59&lt;&gt;"",'14_P2_Convoca'!F59,"")</f>
        <v/>
      </c>
      <c r="G58" s="1459" t="str">
        <f>'14_P2_Convoca'!R59</f>
        <v/>
      </c>
      <c r="H58" s="1736" t="str">
        <f t="shared" si="6"/>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316" t="str">
        <f>IF('16_P2_Prog'!O58&lt;&gt;"",'16_P2_Prog'!O58,"")</f>
        <v/>
      </c>
      <c r="P58" s="153"/>
      <c r="Q58" s="1916"/>
      <c r="R58" s="132"/>
      <c r="S58" s="132"/>
      <c r="T58" s="132"/>
      <c r="U58" s="132"/>
      <c r="V58" s="1749"/>
      <c r="W58" s="151"/>
      <c r="X58" s="1916"/>
      <c r="Y58" s="132"/>
      <c r="Z58" s="132"/>
      <c r="AA58" s="132"/>
      <c r="AB58" s="132"/>
      <c r="AC58" s="1749"/>
      <c r="AD58" s="151"/>
      <c r="AE58" s="1916"/>
      <c r="AF58" s="132"/>
      <c r="AG58" s="132"/>
      <c r="AH58" s="132"/>
      <c r="AI58" s="132"/>
      <c r="AJ58" s="1749"/>
      <c r="AK58" s="151"/>
      <c r="AL58" s="1916"/>
      <c r="AM58" s="132"/>
      <c r="AN58" s="132"/>
      <c r="AO58" s="132"/>
      <c r="AP58" s="132"/>
      <c r="AQ58" s="1749"/>
      <c r="AR58" s="151"/>
      <c r="AS58" s="1916"/>
      <c r="AT58" s="132"/>
      <c r="AU58" s="132"/>
      <c r="AV58" s="132"/>
      <c r="AW58" s="132"/>
      <c r="AX58" s="1749"/>
      <c r="AY58" s="151"/>
      <c r="AZ58" s="270" t="str">
        <f t="shared" si="7"/>
        <v/>
      </c>
      <c r="BA58" s="271" t="str">
        <f t="shared" si="8"/>
        <v/>
      </c>
      <c r="BB58" s="271" t="str">
        <f t="shared" si="9"/>
        <v/>
      </c>
      <c r="BC58" s="271" t="str">
        <f t="shared" si="10"/>
        <v/>
      </c>
      <c r="BD58" s="272" t="str">
        <f t="shared" si="11"/>
        <v/>
      </c>
      <c r="BE58" s="15" t="str">
        <f t="shared" si="12"/>
        <v/>
      </c>
      <c r="BG58" s="270" t="str">
        <f t="shared" si="0"/>
        <v/>
      </c>
      <c r="BH58" s="271" t="str">
        <f t="shared" si="1"/>
        <v/>
      </c>
      <c r="BI58" s="273" t="str">
        <f t="shared" si="2"/>
        <v/>
      </c>
      <c r="BJ58" s="15" t="str">
        <f t="shared" si="3"/>
        <v/>
      </c>
      <c r="BL58" s="67" t="str">
        <f t="shared" si="13"/>
        <v/>
      </c>
      <c r="BM58" s="263"/>
      <c r="BO58" s="1850" t="str">
        <f>IF('20_P2_Alega'!P58&lt;&gt;"","SÍ","")</f>
        <v/>
      </c>
      <c r="BP58" s="1850" t="str">
        <f>IF('20_P2_Alega'!Q58&lt;&gt;"",'20_P2_Alega'!Q58,"")</f>
        <v/>
      </c>
      <c r="BQ58" s="1850"/>
      <c r="BS58" s="1440" t="str">
        <f t="shared" si="19"/>
        <v/>
      </c>
      <c r="BT58" s="1440" t="str">
        <f t="shared" si="20"/>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1404" t="str">
        <f>CONCATENATE('01_Carga'!$M$5,"_",$I59)</f>
        <v>FI__42</v>
      </c>
      <c r="B59" s="1405"/>
      <c r="C59" s="1734" t="str">
        <f>'12_P1_Lista'!T59</f>
        <v/>
      </c>
      <c r="D59" s="1461" t="str">
        <f>'12_P1_Lista'!U59</f>
        <v/>
      </c>
      <c r="E59" s="1405"/>
      <c r="F59" s="1735" t="str">
        <f>IF('14_P2_Convoca'!F60&lt;&gt;"",'14_P2_Convoca'!F60,"")</f>
        <v/>
      </c>
      <c r="G59" s="1459" t="str">
        <f>'14_P2_Convoca'!R60</f>
        <v/>
      </c>
      <c r="H59" s="1736" t="str">
        <f t="shared" si="6"/>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316" t="str">
        <f>IF('16_P2_Prog'!O59&lt;&gt;"",'16_P2_Prog'!O59,"")</f>
        <v/>
      </c>
      <c r="P59" s="153"/>
      <c r="Q59" s="1916"/>
      <c r="R59" s="132"/>
      <c r="S59" s="132"/>
      <c r="T59" s="132"/>
      <c r="U59" s="132"/>
      <c r="V59" s="1749"/>
      <c r="W59" s="151"/>
      <c r="X59" s="1916"/>
      <c r="Y59" s="132"/>
      <c r="Z59" s="132"/>
      <c r="AA59" s="132"/>
      <c r="AB59" s="132"/>
      <c r="AC59" s="1749"/>
      <c r="AD59" s="151"/>
      <c r="AE59" s="1916"/>
      <c r="AF59" s="132"/>
      <c r="AG59" s="132"/>
      <c r="AH59" s="132"/>
      <c r="AI59" s="132"/>
      <c r="AJ59" s="1749"/>
      <c r="AK59" s="151"/>
      <c r="AL59" s="1916"/>
      <c r="AM59" s="132"/>
      <c r="AN59" s="132"/>
      <c r="AO59" s="132"/>
      <c r="AP59" s="132"/>
      <c r="AQ59" s="1749"/>
      <c r="AR59" s="151"/>
      <c r="AS59" s="1916"/>
      <c r="AT59" s="132"/>
      <c r="AU59" s="132"/>
      <c r="AV59" s="132"/>
      <c r="AW59" s="132"/>
      <c r="AX59" s="1749"/>
      <c r="AY59" s="151"/>
      <c r="AZ59" s="270" t="str">
        <f t="shared" si="7"/>
        <v/>
      </c>
      <c r="BA59" s="271" t="str">
        <f t="shared" si="8"/>
        <v/>
      </c>
      <c r="BB59" s="271" t="str">
        <f t="shared" si="9"/>
        <v/>
      </c>
      <c r="BC59" s="271" t="str">
        <f t="shared" si="10"/>
        <v/>
      </c>
      <c r="BD59" s="272" t="str">
        <f t="shared" si="11"/>
        <v/>
      </c>
      <c r="BE59" s="15" t="str">
        <f t="shared" si="12"/>
        <v/>
      </c>
      <c r="BG59" s="270" t="str">
        <f t="shared" si="0"/>
        <v/>
      </c>
      <c r="BH59" s="271" t="str">
        <f t="shared" si="1"/>
        <v/>
      </c>
      <c r="BI59" s="273" t="str">
        <f t="shared" si="2"/>
        <v/>
      </c>
      <c r="BJ59" s="15" t="str">
        <f t="shared" si="3"/>
        <v/>
      </c>
      <c r="BL59" s="67" t="str">
        <f t="shared" si="13"/>
        <v/>
      </c>
      <c r="BM59" s="263"/>
      <c r="BO59" s="1850" t="str">
        <f>IF('20_P2_Alega'!P59&lt;&gt;"","SÍ","")</f>
        <v/>
      </c>
      <c r="BP59" s="1850" t="str">
        <f>IF('20_P2_Alega'!Q59&lt;&gt;"",'20_P2_Alega'!Q59,"")</f>
        <v/>
      </c>
      <c r="BQ59" s="1850"/>
      <c r="BS59" s="1440" t="str">
        <f t="shared" si="19"/>
        <v/>
      </c>
      <c r="BT59" s="1440" t="str">
        <f t="shared" si="20"/>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1404" t="str">
        <f>CONCATENATE('01_Carga'!$M$5,"_",$I60)</f>
        <v>FI__43</v>
      </c>
      <c r="B60" s="1405"/>
      <c r="C60" s="1734" t="str">
        <f>'12_P1_Lista'!T60</f>
        <v/>
      </c>
      <c r="D60" s="1461" t="str">
        <f>'12_P1_Lista'!U60</f>
        <v/>
      </c>
      <c r="E60" s="1405"/>
      <c r="F60" s="1735" t="str">
        <f>IF('14_P2_Convoca'!F61&lt;&gt;"",'14_P2_Convoca'!F61,"")</f>
        <v/>
      </c>
      <c r="G60" s="1459" t="str">
        <f>'14_P2_Convoca'!R61</f>
        <v/>
      </c>
      <c r="H60" s="1736" t="str">
        <f t="shared" si="6"/>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316" t="str">
        <f>IF('16_P2_Prog'!O60&lt;&gt;"",'16_P2_Prog'!O60,"")</f>
        <v/>
      </c>
      <c r="P60" s="153"/>
      <c r="Q60" s="1916"/>
      <c r="R60" s="132"/>
      <c r="S60" s="132"/>
      <c r="T60" s="132"/>
      <c r="U60" s="132"/>
      <c r="V60" s="1749"/>
      <c r="W60" s="151"/>
      <c r="X60" s="1916"/>
      <c r="Y60" s="132"/>
      <c r="Z60" s="132"/>
      <c r="AA60" s="132"/>
      <c r="AB60" s="132"/>
      <c r="AC60" s="1749"/>
      <c r="AD60" s="151"/>
      <c r="AE60" s="1916"/>
      <c r="AF60" s="132"/>
      <c r="AG60" s="132"/>
      <c r="AH60" s="132"/>
      <c r="AI60" s="132"/>
      <c r="AJ60" s="1749"/>
      <c r="AK60" s="151"/>
      <c r="AL60" s="1916"/>
      <c r="AM60" s="132"/>
      <c r="AN60" s="132"/>
      <c r="AO60" s="132"/>
      <c r="AP60" s="132"/>
      <c r="AQ60" s="1749"/>
      <c r="AR60" s="151"/>
      <c r="AS60" s="1916"/>
      <c r="AT60" s="132"/>
      <c r="AU60" s="132"/>
      <c r="AV60" s="132"/>
      <c r="AW60" s="132"/>
      <c r="AX60" s="1749"/>
      <c r="AY60" s="151"/>
      <c r="AZ60" s="270" t="str">
        <f t="shared" si="7"/>
        <v/>
      </c>
      <c r="BA60" s="271" t="str">
        <f t="shared" si="8"/>
        <v/>
      </c>
      <c r="BB60" s="271" t="str">
        <f t="shared" si="9"/>
        <v/>
      </c>
      <c r="BC60" s="271" t="str">
        <f t="shared" si="10"/>
        <v/>
      </c>
      <c r="BD60" s="272" t="str">
        <f t="shared" si="11"/>
        <v/>
      </c>
      <c r="BE60" s="15" t="str">
        <f t="shared" si="12"/>
        <v/>
      </c>
      <c r="BG60" s="270" t="str">
        <f t="shared" si="0"/>
        <v/>
      </c>
      <c r="BH60" s="271" t="str">
        <f t="shared" si="1"/>
        <v/>
      </c>
      <c r="BI60" s="273" t="str">
        <f t="shared" si="2"/>
        <v/>
      </c>
      <c r="BJ60" s="15" t="str">
        <f t="shared" si="3"/>
        <v/>
      </c>
      <c r="BL60" s="67" t="str">
        <f t="shared" si="13"/>
        <v/>
      </c>
      <c r="BM60" s="263"/>
      <c r="BO60" s="1850" t="str">
        <f>IF('20_P2_Alega'!P60&lt;&gt;"","SÍ","")</f>
        <v/>
      </c>
      <c r="BP60" s="1850" t="str">
        <f>IF('20_P2_Alega'!Q60&lt;&gt;"",'20_P2_Alega'!Q60,"")</f>
        <v/>
      </c>
      <c r="BQ60" s="1850"/>
      <c r="BS60" s="1440" t="str">
        <f t="shared" si="19"/>
        <v/>
      </c>
      <c r="BT60" s="1440" t="str">
        <f t="shared" si="20"/>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1404" t="str">
        <f>CONCATENATE('01_Carga'!$M$5,"_",$I61)</f>
        <v>FI__44</v>
      </c>
      <c r="B61" s="1405"/>
      <c r="C61" s="1734" t="str">
        <f>'12_P1_Lista'!T61</f>
        <v/>
      </c>
      <c r="D61" s="1461" t="str">
        <f>'12_P1_Lista'!U61</f>
        <v/>
      </c>
      <c r="E61" s="1405"/>
      <c r="F61" s="1735" t="str">
        <f>IF('14_P2_Convoca'!F62&lt;&gt;"",'14_P2_Convoca'!F62,"")</f>
        <v/>
      </c>
      <c r="G61" s="1459" t="str">
        <f>'14_P2_Convoca'!R62</f>
        <v/>
      </c>
      <c r="H61" s="1736" t="str">
        <f t="shared" si="6"/>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316" t="str">
        <f>IF('16_P2_Prog'!O61&lt;&gt;"",'16_P2_Prog'!O61,"")</f>
        <v/>
      </c>
      <c r="P61" s="153"/>
      <c r="Q61" s="1916"/>
      <c r="R61" s="132"/>
      <c r="S61" s="132"/>
      <c r="T61" s="132"/>
      <c r="U61" s="132"/>
      <c r="V61" s="1749"/>
      <c r="W61" s="151"/>
      <c r="X61" s="1916"/>
      <c r="Y61" s="132"/>
      <c r="Z61" s="132"/>
      <c r="AA61" s="132"/>
      <c r="AB61" s="132"/>
      <c r="AC61" s="1749"/>
      <c r="AD61" s="151"/>
      <c r="AE61" s="1916"/>
      <c r="AF61" s="132"/>
      <c r="AG61" s="132"/>
      <c r="AH61" s="132"/>
      <c r="AI61" s="132"/>
      <c r="AJ61" s="1749"/>
      <c r="AK61" s="151"/>
      <c r="AL61" s="1916"/>
      <c r="AM61" s="132"/>
      <c r="AN61" s="132"/>
      <c r="AO61" s="132"/>
      <c r="AP61" s="132"/>
      <c r="AQ61" s="1749"/>
      <c r="AR61" s="151"/>
      <c r="AS61" s="1916"/>
      <c r="AT61" s="132"/>
      <c r="AU61" s="132"/>
      <c r="AV61" s="132"/>
      <c r="AW61" s="132"/>
      <c r="AX61" s="1749"/>
      <c r="AY61" s="151"/>
      <c r="AZ61" s="270" t="str">
        <f t="shared" si="7"/>
        <v/>
      </c>
      <c r="BA61" s="271" t="str">
        <f t="shared" si="8"/>
        <v/>
      </c>
      <c r="BB61" s="271" t="str">
        <f t="shared" si="9"/>
        <v/>
      </c>
      <c r="BC61" s="271" t="str">
        <f t="shared" si="10"/>
        <v/>
      </c>
      <c r="BD61" s="272" t="str">
        <f t="shared" si="11"/>
        <v/>
      </c>
      <c r="BE61" s="15" t="str">
        <f t="shared" si="12"/>
        <v/>
      </c>
      <c r="BG61" s="270" t="str">
        <f t="shared" si="0"/>
        <v/>
      </c>
      <c r="BH61" s="271" t="str">
        <f t="shared" si="1"/>
        <v/>
      </c>
      <c r="BI61" s="273" t="str">
        <f t="shared" si="2"/>
        <v/>
      </c>
      <c r="BJ61" s="15" t="str">
        <f t="shared" si="3"/>
        <v/>
      </c>
      <c r="BL61" s="67" t="str">
        <f t="shared" si="13"/>
        <v/>
      </c>
      <c r="BM61" s="263"/>
      <c r="BO61" s="1850" t="str">
        <f>IF('20_P2_Alega'!P61&lt;&gt;"","SÍ","")</f>
        <v/>
      </c>
      <c r="BP61" s="1850" t="str">
        <f>IF('20_P2_Alega'!Q61&lt;&gt;"",'20_P2_Alega'!Q61,"")</f>
        <v/>
      </c>
      <c r="BQ61" s="1850"/>
      <c r="BS61" s="1440" t="str">
        <f t="shared" si="19"/>
        <v/>
      </c>
      <c r="BT61" s="1440" t="str">
        <f t="shared" si="20"/>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1404" t="str">
        <f>CONCATENATE('01_Carga'!$M$5,"_",$I62)</f>
        <v>FI__45</v>
      </c>
      <c r="B62" s="1405"/>
      <c r="C62" s="1734" t="str">
        <f>'12_P1_Lista'!T62</f>
        <v/>
      </c>
      <c r="D62" s="1461" t="str">
        <f>'12_P1_Lista'!U62</f>
        <v/>
      </c>
      <c r="E62" s="1405"/>
      <c r="F62" s="1735" t="str">
        <f>IF('14_P2_Convoca'!F63&lt;&gt;"",'14_P2_Convoca'!F63,"")</f>
        <v/>
      </c>
      <c r="G62" s="1459" t="str">
        <f>'14_P2_Convoca'!R63</f>
        <v/>
      </c>
      <c r="H62" s="1736" t="str">
        <f t="shared" si="6"/>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316" t="str">
        <f>IF('16_P2_Prog'!O62&lt;&gt;"",'16_P2_Prog'!O62,"")</f>
        <v/>
      </c>
      <c r="P62" s="153"/>
      <c r="Q62" s="1916"/>
      <c r="R62" s="132"/>
      <c r="S62" s="132"/>
      <c r="T62" s="132"/>
      <c r="U62" s="132"/>
      <c r="V62" s="1749"/>
      <c r="W62" s="151"/>
      <c r="X62" s="1916"/>
      <c r="Y62" s="132"/>
      <c r="Z62" s="132"/>
      <c r="AA62" s="132"/>
      <c r="AB62" s="132"/>
      <c r="AC62" s="1749"/>
      <c r="AD62" s="151"/>
      <c r="AE62" s="1916"/>
      <c r="AF62" s="132"/>
      <c r="AG62" s="132"/>
      <c r="AH62" s="132"/>
      <c r="AI62" s="132"/>
      <c r="AJ62" s="1749"/>
      <c r="AK62" s="151"/>
      <c r="AL62" s="1916"/>
      <c r="AM62" s="132"/>
      <c r="AN62" s="132"/>
      <c r="AO62" s="132"/>
      <c r="AP62" s="132"/>
      <c r="AQ62" s="1749"/>
      <c r="AR62" s="151"/>
      <c r="AS62" s="1916"/>
      <c r="AT62" s="132"/>
      <c r="AU62" s="132"/>
      <c r="AV62" s="132"/>
      <c r="AW62" s="132"/>
      <c r="AX62" s="1749"/>
      <c r="AY62" s="151"/>
      <c r="AZ62" s="270" t="str">
        <f t="shared" si="7"/>
        <v/>
      </c>
      <c r="BA62" s="271" t="str">
        <f t="shared" si="8"/>
        <v/>
      </c>
      <c r="BB62" s="271" t="str">
        <f t="shared" si="9"/>
        <v/>
      </c>
      <c r="BC62" s="271" t="str">
        <f t="shared" si="10"/>
        <v/>
      </c>
      <c r="BD62" s="272" t="str">
        <f t="shared" si="11"/>
        <v/>
      </c>
      <c r="BE62" s="15" t="str">
        <f t="shared" si="12"/>
        <v/>
      </c>
      <c r="BG62" s="270" t="str">
        <f t="shared" si="0"/>
        <v/>
      </c>
      <c r="BH62" s="271" t="str">
        <f t="shared" si="1"/>
        <v/>
      </c>
      <c r="BI62" s="273" t="str">
        <f t="shared" si="2"/>
        <v/>
      </c>
      <c r="BJ62" s="15" t="str">
        <f t="shared" si="3"/>
        <v/>
      </c>
      <c r="BL62" s="67" t="str">
        <f t="shared" si="13"/>
        <v/>
      </c>
      <c r="BM62" s="263"/>
      <c r="BO62" s="1850" t="str">
        <f>IF('20_P2_Alega'!P62&lt;&gt;"","SÍ","")</f>
        <v/>
      </c>
      <c r="BP62" s="1850" t="str">
        <f>IF('20_P2_Alega'!Q62&lt;&gt;"",'20_P2_Alega'!Q62,"")</f>
        <v/>
      </c>
      <c r="BQ62" s="1850"/>
      <c r="BS62" s="1440" t="str">
        <f t="shared" si="19"/>
        <v/>
      </c>
      <c r="BT62" s="1440" t="str">
        <f t="shared" si="20"/>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1404" t="str">
        <f>CONCATENATE('01_Carga'!$M$5,"_",$I63)</f>
        <v>FI__46</v>
      </c>
      <c r="B63" s="1405"/>
      <c r="C63" s="1734" t="str">
        <f>'12_P1_Lista'!T63</f>
        <v/>
      </c>
      <c r="D63" s="1461" t="str">
        <f>'12_P1_Lista'!U63</f>
        <v/>
      </c>
      <c r="E63" s="1405"/>
      <c r="F63" s="1735" t="str">
        <f>IF('14_P2_Convoca'!F64&lt;&gt;"",'14_P2_Convoca'!F64,"")</f>
        <v/>
      </c>
      <c r="G63" s="1459" t="str">
        <f>'14_P2_Convoca'!R64</f>
        <v/>
      </c>
      <c r="H63" s="1736" t="str">
        <f t="shared" si="6"/>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316" t="str">
        <f>IF('16_P2_Prog'!O63&lt;&gt;"",'16_P2_Prog'!O63,"")</f>
        <v/>
      </c>
      <c r="P63" s="153"/>
      <c r="Q63" s="1916"/>
      <c r="R63" s="132"/>
      <c r="S63" s="132"/>
      <c r="T63" s="132"/>
      <c r="U63" s="132"/>
      <c r="V63" s="1749"/>
      <c r="W63" s="151"/>
      <c r="X63" s="1916"/>
      <c r="Y63" s="132"/>
      <c r="Z63" s="132"/>
      <c r="AA63" s="132"/>
      <c r="AB63" s="132"/>
      <c r="AC63" s="1749"/>
      <c r="AD63" s="151"/>
      <c r="AE63" s="1916"/>
      <c r="AF63" s="132"/>
      <c r="AG63" s="132"/>
      <c r="AH63" s="132"/>
      <c r="AI63" s="132"/>
      <c r="AJ63" s="1749"/>
      <c r="AK63" s="151"/>
      <c r="AL63" s="1916"/>
      <c r="AM63" s="132"/>
      <c r="AN63" s="132"/>
      <c r="AO63" s="132"/>
      <c r="AP63" s="132"/>
      <c r="AQ63" s="1749"/>
      <c r="AR63" s="151"/>
      <c r="AS63" s="1916"/>
      <c r="AT63" s="132"/>
      <c r="AU63" s="132"/>
      <c r="AV63" s="132"/>
      <c r="AW63" s="132"/>
      <c r="AX63" s="1749"/>
      <c r="AY63" s="151"/>
      <c r="AZ63" s="270" t="str">
        <f t="shared" si="7"/>
        <v/>
      </c>
      <c r="BA63" s="271" t="str">
        <f t="shared" si="8"/>
        <v/>
      </c>
      <c r="BB63" s="271" t="str">
        <f t="shared" si="9"/>
        <v/>
      </c>
      <c r="BC63" s="271" t="str">
        <f t="shared" si="10"/>
        <v/>
      </c>
      <c r="BD63" s="272" t="str">
        <f t="shared" si="11"/>
        <v/>
      </c>
      <c r="BE63" s="15" t="str">
        <f t="shared" si="12"/>
        <v/>
      </c>
      <c r="BG63" s="270" t="str">
        <f t="shared" si="0"/>
        <v/>
      </c>
      <c r="BH63" s="271" t="str">
        <f t="shared" si="1"/>
        <v/>
      </c>
      <c r="BI63" s="273" t="str">
        <f t="shared" si="2"/>
        <v/>
      </c>
      <c r="BJ63" s="15" t="str">
        <f t="shared" si="3"/>
        <v/>
      </c>
      <c r="BL63" s="67" t="str">
        <f t="shared" si="13"/>
        <v/>
      </c>
      <c r="BM63" s="263"/>
      <c r="BO63" s="1850" t="str">
        <f>IF('20_P2_Alega'!P63&lt;&gt;"","SÍ","")</f>
        <v/>
      </c>
      <c r="BP63" s="1850" t="str">
        <f>IF('20_P2_Alega'!Q63&lt;&gt;"",'20_P2_Alega'!Q63,"")</f>
        <v/>
      </c>
      <c r="BQ63" s="1850"/>
      <c r="BS63" s="1440" t="str">
        <f t="shared" si="19"/>
        <v/>
      </c>
      <c r="BT63" s="1440" t="str">
        <f t="shared" si="20"/>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1404" t="str">
        <f>CONCATENATE('01_Carga'!$M$5,"_",$I64)</f>
        <v>FI__47</v>
      </c>
      <c r="B64" s="1405"/>
      <c r="C64" s="1734" t="str">
        <f>'12_P1_Lista'!T64</f>
        <v/>
      </c>
      <c r="D64" s="1461" t="str">
        <f>'12_P1_Lista'!U64</f>
        <v/>
      </c>
      <c r="E64" s="1405"/>
      <c r="F64" s="1735" t="str">
        <f>IF('14_P2_Convoca'!F65&lt;&gt;"",'14_P2_Convoca'!F65,"")</f>
        <v/>
      </c>
      <c r="G64" s="1459" t="str">
        <f>'14_P2_Convoca'!R65</f>
        <v/>
      </c>
      <c r="H64" s="1736" t="str">
        <f t="shared" si="6"/>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316" t="str">
        <f>IF('16_P2_Prog'!O64&lt;&gt;"",'16_P2_Prog'!O64,"")</f>
        <v/>
      </c>
      <c r="P64" s="153"/>
      <c r="Q64" s="1916"/>
      <c r="R64" s="132"/>
      <c r="S64" s="132"/>
      <c r="T64" s="132"/>
      <c r="U64" s="132"/>
      <c r="V64" s="1749"/>
      <c r="W64" s="151"/>
      <c r="X64" s="1916"/>
      <c r="Y64" s="132"/>
      <c r="Z64" s="132"/>
      <c r="AA64" s="132"/>
      <c r="AB64" s="132"/>
      <c r="AC64" s="1749"/>
      <c r="AD64" s="151"/>
      <c r="AE64" s="1916"/>
      <c r="AF64" s="132"/>
      <c r="AG64" s="132"/>
      <c r="AH64" s="132"/>
      <c r="AI64" s="132"/>
      <c r="AJ64" s="1749"/>
      <c r="AK64" s="151"/>
      <c r="AL64" s="1916"/>
      <c r="AM64" s="132"/>
      <c r="AN64" s="132"/>
      <c r="AO64" s="132"/>
      <c r="AP64" s="132"/>
      <c r="AQ64" s="1749"/>
      <c r="AR64" s="151"/>
      <c r="AS64" s="1916"/>
      <c r="AT64" s="132"/>
      <c r="AU64" s="132"/>
      <c r="AV64" s="132"/>
      <c r="AW64" s="132"/>
      <c r="AX64" s="1749"/>
      <c r="AY64" s="151"/>
      <c r="AZ64" s="270" t="str">
        <f t="shared" si="7"/>
        <v/>
      </c>
      <c r="BA64" s="271" t="str">
        <f t="shared" si="8"/>
        <v/>
      </c>
      <c r="BB64" s="271" t="str">
        <f t="shared" si="9"/>
        <v/>
      </c>
      <c r="BC64" s="271" t="str">
        <f t="shared" si="10"/>
        <v/>
      </c>
      <c r="BD64" s="272" t="str">
        <f t="shared" si="11"/>
        <v/>
      </c>
      <c r="BE64" s="15" t="str">
        <f t="shared" si="12"/>
        <v/>
      </c>
      <c r="BG64" s="270" t="str">
        <f t="shared" si="0"/>
        <v/>
      </c>
      <c r="BH64" s="271" t="str">
        <f t="shared" si="1"/>
        <v/>
      </c>
      <c r="BI64" s="273" t="str">
        <f t="shared" si="2"/>
        <v/>
      </c>
      <c r="BJ64" s="15" t="str">
        <f t="shared" si="3"/>
        <v/>
      </c>
      <c r="BL64" s="67" t="str">
        <f t="shared" si="13"/>
        <v/>
      </c>
      <c r="BM64" s="263"/>
      <c r="BO64" s="1850" t="str">
        <f>IF('20_P2_Alega'!P64&lt;&gt;"","SÍ","")</f>
        <v/>
      </c>
      <c r="BP64" s="1850" t="str">
        <f>IF('20_P2_Alega'!Q64&lt;&gt;"",'20_P2_Alega'!Q64,"")</f>
        <v/>
      </c>
      <c r="BQ64" s="1850"/>
      <c r="BS64" s="1440" t="str">
        <f t="shared" si="19"/>
        <v/>
      </c>
      <c r="BT64" s="1440" t="str">
        <f t="shared" si="20"/>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1404" t="str">
        <f>CONCATENATE('01_Carga'!$M$5,"_",$I65)</f>
        <v>FI__48</v>
      </c>
      <c r="B65" s="1405"/>
      <c r="C65" s="1734" t="str">
        <f>'12_P1_Lista'!T65</f>
        <v/>
      </c>
      <c r="D65" s="1461" t="str">
        <f>'12_P1_Lista'!U65</f>
        <v/>
      </c>
      <c r="E65" s="1405"/>
      <c r="F65" s="1735" t="str">
        <f>IF('14_P2_Convoca'!F66&lt;&gt;"",'14_P2_Convoca'!F66,"")</f>
        <v/>
      </c>
      <c r="G65" s="1459" t="str">
        <f>'14_P2_Convoca'!R66</f>
        <v/>
      </c>
      <c r="H65" s="1736" t="str">
        <f t="shared" si="6"/>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316" t="str">
        <f>IF('16_P2_Prog'!O65&lt;&gt;"",'16_P2_Prog'!O65,"")</f>
        <v/>
      </c>
      <c r="P65" s="153"/>
      <c r="Q65" s="1916"/>
      <c r="R65" s="132"/>
      <c r="S65" s="132"/>
      <c r="T65" s="132"/>
      <c r="U65" s="132"/>
      <c r="V65" s="1749"/>
      <c r="W65" s="151"/>
      <c r="X65" s="1916"/>
      <c r="Y65" s="132"/>
      <c r="Z65" s="132"/>
      <c r="AA65" s="132"/>
      <c r="AB65" s="132"/>
      <c r="AC65" s="1749"/>
      <c r="AD65" s="151"/>
      <c r="AE65" s="1916"/>
      <c r="AF65" s="132"/>
      <c r="AG65" s="132"/>
      <c r="AH65" s="132"/>
      <c r="AI65" s="132"/>
      <c r="AJ65" s="1749"/>
      <c r="AK65" s="151"/>
      <c r="AL65" s="1916"/>
      <c r="AM65" s="132"/>
      <c r="AN65" s="132"/>
      <c r="AO65" s="132"/>
      <c r="AP65" s="132"/>
      <c r="AQ65" s="1749"/>
      <c r="AR65" s="151"/>
      <c r="AS65" s="1916"/>
      <c r="AT65" s="132"/>
      <c r="AU65" s="132"/>
      <c r="AV65" s="132"/>
      <c r="AW65" s="132"/>
      <c r="AX65" s="1749"/>
      <c r="AY65" s="151"/>
      <c r="AZ65" s="270" t="str">
        <f t="shared" si="7"/>
        <v/>
      </c>
      <c r="BA65" s="271" t="str">
        <f t="shared" si="8"/>
        <v/>
      </c>
      <c r="BB65" s="271" t="str">
        <f t="shared" si="9"/>
        <v/>
      </c>
      <c r="BC65" s="271" t="str">
        <f t="shared" si="10"/>
        <v/>
      </c>
      <c r="BD65" s="272" t="str">
        <f t="shared" si="11"/>
        <v/>
      </c>
      <c r="BE65" s="15" t="str">
        <f t="shared" si="12"/>
        <v/>
      </c>
      <c r="BG65" s="270" t="str">
        <f t="shared" si="0"/>
        <v/>
      </c>
      <c r="BH65" s="271" t="str">
        <f t="shared" si="1"/>
        <v/>
      </c>
      <c r="BI65" s="273" t="str">
        <f t="shared" si="2"/>
        <v/>
      </c>
      <c r="BJ65" s="15" t="str">
        <f t="shared" si="3"/>
        <v/>
      </c>
      <c r="BL65" s="67" t="str">
        <f t="shared" si="13"/>
        <v/>
      </c>
      <c r="BM65" s="263"/>
      <c r="BO65" s="1850" t="str">
        <f>IF('20_P2_Alega'!P65&lt;&gt;"","SÍ","")</f>
        <v/>
      </c>
      <c r="BP65" s="1850" t="str">
        <f>IF('20_P2_Alega'!Q65&lt;&gt;"",'20_P2_Alega'!Q65,"")</f>
        <v/>
      </c>
      <c r="BQ65" s="1850"/>
      <c r="BS65" s="1440" t="str">
        <f t="shared" si="19"/>
        <v/>
      </c>
      <c r="BT65" s="1440" t="str">
        <f t="shared" si="20"/>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1404" t="str">
        <f>CONCATENATE('01_Carga'!$M$5,"_",$I66)</f>
        <v>FI__49</v>
      </c>
      <c r="B66" s="1405"/>
      <c r="C66" s="1734" t="str">
        <f>'12_P1_Lista'!T66</f>
        <v/>
      </c>
      <c r="D66" s="1461" t="str">
        <f>'12_P1_Lista'!U66</f>
        <v/>
      </c>
      <c r="E66" s="1405"/>
      <c r="F66" s="1735" t="str">
        <f>IF('14_P2_Convoca'!F67&lt;&gt;"",'14_P2_Convoca'!F67,"")</f>
        <v/>
      </c>
      <c r="G66" s="1459" t="str">
        <f>'14_P2_Convoca'!R67</f>
        <v/>
      </c>
      <c r="H66" s="1736" t="str">
        <f t="shared" si="6"/>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316" t="str">
        <f>IF('16_P2_Prog'!O66&lt;&gt;"",'16_P2_Prog'!O66,"")</f>
        <v/>
      </c>
      <c r="P66" s="153"/>
      <c r="Q66" s="1916"/>
      <c r="R66" s="132"/>
      <c r="S66" s="132"/>
      <c r="T66" s="132"/>
      <c r="U66" s="132"/>
      <c r="V66" s="1749"/>
      <c r="W66" s="151"/>
      <c r="X66" s="1916"/>
      <c r="Y66" s="132"/>
      <c r="Z66" s="132"/>
      <c r="AA66" s="132"/>
      <c r="AB66" s="132"/>
      <c r="AC66" s="1749"/>
      <c r="AD66" s="151"/>
      <c r="AE66" s="1916"/>
      <c r="AF66" s="132"/>
      <c r="AG66" s="132"/>
      <c r="AH66" s="132"/>
      <c r="AI66" s="132"/>
      <c r="AJ66" s="1749"/>
      <c r="AK66" s="151"/>
      <c r="AL66" s="1916"/>
      <c r="AM66" s="132"/>
      <c r="AN66" s="132"/>
      <c r="AO66" s="132"/>
      <c r="AP66" s="132"/>
      <c r="AQ66" s="1749"/>
      <c r="AR66" s="151"/>
      <c r="AS66" s="1916"/>
      <c r="AT66" s="132"/>
      <c r="AU66" s="132"/>
      <c r="AV66" s="132"/>
      <c r="AW66" s="132"/>
      <c r="AX66" s="1749"/>
      <c r="AY66" s="151"/>
      <c r="AZ66" s="270" t="str">
        <f t="shared" si="7"/>
        <v/>
      </c>
      <c r="BA66" s="271" t="str">
        <f t="shared" si="8"/>
        <v/>
      </c>
      <c r="BB66" s="271" t="str">
        <f t="shared" si="9"/>
        <v/>
      </c>
      <c r="BC66" s="271" t="str">
        <f t="shared" si="10"/>
        <v/>
      </c>
      <c r="BD66" s="272" t="str">
        <f t="shared" si="11"/>
        <v/>
      </c>
      <c r="BE66" s="15" t="str">
        <f t="shared" si="12"/>
        <v/>
      </c>
      <c r="BG66" s="270" t="str">
        <f t="shared" si="0"/>
        <v/>
      </c>
      <c r="BH66" s="271" t="str">
        <f t="shared" si="1"/>
        <v/>
      </c>
      <c r="BI66" s="273" t="str">
        <f t="shared" si="2"/>
        <v/>
      </c>
      <c r="BJ66" s="15" t="str">
        <f t="shared" si="3"/>
        <v/>
      </c>
      <c r="BL66" s="67" t="str">
        <f t="shared" si="13"/>
        <v/>
      </c>
      <c r="BM66" s="263"/>
      <c r="BO66" s="1850" t="str">
        <f>IF('20_P2_Alega'!P66&lt;&gt;"","SÍ","")</f>
        <v/>
      </c>
      <c r="BP66" s="1850" t="str">
        <f>IF('20_P2_Alega'!Q66&lt;&gt;"",'20_P2_Alega'!Q66,"")</f>
        <v/>
      </c>
      <c r="BQ66" s="1850"/>
      <c r="BS66" s="1440" t="str">
        <f t="shared" si="19"/>
        <v/>
      </c>
      <c r="BT66" s="1440" t="str">
        <f t="shared" si="20"/>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1404" t="str">
        <f>CONCATENATE('01_Carga'!$M$5,"_",$I67)</f>
        <v>FI__50</v>
      </c>
      <c r="B67" s="1405"/>
      <c r="C67" s="1734" t="str">
        <f>'12_P1_Lista'!T67</f>
        <v/>
      </c>
      <c r="D67" s="1461" t="str">
        <f>'12_P1_Lista'!U67</f>
        <v/>
      </c>
      <c r="E67" s="1405"/>
      <c r="F67" s="1735" t="str">
        <f>IF('14_P2_Convoca'!F68&lt;&gt;"",'14_P2_Convoca'!F68,"")</f>
        <v/>
      </c>
      <c r="G67" s="1459" t="str">
        <f>'14_P2_Convoca'!R68</f>
        <v/>
      </c>
      <c r="H67" s="1736" t="str">
        <f t="shared" si="6"/>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316" t="str">
        <f>IF('16_P2_Prog'!O67&lt;&gt;"",'16_P2_Prog'!O67,"")</f>
        <v/>
      </c>
      <c r="P67" s="153"/>
      <c r="Q67" s="1916"/>
      <c r="R67" s="132"/>
      <c r="S67" s="132"/>
      <c r="T67" s="132"/>
      <c r="U67" s="132"/>
      <c r="V67" s="1749"/>
      <c r="W67" s="151"/>
      <c r="X67" s="1916"/>
      <c r="Y67" s="132"/>
      <c r="Z67" s="132"/>
      <c r="AA67" s="132"/>
      <c r="AB67" s="132"/>
      <c r="AC67" s="1749"/>
      <c r="AD67" s="151"/>
      <c r="AE67" s="1916"/>
      <c r="AF67" s="132"/>
      <c r="AG67" s="132"/>
      <c r="AH67" s="132"/>
      <c r="AI67" s="132"/>
      <c r="AJ67" s="1749"/>
      <c r="AK67" s="151"/>
      <c r="AL67" s="1916"/>
      <c r="AM67" s="132"/>
      <c r="AN67" s="132"/>
      <c r="AO67" s="132"/>
      <c r="AP67" s="132"/>
      <c r="AQ67" s="1749"/>
      <c r="AR67" s="151"/>
      <c r="AS67" s="1916"/>
      <c r="AT67" s="132"/>
      <c r="AU67" s="132"/>
      <c r="AV67" s="132"/>
      <c r="AW67" s="132"/>
      <c r="AX67" s="1749"/>
      <c r="AY67" s="151"/>
      <c r="AZ67" s="270" t="str">
        <f t="shared" si="7"/>
        <v/>
      </c>
      <c r="BA67" s="271" t="str">
        <f t="shared" si="8"/>
        <v/>
      </c>
      <c r="BB67" s="271" t="str">
        <f t="shared" si="9"/>
        <v/>
      </c>
      <c r="BC67" s="271" t="str">
        <f t="shared" si="10"/>
        <v/>
      </c>
      <c r="BD67" s="272" t="str">
        <f t="shared" si="11"/>
        <v/>
      </c>
      <c r="BE67" s="15" t="str">
        <f t="shared" si="12"/>
        <v/>
      </c>
      <c r="BG67" s="270" t="str">
        <f t="shared" si="0"/>
        <v/>
      </c>
      <c r="BH67" s="271" t="str">
        <f t="shared" si="1"/>
        <v/>
      </c>
      <c r="BI67" s="273" t="str">
        <f t="shared" si="2"/>
        <v/>
      </c>
      <c r="BJ67" s="15" t="str">
        <f t="shared" si="3"/>
        <v/>
      </c>
      <c r="BL67" s="67" t="str">
        <f t="shared" si="13"/>
        <v/>
      </c>
      <c r="BM67" s="263"/>
      <c r="BO67" s="1850" t="str">
        <f>IF('20_P2_Alega'!P67&lt;&gt;"","SÍ","")</f>
        <v/>
      </c>
      <c r="BP67" s="1850" t="str">
        <f>IF('20_P2_Alega'!Q67&lt;&gt;"",'20_P2_Alega'!Q67,"")</f>
        <v/>
      </c>
      <c r="BQ67" s="1850"/>
      <c r="BS67" s="1440" t="str">
        <f t="shared" si="19"/>
        <v/>
      </c>
      <c r="BT67" s="1440" t="str">
        <f t="shared" si="20"/>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1404" t="str">
        <f>CONCATENATE('01_Carga'!$M$5,"_",$I68)</f>
        <v>FI__51</v>
      </c>
      <c r="B68" s="1405"/>
      <c r="C68" s="1734" t="str">
        <f>'12_P1_Lista'!T68</f>
        <v/>
      </c>
      <c r="D68" s="1461" t="str">
        <f>'12_P1_Lista'!U68</f>
        <v/>
      </c>
      <c r="E68" s="1405"/>
      <c r="F68" s="1735" t="str">
        <f>IF('14_P2_Convoca'!F69&lt;&gt;"",'14_P2_Convoca'!F69,"")</f>
        <v/>
      </c>
      <c r="G68" s="1459" t="str">
        <f>'14_P2_Convoca'!R69</f>
        <v/>
      </c>
      <c r="H68" s="1736" t="str">
        <f t="shared" si="6"/>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316" t="str">
        <f>IF('16_P2_Prog'!O68&lt;&gt;"",'16_P2_Prog'!O68,"")</f>
        <v/>
      </c>
      <c r="P68" s="153"/>
      <c r="Q68" s="1916"/>
      <c r="R68" s="132"/>
      <c r="S68" s="132"/>
      <c r="T68" s="132"/>
      <c r="U68" s="132"/>
      <c r="V68" s="1749"/>
      <c r="W68" s="151"/>
      <c r="X68" s="1916"/>
      <c r="Y68" s="132"/>
      <c r="Z68" s="132"/>
      <c r="AA68" s="132"/>
      <c r="AB68" s="132"/>
      <c r="AC68" s="1749"/>
      <c r="AD68" s="151"/>
      <c r="AE68" s="1916"/>
      <c r="AF68" s="132"/>
      <c r="AG68" s="132"/>
      <c r="AH68" s="132"/>
      <c r="AI68" s="132"/>
      <c r="AJ68" s="1749"/>
      <c r="AK68" s="151"/>
      <c r="AL68" s="1916"/>
      <c r="AM68" s="132"/>
      <c r="AN68" s="132"/>
      <c r="AO68" s="132"/>
      <c r="AP68" s="132"/>
      <c r="AQ68" s="1749"/>
      <c r="AR68" s="151"/>
      <c r="AS68" s="1916"/>
      <c r="AT68" s="132"/>
      <c r="AU68" s="132"/>
      <c r="AV68" s="132"/>
      <c r="AW68" s="132"/>
      <c r="AX68" s="1749"/>
      <c r="AY68" s="151"/>
      <c r="AZ68" s="270" t="str">
        <f t="shared" si="7"/>
        <v/>
      </c>
      <c r="BA68" s="271" t="str">
        <f t="shared" si="8"/>
        <v/>
      </c>
      <c r="BB68" s="271" t="str">
        <f t="shared" si="9"/>
        <v/>
      </c>
      <c r="BC68" s="271" t="str">
        <f t="shared" si="10"/>
        <v/>
      </c>
      <c r="BD68" s="272" t="str">
        <f t="shared" si="11"/>
        <v/>
      </c>
      <c r="BE68" s="15" t="str">
        <f t="shared" si="12"/>
        <v/>
      </c>
      <c r="BG68" s="270" t="str">
        <f t="shared" si="0"/>
        <v/>
      </c>
      <c r="BH68" s="271" t="str">
        <f t="shared" si="1"/>
        <v/>
      </c>
      <c r="BI68" s="273" t="str">
        <f t="shared" si="2"/>
        <v/>
      </c>
      <c r="BJ68" s="15" t="str">
        <f t="shared" si="3"/>
        <v/>
      </c>
      <c r="BL68" s="67" t="str">
        <f t="shared" si="13"/>
        <v/>
      </c>
      <c r="BM68" s="263"/>
      <c r="BO68" s="1850" t="str">
        <f>IF('20_P2_Alega'!P68&lt;&gt;"","SÍ","")</f>
        <v/>
      </c>
      <c r="BP68" s="1850" t="str">
        <f>IF('20_P2_Alega'!Q68&lt;&gt;"",'20_P2_Alega'!Q68,"")</f>
        <v/>
      </c>
      <c r="BQ68" s="1850"/>
      <c r="BS68" s="1440" t="str">
        <f t="shared" si="19"/>
        <v/>
      </c>
      <c r="BT68" s="1440" t="str">
        <f t="shared" si="20"/>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1404" t="str">
        <f>CONCATENATE('01_Carga'!$M$5,"_",$I69)</f>
        <v>FI__52</v>
      </c>
      <c r="B69" s="1405"/>
      <c r="C69" s="1734" t="str">
        <f>'12_P1_Lista'!T69</f>
        <v/>
      </c>
      <c r="D69" s="1461" t="str">
        <f>'12_P1_Lista'!U69</f>
        <v/>
      </c>
      <c r="E69" s="1405"/>
      <c r="F69" s="1735" t="str">
        <f>IF('14_P2_Convoca'!F70&lt;&gt;"",'14_P2_Convoca'!F70,"")</f>
        <v/>
      </c>
      <c r="G69" s="1459" t="str">
        <f>'14_P2_Convoca'!R70</f>
        <v/>
      </c>
      <c r="H69" s="1736" t="str">
        <f t="shared" si="6"/>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316" t="str">
        <f>IF('16_P2_Prog'!O69&lt;&gt;"",'16_P2_Prog'!O69,"")</f>
        <v/>
      </c>
      <c r="P69" s="153"/>
      <c r="Q69" s="1916"/>
      <c r="R69" s="132"/>
      <c r="S69" s="132"/>
      <c r="T69" s="132"/>
      <c r="U69" s="132"/>
      <c r="V69" s="1749"/>
      <c r="W69" s="151"/>
      <c r="X69" s="1916"/>
      <c r="Y69" s="132"/>
      <c r="Z69" s="132"/>
      <c r="AA69" s="132"/>
      <c r="AB69" s="132"/>
      <c r="AC69" s="1749"/>
      <c r="AD69" s="151"/>
      <c r="AE69" s="1916"/>
      <c r="AF69" s="132"/>
      <c r="AG69" s="132"/>
      <c r="AH69" s="132"/>
      <c r="AI69" s="132"/>
      <c r="AJ69" s="1749"/>
      <c r="AK69" s="151"/>
      <c r="AL69" s="1916"/>
      <c r="AM69" s="132"/>
      <c r="AN69" s="132"/>
      <c r="AO69" s="132"/>
      <c r="AP69" s="132"/>
      <c r="AQ69" s="1749"/>
      <c r="AR69" s="151"/>
      <c r="AS69" s="1916"/>
      <c r="AT69" s="132"/>
      <c r="AU69" s="132"/>
      <c r="AV69" s="132"/>
      <c r="AW69" s="132"/>
      <c r="AX69" s="1749"/>
      <c r="AY69" s="151"/>
      <c r="AZ69" s="270" t="str">
        <f t="shared" si="7"/>
        <v/>
      </c>
      <c r="BA69" s="271" t="str">
        <f t="shared" si="8"/>
        <v/>
      </c>
      <c r="BB69" s="271" t="str">
        <f t="shared" si="9"/>
        <v/>
      </c>
      <c r="BC69" s="271" t="str">
        <f t="shared" si="10"/>
        <v/>
      </c>
      <c r="BD69" s="272" t="str">
        <f t="shared" si="11"/>
        <v/>
      </c>
      <c r="BE69" s="15" t="str">
        <f t="shared" si="12"/>
        <v/>
      </c>
      <c r="BG69" s="270" t="str">
        <f t="shared" si="0"/>
        <v/>
      </c>
      <c r="BH69" s="271" t="str">
        <f t="shared" si="1"/>
        <v/>
      </c>
      <c r="BI69" s="273" t="str">
        <f t="shared" si="2"/>
        <v/>
      </c>
      <c r="BJ69" s="15" t="str">
        <f t="shared" si="3"/>
        <v/>
      </c>
      <c r="BL69" s="67" t="str">
        <f t="shared" si="13"/>
        <v/>
      </c>
      <c r="BM69" s="263"/>
      <c r="BO69" s="1850" t="str">
        <f>IF('20_P2_Alega'!P69&lt;&gt;"","SÍ","")</f>
        <v/>
      </c>
      <c r="BP69" s="1850" t="str">
        <f>IF('20_P2_Alega'!Q69&lt;&gt;"",'20_P2_Alega'!Q69,"")</f>
        <v/>
      </c>
      <c r="BQ69" s="1850"/>
      <c r="BS69" s="1440" t="str">
        <f t="shared" si="19"/>
        <v/>
      </c>
      <c r="BT69" s="1440" t="str">
        <f t="shared" si="20"/>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1404" t="str">
        <f>CONCATENATE('01_Carga'!$M$5,"_",$I70)</f>
        <v>FI__53</v>
      </c>
      <c r="B70" s="1405"/>
      <c r="C70" s="1734" t="str">
        <f>'12_P1_Lista'!T70</f>
        <v/>
      </c>
      <c r="D70" s="1461" t="str">
        <f>'12_P1_Lista'!U70</f>
        <v/>
      </c>
      <c r="E70" s="1405"/>
      <c r="F70" s="1735" t="str">
        <f>IF('14_P2_Convoca'!F71&lt;&gt;"",'14_P2_Convoca'!F71,"")</f>
        <v/>
      </c>
      <c r="G70" s="1459" t="str">
        <f>'14_P2_Convoca'!R71</f>
        <v/>
      </c>
      <c r="H70" s="1736" t="str">
        <f t="shared" si="6"/>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316" t="str">
        <f>IF('16_P2_Prog'!O70&lt;&gt;"",'16_P2_Prog'!O70,"")</f>
        <v/>
      </c>
      <c r="P70" s="153"/>
      <c r="Q70" s="1916"/>
      <c r="R70" s="132"/>
      <c r="S70" s="132"/>
      <c r="T70" s="132"/>
      <c r="U70" s="132"/>
      <c r="V70" s="1749"/>
      <c r="W70" s="151"/>
      <c r="X70" s="1916"/>
      <c r="Y70" s="132"/>
      <c r="Z70" s="132"/>
      <c r="AA70" s="132"/>
      <c r="AB70" s="132"/>
      <c r="AC70" s="1749"/>
      <c r="AD70" s="151"/>
      <c r="AE70" s="1916"/>
      <c r="AF70" s="132"/>
      <c r="AG70" s="132"/>
      <c r="AH70" s="132"/>
      <c r="AI70" s="132"/>
      <c r="AJ70" s="1749"/>
      <c r="AK70" s="151"/>
      <c r="AL70" s="1916"/>
      <c r="AM70" s="132"/>
      <c r="AN70" s="132"/>
      <c r="AO70" s="132"/>
      <c r="AP70" s="132"/>
      <c r="AQ70" s="1749"/>
      <c r="AR70" s="151"/>
      <c r="AS70" s="1916"/>
      <c r="AT70" s="132"/>
      <c r="AU70" s="132"/>
      <c r="AV70" s="132"/>
      <c r="AW70" s="132"/>
      <c r="AX70" s="1749"/>
      <c r="AY70" s="151"/>
      <c r="AZ70" s="270" t="str">
        <f t="shared" si="7"/>
        <v/>
      </c>
      <c r="BA70" s="271" t="str">
        <f t="shared" si="8"/>
        <v/>
      </c>
      <c r="BB70" s="271" t="str">
        <f t="shared" si="9"/>
        <v/>
      </c>
      <c r="BC70" s="271" t="str">
        <f t="shared" si="10"/>
        <v/>
      </c>
      <c r="BD70" s="272" t="str">
        <f t="shared" si="11"/>
        <v/>
      </c>
      <c r="BE70" s="15" t="str">
        <f t="shared" si="12"/>
        <v/>
      </c>
      <c r="BG70" s="270" t="str">
        <f t="shared" si="0"/>
        <v/>
      </c>
      <c r="BH70" s="271" t="str">
        <f t="shared" si="1"/>
        <v/>
      </c>
      <c r="BI70" s="273" t="str">
        <f t="shared" si="2"/>
        <v/>
      </c>
      <c r="BJ70" s="15" t="str">
        <f t="shared" si="3"/>
        <v/>
      </c>
      <c r="BL70" s="67" t="str">
        <f t="shared" si="13"/>
        <v/>
      </c>
      <c r="BM70" s="263"/>
      <c r="BO70" s="1850" t="str">
        <f>IF('20_P2_Alega'!P70&lt;&gt;"","SÍ","")</f>
        <v/>
      </c>
      <c r="BP70" s="1850" t="str">
        <f>IF('20_P2_Alega'!Q70&lt;&gt;"",'20_P2_Alega'!Q70,"")</f>
        <v/>
      </c>
      <c r="BQ70" s="1850"/>
      <c r="BS70" s="1440" t="str">
        <f t="shared" si="19"/>
        <v/>
      </c>
      <c r="BT70" s="1440" t="str">
        <f t="shared" si="20"/>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1404" t="str">
        <f>CONCATENATE('01_Carga'!$M$5,"_",$I71)</f>
        <v>FI__54</v>
      </c>
      <c r="B71" s="1405"/>
      <c r="C71" s="1734" t="str">
        <f>'12_P1_Lista'!T71</f>
        <v/>
      </c>
      <c r="D71" s="1461" t="str">
        <f>'12_P1_Lista'!U71</f>
        <v/>
      </c>
      <c r="E71" s="1405"/>
      <c r="F71" s="1735" t="str">
        <f>IF('14_P2_Convoca'!F72&lt;&gt;"",'14_P2_Convoca'!F72,"")</f>
        <v/>
      </c>
      <c r="G71" s="1459" t="str">
        <f>'14_P2_Convoca'!R72</f>
        <v/>
      </c>
      <c r="H71" s="1736" t="str">
        <f t="shared" si="6"/>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316" t="str">
        <f>IF('16_P2_Prog'!O71&lt;&gt;"",'16_P2_Prog'!O71,"")</f>
        <v/>
      </c>
      <c r="P71" s="153"/>
      <c r="Q71" s="1916"/>
      <c r="R71" s="132"/>
      <c r="S71" s="132"/>
      <c r="T71" s="132"/>
      <c r="U71" s="132"/>
      <c r="V71" s="1749"/>
      <c r="W71" s="151"/>
      <c r="X71" s="1916"/>
      <c r="Y71" s="132"/>
      <c r="Z71" s="132"/>
      <c r="AA71" s="132"/>
      <c r="AB71" s="132"/>
      <c r="AC71" s="1749"/>
      <c r="AD71" s="151"/>
      <c r="AE71" s="1916"/>
      <c r="AF71" s="132"/>
      <c r="AG71" s="132"/>
      <c r="AH71" s="132"/>
      <c r="AI71" s="132"/>
      <c r="AJ71" s="1749"/>
      <c r="AK71" s="151"/>
      <c r="AL71" s="1916"/>
      <c r="AM71" s="132"/>
      <c r="AN71" s="132"/>
      <c r="AO71" s="132"/>
      <c r="AP71" s="132"/>
      <c r="AQ71" s="1749"/>
      <c r="AR71" s="151"/>
      <c r="AS71" s="1916"/>
      <c r="AT71" s="132"/>
      <c r="AU71" s="132"/>
      <c r="AV71" s="132"/>
      <c r="AW71" s="132"/>
      <c r="AX71" s="1749"/>
      <c r="AY71" s="151"/>
      <c r="AZ71" s="270" t="str">
        <f t="shared" si="7"/>
        <v/>
      </c>
      <c r="BA71" s="271" t="str">
        <f t="shared" si="8"/>
        <v/>
      </c>
      <c r="BB71" s="271" t="str">
        <f t="shared" si="9"/>
        <v/>
      </c>
      <c r="BC71" s="271" t="str">
        <f t="shared" si="10"/>
        <v/>
      </c>
      <c r="BD71" s="272" t="str">
        <f t="shared" si="11"/>
        <v/>
      </c>
      <c r="BE71" s="15" t="str">
        <f t="shared" si="12"/>
        <v/>
      </c>
      <c r="BG71" s="270" t="str">
        <f t="shared" si="0"/>
        <v/>
      </c>
      <c r="BH71" s="271" t="str">
        <f t="shared" si="1"/>
        <v/>
      </c>
      <c r="BI71" s="273" t="str">
        <f t="shared" si="2"/>
        <v/>
      </c>
      <c r="BJ71" s="15" t="str">
        <f t="shared" si="3"/>
        <v/>
      </c>
      <c r="BL71" s="67" t="str">
        <f t="shared" si="13"/>
        <v/>
      </c>
      <c r="BM71" s="263"/>
      <c r="BO71" s="1850" t="str">
        <f>IF('20_P2_Alega'!P71&lt;&gt;"","SÍ","")</f>
        <v/>
      </c>
      <c r="BP71" s="1850" t="str">
        <f>IF('20_P2_Alega'!Q71&lt;&gt;"",'20_P2_Alega'!Q71,"")</f>
        <v/>
      </c>
      <c r="BQ71" s="1850"/>
      <c r="BS71" s="1440" t="str">
        <f t="shared" si="19"/>
        <v/>
      </c>
      <c r="BT71" s="1440" t="str">
        <f t="shared" si="20"/>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1404" t="str">
        <f>CONCATENATE('01_Carga'!$M$5,"_",$I72)</f>
        <v>FI__55</v>
      </c>
      <c r="B72" s="1405"/>
      <c r="C72" s="1734" t="str">
        <f>'12_P1_Lista'!T72</f>
        <v/>
      </c>
      <c r="D72" s="1461" t="str">
        <f>'12_P1_Lista'!U72</f>
        <v/>
      </c>
      <c r="E72" s="1405"/>
      <c r="F72" s="1735" t="str">
        <f>IF('14_P2_Convoca'!F73&lt;&gt;"",'14_P2_Convoca'!F73,"")</f>
        <v/>
      </c>
      <c r="G72" s="1459" t="str">
        <f>'14_P2_Convoca'!R73</f>
        <v/>
      </c>
      <c r="H72" s="1736" t="str">
        <f t="shared" si="6"/>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316" t="str">
        <f>IF('16_P2_Prog'!O72&lt;&gt;"",'16_P2_Prog'!O72,"")</f>
        <v/>
      </c>
      <c r="P72" s="153"/>
      <c r="Q72" s="1916"/>
      <c r="R72" s="132"/>
      <c r="S72" s="132"/>
      <c r="T72" s="132"/>
      <c r="U72" s="132"/>
      <c r="V72" s="1749"/>
      <c r="W72" s="151"/>
      <c r="X72" s="1916"/>
      <c r="Y72" s="132"/>
      <c r="Z72" s="132"/>
      <c r="AA72" s="132"/>
      <c r="AB72" s="132"/>
      <c r="AC72" s="1749"/>
      <c r="AD72" s="151"/>
      <c r="AE72" s="1916"/>
      <c r="AF72" s="132"/>
      <c r="AG72" s="132"/>
      <c r="AH72" s="132"/>
      <c r="AI72" s="132"/>
      <c r="AJ72" s="1749"/>
      <c r="AK72" s="151"/>
      <c r="AL72" s="1916"/>
      <c r="AM72" s="132"/>
      <c r="AN72" s="132"/>
      <c r="AO72" s="132"/>
      <c r="AP72" s="132"/>
      <c r="AQ72" s="1749"/>
      <c r="AR72" s="151"/>
      <c r="AS72" s="1916"/>
      <c r="AT72" s="132"/>
      <c r="AU72" s="132"/>
      <c r="AV72" s="132"/>
      <c r="AW72" s="132"/>
      <c r="AX72" s="1749"/>
      <c r="AY72" s="151"/>
      <c r="AZ72" s="270" t="str">
        <f t="shared" si="7"/>
        <v/>
      </c>
      <c r="BA72" s="271" t="str">
        <f t="shared" si="8"/>
        <v/>
      </c>
      <c r="BB72" s="271" t="str">
        <f t="shared" si="9"/>
        <v/>
      </c>
      <c r="BC72" s="271" t="str">
        <f t="shared" si="10"/>
        <v/>
      </c>
      <c r="BD72" s="272" t="str">
        <f t="shared" si="11"/>
        <v/>
      </c>
      <c r="BE72" s="15" t="str">
        <f t="shared" si="12"/>
        <v/>
      </c>
      <c r="BG72" s="270" t="str">
        <f t="shared" si="0"/>
        <v/>
      </c>
      <c r="BH72" s="271" t="str">
        <f t="shared" si="1"/>
        <v/>
      </c>
      <c r="BI72" s="273" t="str">
        <f t="shared" si="2"/>
        <v/>
      </c>
      <c r="BJ72" s="15" t="str">
        <f t="shared" si="3"/>
        <v/>
      </c>
      <c r="BL72" s="67" t="str">
        <f t="shared" si="13"/>
        <v/>
      </c>
      <c r="BM72" s="263"/>
      <c r="BO72" s="1850" t="str">
        <f>IF('20_P2_Alega'!P72&lt;&gt;"","SÍ","")</f>
        <v/>
      </c>
      <c r="BP72" s="1850" t="str">
        <f>IF('20_P2_Alega'!Q72&lt;&gt;"",'20_P2_Alega'!Q72,"")</f>
        <v/>
      </c>
      <c r="BQ72" s="1850"/>
      <c r="BS72" s="1440" t="str">
        <f t="shared" si="19"/>
        <v/>
      </c>
      <c r="BT72" s="1440" t="str">
        <f t="shared" si="20"/>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1404" t="str">
        <f>CONCATENATE('01_Carga'!$M$5,"_",$I73)</f>
        <v>FI__56</v>
      </c>
      <c r="B73" s="1405"/>
      <c r="C73" s="1734" t="str">
        <f>'12_P1_Lista'!T73</f>
        <v/>
      </c>
      <c r="D73" s="1461" t="str">
        <f>'12_P1_Lista'!U73</f>
        <v/>
      </c>
      <c r="E73" s="1405"/>
      <c r="F73" s="1735" t="str">
        <f>IF('14_P2_Convoca'!F74&lt;&gt;"",'14_P2_Convoca'!F74,"")</f>
        <v/>
      </c>
      <c r="G73" s="1459" t="str">
        <f>'14_P2_Convoca'!R74</f>
        <v/>
      </c>
      <c r="H73" s="1736" t="str">
        <f t="shared" si="6"/>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316" t="str">
        <f>IF('16_P2_Prog'!O73&lt;&gt;"",'16_P2_Prog'!O73,"")</f>
        <v/>
      </c>
      <c r="P73" s="153"/>
      <c r="Q73" s="1916"/>
      <c r="R73" s="132"/>
      <c r="S73" s="132"/>
      <c r="T73" s="132"/>
      <c r="U73" s="132"/>
      <c r="V73" s="1749"/>
      <c r="W73" s="151"/>
      <c r="X73" s="1916"/>
      <c r="Y73" s="132"/>
      <c r="Z73" s="132"/>
      <c r="AA73" s="132"/>
      <c r="AB73" s="132"/>
      <c r="AC73" s="1749"/>
      <c r="AD73" s="151"/>
      <c r="AE73" s="1916"/>
      <c r="AF73" s="132"/>
      <c r="AG73" s="132"/>
      <c r="AH73" s="132"/>
      <c r="AI73" s="132"/>
      <c r="AJ73" s="1749"/>
      <c r="AK73" s="151"/>
      <c r="AL73" s="1916"/>
      <c r="AM73" s="132"/>
      <c r="AN73" s="132"/>
      <c r="AO73" s="132"/>
      <c r="AP73" s="132"/>
      <c r="AQ73" s="1749"/>
      <c r="AR73" s="151"/>
      <c r="AS73" s="1916"/>
      <c r="AT73" s="132"/>
      <c r="AU73" s="132"/>
      <c r="AV73" s="132"/>
      <c r="AW73" s="132"/>
      <c r="AX73" s="1749"/>
      <c r="AY73" s="151"/>
      <c r="AZ73" s="270" t="str">
        <f t="shared" si="7"/>
        <v/>
      </c>
      <c r="BA73" s="271" t="str">
        <f t="shared" si="8"/>
        <v/>
      </c>
      <c r="BB73" s="271" t="str">
        <f t="shared" si="9"/>
        <v/>
      </c>
      <c r="BC73" s="271" t="str">
        <f t="shared" si="10"/>
        <v/>
      </c>
      <c r="BD73" s="272" t="str">
        <f t="shared" si="11"/>
        <v/>
      </c>
      <c r="BE73" s="15" t="str">
        <f t="shared" si="12"/>
        <v/>
      </c>
      <c r="BG73" s="270" t="str">
        <f t="shared" si="0"/>
        <v/>
      </c>
      <c r="BH73" s="271" t="str">
        <f t="shared" si="1"/>
        <v/>
      </c>
      <c r="BI73" s="273" t="str">
        <f t="shared" si="2"/>
        <v/>
      </c>
      <c r="BJ73" s="15" t="str">
        <f t="shared" si="3"/>
        <v/>
      </c>
      <c r="BL73" s="67" t="str">
        <f t="shared" si="13"/>
        <v/>
      </c>
      <c r="BM73" s="263"/>
      <c r="BO73" s="1850" t="str">
        <f>IF('20_P2_Alega'!P73&lt;&gt;"","SÍ","")</f>
        <v/>
      </c>
      <c r="BP73" s="1850" t="str">
        <f>IF('20_P2_Alega'!Q73&lt;&gt;"",'20_P2_Alega'!Q73,"")</f>
        <v/>
      </c>
      <c r="BQ73" s="1850"/>
      <c r="BS73" s="1440" t="str">
        <f t="shared" si="19"/>
        <v/>
      </c>
      <c r="BT73" s="1440" t="str">
        <f t="shared" si="20"/>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1404" t="str">
        <f>CONCATENATE('01_Carga'!$M$5,"_",$I74)</f>
        <v>FI__57</v>
      </c>
      <c r="B74" s="1405"/>
      <c r="C74" s="1734" t="str">
        <f>'12_P1_Lista'!T74</f>
        <v/>
      </c>
      <c r="D74" s="1461" t="str">
        <f>'12_P1_Lista'!U74</f>
        <v/>
      </c>
      <c r="E74" s="1405"/>
      <c r="F74" s="1735" t="str">
        <f>IF('14_P2_Convoca'!F75&lt;&gt;"",'14_P2_Convoca'!F75,"")</f>
        <v/>
      </c>
      <c r="G74" s="1459" t="str">
        <f>'14_P2_Convoca'!R75</f>
        <v/>
      </c>
      <c r="H74" s="1736" t="str">
        <f t="shared" si="6"/>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316" t="str">
        <f>IF('16_P2_Prog'!O74&lt;&gt;"",'16_P2_Prog'!O74,"")</f>
        <v/>
      </c>
      <c r="P74" s="153"/>
      <c r="Q74" s="1916"/>
      <c r="R74" s="132"/>
      <c r="S74" s="132"/>
      <c r="T74" s="132"/>
      <c r="U74" s="132"/>
      <c r="V74" s="1749"/>
      <c r="W74" s="151"/>
      <c r="X74" s="1916"/>
      <c r="Y74" s="132"/>
      <c r="Z74" s="132"/>
      <c r="AA74" s="132"/>
      <c r="AB74" s="132"/>
      <c r="AC74" s="1749"/>
      <c r="AD74" s="151"/>
      <c r="AE74" s="1916"/>
      <c r="AF74" s="132"/>
      <c r="AG74" s="132"/>
      <c r="AH74" s="132"/>
      <c r="AI74" s="132"/>
      <c r="AJ74" s="1749"/>
      <c r="AK74" s="151"/>
      <c r="AL74" s="1916"/>
      <c r="AM74" s="132"/>
      <c r="AN74" s="132"/>
      <c r="AO74" s="132"/>
      <c r="AP74" s="132"/>
      <c r="AQ74" s="1749"/>
      <c r="AR74" s="151"/>
      <c r="AS74" s="1916"/>
      <c r="AT74" s="132"/>
      <c r="AU74" s="132"/>
      <c r="AV74" s="132"/>
      <c r="AW74" s="132"/>
      <c r="AX74" s="1749"/>
      <c r="AY74" s="151"/>
      <c r="AZ74" s="270" t="str">
        <f t="shared" si="7"/>
        <v/>
      </c>
      <c r="BA74" s="271" t="str">
        <f t="shared" si="8"/>
        <v/>
      </c>
      <c r="BB74" s="271" t="str">
        <f t="shared" si="9"/>
        <v/>
      </c>
      <c r="BC74" s="271" t="str">
        <f t="shared" si="10"/>
        <v/>
      </c>
      <c r="BD74" s="272" t="str">
        <f t="shared" si="11"/>
        <v/>
      </c>
      <c r="BE74" s="15" t="str">
        <f t="shared" si="12"/>
        <v/>
      </c>
      <c r="BG74" s="270" t="str">
        <f t="shared" si="0"/>
        <v/>
      </c>
      <c r="BH74" s="271" t="str">
        <f t="shared" si="1"/>
        <v/>
      </c>
      <c r="BI74" s="273" t="str">
        <f t="shared" si="2"/>
        <v/>
      </c>
      <c r="BJ74" s="15" t="str">
        <f t="shared" si="3"/>
        <v/>
      </c>
      <c r="BL74" s="67" t="str">
        <f t="shared" si="13"/>
        <v/>
      </c>
      <c r="BM74" s="263"/>
      <c r="BO74" s="1850" t="str">
        <f>IF('20_P2_Alega'!P74&lt;&gt;"","SÍ","")</f>
        <v/>
      </c>
      <c r="BP74" s="1850" t="str">
        <f>IF('20_P2_Alega'!Q74&lt;&gt;"",'20_P2_Alega'!Q74,"")</f>
        <v/>
      </c>
      <c r="BQ74" s="1850"/>
      <c r="BS74" s="1440" t="str">
        <f t="shared" si="19"/>
        <v/>
      </c>
      <c r="BT74" s="1440" t="str">
        <f t="shared" si="20"/>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1404" t="str">
        <f>CONCATENATE('01_Carga'!$M$5,"_",$I75)</f>
        <v>FI__58</v>
      </c>
      <c r="B75" s="1405"/>
      <c r="C75" s="1734" t="str">
        <f>'12_P1_Lista'!T75</f>
        <v/>
      </c>
      <c r="D75" s="1461" t="str">
        <f>'12_P1_Lista'!U75</f>
        <v/>
      </c>
      <c r="E75" s="1405"/>
      <c r="F75" s="1735" t="str">
        <f>IF('14_P2_Convoca'!F76&lt;&gt;"",'14_P2_Convoca'!F76,"")</f>
        <v/>
      </c>
      <c r="G75" s="1459" t="str">
        <f>'14_P2_Convoca'!R76</f>
        <v/>
      </c>
      <c r="H75" s="1736" t="str">
        <f t="shared" si="6"/>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316" t="str">
        <f>IF('16_P2_Prog'!O75&lt;&gt;"",'16_P2_Prog'!O75,"")</f>
        <v/>
      </c>
      <c r="P75" s="153"/>
      <c r="Q75" s="1916"/>
      <c r="R75" s="132"/>
      <c r="S75" s="132"/>
      <c r="T75" s="132"/>
      <c r="U75" s="132"/>
      <c r="V75" s="1749"/>
      <c r="W75" s="151"/>
      <c r="X75" s="1916"/>
      <c r="Y75" s="132"/>
      <c r="Z75" s="132"/>
      <c r="AA75" s="132"/>
      <c r="AB75" s="132"/>
      <c r="AC75" s="1749"/>
      <c r="AD75" s="151"/>
      <c r="AE75" s="1916"/>
      <c r="AF75" s="132"/>
      <c r="AG75" s="132"/>
      <c r="AH75" s="132"/>
      <c r="AI75" s="132"/>
      <c r="AJ75" s="1749"/>
      <c r="AK75" s="151"/>
      <c r="AL75" s="1916"/>
      <c r="AM75" s="132"/>
      <c r="AN75" s="132"/>
      <c r="AO75" s="132"/>
      <c r="AP75" s="132"/>
      <c r="AQ75" s="1749"/>
      <c r="AR75" s="151"/>
      <c r="AS75" s="1916"/>
      <c r="AT75" s="132"/>
      <c r="AU75" s="132"/>
      <c r="AV75" s="132"/>
      <c r="AW75" s="132"/>
      <c r="AX75" s="1749"/>
      <c r="AY75" s="151"/>
      <c r="AZ75" s="270" t="str">
        <f t="shared" si="7"/>
        <v/>
      </c>
      <c r="BA75" s="271" t="str">
        <f t="shared" si="8"/>
        <v/>
      </c>
      <c r="BB75" s="271" t="str">
        <f t="shared" si="9"/>
        <v/>
      </c>
      <c r="BC75" s="271" t="str">
        <f t="shared" si="10"/>
        <v/>
      </c>
      <c r="BD75" s="272" t="str">
        <f t="shared" si="11"/>
        <v/>
      </c>
      <c r="BE75" s="15" t="str">
        <f t="shared" si="12"/>
        <v/>
      </c>
      <c r="BG75" s="270" t="str">
        <f t="shared" si="0"/>
        <v/>
      </c>
      <c r="BH75" s="271" t="str">
        <f t="shared" si="1"/>
        <v/>
      </c>
      <c r="BI75" s="273" t="str">
        <f t="shared" si="2"/>
        <v/>
      </c>
      <c r="BJ75" s="15" t="str">
        <f t="shared" si="3"/>
        <v/>
      </c>
      <c r="BL75" s="67" t="str">
        <f t="shared" si="13"/>
        <v/>
      </c>
      <c r="BM75" s="263"/>
      <c r="BO75" s="1850" t="str">
        <f>IF('20_P2_Alega'!P75&lt;&gt;"","SÍ","")</f>
        <v/>
      </c>
      <c r="BP75" s="1850" t="str">
        <f>IF('20_P2_Alega'!Q75&lt;&gt;"",'20_P2_Alega'!Q75,"")</f>
        <v/>
      </c>
      <c r="BQ75" s="1850"/>
      <c r="BS75" s="1440" t="str">
        <f t="shared" si="19"/>
        <v/>
      </c>
      <c r="BT75" s="1440" t="str">
        <f t="shared" si="20"/>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1404" t="str">
        <f>CONCATENATE('01_Carga'!$M$5,"_",$I76)</f>
        <v>FI__59</v>
      </c>
      <c r="B76" s="1405"/>
      <c r="C76" s="1734" t="str">
        <f>'12_P1_Lista'!T76</f>
        <v/>
      </c>
      <c r="D76" s="1461" t="str">
        <f>'12_P1_Lista'!U76</f>
        <v/>
      </c>
      <c r="E76" s="1405"/>
      <c r="F76" s="1735" t="str">
        <f>IF('14_P2_Convoca'!F77&lt;&gt;"",'14_P2_Convoca'!F77,"")</f>
        <v/>
      </c>
      <c r="G76" s="1459" t="str">
        <f>'14_P2_Convoca'!R77</f>
        <v/>
      </c>
      <c r="H76" s="1736" t="str">
        <f t="shared" si="6"/>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316" t="str">
        <f>IF('16_P2_Prog'!O76&lt;&gt;"",'16_P2_Prog'!O76,"")</f>
        <v/>
      </c>
      <c r="P76" s="153"/>
      <c r="Q76" s="1916"/>
      <c r="R76" s="132"/>
      <c r="S76" s="132"/>
      <c r="T76" s="132"/>
      <c r="U76" s="132"/>
      <c r="V76" s="1749"/>
      <c r="W76" s="151"/>
      <c r="X76" s="1916"/>
      <c r="Y76" s="132"/>
      <c r="Z76" s="132"/>
      <c r="AA76" s="132"/>
      <c r="AB76" s="132"/>
      <c r="AC76" s="1749"/>
      <c r="AD76" s="151"/>
      <c r="AE76" s="1916"/>
      <c r="AF76" s="132"/>
      <c r="AG76" s="132"/>
      <c r="AH76" s="132"/>
      <c r="AI76" s="132"/>
      <c r="AJ76" s="1749"/>
      <c r="AK76" s="151"/>
      <c r="AL76" s="1916"/>
      <c r="AM76" s="132"/>
      <c r="AN76" s="132"/>
      <c r="AO76" s="132"/>
      <c r="AP76" s="132"/>
      <c r="AQ76" s="1749"/>
      <c r="AR76" s="151"/>
      <c r="AS76" s="1916"/>
      <c r="AT76" s="132"/>
      <c r="AU76" s="132"/>
      <c r="AV76" s="132"/>
      <c r="AW76" s="132"/>
      <c r="AX76" s="1749"/>
      <c r="AY76" s="151"/>
      <c r="AZ76" s="270" t="str">
        <f t="shared" si="7"/>
        <v/>
      </c>
      <c r="BA76" s="271" t="str">
        <f t="shared" si="8"/>
        <v/>
      </c>
      <c r="BB76" s="271" t="str">
        <f t="shared" si="9"/>
        <v/>
      </c>
      <c r="BC76" s="271" t="str">
        <f t="shared" si="10"/>
        <v/>
      </c>
      <c r="BD76" s="272" t="str">
        <f t="shared" si="11"/>
        <v/>
      </c>
      <c r="BE76" s="15" t="str">
        <f t="shared" si="12"/>
        <v/>
      </c>
      <c r="BG76" s="270" t="str">
        <f t="shared" si="0"/>
        <v/>
      </c>
      <c r="BH76" s="271" t="str">
        <f t="shared" si="1"/>
        <v/>
      </c>
      <c r="BI76" s="273" t="str">
        <f t="shared" si="2"/>
        <v/>
      </c>
      <c r="BJ76" s="15" t="str">
        <f t="shared" si="3"/>
        <v/>
      </c>
      <c r="BL76" s="67" t="str">
        <f t="shared" si="13"/>
        <v/>
      </c>
      <c r="BM76" s="263"/>
      <c r="BO76" s="1850" t="str">
        <f>IF('20_P2_Alega'!P76&lt;&gt;"","SÍ","")</f>
        <v/>
      </c>
      <c r="BP76" s="1850" t="str">
        <f>IF('20_P2_Alega'!Q76&lt;&gt;"",'20_P2_Alega'!Q76,"")</f>
        <v/>
      </c>
      <c r="BQ76" s="1850"/>
      <c r="BS76" s="1440" t="str">
        <f t="shared" si="19"/>
        <v/>
      </c>
      <c r="BT76" s="1440" t="str">
        <f t="shared" si="20"/>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1404" t="str">
        <f>CONCATENATE('01_Carga'!$M$5,"_",$I77)</f>
        <v>FI__60</v>
      </c>
      <c r="B77" s="1405"/>
      <c r="C77" s="1734" t="str">
        <f>'12_P1_Lista'!T77</f>
        <v/>
      </c>
      <c r="D77" s="1461" t="str">
        <f>'12_P1_Lista'!U77</f>
        <v/>
      </c>
      <c r="E77" s="1405"/>
      <c r="F77" s="1735" t="str">
        <f>IF('14_P2_Convoca'!F78&lt;&gt;"",'14_P2_Convoca'!F78,"")</f>
        <v/>
      </c>
      <c r="G77" s="1459" t="str">
        <f>'14_P2_Convoca'!R78</f>
        <v/>
      </c>
      <c r="H77" s="1736" t="str">
        <f t="shared" si="6"/>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316" t="str">
        <f>IF('16_P2_Prog'!O77&lt;&gt;"",'16_P2_Prog'!O77,"")</f>
        <v/>
      </c>
      <c r="P77" s="153"/>
      <c r="Q77" s="1916"/>
      <c r="R77" s="132"/>
      <c r="S77" s="132"/>
      <c r="T77" s="132"/>
      <c r="U77" s="132"/>
      <c r="V77" s="1749"/>
      <c r="W77" s="151"/>
      <c r="X77" s="1916"/>
      <c r="Y77" s="132"/>
      <c r="Z77" s="132"/>
      <c r="AA77" s="132"/>
      <c r="AB77" s="132"/>
      <c r="AC77" s="1749"/>
      <c r="AD77" s="151"/>
      <c r="AE77" s="1916"/>
      <c r="AF77" s="132"/>
      <c r="AG77" s="132"/>
      <c r="AH77" s="132"/>
      <c r="AI77" s="132"/>
      <c r="AJ77" s="1749"/>
      <c r="AK77" s="151"/>
      <c r="AL77" s="1916"/>
      <c r="AM77" s="132"/>
      <c r="AN77" s="132"/>
      <c r="AO77" s="132"/>
      <c r="AP77" s="132"/>
      <c r="AQ77" s="1749"/>
      <c r="AR77" s="151"/>
      <c r="AS77" s="1916"/>
      <c r="AT77" s="132"/>
      <c r="AU77" s="132"/>
      <c r="AV77" s="132"/>
      <c r="AW77" s="132"/>
      <c r="AX77" s="1749"/>
      <c r="AY77" s="151"/>
      <c r="AZ77" s="270" t="str">
        <f t="shared" si="7"/>
        <v/>
      </c>
      <c r="BA77" s="271" t="str">
        <f t="shared" si="8"/>
        <v/>
      </c>
      <c r="BB77" s="271" t="str">
        <f t="shared" si="9"/>
        <v/>
      </c>
      <c r="BC77" s="271" t="str">
        <f t="shared" si="10"/>
        <v/>
      </c>
      <c r="BD77" s="272" t="str">
        <f t="shared" si="11"/>
        <v/>
      </c>
      <c r="BE77" s="15" t="str">
        <f t="shared" si="12"/>
        <v/>
      </c>
      <c r="BG77" s="270" t="str">
        <f t="shared" si="0"/>
        <v/>
      </c>
      <c r="BH77" s="271" t="str">
        <f t="shared" si="1"/>
        <v/>
      </c>
      <c r="BI77" s="273" t="str">
        <f t="shared" si="2"/>
        <v/>
      </c>
      <c r="BJ77" s="15" t="str">
        <f t="shared" si="3"/>
        <v/>
      </c>
      <c r="BL77" s="67" t="str">
        <f t="shared" si="13"/>
        <v/>
      </c>
      <c r="BM77" s="263"/>
      <c r="BO77" s="1850" t="str">
        <f>IF('20_P2_Alega'!P77&lt;&gt;"","SÍ","")</f>
        <v/>
      </c>
      <c r="BP77" s="1850" t="str">
        <f>IF('20_P2_Alega'!Q77&lt;&gt;"",'20_P2_Alega'!Q77,"")</f>
        <v/>
      </c>
      <c r="BQ77" s="1850"/>
      <c r="BS77" s="1440" t="str">
        <f t="shared" si="19"/>
        <v/>
      </c>
      <c r="BT77" s="1440" t="str">
        <f t="shared" si="20"/>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1404" t="str">
        <f>CONCATENATE('01_Carga'!$M$5,"_",$I78)</f>
        <v>FI__61</v>
      </c>
      <c r="B78" s="1405"/>
      <c r="C78" s="1734" t="str">
        <f>'12_P1_Lista'!T78</f>
        <v/>
      </c>
      <c r="D78" s="1461" t="str">
        <f>'12_P1_Lista'!U78</f>
        <v/>
      </c>
      <c r="E78" s="1405"/>
      <c r="F78" s="1735" t="str">
        <f>IF('14_P2_Convoca'!F79&lt;&gt;"",'14_P2_Convoca'!F79,"")</f>
        <v/>
      </c>
      <c r="G78" s="1459" t="str">
        <f>'14_P2_Convoca'!R79</f>
        <v/>
      </c>
      <c r="H78" s="1736" t="str">
        <f t="shared" si="6"/>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316" t="str">
        <f>IF('16_P2_Prog'!O78&lt;&gt;"",'16_P2_Prog'!O78,"")</f>
        <v/>
      </c>
      <c r="P78" s="153"/>
      <c r="Q78" s="1916"/>
      <c r="R78" s="132"/>
      <c r="S78" s="132"/>
      <c r="T78" s="132"/>
      <c r="U78" s="132"/>
      <c r="V78" s="1749"/>
      <c r="W78" s="151"/>
      <c r="X78" s="1916"/>
      <c r="Y78" s="132"/>
      <c r="Z78" s="132"/>
      <c r="AA78" s="132"/>
      <c r="AB78" s="132"/>
      <c r="AC78" s="1749"/>
      <c r="AD78" s="151"/>
      <c r="AE78" s="1916"/>
      <c r="AF78" s="132"/>
      <c r="AG78" s="132"/>
      <c r="AH78" s="132"/>
      <c r="AI78" s="132"/>
      <c r="AJ78" s="1749"/>
      <c r="AK78" s="151"/>
      <c r="AL78" s="1916"/>
      <c r="AM78" s="132"/>
      <c r="AN78" s="132"/>
      <c r="AO78" s="132"/>
      <c r="AP78" s="132"/>
      <c r="AQ78" s="1749"/>
      <c r="AR78" s="151"/>
      <c r="AS78" s="1916"/>
      <c r="AT78" s="132"/>
      <c r="AU78" s="132"/>
      <c r="AV78" s="132"/>
      <c r="AW78" s="132"/>
      <c r="AX78" s="1749"/>
      <c r="AY78" s="151"/>
      <c r="AZ78" s="270" t="str">
        <f t="shared" si="7"/>
        <v/>
      </c>
      <c r="BA78" s="271" t="str">
        <f t="shared" si="8"/>
        <v/>
      </c>
      <c r="BB78" s="271" t="str">
        <f t="shared" si="9"/>
        <v/>
      </c>
      <c r="BC78" s="271" t="str">
        <f t="shared" si="10"/>
        <v/>
      </c>
      <c r="BD78" s="272" t="str">
        <f t="shared" si="11"/>
        <v/>
      </c>
      <c r="BE78" s="15" t="str">
        <f t="shared" si="12"/>
        <v/>
      </c>
      <c r="BG78" s="270" t="str">
        <f t="shared" si="0"/>
        <v/>
      </c>
      <c r="BH78" s="271" t="str">
        <f t="shared" si="1"/>
        <v/>
      </c>
      <c r="BI78" s="273" t="str">
        <f t="shared" si="2"/>
        <v/>
      </c>
      <c r="BJ78" s="15" t="str">
        <f t="shared" si="3"/>
        <v/>
      </c>
      <c r="BL78" s="67" t="str">
        <f t="shared" si="13"/>
        <v/>
      </c>
      <c r="BM78" s="263"/>
      <c r="BO78" s="1850" t="str">
        <f>IF('20_P2_Alega'!P78&lt;&gt;"","SÍ","")</f>
        <v/>
      </c>
      <c r="BP78" s="1850" t="str">
        <f>IF('20_P2_Alega'!Q78&lt;&gt;"",'20_P2_Alega'!Q78,"")</f>
        <v/>
      </c>
      <c r="BQ78" s="1850"/>
      <c r="BS78" s="1440" t="str">
        <f t="shared" si="19"/>
        <v/>
      </c>
      <c r="BT78" s="1440" t="str">
        <f t="shared" si="20"/>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1404" t="str">
        <f>CONCATENATE('01_Carga'!$M$5,"_",$I79)</f>
        <v>FI__62</v>
      </c>
      <c r="B79" s="1405"/>
      <c r="C79" s="1734" t="str">
        <f>'12_P1_Lista'!T79</f>
        <v/>
      </c>
      <c r="D79" s="1461" t="str">
        <f>'12_P1_Lista'!U79</f>
        <v/>
      </c>
      <c r="E79" s="1405"/>
      <c r="F79" s="1735" t="str">
        <f>IF('14_P2_Convoca'!F80&lt;&gt;"",'14_P2_Convoca'!F80,"")</f>
        <v/>
      </c>
      <c r="G79" s="1459" t="str">
        <f>'14_P2_Convoca'!R80</f>
        <v/>
      </c>
      <c r="H79" s="1736" t="str">
        <f t="shared" si="6"/>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316" t="str">
        <f>IF('16_P2_Prog'!O79&lt;&gt;"",'16_P2_Prog'!O79,"")</f>
        <v/>
      </c>
      <c r="P79" s="153"/>
      <c r="Q79" s="1916"/>
      <c r="R79" s="132"/>
      <c r="S79" s="132"/>
      <c r="T79" s="132"/>
      <c r="U79" s="132"/>
      <c r="V79" s="1749"/>
      <c r="W79" s="151"/>
      <c r="X79" s="1916"/>
      <c r="Y79" s="132"/>
      <c r="Z79" s="132"/>
      <c r="AA79" s="132"/>
      <c r="AB79" s="132"/>
      <c r="AC79" s="1749"/>
      <c r="AD79" s="151"/>
      <c r="AE79" s="1916"/>
      <c r="AF79" s="132"/>
      <c r="AG79" s="132"/>
      <c r="AH79" s="132"/>
      <c r="AI79" s="132"/>
      <c r="AJ79" s="1749"/>
      <c r="AK79" s="151"/>
      <c r="AL79" s="1916"/>
      <c r="AM79" s="132"/>
      <c r="AN79" s="132"/>
      <c r="AO79" s="132"/>
      <c r="AP79" s="132"/>
      <c r="AQ79" s="1749"/>
      <c r="AR79" s="151"/>
      <c r="AS79" s="1916"/>
      <c r="AT79" s="132"/>
      <c r="AU79" s="132"/>
      <c r="AV79" s="132"/>
      <c r="AW79" s="132"/>
      <c r="AX79" s="1749"/>
      <c r="AY79" s="151"/>
      <c r="AZ79" s="270" t="str">
        <f t="shared" si="7"/>
        <v/>
      </c>
      <c r="BA79" s="271" t="str">
        <f t="shared" si="8"/>
        <v/>
      </c>
      <c r="BB79" s="271" t="str">
        <f t="shared" si="9"/>
        <v/>
      </c>
      <c r="BC79" s="271" t="str">
        <f t="shared" si="10"/>
        <v/>
      </c>
      <c r="BD79" s="272" t="str">
        <f t="shared" si="11"/>
        <v/>
      </c>
      <c r="BE79" s="15" t="str">
        <f t="shared" si="12"/>
        <v/>
      </c>
      <c r="BG79" s="270" t="str">
        <f t="shared" si="0"/>
        <v/>
      </c>
      <c r="BH79" s="271" t="str">
        <f t="shared" si="1"/>
        <v/>
      </c>
      <c r="BI79" s="273" t="str">
        <f t="shared" si="2"/>
        <v/>
      </c>
      <c r="BJ79" s="15" t="str">
        <f t="shared" si="3"/>
        <v/>
      </c>
      <c r="BL79" s="67" t="str">
        <f t="shared" si="13"/>
        <v/>
      </c>
      <c r="BM79" s="263"/>
      <c r="BO79" s="1850" t="str">
        <f>IF('20_P2_Alega'!P79&lt;&gt;"","SÍ","")</f>
        <v/>
      </c>
      <c r="BP79" s="1850" t="str">
        <f>IF('20_P2_Alega'!Q79&lt;&gt;"",'20_P2_Alega'!Q79,"")</f>
        <v/>
      </c>
      <c r="BQ79" s="1850"/>
      <c r="BS79" s="1440" t="str">
        <f t="shared" si="19"/>
        <v/>
      </c>
      <c r="BT79" s="1440" t="str">
        <f t="shared" si="20"/>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1404" t="str">
        <f>CONCATENATE('01_Carga'!$M$5,"_",$I80)</f>
        <v>FI__63</v>
      </c>
      <c r="B80" s="1405"/>
      <c r="C80" s="1734" t="str">
        <f>'12_P1_Lista'!T80</f>
        <v/>
      </c>
      <c r="D80" s="1461" t="str">
        <f>'12_P1_Lista'!U80</f>
        <v/>
      </c>
      <c r="E80" s="1405"/>
      <c r="F80" s="1735" t="str">
        <f>IF('14_P2_Convoca'!F81&lt;&gt;"",'14_P2_Convoca'!F81,"")</f>
        <v/>
      </c>
      <c r="G80" s="1459" t="str">
        <f>'14_P2_Convoca'!R81</f>
        <v/>
      </c>
      <c r="H80" s="1736" t="str">
        <f t="shared" si="6"/>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316" t="str">
        <f>IF('16_P2_Prog'!O80&lt;&gt;"",'16_P2_Prog'!O80,"")</f>
        <v/>
      </c>
      <c r="P80" s="153"/>
      <c r="Q80" s="1916"/>
      <c r="R80" s="132"/>
      <c r="S80" s="132"/>
      <c r="T80" s="132"/>
      <c r="U80" s="132"/>
      <c r="V80" s="1749"/>
      <c r="W80" s="151"/>
      <c r="X80" s="1916"/>
      <c r="Y80" s="132"/>
      <c r="Z80" s="132"/>
      <c r="AA80" s="132"/>
      <c r="AB80" s="132"/>
      <c r="AC80" s="1749"/>
      <c r="AD80" s="151"/>
      <c r="AE80" s="1916"/>
      <c r="AF80" s="132"/>
      <c r="AG80" s="132"/>
      <c r="AH80" s="132"/>
      <c r="AI80" s="132"/>
      <c r="AJ80" s="1749"/>
      <c r="AK80" s="151"/>
      <c r="AL80" s="1916"/>
      <c r="AM80" s="132"/>
      <c r="AN80" s="132"/>
      <c r="AO80" s="132"/>
      <c r="AP80" s="132"/>
      <c r="AQ80" s="1749"/>
      <c r="AR80" s="151"/>
      <c r="AS80" s="1916"/>
      <c r="AT80" s="132"/>
      <c r="AU80" s="132"/>
      <c r="AV80" s="132"/>
      <c r="AW80" s="132"/>
      <c r="AX80" s="1749"/>
      <c r="AY80" s="151"/>
      <c r="AZ80" s="270" t="str">
        <f t="shared" si="7"/>
        <v/>
      </c>
      <c r="BA80" s="271" t="str">
        <f t="shared" si="8"/>
        <v/>
      </c>
      <c r="BB80" s="271" t="str">
        <f t="shared" si="9"/>
        <v/>
      </c>
      <c r="BC80" s="271" t="str">
        <f t="shared" si="10"/>
        <v/>
      </c>
      <c r="BD80" s="272" t="str">
        <f t="shared" si="11"/>
        <v/>
      </c>
      <c r="BE80" s="15" t="str">
        <f t="shared" si="12"/>
        <v/>
      </c>
      <c r="BG80" s="270" t="str">
        <f t="shared" si="0"/>
        <v/>
      </c>
      <c r="BH80" s="271" t="str">
        <f t="shared" si="1"/>
        <v/>
      </c>
      <c r="BI80" s="273" t="str">
        <f t="shared" si="2"/>
        <v/>
      </c>
      <c r="BJ80" s="15" t="str">
        <f t="shared" si="3"/>
        <v/>
      </c>
      <c r="BL80" s="67" t="str">
        <f t="shared" si="13"/>
        <v/>
      </c>
      <c r="BM80" s="263"/>
      <c r="BO80" s="1850" t="str">
        <f>IF('20_P2_Alega'!P80&lt;&gt;"","SÍ","")</f>
        <v/>
      </c>
      <c r="BP80" s="1850" t="str">
        <f>IF('20_P2_Alega'!Q80&lt;&gt;"",'20_P2_Alega'!Q80,"")</f>
        <v/>
      </c>
      <c r="BQ80" s="1850"/>
      <c r="BS80" s="1440" t="str">
        <f t="shared" si="19"/>
        <v/>
      </c>
      <c r="BT80" s="1440" t="str">
        <f t="shared" si="20"/>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1404" t="str">
        <f>CONCATENATE('01_Carga'!$M$5,"_",$I81)</f>
        <v>FI__64</v>
      </c>
      <c r="B81" s="1405"/>
      <c r="C81" s="1734" t="str">
        <f>'12_P1_Lista'!T81</f>
        <v/>
      </c>
      <c r="D81" s="1461" t="str">
        <f>'12_P1_Lista'!U81</f>
        <v/>
      </c>
      <c r="E81" s="1405"/>
      <c r="F81" s="1735" t="str">
        <f>IF('14_P2_Convoca'!F82&lt;&gt;"",'14_P2_Convoca'!F82,"")</f>
        <v/>
      </c>
      <c r="G81" s="1459" t="str">
        <f>'14_P2_Convoca'!R82</f>
        <v/>
      </c>
      <c r="H81" s="1736" t="str">
        <f t="shared" si="6"/>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316" t="str">
        <f>IF('16_P2_Prog'!O81&lt;&gt;"",'16_P2_Prog'!O81,"")</f>
        <v/>
      </c>
      <c r="P81" s="153"/>
      <c r="Q81" s="1916"/>
      <c r="R81" s="132"/>
      <c r="S81" s="132"/>
      <c r="T81" s="132"/>
      <c r="U81" s="132"/>
      <c r="V81" s="1749"/>
      <c r="W81" s="151"/>
      <c r="X81" s="1916"/>
      <c r="Y81" s="132"/>
      <c r="Z81" s="132"/>
      <c r="AA81" s="132"/>
      <c r="AB81" s="132"/>
      <c r="AC81" s="1749"/>
      <c r="AD81" s="151"/>
      <c r="AE81" s="1916"/>
      <c r="AF81" s="132"/>
      <c r="AG81" s="132"/>
      <c r="AH81" s="132"/>
      <c r="AI81" s="132"/>
      <c r="AJ81" s="1749"/>
      <c r="AK81" s="151"/>
      <c r="AL81" s="1916"/>
      <c r="AM81" s="132"/>
      <c r="AN81" s="132"/>
      <c r="AO81" s="132"/>
      <c r="AP81" s="132"/>
      <c r="AQ81" s="1749"/>
      <c r="AR81" s="151"/>
      <c r="AS81" s="1916"/>
      <c r="AT81" s="132"/>
      <c r="AU81" s="132"/>
      <c r="AV81" s="132"/>
      <c r="AW81" s="132"/>
      <c r="AX81" s="1749"/>
      <c r="AY81" s="151"/>
      <c r="AZ81" s="270" t="str">
        <f t="shared" si="7"/>
        <v/>
      </c>
      <c r="BA81" s="271" t="str">
        <f t="shared" si="8"/>
        <v/>
      </c>
      <c r="BB81" s="271" t="str">
        <f t="shared" si="9"/>
        <v/>
      </c>
      <c r="BC81" s="271" t="str">
        <f t="shared" si="10"/>
        <v/>
      </c>
      <c r="BD81" s="272" t="str">
        <f t="shared" si="11"/>
        <v/>
      </c>
      <c r="BE81" s="15" t="str">
        <f t="shared" si="12"/>
        <v/>
      </c>
      <c r="BG81" s="270" t="str">
        <f t="shared" si="0"/>
        <v/>
      </c>
      <c r="BH81" s="271" t="str">
        <f t="shared" si="1"/>
        <v/>
      </c>
      <c r="BI81" s="273" t="str">
        <f t="shared" si="2"/>
        <v/>
      </c>
      <c r="BJ81" s="15" t="str">
        <f t="shared" si="3"/>
        <v/>
      </c>
      <c r="BL81" s="67" t="str">
        <f t="shared" si="13"/>
        <v/>
      </c>
      <c r="BM81" s="263"/>
      <c r="BO81" s="1850" t="str">
        <f>IF('20_P2_Alega'!P81&lt;&gt;"","SÍ","")</f>
        <v/>
      </c>
      <c r="BP81" s="1850" t="str">
        <f>IF('20_P2_Alega'!Q81&lt;&gt;"",'20_P2_Alega'!Q81,"")</f>
        <v/>
      </c>
      <c r="BQ81" s="1850"/>
      <c r="BS81" s="1440" t="str">
        <f t="shared" si="19"/>
        <v/>
      </c>
      <c r="BT81" s="1440" t="str">
        <f t="shared" si="20"/>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1404" t="str">
        <f>CONCATENATE('01_Carga'!$M$5,"_",$I82)</f>
        <v>FI__65</v>
      </c>
      <c r="B82" s="1405"/>
      <c r="C82" s="1734" t="str">
        <f>'12_P1_Lista'!T82</f>
        <v/>
      </c>
      <c r="D82" s="1461" t="str">
        <f>'12_P1_Lista'!U82</f>
        <v/>
      </c>
      <c r="E82" s="1405"/>
      <c r="F82" s="1735" t="str">
        <f>IF('14_P2_Convoca'!F83&lt;&gt;"",'14_P2_Convoca'!F83,"")</f>
        <v/>
      </c>
      <c r="G82" s="1459" t="str">
        <f>'14_P2_Convoca'!R83</f>
        <v/>
      </c>
      <c r="H82" s="1736" t="str">
        <f t="shared" si="6"/>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316" t="str">
        <f>IF('16_P2_Prog'!O82&lt;&gt;"",'16_P2_Prog'!O82,"")</f>
        <v/>
      </c>
      <c r="P82" s="153"/>
      <c r="Q82" s="1916"/>
      <c r="R82" s="132"/>
      <c r="S82" s="132"/>
      <c r="T82" s="132"/>
      <c r="U82" s="132"/>
      <c r="V82" s="1749"/>
      <c r="W82" s="151"/>
      <c r="X82" s="1916"/>
      <c r="Y82" s="132"/>
      <c r="Z82" s="132"/>
      <c r="AA82" s="132"/>
      <c r="AB82" s="132"/>
      <c r="AC82" s="1749"/>
      <c r="AD82" s="151"/>
      <c r="AE82" s="1916"/>
      <c r="AF82" s="132"/>
      <c r="AG82" s="132"/>
      <c r="AH82" s="132"/>
      <c r="AI82" s="132"/>
      <c r="AJ82" s="1749"/>
      <c r="AK82" s="151"/>
      <c r="AL82" s="1916"/>
      <c r="AM82" s="132"/>
      <c r="AN82" s="132"/>
      <c r="AO82" s="132"/>
      <c r="AP82" s="132"/>
      <c r="AQ82" s="1749"/>
      <c r="AR82" s="151"/>
      <c r="AS82" s="1916"/>
      <c r="AT82" s="132"/>
      <c r="AU82" s="132"/>
      <c r="AV82" s="132"/>
      <c r="AW82" s="132"/>
      <c r="AX82" s="1749"/>
      <c r="AY82" s="151"/>
      <c r="AZ82" s="270" t="str">
        <f t="shared" si="7"/>
        <v/>
      </c>
      <c r="BA82" s="271" t="str">
        <f t="shared" si="8"/>
        <v/>
      </c>
      <c r="BB82" s="271" t="str">
        <f t="shared" si="9"/>
        <v/>
      </c>
      <c r="BC82" s="271" t="str">
        <f t="shared" si="10"/>
        <v/>
      </c>
      <c r="BD82" s="272" t="str">
        <f t="shared" si="11"/>
        <v/>
      </c>
      <c r="BE82" s="15" t="str">
        <f t="shared" si="12"/>
        <v/>
      </c>
      <c r="BG82" s="270" t="str">
        <f t="shared" ref="BG82:BG145" si="21">IF(BE82&lt;&gt;"",IF((MAX(AZ82:BD82)-MIN(AZ82:BD82))&gt;=3,MAX(AZ82:BD82),""),"")</f>
        <v/>
      </c>
      <c r="BH82" s="271" t="str">
        <f t="shared" ref="BH82:BH145" si="22">IF(BE82&lt;&gt;"",IF((MAX(AZ82:BD82)-MIN(AZ82:BD82))&gt;=3,MIN(AZ82:BD82),""),"")</f>
        <v/>
      </c>
      <c r="BI82" s="273" t="str">
        <f t="shared" ref="BI82:BI145" si="23">IF(ISERROR(BG82-BH82),"",BG82-BH82)</f>
        <v/>
      </c>
      <c r="BJ82" s="15" t="str">
        <f t="shared" ref="BJ82:BJ145" si="24">IF(BE82&lt;&gt;"",IF((MAX(AZ82:BD82)-MIN(AZ82:BD82))&gt;=3,((SUM(AZ82:BD82)-BG82-BH82)/(COUNT(AZ82:BD82)-2)),""),"")</f>
        <v/>
      </c>
      <c r="BL82" s="67" t="str">
        <f t="shared" si="13"/>
        <v/>
      </c>
      <c r="BM82" s="263"/>
      <c r="BO82" s="1850" t="str">
        <f>IF('20_P2_Alega'!P82&lt;&gt;"","SÍ","")</f>
        <v/>
      </c>
      <c r="BP82" s="1850" t="str">
        <f>IF('20_P2_Alega'!Q82&lt;&gt;"",'20_P2_Alega'!Q82,"")</f>
        <v/>
      </c>
      <c r="BQ82" s="1850"/>
      <c r="BS82" s="1440" t="str">
        <f t="shared" si="19"/>
        <v/>
      </c>
      <c r="BT82" s="1440" t="str">
        <f t="shared" si="20"/>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1404" t="str">
        <f>CONCATENATE('01_Carga'!$M$5,"_",$I83)</f>
        <v>FI__66</v>
      </c>
      <c r="B83" s="1405"/>
      <c r="C83" s="1734" t="str">
        <f>'12_P1_Lista'!T83</f>
        <v/>
      </c>
      <c r="D83" s="1461" t="str">
        <f>'12_P1_Lista'!U83</f>
        <v/>
      </c>
      <c r="E83" s="1405"/>
      <c r="F83" s="1735" t="str">
        <f>IF('14_P2_Convoca'!F84&lt;&gt;"",'14_P2_Convoca'!F84,"")</f>
        <v/>
      </c>
      <c r="G83" s="1459" t="str">
        <f>'14_P2_Convoca'!R84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316" t="str">
        <f>IF('16_P2_Prog'!O83&lt;&gt;"",'16_P2_Prog'!O83,"")</f>
        <v/>
      </c>
      <c r="P83" s="153"/>
      <c r="Q83" s="1916"/>
      <c r="R83" s="132"/>
      <c r="S83" s="132"/>
      <c r="T83" s="132"/>
      <c r="U83" s="132"/>
      <c r="V83" s="1749"/>
      <c r="W83" s="151"/>
      <c r="X83" s="1916"/>
      <c r="Y83" s="132"/>
      <c r="Z83" s="132"/>
      <c r="AA83" s="132"/>
      <c r="AB83" s="132"/>
      <c r="AC83" s="1749"/>
      <c r="AD83" s="151"/>
      <c r="AE83" s="1916"/>
      <c r="AF83" s="132"/>
      <c r="AG83" s="132"/>
      <c r="AH83" s="132"/>
      <c r="AI83" s="132"/>
      <c r="AJ83" s="1749"/>
      <c r="AK83" s="151"/>
      <c r="AL83" s="1916"/>
      <c r="AM83" s="132"/>
      <c r="AN83" s="132"/>
      <c r="AO83" s="132"/>
      <c r="AP83" s="132"/>
      <c r="AQ83" s="1749"/>
      <c r="AR83" s="151"/>
      <c r="AS83" s="1916"/>
      <c r="AT83" s="132"/>
      <c r="AU83" s="132"/>
      <c r="AV83" s="132"/>
      <c r="AW83" s="132"/>
      <c r="AX83" s="1749"/>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1"/>
        <v/>
      </c>
      <c r="BH83" s="271" t="str">
        <f t="shared" si="22"/>
        <v/>
      </c>
      <c r="BI83" s="273" t="str">
        <f t="shared" si="23"/>
        <v/>
      </c>
      <c r="BJ83" s="15" t="str">
        <f t="shared" si="24"/>
        <v/>
      </c>
      <c r="BL83" s="67" t="str">
        <f t="shared" ref="BL83:BL146" si="32">IF(O83&lt;&gt;"","---",IF(BJ83&lt;&gt;"",ROUND(BJ83,4),IF(BE83&lt;&gt;"",ROUND(BE83,4),"")))</f>
        <v/>
      </c>
      <c r="BM83" s="263"/>
      <c r="BO83" s="1850" t="str">
        <f>IF('20_P2_Alega'!P83&lt;&gt;"","SÍ","")</f>
        <v/>
      </c>
      <c r="BP83" s="1850" t="str">
        <f>IF('20_P2_Alega'!Q83&lt;&gt;"",'20_P2_Alega'!Q83,"")</f>
        <v/>
      </c>
      <c r="BQ83" s="1850"/>
      <c r="BS83" s="1440" t="str">
        <f t="shared" si="19"/>
        <v/>
      </c>
      <c r="BT83" s="1440" t="str">
        <f t="shared" si="20"/>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1404" t="str">
        <f>CONCATENATE('01_Carga'!$M$5,"_",$I84)</f>
        <v>FI__67</v>
      </c>
      <c r="B84" s="1405"/>
      <c r="C84" s="1734" t="str">
        <f>'12_P1_Lista'!T84</f>
        <v/>
      </c>
      <c r="D84" s="1461" t="str">
        <f>'12_P1_Lista'!U84</f>
        <v/>
      </c>
      <c r="E84" s="1405"/>
      <c r="F84" s="1735" t="str">
        <f>IF('14_P2_Convoca'!F85&lt;&gt;"",'14_P2_Convoca'!F85,"")</f>
        <v/>
      </c>
      <c r="G84" s="1459" t="str">
        <f>'14_P2_Convoca'!R85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316" t="str">
        <f>IF('16_P2_Prog'!O84&lt;&gt;"",'16_P2_Prog'!O84,"")</f>
        <v/>
      </c>
      <c r="P84" s="153"/>
      <c r="Q84" s="1916"/>
      <c r="R84" s="132"/>
      <c r="S84" s="132"/>
      <c r="T84" s="132"/>
      <c r="U84" s="132"/>
      <c r="V84" s="1749"/>
      <c r="W84" s="151"/>
      <c r="X84" s="1916"/>
      <c r="Y84" s="132"/>
      <c r="Z84" s="132"/>
      <c r="AA84" s="132"/>
      <c r="AB84" s="132"/>
      <c r="AC84" s="1749"/>
      <c r="AD84" s="151"/>
      <c r="AE84" s="1916"/>
      <c r="AF84" s="132"/>
      <c r="AG84" s="132"/>
      <c r="AH84" s="132"/>
      <c r="AI84" s="132"/>
      <c r="AJ84" s="1749"/>
      <c r="AK84" s="151"/>
      <c r="AL84" s="1916"/>
      <c r="AM84" s="132"/>
      <c r="AN84" s="132"/>
      <c r="AO84" s="132"/>
      <c r="AP84" s="132"/>
      <c r="AQ84" s="1749"/>
      <c r="AR84" s="151"/>
      <c r="AS84" s="1916"/>
      <c r="AT84" s="132"/>
      <c r="AU84" s="132"/>
      <c r="AV84" s="132"/>
      <c r="AW84" s="132"/>
      <c r="AX84" s="1749"/>
      <c r="AY84" s="151"/>
      <c r="AZ84" s="270" t="str">
        <f t="shared" si="26"/>
        <v/>
      </c>
      <c r="BA84" s="271" t="str">
        <f t="shared" si="27"/>
        <v/>
      </c>
      <c r="BB84" s="271" t="str">
        <f t="shared" si="28"/>
        <v/>
      </c>
      <c r="BC84" s="271" t="str">
        <f t="shared" si="29"/>
        <v/>
      </c>
      <c r="BD84" s="272" t="str">
        <f t="shared" si="30"/>
        <v/>
      </c>
      <c r="BE84" s="15" t="str">
        <f t="shared" si="31"/>
        <v/>
      </c>
      <c r="BG84" s="270" t="str">
        <f t="shared" si="21"/>
        <v/>
      </c>
      <c r="BH84" s="271" t="str">
        <f t="shared" si="22"/>
        <v/>
      </c>
      <c r="BI84" s="273" t="str">
        <f t="shared" si="23"/>
        <v/>
      </c>
      <c r="BJ84" s="15" t="str">
        <f t="shared" si="24"/>
        <v/>
      </c>
      <c r="BL84" s="67" t="str">
        <f t="shared" si="32"/>
        <v/>
      </c>
      <c r="BM84" s="263"/>
      <c r="BO84" s="1850" t="str">
        <f>IF('20_P2_Alega'!P84&lt;&gt;"","SÍ","")</f>
        <v/>
      </c>
      <c r="BP84" s="1850" t="str">
        <f>IF('20_P2_Alega'!Q84&lt;&gt;"",'20_P2_Alega'!Q84,"")</f>
        <v/>
      </c>
      <c r="BQ84" s="1850"/>
      <c r="BS84" s="1440" t="str">
        <f t="shared" si="19"/>
        <v/>
      </c>
      <c r="BT84" s="1440" t="str">
        <f t="shared" si="20"/>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1404" t="str">
        <f>CONCATENATE('01_Carga'!$M$5,"_",$I85)</f>
        <v>FI__68</v>
      </c>
      <c r="B85" s="1405"/>
      <c r="C85" s="1734" t="str">
        <f>'12_P1_Lista'!T85</f>
        <v/>
      </c>
      <c r="D85" s="1461" t="str">
        <f>'12_P1_Lista'!U85</f>
        <v/>
      </c>
      <c r="E85" s="1405"/>
      <c r="F85" s="1735" t="str">
        <f>IF('14_P2_Convoca'!F86&lt;&gt;"",'14_P2_Convoca'!F86,"")</f>
        <v/>
      </c>
      <c r="G85" s="1459" t="str">
        <f>'14_P2_Convoca'!R86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316" t="str">
        <f>IF('16_P2_Prog'!O85&lt;&gt;"",'16_P2_Prog'!O85,"")</f>
        <v/>
      </c>
      <c r="P85" s="153"/>
      <c r="Q85" s="1916"/>
      <c r="R85" s="132"/>
      <c r="S85" s="132"/>
      <c r="T85" s="132"/>
      <c r="U85" s="132"/>
      <c r="V85" s="1749"/>
      <c r="W85" s="151"/>
      <c r="X85" s="1916"/>
      <c r="Y85" s="132"/>
      <c r="Z85" s="132"/>
      <c r="AA85" s="132"/>
      <c r="AB85" s="132"/>
      <c r="AC85" s="1749"/>
      <c r="AD85" s="151"/>
      <c r="AE85" s="1916"/>
      <c r="AF85" s="132"/>
      <c r="AG85" s="132"/>
      <c r="AH85" s="132"/>
      <c r="AI85" s="132"/>
      <c r="AJ85" s="1749"/>
      <c r="AK85" s="151"/>
      <c r="AL85" s="1916"/>
      <c r="AM85" s="132"/>
      <c r="AN85" s="132"/>
      <c r="AO85" s="132"/>
      <c r="AP85" s="132"/>
      <c r="AQ85" s="1749"/>
      <c r="AR85" s="151"/>
      <c r="AS85" s="1916"/>
      <c r="AT85" s="132"/>
      <c r="AU85" s="132"/>
      <c r="AV85" s="132"/>
      <c r="AW85" s="132"/>
      <c r="AX85" s="1749"/>
      <c r="AY85" s="151"/>
      <c r="AZ85" s="270" t="str">
        <f t="shared" si="26"/>
        <v/>
      </c>
      <c r="BA85" s="271" t="str">
        <f t="shared" si="27"/>
        <v/>
      </c>
      <c r="BB85" s="271" t="str">
        <f t="shared" si="28"/>
        <v/>
      </c>
      <c r="BC85" s="271" t="str">
        <f t="shared" si="29"/>
        <v/>
      </c>
      <c r="BD85" s="272" t="str">
        <f t="shared" si="30"/>
        <v/>
      </c>
      <c r="BE85" s="15" t="str">
        <f t="shared" si="31"/>
        <v/>
      </c>
      <c r="BG85" s="270" t="str">
        <f t="shared" si="21"/>
        <v/>
      </c>
      <c r="BH85" s="271" t="str">
        <f t="shared" si="22"/>
        <v/>
      </c>
      <c r="BI85" s="273" t="str">
        <f t="shared" si="23"/>
        <v/>
      </c>
      <c r="BJ85" s="15" t="str">
        <f t="shared" si="24"/>
        <v/>
      </c>
      <c r="BL85" s="67" t="str">
        <f t="shared" si="32"/>
        <v/>
      </c>
      <c r="BM85" s="263"/>
      <c r="BO85" s="1850" t="str">
        <f>IF('20_P2_Alega'!P85&lt;&gt;"","SÍ","")</f>
        <v/>
      </c>
      <c r="BP85" s="1850" t="str">
        <f>IF('20_P2_Alega'!Q85&lt;&gt;"",'20_P2_Alega'!Q85,"")</f>
        <v/>
      </c>
      <c r="BQ85" s="1850"/>
      <c r="BS85" s="1440" t="str">
        <f t="shared" si="19"/>
        <v/>
      </c>
      <c r="BT85" s="1440" t="str">
        <f t="shared" si="20"/>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1404" t="str">
        <f>CONCATENATE('01_Carga'!$M$5,"_",$I86)</f>
        <v>FI__69</v>
      </c>
      <c r="B86" s="1405"/>
      <c r="C86" s="1734" t="str">
        <f>'12_P1_Lista'!T86</f>
        <v/>
      </c>
      <c r="D86" s="1461" t="str">
        <f>'12_P1_Lista'!U86</f>
        <v/>
      </c>
      <c r="E86" s="1405"/>
      <c r="F86" s="1735" t="str">
        <f>IF('14_P2_Convoca'!F87&lt;&gt;"",'14_P2_Convoca'!F87,"")</f>
        <v/>
      </c>
      <c r="G86" s="1459" t="str">
        <f>'14_P2_Convoca'!R87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316" t="str">
        <f>IF('16_P2_Prog'!O86&lt;&gt;"",'16_P2_Prog'!O86,"")</f>
        <v/>
      </c>
      <c r="P86" s="153"/>
      <c r="Q86" s="1916"/>
      <c r="R86" s="132"/>
      <c r="S86" s="132"/>
      <c r="T86" s="132"/>
      <c r="U86" s="132"/>
      <c r="V86" s="1749"/>
      <c r="W86" s="151"/>
      <c r="X86" s="1916"/>
      <c r="Y86" s="132"/>
      <c r="Z86" s="132"/>
      <c r="AA86" s="132"/>
      <c r="AB86" s="132"/>
      <c r="AC86" s="1749"/>
      <c r="AD86" s="151"/>
      <c r="AE86" s="1916"/>
      <c r="AF86" s="132"/>
      <c r="AG86" s="132"/>
      <c r="AH86" s="132"/>
      <c r="AI86" s="132"/>
      <c r="AJ86" s="1749"/>
      <c r="AK86" s="151"/>
      <c r="AL86" s="1916"/>
      <c r="AM86" s="132"/>
      <c r="AN86" s="132"/>
      <c r="AO86" s="132"/>
      <c r="AP86" s="132"/>
      <c r="AQ86" s="1749"/>
      <c r="AR86" s="151"/>
      <c r="AS86" s="1916"/>
      <c r="AT86" s="132"/>
      <c r="AU86" s="132"/>
      <c r="AV86" s="132"/>
      <c r="AW86" s="132"/>
      <c r="AX86" s="1749"/>
      <c r="AY86" s="151"/>
      <c r="AZ86" s="270" t="str">
        <f t="shared" si="26"/>
        <v/>
      </c>
      <c r="BA86" s="271" t="str">
        <f t="shared" si="27"/>
        <v/>
      </c>
      <c r="BB86" s="271" t="str">
        <f t="shared" si="28"/>
        <v/>
      </c>
      <c r="BC86" s="271" t="str">
        <f t="shared" si="29"/>
        <v/>
      </c>
      <c r="BD86" s="272" t="str">
        <f t="shared" si="30"/>
        <v/>
      </c>
      <c r="BE86" s="15" t="str">
        <f t="shared" si="31"/>
        <v/>
      </c>
      <c r="BG86" s="270" t="str">
        <f t="shared" si="21"/>
        <v/>
      </c>
      <c r="BH86" s="271" t="str">
        <f t="shared" si="22"/>
        <v/>
      </c>
      <c r="BI86" s="273" t="str">
        <f t="shared" si="23"/>
        <v/>
      </c>
      <c r="BJ86" s="15" t="str">
        <f t="shared" si="24"/>
        <v/>
      </c>
      <c r="BL86" s="67" t="str">
        <f t="shared" si="32"/>
        <v/>
      </c>
      <c r="BM86" s="263"/>
      <c r="BO86" s="1850" t="str">
        <f>IF('20_P2_Alega'!P86&lt;&gt;"","SÍ","")</f>
        <v/>
      </c>
      <c r="BP86" s="1850" t="str">
        <f>IF('20_P2_Alega'!Q86&lt;&gt;"",'20_P2_Alega'!Q86,"")</f>
        <v/>
      </c>
      <c r="BQ86" s="1850"/>
      <c r="BS86" s="1440" t="str">
        <f t="shared" si="19"/>
        <v/>
      </c>
      <c r="BT86" s="1440" t="str">
        <f t="shared" si="20"/>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1404" t="str">
        <f>CONCATENATE('01_Carga'!$M$5,"_",$I87)</f>
        <v>FI__70</v>
      </c>
      <c r="B87" s="1405"/>
      <c r="C87" s="1734" t="str">
        <f>'12_P1_Lista'!T87</f>
        <v/>
      </c>
      <c r="D87" s="1461" t="str">
        <f>'12_P1_Lista'!U87</f>
        <v/>
      </c>
      <c r="E87" s="1405"/>
      <c r="F87" s="1735" t="str">
        <f>IF('14_P2_Convoca'!F88&lt;&gt;"",'14_P2_Convoca'!F88,"")</f>
        <v/>
      </c>
      <c r="G87" s="1459" t="str">
        <f>'14_P2_Convoca'!R88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316" t="str">
        <f>IF('16_P2_Prog'!O87&lt;&gt;"",'16_P2_Prog'!O87,"")</f>
        <v/>
      </c>
      <c r="P87" s="153"/>
      <c r="Q87" s="1916"/>
      <c r="R87" s="132"/>
      <c r="S87" s="132"/>
      <c r="T87" s="132"/>
      <c r="U87" s="132"/>
      <c r="V87" s="1749"/>
      <c r="W87" s="151"/>
      <c r="X87" s="1916"/>
      <c r="Y87" s="132"/>
      <c r="Z87" s="132"/>
      <c r="AA87" s="132"/>
      <c r="AB87" s="132"/>
      <c r="AC87" s="1749"/>
      <c r="AD87" s="151"/>
      <c r="AE87" s="1916"/>
      <c r="AF87" s="132"/>
      <c r="AG87" s="132"/>
      <c r="AH87" s="132"/>
      <c r="AI87" s="132"/>
      <c r="AJ87" s="1749"/>
      <c r="AK87" s="151"/>
      <c r="AL87" s="1916"/>
      <c r="AM87" s="132"/>
      <c r="AN87" s="132"/>
      <c r="AO87" s="132"/>
      <c r="AP87" s="132"/>
      <c r="AQ87" s="1749"/>
      <c r="AR87" s="151"/>
      <c r="AS87" s="1916"/>
      <c r="AT87" s="132"/>
      <c r="AU87" s="132"/>
      <c r="AV87" s="132"/>
      <c r="AW87" s="132"/>
      <c r="AX87" s="1749"/>
      <c r="AY87" s="151"/>
      <c r="AZ87" s="270" t="str">
        <f t="shared" si="26"/>
        <v/>
      </c>
      <c r="BA87" s="271" t="str">
        <f t="shared" si="27"/>
        <v/>
      </c>
      <c r="BB87" s="271" t="str">
        <f t="shared" si="28"/>
        <v/>
      </c>
      <c r="BC87" s="271" t="str">
        <f t="shared" si="29"/>
        <v/>
      </c>
      <c r="BD87" s="272" t="str">
        <f t="shared" si="30"/>
        <v/>
      </c>
      <c r="BE87" s="15" t="str">
        <f t="shared" si="31"/>
        <v/>
      </c>
      <c r="BG87" s="270" t="str">
        <f t="shared" si="21"/>
        <v/>
      </c>
      <c r="BH87" s="271" t="str">
        <f t="shared" si="22"/>
        <v/>
      </c>
      <c r="BI87" s="273" t="str">
        <f t="shared" si="23"/>
        <v/>
      </c>
      <c r="BJ87" s="15" t="str">
        <f t="shared" si="24"/>
        <v/>
      </c>
      <c r="BL87" s="67" t="str">
        <f t="shared" si="32"/>
        <v/>
      </c>
      <c r="BM87" s="263"/>
      <c r="BO87" s="1850" t="str">
        <f>IF('20_P2_Alega'!P87&lt;&gt;"","SÍ","")</f>
        <v/>
      </c>
      <c r="BP87" s="1850" t="str">
        <f>IF('20_P2_Alega'!Q87&lt;&gt;"",'20_P2_Alega'!Q87,"")</f>
        <v/>
      </c>
      <c r="BQ87" s="1850"/>
      <c r="BS87" s="1440" t="str">
        <f t="shared" si="19"/>
        <v/>
      </c>
      <c r="BT87" s="1440" t="str">
        <f t="shared" si="20"/>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1404" t="str">
        <f>CONCATENATE('01_Carga'!$M$5,"_",$I88)</f>
        <v>FI__71</v>
      </c>
      <c r="B88" s="1405"/>
      <c r="C88" s="1734" t="str">
        <f>'12_P1_Lista'!T88</f>
        <v/>
      </c>
      <c r="D88" s="1461" t="str">
        <f>'12_P1_Lista'!U88</f>
        <v/>
      </c>
      <c r="E88" s="1405"/>
      <c r="F88" s="1735" t="str">
        <f>IF('14_P2_Convoca'!F89&lt;&gt;"",'14_P2_Convoca'!F89,"")</f>
        <v/>
      </c>
      <c r="G88" s="1459" t="str">
        <f>'14_P2_Convoca'!R89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316" t="str">
        <f>IF('16_P2_Prog'!O88&lt;&gt;"",'16_P2_Prog'!O88,"")</f>
        <v/>
      </c>
      <c r="P88" s="153"/>
      <c r="Q88" s="1916"/>
      <c r="R88" s="132"/>
      <c r="S88" s="132"/>
      <c r="T88" s="132"/>
      <c r="U88" s="132"/>
      <c r="V88" s="1749"/>
      <c r="W88" s="151"/>
      <c r="X88" s="1916"/>
      <c r="Y88" s="132"/>
      <c r="Z88" s="132"/>
      <c r="AA88" s="132"/>
      <c r="AB88" s="132"/>
      <c r="AC88" s="1749"/>
      <c r="AD88" s="151"/>
      <c r="AE88" s="1916"/>
      <c r="AF88" s="132"/>
      <c r="AG88" s="132"/>
      <c r="AH88" s="132"/>
      <c r="AI88" s="132"/>
      <c r="AJ88" s="1749"/>
      <c r="AK88" s="151"/>
      <c r="AL88" s="1916"/>
      <c r="AM88" s="132"/>
      <c r="AN88" s="132"/>
      <c r="AO88" s="132"/>
      <c r="AP88" s="132"/>
      <c r="AQ88" s="1749"/>
      <c r="AR88" s="151"/>
      <c r="AS88" s="1916"/>
      <c r="AT88" s="132"/>
      <c r="AU88" s="132"/>
      <c r="AV88" s="132"/>
      <c r="AW88" s="132"/>
      <c r="AX88" s="1749"/>
      <c r="AY88" s="151"/>
      <c r="AZ88" s="270" t="str">
        <f t="shared" si="26"/>
        <v/>
      </c>
      <c r="BA88" s="271" t="str">
        <f t="shared" si="27"/>
        <v/>
      </c>
      <c r="BB88" s="271" t="str">
        <f t="shared" si="28"/>
        <v/>
      </c>
      <c r="BC88" s="271" t="str">
        <f t="shared" si="29"/>
        <v/>
      </c>
      <c r="BD88" s="272" t="str">
        <f t="shared" si="30"/>
        <v/>
      </c>
      <c r="BE88" s="15" t="str">
        <f t="shared" si="31"/>
        <v/>
      </c>
      <c r="BG88" s="270" t="str">
        <f t="shared" si="21"/>
        <v/>
      </c>
      <c r="BH88" s="271" t="str">
        <f t="shared" si="22"/>
        <v/>
      </c>
      <c r="BI88" s="273" t="str">
        <f t="shared" si="23"/>
        <v/>
      </c>
      <c r="BJ88" s="15" t="str">
        <f t="shared" si="24"/>
        <v/>
      </c>
      <c r="BL88" s="67" t="str">
        <f t="shared" si="32"/>
        <v/>
      </c>
      <c r="BM88" s="263"/>
      <c r="BO88" s="1850" t="str">
        <f>IF('20_P2_Alega'!P88&lt;&gt;"","SÍ","")</f>
        <v/>
      </c>
      <c r="BP88" s="1850" t="str">
        <f>IF('20_P2_Alega'!Q88&lt;&gt;"",'20_P2_Alega'!Q88,"")</f>
        <v/>
      </c>
      <c r="BQ88" s="1850"/>
      <c r="BS88" s="1440" t="str">
        <f t="shared" si="19"/>
        <v/>
      </c>
      <c r="BT88" s="1440" t="str">
        <f t="shared" si="20"/>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1404" t="str">
        <f>CONCATENATE('01_Carga'!$M$5,"_",$I89)</f>
        <v>FI__72</v>
      </c>
      <c r="B89" s="1405"/>
      <c r="C89" s="1734" t="str">
        <f>'12_P1_Lista'!T89</f>
        <v/>
      </c>
      <c r="D89" s="1461" t="str">
        <f>'12_P1_Lista'!U89</f>
        <v/>
      </c>
      <c r="E89" s="1405"/>
      <c r="F89" s="1735" t="str">
        <f>IF('14_P2_Convoca'!F90&lt;&gt;"",'14_P2_Convoca'!F90,"")</f>
        <v/>
      </c>
      <c r="G89" s="1459" t="str">
        <f>'14_P2_Convoca'!R90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316" t="str">
        <f>IF('16_P2_Prog'!O89&lt;&gt;"",'16_P2_Prog'!O89,"")</f>
        <v/>
      </c>
      <c r="P89" s="153"/>
      <c r="Q89" s="1916"/>
      <c r="R89" s="132"/>
      <c r="S89" s="132"/>
      <c r="T89" s="132"/>
      <c r="U89" s="132"/>
      <c r="V89" s="1749"/>
      <c r="W89" s="151"/>
      <c r="X89" s="1916"/>
      <c r="Y89" s="132"/>
      <c r="Z89" s="132"/>
      <c r="AA89" s="132"/>
      <c r="AB89" s="132"/>
      <c r="AC89" s="1749"/>
      <c r="AD89" s="151"/>
      <c r="AE89" s="1916"/>
      <c r="AF89" s="132"/>
      <c r="AG89" s="132"/>
      <c r="AH89" s="132"/>
      <c r="AI89" s="132"/>
      <c r="AJ89" s="1749"/>
      <c r="AK89" s="151"/>
      <c r="AL89" s="1916"/>
      <c r="AM89" s="132"/>
      <c r="AN89" s="132"/>
      <c r="AO89" s="132"/>
      <c r="AP89" s="132"/>
      <c r="AQ89" s="1749"/>
      <c r="AR89" s="151"/>
      <c r="AS89" s="1916"/>
      <c r="AT89" s="132"/>
      <c r="AU89" s="132"/>
      <c r="AV89" s="132"/>
      <c r="AW89" s="132"/>
      <c r="AX89" s="1749"/>
      <c r="AY89" s="151"/>
      <c r="AZ89" s="270" t="str">
        <f t="shared" si="26"/>
        <v/>
      </c>
      <c r="BA89" s="271" t="str">
        <f t="shared" si="27"/>
        <v/>
      </c>
      <c r="BB89" s="271" t="str">
        <f t="shared" si="28"/>
        <v/>
      </c>
      <c r="BC89" s="271" t="str">
        <f t="shared" si="29"/>
        <v/>
      </c>
      <c r="BD89" s="272" t="str">
        <f t="shared" si="30"/>
        <v/>
      </c>
      <c r="BE89" s="15" t="str">
        <f t="shared" si="31"/>
        <v/>
      </c>
      <c r="BG89" s="270" t="str">
        <f t="shared" si="21"/>
        <v/>
      </c>
      <c r="BH89" s="271" t="str">
        <f t="shared" si="22"/>
        <v/>
      </c>
      <c r="BI89" s="273" t="str">
        <f t="shared" si="23"/>
        <v/>
      </c>
      <c r="BJ89" s="15" t="str">
        <f t="shared" si="24"/>
        <v/>
      </c>
      <c r="BL89" s="67" t="str">
        <f t="shared" si="32"/>
        <v/>
      </c>
      <c r="BM89" s="263"/>
      <c r="BO89" s="1850" t="str">
        <f>IF('20_P2_Alega'!P89&lt;&gt;"","SÍ","")</f>
        <v/>
      </c>
      <c r="BP89" s="1850" t="str">
        <f>IF('20_P2_Alega'!Q89&lt;&gt;"",'20_P2_Alega'!Q89,"")</f>
        <v/>
      </c>
      <c r="BQ89" s="1850"/>
      <c r="BS89" s="1440" t="str">
        <f t="shared" si="19"/>
        <v/>
      </c>
      <c r="BT89" s="1440" t="str">
        <f t="shared" si="20"/>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1404" t="str">
        <f>CONCATENATE('01_Carga'!$M$5,"_",$I90)</f>
        <v>FI__73</v>
      </c>
      <c r="B90" s="1405"/>
      <c r="C90" s="1734" t="str">
        <f>'12_P1_Lista'!T90</f>
        <v/>
      </c>
      <c r="D90" s="1461" t="str">
        <f>'12_P1_Lista'!U90</f>
        <v/>
      </c>
      <c r="E90" s="1405"/>
      <c r="F90" s="1735" t="str">
        <f>IF('14_P2_Convoca'!F91&lt;&gt;"",'14_P2_Convoca'!F91,"")</f>
        <v/>
      </c>
      <c r="G90" s="1459" t="str">
        <f>'14_P2_Convoca'!R91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316" t="str">
        <f>IF('16_P2_Prog'!O90&lt;&gt;"",'16_P2_Prog'!O90,"")</f>
        <v/>
      </c>
      <c r="P90" s="153"/>
      <c r="Q90" s="1916"/>
      <c r="R90" s="132"/>
      <c r="S90" s="132"/>
      <c r="T90" s="132"/>
      <c r="U90" s="132"/>
      <c r="V90" s="1749"/>
      <c r="W90" s="151"/>
      <c r="X90" s="1916"/>
      <c r="Y90" s="132"/>
      <c r="Z90" s="132"/>
      <c r="AA90" s="132"/>
      <c r="AB90" s="132"/>
      <c r="AC90" s="1749"/>
      <c r="AD90" s="151"/>
      <c r="AE90" s="1916"/>
      <c r="AF90" s="132"/>
      <c r="AG90" s="132"/>
      <c r="AH90" s="132"/>
      <c r="AI90" s="132"/>
      <c r="AJ90" s="1749"/>
      <c r="AK90" s="151"/>
      <c r="AL90" s="1916"/>
      <c r="AM90" s="132"/>
      <c r="AN90" s="132"/>
      <c r="AO90" s="132"/>
      <c r="AP90" s="132"/>
      <c r="AQ90" s="1749"/>
      <c r="AR90" s="151"/>
      <c r="AS90" s="1916"/>
      <c r="AT90" s="132"/>
      <c r="AU90" s="132"/>
      <c r="AV90" s="132"/>
      <c r="AW90" s="132"/>
      <c r="AX90" s="1749"/>
      <c r="AY90" s="151"/>
      <c r="AZ90" s="270" t="str">
        <f t="shared" si="26"/>
        <v/>
      </c>
      <c r="BA90" s="271" t="str">
        <f t="shared" si="27"/>
        <v/>
      </c>
      <c r="BB90" s="271" t="str">
        <f t="shared" si="28"/>
        <v/>
      </c>
      <c r="BC90" s="271" t="str">
        <f t="shared" si="29"/>
        <v/>
      </c>
      <c r="BD90" s="272" t="str">
        <f t="shared" si="30"/>
        <v/>
      </c>
      <c r="BE90" s="15" t="str">
        <f t="shared" si="31"/>
        <v/>
      </c>
      <c r="BG90" s="270" t="str">
        <f t="shared" si="21"/>
        <v/>
      </c>
      <c r="BH90" s="271" t="str">
        <f t="shared" si="22"/>
        <v/>
      </c>
      <c r="BI90" s="273" t="str">
        <f t="shared" si="23"/>
        <v/>
      </c>
      <c r="BJ90" s="15" t="str">
        <f t="shared" si="24"/>
        <v/>
      </c>
      <c r="BL90" s="67" t="str">
        <f t="shared" si="32"/>
        <v/>
      </c>
      <c r="BM90" s="263"/>
      <c r="BO90" s="1850" t="str">
        <f>IF('20_P2_Alega'!P90&lt;&gt;"","SÍ","")</f>
        <v/>
      </c>
      <c r="BP90" s="1850" t="str">
        <f>IF('20_P2_Alega'!Q90&lt;&gt;"",'20_P2_Alega'!Q90,"")</f>
        <v/>
      </c>
      <c r="BQ90" s="1850"/>
      <c r="BS90" s="1440" t="str">
        <f t="shared" si="19"/>
        <v/>
      </c>
      <c r="BT90" s="1440" t="str">
        <f t="shared" si="20"/>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1404" t="str">
        <f>CONCATENATE('01_Carga'!$M$5,"_",$I91)</f>
        <v>FI__74</v>
      </c>
      <c r="B91" s="1405"/>
      <c r="C91" s="1734" t="str">
        <f>'12_P1_Lista'!T91</f>
        <v/>
      </c>
      <c r="D91" s="1461" t="str">
        <f>'12_P1_Lista'!U91</f>
        <v/>
      </c>
      <c r="E91" s="1405"/>
      <c r="F91" s="1735" t="str">
        <f>IF('14_P2_Convoca'!F92&lt;&gt;"",'14_P2_Convoca'!F92,"")</f>
        <v/>
      </c>
      <c r="G91" s="1459" t="str">
        <f>'14_P2_Convoca'!R92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316" t="str">
        <f>IF('16_P2_Prog'!O91&lt;&gt;"",'16_P2_Prog'!O91,"")</f>
        <v/>
      </c>
      <c r="P91" s="153"/>
      <c r="Q91" s="1916"/>
      <c r="R91" s="132"/>
      <c r="S91" s="132"/>
      <c r="T91" s="132"/>
      <c r="U91" s="132"/>
      <c r="V91" s="1749"/>
      <c r="W91" s="151"/>
      <c r="X91" s="1916"/>
      <c r="Y91" s="132"/>
      <c r="Z91" s="132"/>
      <c r="AA91" s="132"/>
      <c r="AB91" s="132"/>
      <c r="AC91" s="1749"/>
      <c r="AD91" s="151"/>
      <c r="AE91" s="1916"/>
      <c r="AF91" s="132"/>
      <c r="AG91" s="132"/>
      <c r="AH91" s="132"/>
      <c r="AI91" s="132"/>
      <c r="AJ91" s="1749"/>
      <c r="AK91" s="151"/>
      <c r="AL91" s="1916"/>
      <c r="AM91" s="132"/>
      <c r="AN91" s="132"/>
      <c r="AO91" s="132"/>
      <c r="AP91" s="132"/>
      <c r="AQ91" s="1749"/>
      <c r="AR91" s="151"/>
      <c r="AS91" s="1916"/>
      <c r="AT91" s="132"/>
      <c r="AU91" s="132"/>
      <c r="AV91" s="132"/>
      <c r="AW91" s="132"/>
      <c r="AX91" s="1749"/>
      <c r="AY91" s="151"/>
      <c r="AZ91" s="270" t="str">
        <f t="shared" si="26"/>
        <v/>
      </c>
      <c r="BA91" s="271" t="str">
        <f t="shared" si="27"/>
        <v/>
      </c>
      <c r="BB91" s="271" t="str">
        <f t="shared" si="28"/>
        <v/>
      </c>
      <c r="BC91" s="271" t="str">
        <f t="shared" si="29"/>
        <v/>
      </c>
      <c r="BD91" s="272" t="str">
        <f t="shared" si="30"/>
        <v/>
      </c>
      <c r="BE91" s="15" t="str">
        <f t="shared" si="31"/>
        <v/>
      </c>
      <c r="BG91" s="270" t="str">
        <f t="shared" si="21"/>
        <v/>
      </c>
      <c r="BH91" s="271" t="str">
        <f t="shared" si="22"/>
        <v/>
      </c>
      <c r="BI91" s="273" t="str">
        <f t="shared" si="23"/>
        <v/>
      </c>
      <c r="BJ91" s="15" t="str">
        <f t="shared" si="24"/>
        <v/>
      </c>
      <c r="BL91" s="67" t="str">
        <f t="shared" si="32"/>
        <v/>
      </c>
      <c r="BM91" s="263"/>
      <c r="BO91" s="1850" t="str">
        <f>IF('20_P2_Alega'!P91&lt;&gt;"","SÍ","")</f>
        <v/>
      </c>
      <c r="BP91" s="1850" t="str">
        <f>IF('20_P2_Alega'!Q91&lt;&gt;"",'20_P2_Alega'!Q91,"")</f>
        <v/>
      </c>
      <c r="BQ91" s="1850"/>
      <c r="BS91" s="1440" t="str">
        <f t="shared" si="19"/>
        <v/>
      </c>
      <c r="BT91" s="1440" t="str">
        <f t="shared" si="20"/>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1404" t="str">
        <f>CONCATENATE('01_Carga'!$M$5,"_",$I92)</f>
        <v>FI__75</v>
      </c>
      <c r="B92" s="1405"/>
      <c r="C92" s="1734" t="str">
        <f>'12_P1_Lista'!T92</f>
        <v/>
      </c>
      <c r="D92" s="1461" t="str">
        <f>'12_P1_Lista'!U92</f>
        <v/>
      </c>
      <c r="E92" s="1405"/>
      <c r="F92" s="1735" t="str">
        <f>IF('14_P2_Convoca'!F93&lt;&gt;"",'14_P2_Convoca'!F93,"")</f>
        <v/>
      </c>
      <c r="G92" s="1459" t="str">
        <f>'14_P2_Convoca'!R93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316" t="str">
        <f>IF('16_P2_Prog'!O92&lt;&gt;"",'16_P2_Prog'!O92,"")</f>
        <v/>
      </c>
      <c r="P92" s="153"/>
      <c r="Q92" s="1916"/>
      <c r="R92" s="132"/>
      <c r="S92" s="132"/>
      <c r="T92" s="132"/>
      <c r="U92" s="132"/>
      <c r="V92" s="1749"/>
      <c r="W92" s="151"/>
      <c r="X92" s="1916"/>
      <c r="Y92" s="132"/>
      <c r="Z92" s="132"/>
      <c r="AA92" s="132"/>
      <c r="AB92" s="132"/>
      <c r="AC92" s="1749"/>
      <c r="AD92" s="151"/>
      <c r="AE92" s="1916"/>
      <c r="AF92" s="132"/>
      <c r="AG92" s="132"/>
      <c r="AH92" s="132"/>
      <c r="AI92" s="132"/>
      <c r="AJ92" s="1749"/>
      <c r="AK92" s="151"/>
      <c r="AL92" s="1916"/>
      <c r="AM92" s="132"/>
      <c r="AN92" s="132"/>
      <c r="AO92" s="132"/>
      <c r="AP92" s="132"/>
      <c r="AQ92" s="1749"/>
      <c r="AR92" s="151"/>
      <c r="AS92" s="1916"/>
      <c r="AT92" s="132"/>
      <c r="AU92" s="132"/>
      <c r="AV92" s="132"/>
      <c r="AW92" s="132"/>
      <c r="AX92" s="1749"/>
      <c r="AY92" s="151"/>
      <c r="AZ92" s="270" t="str">
        <f t="shared" si="26"/>
        <v/>
      </c>
      <c r="BA92" s="271" t="str">
        <f t="shared" si="27"/>
        <v/>
      </c>
      <c r="BB92" s="271" t="str">
        <f t="shared" si="28"/>
        <v/>
      </c>
      <c r="BC92" s="271" t="str">
        <f t="shared" si="29"/>
        <v/>
      </c>
      <c r="BD92" s="272" t="str">
        <f t="shared" si="30"/>
        <v/>
      </c>
      <c r="BE92" s="15" t="str">
        <f t="shared" si="31"/>
        <v/>
      </c>
      <c r="BG92" s="270" t="str">
        <f t="shared" si="21"/>
        <v/>
      </c>
      <c r="BH92" s="271" t="str">
        <f t="shared" si="22"/>
        <v/>
      </c>
      <c r="BI92" s="273" t="str">
        <f t="shared" si="23"/>
        <v/>
      </c>
      <c r="BJ92" s="15" t="str">
        <f t="shared" si="24"/>
        <v/>
      </c>
      <c r="BL92" s="67" t="str">
        <f t="shared" si="32"/>
        <v/>
      </c>
      <c r="BM92" s="263"/>
      <c r="BO92" s="1850" t="str">
        <f>IF('20_P2_Alega'!P92&lt;&gt;"","SÍ","")</f>
        <v/>
      </c>
      <c r="BP92" s="1850" t="str">
        <f>IF('20_P2_Alega'!Q92&lt;&gt;"",'20_P2_Alega'!Q92,"")</f>
        <v/>
      </c>
      <c r="BQ92" s="1850"/>
      <c r="BS92" s="1440" t="str">
        <f t="shared" si="19"/>
        <v/>
      </c>
      <c r="BT92" s="1440" t="str">
        <f t="shared" si="20"/>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1404" t="str">
        <f>CONCATENATE('01_Carga'!$M$5,"_",$I93)</f>
        <v>FI__76</v>
      </c>
      <c r="B93" s="1405"/>
      <c r="C93" s="1734" t="str">
        <f>'12_P1_Lista'!T93</f>
        <v/>
      </c>
      <c r="D93" s="1461" t="str">
        <f>'12_P1_Lista'!U93</f>
        <v/>
      </c>
      <c r="E93" s="1405"/>
      <c r="F93" s="1735" t="str">
        <f>IF('14_P2_Convoca'!F94&lt;&gt;"",'14_P2_Convoca'!F94,"")</f>
        <v/>
      </c>
      <c r="G93" s="1459" t="str">
        <f>'14_P2_Convoca'!R94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316" t="str">
        <f>IF('16_P2_Prog'!O93&lt;&gt;"",'16_P2_Prog'!O93,"")</f>
        <v/>
      </c>
      <c r="P93" s="153"/>
      <c r="Q93" s="1916"/>
      <c r="R93" s="132"/>
      <c r="S93" s="132"/>
      <c r="T93" s="132"/>
      <c r="U93" s="132"/>
      <c r="V93" s="1749"/>
      <c r="W93" s="151"/>
      <c r="X93" s="1916"/>
      <c r="Y93" s="132"/>
      <c r="Z93" s="132"/>
      <c r="AA93" s="132"/>
      <c r="AB93" s="132"/>
      <c r="AC93" s="1749"/>
      <c r="AD93" s="151"/>
      <c r="AE93" s="1916"/>
      <c r="AF93" s="132"/>
      <c r="AG93" s="132"/>
      <c r="AH93" s="132"/>
      <c r="AI93" s="132"/>
      <c r="AJ93" s="1749"/>
      <c r="AK93" s="151"/>
      <c r="AL93" s="1916"/>
      <c r="AM93" s="132"/>
      <c r="AN93" s="132"/>
      <c r="AO93" s="132"/>
      <c r="AP93" s="132"/>
      <c r="AQ93" s="1749"/>
      <c r="AR93" s="151"/>
      <c r="AS93" s="1916"/>
      <c r="AT93" s="132"/>
      <c r="AU93" s="132"/>
      <c r="AV93" s="132"/>
      <c r="AW93" s="132"/>
      <c r="AX93" s="1749"/>
      <c r="AY93" s="151"/>
      <c r="AZ93" s="270" t="str">
        <f t="shared" si="26"/>
        <v/>
      </c>
      <c r="BA93" s="271" t="str">
        <f t="shared" si="27"/>
        <v/>
      </c>
      <c r="BB93" s="271" t="str">
        <f t="shared" si="28"/>
        <v/>
      </c>
      <c r="BC93" s="271" t="str">
        <f t="shared" si="29"/>
        <v/>
      </c>
      <c r="BD93" s="272" t="str">
        <f t="shared" si="30"/>
        <v/>
      </c>
      <c r="BE93" s="15" t="str">
        <f t="shared" si="31"/>
        <v/>
      </c>
      <c r="BG93" s="270" t="str">
        <f t="shared" si="21"/>
        <v/>
      </c>
      <c r="BH93" s="271" t="str">
        <f t="shared" si="22"/>
        <v/>
      </c>
      <c r="BI93" s="273" t="str">
        <f t="shared" si="23"/>
        <v/>
      </c>
      <c r="BJ93" s="15" t="str">
        <f t="shared" si="24"/>
        <v/>
      </c>
      <c r="BL93" s="67" t="str">
        <f t="shared" si="32"/>
        <v/>
      </c>
      <c r="BM93" s="263"/>
      <c r="BO93" s="1850" t="str">
        <f>IF('20_P2_Alega'!P93&lt;&gt;"","SÍ","")</f>
        <v/>
      </c>
      <c r="BP93" s="1850" t="str">
        <f>IF('20_P2_Alega'!Q93&lt;&gt;"",'20_P2_Alega'!Q93,"")</f>
        <v/>
      </c>
      <c r="BQ93" s="1850"/>
      <c r="BS93" s="1440" t="str">
        <f t="shared" si="19"/>
        <v/>
      </c>
      <c r="BT93" s="1440" t="str">
        <f t="shared" si="20"/>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1404" t="str">
        <f>CONCATENATE('01_Carga'!$M$5,"_",$I94)</f>
        <v>FI__77</v>
      </c>
      <c r="B94" s="1405"/>
      <c r="C94" s="1734" t="str">
        <f>'12_P1_Lista'!T94</f>
        <v/>
      </c>
      <c r="D94" s="1461" t="str">
        <f>'12_P1_Lista'!U94</f>
        <v/>
      </c>
      <c r="E94" s="1405"/>
      <c r="F94" s="1735" t="str">
        <f>IF('14_P2_Convoca'!F95&lt;&gt;"",'14_P2_Convoca'!F95,"")</f>
        <v/>
      </c>
      <c r="G94" s="1459" t="str">
        <f>'14_P2_Convoca'!R95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316" t="str">
        <f>IF('16_P2_Prog'!O94&lt;&gt;"",'16_P2_Prog'!O94,"")</f>
        <v/>
      </c>
      <c r="P94" s="153"/>
      <c r="Q94" s="1916"/>
      <c r="R94" s="132"/>
      <c r="S94" s="132"/>
      <c r="T94" s="132"/>
      <c r="U94" s="132"/>
      <c r="V94" s="1749"/>
      <c r="W94" s="151"/>
      <c r="X94" s="1916"/>
      <c r="Y94" s="132"/>
      <c r="Z94" s="132"/>
      <c r="AA94" s="132"/>
      <c r="AB94" s="132"/>
      <c r="AC94" s="1749"/>
      <c r="AD94" s="151"/>
      <c r="AE94" s="1916"/>
      <c r="AF94" s="132"/>
      <c r="AG94" s="132"/>
      <c r="AH94" s="132"/>
      <c r="AI94" s="132"/>
      <c r="AJ94" s="1749"/>
      <c r="AK94" s="151"/>
      <c r="AL94" s="1916"/>
      <c r="AM94" s="132"/>
      <c r="AN94" s="132"/>
      <c r="AO94" s="132"/>
      <c r="AP94" s="132"/>
      <c r="AQ94" s="1749"/>
      <c r="AR94" s="151"/>
      <c r="AS94" s="1916"/>
      <c r="AT94" s="132"/>
      <c r="AU94" s="132"/>
      <c r="AV94" s="132"/>
      <c r="AW94" s="132"/>
      <c r="AX94" s="1749"/>
      <c r="AY94" s="151"/>
      <c r="AZ94" s="270" t="str">
        <f t="shared" si="26"/>
        <v/>
      </c>
      <c r="BA94" s="271" t="str">
        <f t="shared" si="27"/>
        <v/>
      </c>
      <c r="BB94" s="271" t="str">
        <f t="shared" si="28"/>
        <v/>
      </c>
      <c r="BC94" s="271" t="str">
        <f t="shared" si="29"/>
        <v/>
      </c>
      <c r="BD94" s="272" t="str">
        <f t="shared" si="30"/>
        <v/>
      </c>
      <c r="BE94" s="15" t="str">
        <f t="shared" si="31"/>
        <v/>
      </c>
      <c r="BG94" s="270" t="str">
        <f t="shared" si="21"/>
        <v/>
      </c>
      <c r="BH94" s="271" t="str">
        <f t="shared" si="22"/>
        <v/>
      </c>
      <c r="BI94" s="273" t="str">
        <f t="shared" si="23"/>
        <v/>
      </c>
      <c r="BJ94" s="15" t="str">
        <f t="shared" si="24"/>
        <v/>
      </c>
      <c r="BL94" s="67" t="str">
        <f t="shared" si="32"/>
        <v/>
      </c>
      <c r="BM94" s="263"/>
      <c r="BO94" s="1850" t="str">
        <f>IF('20_P2_Alega'!P94&lt;&gt;"","SÍ","")</f>
        <v/>
      </c>
      <c r="BP94" s="1850" t="str">
        <f>IF('20_P2_Alega'!Q94&lt;&gt;"",'20_P2_Alega'!Q94,"")</f>
        <v/>
      </c>
      <c r="BQ94" s="1850"/>
      <c r="BS94" s="1440" t="str">
        <f t="shared" si="19"/>
        <v/>
      </c>
      <c r="BT94" s="1440" t="str">
        <f t="shared" si="20"/>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1404" t="str">
        <f>CONCATENATE('01_Carga'!$M$5,"_",$I95)</f>
        <v>FI__78</v>
      </c>
      <c r="B95" s="1405"/>
      <c r="C95" s="1734" t="str">
        <f>'12_P1_Lista'!T95</f>
        <v/>
      </c>
      <c r="D95" s="1461" t="str">
        <f>'12_P1_Lista'!U95</f>
        <v/>
      </c>
      <c r="E95" s="1405"/>
      <c r="F95" s="1735" t="str">
        <f>IF('14_P2_Convoca'!F96&lt;&gt;"",'14_P2_Convoca'!F96,"")</f>
        <v/>
      </c>
      <c r="G95" s="1459" t="str">
        <f>'14_P2_Convoca'!R96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316" t="str">
        <f>IF('16_P2_Prog'!O95&lt;&gt;"",'16_P2_Prog'!O95,"")</f>
        <v/>
      </c>
      <c r="P95" s="153"/>
      <c r="Q95" s="1916"/>
      <c r="R95" s="132"/>
      <c r="S95" s="132"/>
      <c r="T95" s="132"/>
      <c r="U95" s="132"/>
      <c r="V95" s="1749"/>
      <c r="W95" s="151"/>
      <c r="X95" s="1916"/>
      <c r="Y95" s="132"/>
      <c r="Z95" s="132"/>
      <c r="AA95" s="132"/>
      <c r="AB95" s="132"/>
      <c r="AC95" s="1749"/>
      <c r="AD95" s="151"/>
      <c r="AE95" s="1916"/>
      <c r="AF95" s="132"/>
      <c r="AG95" s="132"/>
      <c r="AH95" s="132"/>
      <c r="AI95" s="132"/>
      <c r="AJ95" s="1749"/>
      <c r="AK95" s="151"/>
      <c r="AL95" s="1916"/>
      <c r="AM95" s="132"/>
      <c r="AN95" s="132"/>
      <c r="AO95" s="132"/>
      <c r="AP95" s="132"/>
      <c r="AQ95" s="1749"/>
      <c r="AR95" s="151"/>
      <c r="AS95" s="1916"/>
      <c r="AT95" s="132"/>
      <c r="AU95" s="132"/>
      <c r="AV95" s="132"/>
      <c r="AW95" s="132"/>
      <c r="AX95" s="1749"/>
      <c r="AY95" s="151"/>
      <c r="AZ95" s="270" t="str">
        <f t="shared" si="26"/>
        <v/>
      </c>
      <c r="BA95" s="271" t="str">
        <f t="shared" si="27"/>
        <v/>
      </c>
      <c r="BB95" s="271" t="str">
        <f t="shared" si="28"/>
        <v/>
      </c>
      <c r="BC95" s="271" t="str">
        <f t="shared" si="29"/>
        <v/>
      </c>
      <c r="BD95" s="272" t="str">
        <f t="shared" si="30"/>
        <v/>
      </c>
      <c r="BE95" s="15" t="str">
        <f t="shared" si="31"/>
        <v/>
      </c>
      <c r="BG95" s="270" t="str">
        <f t="shared" si="21"/>
        <v/>
      </c>
      <c r="BH95" s="271" t="str">
        <f t="shared" si="22"/>
        <v/>
      </c>
      <c r="BI95" s="273" t="str">
        <f t="shared" si="23"/>
        <v/>
      </c>
      <c r="BJ95" s="15" t="str">
        <f t="shared" si="24"/>
        <v/>
      </c>
      <c r="BL95" s="67" t="str">
        <f t="shared" si="32"/>
        <v/>
      </c>
      <c r="BM95" s="263"/>
      <c r="BO95" s="1850" t="str">
        <f>IF('20_P2_Alega'!P95&lt;&gt;"","SÍ","")</f>
        <v/>
      </c>
      <c r="BP95" s="1850" t="str">
        <f>IF('20_P2_Alega'!Q95&lt;&gt;"",'20_P2_Alega'!Q95,"")</f>
        <v/>
      </c>
      <c r="BQ95" s="1850"/>
      <c r="BS95" s="1440" t="str">
        <f t="shared" si="19"/>
        <v/>
      </c>
      <c r="BT95" s="1440" t="str">
        <f t="shared" si="20"/>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1404" t="str">
        <f>CONCATENATE('01_Carga'!$M$5,"_",$I96)</f>
        <v>FI__79</v>
      </c>
      <c r="B96" s="1405"/>
      <c r="C96" s="1734" t="str">
        <f>'12_P1_Lista'!T96</f>
        <v/>
      </c>
      <c r="D96" s="1461" t="str">
        <f>'12_P1_Lista'!U96</f>
        <v/>
      </c>
      <c r="E96" s="1405"/>
      <c r="F96" s="1735" t="str">
        <f>IF('14_P2_Convoca'!F97&lt;&gt;"",'14_P2_Convoca'!F97,"")</f>
        <v/>
      </c>
      <c r="G96" s="1459" t="str">
        <f>'14_P2_Convoca'!R97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316" t="str">
        <f>IF('16_P2_Prog'!O96&lt;&gt;"",'16_P2_Prog'!O96,"")</f>
        <v/>
      </c>
      <c r="P96" s="153"/>
      <c r="Q96" s="1916"/>
      <c r="R96" s="132"/>
      <c r="S96" s="132"/>
      <c r="T96" s="132"/>
      <c r="U96" s="132"/>
      <c r="V96" s="1749"/>
      <c r="W96" s="151"/>
      <c r="X96" s="1916"/>
      <c r="Y96" s="132"/>
      <c r="Z96" s="132"/>
      <c r="AA96" s="132"/>
      <c r="AB96" s="132"/>
      <c r="AC96" s="1749"/>
      <c r="AD96" s="151"/>
      <c r="AE96" s="1916"/>
      <c r="AF96" s="132"/>
      <c r="AG96" s="132"/>
      <c r="AH96" s="132"/>
      <c r="AI96" s="132"/>
      <c r="AJ96" s="1749"/>
      <c r="AK96" s="151"/>
      <c r="AL96" s="1916"/>
      <c r="AM96" s="132"/>
      <c r="AN96" s="132"/>
      <c r="AO96" s="132"/>
      <c r="AP96" s="132"/>
      <c r="AQ96" s="1749"/>
      <c r="AR96" s="151"/>
      <c r="AS96" s="1916"/>
      <c r="AT96" s="132"/>
      <c r="AU96" s="132"/>
      <c r="AV96" s="132"/>
      <c r="AW96" s="132"/>
      <c r="AX96" s="1749"/>
      <c r="AY96" s="151"/>
      <c r="AZ96" s="270" t="str">
        <f t="shared" si="26"/>
        <v/>
      </c>
      <c r="BA96" s="271" t="str">
        <f t="shared" si="27"/>
        <v/>
      </c>
      <c r="BB96" s="271" t="str">
        <f t="shared" si="28"/>
        <v/>
      </c>
      <c r="BC96" s="271" t="str">
        <f t="shared" si="29"/>
        <v/>
      </c>
      <c r="BD96" s="272" t="str">
        <f t="shared" si="30"/>
        <v/>
      </c>
      <c r="BE96" s="15" t="str">
        <f t="shared" si="31"/>
        <v/>
      </c>
      <c r="BG96" s="270" t="str">
        <f t="shared" si="21"/>
        <v/>
      </c>
      <c r="BH96" s="271" t="str">
        <f t="shared" si="22"/>
        <v/>
      </c>
      <c r="BI96" s="273" t="str">
        <f t="shared" si="23"/>
        <v/>
      </c>
      <c r="BJ96" s="15" t="str">
        <f t="shared" si="24"/>
        <v/>
      </c>
      <c r="BL96" s="67" t="str">
        <f t="shared" si="32"/>
        <v/>
      </c>
      <c r="BM96" s="263"/>
      <c r="BO96" s="1850" t="str">
        <f>IF('20_P2_Alega'!P96&lt;&gt;"","SÍ","")</f>
        <v/>
      </c>
      <c r="BP96" s="1850" t="str">
        <f>IF('20_P2_Alega'!Q96&lt;&gt;"",'20_P2_Alega'!Q96,"")</f>
        <v/>
      </c>
      <c r="BQ96" s="1850"/>
      <c r="BS96" s="1440" t="str">
        <f t="shared" si="19"/>
        <v/>
      </c>
      <c r="BT96" s="1440" t="str">
        <f t="shared" si="20"/>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1404" t="str">
        <f>CONCATENATE('01_Carga'!$M$5,"_",$I97)</f>
        <v>FI__80</v>
      </c>
      <c r="B97" s="1405"/>
      <c r="C97" s="1734" t="str">
        <f>'12_P1_Lista'!T97</f>
        <v/>
      </c>
      <c r="D97" s="1461" t="str">
        <f>'12_P1_Lista'!U97</f>
        <v/>
      </c>
      <c r="E97" s="1405"/>
      <c r="F97" s="1735" t="str">
        <f>IF('14_P2_Convoca'!F98&lt;&gt;"",'14_P2_Convoca'!F98,"")</f>
        <v/>
      </c>
      <c r="G97" s="1459" t="str">
        <f>'14_P2_Convoca'!R98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316" t="str">
        <f>IF('16_P2_Prog'!O97&lt;&gt;"",'16_P2_Prog'!O97,"")</f>
        <v/>
      </c>
      <c r="P97" s="153"/>
      <c r="Q97" s="1916"/>
      <c r="R97" s="132"/>
      <c r="S97" s="132"/>
      <c r="T97" s="132"/>
      <c r="U97" s="132"/>
      <c r="V97" s="1749"/>
      <c r="W97" s="151"/>
      <c r="X97" s="1916"/>
      <c r="Y97" s="132"/>
      <c r="Z97" s="132"/>
      <c r="AA97" s="132"/>
      <c r="AB97" s="132"/>
      <c r="AC97" s="1749"/>
      <c r="AD97" s="151"/>
      <c r="AE97" s="1916"/>
      <c r="AF97" s="132"/>
      <c r="AG97" s="132"/>
      <c r="AH97" s="132"/>
      <c r="AI97" s="132"/>
      <c r="AJ97" s="1749"/>
      <c r="AK97" s="151"/>
      <c r="AL97" s="1916"/>
      <c r="AM97" s="132"/>
      <c r="AN97" s="132"/>
      <c r="AO97" s="132"/>
      <c r="AP97" s="132"/>
      <c r="AQ97" s="1749"/>
      <c r="AR97" s="151"/>
      <c r="AS97" s="1916"/>
      <c r="AT97" s="132"/>
      <c r="AU97" s="132"/>
      <c r="AV97" s="132"/>
      <c r="AW97" s="132"/>
      <c r="AX97" s="1749"/>
      <c r="AY97" s="151"/>
      <c r="AZ97" s="270" t="str">
        <f t="shared" si="26"/>
        <v/>
      </c>
      <c r="BA97" s="271" t="str">
        <f t="shared" si="27"/>
        <v/>
      </c>
      <c r="BB97" s="271" t="str">
        <f t="shared" si="28"/>
        <v/>
      </c>
      <c r="BC97" s="271" t="str">
        <f t="shared" si="29"/>
        <v/>
      </c>
      <c r="BD97" s="272" t="str">
        <f t="shared" si="30"/>
        <v/>
      </c>
      <c r="BE97" s="15" t="str">
        <f t="shared" si="31"/>
        <v/>
      </c>
      <c r="BG97" s="270" t="str">
        <f t="shared" si="21"/>
        <v/>
      </c>
      <c r="BH97" s="271" t="str">
        <f t="shared" si="22"/>
        <v/>
      </c>
      <c r="BI97" s="273" t="str">
        <f t="shared" si="23"/>
        <v/>
      </c>
      <c r="BJ97" s="15" t="str">
        <f t="shared" si="24"/>
        <v/>
      </c>
      <c r="BL97" s="67" t="str">
        <f t="shared" si="32"/>
        <v/>
      </c>
      <c r="BM97" s="263"/>
      <c r="BO97" s="1850" t="str">
        <f>IF('20_P2_Alega'!P97&lt;&gt;"","SÍ","")</f>
        <v/>
      </c>
      <c r="BP97" s="1850" t="str">
        <f>IF('20_P2_Alega'!Q97&lt;&gt;"",'20_P2_Alega'!Q97,"")</f>
        <v/>
      </c>
      <c r="BQ97" s="1850"/>
      <c r="BS97" s="1440" t="str">
        <f t="shared" si="19"/>
        <v/>
      </c>
      <c r="BT97" s="1440" t="str">
        <f t="shared" si="20"/>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1404" t="str">
        <f>CONCATENATE('01_Carga'!$M$5,"_",$I98)</f>
        <v>FI__81</v>
      </c>
      <c r="B98" s="1405"/>
      <c r="C98" s="1734" t="str">
        <f>'12_P1_Lista'!T98</f>
        <v/>
      </c>
      <c r="D98" s="1461" t="str">
        <f>'12_P1_Lista'!U98</f>
        <v/>
      </c>
      <c r="E98" s="1405"/>
      <c r="F98" s="1735" t="str">
        <f>IF('14_P2_Convoca'!F99&lt;&gt;"",'14_P2_Convoca'!F99,"")</f>
        <v/>
      </c>
      <c r="G98" s="1459" t="str">
        <f>'14_P2_Convoca'!R99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316" t="str">
        <f>IF('16_P2_Prog'!O98&lt;&gt;"",'16_P2_Prog'!O98,"")</f>
        <v/>
      </c>
      <c r="P98" s="153"/>
      <c r="Q98" s="1916"/>
      <c r="R98" s="132"/>
      <c r="S98" s="132"/>
      <c r="T98" s="132"/>
      <c r="U98" s="132"/>
      <c r="V98" s="1749"/>
      <c r="W98" s="151"/>
      <c r="X98" s="1916"/>
      <c r="Y98" s="132"/>
      <c r="Z98" s="132"/>
      <c r="AA98" s="132"/>
      <c r="AB98" s="132"/>
      <c r="AC98" s="1749"/>
      <c r="AD98" s="151"/>
      <c r="AE98" s="1916"/>
      <c r="AF98" s="132"/>
      <c r="AG98" s="132"/>
      <c r="AH98" s="132"/>
      <c r="AI98" s="132"/>
      <c r="AJ98" s="1749"/>
      <c r="AK98" s="151"/>
      <c r="AL98" s="1916"/>
      <c r="AM98" s="132"/>
      <c r="AN98" s="132"/>
      <c r="AO98" s="132"/>
      <c r="AP98" s="132"/>
      <c r="AQ98" s="1749"/>
      <c r="AR98" s="151"/>
      <c r="AS98" s="1916"/>
      <c r="AT98" s="132"/>
      <c r="AU98" s="132"/>
      <c r="AV98" s="132"/>
      <c r="AW98" s="132"/>
      <c r="AX98" s="1749"/>
      <c r="AY98" s="151"/>
      <c r="AZ98" s="270" t="str">
        <f t="shared" si="26"/>
        <v/>
      </c>
      <c r="BA98" s="271" t="str">
        <f t="shared" si="27"/>
        <v/>
      </c>
      <c r="BB98" s="271" t="str">
        <f t="shared" si="28"/>
        <v/>
      </c>
      <c r="BC98" s="271" t="str">
        <f t="shared" si="29"/>
        <v/>
      </c>
      <c r="BD98" s="272" t="str">
        <f t="shared" si="30"/>
        <v/>
      </c>
      <c r="BE98" s="15" t="str">
        <f t="shared" si="31"/>
        <v/>
      </c>
      <c r="BG98" s="270" t="str">
        <f t="shared" si="21"/>
        <v/>
      </c>
      <c r="BH98" s="271" t="str">
        <f t="shared" si="22"/>
        <v/>
      </c>
      <c r="BI98" s="273" t="str">
        <f t="shared" si="23"/>
        <v/>
      </c>
      <c r="BJ98" s="15" t="str">
        <f t="shared" si="24"/>
        <v/>
      </c>
      <c r="BL98" s="67" t="str">
        <f t="shared" si="32"/>
        <v/>
      </c>
      <c r="BM98" s="263"/>
      <c r="BO98" s="1850" t="str">
        <f>IF('20_P2_Alega'!P98&lt;&gt;"","SÍ","")</f>
        <v/>
      </c>
      <c r="BP98" s="1850" t="str">
        <f>IF('20_P2_Alega'!Q98&lt;&gt;"",'20_P2_Alega'!Q98,"")</f>
        <v/>
      </c>
      <c r="BQ98" s="1850"/>
      <c r="BS98" s="1440" t="str">
        <f t="shared" si="19"/>
        <v/>
      </c>
      <c r="BT98" s="1440" t="str">
        <f t="shared" si="20"/>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1404" t="str">
        <f>CONCATENATE('01_Carga'!$M$5,"_",$I99)</f>
        <v>FI__82</v>
      </c>
      <c r="B99" s="1405"/>
      <c r="C99" s="1734" t="str">
        <f>'12_P1_Lista'!T99</f>
        <v/>
      </c>
      <c r="D99" s="1461" t="str">
        <f>'12_P1_Lista'!U99</f>
        <v/>
      </c>
      <c r="E99" s="1405"/>
      <c r="F99" s="1735" t="str">
        <f>IF('14_P2_Convoca'!F100&lt;&gt;"",'14_P2_Convoca'!F100,"")</f>
        <v/>
      </c>
      <c r="G99" s="1459" t="str">
        <f>'14_P2_Convoca'!R100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316" t="str">
        <f>IF('16_P2_Prog'!O99&lt;&gt;"",'16_P2_Prog'!O99,"")</f>
        <v/>
      </c>
      <c r="P99" s="153"/>
      <c r="Q99" s="1916"/>
      <c r="R99" s="132"/>
      <c r="S99" s="132"/>
      <c r="T99" s="132"/>
      <c r="U99" s="132"/>
      <c r="V99" s="1749"/>
      <c r="W99" s="151"/>
      <c r="X99" s="1916"/>
      <c r="Y99" s="132"/>
      <c r="Z99" s="132"/>
      <c r="AA99" s="132"/>
      <c r="AB99" s="132"/>
      <c r="AC99" s="1749"/>
      <c r="AD99" s="151"/>
      <c r="AE99" s="1916"/>
      <c r="AF99" s="132"/>
      <c r="AG99" s="132"/>
      <c r="AH99" s="132"/>
      <c r="AI99" s="132"/>
      <c r="AJ99" s="1749"/>
      <c r="AK99" s="151"/>
      <c r="AL99" s="1916"/>
      <c r="AM99" s="132"/>
      <c r="AN99" s="132"/>
      <c r="AO99" s="132"/>
      <c r="AP99" s="132"/>
      <c r="AQ99" s="1749"/>
      <c r="AR99" s="151"/>
      <c r="AS99" s="1916"/>
      <c r="AT99" s="132"/>
      <c r="AU99" s="132"/>
      <c r="AV99" s="132"/>
      <c r="AW99" s="132"/>
      <c r="AX99" s="1749"/>
      <c r="AY99" s="151"/>
      <c r="AZ99" s="270" t="str">
        <f t="shared" si="26"/>
        <v/>
      </c>
      <c r="BA99" s="271" t="str">
        <f t="shared" si="27"/>
        <v/>
      </c>
      <c r="BB99" s="271" t="str">
        <f t="shared" si="28"/>
        <v/>
      </c>
      <c r="BC99" s="271" t="str">
        <f t="shared" si="29"/>
        <v/>
      </c>
      <c r="BD99" s="272" t="str">
        <f t="shared" si="30"/>
        <v/>
      </c>
      <c r="BE99" s="15" t="str">
        <f t="shared" si="31"/>
        <v/>
      </c>
      <c r="BG99" s="270" t="str">
        <f t="shared" si="21"/>
        <v/>
      </c>
      <c r="BH99" s="271" t="str">
        <f t="shared" si="22"/>
        <v/>
      </c>
      <c r="BI99" s="273" t="str">
        <f t="shared" si="23"/>
        <v/>
      </c>
      <c r="BJ99" s="15" t="str">
        <f t="shared" si="24"/>
        <v/>
      </c>
      <c r="BL99" s="67" t="str">
        <f t="shared" si="32"/>
        <v/>
      </c>
      <c r="BM99" s="263"/>
      <c r="BO99" s="1850" t="str">
        <f>IF('20_P2_Alega'!P99&lt;&gt;"","SÍ","")</f>
        <v/>
      </c>
      <c r="BP99" s="1850" t="str">
        <f>IF('20_P2_Alega'!Q99&lt;&gt;"",'20_P2_Alega'!Q99,"")</f>
        <v/>
      </c>
      <c r="BQ99" s="1850"/>
      <c r="BS99" s="1440" t="str">
        <f t="shared" si="19"/>
        <v/>
      </c>
      <c r="BT99" s="1440" t="str">
        <f t="shared" si="20"/>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1404" t="str">
        <f>CONCATENATE('01_Carga'!$M$5,"_",$I100)</f>
        <v>FI__83</v>
      </c>
      <c r="B100" s="1405"/>
      <c r="C100" s="1734" t="str">
        <f>'12_P1_Lista'!T100</f>
        <v/>
      </c>
      <c r="D100" s="1461" t="str">
        <f>'12_P1_Lista'!U100</f>
        <v/>
      </c>
      <c r="E100" s="1405"/>
      <c r="F100" s="1735" t="str">
        <f>IF('14_P2_Convoca'!F101&lt;&gt;"",'14_P2_Convoca'!F101,"")</f>
        <v/>
      </c>
      <c r="G100" s="1459" t="str">
        <f>'14_P2_Convoca'!R101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316" t="str">
        <f>IF('16_P2_Prog'!O100&lt;&gt;"",'16_P2_Prog'!O100,"")</f>
        <v/>
      </c>
      <c r="P100" s="153"/>
      <c r="Q100" s="1916"/>
      <c r="R100" s="132"/>
      <c r="S100" s="132"/>
      <c r="T100" s="132"/>
      <c r="U100" s="132"/>
      <c r="V100" s="1749"/>
      <c r="W100" s="151"/>
      <c r="X100" s="1916"/>
      <c r="Y100" s="132"/>
      <c r="Z100" s="132"/>
      <c r="AA100" s="132"/>
      <c r="AB100" s="132"/>
      <c r="AC100" s="1749"/>
      <c r="AD100" s="151"/>
      <c r="AE100" s="1916"/>
      <c r="AF100" s="132"/>
      <c r="AG100" s="132"/>
      <c r="AH100" s="132"/>
      <c r="AI100" s="132"/>
      <c r="AJ100" s="1749"/>
      <c r="AK100" s="151"/>
      <c r="AL100" s="1916"/>
      <c r="AM100" s="132"/>
      <c r="AN100" s="132"/>
      <c r="AO100" s="132"/>
      <c r="AP100" s="132"/>
      <c r="AQ100" s="1749"/>
      <c r="AR100" s="151"/>
      <c r="AS100" s="1916"/>
      <c r="AT100" s="132"/>
      <c r="AU100" s="132"/>
      <c r="AV100" s="132"/>
      <c r="AW100" s="132"/>
      <c r="AX100" s="1749"/>
      <c r="AY100" s="151"/>
      <c r="AZ100" s="270" t="str">
        <f t="shared" si="26"/>
        <v/>
      </c>
      <c r="BA100" s="271" t="str">
        <f t="shared" si="27"/>
        <v/>
      </c>
      <c r="BB100" s="271" t="str">
        <f t="shared" si="28"/>
        <v/>
      </c>
      <c r="BC100" s="271" t="str">
        <f t="shared" si="29"/>
        <v/>
      </c>
      <c r="BD100" s="272" t="str">
        <f t="shared" si="30"/>
        <v/>
      </c>
      <c r="BE100" s="15" t="str">
        <f t="shared" si="31"/>
        <v/>
      </c>
      <c r="BG100" s="270" t="str">
        <f t="shared" si="21"/>
        <v/>
      </c>
      <c r="BH100" s="271" t="str">
        <f t="shared" si="22"/>
        <v/>
      </c>
      <c r="BI100" s="273" t="str">
        <f t="shared" si="23"/>
        <v/>
      </c>
      <c r="BJ100" s="15" t="str">
        <f t="shared" si="24"/>
        <v/>
      </c>
      <c r="BL100" s="67" t="str">
        <f t="shared" si="32"/>
        <v/>
      </c>
      <c r="BM100" s="263"/>
      <c r="BO100" s="1850" t="str">
        <f>IF('20_P2_Alega'!P100&lt;&gt;"","SÍ","")</f>
        <v/>
      </c>
      <c r="BP100" s="1850" t="str">
        <f>IF('20_P2_Alega'!Q100&lt;&gt;"",'20_P2_Alega'!Q100,"")</f>
        <v/>
      </c>
      <c r="BQ100" s="1850"/>
      <c r="BS100" s="1440" t="str">
        <f t="shared" si="19"/>
        <v/>
      </c>
      <c r="BT100" s="1440" t="str">
        <f t="shared" si="20"/>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1404" t="str">
        <f>CONCATENATE('01_Carga'!$M$5,"_",$I101)</f>
        <v>FI__84</v>
      </c>
      <c r="B101" s="1405"/>
      <c r="C101" s="1734" t="str">
        <f>'12_P1_Lista'!T101</f>
        <v/>
      </c>
      <c r="D101" s="1461" t="str">
        <f>'12_P1_Lista'!U101</f>
        <v/>
      </c>
      <c r="E101" s="1405"/>
      <c r="F101" s="1735" t="str">
        <f>IF('14_P2_Convoca'!F102&lt;&gt;"",'14_P2_Convoca'!F102,"")</f>
        <v/>
      </c>
      <c r="G101" s="1459" t="str">
        <f>'14_P2_Convoca'!R102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316" t="str">
        <f>IF('16_P2_Prog'!O101&lt;&gt;"",'16_P2_Prog'!O101,"")</f>
        <v/>
      </c>
      <c r="P101" s="153"/>
      <c r="Q101" s="1916"/>
      <c r="R101" s="132"/>
      <c r="S101" s="132"/>
      <c r="T101" s="132"/>
      <c r="U101" s="132"/>
      <c r="V101" s="1749"/>
      <c r="W101" s="151"/>
      <c r="X101" s="1916"/>
      <c r="Y101" s="132"/>
      <c r="Z101" s="132"/>
      <c r="AA101" s="132"/>
      <c r="AB101" s="132"/>
      <c r="AC101" s="1749"/>
      <c r="AD101" s="151"/>
      <c r="AE101" s="1916"/>
      <c r="AF101" s="132"/>
      <c r="AG101" s="132"/>
      <c r="AH101" s="132"/>
      <c r="AI101" s="132"/>
      <c r="AJ101" s="1749"/>
      <c r="AK101" s="151"/>
      <c r="AL101" s="1916"/>
      <c r="AM101" s="132"/>
      <c r="AN101" s="132"/>
      <c r="AO101" s="132"/>
      <c r="AP101" s="132"/>
      <c r="AQ101" s="1749"/>
      <c r="AR101" s="151"/>
      <c r="AS101" s="1916"/>
      <c r="AT101" s="132"/>
      <c r="AU101" s="132"/>
      <c r="AV101" s="132"/>
      <c r="AW101" s="132"/>
      <c r="AX101" s="1749"/>
      <c r="AY101" s="151"/>
      <c r="AZ101" s="270" t="str">
        <f t="shared" si="26"/>
        <v/>
      </c>
      <c r="BA101" s="271" t="str">
        <f t="shared" si="27"/>
        <v/>
      </c>
      <c r="BB101" s="271" t="str">
        <f t="shared" si="28"/>
        <v/>
      </c>
      <c r="BC101" s="271" t="str">
        <f t="shared" si="29"/>
        <v/>
      </c>
      <c r="BD101" s="272" t="str">
        <f t="shared" si="30"/>
        <v/>
      </c>
      <c r="BE101" s="15" t="str">
        <f t="shared" si="31"/>
        <v/>
      </c>
      <c r="BG101" s="270" t="str">
        <f t="shared" si="21"/>
        <v/>
      </c>
      <c r="BH101" s="271" t="str">
        <f t="shared" si="22"/>
        <v/>
      </c>
      <c r="BI101" s="273" t="str">
        <f t="shared" si="23"/>
        <v/>
      </c>
      <c r="BJ101" s="15" t="str">
        <f t="shared" si="24"/>
        <v/>
      </c>
      <c r="BL101" s="67" t="str">
        <f t="shared" si="32"/>
        <v/>
      </c>
      <c r="BM101" s="263"/>
      <c r="BO101" s="1850" t="str">
        <f>IF('20_P2_Alega'!P101&lt;&gt;"","SÍ","")</f>
        <v/>
      </c>
      <c r="BP101" s="1850" t="str">
        <f>IF('20_P2_Alega'!Q101&lt;&gt;"",'20_P2_Alega'!Q101,"")</f>
        <v/>
      </c>
      <c r="BQ101" s="1850"/>
      <c r="BS101" s="1440" t="str">
        <f t="shared" si="19"/>
        <v/>
      </c>
      <c r="BT101" s="1440" t="str">
        <f t="shared" si="20"/>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1404" t="str">
        <f>CONCATENATE('01_Carga'!$M$5,"_",$I102)</f>
        <v>FI__85</v>
      </c>
      <c r="B102" s="1405"/>
      <c r="C102" s="1734" t="str">
        <f>'12_P1_Lista'!T102</f>
        <v/>
      </c>
      <c r="D102" s="1461" t="str">
        <f>'12_P1_Lista'!U102</f>
        <v/>
      </c>
      <c r="E102" s="1405"/>
      <c r="F102" s="1735" t="str">
        <f>IF('14_P2_Convoca'!F103&lt;&gt;"",'14_P2_Convoca'!F103,"")</f>
        <v/>
      </c>
      <c r="G102" s="1459" t="str">
        <f>'14_P2_Convoca'!R103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316" t="str">
        <f>IF('16_P2_Prog'!O102&lt;&gt;"",'16_P2_Prog'!O102,"")</f>
        <v/>
      </c>
      <c r="P102" s="153"/>
      <c r="Q102" s="1916"/>
      <c r="R102" s="132"/>
      <c r="S102" s="132"/>
      <c r="T102" s="132"/>
      <c r="U102" s="132"/>
      <c r="V102" s="1749"/>
      <c r="W102" s="151"/>
      <c r="X102" s="1916"/>
      <c r="Y102" s="132"/>
      <c r="Z102" s="132"/>
      <c r="AA102" s="132"/>
      <c r="AB102" s="132"/>
      <c r="AC102" s="1749"/>
      <c r="AD102" s="151"/>
      <c r="AE102" s="1916"/>
      <c r="AF102" s="132"/>
      <c r="AG102" s="132"/>
      <c r="AH102" s="132"/>
      <c r="AI102" s="132"/>
      <c r="AJ102" s="1749"/>
      <c r="AK102" s="151"/>
      <c r="AL102" s="1916"/>
      <c r="AM102" s="132"/>
      <c r="AN102" s="132"/>
      <c r="AO102" s="132"/>
      <c r="AP102" s="132"/>
      <c r="AQ102" s="1749"/>
      <c r="AR102" s="151"/>
      <c r="AS102" s="1916"/>
      <c r="AT102" s="132"/>
      <c r="AU102" s="132"/>
      <c r="AV102" s="132"/>
      <c r="AW102" s="132"/>
      <c r="AX102" s="1749"/>
      <c r="AY102" s="151"/>
      <c r="AZ102" s="270" t="str">
        <f t="shared" si="26"/>
        <v/>
      </c>
      <c r="BA102" s="271" t="str">
        <f t="shared" si="27"/>
        <v/>
      </c>
      <c r="BB102" s="271" t="str">
        <f t="shared" si="28"/>
        <v/>
      </c>
      <c r="BC102" s="271" t="str">
        <f t="shared" si="29"/>
        <v/>
      </c>
      <c r="BD102" s="272" t="str">
        <f t="shared" si="30"/>
        <v/>
      </c>
      <c r="BE102" s="15" t="str">
        <f t="shared" si="31"/>
        <v/>
      </c>
      <c r="BG102" s="270" t="str">
        <f t="shared" si="21"/>
        <v/>
      </c>
      <c r="BH102" s="271" t="str">
        <f t="shared" si="22"/>
        <v/>
      </c>
      <c r="BI102" s="273" t="str">
        <f t="shared" si="23"/>
        <v/>
      </c>
      <c r="BJ102" s="15" t="str">
        <f t="shared" si="24"/>
        <v/>
      </c>
      <c r="BL102" s="67" t="str">
        <f t="shared" si="32"/>
        <v/>
      </c>
      <c r="BM102" s="263"/>
      <c r="BO102" s="1850" t="str">
        <f>IF('20_P2_Alega'!P102&lt;&gt;"","SÍ","")</f>
        <v/>
      </c>
      <c r="BP102" s="1850" t="str">
        <f>IF('20_P2_Alega'!Q102&lt;&gt;"",'20_P2_Alega'!Q102,"")</f>
        <v/>
      </c>
      <c r="BQ102" s="1850"/>
      <c r="BS102" s="1440" t="str">
        <f t="shared" si="19"/>
        <v/>
      </c>
      <c r="BT102" s="1440" t="str">
        <f t="shared" si="20"/>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1404" t="str">
        <f>CONCATENATE('01_Carga'!$M$5,"_",$I103)</f>
        <v>FI__86</v>
      </c>
      <c r="B103" s="1405"/>
      <c r="C103" s="1734" t="str">
        <f>'12_P1_Lista'!T103</f>
        <v/>
      </c>
      <c r="D103" s="1461" t="str">
        <f>'12_P1_Lista'!U103</f>
        <v/>
      </c>
      <c r="E103" s="1405"/>
      <c r="F103" s="1735" t="str">
        <f>IF('14_P2_Convoca'!F104&lt;&gt;"",'14_P2_Convoca'!F104,"")</f>
        <v/>
      </c>
      <c r="G103" s="1459" t="str">
        <f>'14_P2_Convoca'!R104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316" t="str">
        <f>IF('16_P2_Prog'!O103&lt;&gt;"",'16_P2_Prog'!O103,"")</f>
        <v/>
      </c>
      <c r="P103" s="153"/>
      <c r="Q103" s="1916"/>
      <c r="R103" s="132"/>
      <c r="S103" s="132"/>
      <c r="T103" s="132"/>
      <c r="U103" s="132"/>
      <c r="V103" s="1749"/>
      <c r="W103" s="151"/>
      <c r="X103" s="1916"/>
      <c r="Y103" s="132"/>
      <c r="Z103" s="132"/>
      <c r="AA103" s="132"/>
      <c r="AB103" s="132"/>
      <c r="AC103" s="1749"/>
      <c r="AD103" s="151"/>
      <c r="AE103" s="1916"/>
      <c r="AF103" s="132"/>
      <c r="AG103" s="132"/>
      <c r="AH103" s="132"/>
      <c r="AI103" s="132"/>
      <c r="AJ103" s="1749"/>
      <c r="AK103" s="151"/>
      <c r="AL103" s="1916"/>
      <c r="AM103" s="132"/>
      <c r="AN103" s="132"/>
      <c r="AO103" s="132"/>
      <c r="AP103" s="132"/>
      <c r="AQ103" s="1749"/>
      <c r="AR103" s="151"/>
      <c r="AS103" s="1916"/>
      <c r="AT103" s="132"/>
      <c r="AU103" s="132"/>
      <c r="AV103" s="132"/>
      <c r="AW103" s="132"/>
      <c r="AX103" s="1749"/>
      <c r="AY103" s="151"/>
      <c r="AZ103" s="270" t="str">
        <f t="shared" si="26"/>
        <v/>
      </c>
      <c r="BA103" s="271" t="str">
        <f t="shared" si="27"/>
        <v/>
      </c>
      <c r="BB103" s="271" t="str">
        <f t="shared" si="28"/>
        <v/>
      </c>
      <c r="BC103" s="271" t="str">
        <f t="shared" si="29"/>
        <v/>
      </c>
      <c r="BD103" s="272" t="str">
        <f t="shared" si="30"/>
        <v/>
      </c>
      <c r="BE103" s="15" t="str">
        <f t="shared" si="31"/>
        <v/>
      </c>
      <c r="BG103" s="270" t="str">
        <f t="shared" si="21"/>
        <v/>
      </c>
      <c r="BH103" s="271" t="str">
        <f t="shared" si="22"/>
        <v/>
      </c>
      <c r="BI103" s="273" t="str">
        <f t="shared" si="23"/>
        <v/>
      </c>
      <c r="BJ103" s="15" t="str">
        <f t="shared" si="24"/>
        <v/>
      </c>
      <c r="BL103" s="67" t="str">
        <f t="shared" si="32"/>
        <v/>
      </c>
      <c r="BM103" s="263"/>
      <c r="BO103" s="1850" t="str">
        <f>IF('20_P2_Alega'!P103&lt;&gt;"","SÍ","")</f>
        <v/>
      </c>
      <c r="BP103" s="1850" t="str">
        <f>IF('20_P2_Alega'!Q103&lt;&gt;"",'20_P2_Alega'!Q103,"")</f>
        <v/>
      </c>
      <c r="BQ103" s="1850"/>
      <c r="BS103" s="1440" t="str">
        <f t="shared" ref="BS103:BS166" si="38">IF(AND(C103="NO",OR(O103&lt;&gt;"",COUNT(Q103:AX103)&gt;0)),1,"")</f>
        <v/>
      </c>
      <c r="BT103" s="1440" t="str">
        <f t="shared" ref="BT103:BT166" si="39">IF(AND(O103&lt;&gt;"",COUNT(Q103:AX103)&gt;0),1,"")</f>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1404" t="str">
        <f>CONCATENATE('01_Carga'!$M$5,"_",$I104)</f>
        <v>FI__87</v>
      </c>
      <c r="B104" s="1405"/>
      <c r="C104" s="1734" t="str">
        <f>'12_P1_Lista'!T104</f>
        <v/>
      </c>
      <c r="D104" s="1461" t="str">
        <f>'12_P1_Lista'!U104</f>
        <v/>
      </c>
      <c r="E104" s="1405"/>
      <c r="F104" s="1735" t="str">
        <f>IF('14_P2_Convoca'!F105&lt;&gt;"",'14_P2_Convoca'!F105,"")</f>
        <v/>
      </c>
      <c r="G104" s="1459" t="str">
        <f>'14_P2_Convoca'!R105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316" t="str">
        <f>IF('16_P2_Prog'!O104&lt;&gt;"",'16_P2_Prog'!O104,"")</f>
        <v/>
      </c>
      <c r="P104" s="153"/>
      <c r="Q104" s="1916"/>
      <c r="R104" s="132"/>
      <c r="S104" s="132"/>
      <c r="T104" s="132"/>
      <c r="U104" s="132"/>
      <c r="V104" s="1749"/>
      <c r="W104" s="151"/>
      <c r="X104" s="1916"/>
      <c r="Y104" s="132"/>
      <c r="Z104" s="132"/>
      <c r="AA104" s="132"/>
      <c r="AB104" s="132"/>
      <c r="AC104" s="1749"/>
      <c r="AD104" s="151"/>
      <c r="AE104" s="1916"/>
      <c r="AF104" s="132"/>
      <c r="AG104" s="132"/>
      <c r="AH104" s="132"/>
      <c r="AI104" s="132"/>
      <c r="AJ104" s="1749"/>
      <c r="AK104" s="151"/>
      <c r="AL104" s="1916"/>
      <c r="AM104" s="132"/>
      <c r="AN104" s="132"/>
      <c r="AO104" s="132"/>
      <c r="AP104" s="132"/>
      <c r="AQ104" s="1749"/>
      <c r="AR104" s="151"/>
      <c r="AS104" s="1916"/>
      <c r="AT104" s="132"/>
      <c r="AU104" s="132"/>
      <c r="AV104" s="132"/>
      <c r="AW104" s="132"/>
      <c r="AX104" s="1749"/>
      <c r="AY104" s="151"/>
      <c r="AZ104" s="270" t="str">
        <f t="shared" si="26"/>
        <v/>
      </c>
      <c r="BA104" s="271" t="str">
        <f t="shared" si="27"/>
        <v/>
      </c>
      <c r="BB104" s="271" t="str">
        <f t="shared" si="28"/>
        <v/>
      </c>
      <c r="BC104" s="271" t="str">
        <f t="shared" si="29"/>
        <v/>
      </c>
      <c r="BD104" s="272" t="str">
        <f t="shared" si="30"/>
        <v/>
      </c>
      <c r="BE104" s="15" t="str">
        <f t="shared" si="31"/>
        <v/>
      </c>
      <c r="BG104" s="270" t="str">
        <f t="shared" si="21"/>
        <v/>
      </c>
      <c r="BH104" s="271" t="str">
        <f t="shared" si="22"/>
        <v/>
      </c>
      <c r="BI104" s="273" t="str">
        <f t="shared" si="23"/>
        <v/>
      </c>
      <c r="BJ104" s="15" t="str">
        <f t="shared" si="24"/>
        <v/>
      </c>
      <c r="BL104" s="67" t="str">
        <f t="shared" si="32"/>
        <v/>
      </c>
      <c r="BM104" s="263"/>
      <c r="BO104" s="1850" t="str">
        <f>IF('20_P2_Alega'!P104&lt;&gt;"","SÍ","")</f>
        <v/>
      </c>
      <c r="BP104" s="1850" t="str">
        <f>IF('20_P2_Alega'!Q104&lt;&gt;"",'20_P2_Alega'!Q104,"")</f>
        <v/>
      </c>
      <c r="BQ104" s="1850"/>
      <c r="BS104" s="1440" t="str">
        <f t="shared" si="38"/>
        <v/>
      </c>
      <c r="BT104" s="1440" t="str">
        <f t="shared" si="39"/>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1404" t="str">
        <f>CONCATENATE('01_Carga'!$M$5,"_",$I105)</f>
        <v>FI__88</v>
      </c>
      <c r="B105" s="1405"/>
      <c r="C105" s="1734" t="str">
        <f>'12_P1_Lista'!T105</f>
        <v/>
      </c>
      <c r="D105" s="1461" t="str">
        <f>'12_P1_Lista'!U105</f>
        <v/>
      </c>
      <c r="E105" s="1405"/>
      <c r="F105" s="1735" t="str">
        <f>IF('14_P2_Convoca'!F106&lt;&gt;"",'14_P2_Convoca'!F106,"")</f>
        <v/>
      </c>
      <c r="G105" s="1459" t="str">
        <f>'14_P2_Convoca'!R106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316" t="str">
        <f>IF('16_P2_Prog'!O105&lt;&gt;"",'16_P2_Prog'!O105,"")</f>
        <v/>
      </c>
      <c r="P105" s="153"/>
      <c r="Q105" s="1916"/>
      <c r="R105" s="132"/>
      <c r="S105" s="132"/>
      <c r="T105" s="132"/>
      <c r="U105" s="132"/>
      <c r="V105" s="1749"/>
      <c r="W105" s="151"/>
      <c r="X105" s="1916"/>
      <c r="Y105" s="132"/>
      <c r="Z105" s="132"/>
      <c r="AA105" s="132"/>
      <c r="AB105" s="132"/>
      <c r="AC105" s="1749"/>
      <c r="AD105" s="151"/>
      <c r="AE105" s="1916"/>
      <c r="AF105" s="132"/>
      <c r="AG105" s="132"/>
      <c r="AH105" s="132"/>
      <c r="AI105" s="132"/>
      <c r="AJ105" s="1749"/>
      <c r="AK105" s="151"/>
      <c r="AL105" s="1916"/>
      <c r="AM105" s="132"/>
      <c r="AN105" s="132"/>
      <c r="AO105" s="132"/>
      <c r="AP105" s="132"/>
      <c r="AQ105" s="1749"/>
      <c r="AR105" s="151"/>
      <c r="AS105" s="1916"/>
      <c r="AT105" s="132"/>
      <c r="AU105" s="132"/>
      <c r="AV105" s="132"/>
      <c r="AW105" s="132"/>
      <c r="AX105" s="1749"/>
      <c r="AY105" s="151"/>
      <c r="AZ105" s="270" t="str">
        <f t="shared" si="26"/>
        <v/>
      </c>
      <c r="BA105" s="271" t="str">
        <f t="shared" si="27"/>
        <v/>
      </c>
      <c r="BB105" s="271" t="str">
        <f t="shared" si="28"/>
        <v/>
      </c>
      <c r="BC105" s="271" t="str">
        <f t="shared" si="29"/>
        <v/>
      </c>
      <c r="BD105" s="272" t="str">
        <f t="shared" si="30"/>
        <v/>
      </c>
      <c r="BE105" s="15" t="str">
        <f t="shared" si="31"/>
        <v/>
      </c>
      <c r="BG105" s="270" t="str">
        <f t="shared" si="21"/>
        <v/>
      </c>
      <c r="BH105" s="271" t="str">
        <f t="shared" si="22"/>
        <v/>
      </c>
      <c r="BI105" s="273" t="str">
        <f t="shared" si="23"/>
        <v/>
      </c>
      <c r="BJ105" s="15" t="str">
        <f t="shared" si="24"/>
        <v/>
      </c>
      <c r="BL105" s="67" t="str">
        <f t="shared" si="32"/>
        <v/>
      </c>
      <c r="BM105" s="263"/>
      <c r="BO105" s="1850" t="str">
        <f>IF('20_P2_Alega'!P105&lt;&gt;"","SÍ","")</f>
        <v/>
      </c>
      <c r="BP105" s="1850" t="str">
        <f>IF('20_P2_Alega'!Q105&lt;&gt;"",'20_P2_Alega'!Q105,"")</f>
        <v/>
      </c>
      <c r="BQ105" s="1850"/>
      <c r="BS105" s="1440" t="str">
        <f t="shared" si="38"/>
        <v/>
      </c>
      <c r="BT105" s="1440" t="str">
        <f t="shared" si="39"/>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1404" t="str">
        <f>CONCATENATE('01_Carga'!$M$5,"_",$I106)</f>
        <v>FI__89</v>
      </c>
      <c r="B106" s="1405"/>
      <c r="C106" s="1734" t="str">
        <f>'12_P1_Lista'!T106</f>
        <v/>
      </c>
      <c r="D106" s="1461" t="str">
        <f>'12_P1_Lista'!U106</f>
        <v/>
      </c>
      <c r="E106" s="1405"/>
      <c r="F106" s="1735" t="str">
        <f>IF('14_P2_Convoca'!F107&lt;&gt;"",'14_P2_Convoca'!F107,"")</f>
        <v/>
      </c>
      <c r="G106" s="1459" t="str">
        <f>'14_P2_Convoca'!R107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316" t="str">
        <f>IF('16_P2_Prog'!O106&lt;&gt;"",'16_P2_Prog'!O106,"")</f>
        <v/>
      </c>
      <c r="P106" s="153"/>
      <c r="Q106" s="1916"/>
      <c r="R106" s="132"/>
      <c r="S106" s="132"/>
      <c r="T106" s="132"/>
      <c r="U106" s="132"/>
      <c r="V106" s="1749"/>
      <c r="W106" s="151"/>
      <c r="X106" s="1916"/>
      <c r="Y106" s="132"/>
      <c r="Z106" s="132"/>
      <c r="AA106" s="132"/>
      <c r="AB106" s="132"/>
      <c r="AC106" s="1749"/>
      <c r="AD106" s="151"/>
      <c r="AE106" s="1916"/>
      <c r="AF106" s="132"/>
      <c r="AG106" s="132"/>
      <c r="AH106" s="132"/>
      <c r="AI106" s="132"/>
      <c r="AJ106" s="1749"/>
      <c r="AK106" s="151"/>
      <c r="AL106" s="1916"/>
      <c r="AM106" s="132"/>
      <c r="AN106" s="132"/>
      <c r="AO106" s="132"/>
      <c r="AP106" s="132"/>
      <c r="AQ106" s="1749"/>
      <c r="AR106" s="151"/>
      <c r="AS106" s="1916"/>
      <c r="AT106" s="132"/>
      <c r="AU106" s="132"/>
      <c r="AV106" s="132"/>
      <c r="AW106" s="132"/>
      <c r="AX106" s="1749"/>
      <c r="AY106" s="151"/>
      <c r="AZ106" s="270" t="str">
        <f t="shared" si="26"/>
        <v/>
      </c>
      <c r="BA106" s="271" t="str">
        <f t="shared" si="27"/>
        <v/>
      </c>
      <c r="BB106" s="271" t="str">
        <f t="shared" si="28"/>
        <v/>
      </c>
      <c r="BC106" s="271" t="str">
        <f t="shared" si="29"/>
        <v/>
      </c>
      <c r="BD106" s="272" t="str">
        <f t="shared" si="30"/>
        <v/>
      </c>
      <c r="BE106" s="15" t="str">
        <f t="shared" si="31"/>
        <v/>
      </c>
      <c r="BG106" s="270" t="str">
        <f t="shared" si="21"/>
        <v/>
      </c>
      <c r="BH106" s="271" t="str">
        <f t="shared" si="22"/>
        <v/>
      </c>
      <c r="BI106" s="273" t="str">
        <f t="shared" si="23"/>
        <v/>
      </c>
      <c r="BJ106" s="15" t="str">
        <f t="shared" si="24"/>
        <v/>
      </c>
      <c r="BL106" s="67" t="str">
        <f t="shared" si="32"/>
        <v/>
      </c>
      <c r="BM106" s="263"/>
      <c r="BO106" s="1850" t="str">
        <f>IF('20_P2_Alega'!P106&lt;&gt;"","SÍ","")</f>
        <v/>
      </c>
      <c r="BP106" s="1850" t="str">
        <f>IF('20_P2_Alega'!Q106&lt;&gt;"",'20_P2_Alega'!Q106,"")</f>
        <v/>
      </c>
      <c r="BQ106" s="1850"/>
      <c r="BS106" s="1440" t="str">
        <f t="shared" si="38"/>
        <v/>
      </c>
      <c r="BT106" s="1440" t="str">
        <f t="shared" si="39"/>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1404" t="str">
        <f>CONCATENATE('01_Carga'!$M$5,"_",$I107)</f>
        <v>FI__90</v>
      </c>
      <c r="B107" s="1405"/>
      <c r="C107" s="1734" t="str">
        <f>'12_P1_Lista'!T107</f>
        <v/>
      </c>
      <c r="D107" s="1461" t="str">
        <f>'12_P1_Lista'!U107</f>
        <v/>
      </c>
      <c r="E107" s="1405"/>
      <c r="F107" s="1735" t="str">
        <f>IF('14_P2_Convoca'!F108&lt;&gt;"",'14_P2_Convoca'!F108,"")</f>
        <v/>
      </c>
      <c r="G107" s="1459" t="str">
        <f>'14_P2_Convoca'!R108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316" t="str">
        <f>IF('16_P2_Prog'!O107&lt;&gt;"",'16_P2_Prog'!O107,"")</f>
        <v/>
      </c>
      <c r="P107" s="153"/>
      <c r="Q107" s="1916"/>
      <c r="R107" s="132"/>
      <c r="S107" s="132"/>
      <c r="T107" s="132"/>
      <c r="U107" s="132"/>
      <c r="V107" s="1749"/>
      <c r="W107" s="151"/>
      <c r="X107" s="1916"/>
      <c r="Y107" s="132"/>
      <c r="Z107" s="132"/>
      <c r="AA107" s="132"/>
      <c r="AB107" s="132"/>
      <c r="AC107" s="1749"/>
      <c r="AD107" s="151"/>
      <c r="AE107" s="1916"/>
      <c r="AF107" s="132"/>
      <c r="AG107" s="132"/>
      <c r="AH107" s="132"/>
      <c r="AI107" s="132"/>
      <c r="AJ107" s="1749"/>
      <c r="AK107" s="151"/>
      <c r="AL107" s="1916"/>
      <c r="AM107" s="132"/>
      <c r="AN107" s="132"/>
      <c r="AO107" s="132"/>
      <c r="AP107" s="132"/>
      <c r="AQ107" s="1749"/>
      <c r="AR107" s="151"/>
      <c r="AS107" s="1916"/>
      <c r="AT107" s="132"/>
      <c r="AU107" s="132"/>
      <c r="AV107" s="132"/>
      <c r="AW107" s="132"/>
      <c r="AX107" s="1749"/>
      <c r="AY107" s="151"/>
      <c r="AZ107" s="270" t="str">
        <f t="shared" si="26"/>
        <v/>
      </c>
      <c r="BA107" s="271" t="str">
        <f t="shared" si="27"/>
        <v/>
      </c>
      <c r="BB107" s="271" t="str">
        <f t="shared" si="28"/>
        <v/>
      </c>
      <c r="BC107" s="271" t="str">
        <f t="shared" si="29"/>
        <v/>
      </c>
      <c r="BD107" s="272" t="str">
        <f t="shared" si="30"/>
        <v/>
      </c>
      <c r="BE107" s="15" t="str">
        <f t="shared" si="31"/>
        <v/>
      </c>
      <c r="BG107" s="270" t="str">
        <f t="shared" si="21"/>
        <v/>
      </c>
      <c r="BH107" s="271" t="str">
        <f t="shared" si="22"/>
        <v/>
      </c>
      <c r="BI107" s="273" t="str">
        <f t="shared" si="23"/>
        <v/>
      </c>
      <c r="BJ107" s="15" t="str">
        <f t="shared" si="24"/>
        <v/>
      </c>
      <c r="BL107" s="67" t="str">
        <f t="shared" si="32"/>
        <v/>
      </c>
      <c r="BM107" s="263"/>
      <c r="BO107" s="1850" t="str">
        <f>IF('20_P2_Alega'!P107&lt;&gt;"","SÍ","")</f>
        <v/>
      </c>
      <c r="BP107" s="1850" t="str">
        <f>IF('20_P2_Alega'!Q107&lt;&gt;"",'20_P2_Alega'!Q107,"")</f>
        <v/>
      </c>
      <c r="BQ107" s="1850"/>
      <c r="BS107" s="1440" t="str">
        <f t="shared" si="38"/>
        <v/>
      </c>
      <c r="BT107" s="1440" t="str">
        <f t="shared" si="39"/>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1404" t="str">
        <f>CONCATENATE('01_Carga'!$M$5,"_",$I108)</f>
        <v>FI__91</v>
      </c>
      <c r="B108" s="1405"/>
      <c r="C108" s="1734" t="str">
        <f>'12_P1_Lista'!T108</f>
        <v/>
      </c>
      <c r="D108" s="1461" t="str">
        <f>'12_P1_Lista'!U108</f>
        <v/>
      </c>
      <c r="E108" s="1405"/>
      <c r="F108" s="1735" t="str">
        <f>IF('14_P2_Convoca'!F109&lt;&gt;"",'14_P2_Convoca'!F109,"")</f>
        <v/>
      </c>
      <c r="G108" s="1459" t="str">
        <f>'14_P2_Convoca'!R109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316" t="str">
        <f>IF('16_P2_Prog'!O108&lt;&gt;"",'16_P2_Prog'!O108,"")</f>
        <v/>
      </c>
      <c r="P108" s="153"/>
      <c r="Q108" s="1916"/>
      <c r="R108" s="132"/>
      <c r="S108" s="132"/>
      <c r="T108" s="132"/>
      <c r="U108" s="132"/>
      <c r="V108" s="1749"/>
      <c r="W108" s="151"/>
      <c r="X108" s="1916"/>
      <c r="Y108" s="132"/>
      <c r="Z108" s="132"/>
      <c r="AA108" s="132"/>
      <c r="AB108" s="132"/>
      <c r="AC108" s="1749"/>
      <c r="AD108" s="151"/>
      <c r="AE108" s="1916"/>
      <c r="AF108" s="132"/>
      <c r="AG108" s="132"/>
      <c r="AH108" s="132"/>
      <c r="AI108" s="132"/>
      <c r="AJ108" s="1749"/>
      <c r="AK108" s="151"/>
      <c r="AL108" s="1916"/>
      <c r="AM108" s="132"/>
      <c r="AN108" s="132"/>
      <c r="AO108" s="132"/>
      <c r="AP108" s="132"/>
      <c r="AQ108" s="1749"/>
      <c r="AR108" s="151"/>
      <c r="AS108" s="1916"/>
      <c r="AT108" s="132"/>
      <c r="AU108" s="132"/>
      <c r="AV108" s="132"/>
      <c r="AW108" s="132"/>
      <c r="AX108" s="1749"/>
      <c r="AY108" s="151"/>
      <c r="AZ108" s="270" t="str">
        <f t="shared" si="26"/>
        <v/>
      </c>
      <c r="BA108" s="271" t="str">
        <f t="shared" si="27"/>
        <v/>
      </c>
      <c r="BB108" s="271" t="str">
        <f t="shared" si="28"/>
        <v/>
      </c>
      <c r="BC108" s="271" t="str">
        <f t="shared" si="29"/>
        <v/>
      </c>
      <c r="BD108" s="272" t="str">
        <f t="shared" si="30"/>
        <v/>
      </c>
      <c r="BE108" s="15" t="str">
        <f t="shared" si="31"/>
        <v/>
      </c>
      <c r="BG108" s="270" t="str">
        <f t="shared" si="21"/>
        <v/>
      </c>
      <c r="BH108" s="271" t="str">
        <f t="shared" si="22"/>
        <v/>
      </c>
      <c r="BI108" s="273" t="str">
        <f t="shared" si="23"/>
        <v/>
      </c>
      <c r="BJ108" s="15" t="str">
        <f t="shared" si="24"/>
        <v/>
      </c>
      <c r="BL108" s="67" t="str">
        <f t="shared" si="32"/>
        <v/>
      </c>
      <c r="BM108" s="263"/>
      <c r="BO108" s="1850" t="str">
        <f>IF('20_P2_Alega'!P108&lt;&gt;"","SÍ","")</f>
        <v/>
      </c>
      <c r="BP108" s="1850" t="str">
        <f>IF('20_P2_Alega'!Q108&lt;&gt;"",'20_P2_Alega'!Q108,"")</f>
        <v/>
      </c>
      <c r="BQ108" s="1850"/>
      <c r="BS108" s="1440" t="str">
        <f t="shared" si="38"/>
        <v/>
      </c>
      <c r="BT108" s="1440" t="str">
        <f t="shared" si="39"/>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1404" t="str">
        <f>CONCATENATE('01_Carga'!$M$5,"_",$I109)</f>
        <v>FI__92</v>
      </c>
      <c r="B109" s="1405"/>
      <c r="C109" s="1734" t="str">
        <f>'12_P1_Lista'!T109</f>
        <v/>
      </c>
      <c r="D109" s="1461" t="str">
        <f>'12_P1_Lista'!U109</f>
        <v/>
      </c>
      <c r="E109" s="1405"/>
      <c r="F109" s="1735" t="str">
        <f>IF('14_P2_Convoca'!F110&lt;&gt;"",'14_P2_Convoca'!F110,"")</f>
        <v/>
      </c>
      <c r="G109" s="1459" t="str">
        <f>'14_P2_Convoca'!R110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316" t="str">
        <f>IF('16_P2_Prog'!O109&lt;&gt;"",'16_P2_Prog'!O109,"")</f>
        <v/>
      </c>
      <c r="P109" s="153"/>
      <c r="Q109" s="1916"/>
      <c r="R109" s="132"/>
      <c r="S109" s="132"/>
      <c r="T109" s="132"/>
      <c r="U109" s="132"/>
      <c r="V109" s="1749"/>
      <c r="W109" s="151"/>
      <c r="X109" s="1916"/>
      <c r="Y109" s="132"/>
      <c r="Z109" s="132"/>
      <c r="AA109" s="132"/>
      <c r="AB109" s="132"/>
      <c r="AC109" s="1749"/>
      <c r="AD109" s="151"/>
      <c r="AE109" s="1916"/>
      <c r="AF109" s="132"/>
      <c r="AG109" s="132"/>
      <c r="AH109" s="132"/>
      <c r="AI109" s="132"/>
      <c r="AJ109" s="1749"/>
      <c r="AK109" s="151"/>
      <c r="AL109" s="1916"/>
      <c r="AM109" s="132"/>
      <c r="AN109" s="132"/>
      <c r="AO109" s="132"/>
      <c r="AP109" s="132"/>
      <c r="AQ109" s="1749"/>
      <c r="AR109" s="151"/>
      <c r="AS109" s="1916"/>
      <c r="AT109" s="132"/>
      <c r="AU109" s="132"/>
      <c r="AV109" s="132"/>
      <c r="AW109" s="132"/>
      <c r="AX109" s="1749"/>
      <c r="AY109" s="151"/>
      <c r="AZ109" s="270" t="str">
        <f t="shared" si="26"/>
        <v/>
      </c>
      <c r="BA109" s="271" t="str">
        <f t="shared" si="27"/>
        <v/>
      </c>
      <c r="BB109" s="271" t="str">
        <f t="shared" si="28"/>
        <v/>
      </c>
      <c r="BC109" s="271" t="str">
        <f t="shared" si="29"/>
        <v/>
      </c>
      <c r="BD109" s="272" t="str">
        <f t="shared" si="30"/>
        <v/>
      </c>
      <c r="BE109" s="15" t="str">
        <f t="shared" si="31"/>
        <v/>
      </c>
      <c r="BG109" s="270" t="str">
        <f t="shared" si="21"/>
        <v/>
      </c>
      <c r="BH109" s="271" t="str">
        <f t="shared" si="22"/>
        <v/>
      </c>
      <c r="BI109" s="273" t="str">
        <f t="shared" si="23"/>
        <v/>
      </c>
      <c r="BJ109" s="15" t="str">
        <f t="shared" si="24"/>
        <v/>
      </c>
      <c r="BL109" s="67" t="str">
        <f t="shared" si="32"/>
        <v/>
      </c>
      <c r="BM109" s="263"/>
      <c r="BO109" s="1850" t="str">
        <f>IF('20_P2_Alega'!P109&lt;&gt;"","SÍ","")</f>
        <v/>
      </c>
      <c r="BP109" s="1850" t="str">
        <f>IF('20_P2_Alega'!Q109&lt;&gt;"",'20_P2_Alega'!Q109,"")</f>
        <v/>
      </c>
      <c r="BQ109" s="1850"/>
      <c r="BS109" s="1440" t="str">
        <f t="shared" si="38"/>
        <v/>
      </c>
      <c r="BT109" s="1440" t="str">
        <f t="shared" si="39"/>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1404" t="str">
        <f>CONCATENATE('01_Carga'!$M$5,"_",$I110)</f>
        <v>FI__93</v>
      </c>
      <c r="B110" s="1405"/>
      <c r="C110" s="1734" t="str">
        <f>'12_P1_Lista'!T110</f>
        <v/>
      </c>
      <c r="D110" s="1461" t="str">
        <f>'12_P1_Lista'!U110</f>
        <v/>
      </c>
      <c r="E110" s="1405"/>
      <c r="F110" s="1735" t="str">
        <f>IF('14_P2_Convoca'!F111&lt;&gt;"",'14_P2_Convoca'!F111,"")</f>
        <v/>
      </c>
      <c r="G110" s="1459" t="str">
        <f>'14_P2_Convoca'!R111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316" t="str">
        <f>IF('16_P2_Prog'!O110&lt;&gt;"",'16_P2_Prog'!O110,"")</f>
        <v/>
      </c>
      <c r="P110" s="153"/>
      <c r="Q110" s="1916"/>
      <c r="R110" s="132"/>
      <c r="S110" s="132"/>
      <c r="T110" s="132"/>
      <c r="U110" s="132"/>
      <c r="V110" s="1749"/>
      <c r="W110" s="151"/>
      <c r="X110" s="1916"/>
      <c r="Y110" s="132"/>
      <c r="Z110" s="132"/>
      <c r="AA110" s="132"/>
      <c r="AB110" s="132"/>
      <c r="AC110" s="1749"/>
      <c r="AD110" s="151"/>
      <c r="AE110" s="1916"/>
      <c r="AF110" s="132"/>
      <c r="AG110" s="132"/>
      <c r="AH110" s="132"/>
      <c r="AI110" s="132"/>
      <c r="AJ110" s="1749"/>
      <c r="AK110" s="151"/>
      <c r="AL110" s="1916"/>
      <c r="AM110" s="132"/>
      <c r="AN110" s="132"/>
      <c r="AO110" s="132"/>
      <c r="AP110" s="132"/>
      <c r="AQ110" s="1749"/>
      <c r="AR110" s="151"/>
      <c r="AS110" s="1916"/>
      <c r="AT110" s="132"/>
      <c r="AU110" s="132"/>
      <c r="AV110" s="132"/>
      <c r="AW110" s="132"/>
      <c r="AX110" s="1749"/>
      <c r="AY110" s="151"/>
      <c r="AZ110" s="270" t="str">
        <f t="shared" si="26"/>
        <v/>
      </c>
      <c r="BA110" s="271" t="str">
        <f t="shared" si="27"/>
        <v/>
      </c>
      <c r="BB110" s="271" t="str">
        <f t="shared" si="28"/>
        <v/>
      </c>
      <c r="BC110" s="271" t="str">
        <f t="shared" si="29"/>
        <v/>
      </c>
      <c r="BD110" s="272" t="str">
        <f t="shared" si="30"/>
        <v/>
      </c>
      <c r="BE110" s="15" t="str">
        <f t="shared" si="31"/>
        <v/>
      </c>
      <c r="BG110" s="270" t="str">
        <f t="shared" si="21"/>
        <v/>
      </c>
      <c r="BH110" s="271" t="str">
        <f t="shared" si="22"/>
        <v/>
      </c>
      <c r="BI110" s="273" t="str">
        <f t="shared" si="23"/>
        <v/>
      </c>
      <c r="BJ110" s="15" t="str">
        <f t="shared" si="24"/>
        <v/>
      </c>
      <c r="BL110" s="67" t="str">
        <f t="shared" si="32"/>
        <v/>
      </c>
      <c r="BM110" s="263"/>
      <c r="BO110" s="1850" t="str">
        <f>IF('20_P2_Alega'!P110&lt;&gt;"","SÍ","")</f>
        <v/>
      </c>
      <c r="BP110" s="1850" t="str">
        <f>IF('20_P2_Alega'!Q110&lt;&gt;"",'20_P2_Alega'!Q110,"")</f>
        <v/>
      </c>
      <c r="BQ110" s="1850"/>
      <c r="BS110" s="1440" t="str">
        <f t="shared" si="38"/>
        <v/>
      </c>
      <c r="BT110" s="1440" t="str">
        <f t="shared" si="39"/>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1404" t="str">
        <f>CONCATENATE('01_Carga'!$M$5,"_",$I111)</f>
        <v>FI__94</v>
      </c>
      <c r="B111" s="1405"/>
      <c r="C111" s="1734" t="str">
        <f>'12_P1_Lista'!T111</f>
        <v/>
      </c>
      <c r="D111" s="1461" t="str">
        <f>'12_P1_Lista'!U111</f>
        <v/>
      </c>
      <c r="E111" s="1405"/>
      <c r="F111" s="1735" t="str">
        <f>IF('14_P2_Convoca'!F112&lt;&gt;"",'14_P2_Convoca'!F112,"")</f>
        <v/>
      </c>
      <c r="G111" s="1459" t="str">
        <f>'14_P2_Convoca'!R112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316" t="str">
        <f>IF('16_P2_Prog'!O111&lt;&gt;"",'16_P2_Prog'!O111,"")</f>
        <v/>
      </c>
      <c r="P111" s="153"/>
      <c r="Q111" s="1916"/>
      <c r="R111" s="132"/>
      <c r="S111" s="132"/>
      <c r="T111" s="132"/>
      <c r="U111" s="132"/>
      <c r="V111" s="1749"/>
      <c r="W111" s="151"/>
      <c r="X111" s="1916"/>
      <c r="Y111" s="132"/>
      <c r="Z111" s="132"/>
      <c r="AA111" s="132"/>
      <c r="AB111" s="132"/>
      <c r="AC111" s="1749"/>
      <c r="AD111" s="151"/>
      <c r="AE111" s="1916"/>
      <c r="AF111" s="132"/>
      <c r="AG111" s="132"/>
      <c r="AH111" s="132"/>
      <c r="AI111" s="132"/>
      <c r="AJ111" s="1749"/>
      <c r="AK111" s="151"/>
      <c r="AL111" s="1916"/>
      <c r="AM111" s="132"/>
      <c r="AN111" s="132"/>
      <c r="AO111" s="132"/>
      <c r="AP111" s="132"/>
      <c r="AQ111" s="1749"/>
      <c r="AR111" s="151"/>
      <c r="AS111" s="1916"/>
      <c r="AT111" s="132"/>
      <c r="AU111" s="132"/>
      <c r="AV111" s="132"/>
      <c r="AW111" s="132"/>
      <c r="AX111" s="1749"/>
      <c r="AY111" s="151"/>
      <c r="AZ111" s="270" t="str">
        <f t="shared" si="26"/>
        <v/>
      </c>
      <c r="BA111" s="271" t="str">
        <f t="shared" si="27"/>
        <v/>
      </c>
      <c r="BB111" s="271" t="str">
        <f t="shared" si="28"/>
        <v/>
      </c>
      <c r="BC111" s="271" t="str">
        <f t="shared" si="29"/>
        <v/>
      </c>
      <c r="BD111" s="272" t="str">
        <f t="shared" si="30"/>
        <v/>
      </c>
      <c r="BE111" s="15" t="str">
        <f t="shared" si="31"/>
        <v/>
      </c>
      <c r="BG111" s="270" t="str">
        <f t="shared" si="21"/>
        <v/>
      </c>
      <c r="BH111" s="271" t="str">
        <f t="shared" si="22"/>
        <v/>
      </c>
      <c r="BI111" s="273" t="str">
        <f t="shared" si="23"/>
        <v/>
      </c>
      <c r="BJ111" s="15" t="str">
        <f t="shared" si="24"/>
        <v/>
      </c>
      <c r="BL111" s="67" t="str">
        <f t="shared" si="32"/>
        <v/>
      </c>
      <c r="BM111" s="263"/>
      <c r="BO111" s="1850" t="str">
        <f>IF('20_P2_Alega'!P111&lt;&gt;"","SÍ","")</f>
        <v/>
      </c>
      <c r="BP111" s="1850" t="str">
        <f>IF('20_P2_Alega'!Q111&lt;&gt;"",'20_P2_Alega'!Q111,"")</f>
        <v/>
      </c>
      <c r="BQ111" s="1850"/>
      <c r="BS111" s="1440" t="str">
        <f t="shared" si="38"/>
        <v/>
      </c>
      <c r="BT111" s="1440" t="str">
        <f t="shared" si="39"/>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1404" t="str">
        <f>CONCATENATE('01_Carga'!$M$5,"_",$I112)</f>
        <v>FI__95</v>
      </c>
      <c r="B112" s="1405"/>
      <c r="C112" s="1734" t="str">
        <f>'12_P1_Lista'!T112</f>
        <v/>
      </c>
      <c r="D112" s="1461" t="str">
        <f>'12_P1_Lista'!U112</f>
        <v/>
      </c>
      <c r="E112" s="1405"/>
      <c r="F112" s="1735" t="str">
        <f>IF('14_P2_Convoca'!F113&lt;&gt;"",'14_P2_Convoca'!F113,"")</f>
        <v/>
      </c>
      <c r="G112" s="1459" t="str">
        <f>'14_P2_Convoca'!R113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316" t="str">
        <f>IF('16_P2_Prog'!O112&lt;&gt;"",'16_P2_Prog'!O112,"")</f>
        <v/>
      </c>
      <c r="P112" s="153"/>
      <c r="Q112" s="1916"/>
      <c r="R112" s="132"/>
      <c r="S112" s="132"/>
      <c r="T112" s="132"/>
      <c r="U112" s="132"/>
      <c r="V112" s="1749"/>
      <c r="W112" s="151"/>
      <c r="X112" s="1916"/>
      <c r="Y112" s="132"/>
      <c r="Z112" s="132"/>
      <c r="AA112" s="132"/>
      <c r="AB112" s="132"/>
      <c r="AC112" s="1749"/>
      <c r="AD112" s="151"/>
      <c r="AE112" s="1916"/>
      <c r="AF112" s="132"/>
      <c r="AG112" s="132"/>
      <c r="AH112" s="132"/>
      <c r="AI112" s="132"/>
      <c r="AJ112" s="1749"/>
      <c r="AK112" s="151"/>
      <c r="AL112" s="1916"/>
      <c r="AM112" s="132"/>
      <c r="AN112" s="132"/>
      <c r="AO112" s="132"/>
      <c r="AP112" s="132"/>
      <c r="AQ112" s="1749"/>
      <c r="AR112" s="151"/>
      <c r="AS112" s="1916"/>
      <c r="AT112" s="132"/>
      <c r="AU112" s="132"/>
      <c r="AV112" s="132"/>
      <c r="AW112" s="132"/>
      <c r="AX112" s="1749"/>
      <c r="AY112" s="151"/>
      <c r="AZ112" s="270" t="str">
        <f t="shared" si="26"/>
        <v/>
      </c>
      <c r="BA112" s="271" t="str">
        <f t="shared" si="27"/>
        <v/>
      </c>
      <c r="BB112" s="271" t="str">
        <f t="shared" si="28"/>
        <v/>
      </c>
      <c r="BC112" s="271" t="str">
        <f t="shared" si="29"/>
        <v/>
      </c>
      <c r="BD112" s="272" t="str">
        <f t="shared" si="30"/>
        <v/>
      </c>
      <c r="BE112" s="15" t="str">
        <f t="shared" si="31"/>
        <v/>
      </c>
      <c r="BG112" s="270" t="str">
        <f t="shared" si="21"/>
        <v/>
      </c>
      <c r="BH112" s="271" t="str">
        <f t="shared" si="22"/>
        <v/>
      </c>
      <c r="BI112" s="273" t="str">
        <f t="shared" si="23"/>
        <v/>
      </c>
      <c r="BJ112" s="15" t="str">
        <f t="shared" si="24"/>
        <v/>
      </c>
      <c r="BL112" s="67" t="str">
        <f t="shared" si="32"/>
        <v/>
      </c>
      <c r="BM112" s="263"/>
      <c r="BO112" s="1850" t="str">
        <f>IF('20_P2_Alega'!P112&lt;&gt;"","SÍ","")</f>
        <v/>
      </c>
      <c r="BP112" s="1850" t="str">
        <f>IF('20_P2_Alega'!Q112&lt;&gt;"",'20_P2_Alega'!Q112,"")</f>
        <v/>
      </c>
      <c r="BQ112" s="1850"/>
      <c r="BS112" s="1440" t="str">
        <f t="shared" si="38"/>
        <v/>
      </c>
      <c r="BT112" s="1440" t="str">
        <f t="shared" si="39"/>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1404" t="str">
        <f>CONCATENATE('01_Carga'!$M$5,"_",$I113)</f>
        <v>FI__96</v>
      </c>
      <c r="B113" s="1405"/>
      <c r="C113" s="1734" t="str">
        <f>'12_P1_Lista'!T113</f>
        <v/>
      </c>
      <c r="D113" s="1461" t="str">
        <f>'12_P1_Lista'!U113</f>
        <v/>
      </c>
      <c r="E113" s="1405"/>
      <c r="F113" s="1735" t="str">
        <f>IF('14_P2_Convoca'!F114&lt;&gt;"",'14_P2_Convoca'!F114,"")</f>
        <v/>
      </c>
      <c r="G113" s="1459" t="str">
        <f>'14_P2_Convoca'!R114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316" t="str">
        <f>IF('16_P2_Prog'!O113&lt;&gt;"",'16_P2_Prog'!O113,"")</f>
        <v/>
      </c>
      <c r="P113" s="153"/>
      <c r="Q113" s="1916"/>
      <c r="R113" s="132"/>
      <c r="S113" s="132"/>
      <c r="T113" s="132"/>
      <c r="U113" s="132"/>
      <c r="V113" s="1749"/>
      <c r="W113" s="151"/>
      <c r="X113" s="1916"/>
      <c r="Y113" s="132"/>
      <c r="Z113" s="132"/>
      <c r="AA113" s="132"/>
      <c r="AB113" s="132"/>
      <c r="AC113" s="1749"/>
      <c r="AD113" s="151"/>
      <c r="AE113" s="1916"/>
      <c r="AF113" s="132"/>
      <c r="AG113" s="132"/>
      <c r="AH113" s="132"/>
      <c r="AI113" s="132"/>
      <c r="AJ113" s="1749"/>
      <c r="AK113" s="151"/>
      <c r="AL113" s="1916"/>
      <c r="AM113" s="132"/>
      <c r="AN113" s="132"/>
      <c r="AO113" s="132"/>
      <c r="AP113" s="132"/>
      <c r="AQ113" s="1749"/>
      <c r="AR113" s="151"/>
      <c r="AS113" s="1916"/>
      <c r="AT113" s="132"/>
      <c r="AU113" s="132"/>
      <c r="AV113" s="132"/>
      <c r="AW113" s="132"/>
      <c r="AX113" s="1749"/>
      <c r="AY113" s="151"/>
      <c r="AZ113" s="270" t="str">
        <f t="shared" si="26"/>
        <v/>
      </c>
      <c r="BA113" s="271" t="str">
        <f t="shared" si="27"/>
        <v/>
      </c>
      <c r="BB113" s="271" t="str">
        <f t="shared" si="28"/>
        <v/>
      </c>
      <c r="BC113" s="271" t="str">
        <f t="shared" si="29"/>
        <v/>
      </c>
      <c r="BD113" s="272" t="str">
        <f t="shared" si="30"/>
        <v/>
      </c>
      <c r="BE113" s="15" t="str">
        <f t="shared" si="31"/>
        <v/>
      </c>
      <c r="BG113" s="270" t="str">
        <f t="shared" si="21"/>
        <v/>
      </c>
      <c r="BH113" s="271" t="str">
        <f t="shared" si="22"/>
        <v/>
      </c>
      <c r="BI113" s="273" t="str">
        <f t="shared" si="23"/>
        <v/>
      </c>
      <c r="BJ113" s="15" t="str">
        <f t="shared" si="24"/>
        <v/>
      </c>
      <c r="BL113" s="67" t="str">
        <f t="shared" si="32"/>
        <v/>
      </c>
      <c r="BM113" s="263"/>
      <c r="BO113" s="1850" t="str">
        <f>IF('20_P2_Alega'!P113&lt;&gt;"","SÍ","")</f>
        <v/>
      </c>
      <c r="BP113" s="1850" t="str">
        <f>IF('20_P2_Alega'!Q113&lt;&gt;"",'20_P2_Alega'!Q113,"")</f>
        <v/>
      </c>
      <c r="BQ113" s="1850"/>
      <c r="BS113" s="1440" t="str">
        <f t="shared" si="38"/>
        <v/>
      </c>
      <c r="BT113" s="1440" t="str">
        <f t="shared" si="39"/>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1404" t="str">
        <f>CONCATENATE('01_Carga'!$M$5,"_",$I114)</f>
        <v>FI__97</v>
      </c>
      <c r="B114" s="1405"/>
      <c r="C114" s="1734" t="str">
        <f>'12_P1_Lista'!T114</f>
        <v/>
      </c>
      <c r="D114" s="1461" t="str">
        <f>'12_P1_Lista'!U114</f>
        <v/>
      </c>
      <c r="E114" s="1405"/>
      <c r="F114" s="1735" t="str">
        <f>IF('14_P2_Convoca'!F115&lt;&gt;"",'14_P2_Convoca'!F115,"")</f>
        <v/>
      </c>
      <c r="G114" s="1459" t="str">
        <f>'14_P2_Convoca'!R115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316" t="str">
        <f>IF('16_P2_Prog'!O114&lt;&gt;"",'16_P2_Prog'!O114,"")</f>
        <v/>
      </c>
      <c r="P114" s="153"/>
      <c r="Q114" s="1916"/>
      <c r="R114" s="132"/>
      <c r="S114" s="132"/>
      <c r="T114" s="132"/>
      <c r="U114" s="132"/>
      <c r="V114" s="1749"/>
      <c r="W114" s="151"/>
      <c r="X114" s="1916"/>
      <c r="Y114" s="132"/>
      <c r="Z114" s="132"/>
      <c r="AA114" s="132"/>
      <c r="AB114" s="132"/>
      <c r="AC114" s="1749"/>
      <c r="AD114" s="151"/>
      <c r="AE114" s="1916"/>
      <c r="AF114" s="132"/>
      <c r="AG114" s="132"/>
      <c r="AH114" s="132"/>
      <c r="AI114" s="132"/>
      <c r="AJ114" s="1749"/>
      <c r="AK114" s="151"/>
      <c r="AL114" s="1916"/>
      <c r="AM114" s="132"/>
      <c r="AN114" s="132"/>
      <c r="AO114" s="132"/>
      <c r="AP114" s="132"/>
      <c r="AQ114" s="1749"/>
      <c r="AR114" s="151"/>
      <c r="AS114" s="1916"/>
      <c r="AT114" s="132"/>
      <c r="AU114" s="132"/>
      <c r="AV114" s="132"/>
      <c r="AW114" s="132"/>
      <c r="AX114" s="1749"/>
      <c r="AY114" s="151"/>
      <c r="AZ114" s="270" t="str">
        <f t="shared" si="26"/>
        <v/>
      </c>
      <c r="BA114" s="271" t="str">
        <f t="shared" si="27"/>
        <v/>
      </c>
      <c r="BB114" s="271" t="str">
        <f t="shared" si="28"/>
        <v/>
      </c>
      <c r="BC114" s="271" t="str">
        <f t="shared" si="29"/>
        <v/>
      </c>
      <c r="BD114" s="272" t="str">
        <f t="shared" si="30"/>
        <v/>
      </c>
      <c r="BE114" s="15" t="str">
        <f t="shared" si="31"/>
        <v/>
      </c>
      <c r="BG114" s="270" t="str">
        <f t="shared" si="21"/>
        <v/>
      </c>
      <c r="BH114" s="271" t="str">
        <f t="shared" si="22"/>
        <v/>
      </c>
      <c r="BI114" s="273" t="str">
        <f t="shared" si="23"/>
        <v/>
      </c>
      <c r="BJ114" s="15" t="str">
        <f t="shared" si="24"/>
        <v/>
      </c>
      <c r="BL114" s="67" t="str">
        <f t="shared" si="32"/>
        <v/>
      </c>
      <c r="BM114" s="263"/>
      <c r="BO114" s="1850" t="str">
        <f>IF('20_P2_Alega'!P114&lt;&gt;"","SÍ","")</f>
        <v/>
      </c>
      <c r="BP114" s="1850" t="str">
        <f>IF('20_P2_Alega'!Q114&lt;&gt;"",'20_P2_Alega'!Q114,"")</f>
        <v/>
      </c>
      <c r="BQ114" s="1850"/>
      <c r="BS114" s="1440" t="str">
        <f t="shared" si="38"/>
        <v/>
      </c>
      <c r="BT114" s="1440" t="str">
        <f t="shared" si="39"/>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1404" t="str">
        <f>CONCATENATE('01_Carga'!$M$5,"_",$I115)</f>
        <v>FI__98</v>
      </c>
      <c r="B115" s="1405"/>
      <c r="C115" s="1734" t="str">
        <f>'12_P1_Lista'!T115</f>
        <v/>
      </c>
      <c r="D115" s="1461" t="str">
        <f>'12_P1_Lista'!U115</f>
        <v/>
      </c>
      <c r="E115" s="1405"/>
      <c r="F115" s="1735" t="str">
        <f>IF('14_P2_Convoca'!F116&lt;&gt;"",'14_P2_Convoca'!F116,"")</f>
        <v/>
      </c>
      <c r="G115" s="1459" t="str">
        <f>'14_P2_Convoca'!R116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316" t="str">
        <f>IF('16_P2_Prog'!O115&lt;&gt;"",'16_P2_Prog'!O115,"")</f>
        <v/>
      </c>
      <c r="P115" s="153"/>
      <c r="Q115" s="1916"/>
      <c r="R115" s="132"/>
      <c r="S115" s="132"/>
      <c r="T115" s="132"/>
      <c r="U115" s="132"/>
      <c r="V115" s="1749"/>
      <c r="W115" s="151"/>
      <c r="X115" s="1916"/>
      <c r="Y115" s="132"/>
      <c r="Z115" s="132"/>
      <c r="AA115" s="132"/>
      <c r="AB115" s="132"/>
      <c r="AC115" s="1749"/>
      <c r="AD115" s="151"/>
      <c r="AE115" s="1916"/>
      <c r="AF115" s="132"/>
      <c r="AG115" s="132"/>
      <c r="AH115" s="132"/>
      <c r="AI115" s="132"/>
      <c r="AJ115" s="1749"/>
      <c r="AK115" s="151"/>
      <c r="AL115" s="1916"/>
      <c r="AM115" s="132"/>
      <c r="AN115" s="132"/>
      <c r="AO115" s="132"/>
      <c r="AP115" s="132"/>
      <c r="AQ115" s="1749"/>
      <c r="AR115" s="151"/>
      <c r="AS115" s="1916"/>
      <c r="AT115" s="132"/>
      <c r="AU115" s="132"/>
      <c r="AV115" s="132"/>
      <c r="AW115" s="132"/>
      <c r="AX115" s="1749"/>
      <c r="AY115" s="151"/>
      <c r="AZ115" s="270" t="str">
        <f t="shared" si="26"/>
        <v/>
      </c>
      <c r="BA115" s="271" t="str">
        <f t="shared" si="27"/>
        <v/>
      </c>
      <c r="BB115" s="271" t="str">
        <f t="shared" si="28"/>
        <v/>
      </c>
      <c r="BC115" s="271" t="str">
        <f t="shared" si="29"/>
        <v/>
      </c>
      <c r="BD115" s="272" t="str">
        <f t="shared" si="30"/>
        <v/>
      </c>
      <c r="BE115" s="15" t="str">
        <f t="shared" si="31"/>
        <v/>
      </c>
      <c r="BG115" s="270" t="str">
        <f t="shared" si="21"/>
        <v/>
      </c>
      <c r="BH115" s="271" t="str">
        <f t="shared" si="22"/>
        <v/>
      </c>
      <c r="BI115" s="273" t="str">
        <f t="shared" si="23"/>
        <v/>
      </c>
      <c r="BJ115" s="15" t="str">
        <f t="shared" si="24"/>
        <v/>
      </c>
      <c r="BL115" s="67" t="str">
        <f t="shared" si="32"/>
        <v/>
      </c>
      <c r="BM115" s="263"/>
      <c r="BO115" s="1850" t="str">
        <f>IF('20_P2_Alega'!P115&lt;&gt;"","SÍ","")</f>
        <v/>
      </c>
      <c r="BP115" s="1850" t="str">
        <f>IF('20_P2_Alega'!Q115&lt;&gt;"",'20_P2_Alega'!Q115,"")</f>
        <v/>
      </c>
      <c r="BQ115" s="1850"/>
      <c r="BS115" s="1440" t="str">
        <f t="shared" si="38"/>
        <v/>
      </c>
      <c r="BT115" s="1440" t="str">
        <f t="shared" si="39"/>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1404" t="str">
        <f>CONCATENATE('01_Carga'!$M$5,"_",$I116)</f>
        <v>FI__99</v>
      </c>
      <c r="B116" s="1405"/>
      <c r="C116" s="1734" t="str">
        <f>'12_P1_Lista'!T116</f>
        <v/>
      </c>
      <c r="D116" s="1461" t="str">
        <f>'12_P1_Lista'!U116</f>
        <v/>
      </c>
      <c r="E116" s="1405"/>
      <c r="F116" s="1735" t="str">
        <f>IF('14_P2_Convoca'!F117&lt;&gt;"",'14_P2_Convoca'!F117,"")</f>
        <v/>
      </c>
      <c r="G116" s="1459" t="str">
        <f>'14_P2_Convoca'!R117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316" t="str">
        <f>IF('16_P2_Prog'!O116&lt;&gt;"",'16_P2_Prog'!O116,"")</f>
        <v/>
      </c>
      <c r="P116" s="153"/>
      <c r="Q116" s="1916"/>
      <c r="R116" s="132"/>
      <c r="S116" s="132"/>
      <c r="T116" s="132"/>
      <c r="U116" s="132"/>
      <c r="V116" s="1749"/>
      <c r="W116" s="151"/>
      <c r="X116" s="1916"/>
      <c r="Y116" s="132"/>
      <c r="Z116" s="132"/>
      <c r="AA116" s="132"/>
      <c r="AB116" s="132"/>
      <c r="AC116" s="1749"/>
      <c r="AD116" s="151"/>
      <c r="AE116" s="1916"/>
      <c r="AF116" s="132"/>
      <c r="AG116" s="132"/>
      <c r="AH116" s="132"/>
      <c r="AI116" s="132"/>
      <c r="AJ116" s="1749"/>
      <c r="AK116" s="151"/>
      <c r="AL116" s="1916"/>
      <c r="AM116" s="132"/>
      <c r="AN116" s="132"/>
      <c r="AO116" s="132"/>
      <c r="AP116" s="132"/>
      <c r="AQ116" s="1749"/>
      <c r="AR116" s="151"/>
      <c r="AS116" s="1916"/>
      <c r="AT116" s="132"/>
      <c r="AU116" s="132"/>
      <c r="AV116" s="132"/>
      <c r="AW116" s="132"/>
      <c r="AX116" s="1749"/>
      <c r="AY116" s="151"/>
      <c r="AZ116" s="270" t="str">
        <f t="shared" si="26"/>
        <v/>
      </c>
      <c r="BA116" s="271" t="str">
        <f t="shared" si="27"/>
        <v/>
      </c>
      <c r="BB116" s="271" t="str">
        <f t="shared" si="28"/>
        <v/>
      </c>
      <c r="BC116" s="271" t="str">
        <f t="shared" si="29"/>
        <v/>
      </c>
      <c r="BD116" s="272" t="str">
        <f t="shared" si="30"/>
        <v/>
      </c>
      <c r="BE116" s="15" t="str">
        <f t="shared" si="31"/>
        <v/>
      </c>
      <c r="BG116" s="270" t="str">
        <f t="shared" si="21"/>
        <v/>
      </c>
      <c r="BH116" s="271" t="str">
        <f t="shared" si="22"/>
        <v/>
      </c>
      <c r="BI116" s="273" t="str">
        <f t="shared" si="23"/>
        <v/>
      </c>
      <c r="BJ116" s="15" t="str">
        <f t="shared" si="24"/>
        <v/>
      </c>
      <c r="BL116" s="67" t="str">
        <f t="shared" si="32"/>
        <v/>
      </c>
      <c r="BM116" s="263"/>
      <c r="BO116" s="1850" t="str">
        <f>IF('20_P2_Alega'!P116&lt;&gt;"","SÍ","")</f>
        <v/>
      </c>
      <c r="BP116" s="1850" t="str">
        <f>IF('20_P2_Alega'!Q116&lt;&gt;"",'20_P2_Alega'!Q116,"")</f>
        <v/>
      </c>
      <c r="BQ116" s="1850"/>
      <c r="BS116" s="1440" t="str">
        <f t="shared" si="38"/>
        <v/>
      </c>
      <c r="BT116" s="1440" t="str">
        <f t="shared" si="39"/>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1404" t="str">
        <f>CONCATENATE('01_Carga'!$M$5,"_",$I117)</f>
        <v>FI__100</v>
      </c>
      <c r="B117" s="1405"/>
      <c r="C117" s="1734" t="str">
        <f>'12_P1_Lista'!T117</f>
        <v/>
      </c>
      <c r="D117" s="1461" t="str">
        <f>'12_P1_Lista'!U117</f>
        <v/>
      </c>
      <c r="E117" s="1405"/>
      <c r="F117" s="1735" t="str">
        <f>IF('14_P2_Convoca'!F118&lt;&gt;"",'14_P2_Convoca'!F118,"")</f>
        <v/>
      </c>
      <c r="G117" s="1459" t="str">
        <f>'14_P2_Convoca'!R118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316" t="str">
        <f>IF('16_P2_Prog'!O117&lt;&gt;"",'16_P2_Prog'!O117,"")</f>
        <v/>
      </c>
      <c r="P117" s="153"/>
      <c r="Q117" s="1916"/>
      <c r="R117" s="132"/>
      <c r="S117" s="132"/>
      <c r="T117" s="132"/>
      <c r="U117" s="132"/>
      <c r="V117" s="1749"/>
      <c r="W117" s="151"/>
      <c r="X117" s="1916"/>
      <c r="Y117" s="132"/>
      <c r="Z117" s="132"/>
      <c r="AA117" s="132"/>
      <c r="AB117" s="132"/>
      <c r="AC117" s="1749"/>
      <c r="AD117" s="151"/>
      <c r="AE117" s="1916"/>
      <c r="AF117" s="132"/>
      <c r="AG117" s="132"/>
      <c r="AH117" s="132"/>
      <c r="AI117" s="132"/>
      <c r="AJ117" s="1749"/>
      <c r="AK117" s="151"/>
      <c r="AL117" s="1916"/>
      <c r="AM117" s="132"/>
      <c r="AN117" s="132"/>
      <c r="AO117" s="132"/>
      <c r="AP117" s="132"/>
      <c r="AQ117" s="1749"/>
      <c r="AR117" s="151"/>
      <c r="AS117" s="1916"/>
      <c r="AT117" s="132"/>
      <c r="AU117" s="132"/>
      <c r="AV117" s="132"/>
      <c r="AW117" s="132"/>
      <c r="AX117" s="1749"/>
      <c r="AY117" s="151"/>
      <c r="AZ117" s="270" t="str">
        <f t="shared" si="26"/>
        <v/>
      </c>
      <c r="BA117" s="271" t="str">
        <f t="shared" si="27"/>
        <v/>
      </c>
      <c r="BB117" s="271" t="str">
        <f t="shared" si="28"/>
        <v/>
      </c>
      <c r="BC117" s="271" t="str">
        <f t="shared" si="29"/>
        <v/>
      </c>
      <c r="BD117" s="272" t="str">
        <f t="shared" si="30"/>
        <v/>
      </c>
      <c r="BE117" s="15" t="str">
        <f t="shared" si="31"/>
        <v/>
      </c>
      <c r="BG117" s="270" t="str">
        <f t="shared" si="21"/>
        <v/>
      </c>
      <c r="BH117" s="271" t="str">
        <f t="shared" si="22"/>
        <v/>
      </c>
      <c r="BI117" s="273" t="str">
        <f t="shared" si="23"/>
        <v/>
      </c>
      <c r="BJ117" s="15" t="str">
        <f t="shared" si="24"/>
        <v/>
      </c>
      <c r="BL117" s="67" t="str">
        <f t="shared" si="32"/>
        <v/>
      </c>
      <c r="BM117" s="263"/>
      <c r="BO117" s="1850" t="str">
        <f>IF('20_P2_Alega'!P117&lt;&gt;"","SÍ","")</f>
        <v/>
      </c>
      <c r="BP117" s="1850" t="str">
        <f>IF('20_P2_Alega'!Q117&lt;&gt;"",'20_P2_Alega'!Q117,"")</f>
        <v/>
      </c>
      <c r="BQ117" s="1850"/>
      <c r="BS117" s="1440" t="str">
        <f t="shared" si="38"/>
        <v/>
      </c>
      <c r="BT117" s="1440" t="str">
        <f t="shared" si="39"/>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1404" t="str">
        <f>CONCATENATE('01_Carga'!$M$5,"_",$I118)</f>
        <v>FI__101</v>
      </c>
      <c r="B118" s="1405"/>
      <c r="C118" s="1734" t="str">
        <f>'12_P1_Lista'!T118</f>
        <v/>
      </c>
      <c r="D118" s="1461" t="str">
        <f>'12_P1_Lista'!U118</f>
        <v/>
      </c>
      <c r="E118" s="1405"/>
      <c r="F118" s="1735" t="str">
        <f>IF('14_P2_Convoca'!F119&lt;&gt;"",'14_P2_Convoca'!F119,"")</f>
        <v/>
      </c>
      <c r="G118" s="1459" t="str">
        <f>'14_P2_Convoca'!R119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316" t="str">
        <f>IF('16_P2_Prog'!O118&lt;&gt;"",'16_P2_Prog'!O118,"")</f>
        <v/>
      </c>
      <c r="P118" s="153"/>
      <c r="Q118" s="1916"/>
      <c r="R118" s="132"/>
      <c r="S118" s="132"/>
      <c r="T118" s="132"/>
      <c r="U118" s="132"/>
      <c r="V118" s="1749"/>
      <c r="W118" s="151"/>
      <c r="X118" s="1916"/>
      <c r="Y118" s="132"/>
      <c r="Z118" s="132"/>
      <c r="AA118" s="132"/>
      <c r="AB118" s="132"/>
      <c r="AC118" s="1749"/>
      <c r="AD118" s="151"/>
      <c r="AE118" s="1916"/>
      <c r="AF118" s="132"/>
      <c r="AG118" s="132"/>
      <c r="AH118" s="132"/>
      <c r="AI118" s="132"/>
      <c r="AJ118" s="1749"/>
      <c r="AK118" s="151"/>
      <c r="AL118" s="1916"/>
      <c r="AM118" s="132"/>
      <c r="AN118" s="132"/>
      <c r="AO118" s="132"/>
      <c r="AP118" s="132"/>
      <c r="AQ118" s="1749"/>
      <c r="AR118" s="151"/>
      <c r="AS118" s="1916"/>
      <c r="AT118" s="132"/>
      <c r="AU118" s="132"/>
      <c r="AV118" s="132"/>
      <c r="AW118" s="132"/>
      <c r="AX118" s="1749"/>
      <c r="AY118" s="151"/>
      <c r="AZ118" s="270" t="str">
        <f t="shared" si="26"/>
        <v/>
      </c>
      <c r="BA118" s="271" t="str">
        <f t="shared" si="27"/>
        <v/>
      </c>
      <c r="BB118" s="271" t="str">
        <f t="shared" si="28"/>
        <v/>
      </c>
      <c r="BC118" s="271" t="str">
        <f t="shared" si="29"/>
        <v/>
      </c>
      <c r="BD118" s="272" t="str">
        <f t="shared" si="30"/>
        <v/>
      </c>
      <c r="BE118" s="15" t="str">
        <f t="shared" si="31"/>
        <v/>
      </c>
      <c r="BG118" s="270" t="str">
        <f t="shared" si="21"/>
        <v/>
      </c>
      <c r="BH118" s="271" t="str">
        <f t="shared" si="22"/>
        <v/>
      </c>
      <c r="BI118" s="273" t="str">
        <f t="shared" si="23"/>
        <v/>
      </c>
      <c r="BJ118" s="15" t="str">
        <f t="shared" si="24"/>
        <v/>
      </c>
      <c r="BL118" s="67" t="str">
        <f t="shared" si="32"/>
        <v/>
      </c>
      <c r="BM118" s="263"/>
      <c r="BO118" s="1850" t="str">
        <f>IF('20_P2_Alega'!P118&lt;&gt;"","SÍ","")</f>
        <v/>
      </c>
      <c r="BP118" s="1850" t="str">
        <f>IF('20_P2_Alega'!Q118&lt;&gt;"",'20_P2_Alega'!Q118,"")</f>
        <v/>
      </c>
      <c r="BQ118" s="1850"/>
      <c r="BS118" s="1440" t="str">
        <f t="shared" si="38"/>
        <v/>
      </c>
      <c r="BT118" s="1440" t="str">
        <f t="shared" si="39"/>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1404" t="str">
        <f>CONCATENATE('01_Carga'!$M$5,"_",$I119)</f>
        <v>FI__102</v>
      </c>
      <c r="B119" s="1405"/>
      <c r="C119" s="1734" t="str">
        <f>'12_P1_Lista'!T119</f>
        <v/>
      </c>
      <c r="D119" s="1461" t="str">
        <f>'12_P1_Lista'!U119</f>
        <v/>
      </c>
      <c r="E119" s="1405"/>
      <c r="F119" s="1735" t="str">
        <f>IF('14_P2_Convoca'!F120&lt;&gt;"",'14_P2_Convoca'!F120,"")</f>
        <v/>
      </c>
      <c r="G119" s="1459" t="str">
        <f>'14_P2_Convoca'!R120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316" t="str">
        <f>IF('16_P2_Prog'!O119&lt;&gt;"",'16_P2_Prog'!O119,"")</f>
        <v/>
      </c>
      <c r="P119" s="153"/>
      <c r="Q119" s="1916"/>
      <c r="R119" s="132"/>
      <c r="S119" s="132"/>
      <c r="T119" s="132"/>
      <c r="U119" s="132"/>
      <c r="V119" s="1749"/>
      <c r="W119" s="151"/>
      <c r="X119" s="1916"/>
      <c r="Y119" s="132"/>
      <c r="Z119" s="132"/>
      <c r="AA119" s="132"/>
      <c r="AB119" s="132"/>
      <c r="AC119" s="1749"/>
      <c r="AD119" s="151"/>
      <c r="AE119" s="1916"/>
      <c r="AF119" s="132"/>
      <c r="AG119" s="132"/>
      <c r="AH119" s="132"/>
      <c r="AI119" s="132"/>
      <c r="AJ119" s="1749"/>
      <c r="AK119" s="151"/>
      <c r="AL119" s="1916"/>
      <c r="AM119" s="132"/>
      <c r="AN119" s="132"/>
      <c r="AO119" s="132"/>
      <c r="AP119" s="132"/>
      <c r="AQ119" s="1749"/>
      <c r="AR119" s="151"/>
      <c r="AS119" s="1916"/>
      <c r="AT119" s="132"/>
      <c r="AU119" s="132"/>
      <c r="AV119" s="132"/>
      <c r="AW119" s="132"/>
      <c r="AX119" s="1749"/>
      <c r="AY119" s="151"/>
      <c r="AZ119" s="270" t="str">
        <f t="shared" si="26"/>
        <v/>
      </c>
      <c r="BA119" s="271" t="str">
        <f t="shared" si="27"/>
        <v/>
      </c>
      <c r="BB119" s="271" t="str">
        <f t="shared" si="28"/>
        <v/>
      </c>
      <c r="BC119" s="271" t="str">
        <f t="shared" si="29"/>
        <v/>
      </c>
      <c r="BD119" s="272" t="str">
        <f t="shared" si="30"/>
        <v/>
      </c>
      <c r="BE119" s="15" t="str">
        <f t="shared" si="31"/>
        <v/>
      </c>
      <c r="BG119" s="270" t="str">
        <f t="shared" si="21"/>
        <v/>
      </c>
      <c r="BH119" s="271" t="str">
        <f t="shared" si="22"/>
        <v/>
      </c>
      <c r="BI119" s="273" t="str">
        <f t="shared" si="23"/>
        <v/>
      </c>
      <c r="BJ119" s="15" t="str">
        <f t="shared" si="24"/>
        <v/>
      </c>
      <c r="BL119" s="67" t="str">
        <f t="shared" si="32"/>
        <v/>
      </c>
      <c r="BM119" s="263"/>
      <c r="BO119" s="1850" t="str">
        <f>IF('20_P2_Alega'!P119&lt;&gt;"","SÍ","")</f>
        <v/>
      </c>
      <c r="BP119" s="1850" t="str">
        <f>IF('20_P2_Alega'!Q119&lt;&gt;"",'20_P2_Alega'!Q119,"")</f>
        <v/>
      </c>
      <c r="BQ119" s="1850"/>
      <c r="BS119" s="1440" t="str">
        <f t="shared" si="38"/>
        <v/>
      </c>
      <c r="BT119" s="1440" t="str">
        <f t="shared" si="39"/>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1404" t="str">
        <f>CONCATENATE('01_Carga'!$M$5,"_",$I120)</f>
        <v>FI__103</v>
      </c>
      <c r="B120" s="1405"/>
      <c r="C120" s="1734" t="str">
        <f>'12_P1_Lista'!T120</f>
        <v/>
      </c>
      <c r="D120" s="1461" t="str">
        <f>'12_P1_Lista'!U120</f>
        <v/>
      </c>
      <c r="E120" s="1405"/>
      <c r="F120" s="1735" t="str">
        <f>IF('14_P2_Convoca'!F121&lt;&gt;"",'14_P2_Convoca'!F121,"")</f>
        <v/>
      </c>
      <c r="G120" s="1459" t="str">
        <f>'14_P2_Convoca'!R121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316" t="str">
        <f>IF('16_P2_Prog'!O120&lt;&gt;"",'16_P2_Prog'!O120,"")</f>
        <v/>
      </c>
      <c r="P120" s="153"/>
      <c r="Q120" s="1916"/>
      <c r="R120" s="132"/>
      <c r="S120" s="132"/>
      <c r="T120" s="132"/>
      <c r="U120" s="132"/>
      <c r="V120" s="1749"/>
      <c r="W120" s="151"/>
      <c r="X120" s="1916"/>
      <c r="Y120" s="132"/>
      <c r="Z120" s="132"/>
      <c r="AA120" s="132"/>
      <c r="AB120" s="132"/>
      <c r="AC120" s="1749"/>
      <c r="AD120" s="151"/>
      <c r="AE120" s="1916"/>
      <c r="AF120" s="132"/>
      <c r="AG120" s="132"/>
      <c r="AH120" s="132"/>
      <c r="AI120" s="132"/>
      <c r="AJ120" s="1749"/>
      <c r="AK120" s="151"/>
      <c r="AL120" s="1916"/>
      <c r="AM120" s="132"/>
      <c r="AN120" s="132"/>
      <c r="AO120" s="132"/>
      <c r="AP120" s="132"/>
      <c r="AQ120" s="1749"/>
      <c r="AR120" s="151"/>
      <c r="AS120" s="1916"/>
      <c r="AT120" s="132"/>
      <c r="AU120" s="132"/>
      <c r="AV120" s="132"/>
      <c r="AW120" s="132"/>
      <c r="AX120" s="1749"/>
      <c r="AY120" s="151"/>
      <c r="AZ120" s="270" t="str">
        <f t="shared" si="26"/>
        <v/>
      </c>
      <c r="BA120" s="271" t="str">
        <f t="shared" si="27"/>
        <v/>
      </c>
      <c r="BB120" s="271" t="str">
        <f t="shared" si="28"/>
        <v/>
      </c>
      <c r="BC120" s="271" t="str">
        <f t="shared" si="29"/>
        <v/>
      </c>
      <c r="BD120" s="272" t="str">
        <f t="shared" si="30"/>
        <v/>
      </c>
      <c r="BE120" s="15" t="str">
        <f t="shared" si="31"/>
        <v/>
      </c>
      <c r="BG120" s="270" t="str">
        <f t="shared" si="21"/>
        <v/>
      </c>
      <c r="BH120" s="271" t="str">
        <f t="shared" si="22"/>
        <v/>
      </c>
      <c r="BI120" s="273" t="str">
        <f t="shared" si="23"/>
        <v/>
      </c>
      <c r="BJ120" s="15" t="str">
        <f t="shared" si="24"/>
        <v/>
      </c>
      <c r="BL120" s="67" t="str">
        <f t="shared" si="32"/>
        <v/>
      </c>
      <c r="BM120" s="263"/>
      <c r="BO120" s="1850" t="str">
        <f>IF('20_P2_Alega'!P120&lt;&gt;"","SÍ","")</f>
        <v/>
      </c>
      <c r="BP120" s="1850" t="str">
        <f>IF('20_P2_Alega'!Q120&lt;&gt;"",'20_P2_Alega'!Q120,"")</f>
        <v/>
      </c>
      <c r="BQ120" s="1850"/>
      <c r="BS120" s="1440" t="str">
        <f t="shared" si="38"/>
        <v/>
      </c>
      <c r="BT120" s="1440" t="str">
        <f t="shared" si="39"/>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1404" t="str">
        <f>CONCATENATE('01_Carga'!$M$5,"_",$I121)</f>
        <v>FI__104</v>
      </c>
      <c r="B121" s="1405"/>
      <c r="C121" s="1734" t="str">
        <f>'12_P1_Lista'!T121</f>
        <v/>
      </c>
      <c r="D121" s="1461" t="str">
        <f>'12_P1_Lista'!U121</f>
        <v/>
      </c>
      <c r="E121" s="1405"/>
      <c r="F121" s="1735" t="str">
        <f>IF('14_P2_Convoca'!F122&lt;&gt;"",'14_P2_Convoca'!F122,"")</f>
        <v/>
      </c>
      <c r="G121" s="1459" t="str">
        <f>'14_P2_Convoca'!R122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316" t="str">
        <f>IF('16_P2_Prog'!O121&lt;&gt;"",'16_P2_Prog'!O121,"")</f>
        <v/>
      </c>
      <c r="P121" s="153"/>
      <c r="Q121" s="1916"/>
      <c r="R121" s="132"/>
      <c r="S121" s="132"/>
      <c r="T121" s="132"/>
      <c r="U121" s="132"/>
      <c r="V121" s="1749"/>
      <c r="W121" s="151"/>
      <c r="X121" s="1916"/>
      <c r="Y121" s="132"/>
      <c r="Z121" s="132"/>
      <c r="AA121" s="132"/>
      <c r="AB121" s="132"/>
      <c r="AC121" s="1749"/>
      <c r="AD121" s="151"/>
      <c r="AE121" s="1916"/>
      <c r="AF121" s="132"/>
      <c r="AG121" s="132"/>
      <c r="AH121" s="132"/>
      <c r="AI121" s="132"/>
      <c r="AJ121" s="1749"/>
      <c r="AK121" s="151"/>
      <c r="AL121" s="1916"/>
      <c r="AM121" s="132"/>
      <c r="AN121" s="132"/>
      <c r="AO121" s="132"/>
      <c r="AP121" s="132"/>
      <c r="AQ121" s="1749"/>
      <c r="AR121" s="151"/>
      <c r="AS121" s="1916"/>
      <c r="AT121" s="132"/>
      <c r="AU121" s="132"/>
      <c r="AV121" s="132"/>
      <c r="AW121" s="132"/>
      <c r="AX121" s="1749"/>
      <c r="AY121" s="151"/>
      <c r="AZ121" s="270" t="str">
        <f t="shared" si="26"/>
        <v/>
      </c>
      <c r="BA121" s="271" t="str">
        <f t="shared" si="27"/>
        <v/>
      </c>
      <c r="BB121" s="271" t="str">
        <f t="shared" si="28"/>
        <v/>
      </c>
      <c r="BC121" s="271" t="str">
        <f t="shared" si="29"/>
        <v/>
      </c>
      <c r="BD121" s="272" t="str">
        <f t="shared" si="30"/>
        <v/>
      </c>
      <c r="BE121" s="15" t="str">
        <f t="shared" si="31"/>
        <v/>
      </c>
      <c r="BG121" s="270" t="str">
        <f t="shared" si="21"/>
        <v/>
      </c>
      <c r="BH121" s="271" t="str">
        <f t="shared" si="22"/>
        <v/>
      </c>
      <c r="BI121" s="273" t="str">
        <f t="shared" si="23"/>
        <v/>
      </c>
      <c r="BJ121" s="15" t="str">
        <f t="shared" si="24"/>
        <v/>
      </c>
      <c r="BL121" s="67" t="str">
        <f t="shared" si="32"/>
        <v/>
      </c>
      <c r="BM121" s="263"/>
      <c r="BO121" s="1850" t="str">
        <f>IF('20_P2_Alega'!P121&lt;&gt;"","SÍ","")</f>
        <v/>
      </c>
      <c r="BP121" s="1850" t="str">
        <f>IF('20_P2_Alega'!Q121&lt;&gt;"",'20_P2_Alega'!Q121,"")</f>
        <v/>
      </c>
      <c r="BQ121" s="1850"/>
      <c r="BS121" s="1440" t="str">
        <f t="shared" si="38"/>
        <v/>
      </c>
      <c r="BT121" s="1440" t="str">
        <f t="shared" si="39"/>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1404" t="str">
        <f>CONCATENATE('01_Carga'!$M$5,"_",$I122)</f>
        <v>FI__105</v>
      </c>
      <c r="B122" s="1405"/>
      <c r="C122" s="1734" t="str">
        <f>'12_P1_Lista'!T122</f>
        <v/>
      </c>
      <c r="D122" s="1461" t="str">
        <f>'12_P1_Lista'!U122</f>
        <v/>
      </c>
      <c r="E122" s="1405"/>
      <c r="F122" s="1735" t="str">
        <f>IF('14_P2_Convoca'!F123&lt;&gt;"",'14_P2_Convoca'!F123,"")</f>
        <v/>
      </c>
      <c r="G122" s="1459" t="str">
        <f>'14_P2_Convoca'!R123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316" t="str">
        <f>IF('16_P2_Prog'!O122&lt;&gt;"",'16_P2_Prog'!O122,"")</f>
        <v/>
      </c>
      <c r="P122" s="153"/>
      <c r="Q122" s="1916"/>
      <c r="R122" s="132"/>
      <c r="S122" s="132"/>
      <c r="T122" s="132"/>
      <c r="U122" s="132"/>
      <c r="V122" s="1749"/>
      <c r="W122" s="151"/>
      <c r="X122" s="1916"/>
      <c r="Y122" s="132"/>
      <c r="Z122" s="132"/>
      <c r="AA122" s="132"/>
      <c r="AB122" s="132"/>
      <c r="AC122" s="1749"/>
      <c r="AD122" s="151"/>
      <c r="AE122" s="1916"/>
      <c r="AF122" s="132"/>
      <c r="AG122" s="132"/>
      <c r="AH122" s="132"/>
      <c r="AI122" s="132"/>
      <c r="AJ122" s="1749"/>
      <c r="AK122" s="151"/>
      <c r="AL122" s="1916"/>
      <c r="AM122" s="132"/>
      <c r="AN122" s="132"/>
      <c r="AO122" s="132"/>
      <c r="AP122" s="132"/>
      <c r="AQ122" s="1749"/>
      <c r="AR122" s="151"/>
      <c r="AS122" s="1916"/>
      <c r="AT122" s="132"/>
      <c r="AU122" s="132"/>
      <c r="AV122" s="132"/>
      <c r="AW122" s="132"/>
      <c r="AX122" s="1749"/>
      <c r="AY122" s="151"/>
      <c r="AZ122" s="270" t="str">
        <f t="shared" si="26"/>
        <v/>
      </c>
      <c r="BA122" s="271" t="str">
        <f t="shared" si="27"/>
        <v/>
      </c>
      <c r="BB122" s="271" t="str">
        <f t="shared" si="28"/>
        <v/>
      </c>
      <c r="BC122" s="271" t="str">
        <f t="shared" si="29"/>
        <v/>
      </c>
      <c r="BD122" s="272" t="str">
        <f t="shared" si="30"/>
        <v/>
      </c>
      <c r="BE122" s="15" t="str">
        <f t="shared" si="31"/>
        <v/>
      </c>
      <c r="BG122" s="270" t="str">
        <f t="shared" si="21"/>
        <v/>
      </c>
      <c r="BH122" s="271" t="str">
        <f t="shared" si="22"/>
        <v/>
      </c>
      <c r="BI122" s="273" t="str">
        <f t="shared" si="23"/>
        <v/>
      </c>
      <c r="BJ122" s="15" t="str">
        <f t="shared" si="24"/>
        <v/>
      </c>
      <c r="BL122" s="67" t="str">
        <f t="shared" si="32"/>
        <v/>
      </c>
      <c r="BM122" s="263"/>
      <c r="BO122" s="1850" t="str">
        <f>IF('20_P2_Alega'!P122&lt;&gt;"","SÍ","")</f>
        <v/>
      </c>
      <c r="BP122" s="1850" t="str">
        <f>IF('20_P2_Alega'!Q122&lt;&gt;"",'20_P2_Alega'!Q122,"")</f>
        <v/>
      </c>
      <c r="BQ122" s="1850"/>
      <c r="BS122" s="1440" t="str">
        <f t="shared" si="38"/>
        <v/>
      </c>
      <c r="BT122" s="1440" t="str">
        <f t="shared" si="39"/>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1404" t="str">
        <f>CONCATENATE('01_Carga'!$M$5,"_",$I123)</f>
        <v>FI__106</v>
      </c>
      <c r="B123" s="1405"/>
      <c r="C123" s="1734" t="str">
        <f>'12_P1_Lista'!T123</f>
        <v/>
      </c>
      <c r="D123" s="1461" t="str">
        <f>'12_P1_Lista'!U123</f>
        <v/>
      </c>
      <c r="E123" s="1405"/>
      <c r="F123" s="1735" t="str">
        <f>IF('14_P2_Convoca'!F124&lt;&gt;"",'14_P2_Convoca'!F124,"")</f>
        <v/>
      </c>
      <c r="G123" s="1459" t="str">
        <f>'14_P2_Convoca'!R124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316" t="str">
        <f>IF('16_P2_Prog'!O123&lt;&gt;"",'16_P2_Prog'!O123,"")</f>
        <v/>
      </c>
      <c r="P123" s="153"/>
      <c r="Q123" s="1916"/>
      <c r="R123" s="132"/>
      <c r="S123" s="132"/>
      <c r="T123" s="132"/>
      <c r="U123" s="132"/>
      <c r="V123" s="1749"/>
      <c r="W123" s="151"/>
      <c r="X123" s="1916"/>
      <c r="Y123" s="132"/>
      <c r="Z123" s="132"/>
      <c r="AA123" s="132"/>
      <c r="AB123" s="132"/>
      <c r="AC123" s="1749"/>
      <c r="AD123" s="151"/>
      <c r="AE123" s="1916"/>
      <c r="AF123" s="132"/>
      <c r="AG123" s="132"/>
      <c r="AH123" s="132"/>
      <c r="AI123" s="132"/>
      <c r="AJ123" s="1749"/>
      <c r="AK123" s="151"/>
      <c r="AL123" s="1916"/>
      <c r="AM123" s="132"/>
      <c r="AN123" s="132"/>
      <c r="AO123" s="132"/>
      <c r="AP123" s="132"/>
      <c r="AQ123" s="1749"/>
      <c r="AR123" s="151"/>
      <c r="AS123" s="1916"/>
      <c r="AT123" s="132"/>
      <c r="AU123" s="132"/>
      <c r="AV123" s="132"/>
      <c r="AW123" s="132"/>
      <c r="AX123" s="1749"/>
      <c r="AY123" s="151"/>
      <c r="AZ123" s="270" t="str">
        <f t="shared" si="26"/>
        <v/>
      </c>
      <c r="BA123" s="271" t="str">
        <f t="shared" si="27"/>
        <v/>
      </c>
      <c r="BB123" s="271" t="str">
        <f t="shared" si="28"/>
        <v/>
      </c>
      <c r="BC123" s="271" t="str">
        <f t="shared" si="29"/>
        <v/>
      </c>
      <c r="BD123" s="272" t="str">
        <f t="shared" si="30"/>
        <v/>
      </c>
      <c r="BE123" s="15" t="str">
        <f t="shared" si="31"/>
        <v/>
      </c>
      <c r="BG123" s="270" t="str">
        <f t="shared" si="21"/>
        <v/>
      </c>
      <c r="BH123" s="271" t="str">
        <f t="shared" si="22"/>
        <v/>
      </c>
      <c r="BI123" s="273" t="str">
        <f t="shared" si="23"/>
        <v/>
      </c>
      <c r="BJ123" s="15" t="str">
        <f t="shared" si="24"/>
        <v/>
      </c>
      <c r="BL123" s="67" t="str">
        <f t="shared" si="32"/>
        <v/>
      </c>
      <c r="BM123" s="263"/>
      <c r="BO123" s="1850" t="str">
        <f>IF('20_P2_Alega'!P123&lt;&gt;"","SÍ","")</f>
        <v/>
      </c>
      <c r="BP123" s="1850" t="str">
        <f>IF('20_P2_Alega'!Q123&lt;&gt;"",'20_P2_Alega'!Q123,"")</f>
        <v/>
      </c>
      <c r="BQ123" s="1850"/>
      <c r="BS123" s="1440" t="str">
        <f t="shared" si="38"/>
        <v/>
      </c>
      <c r="BT123" s="1440" t="str">
        <f t="shared" si="39"/>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1404" t="str">
        <f>CONCATENATE('01_Carga'!$M$5,"_",$I124)</f>
        <v>FI__107</v>
      </c>
      <c r="B124" s="1405"/>
      <c r="C124" s="1734" t="str">
        <f>'12_P1_Lista'!T124</f>
        <v/>
      </c>
      <c r="D124" s="1461" t="str">
        <f>'12_P1_Lista'!U124</f>
        <v/>
      </c>
      <c r="E124" s="1405"/>
      <c r="F124" s="1735" t="str">
        <f>IF('14_P2_Convoca'!F125&lt;&gt;"",'14_P2_Convoca'!F125,"")</f>
        <v/>
      </c>
      <c r="G124" s="1459" t="str">
        <f>'14_P2_Convoca'!R125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316" t="str">
        <f>IF('16_P2_Prog'!O124&lt;&gt;"",'16_P2_Prog'!O124,"")</f>
        <v/>
      </c>
      <c r="P124" s="153"/>
      <c r="Q124" s="1916"/>
      <c r="R124" s="132"/>
      <c r="S124" s="132"/>
      <c r="T124" s="132"/>
      <c r="U124" s="132"/>
      <c r="V124" s="1749"/>
      <c r="W124" s="151"/>
      <c r="X124" s="1916"/>
      <c r="Y124" s="132"/>
      <c r="Z124" s="132"/>
      <c r="AA124" s="132"/>
      <c r="AB124" s="132"/>
      <c r="AC124" s="1749"/>
      <c r="AD124" s="151"/>
      <c r="AE124" s="1916"/>
      <c r="AF124" s="132"/>
      <c r="AG124" s="132"/>
      <c r="AH124" s="132"/>
      <c r="AI124" s="132"/>
      <c r="AJ124" s="1749"/>
      <c r="AK124" s="151"/>
      <c r="AL124" s="1916"/>
      <c r="AM124" s="132"/>
      <c r="AN124" s="132"/>
      <c r="AO124" s="132"/>
      <c r="AP124" s="132"/>
      <c r="AQ124" s="1749"/>
      <c r="AR124" s="151"/>
      <c r="AS124" s="1916"/>
      <c r="AT124" s="132"/>
      <c r="AU124" s="132"/>
      <c r="AV124" s="132"/>
      <c r="AW124" s="132"/>
      <c r="AX124" s="1749"/>
      <c r="AY124" s="151"/>
      <c r="AZ124" s="270" t="str">
        <f t="shared" si="26"/>
        <v/>
      </c>
      <c r="BA124" s="271" t="str">
        <f t="shared" si="27"/>
        <v/>
      </c>
      <c r="BB124" s="271" t="str">
        <f t="shared" si="28"/>
        <v/>
      </c>
      <c r="BC124" s="271" t="str">
        <f t="shared" si="29"/>
        <v/>
      </c>
      <c r="BD124" s="272" t="str">
        <f t="shared" si="30"/>
        <v/>
      </c>
      <c r="BE124" s="15" t="str">
        <f t="shared" si="31"/>
        <v/>
      </c>
      <c r="BG124" s="270" t="str">
        <f t="shared" si="21"/>
        <v/>
      </c>
      <c r="BH124" s="271" t="str">
        <f t="shared" si="22"/>
        <v/>
      </c>
      <c r="BI124" s="273" t="str">
        <f t="shared" si="23"/>
        <v/>
      </c>
      <c r="BJ124" s="15" t="str">
        <f t="shared" si="24"/>
        <v/>
      </c>
      <c r="BL124" s="67" t="str">
        <f t="shared" si="32"/>
        <v/>
      </c>
      <c r="BM124" s="263"/>
      <c r="BO124" s="1850" t="str">
        <f>IF('20_P2_Alega'!P124&lt;&gt;"","SÍ","")</f>
        <v/>
      </c>
      <c r="BP124" s="1850" t="str">
        <f>IF('20_P2_Alega'!Q124&lt;&gt;"",'20_P2_Alega'!Q124,"")</f>
        <v/>
      </c>
      <c r="BQ124" s="1850"/>
      <c r="BS124" s="1440" t="str">
        <f t="shared" si="38"/>
        <v/>
      </c>
      <c r="BT124" s="1440" t="str">
        <f t="shared" si="39"/>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1404" t="str">
        <f>CONCATENATE('01_Carga'!$M$5,"_",$I125)</f>
        <v>FI__108</v>
      </c>
      <c r="B125" s="1405"/>
      <c r="C125" s="1734" t="str">
        <f>'12_P1_Lista'!T125</f>
        <v/>
      </c>
      <c r="D125" s="1461" t="str">
        <f>'12_P1_Lista'!U125</f>
        <v/>
      </c>
      <c r="E125" s="1405"/>
      <c r="F125" s="1735" t="str">
        <f>IF('14_P2_Convoca'!F126&lt;&gt;"",'14_P2_Convoca'!F126,"")</f>
        <v/>
      </c>
      <c r="G125" s="1459" t="str">
        <f>'14_P2_Convoca'!R126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316" t="str">
        <f>IF('16_P2_Prog'!O125&lt;&gt;"",'16_P2_Prog'!O125,"")</f>
        <v/>
      </c>
      <c r="P125" s="153"/>
      <c r="Q125" s="1916"/>
      <c r="R125" s="132"/>
      <c r="S125" s="132"/>
      <c r="T125" s="132"/>
      <c r="U125" s="132"/>
      <c r="V125" s="1749"/>
      <c r="W125" s="151"/>
      <c r="X125" s="1916"/>
      <c r="Y125" s="132"/>
      <c r="Z125" s="132"/>
      <c r="AA125" s="132"/>
      <c r="AB125" s="132"/>
      <c r="AC125" s="1749"/>
      <c r="AD125" s="151"/>
      <c r="AE125" s="1916"/>
      <c r="AF125" s="132"/>
      <c r="AG125" s="132"/>
      <c r="AH125" s="132"/>
      <c r="AI125" s="132"/>
      <c r="AJ125" s="1749"/>
      <c r="AK125" s="151"/>
      <c r="AL125" s="1916"/>
      <c r="AM125" s="132"/>
      <c r="AN125" s="132"/>
      <c r="AO125" s="132"/>
      <c r="AP125" s="132"/>
      <c r="AQ125" s="1749"/>
      <c r="AR125" s="151"/>
      <c r="AS125" s="1916"/>
      <c r="AT125" s="132"/>
      <c r="AU125" s="132"/>
      <c r="AV125" s="132"/>
      <c r="AW125" s="132"/>
      <c r="AX125" s="1749"/>
      <c r="AY125" s="151"/>
      <c r="AZ125" s="270" t="str">
        <f t="shared" si="26"/>
        <v/>
      </c>
      <c r="BA125" s="271" t="str">
        <f t="shared" si="27"/>
        <v/>
      </c>
      <c r="BB125" s="271" t="str">
        <f t="shared" si="28"/>
        <v/>
      </c>
      <c r="BC125" s="271" t="str">
        <f t="shared" si="29"/>
        <v/>
      </c>
      <c r="BD125" s="272" t="str">
        <f t="shared" si="30"/>
        <v/>
      </c>
      <c r="BE125" s="15" t="str">
        <f t="shared" si="31"/>
        <v/>
      </c>
      <c r="BG125" s="270" t="str">
        <f t="shared" si="21"/>
        <v/>
      </c>
      <c r="BH125" s="271" t="str">
        <f t="shared" si="22"/>
        <v/>
      </c>
      <c r="BI125" s="273" t="str">
        <f t="shared" si="23"/>
        <v/>
      </c>
      <c r="BJ125" s="15" t="str">
        <f t="shared" si="24"/>
        <v/>
      </c>
      <c r="BL125" s="67" t="str">
        <f t="shared" si="32"/>
        <v/>
      </c>
      <c r="BM125" s="263"/>
      <c r="BO125" s="1850" t="str">
        <f>IF('20_P2_Alega'!P125&lt;&gt;"","SÍ","")</f>
        <v/>
      </c>
      <c r="BP125" s="1850" t="str">
        <f>IF('20_P2_Alega'!Q125&lt;&gt;"",'20_P2_Alega'!Q125,"")</f>
        <v/>
      </c>
      <c r="BQ125" s="1850"/>
      <c r="BS125" s="1440" t="str">
        <f t="shared" si="38"/>
        <v/>
      </c>
      <c r="BT125" s="1440" t="str">
        <f t="shared" si="39"/>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1404" t="str">
        <f>CONCATENATE('01_Carga'!$M$5,"_",$I126)</f>
        <v>FI__109</v>
      </c>
      <c r="B126" s="1405"/>
      <c r="C126" s="1734" t="str">
        <f>'12_P1_Lista'!T126</f>
        <v/>
      </c>
      <c r="D126" s="1461" t="str">
        <f>'12_P1_Lista'!U126</f>
        <v/>
      </c>
      <c r="E126" s="1405"/>
      <c r="F126" s="1735" t="str">
        <f>IF('14_P2_Convoca'!F127&lt;&gt;"",'14_P2_Convoca'!F127,"")</f>
        <v/>
      </c>
      <c r="G126" s="1459" t="str">
        <f>'14_P2_Convoca'!R127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316" t="str">
        <f>IF('16_P2_Prog'!O126&lt;&gt;"",'16_P2_Prog'!O126,"")</f>
        <v/>
      </c>
      <c r="P126" s="153"/>
      <c r="Q126" s="1916"/>
      <c r="R126" s="132"/>
      <c r="S126" s="132"/>
      <c r="T126" s="132"/>
      <c r="U126" s="132"/>
      <c r="V126" s="1749"/>
      <c r="W126" s="151"/>
      <c r="X126" s="1916"/>
      <c r="Y126" s="132"/>
      <c r="Z126" s="132"/>
      <c r="AA126" s="132"/>
      <c r="AB126" s="132"/>
      <c r="AC126" s="1749"/>
      <c r="AD126" s="151"/>
      <c r="AE126" s="1916"/>
      <c r="AF126" s="132"/>
      <c r="AG126" s="132"/>
      <c r="AH126" s="132"/>
      <c r="AI126" s="132"/>
      <c r="AJ126" s="1749"/>
      <c r="AK126" s="151"/>
      <c r="AL126" s="1916"/>
      <c r="AM126" s="132"/>
      <c r="AN126" s="132"/>
      <c r="AO126" s="132"/>
      <c r="AP126" s="132"/>
      <c r="AQ126" s="1749"/>
      <c r="AR126" s="151"/>
      <c r="AS126" s="1916"/>
      <c r="AT126" s="132"/>
      <c r="AU126" s="132"/>
      <c r="AV126" s="132"/>
      <c r="AW126" s="132"/>
      <c r="AX126" s="1749"/>
      <c r="AY126" s="151"/>
      <c r="AZ126" s="270" t="str">
        <f t="shared" si="26"/>
        <v/>
      </c>
      <c r="BA126" s="271" t="str">
        <f t="shared" si="27"/>
        <v/>
      </c>
      <c r="BB126" s="271" t="str">
        <f t="shared" si="28"/>
        <v/>
      </c>
      <c r="BC126" s="271" t="str">
        <f t="shared" si="29"/>
        <v/>
      </c>
      <c r="BD126" s="272" t="str">
        <f t="shared" si="30"/>
        <v/>
      </c>
      <c r="BE126" s="15" t="str">
        <f t="shared" si="31"/>
        <v/>
      </c>
      <c r="BG126" s="270" t="str">
        <f t="shared" si="21"/>
        <v/>
      </c>
      <c r="BH126" s="271" t="str">
        <f t="shared" si="22"/>
        <v/>
      </c>
      <c r="BI126" s="273" t="str">
        <f t="shared" si="23"/>
        <v/>
      </c>
      <c r="BJ126" s="15" t="str">
        <f t="shared" si="24"/>
        <v/>
      </c>
      <c r="BL126" s="67" t="str">
        <f t="shared" si="32"/>
        <v/>
      </c>
      <c r="BM126" s="263"/>
      <c r="BO126" s="1850" t="str">
        <f>IF('20_P2_Alega'!P126&lt;&gt;"","SÍ","")</f>
        <v/>
      </c>
      <c r="BP126" s="1850" t="str">
        <f>IF('20_P2_Alega'!Q126&lt;&gt;"",'20_P2_Alega'!Q126,"")</f>
        <v/>
      </c>
      <c r="BQ126" s="1850"/>
      <c r="BS126" s="1440" t="str">
        <f t="shared" si="38"/>
        <v/>
      </c>
      <c r="BT126" s="1440" t="str">
        <f t="shared" si="39"/>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1404" t="str">
        <f>CONCATENATE('01_Carga'!$M$5,"_",$I127)</f>
        <v>FI__110</v>
      </c>
      <c r="B127" s="1405"/>
      <c r="C127" s="1734" t="str">
        <f>'12_P1_Lista'!T127</f>
        <v/>
      </c>
      <c r="D127" s="1461" t="str">
        <f>'12_P1_Lista'!U127</f>
        <v/>
      </c>
      <c r="E127" s="1405"/>
      <c r="F127" s="1735" t="str">
        <f>IF('14_P2_Convoca'!F128&lt;&gt;"",'14_P2_Convoca'!F128,"")</f>
        <v/>
      </c>
      <c r="G127" s="1459" t="str">
        <f>'14_P2_Convoca'!R128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316" t="str">
        <f>IF('16_P2_Prog'!O127&lt;&gt;"",'16_P2_Prog'!O127,"")</f>
        <v/>
      </c>
      <c r="P127" s="153"/>
      <c r="Q127" s="1916"/>
      <c r="R127" s="132"/>
      <c r="S127" s="132"/>
      <c r="T127" s="132"/>
      <c r="U127" s="132"/>
      <c r="V127" s="1749"/>
      <c r="W127" s="151"/>
      <c r="X127" s="1916"/>
      <c r="Y127" s="132"/>
      <c r="Z127" s="132"/>
      <c r="AA127" s="132"/>
      <c r="AB127" s="132"/>
      <c r="AC127" s="1749"/>
      <c r="AD127" s="151"/>
      <c r="AE127" s="1916"/>
      <c r="AF127" s="132"/>
      <c r="AG127" s="132"/>
      <c r="AH127" s="132"/>
      <c r="AI127" s="132"/>
      <c r="AJ127" s="1749"/>
      <c r="AK127" s="151"/>
      <c r="AL127" s="1916"/>
      <c r="AM127" s="132"/>
      <c r="AN127" s="132"/>
      <c r="AO127" s="132"/>
      <c r="AP127" s="132"/>
      <c r="AQ127" s="1749"/>
      <c r="AR127" s="151"/>
      <c r="AS127" s="1916"/>
      <c r="AT127" s="132"/>
      <c r="AU127" s="132"/>
      <c r="AV127" s="132"/>
      <c r="AW127" s="132"/>
      <c r="AX127" s="1749"/>
      <c r="AY127" s="151"/>
      <c r="AZ127" s="270" t="str">
        <f t="shared" si="26"/>
        <v/>
      </c>
      <c r="BA127" s="271" t="str">
        <f t="shared" si="27"/>
        <v/>
      </c>
      <c r="BB127" s="271" t="str">
        <f t="shared" si="28"/>
        <v/>
      </c>
      <c r="BC127" s="271" t="str">
        <f t="shared" si="29"/>
        <v/>
      </c>
      <c r="BD127" s="272" t="str">
        <f t="shared" si="30"/>
        <v/>
      </c>
      <c r="BE127" s="15" t="str">
        <f t="shared" si="31"/>
        <v/>
      </c>
      <c r="BG127" s="270" t="str">
        <f t="shared" si="21"/>
        <v/>
      </c>
      <c r="BH127" s="271" t="str">
        <f t="shared" si="22"/>
        <v/>
      </c>
      <c r="BI127" s="273" t="str">
        <f t="shared" si="23"/>
        <v/>
      </c>
      <c r="BJ127" s="15" t="str">
        <f t="shared" si="24"/>
        <v/>
      </c>
      <c r="BL127" s="67" t="str">
        <f t="shared" si="32"/>
        <v/>
      </c>
      <c r="BM127" s="263"/>
      <c r="BO127" s="1850" t="str">
        <f>IF('20_P2_Alega'!P127&lt;&gt;"","SÍ","")</f>
        <v/>
      </c>
      <c r="BP127" s="1850" t="str">
        <f>IF('20_P2_Alega'!Q127&lt;&gt;"",'20_P2_Alega'!Q127,"")</f>
        <v/>
      </c>
      <c r="BQ127" s="1850"/>
      <c r="BS127" s="1440" t="str">
        <f t="shared" si="38"/>
        <v/>
      </c>
      <c r="BT127" s="1440" t="str">
        <f t="shared" si="39"/>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1404" t="str">
        <f>CONCATENATE('01_Carga'!$M$5,"_",$I128)</f>
        <v>FI__111</v>
      </c>
      <c r="B128" s="1405"/>
      <c r="C128" s="1734" t="str">
        <f>'12_P1_Lista'!T128</f>
        <v/>
      </c>
      <c r="D128" s="1461" t="str">
        <f>'12_P1_Lista'!U128</f>
        <v/>
      </c>
      <c r="E128" s="1405"/>
      <c r="F128" s="1735" t="str">
        <f>IF('14_P2_Convoca'!F129&lt;&gt;"",'14_P2_Convoca'!F129,"")</f>
        <v/>
      </c>
      <c r="G128" s="1459" t="str">
        <f>'14_P2_Convoca'!R129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316" t="str">
        <f>IF('16_P2_Prog'!O128&lt;&gt;"",'16_P2_Prog'!O128,"")</f>
        <v/>
      </c>
      <c r="P128" s="153"/>
      <c r="Q128" s="1916"/>
      <c r="R128" s="132"/>
      <c r="S128" s="132"/>
      <c r="T128" s="132"/>
      <c r="U128" s="132"/>
      <c r="V128" s="1749"/>
      <c r="W128" s="151"/>
      <c r="X128" s="1916"/>
      <c r="Y128" s="132"/>
      <c r="Z128" s="132"/>
      <c r="AA128" s="132"/>
      <c r="AB128" s="132"/>
      <c r="AC128" s="1749"/>
      <c r="AD128" s="151"/>
      <c r="AE128" s="1916"/>
      <c r="AF128" s="132"/>
      <c r="AG128" s="132"/>
      <c r="AH128" s="132"/>
      <c r="AI128" s="132"/>
      <c r="AJ128" s="1749"/>
      <c r="AK128" s="151"/>
      <c r="AL128" s="1916"/>
      <c r="AM128" s="132"/>
      <c r="AN128" s="132"/>
      <c r="AO128" s="132"/>
      <c r="AP128" s="132"/>
      <c r="AQ128" s="1749"/>
      <c r="AR128" s="151"/>
      <c r="AS128" s="1916"/>
      <c r="AT128" s="132"/>
      <c r="AU128" s="132"/>
      <c r="AV128" s="132"/>
      <c r="AW128" s="132"/>
      <c r="AX128" s="1749"/>
      <c r="AY128" s="151"/>
      <c r="AZ128" s="270" t="str">
        <f t="shared" si="26"/>
        <v/>
      </c>
      <c r="BA128" s="271" t="str">
        <f t="shared" si="27"/>
        <v/>
      </c>
      <c r="BB128" s="271" t="str">
        <f t="shared" si="28"/>
        <v/>
      </c>
      <c r="BC128" s="271" t="str">
        <f t="shared" si="29"/>
        <v/>
      </c>
      <c r="BD128" s="272" t="str">
        <f t="shared" si="30"/>
        <v/>
      </c>
      <c r="BE128" s="15" t="str">
        <f t="shared" si="31"/>
        <v/>
      </c>
      <c r="BG128" s="270" t="str">
        <f t="shared" si="21"/>
        <v/>
      </c>
      <c r="BH128" s="271" t="str">
        <f t="shared" si="22"/>
        <v/>
      </c>
      <c r="BI128" s="273" t="str">
        <f t="shared" si="23"/>
        <v/>
      </c>
      <c r="BJ128" s="15" t="str">
        <f t="shared" si="24"/>
        <v/>
      </c>
      <c r="BL128" s="67" t="str">
        <f t="shared" si="32"/>
        <v/>
      </c>
      <c r="BM128" s="263"/>
      <c r="BO128" s="1850" t="str">
        <f>IF('20_P2_Alega'!P128&lt;&gt;"","SÍ","")</f>
        <v/>
      </c>
      <c r="BP128" s="1850" t="str">
        <f>IF('20_P2_Alega'!Q128&lt;&gt;"",'20_P2_Alega'!Q128,"")</f>
        <v/>
      </c>
      <c r="BQ128" s="1850"/>
      <c r="BS128" s="1440" t="str">
        <f t="shared" si="38"/>
        <v/>
      </c>
      <c r="BT128" s="1440" t="str">
        <f t="shared" si="39"/>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1404" t="str">
        <f>CONCATENATE('01_Carga'!$M$5,"_",$I129)</f>
        <v>FI__112</v>
      </c>
      <c r="B129" s="1405"/>
      <c r="C129" s="1734" t="str">
        <f>'12_P1_Lista'!T129</f>
        <v/>
      </c>
      <c r="D129" s="1461" t="str">
        <f>'12_P1_Lista'!U129</f>
        <v/>
      </c>
      <c r="E129" s="1405"/>
      <c r="F129" s="1735" t="str">
        <f>IF('14_P2_Convoca'!F130&lt;&gt;"",'14_P2_Convoca'!F130,"")</f>
        <v/>
      </c>
      <c r="G129" s="1459" t="str">
        <f>'14_P2_Convoca'!R130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316" t="str">
        <f>IF('16_P2_Prog'!O129&lt;&gt;"",'16_P2_Prog'!O129,"")</f>
        <v/>
      </c>
      <c r="P129" s="153"/>
      <c r="Q129" s="1916"/>
      <c r="R129" s="132"/>
      <c r="S129" s="132"/>
      <c r="T129" s="132"/>
      <c r="U129" s="132"/>
      <c r="V129" s="1749"/>
      <c r="W129" s="151"/>
      <c r="X129" s="1916"/>
      <c r="Y129" s="132"/>
      <c r="Z129" s="132"/>
      <c r="AA129" s="132"/>
      <c r="AB129" s="132"/>
      <c r="AC129" s="1749"/>
      <c r="AD129" s="151"/>
      <c r="AE129" s="1916"/>
      <c r="AF129" s="132"/>
      <c r="AG129" s="132"/>
      <c r="AH129" s="132"/>
      <c r="AI129" s="132"/>
      <c r="AJ129" s="1749"/>
      <c r="AK129" s="151"/>
      <c r="AL129" s="1916"/>
      <c r="AM129" s="132"/>
      <c r="AN129" s="132"/>
      <c r="AO129" s="132"/>
      <c r="AP129" s="132"/>
      <c r="AQ129" s="1749"/>
      <c r="AR129" s="151"/>
      <c r="AS129" s="1916"/>
      <c r="AT129" s="132"/>
      <c r="AU129" s="132"/>
      <c r="AV129" s="132"/>
      <c r="AW129" s="132"/>
      <c r="AX129" s="1749"/>
      <c r="AY129" s="151"/>
      <c r="AZ129" s="270" t="str">
        <f t="shared" si="26"/>
        <v/>
      </c>
      <c r="BA129" s="271" t="str">
        <f t="shared" si="27"/>
        <v/>
      </c>
      <c r="BB129" s="271" t="str">
        <f t="shared" si="28"/>
        <v/>
      </c>
      <c r="BC129" s="271" t="str">
        <f t="shared" si="29"/>
        <v/>
      </c>
      <c r="BD129" s="272" t="str">
        <f t="shared" si="30"/>
        <v/>
      </c>
      <c r="BE129" s="15" t="str">
        <f t="shared" si="31"/>
        <v/>
      </c>
      <c r="BG129" s="270" t="str">
        <f t="shared" si="21"/>
        <v/>
      </c>
      <c r="BH129" s="271" t="str">
        <f t="shared" si="22"/>
        <v/>
      </c>
      <c r="BI129" s="273" t="str">
        <f t="shared" si="23"/>
        <v/>
      </c>
      <c r="BJ129" s="15" t="str">
        <f t="shared" si="24"/>
        <v/>
      </c>
      <c r="BL129" s="67" t="str">
        <f t="shared" si="32"/>
        <v/>
      </c>
      <c r="BM129" s="263"/>
      <c r="BO129" s="1850" t="str">
        <f>IF('20_P2_Alega'!P129&lt;&gt;"","SÍ","")</f>
        <v/>
      </c>
      <c r="BP129" s="1850" t="str">
        <f>IF('20_P2_Alega'!Q129&lt;&gt;"",'20_P2_Alega'!Q129,"")</f>
        <v/>
      </c>
      <c r="BQ129" s="1850"/>
      <c r="BS129" s="1440" t="str">
        <f t="shared" si="38"/>
        <v/>
      </c>
      <c r="BT129" s="1440" t="str">
        <f t="shared" si="39"/>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1404" t="str">
        <f>CONCATENATE('01_Carga'!$M$5,"_",$I130)</f>
        <v>FI__113</v>
      </c>
      <c r="B130" s="1405"/>
      <c r="C130" s="1734" t="str">
        <f>'12_P1_Lista'!T130</f>
        <v/>
      </c>
      <c r="D130" s="1461" t="str">
        <f>'12_P1_Lista'!U130</f>
        <v/>
      </c>
      <c r="E130" s="1405"/>
      <c r="F130" s="1735" t="str">
        <f>IF('14_P2_Convoca'!F131&lt;&gt;"",'14_P2_Convoca'!F131,"")</f>
        <v/>
      </c>
      <c r="G130" s="1459" t="str">
        <f>'14_P2_Convoca'!R131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316" t="str">
        <f>IF('16_P2_Prog'!O130&lt;&gt;"",'16_P2_Prog'!O130,"")</f>
        <v/>
      </c>
      <c r="P130" s="153"/>
      <c r="Q130" s="1916"/>
      <c r="R130" s="132"/>
      <c r="S130" s="132"/>
      <c r="T130" s="132"/>
      <c r="U130" s="132"/>
      <c r="V130" s="1749"/>
      <c r="W130" s="151"/>
      <c r="X130" s="1916"/>
      <c r="Y130" s="132"/>
      <c r="Z130" s="132"/>
      <c r="AA130" s="132"/>
      <c r="AB130" s="132"/>
      <c r="AC130" s="1749"/>
      <c r="AD130" s="151"/>
      <c r="AE130" s="1916"/>
      <c r="AF130" s="132"/>
      <c r="AG130" s="132"/>
      <c r="AH130" s="132"/>
      <c r="AI130" s="132"/>
      <c r="AJ130" s="1749"/>
      <c r="AK130" s="151"/>
      <c r="AL130" s="1916"/>
      <c r="AM130" s="132"/>
      <c r="AN130" s="132"/>
      <c r="AO130" s="132"/>
      <c r="AP130" s="132"/>
      <c r="AQ130" s="1749"/>
      <c r="AR130" s="151"/>
      <c r="AS130" s="1916"/>
      <c r="AT130" s="132"/>
      <c r="AU130" s="132"/>
      <c r="AV130" s="132"/>
      <c r="AW130" s="132"/>
      <c r="AX130" s="1749"/>
      <c r="AY130" s="151"/>
      <c r="AZ130" s="270" t="str">
        <f t="shared" si="26"/>
        <v/>
      </c>
      <c r="BA130" s="271" t="str">
        <f t="shared" si="27"/>
        <v/>
      </c>
      <c r="BB130" s="271" t="str">
        <f t="shared" si="28"/>
        <v/>
      </c>
      <c r="BC130" s="271" t="str">
        <f t="shared" si="29"/>
        <v/>
      </c>
      <c r="BD130" s="272" t="str">
        <f t="shared" si="30"/>
        <v/>
      </c>
      <c r="BE130" s="15" t="str">
        <f t="shared" si="31"/>
        <v/>
      </c>
      <c r="BG130" s="270" t="str">
        <f t="shared" si="21"/>
        <v/>
      </c>
      <c r="BH130" s="271" t="str">
        <f t="shared" si="22"/>
        <v/>
      </c>
      <c r="BI130" s="273" t="str">
        <f t="shared" si="23"/>
        <v/>
      </c>
      <c r="BJ130" s="15" t="str">
        <f t="shared" si="24"/>
        <v/>
      </c>
      <c r="BL130" s="67" t="str">
        <f t="shared" si="32"/>
        <v/>
      </c>
      <c r="BM130" s="263"/>
      <c r="BO130" s="1850" t="str">
        <f>IF('20_P2_Alega'!P130&lt;&gt;"","SÍ","")</f>
        <v/>
      </c>
      <c r="BP130" s="1850" t="str">
        <f>IF('20_P2_Alega'!Q130&lt;&gt;"",'20_P2_Alega'!Q130,"")</f>
        <v/>
      </c>
      <c r="BQ130" s="1850"/>
      <c r="BS130" s="1440" t="str">
        <f t="shared" si="38"/>
        <v/>
      </c>
      <c r="BT130" s="1440" t="str">
        <f t="shared" si="39"/>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1404" t="str">
        <f>CONCATENATE('01_Carga'!$M$5,"_",$I131)</f>
        <v>FI__114</v>
      </c>
      <c r="B131" s="1405"/>
      <c r="C131" s="1734" t="str">
        <f>'12_P1_Lista'!T131</f>
        <v/>
      </c>
      <c r="D131" s="1461" t="str">
        <f>'12_P1_Lista'!U131</f>
        <v/>
      </c>
      <c r="E131" s="1405"/>
      <c r="F131" s="1735" t="str">
        <f>IF('14_P2_Convoca'!F132&lt;&gt;"",'14_P2_Convoca'!F132,"")</f>
        <v/>
      </c>
      <c r="G131" s="1459" t="str">
        <f>'14_P2_Convoca'!R132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316" t="str">
        <f>IF('16_P2_Prog'!O131&lt;&gt;"",'16_P2_Prog'!O131,"")</f>
        <v/>
      </c>
      <c r="P131" s="153"/>
      <c r="Q131" s="1916"/>
      <c r="R131" s="132"/>
      <c r="S131" s="132"/>
      <c r="T131" s="132"/>
      <c r="U131" s="132"/>
      <c r="V131" s="1749"/>
      <c r="W131" s="151"/>
      <c r="X131" s="1916"/>
      <c r="Y131" s="132"/>
      <c r="Z131" s="132"/>
      <c r="AA131" s="132"/>
      <c r="AB131" s="132"/>
      <c r="AC131" s="1749"/>
      <c r="AD131" s="151"/>
      <c r="AE131" s="1916"/>
      <c r="AF131" s="132"/>
      <c r="AG131" s="132"/>
      <c r="AH131" s="132"/>
      <c r="AI131" s="132"/>
      <c r="AJ131" s="1749"/>
      <c r="AK131" s="151"/>
      <c r="AL131" s="1916"/>
      <c r="AM131" s="132"/>
      <c r="AN131" s="132"/>
      <c r="AO131" s="132"/>
      <c r="AP131" s="132"/>
      <c r="AQ131" s="1749"/>
      <c r="AR131" s="151"/>
      <c r="AS131" s="1916"/>
      <c r="AT131" s="132"/>
      <c r="AU131" s="132"/>
      <c r="AV131" s="132"/>
      <c r="AW131" s="132"/>
      <c r="AX131" s="1749"/>
      <c r="AY131" s="151"/>
      <c r="AZ131" s="270" t="str">
        <f t="shared" si="26"/>
        <v/>
      </c>
      <c r="BA131" s="271" t="str">
        <f t="shared" si="27"/>
        <v/>
      </c>
      <c r="BB131" s="271" t="str">
        <f t="shared" si="28"/>
        <v/>
      </c>
      <c r="BC131" s="271" t="str">
        <f t="shared" si="29"/>
        <v/>
      </c>
      <c r="BD131" s="272" t="str">
        <f t="shared" si="30"/>
        <v/>
      </c>
      <c r="BE131" s="15" t="str">
        <f t="shared" si="31"/>
        <v/>
      </c>
      <c r="BG131" s="270" t="str">
        <f t="shared" si="21"/>
        <v/>
      </c>
      <c r="BH131" s="271" t="str">
        <f t="shared" si="22"/>
        <v/>
      </c>
      <c r="BI131" s="273" t="str">
        <f t="shared" si="23"/>
        <v/>
      </c>
      <c r="BJ131" s="15" t="str">
        <f t="shared" si="24"/>
        <v/>
      </c>
      <c r="BL131" s="67" t="str">
        <f t="shared" si="32"/>
        <v/>
      </c>
      <c r="BM131" s="263"/>
      <c r="BO131" s="1850" t="str">
        <f>IF('20_P2_Alega'!P131&lt;&gt;"","SÍ","")</f>
        <v/>
      </c>
      <c r="BP131" s="1850" t="str">
        <f>IF('20_P2_Alega'!Q131&lt;&gt;"",'20_P2_Alega'!Q131,"")</f>
        <v/>
      </c>
      <c r="BQ131" s="1850"/>
      <c r="BS131" s="1440" t="str">
        <f t="shared" si="38"/>
        <v/>
      </c>
      <c r="BT131" s="1440" t="str">
        <f t="shared" si="39"/>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1404" t="str">
        <f>CONCATENATE('01_Carga'!$M$5,"_",$I132)</f>
        <v>FI__115</v>
      </c>
      <c r="B132" s="1405"/>
      <c r="C132" s="1734" t="str">
        <f>'12_P1_Lista'!T132</f>
        <v/>
      </c>
      <c r="D132" s="1461" t="str">
        <f>'12_P1_Lista'!U132</f>
        <v/>
      </c>
      <c r="E132" s="1405"/>
      <c r="F132" s="1735" t="str">
        <f>IF('14_P2_Convoca'!F133&lt;&gt;"",'14_P2_Convoca'!F133,"")</f>
        <v/>
      </c>
      <c r="G132" s="1459" t="str">
        <f>'14_P2_Convoca'!R133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316" t="str">
        <f>IF('16_P2_Prog'!O132&lt;&gt;"",'16_P2_Prog'!O132,"")</f>
        <v/>
      </c>
      <c r="P132" s="153"/>
      <c r="Q132" s="1916"/>
      <c r="R132" s="132"/>
      <c r="S132" s="132"/>
      <c r="T132" s="132"/>
      <c r="U132" s="132"/>
      <c r="V132" s="1749"/>
      <c r="W132" s="151"/>
      <c r="X132" s="1916"/>
      <c r="Y132" s="132"/>
      <c r="Z132" s="132"/>
      <c r="AA132" s="132"/>
      <c r="AB132" s="132"/>
      <c r="AC132" s="1749"/>
      <c r="AD132" s="151"/>
      <c r="AE132" s="1916"/>
      <c r="AF132" s="132"/>
      <c r="AG132" s="132"/>
      <c r="AH132" s="132"/>
      <c r="AI132" s="132"/>
      <c r="AJ132" s="1749"/>
      <c r="AK132" s="151"/>
      <c r="AL132" s="1916"/>
      <c r="AM132" s="132"/>
      <c r="AN132" s="132"/>
      <c r="AO132" s="132"/>
      <c r="AP132" s="132"/>
      <c r="AQ132" s="1749"/>
      <c r="AR132" s="151"/>
      <c r="AS132" s="1916"/>
      <c r="AT132" s="132"/>
      <c r="AU132" s="132"/>
      <c r="AV132" s="132"/>
      <c r="AW132" s="132"/>
      <c r="AX132" s="1749"/>
      <c r="AY132" s="151"/>
      <c r="AZ132" s="270" t="str">
        <f t="shared" si="26"/>
        <v/>
      </c>
      <c r="BA132" s="271" t="str">
        <f t="shared" si="27"/>
        <v/>
      </c>
      <c r="BB132" s="271" t="str">
        <f t="shared" si="28"/>
        <v/>
      </c>
      <c r="BC132" s="271" t="str">
        <f t="shared" si="29"/>
        <v/>
      </c>
      <c r="BD132" s="272" t="str">
        <f t="shared" si="30"/>
        <v/>
      </c>
      <c r="BE132" s="15" t="str">
        <f t="shared" si="31"/>
        <v/>
      </c>
      <c r="BG132" s="270" t="str">
        <f t="shared" si="21"/>
        <v/>
      </c>
      <c r="BH132" s="271" t="str">
        <f t="shared" si="22"/>
        <v/>
      </c>
      <c r="BI132" s="273" t="str">
        <f t="shared" si="23"/>
        <v/>
      </c>
      <c r="BJ132" s="15" t="str">
        <f t="shared" si="24"/>
        <v/>
      </c>
      <c r="BL132" s="67" t="str">
        <f t="shared" si="32"/>
        <v/>
      </c>
      <c r="BM132" s="263"/>
      <c r="BO132" s="1850" t="str">
        <f>IF('20_P2_Alega'!P132&lt;&gt;"","SÍ","")</f>
        <v/>
      </c>
      <c r="BP132" s="1850" t="str">
        <f>IF('20_P2_Alega'!Q132&lt;&gt;"",'20_P2_Alega'!Q132,"")</f>
        <v/>
      </c>
      <c r="BQ132" s="1850"/>
      <c r="BS132" s="1440" t="str">
        <f t="shared" si="38"/>
        <v/>
      </c>
      <c r="BT132" s="1440" t="str">
        <f t="shared" si="39"/>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1404" t="str">
        <f>CONCATENATE('01_Carga'!$M$5,"_",$I133)</f>
        <v>FI__116</v>
      </c>
      <c r="B133" s="1405"/>
      <c r="C133" s="1734" t="str">
        <f>'12_P1_Lista'!T133</f>
        <v/>
      </c>
      <c r="D133" s="1461" t="str">
        <f>'12_P1_Lista'!U133</f>
        <v/>
      </c>
      <c r="E133" s="1405"/>
      <c r="F133" s="1735" t="str">
        <f>IF('14_P2_Convoca'!F134&lt;&gt;"",'14_P2_Convoca'!F134,"")</f>
        <v/>
      </c>
      <c r="G133" s="1459" t="str">
        <f>'14_P2_Convoca'!R134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316" t="str">
        <f>IF('16_P2_Prog'!O133&lt;&gt;"",'16_P2_Prog'!O133,"")</f>
        <v/>
      </c>
      <c r="P133" s="153"/>
      <c r="Q133" s="1916"/>
      <c r="R133" s="132"/>
      <c r="S133" s="132"/>
      <c r="T133" s="132"/>
      <c r="U133" s="132"/>
      <c r="V133" s="1749"/>
      <c r="W133" s="151"/>
      <c r="X133" s="1916"/>
      <c r="Y133" s="132"/>
      <c r="Z133" s="132"/>
      <c r="AA133" s="132"/>
      <c r="AB133" s="132"/>
      <c r="AC133" s="1749"/>
      <c r="AD133" s="151"/>
      <c r="AE133" s="1916"/>
      <c r="AF133" s="132"/>
      <c r="AG133" s="132"/>
      <c r="AH133" s="132"/>
      <c r="AI133" s="132"/>
      <c r="AJ133" s="1749"/>
      <c r="AK133" s="151"/>
      <c r="AL133" s="1916"/>
      <c r="AM133" s="132"/>
      <c r="AN133" s="132"/>
      <c r="AO133" s="132"/>
      <c r="AP133" s="132"/>
      <c r="AQ133" s="1749"/>
      <c r="AR133" s="151"/>
      <c r="AS133" s="1916"/>
      <c r="AT133" s="132"/>
      <c r="AU133" s="132"/>
      <c r="AV133" s="132"/>
      <c r="AW133" s="132"/>
      <c r="AX133" s="1749"/>
      <c r="AY133" s="151"/>
      <c r="AZ133" s="270" t="str">
        <f t="shared" si="26"/>
        <v/>
      </c>
      <c r="BA133" s="271" t="str">
        <f t="shared" si="27"/>
        <v/>
      </c>
      <c r="BB133" s="271" t="str">
        <f t="shared" si="28"/>
        <v/>
      </c>
      <c r="BC133" s="271" t="str">
        <f t="shared" si="29"/>
        <v/>
      </c>
      <c r="BD133" s="272" t="str">
        <f t="shared" si="30"/>
        <v/>
      </c>
      <c r="BE133" s="15" t="str">
        <f t="shared" si="31"/>
        <v/>
      </c>
      <c r="BG133" s="270" t="str">
        <f t="shared" si="21"/>
        <v/>
      </c>
      <c r="BH133" s="271" t="str">
        <f t="shared" si="22"/>
        <v/>
      </c>
      <c r="BI133" s="273" t="str">
        <f t="shared" si="23"/>
        <v/>
      </c>
      <c r="BJ133" s="15" t="str">
        <f t="shared" si="24"/>
        <v/>
      </c>
      <c r="BL133" s="67" t="str">
        <f t="shared" si="32"/>
        <v/>
      </c>
      <c r="BM133" s="263"/>
      <c r="BO133" s="1850" t="str">
        <f>IF('20_P2_Alega'!P133&lt;&gt;"","SÍ","")</f>
        <v/>
      </c>
      <c r="BP133" s="1850" t="str">
        <f>IF('20_P2_Alega'!Q133&lt;&gt;"",'20_P2_Alega'!Q133,"")</f>
        <v/>
      </c>
      <c r="BQ133" s="1850"/>
      <c r="BS133" s="1440" t="str">
        <f t="shared" si="38"/>
        <v/>
      </c>
      <c r="BT133" s="1440" t="str">
        <f t="shared" si="39"/>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1404" t="str">
        <f>CONCATENATE('01_Carga'!$M$5,"_",$I134)</f>
        <v>FI__117</v>
      </c>
      <c r="B134" s="1405"/>
      <c r="C134" s="1734" t="str">
        <f>'12_P1_Lista'!T134</f>
        <v/>
      </c>
      <c r="D134" s="1461" t="str">
        <f>'12_P1_Lista'!U134</f>
        <v/>
      </c>
      <c r="E134" s="1405"/>
      <c r="F134" s="1735" t="str">
        <f>IF('14_P2_Convoca'!F135&lt;&gt;"",'14_P2_Convoca'!F135,"")</f>
        <v/>
      </c>
      <c r="G134" s="1459" t="str">
        <f>'14_P2_Convoca'!R135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316" t="str">
        <f>IF('16_P2_Prog'!O134&lt;&gt;"",'16_P2_Prog'!O134,"")</f>
        <v/>
      </c>
      <c r="P134" s="153"/>
      <c r="Q134" s="1916"/>
      <c r="R134" s="132"/>
      <c r="S134" s="132"/>
      <c r="T134" s="132"/>
      <c r="U134" s="132"/>
      <c r="V134" s="1749"/>
      <c r="W134" s="151"/>
      <c r="X134" s="1916"/>
      <c r="Y134" s="132"/>
      <c r="Z134" s="132"/>
      <c r="AA134" s="132"/>
      <c r="AB134" s="132"/>
      <c r="AC134" s="1749"/>
      <c r="AD134" s="151"/>
      <c r="AE134" s="1916"/>
      <c r="AF134" s="132"/>
      <c r="AG134" s="132"/>
      <c r="AH134" s="132"/>
      <c r="AI134" s="132"/>
      <c r="AJ134" s="1749"/>
      <c r="AK134" s="151"/>
      <c r="AL134" s="1916"/>
      <c r="AM134" s="132"/>
      <c r="AN134" s="132"/>
      <c r="AO134" s="132"/>
      <c r="AP134" s="132"/>
      <c r="AQ134" s="1749"/>
      <c r="AR134" s="151"/>
      <c r="AS134" s="1916"/>
      <c r="AT134" s="132"/>
      <c r="AU134" s="132"/>
      <c r="AV134" s="132"/>
      <c r="AW134" s="132"/>
      <c r="AX134" s="1749"/>
      <c r="AY134" s="151"/>
      <c r="AZ134" s="270" t="str">
        <f t="shared" si="26"/>
        <v/>
      </c>
      <c r="BA134" s="271" t="str">
        <f t="shared" si="27"/>
        <v/>
      </c>
      <c r="BB134" s="271" t="str">
        <f t="shared" si="28"/>
        <v/>
      </c>
      <c r="BC134" s="271" t="str">
        <f t="shared" si="29"/>
        <v/>
      </c>
      <c r="BD134" s="272" t="str">
        <f t="shared" si="30"/>
        <v/>
      </c>
      <c r="BE134" s="15" t="str">
        <f t="shared" si="31"/>
        <v/>
      </c>
      <c r="BG134" s="270" t="str">
        <f t="shared" si="21"/>
        <v/>
      </c>
      <c r="BH134" s="271" t="str">
        <f t="shared" si="22"/>
        <v/>
      </c>
      <c r="BI134" s="273" t="str">
        <f t="shared" si="23"/>
        <v/>
      </c>
      <c r="BJ134" s="15" t="str">
        <f t="shared" si="24"/>
        <v/>
      </c>
      <c r="BL134" s="67" t="str">
        <f t="shared" si="32"/>
        <v/>
      </c>
      <c r="BM134" s="263"/>
      <c r="BO134" s="1850" t="str">
        <f>IF('20_P2_Alega'!P134&lt;&gt;"","SÍ","")</f>
        <v/>
      </c>
      <c r="BP134" s="1850" t="str">
        <f>IF('20_P2_Alega'!Q134&lt;&gt;"",'20_P2_Alega'!Q134,"")</f>
        <v/>
      </c>
      <c r="BQ134" s="1850"/>
      <c r="BS134" s="1440" t="str">
        <f t="shared" si="38"/>
        <v/>
      </c>
      <c r="BT134" s="1440" t="str">
        <f t="shared" si="39"/>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1404" t="str">
        <f>CONCATENATE('01_Carga'!$M$5,"_",$I135)</f>
        <v>FI__118</v>
      </c>
      <c r="B135" s="1405"/>
      <c r="C135" s="1734" t="str">
        <f>'12_P1_Lista'!T135</f>
        <v/>
      </c>
      <c r="D135" s="1461" t="str">
        <f>'12_P1_Lista'!U135</f>
        <v/>
      </c>
      <c r="E135" s="1405"/>
      <c r="F135" s="1735" t="str">
        <f>IF('14_P2_Convoca'!F136&lt;&gt;"",'14_P2_Convoca'!F136,"")</f>
        <v/>
      </c>
      <c r="G135" s="1459" t="str">
        <f>'14_P2_Convoca'!R136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316" t="str">
        <f>IF('16_P2_Prog'!O135&lt;&gt;"",'16_P2_Prog'!O135,"")</f>
        <v/>
      </c>
      <c r="P135" s="153"/>
      <c r="Q135" s="1916"/>
      <c r="R135" s="132"/>
      <c r="S135" s="132"/>
      <c r="T135" s="132"/>
      <c r="U135" s="132"/>
      <c r="V135" s="1749"/>
      <c r="W135" s="151"/>
      <c r="X135" s="1916"/>
      <c r="Y135" s="132"/>
      <c r="Z135" s="132"/>
      <c r="AA135" s="132"/>
      <c r="AB135" s="132"/>
      <c r="AC135" s="1749"/>
      <c r="AD135" s="151"/>
      <c r="AE135" s="1916"/>
      <c r="AF135" s="132"/>
      <c r="AG135" s="132"/>
      <c r="AH135" s="132"/>
      <c r="AI135" s="132"/>
      <c r="AJ135" s="1749"/>
      <c r="AK135" s="151"/>
      <c r="AL135" s="1916"/>
      <c r="AM135" s="132"/>
      <c r="AN135" s="132"/>
      <c r="AO135" s="132"/>
      <c r="AP135" s="132"/>
      <c r="AQ135" s="1749"/>
      <c r="AR135" s="151"/>
      <c r="AS135" s="1916"/>
      <c r="AT135" s="132"/>
      <c r="AU135" s="132"/>
      <c r="AV135" s="132"/>
      <c r="AW135" s="132"/>
      <c r="AX135" s="1749"/>
      <c r="AY135" s="151"/>
      <c r="AZ135" s="270" t="str">
        <f t="shared" si="26"/>
        <v/>
      </c>
      <c r="BA135" s="271" t="str">
        <f t="shared" si="27"/>
        <v/>
      </c>
      <c r="BB135" s="271" t="str">
        <f t="shared" si="28"/>
        <v/>
      </c>
      <c r="BC135" s="271" t="str">
        <f t="shared" si="29"/>
        <v/>
      </c>
      <c r="BD135" s="272" t="str">
        <f t="shared" si="30"/>
        <v/>
      </c>
      <c r="BE135" s="15" t="str">
        <f t="shared" si="31"/>
        <v/>
      </c>
      <c r="BG135" s="270" t="str">
        <f t="shared" si="21"/>
        <v/>
      </c>
      <c r="BH135" s="271" t="str">
        <f t="shared" si="22"/>
        <v/>
      </c>
      <c r="BI135" s="273" t="str">
        <f t="shared" si="23"/>
        <v/>
      </c>
      <c r="BJ135" s="15" t="str">
        <f t="shared" si="24"/>
        <v/>
      </c>
      <c r="BL135" s="67" t="str">
        <f t="shared" si="32"/>
        <v/>
      </c>
      <c r="BM135" s="263"/>
      <c r="BO135" s="1850" t="str">
        <f>IF('20_P2_Alega'!P135&lt;&gt;"","SÍ","")</f>
        <v/>
      </c>
      <c r="BP135" s="1850" t="str">
        <f>IF('20_P2_Alega'!Q135&lt;&gt;"",'20_P2_Alega'!Q135,"")</f>
        <v/>
      </c>
      <c r="BQ135" s="1850"/>
      <c r="BS135" s="1440" t="str">
        <f t="shared" si="38"/>
        <v/>
      </c>
      <c r="BT135" s="1440" t="str">
        <f t="shared" si="39"/>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1404" t="str">
        <f>CONCATENATE('01_Carga'!$M$5,"_",$I136)</f>
        <v>FI__119</v>
      </c>
      <c r="B136" s="1405"/>
      <c r="C136" s="1734" t="str">
        <f>'12_P1_Lista'!T136</f>
        <v/>
      </c>
      <c r="D136" s="1461" t="str">
        <f>'12_P1_Lista'!U136</f>
        <v/>
      </c>
      <c r="E136" s="1405"/>
      <c r="F136" s="1735" t="str">
        <f>IF('14_P2_Convoca'!F137&lt;&gt;"",'14_P2_Convoca'!F137,"")</f>
        <v/>
      </c>
      <c r="G136" s="1459" t="str">
        <f>'14_P2_Convoca'!R137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316" t="str">
        <f>IF('16_P2_Prog'!O136&lt;&gt;"",'16_P2_Prog'!O136,"")</f>
        <v/>
      </c>
      <c r="P136" s="153"/>
      <c r="Q136" s="1916"/>
      <c r="R136" s="132"/>
      <c r="S136" s="132"/>
      <c r="T136" s="132"/>
      <c r="U136" s="132"/>
      <c r="V136" s="1749"/>
      <c r="W136" s="151"/>
      <c r="X136" s="1916"/>
      <c r="Y136" s="132"/>
      <c r="Z136" s="132"/>
      <c r="AA136" s="132"/>
      <c r="AB136" s="132"/>
      <c r="AC136" s="1749"/>
      <c r="AD136" s="151"/>
      <c r="AE136" s="1916"/>
      <c r="AF136" s="132"/>
      <c r="AG136" s="132"/>
      <c r="AH136" s="132"/>
      <c r="AI136" s="132"/>
      <c r="AJ136" s="1749"/>
      <c r="AK136" s="151"/>
      <c r="AL136" s="1916"/>
      <c r="AM136" s="132"/>
      <c r="AN136" s="132"/>
      <c r="AO136" s="132"/>
      <c r="AP136" s="132"/>
      <c r="AQ136" s="1749"/>
      <c r="AR136" s="151"/>
      <c r="AS136" s="1916"/>
      <c r="AT136" s="132"/>
      <c r="AU136" s="132"/>
      <c r="AV136" s="132"/>
      <c r="AW136" s="132"/>
      <c r="AX136" s="1749"/>
      <c r="AY136" s="151"/>
      <c r="AZ136" s="270" t="str">
        <f t="shared" si="26"/>
        <v/>
      </c>
      <c r="BA136" s="271" t="str">
        <f t="shared" si="27"/>
        <v/>
      </c>
      <c r="BB136" s="271" t="str">
        <f t="shared" si="28"/>
        <v/>
      </c>
      <c r="BC136" s="271" t="str">
        <f t="shared" si="29"/>
        <v/>
      </c>
      <c r="BD136" s="272" t="str">
        <f t="shared" si="30"/>
        <v/>
      </c>
      <c r="BE136" s="15" t="str">
        <f t="shared" si="31"/>
        <v/>
      </c>
      <c r="BG136" s="270" t="str">
        <f t="shared" si="21"/>
        <v/>
      </c>
      <c r="BH136" s="271" t="str">
        <f t="shared" si="22"/>
        <v/>
      </c>
      <c r="BI136" s="273" t="str">
        <f t="shared" si="23"/>
        <v/>
      </c>
      <c r="BJ136" s="15" t="str">
        <f t="shared" si="24"/>
        <v/>
      </c>
      <c r="BL136" s="67" t="str">
        <f t="shared" si="32"/>
        <v/>
      </c>
      <c r="BM136" s="263"/>
      <c r="BO136" s="1850" t="str">
        <f>IF('20_P2_Alega'!P136&lt;&gt;"","SÍ","")</f>
        <v/>
      </c>
      <c r="BP136" s="1850" t="str">
        <f>IF('20_P2_Alega'!Q136&lt;&gt;"",'20_P2_Alega'!Q136,"")</f>
        <v/>
      </c>
      <c r="BQ136" s="1850"/>
      <c r="BS136" s="1440" t="str">
        <f t="shared" si="38"/>
        <v/>
      </c>
      <c r="BT136" s="1440" t="str">
        <f t="shared" si="39"/>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1404" t="str">
        <f>CONCATENATE('01_Carga'!$M$5,"_",$I137)</f>
        <v>FI__120</v>
      </c>
      <c r="B137" s="1405"/>
      <c r="C137" s="1734" t="str">
        <f>'12_P1_Lista'!T137</f>
        <v/>
      </c>
      <c r="D137" s="1461" t="str">
        <f>'12_P1_Lista'!U137</f>
        <v/>
      </c>
      <c r="E137" s="1405"/>
      <c r="F137" s="1735" t="str">
        <f>IF('14_P2_Convoca'!F138&lt;&gt;"",'14_P2_Convoca'!F138,"")</f>
        <v/>
      </c>
      <c r="G137" s="1459" t="str">
        <f>'14_P2_Convoca'!R138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316" t="str">
        <f>IF('16_P2_Prog'!O137&lt;&gt;"",'16_P2_Prog'!O137,"")</f>
        <v/>
      </c>
      <c r="P137" s="153"/>
      <c r="Q137" s="1916"/>
      <c r="R137" s="132"/>
      <c r="S137" s="132"/>
      <c r="T137" s="132"/>
      <c r="U137" s="132"/>
      <c r="V137" s="1749"/>
      <c r="W137" s="151"/>
      <c r="X137" s="1916"/>
      <c r="Y137" s="132"/>
      <c r="Z137" s="132"/>
      <c r="AA137" s="132"/>
      <c r="AB137" s="132"/>
      <c r="AC137" s="1749"/>
      <c r="AD137" s="151"/>
      <c r="AE137" s="1916"/>
      <c r="AF137" s="132"/>
      <c r="AG137" s="132"/>
      <c r="AH137" s="132"/>
      <c r="AI137" s="132"/>
      <c r="AJ137" s="1749"/>
      <c r="AK137" s="151"/>
      <c r="AL137" s="1916"/>
      <c r="AM137" s="132"/>
      <c r="AN137" s="132"/>
      <c r="AO137" s="132"/>
      <c r="AP137" s="132"/>
      <c r="AQ137" s="1749"/>
      <c r="AR137" s="151"/>
      <c r="AS137" s="1916"/>
      <c r="AT137" s="132"/>
      <c r="AU137" s="132"/>
      <c r="AV137" s="132"/>
      <c r="AW137" s="132"/>
      <c r="AX137" s="1749"/>
      <c r="AY137" s="151"/>
      <c r="AZ137" s="270" t="str">
        <f t="shared" si="26"/>
        <v/>
      </c>
      <c r="BA137" s="271" t="str">
        <f t="shared" si="27"/>
        <v/>
      </c>
      <c r="BB137" s="271" t="str">
        <f t="shared" si="28"/>
        <v/>
      </c>
      <c r="BC137" s="271" t="str">
        <f t="shared" si="29"/>
        <v/>
      </c>
      <c r="BD137" s="272" t="str">
        <f t="shared" si="30"/>
        <v/>
      </c>
      <c r="BE137" s="15" t="str">
        <f t="shared" si="31"/>
        <v/>
      </c>
      <c r="BG137" s="270" t="str">
        <f t="shared" si="21"/>
        <v/>
      </c>
      <c r="BH137" s="271" t="str">
        <f t="shared" si="22"/>
        <v/>
      </c>
      <c r="BI137" s="273" t="str">
        <f t="shared" si="23"/>
        <v/>
      </c>
      <c r="BJ137" s="15" t="str">
        <f t="shared" si="24"/>
        <v/>
      </c>
      <c r="BL137" s="67" t="str">
        <f t="shared" si="32"/>
        <v/>
      </c>
      <c r="BM137" s="263"/>
      <c r="BO137" s="1850" t="str">
        <f>IF('20_P2_Alega'!P137&lt;&gt;"","SÍ","")</f>
        <v/>
      </c>
      <c r="BP137" s="1850" t="str">
        <f>IF('20_P2_Alega'!Q137&lt;&gt;"",'20_P2_Alega'!Q137,"")</f>
        <v/>
      </c>
      <c r="BQ137" s="1850"/>
      <c r="BS137" s="1440" t="str">
        <f t="shared" si="38"/>
        <v/>
      </c>
      <c r="BT137" s="1440" t="str">
        <f t="shared" si="39"/>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1404" t="str">
        <f>CONCATENATE('01_Carga'!$M$5,"_",$I138)</f>
        <v>FI__121</v>
      </c>
      <c r="B138" s="1405"/>
      <c r="C138" s="1734" t="str">
        <f>'12_P1_Lista'!T138</f>
        <v/>
      </c>
      <c r="D138" s="1461" t="str">
        <f>'12_P1_Lista'!U138</f>
        <v/>
      </c>
      <c r="E138" s="1405"/>
      <c r="F138" s="1735" t="str">
        <f>IF('14_P2_Convoca'!F139&lt;&gt;"",'14_P2_Convoca'!F139,"")</f>
        <v/>
      </c>
      <c r="G138" s="1459" t="str">
        <f>'14_P2_Convoca'!R139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316" t="str">
        <f>IF('16_P2_Prog'!O138&lt;&gt;"",'16_P2_Prog'!O138,"")</f>
        <v/>
      </c>
      <c r="P138" s="153"/>
      <c r="Q138" s="1916"/>
      <c r="R138" s="132"/>
      <c r="S138" s="132"/>
      <c r="T138" s="132"/>
      <c r="U138" s="132"/>
      <c r="V138" s="1749"/>
      <c r="W138" s="151"/>
      <c r="X138" s="1916"/>
      <c r="Y138" s="132"/>
      <c r="Z138" s="132"/>
      <c r="AA138" s="132"/>
      <c r="AB138" s="132"/>
      <c r="AC138" s="1749"/>
      <c r="AD138" s="151"/>
      <c r="AE138" s="1916"/>
      <c r="AF138" s="132"/>
      <c r="AG138" s="132"/>
      <c r="AH138" s="132"/>
      <c r="AI138" s="132"/>
      <c r="AJ138" s="1749"/>
      <c r="AK138" s="151"/>
      <c r="AL138" s="1916"/>
      <c r="AM138" s="132"/>
      <c r="AN138" s="132"/>
      <c r="AO138" s="132"/>
      <c r="AP138" s="132"/>
      <c r="AQ138" s="1749"/>
      <c r="AR138" s="151"/>
      <c r="AS138" s="1916"/>
      <c r="AT138" s="132"/>
      <c r="AU138" s="132"/>
      <c r="AV138" s="132"/>
      <c r="AW138" s="132"/>
      <c r="AX138" s="1749"/>
      <c r="AY138" s="151"/>
      <c r="AZ138" s="270" t="str">
        <f t="shared" si="26"/>
        <v/>
      </c>
      <c r="BA138" s="271" t="str">
        <f t="shared" si="27"/>
        <v/>
      </c>
      <c r="BB138" s="271" t="str">
        <f t="shared" si="28"/>
        <v/>
      </c>
      <c r="BC138" s="271" t="str">
        <f t="shared" si="29"/>
        <v/>
      </c>
      <c r="BD138" s="272" t="str">
        <f t="shared" si="30"/>
        <v/>
      </c>
      <c r="BE138" s="15" t="str">
        <f t="shared" si="31"/>
        <v/>
      </c>
      <c r="BG138" s="270" t="str">
        <f t="shared" si="21"/>
        <v/>
      </c>
      <c r="BH138" s="271" t="str">
        <f t="shared" si="22"/>
        <v/>
      </c>
      <c r="BI138" s="273" t="str">
        <f t="shared" si="23"/>
        <v/>
      </c>
      <c r="BJ138" s="15" t="str">
        <f t="shared" si="24"/>
        <v/>
      </c>
      <c r="BL138" s="67" t="str">
        <f t="shared" si="32"/>
        <v/>
      </c>
      <c r="BM138" s="263"/>
      <c r="BO138" s="1850" t="str">
        <f>IF('20_P2_Alega'!P138&lt;&gt;"","SÍ","")</f>
        <v/>
      </c>
      <c r="BP138" s="1850" t="str">
        <f>IF('20_P2_Alega'!Q138&lt;&gt;"",'20_P2_Alega'!Q138,"")</f>
        <v/>
      </c>
      <c r="BQ138" s="1850"/>
      <c r="BS138" s="1440" t="str">
        <f t="shared" si="38"/>
        <v/>
      </c>
      <c r="BT138" s="1440" t="str">
        <f t="shared" si="39"/>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1404" t="str">
        <f>CONCATENATE('01_Carga'!$M$5,"_",$I139)</f>
        <v>FI__122</v>
      </c>
      <c r="B139" s="1405"/>
      <c r="C139" s="1734" t="str">
        <f>'12_P1_Lista'!T139</f>
        <v/>
      </c>
      <c r="D139" s="1461" t="str">
        <f>'12_P1_Lista'!U139</f>
        <v/>
      </c>
      <c r="E139" s="1405"/>
      <c r="F139" s="1735" t="str">
        <f>IF('14_P2_Convoca'!F140&lt;&gt;"",'14_P2_Convoca'!F140,"")</f>
        <v/>
      </c>
      <c r="G139" s="1459" t="str">
        <f>'14_P2_Convoca'!R140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316" t="str">
        <f>IF('16_P2_Prog'!O139&lt;&gt;"",'16_P2_Prog'!O139,"")</f>
        <v/>
      </c>
      <c r="P139" s="153"/>
      <c r="Q139" s="1916"/>
      <c r="R139" s="132"/>
      <c r="S139" s="132"/>
      <c r="T139" s="132"/>
      <c r="U139" s="132"/>
      <c r="V139" s="1749"/>
      <c r="W139" s="151"/>
      <c r="X139" s="1916"/>
      <c r="Y139" s="132"/>
      <c r="Z139" s="132"/>
      <c r="AA139" s="132"/>
      <c r="AB139" s="132"/>
      <c r="AC139" s="1749"/>
      <c r="AD139" s="151"/>
      <c r="AE139" s="1916"/>
      <c r="AF139" s="132"/>
      <c r="AG139" s="132"/>
      <c r="AH139" s="132"/>
      <c r="AI139" s="132"/>
      <c r="AJ139" s="1749"/>
      <c r="AK139" s="151"/>
      <c r="AL139" s="1916"/>
      <c r="AM139" s="132"/>
      <c r="AN139" s="132"/>
      <c r="AO139" s="132"/>
      <c r="AP139" s="132"/>
      <c r="AQ139" s="1749"/>
      <c r="AR139" s="151"/>
      <c r="AS139" s="1916"/>
      <c r="AT139" s="132"/>
      <c r="AU139" s="132"/>
      <c r="AV139" s="132"/>
      <c r="AW139" s="132"/>
      <c r="AX139" s="1749"/>
      <c r="AY139" s="151"/>
      <c r="AZ139" s="270" t="str">
        <f t="shared" si="26"/>
        <v/>
      </c>
      <c r="BA139" s="271" t="str">
        <f t="shared" si="27"/>
        <v/>
      </c>
      <c r="BB139" s="271" t="str">
        <f t="shared" si="28"/>
        <v/>
      </c>
      <c r="BC139" s="271" t="str">
        <f t="shared" si="29"/>
        <v/>
      </c>
      <c r="BD139" s="272" t="str">
        <f t="shared" si="30"/>
        <v/>
      </c>
      <c r="BE139" s="15" t="str">
        <f t="shared" si="31"/>
        <v/>
      </c>
      <c r="BG139" s="270" t="str">
        <f t="shared" si="21"/>
        <v/>
      </c>
      <c r="BH139" s="271" t="str">
        <f t="shared" si="22"/>
        <v/>
      </c>
      <c r="BI139" s="273" t="str">
        <f t="shared" si="23"/>
        <v/>
      </c>
      <c r="BJ139" s="15" t="str">
        <f t="shared" si="24"/>
        <v/>
      </c>
      <c r="BL139" s="67" t="str">
        <f t="shared" si="32"/>
        <v/>
      </c>
      <c r="BM139" s="263"/>
      <c r="BO139" s="1850" t="str">
        <f>IF('20_P2_Alega'!P139&lt;&gt;"","SÍ","")</f>
        <v/>
      </c>
      <c r="BP139" s="1850" t="str">
        <f>IF('20_P2_Alega'!Q139&lt;&gt;"",'20_P2_Alega'!Q139,"")</f>
        <v/>
      </c>
      <c r="BQ139" s="1850"/>
      <c r="BS139" s="1440" t="str">
        <f t="shared" si="38"/>
        <v/>
      </c>
      <c r="BT139" s="1440" t="str">
        <f t="shared" si="39"/>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1404" t="str">
        <f>CONCATENATE('01_Carga'!$M$5,"_",$I140)</f>
        <v>FI__123</v>
      </c>
      <c r="B140" s="1405"/>
      <c r="C140" s="1734" t="str">
        <f>'12_P1_Lista'!T140</f>
        <v/>
      </c>
      <c r="D140" s="1461" t="str">
        <f>'12_P1_Lista'!U140</f>
        <v/>
      </c>
      <c r="E140" s="1405"/>
      <c r="F140" s="1735" t="str">
        <f>IF('14_P2_Convoca'!F141&lt;&gt;"",'14_P2_Convoca'!F141,"")</f>
        <v/>
      </c>
      <c r="G140" s="1459" t="str">
        <f>'14_P2_Convoca'!R141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316" t="str">
        <f>IF('16_P2_Prog'!O140&lt;&gt;"",'16_P2_Prog'!O140,"")</f>
        <v/>
      </c>
      <c r="P140" s="153"/>
      <c r="Q140" s="1916"/>
      <c r="R140" s="132"/>
      <c r="S140" s="132"/>
      <c r="T140" s="132"/>
      <c r="U140" s="132"/>
      <c r="V140" s="1749"/>
      <c r="W140" s="151"/>
      <c r="X140" s="1916"/>
      <c r="Y140" s="132"/>
      <c r="Z140" s="132"/>
      <c r="AA140" s="132"/>
      <c r="AB140" s="132"/>
      <c r="AC140" s="1749"/>
      <c r="AD140" s="151"/>
      <c r="AE140" s="1916"/>
      <c r="AF140" s="132"/>
      <c r="AG140" s="132"/>
      <c r="AH140" s="132"/>
      <c r="AI140" s="132"/>
      <c r="AJ140" s="1749"/>
      <c r="AK140" s="151"/>
      <c r="AL140" s="1916"/>
      <c r="AM140" s="132"/>
      <c r="AN140" s="132"/>
      <c r="AO140" s="132"/>
      <c r="AP140" s="132"/>
      <c r="AQ140" s="1749"/>
      <c r="AR140" s="151"/>
      <c r="AS140" s="1916"/>
      <c r="AT140" s="132"/>
      <c r="AU140" s="132"/>
      <c r="AV140" s="132"/>
      <c r="AW140" s="132"/>
      <c r="AX140" s="1749"/>
      <c r="AY140" s="151"/>
      <c r="AZ140" s="270" t="str">
        <f t="shared" si="26"/>
        <v/>
      </c>
      <c r="BA140" s="271" t="str">
        <f t="shared" si="27"/>
        <v/>
      </c>
      <c r="BB140" s="271" t="str">
        <f t="shared" si="28"/>
        <v/>
      </c>
      <c r="BC140" s="271" t="str">
        <f t="shared" si="29"/>
        <v/>
      </c>
      <c r="BD140" s="272" t="str">
        <f t="shared" si="30"/>
        <v/>
      </c>
      <c r="BE140" s="15" t="str">
        <f t="shared" si="31"/>
        <v/>
      </c>
      <c r="BG140" s="270" t="str">
        <f t="shared" si="21"/>
        <v/>
      </c>
      <c r="BH140" s="271" t="str">
        <f t="shared" si="22"/>
        <v/>
      </c>
      <c r="BI140" s="273" t="str">
        <f t="shared" si="23"/>
        <v/>
      </c>
      <c r="BJ140" s="15" t="str">
        <f t="shared" si="24"/>
        <v/>
      </c>
      <c r="BL140" s="67" t="str">
        <f t="shared" si="32"/>
        <v/>
      </c>
      <c r="BM140" s="263"/>
      <c r="BO140" s="1850" t="str">
        <f>IF('20_P2_Alega'!P140&lt;&gt;"","SÍ","")</f>
        <v/>
      </c>
      <c r="BP140" s="1850" t="str">
        <f>IF('20_P2_Alega'!Q140&lt;&gt;"",'20_P2_Alega'!Q140,"")</f>
        <v/>
      </c>
      <c r="BQ140" s="1850"/>
      <c r="BS140" s="1440" t="str">
        <f t="shared" si="38"/>
        <v/>
      </c>
      <c r="BT140" s="1440" t="str">
        <f t="shared" si="39"/>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1404" t="str">
        <f>CONCATENATE('01_Carga'!$M$5,"_",$I141)</f>
        <v>FI__124</v>
      </c>
      <c r="B141" s="1405"/>
      <c r="C141" s="1734" t="str">
        <f>'12_P1_Lista'!T141</f>
        <v/>
      </c>
      <c r="D141" s="1461" t="str">
        <f>'12_P1_Lista'!U141</f>
        <v/>
      </c>
      <c r="E141" s="1405"/>
      <c r="F141" s="1735" t="str">
        <f>IF('14_P2_Convoca'!F142&lt;&gt;"",'14_P2_Convoca'!F142,"")</f>
        <v/>
      </c>
      <c r="G141" s="1459" t="str">
        <f>'14_P2_Convoca'!R142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316" t="str">
        <f>IF('16_P2_Prog'!O141&lt;&gt;"",'16_P2_Prog'!O141,"")</f>
        <v/>
      </c>
      <c r="P141" s="153"/>
      <c r="Q141" s="1916"/>
      <c r="R141" s="132"/>
      <c r="S141" s="132"/>
      <c r="T141" s="132"/>
      <c r="U141" s="132"/>
      <c r="V141" s="1749"/>
      <c r="W141" s="151"/>
      <c r="X141" s="1916"/>
      <c r="Y141" s="132"/>
      <c r="Z141" s="132"/>
      <c r="AA141" s="132"/>
      <c r="AB141" s="132"/>
      <c r="AC141" s="1749"/>
      <c r="AD141" s="151"/>
      <c r="AE141" s="1916"/>
      <c r="AF141" s="132"/>
      <c r="AG141" s="132"/>
      <c r="AH141" s="132"/>
      <c r="AI141" s="132"/>
      <c r="AJ141" s="1749"/>
      <c r="AK141" s="151"/>
      <c r="AL141" s="1916"/>
      <c r="AM141" s="132"/>
      <c r="AN141" s="132"/>
      <c r="AO141" s="132"/>
      <c r="AP141" s="132"/>
      <c r="AQ141" s="1749"/>
      <c r="AR141" s="151"/>
      <c r="AS141" s="1916"/>
      <c r="AT141" s="132"/>
      <c r="AU141" s="132"/>
      <c r="AV141" s="132"/>
      <c r="AW141" s="132"/>
      <c r="AX141" s="1749"/>
      <c r="AY141" s="151"/>
      <c r="AZ141" s="270" t="str">
        <f t="shared" si="26"/>
        <v/>
      </c>
      <c r="BA141" s="271" t="str">
        <f t="shared" si="27"/>
        <v/>
      </c>
      <c r="BB141" s="271" t="str">
        <f t="shared" si="28"/>
        <v/>
      </c>
      <c r="BC141" s="271" t="str">
        <f t="shared" si="29"/>
        <v/>
      </c>
      <c r="BD141" s="272" t="str">
        <f t="shared" si="30"/>
        <v/>
      </c>
      <c r="BE141" s="15" t="str">
        <f t="shared" si="31"/>
        <v/>
      </c>
      <c r="BG141" s="270" t="str">
        <f t="shared" si="21"/>
        <v/>
      </c>
      <c r="BH141" s="271" t="str">
        <f t="shared" si="22"/>
        <v/>
      </c>
      <c r="BI141" s="273" t="str">
        <f t="shared" si="23"/>
        <v/>
      </c>
      <c r="BJ141" s="15" t="str">
        <f t="shared" si="24"/>
        <v/>
      </c>
      <c r="BL141" s="67" t="str">
        <f t="shared" si="32"/>
        <v/>
      </c>
      <c r="BM141" s="263"/>
      <c r="BO141" s="1850" t="str">
        <f>IF('20_P2_Alega'!P141&lt;&gt;"","SÍ","")</f>
        <v/>
      </c>
      <c r="BP141" s="1850" t="str">
        <f>IF('20_P2_Alega'!Q141&lt;&gt;"",'20_P2_Alega'!Q141,"")</f>
        <v/>
      </c>
      <c r="BQ141" s="1850"/>
      <c r="BS141" s="1440" t="str">
        <f t="shared" si="38"/>
        <v/>
      </c>
      <c r="BT141" s="1440" t="str">
        <f t="shared" si="39"/>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1404" t="str">
        <f>CONCATENATE('01_Carga'!$M$5,"_",$I142)</f>
        <v>FI__125</v>
      </c>
      <c r="B142" s="1405"/>
      <c r="C142" s="1734" t="str">
        <f>'12_P1_Lista'!T142</f>
        <v/>
      </c>
      <c r="D142" s="1461" t="str">
        <f>'12_P1_Lista'!U142</f>
        <v/>
      </c>
      <c r="E142" s="1405"/>
      <c r="F142" s="1735" t="str">
        <f>IF('14_P2_Convoca'!F143&lt;&gt;"",'14_P2_Convoca'!F143,"")</f>
        <v/>
      </c>
      <c r="G142" s="1459" t="str">
        <f>'14_P2_Convoca'!R143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316" t="str">
        <f>IF('16_P2_Prog'!O142&lt;&gt;"",'16_P2_Prog'!O142,"")</f>
        <v/>
      </c>
      <c r="P142" s="153"/>
      <c r="Q142" s="1916"/>
      <c r="R142" s="132"/>
      <c r="S142" s="132"/>
      <c r="T142" s="132"/>
      <c r="U142" s="132"/>
      <c r="V142" s="1749"/>
      <c r="W142" s="151"/>
      <c r="X142" s="1916"/>
      <c r="Y142" s="132"/>
      <c r="Z142" s="132"/>
      <c r="AA142" s="132"/>
      <c r="AB142" s="132"/>
      <c r="AC142" s="1749"/>
      <c r="AD142" s="151"/>
      <c r="AE142" s="1916"/>
      <c r="AF142" s="132"/>
      <c r="AG142" s="132"/>
      <c r="AH142" s="132"/>
      <c r="AI142" s="132"/>
      <c r="AJ142" s="1749"/>
      <c r="AK142" s="151"/>
      <c r="AL142" s="1916"/>
      <c r="AM142" s="132"/>
      <c r="AN142" s="132"/>
      <c r="AO142" s="132"/>
      <c r="AP142" s="132"/>
      <c r="AQ142" s="1749"/>
      <c r="AR142" s="151"/>
      <c r="AS142" s="1916"/>
      <c r="AT142" s="132"/>
      <c r="AU142" s="132"/>
      <c r="AV142" s="132"/>
      <c r="AW142" s="132"/>
      <c r="AX142" s="1749"/>
      <c r="AY142" s="151"/>
      <c r="AZ142" s="270" t="str">
        <f t="shared" si="26"/>
        <v/>
      </c>
      <c r="BA142" s="271" t="str">
        <f t="shared" si="27"/>
        <v/>
      </c>
      <c r="BB142" s="271" t="str">
        <f t="shared" si="28"/>
        <v/>
      </c>
      <c r="BC142" s="271" t="str">
        <f t="shared" si="29"/>
        <v/>
      </c>
      <c r="BD142" s="272" t="str">
        <f t="shared" si="30"/>
        <v/>
      </c>
      <c r="BE142" s="15" t="str">
        <f t="shared" si="31"/>
        <v/>
      </c>
      <c r="BG142" s="270" t="str">
        <f t="shared" si="21"/>
        <v/>
      </c>
      <c r="BH142" s="271" t="str">
        <f t="shared" si="22"/>
        <v/>
      </c>
      <c r="BI142" s="273" t="str">
        <f t="shared" si="23"/>
        <v/>
      </c>
      <c r="BJ142" s="15" t="str">
        <f t="shared" si="24"/>
        <v/>
      </c>
      <c r="BL142" s="67" t="str">
        <f t="shared" si="32"/>
        <v/>
      </c>
      <c r="BM142" s="263"/>
      <c r="BO142" s="1850" t="str">
        <f>IF('20_P2_Alega'!P142&lt;&gt;"","SÍ","")</f>
        <v/>
      </c>
      <c r="BP142" s="1850" t="str">
        <f>IF('20_P2_Alega'!Q142&lt;&gt;"",'20_P2_Alega'!Q142,"")</f>
        <v/>
      </c>
      <c r="BQ142" s="1850"/>
      <c r="BS142" s="1440" t="str">
        <f t="shared" si="38"/>
        <v/>
      </c>
      <c r="BT142" s="1440" t="str">
        <f t="shared" si="39"/>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1404" t="str">
        <f>CONCATENATE('01_Carga'!$M$5,"_",$I143)</f>
        <v>FI__126</v>
      </c>
      <c r="B143" s="1405"/>
      <c r="C143" s="1734" t="str">
        <f>'12_P1_Lista'!T143</f>
        <v/>
      </c>
      <c r="D143" s="1461" t="str">
        <f>'12_P1_Lista'!U143</f>
        <v/>
      </c>
      <c r="E143" s="1405"/>
      <c r="F143" s="1735" t="str">
        <f>IF('14_P2_Convoca'!F144&lt;&gt;"",'14_P2_Convoca'!F144,"")</f>
        <v/>
      </c>
      <c r="G143" s="1459" t="str">
        <f>'14_P2_Convoca'!R144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316" t="str">
        <f>IF('16_P2_Prog'!O143&lt;&gt;"",'16_P2_Prog'!O143,"")</f>
        <v/>
      </c>
      <c r="P143" s="153"/>
      <c r="Q143" s="1916"/>
      <c r="R143" s="132"/>
      <c r="S143" s="132"/>
      <c r="T143" s="132"/>
      <c r="U143" s="132"/>
      <c r="V143" s="1749"/>
      <c r="W143" s="151"/>
      <c r="X143" s="1916"/>
      <c r="Y143" s="132"/>
      <c r="Z143" s="132"/>
      <c r="AA143" s="132"/>
      <c r="AB143" s="132"/>
      <c r="AC143" s="1749"/>
      <c r="AD143" s="151"/>
      <c r="AE143" s="1916"/>
      <c r="AF143" s="132"/>
      <c r="AG143" s="132"/>
      <c r="AH143" s="132"/>
      <c r="AI143" s="132"/>
      <c r="AJ143" s="1749"/>
      <c r="AK143" s="151"/>
      <c r="AL143" s="1916"/>
      <c r="AM143" s="132"/>
      <c r="AN143" s="132"/>
      <c r="AO143" s="132"/>
      <c r="AP143" s="132"/>
      <c r="AQ143" s="1749"/>
      <c r="AR143" s="151"/>
      <c r="AS143" s="1916"/>
      <c r="AT143" s="132"/>
      <c r="AU143" s="132"/>
      <c r="AV143" s="132"/>
      <c r="AW143" s="132"/>
      <c r="AX143" s="1749"/>
      <c r="AY143" s="151"/>
      <c r="AZ143" s="270" t="str">
        <f t="shared" si="26"/>
        <v/>
      </c>
      <c r="BA143" s="271" t="str">
        <f t="shared" si="27"/>
        <v/>
      </c>
      <c r="BB143" s="271" t="str">
        <f t="shared" si="28"/>
        <v/>
      </c>
      <c r="BC143" s="271" t="str">
        <f t="shared" si="29"/>
        <v/>
      </c>
      <c r="BD143" s="272" t="str">
        <f t="shared" si="30"/>
        <v/>
      </c>
      <c r="BE143" s="15" t="str">
        <f t="shared" si="31"/>
        <v/>
      </c>
      <c r="BG143" s="270" t="str">
        <f t="shared" si="21"/>
        <v/>
      </c>
      <c r="BH143" s="271" t="str">
        <f t="shared" si="22"/>
        <v/>
      </c>
      <c r="BI143" s="273" t="str">
        <f t="shared" si="23"/>
        <v/>
      </c>
      <c r="BJ143" s="15" t="str">
        <f t="shared" si="24"/>
        <v/>
      </c>
      <c r="BL143" s="67" t="str">
        <f t="shared" si="32"/>
        <v/>
      </c>
      <c r="BM143" s="263"/>
      <c r="BO143" s="1850" t="str">
        <f>IF('20_P2_Alega'!P143&lt;&gt;"","SÍ","")</f>
        <v/>
      </c>
      <c r="BP143" s="1850" t="str">
        <f>IF('20_P2_Alega'!Q143&lt;&gt;"",'20_P2_Alega'!Q143,"")</f>
        <v/>
      </c>
      <c r="BQ143" s="1850"/>
      <c r="BS143" s="1440" t="str">
        <f t="shared" si="38"/>
        <v/>
      </c>
      <c r="BT143" s="1440" t="str">
        <f t="shared" si="39"/>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1404" t="str">
        <f>CONCATENATE('01_Carga'!$M$5,"_",$I144)</f>
        <v>FI__127</v>
      </c>
      <c r="B144" s="1405"/>
      <c r="C144" s="1734" t="str">
        <f>'12_P1_Lista'!T144</f>
        <v/>
      </c>
      <c r="D144" s="1461" t="str">
        <f>'12_P1_Lista'!U144</f>
        <v/>
      </c>
      <c r="E144" s="1405"/>
      <c r="F144" s="1735" t="str">
        <f>IF('14_P2_Convoca'!F145&lt;&gt;"",'14_P2_Convoca'!F145,"")</f>
        <v/>
      </c>
      <c r="G144" s="1459" t="str">
        <f>'14_P2_Convoca'!R145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316" t="str">
        <f>IF('16_P2_Prog'!O144&lt;&gt;"",'16_P2_Prog'!O144,"")</f>
        <v/>
      </c>
      <c r="P144" s="153"/>
      <c r="Q144" s="1916"/>
      <c r="R144" s="132"/>
      <c r="S144" s="132"/>
      <c r="T144" s="132"/>
      <c r="U144" s="132"/>
      <c r="V144" s="1749"/>
      <c r="W144" s="151"/>
      <c r="X144" s="1916"/>
      <c r="Y144" s="132"/>
      <c r="Z144" s="132"/>
      <c r="AA144" s="132"/>
      <c r="AB144" s="132"/>
      <c r="AC144" s="1749"/>
      <c r="AD144" s="151"/>
      <c r="AE144" s="1916"/>
      <c r="AF144" s="132"/>
      <c r="AG144" s="132"/>
      <c r="AH144" s="132"/>
      <c r="AI144" s="132"/>
      <c r="AJ144" s="1749"/>
      <c r="AK144" s="151"/>
      <c r="AL144" s="1916"/>
      <c r="AM144" s="132"/>
      <c r="AN144" s="132"/>
      <c r="AO144" s="132"/>
      <c r="AP144" s="132"/>
      <c r="AQ144" s="1749"/>
      <c r="AR144" s="151"/>
      <c r="AS144" s="1916"/>
      <c r="AT144" s="132"/>
      <c r="AU144" s="132"/>
      <c r="AV144" s="132"/>
      <c r="AW144" s="132"/>
      <c r="AX144" s="1749"/>
      <c r="AY144" s="151"/>
      <c r="AZ144" s="270" t="str">
        <f t="shared" si="26"/>
        <v/>
      </c>
      <c r="BA144" s="271" t="str">
        <f t="shared" si="27"/>
        <v/>
      </c>
      <c r="BB144" s="271" t="str">
        <f t="shared" si="28"/>
        <v/>
      </c>
      <c r="BC144" s="271" t="str">
        <f t="shared" si="29"/>
        <v/>
      </c>
      <c r="BD144" s="272" t="str">
        <f t="shared" si="30"/>
        <v/>
      </c>
      <c r="BE144" s="15" t="str">
        <f t="shared" si="31"/>
        <v/>
      </c>
      <c r="BG144" s="270" t="str">
        <f t="shared" si="21"/>
        <v/>
      </c>
      <c r="BH144" s="271" t="str">
        <f t="shared" si="22"/>
        <v/>
      </c>
      <c r="BI144" s="273" t="str">
        <f t="shared" si="23"/>
        <v/>
      </c>
      <c r="BJ144" s="15" t="str">
        <f t="shared" si="24"/>
        <v/>
      </c>
      <c r="BL144" s="67" t="str">
        <f t="shared" si="32"/>
        <v/>
      </c>
      <c r="BM144" s="263"/>
      <c r="BO144" s="1850" t="str">
        <f>IF('20_P2_Alega'!P144&lt;&gt;"","SÍ","")</f>
        <v/>
      </c>
      <c r="BP144" s="1850" t="str">
        <f>IF('20_P2_Alega'!Q144&lt;&gt;"",'20_P2_Alega'!Q144,"")</f>
        <v/>
      </c>
      <c r="BQ144" s="1850"/>
      <c r="BS144" s="1440" t="str">
        <f t="shared" si="38"/>
        <v/>
      </c>
      <c r="BT144" s="1440" t="str">
        <f t="shared" si="39"/>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1404" t="str">
        <f>CONCATENATE('01_Carga'!$M$5,"_",$I145)</f>
        <v>FI__128</v>
      </c>
      <c r="B145" s="1405"/>
      <c r="C145" s="1734" t="str">
        <f>'12_P1_Lista'!T145</f>
        <v/>
      </c>
      <c r="D145" s="1461" t="str">
        <f>'12_P1_Lista'!U145</f>
        <v/>
      </c>
      <c r="E145" s="1405"/>
      <c r="F145" s="1735" t="str">
        <f>IF('14_P2_Convoca'!F146&lt;&gt;"",'14_P2_Convoca'!F146,"")</f>
        <v/>
      </c>
      <c r="G145" s="1459" t="str">
        <f>'14_P2_Convoca'!R146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316" t="str">
        <f>IF('16_P2_Prog'!O145&lt;&gt;"",'16_P2_Prog'!O145,"")</f>
        <v/>
      </c>
      <c r="P145" s="153"/>
      <c r="Q145" s="1916"/>
      <c r="R145" s="132"/>
      <c r="S145" s="132"/>
      <c r="T145" s="132"/>
      <c r="U145" s="132"/>
      <c r="V145" s="1749"/>
      <c r="W145" s="151"/>
      <c r="X145" s="1916"/>
      <c r="Y145" s="132"/>
      <c r="Z145" s="132"/>
      <c r="AA145" s="132"/>
      <c r="AB145" s="132"/>
      <c r="AC145" s="1749"/>
      <c r="AD145" s="151"/>
      <c r="AE145" s="1916"/>
      <c r="AF145" s="132"/>
      <c r="AG145" s="132"/>
      <c r="AH145" s="132"/>
      <c r="AI145" s="132"/>
      <c r="AJ145" s="1749"/>
      <c r="AK145" s="151"/>
      <c r="AL145" s="1916"/>
      <c r="AM145" s="132"/>
      <c r="AN145" s="132"/>
      <c r="AO145" s="132"/>
      <c r="AP145" s="132"/>
      <c r="AQ145" s="1749"/>
      <c r="AR145" s="151"/>
      <c r="AS145" s="1916"/>
      <c r="AT145" s="132"/>
      <c r="AU145" s="132"/>
      <c r="AV145" s="132"/>
      <c r="AW145" s="132"/>
      <c r="AX145" s="1749"/>
      <c r="AY145" s="151"/>
      <c r="AZ145" s="270" t="str">
        <f t="shared" si="26"/>
        <v/>
      </c>
      <c r="BA145" s="271" t="str">
        <f t="shared" si="27"/>
        <v/>
      </c>
      <c r="BB145" s="271" t="str">
        <f t="shared" si="28"/>
        <v/>
      </c>
      <c r="BC145" s="271" t="str">
        <f t="shared" si="29"/>
        <v/>
      </c>
      <c r="BD145" s="272" t="str">
        <f t="shared" si="30"/>
        <v/>
      </c>
      <c r="BE145" s="15" t="str">
        <f t="shared" si="31"/>
        <v/>
      </c>
      <c r="BG145" s="270" t="str">
        <f t="shared" si="21"/>
        <v/>
      </c>
      <c r="BH145" s="271" t="str">
        <f t="shared" si="22"/>
        <v/>
      </c>
      <c r="BI145" s="273" t="str">
        <f t="shared" si="23"/>
        <v/>
      </c>
      <c r="BJ145" s="15" t="str">
        <f t="shared" si="24"/>
        <v/>
      </c>
      <c r="BL145" s="67" t="str">
        <f t="shared" si="32"/>
        <v/>
      </c>
      <c r="BM145" s="263"/>
      <c r="BO145" s="1850" t="str">
        <f>IF('20_P2_Alega'!P145&lt;&gt;"","SÍ","")</f>
        <v/>
      </c>
      <c r="BP145" s="1850" t="str">
        <f>IF('20_P2_Alega'!Q145&lt;&gt;"",'20_P2_Alega'!Q145,"")</f>
        <v/>
      </c>
      <c r="BQ145" s="1850"/>
      <c r="BS145" s="1440" t="str">
        <f t="shared" si="38"/>
        <v/>
      </c>
      <c r="BT145" s="1440" t="str">
        <f t="shared" si="39"/>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1404" t="str">
        <f>CONCATENATE('01_Carga'!$M$5,"_",$I146)</f>
        <v>FI__129</v>
      </c>
      <c r="B146" s="1405"/>
      <c r="C146" s="1734" t="str">
        <f>'12_P1_Lista'!T146</f>
        <v/>
      </c>
      <c r="D146" s="1461" t="str">
        <f>'12_P1_Lista'!U146</f>
        <v/>
      </c>
      <c r="E146" s="1405"/>
      <c r="F146" s="1735" t="str">
        <f>IF('14_P2_Convoca'!F147&lt;&gt;"",'14_P2_Convoca'!F147,"")</f>
        <v/>
      </c>
      <c r="G146" s="1459" t="str">
        <f>'14_P2_Convoca'!R147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316" t="str">
        <f>IF('16_P2_Prog'!O146&lt;&gt;"",'16_P2_Prog'!O146,"")</f>
        <v/>
      </c>
      <c r="P146" s="153"/>
      <c r="Q146" s="1916"/>
      <c r="R146" s="132"/>
      <c r="S146" s="132"/>
      <c r="T146" s="132"/>
      <c r="U146" s="132"/>
      <c r="V146" s="1749"/>
      <c r="W146" s="151"/>
      <c r="X146" s="1916"/>
      <c r="Y146" s="132"/>
      <c r="Z146" s="132"/>
      <c r="AA146" s="132"/>
      <c r="AB146" s="132"/>
      <c r="AC146" s="1749"/>
      <c r="AD146" s="151"/>
      <c r="AE146" s="1916"/>
      <c r="AF146" s="132"/>
      <c r="AG146" s="132"/>
      <c r="AH146" s="132"/>
      <c r="AI146" s="132"/>
      <c r="AJ146" s="1749"/>
      <c r="AK146" s="151"/>
      <c r="AL146" s="1916"/>
      <c r="AM146" s="132"/>
      <c r="AN146" s="132"/>
      <c r="AO146" s="132"/>
      <c r="AP146" s="132"/>
      <c r="AQ146" s="1749"/>
      <c r="AR146" s="151"/>
      <c r="AS146" s="1916"/>
      <c r="AT146" s="132"/>
      <c r="AU146" s="132"/>
      <c r="AV146" s="132"/>
      <c r="AW146" s="132"/>
      <c r="AX146" s="1749"/>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2"/>
        <v/>
      </c>
      <c r="BM146" s="263"/>
      <c r="BO146" s="1850" t="str">
        <f>IF('20_P2_Alega'!P146&lt;&gt;"","SÍ","")</f>
        <v/>
      </c>
      <c r="BP146" s="1850" t="str">
        <f>IF('20_P2_Alega'!Q146&lt;&gt;"",'20_P2_Alega'!Q146,"")</f>
        <v/>
      </c>
      <c r="BQ146" s="1850"/>
      <c r="BS146" s="1440" t="str">
        <f t="shared" si="38"/>
        <v/>
      </c>
      <c r="BT146" s="1440" t="str">
        <f t="shared" si="39"/>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1404" t="str">
        <f>CONCATENATE('01_Carga'!$M$5,"_",$I147)</f>
        <v>FI__130</v>
      </c>
      <c r="B147" s="1405"/>
      <c r="C147" s="1734" t="str">
        <f>'12_P1_Lista'!T147</f>
        <v/>
      </c>
      <c r="D147" s="1461" t="str">
        <f>'12_P1_Lista'!U147</f>
        <v/>
      </c>
      <c r="E147" s="1405"/>
      <c r="F147" s="1735" t="str">
        <f>IF('14_P2_Convoca'!F148&lt;&gt;"",'14_P2_Convoca'!F148,"")</f>
        <v/>
      </c>
      <c r="G147" s="1459" t="str">
        <f>'14_P2_Convoca'!R148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316" t="str">
        <f>IF('16_P2_Prog'!O147&lt;&gt;"",'16_P2_Prog'!O147,"")</f>
        <v/>
      </c>
      <c r="P147" s="153"/>
      <c r="Q147" s="1916"/>
      <c r="R147" s="132"/>
      <c r="S147" s="132"/>
      <c r="T147" s="132"/>
      <c r="U147" s="132"/>
      <c r="V147" s="1749"/>
      <c r="W147" s="151"/>
      <c r="X147" s="1916"/>
      <c r="Y147" s="132"/>
      <c r="Z147" s="132"/>
      <c r="AA147" s="132"/>
      <c r="AB147" s="132"/>
      <c r="AC147" s="1749"/>
      <c r="AD147" s="151"/>
      <c r="AE147" s="1916"/>
      <c r="AF147" s="132"/>
      <c r="AG147" s="132"/>
      <c r="AH147" s="132"/>
      <c r="AI147" s="132"/>
      <c r="AJ147" s="1749"/>
      <c r="AK147" s="151"/>
      <c r="AL147" s="1916"/>
      <c r="AM147" s="132"/>
      <c r="AN147" s="132"/>
      <c r="AO147" s="132"/>
      <c r="AP147" s="132"/>
      <c r="AQ147" s="1749"/>
      <c r="AR147" s="151"/>
      <c r="AS147" s="1916"/>
      <c r="AT147" s="132"/>
      <c r="AU147" s="132"/>
      <c r="AV147" s="132"/>
      <c r="AW147" s="132"/>
      <c r="AX147" s="1749"/>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ref="BL147:BL177" si="51">IF(O147&lt;&gt;"","---",IF(BJ147&lt;&gt;"",ROUND(BJ147,4),IF(BE147&lt;&gt;"",ROUND(BE147,4),"")))</f>
        <v/>
      </c>
      <c r="BM147" s="263"/>
      <c r="BO147" s="1850" t="str">
        <f>IF('20_P2_Alega'!P147&lt;&gt;"","SÍ","")</f>
        <v/>
      </c>
      <c r="BP147" s="1850" t="str">
        <f>IF('20_P2_Alega'!Q147&lt;&gt;"",'20_P2_Alega'!Q147,"")</f>
        <v/>
      </c>
      <c r="BQ147" s="1850"/>
      <c r="BS147" s="1440" t="str">
        <f t="shared" si="38"/>
        <v/>
      </c>
      <c r="BT147" s="1440" t="str">
        <f t="shared" si="39"/>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1404" t="str">
        <f>CONCATENATE('01_Carga'!$M$5,"_",$I148)</f>
        <v>FI__131</v>
      </c>
      <c r="B148" s="1405"/>
      <c r="C148" s="1734" t="str">
        <f>'12_P1_Lista'!T148</f>
        <v/>
      </c>
      <c r="D148" s="1461" t="str">
        <f>'12_P1_Lista'!U148</f>
        <v/>
      </c>
      <c r="E148" s="1405"/>
      <c r="F148" s="1735" t="str">
        <f>IF('14_P2_Convoca'!F149&lt;&gt;"",'14_P2_Convoca'!F149,"")</f>
        <v/>
      </c>
      <c r="G148" s="1459" t="str">
        <f>'14_P2_Convoca'!R149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316" t="str">
        <f>IF('16_P2_Prog'!O148&lt;&gt;"",'16_P2_Prog'!O148,"")</f>
        <v/>
      </c>
      <c r="P148" s="153"/>
      <c r="Q148" s="1916"/>
      <c r="R148" s="132"/>
      <c r="S148" s="132"/>
      <c r="T148" s="132"/>
      <c r="U148" s="132"/>
      <c r="V148" s="1749"/>
      <c r="W148" s="151"/>
      <c r="X148" s="1916"/>
      <c r="Y148" s="132"/>
      <c r="Z148" s="132"/>
      <c r="AA148" s="132"/>
      <c r="AB148" s="132"/>
      <c r="AC148" s="1749"/>
      <c r="AD148" s="151"/>
      <c r="AE148" s="1916"/>
      <c r="AF148" s="132"/>
      <c r="AG148" s="132"/>
      <c r="AH148" s="132"/>
      <c r="AI148" s="132"/>
      <c r="AJ148" s="1749"/>
      <c r="AK148" s="151"/>
      <c r="AL148" s="1916"/>
      <c r="AM148" s="132"/>
      <c r="AN148" s="132"/>
      <c r="AO148" s="132"/>
      <c r="AP148" s="132"/>
      <c r="AQ148" s="1749"/>
      <c r="AR148" s="151"/>
      <c r="AS148" s="1916"/>
      <c r="AT148" s="132"/>
      <c r="AU148" s="132"/>
      <c r="AV148" s="132"/>
      <c r="AW148" s="132"/>
      <c r="AX148" s="1749"/>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51"/>
        <v/>
      </c>
      <c r="BM148" s="263"/>
      <c r="BO148" s="1850" t="str">
        <f>IF('20_P2_Alega'!P148&lt;&gt;"","SÍ","")</f>
        <v/>
      </c>
      <c r="BP148" s="1850" t="str">
        <f>IF('20_P2_Alega'!Q148&lt;&gt;"",'20_P2_Alega'!Q148,"")</f>
        <v/>
      </c>
      <c r="BQ148" s="1850"/>
      <c r="BS148" s="1440" t="str">
        <f t="shared" si="38"/>
        <v/>
      </c>
      <c r="BT148" s="1440" t="str">
        <f t="shared" si="39"/>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1404" t="str">
        <f>CONCATENATE('01_Carga'!$M$5,"_",$I149)</f>
        <v>FI__132</v>
      </c>
      <c r="B149" s="1405"/>
      <c r="C149" s="1734" t="str">
        <f>'12_P1_Lista'!T149</f>
        <v/>
      </c>
      <c r="D149" s="1461" t="str">
        <f>'12_P1_Lista'!U149</f>
        <v/>
      </c>
      <c r="E149" s="1405"/>
      <c r="F149" s="1735" t="str">
        <f>IF('14_P2_Convoca'!F150&lt;&gt;"",'14_P2_Convoca'!F150,"")</f>
        <v/>
      </c>
      <c r="G149" s="1459" t="str">
        <f>'14_P2_Convoca'!R150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316" t="str">
        <f>IF('16_P2_Prog'!O149&lt;&gt;"",'16_P2_Prog'!O149,"")</f>
        <v/>
      </c>
      <c r="P149" s="153"/>
      <c r="Q149" s="1916"/>
      <c r="R149" s="132"/>
      <c r="S149" s="132"/>
      <c r="T149" s="132"/>
      <c r="U149" s="132"/>
      <c r="V149" s="1749"/>
      <c r="W149" s="151"/>
      <c r="X149" s="1916"/>
      <c r="Y149" s="132"/>
      <c r="Z149" s="132"/>
      <c r="AA149" s="132"/>
      <c r="AB149" s="132"/>
      <c r="AC149" s="1749"/>
      <c r="AD149" s="151"/>
      <c r="AE149" s="1916"/>
      <c r="AF149" s="132"/>
      <c r="AG149" s="132"/>
      <c r="AH149" s="132"/>
      <c r="AI149" s="132"/>
      <c r="AJ149" s="1749"/>
      <c r="AK149" s="151"/>
      <c r="AL149" s="1916"/>
      <c r="AM149" s="132"/>
      <c r="AN149" s="132"/>
      <c r="AO149" s="132"/>
      <c r="AP149" s="132"/>
      <c r="AQ149" s="1749"/>
      <c r="AR149" s="151"/>
      <c r="AS149" s="1916"/>
      <c r="AT149" s="132"/>
      <c r="AU149" s="132"/>
      <c r="AV149" s="132"/>
      <c r="AW149" s="132"/>
      <c r="AX149" s="1749"/>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51"/>
        <v/>
      </c>
      <c r="BM149" s="263"/>
      <c r="BO149" s="1850" t="str">
        <f>IF('20_P2_Alega'!P149&lt;&gt;"","SÍ","")</f>
        <v/>
      </c>
      <c r="BP149" s="1850" t="str">
        <f>IF('20_P2_Alega'!Q149&lt;&gt;"",'20_P2_Alega'!Q149,"")</f>
        <v/>
      </c>
      <c r="BQ149" s="1850"/>
      <c r="BS149" s="1440" t="str">
        <f t="shared" si="38"/>
        <v/>
      </c>
      <c r="BT149" s="1440" t="str">
        <f t="shared" si="39"/>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1404" t="str">
        <f>CONCATENATE('01_Carga'!$M$5,"_",$I150)</f>
        <v>FI__133</v>
      </c>
      <c r="B150" s="1405"/>
      <c r="C150" s="1734" t="str">
        <f>'12_P1_Lista'!T150</f>
        <v/>
      </c>
      <c r="D150" s="1461" t="str">
        <f>'12_P1_Lista'!U150</f>
        <v/>
      </c>
      <c r="E150" s="1405"/>
      <c r="F150" s="1735" t="str">
        <f>IF('14_P2_Convoca'!F151&lt;&gt;"",'14_P2_Convoca'!F151,"")</f>
        <v/>
      </c>
      <c r="G150" s="1459" t="str">
        <f>'14_P2_Convoca'!R151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316" t="str">
        <f>IF('16_P2_Prog'!O150&lt;&gt;"",'16_P2_Prog'!O150,"")</f>
        <v/>
      </c>
      <c r="P150" s="153"/>
      <c r="Q150" s="1916"/>
      <c r="R150" s="132"/>
      <c r="S150" s="132"/>
      <c r="T150" s="132"/>
      <c r="U150" s="132"/>
      <c r="V150" s="1749"/>
      <c r="W150" s="151"/>
      <c r="X150" s="1916"/>
      <c r="Y150" s="132"/>
      <c r="Z150" s="132"/>
      <c r="AA150" s="132"/>
      <c r="AB150" s="132"/>
      <c r="AC150" s="1749"/>
      <c r="AD150" s="151"/>
      <c r="AE150" s="1916"/>
      <c r="AF150" s="132"/>
      <c r="AG150" s="132"/>
      <c r="AH150" s="132"/>
      <c r="AI150" s="132"/>
      <c r="AJ150" s="1749"/>
      <c r="AK150" s="151"/>
      <c r="AL150" s="1916"/>
      <c r="AM150" s="132"/>
      <c r="AN150" s="132"/>
      <c r="AO150" s="132"/>
      <c r="AP150" s="132"/>
      <c r="AQ150" s="1749"/>
      <c r="AR150" s="151"/>
      <c r="AS150" s="1916"/>
      <c r="AT150" s="132"/>
      <c r="AU150" s="132"/>
      <c r="AV150" s="132"/>
      <c r="AW150" s="132"/>
      <c r="AX150" s="1749"/>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51"/>
        <v/>
      </c>
      <c r="BM150" s="263"/>
      <c r="BO150" s="1850" t="str">
        <f>IF('20_P2_Alega'!P150&lt;&gt;"","SÍ","")</f>
        <v/>
      </c>
      <c r="BP150" s="1850" t="str">
        <f>IF('20_P2_Alega'!Q150&lt;&gt;"",'20_P2_Alega'!Q150,"")</f>
        <v/>
      </c>
      <c r="BQ150" s="1850"/>
      <c r="BS150" s="1440" t="str">
        <f t="shared" si="38"/>
        <v/>
      </c>
      <c r="BT150" s="1440" t="str">
        <f t="shared" si="39"/>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1404" t="str">
        <f>CONCATENATE('01_Carga'!$M$5,"_",$I151)</f>
        <v>FI__134</v>
      </c>
      <c r="B151" s="1405"/>
      <c r="C151" s="1734" t="str">
        <f>'12_P1_Lista'!T151</f>
        <v/>
      </c>
      <c r="D151" s="1461" t="str">
        <f>'12_P1_Lista'!U151</f>
        <v/>
      </c>
      <c r="E151" s="1405"/>
      <c r="F151" s="1735" t="str">
        <f>IF('14_P2_Convoca'!F152&lt;&gt;"",'14_P2_Convoca'!F152,"")</f>
        <v/>
      </c>
      <c r="G151" s="1459" t="str">
        <f>'14_P2_Convoca'!R152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316" t="str">
        <f>IF('16_P2_Prog'!O151&lt;&gt;"",'16_P2_Prog'!O151,"")</f>
        <v/>
      </c>
      <c r="P151" s="153"/>
      <c r="Q151" s="1916"/>
      <c r="R151" s="132"/>
      <c r="S151" s="132"/>
      <c r="T151" s="132"/>
      <c r="U151" s="132"/>
      <c r="V151" s="1749"/>
      <c r="W151" s="151"/>
      <c r="X151" s="1916"/>
      <c r="Y151" s="132"/>
      <c r="Z151" s="132"/>
      <c r="AA151" s="132"/>
      <c r="AB151" s="132"/>
      <c r="AC151" s="1749"/>
      <c r="AD151" s="151"/>
      <c r="AE151" s="1916"/>
      <c r="AF151" s="132"/>
      <c r="AG151" s="132"/>
      <c r="AH151" s="132"/>
      <c r="AI151" s="132"/>
      <c r="AJ151" s="1749"/>
      <c r="AK151" s="151"/>
      <c r="AL151" s="1916"/>
      <c r="AM151" s="132"/>
      <c r="AN151" s="132"/>
      <c r="AO151" s="132"/>
      <c r="AP151" s="132"/>
      <c r="AQ151" s="1749"/>
      <c r="AR151" s="151"/>
      <c r="AS151" s="1916"/>
      <c r="AT151" s="132"/>
      <c r="AU151" s="132"/>
      <c r="AV151" s="132"/>
      <c r="AW151" s="132"/>
      <c r="AX151" s="1749"/>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51"/>
        <v/>
      </c>
      <c r="BM151" s="263"/>
      <c r="BO151" s="1850" t="str">
        <f>IF('20_P2_Alega'!P151&lt;&gt;"","SÍ","")</f>
        <v/>
      </c>
      <c r="BP151" s="1850" t="str">
        <f>IF('20_P2_Alega'!Q151&lt;&gt;"",'20_P2_Alega'!Q151,"")</f>
        <v/>
      </c>
      <c r="BQ151" s="1850"/>
      <c r="BS151" s="1440" t="str">
        <f t="shared" si="38"/>
        <v/>
      </c>
      <c r="BT151" s="1440" t="str">
        <f t="shared" si="39"/>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1404" t="str">
        <f>CONCATENATE('01_Carga'!$M$5,"_",$I152)</f>
        <v>FI__135</v>
      </c>
      <c r="B152" s="1405"/>
      <c r="C152" s="1734" t="str">
        <f>'12_P1_Lista'!T152</f>
        <v/>
      </c>
      <c r="D152" s="1461" t="str">
        <f>'12_P1_Lista'!U152</f>
        <v/>
      </c>
      <c r="E152" s="1405"/>
      <c r="F152" s="1735" t="str">
        <f>IF('14_P2_Convoca'!F153&lt;&gt;"",'14_P2_Convoca'!F153,"")</f>
        <v/>
      </c>
      <c r="G152" s="1459" t="str">
        <f>'14_P2_Convoca'!R153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316" t="str">
        <f>IF('16_P2_Prog'!O152&lt;&gt;"",'16_P2_Prog'!O152,"")</f>
        <v/>
      </c>
      <c r="P152" s="153"/>
      <c r="Q152" s="1916"/>
      <c r="R152" s="132"/>
      <c r="S152" s="132"/>
      <c r="T152" s="132"/>
      <c r="U152" s="132"/>
      <c r="V152" s="1749"/>
      <c r="W152" s="151"/>
      <c r="X152" s="1916"/>
      <c r="Y152" s="132"/>
      <c r="Z152" s="132"/>
      <c r="AA152" s="132"/>
      <c r="AB152" s="132"/>
      <c r="AC152" s="1749"/>
      <c r="AD152" s="151"/>
      <c r="AE152" s="1916"/>
      <c r="AF152" s="132"/>
      <c r="AG152" s="132"/>
      <c r="AH152" s="132"/>
      <c r="AI152" s="132"/>
      <c r="AJ152" s="1749"/>
      <c r="AK152" s="151"/>
      <c r="AL152" s="1916"/>
      <c r="AM152" s="132"/>
      <c r="AN152" s="132"/>
      <c r="AO152" s="132"/>
      <c r="AP152" s="132"/>
      <c r="AQ152" s="1749"/>
      <c r="AR152" s="151"/>
      <c r="AS152" s="1916"/>
      <c r="AT152" s="132"/>
      <c r="AU152" s="132"/>
      <c r="AV152" s="132"/>
      <c r="AW152" s="132"/>
      <c r="AX152" s="1749"/>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51"/>
        <v/>
      </c>
      <c r="BM152" s="263"/>
      <c r="BO152" s="1850" t="str">
        <f>IF('20_P2_Alega'!P152&lt;&gt;"","SÍ","")</f>
        <v/>
      </c>
      <c r="BP152" s="1850" t="str">
        <f>IF('20_P2_Alega'!Q152&lt;&gt;"",'20_P2_Alega'!Q152,"")</f>
        <v/>
      </c>
      <c r="BQ152" s="1850"/>
      <c r="BS152" s="1440" t="str">
        <f t="shared" si="38"/>
        <v/>
      </c>
      <c r="BT152" s="1440" t="str">
        <f t="shared" si="39"/>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1404" t="str">
        <f>CONCATENATE('01_Carga'!$M$5,"_",$I153)</f>
        <v>FI__136</v>
      </c>
      <c r="B153" s="1405"/>
      <c r="C153" s="1734" t="str">
        <f>'12_P1_Lista'!T153</f>
        <v/>
      </c>
      <c r="D153" s="1461" t="str">
        <f>'12_P1_Lista'!U153</f>
        <v/>
      </c>
      <c r="E153" s="1405"/>
      <c r="F153" s="1735" t="str">
        <f>IF('14_P2_Convoca'!F154&lt;&gt;"",'14_P2_Convoca'!F154,"")</f>
        <v/>
      </c>
      <c r="G153" s="1459" t="str">
        <f>'14_P2_Convoca'!R154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316" t="str">
        <f>IF('16_P2_Prog'!O153&lt;&gt;"",'16_P2_Prog'!O153,"")</f>
        <v/>
      </c>
      <c r="P153" s="153"/>
      <c r="Q153" s="1916"/>
      <c r="R153" s="132"/>
      <c r="S153" s="132"/>
      <c r="T153" s="132"/>
      <c r="U153" s="132"/>
      <c r="V153" s="1749"/>
      <c r="W153" s="151"/>
      <c r="X153" s="1916"/>
      <c r="Y153" s="132"/>
      <c r="Z153" s="132"/>
      <c r="AA153" s="132"/>
      <c r="AB153" s="132"/>
      <c r="AC153" s="1749"/>
      <c r="AD153" s="151"/>
      <c r="AE153" s="1916"/>
      <c r="AF153" s="132"/>
      <c r="AG153" s="132"/>
      <c r="AH153" s="132"/>
      <c r="AI153" s="132"/>
      <c r="AJ153" s="1749"/>
      <c r="AK153" s="151"/>
      <c r="AL153" s="1916"/>
      <c r="AM153" s="132"/>
      <c r="AN153" s="132"/>
      <c r="AO153" s="132"/>
      <c r="AP153" s="132"/>
      <c r="AQ153" s="1749"/>
      <c r="AR153" s="151"/>
      <c r="AS153" s="1916"/>
      <c r="AT153" s="132"/>
      <c r="AU153" s="132"/>
      <c r="AV153" s="132"/>
      <c r="AW153" s="132"/>
      <c r="AX153" s="1749"/>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51"/>
        <v/>
      </c>
      <c r="BM153" s="263"/>
      <c r="BO153" s="1850" t="str">
        <f>IF('20_P2_Alega'!P153&lt;&gt;"","SÍ","")</f>
        <v/>
      </c>
      <c r="BP153" s="1850" t="str">
        <f>IF('20_P2_Alega'!Q153&lt;&gt;"",'20_P2_Alega'!Q153,"")</f>
        <v/>
      </c>
      <c r="BQ153" s="1850"/>
      <c r="BS153" s="1440" t="str">
        <f t="shared" si="38"/>
        <v/>
      </c>
      <c r="BT153" s="1440" t="str">
        <f t="shared" si="39"/>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1404" t="str">
        <f>CONCATENATE('01_Carga'!$M$5,"_",$I154)</f>
        <v>FI__137</v>
      </c>
      <c r="B154" s="1405"/>
      <c r="C154" s="1734" t="str">
        <f>'12_P1_Lista'!T154</f>
        <v/>
      </c>
      <c r="D154" s="1461" t="str">
        <f>'12_P1_Lista'!U154</f>
        <v/>
      </c>
      <c r="E154" s="1405"/>
      <c r="F154" s="1735" t="str">
        <f>IF('14_P2_Convoca'!F155&lt;&gt;"",'14_P2_Convoca'!F155,"")</f>
        <v/>
      </c>
      <c r="G154" s="1459" t="str">
        <f>'14_P2_Convoca'!R155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316" t="str">
        <f>IF('16_P2_Prog'!O154&lt;&gt;"",'16_P2_Prog'!O154,"")</f>
        <v/>
      </c>
      <c r="P154" s="153"/>
      <c r="Q154" s="1916"/>
      <c r="R154" s="132"/>
      <c r="S154" s="132"/>
      <c r="T154" s="132"/>
      <c r="U154" s="132"/>
      <c r="V154" s="1749"/>
      <c r="W154" s="151"/>
      <c r="X154" s="1916"/>
      <c r="Y154" s="132"/>
      <c r="Z154" s="132"/>
      <c r="AA154" s="132"/>
      <c r="AB154" s="132"/>
      <c r="AC154" s="1749"/>
      <c r="AD154" s="151"/>
      <c r="AE154" s="1916"/>
      <c r="AF154" s="132"/>
      <c r="AG154" s="132"/>
      <c r="AH154" s="132"/>
      <c r="AI154" s="132"/>
      <c r="AJ154" s="1749"/>
      <c r="AK154" s="151"/>
      <c r="AL154" s="1916"/>
      <c r="AM154" s="132"/>
      <c r="AN154" s="132"/>
      <c r="AO154" s="132"/>
      <c r="AP154" s="132"/>
      <c r="AQ154" s="1749"/>
      <c r="AR154" s="151"/>
      <c r="AS154" s="1916"/>
      <c r="AT154" s="132"/>
      <c r="AU154" s="132"/>
      <c r="AV154" s="132"/>
      <c r="AW154" s="132"/>
      <c r="AX154" s="1749"/>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51"/>
        <v/>
      </c>
      <c r="BM154" s="263"/>
      <c r="BO154" s="1850" t="str">
        <f>IF('20_P2_Alega'!P154&lt;&gt;"","SÍ","")</f>
        <v/>
      </c>
      <c r="BP154" s="1850" t="str">
        <f>IF('20_P2_Alega'!Q154&lt;&gt;"",'20_P2_Alega'!Q154,"")</f>
        <v/>
      </c>
      <c r="BQ154" s="1850"/>
      <c r="BS154" s="1440" t="str">
        <f t="shared" si="38"/>
        <v/>
      </c>
      <c r="BT154" s="1440" t="str">
        <f t="shared" si="39"/>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1404" t="str">
        <f>CONCATENATE('01_Carga'!$M$5,"_",$I155)</f>
        <v>FI__138</v>
      </c>
      <c r="B155" s="1405"/>
      <c r="C155" s="1734" t="str">
        <f>'12_P1_Lista'!T155</f>
        <v/>
      </c>
      <c r="D155" s="1461" t="str">
        <f>'12_P1_Lista'!U155</f>
        <v/>
      </c>
      <c r="E155" s="1405"/>
      <c r="F155" s="1735" t="str">
        <f>IF('14_P2_Convoca'!F156&lt;&gt;"",'14_P2_Convoca'!F156,"")</f>
        <v/>
      </c>
      <c r="G155" s="1459" t="str">
        <f>'14_P2_Convoca'!R156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316" t="str">
        <f>IF('16_P2_Prog'!O155&lt;&gt;"",'16_P2_Prog'!O155,"")</f>
        <v/>
      </c>
      <c r="P155" s="153"/>
      <c r="Q155" s="1916"/>
      <c r="R155" s="132"/>
      <c r="S155" s="132"/>
      <c r="T155" s="132"/>
      <c r="U155" s="132"/>
      <c r="V155" s="1749"/>
      <c r="W155" s="151"/>
      <c r="X155" s="1916"/>
      <c r="Y155" s="132"/>
      <c r="Z155" s="132"/>
      <c r="AA155" s="132"/>
      <c r="AB155" s="132"/>
      <c r="AC155" s="1749"/>
      <c r="AD155" s="151"/>
      <c r="AE155" s="1916"/>
      <c r="AF155" s="132"/>
      <c r="AG155" s="132"/>
      <c r="AH155" s="132"/>
      <c r="AI155" s="132"/>
      <c r="AJ155" s="1749"/>
      <c r="AK155" s="151"/>
      <c r="AL155" s="1916"/>
      <c r="AM155" s="132"/>
      <c r="AN155" s="132"/>
      <c r="AO155" s="132"/>
      <c r="AP155" s="132"/>
      <c r="AQ155" s="1749"/>
      <c r="AR155" s="151"/>
      <c r="AS155" s="1916"/>
      <c r="AT155" s="132"/>
      <c r="AU155" s="132"/>
      <c r="AV155" s="132"/>
      <c r="AW155" s="132"/>
      <c r="AX155" s="1749"/>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51"/>
        <v/>
      </c>
      <c r="BM155" s="263"/>
      <c r="BO155" s="1850" t="str">
        <f>IF('20_P2_Alega'!P155&lt;&gt;"","SÍ","")</f>
        <v/>
      </c>
      <c r="BP155" s="1850" t="str">
        <f>IF('20_P2_Alega'!Q155&lt;&gt;"",'20_P2_Alega'!Q155,"")</f>
        <v/>
      </c>
      <c r="BQ155" s="1850"/>
      <c r="BS155" s="1440" t="str">
        <f t="shared" si="38"/>
        <v/>
      </c>
      <c r="BT155" s="1440" t="str">
        <f t="shared" si="39"/>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1404" t="str">
        <f>CONCATENATE('01_Carga'!$M$5,"_",$I156)</f>
        <v>FI__139</v>
      </c>
      <c r="B156" s="1405"/>
      <c r="C156" s="1734" t="str">
        <f>'12_P1_Lista'!T156</f>
        <v/>
      </c>
      <c r="D156" s="1461" t="str">
        <f>'12_P1_Lista'!U156</f>
        <v/>
      </c>
      <c r="E156" s="1405"/>
      <c r="F156" s="1735" t="str">
        <f>IF('14_P2_Convoca'!F157&lt;&gt;"",'14_P2_Convoca'!F157,"")</f>
        <v/>
      </c>
      <c r="G156" s="1459" t="str">
        <f>'14_P2_Convoca'!R157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316" t="str">
        <f>IF('16_P2_Prog'!O156&lt;&gt;"",'16_P2_Prog'!O156,"")</f>
        <v/>
      </c>
      <c r="P156" s="153"/>
      <c r="Q156" s="1916"/>
      <c r="R156" s="132"/>
      <c r="S156" s="132"/>
      <c r="T156" s="132"/>
      <c r="U156" s="132"/>
      <c r="V156" s="1749"/>
      <c r="W156" s="151"/>
      <c r="X156" s="1916"/>
      <c r="Y156" s="132"/>
      <c r="Z156" s="132"/>
      <c r="AA156" s="132"/>
      <c r="AB156" s="132"/>
      <c r="AC156" s="1749"/>
      <c r="AD156" s="151"/>
      <c r="AE156" s="1916"/>
      <c r="AF156" s="132"/>
      <c r="AG156" s="132"/>
      <c r="AH156" s="132"/>
      <c r="AI156" s="132"/>
      <c r="AJ156" s="1749"/>
      <c r="AK156" s="151"/>
      <c r="AL156" s="1916"/>
      <c r="AM156" s="132"/>
      <c r="AN156" s="132"/>
      <c r="AO156" s="132"/>
      <c r="AP156" s="132"/>
      <c r="AQ156" s="1749"/>
      <c r="AR156" s="151"/>
      <c r="AS156" s="1916"/>
      <c r="AT156" s="132"/>
      <c r="AU156" s="132"/>
      <c r="AV156" s="132"/>
      <c r="AW156" s="132"/>
      <c r="AX156" s="1749"/>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51"/>
        <v/>
      </c>
      <c r="BM156" s="263"/>
      <c r="BO156" s="1850" t="str">
        <f>IF('20_P2_Alega'!P156&lt;&gt;"","SÍ","")</f>
        <v/>
      </c>
      <c r="BP156" s="1850" t="str">
        <f>IF('20_P2_Alega'!Q156&lt;&gt;"",'20_P2_Alega'!Q156,"")</f>
        <v/>
      </c>
      <c r="BQ156" s="1850"/>
      <c r="BS156" s="1440" t="str">
        <f t="shared" si="38"/>
        <v/>
      </c>
      <c r="BT156" s="1440" t="str">
        <f t="shared" si="39"/>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1404" t="str">
        <f>CONCATENATE('01_Carga'!$M$5,"_",$I157)</f>
        <v>FI__140</v>
      </c>
      <c r="B157" s="1405"/>
      <c r="C157" s="1734" t="str">
        <f>'12_P1_Lista'!T157</f>
        <v/>
      </c>
      <c r="D157" s="1461" t="str">
        <f>'12_P1_Lista'!U157</f>
        <v/>
      </c>
      <c r="E157" s="1405"/>
      <c r="F157" s="1735" t="str">
        <f>IF('14_P2_Convoca'!F158&lt;&gt;"",'14_P2_Convoca'!F158,"")</f>
        <v/>
      </c>
      <c r="G157" s="1459" t="str">
        <f>'14_P2_Convoca'!R158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316" t="str">
        <f>IF('16_P2_Prog'!O157&lt;&gt;"",'16_P2_Prog'!O157,"")</f>
        <v/>
      </c>
      <c r="P157" s="153"/>
      <c r="Q157" s="1916"/>
      <c r="R157" s="132"/>
      <c r="S157" s="132"/>
      <c r="T157" s="132"/>
      <c r="U157" s="132"/>
      <c r="V157" s="1749"/>
      <c r="W157" s="151"/>
      <c r="X157" s="1916"/>
      <c r="Y157" s="132"/>
      <c r="Z157" s="132"/>
      <c r="AA157" s="132"/>
      <c r="AB157" s="132"/>
      <c r="AC157" s="1749"/>
      <c r="AD157" s="151"/>
      <c r="AE157" s="1916"/>
      <c r="AF157" s="132"/>
      <c r="AG157" s="132"/>
      <c r="AH157" s="132"/>
      <c r="AI157" s="132"/>
      <c r="AJ157" s="1749"/>
      <c r="AK157" s="151"/>
      <c r="AL157" s="1916"/>
      <c r="AM157" s="132"/>
      <c r="AN157" s="132"/>
      <c r="AO157" s="132"/>
      <c r="AP157" s="132"/>
      <c r="AQ157" s="1749"/>
      <c r="AR157" s="151"/>
      <c r="AS157" s="1916"/>
      <c r="AT157" s="132"/>
      <c r="AU157" s="132"/>
      <c r="AV157" s="132"/>
      <c r="AW157" s="132"/>
      <c r="AX157" s="1749"/>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51"/>
        <v/>
      </c>
      <c r="BM157" s="263"/>
      <c r="BO157" s="1850" t="str">
        <f>IF('20_P2_Alega'!P157&lt;&gt;"","SÍ","")</f>
        <v/>
      </c>
      <c r="BP157" s="1850" t="str">
        <f>IF('20_P2_Alega'!Q157&lt;&gt;"",'20_P2_Alega'!Q157,"")</f>
        <v/>
      </c>
      <c r="BQ157" s="1850"/>
      <c r="BS157" s="1440" t="str">
        <f t="shared" si="38"/>
        <v/>
      </c>
      <c r="BT157" s="1440" t="str">
        <f t="shared" si="39"/>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1404" t="str">
        <f>CONCATENATE('01_Carga'!$M$5,"_",$I158)</f>
        <v>FI__141</v>
      </c>
      <c r="B158" s="1405"/>
      <c r="C158" s="1734" t="str">
        <f>'12_P1_Lista'!T158</f>
        <v/>
      </c>
      <c r="D158" s="1461" t="str">
        <f>'12_P1_Lista'!U158</f>
        <v/>
      </c>
      <c r="E158" s="1405"/>
      <c r="F158" s="1735" t="str">
        <f>IF('14_P2_Convoca'!F159&lt;&gt;"",'14_P2_Convoca'!F159,"")</f>
        <v/>
      </c>
      <c r="G158" s="1459" t="str">
        <f>'14_P2_Convoca'!R159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316" t="str">
        <f>IF('16_P2_Prog'!O158&lt;&gt;"",'16_P2_Prog'!O158,"")</f>
        <v/>
      </c>
      <c r="P158" s="153"/>
      <c r="Q158" s="1916"/>
      <c r="R158" s="132"/>
      <c r="S158" s="132"/>
      <c r="T158" s="132"/>
      <c r="U158" s="132"/>
      <c r="V158" s="1749"/>
      <c r="W158" s="151"/>
      <c r="X158" s="1916"/>
      <c r="Y158" s="132"/>
      <c r="Z158" s="132"/>
      <c r="AA158" s="132"/>
      <c r="AB158" s="132"/>
      <c r="AC158" s="1749"/>
      <c r="AD158" s="151"/>
      <c r="AE158" s="1916"/>
      <c r="AF158" s="132"/>
      <c r="AG158" s="132"/>
      <c r="AH158" s="132"/>
      <c r="AI158" s="132"/>
      <c r="AJ158" s="1749"/>
      <c r="AK158" s="151"/>
      <c r="AL158" s="1916"/>
      <c r="AM158" s="132"/>
      <c r="AN158" s="132"/>
      <c r="AO158" s="132"/>
      <c r="AP158" s="132"/>
      <c r="AQ158" s="1749"/>
      <c r="AR158" s="151"/>
      <c r="AS158" s="1916"/>
      <c r="AT158" s="132"/>
      <c r="AU158" s="132"/>
      <c r="AV158" s="132"/>
      <c r="AW158" s="132"/>
      <c r="AX158" s="1749"/>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51"/>
        <v/>
      </c>
      <c r="BM158" s="263"/>
      <c r="BO158" s="1850" t="str">
        <f>IF('20_P2_Alega'!P158&lt;&gt;"","SÍ","")</f>
        <v/>
      </c>
      <c r="BP158" s="1850" t="str">
        <f>IF('20_P2_Alega'!Q158&lt;&gt;"",'20_P2_Alega'!Q158,"")</f>
        <v/>
      </c>
      <c r="BQ158" s="1850"/>
      <c r="BS158" s="1440" t="str">
        <f t="shared" si="38"/>
        <v/>
      </c>
      <c r="BT158" s="1440" t="str">
        <f t="shared" si="39"/>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1404" t="str">
        <f>CONCATENATE('01_Carga'!$M$5,"_",$I159)</f>
        <v>FI__142</v>
      </c>
      <c r="B159" s="1405"/>
      <c r="C159" s="1734" t="str">
        <f>'12_P1_Lista'!T159</f>
        <v/>
      </c>
      <c r="D159" s="1461" t="str">
        <f>'12_P1_Lista'!U159</f>
        <v/>
      </c>
      <c r="E159" s="1405"/>
      <c r="F159" s="1735" t="str">
        <f>IF('14_P2_Convoca'!F160&lt;&gt;"",'14_P2_Convoca'!F160,"")</f>
        <v/>
      </c>
      <c r="G159" s="1459" t="str">
        <f>'14_P2_Convoca'!R160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316" t="str">
        <f>IF('16_P2_Prog'!O159&lt;&gt;"",'16_P2_Prog'!O159,"")</f>
        <v/>
      </c>
      <c r="P159" s="153"/>
      <c r="Q159" s="1916"/>
      <c r="R159" s="132"/>
      <c r="S159" s="132"/>
      <c r="T159" s="132"/>
      <c r="U159" s="132"/>
      <c r="V159" s="1749"/>
      <c r="W159" s="151"/>
      <c r="X159" s="1916"/>
      <c r="Y159" s="132"/>
      <c r="Z159" s="132"/>
      <c r="AA159" s="132"/>
      <c r="AB159" s="132"/>
      <c r="AC159" s="1749"/>
      <c r="AD159" s="151"/>
      <c r="AE159" s="1916"/>
      <c r="AF159" s="132"/>
      <c r="AG159" s="132"/>
      <c r="AH159" s="132"/>
      <c r="AI159" s="132"/>
      <c r="AJ159" s="1749"/>
      <c r="AK159" s="151"/>
      <c r="AL159" s="1916"/>
      <c r="AM159" s="132"/>
      <c r="AN159" s="132"/>
      <c r="AO159" s="132"/>
      <c r="AP159" s="132"/>
      <c r="AQ159" s="1749"/>
      <c r="AR159" s="151"/>
      <c r="AS159" s="1916"/>
      <c r="AT159" s="132"/>
      <c r="AU159" s="132"/>
      <c r="AV159" s="132"/>
      <c r="AW159" s="132"/>
      <c r="AX159" s="1749"/>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51"/>
        <v/>
      </c>
      <c r="BM159" s="263"/>
      <c r="BO159" s="1850" t="str">
        <f>IF('20_P2_Alega'!P159&lt;&gt;"","SÍ","")</f>
        <v/>
      </c>
      <c r="BP159" s="1850" t="str">
        <f>IF('20_P2_Alega'!Q159&lt;&gt;"",'20_P2_Alega'!Q159,"")</f>
        <v/>
      </c>
      <c r="BQ159" s="1850"/>
      <c r="BS159" s="1440" t="str">
        <f t="shared" si="38"/>
        <v/>
      </c>
      <c r="BT159" s="1440" t="str">
        <f t="shared" si="39"/>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1404" t="str">
        <f>CONCATENATE('01_Carga'!$M$5,"_",$I160)</f>
        <v>FI__143</v>
      </c>
      <c r="B160" s="1405"/>
      <c r="C160" s="1734" t="str">
        <f>'12_P1_Lista'!T160</f>
        <v/>
      </c>
      <c r="D160" s="1461" t="str">
        <f>'12_P1_Lista'!U160</f>
        <v/>
      </c>
      <c r="E160" s="1405"/>
      <c r="F160" s="1735" t="str">
        <f>IF('14_P2_Convoca'!F161&lt;&gt;"",'14_P2_Convoca'!F161,"")</f>
        <v/>
      </c>
      <c r="G160" s="1459" t="str">
        <f>'14_P2_Convoca'!R161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316" t="str">
        <f>IF('16_P2_Prog'!O160&lt;&gt;"",'16_P2_Prog'!O160,"")</f>
        <v/>
      </c>
      <c r="P160" s="153"/>
      <c r="Q160" s="1916"/>
      <c r="R160" s="132"/>
      <c r="S160" s="132"/>
      <c r="T160" s="132"/>
      <c r="U160" s="132"/>
      <c r="V160" s="1749"/>
      <c r="W160" s="151"/>
      <c r="X160" s="1916"/>
      <c r="Y160" s="132"/>
      <c r="Z160" s="132"/>
      <c r="AA160" s="132"/>
      <c r="AB160" s="132"/>
      <c r="AC160" s="1749"/>
      <c r="AD160" s="151"/>
      <c r="AE160" s="1916"/>
      <c r="AF160" s="132"/>
      <c r="AG160" s="132"/>
      <c r="AH160" s="132"/>
      <c r="AI160" s="132"/>
      <c r="AJ160" s="1749"/>
      <c r="AK160" s="151"/>
      <c r="AL160" s="1916"/>
      <c r="AM160" s="132"/>
      <c r="AN160" s="132"/>
      <c r="AO160" s="132"/>
      <c r="AP160" s="132"/>
      <c r="AQ160" s="1749"/>
      <c r="AR160" s="151"/>
      <c r="AS160" s="1916"/>
      <c r="AT160" s="132"/>
      <c r="AU160" s="132"/>
      <c r="AV160" s="132"/>
      <c r="AW160" s="132"/>
      <c r="AX160" s="1749"/>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51"/>
        <v/>
      </c>
      <c r="BM160" s="263"/>
      <c r="BO160" s="1850" t="str">
        <f>IF('20_P2_Alega'!P160&lt;&gt;"","SÍ","")</f>
        <v/>
      </c>
      <c r="BP160" s="1850" t="str">
        <f>IF('20_P2_Alega'!Q160&lt;&gt;"",'20_P2_Alega'!Q160,"")</f>
        <v/>
      </c>
      <c r="BQ160" s="1850"/>
      <c r="BS160" s="1440" t="str">
        <f t="shared" si="38"/>
        <v/>
      </c>
      <c r="BT160" s="1440" t="str">
        <f t="shared" si="39"/>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1404" t="str">
        <f>CONCATENATE('01_Carga'!$M$5,"_",$I161)</f>
        <v>FI__144</v>
      </c>
      <c r="B161" s="1405"/>
      <c r="C161" s="1734" t="str">
        <f>'12_P1_Lista'!T161</f>
        <v/>
      </c>
      <c r="D161" s="1461" t="str">
        <f>'12_P1_Lista'!U161</f>
        <v/>
      </c>
      <c r="E161" s="1405"/>
      <c r="F161" s="1735" t="str">
        <f>IF('14_P2_Convoca'!F162&lt;&gt;"",'14_P2_Convoca'!F162,"")</f>
        <v/>
      </c>
      <c r="G161" s="1459" t="str">
        <f>'14_P2_Convoca'!R162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316" t="str">
        <f>IF('16_P2_Prog'!O161&lt;&gt;"",'16_P2_Prog'!O161,"")</f>
        <v/>
      </c>
      <c r="P161" s="153"/>
      <c r="Q161" s="1916"/>
      <c r="R161" s="132"/>
      <c r="S161" s="132"/>
      <c r="T161" s="132"/>
      <c r="U161" s="132"/>
      <c r="V161" s="1749"/>
      <c r="W161" s="151"/>
      <c r="X161" s="1916"/>
      <c r="Y161" s="132"/>
      <c r="Z161" s="132"/>
      <c r="AA161" s="132"/>
      <c r="AB161" s="132"/>
      <c r="AC161" s="1749"/>
      <c r="AD161" s="151"/>
      <c r="AE161" s="1916"/>
      <c r="AF161" s="132"/>
      <c r="AG161" s="132"/>
      <c r="AH161" s="132"/>
      <c r="AI161" s="132"/>
      <c r="AJ161" s="1749"/>
      <c r="AK161" s="151"/>
      <c r="AL161" s="1916"/>
      <c r="AM161" s="132"/>
      <c r="AN161" s="132"/>
      <c r="AO161" s="132"/>
      <c r="AP161" s="132"/>
      <c r="AQ161" s="1749"/>
      <c r="AR161" s="151"/>
      <c r="AS161" s="1916"/>
      <c r="AT161" s="132"/>
      <c r="AU161" s="132"/>
      <c r="AV161" s="132"/>
      <c r="AW161" s="132"/>
      <c r="AX161" s="1749"/>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51"/>
        <v/>
      </c>
      <c r="BM161" s="263"/>
      <c r="BO161" s="1850" t="str">
        <f>IF('20_P2_Alega'!P161&lt;&gt;"","SÍ","")</f>
        <v/>
      </c>
      <c r="BP161" s="1850" t="str">
        <f>IF('20_P2_Alega'!Q161&lt;&gt;"",'20_P2_Alega'!Q161,"")</f>
        <v/>
      </c>
      <c r="BQ161" s="1850"/>
      <c r="BS161" s="1440" t="str">
        <f t="shared" si="38"/>
        <v/>
      </c>
      <c r="BT161" s="1440" t="str">
        <f t="shared" si="39"/>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1404" t="str">
        <f>CONCATENATE('01_Carga'!$M$5,"_",$I162)</f>
        <v>FI__145</v>
      </c>
      <c r="B162" s="1405"/>
      <c r="C162" s="1734" t="str">
        <f>'12_P1_Lista'!T162</f>
        <v/>
      </c>
      <c r="D162" s="1461" t="str">
        <f>'12_P1_Lista'!U162</f>
        <v/>
      </c>
      <c r="E162" s="1405"/>
      <c r="F162" s="1735" t="str">
        <f>IF('14_P2_Convoca'!F163&lt;&gt;"",'14_P2_Convoca'!F163,"")</f>
        <v/>
      </c>
      <c r="G162" s="1459" t="str">
        <f>'14_P2_Convoca'!R163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316" t="str">
        <f>IF('16_P2_Prog'!O162&lt;&gt;"",'16_P2_Prog'!O162,"")</f>
        <v/>
      </c>
      <c r="P162" s="153"/>
      <c r="Q162" s="1916"/>
      <c r="R162" s="132"/>
      <c r="S162" s="132"/>
      <c r="T162" s="132"/>
      <c r="U162" s="132"/>
      <c r="V162" s="1749"/>
      <c r="W162" s="151"/>
      <c r="X162" s="1916"/>
      <c r="Y162" s="132"/>
      <c r="Z162" s="132"/>
      <c r="AA162" s="132"/>
      <c r="AB162" s="132"/>
      <c r="AC162" s="1749"/>
      <c r="AD162" s="151"/>
      <c r="AE162" s="1916"/>
      <c r="AF162" s="132"/>
      <c r="AG162" s="132"/>
      <c r="AH162" s="132"/>
      <c r="AI162" s="132"/>
      <c r="AJ162" s="1749"/>
      <c r="AK162" s="151"/>
      <c r="AL162" s="1916"/>
      <c r="AM162" s="132"/>
      <c r="AN162" s="132"/>
      <c r="AO162" s="132"/>
      <c r="AP162" s="132"/>
      <c r="AQ162" s="1749"/>
      <c r="AR162" s="151"/>
      <c r="AS162" s="1916"/>
      <c r="AT162" s="132"/>
      <c r="AU162" s="132"/>
      <c r="AV162" s="132"/>
      <c r="AW162" s="132"/>
      <c r="AX162" s="1749"/>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51"/>
        <v/>
      </c>
      <c r="BM162" s="263"/>
      <c r="BO162" s="1850" t="str">
        <f>IF('20_P2_Alega'!P162&lt;&gt;"","SÍ","")</f>
        <v/>
      </c>
      <c r="BP162" s="1850" t="str">
        <f>IF('20_P2_Alega'!Q162&lt;&gt;"",'20_P2_Alega'!Q162,"")</f>
        <v/>
      </c>
      <c r="BQ162" s="1850"/>
      <c r="BS162" s="1440" t="str">
        <f t="shared" si="38"/>
        <v/>
      </c>
      <c r="BT162" s="1440" t="str">
        <f t="shared" si="39"/>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1404" t="str">
        <f>CONCATENATE('01_Carga'!$M$5,"_",$I163)</f>
        <v>FI__146</v>
      </c>
      <c r="B163" s="1405"/>
      <c r="C163" s="1734" t="str">
        <f>'12_P1_Lista'!T163</f>
        <v/>
      </c>
      <c r="D163" s="1461" t="str">
        <f>'12_P1_Lista'!U163</f>
        <v/>
      </c>
      <c r="E163" s="1405"/>
      <c r="F163" s="1735" t="str">
        <f>IF('14_P2_Convoca'!F164&lt;&gt;"",'14_P2_Convoca'!F164,"")</f>
        <v/>
      </c>
      <c r="G163" s="1459" t="str">
        <f>'14_P2_Convoca'!R164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316" t="str">
        <f>IF('16_P2_Prog'!O163&lt;&gt;"",'16_P2_Prog'!O163,"")</f>
        <v/>
      </c>
      <c r="P163" s="153"/>
      <c r="Q163" s="1916"/>
      <c r="R163" s="132"/>
      <c r="S163" s="132"/>
      <c r="T163" s="132"/>
      <c r="U163" s="132"/>
      <c r="V163" s="1749"/>
      <c r="W163" s="151"/>
      <c r="X163" s="1916"/>
      <c r="Y163" s="132"/>
      <c r="Z163" s="132"/>
      <c r="AA163" s="132"/>
      <c r="AB163" s="132"/>
      <c r="AC163" s="1749"/>
      <c r="AD163" s="151"/>
      <c r="AE163" s="1916"/>
      <c r="AF163" s="132"/>
      <c r="AG163" s="132"/>
      <c r="AH163" s="132"/>
      <c r="AI163" s="132"/>
      <c r="AJ163" s="1749"/>
      <c r="AK163" s="151"/>
      <c r="AL163" s="1916"/>
      <c r="AM163" s="132"/>
      <c r="AN163" s="132"/>
      <c r="AO163" s="132"/>
      <c r="AP163" s="132"/>
      <c r="AQ163" s="1749"/>
      <c r="AR163" s="151"/>
      <c r="AS163" s="1916"/>
      <c r="AT163" s="132"/>
      <c r="AU163" s="132"/>
      <c r="AV163" s="132"/>
      <c r="AW163" s="132"/>
      <c r="AX163" s="1749"/>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si="51"/>
        <v/>
      </c>
      <c r="BM163" s="263"/>
      <c r="BO163" s="1850" t="str">
        <f>IF('20_P2_Alega'!P163&lt;&gt;"","SÍ","")</f>
        <v/>
      </c>
      <c r="BP163" s="1850" t="str">
        <f>IF('20_P2_Alega'!Q163&lt;&gt;"",'20_P2_Alega'!Q163,"")</f>
        <v/>
      </c>
      <c r="BQ163" s="1850"/>
      <c r="BS163" s="1440" t="str">
        <f t="shared" si="38"/>
        <v/>
      </c>
      <c r="BT163" s="1440" t="str">
        <f t="shared" si="39"/>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1404" t="str">
        <f>CONCATENATE('01_Carga'!$M$5,"_",$I164)</f>
        <v>FI__147</v>
      </c>
      <c r="B164" s="1405"/>
      <c r="C164" s="1734" t="str">
        <f>'12_P1_Lista'!T164</f>
        <v/>
      </c>
      <c r="D164" s="1461" t="str">
        <f>'12_P1_Lista'!U164</f>
        <v/>
      </c>
      <c r="E164" s="1405"/>
      <c r="F164" s="1735" t="str">
        <f>IF('14_P2_Convoca'!F165&lt;&gt;"",'14_P2_Convoca'!F165,"")</f>
        <v/>
      </c>
      <c r="G164" s="1459" t="str">
        <f>'14_P2_Convoca'!R165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316" t="str">
        <f>IF('16_P2_Prog'!O164&lt;&gt;"",'16_P2_Prog'!O164,"")</f>
        <v/>
      </c>
      <c r="P164" s="153"/>
      <c r="Q164" s="1916"/>
      <c r="R164" s="132"/>
      <c r="S164" s="132"/>
      <c r="T164" s="132"/>
      <c r="U164" s="132"/>
      <c r="V164" s="1749"/>
      <c r="W164" s="151"/>
      <c r="X164" s="1916"/>
      <c r="Y164" s="132"/>
      <c r="Z164" s="132"/>
      <c r="AA164" s="132"/>
      <c r="AB164" s="132"/>
      <c r="AC164" s="1749"/>
      <c r="AD164" s="151"/>
      <c r="AE164" s="1916"/>
      <c r="AF164" s="132"/>
      <c r="AG164" s="132"/>
      <c r="AH164" s="132"/>
      <c r="AI164" s="132"/>
      <c r="AJ164" s="1749"/>
      <c r="AK164" s="151"/>
      <c r="AL164" s="1916"/>
      <c r="AM164" s="132"/>
      <c r="AN164" s="132"/>
      <c r="AO164" s="132"/>
      <c r="AP164" s="132"/>
      <c r="AQ164" s="1749"/>
      <c r="AR164" s="151"/>
      <c r="AS164" s="1916"/>
      <c r="AT164" s="132"/>
      <c r="AU164" s="132"/>
      <c r="AV164" s="132"/>
      <c r="AW164" s="132"/>
      <c r="AX164" s="1749"/>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1"/>
        <v/>
      </c>
      <c r="BM164" s="263"/>
      <c r="BO164" s="1850" t="str">
        <f>IF('20_P2_Alega'!P164&lt;&gt;"","SÍ","")</f>
        <v/>
      </c>
      <c r="BP164" s="1850" t="str">
        <f>IF('20_P2_Alega'!Q164&lt;&gt;"",'20_P2_Alega'!Q164,"")</f>
        <v/>
      </c>
      <c r="BQ164" s="1850"/>
      <c r="BS164" s="1440" t="str">
        <f t="shared" si="38"/>
        <v/>
      </c>
      <c r="BT164" s="1440" t="str">
        <f t="shared" si="39"/>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1404" t="str">
        <f>CONCATENATE('01_Carga'!$M$5,"_",$I165)</f>
        <v>FI__148</v>
      </c>
      <c r="B165" s="1405"/>
      <c r="C165" s="1734" t="str">
        <f>'12_P1_Lista'!T165</f>
        <v/>
      </c>
      <c r="D165" s="1461" t="str">
        <f>'12_P1_Lista'!U165</f>
        <v/>
      </c>
      <c r="E165" s="1405"/>
      <c r="F165" s="1735" t="str">
        <f>IF('14_P2_Convoca'!F166&lt;&gt;"",'14_P2_Convoca'!F166,"")</f>
        <v/>
      </c>
      <c r="G165" s="1459" t="str">
        <f>'14_P2_Convoca'!R166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316" t="str">
        <f>IF('16_P2_Prog'!O165&lt;&gt;"",'16_P2_Prog'!O165,"")</f>
        <v/>
      </c>
      <c r="P165" s="153"/>
      <c r="Q165" s="1916"/>
      <c r="R165" s="132"/>
      <c r="S165" s="132"/>
      <c r="T165" s="132"/>
      <c r="U165" s="132"/>
      <c r="V165" s="1749"/>
      <c r="W165" s="151"/>
      <c r="X165" s="1916"/>
      <c r="Y165" s="132"/>
      <c r="Z165" s="132"/>
      <c r="AA165" s="132"/>
      <c r="AB165" s="132"/>
      <c r="AC165" s="1749"/>
      <c r="AD165" s="151"/>
      <c r="AE165" s="1916"/>
      <c r="AF165" s="132"/>
      <c r="AG165" s="132"/>
      <c r="AH165" s="132"/>
      <c r="AI165" s="132"/>
      <c r="AJ165" s="1749"/>
      <c r="AK165" s="151"/>
      <c r="AL165" s="1916"/>
      <c r="AM165" s="132"/>
      <c r="AN165" s="132"/>
      <c r="AO165" s="132"/>
      <c r="AP165" s="132"/>
      <c r="AQ165" s="1749"/>
      <c r="AR165" s="151"/>
      <c r="AS165" s="1916"/>
      <c r="AT165" s="132"/>
      <c r="AU165" s="132"/>
      <c r="AV165" s="132"/>
      <c r="AW165" s="132"/>
      <c r="AX165" s="1749"/>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1"/>
        <v/>
      </c>
      <c r="BM165" s="263"/>
      <c r="BO165" s="1850" t="str">
        <f>IF('20_P2_Alega'!P165&lt;&gt;"","SÍ","")</f>
        <v/>
      </c>
      <c r="BP165" s="1850" t="str">
        <f>IF('20_P2_Alega'!Q165&lt;&gt;"",'20_P2_Alega'!Q165,"")</f>
        <v/>
      </c>
      <c r="BQ165" s="1850"/>
      <c r="BS165" s="1440" t="str">
        <f t="shared" si="38"/>
        <v/>
      </c>
      <c r="BT165" s="1440" t="str">
        <f t="shared" si="39"/>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1404" t="str">
        <f>CONCATENATE('01_Carga'!$M$5,"_",$I166)</f>
        <v>FI__149</v>
      </c>
      <c r="B166" s="1405"/>
      <c r="C166" s="1734" t="str">
        <f>'12_P1_Lista'!T166</f>
        <v/>
      </c>
      <c r="D166" s="1461" t="str">
        <f>'12_P1_Lista'!U166</f>
        <v/>
      </c>
      <c r="E166" s="1405"/>
      <c r="F166" s="1735" t="str">
        <f>IF('14_P2_Convoca'!F167&lt;&gt;"",'14_P2_Convoca'!F167,"")</f>
        <v/>
      </c>
      <c r="G166" s="1459" t="str">
        <f>'14_P2_Convoca'!R167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316" t="str">
        <f>IF('16_P2_Prog'!O166&lt;&gt;"",'16_P2_Prog'!O166,"")</f>
        <v/>
      </c>
      <c r="P166" s="153"/>
      <c r="Q166" s="1916"/>
      <c r="R166" s="132"/>
      <c r="S166" s="132"/>
      <c r="T166" s="132"/>
      <c r="U166" s="132"/>
      <c r="V166" s="1749"/>
      <c r="W166" s="151"/>
      <c r="X166" s="1916"/>
      <c r="Y166" s="132"/>
      <c r="Z166" s="132"/>
      <c r="AA166" s="132"/>
      <c r="AB166" s="132"/>
      <c r="AC166" s="1749"/>
      <c r="AD166" s="151"/>
      <c r="AE166" s="1916"/>
      <c r="AF166" s="132"/>
      <c r="AG166" s="132"/>
      <c r="AH166" s="132"/>
      <c r="AI166" s="132"/>
      <c r="AJ166" s="1749"/>
      <c r="AK166" s="151"/>
      <c r="AL166" s="1916"/>
      <c r="AM166" s="132"/>
      <c r="AN166" s="132"/>
      <c r="AO166" s="132"/>
      <c r="AP166" s="132"/>
      <c r="AQ166" s="1749"/>
      <c r="AR166" s="151"/>
      <c r="AS166" s="1916"/>
      <c r="AT166" s="132"/>
      <c r="AU166" s="132"/>
      <c r="AV166" s="132"/>
      <c r="AW166" s="132"/>
      <c r="AX166" s="1749"/>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1"/>
        <v/>
      </c>
      <c r="BM166" s="263"/>
      <c r="BO166" s="1850" t="str">
        <f>IF('20_P2_Alega'!P166&lt;&gt;"","SÍ","")</f>
        <v/>
      </c>
      <c r="BP166" s="1850" t="str">
        <f>IF('20_P2_Alega'!Q166&lt;&gt;"",'20_P2_Alega'!Q166,"")</f>
        <v/>
      </c>
      <c r="BQ166" s="1850"/>
      <c r="BS166" s="1440" t="str">
        <f t="shared" si="38"/>
        <v/>
      </c>
      <c r="BT166" s="1440" t="str">
        <f t="shared" si="39"/>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1404" t="str">
        <f>CONCATENATE('01_Carga'!$M$5,"_",$I167)</f>
        <v>FI__150</v>
      </c>
      <c r="B167" s="1405"/>
      <c r="C167" s="1734" t="str">
        <f>'12_P1_Lista'!T167</f>
        <v/>
      </c>
      <c r="D167" s="1461" t="str">
        <f>'12_P1_Lista'!U167</f>
        <v/>
      </c>
      <c r="E167" s="1405"/>
      <c r="F167" s="1735" t="str">
        <f>IF('14_P2_Convoca'!F168&lt;&gt;"",'14_P2_Convoca'!F168,"")</f>
        <v/>
      </c>
      <c r="G167" s="1459" t="str">
        <f>'14_P2_Convoca'!R168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316" t="str">
        <f>IF('16_P2_Prog'!O167&lt;&gt;"",'16_P2_Prog'!O167,"")</f>
        <v/>
      </c>
      <c r="P167" s="153"/>
      <c r="Q167" s="1916"/>
      <c r="R167" s="132"/>
      <c r="S167" s="132"/>
      <c r="T167" s="132"/>
      <c r="U167" s="132"/>
      <c r="V167" s="1749"/>
      <c r="W167" s="151"/>
      <c r="X167" s="1916"/>
      <c r="Y167" s="132"/>
      <c r="Z167" s="132"/>
      <c r="AA167" s="132"/>
      <c r="AB167" s="132"/>
      <c r="AC167" s="1749"/>
      <c r="AD167" s="151"/>
      <c r="AE167" s="1916"/>
      <c r="AF167" s="132"/>
      <c r="AG167" s="132"/>
      <c r="AH167" s="132"/>
      <c r="AI167" s="132"/>
      <c r="AJ167" s="1749"/>
      <c r="AK167" s="151"/>
      <c r="AL167" s="1916"/>
      <c r="AM167" s="132"/>
      <c r="AN167" s="132"/>
      <c r="AO167" s="132"/>
      <c r="AP167" s="132"/>
      <c r="AQ167" s="1749"/>
      <c r="AR167" s="151"/>
      <c r="AS167" s="1916"/>
      <c r="AT167" s="132"/>
      <c r="AU167" s="132"/>
      <c r="AV167" s="132"/>
      <c r="AW167" s="132"/>
      <c r="AX167" s="1749"/>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1"/>
        <v/>
      </c>
      <c r="BM167" s="263"/>
      <c r="BO167" s="1850" t="str">
        <f>IF('20_P2_Alega'!P167&lt;&gt;"","SÍ","")</f>
        <v/>
      </c>
      <c r="BP167" s="1850" t="str">
        <f>IF('20_P2_Alega'!Q167&lt;&gt;"",'20_P2_Alega'!Q167,"")</f>
        <v/>
      </c>
      <c r="BQ167" s="1850"/>
      <c r="BS167" s="1440" t="str">
        <f t="shared" ref="BS167:BS177" si="57">IF(AND(C167="NO",OR(O167&lt;&gt;"",COUNT(Q167:AX167)&gt;0)),1,"")</f>
        <v/>
      </c>
      <c r="BT167" s="1440" t="str">
        <f t="shared" ref="BT167:BT177" si="58">IF(AND(O167&lt;&gt;"",COUNT(Q167:AX167)&gt;0),1,"")</f>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1404" t="str">
        <f>CONCATENATE('01_Carga'!$M$5,"_",$I168)</f>
        <v>FI__151</v>
      </c>
      <c r="B168" s="1405"/>
      <c r="C168" s="1734" t="str">
        <f>'12_P1_Lista'!T168</f>
        <v/>
      </c>
      <c r="D168" s="1461" t="str">
        <f>'12_P1_Lista'!U168</f>
        <v/>
      </c>
      <c r="E168" s="1405"/>
      <c r="F168" s="1735" t="str">
        <f>IF('14_P2_Convoca'!F169&lt;&gt;"",'14_P2_Convoca'!F169,"")</f>
        <v/>
      </c>
      <c r="G168" s="1459" t="str">
        <f>'14_P2_Convoca'!R169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316" t="str">
        <f>IF('16_P2_Prog'!O168&lt;&gt;"",'16_P2_Prog'!O168,"")</f>
        <v/>
      </c>
      <c r="P168" s="153"/>
      <c r="Q168" s="1916"/>
      <c r="R168" s="132"/>
      <c r="S168" s="132"/>
      <c r="T168" s="132"/>
      <c r="U168" s="132"/>
      <c r="V168" s="1749"/>
      <c r="W168" s="151"/>
      <c r="X168" s="1916"/>
      <c r="Y168" s="132"/>
      <c r="Z168" s="132"/>
      <c r="AA168" s="132"/>
      <c r="AB168" s="132"/>
      <c r="AC168" s="1749"/>
      <c r="AD168" s="151"/>
      <c r="AE168" s="1916"/>
      <c r="AF168" s="132"/>
      <c r="AG168" s="132"/>
      <c r="AH168" s="132"/>
      <c r="AI168" s="132"/>
      <c r="AJ168" s="1749"/>
      <c r="AK168" s="151"/>
      <c r="AL168" s="1916"/>
      <c r="AM168" s="132"/>
      <c r="AN168" s="132"/>
      <c r="AO168" s="132"/>
      <c r="AP168" s="132"/>
      <c r="AQ168" s="1749"/>
      <c r="AR168" s="151"/>
      <c r="AS168" s="1916"/>
      <c r="AT168" s="132"/>
      <c r="AU168" s="132"/>
      <c r="AV168" s="132"/>
      <c r="AW168" s="132"/>
      <c r="AX168" s="1749"/>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1"/>
        <v/>
      </c>
      <c r="BM168" s="263"/>
      <c r="BO168" s="1850" t="str">
        <f>IF('20_P2_Alega'!P168&lt;&gt;"","SÍ","")</f>
        <v/>
      </c>
      <c r="BP168" s="1850" t="str">
        <f>IF('20_P2_Alega'!Q168&lt;&gt;"",'20_P2_Alega'!Q168,"")</f>
        <v/>
      </c>
      <c r="BQ168" s="1850"/>
      <c r="BS168" s="1440" t="str">
        <f t="shared" si="57"/>
        <v/>
      </c>
      <c r="BT168" s="1440" t="str">
        <f t="shared" si="58"/>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1404" t="str">
        <f>CONCATENATE('01_Carga'!$M$5,"_",$I169)</f>
        <v>FI__152</v>
      </c>
      <c r="B169" s="1405"/>
      <c r="C169" s="1734" t="str">
        <f>'12_P1_Lista'!T169</f>
        <v/>
      </c>
      <c r="D169" s="1461" t="str">
        <f>'12_P1_Lista'!U169</f>
        <v/>
      </c>
      <c r="E169" s="1405"/>
      <c r="F169" s="1735" t="str">
        <f>IF('14_P2_Convoca'!F170&lt;&gt;"",'14_P2_Convoca'!F170,"")</f>
        <v/>
      </c>
      <c r="G169" s="1459" t="str">
        <f>'14_P2_Convoca'!R170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316" t="str">
        <f>IF('16_P2_Prog'!O169&lt;&gt;"",'16_P2_Prog'!O169,"")</f>
        <v/>
      </c>
      <c r="P169" s="153"/>
      <c r="Q169" s="1916"/>
      <c r="R169" s="132"/>
      <c r="S169" s="132"/>
      <c r="T169" s="132"/>
      <c r="U169" s="132"/>
      <c r="V169" s="1749"/>
      <c r="W169" s="151"/>
      <c r="X169" s="1916"/>
      <c r="Y169" s="132"/>
      <c r="Z169" s="132"/>
      <c r="AA169" s="132"/>
      <c r="AB169" s="132"/>
      <c r="AC169" s="1749"/>
      <c r="AD169" s="151"/>
      <c r="AE169" s="1916"/>
      <c r="AF169" s="132"/>
      <c r="AG169" s="132"/>
      <c r="AH169" s="132"/>
      <c r="AI169" s="132"/>
      <c r="AJ169" s="1749"/>
      <c r="AK169" s="151"/>
      <c r="AL169" s="1916"/>
      <c r="AM169" s="132"/>
      <c r="AN169" s="132"/>
      <c r="AO169" s="132"/>
      <c r="AP169" s="132"/>
      <c r="AQ169" s="1749"/>
      <c r="AR169" s="151"/>
      <c r="AS169" s="1916"/>
      <c r="AT169" s="132"/>
      <c r="AU169" s="132"/>
      <c r="AV169" s="132"/>
      <c r="AW169" s="132"/>
      <c r="AX169" s="1749"/>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1"/>
        <v/>
      </c>
      <c r="BM169" s="263"/>
      <c r="BO169" s="1850" t="str">
        <f>IF('20_P2_Alega'!P169&lt;&gt;"","SÍ","")</f>
        <v/>
      </c>
      <c r="BP169" s="1850" t="str">
        <f>IF('20_P2_Alega'!Q169&lt;&gt;"",'20_P2_Alega'!Q169,"")</f>
        <v/>
      </c>
      <c r="BQ169" s="1850"/>
      <c r="BS169" s="1440" t="str">
        <f t="shared" si="57"/>
        <v/>
      </c>
      <c r="BT169" s="1440" t="str">
        <f t="shared" si="58"/>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1404" t="str">
        <f>CONCATENATE('01_Carga'!$M$5,"_",$I170)</f>
        <v>FI__153</v>
      </c>
      <c r="B170" s="1405"/>
      <c r="C170" s="1734" t="str">
        <f>'12_P1_Lista'!T170</f>
        <v/>
      </c>
      <c r="D170" s="1461" t="str">
        <f>'12_P1_Lista'!U170</f>
        <v/>
      </c>
      <c r="E170" s="1405"/>
      <c r="F170" s="1735" t="str">
        <f>IF('14_P2_Convoca'!F171&lt;&gt;"",'14_P2_Convoca'!F171,"")</f>
        <v/>
      </c>
      <c r="G170" s="1459" t="str">
        <f>'14_P2_Convoca'!R171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316" t="str">
        <f>IF('16_P2_Prog'!O170&lt;&gt;"",'16_P2_Prog'!O170,"")</f>
        <v/>
      </c>
      <c r="P170" s="153"/>
      <c r="Q170" s="1916"/>
      <c r="R170" s="132"/>
      <c r="S170" s="132"/>
      <c r="T170" s="132"/>
      <c r="U170" s="132"/>
      <c r="V170" s="1749"/>
      <c r="W170" s="151"/>
      <c r="X170" s="1916"/>
      <c r="Y170" s="132"/>
      <c r="Z170" s="132"/>
      <c r="AA170" s="132"/>
      <c r="AB170" s="132"/>
      <c r="AC170" s="1749"/>
      <c r="AD170" s="151"/>
      <c r="AE170" s="1916"/>
      <c r="AF170" s="132"/>
      <c r="AG170" s="132"/>
      <c r="AH170" s="132"/>
      <c r="AI170" s="132"/>
      <c r="AJ170" s="1749"/>
      <c r="AK170" s="151"/>
      <c r="AL170" s="1916"/>
      <c r="AM170" s="132"/>
      <c r="AN170" s="132"/>
      <c r="AO170" s="132"/>
      <c r="AP170" s="132"/>
      <c r="AQ170" s="1749"/>
      <c r="AR170" s="151"/>
      <c r="AS170" s="1916"/>
      <c r="AT170" s="132"/>
      <c r="AU170" s="132"/>
      <c r="AV170" s="132"/>
      <c r="AW170" s="132"/>
      <c r="AX170" s="1749"/>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1"/>
        <v/>
      </c>
      <c r="BM170" s="263"/>
      <c r="BO170" s="1850" t="str">
        <f>IF('20_P2_Alega'!P170&lt;&gt;"","SÍ","")</f>
        <v/>
      </c>
      <c r="BP170" s="1850" t="str">
        <f>IF('20_P2_Alega'!Q170&lt;&gt;"",'20_P2_Alega'!Q170,"")</f>
        <v/>
      </c>
      <c r="BQ170" s="1850"/>
      <c r="BS170" s="1440" t="str">
        <f t="shared" si="57"/>
        <v/>
      </c>
      <c r="BT170" s="1440" t="str">
        <f t="shared" si="58"/>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1404" t="str">
        <f>CONCATENATE('01_Carga'!$M$5,"_",$I171)</f>
        <v>FI__154</v>
      </c>
      <c r="B171" s="1405"/>
      <c r="C171" s="1734" t="str">
        <f>'12_P1_Lista'!T171</f>
        <v/>
      </c>
      <c r="D171" s="1461" t="str">
        <f>'12_P1_Lista'!U171</f>
        <v/>
      </c>
      <c r="E171" s="1405"/>
      <c r="F171" s="1735" t="str">
        <f>IF('14_P2_Convoca'!F172&lt;&gt;"",'14_P2_Convoca'!F172,"")</f>
        <v/>
      </c>
      <c r="G171" s="1459" t="str">
        <f>'14_P2_Convoca'!R172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316" t="str">
        <f>IF('16_P2_Prog'!O171&lt;&gt;"",'16_P2_Prog'!O171,"")</f>
        <v/>
      </c>
      <c r="P171" s="153"/>
      <c r="Q171" s="1916"/>
      <c r="R171" s="132"/>
      <c r="S171" s="132"/>
      <c r="T171" s="132"/>
      <c r="U171" s="132"/>
      <c r="V171" s="1749"/>
      <c r="W171" s="151"/>
      <c r="X171" s="1916"/>
      <c r="Y171" s="132"/>
      <c r="Z171" s="132"/>
      <c r="AA171" s="132"/>
      <c r="AB171" s="132"/>
      <c r="AC171" s="1749"/>
      <c r="AD171" s="151"/>
      <c r="AE171" s="1916"/>
      <c r="AF171" s="132"/>
      <c r="AG171" s="132"/>
      <c r="AH171" s="132"/>
      <c r="AI171" s="132"/>
      <c r="AJ171" s="1749"/>
      <c r="AK171" s="151"/>
      <c r="AL171" s="1916"/>
      <c r="AM171" s="132"/>
      <c r="AN171" s="132"/>
      <c r="AO171" s="132"/>
      <c r="AP171" s="132"/>
      <c r="AQ171" s="1749"/>
      <c r="AR171" s="151"/>
      <c r="AS171" s="1916"/>
      <c r="AT171" s="132"/>
      <c r="AU171" s="132"/>
      <c r="AV171" s="132"/>
      <c r="AW171" s="132"/>
      <c r="AX171" s="1749"/>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1"/>
        <v/>
      </c>
      <c r="BM171" s="263"/>
      <c r="BO171" s="1850" t="str">
        <f>IF('20_P2_Alega'!P171&lt;&gt;"","SÍ","")</f>
        <v/>
      </c>
      <c r="BP171" s="1850" t="str">
        <f>IF('20_P2_Alega'!Q171&lt;&gt;"",'20_P2_Alega'!Q171,"")</f>
        <v/>
      </c>
      <c r="BQ171" s="1850"/>
      <c r="BS171" s="1440" t="str">
        <f t="shared" si="57"/>
        <v/>
      </c>
      <c r="BT171" s="1440" t="str">
        <f t="shared" si="58"/>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1404" t="str">
        <f>CONCATENATE('01_Carga'!$M$5,"_",$I172)</f>
        <v>FI__155</v>
      </c>
      <c r="B172" s="1405"/>
      <c r="C172" s="1734" t="str">
        <f>'12_P1_Lista'!T172</f>
        <v/>
      </c>
      <c r="D172" s="1461" t="str">
        <f>'12_P1_Lista'!U172</f>
        <v/>
      </c>
      <c r="E172" s="1405"/>
      <c r="F172" s="1735" t="str">
        <f>IF('14_P2_Convoca'!F173&lt;&gt;"",'14_P2_Convoca'!F173,"")</f>
        <v/>
      </c>
      <c r="G172" s="1459" t="str">
        <f>'14_P2_Convoca'!R173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316" t="str">
        <f>IF('16_P2_Prog'!O172&lt;&gt;"",'16_P2_Prog'!O172,"")</f>
        <v/>
      </c>
      <c r="P172" s="153"/>
      <c r="Q172" s="1916"/>
      <c r="R172" s="132"/>
      <c r="S172" s="132"/>
      <c r="T172" s="132"/>
      <c r="U172" s="132"/>
      <c r="V172" s="1749"/>
      <c r="W172" s="151"/>
      <c r="X172" s="1916"/>
      <c r="Y172" s="132"/>
      <c r="Z172" s="132"/>
      <c r="AA172" s="132"/>
      <c r="AB172" s="132"/>
      <c r="AC172" s="1749"/>
      <c r="AD172" s="151"/>
      <c r="AE172" s="1916"/>
      <c r="AF172" s="132"/>
      <c r="AG172" s="132"/>
      <c r="AH172" s="132"/>
      <c r="AI172" s="132"/>
      <c r="AJ172" s="1749"/>
      <c r="AK172" s="151"/>
      <c r="AL172" s="1916"/>
      <c r="AM172" s="132"/>
      <c r="AN172" s="132"/>
      <c r="AO172" s="132"/>
      <c r="AP172" s="132"/>
      <c r="AQ172" s="1749"/>
      <c r="AR172" s="151"/>
      <c r="AS172" s="1916"/>
      <c r="AT172" s="132"/>
      <c r="AU172" s="132"/>
      <c r="AV172" s="132"/>
      <c r="AW172" s="132"/>
      <c r="AX172" s="1749"/>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1"/>
        <v/>
      </c>
      <c r="BM172" s="263"/>
      <c r="BO172" s="1850" t="str">
        <f>IF('20_P2_Alega'!P172&lt;&gt;"","SÍ","")</f>
        <v/>
      </c>
      <c r="BP172" s="1850" t="str">
        <f>IF('20_P2_Alega'!Q172&lt;&gt;"",'20_P2_Alega'!Q172,"")</f>
        <v/>
      </c>
      <c r="BQ172" s="1850"/>
      <c r="BS172" s="1440" t="str">
        <f t="shared" si="57"/>
        <v/>
      </c>
      <c r="BT172" s="1440" t="str">
        <f t="shared" si="58"/>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1404" t="str">
        <f>CONCATENATE('01_Carga'!$M$5,"_",$I173)</f>
        <v>FI__156</v>
      </c>
      <c r="B173" s="1405"/>
      <c r="C173" s="1734" t="str">
        <f>'12_P1_Lista'!T173</f>
        <v/>
      </c>
      <c r="D173" s="1461" t="str">
        <f>'12_P1_Lista'!U173</f>
        <v/>
      </c>
      <c r="E173" s="1405"/>
      <c r="F173" s="1735" t="str">
        <f>IF('14_P2_Convoca'!F174&lt;&gt;"",'14_P2_Convoca'!F174,"")</f>
        <v/>
      </c>
      <c r="G173" s="1459" t="str">
        <f>'14_P2_Convoca'!R174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316" t="str">
        <f>IF('16_P2_Prog'!O173&lt;&gt;"",'16_P2_Prog'!O173,"")</f>
        <v/>
      </c>
      <c r="P173" s="153"/>
      <c r="Q173" s="1916"/>
      <c r="R173" s="132"/>
      <c r="S173" s="132"/>
      <c r="T173" s="132"/>
      <c r="U173" s="132"/>
      <c r="V173" s="1749"/>
      <c r="W173" s="151"/>
      <c r="X173" s="1916"/>
      <c r="Y173" s="132"/>
      <c r="Z173" s="132"/>
      <c r="AA173" s="132"/>
      <c r="AB173" s="132"/>
      <c r="AC173" s="1749"/>
      <c r="AD173" s="151"/>
      <c r="AE173" s="1916"/>
      <c r="AF173" s="132"/>
      <c r="AG173" s="132"/>
      <c r="AH173" s="132"/>
      <c r="AI173" s="132"/>
      <c r="AJ173" s="1749"/>
      <c r="AK173" s="151"/>
      <c r="AL173" s="1916"/>
      <c r="AM173" s="132"/>
      <c r="AN173" s="132"/>
      <c r="AO173" s="132"/>
      <c r="AP173" s="132"/>
      <c r="AQ173" s="1749"/>
      <c r="AR173" s="151"/>
      <c r="AS173" s="1916"/>
      <c r="AT173" s="132"/>
      <c r="AU173" s="132"/>
      <c r="AV173" s="132"/>
      <c r="AW173" s="132"/>
      <c r="AX173" s="1749"/>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1"/>
        <v/>
      </c>
      <c r="BM173" s="263"/>
      <c r="BO173" s="1850" t="str">
        <f>IF('20_P2_Alega'!P173&lt;&gt;"","SÍ","")</f>
        <v/>
      </c>
      <c r="BP173" s="1850" t="str">
        <f>IF('20_P2_Alega'!Q173&lt;&gt;"",'20_P2_Alega'!Q173,"")</f>
        <v/>
      </c>
      <c r="BQ173" s="1850"/>
      <c r="BS173" s="1440" t="str">
        <f t="shared" si="57"/>
        <v/>
      </c>
      <c r="BT173" s="1440" t="str">
        <f t="shared" si="58"/>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1404" t="str">
        <f>CONCATENATE('01_Carga'!$M$5,"_",$I174)</f>
        <v>FI__157</v>
      </c>
      <c r="B174" s="1405"/>
      <c r="C174" s="1734" t="str">
        <f>'12_P1_Lista'!T174</f>
        <v/>
      </c>
      <c r="D174" s="1461" t="str">
        <f>'12_P1_Lista'!U174</f>
        <v/>
      </c>
      <c r="E174" s="1405"/>
      <c r="F174" s="1735" t="str">
        <f>IF('14_P2_Convoca'!F175&lt;&gt;"",'14_P2_Convoca'!F175,"")</f>
        <v/>
      </c>
      <c r="G174" s="1459" t="str">
        <f>'14_P2_Convoca'!R175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316" t="str">
        <f>IF('16_P2_Prog'!O174&lt;&gt;"",'16_P2_Prog'!O174,"")</f>
        <v/>
      </c>
      <c r="P174" s="153"/>
      <c r="Q174" s="1916"/>
      <c r="R174" s="132"/>
      <c r="S174" s="132"/>
      <c r="T174" s="132"/>
      <c r="U174" s="132"/>
      <c r="V174" s="1749"/>
      <c r="W174" s="151"/>
      <c r="X174" s="1916"/>
      <c r="Y174" s="132"/>
      <c r="Z174" s="132"/>
      <c r="AA174" s="132"/>
      <c r="AB174" s="132"/>
      <c r="AC174" s="1749"/>
      <c r="AD174" s="151"/>
      <c r="AE174" s="1916"/>
      <c r="AF174" s="132"/>
      <c r="AG174" s="132"/>
      <c r="AH174" s="132"/>
      <c r="AI174" s="132"/>
      <c r="AJ174" s="1749"/>
      <c r="AK174" s="151"/>
      <c r="AL174" s="1916"/>
      <c r="AM174" s="132"/>
      <c r="AN174" s="132"/>
      <c r="AO174" s="132"/>
      <c r="AP174" s="132"/>
      <c r="AQ174" s="1749"/>
      <c r="AR174" s="151"/>
      <c r="AS174" s="1916"/>
      <c r="AT174" s="132"/>
      <c r="AU174" s="132"/>
      <c r="AV174" s="132"/>
      <c r="AW174" s="132"/>
      <c r="AX174" s="1749"/>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1"/>
        <v/>
      </c>
      <c r="BM174" s="263"/>
      <c r="BO174" s="1850" t="str">
        <f>IF('20_P2_Alega'!P174&lt;&gt;"","SÍ","")</f>
        <v/>
      </c>
      <c r="BP174" s="1850" t="str">
        <f>IF('20_P2_Alega'!Q174&lt;&gt;"",'20_P2_Alega'!Q174,"")</f>
        <v/>
      </c>
      <c r="BQ174" s="1850"/>
      <c r="BS174" s="1440" t="str">
        <f t="shared" si="57"/>
        <v/>
      </c>
      <c r="BT174" s="1440" t="str">
        <f t="shared" si="58"/>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1404" t="str">
        <f>CONCATENATE('01_Carga'!$M$5,"_",$I175)</f>
        <v>FI__158</v>
      </c>
      <c r="B175" s="1405"/>
      <c r="C175" s="1734" t="str">
        <f>'12_P1_Lista'!T175</f>
        <v/>
      </c>
      <c r="D175" s="1461" t="str">
        <f>'12_P1_Lista'!U175</f>
        <v/>
      </c>
      <c r="E175" s="1405"/>
      <c r="F175" s="1735" t="str">
        <f>IF('14_P2_Convoca'!F176&lt;&gt;"",'14_P2_Convoca'!F176,"")</f>
        <v/>
      </c>
      <c r="G175" s="1459" t="str">
        <f>'14_P2_Convoca'!R176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316" t="str">
        <f>IF('16_P2_Prog'!O175&lt;&gt;"",'16_P2_Prog'!O175,"")</f>
        <v/>
      </c>
      <c r="P175" s="153"/>
      <c r="Q175" s="1916"/>
      <c r="R175" s="132"/>
      <c r="S175" s="132"/>
      <c r="T175" s="132"/>
      <c r="U175" s="132"/>
      <c r="V175" s="1749"/>
      <c r="W175" s="151"/>
      <c r="X175" s="1916"/>
      <c r="Y175" s="132"/>
      <c r="Z175" s="132"/>
      <c r="AA175" s="132"/>
      <c r="AB175" s="132"/>
      <c r="AC175" s="1749"/>
      <c r="AD175" s="151"/>
      <c r="AE175" s="1916"/>
      <c r="AF175" s="132"/>
      <c r="AG175" s="132"/>
      <c r="AH175" s="132"/>
      <c r="AI175" s="132"/>
      <c r="AJ175" s="1749"/>
      <c r="AK175" s="151"/>
      <c r="AL175" s="1916"/>
      <c r="AM175" s="132"/>
      <c r="AN175" s="132"/>
      <c r="AO175" s="132"/>
      <c r="AP175" s="132"/>
      <c r="AQ175" s="1749"/>
      <c r="AR175" s="151"/>
      <c r="AS175" s="1916"/>
      <c r="AT175" s="132"/>
      <c r="AU175" s="132"/>
      <c r="AV175" s="132"/>
      <c r="AW175" s="132"/>
      <c r="AX175" s="1749"/>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1"/>
        <v/>
      </c>
      <c r="BM175" s="263"/>
      <c r="BO175" s="1850" t="str">
        <f>IF('20_P2_Alega'!P175&lt;&gt;"","SÍ","")</f>
        <v/>
      </c>
      <c r="BP175" s="1850" t="str">
        <f>IF('20_P2_Alega'!Q175&lt;&gt;"",'20_P2_Alega'!Q175,"")</f>
        <v/>
      </c>
      <c r="BQ175" s="1850"/>
      <c r="BS175" s="1440" t="str">
        <f t="shared" si="57"/>
        <v/>
      </c>
      <c r="BT175" s="1440" t="str">
        <f t="shared" si="58"/>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1404" t="str">
        <f>CONCATENATE('01_Carga'!$M$5,"_",$I176)</f>
        <v>FI__159</v>
      </c>
      <c r="B176" s="1405"/>
      <c r="C176" s="1734" t="str">
        <f>'12_P1_Lista'!T176</f>
        <v/>
      </c>
      <c r="D176" s="1461" t="str">
        <f>'12_P1_Lista'!U176</f>
        <v/>
      </c>
      <c r="E176" s="1405"/>
      <c r="F176" s="1735" t="str">
        <f>IF('14_P2_Convoca'!F177&lt;&gt;"",'14_P2_Convoca'!F177,"")</f>
        <v/>
      </c>
      <c r="G176" s="1459" t="str">
        <f>'14_P2_Convoca'!R177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316" t="str">
        <f>IF('16_P2_Prog'!O176&lt;&gt;"",'16_P2_Prog'!O176,"")</f>
        <v/>
      </c>
      <c r="P176" s="153"/>
      <c r="Q176" s="1916"/>
      <c r="R176" s="132"/>
      <c r="S176" s="132"/>
      <c r="T176" s="132"/>
      <c r="U176" s="132"/>
      <c r="V176" s="1749"/>
      <c r="W176" s="151"/>
      <c r="X176" s="1916"/>
      <c r="Y176" s="132"/>
      <c r="Z176" s="132"/>
      <c r="AA176" s="132"/>
      <c r="AB176" s="132"/>
      <c r="AC176" s="1749"/>
      <c r="AD176" s="151"/>
      <c r="AE176" s="1916"/>
      <c r="AF176" s="132"/>
      <c r="AG176" s="132"/>
      <c r="AH176" s="132"/>
      <c r="AI176" s="132"/>
      <c r="AJ176" s="1749"/>
      <c r="AK176" s="151"/>
      <c r="AL176" s="1916"/>
      <c r="AM176" s="132"/>
      <c r="AN176" s="132"/>
      <c r="AO176" s="132"/>
      <c r="AP176" s="132"/>
      <c r="AQ176" s="1749"/>
      <c r="AR176" s="151"/>
      <c r="AS176" s="1916"/>
      <c r="AT176" s="132"/>
      <c r="AU176" s="132"/>
      <c r="AV176" s="132"/>
      <c r="AW176" s="132"/>
      <c r="AX176" s="1749"/>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1"/>
        <v/>
      </c>
      <c r="BM176" s="263"/>
      <c r="BO176" s="1850" t="str">
        <f>IF('20_P2_Alega'!P176&lt;&gt;"","SÍ","")</f>
        <v/>
      </c>
      <c r="BP176" s="1850" t="str">
        <f>IF('20_P2_Alega'!Q176&lt;&gt;"",'20_P2_Alega'!Q176,"")</f>
        <v/>
      </c>
      <c r="BQ176" s="1850"/>
      <c r="BS176" s="1440" t="str">
        <f t="shared" si="57"/>
        <v/>
      </c>
      <c r="BT176" s="1440" t="str">
        <f t="shared" si="58"/>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1404" t="str">
        <f>CONCATENATE('01_Carga'!$M$5,"_",$I177)</f>
        <v>FI__160</v>
      </c>
      <c r="B177" s="1405"/>
      <c r="C177" s="1734" t="str">
        <f>'12_P1_Lista'!T177</f>
        <v/>
      </c>
      <c r="D177" s="1461" t="str">
        <f>'12_P1_Lista'!U177</f>
        <v/>
      </c>
      <c r="E177" s="1405"/>
      <c r="F177" s="1735" t="str">
        <f>IF('14_P2_Convoca'!F178&lt;&gt;"",'14_P2_Convoca'!F178,"")</f>
        <v/>
      </c>
      <c r="G177" s="1459" t="str">
        <f>'14_P2_Convoca'!R178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316" t="str">
        <f>IF('16_P2_Prog'!O177&lt;&gt;"",'16_P2_Prog'!O177,"")</f>
        <v/>
      </c>
      <c r="P177" s="153"/>
      <c r="Q177" s="1916"/>
      <c r="R177" s="132"/>
      <c r="S177" s="132"/>
      <c r="T177" s="132"/>
      <c r="U177" s="132"/>
      <c r="V177" s="1749"/>
      <c r="W177" s="151"/>
      <c r="X177" s="1916"/>
      <c r="Y177" s="132"/>
      <c r="Z177" s="132"/>
      <c r="AA177" s="132"/>
      <c r="AB177" s="132"/>
      <c r="AC177" s="1749"/>
      <c r="AD177" s="151"/>
      <c r="AE177" s="1916"/>
      <c r="AF177" s="132"/>
      <c r="AG177" s="132"/>
      <c r="AH177" s="132"/>
      <c r="AI177" s="132"/>
      <c r="AJ177" s="1749"/>
      <c r="AK177" s="151"/>
      <c r="AL177" s="1916"/>
      <c r="AM177" s="132"/>
      <c r="AN177" s="132"/>
      <c r="AO177" s="132"/>
      <c r="AP177" s="132"/>
      <c r="AQ177" s="1749"/>
      <c r="AR177" s="151"/>
      <c r="AS177" s="1916"/>
      <c r="AT177" s="132"/>
      <c r="AU177" s="132"/>
      <c r="AV177" s="132"/>
      <c r="AW177" s="132"/>
      <c r="AX177" s="1749"/>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 t="shared" si="51"/>
        <v/>
      </c>
      <c r="BM177" s="263"/>
      <c r="BO177" s="1850" t="str">
        <f>IF('20_P2_Alega'!P177&lt;&gt;"","SÍ","")</f>
        <v/>
      </c>
      <c r="BP177" s="1850" t="str">
        <f>IF('20_P2_Alega'!Q177&lt;&gt;"",'20_P2_Alega'!Q177,"")</f>
        <v/>
      </c>
      <c r="BQ177" s="1850"/>
      <c r="BS177" s="1440" t="str">
        <f t="shared" si="57"/>
        <v/>
      </c>
      <c r="BT177" s="1440" t="str">
        <f t="shared" si="58"/>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421"/>
      <c r="B178" s="1421"/>
      <c r="C178" s="1470"/>
      <c r="D178" s="1429"/>
      <c r="E178" s="1610"/>
      <c r="F178" s="1463"/>
      <c r="G178" s="1737"/>
      <c r="H178" s="1738"/>
      <c r="I178" s="1207"/>
      <c r="J178" s="1372" t="str">
        <f>CONCATENATE(SUBTOTAL(2,$F$18:$F$167),"
",IF(SUBTOTAL(2,$F$168:$F$177)=0,"",SUBTOTAL(2,$F$168:$F$177)),"
","Ac:")</f>
        <v>0
Ac:</v>
      </c>
      <c r="K178" s="2067"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67"/>
      <c r="M178" s="1371"/>
      <c r="N178" s="171"/>
      <c r="O178" s="51"/>
      <c r="Q178" s="2079"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BURGOS  a  sábado, 18 de junio de 2016</v>
      </c>
      <c r="R178" s="2079"/>
      <c r="S178" s="2079"/>
      <c r="T178" s="2079"/>
      <c r="U178" s="2079"/>
      <c r="V178" s="2079"/>
      <c r="W178" s="2079"/>
      <c r="X178" s="2079"/>
      <c r="Y178" s="2079"/>
      <c r="Z178" s="2079"/>
      <c r="AA178" s="2079"/>
      <c r="AB178" s="2079"/>
      <c r="AC178" s="2079"/>
      <c r="AD178" s="2079"/>
      <c r="AE178" s="2079"/>
      <c r="AF178" s="2079"/>
      <c r="AG178" s="2079"/>
      <c r="AH178" s="2079"/>
      <c r="AI178" s="2079"/>
      <c r="AJ178" s="2079"/>
      <c r="AK178" s="2079"/>
      <c r="AL178" s="2079"/>
      <c r="AM178" s="2079"/>
      <c r="AN178" s="2079"/>
      <c r="AO178" s="2079"/>
      <c r="AP178" s="2079"/>
      <c r="AQ178" s="2079"/>
      <c r="AR178" s="2079"/>
      <c r="AS178" s="2079"/>
      <c r="AT178" s="2079"/>
      <c r="AU178" s="2079"/>
      <c r="AV178" s="2079"/>
      <c r="AW178" s="2079"/>
      <c r="AX178" s="2079"/>
      <c r="AZ178" s="2079" t="str">
        <f>$Q$178</f>
        <v>Se levanta la sesión a las 14:00 horas, firmando la presente acta todos los miembros reunidos,
de todo lo cual, como Secretario/a certifico, en  BURGOS  a  sábado, 18 de junio de 2016</v>
      </c>
      <c r="BA178" s="2079"/>
      <c r="BB178" s="2079"/>
      <c r="BC178" s="2079"/>
      <c r="BD178" s="2079"/>
      <c r="BE178" s="2079"/>
      <c r="BF178" s="2079"/>
      <c r="BG178" s="2079"/>
      <c r="BH178" s="2079"/>
      <c r="BI178" s="2079"/>
      <c r="BJ178" s="2079"/>
      <c r="BK178" s="2079"/>
      <c r="BL178" s="2079"/>
      <c r="BM178" s="2079"/>
      <c r="BN178" s="2079"/>
      <c r="BO178" s="2079"/>
      <c r="BP178" s="2079"/>
      <c r="BQ178" s="2079"/>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421"/>
      <c r="B179" s="1421"/>
      <c r="C179" s="1470"/>
      <c r="D179" s="1429"/>
      <c r="E179" s="1610"/>
      <c r="F179" s="1463"/>
      <c r="G179" s="1737"/>
      <c r="H179" s="1738"/>
      <c r="I179" s="1207"/>
      <c r="J179" s="1372" t="s">
        <v>629</v>
      </c>
      <c r="K179" s="2067" t="s">
        <v>630</v>
      </c>
      <c r="L179" s="2067"/>
      <c r="M179" s="1371"/>
      <c r="N179" s="171"/>
      <c r="O179" s="51"/>
      <c r="P179" s="51"/>
      <c r="Q179" s="2018" t="str">
        <f>CONCATENATE("Fdo: El ",$Q$13,"
",$Q$14)</f>
        <v xml:space="preserve">Fdo: El Presidente
</v>
      </c>
      <c r="R179" s="2018"/>
      <c r="S179" s="2018"/>
      <c r="T179" s="2018"/>
      <c r="U179" s="2018"/>
      <c r="V179" s="2018"/>
      <c r="W179" s="1373"/>
      <c r="X179" s="2018" t="str">
        <f>CONCATENATE("Fdo: El ",$X$13,"
",$X$14)</f>
        <v xml:space="preserve">Fdo: El Vocal 1
</v>
      </c>
      <c r="Y179" s="2018"/>
      <c r="Z179" s="2018"/>
      <c r="AA179" s="2018"/>
      <c r="AB179" s="2018"/>
      <c r="AC179" s="2018"/>
      <c r="AD179" s="1373"/>
      <c r="AE179" s="2018" t="str">
        <f>CONCATENATE("Fdo: El ",$AE$13,"
",$AE$14)</f>
        <v xml:space="preserve">Fdo: El Vocal 2
</v>
      </c>
      <c r="AF179" s="2018"/>
      <c r="AG179" s="2018"/>
      <c r="AH179" s="2018"/>
      <c r="AI179" s="2018"/>
      <c r="AJ179" s="2018"/>
      <c r="AK179" s="1373"/>
      <c r="AL179" s="2018" t="str">
        <f>CONCATENATE("Fdo: El ",$AL$13,"
",$AL$14)</f>
        <v xml:space="preserve">Fdo: El Vocal 3
</v>
      </c>
      <c r="AM179" s="2018"/>
      <c r="AN179" s="2018"/>
      <c r="AO179" s="2018"/>
      <c r="AP179" s="2018"/>
      <c r="AQ179" s="2018"/>
      <c r="AR179" s="1373"/>
      <c r="AS179" s="2018" t="str">
        <f>CONCATENATE("Fdo: El ",$AS$13,"
",$AS$14)</f>
        <v xml:space="preserve">Fdo: El Vocal 4
</v>
      </c>
      <c r="AT179" s="2018"/>
      <c r="AU179" s="2018"/>
      <c r="AV179" s="2018"/>
      <c r="AW179" s="2018"/>
      <c r="AX179" s="2018"/>
      <c r="AY179" s="51"/>
      <c r="AZ179" s="2018" t="str">
        <f>$Q$179</f>
        <v xml:space="preserve">Fdo: El Presidente
</v>
      </c>
      <c r="BA179" s="2018"/>
      <c r="BB179" s="2018"/>
      <c r="BC179" s="2018"/>
      <c r="BD179" s="2018" t="str">
        <f>$X$179</f>
        <v xml:space="preserve">Fdo: El Vocal 1
</v>
      </c>
      <c r="BE179" s="2018"/>
      <c r="BF179" s="2018"/>
      <c r="BG179" s="2018"/>
      <c r="BH179" s="2018" t="str">
        <f>$AE$179</f>
        <v xml:space="preserve">Fdo: El Vocal 2
</v>
      </c>
      <c r="BI179" s="2018"/>
      <c r="BJ179" s="2018"/>
      <c r="BK179" s="1374"/>
      <c r="BL179" s="2018" t="str">
        <f>$AL$179</f>
        <v xml:space="preserve">Fdo: El Vocal 3
</v>
      </c>
      <c r="BM179" s="2018"/>
      <c r="BN179" s="1374"/>
      <c r="BO179" s="2018" t="str">
        <f>$AS$179</f>
        <v xml:space="preserve">Fdo: El Vocal 4
</v>
      </c>
      <c r="BP179" s="2018"/>
      <c r="BQ179" s="2018"/>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421"/>
      <c r="B180" s="1421"/>
      <c r="C180" s="1420"/>
      <c r="D180" s="1420"/>
      <c r="E180" s="1421"/>
      <c r="F180" s="1422"/>
      <c r="G180" s="1423"/>
      <c r="H180" s="1424"/>
      <c r="I180" s="1625"/>
      <c r="J180" s="1595"/>
      <c r="K180" s="1427"/>
      <c r="L180" s="1427"/>
      <c r="M180" s="1427"/>
      <c r="N180" s="1428"/>
      <c r="O180" s="142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433"/>
      <c r="BA180" s="1429"/>
      <c r="BB180" s="1674"/>
      <c r="BC180" s="1674"/>
      <c r="BD180" s="1674"/>
      <c r="BE180" s="1429"/>
      <c r="BF180" s="1433"/>
      <c r="BG180" s="1431"/>
      <c r="BH180" s="1674"/>
      <c r="BI180" s="1431"/>
      <c r="BJ180" s="1674"/>
      <c r="BK180" s="1388"/>
      <c r="BL180" s="1438"/>
      <c r="BM180" s="1438"/>
      <c r="BN180" s="1438"/>
      <c r="BO180" s="1429"/>
      <c r="BP180" s="1429"/>
      <c r="BQ180" s="1429"/>
      <c r="BR180" s="1429"/>
      <c r="BS180" s="1431"/>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1421"/>
      <c r="B181" s="1421"/>
      <c r="C181" s="1420"/>
      <c r="D181" s="1420"/>
      <c r="E181" s="1421"/>
      <c r="F181" s="1422"/>
      <c r="G181" s="1423"/>
      <c r="H181" s="1424"/>
      <c r="I181" s="1625"/>
      <c r="J181" s="1427"/>
      <c r="K181" s="1427"/>
      <c r="L181" s="1427"/>
      <c r="M181" s="1427"/>
      <c r="N181" s="1428"/>
      <c r="O181" s="1428"/>
      <c r="P181" s="1430"/>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30"/>
      <c r="AZ181" s="1598"/>
      <c r="BA181" s="1429"/>
      <c r="BB181" s="1599"/>
      <c r="BC181" s="1599"/>
      <c r="BD181" s="1599"/>
      <c r="BE181" s="1429"/>
      <c r="BF181" s="1598"/>
      <c r="BG181" s="1431"/>
      <c r="BH181" s="1599"/>
      <c r="BI181" s="1431"/>
      <c r="BJ181" s="1599"/>
      <c r="BK181" s="1388"/>
      <c r="BL181" s="1438"/>
      <c r="BM181" s="1438"/>
      <c r="BN181" s="1438"/>
      <c r="BO181" s="1429"/>
      <c r="BP181" s="1429"/>
      <c r="BQ181" s="1429"/>
      <c r="BR181" s="1587"/>
      <c r="BS181" s="1747"/>
      <c r="BT181" s="1387"/>
      <c r="BU181" s="1747"/>
      <c r="BV181" s="1747"/>
      <c r="BW181" s="1747"/>
      <c r="BX181" s="1747"/>
      <c r="BY181" s="1747"/>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ht="12.75" customHeight="1" x14ac:dyDescent="0.2">
      <c r="A182" s="1421"/>
      <c r="B182" s="1421"/>
      <c r="C182" s="1420"/>
      <c r="D182" s="1420"/>
      <c r="E182" s="1421"/>
      <c r="F182" s="1422"/>
      <c r="G182" s="1423"/>
      <c r="H182" s="1424"/>
      <c r="I182" s="1625"/>
      <c r="J182" s="1427"/>
      <c r="K182" s="1427"/>
      <c r="L182" s="1427"/>
      <c r="M182" s="1427"/>
      <c r="N182" s="1434"/>
      <c r="O182" s="1388"/>
      <c r="P182" s="1430"/>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438"/>
      <c r="BO182" s="1429"/>
      <c r="BP182" s="1429"/>
      <c r="BQ182" s="1429"/>
      <c r="BR182" s="1388"/>
      <c r="BS182" s="1387"/>
      <c r="BT182" s="1387"/>
      <c r="BU182" s="1747"/>
      <c r="BV182" s="1747"/>
      <c r="BW182" s="1747"/>
      <c r="BX182" s="1747"/>
      <c r="BY182" s="1747"/>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ht="12.75" customHeight="1" x14ac:dyDescent="0.2">
      <c r="A183" s="1421"/>
      <c r="B183" s="1421"/>
      <c r="C183" s="1420"/>
      <c r="D183" s="1420"/>
      <c r="E183" s="1421"/>
      <c r="F183" s="1422"/>
      <c r="G183" s="1423"/>
      <c r="H183" s="1424"/>
      <c r="I183" s="1625"/>
      <c r="J183" s="1388"/>
      <c r="K183" s="1389"/>
      <c r="L183" s="1388"/>
      <c r="M183" s="1388"/>
      <c r="N183" s="1434"/>
      <c r="O183" s="1388"/>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7"/>
      <c r="BT183" s="1387"/>
      <c r="BU183" s="1747"/>
      <c r="BV183" s="1747"/>
      <c r="BW183" s="1747"/>
      <c r="BX183" s="1747"/>
      <c r="BY183" s="1747"/>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421"/>
      <c r="B184" s="1421"/>
      <c r="C184" s="1511"/>
      <c r="D184" s="1434"/>
      <c r="E184" s="1421"/>
      <c r="F184" s="1422"/>
      <c r="G184" s="1423"/>
      <c r="H184" s="1424"/>
      <c r="I184" s="1625"/>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7"/>
      <c r="BT184" s="1387"/>
      <c r="BU184" s="1747"/>
      <c r="BV184" s="1747"/>
      <c r="BW184" s="1747"/>
      <c r="BX184" s="1747"/>
      <c r="BY184" s="1747"/>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x14ac:dyDescent="0.2">
      <c r="A185" s="1421"/>
      <c r="B185" s="1421"/>
      <c r="C185" s="1388"/>
      <c r="D185" s="1512"/>
      <c r="E185" s="1421"/>
      <c r="F185" s="1422"/>
      <c r="G185" s="1423"/>
      <c r="H185" s="1424"/>
      <c r="I185" s="1625"/>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7"/>
      <c r="BT185" s="1387"/>
      <c r="BU185" s="1747"/>
      <c r="BV185" s="1747"/>
      <c r="BW185" s="1747"/>
      <c r="BX185" s="1747"/>
      <c r="BY185" s="1747"/>
      <c r="BZ185" s="1351"/>
      <c r="CA185" s="1351"/>
      <c r="CB185" s="1351"/>
      <c r="CC185" s="1351"/>
      <c r="CD185" s="1351"/>
      <c r="CE185" s="1351"/>
      <c r="CF185" s="1351"/>
      <c r="CG185" s="1351"/>
      <c r="CH185" s="1351"/>
      <c r="CI185" s="1351"/>
      <c r="CJ185" s="1351"/>
      <c r="CK185" s="1351"/>
      <c r="CL185" s="1351"/>
      <c r="CM185" s="1351"/>
      <c r="CN185" s="1351"/>
      <c r="CO185" s="1351"/>
      <c r="CP185" s="1351"/>
      <c r="CQ185" s="1351"/>
      <c r="CR185" s="1351"/>
      <c r="CS185" s="1351"/>
      <c r="CT185" s="1351"/>
      <c r="CU185" s="1351"/>
      <c r="CV185" s="1351"/>
      <c r="CW185" s="1351"/>
      <c r="CX185" s="1351"/>
      <c r="CY185" s="1351"/>
      <c r="CZ185" s="1351"/>
    </row>
    <row r="186" spans="1:104" x14ac:dyDescent="0.2">
      <c r="A186" s="1421"/>
      <c r="B186" s="1421"/>
      <c r="C186" s="1388"/>
      <c r="D186" s="1434"/>
      <c r="E186" s="1421"/>
      <c r="F186" s="1422"/>
      <c r="G186" s="1423"/>
      <c r="H186" s="1424"/>
      <c r="I186" s="1625"/>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7"/>
      <c r="BT186" s="1387"/>
      <c r="BU186" s="1747"/>
      <c r="BV186" s="1747"/>
      <c r="BW186" s="1747"/>
      <c r="BX186" s="1747"/>
      <c r="BY186" s="1747"/>
      <c r="BZ186" s="1351"/>
      <c r="CA186" s="1351"/>
      <c r="CB186" s="1351"/>
      <c r="CC186" s="1351"/>
      <c r="CD186" s="1351"/>
      <c r="CE186" s="1351"/>
      <c r="CF186" s="1351"/>
      <c r="CG186" s="1351"/>
      <c r="CH186" s="1351"/>
      <c r="CI186" s="1351"/>
      <c r="CJ186" s="1351"/>
      <c r="CK186" s="1351"/>
      <c r="CL186" s="1351"/>
      <c r="CM186" s="1351"/>
      <c r="CN186" s="1351"/>
      <c r="CO186" s="1351"/>
      <c r="CP186" s="1351"/>
      <c r="CQ186" s="1351"/>
      <c r="CR186" s="1351"/>
      <c r="CS186" s="1351"/>
      <c r="CT186" s="1351"/>
      <c r="CU186" s="1351"/>
      <c r="CV186" s="1351"/>
      <c r="CW186" s="1351"/>
      <c r="CX186" s="1351"/>
      <c r="CY186" s="1351"/>
      <c r="CZ186" s="1351"/>
    </row>
    <row r="187" spans="1:104" s="20" customFormat="1" x14ac:dyDescent="0.2">
      <c r="A187" s="1421"/>
      <c r="B187" s="1421"/>
      <c r="C187" s="1388"/>
      <c r="D187" s="1388"/>
      <c r="E187" s="1421"/>
      <c r="F187" s="1422"/>
      <c r="G187" s="1423"/>
      <c r="H187" s="1424"/>
      <c r="I187" s="1625"/>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1462"/>
      <c r="B188" s="1421"/>
      <c r="C188" s="1388"/>
      <c r="D188" s="1388"/>
      <c r="E188" s="1421"/>
      <c r="F188" s="1436"/>
      <c r="G188" s="1423"/>
      <c r="H188" s="1424"/>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1462"/>
      <c r="B189" s="1421"/>
      <c r="C189" s="1388"/>
      <c r="D189" s="1388"/>
      <c r="E189" s="1421"/>
      <c r="F189" s="1436"/>
      <c r="G189" s="1423"/>
      <c r="H189" s="1424"/>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1462"/>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1462"/>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1462"/>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1462"/>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1462"/>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1462"/>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1462"/>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1462"/>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1462"/>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1462"/>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1462"/>
      <c r="B200" s="1435"/>
      <c r="C200" s="1388"/>
      <c r="D200" s="1434"/>
      <c r="E200" s="1435"/>
      <c r="F200" s="1513"/>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1462"/>
      <c r="B201" s="1435"/>
      <c r="C201" s="1388"/>
      <c r="D201" s="1434"/>
      <c r="E201" s="1435"/>
      <c r="F201" s="1514"/>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1462"/>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1462"/>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1462"/>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1462"/>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1462"/>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1462"/>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1462"/>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1462"/>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1462"/>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1462"/>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1462"/>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1462"/>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1462"/>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1462"/>
      <c r="B215" s="1435"/>
      <c r="C215" s="1388"/>
      <c r="D215" s="1434"/>
      <c r="E215" s="1435"/>
      <c r="F215" s="1436"/>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1462"/>
      <c r="B216" s="1435"/>
      <c r="C216" s="1388"/>
      <c r="D216" s="1434"/>
      <c r="E216" s="1435"/>
      <c r="F216" s="1513"/>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1462"/>
      <c r="B217" s="1435"/>
      <c r="C217" s="1388"/>
      <c r="D217" s="1434"/>
      <c r="E217" s="1435"/>
      <c r="F217" s="1514"/>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1462"/>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1462"/>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1462"/>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1462"/>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1462"/>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1462"/>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1462"/>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1462"/>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1462"/>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1462"/>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1462"/>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1462"/>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1462"/>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1462"/>
      <c r="B231" s="1435"/>
      <c r="C231" s="1388"/>
      <c r="D231" s="1434"/>
      <c r="E231" s="1435"/>
      <c r="F231" s="1436"/>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1462"/>
      <c r="B232" s="1435"/>
      <c r="C232" s="1388"/>
      <c r="D232" s="1434"/>
      <c r="E232" s="1435"/>
      <c r="F232" s="1513"/>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1462"/>
      <c r="B233" s="1435"/>
      <c r="C233" s="1388"/>
      <c r="D233" s="1434"/>
      <c r="E233" s="1435"/>
      <c r="F233" s="1514"/>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1462"/>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1462"/>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1462"/>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1462"/>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1462"/>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1462"/>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1462"/>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1462"/>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1462"/>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1462"/>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1462"/>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1462"/>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1462"/>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1462"/>
      <c r="B247" s="1435"/>
      <c r="C247" s="1388"/>
      <c r="D247" s="1434"/>
      <c r="E247" s="1435"/>
      <c r="F247" s="1436"/>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1462"/>
      <c r="B248" s="1435"/>
      <c r="C248" s="1388"/>
      <c r="D248" s="1434"/>
      <c r="E248" s="1435"/>
      <c r="F248" s="1513"/>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1462"/>
      <c r="B249" s="1435"/>
      <c r="C249" s="1388"/>
      <c r="D249" s="1434"/>
      <c r="E249" s="1435"/>
      <c r="F249" s="1514"/>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1462"/>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1462"/>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1462"/>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1462"/>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1462"/>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1462"/>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1462"/>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1462"/>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1462"/>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1462"/>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1462"/>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1462"/>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1462"/>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1462"/>
      <c r="B263" s="1435"/>
      <c r="C263" s="1388"/>
      <c r="D263" s="1434"/>
      <c r="E263" s="1435"/>
      <c r="F263" s="1436"/>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1462"/>
      <c r="B264" s="1435"/>
      <c r="C264" s="1388"/>
      <c r="D264" s="1434"/>
      <c r="E264" s="1435"/>
      <c r="F264" s="1513"/>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1462"/>
      <c r="B265" s="1435"/>
      <c r="C265" s="1388"/>
      <c r="D265" s="1434"/>
      <c r="E265" s="1435"/>
      <c r="F265" s="1514"/>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1462"/>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1462"/>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1462"/>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1462"/>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1462"/>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1462"/>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1462"/>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1462"/>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1462"/>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1462"/>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1462"/>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1462"/>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1462"/>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1462"/>
      <c r="B279" s="1435"/>
      <c r="C279" s="1388"/>
      <c r="D279" s="1434"/>
      <c r="E279" s="1435"/>
      <c r="F279" s="1436"/>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1462"/>
      <c r="B280" s="1435"/>
      <c r="C280" s="1388"/>
      <c r="D280" s="1434"/>
      <c r="E280" s="1435"/>
      <c r="F280" s="1513"/>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1462"/>
      <c r="B281" s="1435"/>
      <c r="C281" s="1388"/>
      <c r="D281" s="1434"/>
      <c r="E281" s="1435"/>
      <c r="F281" s="1514"/>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1462"/>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1462"/>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1462"/>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1462"/>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1462"/>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1462"/>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1462"/>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1462"/>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1462"/>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1462"/>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1462"/>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1462"/>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1462"/>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1462"/>
      <c r="B295" s="1435"/>
      <c r="C295" s="1388"/>
      <c r="D295" s="1434"/>
      <c r="E295" s="1435"/>
      <c r="F295" s="143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1462"/>
      <c r="B296" s="1435"/>
      <c r="C296" s="1388"/>
      <c r="D296" s="1434"/>
      <c r="E296" s="1435"/>
      <c r="F296" s="1513"/>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1462"/>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1462"/>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1462"/>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1462"/>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7"/>
      <c r="G405" s="1378"/>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7"/>
      <c r="G406" s="1378"/>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8"/>
      <c r="G603" s="1379"/>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8"/>
      <c r="G604" s="1379"/>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299"/>
      <c r="G657" s="1378"/>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299"/>
      <c r="G658" s="1378"/>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142"/>
      <c r="G669" s="1380"/>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3"/>
      <c r="BP669" s="53"/>
      <c r="BQ669" s="53"/>
      <c r="BS669" s="171"/>
      <c r="BT669" s="171"/>
      <c r="BU669" s="291"/>
      <c r="BV669" s="291"/>
      <c r="BW669" s="291"/>
      <c r="BX669" s="291"/>
      <c r="BY669" s="291"/>
    </row>
    <row r="670" spans="1:77" s="20" customFormat="1" x14ac:dyDescent="0.2">
      <c r="A670" s="295"/>
      <c r="B670" s="238"/>
      <c r="D670" s="243"/>
      <c r="E670" s="238"/>
      <c r="F670" s="142"/>
      <c r="G670" s="1380"/>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3"/>
      <c r="BP670" s="53"/>
      <c r="BQ670" s="53"/>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3"/>
      <c r="BP671" s="53"/>
      <c r="BQ671" s="53"/>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3"/>
      <c r="BP672" s="53"/>
      <c r="BQ672" s="53"/>
      <c r="BS672" s="171"/>
      <c r="BT672" s="171"/>
      <c r="BU672" s="291"/>
      <c r="BV672" s="291"/>
      <c r="BW672" s="291"/>
      <c r="BX672" s="291"/>
      <c r="BY672" s="291"/>
    </row>
    <row r="673" spans="1:78"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3"/>
      <c r="BP673" s="53"/>
      <c r="BQ673" s="53"/>
      <c r="BS673" s="171"/>
      <c r="BT673" s="171"/>
      <c r="BU673" s="291"/>
      <c r="BV673" s="291"/>
      <c r="BW673" s="291"/>
      <c r="BX673" s="291"/>
      <c r="BY673" s="291"/>
    </row>
    <row r="674" spans="1:78"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3"/>
      <c r="BP674" s="53"/>
      <c r="BQ674" s="53"/>
      <c r="BS674" s="171"/>
      <c r="BT674" s="171"/>
      <c r="BU674" s="291"/>
      <c r="BV674" s="291"/>
      <c r="BW674" s="291"/>
      <c r="BX674" s="291"/>
      <c r="BY674" s="291"/>
    </row>
    <row r="675" spans="1:78"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3"/>
      <c r="BP675" s="53"/>
      <c r="BQ675" s="53"/>
      <c r="BS675" s="171"/>
      <c r="BT675" s="171"/>
      <c r="BU675" s="291"/>
      <c r="BV675" s="291"/>
      <c r="BW675" s="291"/>
      <c r="BX675" s="291"/>
      <c r="BY675" s="291"/>
    </row>
    <row r="676" spans="1:78"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3"/>
      <c r="BP676" s="53"/>
      <c r="BQ676" s="53"/>
      <c r="BS676" s="171"/>
      <c r="BT676" s="171"/>
      <c r="BU676" s="291"/>
      <c r="BV676" s="291"/>
      <c r="BW676" s="291"/>
      <c r="BX676" s="291"/>
      <c r="BY676" s="291"/>
    </row>
    <row r="677" spans="1:78"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3"/>
      <c r="BP677" s="53"/>
      <c r="BQ677" s="53"/>
      <c r="BS677" s="171"/>
      <c r="BT677" s="171"/>
      <c r="BU677" s="291"/>
      <c r="BV677" s="291"/>
      <c r="BW677" s="291"/>
      <c r="BX677" s="291"/>
      <c r="BY677" s="291"/>
    </row>
    <row r="678" spans="1:78"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3"/>
      <c r="BP678" s="53"/>
      <c r="BQ678" s="53"/>
      <c r="BS678" s="171"/>
      <c r="BT678" s="171"/>
      <c r="BU678" s="291"/>
      <c r="BV678" s="291"/>
      <c r="BW678" s="291"/>
      <c r="BX678" s="291"/>
      <c r="BY678" s="291"/>
    </row>
    <row r="679" spans="1:78"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3"/>
      <c r="BP679" s="53"/>
      <c r="BQ679" s="53"/>
      <c r="BS679" s="171"/>
      <c r="BT679" s="171"/>
      <c r="BU679" s="291"/>
      <c r="BV679" s="291"/>
      <c r="BW679" s="291"/>
      <c r="BX679" s="291"/>
      <c r="BY679" s="291"/>
    </row>
    <row r="680" spans="1:78"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3"/>
      <c r="BP680" s="53"/>
      <c r="BQ680" s="53"/>
      <c r="BS680" s="171"/>
      <c r="BT680" s="171"/>
      <c r="BU680" s="291"/>
      <c r="BV680" s="291"/>
      <c r="BW680" s="291"/>
      <c r="BX680" s="291"/>
      <c r="BY680" s="291"/>
    </row>
    <row r="681" spans="1:78" s="20" customFormat="1" x14ac:dyDescent="0.2">
      <c r="A681" s="295"/>
      <c r="B681" s="238"/>
      <c r="D681" s="243"/>
      <c r="E681" s="238"/>
      <c r="F681" s="300"/>
      <c r="G681" s="1376"/>
      <c r="H681" s="874"/>
      <c r="I681" s="1199"/>
      <c r="K681" s="171"/>
      <c r="N681" s="243"/>
      <c r="O681" s="51"/>
      <c r="P681" s="51"/>
      <c r="Q681" s="53"/>
      <c r="R681" s="53"/>
      <c r="S681" s="53"/>
      <c r="T681" s="53"/>
      <c r="U681" s="53"/>
      <c r="V681" s="53"/>
      <c r="W681" s="51"/>
      <c r="X681" s="53"/>
      <c r="Y681" s="53"/>
      <c r="Z681" s="53"/>
      <c r="AA681" s="53"/>
      <c r="AB681" s="53"/>
      <c r="AC681" s="53"/>
      <c r="AD681" s="51"/>
      <c r="AE681" s="53"/>
      <c r="AF681" s="53"/>
      <c r="AG681" s="53"/>
      <c r="AH681" s="53"/>
      <c r="AI681" s="53"/>
      <c r="AJ681" s="53"/>
      <c r="AK681" s="51"/>
      <c r="AL681" s="53"/>
      <c r="AM681" s="53"/>
      <c r="AN681" s="53"/>
      <c r="AO681" s="53"/>
      <c r="AP681" s="53"/>
      <c r="AQ681" s="53"/>
      <c r="AR681" s="51"/>
      <c r="AS681" s="53"/>
      <c r="AT681" s="53"/>
      <c r="AU681" s="53"/>
      <c r="AV681" s="53"/>
      <c r="AW681" s="53"/>
      <c r="AX681" s="53"/>
      <c r="AY681" s="51"/>
      <c r="AZ681" s="53"/>
      <c r="BA681" s="53"/>
      <c r="BB681" s="53"/>
      <c r="BC681" s="53"/>
      <c r="BD681" s="53"/>
      <c r="BE681" s="53"/>
      <c r="BG681" s="275"/>
      <c r="BH681" s="275"/>
      <c r="BI681" s="275"/>
      <c r="BJ681" s="53"/>
      <c r="BL681" s="276"/>
      <c r="BM681" s="294"/>
      <c r="BO681" s="53"/>
      <c r="BP681" s="53"/>
      <c r="BQ681" s="53"/>
      <c r="BS681" s="171"/>
      <c r="BT681" s="171"/>
      <c r="BU681" s="291"/>
      <c r="BV681" s="291"/>
      <c r="BW681" s="291"/>
      <c r="BX681" s="291"/>
      <c r="BY681" s="291"/>
    </row>
    <row r="682" spans="1:78" s="20" customFormat="1" x14ac:dyDescent="0.2">
      <c r="A682" s="295"/>
      <c r="B682" s="238"/>
      <c r="D682" s="243"/>
      <c r="E682" s="238"/>
      <c r="F682" s="300"/>
      <c r="G682" s="1376"/>
      <c r="H682" s="874"/>
      <c r="I682" s="1199"/>
      <c r="K682" s="171"/>
      <c r="N682" s="243"/>
      <c r="O682" s="51"/>
      <c r="P682" s="51"/>
      <c r="Q682" s="53"/>
      <c r="R682" s="53"/>
      <c r="S682" s="53"/>
      <c r="T682" s="53"/>
      <c r="U682" s="53"/>
      <c r="V682" s="53"/>
      <c r="W682" s="51"/>
      <c r="X682" s="53"/>
      <c r="Y682" s="53"/>
      <c r="Z682" s="53"/>
      <c r="AA682" s="53"/>
      <c r="AB682" s="53"/>
      <c r="AC682" s="53"/>
      <c r="AD682" s="51"/>
      <c r="AE682" s="53"/>
      <c r="AF682" s="53"/>
      <c r="AG682" s="53"/>
      <c r="AH682" s="53"/>
      <c r="AI682" s="53"/>
      <c r="AJ682" s="53"/>
      <c r="AK682" s="51"/>
      <c r="AL682" s="53"/>
      <c r="AM682" s="53"/>
      <c r="AN682" s="53"/>
      <c r="AO682" s="53"/>
      <c r="AP682" s="53"/>
      <c r="AQ682" s="53"/>
      <c r="AR682" s="51"/>
      <c r="AS682" s="53"/>
      <c r="AT682" s="53"/>
      <c r="AU682" s="53"/>
      <c r="AV682" s="53"/>
      <c r="AW682" s="53"/>
      <c r="AX682" s="53"/>
      <c r="AY682" s="51"/>
      <c r="AZ682" s="53"/>
      <c r="BA682" s="53"/>
      <c r="BB682" s="53"/>
      <c r="BC682" s="53"/>
      <c r="BD682" s="53"/>
      <c r="BE682" s="53"/>
      <c r="BG682" s="275"/>
      <c r="BH682" s="275"/>
      <c r="BI682" s="275"/>
      <c r="BJ682" s="53"/>
      <c r="BL682" s="276"/>
      <c r="BM682" s="294"/>
      <c r="BO682" s="53"/>
      <c r="BP682" s="53"/>
      <c r="BQ682" s="53"/>
      <c r="BS682" s="171"/>
      <c r="BT682" s="171"/>
      <c r="BU682" s="291"/>
      <c r="BV682" s="291"/>
      <c r="BW682" s="291"/>
      <c r="BX682" s="291"/>
      <c r="BY682" s="291"/>
    </row>
    <row r="683" spans="1:78" s="20" customFormat="1" x14ac:dyDescent="0.2">
      <c r="A683" s="295"/>
      <c r="B683" s="238"/>
      <c r="D683" s="243"/>
      <c r="E683" s="238"/>
      <c r="F683" s="300"/>
      <c r="G683" s="1376"/>
      <c r="H683" s="874"/>
      <c r="I683" s="1199"/>
      <c r="K683" s="171"/>
      <c r="N683" s="243"/>
      <c r="O683" s="51"/>
      <c r="P683" s="51"/>
      <c r="Q683" s="53"/>
      <c r="R683" s="53"/>
      <c r="S683" s="53"/>
      <c r="T683" s="53"/>
      <c r="U683" s="53"/>
      <c r="V683" s="53"/>
      <c r="W683" s="51"/>
      <c r="X683" s="53"/>
      <c r="Y683" s="53"/>
      <c r="Z683" s="53"/>
      <c r="AA683" s="53"/>
      <c r="AB683" s="53"/>
      <c r="AC683" s="53"/>
      <c r="AD683" s="51"/>
      <c r="AE683" s="53"/>
      <c r="AF683" s="53"/>
      <c r="AG683" s="53"/>
      <c r="AH683" s="53"/>
      <c r="AI683" s="53"/>
      <c r="AJ683" s="53"/>
      <c r="AK683" s="51"/>
      <c r="AL683" s="53"/>
      <c r="AM683" s="53"/>
      <c r="AN683" s="53"/>
      <c r="AO683" s="53"/>
      <c r="AP683" s="53"/>
      <c r="AQ683" s="53"/>
      <c r="AR683" s="51"/>
      <c r="AS683" s="53"/>
      <c r="AT683" s="53"/>
      <c r="AU683" s="53"/>
      <c r="AV683" s="53"/>
      <c r="AW683" s="53"/>
      <c r="AX683" s="53"/>
      <c r="AY683" s="51"/>
      <c r="AZ683" s="53"/>
      <c r="BA683" s="53"/>
      <c r="BB683" s="53"/>
      <c r="BC683" s="53"/>
      <c r="BD683" s="53"/>
      <c r="BE683" s="53"/>
      <c r="BG683" s="275"/>
      <c r="BH683" s="275"/>
      <c r="BI683" s="275"/>
      <c r="BJ683" s="53"/>
      <c r="BL683" s="276"/>
      <c r="BM683" s="294"/>
      <c r="BO683" s="53"/>
      <c r="BP683" s="53"/>
      <c r="BQ683" s="53"/>
      <c r="BS683" s="171"/>
      <c r="BT683" s="171"/>
      <c r="BU683" s="291"/>
      <c r="BV683" s="291"/>
      <c r="BW683" s="291"/>
      <c r="BX683" s="291"/>
      <c r="BY683" s="291"/>
    </row>
    <row r="684" spans="1:78" s="20" customFormat="1" x14ac:dyDescent="0.2">
      <c r="A684" s="295"/>
      <c r="B684" s="238"/>
      <c r="D684" s="243"/>
      <c r="E684" s="238"/>
      <c r="F684" s="300"/>
      <c r="G684" s="1376"/>
      <c r="H684" s="874"/>
      <c r="I684" s="1199"/>
      <c r="K684" s="171"/>
      <c r="N684" s="243"/>
      <c r="O684" s="51"/>
      <c r="P684" s="51"/>
      <c r="Q684" s="53"/>
      <c r="R684" s="53"/>
      <c r="S684" s="53"/>
      <c r="T684" s="53"/>
      <c r="U684" s="53"/>
      <c r="V684" s="53"/>
      <c r="W684" s="51"/>
      <c r="X684" s="53"/>
      <c r="Y684" s="53"/>
      <c r="Z684" s="53"/>
      <c r="AA684" s="53"/>
      <c r="AB684" s="53"/>
      <c r="AC684" s="53"/>
      <c r="AD684" s="51"/>
      <c r="AE684" s="53"/>
      <c r="AF684" s="53"/>
      <c r="AG684" s="53"/>
      <c r="AH684" s="53"/>
      <c r="AI684" s="53"/>
      <c r="AJ684" s="53"/>
      <c r="AK684" s="51"/>
      <c r="AL684" s="53"/>
      <c r="AM684" s="53"/>
      <c r="AN684" s="53"/>
      <c r="AO684" s="53"/>
      <c r="AP684" s="53"/>
      <c r="AQ684" s="53"/>
      <c r="AR684" s="51"/>
      <c r="AS684" s="53"/>
      <c r="AT684" s="53"/>
      <c r="AU684" s="53"/>
      <c r="AV684" s="53"/>
      <c r="AW684" s="53"/>
      <c r="AX684" s="53"/>
      <c r="AY684" s="51"/>
      <c r="AZ684" s="53"/>
      <c r="BA684" s="53"/>
      <c r="BB684" s="53"/>
      <c r="BC684" s="53"/>
      <c r="BD684" s="53"/>
      <c r="BE684" s="53"/>
      <c r="BG684" s="275"/>
      <c r="BH684" s="275"/>
      <c r="BI684" s="275"/>
      <c r="BJ684" s="53"/>
      <c r="BL684" s="276"/>
      <c r="BM684" s="294"/>
      <c r="BO684" s="53"/>
      <c r="BP684" s="53"/>
      <c r="BQ684" s="53"/>
      <c r="BS684" s="171"/>
      <c r="BT684" s="171"/>
      <c r="BU684" s="291"/>
      <c r="BV684" s="291"/>
      <c r="BW684" s="291"/>
      <c r="BX684" s="291"/>
      <c r="BY684" s="291"/>
    </row>
    <row r="685" spans="1:78" s="20" customFormat="1" x14ac:dyDescent="0.2">
      <c r="A685" s="295"/>
      <c r="B685" s="238"/>
      <c r="D685" s="243"/>
      <c r="E685" s="238"/>
      <c r="F685" s="300"/>
      <c r="G685" s="1376"/>
      <c r="H685" s="874"/>
      <c r="I685" s="1199"/>
      <c r="K685" s="171"/>
      <c r="N685" s="243"/>
      <c r="O685" s="51"/>
      <c r="P685" s="51"/>
      <c r="Q685" s="53"/>
      <c r="R685" s="53"/>
      <c r="S685" s="53"/>
      <c r="T685" s="53"/>
      <c r="U685" s="53"/>
      <c r="V685" s="53"/>
      <c r="W685" s="51"/>
      <c r="X685" s="53"/>
      <c r="Y685" s="53"/>
      <c r="Z685" s="53"/>
      <c r="AA685" s="53"/>
      <c r="AB685" s="53"/>
      <c r="AC685" s="53"/>
      <c r="AD685" s="51"/>
      <c r="AE685" s="53"/>
      <c r="AF685" s="53"/>
      <c r="AG685" s="53"/>
      <c r="AH685" s="53"/>
      <c r="AI685" s="53"/>
      <c r="AJ685" s="53"/>
      <c r="AK685" s="51"/>
      <c r="AL685" s="53"/>
      <c r="AM685" s="53"/>
      <c r="AN685" s="53"/>
      <c r="AO685" s="53"/>
      <c r="AP685" s="53"/>
      <c r="AQ685" s="53"/>
      <c r="AR685" s="51"/>
      <c r="AS685" s="53"/>
      <c r="AT685" s="53"/>
      <c r="AU685" s="53"/>
      <c r="AV685" s="53"/>
      <c r="AW685" s="53"/>
      <c r="AX685" s="53"/>
      <c r="AY685" s="51"/>
      <c r="AZ685" s="53"/>
      <c r="BA685" s="53"/>
      <c r="BB685" s="53"/>
      <c r="BC685" s="53"/>
      <c r="BD685" s="53"/>
      <c r="BE685" s="53"/>
      <c r="BG685" s="275"/>
      <c r="BH685" s="275"/>
      <c r="BI685" s="275"/>
      <c r="BJ685" s="53"/>
      <c r="BL685" s="276"/>
      <c r="BM685" s="294"/>
      <c r="BO685" s="53"/>
      <c r="BP685" s="53"/>
      <c r="BQ685" s="53"/>
      <c r="BS685" s="171"/>
      <c r="BT685" s="171"/>
      <c r="BU685" s="291"/>
      <c r="BV685" s="291"/>
      <c r="BW685" s="291"/>
      <c r="BX685" s="291"/>
      <c r="BY685" s="291"/>
    </row>
    <row r="686" spans="1:78" x14ac:dyDescent="0.2">
      <c r="A686" s="295"/>
      <c r="B686" s="238"/>
      <c r="C686" s="20"/>
      <c r="D686" s="243"/>
      <c r="E686" s="238"/>
      <c r="H686" s="874"/>
      <c r="I686" s="1199"/>
      <c r="J686" s="20"/>
      <c r="K686" s="171"/>
      <c r="L686" s="20"/>
      <c r="O686" s="51"/>
      <c r="BS686" s="171"/>
      <c r="BT686" s="171"/>
      <c r="BU686" s="291"/>
      <c r="BV686" s="291"/>
      <c r="BW686" s="291"/>
      <c r="BX686" s="291"/>
      <c r="BY686" s="291"/>
      <c r="BZ686" s="20"/>
    </row>
    <row r="687" spans="1:78" x14ac:dyDescent="0.2">
      <c r="A687" s="295"/>
      <c r="B687" s="238"/>
      <c r="C687" s="20"/>
      <c r="D687" s="243"/>
      <c r="E687" s="238"/>
      <c r="H687" s="874"/>
      <c r="I687" s="1199"/>
      <c r="J687" s="20"/>
      <c r="K687" s="171"/>
      <c r="L687" s="20"/>
      <c r="O687" s="51"/>
      <c r="BS687" s="171"/>
      <c r="BT687" s="171"/>
      <c r="BU687" s="291"/>
      <c r="BV687" s="291"/>
      <c r="BW687" s="291"/>
      <c r="BX687" s="291"/>
      <c r="BY687" s="291"/>
      <c r="BZ687" s="20"/>
    </row>
    <row r="688" spans="1:78" x14ac:dyDescent="0.2">
      <c r="A688" s="295"/>
      <c r="B688" s="238"/>
      <c r="C688" s="20"/>
      <c r="D688" s="243"/>
      <c r="E688" s="238"/>
      <c r="H688" s="874"/>
      <c r="I688" s="1199"/>
      <c r="J688" s="20"/>
      <c r="K688" s="171"/>
      <c r="L688" s="20"/>
      <c r="O688" s="51"/>
      <c r="BS688" s="171"/>
      <c r="BT688" s="171"/>
      <c r="BU688" s="291"/>
      <c r="BV688" s="291"/>
      <c r="BW688" s="291"/>
      <c r="BX688" s="291"/>
      <c r="BY688" s="291"/>
      <c r="BZ688" s="20"/>
    </row>
    <row r="689" spans="1:78" x14ac:dyDescent="0.2">
      <c r="A689" s="295"/>
      <c r="B689" s="238"/>
      <c r="C689" s="20"/>
      <c r="D689" s="243"/>
      <c r="E689" s="238"/>
      <c r="H689" s="874"/>
      <c r="I689" s="1199"/>
      <c r="J689" s="20"/>
      <c r="K689" s="171"/>
      <c r="L689" s="20"/>
      <c r="O689" s="51"/>
      <c r="BS689" s="171"/>
      <c r="BT689" s="171"/>
      <c r="BU689" s="291"/>
      <c r="BV689" s="291"/>
      <c r="BW689" s="291"/>
      <c r="BX689" s="291"/>
      <c r="BY689" s="291"/>
      <c r="BZ689" s="20"/>
    </row>
    <row r="690" spans="1:78" x14ac:dyDescent="0.2">
      <c r="A690" s="295"/>
      <c r="B690" s="238"/>
      <c r="C690" s="20"/>
      <c r="D690" s="243"/>
      <c r="E690" s="238"/>
      <c r="H690" s="874"/>
      <c r="I690" s="1199"/>
      <c r="J690" s="20"/>
      <c r="K690" s="171"/>
      <c r="L690" s="20"/>
      <c r="O690" s="51"/>
      <c r="BS690" s="171"/>
      <c r="BT690" s="171"/>
      <c r="BU690" s="291"/>
      <c r="BV690" s="291"/>
      <c r="BW690" s="291"/>
      <c r="BX690" s="291"/>
      <c r="BY690" s="291"/>
      <c r="BZ690" s="20"/>
    </row>
    <row r="691" spans="1:78" x14ac:dyDescent="0.2">
      <c r="A691" s="295"/>
      <c r="B691" s="238"/>
      <c r="C691" s="20"/>
      <c r="D691" s="243"/>
      <c r="E691" s="238"/>
      <c r="H691" s="874"/>
      <c r="I691" s="1199"/>
      <c r="J691" s="20"/>
      <c r="K691" s="171"/>
      <c r="L691" s="20"/>
      <c r="O691" s="51"/>
      <c r="BS691" s="171"/>
      <c r="BT691" s="171"/>
      <c r="BU691" s="291"/>
      <c r="BV691" s="291"/>
      <c r="BW691" s="291"/>
      <c r="BX691" s="291"/>
      <c r="BY691" s="291"/>
      <c r="BZ691" s="20"/>
    </row>
    <row r="692" spans="1:78" x14ac:dyDescent="0.2">
      <c r="A692" s="295"/>
      <c r="B692" s="238"/>
      <c r="C692" s="20"/>
      <c r="D692" s="243"/>
      <c r="E692" s="238"/>
      <c r="H692" s="874"/>
      <c r="I692" s="1199"/>
      <c r="J692" s="20"/>
      <c r="K692" s="171"/>
      <c r="L692" s="20"/>
      <c r="O692" s="51"/>
      <c r="BS692" s="171"/>
      <c r="BT692" s="171"/>
      <c r="BU692" s="291"/>
      <c r="BV692" s="291"/>
      <c r="BW692" s="291"/>
      <c r="BX692" s="291"/>
      <c r="BY692" s="291"/>
      <c r="BZ692" s="20"/>
    </row>
    <row r="693" spans="1:78" x14ac:dyDescent="0.2">
      <c r="A693" s="295"/>
      <c r="B693" s="238"/>
      <c r="C693" s="20"/>
      <c r="D693" s="243"/>
      <c r="E693" s="238"/>
      <c r="H693" s="874"/>
      <c r="I693" s="1199"/>
      <c r="J693" s="20"/>
      <c r="K693" s="171"/>
      <c r="L693" s="20"/>
      <c r="O693" s="51"/>
      <c r="BS693" s="171"/>
      <c r="BT693" s="171"/>
      <c r="BU693" s="291"/>
      <c r="BV693" s="291"/>
      <c r="BW693" s="291"/>
      <c r="BX693" s="291"/>
      <c r="BY693" s="291"/>
      <c r="BZ693" s="20"/>
    </row>
    <row r="694" spans="1:78" x14ac:dyDescent="0.2">
      <c r="A694" s="295"/>
      <c r="B694" s="238"/>
      <c r="C694" s="20"/>
      <c r="D694" s="243"/>
      <c r="E694" s="238"/>
      <c r="H694" s="874"/>
      <c r="I694" s="1199"/>
      <c r="J694" s="20"/>
      <c r="K694" s="171"/>
      <c r="L694" s="20"/>
      <c r="O694" s="51"/>
      <c r="BS694" s="171"/>
      <c r="BT694" s="171"/>
      <c r="BU694" s="291"/>
      <c r="BV694" s="291"/>
      <c r="BW694" s="291"/>
      <c r="BX694" s="291"/>
      <c r="BY694" s="291"/>
      <c r="BZ694" s="20"/>
    </row>
    <row r="695" spans="1:78" x14ac:dyDescent="0.2">
      <c r="A695" s="295"/>
      <c r="B695" s="238"/>
      <c r="C695" s="20"/>
      <c r="D695" s="243"/>
      <c r="E695" s="238"/>
      <c r="H695" s="874"/>
      <c r="I695" s="1199"/>
      <c r="J695" s="20"/>
      <c r="K695" s="171"/>
      <c r="L695" s="20"/>
      <c r="O695" s="51"/>
      <c r="BS695" s="171"/>
      <c r="BT695" s="171"/>
      <c r="BU695" s="291"/>
      <c r="BV695" s="291"/>
      <c r="BW695" s="291"/>
      <c r="BX695" s="291"/>
      <c r="BY695" s="291"/>
      <c r="BZ695" s="20"/>
    </row>
    <row r="696" spans="1:78" x14ac:dyDescent="0.2">
      <c r="A696" s="295"/>
      <c r="B696" s="238"/>
      <c r="C696" s="20"/>
      <c r="D696" s="243"/>
      <c r="E696" s="238"/>
      <c r="H696" s="874"/>
      <c r="I696" s="1199"/>
      <c r="J696" s="20"/>
      <c r="K696" s="171"/>
      <c r="L696" s="20"/>
      <c r="O696" s="51"/>
      <c r="BS696" s="171"/>
      <c r="BT696" s="171"/>
      <c r="BU696" s="291"/>
      <c r="BV696" s="291"/>
      <c r="BW696" s="291"/>
      <c r="BX696" s="291"/>
      <c r="BY696" s="291"/>
      <c r="BZ696" s="20"/>
    </row>
    <row r="697" spans="1:78" x14ac:dyDescent="0.2">
      <c r="A697" s="295"/>
      <c r="B697" s="238"/>
      <c r="C697" s="20"/>
      <c r="D697" s="243"/>
      <c r="E697" s="238"/>
      <c r="H697" s="874"/>
      <c r="I697" s="1199"/>
      <c r="J697" s="20"/>
      <c r="K697" s="171"/>
      <c r="L697" s="20"/>
      <c r="O697" s="51"/>
      <c r="BS697" s="171"/>
      <c r="BT697" s="171"/>
      <c r="BU697" s="291"/>
      <c r="BV697" s="291"/>
      <c r="BW697" s="291"/>
      <c r="BX697" s="291"/>
      <c r="BY697" s="291"/>
      <c r="BZ697" s="20"/>
    </row>
    <row r="698" spans="1:78" x14ac:dyDescent="0.2">
      <c r="A698" s="295"/>
      <c r="B698" s="238"/>
      <c r="C698" s="20"/>
      <c r="D698" s="243"/>
      <c r="E698" s="238"/>
      <c r="H698" s="874"/>
      <c r="I698" s="1199"/>
      <c r="J698" s="20"/>
      <c r="K698" s="171"/>
      <c r="L698" s="20"/>
      <c r="O698" s="51"/>
      <c r="BS698" s="171"/>
      <c r="BT698" s="171"/>
      <c r="BU698" s="291"/>
      <c r="BV698" s="291"/>
      <c r="BW698" s="291"/>
      <c r="BX698" s="291"/>
      <c r="BY698" s="291"/>
      <c r="BZ698" s="20"/>
    </row>
    <row r="699" spans="1:78" x14ac:dyDescent="0.2">
      <c r="A699" s="295"/>
      <c r="B699" s="238"/>
      <c r="C699" s="20"/>
      <c r="D699" s="243"/>
      <c r="E699" s="238"/>
      <c r="H699" s="874"/>
      <c r="I699" s="1199"/>
      <c r="J699" s="20"/>
      <c r="K699" s="171"/>
      <c r="L699" s="20"/>
      <c r="O699" s="51"/>
      <c r="BS699" s="171"/>
      <c r="BT699" s="171"/>
      <c r="BU699" s="291"/>
      <c r="BV699" s="291"/>
      <c r="BW699" s="291"/>
      <c r="BX699" s="291"/>
      <c r="BY699" s="291"/>
      <c r="BZ699" s="20"/>
    </row>
    <row r="700" spans="1:78" x14ac:dyDescent="0.2">
      <c r="A700" s="295"/>
      <c r="B700" s="238"/>
      <c r="C700" s="20"/>
      <c r="D700" s="243"/>
      <c r="E700" s="238"/>
      <c r="H700" s="874"/>
      <c r="I700" s="1199"/>
      <c r="J700" s="20"/>
      <c r="K700" s="171"/>
      <c r="L700" s="20"/>
      <c r="O700" s="51"/>
      <c r="BS700" s="171"/>
      <c r="BT700" s="171"/>
      <c r="BU700" s="291"/>
      <c r="BV700" s="291"/>
      <c r="BW700" s="291"/>
      <c r="BX700" s="291"/>
      <c r="BY700" s="291"/>
      <c r="BZ700" s="20"/>
    </row>
    <row r="701" spans="1:78" x14ac:dyDescent="0.2">
      <c r="A701" s="295"/>
      <c r="B701" s="238"/>
      <c r="C701" s="20"/>
      <c r="D701" s="243"/>
      <c r="E701" s="238"/>
      <c r="H701" s="874"/>
      <c r="I701" s="1199"/>
      <c r="J701" s="20"/>
      <c r="K701" s="171"/>
      <c r="L701" s="20"/>
      <c r="O701" s="51"/>
      <c r="BS701" s="171"/>
      <c r="BT701" s="171"/>
      <c r="BU701" s="291"/>
      <c r="BV701" s="291"/>
      <c r="BW701" s="291"/>
      <c r="BX701" s="291"/>
      <c r="BY701" s="291"/>
      <c r="BZ701" s="20"/>
    </row>
    <row r="702" spans="1:78" x14ac:dyDescent="0.2">
      <c r="A702" s="295"/>
      <c r="B702" s="238"/>
      <c r="C702" s="20"/>
      <c r="D702" s="243"/>
      <c r="E702" s="238"/>
      <c r="H702" s="874"/>
      <c r="I702" s="1199"/>
      <c r="J702" s="20"/>
      <c r="K702" s="171"/>
      <c r="L702" s="20"/>
      <c r="O702" s="51"/>
      <c r="BS702" s="171"/>
      <c r="BT702" s="171"/>
      <c r="BU702" s="291"/>
      <c r="BV702" s="291"/>
      <c r="BW702" s="291"/>
      <c r="BX702" s="291"/>
      <c r="BY702" s="291"/>
      <c r="BZ702" s="20"/>
    </row>
    <row r="703" spans="1:78" x14ac:dyDescent="0.2">
      <c r="A703" s="295"/>
      <c r="B703" s="238"/>
      <c r="C703" s="20"/>
      <c r="D703" s="243"/>
      <c r="E703" s="238"/>
      <c r="H703" s="874"/>
      <c r="I703" s="1199"/>
      <c r="J703" s="20"/>
      <c r="K703" s="171"/>
      <c r="L703" s="20"/>
      <c r="O703" s="51"/>
      <c r="BS703" s="171"/>
      <c r="BT703" s="171"/>
      <c r="BU703" s="291"/>
      <c r="BV703" s="291"/>
      <c r="BW703" s="291"/>
      <c r="BX703" s="291"/>
      <c r="BY703" s="291"/>
      <c r="BZ703" s="20"/>
    </row>
    <row r="704" spans="1:78" x14ac:dyDescent="0.2">
      <c r="A704" s="295"/>
      <c r="B704" s="238"/>
      <c r="C704" s="20"/>
      <c r="D704" s="243"/>
      <c r="E704" s="238"/>
      <c r="H704" s="874"/>
      <c r="I704" s="1199"/>
      <c r="J704" s="20"/>
      <c r="K704" s="171"/>
      <c r="L704" s="20"/>
      <c r="O704" s="51"/>
      <c r="BS704" s="171"/>
      <c r="BT704" s="171"/>
      <c r="BU704" s="291"/>
      <c r="BV704" s="291"/>
      <c r="BW704" s="291"/>
      <c r="BX704" s="291"/>
      <c r="BY704" s="291"/>
      <c r="BZ704" s="20"/>
    </row>
    <row r="705" spans="1:78" x14ac:dyDescent="0.2">
      <c r="A705" s="295"/>
      <c r="B705" s="238"/>
      <c r="C705" s="20"/>
      <c r="D705" s="243"/>
      <c r="E705" s="238"/>
      <c r="H705" s="874"/>
      <c r="I705" s="1199"/>
      <c r="J705" s="20"/>
      <c r="K705" s="171"/>
      <c r="L705" s="20"/>
      <c r="O705" s="51"/>
      <c r="BS705" s="171"/>
      <c r="BT705" s="171"/>
      <c r="BU705" s="291"/>
      <c r="BV705" s="291"/>
      <c r="BW705" s="291"/>
      <c r="BX705" s="291"/>
      <c r="BY705" s="291"/>
      <c r="BZ705" s="20"/>
    </row>
    <row r="706" spans="1:78" x14ac:dyDescent="0.2">
      <c r="A706" s="295"/>
      <c r="B706" s="238"/>
      <c r="C706" s="20"/>
      <c r="D706" s="243"/>
      <c r="E706" s="238"/>
      <c r="H706" s="874"/>
      <c r="I706" s="1199"/>
      <c r="J706" s="20"/>
      <c r="K706" s="171"/>
      <c r="L706" s="20"/>
      <c r="O706" s="51"/>
      <c r="BS706" s="171"/>
      <c r="BT706" s="171"/>
      <c r="BU706" s="291"/>
      <c r="BV706" s="291"/>
      <c r="BW706" s="291"/>
      <c r="BX706" s="291"/>
      <c r="BY706" s="291"/>
      <c r="BZ706" s="20"/>
    </row>
    <row r="707" spans="1:78" x14ac:dyDescent="0.2">
      <c r="A707" s="295"/>
      <c r="B707" s="238"/>
      <c r="C707" s="20"/>
      <c r="D707" s="243"/>
      <c r="E707" s="238"/>
      <c r="H707" s="874"/>
      <c r="I707" s="1199"/>
      <c r="J707" s="20"/>
      <c r="K707" s="171"/>
      <c r="L707" s="20"/>
      <c r="O707" s="51"/>
      <c r="BS707" s="171"/>
      <c r="BT707" s="171"/>
      <c r="BU707" s="291"/>
      <c r="BV707" s="291"/>
      <c r="BW707" s="291"/>
      <c r="BX707" s="291"/>
      <c r="BY707" s="291"/>
      <c r="BZ707" s="20"/>
    </row>
    <row r="708" spans="1:78" x14ac:dyDescent="0.2">
      <c r="B708" s="238"/>
      <c r="E708" s="238"/>
      <c r="H708" s="874"/>
      <c r="I708" s="1199"/>
      <c r="J708" s="20"/>
      <c r="K708" s="171"/>
      <c r="L708" s="20"/>
      <c r="O708" s="51"/>
    </row>
    <row r="709" spans="1:78" x14ac:dyDescent="0.2">
      <c r="B709" s="238"/>
      <c r="E709" s="238"/>
      <c r="H709" s="874"/>
      <c r="I709" s="1199"/>
      <c r="J709" s="20"/>
      <c r="K709" s="171"/>
      <c r="L709" s="20"/>
      <c r="O709" s="51"/>
    </row>
    <row r="710" spans="1:78" x14ac:dyDescent="0.2">
      <c r="I710" s="1199"/>
      <c r="J710" s="20"/>
      <c r="K710" s="171"/>
      <c r="L710" s="20"/>
      <c r="O710" s="51"/>
    </row>
    <row r="711" spans="1:78" x14ac:dyDescent="0.2">
      <c r="I711" s="1199"/>
      <c r="J711" s="20"/>
      <c r="K711" s="171"/>
      <c r="L711" s="20"/>
      <c r="O711" s="51"/>
    </row>
    <row r="712" spans="1:78" x14ac:dyDescent="0.2">
      <c r="I712" s="1199"/>
      <c r="J712" s="20"/>
      <c r="K712" s="171"/>
      <c r="L712" s="20"/>
      <c r="O712" s="51"/>
    </row>
    <row r="713" spans="1:78" x14ac:dyDescent="0.2">
      <c r="I713" s="1199"/>
      <c r="J713" s="20"/>
      <c r="K713" s="171"/>
      <c r="L713" s="20"/>
      <c r="O713" s="51"/>
    </row>
    <row r="714" spans="1:78" x14ac:dyDescent="0.2">
      <c r="I714" s="1199"/>
      <c r="J714" s="20"/>
      <c r="K714" s="171"/>
      <c r="L714" s="20"/>
      <c r="O714" s="51"/>
    </row>
    <row r="715" spans="1:78" x14ac:dyDescent="0.2">
      <c r="I715" s="1199"/>
      <c r="J715" s="20"/>
      <c r="K715" s="171"/>
      <c r="L715" s="20"/>
      <c r="O715" s="51"/>
    </row>
    <row r="716" spans="1:78" x14ac:dyDescent="0.2">
      <c r="I716" s="1199"/>
      <c r="J716" s="20"/>
      <c r="K716" s="171"/>
      <c r="L716" s="20"/>
      <c r="O716" s="51"/>
    </row>
    <row r="717" spans="1:78" x14ac:dyDescent="0.2">
      <c r="I717" s="1199"/>
      <c r="J717" s="20"/>
      <c r="K717" s="171"/>
      <c r="L717" s="20"/>
      <c r="O717" s="51"/>
    </row>
    <row r="718" spans="1:78" x14ac:dyDescent="0.2">
      <c r="I718" s="1199"/>
      <c r="J718" s="20"/>
      <c r="K718" s="171"/>
      <c r="L718" s="20"/>
      <c r="O718" s="51"/>
    </row>
    <row r="719" spans="1:78" x14ac:dyDescent="0.2">
      <c r="I719" s="1199"/>
      <c r="J719" s="20"/>
      <c r="K719" s="171"/>
      <c r="L719" s="20"/>
      <c r="O719" s="51"/>
    </row>
    <row r="720" spans="1:78" x14ac:dyDescent="0.2">
      <c r="I720" s="1199"/>
      <c r="J720" s="20"/>
      <c r="K720" s="171"/>
      <c r="L720" s="20"/>
      <c r="O720" s="51"/>
    </row>
    <row r="721" spans="9:15" x14ac:dyDescent="0.2">
      <c r="I721" s="1199"/>
      <c r="J721" s="20"/>
      <c r="K721" s="171"/>
      <c r="L721" s="20"/>
      <c r="O721" s="51"/>
    </row>
    <row r="722" spans="9:15" x14ac:dyDescent="0.2">
      <c r="I722" s="1199"/>
      <c r="J722" s="20"/>
      <c r="K722" s="171"/>
      <c r="L722" s="20"/>
      <c r="O722" s="51"/>
    </row>
    <row r="723" spans="9:15" x14ac:dyDescent="0.2">
      <c r="I723" s="1199"/>
      <c r="J723" s="20"/>
      <c r="K723" s="171"/>
      <c r="L723" s="20"/>
      <c r="O723" s="51"/>
    </row>
    <row r="724" spans="9:15" x14ac:dyDescent="0.2">
      <c r="I724" s="1199"/>
      <c r="J724" s="20"/>
      <c r="K724" s="171"/>
      <c r="L724" s="20"/>
      <c r="O724" s="51"/>
    </row>
    <row r="725" spans="9:15" x14ac:dyDescent="0.2">
      <c r="I725" s="1199"/>
      <c r="J725" s="20"/>
      <c r="K725" s="171"/>
      <c r="L725" s="20"/>
      <c r="O725" s="51"/>
    </row>
    <row r="726" spans="9:15" x14ac:dyDescent="0.2">
      <c r="I726" s="1199"/>
      <c r="J726" s="20"/>
      <c r="K726" s="171"/>
      <c r="L726" s="20"/>
      <c r="O726" s="51"/>
    </row>
    <row r="727" spans="9:15" x14ac:dyDescent="0.2">
      <c r="I727" s="1199"/>
      <c r="J727" s="20"/>
      <c r="K727" s="171"/>
      <c r="L727" s="20"/>
      <c r="O727" s="51"/>
    </row>
    <row r="728" spans="9:15" x14ac:dyDescent="0.2">
      <c r="I728" s="1199"/>
      <c r="J728" s="20"/>
      <c r="K728" s="171"/>
      <c r="L728" s="20"/>
      <c r="O728" s="51"/>
    </row>
    <row r="729" spans="9:15" x14ac:dyDescent="0.2">
      <c r="I729" s="1199"/>
      <c r="J729" s="20"/>
      <c r="K729" s="171"/>
      <c r="L729" s="20"/>
      <c r="O729" s="51"/>
    </row>
    <row r="730" spans="9:15" x14ac:dyDescent="0.2">
      <c r="I730" s="1199"/>
      <c r="J730" s="20"/>
      <c r="K730" s="171"/>
      <c r="L730" s="20"/>
      <c r="O730" s="51"/>
    </row>
    <row r="731" spans="9:15" x14ac:dyDescent="0.2">
      <c r="I731" s="1199"/>
      <c r="J731" s="20"/>
      <c r="K731" s="171"/>
      <c r="L731" s="20"/>
      <c r="O731" s="51"/>
    </row>
    <row r="732" spans="9:15" x14ac:dyDescent="0.2">
      <c r="I732" s="1199"/>
      <c r="J732" s="20"/>
      <c r="K732" s="171"/>
      <c r="L732" s="20"/>
      <c r="O732" s="51"/>
    </row>
    <row r="733" spans="9:15" x14ac:dyDescent="0.2">
      <c r="I733" s="1199"/>
      <c r="J733" s="20"/>
      <c r="K733" s="171"/>
      <c r="L733" s="20"/>
      <c r="O733" s="51"/>
    </row>
    <row r="734" spans="9:15" x14ac:dyDescent="0.2">
      <c r="I734" s="1199"/>
      <c r="J734" s="20"/>
      <c r="K734" s="171"/>
      <c r="L734" s="20"/>
      <c r="O734" s="51"/>
    </row>
    <row r="735" spans="9:15" x14ac:dyDescent="0.2">
      <c r="I735" s="1199"/>
      <c r="J735" s="20"/>
      <c r="K735" s="171"/>
      <c r="L735" s="20"/>
      <c r="O735" s="51"/>
    </row>
  </sheetData>
  <sheetProtection password="CAA3" sheet="1" objects="1" scenarios="1" selectLockedCells="1" autoFilter="0"/>
  <autoFilter ref="C17:O177"/>
  <mergeCells count="44">
    <mergeCell ref="BU13:BZ14"/>
    <mergeCell ref="AE13:AJ13"/>
    <mergeCell ref="X14:AC14"/>
    <mergeCell ref="Q13:V13"/>
    <mergeCell ref="X13:AC13"/>
    <mergeCell ref="AS14:AX14"/>
    <mergeCell ref="BG14:BJ14"/>
    <mergeCell ref="AL13:AQ13"/>
    <mergeCell ref="AL14:AQ14"/>
    <mergeCell ref="AZ13:BL13"/>
    <mergeCell ref="AZ14:BE14"/>
    <mergeCell ref="AZ2:BQ2"/>
    <mergeCell ref="BO13:BQ14"/>
    <mergeCell ref="AL15:AQ15"/>
    <mergeCell ref="AS15:AX15"/>
    <mergeCell ref="AS13:AX13"/>
    <mergeCell ref="Q2:AX2"/>
    <mergeCell ref="Q14:V14"/>
    <mergeCell ref="X15:AC15"/>
    <mergeCell ref="AE15:AJ15"/>
    <mergeCell ref="Q15:V15"/>
    <mergeCell ref="D2:F2"/>
    <mergeCell ref="L5:L6"/>
    <mergeCell ref="J8:L10"/>
    <mergeCell ref="J7:L7"/>
    <mergeCell ref="AE14:AJ14"/>
    <mergeCell ref="J13:L13"/>
    <mergeCell ref="C12:D14"/>
    <mergeCell ref="F12:F14"/>
    <mergeCell ref="Q6:V12"/>
    <mergeCell ref="BD179:BG179"/>
    <mergeCell ref="BH179:BJ179"/>
    <mergeCell ref="BL179:BM179"/>
    <mergeCell ref="BO179:BQ179"/>
    <mergeCell ref="K178:L178"/>
    <mergeCell ref="Q178:AX178"/>
    <mergeCell ref="AZ178:BQ178"/>
    <mergeCell ref="K179:L179"/>
    <mergeCell ref="Q179:V179"/>
    <mergeCell ref="X179:AC179"/>
    <mergeCell ref="AE179:AJ179"/>
    <mergeCell ref="AL179:AQ179"/>
    <mergeCell ref="AS179:AX179"/>
    <mergeCell ref="AZ179:BC179"/>
  </mergeCells>
  <phoneticPr fontId="3" type="noConversion"/>
  <conditionalFormatting sqref="J18:N167 J168:M176">
    <cfRule type="expression" dxfId="95" priority="54" stopIfTrue="1">
      <formula>OR($C18="NO",$C18="NP")</formula>
    </cfRule>
  </conditionalFormatting>
  <conditionalFormatting sqref="F5">
    <cfRule type="cellIs" dxfId="94" priority="55" stopIfTrue="1" operator="lessThanOrEqual">
      <formula>F4</formula>
    </cfRule>
  </conditionalFormatting>
  <conditionalFormatting sqref="F3">
    <cfRule type="expression" dxfId="93" priority="56" stopIfTrue="1">
      <formula>$C4="NO"</formula>
    </cfRule>
  </conditionalFormatting>
  <conditionalFormatting sqref="N168:N176">
    <cfRule type="expression" dxfId="92" priority="58" stopIfTrue="1">
      <formula>$C168="NO"</formula>
    </cfRule>
  </conditionalFormatting>
  <conditionalFormatting sqref="BL18:BM176">
    <cfRule type="cellIs" dxfId="91" priority="60" stopIfTrue="1" operator="equal">
      <formula>"NP"</formula>
    </cfRule>
  </conditionalFormatting>
  <conditionalFormatting sqref="C18:C176">
    <cfRule type="expression" dxfId="90" priority="61" stopIfTrue="1">
      <formula>OR(C18="NO",C18="NP")</formula>
    </cfRule>
  </conditionalFormatting>
  <conditionalFormatting sqref="R18:V176">
    <cfRule type="expression" dxfId="89" priority="62" stopIfTrue="1">
      <formula>AND(R18&lt;&gt;"",OR($BS18&lt;&gt;"",$BT18&lt;&gt;"",$BU18&lt;&gt;""))</formula>
    </cfRule>
  </conditionalFormatting>
  <conditionalFormatting sqref="Q18:Q176">
    <cfRule type="expression" dxfId="88" priority="63" stopIfTrue="1">
      <formula>$BU18&lt;&gt;""</formula>
    </cfRule>
  </conditionalFormatting>
  <conditionalFormatting sqref="X18:X176">
    <cfRule type="expression" dxfId="87" priority="64" stopIfTrue="1">
      <formula>$BV18&lt;&gt;""</formula>
    </cfRule>
  </conditionalFormatting>
  <conditionalFormatting sqref="AE18:AE176">
    <cfRule type="expression" dxfId="86" priority="65" stopIfTrue="1">
      <formula>$BW18&lt;&gt;""</formula>
    </cfRule>
  </conditionalFormatting>
  <conditionalFormatting sqref="AL18:AL176">
    <cfRule type="expression" dxfId="85" priority="66" stopIfTrue="1">
      <formula>$BX18&lt;&gt;""</formula>
    </cfRule>
  </conditionalFormatting>
  <conditionalFormatting sqref="AS18:AS176">
    <cfRule type="expression" dxfId="84" priority="67" stopIfTrue="1">
      <formula>$BY18&lt;&gt;""</formula>
    </cfRule>
  </conditionalFormatting>
  <conditionalFormatting sqref="Y18:AC176">
    <cfRule type="expression" dxfId="83" priority="68" stopIfTrue="1">
      <formula>AND(Y18&lt;&gt;"",OR($BS18&lt;&gt;"",$BT18&lt;&gt;"",$BV18&lt;&gt;""))</formula>
    </cfRule>
  </conditionalFormatting>
  <conditionalFormatting sqref="AF18:AJ176">
    <cfRule type="expression" dxfId="82" priority="69" stopIfTrue="1">
      <formula>AND(AF18&lt;&gt;"",OR($BS18&lt;&gt;"",$BT18&lt;&gt;"",$BW18&lt;&gt;""))</formula>
    </cfRule>
  </conditionalFormatting>
  <conditionalFormatting sqref="AM18:AQ176">
    <cfRule type="expression" dxfId="81" priority="70" stopIfTrue="1">
      <formula>AND(AM18&lt;&gt;"",OR($BS18&lt;&gt;"",$BT18&lt;&gt;"",$BX18&lt;&gt;""))</formula>
    </cfRule>
  </conditionalFormatting>
  <conditionalFormatting sqref="AT18:AX176">
    <cfRule type="expression" dxfId="80" priority="71" stopIfTrue="1">
      <formula>AND(AT18&lt;&gt;"",OR($BS18&lt;&gt;"",$BT18&lt;&gt;"",$BY18&lt;&gt;""))</formula>
    </cfRule>
  </conditionalFormatting>
  <conditionalFormatting sqref="J7:L10">
    <cfRule type="expression" dxfId="79" priority="72" stopIfTrue="1">
      <formula>OR($BS$17&gt;0,$BT$17&gt;0,$BZ$15&gt;0)</formula>
    </cfRule>
  </conditionalFormatting>
  <conditionalFormatting sqref="O18:O176">
    <cfRule type="expression" dxfId="78" priority="73" stopIfTrue="1">
      <formula>AND(O18&lt;&gt;"",OR($C18="NO",$BT18&lt;&gt;""))</formula>
    </cfRule>
  </conditionalFormatting>
  <conditionalFormatting sqref="H18:H176 H15">
    <cfRule type="cellIs" dxfId="77" priority="74" stopIfTrue="1" operator="equal">
      <formula>"..."</formula>
    </cfRule>
  </conditionalFormatting>
  <conditionalFormatting sqref="AZ18:AZ176">
    <cfRule type="cellIs" dxfId="76" priority="75" stopIfTrue="1" operator="notBetween">
      <formula>0</formula>
      <formula>10</formula>
    </cfRule>
    <cfRule type="expression" dxfId="75" priority="76" stopIfTrue="1">
      <formula>OR(AND(AZ18=BG18,BA18&lt;&gt;BG18,BB18&lt;&gt;BG18,BC18&lt;&gt;BG18,BD18&lt;&gt;BG18),AND(AZ18=BH18,BA18&lt;&gt;BH18,BB18&lt;&gt;BH18,BC18&lt;&gt;BH18,BD18&lt;&gt;BH18))</formula>
    </cfRule>
  </conditionalFormatting>
  <conditionalFormatting sqref="BA18:BA176">
    <cfRule type="cellIs" dxfId="74" priority="77" stopIfTrue="1" operator="notBetween">
      <formula>0</formula>
      <formula>10</formula>
    </cfRule>
    <cfRule type="expression" dxfId="73" priority="78" stopIfTrue="1">
      <formula>OR(AND(BA18=BG18,BB18&lt;&gt;BG18,BC18&lt;&gt;BG18,BD18&lt;&gt;BG18),AND(BA18=BH18,BB18&lt;&gt;BH18,BC18&lt;&gt;BH18,BD18&lt;&gt;BH18))</formula>
    </cfRule>
  </conditionalFormatting>
  <conditionalFormatting sqref="BB18:BB176">
    <cfRule type="cellIs" dxfId="72" priority="79" stopIfTrue="1" operator="notBetween">
      <formula>0</formula>
      <formula>10</formula>
    </cfRule>
    <cfRule type="expression" dxfId="71" priority="80" stopIfTrue="1">
      <formula>OR(AND(BB18=BG18,BC18&lt;&gt;BG18,BD18&lt;&gt;BG18),AND(BB18=BH18,BC18&lt;&gt;BH18,BD18&lt;&gt;BH18))</formula>
    </cfRule>
  </conditionalFormatting>
  <conditionalFormatting sqref="BC18:BC176">
    <cfRule type="cellIs" dxfId="70" priority="81" stopIfTrue="1" operator="notBetween">
      <formula>0</formula>
      <formula>10</formula>
    </cfRule>
    <cfRule type="expression" dxfId="69" priority="82" stopIfTrue="1">
      <formula>OR(AND(BC18=BG18,BD18&lt;&gt;BG18),AND(BC18=BH18,BD18&lt;&gt;BH18))</formula>
    </cfRule>
  </conditionalFormatting>
  <conditionalFormatting sqref="BD18:BD176">
    <cfRule type="cellIs" dxfId="68" priority="83" stopIfTrue="1" operator="notBetween">
      <formula>0</formula>
      <formula>10</formula>
    </cfRule>
    <cfRule type="expression" dxfId="67" priority="84" stopIfTrue="1">
      <formula>OR(BD18=$BG18,BD18=$BH18)</formula>
    </cfRule>
  </conditionalFormatting>
  <conditionalFormatting sqref="BJ18:BJ176">
    <cfRule type="cellIs" dxfId="66" priority="85" stopIfTrue="1" operator="equal">
      <formula>#REF!</formula>
    </cfRule>
  </conditionalFormatting>
  <conditionalFormatting sqref="BE18:BE176">
    <cfRule type="cellIs" dxfId="65" priority="86" stopIfTrue="1" operator="notBetween">
      <formula>0</formula>
      <formula>10</formula>
    </cfRule>
    <cfRule type="expression" dxfId="64" priority="87" stopIfTrue="1">
      <formula>(BG18-BH18)&gt;=3</formula>
    </cfRule>
  </conditionalFormatting>
  <conditionalFormatting sqref="H10">
    <cfRule type="expression" dxfId="63" priority="88" stopIfTrue="1">
      <formula>COUNTIF($H$18:$H$177,"...")&lt;&gt;0</formula>
    </cfRule>
  </conditionalFormatting>
  <conditionalFormatting sqref="F18:F176">
    <cfRule type="expression" dxfId="62" priority="42" stopIfTrue="1">
      <formula>$C18="NO"</formula>
    </cfRule>
  </conditionalFormatting>
  <conditionalFormatting sqref="J177:M177">
    <cfRule type="expression" dxfId="61" priority="10" stopIfTrue="1">
      <formula>OR($C177="NO",$C177="NP")</formula>
    </cfRule>
  </conditionalFormatting>
  <conditionalFormatting sqref="N177">
    <cfRule type="expression" dxfId="60" priority="11" stopIfTrue="1">
      <formula>$C177="NO"</formula>
    </cfRule>
  </conditionalFormatting>
  <conditionalFormatting sqref="BL177:BM177">
    <cfRule type="cellIs" dxfId="59" priority="12" stopIfTrue="1" operator="equal">
      <formula>"NP"</formula>
    </cfRule>
  </conditionalFormatting>
  <conditionalFormatting sqref="C177">
    <cfRule type="expression" dxfId="58" priority="13" stopIfTrue="1">
      <formula>OR(C177="NO",C177="NP")</formula>
    </cfRule>
  </conditionalFormatting>
  <conditionalFormatting sqref="R177:V177">
    <cfRule type="expression" dxfId="57" priority="14" stopIfTrue="1">
      <formula>AND(R177&lt;&gt;"",OR($BS177&lt;&gt;"",$BT177&lt;&gt;"",$BU177&lt;&gt;""))</formula>
    </cfRule>
  </conditionalFormatting>
  <conditionalFormatting sqref="Q177">
    <cfRule type="expression" dxfId="56" priority="15" stopIfTrue="1">
      <formula>$BU177&lt;&gt;""</formula>
    </cfRule>
  </conditionalFormatting>
  <conditionalFormatting sqref="X177">
    <cfRule type="expression" dxfId="55" priority="16" stopIfTrue="1">
      <formula>$BV177&lt;&gt;""</formula>
    </cfRule>
  </conditionalFormatting>
  <conditionalFormatting sqref="AE177">
    <cfRule type="expression" dxfId="54" priority="17" stopIfTrue="1">
      <formula>$BW177&lt;&gt;""</formula>
    </cfRule>
  </conditionalFormatting>
  <conditionalFormatting sqref="AL177">
    <cfRule type="expression" dxfId="53" priority="18" stopIfTrue="1">
      <formula>$BX177&lt;&gt;""</formula>
    </cfRule>
  </conditionalFormatting>
  <conditionalFormatting sqref="AS177">
    <cfRule type="expression" dxfId="52" priority="19" stopIfTrue="1">
      <formula>$BY177&lt;&gt;""</formula>
    </cfRule>
  </conditionalFormatting>
  <conditionalFormatting sqref="Y177:AC177">
    <cfRule type="expression" dxfId="51" priority="20" stopIfTrue="1">
      <formula>AND(Y177&lt;&gt;"",OR($BS177&lt;&gt;"",$BT177&lt;&gt;"",$BV177&lt;&gt;""))</formula>
    </cfRule>
  </conditionalFormatting>
  <conditionalFormatting sqref="AF177:AJ177">
    <cfRule type="expression" dxfId="50" priority="21" stopIfTrue="1">
      <formula>AND(AF177&lt;&gt;"",OR($BS177&lt;&gt;"",$BT177&lt;&gt;"",$BW177&lt;&gt;""))</formula>
    </cfRule>
  </conditionalFormatting>
  <conditionalFormatting sqref="AM177:AQ177">
    <cfRule type="expression" dxfId="49" priority="22" stopIfTrue="1">
      <formula>AND(AM177&lt;&gt;"",OR($BS177&lt;&gt;"",$BT177&lt;&gt;"",$BX177&lt;&gt;""))</formula>
    </cfRule>
  </conditionalFormatting>
  <conditionalFormatting sqref="AT177:AX177">
    <cfRule type="expression" dxfId="48" priority="23" stopIfTrue="1">
      <formula>AND(AT177&lt;&gt;"",OR($BS177&lt;&gt;"",$BT177&lt;&gt;"",$BY177&lt;&gt;""))</formula>
    </cfRule>
  </conditionalFormatting>
  <conditionalFormatting sqref="O177">
    <cfRule type="expression" dxfId="47" priority="24" stopIfTrue="1">
      <formula>AND(O177&lt;&gt;"",OR($C177="NO",$BT177&lt;&gt;""))</formula>
    </cfRule>
  </conditionalFormatting>
  <conditionalFormatting sqref="H177">
    <cfRule type="cellIs" dxfId="46" priority="25" stopIfTrue="1" operator="equal">
      <formula>"..."</formula>
    </cfRule>
  </conditionalFormatting>
  <conditionalFormatting sqref="AZ177">
    <cfRule type="cellIs" dxfId="45" priority="26" stopIfTrue="1" operator="notBetween">
      <formula>0</formula>
      <formula>10</formula>
    </cfRule>
    <cfRule type="expression" dxfId="44" priority="27" stopIfTrue="1">
      <formula>OR(AND(AZ177=BG177,BA177&lt;&gt;BG177,BB177&lt;&gt;BG177,BC177&lt;&gt;BG177,BD177&lt;&gt;BG177),AND(AZ177=BH177,BA177&lt;&gt;BH177,BB177&lt;&gt;BH177,BC177&lt;&gt;BH177,BD177&lt;&gt;BH177))</formula>
    </cfRule>
  </conditionalFormatting>
  <conditionalFormatting sqref="BA177">
    <cfRule type="cellIs" dxfId="43" priority="28" stopIfTrue="1" operator="notBetween">
      <formula>0</formula>
      <formula>10</formula>
    </cfRule>
    <cfRule type="expression" dxfId="42" priority="29" stopIfTrue="1">
      <formula>OR(AND(BA177=BG177,BB177&lt;&gt;BG177,BC177&lt;&gt;BG177,BD177&lt;&gt;BG177),AND(BA177=BH177,BB177&lt;&gt;BH177,BC177&lt;&gt;BH177,BD177&lt;&gt;BH177))</formula>
    </cfRule>
  </conditionalFormatting>
  <conditionalFormatting sqref="BB177">
    <cfRule type="cellIs" dxfId="41" priority="30" stopIfTrue="1" operator="notBetween">
      <formula>0</formula>
      <formula>10</formula>
    </cfRule>
    <cfRule type="expression" dxfId="40" priority="31" stopIfTrue="1">
      <formula>OR(AND(BB177=BG177,BC177&lt;&gt;BG177,BD177&lt;&gt;BG177),AND(BB177=BH177,BC177&lt;&gt;BH177,BD177&lt;&gt;BH177))</formula>
    </cfRule>
  </conditionalFormatting>
  <conditionalFormatting sqref="BC177">
    <cfRule type="cellIs" dxfId="39" priority="32" stopIfTrue="1" operator="notBetween">
      <formula>0</formula>
      <formula>10</formula>
    </cfRule>
    <cfRule type="expression" dxfId="38" priority="33" stopIfTrue="1">
      <formula>OR(AND(BC177=BG177,BD177&lt;&gt;BG177),AND(BC177=BH177,BD177&lt;&gt;BH177))</formula>
    </cfRule>
  </conditionalFormatting>
  <conditionalFormatting sqref="BD177">
    <cfRule type="cellIs" dxfId="37" priority="34" stopIfTrue="1" operator="notBetween">
      <formula>0</formula>
      <formula>10</formula>
    </cfRule>
    <cfRule type="expression" dxfId="36" priority="35" stopIfTrue="1">
      <formula>OR(BD177=$BG177,BD177=$BH177)</formula>
    </cfRule>
  </conditionalFormatting>
  <conditionalFormatting sqref="BJ177">
    <cfRule type="cellIs" dxfId="35" priority="36" stopIfTrue="1" operator="equal">
      <formula>#REF!</formula>
    </cfRule>
  </conditionalFormatting>
  <conditionalFormatting sqref="BE177">
    <cfRule type="cellIs" dxfId="34" priority="37" stopIfTrue="1" operator="notBetween">
      <formula>0</formula>
      <formula>10</formula>
    </cfRule>
    <cfRule type="expression" dxfId="33" priority="38" stopIfTrue="1">
      <formula>(BG177-BH177)&gt;=3</formula>
    </cfRule>
  </conditionalFormatting>
  <conditionalFormatting sqref="F177">
    <cfRule type="expression" dxfId="32" priority="7" stopIfTrue="1">
      <formula>$C177="NO"</formula>
    </cfRule>
  </conditionalFormatting>
  <conditionalFormatting sqref="F178:F179">
    <cfRule type="cellIs" dxfId="31" priority="4" stopIfTrue="1" operator="equal">
      <formula>0</formula>
    </cfRule>
  </conditionalFormatting>
  <conditionalFormatting sqref="G16:G17">
    <cfRule type="expression" dxfId="30" priority="3" stopIfTrue="1">
      <formula>G16&lt;&gt;""</formula>
    </cfRule>
  </conditionalFormatting>
  <conditionalFormatting sqref="G15">
    <cfRule type="expression" dxfId="29" priority="2" stopIfTrue="1">
      <formula>G14&lt;&gt;0</formula>
    </cfRule>
  </conditionalFormatting>
  <conditionalFormatting sqref="C3">
    <cfRule type="expression" dxfId="28" priority="1" stopIfTrue="1">
      <formula>G15&lt;&gt;""</formula>
    </cfRule>
  </conditionalFormatting>
  <dataValidations count="5">
    <dataValidation type="list" allowBlank="1" showInputMessage="1" showErrorMessage="1" errorTitle="VALIDACIÓN DE DATOS" error="Introduce una fecha con formato: dd/mm/aa_x000a_(entre min-max)" sqref="F3">
      <formula1>FECHAS_OPOS</formula1>
    </dataValidation>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sqref="AL18:AL177 AE18:AE177 Q18:Q177 X18:X177 AS18:AS177">
      <formula1>"nv"</formula1>
    </dataValidation>
    <dataValidation type="decimal" allowBlank="1" showInputMessage="1" showErrorMessage="1" errorTitle="Validación de datos" error="Introducir una nota entre 0 y 10_x000a_(2 decimales)" sqref="AM18:AQ177 AF18:AJ177 Y18:AC177 R18:V177 AT18:AX177">
      <formula1>0</formula1>
      <formula2>10</formula2>
    </dataValidation>
  </dataValidations>
  <printOptions horizontalCentered="1"/>
  <pageMargins left="0.31496062992125984" right="0.31496062992125984" top="0.98425196850393704" bottom="0.59055118110236227" header="0.19685039370078741"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00FF00"/>
  </sheetPr>
  <dimension ref="A1:AK20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ht="15" customHeight="1"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INGLÉS  (FI)</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81">
        <v>42539</v>
      </c>
      <c r="J4" s="2081"/>
      <c r="K4" s="2081"/>
      <c r="L4" s="1351"/>
      <c r="M4" s="1351"/>
      <c r="N4" s="1351"/>
      <c r="O4" s="1351"/>
      <c r="P4" s="1351"/>
      <c r="Q4" s="1351"/>
      <c r="R4" s="1351"/>
      <c r="S4" s="1351"/>
      <c r="T4" s="1351"/>
      <c r="U4" s="1351"/>
      <c r="V4" s="1351"/>
      <c r="W4" s="1351"/>
      <c r="X4" s="1351"/>
      <c r="Y4" s="1351"/>
      <c r="Z4" s="1351"/>
    </row>
    <row r="5" spans="1:26" ht="13.5" x14ac:dyDescent="0.25">
      <c r="A5" s="1351"/>
      <c r="C5" s="142" t="s">
        <v>496</v>
      </c>
      <c r="D5" s="163" t="str">
        <f>'01_Carga'!$G$6</f>
        <v>BURGOS</v>
      </c>
      <c r="H5" s="583" t="s">
        <v>474</v>
      </c>
      <c r="I5" s="556">
        <v>0.375</v>
      </c>
      <c r="J5" s="2083" t="str">
        <f>IF(AND(I6&lt;&gt;"",I6&lt;=I5),"Compruebe la hora de Finalización","")</f>
        <v/>
      </c>
      <c r="K5" s="2083"/>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84"/>
      <c r="K6" s="2084"/>
      <c r="L6" s="1351"/>
      <c r="M6" s="1351"/>
      <c r="N6" s="1351"/>
      <c r="O6" s="1351"/>
      <c r="P6" s="1351"/>
      <c r="Q6" s="1351"/>
      <c r="R6" s="1351"/>
      <c r="S6" s="1351"/>
      <c r="T6" s="1351"/>
      <c r="U6" s="1351"/>
      <c r="V6" s="1351"/>
      <c r="W6" s="1351"/>
      <c r="X6" s="1351"/>
      <c r="Y6" s="1351"/>
      <c r="Z6" s="1351"/>
    </row>
    <row r="7" spans="1:26" x14ac:dyDescent="0.2">
      <c r="A7" s="1351"/>
      <c r="C7" s="173"/>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80" t="s">
        <v>82</v>
      </c>
      <c r="D10" s="2080"/>
      <c r="E10" s="2080"/>
      <c r="F10" s="2080"/>
      <c r="G10" s="2080"/>
      <c r="H10" s="2080"/>
      <c r="I10" s="2080"/>
      <c r="J10" s="2080"/>
      <c r="K10" s="180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82" t="s">
        <v>1979</v>
      </c>
      <c r="D13" s="2082"/>
      <c r="E13" s="2082"/>
      <c r="F13" s="2082"/>
      <c r="G13" s="2082"/>
      <c r="H13" s="2082"/>
      <c r="I13" s="2082"/>
      <c r="J13" s="2082"/>
      <c r="K13" s="181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e">
        <f>CONCATENATE("número de aspirantes: ",IF('23_Estadist'!#REF!&lt;&gt;"",'23_Estadist'!#REF!," ____"))</f>
        <v>#REF!</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32" t="s">
        <v>81</v>
      </c>
      <c r="D17" s="2032"/>
      <c r="E17" s="2032"/>
      <c r="F17" s="2032"/>
      <c r="G17" s="2032"/>
      <c r="H17" s="2032"/>
      <c r="I17" s="2032"/>
      <c r="J17" s="2032"/>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BURGOS,  a</v>
      </c>
      <c r="H20" s="2029">
        <f>IF($I$4&lt;&gt;"",$I$4,"_______________________________")</f>
        <v>42539</v>
      </c>
      <c r="I20" s="2029"/>
      <c r="J20" s="2029"/>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8" customFormat="1" x14ac:dyDescent="0.2">
      <c r="A22" s="1356"/>
      <c r="L22" s="1356"/>
      <c r="M22" s="1356"/>
      <c r="N22" s="1356"/>
      <c r="O22" s="1356"/>
      <c r="P22" s="1356"/>
      <c r="Q22" s="1356"/>
      <c r="R22" s="1356"/>
      <c r="S22" s="1356"/>
      <c r="T22" s="1356"/>
      <c r="U22" s="1356"/>
      <c r="V22" s="1356"/>
      <c r="W22" s="1356"/>
      <c r="X22" s="1356"/>
      <c r="Y22" s="1356"/>
      <c r="Z22" s="1356"/>
    </row>
    <row r="23" spans="1:37" s="528" customFormat="1" x14ac:dyDescent="0.2">
      <c r="A23" s="1356"/>
      <c r="L23" s="1356"/>
      <c r="M23" s="1356"/>
      <c r="N23" s="1356"/>
      <c r="O23" s="1356"/>
      <c r="P23" s="1356"/>
      <c r="Q23" s="1356"/>
      <c r="R23" s="1356"/>
      <c r="S23" s="1356"/>
      <c r="T23" s="1356"/>
      <c r="U23" s="1356"/>
      <c r="V23" s="1356"/>
      <c r="W23" s="1356"/>
      <c r="X23" s="1356"/>
      <c r="Y23" s="1356"/>
      <c r="Z23" s="1356"/>
    </row>
    <row r="24" spans="1:37" s="528" customFormat="1" x14ac:dyDescent="0.2">
      <c r="A24" s="1356"/>
      <c r="L24" s="1356"/>
      <c r="M24" s="1356"/>
      <c r="N24" s="1356"/>
      <c r="O24" s="1356"/>
      <c r="P24" s="1356"/>
      <c r="Q24" s="1356"/>
      <c r="R24" s="1356"/>
      <c r="S24" s="1356"/>
      <c r="T24" s="1356"/>
      <c r="U24" s="1356"/>
      <c r="V24" s="1356"/>
      <c r="W24" s="1356"/>
      <c r="X24" s="1356"/>
      <c r="Y24" s="1356"/>
      <c r="Z24" s="1356"/>
    </row>
    <row r="25" spans="1:37" s="528" customFormat="1" x14ac:dyDescent="0.2">
      <c r="A25" s="1356"/>
      <c r="C25" s="544"/>
      <c r="D25" s="192" t="str">
        <f>CONCATENATE("Fdo: EL ",IF(AND(SECRETARIO&lt;&gt;"",PRESIDENTE=SECRETARIO),"PRESIDENTE Y SECRETARIO","PRESIDENTE"))</f>
        <v>Fdo: EL PRESIDENTE</v>
      </c>
      <c r="E25" s="407"/>
      <c r="F25" s="407"/>
      <c r="G25" s="407"/>
      <c r="H25" s="407"/>
      <c r="I25" s="545"/>
      <c r="J25" s="546"/>
      <c r="K25" s="531"/>
      <c r="L25" s="1360"/>
      <c r="M25" s="1360"/>
      <c r="N25" s="1360"/>
      <c r="O25" s="1360"/>
      <c r="P25" s="1360"/>
      <c r="Q25" s="1360"/>
      <c r="R25" s="1360"/>
      <c r="S25" s="1360"/>
      <c r="T25" s="1360"/>
      <c r="U25" s="1360"/>
      <c r="V25" s="1360"/>
      <c r="W25" s="1360"/>
      <c r="X25" s="1360"/>
      <c r="Y25" s="1360"/>
      <c r="Z25" s="1360"/>
      <c r="AH25" s="531"/>
      <c r="AI25" s="531"/>
      <c r="AJ25" s="531"/>
      <c r="AK25" s="531"/>
    </row>
    <row r="26" spans="1:37" s="528" customFormat="1" ht="15" customHeight="1" x14ac:dyDescent="0.2">
      <c r="A26" s="1356"/>
      <c r="C26" s="2028" t="str">
        <f>PRESIDENTE</f>
        <v/>
      </c>
      <c r="D26" s="2028"/>
      <c r="E26" s="2028"/>
      <c r="F26" s="408"/>
      <c r="G26" s="408"/>
      <c r="H26" s="408"/>
      <c r="I26" s="409"/>
      <c r="K26" s="535"/>
      <c r="L26" s="1362"/>
      <c r="M26" s="1363"/>
      <c r="N26" s="1363"/>
      <c r="O26" s="1363"/>
      <c r="P26" s="1363"/>
      <c r="Q26" s="1363"/>
      <c r="R26" s="1363"/>
      <c r="S26" s="1363"/>
      <c r="T26" s="1363"/>
      <c r="U26" s="1363"/>
      <c r="V26" s="1363"/>
      <c r="W26" s="1363"/>
      <c r="X26" s="1363"/>
      <c r="Y26" s="1363"/>
      <c r="Z26" s="1363"/>
      <c r="AH26" s="1807"/>
      <c r="AI26" s="1807"/>
      <c r="AJ26" s="1807"/>
      <c r="AK26" s="1807"/>
    </row>
    <row r="27" spans="1:37" s="528" customFormat="1" x14ac:dyDescent="0.2">
      <c r="A27" s="1356"/>
      <c r="C27" s="2028"/>
      <c r="D27" s="2028"/>
      <c r="E27" s="2028"/>
      <c r="F27" s="408"/>
      <c r="G27" s="408"/>
      <c r="H27" s="408"/>
      <c r="I27" s="545"/>
      <c r="J27" s="408"/>
      <c r="K27" s="535"/>
      <c r="L27" s="1362"/>
      <c r="M27" s="1363"/>
      <c r="N27" s="1363"/>
      <c r="O27" s="1363"/>
      <c r="P27" s="1363"/>
      <c r="Q27" s="1363"/>
      <c r="R27" s="1363"/>
      <c r="S27" s="1363"/>
      <c r="T27" s="1363"/>
      <c r="U27" s="1363"/>
      <c r="V27" s="1363"/>
      <c r="W27" s="1363"/>
      <c r="X27" s="1363"/>
      <c r="Y27" s="1363"/>
      <c r="Z27" s="1363"/>
      <c r="AH27" s="1807"/>
      <c r="AI27" s="1807"/>
      <c r="AJ27" s="1807"/>
      <c r="AK27" s="1807"/>
    </row>
    <row r="28" spans="1:37" s="528" customFormat="1" x14ac:dyDescent="0.2">
      <c r="A28" s="1356"/>
      <c r="C28" s="544"/>
      <c r="D28" s="546"/>
      <c r="E28" s="546"/>
      <c r="F28" s="546"/>
      <c r="G28" s="546"/>
      <c r="H28" s="546"/>
      <c r="I28" s="545"/>
      <c r="J28" s="546"/>
      <c r="K28" s="544"/>
      <c r="L28" s="1359"/>
      <c r="M28" s="1356"/>
      <c r="N28" s="1356"/>
      <c r="O28" s="1356"/>
      <c r="P28" s="1356"/>
      <c r="Q28" s="1356"/>
      <c r="R28" s="1356"/>
      <c r="S28" s="1356"/>
      <c r="T28" s="1356"/>
      <c r="U28" s="1356"/>
      <c r="V28" s="1356"/>
      <c r="W28" s="1356"/>
      <c r="X28" s="1356"/>
      <c r="Y28" s="1356"/>
      <c r="Z28" s="1356"/>
    </row>
    <row r="29" spans="1:37" s="528" customFormat="1" x14ac:dyDescent="0.2">
      <c r="A29" s="1356"/>
      <c r="C29" s="544"/>
      <c r="D29" s="546"/>
      <c r="E29" s="546"/>
      <c r="F29" s="546"/>
      <c r="G29" s="546"/>
      <c r="H29" s="546"/>
      <c r="I29" s="546"/>
      <c r="J29" s="546"/>
      <c r="K29" s="544"/>
      <c r="L29" s="1359"/>
      <c r="M29" s="1356"/>
      <c r="N29" s="1356"/>
      <c r="O29" s="1356"/>
      <c r="P29" s="1356"/>
      <c r="Q29" s="1356"/>
      <c r="R29" s="1356"/>
      <c r="S29" s="1356"/>
      <c r="T29" s="1356"/>
      <c r="U29" s="1356"/>
      <c r="V29" s="1356"/>
      <c r="W29" s="1356"/>
      <c r="X29" s="1356"/>
      <c r="Y29" s="1356"/>
      <c r="Z29" s="1356"/>
    </row>
    <row r="30" spans="1:37" s="528" customFormat="1" x14ac:dyDescent="0.2">
      <c r="A30" s="1356"/>
      <c r="C30" s="544"/>
      <c r="D30" s="546"/>
      <c r="E30" s="546"/>
      <c r="F30" s="546"/>
      <c r="G30" s="546"/>
      <c r="H30" s="546"/>
      <c r="I30" s="546"/>
      <c r="J30" s="546"/>
      <c r="K30" s="544"/>
      <c r="L30" s="1359"/>
      <c r="M30" s="1356"/>
      <c r="N30" s="1356"/>
      <c r="O30" s="1356"/>
      <c r="P30" s="1356"/>
      <c r="Q30" s="1356"/>
      <c r="R30" s="1356"/>
      <c r="S30" s="1356"/>
      <c r="T30" s="1356"/>
      <c r="U30" s="1356"/>
      <c r="V30" s="1356"/>
      <c r="W30" s="1356"/>
      <c r="X30" s="1356"/>
      <c r="Y30" s="1356"/>
      <c r="Z30" s="1356"/>
    </row>
    <row r="31" spans="1:37" s="528" customFormat="1" x14ac:dyDescent="0.2">
      <c r="A31" s="1356"/>
      <c r="C31" s="544"/>
      <c r="D31" s="546"/>
      <c r="E31" s="546"/>
      <c r="F31" s="546"/>
      <c r="G31" s="546"/>
      <c r="H31" s="546"/>
      <c r="I31" s="546"/>
      <c r="J31" s="546"/>
      <c r="K31" s="544"/>
      <c r="L31" s="1359"/>
      <c r="M31" s="1356"/>
      <c r="N31" s="1356"/>
      <c r="O31" s="1356"/>
      <c r="P31" s="1356"/>
      <c r="Q31" s="1356"/>
      <c r="R31" s="1356"/>
      <c r="S31" s="1356"/>
      <c r="T31" s="1356"/>
      <c r="U31" s="1356"/>
      <c r="V31" s="1356"/>
      <c r="W31" s="1356"/>
      <c r="X31" s="1356"/>
      <c r="Y31" s="1356"/>
      <c r="Z31" s="1356"/>
    </row>
    <row r="32" spans="1:37" s="528" customFormat="1" x14ac:dyDescent="0.2">
      <c r="A32" s="1356"/>
      <c r="C32" s="544"/>
      <c r="D32" s="546"/>
      <c r="E32" s="546"/>
      <c r="F32" s="546"/>
      <c r="G32" s="546"/>
      <c r="H32" s="546"/>
      <c r="I32" s="546"/>
      <c r="J32" s="546"/>
      <c r="K32" s="544"/>
      <c r="L32" s="1359"/>
      <c r="M32" s="1356"/>
      <c r="N32" s="1356"/>
      <c r="O32" s="1356"/>
      <c r="P32" s="1356"/>
      <c r="Q32" s="1356"/>
      <c r="R32" s="1356"/>
      <c r="S32" s="1356"/>
      <c r="T32" s="1356"/>
      <c r="U32" s="1356"/>
      <c r="V32" s="1356"/>
      <c r="W32" s="1356"/>
      <c r="X32" s="1356"/>
      <c r="Y32" s="1356"/>
      <c r="Z32" s="1356"/>
    </row>
    <row r="33" spans="1:26" s="528" customFormat="1" x14ac:dyDescent="0.2">
      <c r="A33" s="1356"/>
      <c r="D33" s="546"/>
      <c r="E33" s="407"/>
      <c r="F33" s="407"/>
      <c r="G33" s="407"/>
      <c r="H33" s="538"/>
      <c r="I33" s="546"/>
      <c r="J33" s="407"/>
      <c r="K33" s="544"/>
      <c r="L33" s="1359"/>
      <c r="M33" s="1356"/>
      <c r="N33" s="1356"/>
      <c r="O33" s="1356"/>
      <c r="P33" s="1356"/>
      <c r="Q33" s="1356"/>
      <c r="R33" s="1356"/>
      <c r="S33" s="1356"/>
      <c r="T33" s="1356"/>
      <c r="U33" s="1356"/>
      <c r="V33" s="1356"/>
      <c r="W33" s="1356"/>
      <c r="X33" s="1356"/>
      <c r="Y33" s="1356"/>
      <c r="Z33" s="1356"/>
    </row>
    <row r="34" spans="1:26" s="528" customFormat="1" x14ac:dyDescent="0.2">
      <c r="A34" s="1356"/>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44"/>
      <c r="L34" s="1359"/>
      <c r="M34" s="1356"/>
      <c r="N34" s="1356"/>
      <c r="O34" s="1356"/>
      <c r="P34" s="1356"/>
      <c r="Q34" s="1356"/>
      <c r="R34" s="1356"/>
      <c r="S34" s="1356"/>
      <c r="T34" s="1356"/>
      <c r="U34" s="1356"/>
      <c r="V34" s="1356"/>
      <c r="W34" s="1356"/>
      <c r="X34" s="1356"/>
      <c r="Y34" s="1356"/>
      <c r="Z34" s="1356"/>
    </row>
    <row r="35" spans="1:26" s="528" customFormat="1" x14ac:dyDescent="0.2">
      <c r="A35" s="1356"/>
      <c r="C35" s="2028" t="str">
        <f>VOCAL_1</f>
        <v/>
      </c>
      <c r="D35" s="2028"/>
      <c r="E35" s="2028"/>
      <c r="F35" s="1808"/>
      <c r="G35" s="1808"/>
      <c r="H35" s="2028" t="str">
        <f>VOCAL_2</f>
        <v/>
      </c>
      <c r="I35" s="2028"/>
      <c r="J35" s="2028"/>
      <c r="L35" s="1356"/>
      <c r="M35" s="1356"/>
      <c r="N35" s="1356"/>
      <c r="O35" s="1356"/>
      <c r="P35" s="1356"/>
      <c r="Q35" s="1356"/>
      <c r="R35" s="1356"/>
      <c r="S35" s="1356"/>
      <c r="T35" s="1356"/>
      <c r="U35" s="1356"/>
      <c r="V35" s="1356"/>
      <c r="W35" s="1356"/>
      <c r="X35" s="1356"/>
      <c r="Y35" s="1356"/>
      <c r="Z35" s="1356"/>
    </row>
    <row r="36" spans="1:26" s="528" customFormat="1" x14ac:dyDescent="0.2">
      <c r="A36" s="1356"/>
      <c r="C36" s="2028"/>
      <c r="D36" s="2028"/>
      <c r="E36" s="2028"/>
      <c r="F36" s="546"/>
      <c r="G36" s="546"/>
      <c r="H36" s="2028"/>
      <c r="I36" s="2028"/>
      <c r="J36" s="2028"/>
      <c r="L36" s="1356"/>
      <c r="M36" s="1356"/>
      <c r="N36" s="1356"/>
      <c r="O36" s="1356"/>
      <c r="P36" s="1356"/>
      <c r="Q36" s="1356"/>
      <c r="R36" s="1356"/>
      <c r="S36" s="1356"/>
      <c r="T36" s="1356"/>
      <c r="U36" s="1356"/>
      <c r="V36" s="1356"/>
      <c r="W36" s="1356"/>
      <c r="X36" s="1356"/>
      <c r="Y36" s="1356"/>
      <c r="Z36" s="1356"/>
    </row>
    <row r="37" spans="1:26" s="528" customFormat="1" x14ac:dyDescent="0.2">
      <c r="A37" s="1356"/>
      <c r="D37" s="546"/>
      <c r="E37" s="546"/>
      <c r="F37" s="546"/>
      <c r="G37" s="546"/>
      <c r="H37" s="546"/>
      <c r="I37" s="546"/>
      <c r="J37" s="546"/>
      <c r="L37" s="1356"/>
      <c r="M37" s="1356"/>
      <c r="N37" s="1356"/>
      <c r="O37" s="1356"/>
      <c r="P37" s="1356"/>
      <c r="Q37" s="1356"/>
      <c r="R37" s="1356"/>
      <c r="S37" s="1356"/>
      <c r="T37" s="1356"/>
      <c r="U37" s="1356"/>
      <c r="V37" s="1356"/>
      <c r="W37" s="1356"/>
      <c r="X37" s="1356"/>
      <c r="Y37" s="1356"/>
      <c r="Z37" s="1356"/>
    </row>
    <row r="38" spans="1:26" s="528" customFormat="1" x14ac:dyDescent="0.2">
      <c r="A38" s="1356"/>
      <c r="D38" s="546"/>
      <c r="E38" s="546"/>
      <c r="F38" s="546"/>
      <c r="G38" s="546"/>
      <c r="H38" s="546"/>
      <c r="I38" s="546"/>
      <c r="J38" s="546"/>
      <c r="L38" s="1356"/>
      <c r="M38" s="1356"/>
      <c r="N38" s="1356"/>
      <c r="O38" s="1356"/>
      <c r="P38" s="1356"/>
      <c r="Q38" s="1356"/>
      <c r="R38" s="1356"/>
      <c r="S38" s="1356"/>
      <c r="T38" s="1356"/>
      <c r="U38" s="1356"/>
      <c r="V38" s="1356"/>
      <c r="W38" s="1356"/>
      <c r="X38" s="1356"/>
      <c r="Y38" s="1356"/>
      <c r="Z38" s="1356"/>
    </row>
    <row r="39" spans="1:26" s="528" customFormat="1" x14ac:dyDescent="0.2">
      <c r="A39" s="1356"/>
      <c r="D39" s="546"/>
      <c r="E39" s="546"/>
      <c r="F39" s="546"/>
      <c r="G39" s="546"/>
      <c r="H39" s="546"/>
      <c r="I39" s="546"/>
      <c r="J39" s="546"/>
      <c r="L39" s="1356"/>
      <c r="M39" s="1356"/>
      <c r="N39" s="1356"/>
      <c r="O39" s="1356"/>
      <c r="P39" s="1356"/>
      <c r="Q39" s="1356"/>
      <c r="R39" s="1356"/>
      <c r="S39" s="1356"/>
      <c r="T39" s="1356"/>
      <c r="U39" s="1356"/>
      <c r="V39" s="1356"/>
      <c r="W39" s="1356"/>
      <c r="X39" s="1356"/>
      <c r="Y39" s="1356"/>
      <c r="Z39" s="1356"/>
    </row>
    <row r="40" spans="1:26" s="528" customFormat="1" x14ac:dyDescent="0.2">
      <c r="A40" s="1356"/>
      <c r="D40" s="546"/>
      <c r="E40" s="546"/>
      <c r="F40" s="546"/>
      <c r="G40" s="546"/>
      <c r="H40" s="546"/>
      <c r="I40" s="546"/>
      <c r="J40" s="546"/>
      <c r="L40" s="1356"/>
      <c r="M40" s="1356"/>
      <c r="N40" s="1356"/>
      <c r="O40" s="1356"/>
      <c r="P40" s="1356"/>
      <c r="Q40" s="1356"/>
      <c r="R40" s="1356"/>
      <c r="S40" s="1356"/>
      <c r="T40" s="1356"/>
      <c r="U40" s="1356"/>
      <c r="V40" s="1356"/>
      <c r="W40" s="1356"/>
      <c r="X40" s="1356"/>
      <c r="Y40" s="1356"/>
      <c r="Z40" s="1356"/>
    </row>
    <row r="41" spans="1:26" s="528" customFormat="1" x14ac:dyDescent="0.2">
      <c r="A41" s="1356"/>
      <c r="D41" s="546"/>
      <c r="E41" s="546"/>
      <c r="F41" s="546"/>
      <c r="G41" s="546"/>
      <c r="H41" s="546"/>
      <c r="I41" s="546"/>
      <c r="J41" s="546"/>
      <c r="L41" s="1356"/>
      <c r="M41" s="1356"/>
      <c r="N41" s="1356"/>
      <c r="O41" s="1356"/>
      <c r="P41" s="1356"/>
      <c r="Q41" s="1356"/>
      <c r="R41" s="1356"/>
      <c r="S41" s="1356"/>
      <c r="T41" s="1356"/>
      <c r="U41" s="1356"/>
      <c r="V41" s="1356"/>
      <c r="W41" s="1356"/>
      <c r="X41" s="1356"/>
      <c r="Y41" s="1356"/>
      <c r="Z41" s="1356"/>
    </row>
    <row r="42" spans="1:26" s="528" customFormat="1" x14ac:dyDescent="0.2">
      <c r="A42" s="1356"/>
      <c r="D42" s="546"/>
      <c r="E42" s="546"/>
      <c r="F42" s="546"/>
      <c r="G42" s="546"/>
      <c r="H42" s="546"/>
      <c r="I42" s="546"/>
      <c r="J42" s="546"/>
      <c r="L42" s="1356"/>
      <c r="M42" s="1356"/>
      <c r="N42" s="1356"/>
      <c r="O42" s="1356"/>
      <c r="P42" s="1356"/>
      <c r="Q42" s="1356"/>
      <c r="R42" s="1356"/>
      <c r="S42" s="1356"/>
      <c r="T42" s="1356"/>
      <c r="U42" s="1356"/>
      <c r="V42" s="1356"/>
      <c r="W42" s="1356"/>
      <c r="X42" s="1356"/>
      <c r="Y42" s="1356"/>
      <c r="Z42" s="1356"/>
    </row>
    <row r="43" spans="1:26" s="528" customFormat="1" x14ac:dyDescent="0.2">
      <c r="A43" s="1356"/>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546"/>
      <c r="L43" s="1356"/>
      <c r="M43" s="1356"/>
      <c r="N43" s="1356"/>
      <c r="O43" s="1356"/>
      <c r="P43" s="1356"/>
      <c r="Q43" s="1356"/>
      <c r="R43" s="1356"/>
      <c r="S43" s="1356"/>
      <c r="T43" s="1356"/>
      <c r="U43" s="1356"/>
      <c r="V43" s="1356"/>
      <c r="W43" s="1356"/>
      <c r="X43" s="1356"/>
      <c r="Y43" s="1356"/>
      <c r="Z43" s="1356"/>
    </row>
    <row r="44" spans="1:26" s="528" customFormat="1" x14ac:dyDescent="0.2">
      <c r="A44" s="1356"/>
      <c r="C44" s="2028" t="str">
        <f>VOCAL_3</f>
        <v/>
      </c>
      <c r="D44" s="2028"/>
      <c r="E44" s="2028"/>
      <c r="F44" s="546"/>
      <c r="G44" s="546"/>
      <c r="H44" s="2028" t="str">
        <f>VOCAL_4</f>
        <v/>
      </c>
      <c r="I44" s="2028"/>
      <c r="J44" s="2028"/>
      <c r="L44" s="1356"/>
      <c r="M44" s="1356"/>
      <c r="N44" s="1356"/>
      <c r="O44" s="1356"/>
      <c r="P44" s="1356"/>
      <c r="Q44" s="1356"/>
      <c r="R44" s="1356"/>
      <c r="S44" s="1356"/>
      <c r="T44" s="1356"/>
      <c r="U44" s="1356"/>
      <c r="V44" s="1356"/>
      <c r="W44" s="1356"/>
      <c r="X44" s="1356"/>
      <c r="Y44" s="1356"/>
      <c r="Z44" s="1356"/>
    </row>
    <row r="45" spans="1:26" s="528" customFormat="1" x14ac:dyDescent="0.2">
      <c r="A45" s="1356"/>
      <c r="C45" s="2028"/>
      <c r="D45" s="2028"/>
      <c r="E45" s="2028"/>
      <c r="H45" s="2028"/>
      <c r="I45" s="2028"/>
      <c r="J45" s="2028"/>
      <c r="L45" s="1356"/>
      <c r="M45" s="1356"/>
      <c r="N45" s="1356"/>
      <c r="O45" s="1356"/>
      <c r="P45" s="1356"/>
      <c r="Q45" s="1356"/>
      <c r="R45" s="1356"/>
      <c r="S45" s="1356"/>
      <c r="T45" s="1356"/>
      <c r="U45" s="1356"/>
      <c r="V45" s="1356"/>
      <c r="W45" s="1356"/>
      <c r="X45" s="1356"/>
      <c r="Y45" s="1356"/>
      <c r="Z45" s="1356"/>
    </row>
    <row r="46" spans="1:26" s="528" customFormat="1" x14ac:dyDescent="0.2">
      <c r="A46" s="1356"/>
      <c r="B46" s="135"/>
      <c r="C46" s="135"/>
      <c r="D46" s="135"/>
      <c r="E46" s="135"/>
      <c r="F46" s="135"/>
      <c r="G46" s="135"/>
      <c r="H46" s="135"/>
      <c r="I46" s="135"/>
      <c r="J46" s="135"/>
      <c r="K46" s="135"/>
      <c r="L46" s="1356"/>
      <c r="M46" s="1356"/>
      <c r="N46" s="1356"/>
      <c r="O46" s="1356"/>
      <c r="P46" s="1356"/>
      <c r="Q46" s="1356"/>
      <c r="R46" s="1356"/>
      <c r="S46" s="1356"/>
      <c r="T46" s="1356"/>
      <c r="U46" s="1356"/>
      <c r="V46" s="1356"/>
      <c r="W46" s="1356"/>
      <c r="X46" s="1356"/>
      <c r="Y46" s="1356"/>
      <c r="Z46" s="1356"/>
    </row>
    <row r="47" spans="1:26" s="528" customFormat="1" x14ac:dyDescent="0.2">
      <c r="A47" s="1356"/>
      <c r="B47" s="135"/>
      <c r="C47" s="135"/>
      <c r="D47" s="135"/>
      <c r="E47" s="135"/>
      <c r="F47" s="135"/>
      <c r="G47" s="135"/>
      <c r="H47" s="135"/>
      <c r="I47" s="135"/>
      <c r="J47" s="135"/>
      <c r="K47" s="135"/>
      <c r="L47" s="1356"/>
      <c r="M47" s="1356"/>
      <c r="N47" s="1356"/>
      <c r="O47" s="1356"/>
      <c r="P47" s="1356"/>
      <c r="Q47" s="1356"/>
      <c r="R47" s="1356"/>
      <c r="S47" s="1356"/>
      <c r="T47" s="1356"/>
      <c r="U47" s="1356"/>
      <c r="V47" s="1356"/>
      <c r="W47" s="1356"/>
      <c r="X47" s="1356"/>
      <c r="Y47" s="1356"/>
      <c r="Z47" s="1356"/>
    </row>
    <row r="48" spans="1:26" s="528" customFormat="1" x14ac:dyDescent="0.2">
      <c r="A48" s="1356"/>
      <c r="B48" s="135"/>
      <c r="C48" s="135"/>
      <c r="D48" s="135"/>
      <c r="E48" s="135"/>
      <c r="F48" s="135"/>
      <c r="G48" s="135"/>
      <c r="H48" s="135"/>
      <c r="I48" s="135"/>
      <c r="J48" s="135"/>
      <c r="K48" s="135"/>
      <c r="L48" s="1356"/>
      <c r="M48" s="1356"/>
      <c r="N48" s="1356"/>
      <c r="O48" s="1356"/>
      <c r="P48" s="1356"/>
      <c r="Q48" s="1356"/>
      <c r="R48" s="1356"/>
      <c r="S48" s="1356"/>
      <c r="T48" s="1356"/>
      <c r="U48" s="1356"/>
      <c r="V48" s="1356"/>
      <c r="W48" s="1356"/>
      <c r="X48" s="1356"/>
      <c r="Y48" s="1356"/>
      <c r="Z48" s="1356"/>
    </row>
    <row r="49" spans="1:26" s="528" customFormat="1" x14ac:dyDescent="0.2">
      <c r="A49" s="1356"/>
      <c r="B49" s="1356"/>
      <c r="C49" s="1356"/>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row r="151" spans="1:26" x14ac:dyDescent="0.2">
      <c r="A151" s="1351"/>
      <c r="B151" s="1351"/>
      <c r="C151" s="1351"/>
      <c r="D151" s="1351"/>
      <c r="E151" s="1351"/>
      <c r="F151" s="1351"/>
      <c r="G151" s="1351"/>
      <c r="H151" s="1351"/>
      <c r="I151" s="1351"/>
      <c r="J151" s="1351"/>
      <c r="K151" s="1351"/>
      <c r="L151" s="1351"/>
      <c r="M151" s="1351"/>
      <c r="N151" s="1351"/>
      <c r="O151" s="1351"/>
      <c r="P151" s="1351"/>
      <c r="Q151" s="1351"/>
      <c r="R151" s="1351"/>
      <c r="S151" s="1351"/>
      <c r="T151" s="1351"/>
      <c r="U151" s="1351"/>
      <c r="V151" s="1351"/>
      <c r="W151" s="1351"/>
      <c r="X151" s="1351"/>
      <c r="Y151" s="1351"/>
      <c r="Z151" s="1351"/>
    </row>
    <row r="152" spans="1:26" x14ac:dyDescent="0.2">
      <c r="A152" s="1351"/>
      <c r="B152" s="1351"/>
      <c r="C152" s="1351"/>
      <c r="D152" s="1351"/>
      <c r="E152" s="1351"/>
      <c r="F152" s="1351"/>
      <c r="G152" s="1351"/>
      <c r="H152" s="1351"/>
      <c r="I152" s="1351"/>
      <c r="J152" s="1351"/>
      <c r="K152" s="1351"/>
      <c r="L152" s="1351"/>
      <c r="M152" s="1351"/>
      <c r="N152" s="1351"/>
      <c r="O152" s="1351"/>
      <c r="P152" s="1351"/>
      <c r="Q152" s="1351"/>
      <c r="R152" s="1351"/>
      <c r="S152" s="1351"/>
      <c r="T152" s="1351"/>
      <c r="U152" s="1351"/>
      <c r="V152" s="1351"/>
      <c r="W152" s="1351"/>
      <c r="X152" s="1351"/>
      <c r="Y152" s="1351"/>
      <c r="Z152" s="1351"/>
    </row>
    <row r="153" spans="1:26" x14ac:dyDescent="0.2">
      <c r="A153" s="1351"/>
      <c r="B153" s="1351"/>
      <c r="C153" s="1351"/>
      <c r="D153" s="1351"/>
      <c r="E153" s="1351"/>
      <c r="F153" s="1351"/>
      <c r="G153" s="1351"/>
      <c r="H153" s="1351"/>
      <c r="I153" s="1351"/>
      <c r="J153" s="1351"/>
      <c r="K153" s="1351"/>
      <c r="L153" s="1351"/>
      <c r="M153" s="1351"/>
      <c r="N153" s="1351"/>
      <c r="O153" s="1351"/>
      <c r="P153" s="1351"/>
      <c r="Q153" s="1351"/>
      <c r="R153" s="1351"/>
      <c r="S153" s="1351"/>
      <c r="T153" s="1351"/>
      <c r="U153" s="1351"/>
      <c r="V153" s="1351"/>
      <c r="W153" s="1351"/>
      <c r="X153" s="1351"/>
      <c r="Y153" s="1351"/>
      <c r="Z153" s="1351"/>
    </row>
    <row r="154" spans="1:26" x14ac:dyDescent="0.2">
      <c r="A154" s="1351"/>
      <c r="B154" s="1351"/>
      <c r="C154" s="1351"/>
      <c r="D154" s="1351"/>
      <c r="E154" s="1351"/>
      <c r="F154" s="1351"/>
      <c r="G154" s="1351"/>
      <c r="H154" s="1351"/>
      <c r="I154" s="1351"/>
      <c r="J154" s="1351"/>
      <c r="K154" s="1351"/>
      <c r="L154" s="1351"/>
      <c r="M154" s="1351"/>
      <c r="N154" s="1351"/>
      <c r="O154" s="1351"/>
      <c r="P154" s="1351"/>
      <c r="Q154" s="1351"/>
      <c r="R154" s="1351"/>
      <c r="S154" s="1351"/>
      <c r="T154" s="1351"/>
      <c r="U154" s="1351"/>
      <c r="V154" s="1351"/>
      <c r="W154" s="1351"/>
      <c r="X154" s="1351"/>
      <c r="Y154" s="1351"/>
      <c r="Z154" s="1351"/>
    </row>
    <row r="155" spans="1:26" x14ac:dyDescent="0.2">
      <c r="A155" s="1351"/>
      <c r="B155" s="1351"/>
      <c r="C155" s="1351"/>
      <c r="D155" s="1351"/>
      <c r="E155" s="1351"/>
      <c r="F155" s="1351"/>
      <c r="G155" s="1351"/>
      <c r="H155" s="1351"/>
      <c r="I155" s="1351"/>
      <c r="J155" s="1351"/>
      <c r="K155" s="1351"/>
      <c r="L155" s="1351"/>
      <c r="M155" s="1351"/>
      <c r="N155" s="1351"/>
      <c r="O155" s="1351"/>
      <c r="P155" s="1351"/>
      <c r="Q155" s="1351"/>
      <c r="R155" s="1351"/>
      <c r="S155" s="1351"/>
      <c r="T155" s="1351"/>
      <c r="U155" s="1351"/>
      <c r="V155" s="1351"/>
      <c r="W155" s="1351"/>
      <c r="X155" s="1351"/>
      <c r="Y155" s="1351"/>
      <c r="Z155" s="1351"/>
    </row>
    <row r="156" spans="1:26" x14ac:dyDescent="0.2">
      <c r="A156" s="1351"/>
      <c r="B156" s="1351"/>
      <c r="C156" s="1351"/>
      <c r="D156" s="1351"/>
      <c r="E156" s="1351"/>
      <c r="F156" s="1351"/>
      <c r="G156" s="1351"/>
      <c r="H156" s="1351"/>
      <c r="I156" s="1351"/>
      <c r="J156" s="1351"/>
      <c r="K156" s="1351"/>
      <c r="L156" s="1351"/>
      <c r="M156" s="1351"/>
      <c r="N156" s="1351"/>
      <c r="O156" s="1351"/>
      <c r="P156" s="1351"/>
      <c r="Q156" s="1351"/>
      <c r="R156" s="1351"/>
      <c r="S156" s="1351"/>
      <c r="T156" s="1351"/>
      <c r="U156" s="1351"/>
      <c r="V156" s="1351"/>
      <c r="W156" s="1351"/>
      <c r="X156" s="1351"/>
      <c r="Y156" s="1351"/>
      <c r="Z156" s="1351"/>
    </row>
    <row r="157" spans="1:26" x14ac:dyDescent="0.2">
      <c r="A157" s="1351"/>
      <c r="B157" s="1351"/>
      <c r="C157" s="1351"/>
      <c r="D157" s="1351"/>
      <c r="E157" s="1351"/>
      <c r="F157" s="1351"/>
      <c r="G157" s="1351"/>
      <c r="H157" s="1351"/>
      <c r="I157" s="1351"/>
      <c r="J157" s="1351"/>
      <c r="K157" s="1351"/>
      <c r="L157" s="1351"/>
      <c r="M157" s="1351"/>
      <c r="N157" s="1351"/>
      <c r="O157" s="1351"/>
      <c r="P157" s="1351"/>
      <c r="Q157" s="1351"/>
      <c r="R157" s="1351"/>
      <c r="S157" s="1351"/>
      <c r="T157" s="1351"/>
      <c r="U157" s="1351"/>
      <c r="V157" s="1351"/>
      <c r="W157" s="1351"/>
      <c r="X157" s="1351"/>
      <c r="Y157" s="1351"/>
      <c r="Z157" s="1351"/>
    </row>
    <row r="158" spans="1:26" x14ac:dyDescent="0.2">
      <c r="A158" s="1351"/>
      <c r="B158" s="1351"/>
      <c r="C158" s="1351"/>
      <c r="D158" s="1351"/>
      <c r="E158" s="1351"/>
      <c r="F158" s="1351"/>
      <c r="G158" s="1351"/>
      <c r="H158" s="1351"/>
      <c r="I158" s="1351"/>
      <c r="J158" s="1351"/>
      <c r="K158" s="1351"/>
      <c r="L158" s="1351"/>
      <c r="M158" s="1351"/>
      <c r="N158" s="1351"/>
      <c r="O158" s="1351"/>
      <c r="P158" s="1351"/>
      <c r="Q158" s="1351"/>
      <c r="R158" s="1351"/>
      <c r="S158" s="1351"/>
      <c r="T158" s="1351"/>
      <c r="U158" s="1351"/>
      <c r="V158" s="1351"/>
      <c r="W158" s="1351"/>
      <c r="X158" s="1351"/>
      <c r="Y158" s="1351"/>
      <c r="Z158" s="1351"/>
    </row>
    <row r="159" spans="1:26" x14ac:dyDescent="0.2">
      <c r="A159" s="1351"/>
      <c r="B159" s="1351"/>
      <c r="C159" s="1351"/>
      <c r="D159" s="1351"/>
      <c r="E159" s="1351"/>
      <c r="F159" s="1351"/>
      <c r="G159" s="1351"/>
      <c r="H159" s="1351"/>
      <c r="I159" s="1351"/>
      <c r="J159" s="1351"/>
      <c r="K159" s="1351"/>
      <c r="L159" s="1351"/>
      <c r="M159" s="1351"/>
      <c r="N159" s="1351"/>
      <c r="O159" s="1351"/>
      <c r="P159" s="1351"/>
      <c r="Q159" s="1351"/>
      <c r="R159" s="1351"/>
      <c r="S159" s="1351"/>
      <c r="T159" s="1351"/>
      <c r="U159" s="1351"/>
      <c r="V159" s="1351"/>
      <c r="W159" s="1351"/>
      <c r="X159" s="1351"/>
      <c r="Y159" s="1351"/>
      <c r="Z159" s="1351"/>
    </row>
    <row r="160" spans="1:26" x14ac:dyDescent="0.2">
      <c r="A160" s="1351"/>
      <c r="B160" s="1351"/>
      <c r="C160" s="1351"/>
      <c r="D160" s="1351"/>
      <c r="E160" s="1351"/>
      <c r="F160" s="1351"/>
      <c r="G160" s="1351"/>
      <c r="H160" s="1351"/>
      <c r="I160" s="1351"/>
      <c r="J160" s="1351"/>
      <c r="K160" s="1351"/>
      <c r="L160" s="1351"/>
      <c r="M160" s="1351"/>
      <c r="N160" s="1351"/>
      <c r="O160" s="1351"/>
      <c r="P160" s="1351"/>
      <c r="Q160" s="1351"/>
      <c r="R160" s="1351"/>
      <c r="S160" s="1351"/>
      <c r="T160" s="1351"/>
      <c r="U160" s="1351"/>
      <c r="V160" s="1351"/>
      <c r="W160" s="1351"/>
      <c r="X160" s="1351"/>
      <c r="Y160" s="1351"/>
      <c r="Z160" s="1351"/>
    </row>
    <row r="161" spans="1:26" x14ac:dyDescent="0.2">
      <c r="A161" s="1351"/>
      <c r="B161" s="1351"/>
      <c r="C161" s="1351"/>
      <c r="D161" s="1351"/>
      <c r="E161" s="1351"/>
      <c r="F161" s="1351"/>
      <c r="G161" s="1351"/>
      <c r="H161" s="1351"/>
      <c r="I161" s="1351"/>
      <c r="J161" s="1351"/>
      <c r="K161" s="1351"/>
      <c r="L161" s="1351"/>
      <c r="M161" s="1351"/>
      <c r="N161" s="1351"/>
      <c r="O161" s="1351"/>
      <c r="P161" s="1351"/>
      <c r="Q161" s="1351"/>
      <c r="R161" s="1351"/>
      <c r="S161" s="1351"/>
      <c r="T161" s="1351"/>
      <c r="U161" s="1351"/>
      <c r="V161" s="1351"/>
      <c r="W161" s="1351"/>
      <c r="X161" s="1351"/>
      <c r="Y161" s="1351"/>
      <c r="Z161" s="1351"/>
    </row>
    <row r="162" spans="1:26" x14ac:dyDescent="0.2">
      <c r="A162" s="1351"/>
      <c r="B162" s="1351"/>
      <c r="C162" s="1351"/>
      <c r="D162" s="1351"/>
      <c r="E162" s="1351"/>
      <c r="F162" s="1351"/>
      <c r="G162" s="1351"/>
      <c r="H162" s="1351"/>
      <c r="I162" s="1351"/>
      <c r="J162" s="1351"/>
      <c r="K162" s="1351"/>
      <c r="L162" s="1351"/>
      <c r="M162" s="1351"/>
      <c r="N162" s="1351"/>
      <c r="O162" s="1351"/>
      <c r="P162" s="1351"/>
      <c r="Q162" s="1351"/>
      <c r="R162" s="1351"/>
      <c r="S162" s="1351"/>
      <c r="T162" s="1351"/>
      <c r="U162" s="1351"/>
      <c r="V162" s="1351"/>
      <c r="W162" s="1351"/>
      <c r="X162" s="1351"/>
      <c r="Y162" s="1351"/>
      <c r="Z162" s="1351"/>
    </row>
    <row r="163" spans="1:26" x14ac:dyDescent="0.2">
      <c r="A163" s="1351"/>
      <c r="B163" s="1351"/>
      <c r="C163" s="1351"/>
      <c r="D163" s="1351"/>
      <c r="E163" s="1351"/>
      <c r="F163" s="1351"/>
      <c r="G163" s="1351"/>
      <c r="H163" s="1351"/>
      <c r="I163" s="1351"/>
      <c r="J163" s="1351"/>
      <c r="K163" s="1351"/>
      <c r="L163" s="1351"/>
      <c r="M163" s="1351"/>
      <c r="N163" s="1351"/>
      <c r="O163" s="1351"/>
      <c r="P163" s="1351"/>
      <c r="Q163" s="1351"/>
      <c r="R163" s="1351"/>
      <c r="S163" s="1351"/>
      <c r="T163" s="1351"/>
      <c r="U163" s="1351"/>
      <c r="V163" s="1351"/>
      <c r="W163" s="1351"/>
      <c r="X163" s="1351"/>
      <c r="Y163" s="1351"/>
      <c r="Z163" s="1351"/>
    </row>
    <row r="164" spans="1:26" x14ac:dyDescent="0.2">
      <c r="A164" s="1351"/>
      <c r="B164" s="1351"/>
      <c r="C164" s="1351"/>
      <c r="D164" s="1351"/>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row>
    <row r="165" spans="1:26" x14ac:dyDescent="0.2">
      <c r="A165" s="1351"/>
      <c r="B165" s="1351"/>
      <c r="C165" s="1351"/>
      <c r="D165" s="1351"/>
      <c r="E165" s="1351"/>
      <c r="F165" s="1351"/>
      <c r="G165" s="1351"/>
      <c r="H165" s="1351"/>
      <c r="I165" s="1351"/>
      <c r="J165" s="1351"/>
      <c r="K165" s="1351"/>
      <c r="L165" s="1351"/>
      <c r="M165" s="1351"/>
      <c r="N165" s="1351"/>
      <c r="O165" s="1351"/>
      <c r="P165" s="1351"/>
      <c r="Q165" s="1351"/>
      <c r="R165" s="1351"/>
      <c r="S165" s="1351"/>
      <c r="T165" s="1351"/>
      <c r="U165" s="1351"/>
      <c r="V165" s="1351"/>
      <c r="W165" s="1351"/>
      <c r="X165" s="1351"/>
      <c r="Y165" s="1351"/>
      <c r="Z165" s="1351"/>
    </row>
    <row r="166" spans="1:26" x14ac:dyDescent="0.2">
      <c r="A166" s="1351"/>
      <c r="B166" s="1351"/>
      <c r="C166" s="1351"/>
      <c r="D166" s="1351"/>
      <c r="E166" s="1351"/>
      <c r="F166" s="1351"/>
      <c r="G166" s="1351"/>
      <c r="H166" s="1351"/>
      <c r="I166" s="1351"/>
      <c r="J166" s="1351"/>
      <c r="K166" s="1351"/>
      <c r="L166" s="1351"/>
      <c r="M166" s="1351"/>
      <c r="N166" s="1351"/>
      <c r="O166" s="1351"/>
      <c r="P166" s="1351"/>
      <c r="Q166" s="1351"/>
      <c r="R166" s="1351"/>
      <c r="S166" s="1351"/>
      <c r="T166" s="1351"/>
      <c r="U166" s="1351"/>
      <c r="V166" s="1351"/>
      <c r="W166" s="1351"/>
      <c r="X166" s="1351"/>
      <c r="Y166" s="1351"/>
      <c r="Z166" s="1351"/>
    </row>
    <row r="167" spans="1:26" x14ac:dyDescent="0.2">
      <c r="A167" s="1351"/>
      <c r="B167" s="1351"/>
      <c r="C167" s="1351"/>
      <c r="D167" s="1351"/>
      <c r="E167" s="1351"/>
      <c r="F167" s="1351"/>
      <c r="G167" s="1351"/>
      <c r="H167" s="1351"/>
      <c r="I167" s="1351"/>
      <c r="J167" s="1351"/>
      <c r="K167" s="1351"/>
      <c r="L167" s="1351"/>
      <c r="M167" s="1351"/>
      <c r="N167" s="1351"/>
      <c r="O167" s="1351"/>
      <c r="P167" s="1351"/>
      <c r="Q167" s="1351"/>
      <c r="R167" s="1351"/>
      <c r="S167" s="1351"/>
      <c r="T167" s="1351"/>
      <c r="U167" s="1351"/>
      <c r="V167" s="1351"/>
      <c r="W167" s="1351"/>
      <c r="X167" s="1351"/>
      <c r="Y167" s="1351"/>
      <c r="Z167" s="1351"/>
    </row>
    <row r="168" spans="1:26" x14ac:dyDescent="0.2">
      <c r="A168" s="1351"/>
      <c r="B168" s="1351"/>
      <c r="C168" s="1351"/>
      <c r="D168" s="1351"/>
      <c r="E168" s="1351"/>
      <c r="F168" s="1351"/>
      <c r="G168" s="1351"/>
      <c r="H168" s="1351"/>
      <c r="I168" s="1351"/>
      <c r="J168" s="1351"/>
      <c r="K168" s="1351"/>
      <c r="L168" s="1351"/>
      <c r="M168" s="1351"/>
      <c r="N168" s="1351"/>
      <c r="O168" s="1351"/>
      <c r="P168" s="1351"/>
      <c r="Q168" s="1351"/>
      <c r="R168" s="1351"/>
      <c r="S168" s="1351"/>
      <c r="T168" s="1351"/>
      <c r="U168" s="1351"/>
      <c r="V168" s="1351"/>
      <c r="W168" s="1351"/>
      <c r="X168" s="1351"/>
      <c r="Y168" s="1351"/>
      <c r="Z168" s="1351"/>
    </row>
    <row r="169" spans="1:26" x14ac:dyDescent="0.2">
      <c r="A169" s="1351"/>
      <c r="B169" s="1351"/>
      <c r="C169" s="1351"/>
      <c r="D169" s="1351"/>
      <c r="E169" s="1351"/>
      <c r="F169" s="1351"/>
      <c r="G169" s="1351"/>
      <c r="H169" s="1351"/>
      <c r="I169" s="1351"/>
      <c r="J169" s="1351"/>
      <c r="K169" s="1351"/>
      <c r="L169" s="1351"/>
      <c r="M169" s="1351"/>
      <c r="N169" s="1351"/>
      <c r="O169" s="1351"/>
      <c r="P169" s="1351"/>
      <c r="Q169" s="1351"/>
      <c r="R169" s="1351"/>
      <c r="S169" s="1351"/>
      <c r="T169" s="1351"/>
      <c r="U169" s="1351"/>
      <c r="V169" s="1351"/>
      <c r="W169" s="1351"/>
      <c r="X169" s="1351"/>
      <c r="Y169" s="1351"/>
      <c r="Z169" s="1351"/>
    </row>
    <row r="170" spans="1:26" x14ac:dyDescent="0.2">
      <c r="A170" s="1351"/>
      <c r="B170" s="1351"/>
      <c r="C170" s="1351"/>
      <c r="D170" s="1351"/>
      <c r="E170" s="1351"/>
      <c r="F170" s="1351"/>
      <c r="G170" s="1351"/>
      <c r="H170" s="1351"/>
      <c r="I170" s="1351"/>
      <c r="J170" s="1351"/>
      <c r="K170" s="1351"/>
      <c r="L170" s="1351"/>
      <c r="M170" s="1351"/>
      <c r="N170" s="1351"/>
      <c r="O170" s="1351"/>
      <c r="P170" s="1351"/>
      <c r="Q170" s="1351"/>
      <c r="R170" s="1351"/>
      <c r="S170" s="1351"/>
      <c r="T170" s="1351"/>
      <c r="U170" s="1351"/>
      <c r="V170" s="1351"/>
      <c r="W170" s="1351"/>
      <c r="X170" s="1351"/>
      <c r="Y170" s="1351"/>
      <c r="Z170" s="1351"/>
    </row>
    <row r="171" spans="1:26" x14ac:dyDescent="0.2">
      <c r="A171" s="1351"/>
      <c r="B171" s="1351"/>
      <c r="C171" s="1351"/>
      <c r="D171" s="1351"/>
      <c r="E171" s="1351"/>
      <c r="F171" s="1351"/>
      <c r="G171" s="1351"/>
      <c r="H171" s="1351"/>
      <c r="I171" s="1351"/>
      <c r="J171" s="1351"/>
      <c r="K171" s="1351"/>
      <c r="L171" s="1351"/>
      <c r="M171" s="1351"/>
      <c r="N171" s="1351"/>
      <c r="O171" s="1351"/>
      <c r="P171" s="1351"/>
      <c r="Q171" s="1351"/>
      <c r="R171" s="1351"/>
      <c r="S171" s="1351"/>
      <c r="T171" s="1351"/>
      <c r="U171" s="1351"/>
      <c r="V171" s="1351"/>
      <c r="W171" s="1351"/>
      <c r="X171" s="1351"/>
      <c r="Y171" s="1351"/>
      <c r="Z171" s="1351"/>
    </row>
    <row r="172" spans="1:26" x14ac:dyDescent="0.2">
      <c r="A172" s="1351"/>
      <c r="B172" s="1351"/>
      <c r="C172" s="1351"/>
      <c r="D172" s="1351"/>
      <c r="E172" s="1351"/>
      <c r="F172" s="1351"/>
      <c r="G172" s="1351"/>
      <c r="H172" s="1351"/>
      <c r="I172" s="1351"/>
      <c r="J172" s="1351"/>
      <c r="K172" s="1351"/>
      <c r="L172" s="1351"/>
      <c r="M172" s="1351"/>
      <c r="N172" s="1351"/>
      <c r="O172" s="1351"/>
      <c r="P172" s="1351"/>
      <c r="Q172" s="1351"/>
      <c r="R172" s="1351"/>
      <c r="S172" s="1351"/>
      <c r="T172" s="1351"/>
      <c r="U172" s="1351"/>
      <c r="V172" s="1351"/>
      <c r="W172" s="1351"/>
      <c r="X172" s="1351"/>
      <c r="Y172" s="1351"/>
      <c r="Z172" s="1351"/>
    </row>
    <row r="173" spans="1:26" x14ac:dyDescent="0.2">
      <c r="A173" s="1351"/>
      <c r="B173" s="1351"/>
      <c r="C173" s="1351"/>
      <c r="D173" s="1351"/>
      <c r="E173" s="1351"/>
      <c r="F173" s="1351"/>
      <c r="G173" s="1351"/>
      <c r="H173" s="1351"/>
      <c r="I173" s="1351"/>
      <c r="J173" s="1351"/>
      <c r="K173" s="1351"/>
      <c r="L173" s="1351"/>
      <c r="M173" s="1351"/>
      <c r="N173" s="1351"/>
      <c r="O173" s="1351"/>
      <c r="P173" s="1351"/>
      <c r="Q173" s="1351"/>
      <c r="R173" s="1351"/>
      <c r="S173" s="1351"/>
      <c r="T173" s="1351"/>
      <c r="U173" s="1351"/>
      <c r="V173" s="1351"/>
      <c r="W173" s="1351"/>
      <c r="X173" s="1351"/>
      <c r="Y173" s="1351"/>
      <c r="Z173" s="1351"/>
    </row>
    <row r="174" spans="1:26" x14ac:dyDescent="0.2">
      <c r="A174" s="1351"/>
      <c r="B174" s="1351"/>
      <c r="C174" s="1351"/>
      <c r="D174" s="1351"/>
      <c r="E174" s="1351"/>
      <c r="F174" s="1351"/>
      <c r="G174" s="1351"/>
      <c r="H174" s="1351"/>
      <c r="I174" s="1351"/>
      <c r="J174" s="1351"/>
      <c r="K174" s="1351"/>
      <c r="L174" s="1351"/>
      <c r="M174" s="1351"/>
      <c r="N174" s="1351"/>
      <c r="O174" s="1351"/>
      <c r="P174" s="1351"/>
      <c r="Q174" s="1351"/>
      <c r="R174" s="1351"/>
      <c r="S174" s="1351"/>
      <c r="T174" s="1351"/>
      <c r="U174" s="1351"/>
      <c r="V174" s="1351"/>
      <c r="W174" s="1351"/>
      <c r="X174" s="1351"/>
      <c r="Y174" s="1351"/>
      <c r="Z174" s="1351"/>
    </row>
    <row r="175" spans="1:26" x14ac:dyDescent="0.2">
      <c r="A175" s="1351"/>
      <c r="B175" s="1351"/>
      <c r="C175" s="1351"/>
      <c r="D175" s="1351"/>
      <c r="E175" s="1351"/>
      <c r="F175" s="1351"/>
      <c r="G175" s="1351"/>
      <c r="H175" s="1351"/>
      <c r="I175" s="1351"/>
      <c r="J175" s="1351"/>
      <c r="K175" s="1351"/>
      <c r="L175" s="1351"/>
      <c r="M175" s="1351"/>
      <c r="N175" s="1351"/>
      <c r="O175" s="1351"/>
      <c r="P175" s="1351"/>
      <c r="Q175" s="1351"/>
      <c r="R175" s="1351"/>
      <c r="S175" s="1351"/>
      <c r="T175" s="1351"/>
      <c r="U175" s="1351"/>
      <c r="V175" s="1351"/>
      <c r="W175" s="1351"/>
      <c r="X175" s="1351"/>
      <c r="Y175" s="1351"/>
      <c r="Z175" s="1351"/>
    </row>
    <row r="176" spans="1:26" x14ac:dyDescent="0.2">
      <c r="A176" s="1351"/>
      <c r="B176" s="1351"/>
      <c r="C176" s="1351"/>
      <c r="D176" s="1351"/>
      <c r="E176" s="1351"/>
      <c r="F176" s="1351"/>
      <c r="G176" s="1351"/>
      <c r="H176" s="1351"/>
      <c r="I176" s="1351"/>
      <c r="J176" s="1351"/>
      <c r="K176" s="1351"/>
      <c r="L176" s="1351"/>
      <c r="M176" s="1351"/>
      <c r="N176" s="1351"/>
      <c r="O176" s="1351"/>
      <c r="P176" s="1351"/>
      <c r="Q176" s="1351"/>
      <c r="R176" s="1351"/>
      <c r="S176" s="1351"/>
      <c r="T176" s="1351"/>
      <c r="U176" s="1351"/>
      <c r="V176" s="1351"/>
      <c r="W176" s="1351"/>
      <c r="X176" s="1351"/>
      <c r="Y176" s="1351"/>
      <c r="Z176" s="1351"/>
    </row>
    <row r="177" spans="1:26" x14ac:dyDescent="0.2">
      <c r="A177" s="1351"/>
      <c r="B177" s="1351"/>
      <c r="C177" s="1351"/>
      <c r="D177" s="1351"/>
      <c r="E177" s="1351"/>
      <c r="F177" s="1351"/>
      <c r="G177" s="1351"/>
      <c r="H177" s="1351"/>
      <c r="I177" s="1351"/>
      <c r="J177" s="1351"/>
      <c r="K177" s="1351"/>
      <c r="L177" s="1351"/>
      <c r="M177" s="1351"/>
      <c r="N177" s="1351"/>
      <c r="O177" s="1351"/>
      <c r="P177" s="1351"/>
      <c r="Q177" s="1351"/>
      <c r="R177" s="1351"/>
      <c r="S177" s="1351"/>
      <c r="T177" s="1351"/>
      <c r="U177" s="1351"/>
      <c r="V177" s="1351"/>
      <c r="W177" s="1351"/>
      <c r="X177" s="1351"/>
      <c r="Y177" s="1351"/>
      <c r="Z177" s="1351"/>
    </row>
    <row r="178" spans="1:26" x14ac:dyDescent="0.2">
      <c r="A178" s="1351"/>
      <c r="B178" s="1351"/>
      <c r="C178" s="1351"/>
      <c r="D178" s="1351"/>
      <c r="E178" s="1351"/>
      <c r="F178" s="1351"/>
      <c r="G178" s="1351"/>
      <c r="H178" s="1351"/>
      <c r="I178" s="1351"/>
      <c r="J178" s="1351"/>
      <c r="K178" s="1351"/>
      <c r="L178" s="1351"/>
      <c r="M178" s="1351"/>
      <c r="N178" s="1351"/>
      <c r="O178" s="1351"/>
      <c r="P178" s="1351"/>
      <c r="Q178" s="1351"/>
      <c r="R178" s="1351"/>
      <c r="S178" s="1351"/>
      <c r="T178" s="1351"/>
      <c r="U178" s="1351"/>
      <c r="V178" s="1351"/>
      <c r="W178" s="1351"/>
      <c r="X178" s="1351"/>
      <c r="Y178" s="1351"/>
      <c r="Z178" s="1351"/>
    </row>
    <row r="179" spans="1:26" x14ac:dyDescent="0.2">
      <c r="A179" s="1351"/>
      <c r="B179" s="1351"/>
      <c r="C179" s="1351"/>
      <c r="D179" s="1351"/>
      <c r="E179" s="1351"/>
      <c r="F179" s="1351"/>
      <c r="G179" s="1351"/>
      <c r="H179" s="1351"/>
      <c r="I179" s="1351"/>
      <c r="J179" s="1351"/>
      <c r="K179" s="1351"/>
      <c r="L179" s="1351"/>
      <c r="M179" s="1351"/>
      <c r="N179" s="1351"/>
      <c r="O179" s="1351"/>
      <c r="P179" s="1351"/>
      <c r="Q179" s="1351"/>
      <c r="R179" s="1351"/>
      <c r="S179" s="1351"/>
      <c r="T179" s="1351"/>
      <c r="U179" s="1351"/>
      <c r="V179" s="1351"/>
      <c r="W179" s="1351"/>
      <c r="X179" s="1351"/>
      <c r="Y179" s="1351"/>
      <c r="Z179" s="1351"/>
    </row>
    <row r="180" spans="1:26" x14ac:dyDescent="0.2">
      <c r="A180" s="1351"/>
      <c r="B180" s="1351"/>
      <c r="C180" s="1351"/>
      <c r="D180" s="1351"/>
      <c r="E180" s="1351"/>
      <c r="F180" s="1351"/>
      <c r="G180" s="1351"/>
      <c r="H180" s="1351"/>
      <c r="I180" s="1351"/>
      <c r="J180" s="1351"/>
      <c r="K180" s="1351"/>
      <c r="L180" s="1351"/>
      <c r="M180" s="1351"/>
      <c r="N180" s="1351"/>
      <c r="O180" s="1351"/>
      <c r="P180" s="1351"/>
      <c r="Q180" s="1351"/>
      <c r="R180" s="1351"/>
      <c r="S180" s="1351"/>
      <c r="T180" s="1351"/>
      <c r="U180" s="1351"/>
      <c r="V180" s="1351"/>
      <c r="W180" s="1351"/>
      <c r="X180" s="1351"/>
      <c r="Y180" s="1351"/>
      <c r="Z180" s="1351"/>
    </row>
    <row r="181" spans="1:26" x14ac:dyDescent="0.2">
      <c r="A181" s="1351"/>
      <c r="B181" s="1351"/>
      <c r="C181" s="1351"/>
      <c r="D181" s="1351"/>
      <c r="E181" s="1351"/>
      <c r="F181" s="1351"/>
      <c r="G181" s="1351"/>
      <c r="H181" s="1351"/>
      <c r="I181" s="1351"/>
      <c r="J181" s="1351"/>
      <c r="K181" s="1351"/>
      <c r="L181" s="1351"/>
      <c r="M181" s="1351"/>
      <c r="N181" s="1351"/>
      <c r="O181" s="1351"/>
      <c r="P181" s="1351"/>
      <c r="Q181" s="1351"/>
      <c r="R181" s="1351"/>
      <c r="S181" s="1351"/>
      <c r="T181" s="1351"/>
      <c r="U181" s="1351"/>
      <c r="V181" s="1351"/>
      <c r="W181" s="1351"/>
      <c r="X181" s="1351"/>
      <c r="Y181" s="1351"/>
      <c r="Z181" s="1351"/>
    </row>
    <row r="182" spans="1:26" x14ac:dyDescent="0.2">
      <c r="A182" s="1351"/>
      <c r="B182" s="1351"/>
      <c r="C182" s="1351"/>
      <c r="D182" s="1351"/>
      <c r="E182" s="1351"/>
      <c r="F182" s="1351"/>
      <c r="G182" s="1351"/>
      <c r="H182" s="1351"/>
      <c r="I182" s="1351"/>
      <c r="J182" s="1351"/>
      <c r="K182" s="1351"/>
      <c r="L182" s="1351"/>
      <c r="M182" s="1351"/>
      <c r="N182" s="1351"/>
      <c r="O182" s="1351"/>
      <c r="P182" s="1351"/>
      <c r="Q182" s="1351"/>
      <c r="R182" s="1351"/>
      <c r="S182" s="1351"/>
      <c r="T182" s="1351"/>
      <c r="U182" s="1351"/>
      <c r="V182" s="1351"/>
      <c r="W182" s="1351"/>
      <c r="X182" s="1351"/>
      <c r="Y182" s="1351"/>
      <c r="Z182" s="1351"/>
    </row>
    <row r="183" spans="1:26" x14ac:dyDescent="0.2">
      <c r="A183" s="1351"/>
      <c r="B183" s="1351"/>
      <c r="C183" s="1351"/>
      <c r="D183" s="1351"/>
      <c r="E183" s="1351"/>
      <c r="F183" s="1351"/>
      <c r="G183" s="1351"/>
      <c r="H183" s="1351"/>
      <c r="I183" s="1351"/>
      <c r="J183" s="1351"/>
      <c r="K183" s="1351"/>
      <c r="L183" s="1351"/>
      <c r="M183" s="1351"/>
      <c r="N183" s="1351"/>
      <c r="O183" s="1351"/>
      <c r="P183" s="1351"/>
      <c r="Q183" s="1351"/>
      <c r="R183" s="1351"/>
      <c r="S183" s="1351"/>
      <c r="T183" s="1351"/>
      <c r="U183" s="1351"/>
      <c r="V183" s="1351"/>
      <c r="W183" s="1351"/>
      <c r="X183" s="1351"/>
      <c r="Y183" s="1351"/>
      <c r="Z183" s="1351"/>
    </row>
    <row r="184" spans="1:26" x14ac:dyDescent="0.2">
      <c r="A184" s="1351"/>
      <c r="B184" s="1351"/>
      <c r="C184" s="1351"/>
      <c r="D184" s="1351"/>
      <c r="E184" s="1351"/>
      <c r="F184" s="1351"/>
      <c r="G184" s="1351"/>
      <c r="H184" s="1351"/>
      <c r="I184" s="1351"/>
      <c r="J184" s="1351"/>
      <c r="K184" s="1351"/>
      <c r="L184" s="1351"/>
      <c r="M184" s="1351"/>
      <c r="N184" s="1351"/>
      <c r="O184" s="1351"/>
      <c r="P184" s="1351"/>
      <c r="Q184" s="1351"/>
      <c r="R184" s="1351"/>
      <c r="S184" s="1351"/>
      <c r="T184" s="1351"/>
      <c r="U184" s="1351"/>
      <c r="V184" s="1351"/>
      <c r="W184" s="1351"/>
      <c r="X184" s="1351"/>
      <c r="Y184" s="1351"/>
      <c r="Z184" s="1351"/>
    </row>
    <row r="185" spans="1:26" x14ac:dyDescent="0.2">
      <c r="A185" s="1351"/>
      <c r="B185" s="1351"/>
      <c r="C185" s="1351"/>
      <c r="D185" s="1351"/>
      <c r="E185" s="1351"/>
      <c r="F185" s="1351"/>
      <c r="G185" s="1351"/>
      <c r="H185" s="1351"/>
      <c r="I185" s="1351"/>
      <c r="J185" s="1351"/>
      <c r="K185" s="1351"/>
      <c r="L185" s="1351"/>
      <c r="M185" s="1351"/>
      <c r="N185" s="1351"/>
      <c r="O185" s="1351"/>
      <c r="P185" s="1351"/>
      <c r="Q185" s="1351"/>
      <c r="R185" s="1351"/>
      <c r="S185" s="1351"/>
      <c r="T185" s="1351"/>
      <c r="U185" s="1351"/>
      <c r="V185" s="1351"/>
      <c r="W185" s="1351"/>
      <c r="X185" s="1351"/>
      <c r="Y185" s="1351"/>
      <c r="Z185" s="1351"/>
    </row>
    <row r="186" spans="1:26" x14ac:dyDescent="0.2">
      <c r="A186" s="1351"/>
      <c r="B186" s="1351"/>
      <c r="C186" s="1351"/>
      <c r="D186" s="1351"/>
      <c r="E186" s="1351"/>
      <c r="F186" s="1351"/>
      <c r="G186" s="1351"/>
      <c r="H186" s="1351"/>
      <c r="I186" s="1351"/>
      <c r="J186" s="1351"/>
      <c r="K186" s="1351"/>
      <c r="L186" s="1351"/>
      <c r="M186" s="1351"/>
      <c r="N186" s="1351"/>
      <c r="O186" s="1351"/>
      <c r="P186" s="1351"/>
      <c r="Q186" s="1351"/>
      <c r="R186" s="1351"/>
      <c r="S186" s="1351"/>
      <c r="T186" s="1351"/>
      <c r="U186" s="1351"/>
      <c r="V186" s="1351"/>
      <c r="W186" s="1351"/>
      <c r="X186" s="1351"/>
      <c r="Y186" s="1351"/>
      <c r="Z186" s="1351"/>
    </row>
    <row r="187" spans="1:26" x14ac:dyDescent="0.2">
      <c r="A187" s="1351"/>
      <c r="B187" s="1351"/>
      <c r="C187" s="1351"/>
      <c r="D187" s="1351"/>
      <c r="E187" s="1351"/>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row>
    <row r="188" spans="1:26" x14ac:dyDescent="0.2">
      <c r="A188" s="1351"/>
      <c r="B188" s="1351"/>
      <c r="C188" s="1351"/>
      <c r="D188" s="1351"/>
      <c r="E188" s="1351"/>
      <c r="F188" s="1351"/>
      <c r="G188" s="1351"/>
      <c r="H188" s="1351"/>
      <c r="I188" s="1351"/>
      <c r="J188" s="1351"/>
      <c r="K188" s="1351"/>
      <c r="L188" s="1351"/>
      <c r="M188" s="1351"/>
      <c r="N188" s="1351"/>
      <c r="O188" s="1351"/>
      <c r="P188" s="1351"/>
      <c r="Q188" s="1351"/>
      <c r="R188" s="1351"/>
      <c r="S188" s="1351"/>
      <c r="T188" s="1351"/>
      <c r="U188" s="1351"/>
      <c r="V188" s="1351"/>
      <c r="W188" s="1351"/>
      <c r="X188" s="1351"/>
      <c r="Y188" s="1351"/>
      <c r="Z188" s="1351"/>
    </row>
    <row r="189" spans="1:26" x14ac:dyDescent="0.2">
      <c r="A189" s="1351"/>
      <c r="B189" s="1351"/>
      <c r="C189" s="1351"/>
      <c r="D189" s="1351"/>
      <c r="E189" s="1351"/>
      <c r="F189" s="1351"/>
      <c r="G189" s="1351"/>
      <c r="H189" s="1351"/>
      <c r="I189" s="1351"/>
      <c r="J189" s="1351"/>
      <c r="K189" s="1351"/>
      <c r="L189" s="1351"/>
      <c r="M189" s="1351"/>
      <c r="N189" s="1351"/>
      <c r="O189" s="1351"/>
      <c r="P189" s="1351"/>
      <c r="Q189" s="1351"/>
      <c r="R189" s="1351"/>
      <c r="S189" s="1351"/>
      <c r="T189" s="1351"/>
      <c r="U189" s="1351"/>
      <c r="V189" s="1351"/>
      <c r="W189" s="1351"/>
      <c r="X189" s="1351"/>
      <c r="Y189" s="1351"/>
      <c r="Z189" s="1351"/>
    </row>
    <row r="190" spans="1:26" x14ac:dyDescent="0.2">
      <c r="A190" s="1351"/>
      <c r="B190" s="1351"/>
      <c r="C190" s="1351"/>
      <c r="D190" s="1351"/>
      <c r="E190" s="1351"/>
      <c r="F190" s="1351"/>
      <c r="G190" s="1351"/>
      <c r="H190" s="1351"/>
      <c r="I190" s="1351"/>
      <c r="J190" s="1351"/>
      <c r="K190" s="1351"/>
      <c r="L190" s="1351"/>
      <c r="M190" s="1351"/>
      <c r="N190" s="1351"/>
      <c r="O190" s="1351"/>
      <c r="P190" s="1351"/>
      <c r="Q190" s="1351"/>
      <c r="R190" s="1351"/>
      <c r="S190" s="1351"/>
      <c r="T190" s="1351"/>
      <c r="U190" s="1351"/>
      <c r="V190" s="1351"/>
      <c r="W190" s="1351"/>
      <c r="X190" s="1351"/>
      <c r="Y190" s="1351"/>
      <c r="Z190" s="1351"/>
    </row>
    <row r="191" spans="1:26" x14ac:dyDescent="0.2">
      <c r="A191" s="1351"/>
      <c r="B191" s="1351"/>
      <c r="C191" s="1351"/>
      <c r="D191" s="1351"/>
      <c r="E191" s="1351"/>
      <c r="F191" s="1351"/>
      <c r="G191" s="1351"/>
      <c r="H191" s="1351"/>
      <c r="I191" s="1351"/>
      <c r="J191" s="1351"/>
      <c r="K191" s="1351"/>
      <c r="L191" s="1351"/>
      <c r="M191" s="1351"/>
      <c r="N191" s="1351"/>
      <c r="O191" s="1351"/>
      <c r="P191" s="1351"/>
      <c r="Q191" s="1351"/>
      <c r="R191" s="1351"/>
      <c r="S191" s="1351"/>
      <c r="T191" s="1351"/>
      <c r="U191" s="1351"/>
      <c r="V191" s="1351"/>
      <c r="W191" s="1351"/>
      <c r="X191" s="1351"/>
      <c r="Y191" s="1351"/>
      <c r="Z191" s="1351"/>
    </row>
    <row r="192" spans="1:26" x14ac:dyDescent="0.2">
      <c r="A192" s="1351"/>
      <c r="B192" s="1351"/>
      <c r="C192" s="1351"/>
      <c r="D192" s="1351"/>
      <c r="E192" s="1351"/>
      <c r="F192" s="1351"/>
      <c r="G192" s="1351"/>
      <c r="H192" s="1351"/>
      <c r="I192" s="1351"/>
      <c r="J192" s="1351"/>
      <c r="K192" s="1351"/>
      <c r="L192" s="1351"/>
      <c r="M192" s="1351"/>
      <c r="N192" s="1351"/>
      <c r="O192" s="1351"/>
      <c r="P192" s="1351"/>
      <c r="Q192" s="1351"/>
      <c r="R192" s="1351"/>
      <c r="S192" s="1351"/>
      <c r="T192" s="1351"/>
      <c r="U192" s="1351"/>
      <c r="V192" s="1351"/>
      <c r="W192" s="1351"/>
      <c r="X192" s="1351"/>
      <c r="Y192" s="1351"/>
      <c r="Z192" s="1351"/>
    </row>
    <row r="193" spans="1:26" x14ac:dyDescent="0.2">
      <c r="A193" s="1351"/>
      <c r="B193" s="1351"/>
      <c r="C193" s="1351"/>
      <c r="D193" s="1351"/>
      <c r="E193" s="1351"/>
      <c r="F193" s="1351"/>
      <c r="G193" s="1351"/>
      <c r="H193" s="1351"/>
      <c r="I193" s="1351"/>
      <c r="J193" s="1351"/>
      <c r="K193" s="1351"/>
      <c r="L193" s="1351"/>
      <c r="M193" s="1351"/>
      <c r="N193" s="1351"/>
      <c r="O193" s="1351"/>
      <c r="P193" s="1351"/>
      <c r="Q193" s="1351"/>
      <c r="R193" s="1351"/>
      <c r="S193" s="1351"/>
      <c r="T193" s="1351"/>
      <c r="U193" s="1351"/>
      <c r="V193" s="1351"/>
      <c r="W193" s="1351"/>
      <c r="X193" s="1351"/>
      <c r="Y193" s="1351"/>
      <c r="Z193" s="1351"/>
    </row>
    <row r="194" spans="1:26" x14ac:dyDescent="0.2">
      <c r="A194" s="1351"/>
      <c r="B194" s="1351"/>
      <c r="C194" s="1351"/>
      <c r="D194" s="1351"/>
      <c r="E194" s="1351"/>
      <c r="F194" s="1351"/>
      <c r="G194" s="1351"/>
      <c r="H194" s="1351"/>
      <c r="I194" s="1351"/>
      <c r="J194" s="1351"/>
      <c r="K194" s="1351"/>
      <c r="L194" s="1351"/>
      <c r="M194" s="1351"/>
      <c r="N194" s="1351"/>
      <c r="O194" s="1351"/>
      <c r="P194" s="1351"/>
      <c r="Q194" s="1351"/>
      <c r="R194" s="1351"/>
      <c r="S194" s="1351"/>
      <c r="T194" s="1351"/>
      <c r="U194" s="1351"/>
      <c r="V194" s="1351"/>
      <c r="W194" s="1351"/>
      <c r="X194" s="1351"/>
      <c r="Y194" s="1351"/>
      <c r="Z194" s="1351"/>
    </row>
    <row r="195" spans="1:26" x14ac:dyDescent="0.2">
      <c r="A195" s="1351"/>
      <c r="B195" s="1351"/>
      <c r="C195" s="1351"/>
      <c r="D195" s="1351"/>
      <c r="E195" s="1351"/>
      <c r="F195" s="1351"/>
      <c r="G195" s="1351"/>
      <c r="H195" s="1351"/>
      <c r="I195" s="1351"/>
      <c r="J195" s="1351"/>
      <c r="K195" s="1351"/>
      <c r="L195" s="1351"/>
      <c r="M195" s="1351"/>
      <c r="N195" s="1351"/>
      <c r="O195" s="1351"/>
      <c r="P195" s="1351"/>
      <c r="Q195" s="1351"/>
      <c r="R195" s="1351"/>
      <c r="S195" s="1351"/>
      <c r="T195" s="1351"/>
      <c r="U195" s="1351"/>
      <c r="V195" s="1351"/>
      <c r="W195" s="1351"/>
      <c r="X195" s="1351"/>
      <c r="Y195" s="1351"/>
      <c r="Z195" s="1351"/>
    </row>
    <row r="196" spans="1:26" x14ac:dyDescent="0.2">
      <c r="A196" s="1351"/>
      <c r="B196" s="1351"/>
      <c r="C196" s="1351"/>
      <c r="D196" s="1351"/>
      <c r="E196" s="1351"/>
      <c r="F196" s="1351"/>
      <c r="G196" s="1351"/>
      <c r="H196" s="1351"/>
      <c r="I196" s="1351"/>
      <c r="J196" s="1351"/>
      <c r="K196" s="1351"/>
      <c r="L196" s="1351"/>
      <c r="M196" s="1351"/>
      <c r="N196" s="1351"/>
      <c r="O196" s="1351"/>
      <c r="P196" s="1351"/>
      <c r="Q196" s="1351"/>
      <c r="R196" s="1351"/>
      <c r="S196" s="1351"/>
      <c r="T196" s="1351"/>
      <c r="U196" s="1351"/>
      <c r="V196" s="1351"/>
      <c r="W196" s="1351"/>
      <c r="X196" s="1351"/>
      <c r="Y196" s="1351"/>
      <c r="Z196" s="1351"/>
    </row>
    <row r="197" spans="1:26" x14ac:dyDescent="0.2">
      <c r="A197" s="1351"/>
      <c r="B197" s="1351"/>
      <c r="C197" s="1351"/>
      <c r="D197" s="1351"/>
      <c r="E197" s="1351"/>
      <c r="F197" s="1351"/>
      <c r="G197" s="1351"/>
      <c r="H197" s="1351"/>
      <c r="I197" s="1351"/>
      <c r="J197" s="1351"/>
      <c r="K197" s="1351"/>
      <c r="L197" s="1351"/>
      <c r="M197" s="1351"/>
      <c r="N197" s="1351"/>
      <c r="O197" s="1351"/>
      <c r="P197" s="1351"/>
      <c r="Q197" s="1351"/>
      <c r="R197" s="1351"/>
      <c r="S197" s="1351"/>
      <c r="T197" s="1351"/>
      <c r="U197" s="1351"/>
      <c r="V197" s="1351"/>
      <c r="W197" s="1351"/>
      <c r="X197" s="1351"/>
      <c r="Y197" s="1351"/>
      <c r="Z197" s="1351"/>
    </row>
    <row r="198" spans="1:26" x14ac:dyDescent="0.2">
      <c r="A198" s="1351"/>
      <c r="B198" s="1351"/>
      <c r="C198" s="1351"/>
      <c r="D198" s="1351"/>
      <c r="E198" s="1351"/>
      <c r="F198" s="1351"/>
      <c r="G198" s="1351"/>
      <c r="H198" s="1351"/>
      <c r="I198" s="1351"/>
      <c r="J198" s="1351"/>
      <c r="K198" s="1351"/>
      <c r="L198" s="1351"/>
      <c r="M198" s="1351"/>
      <c r="N198" s="1351"/>
      <c r="O198" s="1351"/>
      <c r="P198" s="1351"/>
      <c r="Q198" s="1351"/>
      <c r="R198" s="1351"/>
      <c r="S198" s="1351"/>
      <c r="T198" s="1351"/>
      <c r="U198" s="1351"/>
      <c r="V198" s="1351"/>
      <c r="W198" s="1351"/>
      <c r="X198" s="1351"/>
      <c r="Y198" s="1351"/>
      <c r="Z198" s="1351"/>
    </row>
    <row r="199" spans="1:26" x14ac:dyDescent="0.2">
      <c r="A199" s="1351"/>
      <c r="B199" s="1351"/>
      <c r="C199" s="1351"/>
      <c r="D199" s="1351"/>
      <c r="E199" s="1351"/>
      <c r="F199" s="1351"/>
      <c r="G199" s="1351"/>
      <c r="H199" s="1351"/>
      <c r="I199" s="1351"/>
      <c r="J199" s="1351"/>
      <c r="K199" s="1351"/>
      <c r="L199" s="1351"/>
      <c r="M199" s="1351"/>
      <c r="N199" s="1351"/>
      <c r="O199" s="1351"/>
      <c r="P199" s="1351"/>
      <c r="Q199" s="1351"/>
      <c r="R199" s="1351"/>
      <c r="S199" s="1351"/>
      <c r="T199" s="1351"/>
      <c r="U199" s="1351"/>
      <c r="V199" s="1351"/>
      <c r="W199" s="1351"/>
      <c r="X199" s="1351"/>
      <c r="Y199" s="1351"/>
      <c r="Z199" s="1351"/>
    </row>
    <row r="200" spans="1:26" x14ac:dyDescent="0.2">
      <c r="A200" s="1351"/>
      <c r="B200" s="1351"/>
      <c r="C200" s="1351"/>
      <c r="D200" s="1351"/>
      <c r="E200" s="1351"/>
      <c r="F200" s="1351"/>
      <c r="G200" s="1351"/>
      <c r="H200" s="1351"/>
      <c r="I200" s="1351"/>
      <c r="J200" s="1351"/>
      <c r="K200" s="1351"/>
      <c r="L200" s="1351"/>
      <c r="M200" s="1351"/>
      <c r="N200" s="1351"/>
      <c r="O200" s="1351"/>
      <c r="P200" s="1351"/>
      <c r="Q200" s="1351"/>
      <c r="R200" s="1351"/>
      <c r="S200" s="1351"/>
      <c r="T200" s="1351"/>
      <c r="U200" s="1351"/>
      <c r="V200" s="1351"/>
      <c r="W200" s="1351"/>
      <c r="X200" s="1351"/>
      <c r="Y200" s="1351"/>
      <c r="Z200" s="1351"/>
    </row>
  </sheetData>
  <sheetProtection password="CAA3" sheet="1" objects="1" scenarios="1" selectLockedCells="1"/>
  <mergeCells count="11">
    <mergeCell ref="I4:K4"/>
    <mergeCell ref="C13:J13"/>
    <mergeCell ref="C17:J17"/>
    <mergeCell ref="J5:K6"/>
    <mergeCell ref="C26:E27"/>
    <mergeCell ref="C35:E36"/>
    <mergeCell ref="C44:E45"/>
    <mergeCell ref="H35:J36"/>
    <mergeCell ref="H44:J45"/>
    <mergeCell ref="C10:J10"/>
    <mergeCell ref="H20:J20"/>
  </mergeCells>
  <phoneticPr fontId="3" type="noConversion"/>
  <conditionalFormatting sqref="I6">
    <cfRule type="cellIs" dxfId="27" priority="1" stopIfTrue="1" operator="lessThanOrEqual">
      <formula>$I$5</formula>
    </cfRule>
  </conditionalFormatting>
  <dataValidations xWindow="602" yWindow="196"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rgb="FF00FF00"/>
  </sheetPr>
  <dimension ref="A1:AZ697"/>
  <sheetViews>
    <sheetView showGridLines="0" defaultGridColor="0" colorId="22" zoomScaleNormal="100" zoomScaleSheetLayoutView="100" workbookViewId="0">
      <pane xSplit="13" ySplit="17" topLeftCell="R18" activePane="bottomRight" state="frozen"/>
      <selection activeCell="L7" sqref="L7:R10"/>
      <selection pane="topRight" activeCell="L7" sqref="L7:R10"/>
      <selection pane="bottomLeft" activeCell="L7" sqref="L7:R10"/>
      <selection pane="bottomRight" activeCell="AP27" sqref="AP27"/>
    </sheetView>
  </sheetViews>
  <sheetFormatPr baseColWidth="10" defaultRowHeight="12.75" x14ac:dyDescent="0.2"/>
  <cols>
    <col min="1" max="1" width="8.7109375" style="10"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0.85546875" style="300" customWidth="1"/>
    <col min="8" max="8" width="2.85546875" style="1199" customWidth="1"/>
    <col min="9" max="9" width="4.7109375" style="54" customWidth="1"/>
    <col min="10" max="10" width="10.7109375" style="99" customWidth="1"/>
    <col min="11" max="11" width="40.7109375" style="54" customWidth="1"/>
    <col min="12" max="12" width="2.7109375" style="54" customWidth="1"/>
    <col min="13" max="13" width="2.28515625" style="53" customWidth="1"/>
    <col min="14" max="15" width="13.7109375" style="54" hidden="1" customWidth="1"/>
    <col min="16" max="17" width="2.7109375" style="20" hidden="1" customWidth="1"/>
    <col min="18" max="18" width="0.85546875" style="20" customWidth="1"/>
    <col min="19" max="19" width="12.7109375" style="54" customWidth="1"/>
    <col min="20" max="20" width="0.85546875" style="20" customWidth="1"/>
    <col min="21" max="21" width="4.7109375" style="54" customWidth="1"/>
    <col min="22" max="22" width="12.7109375" style="240" customWidth="1"/>
    <col min="23" max="23" width="4.7109375" style="54" customWidth="1"/>
    <col min="24" max="24" width="3.7109375" style="54" customWidth="1"/>
    <col min="25" max="26" width="10.7109375" style="54" hidden="1" customWidth="1"/>
    <col min="27" max="27" width="4.7109375" style="882" hidden="1" customWidth="1"/>
    <col min="28" max="28" width="12.7109375" style="240" hidden="1" customWidth="1"/>
    <col min="29" max="16384" width="11.42578125" style="54"/>
  </cols>
  <sheetData>
    <row r="1" spans="1:52" ht="12.75" hidden="1" customHeight="1" x14ac:dyDescent="0.2">
      <c r="F1" s="708"/>
      <c r="G1" s="708"/>
    </row>
    <row r="2" spans="1:52" ht="5.0999999999999996" customHeight="1" x14ac:dyDescent="0.2">
      <c r="A2" s="75"/>
      <c r="B2" s="1381"/>
      <c r="C2" s="1381"/>
      <c r="D2" s="1381"/>
      <c r="E2" s="1382"/>
      <c r="F2" s="1465"/>
      <c r="G2" s="1465"/>
      <c r="H2" s="1437"/>
      <c r="I2" s="1351"/>
      <c r="J2" s="1390"/>
      <c r="K2" s="1351"/>
      <c r="L2" s="1351"/>
      <c r="M2" s="1351"/>
      <c r="N2" s="1351"/>
      <c r="O2" s="1351"/>
      <c r="P2" s="1388"/>
      <c r="Q2" s="1388"/>
      <c r="R2" s="1388"/>
      <c r="S2" s="1351"/>
      <c r="T2" s="1388"/>
      <c r="U2" s="1351"/>
      <c r="V2" s="1413"/>
      <c r="W2" s="1351"/>
      <c r="X2" s="1351"/>
      <c r="Y2" s="1351"/>
      <c r="Z2" s="1351"/>
      <c r="AA2" s="1675"/>
      <c r="AB2" s="1413"/>
      <c r="AC2" s="1351"/>
      <c r="AD2" s="1351"/>
      <c r="AE2" s="1351"/>
      <c r="AF2" s="1351"/>
      <c r="AG2" s="1351"/>
      <c r="AH2" s="1351"/>
      <c r="AI2" s="1351"/>
      <c r="AJ2" s="1351"/>
      <c r="AK2" s="1351"/>
      <c r="AL2" s="1351"/>
      <c r="AM2" s="1351"/>
      <c r="AN2" s="1351"/>
      <c r="AO2" s="1351"/>
      <c r="AP2" s="1351"/>
      <c r="AQ2" s="1351"/>
      <c r="AR2" s="1351"/>
      <c r="AS2" s="1351"/>
      <c r="AT2" s="1351"/>
      <c r="AU2" s="1351"/>
      <c r="AV2" s="1351"/>
      <c r="AW2" s="1351"/>
      <c r="AX2" s="1351"/>
      <c r="AY2" s="1351"/>
      <c r="AZ2" s="1351"/>
    </row>
    <row r="3" spans="1:52" s="137" customFormat="1" ht="15" customHeight="1" x14ac:dyDescent="0.25">
      <c r="A3" s="58"/>
      <c r="B3" s="1395"/>
      <c r="C3" s="383" t="s">
        <v>584</v>
      </c>
      <c r="D3" s="1381" t="s">
        <v>104</v>
      </c>
      <c r="E3" s="1395"/>
      <c r="F3" s="1465"/>
      <c r="G3" s="1465"/>
      <c r="H3" s="1219"/>
      <c r="I3" s="135"/>
      <c r="J3" s="496" t="s">
        <v>612</v>
      </c>
      <c r="K3" s="497" t="str">
        <f>'01_Carga'!$G$4</f>
        <v>INGLÉS  (FI)</v>
      </c>
      <c r="L3" s="497"/>
      <c r="M3" s="206"/>
      <c r="N3" s="1745"/>
      <c r="O3" s="1746"/>
      <c r="P3" s="1771"/>
      <c r="Q3" s="1771"/>
      <c r="R3" s="315"/>
      <c r="S3" s="314"/>
      <c r="T3" s="315"/>
      <c r="U3" s="314"/>
      <c r="V3" s="498"/>
      <c r="W3" s="314"/>
      <c r="X3" s="1676"/>
      <c r="Y3" s="1676"/>
      <c r="Z3" s="1676"/>
      <c r="AA3" s="1678"/>
      <c r="AB3" s="1679"/>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row>
    <row r="4" spans="1:52" ht="15" customHeight="1" x14ac:dyDescent="0.25">
      <c r="A4" s="74"/>
      <c r="B4" s="1396"/>
      <c r="C4" s="1294" t="s">
        <v>303</v>
      </c>
      <c r="D4" s="1444"/>
      <c r="E4" s="1396"/>
      <c r="F4" s="1465"/>
      <c r="G4" s="1465"/>
      <c r="H4" s="1220"/>
      <c r="I4" s="314"/>
      <c r="J4" s="496" t="s">
        <v>613</v>
      </c>
      <c r="K4" s="497" t="str">
        <f>'01_Carga'!$L$5</f>
        <v/>
      </c>
      <c r="L4" s="497"/>
      <c r="M4" s="208"/>
      <c r="N4" s="2147" t="s">
        <v>220</v>
      </c>
      <c r="O4" s="2147"/>
      <c r="P4" s="278"/>
      <c r="Q4" s="278"/>
      <c r="R4" s="278"/>
      <c r="S4" s="278"/>
      <c r="T4" s="278"/>
      <c r="U4" s="278"/>
      <c r="V4" s="278"/>
      <c r="W4" s="278"/>
      <c r="X4" s="1605"/>
      <c r="Y4" s="1605"/>
      <c r="Z4" s="1605"/>
      <c r="AA4" s="1680"/>
      <c r="AB4" s="1605"/>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ht="18" customHeight="1" x14ac:dyDescent="0.2">
      <c r="A5" s="77"/>
      <c r="B5" s="1398"/>
      <c r="C5" s="1495"/>
      <c r="D5" s="1413"/>
      <c r="E5" s="1398"/>
      <c r="F5" s="1465"/>
      <c r="G5" s="1465"/>
      <c r="H5" s="1220"/>
      <c r="I5" s="280"/>
      <c r="J5" s="142" t="s">
        <v>496</v>
      </c>
      <c r="K5" s="163" t="str">
        <f>'01_Carga'!$G$6</f>
        <v>BURGOS</v>
      </c>
      <c r="L5" s="163"/>
      <c r="N5" s="2148"/>
      <c r="O5" s="2148"/>
      <c r="P5" s="499"/>
      <c r="Q5" s="499"/>
      <c r="R5" s="499"/>
      <c r="S5" s="499"/>
      <c r="T5" s="499"/>
      <c r="U5" s="280"/>
      <c r="V5" s="500"/>
      <c r="W5" s="280"/>
      <c r="X5" s="1495"/>
      <c r="Y5" s="1653"/>
      <c r="Z5" s="1653"/>
      <c r="AA5" s="1675"/>
      <c r="AB5" s="168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ht="12.75" customHeight="1" x14ac:dyDescent="0.2">
      <c r="A6" s="366"/>
      <c r="B6" s="1406"/>
      <c r="C6" s="1406"/>
      <c r="D6" s="1406"/>
      <c r="E6" s="1406"/>
      <c r="F6" s="1465"/>
      <c r="G6" s="1465"/>
      <c r="H6" s="1220"/>
      <c r="I6" s="280"/>
      <c r="J6" s="145" t="s">
        <v>184</v>
      </c>
      <c r="K6" s="2150" t="str">
        <f>'01_Carga'!$G$7</f>
        <v/>
      </c>
      <c r="L6" s="2150"/>
      <c r="N6" s="480">
        <f>'02_Criterios'!$K$46</f>
        <v>5</v>
      </c>
      <c r="O6" s="480">
        <f>10-N6</f>
        <v>5</v>
      </c>
      <c r="P6" s="499"/>
      <c r="Q6" s="499"/>
      <c r="R6" s="499"/>
      <c r="S6" s="499"/>
      <c r="T6" s="499"/>
      <c r="U6" s="280"/>
      <c r="V6" s="500"/>
      <c r="W6" s="280"/>
      <c r="X6" s="1495"/>
      <c r="Y6" s="1653"/>
      <c r="Z6" s="1653"/>
      <c r="AA6" s="1675"/>
      <c r="AB6" s="168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ht="12.75" customHeight="1" x14ac:dyDescent="0.2">
      <c r="A7" s="366"/>
      <c r="B7" s="1406"/>
      <c r="C7" s="1406"/>
      <c r="D7" s="1406"/>
      <c r="E7" s="1406"/>
      <c r="F7" s="1465"/>
      <c r="G7" s="1465"/>
      <c r="H7" s="1220"/>
      <c r="I7" s="280"/>
      <c r="J7" s="501"/>
      <c r="K7" s="2150"/>
      <c r="L7" s="2150"/>
      <c r="N7" s="2151" t="s">
        <v>576</v>
      </c>
      <c r="O7" s="2151"/>
      <c r="P7" s="499"/>
      <c r="Q7" s="499"/>
      <c r="R7" s="499"/>
      <c r="S7" s="2147" t="s">
        <v>586</v>
      </c>
      <c r="T7" s="499"/>
      <c r="U7" s="280"/>
      <c r="V7" s="500"/>
      <c r="W7" s="280"/>
      <c r="X7" s="1495"/>
      <c r="Y7" s="1539"/>
      <c r="Z7" s="1539"/>
      <c r="AA7" s="1675"/>
      <c r="AB7" s="168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ht="12.75" customHeight="1" x14ac:dyDescent="0.2">
      <c r="A8" s="366"/>
      <c r="B8" s="1406"/>
      <c r="C8" s="1406"/>
      <c r="D8" s="1406"/>
      <c r="E8" s="1406"/>
      <c r="F8" s="1465"/>
      <c r="G8" s="1465"/>
      <c r="H8" s="1220"/>
      <c r="I8" s="2152" t="s">
        <v>66</v>
      </c>
      <c r="J8" s="2152"/>
      <c r="K8" s="2152"/>
      <c r="L8" s="502"/>
      <c r="N8" s="2147"/>
      <c r="O8" s="2147"/>
      <c r="P8" s="470"/>
      <c r="Q8" s="470"/>
      <c r="R8" s="470"/>
      <c r="S8" s="2147"/>
      <c r="T8" s="470"/>
      <c r="U8" s="284"/>
      <c r="V8" s="284"/>
      <c r="W8" s="274"/>
      <c r="X8" s="1393"/>
      <c r="Y8" s="1539"/>
      <c r="Z8" s="1539"/>
      <c r="AA8" s="1682"/>
      <c r="AB8" s="1662"/>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ht="12.75" customHeight="1" x14ac:dyDescent="0.2">
      <c r="A9" s="366"/>
      <c r="B9" s="1406"/>
      <c r="C9" s="1406"/>
      <c r="D9" s="1406"/>
      <c r="E9" s="1406"/>
      <c r="F9" s="1465"/>
      <c r="G9" s="1465"/>
      <c r="H9" s="1220"/>
      <c r="I9" s="2152"/>
      <c r="J9" s="2152"/>
      <c r="K9" s="2152"/>
      <c r="L9" s="502"/>
      <c r="N9" s="2148"/>
      <c r="O9" s="2148"/>
      <c r="P9" s="499"/>
      <c r="Q9" s="499"/>
      <c r="R9" s="499"/>
      <c r="S9" s="2147"/>
      <c r="T9" s="499"/>
      <c r="U9" s="280"/>
      <c r="V9" s="500"/>
      <c r="W9" s="280"/>
      <c r="X9" s="1495"/>
      <c r="Y9" s="1539"/>
      <c r="Z9" s="1539"/>
      <c r="AA9" s="1675"/>
      <c r="AB9" s="168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row>
    <row r="10" spans="1:52" ht="12.75" customHeight="1" x14ac:dyDescent="0.2">
      <c r="A10" s="366"/>
      <c r="B10" s="1406"/>
      <c r="C10" s="1406"/>
      <c r="D10" s="1406"/>
      <c r="E10" s="1406"/>
      <c r="F10" s="1465"/>
      <c r="G10" s="1465"/>
      <c r="H10" s="1220"/>
      <c r="I10" s="2149" t="s">
        <v>21</v>
      </c>
      <c r="J10" s="2153" t="s">
        <v>601</v>
      </c>
      <c r="K10" s="2153"/>
      <c r="L10" s="504"/>
      <c r="N10" s="484"/>
      <c r="O10" s="484"/>
      <c r="P10" s="499"/>
      <c r="Q10" s="499"/>
      <c r="R10" s="499"/>
      <c r="S10" s="679">
        <v>5</v>
      </c>
      <c r="T10" s="499"/>
      <c r="U10" s="280"/>
      <c r="V10" s="500"/>
      <c r="W10" s="280"/>
      <c r="X10" s="1495"/>
      <c r="Y10" s="1539"/>
      <c r="Z10" s="1539"/>
      <c r="AA10" s="1675"/>
      <c r="AB10" s="168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row>
    <row r="11" spans="1:52" ht="12.75" customHeight="1" x14ac:dyDescent="0.2">
      <c r="A11" s="77"/>
      <c r="B11" s="1398"/>
      <c r="C11" s="1393"/>
      <c r="D11" s="1413"/>
      <c r="E11" s="1398"/>
      <c r="F11" s="1465"/>
      <c r="G11" s="1465"/>
      <c r="H11" s="1220"/>
      <c r="I11" s="2149"/>
      <c r="J11" s="2153"/>
      <c r="K11" s="2153"/>
      <c r="L11" s="504"/>
      <c r="N11" s="313" t="s">
        <v>578</v>
      </c>
      <c r="O11" s="313" t="s">
        <v>578</v>
      </c>
      <c r="P11" s="499"/>
      <c r="Q11" s="499"/>
      <c r="R11" s="499"/>
      <c r="S11" s="209"/>
      <c r="T11" s="499"/>
      <c r="U11" s="280"/>
      <c r="V11" s="500"/>
      <c r="W11" s="280"/>
      <c r="X11" s="1495"/>
      <c r="Y11" s="1539"/>
      <c r="Z11" s="1539"/>
      <c r="AA11" s="1675"/>
      <c r="AB11" s="168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row>
    <row r="12" spans="1:52" ht="12.75" customHeight="1" x14ac:dyDescent="0.2">
      <c r="A12" s="77"/>
      <c r="B12" s="1398"/>
      <c r="C12" s="1393"/>
      <c r="D12" s="1413"/>
      <c r="E12" s="1398"/>
      <c r="F12" s="1465"/>
      <c r="G12" s="1465"/>
      <c r="H12" s="1222"/>
      <c r="I12" s="2149" t="s">
        <v>22</v>
      </c>
      <c r="J12" s="2153" t="s">
        <v>602</v>
      </c>
      <c r="K12" s="2153"/>
      <c r="L12" s="503"/>
      <c r="N12" s="2160"/>
      <c r="O12" s="2160"/>
      <c r="P12" s="499"/>
      <c r="Q12" s="499"/>
      <c r="R12" s="499"/>
      <c r="S12" s="280"/>
      <c r="T12" s="280"/>
      <c r="U12" s="280"/>
      <c r="V12" s="500"/>
      <c r="W12" s="280"/>
      <c r="X12" s="1495"/>
      <c r="Y12" s="1495"/>
      <c r="Z12" s="1495"/>
      <c r="AA12" s="1675"/>
      <c r="AB12" s="168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row>
    <row r="13" spans="1:52" s="137" customFormat="1" ht="12.75" customHeight="1" x14ac:dyDescent="0.2">
      <c r="A13" s="78"/>
      <c r="B13" s="1400"/>
      <c r="C13" s="2038" t="s">
        <v>42</v>
      </c>
      <c r="D13" s="2154"/>
      <c r="E13" s="1400"/>
      <c r="F13" s="1465"/>
      <c r="G13" s="1465"/>
      <c r="H13" s="1222"/>
      <c r="I13" s="2149"/>
      <c r="J13" s="2153"/>
      <c r="K13" s="2153"/>
      <c r="L13" s="503"/>
      <c r="M13" s="198"/>
      <c r="N13" s="484"/>
      <c r="O13" s="484"/>
      <c r="P13" s="315"/>
      <c r="Q13" s="315"/>
      <c r="R13" s="315"/>
      <c r="S13" s="314"/>
      <c r="T13" s="314"/>
      <c r="U13" s="314"/>
      <c r="V13" s="498"/>
      <c r="W13" s="314"/>
      <c r="X13" s="1676"/>
      <c r="Y13" s="1676"/>
      <c r="Z13" s="1676"/>
      <c r="AA13" s="1678"/>
      <c r="AB13" s="1679"/>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row>
    <row r="14" spans="1:52" s="137" customFormat="1" ht="24" customHeight="1" x14ac:dyDescent="0.2">
      <c r="A14" s="78"/>
      <c r="B14" s="1400"/>
      <c r="C14" s="2155"/>
      <c r="D14" s="2156"/>
      <c r="E14" s="1400"/>
      <c r="F14" s="2035" t="s">
        <v>643</v>
      </c>
      <c r="G14" s="1465"/>
      <c r="H14" s="1223"/>
      <c r="I14" s="557">
        <f>COUNTIF($C$18:$C$177,"SÍ")</f>
        <v>0</v>
      </c>
      <c r="J14" s="33" t="s">
        <v>284</v>
      </c>
      <c r="K14" s="558" t="s">
        <v>283</v>
      </c>
      <c r="L14" s="505"/>
      <c r="M14" s="198"/>
      <c r="N14" s="2157" t="s">
        <v>94</v>
      </c>
      <c r="O14" s="2157"/>
      <c r="P14" s="315"/>
      <c r="Q14" s="315"/>
      <c r="R14" s="315"/>
      <c r="S14" s="682" t="s">
        <v>489</v>
      </c>
      <c r="T14" s="315"/>
      <c r="U14" s="314"/>
      <c r="V14" s="498"/>
      <c r="W14" s="314"/>
      <c r="X14" s="1676"/>
      <c r="Y14" s="2161" t="s">
        <v>489</v>
      </c>
      <c r="Z14" s="2161"/>
      <c r="AA14" s="1678"/>
      <c r="AB14" s="1679"/>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row>
    <row r="15" spans="1:52" s="34" customFormat="1" ht="12.75" customHeight="1" x14ac:dyDescent="0.2">
      <c r="A15" s="76"/>
      <c r="B15" s="1402"/>
      <c r="C15" s="391" t="s">
        <v>471</v>
      </c>
      <c r="D15" s="393"/>
      <c r="E15" s="1402"/>
      <c r="F15" s="2035"/>
      <c r="G15" s="1465"/>
      <c r="H15" s="1199"/>
      <c r="I15" s="35" t="s">
        <v>167</v>
      </c>
      <c r="J15" s="36" t="s">
        <v>175</v>
      </c>
      <c r="K15" s="100" t="s">
        <v>156</v>
      </c>
      <c r="L15" s="102" t="s">
        <v>100</v>
      </c>
      <c r="M15" s="163"/>
      <c r="N15" s="1339" t="s">
        <v>126</v>
      </c>
      <c r="O15" s="1339" t="s">
        <v>127</v>
      </c>
      <c r="P15" s="268"/>
      <c r="Q15" s="268"/>
      <c r="R15" s="268"/>
      <c r="S15" s="79" t="s">
        <v>485</v>
      </c>
      <c r="T15" s="268"/>
      <c r="U15" s="2085" t="s">
        <v>12</v>
      </c>
      <c r="V15" s="2086"/>
      <c r="W15" s="68"/>
      <c r="X15" s="1656"/>
      <c r="Y15" s="1133"/>
      <c r="Z15" s="1129"/>
      <c r="AA15" s="2158" t="s">
        <v>64</v>
      </c>
      <c r="AB15" s="2159"/>
      <c r="AC15" s="1442"/>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row>
    <row r="16" spans="1:52" s="34" customFormat="1" ht="12.75" hidden="1" customHeight="1" x14ac:dyDescent="0.2">
      <c r="A16" s="76"/>
      <c r="B16" s="1402"/>
      <c r="C16" s="301"/>
      <c r="D16" s="302"/>
      <c r="E16" s="1402"/>
      <c r="F16" s="1630"/>
      <c r="G16" s="1465"/>
      <c r="H16" s="1199"/>
      <c r="I16" s="121"/>
      <c r="J16" s="122"/>
      <c r="K16" s="123"/>
      <c r="L16" s="124"/>
      <c r="M16" s="163"/>
      <c r="N16" s="1340"/>
      <c r="O16" s="1340"/>
      <c r="P16" s="268"/>
      <c r="Q16" s="268"/>
      <c r="R16" s="268"/>
      <c r="S16" s="125"/>
      <c r="T16" s="268"/>
      <c r="U16" s="249"/>
      <c r="V16" s="247"/>
      <c r="W16" s="315"/>
      <c r="X16" s="1655"/>
      <c r="Y16" s="1134"/>
      <c r="Z16" s="1130"/>
      <c r="AA16" s="883"/>
      <c r="AB16" s="30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2.75" customHeight="1" x14ac:dyDescent="0.2">
      <c r="A17" s="76"/>
      <c r="B17" s="1403"/>
      <c r="C17" s="303"/>
      <c r="D17" s="304"/>
      <c r="E17" s="1403"/>
      <c r="F17" s="1849"/>
      <c r="G17" s="1465"/>
      <c r="H17" s="1201" t="s">
        <v>19</v>
      </c>
      <c r="I17" s="44" t="s">
        <v>166</v>
      </c>
      <c r="J17" s="45"/>
      <c r="K17" s="101"/>
      <c r="L17" s="46"/>
      <c r="M17" s="153"/>
      <c r="N17" s="1338" t="s">
        <v>625</v>
      </c>
      <c r="O17" s="1338" t="s">
        <v>626</v>
      </c>
      <c r="P17" s="268"/>
      <c r="Q17" s="268"/>
      <c r="R17" s="268"/>
      <c r="S17" s="80" t="s">
        <v>484</v>
      </c>
      <c r="T17" s="268"/>
      <c r="U17" s="250"/>
      <c r="V17" s="248"/>
      <c r="W17" s="315"/>
      <c r="X17" s="1655"/>
      <c r="Y17" s="1135" t="s">
        <v>563</v>
      </c>
      <c r="Z17" s="1131" t="s">
        <v>324</v>
      </c>
      <c r="AA17" s="884"/>
      <c r="AB17" s="304"/>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8" customHeight="1" x14ac:dyDescent="0.2">
      <c r="A18" s="73" t="str">
        <f>CONCATENATE('01_Carga'!$M$5,"_",$H18)</f>
        <v>FI__1</v>
      </c>
      <c r="B18" s="1405"/>
      <c r="C18" s="1460" t="str">
        <f>'12_P1_Lista'!T18</f>
        <v/>
      </c>
      <c r="D18" s="1461" t="str">
        <f>'12_P1_Lista'!U18</f>
        <v/>
      </c>
      <c r="E18" s="1405"/>
      <c r="F18" s="1726" t="str">
        <f>IF('14_P2_Convoca'!F19&lt;&gt;"",'14_P2_Convoca'!F19,"")</f>
        <v/>
      </c>
      <c r="G18" s="1581"/>
      <c r="H18" s="1202">
        <v>1</v>
      </c>
      <c r="I18" s="133" t="str">
        <f>IF(ISERROR(VLOOKUP($A18,Aspirantes!$A:$H,Aspirantes!$E$1,FALSE)),"",VLOOKUP($A18,Aspirantes!$A:$H,Aspirantes!$E$1,FALSE))</f>
        <v/>
      </c>
      <c r="J18" s="669" t="str">
        <f>IF(ISERROR(VLOOKUP($A18,Aspirantes!$A:$H,Aspirantes!$F$1,FALSE)),"",VLOOKUP($A18,Aspirantes!$A:$H,Aspirantes!$F$1,FALSE))</f>
        <v/>
      </c>
      <c r="K18" s="670" t="str">
        <f>IF(ISERROR(VLOOKUP($A18,Aspirantes!$A:$H,Aspirantes!$G$1,FALSE)),"",VLOOKUP($A18,Aspirantes!$A:$H,Aspirantes!$G$1,FALSE))</f>
        <v/>
      </c>
      <c r="L18" s="671" t="str">
        <f>IF(ISERROR(VLOOKUP($A18,Aspirantes!$A:$H,Aspirantes!$H$1,FALSE)),"",VLOOKUP($A18,Aspirantes!$A:$H,Aspirantes!$H$1,FALSE))</f>
        <v/>
      </c>
      <c r="M18" s="153"/>
      <c r="N18" s="683" t="str">
        <f>IF('16_P2_Prog'!O18&lt;&gt;"",'16_P2_Prog'!O18,'16_P2_Prog'!BL18)</f>
        <v/>
      </c>
      <c r="O18" s="684" t="str">
        <f>IF('17_P2_Ud'!O18&lt;&gt;"",'17_P2_Ud'!O18,'17_P2_Ud'!BL18)</f>
        <v/>
      </c>
      <c r="P18" s="228"/>
      <c r="Q18" s="267"/>
      <c r="R18" s="267"/>
      <c r="S18" s="676" t="str">
        <f>IF(AND(N18&lt;&gt;"",O18&lt;&gt;""),IF('16_P2_Prog'!O18&lt;&gt;"","---",IF(ISERROR(SUMPRODUCT(N18:O18,$N$6:$O$6)/SUM($N$6:$O$6)),"",ROUND(SUMPRODUCT(N18:O18,$N$6:$O$6)/SUM($N$6:$O$6),4))),"")</f>
        <v/>
      </c>
      <c r="T18" s="267"/>
      <c r="U18" s="750" t="str">
        <f t="shared" ref="U18:U37" si="0">IF(S18&lt;&gt;"",IF(OR(N18="NP",O18="NP"),"NO",IF(AND(N18&lt;&gt;"",N18&lt;$N$13),"NO",IF(AND(O18&lt;&gt;"",O18&lt;$N$13),"NO",IF(S18&lt;$S$10,"NO","SÍ")))),"")</f>
        <v/>
      </c>
      <c r="V18" s="518" t="str">
        <f t="shared" ref="V18:V37" si="1">IF(OR(N18="NP",O18="NP"),"Prueba 2 = NP",IF(AND(N18&lt;&gt;"",N18&lt;$N$10),CONCATENATE("P2A &lt; ",$N$10),IF(AND(O18&lt;&gt;"",O18&lt;$O$10),CONCATENATE("P2B &lt; ",$O$10),IF(S18&lt;$S$10,CONCATENATE("Nota P2 &lt; ",$S$10),""))))</f>
        <v/>
      </c>
      <c r="W18" s="831" t="str">
        <f>IF('20_P2_Alega'!R18&lt;&gt;"","Estim","")</f>
        <v/>
      </c>
      <c r="X18" s="1677"/>
      <c r="Y18" s="1683" t="str">
        <f t="shared" ref="Y18:Y37" si="2">IF(AA18="NO",IF(S18="---",0,S18),"")</f>
        <v/>
      </c>
      <c r="Z18" s="1684" t="str">
        <f t="shared" ref="Z18:Z81" si="3">IF(AA18="SÍ",S18,"")</f>
        <v/>
      </c>
      <c r="AA18" s="1685" t="str">
        <f t="shared" ref="AA18:AA81" si="4">IF(C18="NO","NO",U18)</f>
        <v/>
      </c>
      <c r="AB18" s="1686" t="str">
        <f t="shared" ref="AB18:AB81" si="5">IF(C18="NO",D18,V18)</f>
        <v/>
      </c>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8" customHeight="1" x14ac:dyDescent="0.2">
      <c r="A19" s="1527" t="str">
        <f>CONCATENATE('01_Carga'!$M$5,"_",$H19)</f>
        <v>FI__2</v>
      </c>
      <c r="B19" s="1405"/>
      <c r="C19" s="1460" t="str">
        <f>'12_P1_Lista'!T19</f>
        <v/>
      </c>
      <c r="D19" s="1461" t="str">
        <f>'12_P1_Lista'!U19</f>
        <v/>
      </c>
      <c r="E19" s="1405"/>
      <c r="F19" s="1726" t="str">
        <f>IF('14_P2_Convoca'!F20&lt;&gt;"",'14_P2_Convoca'!F20,"")</f>
        <v/>
      </c>
      <c r="G19" s="1581"/>
      <c r="H19" s="1202">
        <v>2</v>
      </c>
      <c r="I19" s="134" t="str">
        <f>IF(ISERROR(VLOOKUP($A19,Aspirantes!$A:$H,Aspirantes!$E$1,FALSE)),"",VLOOKUP($A19,Aspirantes!$A:$H,Aspirantes!$E$1,FALSE))</f>
        <v/>
      </c>
      <c r="J19" s="672" t="str">
        <f>IF(ISERROR(VLOOKUP($A19,Aspirantes!$A:$H,Aspirantes!$F$1,FALSE)),"",VLOOKUP($A19,Aspirantes!$A:$H,Aspirantes!$F$1,FALSE))</f>
        <v/>
      </c>
      <c r="K19" s="673" t="str">
        <f>IF(ISERROR(VLOOKUP($A19,Aspirantes!$A:$H,Aspirantes!$G$1,FALSE)),"",VLOOKUP($A19,Aspirantes!$A:$H,Aspirantes!$G$1,FALSE))</f>
        <v/>
      </c>
      <c r="L19" s="674" t="str">
        <f>IF(ISERROR(VLOOKUP($A19,Aspirantes!$A:$H,Aspirantes!$H$1,FALSE)),"",VLOOKUP($A19,Aspirantes!$A:$H,Aspirantes!$H$1,FALSE))</f>
        <v/>
      </c>
      <c r="M19" s="153"/>
      <c r="N19" s="683" t="str">
        <f>IF('16_P2_Prog'!O19&lt;&gt;"",'16_P2_Prog'!O19,'16_P2_Prog'!BL19)</f>
        <v/>
      </c>
      <c r="O19" s="684" t="str">
        <f>IF('17_P2_Ud'!O19&lt;&gt;"",'17_P2_Ud'!O19,'17_P2_Ud'!BL19)</f>
        <v/>
      </c>
      <c r="P19" s="228"/>
      <c r="Q19" s="267"/>
      <c r="R19" s="267"/>
      <c r="S19" s="676" t="str">
        <f>IF(AND(N19&lt;&gt;"",O19&lt;&gt;""),IF('16_P2_Prog'!O19&lt;&gt;"","---",IF(ISERROR(SUMPRODUCT(N19:O19,$N$6:$O$6)/SUM($N$6:$O$6)),"",ROUND(SUMPRODUCT(N19:O19,$N$6:$O$6)/SUM($N$6:$O$6),4))),"")</f>
        <v/>
      </c>
      <c r="T19" s="267"/>
      <c r="U19" s="681" t="str">
        <f t="shared" si="0"/>
        <v/>
      </c>
      <c r="V19" s="518" t="str">
        <f t="shared" si="1"/>
        <v/>
      </c>
      <c r="W19" s="831" t="str">
        <f>IF('20_P2_Alega'!R19&lt;&gt;"","Estim","")</f>
        <v/>
      </c>
      <c r="X19" s="1677"/>
      <c r="Y19" s="1683" t="str">
        <f t="shared" si="2"/>
        <v/>
      </c>
      <c r="Z19" s="1684" t="str">
        <f t="shared" si="3"/>
        <v/>
      </c>
      <c r="AA19" s="1687" t="str">
        <f t="shared" si="4"/>
        <v/>
      </c>
      <c r="AB19" s="1688" t="str">
        <f t="shared" si="5"/>
        <v/>
      </c>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8" customHeight="1" x14ac:dyDescent="0.2">
      <c r="A20" s="1527" t="str">
        <f>CONCATENATE('01_Carga'!$M$5,"_",$H20)</f>
        <v>FI__3</v>
      </c>
      <c r="B20" s="1405"/>
      <c r="C20" s="1460" t="str">
        <f>'12_P1_Lista'!T20</f>
        <v/>
      </c>
      <c r="D20" s="1461" t="str">
        <f>'12_P1_Lista'!U20</f>
        <v/>
      </c>
      <c r="E20" s="1405"/>
      <c r="F20" s="1726" t="str">
        <f>IF('14_P2_Convoca'!F21&lt;&gt;"",'14_P2_Convoca'!F21,"")</f>
        <v/>
      </c>
      <c r="G20" s="1581"/>
      <c r="H20" s="1202">
        <v>3</v>
      </c>
      <c r="I20" s="134" t="str">
        <f>IF(ISERROR(VLOOKUP($A20,Aspirantes!$A:$H,Aspirantes!$E$1,FALSE)),"",VLOOKUP($A20,Aspirantes!$A:$H,Aspirantes!$E$1,FALSE))</f>
        <v/>
      </c>
      <c r="J20" s="672" t="str">
        <f>IF(ISERROR(VLOOKUP($A20,Aspirantes!$A:$H,Aspirantes!$F$1,FALSE)),"",VLOOKUP($A20,Aspirantes!$A:$H,Aspirantes!$F$1,FALSE))</f>
        <v/>
      </c>
      <c r="K20" s="673" t="str">
        <f>IF(ISERROR(VLOOKUP($A20,Aspirantes!$A:$H,Aspirantes!$G$1,FALSE)),"",VLOOKUP($A20,Aspirantes!$A:$H,Aspirantes!$G$1,FALSE))</f>
        <v/>
      </c>
      <c r="L20" s="674" t="str">
        <f>IF(ISERROR(VLOOKUP($A20,Aspirantes!$A:$H,Aspirantes!$H$1,FALSE)),"",VLOOKUP($A20,Aspirantes!$A:$H,Aspirantes!$H$1,FALSE))</f>
        <v/>
      </c>
      <c r="M20" s="153"/>
      <c r="N20" s="683" t="str">
        <f>IF('16_P2_Prog'!O20&lt;&gt;"",'16_P2_Prog'!O20,'16_P2_Prog'!BL20)</f>
        <v/>
      </c>
      <c r="O20" s="684" t="str">
        <f>IF('17_P2_Ud'!O20&lt;&gt;"",'17_P2_Ud'!O20,'17_P2_Ud'!BL20)</f>
        <v/>
      </c>
      <c r="P20" s="228"/>
      <c r="Q20" s="267"/>
      <c r="R20" s="267"/>
      <c r="S20" s="676" t="str">
        <f>IF(AND(N20&lt;&gt;"",O20&lt;&gt;""),IF('16_P2_Prog'!O20&lt;&gt;"","---",IF(ISERROR(SUMPRODUCT(N20:O20,$N$6:$O$6)/SUM($N$6:$O$6)),"",ROUND(SUMPRODUCT(N20:O20,$N$6:$O$6)/SUM($N$6:$O$6),4))),"")</f>
        <v/>
      </c>
      <c r="T20" s="267"/>
      <c r="U20" s="681" t="str">
        <f t="shared" si="0"/>
        <v/>
      </c>
      <c r="V20" s="518" t="str">
        <f t="shared" si="1"/>
        <v/>
      </c>
      <c r="W20" s="831" t="str">
        <f>IF('20_P2_Alega'!R20&lt;&gt;"","Estim","")</f>
        <v/>
      </c>
      <c r="X20" s="1677"/>
      <c r="Y20" s="1683" t="str">
        <f t="shared" si="2"/>
        <v/>
      </c>
      <c r="Z20" s="1684" t="str">
        <f t="shared" si="3"/>
        <v/>
      </c>
      <c r="AA20" s="1687" t="str">
        <f t="shared" si="4"/>
        <v/>
      </c>
      <c r="AB20" s="1688" t="str">
        <f t="shared" si="5"/>
        <v/>
      </c>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8" customHeight="1" x14ac:dyDescent="0.2">
      <c r="A21" s="1527" t="str">
        <f>CONCATENATE('01_Carga'!$M$5,"_",$H21)</f>
        <v>FI__4</v>
      </c>
      <c r="B21" s="1405"/>
      <c r="C21" s="1460" t="str">
        <f>'12_P1_Lista'!T21</f>
        <v/>
      </c>
      <c r="D21" s="1461" t="str">
        <f>'12_P1_Lista'!U21</f>
        <v/>
      </c>
      <c r="E21" s="1405"/>
      <c r="F21" s="1726" t="str">
        <f>IF('14_P2_Convoca'!F22&lt;&gt;"",'14_P2_Convoca'!F22,"")</f>
        <v/>
      </c>
      <c r="G21" s="1581"/>
      <c r="H21" s="1202">
        <v>4</v>
      </c>
      <c r="I21" s="134" t="str">
        <f>IF(ISERROR(VLOOKUP($A21,Aspirantes!$A:$H,Aspirantes!$E$1,FALSE)),"",VLOOKUP($A21,Aspirantes!$A:$H,Aspirantes!$E$1,FALSE))</f>
        <v/>
      </c>
      <c r="J21" s="672" t="str">
        <f>IF(ISERROR(VLOOKUP($A21,Aspirantes!$A:$H,Aspirantes!$F$1,FALSE)),"",VLOOKUP($A21,Aspirantes!$A:$H,Aspirantes!$F$1,FALSE))</f>
        <v/>
      </c>
      <c r="K21" s="673" t="str">
        <f>IF(ISERROR(VLOOKUP($A21,Aspirantes!$A:$H,Aspirantes!$G$1,FALSE)),"",VLOOKUP($A21,Aspirantes!$A:$H,Aspirantes!$G$1,FALSE))</f>
        <v/>
      </c>
      <c r="L21" s="674" t="str">
        <f>IF(ISERROR(VLOOKUP($A21,Aspirantes!$A:$H,Aspirantes!$H$1,FALSE)),"",VLOOKUP($A21,Aspirantes!$A:$H,Aspirantes!$H$1,FALSE))</f>
        <v/>
      </c>
      <c r="M21" s="153"/>
      <c r="N21" s="683" t="str">
        <f>IF('16_P2_Prog'!O21&lt;&gt;"",'16_P2_Prog'!O21,'16_P2_Prog'!BL21)</f>
        <v/>
      </c>
      <c r="O21" s="684" t="str">
        <f>IF('17_P2_Ud'!O21&lt;&gt;"",'17_P2_Ud'!O21,'17_P2_Ud'!BL21)</f>
        <v/>
      </c>
      <c r="P21" s="228"/>
      <c r="Q21" s="267"/>
      <c r="R21" s="267"/>
      <c r="S21" s="676" t="str">
        <f>IF(AND(N21&lt;&gt;"",O21&lt;&gt;""),IF('16_P2_Prog'!O21&lt;&gt;"","---",IF(ISERROR(SUMPRODUCT(N21:O21,$N$6:$O$6)/SUM($N$6:$O$6)),"",ROUND(SUMPRODUCT(N21:O21,$N$6:$O$6)/SUM($N$6:$O$6),4))),"")</f>
        <v/>
      </c>
      <c r="T21" s="267"/>
      <c r="U21" s="681" t="str">
        <f t="shared" si="0"/>
        <v/>
      </c>
      <c r="V21" s="518" t="str">
        <f t="shared" si="1"/>
        <v/>
      </c>
      <c r="W21" s="831" t="str">
        <f>IF('20_P2_Alega'!R21&lt;&gt;"","Estim","")</f>
        <v/>
      </c>
      <c r="X21" s="1677"/>
      <c r="Y21" s="1683" t="str">
        <f t="shared" si="2"/>
        <v/>
      </c>
      <c r="Z21" s="1684" t="str">
        <f t="shared" si="3"/>
        <v/>
      </c>
      <c r="AA21" s="1687" t="str">
        <f t="shared" si="4"/>
        <v/>
      </c>
      <c r="AB21" s="1688" t="str">
        <f t="shared" si="5"/>
        <v/>
      </c>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8" customHeight="1" x14ac:dyDescent="0.2">
      <c r="A22" s="1527" t="str">
        <f>CONCATENATE('01_Carga'!$M$5,"_",$H22)</f>
        <v>FI__5</v>
      </c>
      <c r="B22" s="1405"/>
      <c r="C22" s="1460" t="str">
        <f>'12_P1_Lista'!T22</f>
        <v/>
      </c>
      <c r="D22" s="1461" t="str">
        <f>'12_P1_Lista'!U22</f>
        <v/>
      </c>
      <c r="E22" s="1405"/>
      <c r="F22" s="1726" t="str">
        <f>IF('14_P2_Convoca'!F23&lt;&gt;"",'14_P2_Convoca'!F23,"")</f>
        <v/>
      </c>
      <c r="G22" s="1581"/>
      <c r="H22" s="1202">
        <v>5</v>
      </c>
      <c r="I22" s="134" t="str">
        <f>IF(ISERROR(VLOOKUP($A22,Aspirantes!$A:$H,Aspirantes!$E$1,FALSE)),"",VLOOKUP($A22,Aspirantes!$A:$H,Aspirantes!$E$1,FALSE))</f>
        <v/>
      </c>
      <c r="J22" s="672" t="str">
        <f>IF(ISERROR(VLOOKUP($A22,Aspirantes!$A:$H,Aspirantes!$F$1,FALSE)),"",VLOOKUP($A22,Aspirantes!$A:$H,Aspirantes!$F$1,FALSE))</f>
        <v/>
      </c>
      <c r="K22" s="673" t="str">
        <f>IF(ISERROR(VLOOKUP($A22,Aspirantes!$A:$H,Aspirantes!$G$1,FALSE)),"",VLOOKUP($A22,Aspirantes!$A:$H,Aspirantes!$G$1,FALSE))</f>
        <v/>
      </c>
      <c r="L22" s="674" t="str">
        <f>IF(ISERROR(VLOOKUP($A22,Aspirantes!$A:$H,Aspirantes!$H$1,FALSE)),"",VLOOKUP($A22,Aspirantes!$A:$H,Aspirantes!$H$1,FALSE))</f>
        <v/>
      </c>
      <c r="M22" s="153"/>
      <c r="N22" s="683" t="str">
        <f>IF('16_P2_Prog'!O22&lt;&gt;"",'16_P2_Prog'!O22,'16_P2_Prog'!BL22)</f>
        <v/>
      </c>
      <c r="O22" s="684" t="str">
        <f>IF('17_P2_Ud'!O22&lt;&gt;"",'17_P2_Ud'!O22,'17_P2_Ud'!BL22)</f>
        <v/>
      </c>
      <c r="P22" s="228"/>
      <c r="Q22" s="267"/>
      <c r="R22" s="267"/>
      <c r="S22" s="676" t="str">
        <f>IF(AND(N22&lt;&gt;"",O22&lt;&gt;""),IF('16_P2_Prog'!O22&lt;&gt;"","---",IF(ISERROR(SUMPRODUCT(N22:O22,$N$6:$O$6)/SUM($N$6:$O$6)),"",ROUND(SUMPRODUCT(N22:O22,$N$6:$O$6)/SUM($N$6:$O$6),4))),"")</f>
        <v/>
      </c>
      <c r="T22" s="267"/>
      <c r="U22" s="681" t="str">
        <f t="shared" si="0"/>
        <v/>
      </c>
      <c r="V22" s="518" t="str">
        <f t="shared" si="1"/>
        <v/>
      </c>
      <c r="W22" s="831" t="str">
        <f>IF('20_P2_Alega'!R22&lt;&gt;"","Estim","")</f>
        <v/>
      </c>
      <c r="X22" s="1677"/>
      <c r="Y22" s="1683" t="str">
        <f t="shared" si="2"/>
        <v/>
      </c>
      <c r="Z22" s="1684" t="str">
        <f t="shared" si="3"/>
        <v/>
      </c>
      <c r="AA22" s="1687" t="str">
        <f t="shared" si="4"/>
        <v/>
      </c>
      <c r="AB22" s="1688" t="str">
        <f t="shared" si="5"/>
        <v/>
      </c>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8" customHeight="1" x14ac:dyDescent="0.2">
      <c r="A23" s="1527" t="str">
        <f>CONCATENATE('01_Carga'!$M$5,"_",$H23)</f>
        <v>FI__6</v>
      </c>
      <c r="B23" s="1405"/>
      <c r="C23" s="1460" t="str">
        <f>'12_P1_Lista'!T23</f>
        <v/>
      </c>
      <c r="D23" s="1461" t="str">
        <f>'12_P1_Lista'!U23</f>
        <v/>
      </c>
      <c r="E23" s="1405"/>
      <c r="F23" s="1726" t="str">
        <f>IF('14_P2_Convoca'!F24&lt;&gt;"",'14_P2_Convoca'!F24,"")</f>
        <v/>
      </c>
      <c r="G23" s="1581"/>
      <c r="H23" s="1202">
        <v>6</v>
      </c>
      <c r="I23" s="134" t="str">
        <f>IF(ISERROR(VLOOKUP($A23,Aspirantes!$A:$H,Aspirantes!$E$1,FALSE)),"",VLOOKUP($A23,Aspirantes!$A:$H,Aspirantes!$E$1,FALSE))</f>
        <v/>
      </c>
      <c r="J23" s="672" t="str">
        <f>IF(ISERROR(VLOOKUP($A23,Aspirantes!$A:$H,Aspirantes!$F$1,FALSE)),"",VLOOKUP($A23,Aspirantes!$A:$H,Aspirantes!$F$1,FALSE))</f>
        <v/>
      </c>
      <c r="K23" s="673" t="str">
        <f>IF(ISERROR(VLOOKUP($A23,Aspirantes!$A:$H,Aspirantes!$G$1,FALSE)),"",VLOOKUP($A23,Aspirantes!$A:$H,Aspirantes!$G$1,FALSE))</f>
        <v/>
      </c>
      <c r="L23" s="674" t="str">
        <f>IF(ISERROR(VLOOKUP($A23,Aspirantes!$A:$H,Aspirantes!$H$1,FALSE)),"",VLOOKUP($A23,Aspirantes!$A:$H,Aspirantes!$H$1,FALSE))</f>
        <v/>
      </c>
      <c r="M23" s="153"/>
      <c r="N23" s="683" t="str">
        <f>IF('16_P2_Prog'!O23&lt;&gt;"",'16_P2_Prog'!O23,'16_P2_Prog'!BL23)</f>
        <v/>
      </c>
      <c r="O23" s="684" t="str">
        <f>IF('17_P2_Ud'!O23&lt;&gt;"",'17_P2_Ud'!O23,'17_P2_Ud'!BL23)</f>
        <v/>
      </c>
      <c r="P23" s="228"/>
      <c r="Q23" s="267"/>
      <c r="R23" s="267"/>
      <c r="S23" s="676" t="str">
        <f>IF(AND(N23&lt;&gt;"",O23&lt;&gt;""),IF('16_P2_Prog'!O23&lt;&gt;"","---",IF(ISERROR(SUMPRODUCT(N23:O23,$N$6:$O$6)/SUM($N$6:$O$6)),"",ROUND(SUMPRODUCT(N23:O23,$N$6:$O$6)/SUM($N$6:$O$6),4))),"")</f>
        <v/>
      </c>
      <c r="T23" s="267"/>
      <c r="U23" s="681" t="str">
        <f t="shared" si="0"/>
        <v/>
      </c>
      <c r="V23" s="518" t="str">
        <f t="shared" si="1"/>
        <v/>
      </c>
      <c r="W23" s="831" t="str">
        <f>IF('20_P2_Alega'!R23&lt;&gt;"","Estim","")</f>
        <v/>
      </c>
      <c r="X23" s="1677"/>
      <c r="Y23" s="1683" t="str">
        <f t="shared" si="2"/>
        <v/>
      </c>
      <c r="Z23" s="1684" t="str">
        <f t="shared" si="3"/>
        <v/>
      </c>
      <c r="AA23" s="1687" t="str">
        <f t="shared" si="4"/>
        <v/>
      </c>
      <c r="AB23" s="1688" t="str">
        <f t="shared" si="5"/>
        <v/>
      </c>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8" customHeight="1" x14ac:dyDescent="0.2">
      <c r="A24" s="1527" t="str">
        <f>CONCATENATE('01_Carga'!$M$5,"_",$H24)</f>
        <v>FI__7</v>
      </c>
      <c r="B24" s="1405"/>
      <c r="C24" s="1460" t="str">
        <f>'12_P1_Lista'!T24</f>
        <v/>
      </c>
      <c r="D24" s="1461" t="str">
        <f>'12_P1_Lista'!U24</f>
        <v/>
      </c>
      <c r="E24" s="1405"/>
      <c r="F24" s="1726" t="str">
        <f>IF('14_P2_Convoca'!F25&lt;&gt;"",'14_P2_Convoca'!F25,"")</f>
        <v/>
      </c>
      <c r="G24" s="1581"/>
      <c r="H24" s="1202">
        <v>7</v>
      </c>
      <c r="I24" s="134" t="str">
        <f>IF(ISERROR(VLOOKUP($A24,Aspirantes!$A:$H,Aspirantes!$E$1,FALSE)),"",VLOOKUP($A24,Aspirantes!$A:$H,Aspirantes!$E$1,FALSE))</f>
        <v/>
      </c>
      <c r="J24" s="672" t="str">
        <f>IF(ISERROR(VLOOKUP($A24,Aspirantes!$A:$H,Aspirantes!$F$1,FALSE)),"",VLOOKUP($A24,Aspirantes!$A:$H,Aspirantes!$F$1,FALSE))</f>
        <v/>
      </c>
      <c r="K24" s="673" t="str">
        <f>IF(ISERROR(VLOOKUP($A24,Aspirantes!$A:$H,Aspirantes!$G$1,FALSE)),"",VLOOKUP($A24,Aspirantes!$A:$H,Aspirantes!$G$1,FALSE))</f>
        <v/>
      </c>
      <c r="L24" s="674" t="str">
        <f>IF(ISERROR(VLOOKUP($A24,Aspirantes!$A:$H,Aspirantes!$H$1,FALSE)),"",VLOOKUP($A24,Aspirantes!$A:$H,Aspirantes!$H$1,FALSE))</f>
        <v/>
      </c>
      <c r="M24" s="153"/>
      <c r="N24" s="683" t="str">
        <f>IF('16_P2_Prog'!O24&lt;&gt;"",'16_P2_Prog'!O24,'16_P2_Prog'!BL24)</f>
        <v/>
      </c>
      <c r="O24" s="684" t="str">
        <f>IF('17_P2_Ud'!O24&lt;&gt;"",'17_P2_Ud'!O24,'17_P2_Ud'!BL24)</f>
        <v/>
      </c>
      <c r="P24" s="228"/>
      <c r="Q24" s="267"/>
      <c r="R24" s="267"/>
      <c r="S24" s="676" t="str">
        <f>IF(AND(N24&lt;&gt;"",O24&lt;&gt;""),IF('16_P2_Prog'!O24&lt;&gt;"","---",IF(ISERROR(SUMPRODUCT(N24:O24,$N$6:$O$6)/SUM($N$6:$O$6)),"",ROUND(SUMPRODUCT(N24:O24,$N$6:$O$6)/SUM($N$6:$O$6),4))),"")</f>
        <v/>
      </c>
      <c r="T24" s="267"/>
      <c r="U24" s="681" t="str">
        <f t="shared" si="0"/>
        <v/>
      </c>
      <c r="V24" s="518" t="str">
        <f t="shared" si="1"/>
        <v/>
      </c>
      <c r="W24" s="831" t="str">
        <f>IF('20_P2_Alega'!R24&lt;&gt;"","Estim","")</f>
        <v/>
      </c>
      <c r="X24" s="1677"/>
      <c r="Y24" s="1683" t="str">
        <f t="shared" si="2"/>
        <v/>
      </c>
      <c r="Z24" s="1684" t="str">
        <f t="shared" si="3"/>
        <v/>
      </c>
      <c r="AA24" s="1687" t="str">
        <f t="shared" si="4"/>
        <v/>
      </c>
      <c r="AB24" s="1688" t="str">
        <f t="shared" si="5"/>
        <v/>
      </c>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8" customHeight="1" x14ac:dyDescent="0.2">
      <c r="A25" s="1527" t="str">
        <f>CONCATENATE('01_Carga'!$M$5,"_",$H25)</f>
        <v>FI__8</v>
      </c>
      <c r="B25" s="1405"/>
      <c r="C25" s="1460" t="str">
        <f>'12_P1_Lista'!T25</f>
        <v/>
      </c>
      <c r="D25" s="1461" t="str">
        <f>'12_P1_Lista'!U25</f>
        <v/>
      </c>
      <c r="E25" s="1405"/>
      <c r="F25" s="1726" t="str">
        <f>IF('14_P2_Convoca'!F26&lt;&gt;"",'14_P2_Convoca'!F26,"")</f>
        <v/>
      </c>
      <c r="G25" s="1581"/>
      <c r="H25" s="1202">
        <v>8</v>
      </c>
      <c r="I25" s="134" t="str">
        <f>IF(ISERROR(VLOOKUP($A25,Aspirantes!$A:$H,Aspirantes!$E$1,FALSE)),"",VLOOKUP($A25,Aspirantes!$A:$H,Aspirantes!$E$1,FALSE))</f>
        <v/>
      </c>
      <c r="J25" s="672" t="str">
        <f>IF(ISERROR(VLOOKUP($A25,Aspirantes!$A:$H,Aspirantes!$F$1,FALSE)),"",VLOOKUP($A25,Aspirantes!$A:$H,Aspirantes!$F$1,FALSE))</f>
        <v/>
      </c>
      <c r="K25" s="673" t="str">
        <f>IF(ISERROR(VLOOKUP($A25,Aspirantes!$A:$H,Aspirantes!$G$1,FALSE)),"",VLOOKUP($A25,Aspirantes!$A:$H,Aspirantes!$G$1,FALSE))</f>
        <v/>
      </c>
      <c r="L25" s="674" t="str">
        <f>IF(ISERROR(VLOOKUP($A25,Aspirantes!$A:$H,Aspirantes!$H$1,FALSE)),"",VLOOKUP($A25,Aspirantes!$A:$H,Aspirantes!$H$1,FALSE))</f>
        <v/>
      </c>
      <c r="M25" s="153"/>
      <c r="N25" s="683" t="str">
        <f>IF('16_P2_Prog'!O25&lt;&gt;"",'16_P2_Prog'!O25,'16_P2_Prog'!BL25)</f>
        <v/>
      </c>
      <c r="O25" s="684" t="str">
        <f>IF('17_P2_Ud'!O25&lt;&gt;"",'17_P2_Ud'!O25,'17_P2_Ud'!BL25)</f>
        <v/>
      </c>
      <c r="P25" s="228"/>
      <c r="Q25" s="267"/>
      <c r="R25" s="267"/>
      <c r="S25" s="676" t="str">
        <f>IF(AND(N25&lt;&gt;"",O25&lt;&gt;""),IF('16_P2_Prog'!O25&lt;&gt;"","---",IF(ISERROR(SUMPRODUCT(N25:O25,$N$6:$O$6)/SUM($N$6:$O$6)),"",ROUND(SUMPRODUCT(N25:O25,$N$6:$O$6)/SUM($N$6:$O$6),4))),"")</f>
        <v/>
      </c>
      <c r="T25" s="267"/>
      <c r="U25" s="681" t="str">
        <f t="shared" si="0"/>
        <v/>
      </c>
      <c r="V25" s="518" t="str">
        <f t="shared" si="1"/>
        <v/>
      </c>
      <c r="W25" s="831" t="str">
        <f>IF('20_P2_Alega'!R25&lt;&gt;"","Estim","")</f>
        <v/>
      </c>
      <c r="X25" s="1677"/>
      <c r="Y25" s="1683" t="str">
        <f t="shared" si="2"/>
        <v/>
      </c>
      <c r="Z25" s="1684" t="str">
        <f t="shared" si="3"/>
        <v/>
      </c>
      <c r="AA25" s="1687" t="str">
        <f t="shared" si="4"/>
        <v/>
      </c>
      <c r="AB25" s="1688" t="str">
        <f t="shared" si="5"/>
        <v/>
      </c>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8" customHeight="1" x14ac:dyDescent="0.2">
      <c r="A26" s="1527" t="str">
        <f>CONCATENATE('01_Carga'!$M$5,"_",$H26)</f>
        <v>FI__9</v>
      </c>
      <c r="B26" s="1405"/>
      <c r="C26" s="1460" t="str">
        <f>'12_P1_Lista'!T26</f>
        <v/>
      </c>
      <c r="D26" s="1461" t="str">
        <f>'12_P1_Lista'!U26</f>
        <v/>
      </c>
      <c r="E26" s="1405"/>
      <c r="F26" s="1726" t="str">
        <f>IF('14_P2_Convoca'!F27&lt;&gt;"",'14_P2_Convoca'!F27,"")</f>
        <v/>
      </c>
      <c r="G26" s="1581"/>
      <c r="H26" s="1202">
        <v>9</v>
      </c>
      <c r="I26" s="134" t="str">
        <f>IF(ISERROR(VLOOKUP($A26,Aspirantes!$A:$H,Aspirantes!$E$1,FALSE)),"",VLOOKUP($A26,Aspirantes!$A:$H,Aspirantes!$E$1,FALSE))</f>
        <v/>
      </c>
      <c r="J26" s="672" t="str">
        <f>IF(ISERROR(VLOOKUP($A26,Aspirantes!$A:$H,Aspirantes!$F$1,FALSE)),"",VLOOKUP($A26,Aspirantes!$A:$H,Aspirantes!$F$1,FALSE))</f>
        <v/>
      </c>
      <c r="K26" s="673" t="str">
        <f>IF(ISERROR(VLOOKUP($A26,Aspirantes!$A:$H,Aspirantes!$G$1,FALSE)),"",VLOOKUP($A26,Aspirantes!$A:$H,Aspirantes!$G$1,FALSE))</f>
        <v/>
      </c>
      <c r="L26" s="674" t="str">
        <f>IF(ISERROR(VLOOKUP($A26,Aspirantes!$A:$H,Aspirantes!$H$1,FALSE)),"",VLOOKUP($A26,Aspirantes!$A:$H,Aspirantes!$H$1,FALSE))</f>
        <v/>
      </c>
      <c r="M26" s="153"/>
      <c r="N26" s="683" t="str">
        <f>IF('16_P2_Prog'!O26&lt;&gt;"",'16_P2_Prog'!O26,'16_P2_Prog'!BL26)</f>
        <v/>
      </c>
      <c r="O26" s="684" t="str">
        <f>IF('17_P2_Ud'!O26&lt;&gt;"",'17_P2_Ud'!O26,'17_P2_Ud'!BL26)</f>
        <v/>
      </c>
      <c r="P26" s="228"/>
      <c r="Q26" s="267"/>
      <c r="R26" s="267"/>
      <c r="S26" s="676" t="str">
        <f>IF(AND(N26&lt;&gt;"",O26&lt;&gt;""),IF('16_P2_Prog'!O26&lt;&gt;"","---",IF(ISERROR(SUMPRODUCT(N26:O26,$N$6:$O$6)/SUM($N$6:$O$6)),"",ROUND(SUMPRODUCT(N26:O26,$N$6:$O$6)/SUM($N$6:$O$6),4))),"")</f>
        <v/>
      </c>
      <c r="T26" s="267"/>
      <c r="U26" s="681" t="str">
        <f t="shared" si="0"/>
        <v/>
      </c>
      <c r="V26" s="518" t="str">
        <f t="shared" si="1"/>
        <v/>
      </c>
      <c r="W26" s="831" t="str">
        <f>IF('20_P2_Alega'!R26&lt;&gt;"","Estim","")</f>
        <v/>
      </c>
      <c r="X26" s="1677"/>
      <c r="Y26" s="1683" t="str">
        <f t="shared" si="2"/>
        <v/>
      </c>
      <c r="Z26" s="1684" t="str">
        <f t="shared" si="3"/>
        <v/>
      </c>
      <c r="AA26" s="1687" t="str">
        <f t="shared" si="4"/>
        <v/>
      </c>
      <c r="AB26" s="1688" t="str">
        <f t="shared" si="5"/>
        <v/>
      </c>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8" customHeight="1" x14ac:dyDescent="0.2">
      <c r="A27" s="1527" t="str">
        <f>CONCATENATE('01_Carga'!$M$5,"_",$H27)</f>
        <v>FI__10</v>
      </c>
      <c r="B27" s="1405"/>
      <c r="C27" s="1460" t="str">
        <f>'12_P1_Lista'!T27</f>
        <v/>
      </c>
      <c r="D27" s="1461" t="str">
        <f>'12_P1_Lista'!U27</f>
        <v/>
      </c>
      <c r="E27" s="1405"/>
      <c r="F27" s="1726" t="str">
        <f>IF('14_P2_Convoca'!F28&lt;&gt;"",'14_P2_Convoca'!F28,"")</f>
        <v/>
      </c>
      <c r="G27" s="1581"/>
      <c r="H27" s="1202">
        <v>10</v>
      </c>
      <c r="I27" s="134" t="str">
        <f>IF(ISERROR(VLOOKUP($A27,Aspirantes!$A:$H,Aspirantes!$E$1,FALSE)),"",VLOOKUP($A27,Aspirantes!$A:$H,Aspirantes!$E$1,FALSE))</f>
        <v/>
      </c>
      <c r="J27" s="672" t="str">
        <f>IF(ISERROR(VLOOKUP($A27,Aspirantes!$A:$H,Aspirantes!$F$1,FALSE)),"",VLOOKUP($A27,Aspirantes!$A:$H,Aspirantes!$F$1,FALSE))</f>
        <v/>
      </c>
      <c r="K27" s="673" t="str">
        <f>IF(ISERROR(VLOOKUP($A27,Aspirantes!$A:$H,Aspirantes!$G$1,FALSE)),"",VLOOKUP($A27,Aspirantes!$A:$H,Aspirantes!$G$1,FALSE))</f>
        <v/>
      </c>
      <c r="L27" s="674" t="str">
        <f>IF(ISERROR(VLOOKUP($A27,Aspirantes!$A:$H,Aspirantes!$H$1,FALSE)),"",VLOOKUP($A27,Aspirantes!$A:$H,Aspirantes!$H$1,FALSE))</f>
        <v/>
      </c>
      <c r="M27" s="153"/>
      <c r="N27" s="683" t="str">
        <f>IF('16_P2_Prog'!O27&lt;&gt;"",'16_P2_Prog'!O27,'16_P2_Prog'!BL27)</f>
        <v/>
      </c>
      <c r="O27" s="684" t="str">
        <f>IF('17_P2_Ud'!O27&lt;&gt;"",'17_P2_Ud'!O27,'17_P2_Ud'!BL27)</f>
        <v/>
      </c>
      <c r="P27" s="228"/>
      <c r="Q27" s="267"/>
      <c r="R27" s="267"/>
      <c r="S27" s="676" t="str">
        <f>IF(AND(N27&lt;&gt;"",O27&lt;&gt;""),IF('16_P2_Prog'!O27&lt;&gt;"","---",IF(ISERROR(SUMPRODUCT(N27:O27,$N$6:$O$6)/SUM($N$6:$O$6)),"",ROUND(SUMPRODUCT(N27:O27,$N$6:$O$6)/SUM($N$6:$O$6),4))),"")</f>
        <v/>
      </c>
      <c r="T27" s="267"/>
      <c r="U27" s="681" t="str">
        <f t="shared" si="0"/>
        <v/>
      </c>
      <c r="V27" s="518" t="str">
        <f t="shared" si="1"/>
        <v/>
      </c>
      <c r="W27" s="831" t="str">
        <f>IF('20_P2_Alega'!R27&lt;&gt;"","Estim","")</f>
        <v/>
      </c>
      <c r="X27" s="1677"/>
      <c r="Y27" s="1683" t="str">
        <f t="shared" si="2"/>
        <v/>
      </c>
      <c r="Z27" s="1684" t="str">
        <f t="shared" si="3"/>
        <v/>
      </c>
      <c r="AA27" s="1687" t="str">
        <f t="shared" si="4"/>
        <v/>
      </c>
      <c r="AB27" s="1688" t="str">
        <f t="shared" si="5"/>
        <v/>
      </c>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8" customHeight="1" x14ac:dyDescent="0.2">
      <c r="A28" s="1527" t="str">
        <f>CONCATENATE('01_Carga'!$M$5,"_",$H28)</f>
        <v>FI__11</v>
      </c>
      <c r="B28" s="1405"/>
      <c r="C28" s="1460" t="str">
        <f>'12_P1_Lista'!T28</f>
        <v/>
      </c>
      <c r="D28" s="1461" t="str">
        <f>'12_P1_Lista'!U28</f>
        <v/>
      </c>
      <c r="E28" s="1405"/>
      <c r="F28" s="1726" t="str">
        <f>IF('14_P2_Convoca'!F29&lt;&gt;"",'14_P2_Convoca'!F29,"")</f>
        <v/>
      </c>
      <c r="G28" s="1581"/>
      <c r="H28" s="1202">
        <v>11</v>
      </c>
      <c r="I28" s="134" t="str">
        <f>IF(ISERROR(VLOOKUP($A28,Aspirantes!$A:$H,Aspirantes!$E$1,FALSE)),"",VLOOKUP($A28,Aspirantes!$A:$H,Aspirantes!$E$1,FALSE))</f>
        <v/>
      </c>
      <c r="J28" s="672" t="str">
        <f>IF(ISERROR(VLOOKUP($A28,Aspirantes!$A:$H,Aspirantes!$F$1,FALSE)),"",VLOOKUP($A28,Aspirantes!$A:$H,Aspirantes!$F$1,FALSE))</f>
        <v/>
      </c>
      <c r="K28" s="673" t="str">
        <f>IF(ISERROR(VLOOKUP($A28,Aspirantes!$A:$H,Aspirantes!$G$1,FALSE)),"",VLOOKUP($A28,Aspirantes!$A:$H,Aspirantes!$G$1,FALSE))</f>
        <v/>
      </c>
      <c r="L28" s="674" t="str">
        <f>IF(ISERROR(VLOOKUP($A28,Aspirantes!$A:$H,Aspirantes!$H$1,FALSE)),"",VLOOKUP($A28,Aspirantes!$A:$H,Aspirantes!$H$1,FALSE))</f>
        <v/>
      </c>
      <c r="M28" s="153"/>
      <c r="N28" s="683" t="str">
        <f>IF('16_P2_Prog'!O28&lt;&gt;"",'16_P2_Prog'!O28,'16_P2_Prog'!BL28)</f>
        <v/>
      </c>
      <c r="O28" s="684" t="str">
        <f>IF('17_P2_Ud'!O28&lt;&gt;"",'17_P2_Ud'!O28,'17_P2_Ud'!BL28)</f>
        <v/>
      </c>
      <c r="P28" s="228"/>
      <c r="Q28" s="267"/>
      <c r="R28" s="267"/>
      <c r="S28" s="676" t="str">
        <f>IF(AND(N28&lt;&gt;"",O28&lt;&gt;""),IF('16_P2_Prog'!O28&lt;&gt;"","---",IF(ISERROR(SUMPRODUCT(N28:O28,$N$6:$O$6)/SUM($N$6:$O$6)),"",ROUND(SUMPRODUCT(N28:O28,$N$6:$O$6)/SUM($N$6:$O$6),4))),"")</f>
        <v/>
      </c>
      <c r="T28" s="267"/>
      <c r="U28" s="681" t="str">
        <f t="shared" si="0"/>
        <v/>
      </c>
      <c r="V28" s="518" t="str">
        <f t="shared" si="1"/>
        <v/>
      </c>
      <c r="W28" s="831" t="str">
        <f>IF('20_P2_Alega'!R28&lt;&gt;"","Estim","")</f>
        <v/>
      </c>
      <c r="X28" s="1677"/>
      <c r="Y28" s="1683" t="str">
        <f t="shared" si="2"/>
        <v/>
      </c>
      <c r="Z28" s="1684" t="str">
        <f t="shared" si="3"/>
        <v/>
      </c>
      <c r="AA28" s="1687" t="str">
        <f t="shared" si="4"/>
        <v/>
      </c>
      <c r="AB28" s="1688" t="str">
        <f t="shared" si="5"/>
        <v/>
      </c>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8" customHeight="1" x14ac:dyDescent="0.2">
      <c r="A29" s="1527" t="str">
        <f>CONCATENATE('01_Carga'!$M$5,"_",$H29)</f>
        <v>FI__12</v>
      </c>
      <c r="B29" s="1405"/>
      <c r="C29" s="1460" t="str">
        <f>'12_P1_Lista'!T29</f>
        <v/>
      </c>
      <c r="D29" s="1461" t="str">
        <f>'12_P1_Lista'!U29</f>
        <v/>
      </c>
      <c r="E29" s="1405"/>
      <c r="F29" s="1726" t="str">
        <f>IF('14_P2_Convoca'!F30&lt;&gt;"",'14_P2_Convoca'!F30,"")</f>
        <v/>
      </c>
      <c r="G29" s="1581"/>
      <c r="H29" s="1202">
        <v>12</v>
      </c>
      <c r="I29" s="134" t="str">
        <f>IF(ISERROR(VLOOKUP($A29,Aspirantes!$A:$H,Aspirantes!$E$1,FALSE)),"",VLOOKUP($A29,Aspirantes!$A:$H,Aspirantes!$E$1,FALSE))</f>
        <v/>
      </c>
      <c r="J29" s="672" t="str">
        <f>IF(ISERROR(VLOOKUP($A29,Aspirantes!$A:$H,Aspirantes!$F$1,FALSE)),"",VLOOKUP($A29,Aspirantes!$A:$H,Aspirantes!$F$1,FALSE))</f>
        <v/>
      </c>
      <c r="K29" s="673" t="str">
        <f>IF(ISERROR(VLOOKUP($A29,Aspirantes!$A:$H,Aspirantes!$G$1,FALSE)),"",VLOOKUP($A29,Aspirantes!$A:$H,Aspirantes!$G$1,FALSE))</f>
        <v/>
      </c>
      <c r="L29" s="674" t="str">
        <f>IF(ISERROR(VLOOKUP($A29,Aspirantes!$A:$H,Aspirantes!$H$1,FALSE)),"",VLOOKUP($A29,Aspirantes!$A:$H,Aspirantes!$H$1,FALSE))</f>
        <v/>
      </c>
      <c r="M29" s="153"/>
      <c r="N29" s="683" t="str">
        <f>IF('16_P2_Prog'!O29&lt;&gt;"",'16_P2_Prog'!O29,'16_P2_Prog'!BL29)</f>
        <v/>
      </c>
      <c r="O29" s="684" t="str">
        <f>IF('17_P2_Ud'!O29&lt;&gt;"",'17_P2_Ud'!O29,'17_P2_Ud'!BL29)</f>
        <v/>
      </c>
      <c r="P29" s="228"/>
      <c r="Q29" s="267"/>
      <c r="R29" s="267"/>
      <c r="S29" s="676" t="str">
        <f>IF(AND(N29&lt;&gt;"",O29&lt;&gt;""),IF('16_P2_Prog'!O29&lt;&gt;"","---",IF(ISERROR(SUMPRODUCT(N29:O29,$N$6:$O$6)/SUM($N$6:$O$6)),"",ROUND(SUMPRODUCT(N29:O29,$N$6:$O$6)/SUM($N$6:$O$6),4))),"")</f>
        <v/>
      </c>
      <c r="T29" s="267"/>
      <c r="U29" s="681" t="str">
        <f t="shared" si="0"/>
        <v/>
      </c>
      <c r="V29" s="518" t="str">
        <f>IF(OR(N29="NP",O29="NP"),"Prueba 2 = NP",IF(AND(N29&lt;&gt;"",N29&lt;$N$10),CONCATENATE("P2A &lt; ",$N$10),IF(AND(O29&lt;&gt;"",O29&lt;$O$10),CONCATENATE("P2B &lt; ",$O$10),IF(S29&lt;$S$10,CONCATENATE("Nota P2 &lt; ",$S$10),""))))</f>
        <v/>
      </c>
      <c r="W29" s="831" t="str">
        <f>IF('20_P2_Alega'!R29&lt;&gt;"","Estim","")</f>
        <v/>
      </c>
      <c r="X29" s="1677"/>
      <c r="Y29" s="1683" t="str">
        <f t="shared" si="2"/>
        <v/>
      </c>
      <c r="Z29" s="1684" t="str">
        <f t="shared" si="3"/>
        <v/>
      </c>
      <c r="AA29" s="1687" t="str">
        <f t="shared" si="4"/>
        <v/>
      </c>
      <c r="AB29" s="1688" t="str">
        <f t="shared" si="5"/>
        <v/>
      </c>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8" customHeight="1" x14ac:dyDescent="0.2">
      <c r="A30" s="1527" t="str">
        <f>CONCATENATE('01_Carga'!$M$5,"_",$H30)</f>
        <v>FI__13</v>
      </c>
      <c r="B30" s="1405"/>
      <c r="C30" s="1460" t="str">
        <f>'12_P1_Lista'!T30</f>
        <v/>
      </c>
      <c r="D30" s="1461" t="str">
        <f>'12_P1_Lista'!U30</f>
        <v/>
      </c>
      <c r="E30" s="1405"/>
      <c r="F30" s="1726" t="str">
        <f>IF('14_P2_Convoca'!F31&lt;&gt;"",'14_P2_Convoca'!F31,"")</f>
        <v/>
      </c>
      <c r="G30" s="1581"/>
      <c r="H30" s="1202">
        <v>13</v>
      </c>
      <c r="I30" s="134" t="str">
        <f>IF(ISERROR(VLOOKUP($A30,Aspirantes!$A:$H,Aspirantes!$E$1,FALSE)),"",VLOOKUP($A30,Aspirantes!$A:$H,Aspirantes!$E$1,FALSE))</f>
        <v/>
      </c>
      <c r="J30" s="672" t="str">
        <f>IF(ISERROR(VLOOKUP($A30,Aspirantes!$A:$H,Aspirantes!$F$1,FALSE)),"",VLOOKUP($A30,Aspirantes!$A:$H,Aspirantes!$F$1,FALSE))</f>
        <v/>
      </c>
      <c r="K30" s="673" t="str">
        <f>IF(ISERROR(VLOOKUP($A30,Aspirantes!$A:$H,Aspirantes!$G$1,FALSE)),"",VLOOKUP($A30,Aspirantes!$A:$H,Aspirantes!$G$1,FALSE))</f>
        <v/>
      </c>
      <c r="L30" s="674" t="str">
        <f>IF(ISERROR(VLOOKUP($A30,Aspirantes!$A:$H,Aspirantes!$H$1,FALSE)),"",VLOOKUP($A30,Aspirantes!$A:$H,Aspirantes!$H$1,FALSE))</f>
        <v/>
      </c>
      <c r="M30" s="153"/>
      <c r="N30" s="683" t="str">
        <f>IF('16_P2_Prog'!O30&lt;&gt;"",'16_P2_Prog'!O30,'16_P2_Prog'!BL30)</f>
        <v/>
      </c>
      <c r="O30" s="684" t="str">
        <f>IF('17_P2_Ud'!O30&lt;&gt;"",'17_P2_Ud'!O30,'17_P2_Ud'!BL30)</f>
        <v/>
      </c>
      <c r="P30" s="228"/>
      <c r="Q30" s="267"/>
      <c r="R30" s="267"/>
      <c r="S30" s="676" t="str">
        <f>IF(AND(N30&lt;&gt;"",O30&lt;&gt;""),IF('16_P2_Prog'!O30&lt;&gt;"","---",IF(ISERROR(SUMPRODUCT(N30:O30,$N$6:$O$6)/SUM($N$6:$O$6)),"",ROUND(SUMPRODUCT(N30:O30,$N$6:$O$6)/SUM($N$6:$O$6),4))),"")</f>
        <v/>
      </c>
      <c r="T30" s="267"/>
      <c r="U30" s="681" t="str">
        <f t="shared" si="0"/>
        <v/>
      </c>
      <c r="V30" s="518" t="str">
        <f t="shared" si="1"/>
        <v/>
      </c>
      <c r="W30" s="831" t="str">
        <f>IF('20_P2_Alega'!R30&lt;&gt;"","Estim","")</f>
        <v/>
      </c>
      <c r="X30" s="1677"/>
      <c r="Y30" s="1683" t="str">
        <f t="shared" si="2"/>
        <v/>
      </c>
      <c r="Z30" s="1684" t="str">
        <f t="shared" si="3"/>
        <v/>
      </c>
      <c r="AA30" s="1687" t="str">
        <f t="shared" si="4"/>
        <v/>
      </c>
      <c r="AB30" s="1688" t="str">
        <f t="shared" si="5"/>
        <v/>
      </c>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8" customHeight="1" x14ac:dyDescent="0.2">
      <c r="A31" s="1527" t="str">
        <f>CONCATENATE('01_Carga'!$M$5,"_",$H31)</f>
        <v>FI__14</v>
      </c>
      <c r="B31" s="1405"/>
      <c r="C31" s="1460" t="str">
        <f>'12_P1_Lista'!T31</f>
        <v/>
      </c>
      <c r="D31" s="1461" t="str">
        <f>'12_P1_Lista'!U31</f>
        <v/>
      </c>
      <c r="E31" s="1405"/>
      <c r="F31" s="1726" t="str">
        <f>IF('14_P2_Convoca'!F32&lt;&gt;"",'14_P2_Convoca'!F32,"")</f>
        <v/>
      </c>
      <c r="G31" s="1581"/>
      <c r="H31" s="1202">
        <v>14</v>
      </c>
      <c r="I31" s="134" t="str">
        <f>IF(ISERROR(VLOOKUP($A31,Aspirantes!$A:$H,Aspirantes!$E$1,FALSE)),"",VLOOKUP($A31,Aspirantes!$A:$H,Aspirantes!$E$1,FALSE))</f>
        <v/>
      </c>
      <c r="J31" s="672" t="str">
        <f>IF(ISERROR(VLOOKUP($A31,Aspirantes!$A:$H,Aspirantes!$F$1,FALSE)),"",VLOOKUP($A31,Aspirantes!$A:$H,Aspirantes!$F$1,FALSE))</f>
        <v/>
      </c>
      <c r="K31" s="673" t="str">
        <f>IF(ISERROR(VLOOKUP($A31,Aspirantes!$A:$H,Aspirantes!$G$1,FALSE)),"",VLOOKUP($A31,Aspirantes!$A:$H,Aspirantes!$G$1,FALSE))</f>
        <v/>
      </c>
      <c r="L31" s="674" t="str">
        <f>IF(ISERROR(VLOOKUP($A31,Aspirantes!$A:$H,Aspirantes!$H$1,FALSE)),"",VLOOKUP($A31,Aspirantes!$A:$H,Aspirantes!$H$1,FALSE))</f>
        <v/>
      </c>
      <c r="M31" s="153"/>
      <c r="N31" s="683" t="str">
        <f>IF('16_P2_Prog'!O31&lt;&gt;"",'16_P2_Prog'!O31,'16_P2_Prog'!BL31)</f>
        <v/>
      </c>
      <c r="O31" s="684" t="str">
        <f>IF('17_P2_Ud'!O31&lt;&gt;"",'17_P2_Ud'!O31,'17_P2_Ud'!BL31)</f>
        <v/>
      </c>
      <c r="P31" s="228"/>
      <c r="Q31" s="267"/>
      <c r="R31" s="267"/>
      <c r="S31" s="676" t="str">
        <f>IF(AND(N31&lt;&gt;"",O31&lt;&gt;""),IF('16_P2_Prog'!O31&lt;&gt;"","---",IF(ISERROR(SUMPRODUCT(N31:O31,$N$6:$O$6)/SUM($N$6:$O$6)),"",ROUND(SUMPRODUCT(N31:O31,$N$6:$O$6)/SUM($N$6:$O$6),4))),"")</f>
        <v/>
      </c>
      <c r="T31" s="267"/>
      <c r="U31" s="681" t="str">
        <f t="shared" si="0"/>
        <v/>
      </c>
      <c r="V31" s="518" t="str">
        <f t="shared" si="1"/>
        <v/>
      </c>
      <c r="W31" s="831" t="str">
        <f>IF('20_P2_Alega'!R31&lt;&gt;"","Estim","")</f>
        <v/>
      </c>
      <c r="X31" s="1677"/>
      <c r="Y31" s="1683" t="str">
        <f t="shared" si="2"/>
        <v/>
      </c>
      <c r="Z31" s="1684" t="str">
        <f t="shared" si="3"/>
        <v/>
      </c>
      <c r="AA31" s="1687" t="str">
        <f t="shared" si="4"/>
        <v/>
      </c>
      <c r="AB31" s="1688" t="str">
        <f t="shared" si="5"/>
        <v/>
      </c>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8" customHeight="1" x14ac:dyDescent="0.2">
      <c r="A32" s="1527" t="str">
        <f>CONCATENATE('01_Carga'!$M$5,"_",$H32)</f>
        <v>FI__15</v>
      </c>
      <c r="B32" s="1405"/>
      <c r="C32" s="1460" t="str">
        <f>'12_P1_Lista'!T32</f>
        <v/>
      </c>
      <c r="D32" s="1461" t="str">
        <f>'12_P1_Lista'!U32</f>
        <v/>
      </c>
      <c r="E32" s="1405"/>
      <c r="F32" s="1726" t="str">
        <f>IF('14_P2_Convoca'!F33&lt;&gt;"",'14_P2_Convoca'!F33,"")</f>
        <v/>
      </c>
      <c r="G32" s="1581"/>
      <c r="H32" s="1202">
        <v>15</v>
      </c>
      <c r="I32" s="134" t="str">
        <f>IF(ISERROR(VLOOKUP($A32,Aspirantes!$A:$H,Aspirantes!$E$1,FALSE)),"",VLOOKUP($A32,Aspirantes!$A:$H,Aspirantes!$E$1,FALSE))</f>
        <v/>
      </c>
      <c r="J32" s="672" t="str">
        <f>IF(ISERROR(VLOOKUP($A32,Aspirantes!$A:$H,Aspirantes!$F$1,FALSE)),"",VLOOKUP($A32,Aspirantes!$A:$H,Aspirantes!$F$1,FALSE))</f>
        <v/>
      </c>
      <c r="K32" s="673" t="str">
        <f>IF(ISERROR(VLOOKUP($A32,Aspirantes!$A:$H,Aspirantes!$G$1,FALSE)),"",VLOOKUP($A32,Aspirantes!$A:$H,Aspirantes!$G$1,FALSE))</f>
        <v/>
      </c>
      <c r="L32" s="674" t="str">
        <f>IF(ISERROR(VLOOKUP($A32,Aspirantes!$A:$H,Aspirantes!$H$1,FALSE)),"",VLOOKUP($A32,Aspirantes!$A:$H,Aspirantes!$H$1,FALSE))</f>
        <v/>
      </c>
      <c r="M32" s="153"/>
      <c r="N32" s="683" t="str">
        <f>IF('16_P2_Prog'!O32&lt;&gt;"",'16_P2_Prog'!O32,'16_P2_Prog'!BL32)</f>
        <v/>
      </c>
      <c r="O32" s="684" t="str">
        <f>IF('17_P2_Ud'!O32&lt;&gt;"",'17_P2_Ud'!O32,'17_P2_Ud'!BL32)</f>
        <v/>
      </c>
      <c r="P32" s="228"/>
      <c r="Q32" s="267"/>
      <c r="R32" s="267"/>
      <c r="S32" s="676" t="str">
        <f>IF(AND(N32&lt;&gt;"",O32&lt;&gt;""),IF('16_P2_Prog'!O32&lt;&gt;"","---",IF(ISERROR(SUMPRODUCT(N32:O32,$N$6:$O$6)/SUM($N$6:$O$6)),"",ROUND(SUMPRODUCT(N32:O32,$N$6:$O$6)/SUM($N$6:$O$6),4))),"")</f>
        <v/>
      </c>
      <c r="T32" s="267"/>
      <c r="U32" s="681" t="str">
        <f t="shared" si="0"/>
        <v/>
      </c>
      <c r="V32" s="518" t="str">
        <f t="shared" si="1"/>
        <v/>
      </c>
      <c r="W32" s="831" t="str">
        <f>IF('20_P2_Alega'!R32&lt;&gt;"","Estim","")</f>
        <v/>
      </c>
      <c r="X32" s="1677"/>
      <c r="Y32" s="1683" t="str">
        <f t="shared" si="2"/>
        <v/>
      </c>
      <c r="Z32" s="1684" t="str">
        <f t="shared" si="3"/>
        <v/>
      </c>
      <c r="AA32" s="1687" t="str">
        <f t="shared" si="4"/>
        <v/>
      </c>
      <c r="AB32" s="1688" t="str">
        <f t="shared" si="5"/>
        <v/>
      </c>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8" customHeight="1" x14ac:dyDescent="0.2">
      <c r="A33" s="1527" t="str">
        <f>CONCATENATE('01_Carga'!$M$5,"_",$H33)</f>
        <v>FI__16</v>
      </c>
      <c r="B33" s="1405"/>
      <c r="C33" s="1460" t="str">
        <f>'12_P1_Lista'!T33</f>
        <v/>
      </c>
      <c r="D33" s="1461" t="str">
        <f>'12_P1_Lista'!U33</f>
        <v/>
      </c>
      <c r="E33" s="1405"/>
      <c r="F33" s="1726" t="str">
        <f>IF('14_P2_Convoca'!F34&lt;&gt;"",'14_P2_Convoca'!F34,"")</f>
        <v/>
      </c>
      <c r="G33" s="1581"/>
      <c r="H33" s="1202">
        <v>16</v>
      </c>
      <c r="I33" s="134" t="str">
        <f>IF(ISERROR(VLOOKUP($A33,Aspirantes!$A:$H,Aspirantes!$E$1,FALSE)),"",VLOOKUP($A33,Aspirantes!$A:$H,Aspirantes!$E$1,FALSE))</f>
        <v/>
      </c>
      <c r="J33" s="672" t="str">
        <f>IF(ISERROR(VLOOKUP($A33,Aspirantes!$A:$H,Aspirantes!$F$1,FALSE)),"",VLOOKUP($A33,Aspirantes!$A:$H,Aspirantes!$F$1,FALSE))</f>
        <v/>
      </c>
      <c r="K33" s="673" t="str">
        <f>IF(ISERROR(VLOOKUP($A33,Aspirantes!$A:$H,Aspirantes!$G$1,FALSE)),"",VLOOKUP($A33,Aspirantes!$A:$H,Aspirantes!$G$1,FALSE))</f>
        <v/>
      </c>
      <c r="L33" s="674" t="str">
        <f>IF(ISERROR(VLOOKUP($A33,Aspirantes!$A:$H,Aspirantes!$H$1,FALSE)),"",VLOOKUP($A33,Aspirantes!$A:$H,Aspirantes!$H$1,FALSE))</f>
        <v/>
      </c>
      <c r="M33" s="153"/>
      <c r="N33" s="683" t="str">
        <f>IF('16_P2_Prog'!O33&lt;&gt;"",'16_P2_Prog'!O33,'16_P2_Prog'!BL33)</f>
        <v/>
      </c>
      <c r="O33" s="684" t="str">
        <f>IF('17_P2_Ud'!O33&lt;&gt;"",'17_P2_Ud'!O33,'17_P2_Ud'!BL33)</f>
        <v/>
      </c>
      <c r="P33" s="228"/>
      <c r="Q33" s="267"/>
      <c r="R33" s="267"/>
      <c r="S33" s="676" t="str">
        <f>IF(AND(N33&lt;&gt;"",O33&lt;&gt;""),IF('16_P2_Prog'!O33&lt;&gt;"","---",IF(ISERROR(SUMPRODUCT(N33:O33,$N$6:$O$6)/SUM($N$6:$O$6)),"",ROUND(SUMPRODUCT(N33:O33,$N$6:$O$6)/SUM($N$6:$O$6),4))),"")</f>
        <v/>
      </c>
      <c r="T33" s="267"/>
      <c r="U33" s="681" t="str">
        <f t="shared" si="0"/>
        <v/>
      </c>
      <c r="V33" s="518" t="str">
        <f t="shared" si="1"/>
        <v/>
      </c>
      <c r="W33" s="831" t="str">
        <f>IF('20_P2_Alega'!R33&lt;&gt;"","Estim","")</f>
        <v/>
      </c>
      <c r="X33" s="1677"/>
      <c r="Y33" s="1683" t="str">
        <f t="shared" si="2"/>
        <v/>
      </c>
      <c r="Z33" s="1684" t="str">
        <f t="shared" si="3"/>
        <v/>
      </c>
      <c r="AA33" s="1687" t="str">
        <f t="shared" si="4"/>
        <v/>
      </c>
      <c r="AB33" s="1688" t="str">
        <f t="shared" si="5"/>
        <v/>
      </c>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8" customHeight="1" x14ac:dyDescent="0.2">
      <c r="A34" s="1527" t="str">
        <f>CONCATENATE('01_Carga'!$M$5,"_",$H34)</f>
        <v>FI__17</v>
      </c>
      <c r="B34" s="1405"/>
      <c r="C34" s="1460" t="str">
        <f>'12_P1_Lista'!T34</f>
        <v/>
      </c>
      <c r="D34" s="1461" t="str">
        <f>'12_P1_Lista'!U34</f>
        <v/>
      </c>
      <c r="E34" s="1405"/>
      <c r="F34" s="1726" t="str">
        <f>IF('14_P2_Convoca'!F35&lt;&gt;"",'14_P2_Convoca'!F35,"")</f>
        <v/>
      </c>
      <c r="G34" s="1581"/>
      <c r="H34" s="1202">
        <v>17</v>
      </c>
      <c r="I34" s="134" t="str">
        <f>IF(ISERROR(VLOOKUP($A34,Aspirantes!$A:$H,Aspirantes!$E$1,FALSE)),"",VLOOKUP($A34,Aspirantes!$A:$H,Aspirantes!$E$1,FALSE))</f>
        <v/>
      </c>
      <c r="J34" s="672" t="str">
        <f>IF(ISERROR(VLOOKUP($A34,Aspirantes!$A:$H,Aspirantes!$F$1,FALSE)),"",VLOOKUP($A34,Aspirantes!$A:$H,Aspirantes!$F$1,FALSE))</f>
        <v/>
      </c>
      <c r="K34" s="673" t="str">
        <f>IF(ISERROR(VLOOKUP($A34,Aspirantes!$A:$H,Aspirantes!$G$1,FALSE)),"",VLOOKUP($A34,Aspirantes!$A:$H,Aspirantes!$G$1,FALSE))</f>
        <v/>
      </c>
      <c r="L34" s="674" t="str">
        <f>IF(ISERROR(VLOOKUP($A34,Aspirantes!$A:$H,Aspirantes!$H$1,FALSE)),"",VLOOKUP($A34,Aspirantes!$A:$H,Aspirantes!$H$1,FALSE))</f>
        <v/>
      </c>
      <c r="M34" s="153"/>
      <c r="N34" s="683" t="str">
        <f>IF('16_P2_Prog'!O34&lt;&gt;"",'16_P2_Prog'!O34,'16_P2_Prog'!BL34)</f>
        <v/>
      </c>
      <c r="O34" s="684" t="str">
        <f>IF('17_P2_Ud'!O34&lt;&gt;"",'17_P2_Ud'!O34,'17_P2_Ud'!BL34)</f>
        <v/>
      </c>
      <c r="P34" s="228"/>
      <c r="Q34" s="267"/>
      <c r="R34" s="267"/>
      <c r="S34" s="676" t="str">
        <f>IF(AND(N34&lt;&gt;"",O34&lt;&gt;""),IF('16_P2_Prog'!O34&lt;&gt;"","---",IF(ISERROR(SUMPRODUCT(N34:O34,$N$6:$O$6)/SUM($N$6:$O$6)),"",ROUND(SUMPRODUCT(N34:O34,$N$6:$O$6)/SUM($N$6:$O$6),4))),"")</f>
        <v/>
      </c>
      <c r="T34" s="267"/>
      <c r="U34" s="681" t="str">
        <f t="shared" si="0"/>
        <v/>
      </c>
      <c r="V34" s="518" t="str">
        <f t="shared" si="1"/>
        <v/>
      </c>
      <c r="W34" s="831" t="str">
        <f>IF('20_P2_Alega'!R34&lt;&gt;"","Estim","")</f>
        <v/>
      </c>
      <c r="X34" s="1677"/>
      <c r="Y34" s="1683" t="str">
        <f t="shared" si="2"/>
        <v/>
      </c>
      <c r="Z34" s="1684" t="str">
        <f t="shared" si="3"/>
        <v/>
      </c>
      <c r="AA34" s="1687" t="str">
        <f t="shared" si="4"/>
        <v/>
      </c>
      <c r="AB34" s="1688" t="str">
        <f t="shared" si="5"/>
        <v/>
      </c>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8" customHeight="1" x14ac:dyDescent="0.2">
      <c r="A35" s="1527" t="str">
        <f>CONCATENATE('01_Carga'!$M$5,"_",$H35)</f>
        <v>FI__18</v>
      </c>
      <c r="B35" s="1405"/>
      <c r="C35" s="1460" t="str">
        <f>'12_P1_Lista'!T35</f>
        <v/>
      </c>
      <c r="D35" s="1461" t="str">
        <f>'12_P1_Lista'!U35</f>
        <v/>
      </c>
      <c r="E35" s="1405"/>
      <c r="F35" s="1726" t="str">
        <f>IF('14_P2_Convoca'!F36&lt;&gt;"",'14_P2_Convoca'!F36,"")</f>
        <v/>
      </c>
      <c r="G35" s="1581"/>
      <c r="H35" s="1202">
        <v>18</v>
      </c>
      <c r="I35" s="134" t="str">
        <f>IF(ISERROR(VLOOKUP($A35,Aspirantes!$A:$H,Aspirantes!$E$1,FALSE)),"",VLOOKUP($A35,Aspirantes!$A:$H,Aspirantes!$E$1,FALSE))</f>
        <v/>
      </c>
      <c r="J35" s="672" t="str">
        <f>IF(ISERROR(VLOOKUP($A35,Aspirantes!$A:$H,Aspirantes!$F$1,FALSE)),"",VLOOKUP($A35,Aspirantes!$A:$H,Aspirantes!$F$1,FALSE))</f>
        <v/>
      </c>
      <c r="K35" s="673" t="str">
        <f>IF(ISERROR(VLOOKUP($A35,Aspirantes!$A:$H,Aspirantes!$G$1,FALSE)),"",VLOOKUP($A35,Aspirantes!$A:$H,Aspirantes!$G$1,FALSE))</f>
        <v/>
      </c>
      <c r="L35" s="674" t="str">
        <f>IF(ISERROR(VLOOKUP($A35,Aspirantes!$A:$H,Aspirantes!$H$1,FALSE)),"",VLOOKUP($A35,Aspirantes!$A:$H,Aspirantes!$H$1,FALSE))</f>
        <v/>
      </c>
      <c r="M35" s="153"/>
      <c r="N35" s="683" t="str">
        <f>IF('16_P2_Prog'!O35&lt;&gt;"",'16_P2_Prog'!O35,'16_P2_Prog'!BL35)</f>
        <v/>
      </c>
      <c r="O35" s="684" t="str">
        <f>IF('17_P2_Ud'!O35&lt;&gt;"",'17_P2_Ud'!O35,'17_P2_Ud'!BL35)</f>
        <v/>
      </c>
      <c r="P35" s="228"/>
      <c r="Q35" s="267"/>
      <c r="R35" s="267"/>
      <c r="S35" s="676" t="str">
        <f>IF(AND(N35&lt;&gt;"",O35&lt;&gt;""),IF('16_P2_Prog'!O35&lt;&gt;"","---",IF(ISERROR(SUMPRODUCT(N35:O35,$N$6:$O$6)/SUM($N$6:$O$6)),"",ROUND(SUMPRODUCT(N35:O35,$N$6:$O$6)/SUM($N$6:$O$6),4))),"")</f>
        <v/>
      </c>
      <c r="T35" s="267"/>
      <c r="U35" s="681" t="str">
        <f t="shared" si="0"/>
        <v/>
      </c>
      <c r="V35" s="518" t="str">
        <f t="shared" si="1"/>
        <v/>
      </c>
      <c r="W35" s="831" t="str">
        <f>IF('20_P2_Alega'!R35&lt;&gt;"","Estim","")</f>
        <v/>
      </c>
      <c r="X35" s="1677"/>
      <c r="Y35" s="1683" t="str">
        <f t="shared" si="2"/>
        <v/>
      </c>
      <c r="Z35" s="1684" t="str">
        <f t="shared" si="3"/>
        <v/>
      </c>
      <c r="AA35" s="1687" t="str">
        <f t="shared" si="4"/>
        <v/>
      </c>
      <c r="AB35" s="1688" t="str">
        <f t="shared" si="5"/>
        <v/>
      </c>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8" customHeight="1" x14ac:dyDescent="0.2">
      <c r="A36" s="1527" t="str">
        <f>CONCATENATE('01_Carga'!$M$5,"_",$H36)</f>
        <v>FI__19</v>
      </c>
      <c r="B36" s="1405"/>
      <c r="C36" s="1460" t="str">
        <f>'12_P1_Lista'!T36</f>
        <v/>
      </c>
      <c r="D36" s="1461" t="str">
        <f>'12_P1_Lista'!U36</f>
        <v/>
      </c>
      <c r="E36" s="1405"/>
      <c r="F36" s="1726" t="str">
        <f>IF('14_P2_Convoca'!F37&lt;&gt;"",'14_P2_Convoca'!F37,"")</f>
        <v/>
      </c>
      <c r="G36" s="1581"/>
      <c r="H36" s="1202">
        <v>19</v>
      </c>
      <c r="I36" s="134" t="str">
        <f>IF(ISERROR(VLOOKUP($A36,Aspirantes!$A:$H,Aspirantes!$E$1,FALSE)),"",VLOOKUP($A36,Aspirantes!$A:$H,Aspirantes!$E$1,FALSE))</f>
        <v/>
      </c>
      <c r="J36" s="672" t="str">
        <f>IF(ISERROR(VLOOKUP($A36,Aspirantes!$A:$H,Aspirantes!$F$1,FALSE)),"",VLOOKUP($A36,Aspirantes!$A:$H,Aspirantes!$F$1,FALSE))</f>
        <v/>
      </c>
      <c r="K36" s="673" t="str">
        <f>IF(ISERROR(VLOOKUP($A36,Aspirantes!$A:$H,Aspirantes!$G$1,FALSE)),"",VLOOKUP($A36,Aspirantes!$A:$H,Aspirantes!$G$1,FALSE))</f>
        <v/>
      </c>
      <c r="L36" s="674" t="str">
        <f>IF(ISERROR(VLOOKUP($A36,Aspirantes!$A:$H,Aspirantes!$H$1,FALSE)),"",VLOOKUP($A36,Aspirantes!$A:$H,Aspirantes!$H$1,FALSE))</f>
        <v/>
      </c>
      <c r="M36" s="153"/>
      <c r="N36" s="683" t="str">
        <f>IF('16_P2_Prog'!O36&lt;&gt;"",'16_P2_Prog'!O36,'16_P2_Prog'!BL36)</f>
        <v/>
      </c>
      <c r="O36" s="684" t="str">
        <f>IF('17_P2_Ud'!O36&lt;&gt;"",'17_P2_Ud'!O36,'17_P2_Ud'!BL36)</f>
        <v/>
      </c>
      <c r="P36" s="228"/>
      <c r="Q36" s="267"/>
      <c r="R36" s="267"/>
      <c r="S36" s="676" t="str">
        <f>IF(AND(N36&lt;&gt;"",O36&lt;&gt;""),IF('16_P2_Prog'!O36&lt;&gt;"","---",IF(ISERROR(SUMPRODUCT(N36:O36,$N$6:$O$6)/SUM($N$6:$O$6)),"",ROUND(SUMPRODUCT(N36:O36,$N$6:$O$6)/SUM($N$6:$O$6),4))),"")</f>
        <v/>
      </c>
      <c r="T36" s="267"/>
      <c r="U36" s="681" t="str">
        <f t="shared" si="0"/>
        <v/>
      </c>
      <c r="V36" s="518" t="str">
        <f t="shared" si="1"/>
        <v/>
      </c>
      <c r="W36" s="831" t="str">
        <f>IF('20_P2_Alega'!R36&lt;&gt;"","Estim","")</f>
        <v/>
      </c>
      <c r="X36" s="1677"/>
      <c r="Y36" s="1683" t="str">
        <f t="shared" si="2"/>
        <v/>
      </c>
      <c r="Z36" s="1684" t="str">
        <f t="shared" si="3"/>
        <v/>
      </c>
      <c r="AA36" s="1687" t="str">
        <f t="shared" si="4"/>
        <v/>
      </c>
      <c r="AB36" s="1688" t="str">
        <f t="shared" si="5"/>
        <v/>
      </c>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8" customHeight="1" x14ac:dyDescent="0.2">
      <c r="A37" s="1527" t="str">
        <f>CONCATENATE('01_Carga'!$M$5,"_",$H37)</f>
        <v>FI__20</v>
      </c>
      <c r="B37" s="1405"/>
      <c r="C37" s="1460" t="str">
        <f>'12_P1_Lista'!T37</f>
        <v/>
      </c>
      <c r="D37" s="1461" t="str">
        <f>'12_P1_Lista'!U37</f>
        <v/>
      </c>
      <c r="E37" s="1405"/>
      <c r="F37" s="1726" t="str">
        <f>IF('14_P2_Convoca'!F38&lt;&gt;"",'14_P2_Convoca'!F38,"")</f>
        <v/>
      </c>
      <c r="G37" s="1581"/>
      <c r="H37" s="1202">
        <v>20</v>
      </c>
      <c r="I37" s="134" t="str">
        <f>IF(ISERROR(VLOOKUP($A37,Aspirantes!$A:$H,Aspirantes!$E$1,FALSE)),"",VLOOKUP($A37,Aspirantes!$A:$H,Aspirantes!$E$1,FALSE))</f>
        <v/>
      </c>
      <c r="J37" s="672" t="str">
        <f>IF(ISERROR(VLOOKUP($A37,Aspirantes!$A:$H,Aspirantes!$F$1,FALSE)),"",VLOOKUP($A37,Aspirantes!$A:$H,Aspirantes!$F$1,FALSE))</f>
        <v/>
      </c>
      <c r="K37" s="673" t="str">
        <f>IF(ISERROR(VLOOKUP($A37,Aspirantes!$A:$H,Aspirantes!$G$1,FALSE)),"",VLOOKUP($A37,Aspirantes!$A:$H,Aspirantes!$G$1,FALSE))</f>
        <v/>
      </c>
      <c r="L37" s="674" t="str">
        <f>IF(ISERROR(VLOOKUP($A37,Aspirantes!$A:$H,Aspirantes!$H$1,FALSE)),"",VLOOKUP($A37,Aspirantes!$A:$H,Aspirantes!$H$1,FALSE))</f>
        <v/>
      </c>
      <c r="M37" s="153"/>
      <c r="N37" s="683" t="str">
        <f>IF('16_P2_Prog'!O37&lt;&gt;"",'16_P2_Prog'!O37,'16_P2_Prog'!BL37)</f>
        <v/>
      </c>
      <c r="O37" s="684" t="str">
        <f>IF('17_P2_Ud'!O37&lt;&gt;"",'17_P2_Ud'!O37,'17_P2_Ud'!BL37)</f>
        <v/>
      </c>
      <c r="P37" s="228"/>
      <c r="Q37" s="267"/>
      <c r="R37" s="267"/>
      <c r="S37" s="676" t="str">
        <f>IF(AND(N37&lt;&gt;"",O37&lt;&gt;""),IF('16_P2_Prog'!O37&lt;&gt;"","---",IF(ISERROR(SUMPRODUCT(N37:O37,$N$6:$O$6)/SUM($N$6:$O$6)),"",ROUND(SUMPRODUCT(N37:O37,$N$6:$O$6)/SUM($N$6:$O$6),4))),"")</f>
        <v/>
      </c>
      <c r="T37" s="267"/>
      <c r="U37" s="681" t="str">
        <f t="shared" si="0"/>
        <v/>
      </c>
      <c r="V37" s="518" t="str">
        <f t="shared" si="1"/>
        <v/>
      </c>
      <c r="W37" s="831" t="str">
        <f>IF('20_P2_Alega'!R37&lt;&gt;"","Estim","")</f>
        <v/>
      </c>
      <c r="X37" s="1677"/>
      <c r="Y37" s="1683" t="str">
        <f t="shared" si="2"/>
        <v/>
      </c>
      <c r="Z37" s="1684" t="str">
        <f t="shared" si="3"/>
        <v/>
      </c>
      <c r="AA37" s="1687" t="str">
        <f t="shared" si="4"/>
        <v/>
      </c>
      <c r="AB37" s="1688" t="str">
        <f t="shared" si="5"/>
        <v/>
      </c>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8" customHeight="1" x14ac:dyDescent="0.2">
      <c r="A38" s="1527" t="str">
        <f>CONCATENATE('01_Carga'!$M$5,"_",$H38)</f>
        <v>FI__21</v>
      </c>
      <c r="B38" s="1405"/>
      <c r="C38" s="1460" t="str">
        <f>'12_P1_Lista'!T38</f>
        <v/>
      </c>
      <c r="D38" s="1461" t="str">
        <f>'12_P1_Lista'!U38</f>
        <v/>
      </c>
      <c r="E38" s="1405"/>
      <c r="F38" s="1726" t="str">
        <f>IF('14_P2_Convoca'!F39&lt;&gt;"",'14_P2_Convoca'!F39,"")</f>
        <v/>
      </c>
      <c r="G38" s="1581"/>
      <c r="H38" s="1202">
        <v>21</v>
      </c>
      <c r="I38" s="134" t="str">
        <f>IF(ISERROR(VLOOKUP($A38,Aspirantes!$A:$H,Aspirantes!$E$1,FALSE)),"",VLOOKUP($A38,Aspirantes!$A:$H,Aspirantes!$E$1,FALSE))</f>
        <v/>
      </c>
      <c r="J38" s="672" t="str">
        <f>IF(ISERROR(VLOOKUP($A38,Aspirantes!$A:$H,Aspirantes!$F$1,FALSE)),"",VLOOKUP($A38,Aspirantes!$A:$H,Aspirantes!$F$1,FALSE))</f>
        <v/>
      </c>
      <c r="K38" s="673" t="str">
        <f>IF(ISERROR(VLOOKUP($A38,Aspirantes!$A:$H,Aspirantes!$G$1,FALSE)),"",VLOOKUP($A38,Aspirantes!$A:$H,Aspirantes!$G$1,FALSE))</f>
        <v/>
      </c>
      <c r="L38" s="674" t="str">
        <f>IF(ISERROR(VLOOKUP($A38,Aspirantes!$A:$H,Aspirantes!$H$1,FALSE)),"",VLOOKUP($A38,Aspirantes!$A:$H,Aspirantes!$H$1,FALSE))</f>
        <v/>
      </c>
      <c r="M38" s="153"/>
      <c r="N38" s="683" t="str">
        <f>IF('16_P2_Prog'!O38&lt;&gt;"",'16_P2_Prog'!O38,'16_P2_Prog'!BL38)</f>
        <v/>
      </c>
      <c r="O38" s="684" t="str">
        <f>IF('17_P2_Ud'!O38&lt;&gt;"",'17_P2_Ud'!O38,'17_P2_Ud'!BL38)</f>
        <v/>
      </c>
      <c r="P38" s="228"/>
      <c r="Q38" s="267"/>
      <c r="R38" s="267"/>
      <c r="S38" s="676" t="str">
        <f>IF(AND(N38&lt;&gt;"",O38&lt;&gt;""),IF('16_P2_Prog'!O38&lt;&gt;"","---",IF(ISERROR(SUMPRODUCT(N38:O38,$N$6:$O$6)/SUM($N$6:$O$6)),"",ROUND(SUMPRODUCT(N38:O38,$N$6:$O$6)/SUM($N$6:$O$6),4))),"")</f>
        <v/>
      </c>
      <c r="T38" s="267"/>
      <c r="U38" s="681" t="str">
        <f>IF(S38&lt;&gt;"",IF(OR(N38="NP",O38="NP"),"NO",IF(AND(N38&lt;&gt;"",N38&lt;$N$13),"NO",IF(AND(O38&lt;&gt;"",O38&lt;$N$13),"NO",IF(S38&lt;$S$10,"NO","SÍ")))),"")</f>
        <v/>
      </c>
      <c r="V38" s="518" t="str">
        <f>IF(OR(N38="NP",O38="NP"),"Prueba 2 = NP",IF(AND(N38&lt;&gt;"",N38&lt;$N$10),CONCATENATE("P2A &lt; ",$N$10),IF(AND(O38&lt;&gt;"",O38&lt;$O$10),CONCATENATE("P2B &lt; ",$O$10),IF(S38&lt;$S$10,CONCATENATE("Nota P2 &lt; ",$S$10),""))))</f>
        <v/>
      </c>
      <c r="W38" s="831" t="str">
        <f>IF('20_P2_Alega'!R38&lt;&gt;"","Estim","")</f>
        <v/>
      </c>
      <c r="X38" s="1677"/>
      <c r="Y38" s="1683" t="str">
        <f>IF(AA38="NO",IF(S38="---",0,S38),"")</f>
        <v/>
      </c>
      <c r="Z38" s="1684" t="str">
        <f t="shared" si="3"/>
        <v/>
      </c>
      <c r="AA38" s="1687" t="str">
        <f t="shared" si="4"/>
        <v/>
      </c>
      <c r="AB38" s="1688" t="str">
        <f t="shared" si="5"/>
        <v/>
      </c>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8" customHeight="1" x14ac:dyDescent="0.2">
      <c r="A39" s="1527" t="str">
        <f>CONCATENATE('01_Carga'!$M$5,"_",$H39)</f>
        <v>FI__22</v>
      </c>
      <c r="B39" s="1405"/>
      <c r="C39" s="1460" t="str">
        <f>'12_P1_Lista'!T39</f>
        <v/>
      </c>
      <c r="D39" s="1461" t="str">
        <f>'12_P1_Lista'!U39</f>
        <v/>
      </c>
      <c r="E39" s="1405"/>
      <c r="F39" s="1726" t="str">
        <f>IF('14_P2_Convoca'!F40&lt;&gt;"",'14_P2_Convoca'!F40,"")</f>
        <v/>
      </c>
      <c r="G39" s="1581"/>
      <c r="H39" s="1202">
        <v>22</v>
      </c>
      <c r="I39" s="134" t="str">
        <f>IF(ISERROR(VLOOKUP($A39,Aspirantes!$A:$H,Aspirantes!$E$1,FALSE)),"",VLOOKUP($A39,Aspirantes!$A:$H,Aspirantes!$E$1,FALSE))</f>
        <v/>
      </c>
      <c r="J39" s="672" t="str">
        <f>IF(ISERROR(VLOOKUP($A39,Aspirantes!$A:$H,Aspirantes!$F$1,FALSE)),"",VLOOKUP($A39,Aspirantes!$A:$H,Aspirantes!$F$1,FALSE))</f>
        <v/>
      </c>
      <c r="K39" s="673" t="str">
        <f>IF(ISERROR(VLOOKUP($A39,Aspirantes!$A:$H,Aspirantes!$G$1,FALSE)),"",VLOOKUP($A39,Aspirantes!$A:$H,Aspirantes!$G$1,FALSE))</f>
        <v/>
      </c>
      <c r="L39" s="674" t="str">
        <f>IF(ISERROR(VLOOKUP($A39,Aspirantes!$A:$H,Aspirantes!$H$1,FALSE)),"",VLOOKUP($A39,Aspirantes!$A:$H,Aspirantes!$H$1,FALSE))</f>
        <v/>
      </c>
      <c r="M39" s="153"/>
      <c r="N39" s="683" t="str">
        <f>IF('16_P2_Prog'!O39&lt;&gt;"",'16_P2_Prog'!O39,'16_P2_Prog'!BL39)</f>
        <v/>
      </c>
      <c r="O39" s="684" t="str">
        <f>IF('17_P2_Ud'!O39&lt;&gt;"",'17_P2_Ud'!O39,'17_P2_Ud'!BL39)</f>
        <v/>
      </c>
      <c r="P39" s="228"/>
      <c r="Q39" s="267"/>
      <c r="R39" s="267"/>
      <c r="S39" s="676" t="str">
        <f>IF(AND(N39&lt;&gt;"",O39&lt;&gt;""),IF('16_P2_Prog'!O39&lt;&gt;"","---",IF(ISERROR(SUMPRODUCT(N39:O39,$N$6:$O$6)/SUM($N$6:$O$6)),"",ROUND(SUMPRODUCT(N39:O39,$N$6:$O$6)/SUM($N$6:$O$6),4))),"")</f>
        <v/>
      </c>
      <c r="T39" s="267"/>
      <c r="U39" s="681" t="str">
        <f t="shared" ref="U39:U102" si="6">IF(S39&lt;&gt;"",IF(OR(N39="NP",O39="NP"),"NO",IF(AND(N39&lt;&gt;"",N39&lt;$N$13),"NO",IF(AND(O39&lt;&gt;"",O39&lt;$N$13),"NO",IF(S39&lt;$S$10,"NO","SÍ")))),"")</f>
        <v/>
      </c>
      <c r="V39" s="518" t="str">
        <f t="shared" ref="V39:V102" si="7">IF(OR(N39="NP",O39="NP"),"Prueba 2 = NP",IF(AND(N39&lt;&gt;"",N39&lt;$N$10),CONCATENATE("P2A &lt; ",$N$10),IF(AND(O39&lt;&gt;"",O39&lt;$O$10),CONCATENATE("P2B &lt; ",$O$10),IF(S39&lt;$S$10,CONCATENATE("Nota P2 &lt; ",$S$10),""))))</f>
        <v/>
      </c>
      <c r="W39" s="831" t="str">
        <f>IF('20_P2_Alega'!R39&lt;&gt;"","Estim","")</f>
        <v/>
      </c>
      <c r="X39" s="1677"/>
      <c r="Y39" s="1683" t="str">
        <f t="shared" ref="Y39:Y102" si="8">IF(AA39="NO",IF(S39="---",0,S39),"")</f>
        <v/>
      </c>
      <c r="Z39" s="1684" t="str">
        <f t="shared" si="3"/>
        <v/>
      </c>
      <c r="AA39" s="1687" t="str">
        <f t="shared" si="4"/>
        <v/>
      </c>
      <c r="AB39" s="1688" t="str">
        <f t="shared" si="5"/>
        <v/>
      </c>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8" customHeight="1" x14ac:dyDescent="0.2">
      <c r="A40" s="1527" t="str">
        <f>CONCATENATE('01_Carga'!$M$5,"_",$H40)</f>
        <v>FI__23</v>
      </c>
      <c r="B40" s="1405"/>
      <c r="C40" s="1460" t="str">
        <f>'12_P1_Lista'!T40</f>
        <v/>
      </c>
      <c r="D40" s="1461" t="str">
        <f>'12_P1_Lista'!U40</f>
        <v/>
      </c>
      <c r="E40" s="1405"/>
      <c r="F40" s="1726" t="str">
        <f>IF('14_P2_Convoca'!F41&lt;&gt;"",'14_P2_Convoca'!F41,"")</f>
        <v/>
      </c>
      <c r="G40" s="1581"/>
      <c r="H40" s="1202">
        <v>23</v>
      </c>
      <c r="I40" s="134" t="str">
        <f>IF(ISERROR(VLOOKUP($A40,Aspirantes!$A:$H,Aspirantes!$E$1,FALSE)),"",VLOOKUP($A40,Aspirantes!$A:$H,Aspirantes!$E$1,FALSE))</f>
        <v/>
      </c>
      <c r="J40" s="672" t="str">
        <f>IF(ISERROR(VLOOKUP($A40,Aspirantes!$A:$H,Aspirantes!$F$1,FALSE)),"",VLOOKUP($A40,Aspirantes!$A:$H,Aspirantes!$F$1,FALSE))</f>
        <v/>
      </c>
      <c r="K40" s="673" t="str">
        <f>IF(ISERROR(VLOOKUP($A40,Aspirantes!$A:$H,Aspirantes!$G$1,FALSE)),"",VLOOKUP($A40,Aspirantes!$A:$H,Aspirantes!$G$1,FALSE))</f>
        <v/>
      </c>
      <c r="L40" s="674" t="str">
        <f>IF(ISERROR(VLOOKUP($A40,Aspirantes!$A:$H,Aspirantes!$H$1,FALSE)),"",VLOOKUP($A40,Aspirantes!$A:$H,Aspirantes!$H$1,FALSE))</f>
        <v/>
      </c>
      <c r="M40" s="153"/>
      <c r="N40" s="683" t="str">
        <f>IF('16_P2_Prog'!O40&lt;&gt;"",'16_P2_Prog'!O40,'16_P2_Prog'!BL40)</f>
        <v/>
      </c>
      <c r="O40" s="684" t="str">
        <f>IF('17_P2_Ud'!O40&lt;&gt;"",'17_P2_Ud'!O40,'17_P2_Ud'!BL40)</f>
        <v/>
      </c>
      <c r="P40" s="228"/>
      <c r="Q40" s="267"/>
      <c r="R40" s="267"/>
      <c r="S40" s="676" t="str">
        <f>IF(AND(N40&lt;&gt;"",O40&lt;&gt;""),IF('16_P2_Prog'!O40&lt;&gt;"","---",IF(ISERROR(SUMPRODUCT(N40:O40,$N$6:$O$6)/SUM($N$6:$O$6)),"",ROUND(SUMPRODUCT(N40:O40,$N$6:$O$6)/SUM($N$6:$O$6),4))),"")</f>
        <v/>
      </c>
      <c r="T40" s="267"/>
      <c r="U40" s="681" t="str">
        <f t="shared" si="6"/>
        <v/>
      </c>
      <c r="V40" s="518" t="str">
        <f t="shared" si="7"/>
        <v/>
      </c>
      <c r="W40" s="831" t="str">
        <f>IF('20_P2_Alega'!R40&lt;&gt;"","Estim","")</f>
        <v/>
      </c>
      <c r="X40" s="1677"/>
      <c r="Y40" s="1683" t="str">
        <f t="shared" si="8"/>
        <v/>
      </c>
      <c r="Z40" s="1684" t="str">
        <f t="shared" si="3"/>
        <v/>
      </c>
      <c r="AA40" s="1687" t="str">
        <f t="shared" si="4"/>
        <v/>
      </c>
      <c r="AB40" s="1688" t="str">
        <f t="shared" si="5"/>
        <v/>
      </c>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8" customHeight="1" x14ac:dyDescent="0.2">
      <c r="A41" s="1527" t="str">
        <f>CONCATENATE('01_Carga'!$M$5,"_",$H41)</f>
        <v>FI__24</v>
      </c>
      <c r="B41" s="1405"/>
      <c r="C41" s="1460" t="str">
        <f>'12_P1_Lista'!T41</f>
        <v/>
      </c>
      <c r="D41" s="1461" t="str">
        <f>'12_P1_Lista'!U41</f>
        <v/>
      </c>
      <c r="E41" s="1405"/>
      <c r="F41" s="1726" t="str">
        <f>IF('14_P2_Convoca'!F42&lt;&gt;"",'14_P2_Convoca'!F42,"")</f>
        <v/>
      </c>
      <c r="G41" s="1581"/>
      <c r="H41" s="1202">
        <v>24</v>
      </c>
      <c r="I41" s="134" t="str">
        <f>IF(ISERROR(VLOOKUP($A41,Aspirantes!$A:$H,Aspirantes!$E$1,FALSE)),"",VLOOKUP($A41,Aspirantes!$A:$H,Aspirantes!$E$1,FALSE))</f>
        <v/>
      </c>
      <c r="J41" s="672" t="str">
        <f>IF(ISERROR(VLOOKUP($A41,Aspirantes!$A:$H,Aspirantes!$F$1,FALSE)),"",VLOOKUP($A41,Aspirantes!$A:$H,Aspirantes!$F$1,FALSE))</f>
        <v/>
      </c>
      <c r="K41" s="673" t="str">
        <f>IF(ISERROR(VLOOKUP($A41,Aspirantes!$A:$H,Aspirantes!$G$1,FALSE)),"",VLOOKUP($A41,Aspirantes!$A:$H,Aspirantes!$G$1,FALSE))</f>
        <v/>
      </c>
      <c r="L41" s="674" t="str">
        <f>IF(ISERROR(VLOOKUP($A41,Aspirantes!$A:$H,Aspirantes!$H$1,FALSE)),"",VLOOKUP($A41,Aspirantes!$A:$H,Aspirantes!$H$1,FALSE))</f>
        <v/>
      </c>
      <c r="M41" s="153"/>
      <c r="N41" s="683" t="str">
        <f>IF('16_P2_Prog'!O41&lt;&gt;"",'16_P2_Prog'!O41,'16_P2_Prog'!BL41)</f>
        <v/>
      </c>
      <c r="O41" s="684" t="str">
        <f>IF('17_P2_Ud'!O41&lt;&gt;"",'17_P2_Ud'!O41,'17_P2_Ud'!BL41)</f>
        <v/>
      </c>
      <c r="P41" s="228"/>
      <c r="Q41" s="267"/>
      <c r="R41" s="267"/>
      <c r="S41" s="676" t="str">
        <f>IF(AND(N41&lt;&gt;"",O41&lt;&gt;""),IF('16_P2_Prog'!O41&lt;&gt;"","---",IF(ISERROR(SUMPRODUCT(N41:O41,$N$6:$O$6)/SUM($N$6:$O$6)),"",ROUND(SUMPRODUCT(N41:O41,$N$6:$O$6)/SUM($N$6:$O$6),4))),"")</f>
        <v/>
      </c>
      <c r="T41" s="267"/>
      <c r="U41" s="681" t="str">
        <f t="shared" si="6"/>
        <v/>
      </c>
      <c r="V41" s="518" t="str">
        <f t="shared" si="7"/>
        <v/>
      </c>
      <c r="W41" s="831" t="str">
        <f>IF('20_P2_Alega'!R41&lt;&gt;"","Estim","")</f>
        <v/>
      </c>
      <c r="X41" s="1677"/>
      <c r="Y41" s="1683" t="str">
        <f t="shared" si="8"/>
        <v/>
      </c>
      <c r="Z41" s="1684" t="str">
        <f t="shared" si="3"/>
        <v/>
      </c>
      <c r="AA41" s="1687" t="str">
        <f t="shared" si="4"/>
        <v/>
      </c>
      <c r="AB41" s="1688" t="str">
        <f t="shared" si="5"/>
        <v/>
      </c>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8" customHeight="1" x14ac:dyDescent="0.2">
      <c r="A42" s="1527" t="str">
        <f>CONCATENATE('01_Carga'!$M$5,"_",$H42)</f>
        <v>FI__25</v>
      </c>
      <c r="B42" s="1405"/>
      <c r="C42" s="1460" t="str">
        <f>'12_P1_Lista'!T42</f>
        <v/>
      </c>
      <c r="D42" s="1461" t="str">
        <f>'12_P1_Lista'!U42</f>
        <v/>
      </c>
      <c r="E42" s="1405"/>
      <c r="F42" s="1726" t="str">
        <f>IF('14_P2_Convoca'!F43&lt;&gt;"",'14_P2_Convoca'!F43,"")</f>
        <v/>
      </c>
      <c r="G42" s="1581"/>
      <c r="H42" s="1202">
        <v>25</v>
      </c>
      <c r="I42" s="134" t="str">
        <f>IF(ISERROR(VLOOKUP($A42,Aspirantes!$A:$H,Aspirantes!$E$1,FALSE)),"",VLOOKUP($A42,Aspirantes!$A:$H,Aspirantes!$E$1,FALSE))</f>
        <v/>
      </c>
      <c r="J42" s="672" t="str">
        <f>IF(ISERROR(VLOOKUP($A42,Aspirantes!$A:$H,Aspirantes!$F$1,FALSE)),"",VLOOKUP($A42,Aspirantes!$A:$H,Aspirantes!$F$1,FALSE))</f>
        <v/>
      </c>
      <c r="K42" s="673" t="str">
        <f>IF(ISERROR(VLOOKUP($A42,Aspirantes!$A:$H,Aspirantes!$G$1,FALSE)),"",VLOOKUP($A42,Aspirantes!$A:$H,Aspirantes!$G$1,FALSE))</f>
        <v/>
      </c>
      <c r="L42" s="674" t="str">
        <f>IF(ISERROR(VLOOKUP($A42,Aspirantes!$A:$H,Aspirantes!$H$1,FALSE)),"",VLOOKUP($A42,Aspirantes!$A:$H,Aspirantes!$H$1,FALSE))</f>
        <v/>
      </c>
      <c r="M42" s="153"/>
      <c r="N42" s="683" t="str">
        <f>IF('16_P2_Prog'!O42&lt;&gt;"",'16_P2_Prog'!O42,'16_P2_Prog'!BL42)</f>
        <v/>
      </c>
      <c r="O42" s="684" t="str">
        <f>IF('17_P2_Ud'!O42&lt;&gt;"",'17_P2_Ud'!O42,'17_P2_Ud'!BL42)</f>
        <v/>
      </c>
      <c r="P42" s="228"/>
      <c r="Q42" s="267"/>
      <c r="R42" s="267"/>
      <c r="S42" s="676" t="str">
        <f>IF(AND(N42&lt;&gt;"",O42&lt;&gt;""),IF('16_P2_Prog'!O42&lt;&gt;"","---",IF(ISERROR(SUMPRODUCT(N42:O42,$N$6:$O$6)/SUM($N$6:$O$6)),"",ROUND(SUMPRODUCT(N42:O42,$N$6:$O$6)/SUM($N$6:$O$6),4))),"")</f>
        <v/>
      </c>
      <c r="T42" s="267"/>
      <c r="U42" s="681" t="str">
        <f t="shared" si="6"/>
        <v/>
      </c>
      <c r="V42" s="518" t="str">
        <f t="shared" si="7"/>
        <v/>
      </c>
      <c r="W42" s="831" t="str">
        <f>IF('20_P2_Alega'!R42&lt;&gt;"","Estim","")</f>
        <v/>
      </c>
      <c r="X42" s="1677"/>
      <c r="Y42" s="1683" t="str">
        <f t="shared" si="8"/>
        <v/>
      </c>
      <c r="Z42" s="1684" t="str">
        <f t="shared" si="3"/>
        <v/>
      </c>
      <c r="AA42" s="1687" t="str">
        <f t="shared" si="4"/>
        <v/>
      </c>
      <c r="AB42" s="1688" t="str">
        <f t="shared" si="5"/>
        <v/>
      </c>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8" customHeight="1" x14ac:dyDescent="0.2">
      <c r="A43" s="1527" t="str">
        <f>CONCATENATE('01_Carga'!$M$5,"_",$H43)</f>
        <v>FI__26</v>
      </c>
      <c r="B43" s="1405"/>
      <c r="C43" s="1460" t="str">
        <f>'12_P1_Lista'!T43</f>
        <v/>
      </c>
      <c r="D43" s="1461" t="str">
        <f>'12_P1_Lista'!U43</f>
        <v/>
      </c>
      <c r="E43" s="1405"/>
      <c r="F43" s="1726" t="str">
        <f>IF('14_P2_Convoca'!F44&lt;&gt;"",'14_P2_Convoca'!F44,"")</f>
        <v/>
      </c>
      <c r="G43" s="1581"/>
      <c r="H43" s="1202">
        <v>26</v>
      </c>
      <c r="I43" s="134" t="str">
        <f>IF(ISERROR(VLOOKUP($A43,Aspirantes!$A:$H,Aspirantes!$E$1,FALSE)),"",VLOOKUP($A43,Aspirantes!$A:$H,Aspirantes!$E$1,FALSE))</f>
        <v/>
      </c>
      <c r="J43" s="672" t="str">
        <f>IF(ISERROR(VLOOKUP($A43,Aspirantes!$A:$H,Aspirantes!$F$1,FALSE)),"",VLOOKUP($A43,Aspirantes!$A:$H,Aspirantes!$F$1,FALSE))</f>
        <v/>
      </c>
      <c r="K43" s="673" t="str">
        <f>IF(ISERROR(VLOOKUP($A43,Aspirantes!$A:$H,Aspirantes!$G$1,FALSE)),"",VLOOKUP($A43,Aspirantes!$A:$H,Aspirantes!$G$1,FALSE))</f>
        <v/>
      </c>
      <c r="L43" s="674" t="str">
        <f>IF(ISERROR(VLOOKUP($A43,Aspirantes!$A:$H,Aspirantes!$H$1,FALSE)),"",VLOOKUP($A43,Aspirantes!$A:$H,Aspirantes!$H$1,FALSE))</f>
        <v/>
      </c>
      <c r="M43" s="153"/>
      <c r="N43" s="683" t="str">
        <f>IF('16_P2_Prog'!O43&lt;&gt;"",'16_P2_Prog'!O43,'16_P2_Prog'!BL43)</f>
        <v/>
      </c>
      <c r="O43" s="684" t="str">
        <f>IF('17_P2_Ud'!O43&lt;&gt;"",'17_P2_Ud'!O43,'17_P2_Ud'!BL43)</f>
        <v/>
      </c>
      <c r="P43" s="228"/>
      <c r="Q43" s="267"/>
      <c r="R43" s="267"/>
      <c r="S43" s="676" t="str">
        <f>IF(AND(N43&lt;&gt;"",O43&lt;&gt;""),IF('16_P2_Prog'!O43&lt;&gt;"","---",IF(ISERROR(SUMPRODUCT(N43:O43,$N$6:$O$6)/SUM($N$6:$O$6)),"",ROUND(SUMPRODUCT(N43:O43,$N$6:$O$6)/SUM($N$6:$O$6),4))),"")</f>
        <v/>
      </c>
      <c r="T43" s="267"/>
      <c r="U43" s="681" t="str">
        <f t="shared" si="6"/>
        <v/>
      </c>
      <c r="V43" s="518" t="str">
        <f t="shared" si="7"/>
        <v/>
      </c>
      <c r="W43" s="831" t="str">
        <f>IF('20_P2_Alega'!R43&lt;&gt;"","Estim","")</f>
        <v/>
      </c>
      <c r="X43" s="1677"/>
      <c r="Y43" s="1683" t="str">
        <f t="shared" si="8"/>
        <v/>
      </c>
      <c r="Z43" s="1684" t="str">
        <f t="shared" si="3"/>
        <v/>
      </c>
      <c r="AA43" s="1687" t="str">
        <f t="shared" si="4"/>
        <v/>
      </c>
      <c r="AB43" s="1688" t="str">
        <f t="shared" si="5"/>
        <v/>
      </c>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8" customHeight="1" x14ac:dyDescent="0.2">
      <c r="A44" s="1527" t="str">
        <f>CONCATENATE('01_Carga'!$M$5,"_",$H44)</f>
        <v>FI__27</v>
      </c>
      <c r="B44" s="1405"/>
      <c r="C44" s="1460" t="str">
        <f>'12_P1_Lista'!T44</f>
        <v/>
      </c>
      <c r="D44" s="1461" t="str">
        <f>'12_P1_Lista'!U44</f>
        <v/>
      </c>
      <c r="E44" s="1405"/>
      <c r="F44" s="1726" t="str">
        <f>IF('14_P2_Convoca'!F45&lt;&gt;"",'14_P2_Convoca'!F45,"")</f>
        <v/>
      </c>
      <c r="G44" s="1581"/>
      <c r="H44" s="1202">
        <v>27</v>
      </c>
      <c r="I44" s="134" t="str">
        <f>IF(ISERROR(VLOOKUP($A44,Aspirantes!$A:$H,Aspirantes!$E$1,FALSE)),"",VLOOKUP($A44,Aspirantes!$A:$H,Aspirantes!$E$1,FALSE))</f>
        <v/>
      </c>
      <c r="J44" s="672" t="str">
        <f>IF(ISERROR(VLOOKUP($A44,Aspirantes!$A:$H,Aspirantes!$F$1,FALSE)),"",VLOOKUP($A44,Aspirantes!$A:$H,Aspirantes!$F$1,FALSE))</f>
        <v/>
      </c>
      <c r="K44" s="673" t="str">
        <f>IF(ISERROR(VLOOKUP($A44,Aspirantes!$A:$H,Aspirantes!$G$1,FALSE)),"",VLOOKUP($A44,Aspirantes!$A:$H,Aspirantes!$G$1,FALSE))</f>
        <v/>
      </c>
      <c r="L44" s="674" t="str">
        <f>IF(ISERROR(VLOOKUP($A44,Aspirantes!$A:$H,Aspirantes!$H$1,FALSE)),"",VLOOKUP($A44,Aspirantes!$A:$H,Aspirantes!$H$1,FALSE))</f>
        <v/>
      </c>
      <c r="M44" s="153"/>
      <c r="N44" s="683" t="str">
        <f>IF('16_P2_Prog'!O44&lt;&gt;"",'16_P2_Prog'!O44,'16_P2_Prog'!BL44)</f>
        <v/>
      </c>
      <c r="O44" s="684" t="str">
        <f>IF('17_P2_Ud'!O44&lt;&gt;"",'17_P2_Ud'!O44,'17_P2_Ud'!BL44)</f>
        <v/>
      </c>
      <c r="P44" s="228"/>
      <c r="Q44" s="267"/>
      <c r="R44" s="267"/>
      <c r="S44" s="676" t="str">
        <f>IF(AND(N44&lt;&gt;"",O44&lt;&gt;""),IF('16_P2_Prog'!O44&lt;&gt;"","---",IF(ISERROR(SUMPRODUCT(N44:O44,$N$6:$O$6)/SUM($N$6:$O$6)),"",ROUND(SUMPRODUCT(N44:O44,$N$6:$O$6)/SUM($N$6:$O$6),4))),"")</f>
        <v/>
      </c>
      <c r="T44" s="267"/>
      <c r="U44" s="681" t="str">
        <f t="shared" si="6"/>
        <v/>
      </c>
      <c r="V44" s="518" t="str">
        <f t="shared" si="7"/>
        <v/>
      </c>
      <c r="W44" s="831" t="str">
        <f>IF('20_P2_Alega'!R44&lt;&gt;"","Estim","")</f>
        <v/>
      </c>
      <c r="X44" s="1677"/>
      <c r="Y44" s="1683" t="str">
        <f t="shared" si="8"/>
        <v/>
      </c>
      <c r="Z44" s="1684" t="str">
        <f t="shared" si="3"/>
        <v/>
      </c>
      <c r="AA44" s="1687" t="str">
        <f t="shared" si="4"/>
        <v/>
      </c>
      <c r="AB44" s="1688" t="str">
        <f t="shared" si="5"/>
        <v/>
      </c>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8" customHeight="1" x14ac:dyDescent="0.2">
      <c r="A45" s="1527" t="str">
        <f>CONCATENATE('01_Carga'!$M$5,"_",$H45)</f>
        <v>FI__28</v>
      </c>
      <c r="B45" s="1405"/>
      <c r="C45" s="1460" t="str">
        <f>'12_P1_Lista'!T45</f>
        <v/>
      </c>
      <c r="D45" s="1461" t="str">
        <f>'12_P1_Lista'!U45</f>
        <v/>
      </c>
      <c r="E45" s="1405"/>
      <c r="F45" s="1726" t="str">
        <f>IF('14_P2_Convoca'!F46&lt;&gt;"",'14_P2_Convoca'!F46,"")</f>
        <v/>
      </c>
      <c r="G45" s="1581"/>
      <c r="H45" s="1202">
        <v>28</v>
      </c>
      <c r="I45" s="134" t="str">
        <f>IF(ISERROR(VLOOKUP($A45,Aspirantes!$A:$H,Aspirantes!$E$1,FALSE)),"",VLOOKUP($A45,Aspirantes!$A:$H,Aspirantes!$E$1,FALSE))</f>
        <v/>
      </c>
      <c r="J45" s="672" t="str">
        <f>IF(ISERROR(VLOOKUP($A45,Aspirantes!$A:$H,Aspirantes!$F$1,FALSE)),"",VLOOKUP($A45,Aspirantes!$A:$H,Aspirantes!$F$1,FALSE))</f>
        <v/>
      </c>
      <c r="K45" s="673" t="str">
        <f>IF(ISERROR(VLOOKUP($A45,Aspirantes!$A:$H,Aspirantes!$G$1,FALSE)),"",VLOOKUP($A45,Aspirantes!$A:$H,Aspirantes!$G$1,FALSE))</f>
        <v/>
      </c>
      <c r="L45" s="674" t="str">
        <f>IF(ISERROR(VLOOKUP($A45,Aspirantes!$A:$H,Aspirantes!$H$1,FALSE)),"",VLOOKUP($A45,Aspirantes!$A:$H,Aspirantes!$H$1,FALSE))</f>
        <v/>
      </c>
      <c r="M45" s="153"/>
      <c r="N45" s="683" t="str">
        <f>IF('16_P2_Prog'!O45&lt;&gt;"",'16_P2_Prog'!O45,'16_P2_Prog'!BL45)</f>
        <v/>
      </c>
      <c r="O45" s="684" t="str">
        <f>IF('17_P2_Ud'!O45&lt;&gt;"",'17_P2_Ud'!O45,'17_P2_Ud'!BL45)</f>
        <v/>
      </c>
      <c r="P45" s="228"/>
      <c r="Q45" s="267"/>
      <c r="R45" s="267"/>
      <c r="S45" s="676" t="str">
        <f>IF(AND(N45&lt;&gt;"",O45&lt;&gt;""),IF('16_P2_Prog'!O45&lt;&gt;"","---",IF(ISERROR(SUMPRODUCT(N45:O45,$N$6:$O$6)/SUM($N$6:$O$6)),"",ROUND(SUMPRODUCT(N45:O45,$N$6:$O$6)/SUM($N$6:$O$6),4))),"")</f>
        <v/>
      </c>
      <c r="T45" s="267"/>
      <c r="U45" s="681" t="str">
        <f t="shared" si="6"/>
        <v/>
      </c>
      <c r="V45" s="518" t="str">
        <f t="shared" si="7"/>
        <v/>
      </c>
      <c r="W45" s="831" t="str">
        <f>IF('20_P2_Alega'!R45&lt;&gt;"","Estim","")</f>
        <v/>
      </c>
      <c r="X45" s="1677"/>
      <c r="Y45" s="1683" t="str">
        <f t="shared" si="8"/>
        <v/>
      </c>
      <c r="Z45" s="1684" t="str">
        <f t="shared" si="3"/>
        <v/>
      </c>
      <c r="AA45" s="1687" t="str">
        <f t="shared" si="4"/>
        <v/>
      </c>
      <c r="AB45" s="1688" t="str">
        <f t="shared" si="5"/>
        <v/>
      </c>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8" customHeight="1" x14ac:dyDescent="0.2">
      <c r="A46" s="1527" t="str">
        <f>CONCATENATE('01_Carga'!$M$5,"_",$H46)</f>
        <v>FI__29</v>
      </c>
      <c r="B46" s="1405"/>
      <c r="C46" s="1460" t="str">
        <f>'12_P1_Lista'!T46</f>
        <v/>
      </c>
      <c r="D46" s="1461" t="str">
        <f>'12_P1_Lista'!U46</f>
        <v/>
      </c>
      <c r="E46" s="1405"/>
      <c r="F46" s="1726" t="str">
        <f>IF('14_P2_Convoca'!F47&lt;&gt;"",'14_P2_Convoca'!F47,"")</f>
        <v/>
      </c>
      <c r="G46" s="1581"/>
      <c r="H46" s="1202">
        <v>29</v>
      </c>
      <c r="I46" s="134" t="str">
        <f>IF(ISERROR(VLOOKUP($A46,Aspirantes!$A:$H,Aspirantes!$E$1,FALSE)),"",VLOOKUP($A46,Aspirantes!$A:$H,Aspirantes!$E$1,FALSE))</f>
        <v/>
      </c>
      <c r="J46" s="672" t="str">
        <f>IF(ISERROR(VLOOKUP($A46,Aspirantes!$A:$H,Aspirantes!$F$1,FALSE)),"",VLOOKUP($A46,Aspirantes!$A:$H,Aspirantes!$F$1,FALSE))</f>
        <v/>
      </c>
      <c r="K46" s="673" t="str">
        <f>IF(ISERROR(VLOOKUP($A46,Aspirantes!$A:$H,Aspirantes!$G$1,FALSE)),"",VLOOKUP($A46,Aspirantes!$A:$H,Aspirantes!$G$1,FALSE))</f>
        <v/>
      </c>
      <c r="L46" s="674" t="str">
        <f>IF(ISERROR(VLOOKUP($A46,Aspirantes!$A:$H,Aspirantes!$H$1,FALSE)),"",VLOOKUP($A46,Aspirantes!$A:$H,Aspirantes!$H$1,FALSE))</f>
        <v/>
      </c>
      <c r="M46" s="153"/>
      <c r="N46" s="683" t="str">
        <f>IF('16_P2_Prog'!O46&lt;&gt;"",'16_P2_Prog'!O46,'16_P2_Prog'!BL46)</f>
        <v/>
      </c>
      <c r="O46" s="684" t="str">
        <f>IF('17_P2_Ud'!O46&lt;&gt;"",'17_P2_Ud'!O46,'17_P2_Ud'!BL46)</f>
        <v/>
      </c>
      <c r="P46" s="228"/>
      <c r="Q46" s="267"/>
      <c r="R46" s="267"/>
      <c r="S46" s="676" t="str">
        <f>IF(AND(N46&lt;&gt;"",O46&lt;&gt;""),IF('16_P2_Prog'!O46&lt;&gt;"","---",IF(ISERROR(SUMPRODUCT(N46:O46,$N$6:$O$6)/SUM($N$6:$O$6)),"",ROUND(SUMPRODUCT(N46:O46,$N$6:$O$6)/SUM($N$6:$O$6),4))),"")</f>
        <v/>
      </c>
      <c r="T46" s="267"/>
      <c r="U46" s="681" t="str">
        <f t="shared" si="6"/>
        <v/>
      </c>
      <c r="V46" s="518" t="str">
        <f t="shared" si="7"/>
        <v/>
      </c>
      <c r="W46" s="831" t="str">
        <f>IF('20_P2_Alega'!R46&lt;&gt;"","Estim","")</f>
        <v/>
      </c>
      <c r="X46" s="1677"/>
      <c r="Y46" s="1683" t="str">
        <f t="shared" si="8"/>
        <v/>
      </c>
      <c r="Z46" s="1684" t="str">
        <f t="shared" si="3"/>
        <v/>
      </c>
      <c r="AA46" s="1687" t="str">
        <f t="shared" si="4"/>
        <v/>
      </c>
      <c r="AB46" s="1688" t="str">
        <f t="shared" si="5"/>
        <v/>
      </c>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8" customHeight="1" x14ac:dyDescent="0.2">
      <c r="A47" s="1527" t="str">
        <f>CONCATENATE('01_Carga'!$M$5,"_",$H47)</f>
        <v>FI__30</v>
      </c>
      <c r="B47" s="1405"/>
      <c r="C47" s="1460" t="str">
        <f>'12_P1_Lista'!T47</f>
        <v/>
      </c>
      <c r="D47" s="1461" t="str">
        <f>'12_P1_Lista'!U47</f>
        <v/>
      </c>
      <c r="E47" s="1405"/>
      <c r="F47" s="1726" t="str">
        <f>IF('14_P2_Convoca'!F48&lt;&gt;"",'14_P2_Convoca'!F48,"")</f>
        <v/>
      </c>
      <c r="G47" s="1581"/>
      <c r="H47" s="1202">
        <v>30</v>
      </c>
      <c r="I47" s="134" t="str">
        <f>IF(ISERROR(VLOOKUP($A47,Aspirantes!$A:$H,Aspirantes!$E$1,FALSE)),"",VLOOKUP($A47,Aspirantes!$A:$H,Aspirantes!$E$1,FALSE))</f>
        <v/>
      </c>
      <c r="J47" s="672" t="str">
        <f>IF(ISERROR(VLOOKUP($A47,Aspirantes!$A:$H,Aspirantes!$F$1,FALSE)),"",VLOOKUP($A47,Aspirantes!$A:$H,Aspirantes!$F$1,FALSE))</f>
        <v/>
      </c>
      <c r="K47" s="673" t="str">
        <f>IF(ISERROR(VLOOKUP($A47,Aspirantes!$A:$H,Aspirantes!$G$1,FALSE)),"",VLOOKUP($A47,Aspirantes!$A:$H,Aspirantes!$G$1,FALSE))</f>
        <v/>
      </c>
      <c r="L47" s="674" t="str">
        <f>IF(ISERROR(VLOOKUP($A47,Aspirantes!$A:$H,Aspirantes!$H$1,FALSE)),"",VLOOKUP($A47,Aspirantes!$A:$H,Aspirantes!$H$1,FALSE))</f>
        <v/>
      </c>
      <c r="M47" s="153"/>
      <c r="N47" s="683" t="str">
        <f>IF('16_P2_Prog'!O47&lt;&gt;"",'16_P2_Prog'!O47,'16_P2_Prog'!BL47)</f>
        <v/>
      </c>
      <c r="O47" s="684" t="str">
        <f>IF('17_P2_Ud'!O47&lt;&gt;"",'17_P2_Ud'!O47,'17_P2_Ud'!BL47)</f>
        <v/>
      </c>
      <c r="P47" s="228"/>
      <c r="Q47" s="267"/>
      <c r="R47" s="267"/>
      <c r="S47" s="676" t="str">
        <f>IF(AND(N47&lt;&gt;"",O47&lt;&gt;""),IF('16_P2_Prog'!O47&lt;&gt;"","---",IF(ISERROR(SUMPRODUCT(N47:O47,$N$6:$O$6)/SUM($N$6:$O$6)),"",ROUND(SUMPRODUCT(N47:O47,$N$6:$O$6)/SUM($N$6:$O$6),4))),"")</f>
        <v/>
      </c>
      <c r="T47" s="267"/>
      <c r="U47" s="681" t="str">
        <f t="shared" si="6"/>
        <v/>
      </c>
      <c r="V47" s="518" t="str">
        <f t="shared" si="7"/>
        <v/>
      </c>
      <c r="W47" s="831" t="str">
        <f>IF('20_P2_Alega'!R47&lt;&gt;"","Estim","")</f>
        <v/>
      </c>
      <c r="X47" s="1677"/>
      <c r="Y47" s="1683" t="str">
        <f t="shared" si="8"/>
        <v/>
      </c>
      <c r="Z47" s="1684" t="str">
        <f t="shared" si="3"/>
        <v/>
      </c>
      <c r="AA47" s="1687" t="str">
        <f t="shared" si="4"/>
        <v/>
      </c>
      <c r="AB47" s="1688" t="str">
        <f t="shared" si="5"/>
        <v/>
      </c>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8" customHeight="1" x14ac:dyDescent="0.2">
      <c r="A48" s="1527" t="str">
        <f>CONCATENATE('01_Carga'!$M$5,"_",$H48)</f>
        <v>FI__31</v>
      </c>
      <c r="B48" s="1405"/>
      <c r="C48" s="1460" t="str">
        <f>'12_P1_Lista'!T48</f>
        <v/>
      </c>
      <c r="D48" s="1461" t="str">
        <f>'12_P1_Lista'!U48</f>
        <v/>
      </c>
      <c r="E48" s="1405"/>
      <c r="F48" s="1726" t="str">
        <f>IF('14_P2_Convoca'!F49&lt;&gt;"",'14_P2_Convoca'!F49,"")</f>
        <v/>
      </c>
      <c r="G48" s="1581"/>
      <c r="H48" s="1202">
        <v>31</v>
      </c>
      <c r="I48" s="134" t="str">
        <f>IF(ISERROR(VLOOKUP($A48,Aspirantes!$A:$H,Aspirantes!$E$1,FALSE)),"",VLOOKUP($A48,Aspirantes!$A:$H,Aspirantes!$E$1,FALSE))</f>
        <v/>
      </c>
      <c r="J48" s="672" t="str">
        <f>IF(ISERROR(VLOOKUP($A48,Aspirantes!$A:$H,Aspirantes!$F$1,FALSE)),"",VLOOKUP($A48,Aspirantes!$A:$H,Aspirantes!$F$1,FALSE))</f>
        <v/>
      </c>
      <c r="K48" s="673" t="str">
        <f>IF(ISERROR(VLOOKUP($A48,Aspirantes!$A:$H,Aspirantes!$G$1,FALSE)),"",VLOOKUP($A48,Aspirantes!$A:$H,Aspirantes!$G$1,FALSE))</f>
        <v/>
      </c>
      <c r="L48" s="674" t="str">
        <f>IF(ISERROR(VLOOKUP($A48,Aspirantes!$A:$H,Aspirantes!$H$1,FALSE)),"",VLOOKUP($A48,Aspirantes!$A:$H,Aspirantes!$H$1,FALSE))</f>
        <v/>
      </c>
      <c r="M48" s="153"/>
      <c r="N48" s="683" t="str">
        <f>IF('16_P2_Prog'!O48&lt;&gt;"",'16_P2_Prog'!O48,'16_P2_Prog'!BL48)</f>
        <v/>
      </c>
      <c r="O48" s="684" t="str">
        <f>IF('17_P2_Ud'!O48&lt;&gt;"",'17_P2_Ud'!O48,'17_P2_Ud'!BL48)</f>
        <v/>
      </c>
      <c r="P48" s="228"/>
      <c r="Q48" s="267"/>
      <c r="R48" s="267"/>
      <c r="S48" s="676" t="str">
        <f>IF(AND(N48&lt;&gt;"",O48&lt;&gt;""),IF('16_P2_Prog'!O48&lt;&gt;"","---",IF(ISERROR(SUMPRODUCT(N48:O48,$N$6:$O$6)/SUM($N$6:$O$6)),"",ROUND(SUMPRODUCT(N48:O48,$N$6:$O$6)/SUM($N$6:$O$6),4))),"")</f>
        <v/>
      </c>
      <c r="T48" s="267"/>
      <c r="U48" s="681" t="str">
        <f t="shared" si="6"/>
        <v/>
      </c>
      <c r="V48" s="518" t="str">
        <f t="shared" si="7"/>
        <v/>
      </c>
      <c r="W48" s="831" t="str">
        <f>IF('20_P2_Alega'!R48&lt;&gt;"","Estim","")</f>
        <v/>
      </c>
      <c r="X48" s="1677"/>
      <c r="Y48" s="1683" t="str">
        <f t="shared" si="8"/>
        <v/>
      </c>
      <c r="Z48" s="1684" t="str">
        <f t="shared" si="3"/>
        <v/>
      </c>
      <c r="AA48" s="1687" t="str">
        <f t="shared" si="4"/>
        <v/>
      </c>
      <c r="AB48" s="1688" t="str">
        <f t="shared" si="5"/>
        <v/>
      </c>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8" customHeight="1" x14ac:dyDescent="0.2">
      <c r="A49" s="1527" t="str">
        <f>CONCATENATE('01_Carga'!$M$5,"_",$H49)</f>
        <v>FI__32</v>
      </c>
      <c r="B49" s="1405"/>
      <c r="C49" s="1460" t="str">
        <f>'12_P1_Lista'!T49</f>
        <v/>
      </c>
      <c r="D49" s="1461" t="str">
        <f>'12_P1_Lista'!U49</f>
        <v/>
      </c>
      <c r="E49" s="1405"/>
      <c r="F49" s="1726" t="str">
        <f>IF('14_P2_Convoca'!F50&lt;&gt;"",'14_P2_Convoca'!F50,"")</f>
        <v/>
      </c>
      <c r="G49" s="1581"/>
      <c r="H49" s="1202">
        <v>32</v>
      </c>
      <c r="I49" s="134" t="str">
        <f>IF(ISERROR(VLOOKUP($A49,Aspirantes!$A:$H,Aspirantes!$E$1,FALSE)),"",VLOOKUP($A49,Aspirantes!$A:$H,Aspirantes!$E$1,FALSE))</f>
        <v/>
      </c>
      <c r="J49" s="672" t="str">
        <f>IF(ISERROR(VLOOKUP($A49,Aspirantes!$A:$H,Aspirantes!$F$1,FALSE)),"",VLOOKUP($A49,Aspirantes!$A:$H,Aspirantes!$F$1,FALSE))</f>
        <v/>
      </c>
      <c r="K49" s="673" t="str">
        <f>IF(ISERROR(VLOOKUP($A49,Aspirantes!$A:$H,Aspirantes!$G$1,FALSE)),"",VLOOKUP($A49,Aspirantes!$A:$H,Aspirantes!$G$1,FALSE))</f>
        <v/>
      </c>
      <c r="L49" s="674" t="str">
        <f>IF(ISERROR(VLOOKUP($A49,Aspirantes!$A:$H,Aspirantes!$H$1,FALSE)),"",VLOOKUP($A49,Aspirantes!$A:$H,Aspirantes!$H$1,FALSE))</f>
        <v/>
      </c>
      <c r="M49" s="153"/>
      <c r="N49" s="683" t="str">
        <f>IF('16_P2_Prog'!O49&lt;&gt;"",'16_P2_Prog'!O49,'16_P2_Prog'!BL49)</f>
        <v/>
      </c>
      <c r="O49" s="684" t="str">
        <f>IF('17_P2_Ud'!O49&lt;&gt;"",'17_P2_Ud'!O49,'17_P2_Ud'!BL49)</f>
        <v/>
      </c>
      <c r="P49" s="228"/>
      <c r="Q49" s="267"/>
      <c r="R49" s="267"/>
      <c r="S49" s="676" t="str">
        <f>IF(AND(N49&lt;&gt;"",O49&lt;&gt;""),IF('16_P2_Prog'!O49&lt;&gt;"","---",IF(ISERROR(SUMPRODUCT(N49:O49,$N$6:$O$6)/SUM($N$6:$O$6)),"",ROUND(SUMPRODUCT(N49:O49,$N$6:$O$6)/SUM($N$6:$O$6),4))),"")</f>
        <v/>
      </c>
      <c r="T49" s="267"/>
      <c r="U49" s="681" t="str">
        <f t="shared" si="6"/>
        <v/>
      </c>
      <c r="V49" s="518" t="str">
        <f t="shared" si="7"/>
        <v/>
      </c>
      <c r="W49" s="831" t="str">
        <f>IF('20_P2_Alega'!R49&lt;&gt;"","Estim","")</f>
        <v/>
      </c>
      <c r="X49" s="1677"/>
      <c r="Y49" s="1683" t="str">
        <f t="shared" si="8"/>
        <v/>
      </c>
      <c r="Z49" s="1684" t="str">
        <f t="shared" si="3"/>
        <v/>
      </c>
      <c r="AA49" s="1687" t="str">
        <f t="shared" si="4"/>
        <v/>
      </c>
      <c r="AB49" s="1688" t="str">
        <f t="shared" si="5"/>
        <v/>
      </c>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8" customHeight="1" x14ac:dyDescent="0.2">
      <c r="A50" s="1527" t="str">
        <f>CONCATENATE('01_Carga'!$M$5,"_",$H50)</f>
        <v>FI__33</v>
      </c>
      <c r="B50" s="1405"/>
      <c r="C50" s="1460" t="str">
        <f>'12_P1_Lista'!T50</f>
        <v/>
      </c>
      <c r="D50" s="1461" t="str">
        <f>'12_P1_Lista'!U50</f>
        <v/>
      </c>
      <c r="E50" s="1405"/>
      <c r="F50" s="1726" t="str">
        <f>IF('14_P2_Convoca'!F51&lt;&gt;"",'14_P2_Convoca'!F51,"")</f>
        <v/>
      </c>
      <c r="G50" s="1581"/>
      <c r="H50" s="1202">
        <v>33</v>
      </c>
      <c r="I50" s="134" t="str">
        <f>IF(ISERROR(VLOOKUP($A50,Aspirantes!$A:$H,Aspirantes!$E$1,FALSE)),"",VLOOKUP($A50,Aspirantes!$A:$H,Aspirantes!$E$1,FALSE))</f>
        <v/>
      </c>
      <c r="J50" s="672" t="str">
        <f>IF(ISERROR(VLOOKUP($A50,Aspirantes!$A:$H,Aspirantes!$F$1,FALSE)),"",VLOOKUP($A50,Aspirantes!$A:$H,Aspirantes!$F$1,FALSE))</f>
        <v/>
      </c>
      <c r="K50" s="673" t="str">
        <f>IF(ISERROR(VLOOKUP($A50,Aspirantes!$A:$H,Aspirantes!$G$1,FALSE)),"",VLOOKUP($A50,Aspirantes!$A:$H,Aspirantes!$G$1,FALSE))</f>
        <v/>
      </c>
      <c r="L50" s="674" t="str">
        <f>IF(ISERROR(VLOOKUP($A50,Aspirantes!$A:$H,Aspirantes!$H$1,FALSE)),"",VLOOKUP($A50,Aspirantes!$A:$H,Aspirantes!$H$1,FALSE))</f>
        <v/>
      </c>
      <c r="M50" s="153"/>
      <c r="N50" s="683" t="str">
        <f>IF('16_P2_Prog'!O50&lt;&gt;"",'16_P2_Prog'!O50,'16_P2_Prog'!BL50)</f>
        <v/>
      </c>
      <c r="O50" s="684" t="str">
        <f>IF('17_P2_Ud'!O50&lt;&gt;"",'17_P2_Ud'!O50,'17_P2_Ud'!BL50)</f>
        <v/>
      </c>
      <c r="P50" s="228"/>
      <c r="Q50" s="267"/>
      <c r="R50" s="267"/>
      <c r="S50" s="676" t="str">
        <f>IF(AND(N50&lt;&gt;"",O50&lt;&gt;""),IF('16_P2_Prog'!O50&lt;&gt;"","---",IF(ISERROR(SUMPRODUCT(N50:O50,$N$6:$O$6)/SUM($N$6:$O$6)),"",ROUND(SUMPRODUCT(N50:O50,$N$6:$O$6)/SUM($N$6:$O$6),4))),"")</f>
        <v/>
      </c>
      <c r="T50" s="267"/>
      <c r="U50" s="681" t="str">
        <f t="shared" si="6"/>
        <v/>
      </c>
      <c r="V50" s="518" t="str">
        <f t="shared" si="7"/>
        <v/>
      </c>
      <c r="W50" s="831" t="str">
        <f>IF('20_P2_Alega'!R50&lt;&gt;"","Estim","")</f>
        <v/>
      </c>
      <c r="X50" s="1677"/>
      <c r="Y50" s="1683" t="str">
        <f t="shared" si="8"/>
        <v/>
      </c>
      <c r="Z50" s="1684" t="str">
        <f t="shared" si="3"/>
        <v/>
      </c>
      <c r="AA50" s="1687" t="str">
        <f t="shared" si="4"/>
        <v/>
      </c>
      <c r="AB50" s="1688" t="str">
        <f t="shared" si="5"/>
        <v/>
      </c>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8" customHeight="1" x14ac:dyDescent="0.2">
      <c r="A51" s="1527" t="str">
        <f>CONCATENATE('01_Carga'!$M$5,"_",$H51)</f>
        <v>FI__34</v>
      </c>
      <c r="B51" s="1405"/>
      <c r="C51" s="1460" t="str">
        <f>'12_P1_Lista'!T51</f>
        <v/>
      </c>
      <c r="D51" s="1461" t="str">
        <f>'12_P1_Lista'!U51</f>
        <v/>
      </c>
      <c r="E51" s="1405"/>
      <c r="F51" s="1726" t="str">
        <f>IF('14_P2_Convoca'!F52&lt;&gt;"",'14_P2_Convoca'!F52,"")</f>
        <v/>
      </c>
      <c r="G51" s="1581"/>
      <c r="H51" s="1202">
        <v>34</v>
      </c>
      <c r="I51" s="134" t="str">
        <f>IF(ISERROR(VLOOKUP($A51,Aspirantes!$A:$H,Aspirantes!$E$1,FALSE)),"",VLOOKUP($A51,Aspirantes!$A:$H,Aspirantes!$E$1,FALSE))</f>
        <v/>
      </c>
      <c r="J51" s="672" t="str">
        <f>IF(ISERROR(VLOOKUP($A51,Aspirantes!$A:$H,Aspirantes!$F$1,FALSE)),"",VLOOKUP($A51,Aspirantes!$A:$H,Aspirantes!$F$1,FALSE))</f>
        <v/>
      </c>
      <c r="K51" s="673" t="str">
        <f>IF(ISERROR(VLOOKUP($A51,Aspirantes!$A:$H,Aspirantes!$G$1,FALSE)),"",VLOOKUP($A51,Aspirantes!$A:$H,Aspirantes!$G$1,FALSE))</f>
        <v/>
      </c>
      <c r="L51" s="674" t="str">
        <f>IF(ISERROR(VLOOKUP($A51,Aspirantes!$A:$H,Aspirantes!$H$1,FALSE)),"",VLOOKUP($A51,Aspirantes!$A:$H,Aspirantes!$H$1,FALSE))</f>
        <v/>
      </c>
      <c r="M51" s="153"/>
      <c r="N51" s="683" t="str">
        <f>IF('16_P2_Prog'!O51&lt;&gt;"",'16_P2_Prog'!O51,'16_P2_Prog'!BL51)</f>
        <v/>
      </c>
      <c r="O51" s="684" t="str">
        <f>IF('17_P2_Ud'!O51&lt;&gt;"",'17_P2_Ud'!O51,'17_P2_Ud'!BL51)</f>
        <v/>
      </c>
      <c r="P51" s="228"/>
      <c r="Q51" s="267"/>
      <c r="R51" s="267"/>
      <c r="S51" s="676" t="str">
        <f>IF(AND(N51&lt;&gt;"",O51&lt;&gt;""),IF('16_P2_Prog'!O51&lt;&gt;"","---",IF(ISERROR(SUMPRODUCT(N51:O51,$N$6:$O$6)/SUM($N$6:$O$6)),"",ROUND(SUMPRODUCT(N51:O51,$N$6:$O$6)/SUM($N$6:$O$6),4))),"")</f>
        <v/>
      </c>
      <c r="T51" s="267"/>
      <c r="U51" s="681" t="str">
        <f t="shared" si="6"/>
        <v/>
      </c>
      <c r="V51" s="518" t="str">
        <f t="shared" si="7"/>
        <v/>
      </c>
      <c r="W51" s="831" t="str">
        <f>IF('20_P2_Alega'!R51&lt;&gt;"","Estim","")</f>
        <v/>
      </c>
      <c r="X51" s="1677"/>
      <c r="Y51" s="1683" t="str">
        <f t="shared" si="8"/>
        <v/>
      </c>
      <c r="Z51" s="1684" t="str">
        <f t="shared" si="3"/>
        <v/>
      </c>
      <c r="AA51" s="1687" t="str">
        <f t="shared" si="4"/>
        <v/>
      </c>
      <c r="AB51" s="1688" t="str">
        <f t="shared" si="5"/>
        <v/>
      </c>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8" customHeight="1" x14ac:dyDescent="0.2">
      <c r="A52" s="1527" t="str">
        <f>CONCATENATE('01_Carga'!$M$5,"_",$H52)</f>
        <v>FI__35</v>
      </c>
      <c r="B52" s="1405"/>
      <c r="C52" s="1460" t="str">
        <f>'12_P1_Lista'!T52</f>
        <v/>
      </c>
      <c r="D52" s="1461" t="str">
        <f>'12_P1_Lista'!U52</f>
        <v/>
      </c>
      <c r="E52" s="1405"/>
      <c r="F52" s="1726" t="str">
        <f>IF('14_P2_Convoca'!F53&lt;&gt;"",'14_P2_Convoca'!F53,"")</f>
        <v/>
      </c>
      <c r="G52" s="1581"/>
      <c r="H52" s="1202">
        <v>35</v>
      </c>
      <c r="I52" s="134" t="str">
        <f>IF(ISERROR(VLOOKUP($A52,Aspirantes!$A:$H,Aspirantes!$E$1,FALSE)),"",VLOOKUP($A52,Aspirantes!$A:$H,Aspirantes!$E$1,FALSE))</f>
        <v/>
      </c>
      <c r="J52" s="672" t="str">
        <f>IF(ISERROR(VLOOKUP($A52,Aspirantes!$A:$H,Aspirantes!$F$1,FALSE)),"",VLOOKUP($A52,Aspirantes!$A:$H,Aspirantes!$F$1,FALSE))</f>
        <v/>
      </c>
      <c r="K52" s="673" t="str">
        <f>IF(ISERROR(VLOOKUP($A52,Aspirantes!$A:$H,Aspirantes!$G$1,FALSE)),"",VLOOKUP($A52,Aspirantes!$A:$H,Aspirantes!$G$1,FALSE))</f>
        <v/>
      </c>
      <c r="L52" s="674" t="str">
        <f>IF(ISERROR(VLOOKUP($A52,Aspirantes!$A:$H,Aspirantes!$H$1,FALSE)),"",VLOOKUP($A52,Aspirantes!$A:$H,Aspirantes!$H$1,FALSE))</f>
        <v/>
      </c>
      <c r="M52" s="153"/>
      <c r="N52" s="683" t="str">
        <f>IF('16_P2_Prog'!O52&lt;&gt;"",'16_P2_Prog'!O52,'16_P2_Prog'!BL52)</f>
        <v/>
      </c>
      <c r="O52" s="684" t="str">
        <f>IF('17_P2_Ud'!O52&lt;&gt;"",'17_P2_Ud'!O52,'17_P2_Ud'!BL52)</f>
        <v/>
      </c>
      <c r="P52" s="228"/>
      <c r="Q52" s="267"/>
      <c r="R52" s="267"/>
      <c r="S52" s="676" t="str">
        <f>IF(AND(N52&lt;&gt;"",O52&lt;&gt;""),IF('16_P2_Prog'!O52&lt;&gt;"","---",IF(ISERROR(SUMPRODUCT(N52:O52,$N$6:$O$6)/SUM($N$6:$O$6)),"",ROUND(SUMPRODUCT(N52:O52,$N$6:$O$6)/SUM($N$6:$O$6),4))),"")</f>
        <v/>
      </c>
      <c r="T52" s="267"/>
      <c r="U52" s="681" t="str">
        <f t="shared" si="6"/>
        <v/>
      </c>
      <c r="V52" s="518" t="str">
        <f t="shared" si="7"/>
        <v/>
      </c>
      <c r="W52" s="831" t="str">
        <f>IF('20_P2_Alega'!R52&lt;&gt;"","Estim","")</f>
        <v/>
      </c>
      <c r="X52" s="1677"/>
      <c r="Y52" s="1683" t="str">
        <f t="shared" si="8"/>
        <v/>
      </c>
      <c r="Z52" s="1684" t="str">
        <f t="shared" si="3"/>
        <v/>
      </c>
      <c r="AA52" s="1687" t="str">
        <f t="shared" si="4"/>
        <v/>
      </c>
      <c r="AB52" s="1688" t="str">
        <f t="shared" si="5"/>
        <v/>
      </c>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8" customHeight="1" x14ac:dyDescent="0.2">
      <c r="A53" s="1527" t="str">
        <f>CONCATENATE('01_Carga'!$M$5,"_",$H53)</f>
        <v>FI__36</v>
      </c>
      <c r="B53" s="1405"/>
      <c r="C53" s="1460" t="str">
        <f>'12_P1_Lista'!T53</f>
        <v/>
      </c>
      <c r="D53" s="1461" t="str">
        <f>'12_P1_Lista'!U53</f>
        <v/>
      </c>
      <c r="E53" s="1405"/>
      <c r="F53" s="1726" t="str">
        <f>IF('14_P2_Convoca'!F54&lt;&gt;"",'14_P2_Convoca'!F54,"")</f>
        <v/>
      </c>
      <c r="G53" s="1581"/>
      <c r="H53" s="1202">
        <v>36</v>
      </c>
      <c r="I53" s="134" t="str">
        <f>IF(ISERROR(VLOOKUP($A53,Aspirantes!$A:$H,Aspirantes!$E$1,FALSE)),"",VLOOKUP($A53,Aspirantes!$A:$H,Aspirantes!$E$1,FALSE))</f>
        <v/>
      </c>
      <c r="J53" s="672" t="str">
        <f>IF(ISERROR(VLOOKUP($A53,Aspirantes!$A:$H,Aspirantes!$F$1,FALSE)),"",VLOOKUP($A53,Aspirantes!$A:$H,Aspirantes!$F$1,FALSE))</f>
        <v/>
      </c>
      <c r="K53" s="673" t="str">
        <f>IF(ISERROR(VLOOKUP($A53,Aspirantes!$A:$H,Aspirantes!$G$1,FALSE)),"",VLOOKUP($A53,Aspirantes!$A:$H,Aspirantes!$G$1,FALSE))</f>
        <v/>
      </c>
      <c r="L53" s="674" t="str">
        <f>IF(ISERROR(VLOOKUP($A53,Aspirantes!$A:$H,Aspirantes!$H$1,FALSE)),"",VLOOKUP($A53,Aspirantes!$A:$H,Aspirantes!$H$1,FALSE))</f>
        <v/>
      </c>
      <c r="M53" s="153"/>
      <c r="N53" s="683" t="str">
        <f>IF('16_P2_Prog'!O53&lt;&gt;"",'16_P2_Prog'!O53,'16_P2_Prog'!BL53)</f>
        <v/>
      </c>
      <c r="O53" s="684" t="str">
        <f>IF('17_P2_Ud'!O53&lt;&gt;"",'17_P2_Ud'!O53,'17_P2_Ud'!BL53)</f>
        <v/>
      </c>
      <c r="P53" s="228"/>
      <c r="Q53" s="267"/>
      <c r="R53" s="267"/>
      <c r="S53" s="676" t="str">
        <f>IF(AND(N53&lt;&gt;"",O53&lt;&gt;""),IF('16_P2_Prog'!O53&lt;&gt;"","---",IF(ISERROR(SUMPRODUCT(N53:O53,$N$6:$O$6)/SUM($N$6:$O$6)),"",ROUND(SUMPRODUCT(N53:O53,$N$6:$O$6)/SUM($N$6:$O$6),4))),"")</f>
        <v/>
      </c>
      <c r="T53" s="267"/>
      <c r="U53" s="681" t="str">
        <f t="shared" si="6"/>
        <v/>
      </c>
      <c r="V53" s="518" t="str">
        <f t="shared" si="7"/>
        <v/>
      </c>
      <c r="W53" s="831" t="str">
        <f>IF('20_P2_Alega'!R53&lt;&gt;"","Estim","")</f>
        <v/>
      </c>
      <c r="X53" s="1677"/>
      <c r="Y53" s="1683" t="str">
        <f t="shared" si="8"/>
        <v/>
      </c>
      <c r="Z53" s="1684" t="str">
        <f t="shared" si="3"/>
        <v/>
      </c>
      <c r="AA53" s="1687" t="str">
        <f t="shared" si="4"/>
        <v/>
      </c>
      <c r="AB53" s="1688" t="str">
        <f t="shared" si="5"/>
        <v/>
      </c>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8" customHeight="1" x14ac:dyDescent="0.2">
      <c r="A54" s="1527" t="str">
        <f>CONCATENATE('01_Carga'!$M$5,"_",$H54)</f>
        <v>FI__37</v>
      </c>
      <c r="B54" s="1405"/>
      <c r="C54" s="1460" t="str">
        <f>'12_P1_Lista'!T54</f>
        <v/>
      </c>
      <c r="D54" s="1461" t="str">
        <f>'12_P1_Lista'!U54</f>
        <v/>
      </c>
      <c r="E54" s="1405"/>
      <c r="F54" s="1726" t="str">
        <f>IF('14_P2_Convoca'!F55&lt;&gt;"",'14_P2_Convoca'!F55,"")</f>
        <v/>
      </c>
      <c r="G54" s="1581"/>
      <c r="H54" s="1202">
        <v>37</v>
      </c>
      <c r="I54" s="134" t="str">
        <f>IF(ISERROR(VLOOKUP($A54,Aspirantes!$A:$H,Aspirantes!$E$1,FALSE)),"",VLOOKUP($A54,Aspirantes!$A:$H,Aspirantes!$E$1,FALSE))</f>
        <v/>
      </c>
      <c r="J54" s="672" t="str">
        <f>IF(ISERROR(VLOOKUP($A54,Aspirantes!$A:$H,Aspirantes!$F$1,FALSE)),"",VLOOKUP($A54,Aspirantes!$A:$H,Aspirantes!$F$1,FALSE))</f>
        <v/>
      </c>
      <c r="K54" s="673" t="str">
        <f>IF(ISERROR(VLOOKUP($A54,Aspirantes!$A:$H,Aspirantes!$G$1,FALSE)),"",VLOOKUP($A54,Aspirantes!$A:$H,Aspirantes!$G$1,FALSE))</f>
        <v/>
      </c>
      <c r="L54" s="674" t="str">
        <f>IF(ISERROR(VLOOKUP($A54,Aspirantes!$A:$H,Aspirantes!$H$1,FALSE)),"",VLOOKUP($A54,Aspirantes!$A:$H,Aspirantes!$H$1,FALSE))</f>
        <v/>
      </c>
      <c r="M54" s="153"/>
      <c r="N54" s="683" t="str">
        <f>IF('16_P2_Prog'!O54&lt;&gt;"",'16_P2_Prog'!O54,'16_P2_Prog'!BL54)</f>
        <v/>
      </c>
      <c r="O54" s="684" t="str">
        <f>IF('17_P2_Ud'!O54&lt;&gt;"",'17_P2_Ud'!O54,'17_P2_Ud'!BL54)</f>
        <v/>
      </c>
      <c r="P54" s="228"/>
      <c r="Q54" s="267"/>
      <c r="R54" s="267"/>
      <c r="S54" s="676" t="str">
        <f>IF(AND(N54&lt;&gt;"",O54&lt;&gt;""),IF('16_P2_Prog'!O54&lt;&gt;"","---",IF(ISERROR(SUMPRODUCT(N54:O54,$N$6:$O$6)/SUM($N$6:$O$6)),"",ROUND(SUMPRODUCT(N54:O54,$N$6:$O$6)/SUM($N$6:$O$6),4))),"")</f>
        <v/>
      </c>
      <c r="T54" s="267"/>
      <c r="U54" s="681" t="str">
        <f t="shared" si="6"/>
        <v/>
      </c>
      <c r="V54" s="518" t="str">
        <f t="shared" si="7"/>
        <v/>
      </c>
      <c r="W54" s="831" t="str">
        <f>IF('20_P2_Alega'!R54&lt;&gt;"","Estim","")</f>
        <v/>
      </c>
      <c r="X54" s="1677"/>
      <c r="Y54" s="1683" t="str">
        <f t="shared" si="8"/>
        <v/>
      </c>
      <c r="Z54" s="1684" t="str">
        <f t="shared" si="3"/>
        <v/>
      </c>
      <c r="AA54" s="1687" t="str">
        <f t="shared" si="4"/>
        <v/>
      </c>
      <c r="AB54" s="1688" t="str">
        <f t="shared" si="5"/>
        <v/>
      </c>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8" customHeight="1" x14ac:dyDescent="0.2">
      <c r="A55" s="1527" t="str">
        <f>CONCATENATE('01_Carga'!$M$5,"_",$H55)</f>
        <v>FI__38</v>
      </c>
      <c r="B55" s="1405"/>
      <c r="C55" s="1460" t="str">
        <f>'12_P1_Lista'!T55</f>
        <v/>
      </c>
      <c r="D55" s="1461" t="str">
        <f>'12_P1_Lista'!U55</f>
        <v/>
      </c>
      <c r="E55" s="1405"/>
      <c r="F55" s="1726" t="str">
        <f>IF('14_P2_Convoca'!F56&lt;&gt;"",'14_P2_Convoca'!F56,"")</f>
        <v/>
      </c>
      <c r="G55" s="1581"/>
      <c r="H55" s="1202">
        <v>38</v>
      </c>
      <c r="I55" s="134" t="str">
        <f>IF(ISERROR(VLOOKUP($A55,Aspirantes!$A:$H,Aspirantes!$E$1,FALSE)),"",VLOOKUP($A55,Aspirantes!$A:$H,Aspirantes!$E$1,FALSE))</f>
        <v/>
      </c>
      <c r="J55" s="672" t="str">
        <f>IF(ISERROR(VLOOKUP($A55,Aspirantes!$A:$H,Aspirantes!$F$1,FALSE)),"",VLOOKUP($A55,Aspirantes!$A:$H,Aspirantes!$F$1,FALSE))</f>
        <v/>
      </c>
      <c r="K55" s="673" t="str">
        <f>IF(ISERROR(VLOOKUP($A55,Aspirantes!$A:$H,Aspirantes!$G$1,FALSE)),"",VLOOKUP($A55,Aspirantes!$A:$H,Aspirantes!$G$1,FALSE))</f>
        <v/>
      </c>
      <c r="L55" s="674" t="str">
        <f>IF(ISERROR(VLOOKUP($A55,Aspirantes!$A:$H,Aspirantes!$H$1,FALSE)),"",VLOOKUP($A55,Aspirantes!$A:$H,Aspirantes!$H$1,FALSE))</f>
        <v/>
      </c>
      <c r="M55" s="153"/>
      <c r="N55" s="683" t="str">
        <f>IF('16_P2_Prog'!O55&lt;&gt;"",'16_P2_Prog'!O55,'16_P2_Prog'!BL55)</f>
        <v/>
      </c>
      <c r="O55" s="684" t="str">
        <f>IF('17_P2_Ud'!O55&lt;&gt;"",'17_P2_Ud'!O55,'17_P2_Ud'!BL55)</f>
        <v/>
      </c>
      <c r="P55" s="228"/>
      <c r="Q55" s="267"/>
      <c r="R55" s="267"/>
      <c r="S55" s="676" t="str">
        <f>IF(AND(N55&lt;&gt;"",O55&lt;&gt;""),IF('16_P2_Prog'!O55&lt;&gt;"","---",IF(ISERROR(SUMPRODUCT(N55:O55,$N$6:$O$6)/SUM($N$6:$O$6)),"",ROUND(SUMPRODUCT(N55:O55,$N$6:$O$6)/SUM($N$6:$O$6),4))),"")</f>
        <v/>
      </c>
      <c r="T55" s="267"/>
      <c r="U55" s="681" t="str">
        <f t="shared" si="6"/>
        <v/>
      </c>
      <c r="V55" s="518" t="str">
        <f t="shared" si="7"/>
        <v/>
      </c>
      <c r="W55" s="831" t="str">
        <f>IF('20_P2_Alega'!R55&lt;&gt;"","Estim","")</f>
        <v/>
      </c>
      <c r="X55" s="1677"/>
      <c r="Y55" s="1683" t="str">
        <f t="shared" si="8"/>
        <v/>
      </c>
      <c r="Z55" s="1684" t="str">
        <f t="shared" si="3"/>
        <v/>
      </c>
      <c r="AA55" s="1687" t="str">
        <f t="shared" si="4"/>
        <v/>
      </c>
      <c r="AB55" s="1688" t="str">
        <f t="shared" si="5"/>
        <v/>
      </c>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8" customHeight="1" x14ac:dyDescent="0.2">
      <c r="A56" s="1527" t="str">
        <f>CONCATENATE('01_Carga'!$M$5,"_",$H56)</f>
        <v>FI__39</v>
      </c>
      <c r="B56" s="1405"/>
      <c r="C56" s="1460" t="str">
        <f>'12_P1_Lista'!T56</f>
        <v/>
      </c>
      <c r="D56" s="1461" t="str">
        <f>'12_P1_Lista'!U56</f>
        <v/>
      </c>
      <c r="E56" s="1405"/>
      <c r="F56" s="1726" t="str">
        <f>IF('14_P2_Convoca'!F57&lt;&gt;"",'14_P2_Convoca'!F57,"")</f>
        <v/>
      </c>
      <c r="G56" s="1581"/>
      <c r="H56" s="1202">
        <v>39</v>
      </c>
      <c r="I56" s="134" t="str">
        <f>IF(ISERROR(VLOOKUP($A56,Aspirantes!$A:$H,Aspirantes!$E$1,FALSE)),"",VLOOKUP($A56,Aspirantes!$A:$H,Aspirantes!$E$1,FALSE))</f>
        <v/>
      </c>
      <c r="J56" s="672" t="str">
        <f>IF(ISERROR(VLOOKUP($A56,Aspirantes!$A:$H,Aspirantes!$F$1,FALSE)),"",VLOOKUP($A56,Aspirantes!$A:$H,Aspirantes!$F$1,FALSE))</f>
        <v/>
      </c>
      <c r="K56" s="673" t="str">
        <f>IF(ISERROR(VLOOKUP($A56,Aspirantes!$A:$H,Aspirantes!$G$1,FALSE)),"",VLOOKUP($A56,Aspirantes!$A:$H,Aspirantes!$G$1,FALSE))</f>
        <v/>
      </c>
      <c r="L56" s="674" t="str">
        <f>IF(ISERROR(VLOOKUP($A56,Aspirantes!$A:$H,Aspirantes!$H$1,FALSE)),"",VLOOKUP($A56,Aspirantes!$A:$H,Aspirantes!$H$1,FALSE))</f>
        <v/>
      </c>
      <c r="M56" s="153"/>
      <c r="N56" s="683" t="str">
        <f>IF('16_P2_Prog'!O56&lt;&gt;"",'16_P2_Prog'!O56,'16_P2_Prog'!BL56)</f>
        <v/>
      </c>
      <c r="O56" s="684" t="str">
        <f>IF('17_P2_Ud'!O56&lt;&gt;"",'17_P2_Ud'!O56,'17_P2_Ud'!BL56)</f>
        <v/>
      </c>
      <c r="P56" s="228"/>
      <c r="Q56" s="267"/>
      <c r="R56" s="267"/>
      <c r="S56" s="676" t="str">
        <f>IF(AND(N56&lt;&gt;"",O56&lt;&gt;""),IF('16_P2_Prog'!O56&lt;&gt;"","---",IF(ISERROR(SUMPRODUCT(N56:O56,$N$6:$O$6)/SUM($N$6:$O$6)),"",ROUND(SUMPRODUCT(N56:O56,$N$6:$O$6)/SUM($N$6:$O$6),4))),"")</f>
        <v/>
      </c>
      <c r="T56" s="267"/>
      <c r="U56" s="681" t="str">
        <f t="shared" si="6"/>
        <v/>
      </c>
      <c r="V56" s="518" t="str">
        <f t="shared" si="7"/>
        <v/>
      </c>
      <c r="W56" s="831" t="str">
        <f>IF('20_P2_Alega'!R56&lt;&gt;"","Estim","")</f>
        <v/>
      </c>
      <c r="X56" s="1677"/>
      <c r="Y56" s="1683" t="str">
        <f t="shared" si="8"/>
        <v/>
      </c>
      <c r="Z56" s="1684" t="str">
        <f t="shared" si="3"/>
        <v/>
      </c>
      <c r="AA56" s="1687" t="str">
        <f t="shared" si="4"/>
        <v/>
      </c>
      <c r="AB56" s="1688" t="str">
        <f t="shared" si="5"/>
        <v/>
      </c>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8" customHeight="1" x14ac:dyDescent="0.2">
      <c r="A57" s="1527" t="str">
        <f>CONCATENATE('01_Carga'!$M$5,"_",$H57)</f>
        <v>FI__40</v>
      </c>
      <c r="B57" s="1405"/>
      <c r="C57" s="1460" t="str">
        <f>'12_P1_Lista'!T57</f>
        <v/>
      </c>
      <c r="D57" s="1461" t="str">
        <f>'12_P1_Lista'!U57</f>
        <v/>
      </c>
      <c r="E57" s="1405"/>
      <c r="F57" s="1726" t="str">
        <f>IF('14_P2_Convoca'!F58&lt;&gt;"",'14_P2_Convoca'!F58,"")</f>
        <v/>
      </c>
      <c r="G57" s="1581"/>
      <c r="H57" s="1202">
        <v>40</v>
      </c>
      <c r="I57" s="134" t="str">
        <f>IF(ISERROR(VLOOKUP($A57,Aspirantes!$A:$H,Aspirantes!$E$1,FALSE)),"",VLOOKUP($A57,Aspirantes!$A:$H,Aspirantes!$E$1,FALSE))</f>
        <v/>
      </c>
      <c r="J57" s="672" t="str">
        <f>IF(ISERROR(VLOOKUP($A57,Aspirantes!$A:$H,Aspirantes!$F$1,FALSE)),"",VLOOKUP($A57,Aspirantes!$A:$H,Aspirantes!$F$1,FALSE))</f>
        <v/>
      </c>
      <c r="K57" s="673" t="str">
        <f>IF(ISERROR(VLOOKUP($A57,Aspirantes!$A:$H,Aspirantes!$G$1,FALSE)),"",VLOOKUP($A57,Aspirantes!$A:$H,Aspirantes!$G$1,FALSE))</f>
        <v/>
      </c>
      <c r="L57" s="674" t="str">
        <f>IF(ISERROR(VLOOKUP($A57,Aspirantes!$A:$H,Aspirantes!$H$1,FALSE)),"",VLOOKUP($A57,Aspirantes!$A:$H,Aspirantes!$H$1,FALSE))</f>
        <v/>
      </c>
      <c r="M57" s="153"/>
      <c r="N57" s="683" t="str">
        <f>IF('16_P2_Prog'!O57&lt;&gt;"",'16_P2_Prog'!O57,'16_P2_Prog'!BL57)</f>
        <v/>
      </c>
      <c r="O57" s="684" t="str">
        <f>IF('17_P2_Ud'!O57&lt;&gt;"",'17_P2_Ud'!O57,'17_P2_Ud'!BL57)</f>
        <v/>
      </c>
      <c r="P57" s="228"/>
      <c r="Q57" s="267"/>
      <c r="R57" s="267"/>
      <c r="S57" s="676" t="str">
        <f>IF(AND(N57&lt;&gt;"",O57&lt;&gt;""),IF('16_P2_Prog'!O57&lt;&gt;"","---",IF(ISERROR(SUMPRODUCT(N57:O57,$N$6:$O$6)/SUM($N$6:$O$6)),"",ROUND(SUMPRODUCT(N57:O57,$N$6:$O$6)/SUM($N$6:$O$6),4))),"")</f>
        <v/>
      </c>
      <c r="T57" s="267"/>
      <c r="U57" s="681" t="str">
        <f t="shared" si="6"/>
        <v/>
      </c>
      <c r="V57" s="518" t="str">
        <f t="shared" si="7"/>
        <v/>
      </c>
      <c r="W57" s="831" t="str">
        <f>IF('20_P2_Alega'!R57&lt;&gt;"","Estim","")</f>
        <v/>
      </c>
      <c r="X57" s="1677"/>
      <c r="Y57" s="1683" t="str">
        <f t="shared" si="8"/>
        <v/>
      </c>
      <c r="Z57" s="1684" t="str">
        <f t="shared" si="3"/>
        <v/>
      </c>
      <c r="AA57" s="1687" t="str">
        <f t="shared" si="4"/>
        <v/>
      </c>
      <c r="AB57" s="1688" t="str">
        <f t="shared" si="5"/>
        <v/>
      </c>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8" customHeight="1" x14ac:dyDescent="0.2">
      <c r="A58" s="1527" t="str">
        <f>CONCATENATE('01_Carga'!$M$5,"_",$H58)</f>
        <v>FI__41</v>
      </c>
      <c r="B58" s="1405"/>
      <c r="C58" s="1460" t="str">
        <f>'12_P1_Lista'!T58</f>
        <v/>
      </c>
      <c r="D58" s="1461" t="str">
        <f>'12_P1_Lista'!U58</f>
        <v/>
      </c>
      <c r="E58" s="1405"/>
      <c r="F58" s="1726" t="str">
        <f>IF('14_P2_Convoca'!F59&lt;&gt;"",'14_P2_Convoca'!F59,"")</f>
        <v/>
      </c>
      <c r="G58" s="1581"/>
      <c r="H58" s="1202">
        <v>41</v>
      </c>
      <c r="I58" s="134" t="str">
        <f>IF(ISERROR(VLOOKUP($A58,Aspirantes!$A:$H,Aspirantes!$E$1,FALSE)),"",VLOOKUP($A58,Aspirantes!$A:$H,Aspirantes!$E$1,FALSE))</f>
        <v/>
      </c>
      <c r="J58" s="672" t="str">
        <f>IF(ISERROR(VLOOKUP($A58,Aspirantes!$A:$H,Aspirantes!$F$1,FALSE)),"",VLOOKUP($A58,Aspirantes!$A:$H,Aspirantes!$F$1,FALSE))</f>
        <v/>
      </c>
      <c r="K58" s="673" t="str">
        <f>IF(ISERROR(VLOOKUP($A58,Aspirantes!$A:$H,Aspirantes!$G$1,FALSE)),"",VLOOKUP($A58,Aspirantes!$A:$H,Aspirantes!$G$1,FALSE))</f>
        <v/>
      </c>
      <c r="L58" s="674" t="str">
        <f>IF(ISERROR(VLOOKUP($A58,Aspirantes!$A:$H,Aspirantes!$H$1,FALSE)),"",VLOOKUP($A58,Aspirantes!$A:$H,Aspirantes!$H$1,FALSE))</f>
        <v/>
      </c>
      <c r="M58" s="153"/>
      <c r="N58" s="683" t="str">
        <f>IF('16_P2_Prog'!O58&lt;&gt;"",'16_P2_Prog'!O58,'16_P2_Prog'!BL58)</f>
        <v/>
      </c>
      <c r="O58" s="684" t="str">
        <f>IF('17_P2_Ud'!O58&lt;&gt;"",'17_P2_Ud'!O58,'17_P2_Ud'!BL58)</f>
        <v/>
      </c>
      <c r="P58" s="228"/>
      <c r="Q58" s="267"/>
      <c r="R58" s="267"/>
      <c r="S58" s="676" t="str">
        <f>IF(AND(N58&lt;&gt;"",O58&lt;&gt;""),IF('16_P2_Prog'!O58&lt;&gt;"","---",IF(ISERROR(SUMPRODUCT(N58:O58,$N$6:$O$6)/SUM($N$6:$O$6)),"",ROUND(SUMPRODUCT(N58:O58,$N$6:$O$6)/SUM($N$6:$O$6),4))),"")</f>
        <v/>
      </c>
      <c r="T58" s="267"/>
      <c r="U58" s="681" t="str">
        <f t="shared" si="6"/>
        <v/>
      </c>
      <c r="V58" s="518" t="str">
        <f t="shared" si="7"/>
        <v/>
      </c>
      <c r="W58" s="831" t="str">
        <f>IF('20_P2_Alega'!R58&lt;&gt;"","Estim","")</f>
        <v/>
      </c>
      <c r="X58" s="1677"/>
      <c r="Y58" s="1683" t="str">
        <f t="shared" si="8"/>
        <v/>
      </c>
      <c r="Z58" s="1684" t="str">
        <f t="shared" si="3"/>
        <v/>
      </c>
      <c r="AA58" s="1687" t="str">
        <f t="shared" si="4"/>
        <v/>
      </c>
      <c r="AB58" s="1688" t="str">
        <f t="shared" si="5"/>
        <v/>
      </c>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8" customHeight="1" x14ac:dyDescent="0.2">
      <c r="A59" s="1527" t="str">
        <f>CONCATENATE('01_Carga'!$M$5,"_",$H59)</f>
        <v>FI__42</v>
      </c>
      <c r="B59" s="1405"/>
      <c r="C59" s="1460" t="str">
        <f>'12_P1_Lista'!T59</f>
        <v/>
      </c>
      <c r="D59" s="1461" t="str">
        <f>'12_P1_Lista'!U59</f>
        <v/>
      </c>
      <c r="E59" s="1405"/>
      <c r="F59" s="1726" t="str">
        <f>IF('14_P2_Convoca'!F60&lt;&gt;"",'14_P2_Convoca'!F60,"")</f>
        <v/>
      </c>
      <c r="G59" s="1581"/>
      <c r="H59" s="1202">
        <v>42</v>
      </c>
      <c r="I59" s="134" t="str">
        <f>IF(ISERROR(VLOOKUP($A59,Aspirantes!$A:$H,Aspirantes!$E$1,FALSE)),"",VLOOKUP($A59,Aspirantes!$A:$H,Aspirantes!$E$1,FALSE))</f>
        <v/>
      </c>
      <c r="J59" s="672" t="str">
        <f>IF(ISERROR(VLOOKUP($A59,Aspirantes!$A:$H,Aspirantes!$F$1,FALSE)),"",VLOOKUP($A59,Aspirantes!$A:$H,Aspirantes!$F$1,FALSE))</f>
        <v/>
      </c>
      <c r="K59" s="673" t="str">
        <f>IF(ISERROR(VLOOKUP($A59,Aspirantes!$A:$H,Aspirantes!$G$1,FALSE)),"",VLOOKUP($A59,Aspirantes!$A:$H,Aspirantes!$G$1,FALSE))</f>
        <v/>
      </c>
      <c r="L59" s="674" t="str">
        <f>IF(ISERROR(VLOOKUP($A59,Aspirantes!$A:$H,Aspirantes!$H$1,FALSE)),"",VLOOKUP($A59,Aspirantes!$A:$H,Aspirantes!$H$1,FALSE))</f>
        <v/>
      </c>
      <c r="M59" s="153"/>
      <c r="N59" s="683" t="str">
        <f>IF('16_P2_Prog'!O59&lt;&gt;"",'16_P2_Prog'!O59,'16_P2_Prog'!BL59)</f>
        <v/>
      </c>
      <c r="O59" s="684" t="str">
        <f>IF('17_P2_Ud'!O59&lt;&gt;"",'17_P2_Ud'!O59,'17_P2_Ud'!BL59)</f>
        <v/>
      </c>
      <c r="P59" s="228"/>
      <c r="Q59" s="267"/>
      <c r="R59" s="267"/>
      <c r="S59" s="676" t="str">
        <f>IF(AND(N59&lt;&gt;"",O59&lt;&gt;""),IF('16_P2_Prog'!O59&lt;&gt;"","---",IF(ISERROR(SUMPRODUCT(N59:O59,$N$6:$O$6)/SUM($N$6:$O$6)),"",ROUND(SUMPRODUCT(N59:O59,$N$6:$O$6)/SUM($N$6:$O$6),4))),"")</f>
        <v/>
      </c>
      <c r="T59" s="267"/>
      <c r="U59" s="681" t="str">
        <f t="shared" si="6"/>
        <v/>
      </c>
      <c r="V59" s="518" t="str">
        <f t="shared" si="7"/>
        <v/>
      </c>
      <c r="W59" s="831" t="str">
        <f>IF('20_P2_Alega'!R59&lt;&gt;"","Estim","")</f>
        <v/>
      </c>
      <c r="X59" s="1677"/>
      <c r="Y59" s="1683" t="str">
        <f t="shared" si="8"/>
        <v/>
      </c>
      <c r="Z59" s="1684" t="str">
        <f t="shared" si="3"/>
        <v/>
      </c>
      <c r="AA59" s="1687" t="str">
        <f t="shared" si="4"/>
        <v/>
      </c>
      <c r="AB59" s="1688" t="str">
        <f t="shared" si="5"/>
        <v/>
      </c>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8" customHeight="1" x14ac:dyDescent="0.2">
      <c r="A60" s="1527" t="str">
        <f>CONCATENATE('01_Carga'!$M$5,"_",$H60)</f>
        <v>FI__43</v>
      </c>
      <c r="B60" s="1405"/>
      <c r="C60" s="1460" t="str">
        <f>'12_P1_Lista'!T60</f>
        <v/>
      </c>
      <c r="D60" s="1461" t="str">
        <f>'12_P1_Lista'!U60</f>
        <v/>
      </c>
      <c r="E60" s="1405"/>
      <c r="F60" s="1726" t="str">
        <f>IF('14_P2_Convoca'!F61&lt;&gt;"",'14_P2_Convoca'!F61,"")</f>
        <v/>
      </c>
      <c r="G60" s="1581"/>
      <c r="H60" s="1202">
        <v>43</v>
      </c>
      <c r="I60" s="134" t="str">
        <f>IF(ISERROR(VLOOKUP($A60,Aspirantes!$A:$H,Aspirantes!$E$1,FALSE)),"",VLOOKUP($A60,Aspirantes!$A:$H,Aspirantes!$E$1,FALSE))</f>
        <v/>
      </c>
      <c r="J60" s="672" t="str">
        <f>IF(ISERROR(VLOOKUP($A60,Aspirantes!$A:$H,Aspirantes!$F$1,FALSE)),"",VLOOKUP($A60,Aspirantes!$A:$H,Aspirantes!$F$1,FALSE))</f>
        <v/>
      </c>
      <c r="K60" s="673" t="str">
        <f>IF(ISERROR(VLOOKUP($A60,Aspirantes!$A:$H,Aspirantes!$G$1,FALSE)),"",VLOOKUP($A60,Aspirantes!$A:$H,Aspirantes!$G$1,FALSE))</f>
        <v/>
      </c>
      <c r="L60" s="674" t="str">
        <f>IF(ISERROR(VLOOKUP($A60,Aspirantes!$A:$H,Aspirantes!$H$1,FALSE)),"",VLOOKUP($A60,Aspirantes!$A:$H,Aspirantes!$H$1,FALSE))</f>
        <v/>
      </c>
      <c r="M60" s="153"/>
      <c r="N60" s="683" t="str">
        <f>IF('16_P2_Prog'!O60&lt;&gt;"",'16_P2_Prog'!O60,'16_P2_Prog'!BL60)</f>
        <v/>
      </c>
      <c r="O60" s="684" t="str">
        <f>IF('17_P2_Ud'!O60&lt;&gt;"",'17_P2_Ud'!O60,'17_P2_Ud'!BL60)</f>
        <v/>
      </c>
      <c r="P60" s="228"/>
      <c r="Q60" s="267"/>
      <c r="R60" s="267"/>
      <c r="S60" s="676" t="str">
        <f>IF(AND(N60&lt;&gt;"",O60&lt;&gt;""),IF('16_P2_Prog'!O60&lt;&gt;"","---",IF(ISERROR(SUMPRODUCT(N60:O60,$N$6:$O$6)/SUM($N$6:$O$6)),"",ROUND(SUMPRODUCT(N60:O60,$N$6:$O$6)/SUM($N$6:$O$6),4))),"")</f>
        <v/>
      </c>
      <c r="T60" s="267"/>
      <c r="U60" s="681" t="str">
        <f t="shared" si="6"/>
        <v/>
      </c>
      <c r="V60" s="518" t="str">
        <f t="shared" si="7"/>
        <v/>
      </c>
      <c r="W60" s="831" t="str">
        <f>IF('20_P2_Alega'!R60&lt;&gt;"","Estim","")</f>
        <v/>
      </c>
      <c r="X60" s="1677"/>
      <c r="Y60" s="1683" t="str">
        <f t="shared" si="8"/>
        <v/>
      </c>
      <c r="Z60" s="1684" t="str">
        <f t="shared" si="3"/>
        <v/>
      </c>
      <c r="AA60" s="1687" t="str">
        <f t="shared" si="4"/>
        <v/>
      </c>
      <c r="AB60" s="1688" t="str">
        <f t="shared" si="5"/>
        <v/>
      </c>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8" customHeight="1" x14ac:dyDescent="0.2">
      <c r="A61" s="1527" t="str">
        <f>CONCATENATE('01_Carga'!$M$5,"_",$H61)</f>
        <v>FI__44</v>
      </c>
      <c r="B61" s="1405"/>
      <c r="C61" s="1460" t="str">
        <f>'12_P1_Lista'!T61</f>
        <v/>
      </c>
      <c r="D61" s="1461" t="str">
        <f>'12_P1_Lista'!U61</f>
        <v/>
      </c>
      <c r="E61" s="1405"/>
      <c r="F61" s="1726" t="str">
        <f>IF('14_P2_Convoca'!F62&lt;&gt;"",'14_P2_Convoca'!F62,"")</f>
        <v/>
      </c>
      <c r="G61" s="1581"/>
      <c r="H61" s="1202">
        <v>44</v>
      </c>
      <c r="I61" s="134" t="str">
        <f>IF(ISERROR(VLOOKUP($A61,Aspirantes!$A:$H,Aspirantes!$E$1,FALSE)),"",VLOOKUP($A61,Aspirantes!$A:$H,Aspirantes!$E$1,FALSE))</f>
        <v/>
      </c>
      <c r="J61" s="672" t="str">
        <f>IF(ISERROR(VLOOKUP($A61,Aspirantes!$A:$H,Aspirantes!$F$1,FALSE)),"",VLOOKUP($A61,Aspirantes!$A:$H,Aspirantes!$F$1,FALSE))</f>
        <v/>
      </c>
      <c r="K61" s="673" t="str">
        <f>IF(ISERROR(VLOOKUP($A61,Aspirantes!$A:$H,Aspirantes!$G$1,FALSE)),"",VLOOKUP($A61,Aspirantes!$A:$H,Aspirantes!$G$1,FALSE))</f>
        <v/>
      </c>
      <c r="L61" s="674" t="str">
        <f>IF(ISERROR(VLOOKUP($A61,Aspirantes!$A:$H,Aspirantes!$H$1,FALSE)),"",VLOOKUP($A61,Aspirantes!$A:$H,Aspirantes!$H$1,FALSE))</f>
        <v/>
      </c>
      <c r="M61" s="153"/>
      <c r="N61" s="683" t="str">
        <f>IF('16_P2_Prog'!O61&lt;&gt;"",'16_P2_Prog'!O61,'16_P2_Prog'!BL61)</f>
        <v/>
      </c>
      <c r="O61" s="684" t="str">
        <f>IF('17_P2_Ud'!O61&lt;&gt;"",'17_P2_Ud'!O61,'17_P2_Ud'!BL61)</f>
        <v/>
      </c>
      <c r="P61" s="228"/>
      <c r="Q61" s="267"/>
      <c r="R61" s="267"/>
      <c r="S61" s="676" t="str">
        <f>IF(AND(N61&lt;&gt;"",O61&lt;&gt;""),IF('16_P2_Prog'!O61&lt;&gt;"","---",IF(ISERROR(SUMPRODUCT(N61:O61,$N$6:$O$6)/SUM($N$6:$O$6)),"",ROUND(SUMPRODUCT(N61:O61,$N$6:$O$6)/SUM($N$6:$O$6),4))),"")</f>
        <v/>
      </c>
      <c r="T61" s="267"/>
      <c r="U61" s="681" t="str">
        <f t="shared" si="6"/>
        <v/>
      </c>
      <c r="V61" s="518" t="str">
        <f t="shared" si="7"/>
        <v/>
      </c>
      <c r="W61" s="831" t="str">
        <f>IF('20_P2_Alega'!R61&lt;&gt;"","Estim","")</f>
        <v/>
      </c>
      <c r="X61" s="1677"/>
      <c r="Y61" s="1683" t="str">
        <f t="shared" si="8"/>
        <v/>
      </c>
      <c r="Z61" s="1684" t="str">
        <f t="shared" si="3"/>
        <v/>
      </c>
      <c r="AA61" s="1687" t="str">
        <f t="shared" si="4"/>
        <v/>
      </c>
      <c r="AB61" s="1688" t="str">
        <f t="shared" si="5"/>
        <v/>
      </c>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8" customHeight="1" x14ac:dyDescent="0.2">
      <c r="A62" s="1527" t="str">
        <f>CONCATENATE('01_Carga'!$M$5,"_",$H62)</f>
        <v>FI__45</v>
      </c>
      <c r="B62" s="1405"/>
      <c r="C62" s="1460" t="str">
        <f>'12_P1_Lista'!T62</f>
        <v/>
      </c>
      <c r="D62" s="1461" t="str">
        <f>'12_P1_Lista'!U62</f>
        <v/>
      </c>
      <c r="E62" s="1405"/>
      <c r="F62" s="1726" t="str">
        <f>IF('14_P2_Convoca'!F63&lt;&gt;"",'14_P2_Convoca'!F63,"")</f>
        <v/>
      </c>
      <c r="G62" s="1581"/>
      <c r="H62" s="1202">
        <v>45</v>
      </c>
      <c r="I62" s="134" t="str">
        <f>IF(ISERROR(VLOOKUP($A62,Aspirantes!$A:$H,Aspirantes!$E$1,FALSE)),"",VLOOKUP($A62,Aspirantes!$A:$H,Aspirantes!$E$1,FALSE))</f>
        <v/>
      </c>
      <c r="J62" s="672" t="str">
        <f>IF(ISERROR(VLOOKUP($A62,Aspirantes!$A:$H,Aspirantes!$F$1,FALSE)),"",VLOOKUP($A62,Aspirantes!$A:$H,Aspirantes!$F$1,FALSE))</f>
        <v/>
      </c>
      <c r="K62" s="673" t="str">
        <f>IF(ISERROR(VLOOKUP($A62,Aspirantes!$A:$H,Aspirantes!$G$1,FALSE)),"",VLOOKUP($A62,Aspirantes!$A:$H,Aspirantes!$G$1,FALSE))</f>
        <v/>
      </c>
      <c r="L62" s="674" t="str">
        <f>IF(ISERROR(VLOOKUP($A62,Aspirantes!$A:$H,Aspirantes!$H$1,FALSE)),"",VLOOKUP($A62,Aspirantes!$A:$H,Aspirantes!$H$1,FALSE))</f>
        <v/>
      </c>
      <c r="M62" s="153"/>
      <c r="N62" s="683" t="str">
        <f>IF('16_P2_Prog'!O62&lt;&gt;"",'16_P2_Prog'!O62,'16_P2_Prog'!BL62)</f>
        <v/>
      </c>
      <c r="O62" s="684" t="str">
        <f>IF('17_P2_Ud'!O62&lt;&gt;"",'17_P2_Ud'!O62,'17_P2_Ud'!BL62)</f>
        <v/>
      </c>
      <c r="P62" s="228"/>
      <c r="Q62" s="267"/>
      <c r="R62" s="267"/>
      <c r="S62" s="676" t="str">
        <f>IF(AND(N62&lt;&gt;"",O62&lt;&gt;""),IF('16_P2_Prog'!O62&lt;&gt;"","---",IF(ISERROR(SUMPRODUCT(N62:O62,$N$6:$O$6)/SUM($N$6:$O$6)),"",ROUND(SUMPRODUCT(N62:O62,$N$6:$O$6)/SUM($N$6:$O$6),4))),"")</f>
        <v/>
      </c>
      <c r="T62" s="267"/>
      <c r="U62" s="681" t="str">
        <f t="shared" si="6"/>
        <v/>
      </c>
      <c r="V62" s="518" t="str">
        <f t="shared" si="7"/>
        <v/>
      </c>
      <c r="W62" s="831" t="str">
        <f>IF('20_P2_Alega'!R62&lt;&gt;"","Estim","")</f>
        <v/>
      </c>
      <c r="X62" s="1677"/>
      <c r="Y62" s="1683" t="str">
        <f t="shared" si="8"/>
        <v/>
      </c>
      <c r="Z62" s="1684" t="str">
        <f t="shared" si="3"/>
        <v/>
      </c>
      <c r="AA62" s="1687" t="str">
        <f t="shared" si="4"/>
        <v/>
      </c>
      <c r="AB62" s="1688" t="str">
        <f t="shared" si="5"/>
        <v/>
      </c>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8" customHeight="1" x14ac:dyDescent="0.2">
      <c r="A63" s="1527" t="str">
        <f>CONCATENATE('01_Carga'!$M$5,"_",$H63)</f>
        <v>FI__46</v>
      </c>
      <c r="B63" s="1405"/>
      <c r="C63" s="1460" t="str">
        <f>'12_P1_Lista'!T63</f>
        <v/>
      </c>
      <c r="D63" s="1461" t="str">
        <f>'12_P1_Lista'!U63</f>
        <v/>
      </c>
      <c r="E63" s="1405"/>
      <c r="F63" s="1726" t="str">
        <f>IF('14_P2_Convoca'!F64&lt;&gt;"",'14_P2_Convoca'!F64,"")</f>
        <v/>
      </c>
      <c r="G63" s="1581"/>
      <c r="H63" s="1202">
        <v>46</v>
      </c>
      <c r="I63" s="134" t="str">
        <f>IF(ISERROR(VLOOKUP($A63,Aspirantes!$A:$H,Aspirantes!$E$1,FALSE)),"",VLOOKUP($A63,Aspirantes!$A:$H,Aspirantes!$E$1,FALSE))</f>
        <v/>
      </c>
      <c r="J63" s="672" t="str">
        <f>IF(ISERROR(VLOOKUP($A63,Aspirantes!$A:$H,Aspirantes!$F$1,FALSE)),"",VLOOKUP($A63,Aspirantes!$A:$H,Aspirantes!$F$1,FALSE))</f>
        <v/>
      </c>
      <c r="K63" s="673" t="str">
        <f>IF(ISERROR(VLOOKUP($A63,Aspirantes!$A:$H,Aspirantes!$G$1,FALSE)),"",VLOOKUP($A63,Aspirantes!$A:$H,Aspirantes!$G$1,FALSE))</f>
        <v/>
      </c>
      <c r="L63" s="674" t="str">
        <f>IF(ISERROR(VLOOKUP($A63,Aspirantes!$A:$H,Aspirantes!$H$1,FALSE)),"",VLOOKUP($A63,Aspirantes!$A:$H,Aspirantes!$H$1,FALSE))</f>
        <v/>
      </c>
      <c r="M63" s="153"/>
      <c r="N63" s="683" t="str">
        <f>IF('16_P2_Prog'!O63&lt;&gt;"",'16_P2_Prog'!O63,'16_P2_Prog'!BL63)</f>
        <v/>
      </c>
      <c r="O63" s="684" t="str">
        <f>IF('17_P2_Ud'!O63&lt;&gt;"",'17_P2_Ud'!O63,'17_P2_Ud'!BL63)</f>
        <v/>
      </c>
      <c r="P63" s="228"/>
      <c r="Q63" s="267"/>
      <c r="R63" s="267"/>
      <c r="S63" s="676" t="str">
        <f>IF(AND(N63&lt;&gt;"",O63&lt;&gt;""),IF('16_P2_Prog'!O63&lt;&gt;"","---",IF(ISERROR(SUMPRODUCT(N63:O63,$N$6:$O$6)/SUM($N$6:$O$6)),"",ROUND(SUMPRODUCT(N63:O63,$N$6:$O$6)/SUM($N$6:$O$6),4))),"")</f>
        <v/>
      </c>
      <c r="T63" s="267"/>
      <c r="U63" s="681" t="str">
        <f t="shared" si="6"/>
        <v/>
      </c>
      <c r="V63" s="518" t="str">
        <f t="shared" si="7"/>
        <v/>
      </c>
      <c r="W63" s="831" t="str">
        <f>IF('20_P2_Alega'!R63&lt;&gt;"","Estim","")</f>
        <v/>
      </c>
      <c r="X63" s="1677"/>
      <c r="Y63" s="1683" t="str">
        <f t="shared" si="8"/>
        <v/>
      </c>
      <c r="Z63" s="1684" t="str">
        <f t="shared" si="3"/>
        <v/>
      </c>
      <c r="AA63" s="1687" t="str">
        <f t="shared" si="4"/>
        <v/>
      </c>
      <c r="AB63" s="1688" t="str">
        <f t="shared" si="5"/>
        <v/>
      </c>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8" customHeight="1" x14ac:dyDescent="0.2">
      <c r="A64" s="1527" t="str">
        <f>CONCATENATE('01_Carga'!$M$5,"_",$H64)</f>
        <v>FI__47</v>
      </c>
      <c r="B64" s="1405"/>
      <c r="C64" s="1460" t="str">
        <f>'12_P1_Lista'!T64</f>
        <v/>
      </c>
      <c r="D64" s="1461" t="str">
        <f>'12_P1_Lista'!U64</f>
        <v/>
      </c>
      <c r="E64" s="1405"/>
      <c r="F64" s="1726" t="str">
        <f>IF('14_P2_Convoca'!F65&lt;&gt;"",'14_P2_Convoca'!F65,"")</f>
        <v/>
      </c>
      <c r="G64" s="1581"/>
      <c r="H64" s="1202">
        <v>47</v>
      </c>
      <c r="I64" s="134" t="str">
        <f>IF(ISERROR(VLOOKUP($A64,Aspirantes!$A:$H,Aspirantes!$E$1,FALSE)),"",VLOOKUP($A64,Aspirantes!$A:$H,Aspirantes!$E$1,FALSE))</f>
        <v/>
      </c>
      <c r="J64" s="672" t="str">
        <f>IF(ISERROR(VLOOKUP($A64,Aspirantes!$A:$H,Aspirantes!$F$1,FALSE)),"",VLOOKUP($A64,Aspirantes!$A:$H,Aspirantes!$F$1,FALSE))</f>
        <v/>
      </c>
      <c r="K64" s="673" t="str">
        <f>IF(ISERROR(VLOOKUP($A64,Aspirantes!$A:$H,Aspirantes!$G$1,FALSE)),"",VLOOKUP($A64,Aspirantes!$A:$H,Aspirantes!$G$1,FALSE))</f>
        <v/>
      </c>
      <c r="L64" s="674" t="str">
        <f>IF(ISERROR(VLOOKUP($A64,Aspirantes!$A:$H,Aspirantes!$H$1,FALSE)),"",VLOOKUP($A64,Aspirantes!$A:$H,Aspirantes!$H$1,FALSE))</f>
        <v/>
      </c>
      <c r="M64" s="153"/>
      <c r="N64" s="683" t="str">
        <f>IF('16_P2_Prog'!O64&lt;&gt;"",'16_P2_Prog'!O64,'16_P2_Prog'!BL64)</f>
        <v/>
      </c>
      <c r="O64" s="684" t="str">
        <f>IF('17_P2_Ud'!O64&lt;&gt;"",'17_P2_Ud'!O64,'17_P2_Ud'!BL64)</f>
        <v/>
      </c>
      <c r="P64" s="228"/>
      <c r="Q64" s="267"/>
      <c r="R64" s="267"/>
      <c r="S64" s="676" t="str">
        <f>IF(AND(N64&lt;&gt;"",O64&lt;&gt;""),IF('16_P2_Prog'!O64&lt;&gt;"","---",IF(ISERROR(SUMPRODUCT(N64:O64,$N$6:$O$6)/SUM($N$6:$O$6)),"",ROUND(SUMPRODUCT(N64:O64,$N$6:$O$6)/SUM($N$6:$O$6),4))),"")</f>
        <v/>
      </c>
      <c r="T64" s="267"/>
      <c r="U64" s="681" t="str">
        <f t="shared" si="6"/>
        <v/>
      </c>
      <c r="V64" s="518" t="str">
        <f t="shared" si="7"/>
        <v/>
      </c>
      <c r="W64" s="831" t="str">
        <f>IF('20_P2_Alega'!R64&lt;&gt;"","Estim","")</f>
        <v/>
      </c>
      <c r="X64" s="1677"/>
      <c r="Y64" s="1683" t="str">
        <f t="shared" si="8"/>
        <v/>
      </c>
      <c r="Z64" s="1684" t="str">
        <f t="shared" si="3"/>
        <v/>
      </c>
      <c r="AA64" s="1687" t="str">
        <f t="shared" si="4"/>
        <v/>
      </c>
      <c r="AB64" s="1688" t="str">
        <f t="shared" si="5"/>
        <v/>
      </c>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8" customHeight="1" x14ac:dyDescent="0.2">
      <c r="A65" s="1527" t="str">
        <f>CONCATENATE('01_Carga'!$M$5,"_",$H65)</f>
        <v>FI__48</v>
      </c>
      <c r="B65" s="1405"/>
      <c r="C65" s="1460" t="str">
        <f>'12_P1_Lista'!T65</f>
        <v/>
      </c>
      <c r="D65" s="1461" t="str">
        <f>'12_P1_Lista'!U65</f>
        <v/>
      </c>
      <c r="E65" s="1405"/>
      <c r="F65" s="1726" t="str">
        <f>IF('14_P2_Convoca'!F66&lt;&gt;"",'14_P2_Convoca'!F66,"")</f>
        <v/>
      </c>
      <c r="G65" s="1581"/>
      <c r="H65" s="1202">
        <v>48</v>
      </c>
      <c r="I65" s="134" t="str">
        <f>IF(ISERROR(VLOOKUP($A65,Aspirantes!$A:$H,Aspirantes!$E$1,FALSE)),"",VLOOKUP($A65,Aspirantes!$A:$H,Aspirantes!$E$1,FALSE))</f>
        <v/>
      </c>
      <c r="J65" s="672" t="str">
        <f>IF(ISERROR(VLOOKUP($A65,Aspirantes!$A:$H,Aspirantes!$F$1,FALSE)),"",VLOOKUP($A65,Aspirantes!$A:$H,Aspirantes!$F$1,FALSE))</f>
        <v/>
      </c>
      <c r="K65" s="673" t="str">
        <f>IF(ISERROR(VLOOKUP($A65,Aspirantes!$A:$H,Aspirantes!$G$1,FALSE)),"",VLOOKUP($A65,Aspirantes!$A:$H,Aspirantes!$G$1,FALSE))</f>
        <v/>
      </c>
      <c r="L65" s="674" t="str">
        <f>IF(ISERROR(VLOOKUP($A65,Aspirantes!$A:$H,Aspirantes!$H$1,FALSE)),"",VLOOKUP($A65,Aspirantes!$A:$H,Aspirantes!$H$1,FALSE))</f>
        <v/>
      </c>
      <c r="M65" s="153"/>
      <c r="N65" s="683" t="str">
        <f>IF('16_P2_Prog'!O65&lt;&gt;"",'16_P2_Prog'!O65,'16_P2_Prog'!BL65)</f>
        <v/>
      </c>
      <c r="O65" s="684" t="str">
        <f>IF('17_P2_Ud'!O65&lt;&gt;"",'17_P2_Ud'!O65,'17_P2_Ud'!BL65)</f>
        <v/>
      </c>
      <c r="P65" s="228"/>
      <c r="Q65" s="267"/>
      <c r="R65" s="267"/>
      <c r="S65" s="676" t="str">
        <f>IF(AND(N65&lt;&gt;"",O65&lt;&gt;""),IF('16_P2_Prog'!O65&lt;&gt;"","---",IF(ISERROR(SUMPRODUCT(N65:O65,$N$6:$O$6)/SUM($N$6:$O$6)),"",ROUND(SUMPRODUCT(N65:O65,$N$6:$O$6)/SUM($N$6:$O$6),4))),"")</f>
        <v/>
      </c>
      <c r="T65" s="267"/>
      <c r="U65" s="681" t="str">
        <f t="shared" si="6"/>
        <v/>
      </c>
      <c r="V65" s="518" t="str">
        <f t="shared" si="7"/>
        <v/>
      </c>
      <c r="W65" s="831" t="str">
        <f>IF('20_P2_Alega'!R65&lt;&gt;"","Estim","")</f>
        <v/>
      </c>
      <c r="X65" s="1677"/>
      <c r="Y65" s="1683" t="str">
        <f t="shared" si="8"/>
        <v/>
      </c>
      <c r="Z65" s="1684" t="str">
        <f t="shared" si="3"/>
        <v/>
      </c>
      <c r="AA65" s="1687" t="str">
        <f t="shared" si="4"/>
        <v/>
      </c>
      <c r="AB65" s="1688" t="str">
        <f t="shared" si="5"/>
        <v/>
      </c>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8" customHeight="1" x14ac:dyDescent="0.2">
      <c r="A66" s="1527" t="str">
        <f>CONCATENATE('01_Carga'!$M$5,"_",$H66)</f>
        <v>FI__49</v>
      </c>
      <c r="B66" s="1405"/>
      <c r="C66" s="1460" t="str">
        <f>'12_P1_Lista'!T66</f>
        <v/>
      </c>
      <c r="D66" s="1461" t="str">
        <f>'12_P1_Lista'!U66</f>
        <v/>
      </c>
      <c r="E66" s="1405"/>
      <c r="F66" s="1726" t="str">
        <f>IF('14_P2_Convoca'!F67&lt;&gt;"",'14_P2_Convoca'!F67,"")</f>
        <v/>
      </c>
      <c r="G66" s="1581"/>
      <c r="H66" s="1202">
        <v>49</v>
      </c>
      <c r="I66" s="134" t="str">
        <f>IF(ISERROR(VLOOKUP($A66,Aspirantes!$A:$H,Aspirantes!$E$1,FALSE)),"",VLOOKUP($A66,Aspirantes!$A:$H,Aspirantes!$E$1,FALSE))</f>
        <v/>
      </c>
      <c r="J66" s="672" t="str">
        <f>IF(ISERROR(VLOOKUP($A66,Aspirantes!$A:$H,Aspirantes!$F$1,FALSE)),"",VLOOKUP($A66,Aspirantes!$A:$H,Aspirantes!$F$1,FALSE))</f>
        <v/>
      </c>
      <c r="K66" s="673" t="str">
        <f>IF(ISERROR(VLOOKUP($A66,Aspirantes!$A:$H,Aspirantes!$G$1,FALSE)),"",VLOOKUP($A66,Aspirantes!$A:$H,Aspirantes!$G$1,FALSE))</f>
        <v/>
      </c>
      <c r="L66" s="674" t="str">
        <f>IF(ISERROR(VLOOKUP($A66,Aspirantes!$A:$H,Aspirantes!$H$1,FALSE)),"",VLOOKUP($A66,Aspirantes!$A:$H,Aspirantes!$H$1,FALSE))</f>
        <v/>
      </c>
      <c r="M66" s="153"/>
      <c r="N66" s="683" t="str">
        <f>IF('16_P2_Prog'!O66&lt;&gt;"",'16_P2_Prog'!O66,'16_P2_Prog'!BL66)</f>
        <v/>
      </c>
      <c r="O66" s="684" t="str">
        <f>IF('17_P2_Ud'!O66&lt;&gt;"",'17_P2_Ud'!O66,'17_P2_Ud'!BL66)</f>
        <v/>
      </c>
      <c r="P66" s="228"/>
      <c r="Q66" s="267"/>
      <c r="R66" s="267"/>
      <c r="S66" s="676" t="str">
        <f>IF(AND(N66&lt;&gt;"",O66&lt;&gt;""),IF('16_P2_Prog'!O66&lt;&gt;"","---",IF(ISERROR(SUMPRODUCT(N66:O66,$N$6:$O$6)/SUM($N$6:$O$6)),"",ROUND(SUMPRODUCT(N66:O66,$N$6:$O$6)/SUM($N$6:$O$6),4))),"")</f>
        <v/>
      </c>
      <c r="T66" s="267"/>
      <c r="U66" s="681" t="str">
        <f t="shared" si="6"/>
        <v/>
      </c>
      <c r="V66" s="518" t="str">
        <f t="shared" si="7"/>
        <v/>
      </c>
      <c r="W66" s="831" t="str">
        <f>IF('20_P2_Alega'!R66&lt;&gt;"","Estim","")</f>
        <v/>
      </c>
      <c r="X66" s="1677"/>
      <c r="Y66" s="1683" t="str">
        <f t="shared" si="8"/>
        <v/>
      </c>
      <c r="Z66" s="1684" t="str">
        <f t="shared" si="3"/>
        <v/>
      </c>
      <c r="AA66" s="1687" t="str">
        <f t="shared" si="4"/>
        <v/>
      </c>
      <c r="AB66" s="1688" t="str">
        <f t="shared" si="5"/>
        <v/>
      </c>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8" customHeight="1" x14ac:dyDescent="0.2">
      <c r="A67" s="1527" t="str">
        <f>CONCATENATE('01_Carga'!$M$5,"_",$H67)</f>
        <v>FI__50</v>
      </c>
      <c r="B67" s="1405"/>
      <c r="C67" s="1460" t="str">
        <f>'12_P1_Lista'!T67</f>
        <v/>
      </c>
      <c r="D67" s="1461" t="str">
        <f>'12_P1_Lista'!U67</f>
        <v/>
      </c>
      <c r="E67" s="1405"/>
      <c r="F67" s="1726" t="str">
        <f>IF('14_P2_Convoca'!F68&lt;&gt;"",'14_P2_Convoca'!F68,"")</f>
        <v/>
      </c>
      <c r="G67" s="1581"/>
      <c r="H67" s="1202">
        <v>50</v>
      </c>
      <c r="I67" s="134" t="str">
        <f>IF(ISERROR(VLOOKUP($A67,Aspirantes!$A:$H,Aspirantes!$E$1,FALSE)),"",VLOOKUP($A67,Aspirantes!$A:$H,Aspirantes!$E$1,FALSE))</f>
        <v/>
      </c>
      <c r="J67" s="672" t="str">
        <f>IF(ISERROR(VLOOKUP($A67,Aspirantes!$A:$H,Aspirantes!$F$1,FALSE)),"",VLOOKUP($A67,Aspirantes!$A:$H,Aspirantes!$F$1,FALSE))</f>
        <v/>
      </c>
      <c r="K67" s="673" t="str">
        <f>IF(ISERROR(VLOOKUP($A67,Aspirantes!$A:$H,Aspirantes!$G$1,FALSE)),"",VLOOKUP($A67,Aspirantes!$A:$H,Aspirantes!$G$1,FALSE))</f>
        <v/>
      </c>
      <c r="L67" s="674" t="str">
        <f>IF(ISERROR(VLOOKUP($A67,Aspirantes!$A:$H,Aspirantes!$H$1,FALSE)),"",VLOOKUP($A67,Aspirantes!$A:$H,Aspirantes!$H$1,FALSE))</f>
        <v/>
      </c>
      <c r="M67" s="153"/>
      <c r="N67" s="683" t="str">
        <f>IF('16_P2_Prog'!O67&lt;&gt;"",'16_P2_Prog'!O67,'16_P2_Prog'!BL67)</f>
        <v/>
      </c>
      <c r="O67" s="684" t="str">
        <f>IF('17_P2_Ud'!O67&lt;&gt;"",'17_P2_Ud'!O67,'17_P2_Ud'!BL67)</f>
        <v/>
      </c>
      <c r="P67" s="228"/>
      <c r="Q67" s="267"/>
      <c r="R67" s="267"/>
      <c r="S67" s="676" t="str">
        <f>IF(AND(N67&lt;&gt;"",O67&lt;&gt;""),IF('16_P2_Prog'!O67&lt;&gt;"","---",IF(ISERROR(SUMPRODUCT(N67:O67,$N$6:$O$6)/SUM($N$6:$O$6)),"",ROUND(SUMPRODUCT(N67:O67,$N$6:$O$6)/SUM($N$6:$O$6),4))),"")</f>
        <v/>
      </c>
      <c r="T67" s="267"/>
      <c r="U67" s="681" t="str">
        <f t="shared" si="6"/>
        <v/>
      </c>
      <c r="V67" s="518" t="str">
        <f t="shared" si="7"/>
        <v/>
      </c>
      <c r="W67" s="831" t="str">
        <f>IF('20_P2_Alega'!R67&lt;&gt;"","Estim","")</f>
        <v/>
      </c>
      <c r="X67" s="1677"/>
      <c r="Y67" s="1683" t="str">
        <f t="shared" si="8"/>
        <v/>
      </c>
      <c r="Z67" s="1684" t="str">
        <f t="shared" si="3"/>
        <v/>
      </c>
      <c r="AA67" s="1687" t="str">
        <f t="shared" si="4"/>
        <v/>
      </c>
      <c r="AB67" s="1688" t="str">
        <f t="shared" si="5"/>
        <v/>
      </c>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8" customHeight="1" x14ac:dyDescent="0.2">
      <c r="A68" s="1527" t="str">
        <f>CONCATENATE('01_Carga'!$M$5,"_",$H68)</f>
        <v>FI__51</v>
      </c>
      <c r="B68" s="1405"/>
      <c r="C68" s="1460" t="str">
        <f>'12_P1_Lista'!T68</f>
        <v/>
      </c>
      <c r="D68" s="1461" t="str">
        <f>'12_P1_Lista'!U68</f>
        <v/>
      </c>
      <c r="E68" s="1405"/>
      <c r="F68" s="1726" t="str">
        <f>IF('14_P2_Convoca'!F69&lt;&gt;"",'14_P2_Convoca'!F69,"")</f>
        <v/>
      </c>
      <c r="G68" s="1581"/>
      <c r="H68" s="1202">
        <v>51</v>
      </c>
      <c r="I68" s="134" t="str">
        <f>IF(ISERROR(VLOOKUP($A68,Aspirantes!$A:$H,Aspirantes!$E$1,FALSE)),"",VLOOKUP($A68,Aspirantes!$A:$H,Aspirantes!$E$1,FALSE))</f>
        <v/>
      </c>
      <c r="J68" s="672" t="str">
        <f>IF(ISERROR(VLOOKUP($A68,Aspirantes!$A:$H,Aspirantes!$F$1,FALSE)),"",VLOOKUP($A68,Aspirantes!$A:$H,Aspirantes!$F$1,FALSE))</f>
        <v/>
      </c>
      <c r="K68" s="673" t="str">
        <f>IF(ISERROR(VLOOKUP($A68,Aspirantes!$A:$H,Aspirantes!$G$1,FALSE)),"",VLOOKUP($A68,Aspirantes!$A:$H,Aspirantes!$G$1,FALSE))</f>
        <v/>
      </c>
      <c r="L68" s="674" t="str">
        <f>IF(ISERROR(VLOOKUP($A68,Aspirantes!$A:$H,Aspirantes!$H$1,FALSE)),"",VLOOKUP($A68,Aspirantes!$A:$H,Aspirantes!$H$1,FALSE))</f>
        <v/>
      </c>
      <c r="M68" s="153"/>
      <c r="N68" s="683" t="str">
        <f>IF('16_P2_Prog'!O68&lt;&gt;"",'16_P2_Prog'!O68,'16_P2_Prog'!BL68)</f>
        <v/>
      </c>
      <c r="O68" s="684" t="str">
        <f>IF('17_P2_Ud'!O68&lt;&gt;"",'17_P2_Ud'!O68,'17_P2_Ud'!BL68)</f>
        <v/>
      </c>
      <c r="P68" s="228"/>
      <c r="Q68" s="267"/>
      <c r="R68" s="267"/>
      <c r="S68" s="676" t="str">
        <f>IF(AND(N68&lt;&gt;"",O68&lt;&gt;""),IF('16_P2_Prog'!O68&lt;&gt;"","---",IF(ISERROR(SUMPRODUCT(N68:O68,$N$6:$O$6)/SUM($N$6:$O$6)),"",ROUND(SUMPRODUCT(N68:O68,$N$6:$O$6)/SUM($N$6:$O$6),4))),"")</f>
        <v/>
      </c>
      <c r="T68" s="267"/>
      <c r="U68" s="681" t="str">
        <f t="shared" si="6"/>
        <v/>
      </c>
      <c r="V68" s="518" t="str">
        <f t="shared" si="7"/>
        <v/>
      </c>
      <c r="W68" s="831" t="str">
        <f>IF('20_P2_Alega'!R68&lt;&gt;"","Estim","")</f>
        <v/>
      </c>
      <c r="X68" s="1677"/>
      <c r="Y68" s="1683" t="str">
        <f t="shared" si="8"/>
        <v/>
      </c>
      <c r="Z68" s="1684" t="str">
        <f t="shared" si="3"/>
        <v/>
      </c>
      <c r="AA68" s="1687" t="str">
        <f t="shared" si="4"/>
        <v/>
      </c>
      <c r="AB68" s="1688" t="str">
        <f t="shared" si="5"/>
        <v/>
      </c>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8" customHeight="1" x14ac:dyDescent="0.2">
      <c r="A69" s="1527" t="str">
        <f>CONCATENATE('01_Carga'!$M$5,"_",$H69)</f>
        <v>FI__52</v>
      </c>
      <c r="B69" s="1405"/>
      <c r="C69" s="1460" t="str">
        <f>'12_P1_Lista'!T69</f>
        <v/>
      </c>
      <c r="D69" s="1461" t="str">
        <f>'12_P1_Lista'!U69</f>
        <v/>
      </c>
      <c r="E69" s="1405"/>
      <c r="F69" s="1726" t="str">
        <f>IF('14_P2_Convoca'!F70&lt;&gt;"",'14_P2_Convoca'!F70,"")</f>
        <v/>
      </c>
      <c r="G69" s="1581"/>
      <c r="H69" s="1202">
        <v>52</v>
      </c>
      <c r="I69" s="134" t="str">
        <f>IF(ISERROR(VLOOKUP($A69,Aspirantes!$A:$H,Aspirantes!$E$1,FALSE)),"",VLOOKUP($A69,Aspirantes!$A:$H,Aspirantes!$E$1,FALSE))</f>
        <v/>
      </c>
      <c r="J69" s="672" t="str">
        <f>IF(ISERROR(VLOOKUP($A69,Aspirantes!$A:$H,Aspirantes!$F$1,FALSE)),"",VLOOKUP($A69,Aspirantes!$A:$H,Aspirantes!$F$1,FALSE))</f>
        <v/>
      </c>
      <c r="K69" s="673" t="str">
        <f>IF(ISERROR(VLOOKUP($A69,Aspirantes!$A:$H,Aspirantes!$G$1,FALSE)),"",VLOOKUP($A69,Aspirantes!$A:$H,Aspirantes!$G$1,FALSE))</f>
        <v/>
      </c>
      <c r="L69" s="674" t="str">
        <f>IF(ISERROR(VLOOKUP($A69,Aspirantes!$A:$H,Aspirantes!$H$1,FALSE)),"",VLOOKUP($A69,Aspirantes!$A:$H,Aspirantes!$H$1,FALSE))</f>
        <v/>
      </c>
      <c r="M69" s="153"/>
      <c r="N69" s="683" t="str">
        <f>IF('16_P2_Prog'!O69&lt;&gt;"",'16_P2_Prog'!O69,'16_P2_Prog'!BL69)</f>
        <v/>
      </c>
      <c r="O69" s="684" t="str">
        <f>IF('17_P2_Ud'!O69&lt;&gt;"",'17_P2_Ud'!O69,'17_P2_Ud'!BL69)</f>
        <v/>
      </c>
      <c r="P69" s="228"/>
      <c r="Q69" s="267"/>
      <c r="R69" s="267"/>
      <c r="S69" s="676" t="str">
        <f>IF(AND(N69&lt;&gt;"",O69&lt;&gt;""),IF('16_P2_Prog'!O69&lt;&gt;"","---",IF(ISERROR(SUMPRODUCT(N69:O69,$N$6:$O$6)/SUM($N$6:$O$6)),"",ROUND(SUMPRODUCT(N69:O69,$N$6:$O$6)/SUM($N$6:$O$6),4))),"")</f>
        <v/>
      </c>
      <c r="T69" s="267"/>
      <c r="U69" s="681" t="str">
        <f t="shared" si="6"/>
        <v/>
      </c>
      <c r="V69" s="518" t="str">
        <f t="shared" si="7"/>
        <v/>
      </c>
      <c r="W69" s="831" t="str">
        <f>IF('20_P2_Alega'!R69&lt;&gt;"","Estim","")</f>
        <v/>
      </c>
      <c r="X69" s="1677"/>
      <c r="Y69" s="1683" t="str">
        <f t="shared" si="8"/>
        <v/>
      </c>
      <c r="Z69" s="1684" t="str">
        <f t="shared" si="3"/>
        <v/>
      </c>
      <c r="AA69" s="1687" t="str">
        <f t="shared" si="4"/>
        <v/>
      </c>
      <c r="AB69" s="1688" t="str">
        <f t="shared" si="5"/>
        <v/>
      </c>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8" customHeight="1" x14ac:dyDescent="0.2">
      <c r="A70" s="1527" t="str">
        <f>CONCATENATE('01_Carga'!$M$5,"_",$H70)</f>
        <v>FI__53</v>
      </c>
      <c r="B70" s="1405"/>
      <c r="C70" s="1460" t="str">
        <f>'12_P1_Lista'!T70</f>
        <v/>
      </c>
      <c r="D70" s="1461" t="str">
        <f>'12_P1_Lista'!U70</f>
        <v/>
      </c>
      <c r="E70" s="1405"/>
      <c r="F70" s="1726" t="str">
        <f>IF('14_P2_Convoca'!F71&lt;&gt;"",'14_P2_Convoca'!F71,"")</f>
        <v/>
      </c>
      <c r="G70" s="1581"/>
      <c r="H70" s="1202">
        <v>53</v>
      </c>
      <c r="I70" s="134" t="str">
        <f>IF(ISERROR(VLOOKUP($A70,Aspirantes!$A:$H,Aspirantes!$E$1,FALSE)),"",VLOOKUP($A70,Aspirantes!$A:$H,Aspirantes!$E$1,FALSE))</f>
        <v/>
      </c>
      <c r="J70" s="672" t="str">
        <f>IF(ISERROR(VLOOKUP($A70,Aspirantes!$A:$H,Aspirantes!$F$1,FALSE)),"",VLOOKUP($A70,Aspirantes!$A:$H,Aspirantes!$F$1,FALSE))</f>
        <v/>
      </c>
      <c r="K70" s="673" t="str">
        <f>IF(ISERROR(VLOOKUP($A70,Aspirantes!$A:$H,Aspirantes!$G$1,FALSE)),"",VLOOKUP($A70,Aspirantes!$A:$H,Aspirantes!$G$1,FALSE))</f>
        <v/>
      </c>
      <c r="L70" s="674" t="str">
        <f>IF(ISERROR(VLOOKUP($A70,Aspirantes!$A:$H,Aspirantes!$H$1,FALSE)),"",VLOOKUP($A70,Aspirantes!$A:$H,Aspirantes!$H$1,FALSE))</f>
        <v/>
      </c>
      <c r="M70" s="153"/>
      <c r="N70" s="683" t="str">
        <f>IF('16_P2_Prog'!O70&lt;&gt;"",'16_P2_Prog'!O70,'16_P2_Prog'!BL70)</f>
        <v/>
      </c>
      <c r="O70" s="684" t="str">
        <f>IF('17_P2_Ud'!O70&lt;&gt;"",'17_P2_Ud'!O70,'17_P2_Ud'!BL70)</f>
        <v/>
      </c>
      <c r="P70" s="228"/>
      <c r="Q70" s="267"/>
      <c r="R70" s="267"/>
      <c r="S70" s="676" t="str">
        <f>IF(AND(N70&lt;&gt;"",O70&lt;&gt;""),IF('16_P2_Prog'!O70&lt;&gt;"","---",IF(ISERROR(SUMPRODUCT(N70:O70,$N$6:$O$6)/SUM($N$6:$O$6)),"",ROUND(SUMPRODUCT(N70:O70,$N$6:$O$6)/SUM($N$6:$O$6),4))),"")</f>
        <v/>
      </c>
      <c r="T70" s="267"/>
      <c r="U70" s="681" t="str">
        <f t="shared" si="6"/>
        <v/>
      </c>
      <c r="V70" s="518" t="str">
        <f t="shared" si="7"/>
        <v/>
      </c>
      <c r="W70" s="831" t="str">
        <f>IF('20_P2_Alega'!R70&lt;&gt;"","Estim","")</f>
        <v/>
      </c>
      <c r="X70" s="1677"/>
      <c r="Y70" s="1683" t="str">
        <f t="shared" si="8"/>
        <v/>
      </c>
      <c r="Z70" s="1684" t="str">
        <f t="shared" si="3"/>
        <v/>
      </c>
      <c r="AA70" s="1687" t="str">
        <f t="shared" si="4"/>
        <v/>
      </c>
      <c r="AB70" s="1688" t="str">
        <f t="shared" si="5"/>
        <v/>
      </c>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8" customHeight="1" x14ac:dyDescent="0.2">
      <c r="A71" s="1527" t="str">
        <f>CONCATENATE('01_Carga'!$M$5,"_",$H71)</f>
        <v>FI__54</v>
      </c>
      <c r="B71" s="1405"/>
      <c r="C71" s="1460" t="str">
        <f>'12_P1_Lista'!T71</f>
        <v/>
      </c>
      <c r="D71" s="1461" t="str">
        <f>'12_P1_Lista'!U71</f>
        <v/>
      </c>
      <c r="E71" s="1405"/>
      <c r="F71" s="1726" t="str">
        <f>IF('14_P2_Convoca'!F72&lt;&gt;"",'14_P2_Convoca'!F72,"")</f>
        <v/>
      </c>
      <c r="G71" s="1581"/>
      <c r="H71" s="1202">
        <v>54</v>
      </c>
      <c r="I71" s="134" t="str">
        <f>IF(ISERROR(VLOOKUP($A71,Aspirantes!$A:$H,Aspirantes!$E$1,FALSE)),"",VLOOKUP($A71,Aspirantes!$A:$H,Aspirantes!$E$1,FALSE))</f>
        <v/>
      </c>
      <c r="J71" s="672" t="str">
        <f>IF(ISERROR(VLOOKUP($A71,Aspirantes!$A:$H,Aspirantes!$F$1,FALSE)),"",VLOOKUP($A71,Aspirantes!$A:$H,Aspirantes!$F$1,FALSE))</f>
        <v/>
      </c>
      <c r="K71" s="673" t="str">
        <f>IF(ISERROR(VLOOKUP($A71,Aspirantes!$A:$H,Aspirantes!$G$1,FALSE)),"",VLOOKUP($A71,Aspirantes!$A:$H,Aspirantes!$G$1,FALSE))</f>
        <v/>
      </c>
      <c r="L71" s="674" t="str">
        <f>IF(ISERROR(VLOOKUP($A71,Aspirantes!$A:$H,Aspirantes!$H$1,FALSE)),"",VLOOKUP($A71,Aspirantes!$A:$H,Aspirantes!$H$1,FALSE))</f>
        <v/>
      </c>
      <c r="M71" s="153"/>
      <c r="N71" s="683" t="str">
        <f>IF('16_P2_Prog'!O71&lt;&gt;"",'16_P2_Prog'!O71,'16_P2_Prog'!BL71)</f>
        <v/>
      </c>
      <c r="O71" s="684" t="str">
        <f>IF('17_P2_Ud'!O71&lt;&gt;"",'17_P2_Ud'!O71,'17_P2_Ud'!BL71)</f>
        <v/>
      </c>
      <c r="P71" s="228"/>
      <c r="Q71" s="267"/>
      <c r="R71" s="267"/>
      <c r="S71" s="676" t="str">
        <f>IF(AND(N71&lt;&gt;"",O71&lt;&gt;""),IF('16_P2_Prog'!O71&lt;&gt;"","---",IF(ISERROR(SUMPRODUCT(N71:O71,$N$6:$O$6)/SUM($N$6:$O$6)),"",ROUND(SUMPRODUCT(N71:O71,$N$6:$O$6)/SUM($N$6:$O$6),4))),"")</f>
        <v/>
      </c>
      <c r="T71" s="267"/>
      <c r="U71" s="681" t="str">
        <f t="shared" si="6"/>
        <v/>
      </c>
      <c r="V71" s="518" t="str">
        <f t="shared" si="7"/>
        <v/>
      </c>
      <c r="W71" s="831" t="str">
        <f>IF('20_P2_Alega'!R71&lt;&gt;"","Estim","")</f>
        <v/>
      </c>
      <c r="X71" s="1677"/>
      <c r="Y71" s="1683" t="str">
        <f t="shared" si="8"/>
        <v/>
      </c>
      <c r="Z71" s="1684" t="str">
        <f t="shared" si="3"/>
        <v/>
      </c>
      <c r="AA71" s="1687" t="str">
        <f t="shared" si="4"/>
        <v/>
      </c>
      <c r="AB71" s="1688" t="str">
        <f t="shared" si="5"/>
        <v/>
      </c>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8" customHeight="1" x14ac:dyDescent="0.2">
      <c r="A72" s="1527" t="str">
        <f>CONCATENATE('01_Carga'!$M$5,"_",$H72)</f>
        <v>FI__55</v>
      </c>
      <c r="B72" s="1405"/>
      <c r="C72" s="1460" t="str">
        <f>'12_P1_Lista'!T72</f>
        <v/>
      </c>
      <c r="D72" s="1461" t="str">
        <f>'12_P1_Lista'!U72</f>
        <v/>
      </c>
      <c r="E72" s="1405"/>
      <c r="F72" s="1726" t="str">
        <f>IF('14_P2_Convoca'!F73&lt;&gt;"",'14_P2_Convoca'!F73,"")</f>
        <v/>
      </c>
      <c r="G72" s="1581"/>
      <c r="H72" s="1202">
        <v>55</v>
      </c>
      <c r="I72" s="134" t="str">
        <f>IF(ISERROR(VLOOKUP($A72,Aspirantes!$A:$H,Aspirantes!$E$1,FALSE)),"",VLOOKUP($A72,Aspirantes!$A:$H,Aspirantes!$E$1,FALSE))</f>
        <v/>
      </c>
      <c r="J72" s="672" t="str">
        <f>IF(ISERROR(VLOOKUP($A72,Aspirantes!$A:$H,Aspirantes!$F$1,FALSE)),"",VLOOKUP($A72,Aspirantes!$A:$H,Aspirantes!$F$1,FALSE))</f>
        <v/>
      </c>
      <c r="K72" s="673" t="str">
        <f>IF(ISERROR(VLOOKUP($A72,Aspirantes!$A:$H,Aspirantes!$G$1,FALSE)),"",VLOOKUP($A72,Aspirantes!$A:$H,Aspirantes!$G$1,FALSE))</f>
        <v/>
      </c>
      <c r="L72" s="674" t="str">
        <f>IF(ISERROR(VLOOKUP($A72,Aspirantes!$A:$H,Aspirantes!$H$1,FALSE)),"",VLOOKUP($A72,Aspirantes!$A:$H,Aspirantes!$H$1,FALSE))</f>
        <v/>
      </c>
      <c r="M72" s="153"/>
      <c r="N72" s="683" t="str">
        <f>IF('16_P2_Prog'!O72&lt;&gt;"",'16_P2_Prog'!O72,'16_P2_Prog'!BL72)</f>
        <v/>
      </c>
      <c r="O72" s="684" t="str">
        <f>IF('17_P2_Ud'!O72&lt;&gt;"",'17_P2_Ud'!O72,'17_P2_Ud'!BL72)</f>
        <v/>
      </c>
      <c r="P72" s="228"/>
      <c r="Q72" s="267"/>
      <c r="R72" s="267"/>
      <c r="S72" s="676" t="str">
        <f>IF(AND(N72&lt;&gt;"",O72&lt;&gt;""),IF('16_P2_Prog'!O72&lt;&gt;"","---",IF(ISERROR(SUMPRODUCT(N72:O72,$N$6:$O$6)/SUM($N$6:$O$6)),"",ROUND(SUMPRODUCT(N72:O72,$N$6:$O$6)/SUM($N$6:$O$6),4))),"")</f>
        <v/>
      </c>
      <c r="T72" s="267"/>
      <c r="U72" s="681" t="str">
        <f t="shared" si="6"/>
        <v/>
      </c>
      <c r="V72" s="518" t="str">
        <f t="shared" si="7"/>
        <v/>
      </c>
      <c r="W72" s="831" t="str">
        <f>IF('20_P2_Alega'!R72&lt;&gt;"","Estim","")</f>
        <v/>
      </c>
      <c r="X72" s="1677"/>
      <c r="Y72" s="1683" t="str">
        <f t="shared" si="8"/>
        <v/>
      </c>
      <c r="Z72" s="1684" t="str">
        <f t="shared" si="3"/>
        <v/>
      </c>
      <c r="AA72" s="1687" t="str">
        <f t="shared" si="4"/>
        <v/>
      </c>
      <c r="AB72" s="1688" t="str">
        <f t="shared" si="5"/>
        <v/>
      </c>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8" customHeight="1" x14ac:dyDescent="0.2">
      <c r="A73" s="1527" t="str">
        <f>CONCATENATE('01_Carga'!$M$5,"_",$H73)</f>
        <v>FI__56</v>
      </c>
      <c r="B73" s="1405"/>
      <c r="C73" s="1460" t="str">
        <f>'12_P1_Lista'!T73</f>
        <v/>
      </c>
      <c r="D73" s="1461" t="str">
        <f>'12_P1_Lista'!U73</f>
        <v/>
      </c>
      <c r="E73" s="1405"/>
      <c r="F73" s="1726" t="str">
        <f>IF('14_P2_Convoca'!F74&lt;&gt;"",'14_P2_Convoca'!F74,"")</f>
        <v/>
      </c>
      <c r="G73" s="1581"/>
      <c r="H73" s="1202">
        <v>56</v>
      </c>
      <c r="I73" s="134" t="str">
        <f>IF(ISERROR(VLOOKUP($A73,Aspirantes!$A:$H,Aspirantes!$E$1,FALSE)),"",VLOOKUP($A73,Aspirantes!$A:$H,Aspirantes!$E$1,FALSE))</f>
        <v/>
      </c>
      <c r="J73" s="672" t="str">
        <f>IF(ISERROR(VLOOKUP($A73,Aspirantes!$A:$H,Aspirantes!$F$1,FALSE)),"",VLOOKUP($A73,Aspirantes!$A:$H,Aspirantes!$F$1,FALSE))</f>
        <v/>
      </c>
      <c r="K73" s="673" t="str">
        <f>IF(ISERROR(VLOOKUP($A73,Aspirantes!$A:$H,Aspirantes!$G$1,FALSE)),"",VLOOKUP($A73,Aspirantes!$A:$H,Aspirantes!$G$1,FALSE))</f>
        <v/>
      </c>
      <c r="L73" s="674" t="str">
        <f>IF(ISERROR(VLOOKUP($A73,Aspirantes!$A:$H,Aspirantes!$H$1,FALSE)),"",VLOOKUP($A73,Aspirantes!$A:$H,Aspirantes!$H$1,FALSE))</f>
        <v/>
      </c>
      <c r="M73" s="153"/>
      <c r="N73" s="683" t="str">
        <f>IF('16_P2_Prog'!O73&lt;&gt;"",'16_P2_Prog'!O73,'16_P2_Prog'!BL73)</f>
        <v/>
      </c>
      <c r="O73" s="684" t="str">
        <f>IF('17_P2_Ud'!O73&lt;&gt;"",'17_P2_Ud'!O73,'17_P2_Ud'!BL73)</f>
        <v/>
      </c>
      <c r="P73" s="228"/>
      <c r="Q73" s="267"/>
      <c r="R73" s="267"/>
      <c r="S73" s="676" t="str">
        <f>IF(AND(N73&lt;&gt;"",O73&lt;&gt;""),IF('16_P2_Prog'!O73&lt;&gt;"","---",IF(ISERROR(SUMPRODUCT(N73:O73,$N$6:$O$6)/SUM($N$6:$O$6)),"",ROUND(SUMPRODUCT(N73:O73,$N$6:$O$6)/SUM($N$6:$O$6),4))),"")</f>
        <v/>
      </c>
      <c r="T73" s="267"/>
      <c r="U73" s="681" t="str">
        <f t="shared" si="6"/>
        <v/>
      </c>
      <c r="V73" s="518" t="str">
        <f t="shared" si="7"/>
        <v/>
      </c>
      <c r="W73" s="831" t="str">
        <f>IF('20_P2_Alega'!R73&lt;&gt;"","Estim","")</f>
        <v/>
      </c>
      <c r="X73" s="1677"/>
      <c r="Y73" s="1683" t="str">
        <f t="shared" si="8"/>
        <v/>
      </c>
      <c r="Z73" s="1684" t="str">
        <f t="shared" si="3"/>
        <v/>
      </c>
      <c r="AA73" s="1687" t="str">
        <f t="shared" si="4"/>
        <v/>
      </c>
      <c r="AB73" s="1688" t="str">
        <f t="shared" si="5"/>
        <v/>
      </c>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8" customHeight="1" x14ac:dyDescent="0.2">
      <c r="A74" s="1527" t="str">
        <f>CONCATENATE('01_Carga'!$M$5,"_",$H74)</f>
        <v>FI__57</v>
      </c>
      <c r="B74" s="1405"/>
      <c r="C74" s="1460" t="str">
        <f>'12_P1_Lista'!T74</f>
        <v/>
      </c>
      <c r="D74" s="1461" t="str">
        <f>'12_P1_Lista'!U74</f>
        <v/>
      </c>
      <c r="E74" s="1405"/>
      <c r="F74" s="1726" t="str">
        <f>IF('14_P2_Convoca'!F75&lt;&gt;"",'14_P2_Convoca'!F75,"")</f>
        <v/>
      </c>
      <c r="G74" s="1581"/>
      <c r="H74" s="1202">
        <v>57</v>
      </c>
      <c r="I74" s="134" t="str">
        <f>IF(ISERROR(VLOOKUP($A74,Aspirantes!$A:$H,Aspirantes!$E$1,FALSE)),"",VLOOKUP($A74,Aspirantes!$A:$H,Aspirantes!$E$1,FALSE))</f>
        <v/>
      </c>
      <c r="J74" s="672" t="str">
        <f>IF(ISERROR(VLOOKUP($A74,Aspirantes!$A:$H,Aspirantes!$F$1,FALSE)),"",VLOOKUP($A74,Aspirantes!$A:$H,Aspirantes!$F$1,FALSE))</f>
        <v/>
      </c>
      <c r="K74" s="673" t="str">
        <f>IF(ISERROR(VLOOKUP($A74,Aspirantes!$A:$H,Aspirantes!$G$1,FALSE)),"",VLOOKUP($A74,Aspirantes!$A:$H,Aspirantes!$G$1,FALSE))</f>
        <v/>
      </c>
      <c r="L74" s="674" t="str">
        <f>IF(ISERROR(VLOOKUP($A74,Aspirantes!$A:$H,Aspirantes!$H$1,FALSE)),"",VLOOKUP($A74,Aspirantes!$A:$H,Aspirantes!$H$1,FALSE))</f>
        <v/>
      </c>
      <c r="M74" s="153"/>
      <c r="N74" s="683" t="str">
        <f>IF('16_P2_Prog'!O74&lt;&gt;"",'16_P2_Prog'!O74,'16_P2_Prog'!BL74)</f>
        <v/>
      </c>
      <c r="O74" s="684" t="str">
        <f>IF('17_P2_Ud'!O74&lt;&gt;"",'17_P2_Ud'!O74,'17_P2_Ud'!BL74)</f>
        <v/>
      </c>
      <c r="P74" s="228"/>
      <c r="Q74" s="267"/>
      <c r="R74" s="267"/>
      <c r="S74" s="676" t="str">
        <f>IF(AND(N74&lt;&gt;"",O74&lt;&gt;""),IF('16_P2_Prog'!O74&lt;&gt;"","---",IF(ISERROR(SUMPRODUCT(N74:O74,$N$6:$O$6)/SUM($N$6:$O$6)),"",ROUND(SUMPRODUCT(N74:O74,$N$6:$O$6)/SUM($N$6:$O$6),4))),"")</f>
        <v/>
      </c>
      <c r="T74" s="267"/>
      <c r="U74" s="681" t="str">
        <f t="shared" si="6"/>
        <v/>
      </c>
      <c r="V74" s="518" t="str">
        <f t="shared" si="7"/>
        <v/>
      </c>
      <c r="W74" s="831" t="str">
        <f>IF('20_P2_Alega'!R74&lt;&gt;"","Estim","")</f>
        <v/>
      </c>
      <c r="X74" s="1677"/>
      <c r="Y74" s="1683" t="str">
        <f t="shared" si="8"/>
        <v/>
      </c>
      <c r="Z74" s="1684" t="str">
        <f t="shared" si="3"/>
        <v/>
      </c>
      <c r="AA74" s="1687" t="str">
        <f t="shared" si="4"/>
        <v/>
      </c>
      <c r="AB74" s="1688" t="str">
        <f t="shared" si="5"/>
        <v/>
      </c>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8" customHeight="1" x14ac:dyDescent="0.2">
      <c r="A75" s="1527" t="str">
        <f>CONCATENATE('01_Carga'!$M$5,"_",$H75)</f>
        <v>FI__58</v>
      </c>
      <c r="B75" s="1405"/>
      <c r="C75" s="1460" t="str">
        <f>'12_P1_Lista'!T75</f>
        <v/>
      </c>
      <c r="D75" s="1461" t="str">
        <f>'12_P1_Lista'!U75</f>
        <v/>
      </c>
      <c r="E75" s="1405"/>
      <c r="F75" s="1726" t="str">
        <f>IF('14_P2_Convoca'!F76&lt;&gt;"",'14_P2_Convoca'!F76,"")</f>
        <v/>
      </c>
      <c r="G75" s="1581"/>
      <c r="H75" s="1202">
        <v>58</v>
      </c>
      <c r="I75" s="134" t="str">
        <f>IF(ISERROR(VLOOKUP($A75,Aspirantes!$A:$H,Aspirantes!$E$1,FALSE)),"",VLOOKUP($A75,Aspirantes!$A:$H,Aspirantes!$E$1,FALSE))</f>
        <v/>
      </c>
      <c r="J75" s="672" t="str">
        <f>IF(ISERROR(VLOOKUP($A75,Aspirantes!$A:$H,Aspirantes!$F$1,FALSE)),"",VLOOKUP($A75,Aspirantes!$A:$H,Aspirantes!$F$1,FALSE))</f>
        <v/>
      </c>
      <c r="K75" s="673" t="str">
        <f>IF(ISERROR(VLOOKUP($A75,Aspirantes!$A:$H,Aspirantes!$G$1,FALSE)),"",VLOOKUP($A75,Aspirantes!$A:$H,Aspirantes!$G$1,FALSE))</f>
        <v/>
      </c>
      <c r="L75" s="674" t="str">
        <f>IF(ISERROR(VLOOKUP($A75,Aspirantes!$A:$H,Aspirantes!$H$1,FALSE)),"",VLOOKUP($A75,Aspirantes!$A:$H,Aspirantes!$H$1,FALSE))</f>
        <v/>
      </c>
      <c r="M75" s="153"/>
      <c r="N75" s="683" t="str">
        <f>IF('16_P2_Prog'!O75&lt;&gt;"",'16_P2_Prog'!O75,'16_P2_Prog'!BL75)</f>
        <v/>
      </c>
      <c r="O75" s="684" t="str">
        <f>IF('17_P2_Ud'!O75&lt;&gt;"",'17_P2_Ud'!O75,'17_P2_Ud'!BL75)</f>
        <v/>
      </c>
      <c r="P75" s="228"/>
      <c r="Q75" s="267"/>
      <c r="R75" s="267"/>
      <c r="S75" s="676" t="str">
        <f>IF(AND(N75&lt;&gt;"",O75&lt;&gt;""),IF('16_P2_Prog'!O75&lt;&gt;"","---",IF(ISERROR(SUMPRODUCT(N75:O75,$N$6:$O$6)/SUM($N$6:$O$6)),"",ROUND(SUMPRODUCT(N75:O75,$N$6:$O$6)/SUM($N$6:$O$6),4))),"")</f>
        <v/>
      </c>
      <c r="T75" s="267"/>
      <c r="U75" s="681" t="str">
        <f t="shared" si="6"/>
        <v/>
      </c>
      <c r="V75" s="518" t="str">
        <f t="shared" si="7"/>
        <v/>
      </c>
      <c r="W75" s="831" t="str">
        <f>IF('20_P2_Alega'!R75&lt;&gt;"","Estim","")</f>
        <v/>
      </c>
      <c r="X75" s="1677"/>
      <c r="Y75" s="1683" t="str">
        <f t="shared" si="8"/>
        <v/>
      </c>
      <c r="Z75" s="1684" t="str">
        <f t="shared" si="3"/>
        <v/>
      </c>
      <c r="AA75" s="1687" t="str">
        <f t="shared" si="4"/>
        <v/>
      </c>
      <c r="AB75" s="1688" t="str">
        <f t="shared" si="5"/>
        <v/>
      </c>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8" customHeight="1" x14ac:dyDescent="0.2">
      <c r="A76" s="1527" t="str">
        <f>CONCATENATE('01_Carga'!$M$5,"_",$H76)</f>
        <v>FI__59</v>
      </c>
      <c r="B76" s="1405"/>
      <c r="C76" s="1460" t="str">
        <f>'12_P1_Lista'!T76</f>
        <v/>
      </c>
      <c r="D76" s="1461" t="str">
        <f>'12_P1_Lista'!U76</f>
        <v/>
      </c>
      <c r="E76" s="1405"/>
      <c r="F76" s="1726" t="str">
        <f>IF('14_P2_Convoca'!F77&lt;&gt;"",'14_P2_Convoca'!F77,"")</f>
        <v/>
      </c>
      <c r="G76" s="1581"/>
      <c r="H76" s="1202">
        <v>59</v>
      </c>
      <c r="I76" s="134" t="str">
        <f>IF(ISERROR(VLOOKUP($A76,Aspirantes!$A:$H,Aspirantes!$E$1,FALSE)),"",VLOOKUP($A76,Aspirantes!$A:$H,Aspirantes!$E$1,FALSE))</f>
        <v/>
      </c>
      <c r="J76" s="672" t="str">
        <f>IF(ISERROR(VLOOKUP($A76,Aspirantes!$A:$H,Aspirantes!$F$1,FALSE)),"",VLOOKUP($A76,Aspirantes!$A:$H,Aspirantes!$F$1,FALSE))</f>
        <v/>
      </c>
      <c r="K76" s="673" t="str">
        <f>IF(ISERROR(VLOOKUP($A76,Aspirantes!$A:$H,Aspirantes!$G$1,FALSE)),"",VLOOKUP($A76,Aspirantes!$A:$H,Aspirantes!$G$1,FALSE))</f>
        <v/>
      </c>
      <c r="L76" s="674" t="str">
        <f>IF(ISERROR(VLOOKUP($A76,Aspirantes!$A:$H,Aspirantes!$H$1,FALSE)),"",VLOOKUP($A76,Aspirantes!$A:$H,Aspirantes!$H$1,FALSE))</f>
        <v/>
      </c>
      <c r="M76" s="153"/>
      <c r="N76" s="683" t="str">
        <f>IF('16_P2_Prog'!O76&lt;&gt;"",'16_P2_Prog'!O76,'16_P2_Prog'!BL76)</f>
        <v/>
      </c>
      <c r="O76" s="684" t="str">
        <f>IF('17_P2_Ud'!O76&lt;&gt;"",'17_P2_Ud'!O76,'17_P2_Ud'!BL76)</f>
        <v/>
      </c>
      <c r="P76" s="228"/>
      <c r="Q76" s="267"/>
      <c r="R76" s="267"/>
      <c r="S76" s="676" t="str">
        <f>IF(AND(N76&lt;&gt;"",O76&lt;&gt;""),IF('16_P2_Prog'!O76&lt;&gt;"","---",IF(ISERROR(SUMPRODUCT(N76:O76,$N$6:$O$6)/SUM($N$6:$O$6)),"",ROUND(SUMPRODUCT(N76:O76,$N$6:$O$6)/SUM($N$6:$O$6),4))),"")</f>
        <v/>
      </c>
      <c r="T76" s="267"/>
      <c r="U76" s="681" t="str">
        <f t="shared" si="6"/>
        <v/>
      </c>
      <c r="V76" s="518" t="str">
        <f t="shared" si="7"/>
        <v/>
      </c>
      <c r="W76" s="831" t="str">
        <f>IF('20_P2_Alega'!R76&lt;&gt;"","Estim","")</f>
        <v/>
      </c>
      <c r="X76" s="1677"/>
      <c r="Y76" s="1683" t="str">
        <f t="shared" si="8"/>
        <v/>
      </c>
      <c r="Z76" s="1684" t="str">
        <f t="shared" si="3"/>
        <v/>
      </c>
      <c r="AA76" s="1687" t="str">
        <f t="shared" si="4"/>
        <v/>
      </c>
      <c r="AB76" s="1688" t="str">
        <f t="shared" si="5"/>
        <v/>
      </c>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8" customHeight="1" x14ac:dyDescent="0.2">
      <c r="A77" s="1527" t="str">
        <f>CONCATENATE('01_Carga'!$M$5,"_",$H77)</f>
        <v>FI__60</v>
      </c>
      <c r="B77" s="1405"/>
      <c r="C77" s="1460" t="str">
        <f>'12_P1_Lista'!T77</f>
        <v/>
      </c>
      <c r="D77" s="1461" t="str">
        <f>'12_P1_Lista'!U77</f>
        <v/>
      </c>
      <c r="E77" s="1405"/>
      <c r="F77" s="1726" t="str">
        <f>IF('14_P2_Convoca'!F78&lt;&gt;"",'14_P2_Convoca'!F78,"")</f>
        <v/>
      </c>
      <c r="G77" s="1581"/>
      <c r="H77" s="1202">
        <v>60</v>
      </c>
      <c r="I77" s="134" t="str">
        <f>IF(ISERROR(VLOOKUP($A77,Aspirantes!$A:$H,Aspirantes!$E$1,FALSE)),"",VLOOKUP($A77,Aspirantes!$A:$H,Aspirantes!$E$1,FALSE))</f>
        <v/>
      </c>
      <c r="J77" s="672" t="str">
        <f>IF(ISERROR(VLOOKUP($A77,Aspirantes!$A:$H,Aspirantes!$F$1,FALSE)),"",VLOOKUP($A77,Aspirantes!$A:$H,Aspirantes!$F$1,FALSE))</f>
        <v/>
      </c>
      <c r="K77" s="673" t="str">
        <f>IF(ISERROR(VLOOKUP($A77,Aspirantes!$A:$H,Aspirantes!$G$1,FALSE)),"",VLOOKUP($A77,Aspirantes!$A:$H,Aspirantes!$G$1,FALSE))</f>
        <v/>
      </c>
      <c r="L77" s="674" t="str">
        <f>IF(ISERROR(VLOOKUP($A77,Aspirantes!$A:$H,Aspirantes!$H$1,FALSE)),"",VLOOKUP($A77,Aspirantes!$A:$H,Aspirantes!$H$1,FALSE))</f>
        <v/>
      </c>
      <c r="M77" s="153"/>
      <c r="N77" s="683" t="str">
        <f>IF('16_P2_Prog'!O77&lt;&gt;"",'16_P2_Prog'!O77,'16_P2_Prog'!BL77)</f>
        <v/>
      </c>
      <c r="O77" s="684" t="str">
        <f>IF('17_P2_Ud'!O77&lt;&gt;"",'17_P2_Ud'!O77,'17_P2_Ud'!BL77)</f>
        <v/>
      </c>
      <c r="P77" s="228"/>
      <c r="Q77" s="267"/>
      <c r="R77" s="267"/>
      <c r="S77" s="676" t="str">
        <f>IF(AND(N77&lt;&gt;"",O77&lt;&gt;""),IF('16_P2_Prog'!O77&lt;&gt;"","---",IF(ISERROR(SUMPRODUCT(N77:O77,$N$6:$O$6)/SUM($N$6:$O$6)),"",ROUND(SUMPRODUCT(N77:O77,$N$6:$O$6)/SUM($N$6:$O$6),4))),"")</f>
        <v/>
      </c>
      <c r="T77" s="267"/>
      <c r="U77" s="681" t="str">
        <f t="shared" si="6"/>
        <v/>
      </c>
      <c r="V77" s="518" t="str">
        <f t="shared" si="7"/>
        <v/>
      </c>
      <c r="W77" s="831" t="str">
        <f>IF('20_P2_Alega'!R77&lt;&gt;"","Estim","")</f>
        <v/>
      </c>
      <c r="X77" s="1677"/>
      <c r="Y77" s="1683" t="str">
        <f t="shared" si="8"/>
        <v/>
      </c>
      <c r="Z77" s="1684" t="str">
        <f t="shared" si="3"/>
        <v/>
      </c>
      <c r="AA77" s="1687" t="str">
        <f t="shared" si="4"/>
        <v/>
      </c>
      <c r="AB77" s="1688" t="str">
        <f t="shared" si="5"/>
        <v/>
      </c>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8" customHeight="1" x14ac:dyDescent="0.2">
      <c r="A78" s="1527" t="str">
        <f>CONCATENATE('01_Carga'!$M$5,"_",$H78)</f>
        <v>FI__61</v>
      </c>
      <c r="B78" s="1405"/>
      <c r="C78" s="1460" t="str">
        <f>'12_P1_Lista'!T78</f>
        <v/>
      </c>
      <c r="D78" s="1461" t="str">
        <f>'12_P1_Lista'!U78</f>
        <v/>
      </c>
      <c r="E78" s="1405"/>
      <c r="F78" s="1726" t="str">
        <f>IF('14_P2_Convoca'!F79&lt;&gt;"",'14_P2_Convoca'!F79,"")</f>
        <v/>
      </c>
      <c r="G78" s="1581"/>
      <c r="H78" s="1202">
        <v>61</v>
      </c>
      <c r="I78" s="134" t="str">
        <f>IF(ISERROR(VLOOKUP($A78,Aspirantes!$A:$H,Aspirantes!$E$1,FALSE)),"",VLOOKUP($A78,Aspirantes!$A:$H,Aspirantes!$E$1,FALSE))</f>
        <v/>
      </c>
      <c r="J78" s="672" t="str">
        <f>IF(ISERROR(VLOOKUP($A78,Aspirantes!$A:$H,Aspirantes!$F$1,FALSE)),"",VLOOKUP($A78,Aspirantes!$A:$H,Aspirantes!$F$1,FALSE))</f>
        <v/>
      </c>
      <c r="K78" s="673" t="str">
        <f>IF(ISERROR(VLOOKUP($A78,Aspirantes!$A:$H,Aspirantes!$G$1,FALSE)),"",VLOOKUP($A78,Aspirantes!$A:$H,Aspirantes!$G$1,FALSE))</f>
        <v/>
      </c>
      <c r="L78" s="674" t="str">
        <f>IF(ISERROR(VLOOKUP($A78,Aspirantes!$A:$H,Aspirantes!$H$1,FALSE)),"",VLOOKUP($A78,Aspirantes!$A:$H,Aspirantes!$H$1,FALSE))</f>
        <v/>
      </c>
      <c r="M78" s="153"/>
      <c r="N78" s="683" t="str">
        <f>IF('16_P2_Prog'!O78&lt;&gt;"",'16_P2_Prog'!O78,'16_P2_Prog'!BL78)</f>
        <v/>
      </c>
      <c r="O78" s="684" t="str">
        <f>IF('17_P2_Ud'!O78&lt;&gt;"",'17_P2_Ud'!O78,'17_P2_Ud'!BL78)</f>
        <v/>
      </c>
      <c r="P78" s="228"/>
      <c r="Q78" s="267"/>
      <c r="R78" s="267"/>
      <c r="S78" s="676" t="str">
        <f>IF(AND(N78&lt;&gt;"",O78&lt;&gt;""),IF('16_P2_Prog'!O78&lt;&gt;"","---",IF(ISERROR(SUMPRODUCT(N78:O78,$N$6:$O$6)/SUM($N$6:$O$6)),"",ROUND(SUMPRODUCT(N78:O78,$N$6:$O$6)/SUM($N$6:$O$6),4))),"")</f>
        <v/>
      </c>
      <c r="T78" s="267"/>
      <c r="U78" s="681" t="str">
        <f t="shared" si="6"/>
        <v/>
      </c>
      <c r="V78" s="518" t="str">
        <f t="shared" si="7"/>
        <v/>
      </c>
      <c r="W78" s="831" t="str">
        <f>IF('20_P2_Alega'!R78&lt;&gt;"","Estim","")</f>
        <v/>
      </c>
      <c r="X78" s="1677"/>
      <c r="Y78" s="1683" t="str">
        <f t="shared" si="8"/>
        <v/>
      </c>
      <c r="Z78" s="1684" t="str">
        <f t="shared" si="3"/>
        <v/>
      </c>
      <c r="AA78" s="1687" t="str">
        <f t="shared" si="4"/>
        <v/>
      </c>
      <c r="AB78" s="1688" t="str">
        <f t="shared" si="5"/>
        <v/>
      </c>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8" customHeight="1" x14ac:dyDescent="0.2">
      <c r="A79" s="1527" t="str">
        <f>CONCATENATE('01_Carga'!$M$5,"_",$H79)</f>
        <v>FI__62</v>
      </c>
      <c r="B79" s="1405"/>
      <c r="C79" s="1460" t="str">
        <f>'12_P1_Lista'!T79</f>
        <v/>
      </c>
      <c r="D79" s="1461" t="str">
        <f>'12_P1_Lista'!U79</f>
        <v/>
      </c>
      <c r="E79" s="1405"/>
      <c r="F79" s="1726" t="str">
        <f>IF('14_P2_Convoca'!F80&lt;&gt;"",'14_P2_Convoca'!F80,"")</f>
        <v/>
      </c>
      <c r="G79" s="1581"/>
      <c r="H79" s="1202">
        <v>62</v>
      </c>
      <c r="I79" s="134" t="str">
        <f>IF(ISERROR(VLOOKUP($A79,Aspirantes!$A:$H,Aspirantes!$E$1,FALSE)),"",VLOOKUP($A79,Aspirantes!$A:$H,Aspirantes!$E$1,FALSE))</f>
        <v/>
      </c>
      <c r="J79" s="672" t="str">
        <f>IF(ISERROR(VLOOKUP($A79,Aspirantes!$A:$H,Aspirantes!$F$1,FALSE)),"",VLOOKUP($A79,Aspirantes!$A:$H,Aspirantes!$F$1,FALSE))</f>
        <v/>
      </c>
      <c r="K79" s="673" t="str">
        <f>IF(ISERROR(VLOOKUP($A79,Aspirantes!$A:$H,Aspirantes!$G$1,FALSE)),"",VLOOKUP($A79,Aspirantes!$A:$H,Aspirantes!$G$1,FALSE))</f>
        <v/>
      </c>
      <c r="L79" s="674" t="str">
        <f>IF(ISERROR(VLOOKUP($A79,Aspirantes!$A:$H,Aspirantes!$H$1,FALSE)),"",VLOOKUP($A79,Aspirantes!$A:$H,Aspirantes!$H$1,FALSE))</f>
        <v/>
      </c>
      <c r="M79" s="153"/>
      <c r="N79" s="683" t="str">
        <f>IF('16_P2_Prog'!O79&lt;&gt;"",'16_P2_Prog'!O79,'16_P2_Prog'!BL79)</f>
        <v/>
      </c>
      <c r="O79" s="684" t="str">
        <f>IF('17_P2_Ud'!O79&lt;&gt;"",'17_P2_Ud'!O79,'17_P2_Ud'!BL79)</f>
        <v/>
      </c>
      <c r="P79" s="228"/>
      <c r="Q79" s="267"/>
      <c r="R79" s="267"/>
      <c r="S79" s="676" t="str">
        <f>IF(AND(N79&lt;&gt;"",O79&lt;&gt;""),IF('16_P2_Prog'!O79&lt;&gt;"","---",IF(ISERROR(SUMPRODUCT(N79:O79,$N$6:$O$6)/SUM($N$6:$O$6)),"",ROUND(SUMPRODUCT(N79:O79,$N$6:$O$6)/SUM($N$6:$O$6),4))),"")</f>
        <v/>
      </c>
      <c r="T79" s="267"/>
      <c r="U79" s="681" t="str">
        <f t="shared" si="6"/>
        <v/>
      </c>
      <c r="V79" s="518" t="str">
        <f t="shared" si="7"/>
        <v/>
      </c>
      <c r="W79" s="831" t="str">
        <f>IF('20_P2_Alega'!R79&lt;&gt;"","Estim","")</f>
        <v/>
      </c>
      <c r="X79" s="1677"/>
      <c r="Y79" s="1683" t="str">
        <f t="shared" si="8"/>
        <v/>
      </c>
      <c r="Z79" s="1684" t="str">
        <f t="shared" si="3"/>
        <v/>
      </c>
      <c r="AA79" s="1687" t="str">
        <f t="shared" si="4"/>
        <v/>
      </c>
      <c r="AB79" s="1688" t="str">
        <f t="shared" si="5"/>
        <v/>
      </c>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8" customHeight="1" x14ac:dyDescent="0.2">
      <c r="A80" s="1527" t="str">
        <f>CONCATENATE('01_Carga'!$M$5,"_",$H80)</f>
        <v>FI__63</v>
      </c>
      <c r="B80" s="1405"/>
      <c r="C80" s="1460" t="str">
        <f>'12_P1_Lista'!T80</f>
        <v/>
      </c>
      <c r="D80" s="1461" t="str">
        <f>'12_P1_Lista'!U80</f>
        <v/>
      </c>
      <c r="E80" s="1405"/>
      <c r="F80" s="1726" t="str">
        <f>IF('14_P2_Convoca'!F81&lt;&gt;"",'14_P2_Convoca'!F81,"")</f>
        <v/>
      </c>
      <c r="G80" s="1581"/>
      <c r="H80" s="1202">
        <v>63</v>
      </c>
      <c r="I80" s="134" t="str">
        <f>IF(ISERROR(VLOOKUP($A80,Aspirantes!$A:$H,Aspirantes!$E$1,FALSE)),"",VLOOKUP($A80,Aspirantes!$A:$H,Aspirantes!$E$1,FALSE))</f>
        <v/>
      </c>
      <c r="J80" s="672" t="str">
        <f>IF(ISERROR(VLOOKUP($A80,Aspirantes!$A:$H,Aspirantes!$F$1,FALSE)),"",VLOOKUP($A80,Aspirantes!$A:$H,Aspirantes!$F$1,FALSE))</f>
        <v/>
      </c>
      <c r="K80" s="673" t="str">
        <f>IF(ISERROR(VLOOKUP($A80,Aspirantes!$A:$H,Aspirantes!$G$1,FALSE)),"",VLOOKUP($A80,Aspirantes!$A:$H,Aspirantes!$G$1,FALSE))</f>
        <v/>
      </c>
      <c r="L80" s="674" t="str">
        <f>IF(ISERROR(VLOOKUP($A80,Aspirantes!$A:$H,Aspirantes!$H$1,FALSE)),"",VLOOKUP($A80,Aspirantes!$A:$H,Aspirantes!$H$1,FALSE))</f>
        <v/>
      </c>
      <c r="M80" s="153"/>
      <c r="N80" s="683" t="str">
        <f>IF('16_P2_Prog'!O80&lt;&gt;"",'16_P2_Prog'!O80,'16_P2_Prog'!BL80)</f>
        <v/>
      </c>
      <c r="O80" s="684" t="str">
        <f>IF('17_P2_Ud'!O80&lt;&gt;"",'17_P2_Ud'!O80,'17_P2_Ud'!BL80)</f>
        <v/>
      </c>
      <c r="P80" s="228"/>
      <c r="Q80" s="267"/>
      <c r="R80" s="267"/>
      <c r="S80" s="676" t="str">
        <f>IF(AND(N80&lt;&gt;"",O80&lt;&gt;""),IF('16_P2_Prog'!O80&lt;&gt;"","---",IF(ISERROR(SUMPRODUCT(N80:O80,$N$6:$O$6)/SUM($N$6:$O$6)),"",ROUND(SUMPRODUCT(N80:O80,$N$6:$O$6)/SUM($N$6:$O$6),4))),"")</f>
        <v/>
      </c>
      <c r="T80" s="267"/>
      <c r="U80" s="681" t="str">
        <f t="shared" si="6"/>
        <v/>
      </c>
      <c r="V80" s="518" t="str">
        <f t="shared" si="7"/>
        <v/>
      </c>
      <c r="W80" s="831" t="str">
        <f>IF('20_P2_Alega'!R80&lt;&gt;"","Estim","")</f>
        <v/>
      </c>
      <c r="X80" s="1677"/>
      <c r="Y80" s="1683" t="str">
        <f t="shared" si="8"/>
        <v/>
      </c>
      <c r="Z80" s="1684" t="str">
        <f t="shared" si="3"/>
        <v/>
      </c>
      <c r="AA80" s="1687" t="str">
        <f t="shared" si="4"/>
        <v/>
      </c>
      <c r="AB80" s="1688" t="str">
        <f t="shared" si="5"/>
        <v/>
      </c>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8" customHeight="1" x14ac:dyDescent="0.2">
      <c r="A81" s="1527" t="str">
        <f>CONCATENATE('01_Carga'!$M$5,"_",$H81)</f>
        <v>FI__64</v>
      </c>
      <c r="B81" s="1405"/>
      <c r="C81" s="1460" t="str">
        <f>'12_P1_Lista'!T81</f>
        <v/>
      </c>
      <c r="D81" s="1461" t="str">
        <f>'12_P1_Lista'!U81</f>
        <v/>
      </c>
      <c r="E81" s="1405"/>
      <c r="F81" s="1726" t="str">
        <f>IF('14_P2_Convoca'!F82&lt;&gt;"",'14_P2_Convoca'!F82,"")</f>
        <v/>
      </c>
      <c r="G81" s="1581"/>
      <c r="H81" s="1202">
        <v>64</v>
      </c>
      <c r="I81" s="134" t="str">
        <f>IF(ISERROR(VLOOKUP($A81,Aspirantes!$A:$H,Aspirantes!$E$1,FALSE)),"",VLOOKUP($A81,Aspirantes!$A:$H,Aspirantes!$E$1,FALSE))</f>
        <v/>
      </c>
      <c r="J81" s="672" t="str">
        <f>IF(ISERROR(VLOOKUP($A81,Aspirantes!$A:$H,Aspirantes!$F$1,FALSE)),"",VLOOKUP($A81,Aspirantes!$A:$H,Aspirantes!$F$1,FALSE))</f>
        <v/>
      </c>
      <c r="K81" s="673" t="str">
        <f>IF(ISERROR(VLOOKUP($A81,Aspirantes!$A:$H,Aspirantes!$G$1,FALSE)),"",VLOOKUP($A81,Aspirantes!$A:$H,Aspirantes!$G$1,FALSE))</f>
        <v/>
      </c>
      <c r="L81" s="674" t="str">
        <f>IF(ISERROR(VLOOKUP($A81,Aspirantes!$A:$H,Aspirantes!$H$1,FALSE)),"",VLOOKUP($A81,Aspirantes!$A:$H,Aspirantes!$H$1,FALSE))</f>
        <v/>
      </c>
      <c r="M81" s="153"/>
      <c r="N81" s="683" t="str">
        <f>IF('16_P2_Prog'!O81&lt;&gt;"",'16_P2_Prog'!O81,'16_P2_Prog'!BL81)</f>
        <v/>
      </c>
      <c r="O81" s="684" t="str">
        <f>IF('17_P2_Ud'!O81&lt;&gt;"",'17_P2_Ud'!O81,'17_P2_Ud'!BL81)</f>
        <v/>
      </c>
      <c r="P81" s="228"/>
      <c r="Q81" s="267"/>
      <c r="R81" s="267"/>
      <c r="S81" s="676" t="str">
        <f>IF(AND(N81&lt;&gt;"",O81&lt;&gt;""),IF('16_P2_Prog'!O81&lt;&gt;"","---",IF(ISERROR(SUMPRODUCT(N81:O81,$N$6:$O$6)/SUM($N$6:$O$6)),"",ROUND(SUMPRODUCT(N81:O81,$N$6:$O$6)/SUM($N$6:$O$6),4))),"")</f>
        <v/>
      </c>
      <c r="T81" s="267"/>
      <c r="U81" s="681" t="str">
        <f t="shared" si="6"/>
        <v/>
      </c>
      <c r="V81" s="518" t="str">
        <f t="shared" si="7"/>
        <v/>
      </c>
      <c r="W81" s="831" t="str">
        <f>IF('20_P2_Alega'!R81&lt;&gt;"","Estim","")</f>
        <v/>
      </c>
      <c r="X81" s="1677"/>
      <c r="Y81" s="1683" t="str">
        <f t="shared" si="8"/>
        <v/>
      </c>
      <c r="Z81" s="1684" t="str">
        <f t="shared" si="3"/>
        <v/>
      </c>
      <c r="AA81" s="1687" t="str">
        <f t="shared" si="4"/>
        <v/>
      </c>
      <c r="AB81" s="1688" t="str">
        <f t="shared" si="5"/>
        <v/>
      </c>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8" customHeight="1" x14ac:dyDescent="0.2">
      <c r="A82" s="1527" t="str">
        <f>CONCATENATE('01_Carga'!$M$5,"_",$H82)</f>
        <v>FI__65</v>
      </c>
      <c r="B82" s="1405"/>
      <c r="C82" s="1460" t="str">
        <f>'12_P1_Lista'!T82</f>
        <v/>
      </c>
      <c r="D82" s="1461" t="str">
        <f>'12_P1_Lista'!U82</f>
        <v/>
      </c>
      <c r="E82" s="1405"/>
      <c r="F82" s="1726" t="str">
        <f>IF('14_P2_Convoca'!F83&lt;&gt;"",'14_P2_Convoca'!F83,"")</f>
        <v/>
      </c>
      <c r="G82" s="1581"/>
      <c r="H82" s="1202">
        <v>65</v>
      </c>
      <c r="I82" s="134" t="str">
        <f>IF(ISERROR(VLOOKUP($A82,Aspirantes!$A:$H,Aspirantes!$E$1,FALSE)),"",VLOOKUP($A82,Aspirantes!$A:$H,Aspirantes!$E$1,FALSE))</f>
        <v/>
      </c>
      <c r="J82" s="672" t="str">
        <f>IF(ISERROR(VLOOKUP($A82,Aspirantes!$A:$H,Aspirantes!$F$1,FALSE)),"",VLOOKUP($A82,Aspirantes!$A:$H,Aspirantes!$F$1,FALSE))</f>
        <v/>
      </c>
      <c r="K82" s="673" t="str">
        <f>IF(ISERROR(VLOOKUP($A82,Aspirantes!$A:$H,Aspirantes!$G$1,FALSE)),"",VLOOKUP($A82,Aspirantes!$A:$H,Aspirantes!$G$1,FALSE))</f>
        <v/>
      </c>
      <c r="L82" s="674" t="str">
        <f>IF(ISERROR(VLOOKUP($A82,Aspirantes!$A:$H,Aspirantes!$H$1,FALSE)),"",VLOOKUP($A82,Aspirantes!$A:$H,Aspirantes!$H$1,FALSE))</f>
        <v/>
      </c>
      <c r="M82" s="153"/>
      <c r="N82" s="683" t="str">
        <f>IF('16_P2_Prog'!O82&lt;&gt;"",'16_P2_Prog'!O82,'16_P2_Prog'!BL82)</f>
        <v/>
      </c>
      <c r="O82" s="684" t="str">
        <f>IF('17_P2_Ud'!O82&lt;&gt;"",'17_P2_Ud'!O82,'17_P2_Ud'!BL82)</f>
        <v/>
      </c>
      <c r="P82" s="228"/>
      <c r="Q82" s="267"/>
      <c r="R82" s="267"/>
      <c r="S82" s="676" t="str">
        <f>IF(AND(N82&lt;&gt;"",O82&lt;&gt;""),IF('16_P2_Prog'!O82&lt;&gt;"","---",IF(ISERROR(SUMPRODUCT(N82:O82,$N$6:$O$6)/SUM($N$6:$O$6)),"",ROUND(SUMPRODUCT(N82:O82,$N$6:$O$6)/SUM($N$6:$O$6),4))),"")</f>
        <v/>
      </c>
      <c r="T82" s="267"/>
      <c r="U82" s="681" t="str">
        <f t="shared" si="6"/>
        <v/>
      </c>
      <c r="V82" s="518" t="str">
        <f t="shared" si="7"/>
        <v/>
      </c>
      <c r="W82" s="831" t="str">
        <f>IF('20_P2_Alega'!R82&lt;&gt;"","Estim","")</f>
        <v/>
      </c>
      <c r="X82" s="1677"/>
      <c r="Y82" s="1683" t="str">
        <f t="shared" si="8"/>
        <v/>
      </c>
      <c r="Z82" s="1684" t="str">
        <f t="shared" ref="Z82:Z145" si="9">IF(AA82="SÍ",S82,"")</f>
        <v/>
      </c>
      <c r="AA82" s="1687" t="str">
        <f t="shared" ref="AA82:AA145" si="10">IF(C82="NO","NO",U82)</f>
        <v/>
      </c>
      <c r="AB82" s="1688" t="str">
        <f t="shared" ref="AB82:AB145" si="11">IF(C82="NO",D82,V82)</f>
        <v/>
      </c>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8" customHeight="1" x14ac:dyDescent="0.2">
      <c r="A83" s="1527" t="str">
        <f>CONCATENATE('01_Carga'!$M$5,"_",$H83)</f>
        <v>FI__66</v>
      </c>
      <c r="B83" s="1405"/>
      <c r="C83" s="1460" t="str">
        <f>'12_P1_Lista'!T83</f>
        <v/>
      </c>
      <c r="D83" s="1461" t="str">
        <f>'12_P1_Lista'!U83</f>
        <v/>
      </c>
      <c r="E83" s="1405"/>
      <c r="F83" s="1726" t="str">
        <f>IF('14_P2_Convoca'!F84&lt;&gt;"",'14_P2_Convoca'!F84,"")</f>
        <v/>
      </c>
      <c r="G83" s="1581"/>
      <c r="H83" s="1202">
        <v>66</v>
      </c>
      <c r="I83" s="134" t="str">
        <f>IF(ISERROR(VLOOKUP($A83,Aspirantes!$A:$H,Aspirantes!$E$1,FALSE)),"",VLOOKUP($A83,Aspirantes!$A:$H,Aspirantes!$E$1,FALSE))</f>
        <v/>
      </c>
      <c r="J83" s="672" t="str">
        <f>IF(ISERROR(VLOOKUP($A83,Aspirantes!$A:$H,Aspirantes!$F$1,FALSE)),"",VLOOKUP($A83,Aspirantes!$A:$H,Aspirantes!$F$1,FALSE))</f>
        <v/>
      </c>
      <c r="K83" s="673" t="str">
        <f>IF(ISERROR(VLOOKUP($A83,Aspirantes!$A:$H,Aspirantes!$G$1,FALSE)),"",VLOOKUP($A83,Aspirantes!$A:$H,Aspirantes!$G$1,FALSE))</f>
        <v/>
      </c>
      <c r="L83" s="674" t="str">
        <f>IF(ISERROR(VLOOKUP($A83,Aspirantes!$A:$H,Aspirantes!$H$1,FALSE)),"",VLOOKUP($A83,Aspirantes!$A:$H,Aspirantes!$H$1,FALSE))</f>
        <v/>
      </c>
      <c r="M83" s="153"/>
      <c r="N83" s="683" t="str">
        <f>IF('16_P2_Prog'!O83&lt;&gt;"",'16_P2_Prog'!O83,'16_P2_Prog'!BL83)</f>
        <v/>
      </c>
      <c r="O83" s="684" t="str">
        <f>IF('17_P2_Ud'!O83&lt;&gt;"",'17_P2_Ud'!O83,'17_P2_Ud'!BL83)</f>
        <v/>
      </c>
      <c r="P83" s="228"/>
      <c r="Q83" s="267"/>
      <c r="R83" s="267"/>
      <c r="S83" s="676" t="str">
        <f>IF(AND(N83&lt;&gt;"",O83&lt;&gt;""),IF('16_P2_Prog'!O83&lt;&gt;"","---",IF(ISERROR(SUMPRODUCT(N83:O83,$N$6:$O$6)/SUM($N$6:$O$6)),"",ROUND(SUMPRODUCT(N83:O83,$N$6:$O$6)/SUM($N$6:$O$6),4))),"")</f>
        <v/>
      </c>
      <c r="T83" s="267"/>
      <c r="U83" s="681" t="str">
        <f t="shared" si="6"/>
        <v/>
      </c>
      <c r="V83" s="518" t="str">
        <f t="shared" si="7"/>
        <v/>
      </c>
      <c r="W83" s="831" t="str">
        <f>IF('20_P2_Alega'!R83&lt;&gt;"","Estim","")</f>
        <v/>
      </c>
      <c r="X83" s="1677"/>
      <c r="Y83" s="1683" t="str">
        <f t="shared" si="8"/>
        <v/>
      </c>
      <c r="Z83" s="1684" t="str">
        <f t="shared" si="9"/>
        <v/>
      </c>
      <c r="AA83" s="1687" t="str">
        <f t="shared" si="10"/>
        <v/>
      </c>
      <c r="AB83" s="1688" t="str">
        <f t="shared" si="11"/>
        <v/>
      </c>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8" customHeight="1" x14ac:dyDescent="0.2">
      <c r="A84" s="1527" t="str">
        <f>CONCATENATE('01_Carga'!$M$5,"_",$H84)</f>
        <v>FI__67</v>
      </c>
      <c r="B84" s="1405"/>
      <c r="C84" s="1460" t="str">
        <f>'12_P1_Lista'!T84</f>
        <v/>
      </c>
      <c r="D84" s="1461" t="str">
        <f>'12_P1_Lista'!U84</f>
        <v/>
      </c>
      <c r="E84" s="1405"/>
      <c r="F84" s="1726" t="str">
        <f>IF('14_P2_Convoca'!F85&lt;&gt;"",'14_P2_Convoca'!F85,"")</f>
        <v/>
      </c>
      <c r="G84" s="1581"/>
      <c r="H84" s="1202">
        <v>67</v>
      </c>
      <c r="I84" s="134" t="str">
        <f>IF(ISERROR(VLOOKUP($A84,Aspirantes!$A:$H,Aspirantes!$E$1,FALSE)),"",VLOOKUP($A84,Aspirantes!$A:$H,Aspirantes!$E$1,FALSE))</f>
        <v/>
      </c>
      <c r="J84" s="672" t="str">
        <f>IF(ISERROR(VLOOKUP($A84,Aspirantes!$A:$H,Aspirantes!$F$1,FALSE)),"",VLOOKUP($A84,Aspirantes!$A:$H,Aspirantes!$F$1,FALSE))</f>
        <v/>
      </c>
      <c r="K84" s="673" t="str">
        <f>IF(ISERROR(VLOOKUP($A84,Aspirantes!$A:$H,Aspirantes!$G$1,FALSE)),"",VLOOKUP($A84,Aspirantes!$A:$H,Aspirantes!$G$1,FALSE))</f>
        <v/>
      </c>
      <c r="L84" s="674" t="str">
        <f>IF(ISERROR(VLOOKUP($A84,Aspirantes!$A:$H,Aspirantes!$H$1,FALSE)),"",VLOOKUP($A84,Aspirantes!$A:$H,Aspirantes!$H$1,FALSE))</f>
        <v/>
      </c>
      <c r="M84" s="153"/>
      <c r="N84" s="683" t="str">
        <f>IF('16_P2_Prog'!O84&lt;&gt;"",'16_P2_Prog'!O84,'16_P2_Prog'!BL84)</f>
        <v/>
      </c>
      <c r="O84" s="684" t="str">
        <f>IF('17_P2_Ud'!O84&lt;&gt;"",'17_P2_Ud'!O84,'17_P2_Ud'!BL84)</f>
        <v/>
      </c>
      <c r="P84" s="228"/>
      <c r="Q84" s="267"/>
      <c r="R84" s="267"/>
      <c r="S84" s="676" t="str">
        <f>IF(AND(N84&lt;&gt;"",O84&lt;&gt;""),IF('16_P2_Prog'!O84&lt;&gt;"","---",IF(ISERROR(SUMPRODUCT(N84:O84,$N$6:$O$6)/SUM($N$6:$O$6)),"",ROUND(SUMPRODUCT(N84:O84,$N$6:$O$6)/SUM($N$6:$O$6),4))),"")</f>
        <v/>
      </c>
      <c r="T84" s="267"/>
      <c r="U84" s="681" t="str">
        <f t="shared" si="6"/>
        <v/>
      </c>
      <c r="V84" s="518" t="str">
        <f t="shared" si="7"/>
        <v/>
      </c>
      <c r="W84" s="831" t="str">
        <f>IF('20_P2_Alega'!R84&lt;&gt;"","Estim","")</f>
        <v/>
      </c>
      <c r="X84" s="1677"/>
      <c r="Y84" s="1683" t="str">
        <f t="shared" si="8"/>
        <v/>
      </c>
      <c r="Z84" s="1684" t="str">
        <f t="shared" si="9"/>
        <v/>
      </c>
      <c r="AA84" s="1687" t="str">
        <f t="shared" si="10"/>
        <v/>
      </c>
      <c r="AB84" s="1688" t="str">
        <f t="shared" si="11"/>
        <v/>
      </c>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8" customHeight="1" x14ac:dyDescent="0.2">
      <c r="A85" s="1527" t="str">
        <f>CONCATENATE('01_Carga'!$M$5,"_",$H85)</f>
        <v>FI__68</v>
      </c>
      <c r="B85" s="1405"/>
      <c r="C85" s="1460" t="str">
        <f>'12_P1_Lista'!T85</f>
        <v/>
      </c>
      <c r="D85" s="1461" t="str">
        <f>'12_P1_Lista'!U85</f>
        <v/>
      </c>
      <c r="E85" s="1405"/>
      <c r="F85" s="1726" t="str">
        <f>IF('14_P2_Convoca'!F86&lt;&gt;"",'14_P2_Convoca'!F86,"")</f>
        <v/>
      </c>
      <c r="G85" s="1581"/>
      <c r="H85" s="1202">
        <v>68</v>
      </c>
      <c r="I85" s="134" t="str">
        <f>IF(ISERROR(VLOOKUP($A85,Aspirantes!$A:$H,Aspirantes!$E$1,FALSE)),"",VLOOKUP($A85,Aspirantes!$A:$H,Aspirantes!$E$1,FALSE))</f>
        <v/>
      </c>
      <c r="J85" s="672" t="str">
        <f>IF(ISERROR(VLOOKUP($A85,Aspirantes!$A:$H,Aspirantes!$F$1,FALSE)),"",VLOOKUP($A85,Aspirantes!$A:$H,Aspirantes!$F$1,FALSE))</f>
        <v/>
      </c>
      <c r="K85" s="673" t="str">
        <f>IF(ISERROR(VLOOKUP($A85,Aspirantes!$A:$H,Aspirantes!$G$1,FALSE)),"",VLOOKUP($A85,Aspirantes!$A:$H,Aspirantes!$G$1,FALSE))</f>
        <v/>
      </c>
      <c r="L85" s="674" t="str">
        <f>IF(ISERROR(VLOOKUP($A85,Aspirantes!$A:$H,Aspirantes!$H$1,FALSE)),"",VLOOKUP($A85,Aspirantes!$A:$H,Aspirantes!$H$1,FALSE))</f>
        <v/>
      </c>
      <c r="M85" s="153"/>
      <c r="N85" s="683" t="str">
        <f>IF('16_P2_Prog'!O85&lt;&gt;"",'16_P2_Prog'!O85,'16_P2_Prog'!BL85)</f>
        <v/>
      </c>
      <c r="O85" s="684" t="str">
        <f>IF('17_P2_Ud'!O85&lt;&gt;"",'17_P2_Ud'!O85,'17_P2_Ud'!BL85)</f>
        <v/>
      </c>
      <c r="P85" s="228"/>
      <c r="Q85" s="267"/>
      <c r="R85" s="267"/>
      <c r="S85" s="676" t="str">
        <f>IF(AND(N85&lt;&gt;"",O85&lt;&gt;""),IF('16_P2_Prog'!O85&lt;&gt;"","---",IF(ISERROR(SUMPRODUCT(N85:O85,$N$6:$O$6)/SUM($N$6:$O$6)),"",ROUND(SUMPRODUCT(N85:O85,$N$6:$O$6)/SUM($N$6:$O$6),4))),"")</f>
        <v/>
      </c>
      <c r="T85" s="267"/>
      <c r="U85" s="681" t="str">
        <f t="shared" si="6"/>
        <v/>
      </c>
      <c r="V85" s="518" t="str">
        <f t="shared" si="7"/>
        <v/>
      </c>
      <c r="W85" s="831" t="str">
        <f>IF('20_P2_Alega'!R85&lt;&gt;"","Estim","")</f>
        <v/>
      </c>
      <c r="X85" s="1677"/>
      <c r="Y85" s="1683" t="str">
        <f t="shared" si="8"/>
        <v/>
      </c>
      <c r="Z85" s="1684" t="str">
        <f t="shared" si="9"/>
        <v/>
      </c>
      <c r="AA85" s="1687" t="str">
        <f t="shared" si="10"/>
        <v/>
      </c>
      <c r="AB85" s="1688" t="str">
        <f t="shared" si="11"/>
        <v/>
      </c>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8" customHeight="1" x14ac:dyDescent="0.2">
      <c r="A86" s="1527" t="str">
        <f>CONCATENATE('01_Carga'!$M$5,"_",$H86)</f>
        <v>FI__69</v>
      </c>
      <c r="B86" s="1405"/>
      <c r="C86" s="1460" t="str">
        <f>'12_P1_Lista'!T86</f>
        <v/>
      </c>
      <c r="D86" s="1461" t="str">
        <f>'12_P1_Lista'!U86</f>
        <v/>
      </c>
      <c r="E86" s="1405"/>
      <c r="F86" s="1726" t="str">
        <f>IF('14_P2_Convoca'!F87&lt;&gt;"",'14_P2_Convoca'!F87,"")</f>
        <v/>
      </c>
      <c r="G86" s="1581"/>
      <c r="H86" s="1202">
        <v>69</v>
      </c>
      <c r="I86" s="134" t="str">
        <f>IF(ISERROR(VLOOKUP($A86,Aspirantes!$A:$H,Aspirantes!$E$1,FALSE)),"",VLOOKUP($A86,Aspirantes!$A:$H,Aspirantes!$E$1,FALSE))</f>
        <v/>
      </c>
      <c r="J86" s="672" t="str">
        <f>IF(ISERROR(VLOOKUP($A86,Aspirantes!$A:$H,Aspirantes!$F$1,FALSE)),"",VLOOKUP($A86,Aspirantes!$A:$H,Aspirantes!$F$1,FALSE))</f>
        <v/>
      </c>
      <c r="K86" s="673" t="str">
        <f>IF(ISERROR(VLOOKUP($A86,Aspirantes!$A:$H,Aspirantes!$G$1,FALSE)),"",VLOOKUP($A86,Aspirantes!$A:$H,Aspirantes!$G$1,FALSE))</f>
        <v/>
      </c>
      <c r="L86" s="674" t="str">
        <f>IF(ISERROR(VLOOKUP($A86,Aspirantes!$A:$H,Aspirantes!$H$1,FALSE)),"",VLOOKUP($A86,Aspirantes!$A:$H,Aspirantes!$H$1,FALSE))</f>
        <v/>
      </c>
      <c r="M86" s="153"/>
      <c r="N86" s="683" t="str">
        <f>IF('16_P2_Prog'!O86&lt;&gt;"",'16_P2_Prog'!O86,'16_P2_Prog'!BL86)</f>
        <v/>
      </c>
      <c r="O86" s="684" t="str">
        <f>IF('17_P2_Ud'!O86&lt;&gt;"",'17_P2_Ud'!O86,'17_P2_Ud'!BL86)</f>
        <v/>
      </c>
      <c r="P86" s="228"/>
      <c r="Q86" s="267"/>
      <c r="R86" s="267"/>
      <c r="S86" s="676" t="str">
        <f>IF(AND(N86&lt;&gt;"",O86&lt;&gt;""),IF('16_P2_Prog'!O86&lt;&gt;"","---",IF(ISERROR(SUMPRODUCT(N86:O86,$N$6:$O$6)/SUM($N$6:$O$6)),"",ROUND(SUMPRODUCT(N86:O86,$N$6:$O$6)/SUM($N$6:$O$6),4))),"")</f>
        <v/>
      </c>
      <c r="T86" s="267"/>
      <c r="U86" s="681" t="str">
        <f t="shared" si="6"/>
        <v/>
      </c>
      <c r="V86" s="518" t="str">
        <f t="shared" si="7"/>
        <v/>
      </c>
      <c r="W86" s="831" t="str">
        <f>IF('20_P2_Alega'!R86&lt;&gt;"","Estim","")</f>
        <v/>
      </c>
      <c r="X86" s="1677"/>
      <c r="Y86" s="1683" t="str">
        <f t="shared" si="8"/>
        <v/>
      </c>
      <c r="Z86" s="1684" t="str">
        <f t="shared" si="9"/>
        <v/>
      </c>
      <c r="AA86" s="1687" t="str">
        <f t="shared" si="10"/>
        <v/>
      </c>
      <c r="AB86" s="1688" t="str">
        <f t="shared" si="11"/>
        <v/>
      </c>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8" customHeight="1" x14ac:dyDescent="0.2">
      <c r="A87" s="1527" t="str">
        <f>CONCATENATE('01_Carga'!$M$5,"_",$H87)</f>
        <v>FI__70</v>
      </c>
      <c r="B87" s="1405"/>
      <c r="C87" s="1460" t="str">
        <f>'12_P1_Lista'!T87</f>
        <v/>
      </c>
      <c r="D87" s="1461" t="str">
        <f>'12_P1_Lista'!U87</f>
        <v/>
      </c>
      <c r="E87" s="1405"/>
      <c r="F87" s="1726" t="str">
        <f>IF('14_P2_Convoca'!F88&lt;&gt;"",'14_P2_Convoca'!F88,"")</f>
        <v/>
      </c>
      <c r="G87" s="1581"/>
      <c r="H87" s="1202">
        <v>70</v>
      </c>
      <c r="I87" s="134" t="str">
        <f>IF(ISERROR(VLOOKUP($A87,Aspirantes!$A:$H,Aspirantes!$E$1,FALSE)),"",VLOOKUP($A87,Aspirantes!$A:$H,Aspirantes!$E$1,FALSE))</f>
        <v/>
      </c>
      <c r="J87" s="672" t="str">
        <f>IF(ISERROR(VLOOKUP($A87,Aspirantes!$A:$H,Aspirantes!$F$1,FALSE)),"",VLOOKUP($A87,Aspirantes!$A:$H,Aspirantes!$F$1,FALSE))</f>
        <v/>
      </c>
      <c r="K87" s="673" t="str">
        <f>IF(ISERROR(VLOOKUP($A87,Aspirantes!$A:$H,Aspirantes!$G$1,FALSE)),"",VLOOKUP($A87,Aspirantes!$A:$H,Aspirantes!$G$1,FALSE))</f>
        <v/>
      </c>
      <c r="L87" s="674" t="str">
        <f>IF(ISERROR(VLOOKUP($A87,Aspirantes!$A:$H,Aspirantes!$H$1,FALSE)),"",VLOOKUP($A87,Aspirantes!$A:$H,Aspirantes!$H$1,FALSE))</f>
        <v/>
      </c>
      <c r="M87" s="153"/>
      <c r="N87" s="683" t="str">
        <f>IF('16_P2_Prog'!O87&lt;&gt;"",'16_P2_Prog'!O87,'16_P2_Prog'!BL87)</f>
        <v/>
      </c>
      <c r="O87" s="684" t="str">
        <f>IF('17_P2_Ud'!O87&lt;&gt;"",'17_P2_Ud'!O87,'17_P2_Ud'!BL87)</f>
        <v/>
      </c>
      <c r="P87" s="228"/>
      <c r="Q87" s="267"/>
      <c r="R87" s="267"/>
      <c r="S87" s="676" t="str">
        <f>IF(AND(N87&lt;&gt;"",O87&lt;&gt;""),IF('16_P2_Prog'!O87&lt;&gt;"","---",IF(ISERROR(SUMPRODUCT(N87:O87,$N$6:$O$6)/SUM($N$6:$O$6)),"",ROUND(SUMPRODUCT(N87:O87,$N$6:$O$6)/SUM($N$6:$O$6),4))),"")</f>
        <v/>
      </c>
      <c r="T87" s="267"/>
      <c r="U87" s="681" t="str">
        <f t="shared" si="6"/>
        <v/>
      </c>
      <c r="V87" s="518" t="str">
        <f t="shared" si="7"/>
        <v/>
      </c>
      <c r="W87" s="831" t="str">
        <f>IF('20_P2_Alega'!R87&lt;&gt;"","Estim","")</f>
        <v/>
      </c>
      <c r="X87" s="1677"/>
      <c r="Y87" s="1683" t="str">
        <f t="shared" si="8"/>
        <v/>
      </c>
      <c r="Z87" s="1684" t="str">
        <f t="shared" si="9"/>
        <v/>
      </c>
      <c r="AA87" s="1687" t="str">
        <f t="shared" si="10"/>
        <v/>
      </c>
      <c r="AB87" s="1688" t="str">
        <f t="shared" si="11"/>
        <v/>
      </c>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8" customHeight="1" x14ac:dyDescent="0.2">
      <c r="A88" s="1527" t="str">
        <f>CONCATENATE('01_Carga'!$M$5,"_",$H88)</f>
        <v>FI__71</v>
      </c>
      <c r="B88" s="1405"/>
      <c r="C88" s="1460" t="str">
        <f>'12_P1_Lista'!T88</f>
        <v/>
      </c>
      <c r="D88" s="1461" t="str">
        <f>'12_P1_Lista'!U88</f>
        <v/>
      </c>
      <c r="E88" s="1405"/>
      <c r="F88" s="1726" t="str">
        <f>IF('14_P2_Convoca'!F89&lt;&gt;"",'14_P2_Convoca'!F89,"")</f>
        <v/>
      </c>
      <c r="G88" s="1581"/>
      <c r="H88" s="1202">
        <v>71</v>
      </c>
      <c r="I88" s="134" t="str">
        <f>IF(ISERROR(VLOOKUP($A88,Aspirantes!$A:$H,Aspirantes!$E$1,FALSE)),"",VLOOKUP($A88,Aspirantes!$A:$H,Aspirantes!$E$1,FALSE))</f>
        <v/>
      </c>
      <c r="J88" s="672" t="str">
        <f>IF(ISERROR(VLOOKUP($A88,Aspirantes!$A:$H,Aspirantes!$F$1,FALSE)),"",VLOOKUP($A88,Aspirantes!$A:$H,Aspirantes!$F$1,FALSE))</f>
        <v/>
      </c>
      <c r="K88" s="673" t="str">
        <f>IF(ISERROR(VLOOKUP($A88,Aspirantes!$A:$H,Aspirantes!$G$1,FALSE)),"",VLOOKUP($A88,Aspirantes!$A:$H,Aspirantes!$G$1,FALSE))</f>
        <v/>
      </c>
      <c r="L88" s="674" t="str">
        <f>IF(ISERROR(VLOOKUP($A88,Aspirantes!$A:$H,Aspirantes!$H$1,FALSE)),"",VLOOKUP($A88,Aspirantes!$A:$H,Aspirantes!$H$1,FALSE))</f>
        <v/>
      </c>
      <c r="M88" s="153"/>
      <c r="N88" s="683" t="str">
        <f>IF('16_P2_Prog'!O88&lt;&gt;"",'16_P2_Prog'!O88,'16_P2_Prog'!BL88)</f>
        <v/>
      </c>
      <c r="O88" s="684" t="str">
        <f>IF('17_P2_Ud'!O88&lt;&gt;"",'17_P2_Ud'!O88,'17_P2_Ud'!BL88)</f>
        <v/>
      </c>
      <c r="P88" s="228"/>
      <c r="Q88" s="267"/>
      <c r="R88" s="267"/>
      <c r="S88" s="676" t="str">
        <f>IF(AND(N88&lt;&gt;"",O88&lt;&gt;""),IF('16_P2_Prog'!O88&lt;&gt;"","---",IF(ISERROR(SUMPRODUCT(N88:O88,$N$6:$O$6)/SUM($N$6:$O$6)),"",ROUND(SUMPRODUCT(N88:O88,$N$6:$O$6)/SUM($N$6:$O$6),4))),"")</f>
        <v/>
      </c>
      <c r="T88" s="267"/>
      <c r="U88" s="681" t="str">
        <f t="shared" si="6"/>
        <v/>
      </c>
      <c r="V88" s="518" t="str">
        <f t="shared" si="7"/>
        <v/>
      </c>
      <c r="W88" s="831" t="str">
        <f>IF('20_P2_Alega'!R88&lt;&gt;"","Estim","")</f>
        <v/>
      </c>
      <c r="X88" s="1677"/>
      <c r="Y88" s="1683" t="str">
        <f t="shared" si="8"/>
        <v/>
      </c>
      <c r="Z88" s="1684" t="str">
        <f t="shared" si="9"/>
        <v/>
      </c>
      <c r="AA88" s="1687" t="str">
        <f t="shared" si="10"/>
        <v/>
      </c>
      <c r="AB88" s="1688" t="str">
        <f t="shared" si="11"/>
        <v/>
      </c>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8" customHeight="1" x14ac:dyDescent="0.2">
      <c r="A89" s="1527" t="str">
        <f>CONCATENATE('01_Carga'!$M$5,"_",$H89)</f>
        <v>FI__72</v>
      </c>
      <c r="B89" s="1405"/>
      <c r="C89" s="1460" t="str">
        <f>'12_P1_Lista'!T89</f>
        <v/>
      </c>
      <c r="D89" s="1461" t="str">
        <f>'12_P1_Lista'!U89</f>
        <v/>
      </c>
      <c r="E89" s="1405"/>
      <c r="F89" s="1726" t="str">
        <f>IF('14_P2_Convoca'!F90&lt;&gt;"",'14_P2_Convoca'!F90,"")</f>
        <v/>
      </c>
      <c r="G89" s="1581"/>
      <c r="H89" s="1202">
        <v>72</v>
      </c>
      <c r="I89" s="134" t="str">
        <f>IF(ISERROR(VLOOKUP($A89,Aspirantes!$A:$H,Aspirantes!$E$1,FALSE)),"",VLOOKUP($A89,Aspirantes!$A:$H,Aspirantes!$E$1,FALSE))</f>
        <v/>
      </c>
      <c r="J89" s="672" t="str">
        <f>IF(ISERROR(VLOOKUP($A89,Aspirantes!$A:$H,Aspirantes!$F$1,FALSE)),"",VLOOKUP($A89,Aspirantes!$A:$H,Aspirantes!$F$1,FALSE))</f>
        <v/>
      </c>
      <c r="K89" s="673" t="str">
        <f>IF(ISERROR(VLOOKUP($A89,Aspirantes!$A:$H,Aspirantes!$G$1,FALSE)),"",VLOOKUP($A89,Aspirantes!$A:$H,Aspirantes!$G$1,FALSE))</f>
        <v/>
      </c>
      <c r="L89" s="674" t="str">
        <f>IF(ISERROR(VLOOKUP($A89,Aspirantes!$A:$H,Aspirantes!$H$1,FALSE)),"",VLOOKUP($A89,Aspirantes!$A:$H,Aspirantes!$H$1,FALSE))</f>
        <v/>
      </c>
      <c r="M89" s="153"/>
      <c r="N89" s="683" t="str">
        <f>IF('16_P2_Prog'!O89&lt;&gt;"",'16_P2_Prog'!O89,'16_P2_Prog'!BL89)</f>
        <v/>
      </c>
      <c r="O89" s="684" t="str">
        <f>IF('17_P2_Ud'!O89&lt;&gt;"",'17_P2_Ud'!O89,'17_P2_Ud'!BL89)</f>
        <v/>
      </c>
      <c r="P89" s="228"/>
      <c r="Q89" s="267"/>
      <c r="R89" s="267"/>
      <c r="S89" s="676" t="str">
        <f>IF(AND(N89&lt;&gt;"",O89&lt;&gt;""),IF('16_P2_Prog'!O89&lt;&gt;"","---",IF(ISERROR(SUMPRODUCT(N89:O89,$N$6:$O$6)/SUM($N$6:$O$6)),"",ROUND(SUMPRODUCT(N89:O89,$N$6:$O$6)/SUM($N$6:$O$6),4))),"")</f>
        <v/>
      </c>
      <c r="T89" s="267"/>
      <c r="U89" s="681" t="str">
        <f t="shared" si="6"/>
        <v/>
      </c>
      <c r="V89" s="518" t="str">
        <f t="shared" si="7"/>
        <v/>
      </c>
      <c r="W89" s="831" t="str">
        <f>IF('20_P2_Alega'!R89&lt;&gt;"","Estim","")</f>
        <v/>
      </c>
      <c r="X89" s="1677"/>
      <c r="Y89" s="1683" t="str">
        <f t="shared" si="8"/>
        <v/>
      </c>
      <c r="Z89" s="1684" t="str">
        <f t="shared" si="9"/>
        <v/>
      </c>
      <c r="AA89" s="1687" t="str">
        <f t="shared" si="10"/>
        <v/>
      </c>
      <c r="AB89" s="1688" t="str">
        <f t="shared" si="11"/>
        <v/>
      </c>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8" customHeight="1" x14ac:dyDescent="0.2">
      <c r="A90" s="1527" t="str">
        <f>CONCATENATE('01_Carga'!$M$5,"_",$H90)</f>
        <v>FI__73</v>
      </c>
      <c r="B90" s="1405"/>
      <c r="C90" s="1460" t="str">
        <f>'12_P1_Lista'!T90</f>
        <v/>
      </c>
      <c r="D90" s="1461" t="str">
        <f>'12_P1_Lista'!U90</f>
        <v/>
      </c>
      <c r="E90" s="1405"/>
      <c r="F90" s="1726" t="str">
        <f>IF('14_P2_Convoca'!F91&lt;&gt;"",'14_P2_Convoca'!F91,"")</f>
        <v/>
      </c>
      <c r="G90" s="1581"/>
      <c r="H90" s="1202">
        <v>73</v>
      </c>
      <c r="I90" s="134" t="str">
        <f>IF(ISERROR(VLOOKUP($A90,Aspirantes!$A:$H,Aspirantes!$E$1,FALSE)),"",VLOOKUP($A90,Aspirantes!$A:$H,Aspirantes!$E$1,FALSE))</f>
        <v/>
      </c>
      <c r="J90" s="672" t="str">
        <f>IF(ISERROR(VLOOKUP($A90,Aspirantes!$A:$H,Aspirantes!$F$1,FALSE)),"",VLOOKUP($A90,Aspirantes!$A:$H,Aspirantes!$F$1,FALSE))</f>
        <v/>
      </c>
      <c r="K90" s="673" t="str">
        <f>IF(ISERROR(VLOOKUP($A90,Aspirantes!$A:$H,Aspirantes!$G$1,FALSE)),"",VLOOKUP($A90,Aspirantes!$A:$H,Aspirantes!$G$1,FALSE))</f>
        <v/>
      </c>
      <c r="L90" s="674" t="str">
        <f>IF(ISERROR(VLOOKUP($A90,Aspirantes!$A:$H,Aspirantes!$H$1,FALSE)),"",VLOOKUP($A90,Aspirantes!$A:$H,Aspirantes!$H$1,FALSE))</f>
        <v/>
      </c>
      <c r="M90" s="153"/>
      <c r="N90" s="683" t="str">
        <f>IF('16_P2_Prog'!O90&lt;&gt;"",'16_P2_Prog'!O90,'16_P2_Prog'!BL90)</f>
        <v/>
      </c>
      <c r="O90" s="684" t="str">
        <f>IF('17_P2_Ud'!O90&lt;&gt;"",'17_P2_Ud'!O90,'17_P2_Ud'!BL90)</f>
        <v/>
      </c>
      <c r="P90" s="228"/>
      <c r="Q90" s="267"/>
      <c r="R90" s="267"/>
      <c r="S90" s="676" t="str">
        <f>IF(AND(N90&lt;&gt;"",O90&lt;&gt;""),IF('16_P2_Prog'!O90&lt;&gt;"","---",IF(ISERROR(SUMPRODUCT(N90:O90,$N$6:$O$6)/SUM($N$6:$O$6)),"",ROUND(SUMPRODUCT(N90:O90,$N$6:$O$6)/SUM($N$6:$O$6),4))),"")</f>
        <v/>
      </c>
      <c r="T90" s="267"/>
      <c r="U90" s="681" t="str">
        <f t="shared" si="6"/>
        <v/>
      </c>
      <c r="V90" s="518" t="str">
        <f t="shared" si="7"/>
        <v/>
      </c>
      <c r="W90" s="831" t="str">
        <f>IF('20_P2_Alega'!R90&lt;&gt;"","Estim","")</f>
        <v/>
      </c>
      <c r="X90" s="1677"/>
      <c r="Y90" s="1683" t="str">
        <f t="shared" si="8"/>
        <v/>
      </c>
      <c r="Z90" s="1684" t="str">
        <f t="shared" si="9"/>
        <v/>
      </c>
      <c r="AA90" s="1687" t="str">
        <f t="shared" si="10"/>
        <v/>
      </c>
      <c r="AB90" s="1688" t="str">
        <f t="shared" si="11"/>
        <v/>
      </c>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8" customHeight="1" x14ac:dyDescent="0.2">
      <c r="A91" s="1527" t="str">
        <f>CONCATENATE('01_Carga'!$M$5,"_",$H91)</f>
        <v>FI__74</v>
      </c>
      <c r="B91" s="1405"/>
      <c r="C91" s="1460" t="str">
        <f>'12_P1_Lista'!T91</f>
        <v/>
      </c>
      <c r="D91" s="1461" t="str">
        <f>'12_P1_Lista'!U91</f>
        <v/>
      </c>
      <c r="E91" s="1405"/>
      <c r="F91" s="1726" t="str">
        <f>IF('14_P2_Convoca'!F92&lt;&gt;"",'14_P2_Convoca'!F92,"")</f>
        <v/>
      </c>
      <c r="G91" s="1581"/>
      <c r="H91" s="1202">
        <v>74</v>
      </c>
      <c r="I91" s="134" t="str">
        <f>IF(ISERROR(VLOOKUP($A91,Aspirantes!$A:$H,Aspirantes!$E$1,FALSE)),"",VLOOKUP($A91,Aspirantes!$A:$H,Aspirantes!$E$1,FALSE))</f>
        <v/>
      </c>
      <c r="J91" s="672" t="str">
        <f>IF(ISERROR(VLOOKUP($A91,Aspirantes!$A:$H,Aspirantes!$F$1,FALSE)),"",VLOOKUP($A91,Aspirantes!$A:$H,Aspirantes!$F$1,FALSE))</f>
        <v/>
      </c>
      <c r="K91" s="673" t="str">
        <f>IF(ISERROR(VLOOKUP($A91,Aspirantes!$A:$H,Aspirantes!$G$1,FALSE)),"",VLOOKUP($A91,Aspirantes!$A:$H,Aspirantes!$G$1,FALSE))</f>
        <v/>
      </c>
      <c r="L91" s="674" t="str">
        <f>IF(ISERROR(VLOOKUP($A91,Aspirantes!$A:$H,Aspirantes!$H$1,FALSE)),"",VLOOKUP($A91,Aspirantes!$A:$H,Aspirantes!$H$1,FALSE))</f>
        <v/>
      </c>
      <c r="M91" s="153"/>
      <c r="N91" s="683" t="str">
        <f>IF('16_P2_Prog'!O91&lt;&gt;"",'16_P2_Prog'!O91,'16_P2_Prog'!BL91)</f>
        <v/>
      </c>
      <c r="O91" s="684" t="str">
        <f>IF('17_P2_Ud'!O91&lt;&gt;"",'17_P2_Ud'!O91,'17_P2_Ud'!BL91)</f>
        <v/>
      </c>
      <c r="P91" s="228"/>
      <c r="Q91" s="267"/>
      <c r="R91" s="267"/>
      <c r="S91" s="676" t="str">
        <f>IF(AND(N91&lt;&gt;"",O91&lt;&gt;""),IF('16_P2_Prog'!O91&lt;&gt;"","---",IF(ISERROR(SUMPRODUCT(N91:O91,$N$6:$O$6)/SUM($N$6:$O$6)),"",ROUND(SUMPRODUCT(N91:O91,$N$6:$O$6)/SUM($N$6:$O$6),4))),"")</f>
        <v/>
      </c>
      <c r="T91" s="267"/>
      <c r="U91" s="681" t="str">
        <f t="shared" si="6"/>
        <v/>
      </c>
      <c r="V91" s="518" t="str">
        <f t="shared" si="7"/>
        <v/>
      </c>
      <c r="W91" s="831" t="str">
        <f>IF('20_P2_Alega'!R91&lt;&gt;"","Estim","")</f>
        <v/>
      </c>
      <c r="X91" s="1677"/>
      <c r="Y91" s="1683" t="str">
        <f t="shared" si="8"/>
        <v/>
      </c>
      <c r="Z91" s="1684" t="str">
        <f t="shared" si="9"/>
        <v/>
      </c>
      <c r="AA91" s="1687" t="str">
        <f t="shared" si="10"/>
        <v/>
      </c>
      <c r="AB91" s="1688" t="str">
        <f t="shared" si="11"/>
        <v/>
      </c>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8" customHeight="1" x14ac:dyDescent="0.2">
      <c r="A92" s="1527" t="str">
        <f>CONCATENATE('01_Carga'!$M$5,"_",$H92)</f>
        <v>FI__75</v>
      </c>
      <c r="B92" s="1405"/>
      <c r="C92" s="1460" t="str">
        <f>'12_P1_Lista'!T92</f>
        <v/>
      </c>
      <c r="D92" s="1461" t="str">
        <f>'12_P1_Lista'!U92</f>
        <v/>
      </c>
      <c r="E92" s="1405"/>
      <c r="F92" s="1726" t="str">
        <f>IF('14_P2_Convoca'!F93&lt;&gt;"",'14_P2_Convoca'!F93,"")</f>
        <v/>
      </c>
      <c r="G92" s="1581"/>
      <c r="H92" s="1202">
        <v>75</v>
      </c>
      <c r="I92" s="134" t="str">
        <f>IF(ISERROR(VLOOKUP($A92,Aspirantes!$A:$H,Aspirantes!$E$1,FALSE)),"",VLOOKUP($A92,Aspirantes!$A:$H,Aspirantes!$E$1,FALSE))</f>
        <v/>
      </c>
      <c r="J92" s="672" t="str">
        <f>IF(ISERROR(VLOOKUP($A92,Aspirantes!$A:$H,Aspirantes!$F$1,FALSE)),"",VLOOKUP($A92,Aspirantes!$A:$H,Aspirantes!$F$1,FALSE))</f>
        <v/>
      </c>
      <c r="K92" s="673" t="str">
        <f>IF(ISERROR(VLOOKUP($A92,Aspirantes!$A:$H,Aspirantes!$G$1,FALSE)),"",VLOOKUP($A92,Aspirantes!$A:$H,Aspirantes!$G$1,FALSE))</f>
        <v/>
      </c>
      <c r="L92" s="674" t="str">
        <f>IF(ISERROR(VLOOKUP($A92,Aspirantes!$A:$H,Aspirantes!$H$1,FALSE)),"",VLOOKUP($A92,Aspirantes!$A:$H,Aspirantes!$H$1,FALSE))</f>
        <v/>
      </c>
      <c r="M92" s="153"/>
      <c r="N92" s="683" t="str">
        <f>IF('16_P2_Prog'!O92&lt;&gt;"",'16_P2_Prog'!O92,'16_P2_Prog'!BL92)</f>
        <v/>
      </c>
      <c r="O92" s="684" t="str">
        <f>IF('17_P2_Ud'!O92&lt;&gt;"",'17_P2_Ud'!O92,'17_P2_Ud'!BL92)</f>
        <v/>
      </c>
      <c r="P92" s="228"/>
      <c r="Q92" s="267"/>
      <c r="R92" s="267"/>
      <c r="S92" s="676" t="str">
        <f>IF(AND(N92&lt;&gt;"",O92&lt;&gt;""),IF('16_P2_Prog'!O92&lt;&gt;"","---",IF(ISERROR(SUMPRODUCT(N92:O92,$N$6:$O$6)/SUM($N$6:$O$6)),"",ROUND(SUMPRODUCT(N92:O92,$N$6:$O$6)/SUM($N$6:$O$6),4))),"")</f>
        <v/>
      </c>
      <c r="T92" s="267"/>
      <c r="U92" s="681" t="str">
        <f t="shared" si="6"/>
        <v/>
      </c>
      <c r="V92" s="518" t="str">
        <f t="shared" si="7"/>
        <v/>
      </c>
      <c r="W92" s="831" t="str">
        <f>IF('20_P2_Alega'!R92&lt;&gt;"","Estim","")</f>
        <v/>
      </c>
      <c r="X92" s="1677"/>
      <c r="Y92" s="1683" t="str">
        <f t="shared" si="8"/>
        <v/>
      </c>
      <c r="Z92" s="1684" t="str">
        <f t="shared" si="9"/>
        <v/>
      </c>
      <c r="AA92" s="1687" t="str">
        <f t="shared" si="10"/>
        <v/>
      </c>
      <c r="AB92" s="1688" t="str">
        <f t="shared" si="11"/>
        <v/>
      </c>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8" customHeight="1" x14ac:dyDescent="0.2">
      <c r="A93" s="1527" t="str">
        <f>CONCATENATE('01_Carga'!$M$5,"_",$H93)</f>
        <v>FI__76</v>
      </c>
      <c r="B93" s="1405"/>
      <c r="C93" s="1460" t="str">
        <f>'12_P1_Lista'!T93</f>
        <v/>
      </c>
      <c r="D93" s="1461" t="str">
        <f>'12_P1_Lista'!U93</f>
        <v/>
      </c>
      <c r="E93" s="1405"/>
      <c r="F93" s="1726" t="str">
        <f>IF('14_P2_Convoca'!F94&lt;&gt;"",'14_P2_Convoca'!F94,"")</f>
        <v/>
      </c>
      <c r="G93" s="1581"/>
      <c r="H93" s="1202">
        <v>76</v>
      </c>
      <c r="I93" s="134" t="str">
        <f>IF(ISERROR(VLOOKUP($A93,Aspirantes!$A:$H,Aspirantes!$E$1,FALSE)),"",VLOOKUP($A93,Aspirantes!$A:$H,Aspirantes!$E$1,FALSE))</f>
        <v/>
      </c>
      <c r="J93" s="672" t="str">
        <f>IF(ISERROR(VLOOKUP($A93,Aspirantes!$A:$H,Aspirantes!$F$1,FALSE)),"",VLOOKUP($A93,Aspirantes!$A:$H,Aspirantes!$F$1,FALSE))</f>
        <v/>
      </c>
      <c r="K93" s="673" t="str">
        <f>IF(ISERROR(VLOOKUP($A93,Aspirantes!$A:$H,Aspirantes!$G$1,FALSE)),"",VLOOKUP($A93,Aspirantes!$A:$H,Aspirantes!$G$1,FALSE))</f>
        <v/>
      </c>
      <c r="L93" s="674" t="str">
        <f>IF(ISERROR(VLOOKUP($A93,Aspirantes!$A:$H,Aspirantes!$H$1,FALSE)),"",VLOOKUP($A93,Aspirantes!$A:$H,Aspirantes!$H$1,FALSE))</f>
        <v/>
      </c>
      <c r="M93" s="153"/>
      <c r="N93" s="683" t="str">
        <f>IF('16_P2_Prog'!O93&lt;&gt;"",'16_P2_Prog'!O93,'16_P2_Prog'!BL93)</f>
        <v/>
      </c>
      <c r="O93" s="684" t="str">
        <f>IF('17_P2_Ud'!O93&lt;&gt;"",'17_P2_Ud'!O93,'17_P2_Ud'!BL93)</f>
        <v/>
      </c>
      <c r="P93" s="228"/>
      <c r="Q93" s="267"/>
      <c r="R93" s="267"/>
      <c r="S93" s="676" t="str">
        <f>IF(AND(N93&lt;&gt;"",O93&lt;&gt;""),IF('16_P2_Prog'!O93&lt;&gt;"","---",IF(ISERROR(SUMPRODUCT(N93:O93,$N$6:$O$6)/SUM($N$6:$O$6)),"",ROUND(SUMPRODUCT(N93:O93,$N$6:$O$6)/SUM($N$6:$O$6),4))),"")</f>
        <v/>
      </c>
      <c r="T93" s="267"/>
      <c r="U93" s="681" t="str">
        <f t="shared" si="6"/>
        <v/>
      </c>
      <c r="V93" s="518" t="str">
        <f t="shared" si="7"/>
        <v/>
      </c>
      <c r="W93" s="831" t="str">
        <f>IF('20_P2_Alega'!R93&lt;&gt;"","Estim","")</f>
        <v/>
      </c>
      <c r="X93" s="1677"/>
      <c r="Y93" s="1683" t="str">
        <f t="shared" si="8"/>
        <v/>
      </c>
      <c r="Z93" s="1684" t="str">
        <f t="shared" si="9"/>
        <v/>
      </c>
      <c r="AA93" s="1687" t="str">
        <f t="shared" si="10"/>
        <v/>
      </c>
      <c r="AB93" s="1688" t="str">
        <f t="shared" si="11"/>
        <v/>
      </c>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8" customHeight="1" x14ac:dyDescent="0.2">
      <c r="A94" s="1527" t="str">
        <f>CONCATENATE('01_Carga'!$M$5,"_",$H94)</f>
        <v>FI__77</v>
      </c>
      <c r="B94" s="1405"/>
      <c r="C94" s="1460" t="str">
        <f>'12_P1_Lista'!T94</f>
        <v/>
      </c>
      <c r="D94" s="1461" t="str">
        <f>'12_P1_Lista'!U94</f>
        <v/>
      </c>
      <c r="E94" s="1405"/>
      <c r="F94" s="1726" t="str">
        <f>IF('14_P2_Convoca'!F95&lt;&gt;"",'14_P2_Convoca'!F95,"")</f>
        <v/>
      </c>
      <c r="G94" s="1581"/>
      <c r="H94" s="1202">
        <v>77</v>
      </c>
      <c r="I94" s="134" t="str">
        <f>IF(ISERROR(VLOOKUP($A94,Aspirantes!$A:$H,Aspirantes!$E$1,FALSE)),"",VLOOKUP($A94,Aspirantes!$A:$H,Aspirantes!$E$1,FALSE))</f>
        <v/>
      </c>
      <c r="J94" s="672" t="str">
        <f>IF(ISERROR(VLOOKUP($A94,Aspirantes!$A:$H,Aspirantes!$F$1,FALSE)),"",VLOOKUP($A94,Aspirantes!$A:$H,Aspirantes!$F$1,FALSE))</f>
        <v/>
      </c>
      <c r="K94" s="673" t="str">
        <f>IF(ISERROR(VLOOKUP($A94,Aspirantes!$A:$H,Aspirantes!$G$1,FALSE)),"",VLOOKUP($A94,Aspirantes!$A:$H,Aspirantes!$G$1,FALSE))</f>
        <v/>
      </c>
      <c r="L94" s="674" t="str">
        <f>IF(ISERROR(VLOOKUP($A94,Aspirantes!$A:$H,Aspirantes!$H$1,FALSE)),"",VLOOKUP($A94,Aspirantes!$A:$H,Aspirantes!$H$1,FALSE))</f>
        <v/>
      </c>
      <c r="M94" s="153"/>
      <c r="N94" s="683" t="str">
        <f>IF('16_P2_Prog'!O94&lt;&gt;"",'16_P2_Prog'!O94,'16_P2_Prog'!BL94)</f>
        <v/>
      </c>
      <c r="O94" s="684" t="str">
        <f>IF('17_P2_Ud'!O94&lt;&gt;"",'17_P2_Ud'!O94,'17_P2_Ud'!BL94)</f>
        <v/>
      </c>
      <c r="P94" s="228"/>
      <c r="Q94" s="267"/>
      <c r="R94" s="267"/>
      <c r="S94" s="676" t="str">
        <f>IF(AND(N94&lt;&gt;"",O94&lt;&gt;""),IF('16_P2_Prog'!O94&lt;&gt;"","---",IF(ISERROR(SUMPRODUCT(N94:O94,$N$6:$O$6)/SUM($N$6:$O$6)),"",ROUND(SUMPRODUCT(N94:O94,$N$6:$O$6)/SUM($N$6:$O$6),4))),"")</f>
        <v/>
      </c>
      <c r="T94" s="267"/>
      <c r="U94" s="681" t="str">
        <f t="shared" si="6"/>
        <v/>
      </c>
      <c r="V94" s="518" t="str">
        <f t="shared" si="7"/>
        <v/>
      </c>
      <c r="W94" s="831" t="str">
        <f>IF('20_P2_Alega'!R94&lt;&gt;"","Estim","")</f>
        <v/>
      </c>
      <c r="X94" s="1677"/>
      <c r="Y94" s="1683" t="str">
        <f t="shared" si="8"/>
        <v/>
      </c>
      <c r="Z94" s="1684" t="str">
        <f t="shared" si="9"/>
        <v/>
      </c>
      <c r="AA94" s="1687" t="str">
        <f t="shared" si="10"/>
        <v/>
      </c>
      <c r="AB94" s="1688" t="str">
        <f t="shared" si="11"/>
        <v/>
      </c>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8" customHeight="1" x14ac:dyDescent="0.2">
      <c r="A95" s="1527" t="str">
        <f>CONCATENATE('01_Carga'!$M$5,"_",$H95)</f>
        <v>FI__78</v>
      </c>
      <c r="B95" s="1405"/>
      <c r="C95" s="1460" t="str">
        <f>'12_P1_Lista'!T95</f>
        <v/>
      </c>
      <c r="D95" s="1461" t="str">
        <f>'12_P1_Lista'!U95</f>
        <v/>
      </c>
      <c r="E95" s="1405"/>
      <c r="F95" s="1726" t="str">
        <f>IF('14_P2_Convoca'!F96&lt;&gt;"",'14_P2_Convoca'!F96,"")</f>
        <v/>
      </c>
      <c r="G95" s="1581"/>
      <c r="H95" s="1202">
        <v>78</v>
      </c>
      <c r="I95" s="134" t="str">
        <f>IF(ISERROR(VLOOKUP($A95,Aspirantes!$A:$H,Aspirantes!$E$1,FALSE)),"",VLOOKUP($A95,Aspirantes!$A:$H,Aspirantes!$E$1,FALSE))</f>
        <v/>
      </c>
      <c r="J95" s="672" t="str">
        <f>IF(ISERROR(VLOOKUP($A95,Aspirantes!$A:$H,Aspirantes!$F$1,FALSE)),"",VLOOKUP($A95,Aspirantes!$A:$H,Aspirantes!$F$1,FALSE))</f>
        <v/>
      </c>
      <c r="K95" s="673" t="str">
        <f>IF(ISERROR(VLOOKUP($A95,Aspirantes!$A:$H,Aspirantes!$G$1,FALSE)),"",VLOOKUP($A95,Aspirantes!$A:$H,Aspirantes!$G$1,FALSE))</f>
        <v/>
      </c>
      <c r="L95" s="674" t="str">
        <f>IF(ISERROR(VLOOKUP($A95,Aspirantes!$A:$H,Aspirantes!$H$1,FALSE)),"",VLOOKUP($A95,Aspirantes!$A:$H,Aspirantes!$H$1,FALSE))</f>
        <v/>
      </c>
      <c r="M95" s="153"/>
      <c r="N95" s="683" t="str">
        <f>IF('16_P2_Prog'!O95&lt;&gt;"",'16_P2_Prog'!O95,'16_P2_Prog'!BL95)</f>
        <v/>
      </c>
      <c r="O95" s="684" t="str">
        <f>IF('17_P2_Ud'!O95&lt;&gt;"",'17_P2_Ud'!O95,'17_P2_Ud'!BL95)</f>
        <v/>
      </c>
      <c r="P95" s="228"/>
      <c r="Q95" s="267"/>
      <c r="R95" s="267"/>
      <c r="S95" s="676" t="str">
        <f>IF(AND(N95&lt;&gt;"",O95&lt;&gt;""),IF('16_P2_Prog'!O95&lt;&gt;"","---",IF(ISERROR(SUMPRODUCT(N95:O95,$N$6:$O$6)/SUM($N$6:$O$6)),"",ROUND(SUMPRODUCT(N95:O95,$N$6:$O$6)/SUM($N$6:$O$6),4))),"")</f>
        <v/>
      </c>
      <c r="T95" s="267"/>
      <c r="U95" s="681" t="str">
        <f t="shared" si="6"/>
        <v/>
      </c>
      <c r="V95" s="518" t="str">
        <f t="shared" si="7"/>
        <v/>
      </c>
      <c r="W95" s="831" t="str">
        <f>IF('20_P2_Alega'!R95&lt;&gt;"","Estim","")</f>
        <v/>
      </c>
      <c r="X95" s="1677"/>
      <c r="Y95" s="1683" t="str">
        <f t="shared" si="8"/>
        <v/>
      </c>
      <c r="Z95" s="1684" t="str">
        <f t="shared" si="9"/>
        <v/>
      </c>
      <c r="AA95" s="1687" t="str">
        <f t="shared" si="10"/>
        <v/>
      </c>
      <c r="AB95" s="1688" t="str">
        <f t="shared" si="11"/>
        <v/>
      </c>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8" customHeight="1" x14ac:dyDescent="0.2">
      <c r="A96" s="1527" t="str">
        <f>CONCATENATE('01_Carga'!$M$5,"_",$H96)</f>
        <v>FI__79</v>
      </c>
      <c r="B96" s="1405"/>
      <c r="C96" s="1460" t="str">
        <f>'12_P1_Lista'!T96</f>
        <v/>
      </c>
      <c r="D96" s="1461" t="str">
        <f>'12_P1_Lista'!U96</f>
        <v/>
      </c>
      <c r="E96" s="1405"/>
      <c r="F96" s="1726" t="str">
        <f>IF('14_P2_Convoca'!F97&lt;&gt;"",'14_P2_Convoca'!F97,"")</f>
        <v/>
      </c>
      <c r="G96" s="1581"/>
      <c r="H96" s="1202">
        <v>79</v>
      </c>
      <c r="I96" s="134" t="str">
        <f>IF(ISERROR(VLOOKUP($A96,Aspirantes!$A:$H,Aspirantes!$E$1,FALSE)),"",VLOOKUP($A96,Aspirantes!$A:$H,Aspirantes!$E$1,FALSE))</f>
        <v/>
      </c>
      <c r="J96" s="672" t="str">
        <f>IF(ISERROR(VLOOKUP($A96,Aspirantes!$A:$H,Aspirantes!$F$1,FALSE)),"",VLOOKUP($A96,Aspirantes!$A:$H,Aspirantes!$F$1,FALSE))</f>
        <v/>
      </c>
      <c r="K96" s="673" t="str">
        <f>IF(ISERROR(VLOOKUP($A96,Aspirantes!$A:$H,Aspirantes!$G$1,FALSE)),"",VLOOKUP($A96,Aspirantes!$A:$H,Aspirantes!$G$1,FALSE))</f>
        <v/>
      </c>
      <c r="L96" s="674" t="str">
        <f>IF(ISERROR(VLOOKUP($A96,Aspirantes!$A:$H,Aspirantes!$H$1,FALSE)),"",VLOOKUP($A96,Aspirantes!$A:$H,Aspirantes!$H$1,FALSE))</f>
        <v/>
      </c>
      <c r="M96" s="153"/>
      <c r="N96" s="683" t="str">
        <f>IF('16_P2_Prog'!O96&lt;&gt;"",'16_P2_Prog'!O96,'16_P2_Prog'!BL96)</f>
        <v/>
      </c>
      <c r="O96" s="684" t="str">
        <f>IF('17_P2_Ud'!O96&lt;&gt;"",'17_P2_Ud'!O96,'17_P2_Ud'!BL96)</f>
        <v/>
      </c>
      <c r="P96" s="228"/>
      <c r="Q96" s="267"/>
      <c r="R96" s="267"/>
      <c r="S96" s="676" t="str">
        <f>IF(AND(N96&lt;&gt;"",O96&lt;&gt;""),IF('16_P2_Prog'!O96&lt;&gt;"","---",IF(ISERROR(SUMPRODUCT(N96:O96,$N$6:$O$6)/SUM($N$6:$O$6)),"",ROUND(SUMPRODUCT(N96:O96,$N$6:$O$6)/SUM($N$6:$O$6),4))),"")</f>
        <v/>
      </c>
      <c r="T96" s="267"/>
      <c r="U96" s="681" t="str">
        <f t="shared" si="6"/>
        <v/>
      </c>
      <c r="V96" s="518" t="str">
        <f t="shared" si="7"/>
        <v/>
      </c>
      <c r="W96" s="831" t="str">
        <f>IF('20_P2_Alega'!R96&lt;&gt;"","Estim","")</f>
        <v/>
      </c>
      <c r="X96" s="1677"/>
      <c r="Y96" s="1683" t="str">
        <f t="shared" si="8"/>
        <v/>
      </c>
      <c r="Z96" s="1684" t="str">
        <f t="shared" si="9"/>
        <v/>
      </c>
      <c r="AA96" s="1687" t="str">
        <f t="shared" si="10"/>
        <v/>
      </c>
      <c r="AB96" s="1688" t="str">
        <f t="shared" si="11"/>
        <v/>
      </c>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8" customHeight="1" x14ac:dyDescent="0.2">
      <c r="A97" s="1527" t="str">
        <f>CONCATENATE('01_Carga'!$M$5,"_",$H97)</f>
        <v>FI__80</v>
      </c>
      <c r="B97" s="1405"/>
      <c r="C97" s="1460" t="str">
        <f>'12_P1_Lista'!T97</f>
        <v/>
      </c>
      <c r="D97" s="1461" t="str">
        <f>'12_P1_Lista'!U97</f>
        <v/>
      </c>
      <c r="E97" s="1405"/>
      <c r="F97" s="1726" t="str">
        <f>IF('14_P2_Convoca'!F98&lt;&gt;"",'14_P2_Convoca'!F98,"")</f>
        <v/>
      </c>
      <c r="G97" s="1581"/>
      <c r="H97" s="1202">
        <v>80</v>
      </c>
      <c r="I97" s="134" t="str">
        <f>IF(ISERROR(VLOOKUP($A97,Aspirantes!$A:$H,Aspirantes!$E$1,FALSE)),"",VLOOKUP($A97,Aspirantes!$A:$H,Aspirantes!$E$1,FALSE))</f>
        <v/>
      </c>
      <c r="J97" s="672" t="str">
        <f>IF(ISERROR(VLOOKUP($A97,Aspirantes!$A:$H,Aspirantes!$F$1,FALSE)),"",VLOOKUP($A97,Aspirantes!$A:$H,Aspirantes!$F$1,FALSE))</f>
        <v/>
      </c>
      <c r="K97" s="673" t="str">
        <f>IF(ISERROR(VLOOKUP($A97,Aspirantes!$A:$H,Aspirantes!$G$1,FALSE)),"",VLOOKUP($A97,Aspirantes!$A:$H,Aspirantes!$G$1,FALSE))</f>
        <v/>
      </c>
      <c r="L97" s="674" t="str">
        <f>IF(ISERROR(VLOOKUP($A97,Aspirantes!$A:$H,Aspirantes!$H$1,FALSE)),"",VLOOKUP($A97,Aspirantes!$A:$H,Aspirantes!$H$1,FALSE))</f>
        <v/>
      </c>
      <c r="M97" s="153"/>
      <c r="N97" s="683" t="str">
        <f>IF('16_P2_Prog'!O97&lt;&gt;"",'16_P2_Prog'!O97,'16_P2_Prog'!BL97)</f>
        <v/>
      </c>
      <c r="O97" s="684" t="str">
        <f>IF('17_P2_Ud'!O97&lt;&gt;"",'17_P2_Ud'!O97,'17_P2_Ud'!BL97)</f>
        <v/>
      </c>
      <c r="P97" s="228"/>
      <c r="Q97" s="267"/>
      <c r="R97" s="267"/>
      <c r="S97" s="676" t="str">
        <f>IF(AND(N97&lt;&gt;"",O97&lt;&gt;""),IF('16_P2_Prog'!O97&lt;&gt;"","---",IF(ISERROR(SUMPRODUCT(N97:O97,$N$6:$O$6)/SUM($N$6:$O$6)),"",ROUND(SUMPRODUCT(N97:O97,$N$6:$O$6)/SUM($N$6:$O$6),4))),"")</f>
        <v/>
      </c>
      <c r="T97" s="267"/>
      <c r="U97" s="681" t="str">
        <f t="shared" si="6"/>
        <v/>
      </c>
      <c r="V97" s="518" t="str">
        <f t="shared" si="7"/>
        <v/>
      </c>
      <c r="W97" s="831" t="str">
        <f>IF('20_P2_Alega'!R97&lt;&gt;"","Estim","")</f>
        <v/>
      </c>
      <c r="X97" s="1677"/>
      <c r="Y97" s="1683" t="str">
        <f t="shared" si="8"/>
        <v/>
      </c>
      <c r="Z97" s="1684" t="str">
        <f t="shared" si="9"/>
        <v/>
      </c>
      <c r="AA97" s="1687" t="str">
        <f t="shared" si="10"/>
        <v/>
      </c>
      <c r="AB97" s="1688" t="str">
        <f t="shared" si="11"/>
        <v/>
      </c>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8" customHeight="1" x14ac:dyDescent="0.2">
      <c r="A98" s="1527" t="str">
        <f>CONCATENATE('01_Carga'!$M$5,"_",$H98)</f>
        <v>FI__81</v>
      </c>
      <c r="B98" s="1405"/>
      <c r="C98" s="1460" t="str">
        <f>'12_P1_Lista'!T98</f>
        <v/>
      </c>
      <c r="D98" s="1461" t="str">
        <f>'12_P1_Lista'!U98</f>
        <v/>
      </c>
      <c r="E98" s="1405"/>
      <c r="F98" s="1726" t="str">
        <f>IF('14_P2_Convoca'!F99&lt;&gt;"",'14_P2_Convoca'!F99,"")</f>
        <v/>
      </c>
      <c r="G98" s="1581"/>
      <c r="H98" s="1202">
        <v>81</v>
      </c>
      <c r="I98" s="134" t="str">
        <f>IF(ISERROR(VLOOKUP($A98,Aspirantes!$A:$H,Aspirantes!$E$1,FALSE)),"",VLOOKUP($A98,Aspirantes!$A:$H,Aspirantes!$E$1,FALSE))</f>
        <v/>
      </c>
      <c r="J98" s="672" t="str">
        <f>IF(ISERROR(VLOOKUP($A98,Aspirantes!$A:$H,Aspirantes!$F$1,FALSE)),"",VLOOKUP($A98,Aspirantes!$A:$H,Aspirantes!$F$1,FALSE))</f>
        <v/>
      </c>
      <c r="K98" s="673" t="str">
        <f>IF(ISERROR(VLOOKUP($A98,Aspirantes!$A:$H,Aspirantes!$G$1,FALSE)),"",VLOOKUP($A98,Aspirantes!$A:$H,Aspirantes!$G$1,FALSE))</f>
        <v/>
      </c>
      <c r="L98" s="674" t="str">
        <f>IF(ISERROR(VLOOKUP($A98,Aspirantes!$A:$H,Aspirantes!$H$1,FALSE)),"",VLOOKUP($A98,Aspirantes!$A:$H,Aspirantes!$H$1,FALSE))</f>
        <v/>
      </c>
      <c r="M98" s="153"/>
      <c r="N98" s="683" t="str">
        <f>IF('16_P2_Prog'!O98&lt;&gt;"",'16_P2_Prog'!O98,'16_P2_Prog'!BL98)</f>
        <v/>
      </c>
      <c r="O98" s="684" t="str">
        <f>IF('17_P2_Ud'!O98&lt;&gt;"",'17_P2_Ud'!O98,'17_P2_Ud'!BL98)</f>
        <v/>
      </c>
      <c r="P98" s="228"/>
      <c r="Q98" s="267"/>
      <c r="R98" s="267"/>
      <c r="S98" s="676" t="str">
        <f>IF(AND(N98&lt;&gt;"",O98&lt;&gt;""),IF('16_P2_Prog'!O98&lt;&gt;"","---",IF(ISERROR(SUMPRODUCT(N98:O98,$N$6:$O$6)/SUM($N$6:$O$6)),"",ROUND(SUMPRODUCT(N98:O98,$N$6:$O$6)/SUM($N$6:$O$6),4))),"")</f>
        <v/>
      </c>
      <c r="T98" s="267"/>
      <c r="U98" s="681" t="str">
        <f t="shared" si="6"/>
        <v/>
      </c>
      <c r="V98" s="518" t="str">
        <f t="shared" si="7"/>
        <v/>
      </c>
      <c r="W98" s="831" t="str">
        <f>IF('20_P2_Alega'!R98&lt;&gt;"","Estim","")</f>
        <v/>
      </c>
      <c r="X98" s="1677"/>
      <c r="Y98" s="1683" t="str">
        <f t="shared" si="8"/>
        <v/>
      </c>
      <c r="Z98" s="1684" t="str">
        <f t="shared" si="9"/>
        <v/>
      </c>
      <c r="AA98" s="1687" t="str">
        <f t="shared" si="10"/>
        <v/>
      </c>
      <c r="AB98" s="1688" t="str">
        <f t="shared" si="11"/>
        <v/>
      </c>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8" customHeight="1" x14ac:dyDescent="0.2">
      <c r="A99" s="1527" t="str">
        <f>CONCATENATE('01_Carga'!$M$5,"_",$H99)</f>
        <v>FI__82</v>
      </c>
      <c r="B99" s="1405"/>
      <c r="C99" s="1460" t="str">
        <f>'12_P1_Lista'!T99</f>
        <v/>
      </c>
      <c r="D99" s="1461" t="str">
        <f>'12_P1_Lista'!U99</f>
        <v/>
      </c>
      <c r="E99" s="1405"/>
      <c r="F99" s="1726" t="str">
        <f>IF('14_P2_Convoca'!F100&lt;&gt;"",'14_P2_Convoca'!F100,"")</f>
        <v/>
      </c>
      <c r="G99" s="1581"/>
      <c r="H99" s="1202">
        <v>82</v>
      </c>
      <c r="I99" s="134" t="str">
        <f>IF(ISERROR(VLOOKUP($A99,Aspirantes!$A:$H,Aspirantes!$E$1,FALSE)),"",VLOOKUP($A99,Aspirantes!$A:$H,Aspirantes!$E$1,FALSE))</f>
        <v/>
      </c>
      <c r="J99" s="672" t="str">
        <f>IF(ISERROR(VLOOKUP($A99,Aspirantes!$A:$H,Aspirantes!$F$1,FALSE)),"",VLOOKUP($A99,Aspirantes!$A:$H,Aspirantes!$F$1,FALSE))</f>
        <v/>
      </c>
      <c r="K99" s="673" t="str">
        <f>IF(ISERROR(VLOOKUP($A99,Aspirantes!$A:$H,Aspirantes!$G$1,FALSE)),"",VLOOKUP($A99,Aspirantes!$A:$H,Aspirantes!$G$1,FALSE))</f>
        <v/>
      </c>
      <c r="L99" s="674" t="str">
        <f>IF(ISERROR(VLOOKUP($A99,Aspirantes!$A:$H,Aspirantes!$H$1,FALSE)),"",VLOOKUP($A99,Aspirantes!$A:$H,Aspirantes!$H$1,FALSE))</f>
        <v/>
      </c>
      <c r="M99" s="153"/>
      <c r="N99" s="683" t="str">
        <f>IF('16_P2_Prog'!O99&lt;&gt;"",'16_P2_Prog'!O99,'16_P2_Prog'!BL99)</f>
        <v/>
      </c>
      <c r="O99" s="684" t="str">
        <f>IF('17_P2_Ud'!O99&lt;&gt;"",'17_P2_Ud'!O99,'17_P2_Ud'!BL99)</f>
        <v/>
      </c>
      <c r="P99" s="228"/>
      <c r="Q99" s="267"/>
      <c r="R99" s="267"/>
      <c r="S99" s="676" t="str">
        <f>IF(AND(N99&lt;&gt;"",O99&lt;&gt;""),IF('16_P2_Prog'!O99&lt;&gt;"","---",IF(ISERROR(SUMPRODUCT(N99:O99,$N$6:$O$6)/SUM($N$6:$O$6)),"",ROUND(SUMPRODUCT(N99:O99,$N$6:$O$6)/SUM($N$6:$O$6),4))),"")</f>
        <v/>
      </c>
      <c r="T99" s="267"/>
      <c r="U99" s="681" t="str">
        <f t="shared" si="6"/>
        <v/>
      </c>
      <c r="V99" s="518" t="str">
        <f t="shared" si="7"/>
        <v/>
      </c>
      <c r="W99" s="831" t="str">
        <f>IF('20_P2_Alega'!R99&lt;&gt;"","Estim","")</f>
        <v/>
      </c>
      <c r="X99" s="1677"/>
      <c r="Y99" s="1683" t="str">
        <f t="shared" si="8"/>
        <v/>
      </c>
      <c r="Z99" s="1684" t="str">
        <f t="shared" si="9"/>
        <v/>
      </c>
      <c r="AA99" s="1687" t="str">
        <f t="shared" si="10"/>
        <v/>
      </c>
      <c r="AB99" s="1688" t="str">
        <f t="shared" si="11"/>
        <v/>
      </c>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8" customHeight="1" x14ac:dyDescent="0.2">
      <c r="A100" s="1527" t="str">
        <f>CONCATENATE('01_Carga'!$M$5,"_",$H100)</f>
        <v>FI__83</v>
      </c>
      <c r="B100" s="1405"/>
      <c r="C100" s="1460" t="str">
        <f>'12_P1_Lista'!T100</f>
        <v/>
      </c>
      <c r="D100" s="1461" t="str">
        <f>'12_P1_Lista'!U100</f>
        <v/>
      </c>
      <c r="E100" s="1405"/>
      <c r="F100" s="1726" t="str">
        <f>IF('14_P2_Convoca'!F101&lt;&gt;"",'14_P2_Convoca'!F101,"")</f>
        <v/>
      </c>
      <c r="G100" s="1581"/>
      <c r="H100" s="1202">
        <v>83</v>
      </c>
      <c r="I100" s="134" t="str">
        <f>IF(ISERROR(VLOOKUP($A100,Aspirantes!$A:$H,Aspirantes!$E$1,FALSE)),"",VLOOKUP($A100,Aspirantes!$A:$H,Aspirantes!$E$1,FALSE))</f>
        <v/>
      </c>
      <c r="J100" s="672" t="str">
        <f>IF(ISERROR(VLOOKUP($A100,Aspirantes!$A:$H,Aspirantes!$F$1,FALSE)),"",VLOOKUP($A100,Aspirantes!$A:$H,Aspirantes!$F$1,FALSE))</f>
        <v/>
      </c>
      <c r="K100" s="673" t="str">
        <f>IF(ISERROR(VLOOKUP($A100,Aspirantes!$A:$H,Aspirantes!$G$1,FALSE)),"",VLOOKUP($A100,Aspirantes!$A:$H,Aspirantes!$G$1,FALSE))</f>
        <v/>
      </c>
      <c r="L100" s="674" t="str">
        <f>IF(ISERROR(VLOOKUP($A100,Aspirantes!$A:$H,Aspirantes!$H$1,FALSE)),"",VLOOKUP($A100,Aspirantes!$A:$H,Aspirantes!$H$1,FALSE))</f>
        <v/>
      </c>
      <c r="M100" s="153"/>
      <c r="N100" s="683" t="str">
        <f>IF('16_P2_Prog'!O100&lt;&gt;"",'16_P2_Prog'!O100,'16_P2_Prog'!BL100)</f>
        <v/>
      </c>
      <c r="O100" s="684" t="str">
        <f>IF('17_P2_Ud'!O100&lt;&gt;"",'17_P2_Ud'!O100,'17_P2_Ud'!BL100)</f>
        <v/>
      </c>
      <c r="P100" s="228"/>
      <c r="Q100" s="267"/>
      <c r="R100" s="267"/>
      <c r="S100" s="676" t="str">
        <f>IF(AND(N100&lt;&gt;"",O100&lt;&gt;""),IF('16_P2_Prog'!O100&lt;&gt;"","---",IF(ISERROR(SUMPRODUCT(N100:O100,$N$6:$O$6)/SUM($N$6:$O$6)),"",ROUND(SUMPRODUCT(N100:O100,$N$6:$O$6)/SUM($N$6:$O$6),4))),"")</f>
        <v/>
      </c>
      <c r="T100" s="267"/>
      <c r="U100" s="681" t="str">
        <f t="shared" si="6"/>
        <v/>
      </c>
      <c r="V100" s="518" t="str">
        <f t="shared" si="7"/>
        <v/>
      </c>
      <c r="W100" s="831" t="str">
        <f>IF('20_P2_Alega'!R100&lt;&gt;"","Estim","")</f>
        <v/>
      </c>
      <c r="X100" s="1677"/>
      <c r="Y100" s="1683" t="str">
        <f t="shared" si="8"/>
        <v/>
      </c>
      <c r="Z100" s="1684" t="str">
        <f t="shared" si="9"/>
        <v/>
      </c>
      <c r="AA100" s="1687" t="str">
        <f t="shared" si="10"/>
        <v/>
      </c>
      <c r="AB100" s="1688" t="str">
        <f t="shared" si="11"/>
        <v/>
      </c>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8" customHeight="1" x14ac:dyDescent="0.2">
      <c r="A101" s="1527" t="str">
        <f>CONCATENATE('01_Carga'!$M$5,"_",$H101)</f>
        <v>FI__84</v>
      </c>
      <c r="B101" s="1405"/>
      <c r="C101" s="1460" t="str">
        <f>'12_P1_Lista'!T101</f>
        <v/>
      </c>
      <c r="D101" s="1461" t="str">
        <f>'12_P1_Lista'!U101</f>
        <v/>
      </c>
      <c r="E101" s="1405"/>
      <c r="F101" s="1726" t="str">
        <f>IF('14_P2_Convoca'!F102&lt;&gt;"",'14_P2_Convoca'!F102,"")</f>
        <v/>
      </c>
      <c r="G101" s="1581"/>
      <c r="H101" s="1202">
        <v>84</v>
      </c>
      <c r="I101" s="134" t="str">
        <f>IF(ISERROR(VLOOKUP($A101,Aspirantes!$A:$H,Aspirantes!$E$1,FALSE)),"",VLOOKUP($A101,Aspirantes!$A:$H,Aspirantes!$E$1,FALSE))</f>
        <v/>
      </c>
      <c r="J101" s="672" t="str">
        <f>IF(ISERROR(VLOOKUP($A101,Aspirantes!$A:$H,Aspirantes!$F$1,FALSE)),"",VLOOKUP($A101,Aspirantes!$A:$H,Aspirantes!$F$1,FALSE))</f>
        <v/>
      </c>
      <c r="K101" s="673" t="str">
        <f>IF(ISERROR(VLOOKUP($A101,Aspirantes!$A:$H,Aspirantes!$G$1,FALSE)),"",VLOOKUP($A101,Aspirantes!$A:$H,Aspirantes!$G$1,FALSE))</f>
        <v/>
      </c>
      <c r="L101" s="674" t="str">
        <f>IF(ISERROR(VLOOKUP($A101,Aspirantes!$A:$H,Aspirantes!$H$1,FALSE)),"",VLOOKUP($A101,Aspirantes!$A:$H,Aspirantes!$H$1,FALSE))</f>
        <v/>
      </c>
      <c r="M101" s="153"/>
      <c r="N101" s="683" t="str">
        <f>IF('16_P2_Prog'!O101&lt;&gt;"",'16_P2_Prog'!O101,'16_P2_Prog'!BL101)</f>
        <v/>
      </c>
      <c r="O101" s="684" t="str">
        <f>IF('17_P2_Ud'!O101&lt;&gt;"",'17_P2_Ud'!O101,'17_P2_Ud'!BL101)</f>
        <v/>
      </c>
      <c r="P101" s="228"/>
      <c r="Q101" s="267"/>
      <c r="R101" s="267"/>
      <c r="S101" s="676" t="str">
        <f>IF(AND(N101&lt;&gt;"",O101&lt;&gt;""),IF('16_P2_Prog'!O101&lt;&gt;"","---",IF(ISERROR(SUMPRODUCT(N101:O101,$N$6:$O$6)/SUM($N$6:$O$6)),"",ROUND(SUMPRODUCT(N101:O101,$N$6:$O$6)/SUM($N$6:$O$6),4))),"")</f>
        <v/>
      </c>
      <c r="T101" s="267"/>
      <c r="U101" s="681" t="str">
        <f t="shared" si="6"/>
        <v/>
      </c>
      <c r="V101" s="518" t="str">
        <f t="shared" si="7"/>
        <v/>
      </c>
      <c r="W101" s="831" t="str">
        <f>IF('20_P2_Alega'!R101&lt;&gt;"","Estim","")</f>
        <v/>
      </c>
      <c r="X101" s="1677"/>
      <c r="Y101" s="1683" t="str">
        <f t="shared" si="8"/>
        <v/>
      </c>
      <c r="Z101" s="1684" t="str">
        <f t="shared" si="9"/>
        <v/>
      </c>
      <c r="AA101" s="1687" t="str">
        <f t="shared" si="10"/>
        <v/>
      </c>
      <c r="AB101" s="1688" t="str">
        <f t="shared" si="11"/>
        <v/>
      </c>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8" customHeight="1" x14ac:dyDescent="0.2">
      <c r="A102" s="1527" t="str">
        <f>CONCATENATE('01_Carga'!$M$5,"_",$H102)</f>
        <v>FI__85</v>
      </c>
      <c r="B102" s="1405"/>
      <c r="C102" s="1460" t="str">
        <f>'12_P1_Lista'!T102</f>
        <v/>
      </c>
      <c r="D102" s="1461" t="str">
        <f>'12_P1_Lista'!U102</f>
        <v/>
      </c>
      <c r="E102" s="1405"/>
      <c r="F102" s="1726" t="str">
        <f>IF('14_P2_Convoca'!F103&lt;&gt;"",'14_P2_Convoca'!F103,"")</f>
        <v/>
      </c>
      <c r="G102" s="1581"/>
      <c r="H102" s="1202">
        <v>85</v>
      </c>
      <c r="I102" s="134" t="str">
        <f>IF(ISERROR(VLOOKUP($A102,Aspirantes!$A:$H,Aspirantes!$E$1,FALSE)),"",VLOOKUP($A102,Aspirantes!$A:$H,Aspirantes!$E$1,FALSE))</f>
        <v/>
      </c>
      <c r="J102" s="672" t="str">
        <f>IF(ISERROR(VLOOKUP($A102,Aspirantes!$A:$H,Aspirantes!$F$1,FALSE)),"",VLOOKUP($A102,Aspirantes!$A:$H,Aspirantes!$F$1,FALSE))</f>
        <v/>
      </c>
      <c r="K102" s="673" t="str">
        <f>IF(ISERROR(VLOOKUP($A102,Aspirantes!$A:$H,Aspirantes!$G$1,FALSE)),"",VLOOKUP($A102,Aspirantes!$A:$H,Aspirantes!$G$1,FALSE))</f>
        <v/>
      </c>
      <c r="L102" s="674" t="str">
        <f>IF(ISERROR(VLOOKUP($A102,Aspirantes!$A:$H,Aspirantes!$H$1,FALSE)),"",VLOOKUP($A102,Aspirantes!$A:$H,Aspirantes!$H$1,FALSE))</f>
        <v/>
      </c>
      <c r="M102" s="153"/>
      <c r="N102" s="683" t="str">
        <f>IF('16_P2_Prog'!O102&lt;&gt;"",'16_P2_Prog'!O102,'16_P2_Prog'!BL102)</f>
        <v/>
      </c>
      <c r="O102" s="684" t="str">
        <f>IF('17_P2_Ud'!O102&lt;&gt;"",'17_P2_Ud'!O102,'17_P2_Ud'!BL102)</f>
        <v/>
      </c>
      <c r="P102" s="228"/>
      <c r="Q102" s="267"/>
      <c r="R102" s="267"/>
      <c r="S102" s="676" t="str">
        <f>IF(AND(N102&lt;&gt;"",O102&lt;&gt;""),IF('16_P2_Prog'!O102&lt;&gt;"","---",IF(ISERROR(SUMPRODUCT(N102:O102,$N$6:$O$6)/SUM($N$6:$O$6)),"",ROUND(SUMPRODUCT(N102:O102,$N$6:$O$6)/SUM($N$6:$O$6),4))),"")</f>
        <v/>
      </c>
      <c r="T102" s="267"/>
      <c r="U102" s="681" t="str">
        <f t="shared" si="6"/>
        <v/>
      </c>
      <c r="V102" s="518" t="str">
        <f t="shared" si="7"/>
        <v/>
      </c>
      <c r="W102" s="831" t="str">
        <f>IF('20_P2_Alega'!R102&lt;&gt;"","Estim","")</f>
        <v/>
      </c>
      <c r="X102" s="1677"/>
      <c r="Y102" s="1683" t="str">
        <f t="shared" si="8"/>
        <v/>
      </c>
      <c r="Z102" s="1684" t="str">
        <f t="shared" si="9"/>
        <v/>
      </c>
      <c r="AA102" s="1687" t="str">
        <f t="shared" si="10"/>
        <v/>
      </c>
      <c r="AB102" s="1688" t="str">
        <f t="shared" si="11"/>
        <v/>
      </c>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8" customHeight="1" x14ac:dyDescent="0.2">
      <c r="A103" s="1527" t="str">
        <f>CONCATENATE('01_Carga'!$M$5,"_",$H103)</f>
        <v>FI__86</v>
      </c>
      <c r="B103" s="1405"/>
      <c r="C103" s="1460" t="str">
        <f>'12_P1_Lista'!T103</f>
        <v/>
      </c>
      <c r="D103" s="1461" t="str">
        <f>'12_P1_Lista'!U103</f>
        <v/>
      </c>
      <c r="E103" s="1405"/>
      <c r="F103" s="1726" t="str">
        <f>IF('14_P2_Convoca'!F104&lt;&gt;"",'14_P2_Convoca'!F104,"")</f>
        <v/>
      </c>
      <c r="G103" s="1581"/>
      <c r="H103" s="1202">
        <v>86</v>
      </c>
      <c r="I103" s="134" t="str">
        <f>IF(ISERROR(VLOOKUP($A103,Aspirantes!$A:$H,Aspirantes!$E$1,FALSE)),"",VLOOKUP($A103,Aspirantes!$A:$H,Aspirantes!$E$1,FALSE))</f>
        <v/>
      </c>
      <c r="J103" s="672" t="str">
        <f>IF(ISERROR(VLOOKUP($A103,Aspirantes!$A:$H,Aspirantes!$F$1,FALSE)),"",VLOOKUP($A103,Aspirantes!$A:$H,Aspirantes!$F$1,FALSE))</f>
        <v/>
      </c>
      <c r="K103" s="673" t="str">
        <f>IF(ISERROR(VLOOKUP($A103,Aspirantes!$A:$H,Aspirantes!$G$1,FALSE)),"",VLOOKUP($A103,Aspirantes!$A:$H,Aspirantes!$G$1,FALSE))</f>
        <v/>
      </c>
      <c r="L103" s="674" t="str">
        <f>IF(ISERROR(VLOOKUP($A103,Aspirantes!$A:$H,Aspirantes!$H$1,FALSE)),"",VLOOKUP($A103,Aspirantes!$A:$H,Aspirantes!$H$1,FALSE))</f>
        <v/>
      </c>
      <c r="M103" s="153"/>
      <c r="N103" s="683" t="str">
        <f>IF('16_P2_Prog'!O103&lt;&gt;"",'16_P2_Prog'!O103,'16_P2_Prog'!BL103)</f>
        <v/>
      </c>
      <c r="O103" s="684" t="str">
        <f>IF('17_P2_Ud'!O103&lt;&gt;"",'17_P2_Ud'!O103,'17_P2_Ud'!BL103)</f>
        <v/>
      </c>
      <c r="P103" s="228"/>
      <c r="Q103" s="267"/>
      <c r="R103" s="267"/>
      <c r="S103" s="676" t="str">
        <f>IF(AND(N103&lt;&gt;"",O103&lt;&gt;""),IF('16_P2_Prog'!O103&lt;&gt;"","---",IF(ISERROR(SUMPRODUCT(N103:O103,$N$6:$O$6)/SUM($N$6:$O$6)),"",ROUND(SUMPRODUCT(N103:O103,$N$6:$O$6)/SUM($N$6:$O$6),4))),"")</f>
        <v/>
      </c>
      <c r="T103" s="267"/>
      <c r="U103" s="681" t="str">
        <f t="shared" ref="U103:U166" si="12">IF(S103&lt;&gt;"",IF(OR(N103="NP",O103="NP"),"NO",IF(AND(N103&lt;&gt;"",N103&lt;$N$13),"NO",IF(AND(O103&lt;&gt;"",O103&lt;$N$13),"NO",IF(S103&lt;$S$10,"NO","SÍ")))),"")</f>
        <v/>
      </c>
      <c r="V103" s="518" t="str">
        <f t="shared" ref="V103:V166" si="13">IF(OR(N103="NP",O103="NP"),"Prueba 2 = NP",IF(AND(N103&lt;&gt;"",N103&lt;$N$10),CONCATENATE("P2A &lt; ",$N$10),IF(AND(O103&lt;&gt;"",O103&lt;$O$10),CONCATENATE("P2B &lt; ",$O$10),IF(S103&lt;$S$10,CONCATENATE("Nota P2 &lt; ",$S$10),""))))</f>
        <v/>
      </c>
      <c r="W103" s="831" t="str">
        <f>IF('20_P2_Alega'!R103&lt;&gt;"","Estim","")</f>
        <v/>
      </c>
      <c r="X103" s="1677"/>
      <c r="Y103" s="1683" t="str">
        <f t="shared" ref="Y103:Y166" si="14">IF(AA103="NO",IF(S103="---",0,S103),"")</f>
        <v/>
      </c>
      <c r="Z103" s="1684" t="str">
        <f t="shared" si="9"/>
        <v/>
      </c>
      <c r="AA103" s="1687" t="str">
        <f t="shared" si="10"/>
        <v/>
      </c>
      <c r="AB103" s="1688" t="str">
        <f t="shared" si="11"/>
        <v/>
      </c>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8" customHeight="1" x14ac:dyDescent="0.2">
      <c r="A104" s="1527" t="str">
        <f>CONCATENATE('01_Carga'!$M$5,"_",$H104)</f>
        <v>FI__87</v>
      </c>
      <c r="B104" s="1405"/>
      <c r="C104" s="1460" t="str">
        <f>'12_P1_Lista'!T104</f>
        <v/>
      </c>
      <c r="D104" s="1461" t="str">
        <f>'12_P1_Lista'!U104</f>
        <v/>
      </c>
      <c r="E104" s="1405"/>
      <c r="F104" s="1726" t="str">
        <f>IF('14_P2_Convoca'!F105&lt;&gt;"",'14_P2_Convoca'!F105,"")</f>
        <v/>
      </c>
      <c r="G104" s="1581"/>
      <c r="H104" s="1202">
        <v>87</v>
      </c>
      <c r="I104" s="134" t="str">
        <f>IF(ISERROR(VLOOKUP($A104,Aspirantes!$A:$H,Aspirantes!$E$1,FALSE)),"",VLOOKUP($A104,Aspirantes!$A:$H,Aspirantes!$E$1,FALSE))</f>
        <v/>
      </c>
      <c r="J104" s="672" t="str">
        <f>IF(ISERROR(VLOOKUP($A104,Aspirantes!$A:$H,Aspirantes!$F$1,FALSE)),"",VLOOKUP($A104,Aspirantes!$A:$H,Aspirantes!$F$1,FALSE))</f>
        <v/>
      </c>
      <c r="K104" s="673" t="str">
        <f>IF(ISERROR(VLOOKUP($A104,Aspirantes!$A:$H,Aspirantes!$G$1,FALSE)),"",VLOOKUP($A104,Aspirantes!$A:$H,Aspirantes!$G$1,FALSE))</f>
        <v/>
      </c>
      <c r="L104" s="674" t="str">
        <f>IF(ISERROR(VLOOKUP($A104,Aspirantes!$A:$H,Aspirantes!$H$1,FALSE)),"",VLOOKUP($A104,Aspirantes!$A:$H,Aspirantes!$H$1,FALSE))</f>
        <v/>
      </c>
      <c r="M104" s="153"/>
      <c r="N104" s="683" t="str">
        <f>IF('16_P2_Prog'!O104&lt;&gt;"",'16_P2_Prog'!O104,'16_P2_Prog'!BL104)</f>
        <v/>
      </c>
      <c r="O104" s="684" t="str">
        <f>IF('17_P2_Ud'!O104&lt;&gt;"",'17_P2_Ud'!O104,'17_P2_Ud'!BL104)</f>
        <v/>
      </c>
      <c r="P104" s="228"/>
      <c r="Q104" s="267"/>
      <c r="R104" s="267"/>
      <c r="S104" s="676" t="str">
        <f>IF(AND(N104&lt;&gt;"",O104&lt;&gt;""),IF('16_P2_Prog'!O104&lt;&gt;"","---",IF(ISERROR(SUMPRODUCT(N104:O104,$N$6:$O$6)/SUM($N$6:$O$6)),"",ROUND(SUMPRODUCT(N104:O104,$N$6:$O$6)/SUM($N$6:$O$6),4))),"")</f>
        <v/>
      </c>
      <c r="T104" s="267"/>
      <c r="U104" s="681" t="str">
        <f t="shared" si="12"/>
        <v/>
      </c>
      <c r="V104" s="518" t="str">
        <f t="shared" si="13"/>
        <v/>
      </c>
      <c r="W104" s="831" t="str">
        <f>IF('20_P2_Alega'!R104&lt;&gt;"","Estim","")</f>
        <v/>
      </c>
      <c r="X104" s="1677"/>
      <c r="Y104" s="1683" t="str">
        <f t="shared" si="14"/>
        <v/>
      </c>
      <c r="Z104" s="1684" t="str">
        <f t="shared" si="9"/>
        <v/>
      </c>
      <c r="AA104" s="1687" t="str">
        <f t="shared" si="10"/>
        <v/>
      </c>
      <c r="AB104" s="1688" t="str">
        <f t="shared" si="11"/>
        <v/>
      </c>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8" customHeight="1" x14ac:dyDescent="0.2">
      <c r="A105" s="1527" t="str">
        <f>CONCATENATE('01_Carga'!$M$5,"_",$H105)</f>
        <v>FI__88</v>
      </c>
      <c r="B105" s="1405"/>
      <c r="C105" s="1460" t="str">
        <f>'12_P1_Lista'!T105</f>
        <v/>
      </c>
      <c r="D105" s="1461" t="str">
        <f>'12_P1_Lista'!U105</f>
        <v/>
      </c>
      <c r="E105" s="1405"/>
      <c r="F105" s="1726" t="str">
        <f>IF('14_P2_Convoca'!F106&lt;&gt;"",'14_P2_Convoca'!F106,"")</f>
        <v/>
      </c>
      <c r="G105" s="1581"/>
      <c r="H105" s="1202">
        <v>88</v>
      </c>
      <c r="I105" s="134" t="str">
        <f>IF(ISERROR(VLOOKUP($A105,Aspirantes!$A:$H,Aspirantes!$E$1,FALSE)),"",VLOOKUP($A105,Aspirantes!$A:$H,Aspirantes!$E$1,FALSE))</f>
        <v/>
      </c>
      <c r="J105" s="672" t="str">
        <f>IF(ISERROR(VLOOKUP($A105,Aspirantes!$A:$H,Aspirantes!$F$1,FALSE)),"",VLOOKUP($A105,Aspirantes!$A:$H,Aspirantes!$F$1,FALSE))</f>
        <v/>
      </c>
      <c r="K105" s="673" t="str">
        <f>IF(ISERROR(VLOOKUP($A105,Aspirantes!$A:$H,Aspirantes!$G$1,FALSE)),"",VLOOKUP($A105,Aspirantes!$A:$H,Aspirantes!$G$1,FALSE))</f>
        <v/>
      </c>
      <c r="L105" s="674" t="str">
        <f>IF(ISERROR(VLOOKUP($A105,Aspirantes!$A:$H,Aspirantes!$H$1,FALSE)),"",VLOOKUP($A105,Aspirantes!$A:$H,Aspirantes!$H$1,FALSE))</f>
        <v/>
      </c>
      <c r="M105" s="153"/>
      <c r="N105" s="683" t="str">
        <f>IF('16_P2_Prog'!O105&lt;&gt;"",'16_P2_Prog'!O105,'16_P2_Prog'!BL105)</f>
        <v/>
      </c>
      <c r="O105" s="684" t="str">
        <f>IF('17_P2_Ud'!O105&lt;&gt;"",'17_P2_Ud'!O105,'17_P2_Ud'!BL105)</f>
        <v/>
      </c>
      <c r="P105" s="228"/>
      <c r="Q105" s="267"/>
      <c r="R105" s="267"/>
      <c r="S105" s="676" t="str">
        <f>IF(AND(N105&lt;&gt;"",O105&lt;&gt;""),IF('16_P2_Prog'!O105&lt;&gt;"","---",IF(ISERROR(SUMPRODUCT(N105:O105,$N$6:$O$6)/SUM($N$6:$O$6)),"",ROUND(SUMPRODUCT(N105:O105,$N$6:$O$6)/SUM($N$6:$O$6),4))),"")</f>
        <v/>
      </c>
      <c r="T105" s="267"/>
      <c r="U105" s="681" t="str">
        <f t="shared" si="12"/>
        <v/>
      </c>
      <c r="V105" s="518" t="str">
        <f t="shared" si="13"/>
        <v/>
      </c>
      <c r="W105" s="831" t="str">
        <f>IF('20_P2_Alega'!R105&lt;&gt;"","Estim","")</f>
        <v/>
      </c>
      <c r="X105" s="1677"/>
      <c r="Y105" s="1683" t="str">
        <f t="shared" si="14"/>
        <v/>
      </c>
      <c r="Z105" s="1684" t="str">
        <f t="shared" si="9"/>
        <v/>
      </c>
      <c r="AA105" s="1687" t="str">
        <f t="shared" si="10"/>
        <v/>
      </c>
      <c r="AB105" s="1688" t="str">
        <f t="shared" si="11"/>
        <v/>
      </c>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8" customHeight="1" x14ac:dyDescent="0.2">
      <c r="A106" s="1527" t="str">
        <f>CONCATENATE('01_Carga'!$M$5,"_",$H106)</f>
        <v>FI__89</v>
      </c>
      <c r="B106" s="1405"/>
      <c r="C106" s="1460" t="str">
        <f>'12_P1_Lista'!T106</f>
        <v/>
      </c>
      <c r="D106" s="1461" t="str">
        <f>'12_P1_Lista'!U106</f>
        <v/>
      </c>
      <c r="E106" s="1405"/>
      <c r="F106" s="1726" t="str">
        <f>IF('14_P2_Convoca'!F107&lt;&gt;"",'14_P2_Convoca'!F107,"")</f>
        <v/>
      </c>
      <c r="G106" s="1581"/>
      <c r="H106" s="1202">
        <v>89</v>
      </c>
      <c r="I106" s="134" t="str">
        <f>IF(ISERROR(VLOOKUP($A106,Aspirantes!$A:$H,Aspirantes!$E$1,FALSE)),"",VLOOKUP($A106,Aspirantes!$A:$H,Aspirantes!$E$1,FALSE))</f>
        <v/>
      </c>
      <c r="J106" s="672" t="str">
        <f>IF(ISERROR(VLOOKUP($A106,Aspirantes!$A:$H,Aspirantes!$F$1,FALSE)),"",VLOOKUP($A106,Aspirantes!$A:$H,Aspirantes!$F$1,FALSE))</f>
        <v/>
      </c>
      <c r="K106" s="673" t="str">
        <f>IF(ISERROR(VLOOKUP($A106,Aspirantes!$A:$H,Aspirantes!$G$1,FALSE)),"",VLOOKUP($A106,Aspirantes!$A:$H,Aspirantes!$G$1,FALSE))</f>
        <v/>
      </c>
      <c r="L106" s="674" t="str">
        <f>IF(ISERROR(VLOOKUP($A106,Aspirantes!$A:$H,Aspirantes!$H$1,FALSE)),"",VLOOKUP($A106,Aspirantes!$A:$H,Aspirantes!$H$1,FALSE))</f>
        <v/>
      </c>
      <c r="M106" s="153"/>
      <c r="N106" s="683" t="str">
        <f>IF('16_P2_Prog'!O106&lt;&gt;"",'16_P2_Prog'!O106,'16_P2_Prog'!BL106)</f>
        <v/>
      </c>
      <c r="O106" s="684" t="str">
        <f>IF('17_P2_Ud'!O106&lt;&gt;"",'17_P2_Ud'!O106,'17_P2_Ud'!BL106)</f>
        <v/>
      </c>
      <c r="P106" s="228"/>
      <c r="Q106" s="267"/>
      <c r="R106" s="267"/>
      <c r="S106" s="676" t="str">
        <f>IF(AND(N106&lt;&gt;"",O106&lt;&gt;""),IF('16_P2_Prog'!O106&lt;&gt;"","---",IF(ISERROR(SUMPRODUCT(N106:O106,$N$6:$O$6)/SUM($N$6:$O$6)),"",ROUND(SUMPRODUCT(N106:O106,$N$6:$O$6)/SUM($N$6:$O$6),4))),"")</f>
        <v/>
      </c>
      <c r="T106" s="267"/>
      <c r="U106" s="681" t="str">
        <f t="shared" si="12"/>
        <v/>
      </c>
      <c r="V106" s="518" t="str">
        <f t="shared" si="13"/>
        <v/>
      </c>
      <c r="W106" s="831" t="str">
        <f>IF('20_P2_Alega'!R106&lt;&gt;"","Estim","")</f>
        <v/>
      </c>
      <c r="X106" s="1677"/>
      <c r="Y106" s="1683" t="str">
        <f t="shared" si="14"/>
        <v/>
      </c>
      <c r="Z106" s="1684" t="str">
        <f t="shared" si="9"/>
        <v/>
      </c>
      <c r="AA106" s="1687" t="str">
        <f t="shared" si="10"/>
        <v/>
      </c>
      <c r="AB106" s="1688" t="str">
        <f t="shared" si="11"/>
        <v/>
      </c>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8" customHeight="1" x14ac:dyDescent="0.2">
      <c r="A107" s="1527" t="str">
        <f>CONCATENATE('01_Carga'!$M$5,"_",$H107)</f>
        <v>FI__90</v>
      </c>
      <c r="B107" s="1405"/>
      <c r="C107" s="1460" t="str">
        <f>'12_P1_Lista'!T107</f>
        <v/>
      </c>
      <c r="D107" s="1461" t="str">
        <f>'12_P1_Lista'!U107</f>
        <v/>
      </c>
      <c r="E107" s="1405"/>
      <c r="F107" s="1726" t="str">
        <f>IF('14_P2_Convoca'!F108&lt;&gt;"",'14_P2_Convoca'!F108,"")</f>
        <v/>
      </c>
      <c r="G107" s="1581"/>
      <c r="H107" s="1202">
        <v>90</v>
      </c>
      <c r="I107" s="134" t="str">
        <f>IF(ISERROR(VLOOKUP($A107,Aspirantes!$A:$H,Aspirantes!$E$1,FALSE)),"",VLOOKUP($A107,Aspirantes!$A:$H,Aspirantes!$E$1,FALSE))</f>
        <v/>
      </c>
      <c r="J107" s="672" t="str">
        <f>IF(ISERROR(VLOOKUP($A107,Aspirantes!$A:$H,Aspirantes!$F$1,FALSE)),"",VLOOKUP($A107,Aspirantes!$A:$H,Aspirantes!$F$1,FALSE))</f>
        <v/>
      </c>
      <c r="K107" s="673" t="str">
        <f>IF(ISERROR(VLOOKUP($A107,Aspirantes!$A:$H,Aspirantes!$G$1,FALSE)),"",VLOOKUP($A107,Aspirantes!$A:$H,Aspirantes!$G$1,FALSE))</f>
        <v/>
      </c>
      <c r="L107" s="674" t="str">
        <f>IF(ISERROR(VLOOKUP($A107,Aspirantes!$A:$H,Aspirantes!$H$1,FALSE)),"",VLOOKUP($A107,Aspirantes!$A:$H,Aspirantes!$H$1,FALSE))</f>
        <v/>
      </c>
      <c r="M107" s="153"/>
      <c r="N107" s="683" t="str">
        <f>IF('16_P2_Prog'!O107&lt;&gt;"",'16_P2_Prog'!O107,'16_P2_Prog'!BL107)</f>
        <v/>
      </c>
      <c r="O107" s="684" t="str">
        <f>IF('17_P2_Ud'!O107&lt;&gt;"",'17_P2_Ud'!O107,'17_P2_Ud'!BL107)</f>
        <v/>
      </c>
      <c r="P107" s="228"/>
      <c r="Q107" s="267"/>
      <c r="R107" s="267"/>
      <c r="S107" s="676" t="str">
        <f>IF(AND(N107&lt;&gt;"",O107&lt;&gt;""),IF('16_P2_Prog'!O107&lt;&gt;"","---",IF(ISERROR(SUMPRODUCT(N107:O107,$N$6:$O$6)/SUM($N$6:$O$6)),"",ROUND(SUMPRODUCT(N107:O107,$N$6:$O$6)/SUM($N$6:$O$6),4))),"")</f>
        <v/>
      </c>
      <c r="T107" s="267"/>
      <c r="U107" s="681" t="str">
        <f t="shared" si="12"/>
        <v/>
      </c>
      <c r="V107" s="518" t="str">
        <f t="shared" si="13"/>
        <v/>
      </c>
      <c r="W107" s="831" t="str">
        <f>IF('20_P2_Alega'!R107&lt;&gt;"","Estim","")</f>
        <v/>
      </c>
      <c r="X107" s="1677"/>
      <c r="Y107" s="1683" t="str">
        <f t="shared" si="14"/>
        <v/>
      </c>
      <c r="Z107" s="1684" t="str">
        <f t="shared" si="9"/>
        <v/>
      </c>
      <c r="AA107" s="1687" t="str">
        <f t="shared" si="10"/>
        <v/>
      </c>
      <c r="AB107" s="1688" t="str">
        <f t="shared" si="11"/>
        <v/>
      </c>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8" customHeight="1" x14ac:dyDescent="0.2">
      <c r="A108" s="1527" t="str">
        <f>CONCATENATE('01_Carga'!$M$5,"_",$H108)</f>
        <v>FI__91</v>
      </c>
      <c r="B108" s="1405"/>
      <c r="C108" s="1460" t="str">
        <f>'12_P1_Lista'!T108</f>
        <v/>
      </c>
      <c r="D108" s="1461" t="str">
        <f>'12_P1_Lista'!U108</f>
        <v/>
      </c>
      <c r="E108" s="1405"/>
      <c r="F108" s="1726" t="str">
        <f>IF('14_P2_Convoca'!F109&lt;&gt;"",'14_P2_Convoca'!F109,"")</f>
        <v/>
      </c>
      <c r="G108" s="1581"/>
      <c r="H108" s="1202">
        <v>91</v>
      </c>
      <c r="I108" s="134" t="str">
        <f>IF(ISERROR(VLOOKUP($A108,Aspirantes!$A:$H,Aspirantes!$E$1,FALSE)),"",VLOOKUP($A108,Aspirantes!$A:$H,Aspirantes!$E$1,FALSE))</f>
        <v/>
      </c>
      <c r="J108" s="672" t="str">
        <f>IF(ISERROR(VLOOKUP($A108,Aspirantes!$A:$H,Aspirantes!$F$1,FALSE)),"",VLOOKUP($A108,Aspirantes!$A:$H,Aspirantes!$F$1,FALSE))</f>
        <v/>
      </c>
      <c r="K108" s="673" t="str">
        <f>IF(ISERROR(VLOOKUP($A108,Aspirantes!$A:$H,Aspirantes!$G$1,FALSE)),"",VLOOKUP($A108,Aspirantes!$A:$H,Aspirantes!$G$1,FALSE))</f>
        <v/>
      </c>
      <c r="L108" s="674" t="str">
        <f>IF(ISERROR(VLOOKUP($A108,Aspirantes!$A:$H,Aspirantes!$H$1,FALSE)),"",VLOOKUP($A108,Aspirantes!$A:$H,Aspirantes!$H$1,FALSE))</f>
        <v/>
      </c>
      <c r="M108" s="153"/>
      <c r="N108" s="683" t="str">
        <f>IF('16_P2_Prog'!O108&lt;&gt;"",'16_P2_Prog'!O108,'16_P2_Prog'!BL108)</f>
        <v/>
      </c>
      <c r="O108" s="684" t="str">
        <f>IF('17_P2_Ud'!O108&lt;&gt;"",'17_P2_Ud'!O108,'17_P2_Ud'!BL108)</f>
        <v/>
      </c>
      <c r="P108" s="228"/>
      <c r="Q108" s="267"/>
      <c r="R108" s="267"/>
      <c r="S108" s="676" t="str">
        <f>IF(AND(N108&lt;&gt;"",O108&lt;&gt;""),IF('16_P2_Prog'!O108&lt;&gt;"","---",IF(ISERROR(SUMPRODUCT(N108:O108,$N$6:$O$6)/SUM($N$6:$O$6)),"",ROUND(SUMPRODUCT(N108:O108,$N$6:$O$6)/SUM($N$6:$O$6),4))),"")</f>
        <v/>
      </c>
      <c r="T108" s="267"/>
      <c r="U108" s="681" t="str">
        <f t="shared" si="12"/>
        <v/>
      </c>
      <c r="V108" s="518" t="str">
        <f t="shared" si="13"/>
        <v/>
      </c>
      <c r="W108" s="831" t="str">
        <f>IF('20_P2_Alega'!R108&lt;&gt;"","Estim","")</f>
        <v/>
      </c>
      <c r="X108" s="1677"/>
      <c r="Y108" s="1683" t="str">
        <f t="shared" si="14"/>
        <v/>
      </c>
      <c r="Z108" s="1684" t="str">
        <f t="shared" si="9"/>
        <v/>
      </c>
      <c r="AA108" s="1687" t="str">
        <f t="shared" si="10"/>
        <v/>
      </c>
      <c r="AB108" s="1688" t="str">
        <f t="shared" si="11"/>
        <v/>
      </c>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8" customHeight="1" x14ac:dyDescent="0.2">
      <c r="A109" s="1527" t="str">
        <f>CONCATENATE('01_Carga'!$M$5,"_",$H109)</f>
        <v>FI__92</v>
      </c>
      <c r="B109" s="1405"/>
      <c r="C109" s="1460" t="str">
        <f>'12_P1_Lista'!T109</f>
        <v/>
      </c>
      <c r="D109" s="1461" t="str">
        <f>'12_P1_Lista'!U109</f>
        <v/>
      </c>
      <c r="E109" s="1405"/>
      <c r="F109" s="1726" t="str">
        <f>IF('14_P2_Convoca'!F110&lt;&gt;"",'14_P2_Convoca'!F110,"")</f>
        <v/>
      </c>
      <c r="G109" s="1581"/>
      <c r="H109" s="1202">
        <v>92</v>
      </c>
      <c r="I109" s="134" t="str">
        <f>IF(ISERROR(VLOOKUP($A109,Aspirantes!$A:$H,Aspirantes!$E$1,FALSE)),"",VLOOKUP($A109,Aspirantes!$A:$H,Aspirantes!$E$1,FALSE))</f>
        <v/>
      </c>
      <c r="J109" s="672" t="str">
        <f>IF(ISERROR(VLOOKUP($A109,Aspirantes!$A:$H,Aspirantes!$F$1,FALSE)),"",VLOOKUP($A109,Aspirantes!$A:$H,Aspirantes!$F$1,FALSE))</f>
        <v/>
      </c>
      <c r="K109" s="673" t="str">
        <f>IF(ISERROR(VLOOKUP($A109,Aspirantes!$A:$H,Aspirantes!$G$1,FALSE)),"",VLOOKUP($A109,Aspirantes!$A:$H,Aspirantes!$G$1,FALSE))</f>
        <v/>
      </c>
      <c r="L109" s="674" t="str">
        <f>IF(ISERROR(VLOOKUP($A109,Aspirantes!$A:$H,Aspirantes!$H$1,FALSE)),"",VLOOKUP($A109,Aspirantes!$A:$H,Aspirantes!$H$1,FALSE))</f>
        <v/>
      </c>
      <c r="M109" s="153"/>
      <c r="N109" s="683" t="str">
        <f>IF('16_P2_Prog'!O109&lt;&gt;"",'16_P2_Prog'!O109,'16_P2_Prog'!BL109)</f>
        <v/>
      </c>
      <c r="O109" s="684" t="str">
        <f>IF('17_P2_Ud'!O109&lt;&gt;"",'17_P2_Ud'!O109,'17_P2_Ud'!BL109)</f>
        <v/>
      </c>
      <c r="P109" s="228"/>
      <c r="Q109" s="267"/>
      <c r="R109" s="267"/>
      <c r="S109" s="676" t="str">
        <f>IF(AND(N109&lt;&gt;"",O109&lt;&gt;""),IF('16_P2_Prog'!O109&lt;&gt;"","---",IF(ISERROR(SUMPRODUCT(N109:O109,$N$6:$O$6)/SUM($N$6:$O$6)),"",ROUND(SUMPRODUCT(N109:O109,$N$6:$O$6)/SUM($N$6:$O$6),4))),"")</f>
        <v/>
      </c>
      <c r="T109" s="267"/>
      <c r="U109" s="681" t="str">
        <f t="shared" si="12"/>
        <v/>
      </c>
      <c r="V109" s="518" t="str">
        <f t="shared" si="13"/>
        <v/>
      </c>
      <c r="W109" s="831" t="str">
        <f>IF('20_P2_Alega'!R109&lt;&gt;"","Estim","")</f>
        <v/>
      </c>
      <c r="X109" s="1677"/>
      <c r="Y109" s="1683" t="str">
        <f t="shared" si="14"/>
        <v/>
      </c>
      <c r="Z109" s="1684" t="str">
        <f t="shared" si="9"/>
        <v/>
      </c>
      <c r="AA109" s="1687" t="str">
        <f t="shared" si="10"/>
        <v/>
      </c>
      <c r="AB109" s="1688" t="str">
        <f t="shared" si="11"/>
        <v/>
      </c>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8" customHeight="1" x14ac:dyDescent="0.2">
      <c r="A110" s="1527" t="str">
        <f>CONCATENATE('01_Carga'!$M$5,"_",$H110)</f>
        <v>FI__93</v>
      </c>
      <c r="B110" s="1405"/>
      <c r="C110" s="1460" t="str">
        <f>'12_P1_Lista'!T110</f>
        <v/>
      </c>
      <c r="D110" s="1461" t="str">
        <f>'12_P1_Lista'!U110</f>
        <v/>
      </c>
      <c r="E110" s="1405"/>
      <c r="F110" s="1726" t="str">
        <f>IF('14_P2_Convoca'!F111&lt;&gt;"",'14_P2_Convoca'!F111,"")</f>
        <v/>
      </c>
      <c r="G110" s="1581"/>
      <c r="H110" s="1202">
        <v>93</v>
      </c>
      <c r="I110" s="134" t="str">
        <f>IF(ISERROR(VLOOKUP($A110,Aspirantes!$A:$H,Aspirantes!$E$1,FALSE)),"",VLOOKUP($A110,Aspirantes!$A:$H,Aspirantes!$E$1,FALSE))</f>
        <v/>
      </c>
      <c r="J110" s="672" t="str">
        <f>IF(ISERROR(VLOOKUP($A110,Aspirantes!$A:$H,Aspirantes!$F$1,FALSE)),"",VLOOKUP($A110,Aspirantes!$A:$H,Aspirantes!$F$1,FALSE))</f>
        <v/>
      </c>
      <c r="K110" s="673" t="str">
        <f>IF(ISERROR(VLOOKUP($A110,Aspirantes!$A:$H,Aspirantes!$G$1,FALSE)),"",VLOOKUP($A110,Aspirantes!$A:$H,Aspirantes!$G$1,FALSE))</f>
        <v/>
      </c>
      <c r="L110" s="674" t="str">
        <f>IF(ISERROR(VLOOKUP($A110,Aspirantes!$A:$H,Aspirantes!$H$1,FALSE)),"",VLOOKUP($A110,Aspirantes!$A:$H,Aspirantes!$H$1,FALSE))</f>
        <v/>
      </c>
      <c r="M110" s="153"/>
      <c r="N110" s="683" t="str">
        <f>IF('16_P2_Prog'!O110&lt;&gt;"",'16_P2_Prog'!O110,'16_P2_Prog'!BL110)</f>
        <v/>
      </c>
      <c r="O110" s="684" t="str">
        <f>IF('17_P2_Ud'!O110&lt;&gt;"",'17_P2_Ud'!O110,'17_P2_Ud'!BL110)</f>
        <v/>
      </c>
      <c r="P110" s="228"/>
      <c r="Q110" s="267"/>
      <c r="R110" s="267"/>
      <c r="S110" s="676" t="str">
        <f>IF(AND(N110&lt;&gt;"",O110&lt;&gt;""),IF('16_P2_Prog'!O110&lt;&gt;"","---",IF(ISERROR(SUMPRODUCT(N110:O110,$N$6:$O$6)/SUM($N$6:$O$6)),"",ROUND(SUMPRODUCT(N110:O110,$N$6:$O$6)/SUM($N$6:$O$6),4))),"")</f>
        <v/>
      </c>
      <c r="T110" s="267"/>
      <c r="U110" s="681" t="str">
        <f t="shared" si="12"/>
        <v/>
      </c>
      <c r="V110" s="518" t="str">
        <f t="shared" si="13"/>
        <v/>
      </c>
      <c r="W110" s="831" t="str">
        <f>IF('20_P2_Alega'!R110&lt;&gt;"","Estim","")</f>
        <v/>
      </c>
      <c r="X110" s="1677"/>
      <c r="Y110" s="1683" t="str">
        <f t="shared" si="14"/>
        <v/>
      </c>
      <c r="Z110" s="1684" t="str">
        <f t="shared" si="9"/>
        <v/>
      </c>
      <c r="AA110" s="1687" t="str">
        <f t="shared" si="10"/>
        <v/>
      </c>
      <c r="AB110" s="1688" t="str">
        <f t="shared" si="11"/>
        <v/>
      </c>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8" customHeight="1" x14ac:dyDescent="0.2">
      <c r="A111" s="1527" t="str">
        <f>CONCATENATE('01_Carga'!$M$5,"_",$H111)</f>
        <v>FI__94</v>
      </c>
      <c r="B111" s="1405"/>
      <c r="C111" s="1460" t="str">
        <f>'12_P1_Lista'!T111</f>
        <v/>
      </c>
      <c r="D111" s="1461" t="str">
        <f>'12_P1_Lista'!U111</f>
        <v/>
      </c>
      <c r="E111" s="1405"/>
      <c r="F111" s="1726" t="str">
        <f>IF('14_P2_Convoca'!F112&lt;&gt;"",'14_P2_Convoca'!F112,"")</f>
        <v/>
      </c>
      <c r="G111" s="1581"/>
      <c r="H111" s="1202">
        <v>94</v>
      </c>
      <c r="I111" s="134" t="str">
        <f>IF(ISERROR(VLOOKUP($A111,Aspirantes!$A:$H,Aspirantes!$E$1,FALSE)),"",VLOOKUP($A111,Aspirantes!$A:$H,Aspirantes!$E$1,FALSE))</f>
        <v/>
      </c>
      <c r="J111" s="672" t="str">
        <f>IF(ISERROR(VLOOKUP($A111,Aspirantes!$A:$H,Aspirantes!$F$1,FALSE)),"",VLOOKUP($A111,Aspirantes!$A:$H,Aspirantes!$F$1,FALSE))</f>
        <v/>
      </c>
      <c r="K111" s="673" t="str">
        <f>IF(ISERROR(VLOOKUP($A111,Aspirantes!$A:$H,Aspirantes!$G$1,FALSE)),"",VLOOKUP($A111,Aspirantes!$A:$H,Aspirantes!$G$1,FALSE))</f>
        <v/>
      </c>
      <c r="L111" s="674" t="str">
        <f>IF(ISERROR(VLOOKUP($A111,Aspirantes!$A:$H,Aspirantes!$H$1,FALSE)),"",VLOOKUP($A111,Aspirantes!$A:$H,Aspirantes!$H$1,FALSE))</f>
        <v/>
      </c>
      <c r="M111" s="153"/>
      <c r="N111" s="683" t="str">
        <f>IF('16_P2_Prog'!O111&lt;&gt;"",'16_P2_Prog'!O111,'16_P2_Prog'!BL111)</f>
        <v/>
      </c>
      <c r="O111" s="684" t="str">
        <f>IF('17_P2_Ud'!O111&lt;&gt;"",'17_P2_Ud'!O111,'17_P2_Ud'!BL111)</f>
        <v/>
      </c>
      <c r="P111" s="228"/>
      <c r="Q111" s="267"/>
      <c r="R111" s="267"/>
      <c r="S111" s="676" t="str">
        <f>IF(AND(N111&lt;&gt;"",O111&lt;&gt;""),IF('16_P2_Prog'!O111&lt;&gt;"","---",IF(ISERROR(SUMPRODUCT(N111:O111,$N$6:$O$6)/SUM($N$6:$O$6)),"",ROUND(SUMPRODUCT(N111:O111,$N$6:$O$6)/SUM($N$6:$O$6),4))),"")</f>
        <v/>
      </c>
      <c r="T111" s="267"/>
      <c r="U111" s="681" t="str">
        <f t="shared" si="12"/>
        <v/>
      </c>
      <c r="V111" s="518" t="str">
        <f t="shared" si="13"/>
        <v/>
      </c>
      <c r="W111" s="831" t="str">
        <f>IF('20_P2_Alega'!R111&lt;&gt;"","Estim","")</f>
        <v/>
      </c>
      <c r="X111" s="1677"/>
      <c r="Y111" s="1683" t="str">
        <f t="shared" si="14"/>
        <v/>
      </c>
      <c r="Z111" s="1684" t="str">
        <f t="shared" si="9"/>
        <v/>
      </c>
      <c r="AA111" s="1687" t="str">
        <f t="shared" si="10"/>
        <v/>
      </c>
      <c r="AB111" s="1688" t="str">
        <f t="shared" si="11"/>
        <v/>
      </c>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8" customHeight="1" x14ac:dyDescent="0.2">
      <c r="A112" s="1527" t="str">
        <f>CONCATENATE('01_Carga'!$M$5,"_",$H112)</f>
        <v>FI__95</v>
      </c>
      <c r="B112" s="1405"/>
      <c r="C112" s="1460" t="str">
        <f>'12_P1_Lista'!T112</f>
        <v/>
      </c>
      <c r="D112" s="1461" t="str">
        <f>'12_P1_Lista'!U112</f>
        <v/>
      </c>
      <c r="E112" s="1405"/>
      <c r="F112" s="1726" t="str">
        <f>IF('14_P2_Convoca'!F113&lt;&gt;"",'14_P2_Convoca'!F113,"")</f>
        <v/>
      </c>
      <c r="G112" s="1581"/>
      <c r="H112" s="1202">
        <v>95</v>
      </c>
      <c r="I112" s="134" t="str">
        <f>IF(ISERROR(VLOOKUP($A112,Aspirantes!$A:$H,Aspirantes!$E$1,FALSE)),"",VLOOKUP($A112,Aspirantes!$A:$H,Aspirantes!$E$1,FALSE))</f>
        <v/>
      </c>
      <c r="J112" s="672" t="str">
        <f>IF(ISERROR(VLOOKUP($A112,Aspirantes!$A:$H,Aspirantes!$F$1,FALSE)),"",VLOOKUP($A112,Aspirantes!$A:$H,Aspirantes!$F$1,FALSE))</f>
        <v/>
      </c>
      <c r="K112" s="673" t="str">
        <f>IF(ISERROR(VLOOKUP($A112,Aspirantes!$A:$H,Aspirantes!$G$1,FALSE)),"",VLOOKUP($A112,Aspirantes!$A:$H,Aspirantes!$G$1,FALSE))</f>
        <v/>
      </c>
      <c r="L112" s="674" t="str">
        <f>IF(ISERROR(VLOOKUP($A112,Aspirantes!$A:$H,Aspirantes!$H$1,FALSE)),"",VLOOKUP($A112,Aspirantes!$A:$H,Aspirantes!$H$1,FALSE))</f>
        <v/>
      </c>
      <c r="M112" s="153"/>
      <c r="N112" s="683" t="str">
        <f>IF('16_P2_Prog'!O112&lt;&gt;"",'16_P2_Prog'!O112,'16_P2_Prog'!BL112)</f>
        <v/>
      </c>
      <c r="O112" s="684" t="str">
        <f>IF('17_P2_Ud'!O112&lt;&gt;"",'17_P2_Ud'!O112,'17_P2_Ud'!BL112)</f>
        <v/>
      </c>
      <c r="P112" s="228"/>
      <c r="Q112" s="267"/>
      <c r="R112" s="267"/>
      <c r="S112" s="676" t="str">
        <f>IF(AND(N112&lt;&gt;"",O112&lt;&gt;""),IF('16_P2_Prog'!O112&lt;&gt;"","---",IF(ISERROR(SUMPRODUCT(N112:O112,$N$6:$O$6)/SUM($N$6:$O$6)),"",ROUND(SUMPRODUCT(N112:O112,$N$6:$O$6)/SUM($N$6:$O$6),4))),"")</f>
        <v/>
      </c>
      <c r="T112" s="267"/>
      <c r="U112" s="681" t="str">
        <f t="shared" si="12"/>
        <v/>
      </c>
      <c r="V112" s="518" t="str">
        <f t="shared" si="13"/>
        <v/>
      </c>
      <c r="W112" s="831" t="str">
        <f>IF('20_P2_Alega'!R112&lt;&gt;"","Estim","")</f>
        <v/>
      </c>
      <c r="X112" s="1677"/>
      <c r="Y112" s="1683" t="str">
        <f t="shared" si="14"/>
        <v/>
      </c>
      <c r="Z112" s="1684" t="str">
        <f t="shared" si="9"/>
        <v/>
      </c>
      <c r="AA112" s="1687" t="str">
        <f t="shared" si="10"/>
        <v/>
      </c>
      <c r="AB112" s="1688" t="str">
        <f t="shared" si="11"/>
        <v/>
      </c>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8" customHeight="1" x14ac:dyDescent="0.2">
      <c r="A113" s="1527" t="str">
        <f>CONCATENATE('01_Carga'!$M$5,"_",$H113)</f>
        <v>FI__96</v>
      </c>
      <c r="B113" s="1405"/>
      <c r="C113" s="1460" t="str">
        <f>'12_P1_Lista'!T113</f>
        <v/>
      </c>
      <c r="D113" s="1461" t="str">
        <f>'12_P1_Lista'!U113</f>
        <v/>
      </c>
      <c r="E113" s="1405"/>
      <c r="F113" s="1726" t="str">
        <f>IF('14_P2_Convoca'!F114&lt;&gt;"",'14_P2_Convoca'!F114,"")</f>
        <v/>
      </c>
      <c r="G113" s="1581"/>
      <c r="H113" s="1202">
        <v>96</v>
      </c>
      <c r="I113" s="134" t="str">
        <f>IF(ISERROR(VLOOKUP($A113,Aspirantes!$A:$H,Aspirantes!$E$1,FALSE)),"",VLOOKUP($A113,Aspirantes!$A:$H,Aspirantes!$E$1,FALSE))</f>
        <v/>
      </c>
      <c r="J113" s="672" t="str">
        <f>IF(ISERROR(VLOOKUP($A113,Aspirantes!$A:$H,Aspirantes!$F$1,FALSE)),"",VLOOKUP($A113,Aspirantes!$A:$H,Aspirantes!$F$1,FALSE))</f>
        <v/>
      </c>
      <c r="K113" s="673" t="str">
        <f>IF(ISERROR(VLOOKUP($A113,Aspirantes!$A:$H,Aspirantes!$G$1,FALSE)),"",VLOOKUP($A113,Aspirantes!$A:$H,Aspirantes!$G$1,FALSE))</f>
        <v/>
      </c>
      <c r="L113" s="674" t="str">
        <f>IF(ISERROR(VLOOKUP($A113,Aspirantes!$A:$H,Aspirantes!$H$1,FALSE)),"",VLOOKUP($A113,Aspirantes!$A:$H,Aspirantes!$H$1,FALSE))</f>
        <v/>
      </c>
      <c r="M113" s="153"/>
      <c r="N113" s="683" t="str">
        <f>IF('16_P2_Prog'!O113&lt;&gt;"",'16_P2_Prog'!O113,'16_P2_Prog'!BL113)</f>
        <v/>
      </c>
      <c r="O113" s="684" t="str">
        <f>IF('17_P2_Ud'!O113&lt;&gt;"",'17_P2_Ud'!O113,'17_P2_Ud'!BL113)</f>
        <v/>
      </c>
      <c r="P113" s="228"/>
      <c r="Q113" s="267"/>
      <c r="R113" s="267"/>
      <c r="S113" s="676" t="str">
        <f>IF(AND(N113&lt;&gt;"",O113&lt;&gt;""),IF('16_P2_Prog'!O113&lt;&gt;"","---",IF(ISERROR(SUMPRODUCT(N113:O113,$N$6:$O$6)/SUM($N$6:$O$6)),"",ROUND(SUMPRODUCT(N113:O113,$N$6:$O$6)/SUM($N$6:$O$6),4))),"")</f>
        <v/>
      </c>
      <c r="T113" s="267"/>
      <c r="U113" s="681" t="str">
        <f t="shared" si="12"/>
        <v/>
      </c>
      <c r="V113" s="518" t="str">
        <f t="shared" si="13"/>
        <v/>
      </c>
      <c r="W113" s="831" t="str">
        <f>IF('20_P2_Alega'!R113&lt;&gt;"","Estim","")</f>
        <v/>
      </c>
      <c r="X113" s="1677"/>
      <c r="Y113" s="1683" t="str">
        <f t="shared" si="14"/>
        <v/>
      </c>
      <c r="Z113" s="1684" t="str">
        <f t="shared" si="9"/>
        <v/>
      </c>
      <c r="AA113" s="1687" t="str">
        <f t="shared" si="10"/>
        <v/>
      </c>
      <c r="AB113" s="1688" t="str">
        <f t="shared" si="11"/>
        <v/>
      </c>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8" customHeight="1" x14ac:dyDescent="0.2">
      <c r="A114" s="1527" t="str">
        <f>CONCATENATE('01_Carga'!$M$5,"_",$H114)</f>
        <v>FI__97</v>
      </c>
      <c r="B114" s="1405"/>
      <c r="C114" s="1460" t="str">
        <f>'12_P1_Lista'!T114</f>
        <v/>
      </c>
      <c r="D114" s="1461" t="str">
        <f>'12_P1_Lista'!U114</f>
        <v/>
      </c>
      <c r="E114" s="1405"/>
      <c r="F114" s="1726" t="str">
        <f>IF('14_P2_Convoca'!F115&lt;&gt;"",'14_P2_Convoca'!F115,"")</f>
        <v/>
      </c>
      <c r="G114" s="1581"/>
      <c r="H114" s="1202">
        <v>97</v>
      </c>
      <c r="I114" s="134" t="str">
        <f>IF(ISERROR(VLOOKUP($A114,Aspirantes!$A:$H,Aspirantes!$E$1,FALSE)),"",VLOOKUP($A114,Aspirantes!$A:$H,Aspirantes!$E$1,FALSE))</f>
        <v/>
      </c>
      <c r="J114" s="672" t="str">
        <f>IF(ISERROR(VLOOKUP($A114,Aspirantes!$A:$H,Aspirantes!$F$1,FALSE)),"",VLOOKUP($A114,Aspirantes!$A:$H,Aspirantes!$F$1,FALSE))</f>
        <v/>
      </c>
      <c r="K114" s="673" t="str">
        <f>IF(ISERROR(VLOOKUP($A114,Aspirantes!$A:$H,Aspirantes!$G$1,FALSE)),"",VLOOKUP($A114,Aspirantes!$A:$H,Aspirantes!$G$1,FALSE))</f>
        <v/>
      </c>
      <c r="L114" s="674" t="str">
        <f>IF(ISERROR(VLOOKUP($A114,Aspirantes!$A:$H,Aspirantes!$H$1,FALSE)),"",VLOOKUP($A114,Aspirantes!$A:$H,Aspirantes!$H$1,FALSE))</f>
        <v/>
      </c>
      <c r="M114" s="153"/>
      <c r="N114" s="683" t="str">
        <f>IF('16_P2_Prog'!O114&lt;&gt;"",'16_P2_Prog'!O114,'16_P2_Prog'!BL114)</f>
        <v/>
      </c>
      <c r="O114" s="684" t="str">
        <f>IF('17_P2_Ud'!O114&lt;&gt;"",'17_P2_Ud'!O114,'17_P2_Ud'!BL114)</f>
        <v/>
      </c>
      <c r="P114" s="228"/>
      <c r="Q114" s="267"/>
      <c r="R114" s="267"/>
      <c r="S114" s="676" t="str">
        <f>IF(AND(N114&lt;&gt;"",O114&lt;&gt;""),IF('16_P2_Prog'!O114&lt;&gt;"","---",IF(ISERROR(SUMPRODUCT(N114:O114,$N$6:$O$6)/SUM($N$6:$O$6)),"",ROUND(SUMPRODUCT(N114:O114,$N$6:$O$6)/SUM($N$6:$O$6),4))),"")</f>
        <v/>
      </c>
      <c r="T114" s="267"/>
      <c r="U114" s="681" t="str">
        <f t="shared" si="12"/>
        <v/>
      </c>
      <c r="V114" s="518" t="str">
        <f t="shared" si="13"/>
        <v/>
      </c>
      <c r="W114" s="831" t="str">
        <f>IF('20_P2_Alega'!R114&lt;&gt;"","Estim","")</f>
        <v/>
      </c>
      <c r="X114" s="1677"/>
      <c r="Y114" s="1683" t="str">
        <f t="shared" si="14"/>
        <v/>
      </c>
      <c r="Z114" s="1684" t="str">
        <f t="shared" si="9"/>
        <v/>
      </c>
      <c r="AA114" s="1687" t="str">
        <f t="shared" si="10"/>
        <v/>
      </c>
      <c r="AB114" s="1688" t="str">
        <f t="shared" si="11"/>
        <v/>
      </c>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8" customHeight="1" x14ac:dyDescent="0.2">
      <c r="A115" s="1527" t="str">
        <f>CONCATENATE('01_Carga'!$M$5,"_",$H115)</f>
        <v>FI__98</v>
      </c>
      <c r="B115" s="1405"/>
      <c r="C115" s="1460" t="str">
        <f>'12_P1_Lista'!T115</f>
        <v/>
      </c>
      <c r="D115" s="1461" t="str">
        <f>'12_P1_Lista'!U115</f>
        <v/>
      </c>
      <c r="E115" s="1405"/>
      <c r="F115" s="1726" t="str">
        <f>IF('14_P2_Convoca'!F116&lt;&gt;"",'14_P2_Convoca'!F116,"")</f>
        <v/>
      </c>
      <c r="G115" s="1581"/>
      <c r="H115" s="1202">
        <v>98</v>
      </c>
      <c r="I115" s="134" t="str">
        <f>IF(ISERROR(VLOOKUP($A115,Aspirantes!$A:$H,Aspirantes!$E$1,FALSE)),"",VLOOKUP($A115,Aspirantes!$A:$H,Aspirantes!$E$1,FALSE))</f>
        <v/>
      </c>
      <c r="J115" s="672" t="str">
        <f>IF(ISERROR(VLOOKUP($A115,Aspirantes!$A:$H,Aspirantes!$F$1,FALSE)),"",VLOOKUP($A115,Aspirantes!$A:$H,Aspirantes!$F$1,FALSE))</f>
        <v/>
      </c>
      <c r="K115" s="673" t="str">
        <f>IF(ISERROR(VLOOKUP($A115,Aspirantes!$A:$H,Aspirantes!$G$1,FALSE)),"",VLOOKUP($A115,Aspirantes!$A:$H,Aspirantes!$G$1,FALSE))</f>
        <v/>
      </c>
      <c r="L115" s="674" t="str">
        <f>IF(ISERROR(VLOOKUP($A115,Aspirantes!$A:$H,Aspirantes!$H$1,FALSE)),"",VLOOKUP($A115,Aspirantes!$A:$H,Aspirantes!$H$1,FALSE))</f>
        <v/>
      </c>
      <c r="M115" s="153"/>
      <c r="N115" s="683" t="str">
        <f>IF('16_P2_Prog'!O115&lt;&gt;"",'16_P2_Prog'!O115,'16_P2_Prog'!BL115)</f>
        <v/>
      </c>
      <c r="O115" s="684" t="str">
        <f>IF('17_P2_Ud'!O115&lt;&gt;"",'17_P2_Ud'!O115,'17_P2_Ud'!BL115)</f>
        <v/>
      </c>
      <c r="P115" s="228"/>
      <c r="Q115" s="267"/>
      <c r="R115" s="267"/>
      <c r="S115" s="676" t="str">
        <f>IF(AND(N115&lt;&gt;"",O115&lt;&gt;""),IF('16_P2_Prog'!O115&lt;&gt;"","---",IF(ISERROR(SUMPRODUCT(N115:O115,$N$6:$O$6)/SUM($N$6:$O$6)),"",ROUND(SUMPRODUCT(N115:O115,$N$6:$O$6)/SUM($N$6:$O$6),4))),"")</f>
        <v/>
      </c>
      <c r="T115" s="267"/>
      <c r="U115" s="681" t="str">
        <f t="shared" si="12"/>
        <v/>
      </c>
      <c r="V115" s="518" t="str">
        <f t="shared" si="13"/>
        <v/>
      </c>
      <c r="W115" s="831" t="str">
        <f>IF('20_P2_Alega'!R115&lt;&gt;"","Estim","")</f>
        <v/>
      </c>
      <c r="X115" s="1677"/>
      <c r="Y115" s="1683" t="str">
        <f t="shared" si="14"/>
        <v/>
      </c>
      <c r="Z115" s="1684" t="str">
        <f t="shared" si="9"/>
        <v/>
      </c>
      <c r="AA115" s="1687" t="str">
        <f t="shared" si="10"/>
        <v/>
      </c>
      <c r="AB115" s="1688" t="str">
        <f t="shared" si="11"/>
        <v/>
      </c>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8" customHeight="1" x14ac:dyDescent="0.2">
      <c r="A116" s="1527" t="str">
        <f>CONCATENATE('01_Carga'!$M$5,"_",$H116)</f>
        <v>FI__99</v>
      </c>
      <c r="B116" s="1405"/>
      <c r="C116" s="1460" t="str">
        <f>'12_P1_Lista'!T116</f>
        <v/>
      </c>
      <c r="D116" s="1461" t="str">
        <f>'12_P1_Lista'!U116</f>
        <v/>
      </c>
      <c r="E116" s="1405"/>
      <c r="F116" s="1726" t="str">
        <f>IF('14_P2_Convoca'!F117&lt;&gt;"",'14_P2_Convoca'!F117,"")</f>
        <v/>
      </c>
      <c r="G116" s="1581"/>
      <c r="H116" s="1202">
        <v>99</v>
      </c>
      <c r="I116" s="134" t="str">
        <f>IF(ISERROR(VLOOKUP($A116,Aspirantes!$A:$H,Aspirantes!$E$1,FALSE)),"",VLOOKUP($A116,Aspirantes!$A:$H,Aspirantes!$E$1,FALSE))</f>
        <v/>
      </c>
      <c r="J116" s="672" t="str">
        <f>IF(ISERROR(VLOOKUP($A116,Aspirantes!$A:$H,Aspirantes!$F$1,FALSE)),"",VLOOKUP($A116,Aspirantes!$A:$H,Aspirantes!$F$1,FALSE))</f>
        <v/>
      </c>
      <c r="K116" s="673" t="str">
        <f>IF(ISERROR(VLOOKUP($A116,Aspirantes!$A:$H,Aspirantes!$G$1,FALSE)),"",VLOOKUP($A116,Aspirantes!$A:$H,Aspirantes!$G$1,FALSE))</f>
        <v/>
      </c>
      <c r="L116" s="674" t="str">
        <f>IF(ISERROR(VLOOKUP($A116,Aspirantes!$A:$H,Aspirantes!$H$1,FALSE)),"",VLOOKUP($A116,Aspirantes!$A:$H,Aspirantes!$H$1,FALSE))</f>
        <v/>
      </c>
      <c r="M116" s="153"/>
      <c r="N116" s="683" t="str">
        <f>IF('16_P2_Prog'!O116&lt;&gt;"",'16_P2_Prog'!O116,'16_P2_Prog'!BL116)</f>
        <v/>
      </c>
      <c r="O116" s="684" t="str">
        <f>IF('17_P2_Ud'!O116&lt;&gt;"",'17_P2_Ud'!O116,'17_P2_Ud'!BL116)</f>
        <v/>
      </c>
      <c r="P116" s="228"/>
      <c r="Q116" s="267"/>
      <c r="R116" s="267"/>
      <c r="S116" s="676" t="str">
        <f>IF(AND(N116&lt;&gt;"",O116&lt;&gt;""),IF('16_P2_Prog'!O116&lt;&gt;"","---",IF(ISERROR(SUMPRODUCT(N116:O116,$N$6:$O$6)/SUM($N$6:$O$6)),"",ROUND(SUMPRODUCT(N116:O116,$N$6:$O$6)/SUM($N$6:$O$6),4))),"")</f>
        <v/>
      </c>
      <c r="T116" s="267"/>
      <c r="U116" s="681" t="str">
        <f t="shared" si="12"/>
        <v/>
      </c>
      <c r="V116" s="518" t="str">
        <f t="shared" si="13"/>
        <v/>
      </c>
      <c r="W116" s="831" t="str">
        <f>IF('20_P2_Alega'!R116&lt;&gt;"","Estim","")</f>
        <v/>
      </c>
      <c r="X116" s="1677"/>
      <c r="Y116" s="1683" t="str">
        <f t="shared" si="14"/>
        <v/>
      </c>
      <c r="Z116" s="1684" t="str">
        <f t="shared" si="9"/>
        <v/>
      </c>
      <c r="AA116" s="1687" t="str">
        <f t="shared" si="10"/>
        <v/>
      </c>
      <c r="AB116" s="1688" t="str">
        <f t="shared" si="11"/>
        <v/>
      </c>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8" customHeight="1" x14ac:dyDescent="0.2">
      <c r="A117" s="1527" t="str">
        <f>CONCATENATE('01_Carga'!$M$5,"_",$H117)</f>
        <v>FI__100</v>
      </c>
      <c r="B117" s="1405"/>
      <c r="C117" s="1460" t="str">
        <f>'12_P1_Lista'!T117</f>
        <v/>
      </c>
      <c r="D117" s="1461" t="str">
        <f>'12_P1_Lista'!U117</f>
        <v/>
      </c>
      <c r="E117" s="1405"/>
      <c r="F117" s="1726" t="str">
        <f>IF('14_P2_Convoca'!F118&lt;&gt;"",'14_P2_Convoca'!F118,"")</f>
        <v/>
      </c>
      <c r="G117" s="1581"/>
      <c r="H117" s="1202">
        <v>100</v>
      </c>
      <c r="I117" s="134" t="str">
        <f>IF(ISERROR(VLOOKUP($A117,Aspirantes!$A:$H,Aspirantes!$E$1,FALSE)),"",VLOOKUP($A117,Aspirantes!$A:$H,Aspirantes!$E$1,FALSE))</f>
        <v/>
      </c>
      <c r="J117" s="672" t="str">
        <f>IF(ISERROR(VLOOKUP($A117,Aspirantes!$A:$H,Aspirantes!$F$1,FALSE)),"",VLOOKUP($A117,Aspirantes!$A:$H,Aspirantes!$F$1,FALSE))</f>
        <v/>
      </c>
      <c r="K117" s="673" t="str">
        <f>IF(ISERROR(VLOOKUP($A117,Aspirantes!$A:$H,Aspirantes!$G$1,FALSE)),"",VLOOKUP($A117,Aspirantes!$A:$H,Aspirantes!$G$1,FALSE))</f>
        <v/>
      </c>
      <c r="L117" s="674" t="str">
        <f>IF(ISERROR(VLOOKUP($A117,Aspirantes!$A:$H,Aspirantes!$H$1,FALSE)),"",VLOOKUP($A117,Aspirantes!$A:$H,Aspirantes!$H$1,FALSE))</f>
        <v/>
      </c>
      <c r="M117" s="153"/>
      <c r="N117" s="683" t="str">
        <f>IF('16_P2_Prog'!O117&lt;&gt;"",'16_P2_Prog'!O117,'16_P2_Prog'!BL117)</f>
        <v/>
      </c>
      <c r="O117" s="684" t="str">
        <f>IF('17_P2_Ud'!O117&lt;&gt;"",'17_P2_Ud'!O117,'17_P2_Ud'!BL117)</f>
        <v/>
      </c>
      <c r="P117" s="228"/>
      <c r="Q117" s="267"/>
      <c r="R117" s="267"/>
      <c r="S117" s="676" t="str">
        <f>IF(AND(N117&lt;&gt;"",O117&lt;&gt;""),IF('16_P2_Prog'!O117&lt;&gt;"","---",IF(ISERROR(SUMPRODUCT(N117:O117,$N$6:$O$6)/SUM($N$6:$O$6)),"",ROUND(SUMPRODUCT(N117:O117,$N$6:$O$6)/SUM($N$6:$O$6),4))),"")</f>
        <v/>
      </c>
      <c r="T117" s="267"/>
      <c r="U117" s="681" t="str">
        <f t="shared" si="12"/>
        <v/>
      </c>
      <c r="V117" s="518" t="str">
        <f t="shared" si="13"/>
        <v/>
      </c>
      <c r="W117" s="831" t="str">
        <f>IF('20_P2_Alega'!R117&lt;&gt;"","Estim","")</f>
        <v/>
      </c>
      <c r="X117" s="1677"/>
      <c r="Y117" s="1683" t="str">
        <f t="shared" si="14"/>
        <v/>
      </c>
      <c r="Z117" s="1684" t="str">
        <f t="shared" si="9"/>
        <v/>
      </c>
      <c r="AA117" s="1687" t="str">
        <f t="shared" si="10"/>
        <v/>
      </c>
      <c r="AB117" s="1688" t="str">
        <f t="shared" si="11"/>
        <v/>
      </c>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8" customHeight="1" x14ac:dyDescent="0.2">
      <c r="A118" s="1527" t="str">
        <f>CONCATENATE('01_Carga'!$M$5,"_",$H118)</f>
        <v>FI__101</v>
      </c>
      <c r="B118" s="1405"/>
      <c r="C118" s="1460" t="str">
        <f>'12_P1_Lista'!T118</f>
        <v/>
      </c>
      <c r="D118" s="1461" t="str">
        <f>'12_P1_Lista'!U118</f>
        <v/>
      </c>
      <c r="E118" s="1405"/>
      <c r="F118" s="1726" t="str">
        <f>IF('14_P2_Convoca'!F119&lt;&gt;"",'14_P2_Convoca'!F119,"")</f>
        <v/>
      </c>
      <c r="G118" s="1581"/>
      <c r="H118" s="1202">
        <v>101</v>
      </c>
      <c r="I118" s="134" t="str">
        <f>IF(ISERROR(VLOOKUP($A118,Aspirantes!$A:$H,Aspirantes!$E$1,FALSE)),"",VLOOKUP($A118,Aspirantes!$A:$H,Aspirantes!$E$1,FALSE))</f>
        <v/>
      </c>
      <c r="J118" s="672" t="str">
        <f>IF(ISERROR(VLOOKUP($A118,Aspirantes!$A:$H,Aspirantes!$F$1,FALSE)),"",VLOOKUP($A118,Aspirantes!$A:$H,Aspirantes!$F$1,FALSE))</f>
        <v/>
      </c>
      <c r="K118" s="673" t="str">
        <f>IF(ISERROR(VLOOKUP($A118,Aspirantes!$A:$H,Aspirantes!$G$1,FALSE)),"",VLOOKUP($A118,Aspirantes!$A:$H,Aspirantes!$G$1,FALSE))</f>
        <v/>
      </c>
      <c r="L118" s="674" t="str">
        <f>IF(ISERROR(VLOOKUP($A118,Aspirantes!$A:$H,Aspirantes!$H$1,FALSE)),"",VLOOKUP($A118,Aspirantes!$A:$H,Aspirantes!$H$1,FALSE))</f>
        <v/>
      </c>
      <c r="M118" s="153"/>
      <c r="N118" s="683" t="str">
        <f>IF('16_P2_Prog'!O118&lt;&gt;"",'16_P2_Prog'!O118,'16_P2_Prog'!BL118)</f>
        <v/>
      </c>
      <c r="O118" s="684" t="str">
        <f>IF('17_P2_Ud'!O118&lt;&gt;"",'17_P2_Ud'!O118,'17_P2_Ud'!BL118)</f>
        <v/>
      </c>
      <c r="P118" s="228"/>
      <c r="Q118" s="267"/>
      <c r="R118" s="267"/>
      <c r="S118" s="676" t="str">
        <f>IF(AND(N118&lt;&gt;"",O118&lt;&gt;""),IF('16_P2_Prog'!O118&lt;&gt;"","---",IF(ISERROR(SUMPRODUCT(N118:O118,$N$6:$O$6)/SUM($N$6:$O$6)),"",ROUND(SUMPRODUCT(N118:O118,$N$6:$O$6)/SUM($N$6:$O$6),4))),"")</f>
        <v/>
      </c>
      <c r="T118" s="267"/>
      <c r="U118" s="681" t="str">
        <f t="shared" si="12"/>
        <v/>
      </c>
      <c r="V118" s="518" t="str">
        <f t="shared" si="13"/>
        <v/>
      </c>
      <c r="W118" s="831" t="str">
        <f>IF('20_P2_Alega'!R118&lt;&gt;"","Estim","")</f>
        <v/>
      </c>
      <c r="X118" s="1677"/>
      <c r="Y118" s="1683" t="str">
        <f t="shared" si="14"/>
        <v/>
      </c>
      <c r="Z118" s="1684" t="str">
        <f t="shared" si="9"/>
        <v/>
      </c>
      <c r="AA118" s="1687" t="str">
        <f t="shared" si="10"/>
        <v/>
      </c>
      <c r="AB118" s="1688" t="str">
        <f t="shared" si="11"/>
        <v/>
      </c>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8" customHeight="1" x14ac:dyDescent="0.2">
      <c r="A119" s="1527" t="str">
        <f>CONCATENATE('01_Carga'!$M$5,"_",$H119)</f>
        <v>FI__102</v>
      </c>
      <c r="B119" s="1405"/>
      <c r="C119" s="1460" t="str">
        <f>'12_P1_Lista'!T119</f>
        <v/>
      </c>
      <c r="D119" s="1461" t="str">
        <f>'12_P1_Lista'!U119</f>
        <v/>
      </c>
      <c r="E119" s="1405"/>
      <c r="F119" s="1726" t="str">
        <f>IF('14_P2_Convoca'!F120&lt;&gt;"",'14_P2_Convoca'!F120,"")</f>
        <v/>
      </c>
      <c r="G119" s="1581"/>
      <c r="H119" s="1202">
        <v>102</v>
      </c>
      <c r="I119" s="134" t="str">
        <f>IF(ISERROR(VLOOKUP($A119,Aspirantes!$A:$H,Aspirantes!$E$1,FALSE)),"",VLOOKUP($A119,Aspirantes!$A:$H,Aspirantes!$E$1,FALSE))</f>
        <v/>
      </c>
      <c r="J119" s="672" t="str">
        <f>IF(ISERROR(VLOOKUP($A119,Aspirantes!$A:$H,Aspirantes!$F$1,FALSE)),"",VLOOKUP($A119,Aspirantes!$A:$H,Aspirantes!$F$1,FALSE))</f>
        <v/>
      </c>
      <c r="K119" s="673" t="str">
        <f>IF(ISERROR(VLOOKUP($A119,Aspirantes!$A:$H,Aspirantes!$G$1,FALSE)),"",VLOOKUP($A119,Aspirantes!$A:$H,Aspirantes!$G$1,FALSE))</f>
        <v/>
      </c>
      <c r="L119" s="674" t="str">
        <f>IF(ISERROR(VLOOKUP($A119,Aspirantes!$A:$H,Aspirantes!$H$1,FALSE)),"",VLOOKUP($A119,Aspirantes!$A:$H,Aspirantes!$H$1,FALSE))</f>
        <v/>
      </c>
      <c r="M119" s="153"/>
      <c r="N119" s="683" t="str">
        <f>IF('16_P2_Prog'!O119&lt;&gt;"",'16_P2_Prog'!O119,'16_P2_Prog'!BL119)</f>
        <v/>
      </c>
      <c r="O119" s="684" t="str">
        <f>IF('17_P2_Ud'!O119&lt;&gt;"",'17_P2_Ud'!O119,'17_P2_Ud'!BL119)</f>
        <v/>
      </c>
      <c r="P119" s="228"/>
      <c r="Q119" s="267"/>
      <c r="R119" s="267"/>
      <c r="S119" s="676" t="str">
        <f>IF(AND(N119&lt;&gt;"",O119&lt;&gt;""),IF('16_P2_Prog'!O119&lt;&gt;"","---",IF(ISERROR(SUMPRODUCT(N119:O119,$N$6:$O$6)/SUM($N$6:$O$6)),"",ROUND(SUMPRODUCT(N119:O119,$N$6:$O$6)/SUM($N$6:$O$6),4))),"")</f>
        <v/>
      </c>
      <c r="T119" s="267"/>
      <c r="U119" s="681" t="str">
        <f t="shared" si="12"/>
        <v/>
      </c>
      <c r="V119" s="518" t="str">
        <f t="shared" si="13"/>
        <v/>
      </c>
      <c r="W119" s="831" t="str">
        <f>IF('20_P2_Alega'!R119&lt;&gt;"","Estim","")</f>
        <v/>
      </c>
      <c r="X119" s="1677"/>
      <c r="Y119" s="1683" t="str">
        <f t="shared" si="14"/>
        <v/>
      </c>
      <c r="Z119" s="1684" t="str">
        <f t="shared" si="9"/>
        <v/>
      </c>
      <c r="AA119" s="1687" t="str">
        <f t="shared" si="10"/>
        <v/>
      </c>
      <c r="AB119" s="1688" t="str">
        <f t="shared" si="11"/>
        <v/>
      </c>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8" customHeight="1" x14ac:dyDescent="0.2">
      <c r="A120" s="1527" t="str">
        <f>CONCATENATE('01_Carga'!$M$5,"_",$H120)</f>
        <v>FI__103</v>
      </c>
      <c r="B120" s="1405"/>
      <c r="C120" s="1460" t="str">
        <f>'12_P1_Lista'!T120</f>
        <v/>
      </c>
      <c r="D120" s="1461" t="str">
        <f>'12_P1_Lista'!U120</f>
        <v/>
      </c>
      <c r="E120" s="1405"/>
      <c r="F120" s="1726" t="str">
        <f>IF('14_P2_Convoca'!F121&lt;&gt;"",'14_P2_Convoca'!F121,"")</f>
        <v/>
      </c>
      <c r="G120" s="1581"/>
      <c r="H120" s="1202">
        <v>103</v>
      </c>
      <c r="I120" s="134" t="str">
        <f>IF(ISERROR(VLOOKUP($A120,Aspirantes!$A:$H,Aspirantes!$E$1,FALSE)),"",VLOOKUP($A120,Aspirantes!$A:$H,Aspirantes!$E$1,FALSE))</f>
        <v/>
      </c>
      <c r="J120" s="672" t="str">
        <f>IF(ISERROR(VLOOKUP($A120,Aspirantes!$A:$H,Aspirantes!$F$1,FALSE)),"",VLOOKUP($A120,Aspirantes!$A:$H,Aspirantes!$F$1,FALSE))</f>
        <v/>
      </c>
      <c r="K120" s="673" t="str">
        <f>IF(ISERROR(VLOOKUP($A120,Aspirantes!$A:$H,Aspirantes!$G$1,FALSE)),"",VLOOKUP($A120,Aspirantes!$A:$H,Aspirantes!$G$1,FALSE))</f>
        <v/>
      </c>
      <c r="L120" s="674" t="str">
        <f>IF(ISERROR(VLOOKUP($A120,Aspirantes!$A:$H,Aspirantes!$H$1,FALSE)),"",VLOOKUP($A120,Aspirantes!$A:$H,Aspirantes!$H$1,FALSE))</f>
        <v/>
      </c>
      <c r="M120" s="153"/>
      <c r="N120" s="683" t="str">
        <f>IF('16_P2_Prog'!O120&lt;&gt;"",'16_P2_Prog'!O120,'16_P2_Prog'!BL120)</f>
        <v/>
      </c>
      <c r="O120" s="684" t="str">
        <f>IF('17_P2_Ud'!O120&lt;&gt;"",'17_P2_Ud'!O120,'17_P2_Ud'!BL120)</f>
        <v/>
      </c>
      <c r="P120" s="228"/>
      <c r="Q120" s="267"/>
      <c r="R120" s="267"/>
      <c r="S120" s="676" t="str">
        <f>IF(AND(N120&lt;&gt;"",O120&lt;&gt;""),IF('16_P2_Prog'!O120&lt;&gt;"","---",IF(ISERROR(SUMPRODUCT(N120:O120,$N$6:$O$6)/SUM($N$6:$O$6)),"",ROUND(SUMPRODUCT(N120:O120,$N$6:$O$6)/SUM($N$6:$O$6),4))),"")</f>
        <v/>
      </c>
      <c r="T120" s="267"/>
      <c r="U120" s="681" t="str">
        <f t="shared" si="12"/>
        <v/>
      </c>
      <c r="V120" s="518" t="str">
        <f t="shared" si="13"/>
        <v/>
      </c>
      <c r="W120" s="831" t="str">
        <f>IF('20_P2_Alega'!R120&lt;&gt;"","Estim","")</f>
        <v/>
      </c>
      <c r="X120" s="1677"/>
      <c r="Y120" s="1683" t="str">
        <f t="shared" si="14"/>
        <v/>
      </c>
      <c r="Z120" s="1684" t="str">
        <f t="shared" si="9"/>
        <v/>
      </c>
      <c r="AA120" s="1687" t="str">
        <f t="shared" si="10"/>
        <v/>
      </c>
      <c r="AB120" s="1688" t="str">
        <f t="shared" si="11"/>
        <v/>
      </c>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8" customHeight="1" x14ac:dyDescent="0.2">
      <c r="A121" s="1527" t="str">
        <f>CONCATENATE('01_Carga'!$M$5,"_",$H121)</f>
        <v>FI__104</v>
      </c>
      <c r="B121" s="1405"/>
      <c r="C121" s="1460" t="str">
        <f>'12_P1_Lista'!T121</f>
        <v/>
      </c>
      <c r="D121" s="1461" t="str">
        <f>'12_P1_Lista'!U121</f>
        <v/>
      </c>
      <c r="E121" s="1405"/>
      <c r="F121" s="1726" t="str">
        <f>IF('14_P2_Convoca'!F122&lt;&gt;"",'14_P2_Convoca'!F122,"")</f>
        <v/>
      </c>
      <c r="G121" s="1581"/>
      <c r="H121" s="1202">
        <v>104</v>
      </c>
      <c r="I121" s="134" t="str">
        <f>IF(ISERROR(VLOOKUP($A121,Aspirantes!$A:$H,Aspirantes!$E$1,FALSE)),"",VLOOKUP($A121,Aspirantes!$A:$H,Aspirantes!$E$1,FALSE))</f>
        <v/>
      </c>
      <c r="J121" s="672" t="str">
        <f>IF(ISERROR(VLOOKUP($A121,Aspirantes!$A:$H,Aspirantes!$F$1,FALSE)),"",VLOOKUP($A121,Aspirantes!$A:$H,Aspirantes!$F$1,FALSE))</f>
        <v/>
      </c>
      <c r="K121" s="673" t="str">
        <f>IF(ISERROR(VLOOKUP($A121,Aspirantes!$A:$H,Aspirantes!$G$1,FALSE)),"",VLOOKUP($A121,Aspirantes!$A:$H,Aspirantes!$G$1,FALSE))</f>
        <v/>
      </c>
      <c r="L121" s="674" t="str">
        <f>IF(ISERROR(VLOOKUP($A121,Aspirantes!$A:$H,Aspirantes!$H$1,FALSE)),"",VLOOKUP($A121,Aspirantes!$A:$H,Aspirantes!$H$1,FALSE))</f>
        <v/>
      </c>
      <c r="M121" s="153"/>
      <c r="N121" s="683" t="str">
        <f>IF('16_P2_Prog'!O121&lt;&gt;"",'16_P2_Prog'!O121,'16_P2_Prog'!BL121)</f>
        <v/>
      </c>
      <c r="O121" s="684" t="str">
        <f>IF('17_P2_Ud'!O121&lt;&gt;"",'17_P2_Ud'!O121,'17_P2_Ud'!BL121)</f>
        <v/>
      </c>
      <c r="P121" s="228"/>
      <c r="Q121" s="267"/>
      <c r="R121" s="267"/>
      <c r="S121" s="676" t="str">
        <f>IF(AND(N121&lt;&gt;"",O121&lt;&gt;""),IF('16_P2_Prog'!O121&lt;&gt;"","---",IF(ISERROR(SUMPRODUCT(N121:O121,$N$6:$O$6)/SUM($N$6:$O$6)),"",ROUND(SUMPRODUCT(N121:O121,$N$6:$O$6)/SUM($N$6:$O$6),4))),"")</f>
        <v/>
      </c>
      <c r="T121" s="267"/>
      <c r="U121" s="681" t="str">
        <f t="shared" si="12"/>
        <v/>
      </c>
      <c r="V121" s="518" t="str">
        <f t="shared" si="13"/>
        <v/>
      </c>
      <c r="W121" s="831" t="str">
        <f>IF('20_P2_Alega'!R121&lt;&gt;"","Estim","")</f>
        <v/>
      </c>
      <c r="X121" s="1677"/>
      <c r="Y121" s="1683" t="str">
        <f t="shared" si="14"/>
        <v/>
      </c>
      <c r="Z121" s="1684" t="str">
        <f t="shared" si="9"/>
        <v/>
      </c>
      <c r="AA121" s="1687" t="str">
        <f t="shared" si="10"/>
        <v/>
      </c>
      <c r="AB121" s="1688" t="str">
        <f t="shared" si="11"/>
        <v/>
      </c>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8" customHeight="1" x14ac:dyDescent="0.2">
      <c r="A122" s="1527" t="str">
        <f>CONCATENATE('01_Carga'!$M$5,"_",$H122)</f>
        <v>FI__105</v>
      </c>
      <c r="B122" s="1405"/>
      <c r="C122" s="1460" t="str">
        <f>'12_P1_Lista'!T122</f>
        <v/>
      </c>
      <c r="D122" s="1461" t="str">
        <f>'12_P1_Lista'!U122</f>
        <v/>
      </c>
      <c r="E122" s="1405"/>
      <c r="F122" s="1726" t="str">
        <f>IF('14_P2_Convoca'!F123&lt;&gt;"",'14_P2_Convoca'!F123,"")</f>
        <v/>
      </c>
      <c r="G122" s="1581"/>
      <c r="H122" s="1202">
        <v>105</v>
      </c>
      <c r="I122" s="134" t="str">
        <f>IF(ISERROR(VLOOKUP($A122,Aspirantes!$A:$H,Aspirantes!$E$1,FALSE)),"",VLOOKUP($A122,Aspirantes!$A:$H,Aspirantes!$E$1,FALSE))</f>
        <v/>
      </c>
      <c r="J122" s="672" t="str">
        <f>IF(ISERROR(VLOOKUP($A122,Aspirantes!$A:$H,Aspirantes!$F$1,FALSE)),"",VLOOKUP($A122,Aspirantes!$A:$H,Aspirantes!$F$1,FALSE))</f>
        <v/>
      </c>
      <c r="K122" s="673" t="str">
        <f>IF(ISERROR(VLOOKUP($A122,Aspirantes!$A:$H,Aspirantes!$G$1,FALSE)),"",VLOOKUP($A122,Aspirantes!$A:$H,Aspirantes!$G$1,FALSE))</f>
        <v/>
      </c>
      <c r="L122" s="674" t="str">
        <f>IF(ISERROR(VLOOKUP($A122,Aspirantes!$A:$H,Aspirantes!$H$1,FALSE)),"",VLOOKUP($A122,Aspirantes!$A:$H,Aspirantes!$H$1,FALSE))</f>
        <v/>
      </c>
      <c r="M122" s="153"/>
      <c r="N122" s="683" t="str">
        <f>IF('16_P2_Prog'!O122&lt;&gt;"",'16_P2_Prog'!O122,'16_P2_Prog'!BL122)</f>
        <v/>
      </c>
      <c r="O122" s="684" t="str">
        <f>IF('17_P2_Ud'!O122&lt;&gt;"",'17_P2_Ud'!O122,'17_P2_Ud'!BL122)</f>
        <v/>
      </c>
      <c r="P122" s="228"/>
      <c r="Q122" s="267"/>
      <c r="R122" s="267"/>
      <c r="S122" s="676" t="str">
        <f>IF(AND(N122&lt;&gt;"",O122&lt;&gt;""),IF('16_P2_Prog'!O122&lt;&gt;"","---",IF(ISERROR(SUMPRODUCT(N122:O122,$N$6:$O$6)/SUM($N$6:$O$6)),"",ROUND(SUMPRODUCT(N122:O122,$N$6:$O$6)/SUM($N$6:$O$6),4))),"")</f>
        <v/>
      </c>
      <c r="T122" s="267"/>
      <c r="U122" s="681" t="str">
        <f t="shared" si="12"/>
        <v/>
      </c>
      <c r="V122" s="518" t="str">
        <f t="shared" si="13"/>
        <v/>
      </c>
      <c r="W122" s="831" t="str">
        <f>IF('20_P2_Alega'!R122&lt;&gt;"","Estim","")</f>
        <v/>
      </c>
      <c r="X122" s="1677"/>
      <c r="Y122" s="1683" t="str">
        <f t="shared" si="14"/>
        <v/>
      </c>
      <c r="Z122" s="1684" t="str">
        <f t="shared" si="9"/>
        <v/>
      </c>
      <c r="AA122" s="1687" t="str">
        <f t="shared" si="10"/>
        <v/>
      </c>
      <c r="AB122" s="1688" t="str">
        <f t="shared" si="11"/>
        <v/>
      </c>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8" customHeight="1" x14ac:dyDescent="0.2">
      <c r="A123" s="1527" t="str">
        <f>CONCATENATE('01_Carga'!$M$5,"_",$H123)</f>
        <v>FI__106</v>
      </c>
      <c r="B123" s="1405"/>
      <c r="C123" s="1460" t="str">
        <f>'12_P1_Lista'!T123</f>
        <v/>
      </c>
      <c r="D123" s="1461" t="str">
        <f>'12_P1_Lista'!U123</f>
        <v/>
      </c>
      <c r="E123" s="1405"/>
      <c r="F123" s="1726" t="str">
        <f>IF('14_P2_Convoca'!F124&lt;&gt;"",'14_P2_Convoca'!F124,"")</f>
        <v/>
      </c>
      <c r="G123" s="1581"/>
      <c r="H123" s="1202">
        <v>106</v>
      </c>
      <c r="I123" s="134" t="str">
        <f>IF(ISERROR(VLOOKUP($A123,Aspirantes!$A:$H,Aspirantes!$E$1,FALSE)),"",VLOOKUP($A123,Aspirantes!$A:$H,Aspirantes!$E$1,FALSE))</f>
        <v/>
      </c>
      <c r="J123" s="672" t="str">
        <f>IF(ISERROR(VLOOKUP($A123,Aspirantes!$A:$H,Aspirantes!$F$1,FALSE)),"",VLOOKUP($A123,Aspirantes!$A:$H,Aspirantes!$F$1,FALSE))</f>
        <v/>
      </c>
      <c r="K123" s="673" t="str">
        <f>IF(ISERROR(VLOOKUP($A123,Aspirantes!$A:$H,Aspirantes!$G$1,FALSE)),"",VLOOKUP($A123,Aspirantes!$A:$H,Aspirantes!$G$1,FALSE))</f>
        <v/>
      </c>
      <c r="L123" s="674" t="str">
        <f>IF(ISERROR(VLOOKUP($A123,Aspirantes!$A:$H,Aspirantes!$H$1,FALSE)),"",VLOOKUP($A123,Aspirantes!$A:$H,Aspirantes!$H$1,FALSE))</f>
        <v/>
      </c>
      <c r="M123" s="153"/>
      <c r="N123" s="683" t="str">
        <f>IF('16_P2_Prog'!O123&lt;&gt;"",'16_P2_Prog'!O123,'16_P2_Prog'!BL123)</f>
        <v/>
      </c>
      <c r="O123" s="684" t="str">
        <f>IF('17_P2_Ud'!O123&lt;&gt;"",'17_P2_Ud'!O123,'17_P2_Ud'!BL123)</f>
        <v/>
      </c>
      <c r="P123" s="228"/>
      <c r="Q123" s="267"/>
      <c r="R123" s="267"/>
      <c r="S123" s="676" t="str">
        <f>IF(AND(N123&lt;&gt;"",O123&lt;&gt;""),IF('16_P2_Prog'!O123&lt;&gt;"","---",IF(ISERROR(SUMPRODUCT(N123:O123,$N$6:$O$6)/SUM($N$6:$O$6)),"",ROUND(SUMPRODUCT(N123:O123,$N$6:$O$6)/SUM($N$6:$O$6),4))),"")</f>
        <v/>
      </c>
      <c r="T123" s="267"/>
      <c r="U123" s="681" t="str">
        <f t="shared" si="12"/>
        <v/>
      </c>
      <c r="V123" s="518" t="str">
        <f t="shared" si="13"/>
        <v/>
      </c>
      <c r="W123" s="831" t="str">
        <f>IF('20_P2_Alega'!R123&lt;&gt;"","Estim","")</f>
        <v/>
      </c>
      <c r="X123" s="1677"/>
      <c r="Y123" s="1683" t="str">
        <f t="shared" si="14"/>
        <v/>
      </c>
      <c r="Z123" s="1684" t="str">
        <f t="shared" si="9"/>
        <v/>
      </c>
      <c r="AA123" s="1687" t="str">
        <f t="shared" si="10"/>
        <v/>
      </c>
      <c r="AB123" s="1688" t="str">
        <f t="shared" si="11"/>
        <v/>
      </c>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8" customHeight="1" x14ac:dyDescent="0.2">
      <c r="A124" s="1527" t="str">
        <f>CONCATENATE('01_Carga'!$M$5,"_",$H124)</f>
        <v>FI__107</v>
      </c>
      <c r="B124" s="1405"/>
      <c r="C124" s="1460" t="str">
        <f>'12_P1_Lista'!T124</f>
        <v/>
      </c>
      <c r="D124" s="1461" t="str">
        <f>'12_P1_Lista'!U124</f>
        <v/>
      </c>
      <c r="E124" s="1405"/>
      <c r="F124" s="1726" t="str">
        <f>IF('14_P2_Convoca'!F125&lt;&gt;"",'14_P2_Convoca'!F125,"")</f>
        <v/>
      </c>
      <c r="G124" s="1581"/>
      <c r="H124" s="1202">
        <v>107</v>
      </c>
      <c r="I124" s="134" t="str">
        <f>IF(ISERROR(VLOOKUP($A124,Aspirantes!$A:$H,Aspirantes!$E$1,FALSE)),"",VLOOKUP($A124,Aspirantes!$A:$H,Aspirantes!$E$1,FALSE))</f>
        <v/>
      </c>
      <c r="J124" s="672" t="str">
        <f>IF(ISERROR(VLOOKUP($A124,Aspirantes!$A:$H,Aspirantes!$F$1,FALSE)),"",VLOOKUP($A124,Aspirantes!$A:$H,Aspirantes!$F$1,FALSE))</f>
        <v/>
      </c>
      <c r="K124" s="673" t="str">
        <f>IF(ISERROR(VLOOKUP($A124,Aspirantes!$A:$H,Aspirantes!$G$1,FALSE)),"",VLOOKUP($A124,Aspirantes!$A:$H,Aspirantes!$G$1,FALSE))</f>
        <v/>
      </c>
      <c r="L124" s="674" t="str">
        <f>IF(ISERROR(VLOOKUP($A124,Aspirantes!$A:$H,Aspirantes!$H$1,FALSE)),"",VLOOKUP($A124,Aspirantes!$A:$H,Aspirantes!$H$1,FALSE))</f>
        <v/>
      </c>
      <c r="M124" s="153"/>
      <c r="N124" s="683" t="str">
        <f>IF('16_P2_Prog'!O124&lt;&gt;"",'16_P2_Prog'!O124,'16_P2_Prog'!BL124)</f>
        <v/>
      </c>
      <c r="O124" s="684" t="str">
        <f>IF('17_P2_Ud'!O124&lt;&gt;"",'17_P2_Ud'!O124,'17_P2_Ud'!BL124)</f>
        <v/>
      </c>
      <c r="P124" s="228"/>
      <c r="Q124" s="267"/>
      <c r="R124" s="267"/>
      <c r="S124" s="676" t="str">
        <f>IF(AND(N124&lt;&gt;"",O124&lt;&gt;""),IF('16_P2_Prog'!O124&lt;&gt;"","---",IF(ISERROR(SUMPRODUCT(N124:O124,$N$6:$O$6)/SUM($N$6:$O$6)),"",ROUND(SUMPRODUCT(N124:O124,$N$6:$O$6)/SUM($N$6:$O$6),4))),"")</f>
        <v/>
      </c>
      <c r="T124" s="267"/>
      <c r="U124" s="681" t="str">
        <f t="shared" si="12"/>
        <v/>
      </c>
      <c r="V124" s="518" t="str">
        <f t="shared" si="13"/>
        <v/>
      </c>
      <c r="W124" s="831" t="str">
        <f>IF('20_P2_Alega'!R124&lt;&gt;"","Estim","")</f>
        <v/>
      </c>
      <c r="X124" s="1677"/>
      <c r="Y124" s="1683" t="str">
        <f t="shared" si="14"/>
        <v/>
      </c>
      <c r="Z124" s="1684" t="str">
        <f t="shared" si="9"/>
        <v/>
      </c>
      <c r="AA124" s="1687" t="str">
        <f t="shared" si="10"/>
        <v/>
      </c>
      <c r="AB124" s="1688" t="str">
        <f t="shared" si="11"/>
        <v/>
      </c>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8" customHeight="1" x14ac:dyDescent="0.2">
      <c r="A125" s="1527" t="str">
        <f>CONCATENATE('01_Carga'!$M$5,"_",$H125)</f>
        <v>FI__108</v>
      </c>
      <c r="B125" s="1405"/>
      <c r="C125" s="1460" t="str">
        <f>'12_P1_Lista'!T125</f>
        <v/>
      </c>
      <c r="D125" s="1461" t="str">
        <f>'12_P1_Lista'!U125</f>
        <v/>
      </c>
      <c r="E125" s="1405"/>
      <c r="F125" s="1726" t="str">
        <f>IF('14_P2_Convoca'!F126&lt;&gt;"",'14_P2_Convoca'!F126,"")</f>
        <v/>
      </c>
      <c r="G125" s="1581"/>
      <c r="H125" s="1202">
        <v>108</v>
      </c>
      <c r="I125" s="134" t="str">
        <f>IF(ISERROR(VLOOKUP($A125,Aspirantes!$A:$H,Aspirantes!$E$1,FALSE)),"",VLOOKUP($A125,Aspirantes!$A:$H,Aspirantes!$E$1,FALSE))</f>
        <v/>
      </c>
      <c r="J125" s="672" t="str">
        <f>IF(ISERROR(VLOOKUP($A125,Aspirantes!$A:$H,Aspirantes!$F$1,FALSE)),"",VLOOKUP($A125,Aspirantes!$A:$H,Aspirantes!$F$1,FALSE))</f>
        <v/>
      </c>
      <c r="K125" s="673" t="str">
        <f>IF(ISERROR(VLOOKUP($A125,Aspirantes!$A:$H,Aspirantes!$G$1,FALSE)),"",VLOOKUP($A125,Aspirantes!$A:$H,Aspirantes!$G$1,FALSE))</f>
        <v/>
      </c>
      <c r="L125" s="674" t="str">
        <f>IF(ISERROR(VLOOKUP($A125,Aspirantes!$A:$H,Aspirantes!$H$1,FALSE)),"",VLOOKUP($A125,Aspirantes!$A:$H,Aspirantes!$H$1,FALSE))</f>
        <v/>
      </c>
      <c r="M125" s="153"/>
      <c r="N125" s="683" t="str">
        <f>IF('16_P2_Prog'!O125&lt;&gt;"",'16_P2_Prog'!O125,'16_P2_Prog'!BL125)</f>
        <v/>
      </c>
      <c r="O125" s="684" t="str">
        <f>IF('17_P2_Ud'!O125&lt;&gt;"",'17_P2_Ud'!O125,'17_P2_Ud'!BL125)</f>
        <v/>
      </c>
      <c r="P125" s="228"/>
      <c r="Q125" s="267"/>
      <c r="R125" s="267"/>
      <c r="S125" s="676" t="str">
        <f>IF(AND(N125&lt;&gt;"",O125&lt;&gt;""),IF('16_P2_Prog'!O125&lt;&gt;"","---",IF(ISERROR(SUMPRODUCT(N125:O125,$N$6:$O$6)/SUM($N$6:$O$6)),"",ROUND(SUMPRODUCT(N125:O125,$N$6:$O$6)/SUM($N$6:$O$6),4))),"")</f>
        <v/>
      </c>
      <c r="T125" s="267"/>
      <c r="U125" s="681" t="str">
        <f t="shared" si="12"/>
        <v/>
      </c>
      <c r="V125" s="518" t="str">
        <f t="shared" si="13"/>
        <v/>
      </c>
      <c r="W125" s="831" t="str">
        <f>IF('20_P2_Alega'!R125&lt;&gt;"","Estim","")</f>
        <v/>
      </c>
      <c r="X125" s="1677"/>
      <c r="Y125" s="1683" t="str">
        <f t="shared" si="14"/>
        <v/>
      </c>
      <c r="Z125" s="1684" t="str">
        <f t="shared" si="9"/>
        <v/>
      </c>
      <c r="AA125" s="1687" t="str">
        <f t="shared" si="10"/>
        <v/>
      </c>
      <c r="AB125" s="1688" t="str">
        <f t="shared" si="11"/>
        <v/>
      </c>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8" customHeight="1" x14ac:dyDescent="0.2">
      <c r="A126" s="1527" t="str">
        <f>CONCATENATE('01_Carga'!$M$5,"_",$H126)</f>
        <v>FI__109</v>
      </c>
      <c r="B126" s="1405"/>
      <c r="C126" s="1460" t="str">
        <f>'12_P1_Lista'!T126</f>
        <v/>
      </c>
      <c r="D126" s="1461" t="str">
        <f>'12_P1_Lista'!U126</f>
        <v/>
      </c>
      <c r="E126" s="1405"/>
      <c r="F126" s="1726" t="str">
        <f>IF('14_P2_Convoca'!F127&lt;&gt;"",'14_P2_Convoca'!F127,"")</f>
        <v/>
      </c>
      <c r="G126" s="1581"/>
      <c r="H126" s="1202">
        <v>109</v>
      </c>
      <c r="I126" s="134" t="str">
        <f>IF(ISERROR(VLOOKUP($A126,Aspirantes!$A:$H,Aspirantes!$E$1,FALSE)),"",VLOOKUP($A126,Aspirantes!$A:$H,Aspirantes!$E$1,FALSE))</f>
        <v/>
      </c>
      <c r="J126" s="672" t="str">
        <f>IF(ISERROR(VLOOKUP($A126,Aspirantes!$A:$H,Aspirantes!$F$1,FALSE)),"",VLOOKUP($A126,Aspirantes!$A:$H,Aspirantes!$F$1,FALSE))</f>
        <v/>
      </c>
      <c r="K126" s="673" t="str">
        <f>IF(ISERROR(VLOOKUP($A126,Aspirantes!$A:$H,Aspirantes!$G$1,FALSE)),"",VLOOKUP($A126,Aspirantes!$A:$H,Aspirantes!$G$1,FALSE))</f>
        <v/>
      </c>
      <c r="L126" s="674" t="str">
        <f>IF(ISERROR(VLOOKUP($A126,Aspirantes!$A:$H,Aspirantes!$H$1,FALSE)),"",VLOOKUP($A126,Aspirantes!$A:$H,Aspirantes!$H$1,FALSE))</f>
        <v/>
      </c>
      <c r="M126" s="153"/>
      <c r="N126" s="683" t="str">
        <f>IF('16_P2_Prog'!O126&lt;&gt;"",'16_P2_Prog'!O126,'16_P2_Prog'!BL126)</f>
        <v/>
      </c>
      <c r="O126" s="684" t="str">
        <f>IF('17_P2_Ud'!O126&lt;&gt;"",'17_P2_Ud'!O126,'17_P2_Ud'!BL126)</f>
        <v/>
      </c>
      <c r="P126" s="228"/>
      <c r="Q126" s="267"/>
      <c r="R126" s="267"/>
      <c r="S126" s="676" t="str">
        <f>IF(AND(N126&lt;&gt;"",O126&lt;&gt;""),IF('16_P2_Prog'!O126&lt;&gt;"","---",IF(ISERROR(SUMPRODUCT(N126:O126,$N$6:$O$6)/SUM($N$6:$O$6)),"",ROUND(SUMPRODUCT(N126:O126,$N$6:$O$6)/SUM($N$6:$O$6),4))),"")</f>
        <v/>
      </c>
      <c r="T126" s="267"/>
      <c r="U126" s="681" t="str">
        <f t="shared" si="12"/>
        <v/>
      </c>
      <c r="V126" s="518" t="str">
        <f t="shared" si="13"/>
        <v/>
      </c>
      <c r="W126" s="831" t="str">
        <f>IF('20_P2_Alega'!R126&lt;&gt;"","Estim","")</f>
        <v/>
      </c>
      <c r="X126" s="1677"/>
      <c r="Y126" s="1683" t="str">
        <f t="shared" si="14"/>
        <v/>
      </c>
      <c r="Z126" s="1684" t="str">
        <f t="shared" si="9"/>
        <v/>
      </c>
      <c r="AA126" s="1687" t="str">
        <f t="shared" si="10"/>
        <v/>
      </c>
      <c r="AB126" s="1688" t="str">
        <f t="shared" si="11"/>
        <v/>
      </c>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8" customHeight="1" x14ac:dyDescent="0.2">
      <c r="A127" s="1527" t="str">
        <f>CONCATENATE('01_Carga'!$M$5,"_",$H127)</f>
        <v>FI__110</v>
      </c>
      <c r="B127" s="1405"/>
      <c r="C127" s="1460" t="str">
        <f>'12_P1_Lista'!T127</f>
        <v/>
      </c>
      <c r="D127" s="1461" t="str">
        <f>'12_P1_Lista'!U127</f>
        <v/>
      </c>
      <c r="E127" s="1405"/>
      <c r="F127" s="1726" t="str">
        <f>IF('14_P2_Convoca'!F128&lt;&gt;"",'14_P2_Convoca'!F128,"")</f>
        <v/>
      </c>
      <c r="G127" s="1581"/>
      <c r="H127" s="1202">
        <v>110</v>
      </c>
      <c r="I127" s="134" t="str">
        <f>IF(ISERROR(VLOOKUP($A127,Aspirantes!$A:$H,Aspirantes!$E$1,FALSE)),"",VLOOKUP($A127,Aspirantes!$A:$H,Aspirantes!$E$1,FALSE))</f>
        <v/>
      </c>
      <c r="J127" s="672" t="str">
        <f>IF(ISERROR(VLOOKUP($A127,Aspirantes!$A:$H,Aspirantes!$F$1,FALSE)),"",VLOOKUP($A127,Aspirantes!$A:$H,Aspirantes!$F$1,FALSE))</f>
        <v/>
      </c>
      <c r="K127" s="673" t="str">
        <f>IF(ISERROR(VLOOKUP($A127,Aspirantes!$A:$H,Aspirantes!$G$1,FALSE)),"",VLOOKUP($A127,Aspirantes!$A:$H,Aspirantes!$G$1,FALSE))</f>
        <v/>
      </c>
      <c r="L127" s="674" t="str">
        <f>IF(ISERROR(VLOOKUP($A127,Aspirantes!$A:$H,Aspirantes!$H$1,FALSE)),"",VLOOKUP($A127,Aspirantes!$A:$H,Aspirantes!$H$1,FALSE))</f>
        <v/>
      </c>
      <c r="M127" s="153"/>
      <c r="N127" s="683" t="str">
        <f>IF('16_P2_Prog'!O127&lt;&gt;"",'16_P2_Prog'!O127,'16_P2_Prog'!BL127)</f>
        <v/>
      </c>
      <c r="O127" s="684" t="str">
        <f>IF('17_P2_Ud'!O127&lt;&gt;"",'17_P2_Ud'!O127,'17_P2_Ud'!BL127)</f>
        <v/>
      </c>
      <c r="P127" s="228"/>
      <c r="Q127" s="267"/>
      <c r="R127" s="267"/>
      <c r="S127" s="676" t="str">
        <f>IF(AND(N127&lt;&gt;"",O127&lt;&gt;""),IF('16_P2_Prog'!O127&lt;&gt;"","---",IF(ISERROR(SUMPRODUCT(N127:O127,$N$6:$O$6)/SUM($N$6:$O$6)),"",ROUND(SUMPRODUCT(N127:O127,$N$6:$O$6)/SUM($N$6:$O$6),4))),"")</f>
        <v/>
      </c>
      <c r="T127" s="267"/>
      <c r="U127" s="681" t="str">
        <f t="shared" si="12"/>
        <v/>
      </c>
      <c r="V127" s="518" t="str">
        <f t="shared" si="13"/>
        <v/>
      </c>
      <c r="W127" s="831" t="str">
        <f>IF('20_P2_Alega'!R127&lt;&gt;"","Estim","")</f>
        <v/>
      </c>
      <c r="X127" s="1677"/>
      <c r="Y127" s="1683" t="str">
        <f t="shared" si="14"/>
        <v/>
      </c>
      <c r="Z127" s="1684" t="str">
        <f t="shared" si="9"/>
        <v/>
      </c>
      <c r="AA127" s="1687" t="str">
        <f t="shared" si="10"/>
        <v/>
      </c>
      <c r="AB127" s="1688" t="str">
        <f t="shared" si="11"/>
        <v/>
      </c>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8" customHeight="1" x14ac:dyDescent="0.2">
      <c r="A128" s="1527" t="str">
        <f>CONCATENATE('01_Carga'!$M$5,"_",$H128)</f>
        <v>FI__111</v>
      </c>
      <c r="B128" s="1405"/>
      <c r="C128" s="1460" t="str">
        <f>'12_P1_Lista'!T128</f>
        <v/>
      </c>
      <c r="D128" s="1461" t="str">
        <f>'12_P1_Lista'!U128</f>
        <v/>
      </c>
      <c r="E128" s="1405"/>
      <c r="F128" s="1726" t="str">
        <f>IF('14_P2_Convoca'!F129&lt;&gt;"",'14_P2_Convoca'!F129,"")</f>
        <v/>
      </c>
      <c r="G128" s="1581"/>
      <c r="H128" s="1202">
        <v>111</v>
      </c>
      <c r="I128" s="134" t="str">
        <f>IF(ISERROR(VLOOKUP($A128,Aspirantes!$A:$H,Aspirantes!$E$1,FALSE)),"",VLOOKUP($A128,Aspirantes!$A:$H,Aspirantes!$E$1,FALSE))</f>
        <v/>
      </c>
      <c r="J128" s="672" t="str">
        <f>IF(ISERROR(VLOOKUP($A128,Aspirantes!$A:$H,Aspirantes!$F$1,FALSE)),"",VLOOKUP($A128,Aspirantes!$A:$H,Aspirantes!$F$1,FALSE))</f>
        <v/>
      </c>
      <c r="K128" s="673" t="str">
        <f>IF(ISERROR(VLOOKUP($A128,Aspirantes!$A:$H,Aspirantes!$G$1,FALSE)),"",VLOOKUP($A128,Aspirantes!$A:$H,Aspirantes!$G$1,FALSE))</f>
        <v/>
      </c>
      <c r="L128" s="674" t="str">
        <f>IF(ISERROR(VLOOKUP($A128,Aspirantes!$A:$H,Aspirantes!$H$1,FALSE)),"",VLOOKUP($A128,Aspirantes!$A:$H,Aspirantes!$H$1,FALSE))</f>
        <v/>
      </c>
      <c r="M128" s="153"/>
      <c r="N128" s="683" t="str">
        <f>IF('16_P2_Prog'!O128&lt;&gt;"",'16_P2_Prog'!O128,'16_P2_Prog'!BL128)</f>
        <v/>
      </c>
      <c r="O128" s="684" t="str">
        <f>IF('17_P2_Ud'!O128&lt;&gt;"",'17_P2_Ud'!O128,'17_P2_Ud'!BL128)</f>
        <v/>
      </c>
      <c r="P128" s="228"/>
      <c r="Q128" s="267"/>
      <c r="R128" s="267"/>
      <c r="S128" s="676" t="str">
        <f>IF(AND(N128&lt;&gt;"",O128&lt;&gt;""),IF('16_P2_Prog'!O128&lt;&gt;"","---",IF(ISERROR(SUMPRODUCT(N128:O128,$N$6:$O$6)/SUM($N$6:$O$6)),"",ROUND(SUMPRODUCT(N128:O128,$N$6:$O$6)/SUM($N$6:$O$6),4))),"")</f>
        <v/>
      </c>
      <c r="T128" s="267"/>
      <c r="U128" s="681" t="str">
        <f t="shared" si="12"/>
        <v/>
      </c>
      <c r="V128" s="518" t="str">
        <f t="shared" si="13"/>
        <v/>
      </c>
      <c r="W128" s="831" t="str">
        <f>IF('20_P2_Alega'!R128&lt;&gt;"","Estim","")</f>
        <v/>
      </c>
      <c r="X128" s="1677"/>
      <c r="Y128" s="1683" t="str">
        <f t="shared" si="14"/>
        <v/>
      </c>
      <c r="Z128" s="1684" t="str">
        <f t="shared" si="9"/>
        <v/>
      </c>
      <c r="AA128" s="1687" t="str">
        <f t="shared" si="10"/>
        <v/>
      </c>
      <c r="AB128" s="1688" t="str">
        <f t="shared" si="11"/>
        <v/>
      </c>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8" customHeight="1" x14ac:dyDescent="0.2">
      <c r="A129" s="1527" t="str">
        <f>CONCATENATE('01_Carga'!$M$5,"_",$H129)</f>
        <v>FI__112</v>
      </c>
      <c r="B129" s="1405"/>
      <c r="C129" s="1460" t="str">
        <f>'12_P1_Lista'!T129</f>
        <v/>
      </c>
      <c r="D129" s="1461" t="str">
        <f>'12_P1_Lista'!U129</f>
        <v/>
      </c>
      <c r="E129" s="1405"/>
      <c r="F129" s="1726" t="str">
        <f>IF('14_P2_Convoca'!F130&lt;&gt;"",'14_P2_Convoca'!F130,"")</f>
        <v/>
      </c>
      <c r="G129" s="1581"/>
      <c r="H129" s="1202">
        <v>112</v>
      </c>
      <c r="I129" s="134" t="str">
        <f>IF(ISERROR(VLOOKUP($A129,Aspirantes!$A:$H,Aspirantes!$E$1,FALSE)),"",VLOOKUP($A129,Aspirantes!$A:$H,Aspirantes!$E$1,FALSE))</f>
        <v/>
      </c>
      <c r="J129" s="672" t="str">
        <f>IF(ISERROR(VLOOKUP($A129,Aspirantes!$A:$H,Aspirantes!$F$1,FALSE)),"",VLOOKUP($A129,Aspirantes!$A:$H,Aspirantes!$F$1,FALSE))</f>
        <v/>
      </c>
      <c r="K129" s="673" t="str">
        <f>IF(ISERROR(VLOOKUP($A129,Aspirantes!$A:$H,Aspirantes!$G$1,FALSE)),"",VLOOKUP($A129,Aspirantes!$A:$H,Aspirantes!$G$1,FALSE))</f>
        <v/>
      </c>
      <c r="L129" s="674" t="str">
        <f>IF(ISERROR(VLOOKUP($A129,Aspirantes!$A:$H,Aspirantes!$H$1,FALSE)),"",VLOOKUP($A129,Aspirantes!$A:$H,Aspirantes!$H$1,FALSE))</f>
        <v/>
      </c>
      <c r="M129" s="153"/>
      <c r="N129" s="683" t="str">
        <f>IF('16_P2_Prog'!O129&lt;&gt;"",'16_P2_Prog'!O129,'16_P2_Prog'!BL129)</f>
        <v/>
      </c>
      <c r="O129" s="684" t="str">
        <f>IF('17_P2_Ud'!O129&lt;&gt;"",'17_P2_Ud'!O129,'17_P2_Ud'!BL129)</f>
        <v/>
      </c>
      <c r="P129" s="228"/>
      <c r="Q129" s="267"/>
      <c r="R129" s="267"/>
      <c r="S129" s="676" t="str">
        <f>IF(AND(N129&lt;&gt;"",O129&lt;&gt;""),IF('16_P2_Prog'!O129&lt;&gt;"","---",IF(ISERROR(SUMPRODUCT(N129:O129,$N$6:$O$6)/SUM($N$6:$O$6)),"",ROUND(SUMPRODUCT(N129:O129,$N$6:$O$6)/SUM($N$6:$O$6),4))),"")</f>
        <v/>
      </c>
      <c r="T129" s="267"/>
      <c r="U129" s="681" t="str">
        <f t="shared" si="12"/>
        <v/>
      </c>
      <c r="V129" s="518" t="str">
        <f t="shared" si="13"/>
        <v/>
      </c>
      <c r="W129" s="831" t="str">
        <f>IF('20_P2_Alega'!R129&lt;&gt;"","Estim","")</f>
        <v/>
      </c>
      <c r="X129" s="1677"/>
      <c r="Y129" s="1683" t="str">
        <f t="shared" si="14"/>
        <v/>
      </c>
      <c r="Z129" s="1684" t="str">
        <f t="shared" si="9"/>
        <v/>
      </c>
      <c r="AA129" s="1687" t="str">
        <f t="shared" si="10"/>
        <v/>
      </c>
      <c r="AB129" s="1688" t="str">
        <f t="shared" si="11"/>
        <v/>
      </c>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8" customHeight="1" x14ac:dyDescent="0.2">
      <c r="A130" s="1527" t="str">
        <f>CONCATENATE('01_Carga'!$M$5,"_",$H130)</f>
        <v>FI__113</v>
      </c>
      <c r="B130" s="1405"/>
      <c r="C130" s="1460" t="str">
        <f>'12_P1_Lista'!T130</f>
        <v/>
      </c>
      <c r="D130" s="1461" t="str">
        <f>'12_P1_Lista'!U130</f>
        <v/>
      </c>
      <c r="E130" s="1405"/>
      <c r="F130" s="1726" t="str">
        <f>IF('14_P2_Convoca'!F131&lt;&gt;"",'14_P2_Convoca'!F131,"")</f>
        <v/>
      </c>
      <c r="G130" s="1581"/>
      <c r="H130" s="1202">
        <v>113</v>
      </c>
      <c r="I130" s="134" t="str">
        <f>IF(ISERROR(VLOOKUP($A130,Aspirantes!$A:$H,Aspirantes!$E$1,FALSE)),"",VLOOKUP($A130,Aspirantes!$A:$H,Aspirantes!$E$1,FALSE))</f>
        <v/>
      </c>
      <c r="J130" s="672" t="str">
        <f>IF(ISERROR(VLOOKUP($A130,Aspirantes!$A:$H,Aspirantes!$F$1,FALSE)),"",VLOOKUP($A130,Aspirantes!$A:$H,Aspirantes!$F$1,FALSE))</f>
        <v/>
      </c>
      <c r="K130" s="673" t="str">
        <f>IF(ISERROR(VLOOKUP($A130,Aspirantes!$A:$H,Aspirantes!$G$1,FALSE)),"",VLOOKUP($A130,Aspirantes!$A:$H,Aspirantes!$G$1,FALSE))</f>
        <v/>
      </c>
      <c r="L130" s="674" t="str">
        <f>IF(ISERROR(VLOOKUP($A130,Aspirantes!$A:$H,Aspirantes!$H$1,FALSE)),"",VLOOKUP($A130,Aspirantes!$A:$H,Aspirantes!$H$1,FALSE))</f>
        <v/>
      </c>
      <c r="M130" s="153"/>
      <c r="N130" s="683" t="str">
        <f>IF('16_P2_Prog'!O130&lt;&gt;"",'16_P2_Prog'!O130,'16_P2_Prog'!BL130)</f>
        <v/>
      </c>
      <c r="O130" s="684" t="str">
        <f>IF('17_P2_Ud'!O130&lt;&gt;"",'17_P2_Ud'!O130,'17_P2_Ud'!BL130)</f>
        <v/>
      </c>
      <c r="P130" s="228"/>
      <c r="Q130" s="267"/>
      <c r="R130" s="267"/>
      <c r="S130" s="676" t="str">
        <f>IF(AND(N130&lt;&gt;"",O130&lt;&gt;""),IF('16_P2_Prog'!O130&lt;&gt;"","---",IF(ISERROR(SUMPRODUCT(N130:O130,$N$6:$O$6)/SUM($N$6:$O$6)),"",ROUND(SUMPRODUCT(N130:O130,$N$6:$O$6)/SUM($N$6:$O$6),4))),"")</f>
        <v/>
      </c>
      <c r="T130" s="267"/>
      <c r="U130" s="681" t="str">
        <f t="shared" si="12"/>
        <v/>
      </c>
      <c r="V130" s="518" t="str">
        <f t="shared" si="13"/>
        <v/>
      </c>
      <c r="W130" s="831" t="str">
        <f>IF('20_P2_Alega'!R130&lt;&gt;"","Estim","")</f>
        <v/>
      </c>
      <c r="X130" s="1677"/>
      <c r="Y130" s="1683" t="str">
        <f t="shared" si="14"/>
        <v/>
      </c>
      <c r="Z130" s="1684" t="str">
        <f t="shared" si="9"/>
        <v/>
      </c>
      <c r="AA130" s="1687" t="str">
        <f t="shared" si="10"/>
        <v/>
      </c>
      <c r="AB130" s="1688" t="str">
        <f t="shared" si="11"/>
        <v/>
      </c>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8" customHeight="1" x14ac:dyDescent="0.2">
      <c r="A131" s="1527" t="str">
        <f>CONCATENATE('01_Carga'!$M$5,"_",$H131)</f>
        <v>FI__114</v>
      </c>
      <c r="B131" s="1405"/>
      <c r="C131" s="1460" t="str">
        <f>'12_P1_Lista'!T131</f>
        <v/>
      </c>
      <c r="D131" s="1461" t="str">
        <f>'12_P1_Lista'!U131</f>
        <v/>
      </c>
      <c r="E131" s="1405"/>
      <c r="F131" s="1726" t="str">
        <f>IF('14_P2_Convoca'!F132&lt;&gt;"",'14_P2_Convoca'!F132,"")</f>
        <v/>
      </c>
      <c r="G131" s="1581"/>
      <c r="H131" s="1202">
        <v>114</v>
      </c>
      <c r="I131" s="134" t="str">
        <f>IF(ISERROR(VLOOKUP($A131,Aspirantes!$A:$H,Aspirantes!$E$1,FALSE)),"",VLOOKUP($A131,Aspirantes!$A:$H,Aspirantes!$E$1,FALSE))</f>
        <v/>
      </c>
      <c r="J131" s="672" t="str">
        <f>IF(ISERROR(VLOOKUP($A131,Aspirantes!$A:$H,Aspirantes!$F$1,FALSE)),"",VLOOKUP($A131,Aspirantes!$A:$H,Aspirantes!$F$1,FALSE))</f>
        <v/>
      </c>
      <c r="K131" s="673" t="str">
        <f>IF(ISERROR(VLOOKUP($A131,Aspirantes!$A:$H,Aspirantes!$G$1,FALSE)),"",VLOOKUP($A131,Aspirantes!$A:$H,Aspirantes!$G$1,FALSE))</f>
        <v/>
      </c>
      <c r="L131" s="674" t="str">
        <f>IF(ISERROR(VLOOKUP($A131,Aspirantes!$A:$H,Aspirantes!$H$1,FALSE)),"",VLOOKUP($A131,Aspirantes!$A:$H,Aspirantes!$H$1,FALSE))</f>
        <v/>
      </c>
      <c r="M131" s="153"/>
      <c r="N131" s="683" t="str">
        <f>IF('16_P2_Prog'!O131&lt;&gt;"",'16_P2_Prog'!O131,'16_P2_Prog'!BL131)</f>
        <v/>
      </c>
      <c r="O131" s="684" t="str">
        <f>IF('17_P2_Ud'!O131&lt;&gt;"",'17_P2_Ud'!O131,'17_P2_Ud'!BL131)</f>
        <v/>
      </c>
      <c r="P131" s="228"/>
      <c r="Q131" s="267"/>
      <c r="R131" s="267"/>
      <c r="S131" s="676" t="str">
        <f>IF(AND(N131&lt;&gt;"",O131&lt;&gt;""),IF('16_P2_Prog'!O131&lt;&gt;"","---",IF(ISERROR(SUMPRODUCT(N131:O131,$N$6:$O$6)/SUM($N$6:$O$6)),"",ROUND(SUMPRODUCT(N131:O131,$N$6:$O$6)/SUM($N$6:$O$6),4))),"")</f>
        <v/>
      </c>
      <c r="T131" s="267"/>
      <c r="U131" s="681" t="str">
        <f t="shared" si="12"/>
        <v/>
      </c>
      <c r="V131" s="518" t="str">
        <f t="shared" si="13"/>
        <v/>
      </c>
      <c r="W131" s="831" t="str">
        <f>IF('20_P2_Alega'!R131&lt;&gt;"","Estim","")</f>
        <v/>
      </c>
      <c r="X131" s="1677"/>
      <c r="Y131" s="1683" t="str">
        <f t="shared" si="14"/>
        <v/>
      </c>
      <c r="Z131" s="1684" t="str">
        <f t="shared" si="9"/>
        <v/>
      </c>
      <c r="AA131" s="1687" t="str">
        <f t="shared" si="10"/>
        <v/>
      </c>
      <c r="AB131" s="1688" t="str">
        <f t="shared" si="11"/>
        <v/>
      </c>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8" customHeight="1" x14ac:dyDescent="0.2">
      <c r="A132" s="1527" t="str">
        <f>CONCATENATE('01_Carga'!$M$5,"_",$H132)</f>
        <v>FI__115</v>
      </c>
      <c r="B132" s="1405"/>
      <c r="C132" s="1460" t="str">
        <f>'12_P1_Lista'!T132</f>
        <v/>
      </c>
      <c r="D132" s="1461" t="str">
        <f>'12_P1_Lista'!U132</f>
        <v/>
      </c>
      <c r="E132" s="1405"/>
      <c r="F132" s="1726" t="str">
        <f>IF('14_P2_Convoca'!F133&lt;&gt;"",'14_P2_Convoca'!F133,"")</f>
        <v/>
      </c>
      <c r="G132" s="1581"/>
      <c r="H132" s="1202">
        <v>115</v>
      </c>
      <c r="I132" s="134" t="str">
        <f>IF(ISERROR(VLOOKUP($A132,Aspirantes!$A:$H,Aspirantes!$E$1,FALSE)),"",VLOOKUP($A132,Aspirantes!$A:$H,Aspirantes!$E$1,FALSE))</f>
        <v/>
      </c>
      <c r="J132" s="672" t="str">
        <f>IF(ISERROR(VLOOKUP($A132,Aspirantes!$A:$H,Aspirantes!$F$1,FALSE)),"",VLOOKUP($A132,Aspirantes!$A:$H,Aspirantes!$F$1,FALSE))</f>
        <v/>
      </c>
      <c r="K132" s="673" t="str">
        <f>IF(ISERROR(VLOOKUP($A132,Aspirantes!$A:$H,Aspirantes!$G$1,FALSE)),"",VLOOKUP($A132,Aspirantes!$A:$H,Aspirantes!$G$1,FALSE))</f>
        <v/>
      </c>
      <c r="L132" s="674" t="str">
        <f>IF(ISERROR(VLOOKUP($A132,Aspirantes!$A:$H,Aspirantes!$H$1,FALSE)),"",VLOOKUP($A132,Aspirantes!$A:$H,Aspirantes!$H$1,FALSE))</f>
        <v/>
      </c>
      <c r="M132" s="153"/>
      <c r="N132" s="683" t="str">
        <f>IF('16_P2_Prog'!O132&lt;&gt;"",'16_P2_Prog'!O132,'16_P2_Prog'!BL132)</f>
        <v/>
      </c>
      <c r="O132" s="684" t="str">
        <f>IF('17_P2_Ud'!O132&lt;&gt;"",'17_P2_Ud'!O132,'17_P2_Ud'!BL132)</f>
        <v/>
      </c>
      <c r="P132" s="228"/>
      <c r="Q132" s="267"/>
      <c r="R132" s="267"/>
      <c r="S132" s="676" t="str">
        <f>IF(AND(N132&lt;&gt;"",O132&lt;&gt;""),IF('16_P2_Prog'!O132&lt;&gt;"","---",IF(ISERROR(SUMPRODUCT(N132:O132,$N$6:$O$6)/SUM($N$6:$O$6)),"",ROUND(SUMPRODUCT(N132:O132,$N$6:$O$6)/SUM($N$6:$O$6),4))),"")</f>
        <v/>
      </c>
      <c r="T132" s="267"/>
      <c r="U132" s="681" t="str">
        <f t="shared" si="12"/>
        <v/>
      </c>
      <c r="V132" s="518" t="str">
        <f t="shared" si="13"/>
        <v/>
      </c>
      <c r="W132" s="831" t="str">
        <f>IF('20_P2_Alega'!R132&lt;&gt;"","Estim","")</f>
        <v/>
      </c>
      <c r="X132" s="1677"/>
      <c r="Y132" s="1683" t="str">
        <f t="shared" si="14"/>
        <v/>
      </c>
      <c r="Z132" s="1684" t="str">
        <f t="shared" si="9"/>
        <v/>
      </c>
      <c r="AA132" s="1687" t="str">
        <f t="shared" si="10"/>
        <v/>
      </c>
      <c r="AB132" s="1688" t="str">
        <f t="shared" si="11"/>
        <v/>
      </c>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8" customHeight="1" x14ac:dyDescent="0.2">
      <c r="A133" s="1527" t="str">
        <f>CONCATENATE('01_Carga'!$M$5,"_",$H133)</f>
        <v>FI__116</v>
      </c>
      <c r="B133" s="1405"/>
      <c r="C133" s="1460" t="str">
        <f>'12_P1_Lista'!T133</f>
        <v/>
      </c>
      <c r="D133" s="1461" t="str">
        <f>'12_P1_Lista'!U133</f>
        <v/>
      </c>
      <c r="E133" s="1405"/>
      <c r="F133" s="1726" t="str">
        <f>IF('14_P2_Convoca'!F134&lt;&gt;"",'14_P2_Convoca'!F134,"")</f>
        <v/>
      </c>
      <c r="G133" s="1581"/>
      <c r="H133" s="1202">
        <v>116</v>
      </c>
      <c r="I133" s="134" t="str">
        <f>IF(ISERROR(VLOOKUP($A133,Aspirantes!$A:$H,Aspirantes!$E$1,FALSE)),"",VLOOKUP($A133,Aspirantes!$A:$H,Aspirantes!$E$1,FALSE))</f>
        <v/>
      </c>
      <c r="J133" s="672" t="str">
        <f>IF(ISERROR(VLOOKUP($A133,Aspirantes!$A:$H,Aspirantes!$F$1,FALSE)),"",VLOOKUP($A133,Aspirantes!$A:$H,Aspirantes!$F$1,FALSE))</f>
        <v/>
      </c>
      <c r="K133" s="673" t="str">
        <f>IF(ISERROR(VLOOKUP($A133,Aspirantes!$A:$H,Aspirantes!$G$1,FALSE)),"",VLOOKUP($A133,Aspirantes!$A:$H,Aspirantes!$G$1,FALSE))</f>
        <v/>
      </c>
      <c r="L133" s="674" t="str">
        <f>IF(ISERROR(VLOOKUP($A133,Aspirantes!$A:$H,Aspirantes!$H$1,FALSE)),"",VLOOKUP($A133,Aspirantes!$A:$H,Aspirantes!$H$1,FALSE))</f>
        <v/>
      </c>
      <c r="M133" s="153"/>
      <c r="N133" s="683" t="str">
        <f>IF('16_P2_Prog'!O133&lt;&gt;"",'16_P2_Prog'!O133,'16_P2_Prog'!BL133)</f>
        <v/>
      </c>
      <c r="O133" s="684" t="str">
        <f>IF('17_P2_Ud'!O133&lt;&gt;"",'17_P2_Ud'!O133,'17_P2_Ud'!BL133)</f>
        <v/>
      </c>
      <c r="P133" s="228"/>
      <c r="Q133" s="267"/>
      <c r="R133" s="267"/>
      <c r="S133" s="676" t="str">
        <f>IF(AND(N133&lt;&gt;"",O133&lt;&gt;""),IF('16_P2_Prog'!O133&lt;&gt;"","---",IF(ISERROR(SUMPRODUCT(N133:O133,$N$6:$O$6)/SUM($N$6:$O$6)),"",ROUND(SUMPRODUCT(N133:O133,$N$6:$O$6)/SUM($N$6:$O$6),4))),"")</f>
        <v/>
      </c>
      <c r="T133" s="267"/>
      <c r="U133" s="681" t="str">
        <f t="shared" si="12"/>
        <v/>
      </c>
      <c r="V133" s="518" t="str">
        <f t="shared" si="13"/>
        <v/>
      </c>
      <c r="W133" s="831" t="str">
        <f>IF('20_P2_Alega'!R133&lt;&gt;"","Estim","")</f>
        <v/>
      </c>
      <c r="X133" s="1677"/>
      <c r="Y133" s="1683" t="str">
        <f t="shared" si="14"/>
        <v/>
      </c>
      <c r="Z133" s="1684" t="str">
        <f t="shared" si="9"/>
        <v/>
      </c>
      <c r="AA133" s="1687" t="str">
        <f t="shared" si="10"/>
        <v/>
      </c>
      <c r="AB133" s="1688" t="str">
        <f t="shared" si="11"/>
        <v/>
      </c>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8" customHeight="1" x14ac:dyDescent="0.2">
      <c r="A134" s="1527" t="str">
        <f>CONCATENATE('01_Carga'!$M$5,"_",$H134)</f>
        <v>FI__117</v>
      </c>
      <c r="B134" s="1405"/>
      <c r="C134" s="1460" t="str">
        <f>'12_P1_Lista'!T134</f>
        <v/>
      </c>
      <c r="D134" s="1461" t="str">
        <f>'12_P1_Lista'!U134</f>
        <v/>
      </c>
      <c r="E134" s="1405"/>
      <c r="F134" s="1726" t="str">
        <f>IF('14_P2_Convoca'!F135&lt;&gt;"",'14_P2_Convoca'!F135,"")</f>
        <v/>
      </c>
      <c r="G134" s="1581"/>
      <c r="H134" s="1202">
        <v>117</v>
      </c>
      <c r="I134" s="134" t="str">
        <f>IF(ISERROR(VLOOKUP($A134,Aspirantes!$A:$H,Aspirantes!$E$1,FALSE)),"",VLOOKUP($A134,Aspirantes!$A:$H,Aspirantes!$E$1,FALSE))</f>
        <v/>
      </c>
      <c r="J134" s="672" t="str">
        <f>IF(ISERROR(VLOOKUP($A134,Aspirantes!$A:$H,Aspirantes!$F$1,FALSE)),"",VLOOKUP($A134,Aspirantes!$A:$H,Aspirantes!$F$1,FALSE))</f>
        <v/>
      </c>
      <c r="K134" s="673" t="str">
        <f>IF(ISERROR(VLOOKUP($A134,Aspirantes!$A:$H,Aspirantes!$G$1,FALSE)),"",VLOOKUP($A134,Aspirantes!$A:$H,Aspirantes!$G$1,FALSE))</f>
        <v/>
      </c>
      <c r="L134" s="674" t="str">
        <f>IF(ISERROR(VLOOKUP($A134,Aspirantes!$A:$H,Aspirantes!$H$1,FALSE)),"",VLOOKUP($A134,Aspirantes!$A:$H,Aspirantes!$H$1,FALSE))</f>
        <v/>
      </c>
      <c r="M134" s="153"/>
      <c r="N134" s="683" t="str">
        <f>IF('16_P2_Prog'!O134&lt;&gt;"",'16_P2_Prog'!O134,'16_P2_Prog'!BL134)</f>
        <v/>
      </c>
      <c r="O134" s="684" t="str">
        <f>IF('17_P2_Ud'!O134&lt;&gt;"",'17_P2_Ud'!O134,'17_P2_Ud'!BL134)</f>
        <v/>
      </c>
      <c r="P134" s="228"/>
      <c r="Q134" s="267"/>
      <c r="R134" s="267"/>
      <c r="S134" s="676" t="str">
        <f>IF(AND(N134&lt;&gt;"",O134&lt;&gt;""),IF('16_P2_Prog'!O134&lt;&gt;"","---",IF(ISERROR(SUMPRODUCT(N134:O134,$N$6:$O$6)/SUM($N$6:$O$6)),"",ROUND(SUMPRODUCT(N134:O134,$N$6:$O$6)/SUM($N$6:$O$6),4))),"")</f>
        <v/>
      </c>
      <c r="T134" s="267"/>
      <c r="U134" s="681" t="str">
        <f t="shared" si="12"/>
        <v/>
      </c>
      <c r="V134" s="518" t="str">
        <f t="shared" si="13"/>
        <v/>
      </c>
      <c r="W134" s="831" t="str">
        <f>IF('20_P2_Alega'!R134&lt;&gt;"","Estim","")</f>
        <v/>
      </c>
      <c r="X134" s="1677"/>
      <c r="Y134" s="1683" t="str">
        <f t="shared" si="14"/>
        <v/>
      </c>
      <c r="Z134" s="1684" t="str">
        <f t="shared" si="9"/>
        <v/>
      </c>
      <c r="AA134" s="1687" t="str">
        <f t="shared" si="10"/>
        <v/>
      </c>
      <c r="AB134" s="1688" t="str">
        <f t="shared" si="11"/>
        <v/>
      </c>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8" customHeight="1" x14ac:dyDescent="0.2">
      <c r="A135" s="1527" t="str">
        <f>CONCATENATE('01_Carga'!$M$5,"_",$H135)</f>
        <v>FI__118</v>
      </c>
      <c r="B135" s="1405"/>
      <c r="C135" s="1460" t="str">
        <f>'12_P1_Lista'!T135</f>
        <v/>
      </c>
      <c r="D135" s="1461" t="str">
        <f>'12_P1_Lista'!U135</f>
        <v/>
      </c>
      <c r="E135" s="1405"/>
      <c r="F135" s="1726" t="str">
        <f>IF('14_P2_Convoca'!F136&lt;&gt;"",'14_P2_Convoca'!F136,"")</f>
        <v/>
      </c>
      <c r="G135" s="1581"/>
      <c r="H135" s="1202">
        <v>118</v>
      </c>
      <c r="I135" s="134" t="str">
        <f>IF(ISERROR(VLOOKUP($A135,Aspirantes!$A:$H,Aspirantes!$E$1,FALSE)),"",VLOOKUP($A135,Aspirantes!$A:$H,Aspirantes!$E$1,FALSE))</f>
        <v/>
      </c>
      <c r="J135" s="672" t="str">
        <f>IF(ISERROR(VLOOKUP($A135,Aspirantes!$A:$H,Aspirantes!$F$1,FALSE)),"",VLOOKUP($A135,Aspirantes!$A:$H,Aspirantes!$F$1,FALSE))</f>
        <v/>
      </c>
      <c r="K135" s="673" t="str">
        <f>IF(ISERROR(VLOOKUP($A135,Aspirantes!$A:$H,Aspirantes!$G$1,FALSE)),"",VLOOKUP($A135,Aspirantes!$A:$H,Aspirantes!$G$1,FALSE))</f>
        <v/>
      </c>
      <c r="L135" s="674" t="str">
        <f>IF(ISERROR(VLOOKUP($A135,Aspirantes!$A:$H,Aspirantes!$H$1,FALSE)),"",VLOOKUP($A135,Aspirantes!$A:$H,Aspirantes!$H$1,FALSE))</f>
        <v/>
      </c>
      <c r="M135" s="153"/>
      <c r="N135" s="683" t="str">
        <f>IF('16_P2_Prog'!O135&lt;&gt;"",'16_P2_Prog'!O135,'16_P2_Prog'!BL135)</f>
        <v/>
      </c>
      <c r="O135" s="684" t="str">
        <f>IF('17_P2_Ud'!O135&lt;&gt;"",'17_P2_Ud'!O135,'17_P2_Ud'!BL135)</f>
        <v/>
      </c>
      <c r="P135" s="228"/>
      <c r="Q135" s="267"/>
      <c r="R135" s="267"/>
      <c r="S135" s="676" t="str">
        <f>IF(AND(N135&lt;&gt;"",O135&lt;&gt;""),IF('16_P2_Prog'!O135&lt;&gt;"","---",IF(ISERROR(SUMPRODUCT(N135:O135,$N$6:$O$6)/SUM($N$6:$O$6)),"",ROUND(SUMPRODUCT(N135:O135,$N$6:$O$6)/SUM($N$6:$O$6),4))),"")</f>
        <v/>
      </c>
      <c r="T135" s="267"/>
      <c r="U135" s="681" t="str">
        <f t="shared" si="12"/>
        <v/>
      </c>
      <c r="V135" s="518" t="str">
        <f t="shared" si="13"/>
        <v/>
      </c>
      <c r="W135" s="831" t="str">
        <f>IF('20_P2_Alega'!R135&lt;&gt;"","Estim","")</f>
        <v/>
      </c>
      <c r="X135" s="1677"/>
      <c r="Y135" s="1683" t="str">
        <f t="shared" si="14"/>
        <v/>
      </c>
      <c r="Z135" s="1684" t="str">
        <f t="shared" si="9"/>
        <v/>
      </c>
      <c r="AA135" s="1687" t="str">
        <f t="shared" si="10"/>
        <v/>
      </c>
      <c r="AB135" s="1688" t="str">
        <f t="shared" si="11"/>
        <v/>
      </c>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8" customHeight="1" x14ac:dyDescent="0.2">
      <c r="A136" s="1527" t="str">
        <f>CONCATENATE('01_Carga'!$M$5,"_",$H136)</f>
        <v>FI__119</v>
      </c>
      <c r="B136" s="1405"/>
      <c r="C136" s="1460" t="str">
        <f>'12_P1_Lista'!T136</f>
        <v/>
      </c>
      <c r="D136" s="1461" t="str">
        <f>'12_P1_Lista'!U136</f>
        <v/>
      </c>
      <c r="E136" s="1405"/>
      <c r="F136" s="1726" t="str">
        <f>IF('14_P2_Convoca'!F137&lt;&gt;"",'14_P2_Convoca'!F137,"")</f>
        <v/>
      </c>
      <c r="G136" s="1581"/>
      <c r="H136" s="1202">
        <v>119</v>
      </c>
      <c r="I136" s="134" t="str">
        <f>IF(ISERROR(VLOOKUP($A136,Aspirantes!$A:$H,Aspirantes!$E$1,FALSE)),"",VLOOKUP($A136,Aspirantes!$A:$H,Aspirantes!$E$1,FALSE))</f>
        <v/>
      </c>
      <c r="J136" s="672" t="str">
        <f>IF(ISERROR(VLOOKUP($A136,Aspirantes!$A:$H,Aspirantes!$F$1,FALSE)),"",VLOOKUP($A136,Aspirantes!$A:$H,Aspirantes!$F$1,FALSE))</f>
        <v/>
      </c>
      <c r="K136" s="673" t="str">
        <f>IF(ISERROR(VLOOKUP($A136,Aspirantes!$A:$H,Aspirantes!$G$1,FALSE)),"",VLOOKUP($A136,Aspirantes!$A:$H,Aspirantes!$G$1,FALSE))</f>
        <v/>
      </c>
      <c r="L136" s="674" t="str">
        <f>IF(ISERROR(VLOOKUP($A136,Aspirantes!$A:$H,Aspirantes!$H$1,FALSE)),"",VLOOKUP($A136,Aspirantes!$A:$H,Aspirantes!$H$1,FALSE))</f>
        <v/>
      </c>
      <c r="M136" s="153"/>
      <c r="N136" s="683" t="str">
        <f>IF('16_P2_Prog'!O136&lt;&gt;"",'16_P2_Prog'!O136,'16_P2_Prog'!BL136)</f>
        <v/>
      </c>
      <c r="O136" s="684" t="str">
        <f>IF('17_P2_Ud'!O136&lt;&gt;"",'17_P2_Ud'!O136,'17_P2_Ud'!BL136)</f>
        <v/>
      </c>
      <c r="P136" s="228"/>
      <c r="Q136" s="267"/>
      <c r="R136" s="267"/>
      <c r="S136" s="676" t="str">
        <f>IF(AND(N136&lt;&gt;"",O136&lt;&gt;""),IF('16_P2_Prog'!O136&lt;&gt;"","---",IF(ISERROR(SUMPRODUCT(N136:O136,$N$6:$O$6)/SUM($N$6:$O$6)),"",ROUND(SUMPRODUCT(N136:O136,$N$6:$O$6)/SUM($N$6:$O$6),4))),"")</f>
        <v/>
      </c>
      <c r="T136" s="267"/>
      <c r="U136" s="681" t="str">
        <f t="shared" si="12"/>
        <v/>
      </c>
      <c r="V136" s="518" t="str">
        <f t="shared" si="13"/>
        <v/>
      </c>
      <c r="W136" s="831" t="str">
        <f>IF('20_P2_Alega'!R136&lt;&gt;"","Estim","")</f>
        <v/>
      </c>
      <c r="X136" s="1677"/>
      <c r="Y136" s="1683" t="str">
        <f t="shared" si="14"/>
        <v/>
      </c>
      <c r="Z136" s="1684" t="str">
        <f t="shared" si="9"/>
        <v/>
      </c>
      <c r="AA136" s="1687" t="str">
        <f t="shared" si="10"/>
        <v/>
      </c>
      <c r="AB136" s="1688" t="str">
        <f t="shared" si="11"/>
        <v/>
      </c>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8" customHeight="1" x14ac:dyDescent="0.2">
      <c r="A137" s="1527" t="str">
        <f>CONCATENATE('01_Carga'!$M$5,"_",$H137)</f>
        <v>FI__120</v>
      </c>
      <c r="B137" s="1405"/>
      <c r="C137" s="1460" t="str">
        <f>'12_P1_Lista'!T137</f>
        <v/>
      </c>
      <c r="D137" s="1461" t="str">
        <f>'12_P1_Lista'!U137</f>
        <v/>
      </c>
      <c r="E137" s="1405"/>
      <c r="F137" s="1726" t="str">
        <f>IF('14_P2_Convoca'!F138&lt;&gt;"",'14_P2_Convoca'!F138,"")</f>
        <v/>
      </c>
      <c r="G137" s="1581"/>
      <c r="H137" s="1202">
        <v>120</v>
      </c>
      <c r="I137" s="134" t="str">
        <f>IF(ISERROR(VLOOKUP($A137,Aspirantes!$A:$H,Aspirantes!$E$1,FALSE)),"",VLOOKUP($A137,Aspirantes!$A:$H,Aspirantes!$E$1,FALSE))</f>
        <v/>
      </c>
      <c r="J137" s="672" t="str">
        <f>IF(ISERROR(VLOOKUP($A137,Aspirantes!$A:$H,Aspirantes!$F$1,FALSE)),"",VLOOKUP($A137,Aspirantes!$A:$H,Aspirantes!$F$1,FALSE))</f>
        <v/>
      </c>
      <c r="K137" s="673" t="str">
        <f>IF(ISERROR(VLOOKUP($A137,Aspirantes!$A:$H,Aspirantes!$G$1,FALSE)),"",VLOOKUP($A137,Aspirantes!$A:$H,Aspirantes!$G$1,FALSE))</f>
        <v/>
      </c>
      <c r="L137" s="674" t="str">
        <f>IF(ISERROR(VLOOKUP($A137,Aspirantes!$A:$H,Aspirantes!$H$1,FALSE)),"",VLOOKUP($A137,Aspirantes!$A:$H,Aspirantes!$H$1,FALSE))</f>
        <v/>
      </c>
      <c r="M137" s="153"/>
      <c r="N137" s="683" t="str">
        <f>IF('16_P2_Prog'!O137&lt;&gt;"",'16_P2_Prog'!O137,'16_P2_Prog'!BL137)</f>
        <v/>
      </c>
      <c r="O137" s="684" t="str">
        <f>IF('17_P2_Ud'!O137&lt;&gt;"",'17_P2_Ud'!O137,'17_P2_Ud'!BL137)</f>
        <v/>
      </c>
      <c r="P137" s="228"/>
      <c r="Q137" s="267"/>
      <c r="R137" s="267"/>
      <c r="S137" s="676" t="str">
        <f>IF(AND(N137&lt;&gt;"",O137&lt;&gt;""),IF('16_P2_Prog'!O137&lt;&gt;"","---",IF(ISERROR(SUMPRODUCT(N137:O137,$N$6:$O$6)/SUM($N$6:$O$6)),"",ROUND(SUMPRODUCT(N137:O137,$N$6:$O$6)/SUM($N$6:$O$6),4))),"")</f>
        <v/>
      </c>
      <c r="T137" s="267"/>
      <c r="U137" s="681" t="str">
        <f t="shared" si="12"/>
        <v/>
      </c>
      <c r="V137" s="518" t="str">
        <f t="shared" si="13"/>
        <v/>
      </c>
      <c r="W137" s="831" t="str">
        <f>IF('20_P2_Alega'!R137&lt;&gt;"","Estim","")</f>
        <v/>
      </c>
      <c r="X137" s="1677"/>
      <c r="Y137" s="1683" t="str">
        <f t="shared" si="14"/>
        <v/>
      </c>
      <c r="Z137" s="1684" t="str">
        <f t="shared" si="9"/>
        <v/>
      </c>
      <c r="AA137" s="1687" t="str">
        <f t="shared" si="10"/>
        <v/>
      </c>
      <c r="AB137" s="1688" t="str">
        <f t="shared" si="11"/>
        <v/>
      </c>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8" customHeight="1" x14ac:dyDescent="0.2">
      <c r="A138" s="1527" t="str">
        <f>CONCATENATE('01_Carga'!$M$5,"_",$H138)</f>
        <v>FI__121</v>
      </c>
      <c r="B138" s="1405"/>
      <c r="C138" s="1460" t="str">
        <f>'12_P1_Lista'!T138</f>
        <v/>
      </c>
      <c r="D138" s="1461" t="str">
        <f>'12_P1_Lista'!U138</f>
        <v/>
      </c>
      <c r="E138" s="1405"/>
      <c r="F138" s="1726" t="str">
        <f>IF('14_P2_Convoca'!F139&lt;&gt;"",'14_P2_Convoca'!F139,"")</f>
        <v/>
      </c>
      <c r="G138" s="1581"/>
      <c r="H138" s="1202">
        <v>121</v>
      </c>
      <c r="I138" s="134" t="str">
        <f>IF(ISERROR(VLOOKUP($A138,Aspirantes!$A:$H,Aspirantes!$E$1,FALSE)),"",VLOOKUP($A138,Aspirantes!$A:$H,Aspirantes!$E$1,FALSE))</f>
        <v/>
      </c>
      <c r="J138" s="672" t="str">
        <f>IF(ISERROR(VLOOKUP($A138,Aspirantes!$A:$H,Aspirantes!$F$1,FALSE)),"",VLOOKUP($A138,Aspirantes!$A:$H,Aspirantes!$F$1,FALSE))</f>
        <v/>
      </c>
      <c r="K138" s="673" t="str">
        <f>IF(ISERROR(VLOOKUP($A138,Aspirantes!$A:$H,Aspirantes!$G$1,FALSE)),"",VLOOKUP($A138,Aspirantes!$A:$H,Aspirantes!$G$1,FALSE))</f>
        <v/>
      </c>
      <c r="L138" s="674" t="str">
        <f>IF(ISERROR(VLOOKUP($A138,Aspirantes!$A:$H,Aspirantes!$H$1,FALSE)),"",VLOOKUP($A138,Aspirantes!$A:$H,Aspirantes!$H$1,FALSE))</f>
        <v/>
      </c>
      <c r="M138" s="153"/>
      <c r="N138" s="683" t="str">
        <f>IF('16_P2_Prog'!O138&lt;&gt;"",'16_P2_Prog'!O138,'16_P2_Prog'!BL138)</f>
        <v/>
      </c>
      <c r="O138" s="684" t="str">
        <f>IF('17_P2_Ud'!O138&lt;&gt;"",'17_P2_Ud'!O138,'17_P2_Ud'!BL138)</f>
        <v/>
      </c>
      <c r="P138" s="228"/>
      <c r="Q138" s="267"/>
      <c r="R138" s="267"/>
      <c r="S138" s="676" t="str">
        <f>IF(AND(N138&lt;&gt;"",O138&lt;&gt;""),IF('16_P2_Prog'!O138&lt;&gt;"","---",IF(ISERROR(SUMPRODUCT(N138:O138,$N$6:$O$6)/SUM($N$6:$O$6)),"",ROUND(SUMPRODUCT(N138:O138,$N$6:$O$6)/SUM($N$6:$O$6),4))),"")</f>
        <v/>
      </c>
      <c r="T138" s="267"/>
      <c r="U138" s="681" t="str">
        <f t="shared" si="12"/>
        <v/>
      </c>
      <c r="V138" s="518" t="str">
        <f t="shared" si="13"/>
        <v/>
      </c>
      <c r="W138" s="831" t="str">
        <f>IF('20_P2_Alega'!R138&lt;&gt;"","Estim","")</f>
        <v/>
      </c>
      <c r="X138" s="1677"/>
      <c r="Y138" s="1683" t="str">
        <f t="shared" si="14"/>
        <v/>
      </c>
      <c r="Z138" s="1684" t="str">
        <f t="shared" si="9"/>
        <v/>
      </c>
      <c r="AA138" s="1687" t="str">
        <f t="shared" si="10"/>
        <v/>
      </c>
      <c r="AB138" s="1688" t="str">
        <f t="shared" si="11"/>
        <v/>
      </c>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8" customHeight="1" x14ac:dyDescent="0.2">
      <c r="A139" s="1527" t="str">
        <f>CONCATENATE('01_Carga'!$M$5,"_",$H139)</f>
        <v>FI__122</v>
      </c>
      <c r="B139" s="1405"/>
      <c r="C139" s="1460" t="str">
        <f>'12_P1_Lista'!T139</f>
        <v/>
      </c>
      <c r="D139" s="1461" t="str">
        <f>'12_P1_Lista'!U139</f>
        <v/>
      </c>
      <c r="E139" s="1405"/>
      <c r="F139" s="1726" t="str">
        <f>IF('14_P2_Convoca'!F140&lt;&gt;"",'14_P2_Convoca'!F140,"")</f>
        <v/>
      </c>
      <c r="G139" s="1581"/>
      <c r="H139" s="1202">
        <v>122</v>
      </c>
      <c r="I139" s="134" t="str">
        <f>IF(ISERROR(VLOOKUP($A139,Aspirantes!$A:$H,Aspirantes!$E$1,FALSE)),"",VLOOKUP($A139,Aspirantes!$A:$H,Aspirantes!$E$1,FALSE))</f>
        <v/>
      </c>
      <c r="J139" s="672" t="str">
        <f>IF(ISERROR(VLOOKUP($A139,Aspirantes!$A:$H,Aspirantes!$F$1,FALSE)),"",VLOOKUP($A139,Aspirantes!$A:$H,Aspirantes!$F$1,FALSE))</f>
        <v/>
      </c>
      <c r="K139" s="673" t="str">
        <f>IF(ISERROR(VLOOKUP($A139,Aspirantes!$A:$H,Aspirantes!$G$1,FALSE)),"",VLOOKUP($A139,Aspirantes!$A:$H,Aspirantes!$G$1,FALSE))</f>
        <v/>
      </c>
      <c r="L139" s="674" t="str">
        <f>IF(ISERROR(VLOOKUP($A139,Aspirantes!$A:$H,Aspirantes!$H$1,FALSE)),"",VLOOKUP($A139,Aspirantes!$A:$H,Aspirantes!$H$1,FALSE))</f>
        <v/>
      </c>
      <c r="M139" s="153"/>
      <c r="N139" s="683" t="str">
        <f>IF('16_P2_Prog'!O139&lt;&gt;"",'16_P2_Prog'!O139,'16_P2_Prog'!BL139)</f>
        <v/>
      </c>
      <c r="O139" s="684" t="str">
        <f>IF('17_P2_Ud'!O139&lt;&gt;"",'17_P2_Ud'!O139,'17_P2_Ud'!BL139)</f>
        <v/>
      </c>
      <c r="P139" s="228"/>
      <c r="Q139" s="267"/>
      <c r="R139" s="267"/>
      <c r="S139" s="676" t="str">
        <f>IF(AND(N139&lt;&gt;"",O139&lt;&gt;""),IF('16_P2_Prog'!O139&lt;&gt;"","---",IF(ISERROR(SUMPRODUCT(N139:O139,$N$6:$O$6)/SUM($N$6:$O$6)),"",ROUND(SUMPRODUCT(N139:O139,$N$6:$O$6)/SUM($N$6:$O$6),4))),"")</f>
        <v/>
      </c>
      <c r="T139" s="267"/>
      <c r="U139" s="681" t="str">
        <f t="shared" si="12"/>
        <v/>
      </c>
      <c r="V139" s="518" t="str">
        <f t="shared" si="13"/>
        <v/>
      </c>
      <c r="W139" s="831" t="str">
        <f>IF('20_P2_Alega'!R139&lt;&gt;"","Estim","")</f>
        <v/>
      </c>
      <c r="X139" s="1677"/>
      <c r="Y139" s="1683" t="str">
        <f t="shared" si="14"/>
        <v/>
      </c>
      <c r="Z139" s="1684" t="str">
        <f t="shared" si="9"/>
        <v/>
      </c>
      <c r="AA139" s="1687" t="str">
        <f t="shared" si="10"/>
        <v/>
      </c>
      <c r="AB139" s="1688" t="str">
        <f t="shared" si="11"/>
        <v/>
      </c>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8" customHeight="1" x14ac:dyDescent="0.2">
      <c r="A140" s="1527" t="str">
        <f>CONCATENATE('01_Carga'!$M$5,"_",$H140)</f>
        <v>FI__123</v>
      </c>
      <c r="B140" s="1405"/>
      <c r="C140" s="1460" t="str">
        <f>'12_P1_Lista'!T140</f>
        <v/>
      </c>
      <c r="D140" s="1461" t="str">
        <f>'12_P1_Lista'!U140</f>
        <v/>
      </c>
      <c r="E140" s="1405"/>
      <c r="F140" s="1726" t="str">
        <f>IF('14_P2_Convoca'!F141&lt;&gt;"",'14_P2_Convoca'!F141,"")</f>
        <v/>
      </c>
      <c r="G140" s="1581"/>
      <c r="H140" s="1202">
        <v>123</v>
      </c>
      <c r="I140" s="134" t="str">
        <f>IF(ISERROR(VLOOKUP($A140,Aspirantes!$A:$H,Aspirantes!$E$1,FALSE)),"",VLOOKUP($A140,Aspirantes!$A:$H,Aspirantes!$E$1,FALSE))</f>
        <v/>
      </c>
      <c r="J140" s="672" t="str">
        <f>IF(ISERROR(VLOOKUP($A140,Aspirantes!$A:$H,Aspirantes!$F$1,FALSE)),"",VLOOKUP($A140,Aspirantes!$A:$H,Aspirantes!$F$1,FALSE))</f>
        <v/>
      </c>
      <c r="K140" s="673" t="str">
        <f>IF(ISERROR(VLOOKUP($A140,Aspirantes!$A:$H,Aspirantes!$G$1,FALSE)),"",VLOOKUP($A140,Aspirantes!$A:$H,Aspirantes!$G$1,FALSE))</f>
        <v/>
      </c>
      <c r="L140" s="674" t="str">
        <f>IF(ISERROR(VLOOKUP($A140,Aspirantes!$A:$H,Aspirantes!$H$1,FALSE)),"",VLOOKUP($A140,Aspirantes!$A:$H,Aspirantes!$H$1,FALSE))</f>
        <v/>
      </c>
      <c r="M140" s="153"/>
      <c r="N140" s="683" t="str">
        <f>IF('16_P2_Prog'!O140&lt;&gt;"",'16_P2_Prog'!O140,'16_P2_Prog'!BL140)</f>
        <v/>
      </c>
      <c r="O140" s="684" t="str">
        <f>IF('17_P2_Ud'!O140&lt;&gt;"",'17_P2_Ud'!O140,'17_P2_Ud'!BL140)</f>
        <v/>
      </c>
      <c r="P140" s="228"/>
      <c r="Q140" s="267"/>
      <c r="R140" s="267"/>
      <c r="S140" s="676" t="str">
        <f>IF(AND(N140&lt;&gt;"",O140&lt;&gt;""),IF('16_P2_Prog'!O140&lt;&gt;"","---",IF(ISERROR(SUMPRODUCT(N140:O140,$N$6:$O$6)/SUM($N$6:$O$6)),"",ROUND(SUMPRODUCT(N140:O140,$N$6:$O$6)/SUM($N$6:$O$6),4))),"")</f>
        <v/>
      </c>
      <c r="T140" s="267"/>
      <c r="U140" s="681" t="str">
        <f t="shared" si="12"/>
        <v/>
      </c>
      <c r="V140" s="518" t="str">
        <f t="shared" si="13"/>
        <v/>
      </c>
      <c r="W140" s="831" t="str">
        <f>IF('20_P2_Alega'!R140&lt;&gt;"","Estim","")</f>
        <v/>
      </c>
      <c r="X140" s="1677"/>
      <c r="Y140" s="1683" t="str">
        <f t="shared" si="14"/>
        <v/>
      </c>
      <c r="Z140" s="1684" t="str">
        <f t="shared" si="9"/>
        <v/>
      </c>
      <c r="AA140" s="1687" t="str">
        <f t="shared" si="10"/>
        <v/>
      </c>
      <c r="AB140" s="1688" t="str">
        <f t="shared" si="11"/>
        <v/>
      </c>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8" customHeight="1" x14ac:dyDescent="0.2">
      <c r="A141" s="1527" t="str">
        <f>CONCATENATE('01_Carga'!$M$5,"_",$H141)</f>
        <v>FI__124</v>
      </c>
      <c r="B141" s="1405"/>
      <c r="C141" s="1460" t="str">
        <f>'12_P1_Lista'!T141</f>
        <v/>
      </c>
      <c r="D141" s="1461" t="str">
        <f>'12_P1_Lista'!U141</f>
        <v/>
      </c>
      <c r="E141" s="1405"/>
      <c r="F141" s="1726" t="str">
        <f>IF('14_P2_Convoca'!F142&lt;&gt;"",'14_P2_Convoca'!F142,"")</f>
        <v/>
      </c>
      <c r="G141" s="1581"/>
      <c r="H141" s="1202">
        <v>124</v>
      </c>
      <c r="I141" s="134" t="str">
        <f>IF(ISERROR(VLOOKUP($A141,Aspirantes!$A:$H,Aspirantes!$E$1,FALSE)),"",VLOOKUP($A141,Aspirantes!$A:$H,Aspirantes!$E$1,FALSE))</f>
        <v/>
      </c>
      <c r="J141" s="672" t="str">
        <f>IF(ISERROR(VLOOKUP($A141,Aspirantes!$A:$H,Aspirantes!$F$1,FALSE)),"",VLOOKUP($A141,Aspirantes!$A:$H,Aspirantes!$F$1,FALSE))</f>
        <v/>
      </c>
      <c r="K141" s="673" t="str">
        <f>IF(ISERROR(VLOOKUP($A141,Aspirantes!$A:$H,Aspirantes!$G$1,FALSE)),"",VLOOKUP($A141,Aspirantes!$A:$H,Aspirantes!$G$1,FALSE))</f>
        <v/>
      </c>
      <c r="L141" s="674" t="str">
        <f>IF(ISERROR(VLOOKUP($A141,Aspirantes!$A:$H,Aspirantes!$H$1,FALSE)),"",VLOOKUP($A141,Aspirantes!$A:$H,Aspirantes!$H$1,FALSE))</f>
        <v/>
      </c>
      <c r="M141" s="153"/>
      <c r="N141" s="683" t="str">
        <f>IF('16_P2_Prog'!O141&lt;&gt;"",'16_P2_Prog'!O141,'16_P2_Prog'!BL141)</f>
        <v/>
      </c>
      <c r="O141" s="684" t="str">
        <f>IF('17_P2_Ud'!O141&lt;&gt;"",'17_P2_Ud'!O141,'17_P2_Ud'!BL141)</f>
        <v/>
      </c>
      <c r="P141" s="228"/>
      <c r="Q141" s="267"/>
      <c r="R141" s="267"/>
      <c r="S141" s="676" t="str">
        <f>IF(AND(N141&lt;&gt;"",O141&lt;&gt;""),IF('16_P2_Prog'!O141&lt;&gt;"","---",IF(ISERROR(SUMPRODUCT(N141:O141,$N$6:$O$6)/SUM($N$6:$O$6)),"",ROUND(SUMPRODUCT(N141:O141,$N$6:$O$6)/SUM($N$6:$O$6),4))),"")</f>
        <v/>
      </c>
      <c r="T141" s="267"/>
      <c r="U141" s="681" t="str">
        <f t="shared" si="12"/>
        <v/>
      </c>
      <c r="V141" s="518" t="str">
        <f t="shared" si="13"/>
        <v/>
      </c>
      <c r="W141" s="831" t="str">
        <f>IF('20_P2_Alega'!R141&lt;&gt;"","Estim","")</f>
        <v/>
      </c>
      <c r="X141" s="1677"/>
      <c r="Y141" s="1683" t="str">
        <f t="shared" si="14"/>
        <v/>
      </c>
      <c r="Z141" s="1684" t="str">
        <f t="shared" si="9"/>
        <v/>
      </c>
      <c r="AA141" s="1687" t="str">
        <f t="shared" si="10"/>
        <v/>
      </c>
      <c r="AB141" s="1688" t="str">
        <f t="shared" si="11"/>
        <v/>
      </c>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8" customHeight="1" x14ac:dyDescent="0.2">
      <c r="A142" s="1527" t="str">
        <f>CONCATENATE('01_Carga'!$M$5,"_",$H142)</f>
        <v>FI__125</v>
      </c>
      <c r="B142" s="1405"/>
      <c r="C142" s="1460" t="str">
        <f>'12_P1_Lista'!T142</f>
        <v/>
      </c>
      <c r="D142" s="1461" t="str">
        <f>'12_P1_Lista'!U142</f>
        <v/>
      </c>
      <c r="E142" s="1405"/>
      <c r="F142" s="1726" t="str">
        <f>IF('14_P2_Convoca'!F143&lt;&gt;"",'14_P2_Convoca'!F143,"")</f>
        <v/>
      </c>
      <c r="G142" s="1581"/>
      <c r="H142" s="1202">
        <v>125</v>
      </c>
      <c r="I142" s="134" t="str">
        <f>IF(ISERROR(VLOOKUP($A142,Aspirantes!$A:$H,Aspirantes!$E$1,FALSE)),"",VLOOKUP($A142,Aspirantes!$A:$H,Aspirantes!$E$1,FALSE))</f>
        <v/>
      </c>
      <c r="J142" s="672" t="str">
        <f>IF(ISERROR(VLOOKUP($A142,Aspirantes!$A:$H,Aspirantes!$F$1,FALSE)),"",VLOOKUP($A142,Aspirantes!$A:$H,Aspirantes!$F$1,FALSE))</f>
        <v/>
      </c>
      <c r="K142" s="673" t="str">
        <f>IF(ISERROR(VLOOKUP($A142,Aspirantes!$A:$H,Aspirantes!$G$1,FALSE)),"",VLOOKUP($A142,Aspirantes!$A:$H,Aspirantes!$G$1,FALSE))</f>
        <v/>
      </c>
      <c r="L142" s="674" t="str">
        <f>IF(ISERROR(VLOOKUP($A142,Aspirantes!$A:$H,Aspirantes!$H$1,FALSE)),"",VLOOKUP($A142,Aspirantes!$A:$H,Aspirantes!$H$1,FALSE))</f>
        <v/>
      </c>
      <c r="M142" s="153"/>
      <c r="N142" s="683" t="str">
        <f>IF('16_P2_Prog'!O142&lt;&gt;"",'16_P2_Prog'!O142,'16_P2_Prog'!BL142)</f>
        <v/>
      </c>
      <c r="O142" s="684" t="str">
        <f>IF('17_P2_Ud'!O142&lt;&gt;"",'17_P2_Ud'!O142,'17_P2_Ud'!BL142)</f>
        <v/>
      </c>
      <c r="P142" s="228"/>
      <c r="Q142" s="267"/>
      <c r="R142" s="267"/>
      <c r="S142" s="676" t="str">
        <f>IF(AND(N142&lt;&gt;"",O142&lt;&gt;""),IF('16_P2_Prog'!O142&lt;&gt;"","---",IF(ISERROR(SUMPRODUCT(N142:O142,$N$6:$O$6)/SUM($N$6:$O$6)),"",ROUND(SUMPRODUCT(N142:O142,$N$6:$O$6)/SUM($N$6:$O$6),4))),"")</f>
        <v/>
      </c>
      <c r="T142" s="267"/>
      <c r="U142" s="681" t="str">
        <f t="shared" si="12"/>
        <v/>
      </c>
      <c r="V142" s="518" t="str">
        <f t="shared" si="13"/>
        <v/>
      </c>
      <c r="W142" s="831" t="str">
        <f>IF('20_P2_Alega'!R142&lt;&gt;"","Estim","")</f>
        <v/>
      </c>
      <c r="X142" s="1677"/>
      <c r="Y142" s="1683" t="str">
        <f t="shared" si="14"/>
        <v/>
      </c>
      <c r="Z142" s="1684" t="str">
        <f t="shared" si="9"/>
        <v/>
      </c>
      <c r="AA142" s="1687" t="str">
        <f t="shared" si="10"/>
        <v/>
      </c>
      <c r="AB142" s="1688" t="str">
        <f t="shared" si="11"/>
        <v/>
      </c>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8" customHeight="1" x14ac:dyDescent="0.2">
      <c r="A143" s="1527" t="str">
        <f>CONCATENATE('01_Carga'!$M$5,"_",$H143)</f>
        <v>FI__126</v>
      </c>
      <c r="B143" s="1405"/>
      <c r="C143" s="1460" t="str">
        <f>'12_P1_Lista'!T143</f>
        <v/>
      </c>
      <c r="D143" s="1461" t="str">
        <f>'12_P1_Lista'!U143</f>
        <v/>
      </c>
      <c r="E143" s="1405"/>
      <c r="F143" s="1726" t="str">
        <f>IF('14_P2_Convoca'!F144&lt;&gt;"",'14_P2_Convoca'!F144,"")</f>
        <v/>
      </c>
      <c r="G143" s="1581"/>
      <c r="H143" s="1202">
        <v>126</v>
      </c>
      <c r="I143" s="134" t="str">
        <f>IF(ISERROR(VLOOKUP($A143,Aspirantes!$A:$H,Aspirantes!$E$1,FALSE)),"",VLOOKUP($A143,Aspirantes!$A:$H,Aspirantes!$E$1,FALSE))</f>
        <v/>
      </c>
      <c r="J143" s="672" t="str">
        <f>IF(ISERROR(VLOOKUP($A143,Aspirantes!$A:$H,Aspirantes!$F$1,FALSE)),"",VLOOKUP($A143,Aspirantes!$A:$H,Aspirantes!$F$1,FALSE))</f>
        <v/>
      </c>
      <c r="K143" s="673" t="str">
        <f>IF(ISERROR(VLOOKUP($A143,Aspirantes!$A:$H,Aspirantes!$G$1,FALSE)),"",VLOOKUP($A143,Aspirantes!$A:$H,Aspirantes!$G$1,FALSE))</f>
        <v/>
      </c>
      <c r="L143" s="674" t="str">
        <f>IF(ISERROR(VLOOKUP($A143,Aspirantes!$A:$H,Aspirantes!$H$1,FALSE)),"",VLOOKUP($A143,Aspirantes!$A:$H,Aspirantes!$H$1,FALSE))</f>
        <v/>
      </c>
      <c r="M143" s="153"/>
      <c r="N143" s="683" t="str">
        <f>IF('16_P2_Prog'!O143&lt;&gt;"",'16_P2_Prog'!O143,'16_P2_Prog'!BL143)</f>
        <v/>
      </c>
      <c r="O143" s="684" t="str">
        <f>IF('17_P2_Ud'!O143&lt;&gt;"",'17_P2_Ud'!O143,'17_P2_Ud'!BL143)</f>
        <v/>
      </c>
      <c r="P143" s="228"/>
      <c r="Q143" s="267"/>
      <c r="R143" s="267"/>
      <c r="S143" s="676" t="str">
        <f>IF(AND(N143&lt;&gt;"",O143&lt;&gt;""),IF('16_P2_Prog'!O143&lt;&gt;"","---",IF(ISERROR(SUMPRODUCT(N143:O143,$N$6:$O$6)/SUM($N$6:$O$6)),"",ROUND(SUMPRODUCT(N143:O143,$N$6:$O$6)/SUM($N$6:$O$6),4))),"")</f>
        <v/>
      </c>
      <c r="T143" s="267"/>
      <c r="U143" s="681" t="str">
        <f t="shared" si="12"/>
        <v/>
      </c>
      <c r="V143" s="518" t="str">
        <f t="shared" si="13"/>
        <v/>
      </c>
      <c r="W143" s="831" t="str">
        <f>IF('20_P2_Alega'!R143&lt;&gt;"","Estim","")</f>
        <v/>
      </c>
      <c r="X143" s="1677"/>
      <c r="Y143" s="1683" t="str">
        <f t="shared" si="14"/>
        <v/>
      </c>
      <c r="Z143" s="1684" t="str">
        <f t="shared" si="9"/>
        <v/>
      </c>
      <c r="AA143" s="1687" t="str">
        <f t="shared" si="10"/>
        <v/>
      </c>
      <c r="AB143" s="1688" t="str">
        <f t="shared" si="11"/>
        <v/>
      </c>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8" customHeight="1" x14ac:dyDescent="0.2">
      <c r="A144" s="1527" t="str">
        <f>CONCATENATE('01_Carga'!$M$5,"_",$H144)</f>
        <v>FI__127</v>
      </c>
      <c r="B144" s="1405"/>
      <c r="C144" s="1460" t="str">
        <f>'12_P1_Lista'!T144</f>
        <v/>
      </c>
      <c r="D144" s="1461" t="str">
        <f>'12_P1_Lista'!U144</f>
        <v/>
      </c>
      <c r="E144" s="1405"/>
      <c r="F144" s="1726" t="str">
        <f>IF('14_P2_Convoca'!F145&lt;&gt;"",'14_P2_Convoca'!F145,"")</f>
        <v/>
      </c>
      <c r="G144" s="1581"/>
      <c r="H144" s="1202">
        <v>127</v>
      </c>
      <c r="I144" s="134" t="str">
        <f>IF(ISERROR(VLOOKUP($A144,Aspirantes!$A:$H,Aspirantes!$E$1,FALSE)),"",VLOOKUP($A144,Aspirantes!$A:$H,Aspirantes!$E$1,FALSE))</f>
        <v/>
      </c>
      <c r="J144" s="672" t="str">
        <f>IF(ISERROR(VLOOKUP($A144,Aspirantes!$A:$H,Aspirantes!$F$1,FALSE)),"",VLOOKUP($A144,Aspirantes!$A:$H,Aspirantes!$F$1,FALSE))</f>
        <v/>
      </c>
      <c r="K144" s="673" t="str">
        <f>IF(ISERROR(VLOOKUP($A144,Aspirantes!$A:$H,Aspirantes!$G$1,FALSE)),"",VLOOKUP($A144,Aspirantes!$A:$H,Aspirantes!$G$1,FALSE))</f>
        <v/>
      </c>
      <c r="L144" s="674" t="str">
        <f>IF(ISERROR(VLOOKUP($A144,Aspirantes!$A:$H,Aspirantes!$H$1,FALSE)),"",VLOOKUP($A144,Aspirantes!$A:$H,Aspirantes!$H$1,FALSE))</f>
        <v/>
      </c>
      <c r="M144" s="153"/>
      <c r="N144" s="683" t="str">
        <f>IF('16_P2_Prog'!O144&lt;&gt;"",'16_P2_Prog'!O144,'16_P2_Prog'!BL144)</f>
        <v/>
      </c>
      <c r="O144" s="684" t="str">
        <f>IF('17_P2_Ud'!O144&lt;&gt;"",'17_P2_Ud'!O144,'17_P2_Ud'!BL144)</f>
        <v/>
      </c>
      <c r="P144" s="228"/>
      <c r="Q144" s="267"/>
      <c r="R144" s="267"/>
      <c r="S144" s="676" t="str">
        <f>IF(AND(N144&lt;&gt;"",O144&lt;&gt;""),IF('16_P2_Prog'!O144&lt;&gt;"","---",IF(ISERROR(SUMPRODUCT(N144:O144,$N$6:$O$6)/SUM($N$6:$O$6)),"",ROUND(SUMPRODUCT(N144:O144,$N$6:$O$6)/SUM($N$6:$O$6),4))),"")</f>
        <v/>
      </c>
      <c r="T144" s="267"/>
      <c r="U144" s="681" t="str">
        <f t="shared" si="12"/>
        <v/>
      </c>
      <c r="V144" s="518" t="str">
        <f t="shared" si="13"/>
        <v/>
      </c>
      <c r="W144" s="831" t="str">
        <f>IF('20_P2_Alega'!R144&lt;&gt;"","Estim","")</f>
        <v/>
      </c>
      <c r="X144" s="1677"/>
      <c r="Y144" s="1683" t="str">
        <f t="shared" si="14"/>
        <v/>
      </c>
      <c r="Z144" s="1684" t="str">
        <f t="shared" si="9"/>
        <v/>
      </c>
      <c r="AA144" s="1687" t="str">
        <f t="shared" si="10"/>
        <v/>
      </c>
      <c r="AB144" s="1688" t="str">
        <f t="shared" si="11"/>
        <v/>
      </c>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8" customHeight="1" x14ac:dyDescent="0.2">
      <c r="A145" s="1527" t="str">
        <f>CONCATENATE('01_Carga'!$M$5,"_",$H145)</f>
        <v>FI__128</v>
      </c>
      <c r="B145" s="1405"/>
      <c r="C145" s="1460" t="str">
        <f>'12_P1_Lista'!T145</f>
        <v/>
      </c>
      <c r="D145" s="1461" t="str">
        <f>'12_P1_Lista'!U145</f>
        <v/>
      </c>
      <c r="E145" s="1405"/>
      <c r="F145" s="1726" t="str">
        <f>IF('14_P2_Convoca'!F146&lt;&gt;"",'14_P2_Convoca'!F146,"")</f>
        <v/>
      </c>
      <c r="G145" s="1581"/>
      <c r="H145" s="1202">
        <v>128</v>
      </c>
      <c r="I145" s="134" t="str">
        <f>IF(ISERROR(VLOOKUP($A145,Aspirantes!$A:$H,Aspirantes!$E$1,FALSE)),"",VLOOKUP($A145,Aspirantes!$A:$H,Aspirantes!$E$1,FALSE))</f>
        <v/>
      </c>
      <c r="J145" s="672" t="str">
        <f>IF(ISERROR(VLOOKUP($A145,Aspirantes!$A:$H,Aspirantes!$F$1,FALSE)),"",VLOOKUP($A145,Aspirantes!$A:$H,Aspirantes!$F$1,FALSE))</f>
        <v/>
      </c>
      <c r="K145" s="673" t="str">
        <f>IF(ISERROR(VLOOKUP($A145,Aspirantes!$A:$H,Aspirantes!$G$1,FALSE)),"",VLOOKUP($A145,Aspirantes!$A:$H,Aspirantes!$G$1,FALSE))</f>
        <v/>
      </c>
      <c r="L145" s="674" t="str">
        <f>IF(ISERROR(VLOOKUP($A145,Aspirantes!$A:$H,Aspirantes!$H$1,FALSE)),"",VLOOKUP($A145,Aspirantes!$A:$H,Aspirantes!$H$1,FALSE))</f>
        <v/>
      </c>
      <c r="M145" s="153"/>
      <c r="N145" s="683" t="str">
        <f>IF('16_P2_Prog'!O145&lt;&gt;"",'16_P2_Prog'!O145,'16_P2_Prog'!BL145)</f>
        <v/>
      </c>
      <c r="O145" s="684" t="str">
        <f>IF('17_P2_Ud'!O145&lt;&gt;"",'17_P2_Ud'!O145,'17_P2_Ud'!BL145)</f>
        <v/>
      </c>
      <c r="P145" s="228"/>
      <c r="Q145" s="267"/>
      <c r="R145" s="267"/>
      <c r="S145" s="676" t="str">
        <f>IF(AND(N145&lt;&gt;"",O145&lt;&gt;""),IF('16_P2_Prog'!O145&lt;&gt;"","---",IF(ISERROR(SUMPRODUCT(N145:O145,$N$6:$O$6)/SUM($N$6:$O$6)),"",ROUND(SUMPRODUCT(N145:O145,$N$6:$O$6)/SUM($N$6:$O$6),4))),"")</f>
        <v/>
      </c>
      <c r="T145" s="267"/>
      <c r="U145" s="681" t="str">
        <f t="shared" si="12"/>
        <v/>
      </c>
      <c r="V145" s="518" t="str">
        <f t="shared" si="13"/>
        <v/>
      </c>
      <c r="W145" s="831" t="str">
        <f>IF('20_P2_Alega'!R145&lt;&gt;"","Estim","")</f>
        <v/>
      </c>
      <c r="X145" s="1677"/>
      <c r="Y145" s="1683" t="str">
        <f t="shared" si="14"/>
        <v/>
      </c>
      <c r="Z145" s="1684" t="str">
        <f t="shared" si="9"/>
        <v/>
      </c>
      <c r="AA145" s="1687" t="str">
        <f t="shared" si="10"/>
        <v/>
      </c>
      <c r="AB145" s="1688" t="str">
        <f t="shared" si="11"/>
        <v/>
      </c>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8" customHeight="1" x14ac:dyDescent="0.2">
      <c r="A146" s="1527" t="str">
        <f>CONCATENATE('01_Carga'!$M$5,"_",$H146)</f>
        <v>FI__129</v>
      </c>
      <c r="B146" s="1405"/>
      <c r="C146" s="1460" t="str">
        <f>'12_P1_Lista'!T146</f>
        <v/>
      </c>
      <c r="D146" s="1461" t="str">
        <f>'12_P1_Lista'!U146</f>
        <v/>
      </c>
      <c r="E146" s="1405"/>
      <c r="F146" s="1726" t="str">
        <f>IF('14_P2_Convoca'!F147&lt;&gt;"",'14_P2_Convoca'!F147,"")</f>
        <v/>
      </c>
      <c r="G146" s="1581"/>
      <c r="H146" s="1202">
        <v>129</v>
      </c>
      <c r="I146" s="134" t="str">
        <f>IF(ISERROR(VLOOKUP($A146,Aspirantes!$A:$H,Aspirantes!$E$1,FALSE)),"",VLOOKUP($A146,Aspirantes!$A:$H,Aspirantes!$E$1,FALSE))</f>
        <v/>
      </c>
      <c r="J146" s="672" t="str">
        <f>IF(ISERROR(VLOOKUP($A146,Aspirantes!$A:$H,Aspirantes!$F$1,FALSE)),"",VLOOKUP($A146,Aspirantes!$A:$H,Aspirantes!$F$1,FALSE))</f>
        <v/>
      </c>
      <c r="K146" s="673" t="str">
        <f>IF(ISERROR(VLOOKUP($A146,Aspirantes!$A:$H,Aspirantes!$G$1,FALSE)),"",VLOOKUP($A146,Aspirantes!$A:$H,Aspirantes!$G$1,FALSE))</f>
        <v/>
      </c>
      <c r="L146" s="674" t="str">
        <f>IF(ISERROR(VLOOKUP($A146,Aspirantes!$A:$H,Aspirantes!$H$1,FALSE)),"",VLOOKUP($A146,Aspirantes!$A:$H,Aspirantes!$H$1,FALSE))</f>
        <v/>
      </c>
      <c r="M146" s="153"/>
      <c r="N146" s="683" t="str">
        <f>IF('16_P2_Prog'!O146&lt;&gt;"",'16_P2_Prog'!O146,'16_P2_Prog'!BL146)</f>
        <v/>
      </c>
      <c r="O146" s="684" t="str">
        <f>IF('17_P2_Ud'!O146&lt;&gt;"",'17_P2_Ud'!O146,'17_P2_Ud'!BL146)</f>
        <v/>
      </c>
      <c r="P146" s="228"/>
      <c r="Q146" s="267"/>
      <c r="R146" s="267"/>
      <c r="S146" s="676" t="str">
        <f>IF(AND(N146&lt;&gt;"",O146&lt;&gt;""),IF('16_P2_Prog'!O146&lt;&gt;"","---",IF(ISERROR(SUMPRODUCT(N146:O146,$N$6:$O$6)/SUM($N$6:$O$6)),"",ROUND(SUMPRODUCT(N146:O146,$N$6:$O$6)/SUM($N$6:$O$6),4))),"")</f>
        <v/>
      </c>
      <c r="T146" s="267"/>
      <c r="U146" s="681" t="str">
        <f t="shared" si="12"/>
        <v/>
      </c>
      <c r="V146" s="518" t="str">
        <f t="shared" si="13"/>
        <v/>
      </c>
      <c r="W146" s="831" t="str">
        <f>IF('20_P2_Alega'!R146&lt;&gt;"","Estim","")</f>
        <v/>
      </c>
      <c r="X146" s="1677"/>
      <c r="Y146" s="1683" t="str">
        <f t="shared" si="14"/>
        <v/>
      </c>
      <c r="Z146" s="1684" t="str">
        <f t="shared" ref="Z146:Z167" si="15">IF(AA146="SÍ",S146,"")</f>
        <v/>
      </c>
      <c r="AA146" s="1687" t="str">
        <f t="shared" ref="AA146:AA167" si="16">IF(C146="NO","NO",U146)</f>
        <v/>
      </c>
      <c r="AB146" s="1688" t="str">
        <f t="shared" ref="AB146:AB167" si="17">IF(C146="NO",D146,V146)</f>
        <v/>
      </c>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8" customHeight="1" x14ac:dyDescent="0.2">
      <c r="A147" s="1527" t="str">
        <f>CONCATENATE('01_Carga'!$M$5,"_",$H147)</f>
        <v>FI__130</v>
      </c>
      <c r="B147" s="1405"/>
      <c r="C147" s="1460" t="str">
        <f>'12_P1_Lista'!T147</f>
        <v/>
      </c>
      <c r="D147" s="1461" t="str">
        <f>'12_P1_Lista'!U147</f>
        <v/>
      </c>
      <c r="E147" s="1405"/>
      <c r="F147" s="1726" t="str">
        <f>IF('14_P2_Convoca'!F148&lt;&gt;"",'14_P2_Convoca'!F148,"")</f>
        <v/>
      </c>
      <c r="G147" s="1581"/>
      <c r="H147" s="1202">
        <v>130</v>
      </c>
      <c r="I147" s="134" t="str">
        <f>IF(ISERROR(VLOOKUP($A147,Aspirantes!$A:$H,Aspirantes!$E$1,FALSE)),"",VLOOKUP($A147,Aspirantes!$A:$H,Aspirantes!$E$1,FALSE))</f>
        <v/>
      </c>
      <c r="J147" s="672" t="str">
        <f>IF(ISERROR(VLOOKUP($A147,Aspirantes!$A:$H,Aspirantes!$F$1,FALSE)),"",VLOOKUP($A147,Aspirantes!$A:$H,Aspirantes!$F$1,FALSE))</f>
        <v/>
      </c>
      <c r="K147" s="673" t="str">
        <f>IF(ISERROR(VLOOKUP($A147,Aspirantes!$A:$H,Aspirantes!$G$1,FALSE)),"",VLOOKUP($A147,Aspirantes!$A:$H,Aspirantes!$G$1,FALSE))</f>
        <v/>
      </c>
      <c r="L147" s="674" t="str">
        <f>IF(ISERROR(VLOOKUP($A147,Aspirantes!$A:$H,Aspirantes!$H$1,FALSE)),"",VLOOKUP($A147,Aspirantes!$A:$H,Aspirantes!$H$1,FALSE))</f>
        <v/>
      </c>
      <c r="M147" s="153"/>
      <c r="N147" s="683" t="str">
        <f>IF('16_P2_Prog'!O147&lt;&gt;"",'16_P2_Prog'!O147,'16_P2_Prog'!BL147)</f>
        <v/>
      </c>
      <c r="O147" s="684" t="str">
        <f>IF('17_P2_Ud'!O147&lt;&gt;"",'17_P2_Ud'!O147,'17_P2_Ud'!BL147)</f>
        <v/>
      </c>
      <c r="P147" s="228"/>
      <c r="Q147" s="267"/>
      <c r="R147" s="267"/>
      <c r="S147" s="676" t="str">
        <f>IF(AND(N147&lt;&gt;"",O147&lt;&gt;""),IF('16_P2_Prog'!O147&lt;&gt;"","---",IF(ISERROR(SUMPRODUCT(N147:O147,$N$6:$O$6)/SUM($N$6:$O$6)),"",ROUND(SUMPRODUCT(N147:O147,$N$6:$O$6)/SUM($N$6:$O$6),4))),"")</f>
        <v/>
      </c>
      <c r="T147" s="267"/>
      <c r="U147" s="681" t="str">
        <f t="shared" si="12"/>
        <v/>
      </c>
      <c r="V147" s="518" t="str">
        <f t="shared" si="13"/>
        <v/>
      </c>
      <c r="W147" s="831" t="str">
        <f>IF('20_P2_Alega'!R147&lt;&gt;"","Estim","")</f>
        <v/>
      </c>
      <c r="X147" s="1677"/>
      <c r="Y147" s="1683" t="str">
        <f t="shared" si="14"/>
        <v/>
      </c>
      <c r="Z147" s="1684" t="str">
        <f t="shared" si="15"/>
        <v/>
      </c>
      <c r="AA147" s="1687" t="str">
        <f t="shared" si="16"/>
        <v/>
      </c>
      <c r="AB147" s="1688" t="str">
        <f t="shared" si="17"/>
        <v/>
      </c>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8" customHeight="1" x14ac:dyDescent="0.2">
      <c r="A148" s="1527" t="str">
        <f>CONCATENATE('01_Carga'!$M$5,"_",$H148)</f>
        <v>FI__131</v>
      </c>
      <c r="B148" s="1405"/>
      <c r="C148" s="1460" t="str">
        <f>'12_P1_Lista'!T148</f>
        <v/>
      </c>
      <c r="D148" s="1461" t="str">
        <f>'12_P1_Lista'!U148</f>
        <v/>
      </c>
      <c r="E148" s="1405"/>
      <c r="F148" s="1726" t="str">
        <f>IF('14_P2_Convoca'!F149&lt;&gt;"",'14_P2_Convoca'!F149,"")</f>
        <v/>
      </c>
      <c r="G148" s="1581"/>
      <c r="H148" s="1202">
        <v>131</v>
      </c>
      <c r="I148" s="134" t="str">
        <f>IF(ISERROR(VLOOKUP($A148,Aspirantes!$A:$H,Aspirantes!$E$1,FALSE)),"",VLOOKUP($A148,Aspirantes!$A:$H,Aspirantes!$E$1,FALSE))</f>
        <v/>
      </c>
      <c r="J148" s="672" t="str">
        <f>IF(ISERROR(VLOOKUP($A148,Aspirantes!$A:$H,Aspirantes!$F$1,FALSE)),"",VLOOKUP($A148,Aspirantes!$A:$H,Aspirantes!$F$1,FALSE))</f>
        <v/>
      </c>
      <c r="K148" s="673" t="str">
        <f>IF(ISERROR(VLOOKUP($A148,Aspirantes!$A:$H,Aspirantes!$G$1,FALSE)),"",VLOOKUP($A148,Aspirantes!$A:$H,Aspirantes!$G$1,FALSE))</f>
        <v/>
      </c>
      <c r="L148" s="674" t="str">
        <f>IF(ISERROR(VLOOKUP($A148,Aspirantes!$A:$H,Aspirantes!$H$1,FALSE)),"",VLOOKUP($A148,Aspirantes!$A:$H,Aspirantes!$H$1,FALSE))</f>
        <v/>
      </c>
      <c r="M148" s="153"/>
      <c r="N148" s="683" t="str">
        <f>IF('16_P2_Prog'!O148&lt;&gt;"",'16_P2_Prog'!O148,'16_P2_Prog'!BL148)</f>
        <v/>
      </c>
      <c r="O148" s="684" t="str">
        <f>IF('17_P2_Ud'!O148&lt;&gt;"",'17_P2_Ud'!O148,'17_P2_Ud'!BL148)</f>
        <v/>
      </c>
      <c r="P148" s="228"/>
      <c r="Q148" s="267"/>
      <c r="R148" s="267"/>
      <c r="S148" s="676" t="str">
        <f>IF(AND(N148&lt;&gt;"",O148&lt;&gt;""),IF('16_P2_Prog'!O148&lt;&gt;"","---",IF(ISERROR(SUMPRODUCT(N148:O148,$N$6:$O$6)/SUM($N$6:$O$6)),"",ROUND(SUMPRODUCT(N148:O148,$N$6:$O$6)/SUM($N$6:$O$6),4))),"")</f>
        <v/>
      </c>
      <c r="T148" s="267"/>
      <c r="U148" s="681" t="str">
        <f t="shared" si="12"/>
        <v/>
      </c>
      <c r="V148" s="518" t="str">
        <f t="shared" si="13"/>
        <v/>
      </c>
      <c r="W148" s="831" t="str">
        <f>IF('20_P2_Alega'!R148&lt;&gt;"","Estim","")</f>
        <v/>
      </c>
      <c r="X148" s="1677"/>
      <c r="Y148" s="1683" t="str">
        <f t="shared" si="14"/>
        <v/>
      </c>
      <c r="Z148" s="1684" t="str">
        <f t="shared" si="15"/>
        <v/>
      </c>
      <c r="AA148" s="1687" t="str">
        <f t="shared" si="16"/>
        <v/>
      </c>
      <c r="AB148" s="1688" t="str">
        <f t="shared" si="17"/>
        <v/>
      </c>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8" customHeight="1" x14ac:dyDescent="0.2">
      <c r="A149" s="1527" t="str">
        <f>CONCATENATE('01_Carga'!$M$5,"_",$H149)</f>
        <v>FI__132</v>
      </c>
      <c r="B149" s="1405"/>
      <c r="C149" s="1460" t="str">
        <f>'12_P1_Lista'!T149</f>
        <v/>
      </c>
      <c r="D149" s="1461" t="str">
        <f>'12_P1_Lista'!U149</f>
        <v/>
      </c>
      <c r="E149" s="1405"/>
      <c r="F149" s="1726" t="str">
        <f>IF('14_P2_Convoca'!F150&lt;&gt;"",'14_P2_Convoca'!F150,"")</f>
        <v/>
      </c>
      <c r="G149" s="1581"/>
      <c r="H149" s="1202">
        <v>132</v>
      </c>
      <c r="I149" s="134" t="str">
        <f>IF(ISERROR(VLOOKUP($A149,Aspirantes!$A:$H,Aspirantes!$E$1,FALSE)),"",VLOOKUP($A149,Aspirantes!$A:$H,Aspirantes!$E$1,FALSE))</f>
        <v/>
      </c>
      <c r="J149" s="672" t="str">
        <f>IF(ISERROR(VLOOKUP($A149,Aspirantes!$A:$H,Aspirantes!$F$1,FALSE)),"",VLOOKUP($A149,Aspirantes!$A:$H,Aspirantes!$F$1,FALSE))</f>
        <v/>
      </c>
      <c r="K149" s="673" t="str">
        <f>IF(ISERROR(VLOOKUP($A149,Aspirantes!$A:$H,Aspirantes!$G$1,FALSE)),"",VLOOKUP($A149,Aspirantes!$A:$H,Aspirantes!$G$1,FALSE))</f>
        <v/>
      </c>
      <c r="L149" s="674" t="str">
        <f>IF(ISERROR(VLOOKUP($A149,Aspirantes!$A:$H,Aspirantes!$H$1,FALSE)),"",VLOOKUP($A149,Aspirantes!$A:$H,Aspirantes!$H$1,FALSE))</f>
        <v/>
      </c>
      <c r="M149" s="153"/>
      <c r="N149" s="683" t="str">
        <f>IF('16_P2_Prog'!O149&lt;&gt;"",'16_P2_Prog'!O149,'16_P2_Prog'!BL149)</f>
        <v/>
      </c>
      <c r="O149" s="684" t="str">
        <f>IF('17_P2_Ud'!O149&lt;&gt;"",'17_P2_Ud'!O149,'17_P2_Ud'!BL149)</f>
        <v/>
      </c>
      <c r="P149" s="228"/>
      <c r="Q149" s="267"/>
      <c r="R149" s="267"/>
      <c r="S149" s="676" t="str">
        <f>IF(AND(N149&lt;&gt;"",O149&lt;&gt;""),IF('16_P2_Prog'!O149&lt;&gt;"","---",IF(ISERROR(SUMPRODUCT(N149:O149,$N$6:$O$6)/SUM($N$6:$O$6)),"",ROUND(SUMPRODUCT(N149:O149,$N$6:$O$6)/SUM($N$6:$O$6),4))),"")</f>
        <v/>
      </c>
      <c r="T149" s="267"/>
      <c r="U149" s="681" t="str">
        <f t="shared" si="12"/>
        <v/>
      </c>
      <c r="V149" s="518" t="str">
        <f t="shared" si="13"/>
        <v/>
      </c>
      <c r="W149" s="831" t="str">
        <f>IF('20_P2_Alega'!R149&lt;&gt;"","Estim","")</f>
        <v/>
      </c>
      <c r="X149" s="1677"/>
      <c r="Y149" s="1683" t="str">
        <f t="shared" si="14"/>
        <v/>
      </c>
      <c r="Z149" s="1684" t="str">
        <f t="shared" si="15"/>
        <v/>
      </c>
      <c r="AA149" s="1687" t="str">
        <f t="shared" si="16"/>
        <v/>
      </c>
      <c r="AB149" s="1688" t="str">
        <f t="shared" si="17"/>
        <v/>
      </c>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8" customHeight="1" x14ac:dyDescent="0.2">
      <c r="A150" s="1527" t="str">
        <f>CONCATENATE('01_Carga'!$M$5,"_",$H150)</f>
        <v>FI__133</v>
      </c>
      <c r="B150" s="1405"/>
      <c r="C150" s="1460" t="str">
        <f>'12_P1_Lista'!T150</f>
        <v/>
      </c>
      <c r="D150" s="1461" t="str">
        <f>'12_P1_Lista'!U150</f>
        <v/>
      </c>
      <c r="E150" s="1405"/>
      <c r="F150" s="1726" t="str">
        <f>IF('14_P2_Convoca'!F151&lt;&gt;"",'14_P2_Convoca'!F151,"")</f>
        <v/>
      </c>
      <c r="G150" s="1581"/>
      <c r="H150" s="1202">
        <v>133</v>
      </c>
      <c r="I150" s="134" t="str">
        <f>IF(ISERROR(VLOOKUP($A150,Aspirantes!$A:$H,Aspirantes!$E$1,FALSE)),"",VLOOKUP($A150,Aspirantes!$A:$H,Aspirantes!$E$1,FALSE))</f>
        <v/>
      </c>
      <c r="J150" s="672" t="str">
        <f>IF(ISERROR(VLOOKUP($A150,Aspirantes!$A:$H,Aspirantes!$F$1,FALSE)),"",VLOOKUP($A150,Aspirantes!$A:$H,Aspirantes!$F$1,FALSE))</f>
        <v/>
      </c>
      <c r="K150" s="673" t="str">
        <f>IF(ISERROR(VLOOKUP($A150,Aspirantes!$A:$H,Aspirantes!$G$1,FALSE)),"",VLOOKUP($A150,Aspirantes!$A:$H,Aspirantes!$G$1,FALSE))</f>
        <v/>
      </c>
      <c r="L150" s="674" t="str">
        <f>IF(ISERROR(VLOOKUP($A150,Aspirantes!$A:$H,Aspirantes!$H$1,FALSE)),"",VLOOKUP($A150,Aspirantes!$A:$H,Aspirantes!$H$1,FALSE))</f>
        <v/>
      </c>
      <c r="M150" s="153"/>
      <c r="N150" s="683" t="str">
        <f>IF('16_P2_Prog'!O150&lt;&gt;"",'16_P2_Prog'!O150,'16_P2_Prog'!BL150)</f>
        <v/>
      </c>
      <c r="O150" s="684" t="str">
        <f>IF('17_P2_Ud'!O150&lt;&gt;"",'17_P2_Ud'!O150,'17_P2_Ud'!BL150)</f>
        <v/>
      </c>
      <c r="P150" s="228"/>
      <c r="Q150" s="267"/>
      <c r="R150" s="267"/>
      <c r="S150" s="676" t="str">
        <f>IF(AND(N150&lt;&gt;"",O150&lt;&gt;""),IF('16_P2_Prog'!O150&lt;&gt;"","---",IF(ISERROR(SUMPRODUCT(N150:O150,$N$6:$O$6)/SUM($N$6:$O$6)),"",ROUND(SUMPRODUCT(N150:O150,$N$6:$O$6)/SUM($N$6:$O$6),4))),"")</f>
        <v/>
      </c>
      <c r="T150" s="267"/>
      <c r="U150" s="681" t="str">
        <f t="shared" si="12"/>
        <v/>
      </c>
      <c r="V150" s="518" t="str">
        <f t="shared" si="13"/>
        <v/>
      </c>
      <c r="W150" s="831" t="str">
        <f>IF('20_P2_Alega'!R150&lt;&gt;"","Estim","")</f>
        <v/>
      </c>
      <c r="X150" s="1677"/>
      <c r="Y150" s="1683" t="str">
        <f t="shared" si="14"/>
        <v/>
      </c>
      <c r="Z150" s="1684" t="str">
        <f t="shared" si="15"/>
        <v/>
      </c>
      <c r="AA150" s="1687" t="str">
        <f t="shared" si="16"/>
        <v/>
      </c>
      <c r="AB150" s="1688" t="str">
        <f t="shared" si="17"/>
        <v/>
      </c>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8" customHeight="1" x14ac:dyDescent="0.2">
      <c r="A151" s="1527" t="str">
        <f>CONCATENATE('01_Carga'!$M$5,"_",$H151)</f>
        <v>FI__134</v>
      </c>
      <c r="B151" s="1405"/>
      <c r="C151" s="1460" t="str">
        <f>'12_P1_Lista'!T151</f>
        <v/>
      </c>
      <c r="D151" s="1461" t="str">
        <f>'12_P1_Lista'!U151</f>
        <v/>
      </c>
      <c r="E151" s="1405"/>
      <c r="F151" s="1726" t="str">
        <f>IF('14_P2_Convoca'!F152&lt;&gt;"",'14_P2_Convoca'!F152,"")</f>
        <v/>
      </c>
      <c r="G151" s="1581"/>
      <c r="H151" s="1202">
        <v>134</v>
      </c>
      <c r="I151" s="134" t="str">
        <f>IF(ISERROR(VLOOKUP($A151,Aspirantes!$A:$H,Aspirantes!$E$1,FALSE)),"",VLOOKUP($A151,Aspirantes!$A:$H,Aspirantes!$E$1,FALSE))</f>
        <v/>
      </c>
      <c r="J151" s="672" t="str">
        <f>IF(ISERROR(VLOOKUP($A151,Aspirantes!$A:$H,Aspirantes!$F$1,FALSE)),"",VLOOKUP($A151,Aspirantes!$A:$H,Aspirantes!$F$1,FALSE))</f>
        <v/>
      </c>
      <c r="K151" s="673" t="str">
        <f>IF(ISERROR(VLOOKUP($A151,Aspirantes!$A:$H,Aspirantes!$G$1,FALSE)),"",VLOOKUP($A151,Aspirantes!$A:$H,Aspirantes!$G$1,FALSE))</f>
        <v/>
      </c>
      <c r="L151" s="674" t="str">
        <f>IF(ISERROR(VLOOKUP($A151,Aspirantes!$A:$H,Aspirantes!$H$1,FALSE)),"",VLOOKUP($A151,Aspirantes!$A:$H,Aspirantes!$H$1,FALSE))</f>
        <v/>
      </c>
      <c r="M151" s="153"/>
      <c r="N151" s="683" t="str">
        <f>IF('16_P2_Prog'!O151&lt;&gt;"",'16_P2_Prog'!O151,'16_P2_Prog'!BL151)</f>
        <v/>
      </c>
      <c r="O151" s="684" t="str">
        <f>IF('17_P2_Ud'!O151&lt;&gt;"",'17_P2_Ud'!O151,'17_P2_Ud'!BL151)</f>
        <v/>
      </c>
      <c r="P151" s="228"/>
      <c r="Q151" s="267"/>
      <c r="R151" s="267"/>
      <c r="S151" s="676" t="str">
        <f>IF(AND(N151&lt;&gt;"",O151&lt;&gt;""),IF('16_P2_Prog'!O151&lt;&gt;"","---",IF(ISERROR(SUMPRODUCT(N151:O151,$N$6:$O$6)/SUM($N$6:$O$6)),"",ROUND(SUMPRODUCT(N151:O151,$N$6:$O$6)/SUM($N$6:$O$6),4))),"")</f>
        <v/>
      </c>
      <c r="T151" s="267"/>
      <c r="U151" s="681" t="str">
        <f t="shared" si="12"/>
        <v/>
      </c>
      <c r="V151" s="518" t="str">
        <f t="shared" si="13"/>
        <v/>
      </c>
      <c r="W151" s="831" t="str">
        <f>IF('20_P2_Alega'!R151&lt;&gt;"","Estim","")</f>
        <v/>
      </c>
      <c r="X151" s="1677"/>
      <c r="Y151" s="1683" t="str">
        <f t="shared" si="14"/>
        <v/>
      </c>
      <c r="Z151" s="1684" t="str">
        <f t="shared" si="15"/>
        <v/>
      </c>
      <c r="AA151" s="1687" t="str">
        <f t="shared" si="16"/>
        <v/>
      </c>
      <c r="AB151" s="1688" t="str">
        <f t="shared" si="17"/>
        <v/>
      </c>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8" customHeight="1" x14ac:dyDescent="0.2">
      <c r="A152" s="1527" t="str">
        <f>CONCATENATE('01_Carga'!$M$5,"_",$H152)</f>
        <v>FI__135</v>
      </c>
      <c r="B152" s="1405"/>
      <c r="C152" s="1460" t="str">
        <f>'12_P1_Lista'!T152</f>
        <v/>
      </c>
      <c r="D152" s="1461" t="str">
        <f>'12_P1_Lista'!U152</f>
        <v/>
      </c>
      <c r="E152" s="1405"/>
      <c r="F152" s="1726" t="str">
        <f>IF('14_P2_Convoca'!F153&lt;&gt;"",'14_P2_Convoca'!F153,"")</f>
        <v/>
      </c>
      <c r="G152" s="1581"/>
      <c r="H152" s="1202">
        <v>135</v>
      </c>
      <c r="I152" s="134" t="str">
        <f>IF(ISERROR(VLOOKUP($A152,Aspirantes!$A:$H,Aspirantes!$E$1,FALSE)),"",VLOOKUP($A152,Aspirantes!$A:$H,Aspirantes!$E$1,FALSE))</f>
        <v/>
      </c>
      <c r="J152" s="672" t="str">
        <f>IF(ISERROR(VLOOKUP($A152,Aspirantes!$A:$H,Aspirantes!$F$1,FALSE)),"",VLOOKUP($A152,Aspirantes!$A:$H,Aspirantes!$F$1,FALSE))</f>
        <v/>
      </c>
      <c r="K152" s="673" t="str">
        <f>IF(ISERROR(VLOOKUP($A152,Aspirantes!$A:$H,Aspirantes!$G$1,FALSE)),"",VLOOKUP($A152,Aspirantes!$A:$H,Aspirantes!$G$1,FALSE))</f>
        <v/>
      </c>
      <c r="L152" s="674" t="str">
        <f>IF(ISERROR(VLOOKUP($A152,Aspirantes!$A:$H,Aspirantes!$H$1,FALSE)),"",VLOOKUP($A152,Aspirantes!$A:$H,Aspirantes!$H$1,FALSE))</f>
        <v/>
      </c>
      <c r="M152" s="153"/>
      <c r="N152" s="683" t="str">
        <f>IF('16_P2_Prog'!O152&lt;&gt;"",'16_P2_Prog'!O152,'16_P2_Prog'!BL152)</f>
        <v/>
      </c>
      <c r="O152" s="684" t="str">
        <f>IF('17_P2_Ud'!O152&lt;&gt;"",'17_P2_Ud'!O152,'17_P2_Ud'!BL152)</f>
        <v/>
      </c>
      <c r="P152" s="228"/>
      <c r="Q152" s="267"/>
      <c r="R152" s="267"/>
      <c r="S152" s="676" t="str">
        <f>IF(AND(N152&lt;&gt;"",O152&lt;&gt;""),IF('16_P2_Prog'!O152&lt;&gt;"","---",IF(ISERROR(SUMPRODUCT(N152:O152,$N$6:$O$6)/SUM($N$6:$O$6)),"",ROUND(SUMPRODUCT(N152:O152,$N$6:$O$6)/SUM($N$6:$O$6),4))),"")</f>
        <v/>
      </c>
      <c r="T152" s="267"/>
      <c r="U152" s="681" t="str">
        <f t="shared" si="12"/>
        <v/>
      </c>
      <c r="V152" s="518" t="str">
        <f t="shared" si="13"/>
        <v/>
      </c>
      <c r="W152" s="831" t="str">
        <f>IF('20_P2_Alega'!R152&lt;&gt;"","Estim","")</f>
        <v/>
      </c>
      <c r="X152" s="1677"/>
      <c r="Y152" s="1683" t="str">
        <f t="shared" si="14"/>
        <v/>
      </c>
      <c r="Z152" s="1684" t="str">
        <f t="shared" si="15"/>
        <v/>
      </c>
      <c r="AA152" s="1687" t="str">
        <f t="shared" si="16"/>
        <v/>
      </c>
      <c r="AB152" s="1688" t="str">
        <f t="shared" si="17"/>
        <v/>
      </c>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8" customHeight="1" x14ac:dyDescent="0.2">
      <c r="A153" s="1527" t="str">
        <f>CONCATENATE('01_Carga'!$M$5,"_",$H153)</f>
        <v>FI__136</v>
      </c>
      <c r="B153" s="1405"/>
      <c r="C153" s="1460" t="str">
        <f>'12_P1_Lista'!T153</f>
        <v/>
      </c>
      <c r="D153" s="1461" t="str">
        <f>'12_P1_Lista'!U153</f>
        <v/>
      </c>
      <c r="E153" s="1405"/>
      <c r="F153" s="1726" t="str">
        <f>IF('14_P2_Convoca'!F154&lt;&gt;"",'14_P2_Convoca'!F154,"")</f>
        <v/>
      </c>
      <c r="G153" s="1581"/>
      <c r="H153" s="1202">
        <v>136</v>
      </c>
      <c r="I153" s="134" t="str">
        <f>IF(ISERROR(VLOOKUP($A153,Aspirantes!$A:$H,Aspirantes!$E$1,FALSE)),"",VLOOKUP($A153,Aspirantes!$A:$H,Aspirantes!$E$1,FALSE))</f>
        <v/>
      </c>
      <c r="J153" s="672" t="str">
        <f>IF(ISERROR(VLOOKUP($A153,Aspirantes!$A:$H,Aspirantes!$F$1,FALSE)),"",VLOOKUP($A153,Aspirantes!$A:$H,Aspirantes!$F$1,FALSE))</f>
        <v/>
      </c>
      <c r="K153" s="673" t="str">
        <f>IF(ISERROR(VLOOKUP($A153,Aspirantes!$A:$H,Aspirantes!$G$1,FALSE)),"",VLOOKUP($A153,Aspirantes!$A:$H,Aspirantes!$G$1,FALSE))</f>
        <v/>
      </c>
      <c r="L153" s="674" t="str">
        <f>IF(ISERROR(VLOOKUP($A153,Aspirantes!$A:$H,Aspirantes!$H$1,FALSE)),"",VLOOKUP($A153,Aspirantes!$A:$H,Aspirantes!$H$1,FALSE))</f>
        <v/>
      </c>
      <c r="M153" s="153"/>
      <c r="N153" s="683" t="str">
        <f>IF('16_P2_Prog'!O153&lt;&gt;"",'16_P2_Prog'!O153,'16_P2_Prog'!BL153)</f>
        <v/>
      </c>
      <c r="O153" s="684" t="str">
        <f>IF('17_P2_Ud'!O153&lt;&gt;"",'17_P2_Ud'!O153,'17_P2_Ud'!BL153)</f>
        <v/>
      </c>
      <c r="P153" s="228"/>
      <c r="Q153" s="267"/>
      <c r="R153" s="267"/>
      <c r="S153" s="676" t="str">
        <f>IF(AND(N153&lt;&gt;"",O153&lt;&gt;""),IF('16_P2_Prog'!O153&lt;&gt;"","---",IF(ISERROR(SUMPRODUCT(N153:O153,$N$6:$O$6)/SUM($N$6:$O$6)),"",ROUND(SUMPRODUCT(N153:O153,$N$6:$O$6)/SUM($N$6:$O$6),4))),"")</f>
        <v/>
      </c>
      <c r="T153" s="267"/>
      <c r="U153" s="681" t="str">
        <f t="shared" si="12"/>
        <v/>
      </c>
      <c r="V153" s="518" t="str">
        <f t="shared" si="13"/>
        <v/>
      </c>
      <c r="W153" s="831" t="str">
        <f>IF('20_P2_Alega'!R153&lt;&gt;"","Estim","")</f>
        <v/>
      </c>
      <c r="X153" s="1677"/>
      <c r="Y153" s="1683" t="str">
        <f t="shared" si="14"/>
        <v/>
      </c>
      <c r="Z153" s="1684" t="str">
        <f t="shared" si="15"/>
        <v/>
      </c>
      <c r="AA153" s="1687" t="str">
        <f t="shared" si="16"/>
        <v/>
      </c>
      <c r="AB153" s="1688" t="str">
        <f t="shared" si="17"/>
        <v/>
      </c>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8" customHeight="1" x14ac:dyDescent="0.2">
      <c r="A154" s="1527" t="str">
        <f>CONCATENATE('01_Carga'!$M$5,"_",$H154)</f>
        <v>FI__137</v>
      </c>
      <c r="B154" s="1405"/>
      <c r="C154" s="1460" t="str">
        <f>'12_P1_Lista'!T154</f>
        <v/>
      </c>
      <c r="D154" s="1461" t="str">
        <f>'12_P1_Lista'!U154</f>
        <v/>
      </c>
      <c r="E154" s="1405"/>
      <c r="F154" s="1726" t="str">
        <f>IF('14_P2_Convoca'!F155&lt;&gt;"",'14_P2_Convoca'!F155,"")</f>
        <v/>
      </c>
      <c r="G154" s="1581"/>
      <c r="H154" s="1202">
        <v>137</v>
      </c>
      <c r="I154" s="134" t="str">
        <f>IF(ISERROR(VLOOKUP($A154,Aspirantes!$A:$H,Aspirantes!$E$1,FALSE)),"",VLOOKUP($A154,Aspirantes!$A:$H,Aspirantes!$E$1,FALSE))</f>
        <v/>
      </c>
      <c r="J154" s="672" t="str">
        <f>IF(ISERROR(VLOOKUP($A154,Aspirantes!$A:$H,Aspirantes!$F$1,FALSE)),"",VLOOKUP($A154,Aspirantes!$A:$H,Aspirantes!$F$1,FALSE))</f>
        <v/>
      </c>
      <c r="K154" s="673" t="str">
        <f>IF(ISERROR(VLOOKUP($A154,Aspirantes!$A:$H,Aspirantes!$G$1,FALSE)),"",VLOOKUP($A154,Aspirantes!$A:$H,Aspirantes!$G$1,FALSE))</f>
        <v/>
      </c>
      <c r="L154" s="674" t="str">
        <f>IF(ISERROR(VLOOKUP($A154,Aspirantes!$A:$H,Aspirantes!$H$1,FALSE)),"",VLOOKUP($A154,Aspirantes!$A:$H,Aspirantes!$H$1,FALSE))</f>
        <v/>
      </c>
      <c r="M154" s="153"/>
      <c r="N154" s="683" t="str">
        <f>IF('16_P2_Prog'!O154&lt;&gt;"",'16_P2_Prog'!O154,'16_P2_Prog'!BL154)</f>
        <v/>
      </c>
      <c r="O154" s="684" t="str">
        <f>IF('17_P2_Ud'!O154&lt;&gt;"",'17_P2_Ud'!O154,'17_P2_Ud'!BL154)</f>
        <v/>
      </c>
      <c r="P154" s="228"/>
      <c r="Q154" s="267"/>
      <c r="R154" s="267"/>
      <c r="S154" s="676" t="str">
        <f>IF(AND(N154&lt;&gt;"",O154&lt;&gt;""),IF('16_P2_Prog'!O154&lt;&gt;"","---",IF(ISERROR(SUMPRODUCT(N154:O154,$N$6:$O$6)/SUM($N$6:$O$6)),"",ROUND(SUMPRODUCT(N154:O154,$N$6:$O$6)/SUM($N$6:$O$6),4))),"")</f>
        <v/>
      </c>
      <c r="T154" s="267"/>
      <c r="U154" s="681" t="str">
        <f t="shared" si="12"/>
        <v/>
      </c>
      <c r="V154" s="518" t="str">
        <f t="shared" si="13"/>
        <v/>
      </c>
      <c r="W154" s="831" t="str">
        <f>IF('20_P2_Alega'!R154&lt;&gt;"","Estim","")</f>
        <v/>
      </c>
      <c r="X154" s="1677"/>
      <c r="Y154" s="1683" t="str">
        <f t="shared" si="14"/>
        <v/>
      </c>
      <c r="Z154" s="1684" t="str">
        <f t="shared" si="15"/>
        <v/>
      </c>
      <c r="AA154" s="1687" t="str">
        <f t="shared" si="16"/>
        <v/>
      </c>
      <c r="AB154" s="1688" t="str">
        <f t="shared" si="17"/>
        <v/>
      </c>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8" customHeight="1" x14ac:dyDescent="0.2">
      <c r="A155" s="1527" t="str">
        <f>CONCATENATE('01_Carga'!$M$5,"_",$H155)</f>
        <v>FI__138</v>
      </c>
      <c r="B155" s="1405"/>
      <c r="C155" s="1460" t="str">
        <f>'12_P1_Lista'!T155</f>
        <v/>
      </c>
      <c r="D155" s="1461" t="str">
        <f>'12_P1_Lista'!U155</f>
        <v/>
      </c>
      <c r="E155" s="1405"/>
      <c r="F155" s="1726" t="str">
        <f>IF('14_P2_Convoca'!F156&lt;&gt;"",'14_P2_Convoca'!F156,"")</f>
        <v/>
      </c>
      <c r="G155" s="1581"/>
      <c r="H155" s="1202">
        <v>138</v>
      </c>
      <c r="I155" s="134" t="str">
        <f>IF(ISERROR(VLOOKUP($A155,Aspirantes!$A:$H,Aspirantes!$E$1,FALSE)),"",VLOOKUP($A155,Aspirantes!$A:$H,Aspirantes!$E$1,FALSE))</f>
        <v/>
      </c>
      <c r="J155" s="672" t="str">
        <f>IF(ISERROR(VLOOKUP($A155,Aspirantes!$A:$H,Aspirantes!$F$1,FALSE)),"",VLOOKUP($A155,Aspirantes!$A:$H,Aspirantes!$F$1,FALSE))</f>
        <v/>
      </c>
      <c r="K155" s="673" t="str">
        <f>IF(ISERROR(VLOOKUP($A155,Aspirantes!$A:$H,Aspirantes!$G$1,FALSE)),"",VLOOKUP($A155,Aspirantes!$A:$H,Aspirantes!$G$1,FALSE))</f>
        <v/>
      </c>
      <c r="L155" s="674" t="str">
        <f>IF(ISERROR(VLOOKUP($A155,Aspirantes!$A:$H,Aspirantes!$H$1,FALSE)),"",VLOOKUP($A155,Aspirantes!$A:$H,Aspirantes!$H$1,FALSE))</f>
        <v/>
      </c>
      <c r="M155" s="153"/>
      <c r="N155" s="683" t="str">
        <f>IF('16_P2_Prog'!O155&lt;&gt;"",'16_P2_Prog'!O155,'16_P2_Prog'!BL155)</f>
        <v/>
      </c>
      <c r="O155" s="684" t="str">
        <f>IF('17_P2_Ud'!O155&lt;&gt;"",'17_P2_Ud'!O155,'17_P2_Ud'!BL155)</f>
        <v/>
      </c>
      <c r="P155" s="228"/>
      <c r="Q155" s="267"/>
      <c r="R155" s="267"/>
      <c r="S155" s="676" t="str">
        <f>IF(AND(N155&lt;&gt;"",O155&lt;&gt;""),IF('16_P2_Prog'!O155&lt;&gt;"","---",IF(ISERROR(SUMPRODUCT(N155:O155,$N$6:$O$6)/SUM($N$6:$O$6)),"",ROUND(SUMPRODUCT(N155:O155,$N$6:$O$6)/SUM($N$6:$O$6),4))),"")</f>
        <v/>
      </c>
      <c r="T155" s="267"/>
      <c r="U155" s="681" t="str">
        <f t="shared" si="12"/>
        <v/>
      </c>
      <c r="V155" s="518" t="str">
        <f t="shared" si="13"/>
        <v/>
      </c>
      <c r="W155" s="831" t="str">
        <f>IF('20_P2_Alega'!R155&lt;&gt;"","Estim","")</f>
        <v/>
      </c>
      <c r="X155" s="1677"/>
      <c r="Y155" s="1683" t="str">
        <f t="shared" si="14"/>
        <v/>
      </c>
      <c r="Z155" s="1684" t="str">
        <f t="shared" si="15"/>
        <v/>
      </c>
      <c r="AA155" s="1687" t="str">
        <f t="shared" si="16"/>
        <v/>
      </c>
      <c r="AB155" s="1688" t="str">
        <f t="shared" si="17"/>
        <v/>
      </c>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8" customHeight="1" x14ac:dyDescent="0.2">
      <c r="A156" s="1527" t="str">
        <f>CONCATENATE('01_Carga'!$M$5,"_",$H156)</f>
        <v>FI__139</v>
      </c>
      <c r="B156" s="1405"/>
      <c r="C156" s="1460" t="str">
        <f>'12_P1_Lista'!T156</f>
        <v/>
      </c>
      <c r="D156" s="1461" t="str">
        <f>'12_P1_Lista'!U156</f>
        <v/>
      </c>
      <c r="E156" s="1405"/>
      <c r="F156" s="1726" t="str">
        <f>IF('14_P2_Convoca'!F157&lt;&gt;"",'14_P2_Convoca'!F157,"")</f>
        <v/>
      </c>
      <c r="G156" s="1581"/>
      <c r="H156" s="1202">
        <v>139</v>
      </c>
      <c r="I156" s="134" t="str">
        <f>IF(ISERROR(VLOOKUP($A156,Aspirantes!$A:$H,Aspirantes!$E$1,FALSE)),"",VLOOKUP($A156,Aspirantes!$A:$H,Aspirantes!$E$1,FALSE))</f>
        <v/>
      </c>
      <c r="J156" s="672" t="str">
        <f>IF(ISERROR(VLOOKUP($A156,Aspirantes!$A:$H,Aspirantes!$F$1,FALSE)),"",VLOOKUP($A156,Aspirantes!$A:$H,Aspirantes!$F$1,FALSE))</f>
        <v/>
      </c>
      <c r="K156" s="673" t="str">
        <f>IF(ISERROR(VLOOKUP($A156,Aspirantes!$A:$H,Aspirantes!$G$1,FALSE)),"",VLOOKUP($A156,Aspirantes!$A:$H,Aspirantes!$G$1,FALSE))</f>
        <v/>
      </c>
      <c r="L156" s="674" t="str">
        <f>IF(ISERROR(VLOOKUP($A156,Aspirantes!$A:$H,Aspirantes!$H$1,FALSE)),"",VLOOKUP($A156,Aspirantes!$A:$H,Aspirantes!$H$1,FALSE))</f>
        <v/>
      </c>
      <c r="M156" s="153"/>
      <c r="N156" s="683" t="str">
        <f>IF('16_P2_Prog'!O156&lt;&gt;"",'16_P2_Prog'!O156,'16_P2_Prog'!BL156)</f>
        <v/>
      </c>
      <c r="O156" s="684" t="str">
        <f>IF('17_P2_Ud'!O156&lt;&gt;"",'17_P2_Ud'!O156,'17_P2_Ud'!BL156)</f>
        <v/>
      </c>
      <c r="P156" s="228"/>
      <c r="Q156" s="267"/>
      <c r="R156" s="267"/>
      <c r="S156" s="676" t="str">
        <f>IF(AND(N156&lt;&gt;"",O156&lt;&gt;""),IF('16_P2_Prog'!O156&lt;&gt;"","---",IF(ISERROR(SUMPRODUCT(N156:O156,$N$6:$O$6)/SUM($N$6:$O$6)),"",ROUND(SUMPRODUCT(N156:O156,$N$6:$O$6)/SUM($N$6:$O$6),4))),"")</f>
        <v/>
      </c>
      <c r="T156" s="267"/>
      <c r="U156" s="681" t="str">
        <f t="shared" si="12"/>
        <v/>
      </c>
      <c r="V156" s="518" t="str">
        <f t="shared" si="13"/>
        <v/>
      </c>
      <c r="W156" s="831" t="str">
        <f>IF('20_P2_Alega'!R156&lt;&gt;"","Estim","")</f>
        <v/>
      </c>
      <c r="X156" s="1677"/>
      <c r="Y156" s="1683" t="str">
        <f t="shared" si="14"/>
        <v/>
      </c>
      <c r="Z156" s="1684" t="str">
        <f t="shared" si="15"/>
        <v/>
      </c>
      <c r="AA156" s="1687" t="str">
        <f t="shared" si="16"/>
        <v/>
      </c>
      <c r="AB156" s="1688" t="str">
        <f t="shared" si="17"/>
        <v/>
      </c>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8" customHeight="1" x14ac:dyDescent="0.2">
      <c r="A157" s="1527" t="str">
        <f>CONCATENATE('01_Carga'!$M$5,"_",$H157)</f>
        <v>FI__140</v>
      </c>
      <c r="B157" s="1405"/>
      <c r="C157" s="1460" t="str">
        <f>'12_P1_Lista'!T157</f>
        <v/>
      </c>
      <c r="D157" s="1461" t="str">
        <f>'12_P1_Lista'!U157</f>
        <v/>
      </c>
      <c r="E157" s="1405"/>
      <c r="F157" s="1726" t="str">
        <f>IF('14_P2_Convoca'!F158&lt;&gt;"",'14_P2_Convoca'!F158,"")</f>
        <v/>
      </c>
      <c r="G157" s="1581"/>
      <c r="H157" s="1202">
        <v>140</v>
      </c>
      <c r="I157" s="134" t="str">
        <f>IF(ISERROR(VLOOKUP($A157,Aspirantes!$A:$H,Aspirantes!$E$1,FALSE)),"",VLOOKUP($A157,Aspirantes!$A:$H,Aspirantes!$E$1,FALSE))</f>
        <v/>
      </c>
      <c r="J157" s="672" t="str">
        <f>IF(ISERROR(VLOOKUP($A157,Aspirantes!$A:$H,Aspirantes!$F$1,FALSE)),"",VLOOKUP($A157,Aspirantes!$A:$H,Aspirantes!$F$1,FALSE))</f>
        <v/>
      </c>
      <c r="K157" s="673" t="str">
        <f>IF(ISERROR(VLOOKUP($A157,Aspirantes!$A:$H,Aspirantes!$G$1,FALSE)),"",VLOOKUP($A157,Aspirantes!$A:$H,Aspirantes!$G$1,FALSE))</f>
        <v/>
      </c>
      <c r="L157" s="674" t="str">
        <f>IF(ISERROR(VLOOKUP($A157,Aspirantes!$A:$H,Aspirantes!$H$1,FALSE)),"",VLOOKUP($A157,Aspirantes!$A:$H,Aspirantes!$H$1,FALSE))</f>
        <v/>
      </c>
      <c r="M157" s="153"/>
      <c r="N157" s="683" t="str">
        <f>IF('16_P2_Prog'!O157&lt;&gt;"",'16_P2_Prog'!O157,'16_P2_Prog'!BL157)</f>
        <v/>
      </c>
      <c r="O157" s="684" t="str">
        <f>IF('17_P2_Ud'!O157&lt;&gt;"",'17_P2_Ud'!O157,'17_P2_Ud'!BL157)</f>
        <v/>
      </c>
      <c r="P157" s="228"/>
      <c r="Q157" s="267"/>
      <c r="R157" s="267"/>
      <c r="S157" s="676" t="str">
        <f>IF(AND(N157&lt;&gt;"",O157&lt;&gt;""),IF('16_P2_Prog'!O157&lt;&gt;"","---",IF(ISERROR(SUMPRODUCT(N157:O157,$N$6:$O$6)/SUM($N$6:$O$6)),"",ROUND(SUMPRODUCT(N157:O157,$N$6:$O$6)/SUM($N$6:$O$6),4))),"")</f>
        <v/>
      </c>
      <c r="T157" s="267"/>
      <c r="U157" s="681" t="str">
        <f t="shared" si="12"/>
        <v/>
      </c>
      <c r="V157" s="518" t="str">
        <f t="shared" si="13"/>
        <v/>
      </c>
      <c r="W157" s="831" t="str">
        <f>IF('20_P2_Alega'!R157&lt;&gt;"","Estim","")</f>
        <v/>
      </c>
      <c r="X157" s="1677"/>
      <c r="Y157" s="1683" t="str">
        <f t="shared" si="14"/>
        <v/>
      </c>
      <c r="Z157" s="1684" t="str">
        <f t="shared" si="15"/>
        <v/>
      </c>
      <c r="AA157" s="1687" t="str">
        <f t="shared" si="16"/>
        <v/>
      </c>
      <c r="AB157" s="1688" t="str">
        <f t="shared" si="17"/>
        <v/>
      </c>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8" customHeight="1" x14ac:dyDescent="0.2">
      <c r="A158" s="1527" t="str">
        <f>CONCATENATE('01_Carga'!$M$5,"_",$H158)</f>
        <v>FI__141</v>
      </c>
      <c r="B158" s="1405"/>
      <c r="C158" s="1460" t="str">
        <f>'12_P1_Lista'!T158</f>
        <v/>
      </c>
      <c r="D158" s="1461" t="str">
        <f>'12_P1_Lista'!U158</f>
        <v/>
      </c>
      <c r="E158" s="1405"/>
      <c r="F158" s="1726" t="str">
        <f>IF('14_P2_Convoca'!F159&lt;&gt;"",'14_P2_Convoca'!F159,"")</f>
        <v/>
      </c>
      <c r="G158" s="1581"/>
      <c r="H158" s="1202">
        <v>141</v>
      </c>
      <c r="I158" s="134" t="str">
        <f>IF(ISERROR(VLOOKUP($A158,Aspirantes!$A:$H,Aspirantes!$E$1,FALSE)),"",VLOOKUP($A158,Aspirantes!$A:$H,Aspirantes!$E$1,FALSE))</f>
        <v/>
      </c>
      <c r="J158" s="672" t="str">
        <f>IF(ISERROR(VLOOKUP($A158,Aspirantes!$A:$H,Aspirantes!$F$1,FALSE)),"",VLOOKUP($A158,Aspirantes!$A:$H,Aspirantes!$F$1,FALSE))</f>
        <v/>
      </c>
      <c r="K158" s="673" t="str">
        <f>IF(ISERROR(VLOOKUP($A158,Aspirantes!$A:$H,Aspirantes!$G$1,FALSE)),"",VLOOKUP($A158,Aspirantes!$A:$H,Aspirantes!$G$1,FALSE))</f>
        <v/>
      </c>
      <c r="L158" s="674" t="str">
        <f>IF(ISERROR(VLOOKUP($A158,Aspirantes!$A:$H,Aspirantes!$H$1,FALSE)),"",VLOOKUP($A158,Aspirantes!$A:$H,Aspirantes!$H$1,FALSE))</f>
        <v/>
      </c>
      <c r="M158" s="153"/>
      <c r="N158" s="683" t="str">
        <f>IF('16_P2_Prog'!O158&lt;&gt;"",'16_P2_Prog'!O158,'16_P2_Prog'!BL158)</f>
        <v/>
      </c>
      <c r="O158" s="684" t="str">
        <f>IF('17_P2_Ud'!O158&lt;&gt;"",'17_P2_Ud'!O158,'17_P2_Ud'!BL158)</f>
        <v/>
      </c>
      <c r="P158" s="228"/>
      <c r="Q158" s="267"/>
      <c r="R158" s="267"/>
      <c r="S158" s="676" t="str">
        <f>IF(AND(N158&lt;&gt;"",O158&lt;&gt;""),IF('16_P2_Prog'!O158&lt;&gt;"","---",IF(ISERROR(SUMPRODUCT(N158:O158,$N$6:$O$6)/SUM($N$6:$O$6)),"",ROUND(SUMPRODUCT(N158:O158,$N$6:$O$6)/SUM($N$6:$O$6),4))),"")</f>
        <v/>
      </c>
      <c r="T158" s="267"/>
      <c r="U158" s="681" t="str">
        <f t="shared" si="12"/>
        <v/>
      </c>
      <c r="V158" s="518" t="str">
        <f t="shared" si="13"/>
        <v/>
      </c>
      <c r="W158" s="831" t="str">
        <f>IF('20_P2_Alega'!R158&lt;&gt;"","Estim","")</f>
        <v/>
      </c>
      <c r="X158" s="1677"/>
      <c r="Y158" s="1683" t="str">
        <f t="shared" si="14"/>
        <v/>
      </c>
      <c r="Z158" s="1684" t="str">
        <f t="shared" si="15"/>
        <v/>
      </c>
      <c r="AA158" s="1687" t="str">
        <f t="shared" si="16"/>
        <v/>
      </c>
      <c r="AB158" s="1688" t="str">
        <f t="shared" si="17"/>
        <v/>
      </c>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8" customHeight="1" x14ac:dyDescent="0.2">
      <c r="A159" s="1527" t="str">
        <f>CONCATENATE('01_Carga'!$M$5,"_",$H159)</f>
        <v>FI__142</v>
      </c>
      <c r="B159" s="1405"/>
      <c r="C159" s="1460" t="str">
        <f>'12_P1_Lista'!T159</f>
        <v/>
      </c>
      <c r="D159" s="1461" t="str">
        <f>'12_P1_Lista'!U159</f>
        <v/>
      </c>
      <c r="E159" s="1405"/>
      <c r="F159" s="1726" t="str">
        <f>IF('14_P2_Convoca'!F160&lt;&gt;"",'14_P2_Convoca'!F160,"")</f>
        <v/>
      </c>
      <c r="G159" s="1581"/>
      <c r="H159" s="1202">
        <v>142</v>
      </c>
      <c r="I159" s="134" t="str">
        <f>IF(ISERROR(VLOOKUP($A159,Aspirantes!$A:$H,Aspirantes!$E$1,FALSE)),"",VLOOKUP($A159,Aspirantes!$A:$H,Aspirantes!$E$1,FALSE))</f>
        <v/>
      </c>
      <c r="J159" s="672" t="str">
        <f>IF(ISERROR(VLOOKUP($A159,Aspirantes!$A:$H,Aspirantes!$F$1,FALSE)),"",VLOOKUP($A159,Aspirantes!$A:$H,Aspirantes!$F$1,FALSE))</f>
        <v/>
      </c>
      <c r="K159" s="673" t="str">
        <f>IF(ISERROR(VLOOKUP($A159,Aspirantes!$A:$H,Aspirantes!$G$1,FALSE)),"",VLOOKUP($A159,Aspirantes!$A:$H,Aspirantes!$G$1,FALSE))</f>
        <v/>
      </c>
      <c r="L159" s="674" t="str">
        <f>IF(ISERROR(VLOOKUP($A159,Aspirantes!$A:$H,Aspirantes!$H$1,FALSE)),"",VLOOKUP($A159,Aspirantes!$A:$H,Aspirantes!$H$1,FALSE))</f>
        <v/>
      </c>
      <c r="M159" s="153"/>
      <c r="N159" s="683" t="str">
        <f>IF('16_P2_Prog'!O159&lt;&gt;"",'16_P2_Prog'!O159,'16_P2_Prog'!BL159)</f>
        <v/>
      </c>
      <c r="O159" s="684" t="str">
        <f>IF('17_P2_Ud'!O159&lt;&gt;"",'17_P2_Ud'!O159,'17_P2_Ud'!BL159)</f>
        <v/>
      </c>
      <c r="P159" s="228"/>
      <c r="Q159" s="267"/>
      <c r="R159" s="267"/>
      <c r="S159" s="676" t="str">
        <f>IF(AND(N159&lt;&gt;"",O159&lt;&gt;""),IF('16_P2_Prog'!O159&lt;&gt;"","---",IF(ISERROR(SUMPRODUCT(N159:O159,$N$6:$O$6)/SUM($N$6:$O$6)),"",ROUND(SUMPRODUCT(N159:O159,$N$6:$O$6)/SUM($N$6:$O$6),4))),"")</f>
        <v/>
      </c>
      <c r="T159" s="267"/>
      <c r="U159" s="681" t="str">
        <f t="shared" si="12"/>
        <v/>
      </c>
      <c r="V159" s="518" t="str">
        <f t="shared" si="13"/>
        <v/>
      </c>
      <c r="W159" s="831" t="str">
        <f>IF('20_P2_Alega'!R159&lt;&gt;"","Estim","")</f>
        <v/>
      </c>
      <c r="X159" s="1677"/>
      <c r="Y159" s="1683" t="str">
        <f t="shared" si="14"/>
        <v/>
      </c>
      <c r="Z159" s="1684" t="str">
        <f t="shared" si="15"/>
        <v/>
      </c>
      <c r="AA159" s="1687" t="str">
        <f t="shared" si="16"/>
        <v/>
      </c>
      <c r="AB159" s="1688" t="str">
        <f t="shared" si="17"/>
        <v/>
      </c>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8" customHeight="1" x14ac:dyDescent="0.2">
      <c r="A160" s="1527" t="str">
        <f>CONCATENATE('01_Carga'!$M$5,"_",$H160)</f>
        <v>FI__143</v>
      </c>
      <c r="B160" s="1405"/>
      <c r="C160" s="1460" t="str">
        <f>'12_P1_Lista'!T160</f>
        <v/>
      </c>
      <c r="D160" s="1461" t="str">
        <f>'12_P1_Lista'!U160</f>
        <v/>
      </c>
      <c r="E160" s="1405"/>
      <c r="F160" s="1726" t="str">
        <f>IF('14_P2_Convoca'!F161&lt;&gt;"",'14_P2_Convoca'!F161,"")</f>
        <v/>
      </c>
      <c r="G160" s="1581"/>
      <c r="H160" s="1202">
        <v>143</v>
      </c>
      <c r="I160" s="134" t="str">
        <f>IF(ISERROR(VLOOKUP($A160,Aspirantes!$A:$H,Aspirantes!$E$1,FALSE)),"",VLOOKUP($A160,Aspirantes!$A:$H,Aspirantes!$E$1,FALSE))</f>
        <v/>
      </c>
      <c r="J160" s="672" t="str">
        <f>IF(ISERROR(VLOOKUP($A160,Aspirantes!$A:$H,Aspirantes!$F$1,FALSE)),"",VLOOKUP($A160,Aspirantes!$A:$H,Aspirantes!$F$1,FALSE))</f>
        <v/>
      </c>
      <c r="K160" s="673" t="str">
        <f>IF(ISERROR(VLOOKUP($A160,Aspirantes!$A:$H,Aspirantes!$G$1,FALSE)),"",VLOOKUP($A160,Aspirantes!$A:$H,Aspirantes!$G$1,FALSE))</f>
        <v/>
      </c>
      <c r="L160" s="674" t="str">
        <f>IF(ISERROR(VLOOKUP($A160,Aspirantes!$A:$H,Aspirantes!$H$1,FALSE)),"",VLOOKUP($A160,Aspirantes!$A:$H,Aspirantes!$H$1,FALSE))</f>
        <v/>
      </c>
      <c r="M160" s="153"/>
      <c r="N160" s="683" t="str">
        <f>IF('16_P2_Prog'!O160&lt;&gt;"",'16_P2_Prog'!O160,'16_P2_Prog'!BL160)</f>
        <v/>
      </c>
      <c r="O160" s="684" t="str">
        <f>IF('17_P2_Ud'!O160&lt;&gt;"",'17_P2_Ud'!O160,'17_P2_Ud'!BL160)</f>
        <v/>
      </c>
      <c r="P160" s="228"/>
      <c r="Q160" s="267"/>
      <c r="R160" s="267"/>
      <c r="S160" s="676" t="str">
        <f>IF(AND(N160&lt;&gt;"",O160&lt;&gt;""),IF('16_P2_Prog'!O160&lt;&gt;"","---",IF(ISERROR(SUMPRODUCT(N160:O160,$N$6:$O$6)/SUM($N$6:$O$6)),"",ROUND(SUMPRODUCT(N160:O160,$N$6:$O$6)/SUM($N$6:$O$6),4))),"")</f>
        <v/>
      </c>
      <c r="T160" s="267"/>
      <c r="U160" s="681" t="str">
        <f t="shared" si="12"/>
        <v/>
      </c>
      <c r="V160" s="518" t="str">
        <f t="shared" si="13"/>
        <v/>
      </c>
      <c r="W160" s="831" t="str">
        <f>IF('20_P2_Alega'!R160&lt;&gt;"","Estim","")</f>
        <v/>
      </c>
      <c r="X160" s="1677"/>
      <c r="Y160" s="1683" t="str">
        <f t="shared" si="14"/>
        <v/>
      </c>
      <c r="Z160" s="1684" t="str">
        <f t="shared" si="15"/>
        <v/>
      </c>
      <c r="AA160" s="1687" t="str">
        <f t="shared" si="16"/>
        <v/>
      </c>
      <c r="AB160" s="1688" t="str">
        <f t="shared" si="17"/>
        <v/>
      </c>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8" customHeight="1" x14ac:dyDescent="0.2">
      <c r="A161" s="1527" t="str">
        <f>CONCATENATE('01_Carga'!$M$5,"_",$H161)</f>
        <v>FI__144</v>
      </c>
      <c r="B161" s="1405"/>
      <c r="C161" s="1460" t="str">
        <f>'12_P1_Lista'!T161</f>
        <v/>
      </c>
      <c r="D161" s="1461" t="str">
        <f>'12_P1_Lista'!U161</f>
        <v/>
      </c>
      <c r="E161" s="1405"/>
      <c r="F161" s="1726" t="str">
        <f>IF('14_P2_Convoca'!F162&lt;&gt;"",'14_P2_Convoca'!F162,"")</f>
        <v/>
      </c>
      <c r="G161" s="1581"/>
      <c r="H161" s="1202">
        <v>144</v>
      </c>
      <c r="I161" s="134" t="str">
        <f>IF(ISERROR(VLOOKUP($A161,Aspirantes!$A:$H,Aspirantes!$E$1,FALSE)),"",VLOOKUP($A161,Aspirantes!$A:$H,Aspirantes!$E$1,FALSE))</f>
        <v/>
      </c>
      <c r="J161" s="672" t="str">
        <f>IF(ISERROR(VLOOKUP($A161,Aspirantes!$A:$H,Aspirantes!$F$1,FALSE)),"",VLOOKUP($A161,Aspirantes!$A:$H,Aspirantes!$F$1,FALSE))</f>
        <v/>
      </c>
      <c r="K161" s="673" t="str">
        <f>IF(ISERROR(VLOOKUP($A161,Aspirantes!$A:$H,Aspirantes!$G$1,FALSE)),"",VLOOKUP($A161,Aspirantes!$A:$H,Aspirantes!$G$1,FALSE))</f>
        <v/>
      </c>
      <c r="L161" s="674" t="str">
        <f>IF(ISERROR(VLOOKUP($A161,Aspirantes!$A:$H,Aspirantes!$H$1,FALSE)),"",VLOOKUP($A161,Aspirantes!$A:$H,Aspirantes!$H$1,FALSE))</f>
        <v/>
      </c>
      <c r="M161" s="153"/>
      <c r="N161" s="683" t="str">
        <f>IF('16_P2_Prog'!O161&lt;&gt;"",'16_P2_Prog'!O161,'16_P2_Prog'!BL161)</f>
        <v/>
      </c>
      <c r="O161" s="684" t="str">
        <f>IF('17_P2_Ud'!O161&lt;&gt;"",'17_P2_Ud'!O161,'17_P2_Ud'!BL161)</f>
        <v/>
      </c>
      <c r="P161" s="228"/>
      <c r="Q161" s="267"/>
      <c r="R161" s="267"/>
      <c r="S161" s="676" t="str">
        <f>IF(AND(N161&lt;&gt;"",O161&lt;&gt;""),IF('16_P2_Prog'!O161&lt;&gt;"","---",IF(ISERROR(SUMPRODUCT(N161:O161,$N$6:$O$6)/SUM($N$6:$O$6)),"",ROUND(SUMPRODUCT(N161:O161,$N$6:$O$6)/SUM($N$6:$O$6),4))),"")</f>
        <v/>
      </c>
      <c r="T161" s="267"/>
      <c r="U161" s="681" t="str">
        <f t="shared" si="12"/>
        <v/>
      </c>
      <c r="V161" s="518" t="str">
        <f t="shared" si="13"/>
        <v/>
      </c>
      <c r="W161" s="831" t="str">
        <f>IF('20_P2_Alega'!R161&lt;&gt;"","Estim","")</f>
        <v/>
      </c>
      <c r="X161" s="1677"/>
      <c r="Y161" s="1683" t="str">
        <f t="shared" si="14"/>
        <v/>
      </c>
      <c r="Z161" s="1684" t="str">
        <f t="shared" si="15"/>
        <v/>
      </c>
      <c r="AA161" s="1687" t="str">
        <f t="shared" si="16"/>
        <v/>
      </c>
      <c r="AB161" s="1688" t="str">
        <f t="shared" si="17"/>
        <v/>
      </c>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8" customHeight="1" x14ac:dyDescent="0.2">
      <c r="A162" s="1527" t="str">
        <f>CONCATENATE('01_Carga'!$M$5,"_",$H162)</f>
        <v>FI__145</v>
      </c>
      <c r="B162" s="1405"/>
      <c r="C162" s="1460" t="str">
        <f>'12_P1_Lista'!T162</f>
        <v/>
      </c>
      <c r="D162" s="1461" t="str">
        <f>'12_P1_Lista'!U162</f>
        <v/>
      </c>
      <c r="E162" s="1405"/>
      <c r="F162" s="1726" t="str">
        <f>IF('14_P2_Convoca'!F163&lt;&gt;"",'14_P2_Convoca'!F163,"")</f>
        <v/>
      </c>
      <c r="G162" s="1581"/>
      <c r="H162" s="1202">
        <v>145</v>
      </c>
      <c r="I162" s="134" t="str">
        <f>IF(ISERROR(VLOOKUP($A162,Aspirantes!$A:$H,Aspirantes!$E$1,FALSE)),"",VLOOKUP($A162,Aspirantes!$A:$H,Aspirantes!$E$1,FALSE))</f>
        <v/>
      </c>
      <c r="J162" s="672" t="str">
        <f>IF(ISERROR(VLOOKUP($A162,Aspirantes!$A:$H,Aspirantes!$F$1,FALSE)),"",VLOOKUP($A162,Aspirantes!$A:$H,Aspirantes!$F$1,FALSE))</f>
        <v/>
      </c>
      <c r="K162" s="673" t="str">
        <f>IF(ISERROR(VLOOKUP($A162,Aspirantes!$A:$H,Aspirantes!$G$1,FALSE)),"",VLOOKUP($A162,Aspirantes!$A:$H,Aspirantes!$G$1,FALSE))</f>
        <v/>
      </c>
      <c r="L162" s="674" t="str">
        <f>IF(ISERROR(VLOOKUP($A162,Aspirantes!$A:$H,Aspirantes!$H$1,FALSE)),"",VLOOKUP($A162,Aspirantes!$A:$H,Aspirantes!$H$1,FALSE))</f>
        <v/>
      </c>
      <c r="M162" s="153"/>
      <c r="N162" s="683" t="str">
        <f>IF('16_P2_Prog'!O162&lt;&gt;"",'16_P2_Prog'!O162,'16_P2_Prog'!BL162)</f>
        <v/>
      </c>
      <c r="O162" s="684" t="str">
        <f>IF('17_P2_Ud'!O162&lt;&gt;"",'17_P2_Ud'!O162,'17_P2_Ud'!BL162)</f>
        <v/>
      </c>
      <c r="P162" s="228"/>
      <c r="Q162" s="267"/>
      <c r="R162" s="267"/>
      <c r="S162" s="676" t="str">
        <f>IF(AND(N162&lt;&gt;"",O162&lt;&gt;""),IF('16_P2_Prog'!O162&lt;&gt;"","---",IF(ISERROR(SUMPRODUCT(N162:O162,$N$6:$O$6)/SUM($N$6:$O$6)),"",ROUND(SUMPRODUCT(N162:O162,$N$6:$O$6)/SUM($N$6:$O$6),4))),"")</f>
        <v/>
      </c>
      <c r="T162" s="267"/>
      <c r="U162" s="681" t="str">
        <f t="shared" si="12"/>
        <v/>
      </c>
      <c r="V162" s="518" t="str">
        <f t="shared" si="13"/>
        <v/>
      </c>
      <c r="W162" s="831" t="str">
        <f>IF('20_P2_Alega'!R162&lt;&gt;"","Estim","")</f>
        <v/>
      </c>
      <c r="X162" s="1677"/>
      <c r="Y162" s="1683" t="str">
        <f t="shared" si="14"/>
        <v/>
      </c>
      <c r="Z162" s="1684" t="str">
        <f t="shared" si="15"/>
        <v/>
      </c>
      <c r="AA162" s="1687" t="str">
        <f t="shared" si="16"/>
        <v/>
      </c>
      <c r="AB162" s="1688" t="str">
        <f t="shared" si="17"/>
        <v/>
      </c>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8" customHeight="1" x14ac:dyDescent="0.2">
      <c r="A163" s="1527" t="str">
        <f>CONCATENATE('01_Carga'!$M$5,"_",$H163)</f>
        <v>FI__146</v>
      </c>
      <c r="B163" s="1405"/>
      <c r="C163" s="1460" t="str">
        <f>'12_P1_Lista'!T163</f>
        <v/>
      </c>
      <c r="D163" s="1461" t="str">
        <f>'12_P1_Lista'!U163</f>
        <v/>
      </c>
      <c r="E163" s="1405"/>
      <c r="F163" s="1726" t="str">
        <f>IF('14_P2_Convoca'!F164&lt;&gt;"",'14_P2_Convoca'!F164,"")</f>
        <v/>
      </c>
      <c r="G163" s="1581"/>
      <c r="H163" s="1202">
        <v>146</v>
      </c>
      <c r="I163" s="134" t="str">
        <f>IF(ISERROR(VLOOKUP($A163,Aspirantes!$A:$H,Aspirantes!$E$1,FALSE)),"",VLOOKUP($A163,Aspirantes!$A:$H,Aspirantes!$E$1,FALSE))</f>
        <v/>
      </c>
      <c r="J163" s="672" t="str">
        <f>IF(ISERROR(VLOOKUP($A163,Aspirantes!$A:$H,Aspirantes!$F$1,FALSE)),"",VLOOKUP($A163,Aspirantes!$A:$H,Aspirantes!$F$1,FALSE))</f>
        <v/>
      </c>
      <c r="K163" s="673" t="str">
        <f>IF(ISERROR(VLOOKUP($A163,Aspirantes!$A:$H,Aspirantes!$G$1,FALSE)),"",VLOOKUP($A163,Aspirantes!$A:$H,Aspirantes!$G$1,FALSE))</f>
        <v/>
      </c>
      <c r="L163" s="674" t="str">
        <f>IF(ISERROR(VLOOKUP($A163,Aspirantes!$A:$H,Aspirantes!$H$1,FALSE)),"",VLOOKUP($A163,Aspirantes!$A:$H,Aspirantes!$H$1,FALSE))</f>
        <v/>
      </c>
      <c r="M163" s="153"/>
      <c r="N163" s="683" t="str">
        <f>IF('16_P2_Prog'!O163&lt;&gt;"",'16_P2_Prog'!O163,'16_P2_Prog'!BL163)</f>
        <v/>
      </c>
      <c r="O163" s="684" t="str">
        <f>IF('17_P2_Ud'!O163&lt;&gt;"",'17_P2_Ud'!O163,'17_P2_Ud'!BL163)</f>
        <v/>
      </c>
      <c r="P163" s="228"/>
      <c r="Q163" s="267"/>
      <c r="R163" s="267"/>
      <c r="S163" s="676" t="str">
        <f>IF(AND(N163&lt;&gt;"",O163&lt;&gt;""),IF('16_P2_Prog'!O163&lt;&gt;"","---",IF(ISERROR(SUMPRODUCT(N163:O163,$N$6:$O$6)/SUM($N$6:$O$6)),"",ROUND(SUMPRODUCT(N163:O163,$N$6:$O$6)/SUM($N$6:$O$6),4))),"")</f>
        <v/>
      </c>
      <c r="T163" s="267"/>
      <c r="U163" s="681" t="str">
        <f t="shared" si="12"/>
        <v/>
      </c>
      <c r="V163" s="518" t="str">
        <f t="shared" si="13"/>
        <v/>
      </c>
      <c r="W163" s="831" t="str">
        <f>IF('20_P2_Alega'!R163&lt;&gt;"","Estim","")</f>
        <v/>
      </c>
      <c r="X163" s="1677"/>
      <c r="Y163" s="1683" t="str">
        <f t="shared" si="14"/>
        <v/>
      </c>
      <c r="Z163" s="1684" t="str">
        <f t="shared" si="15"/>
        <v/>
      </c>
      <c r="AA163" s="1687" t="str">
        <f t="shared" si="16"/>
        <v/>
      </c>
      <c r="AB163" s="1688" t="str">
        <f t="shared" si="17"/>
        <v/>
      </c>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8" customHeight="1" x14ac:dyDescent="0.2">
      <c r="A164" s="1527" t="str">
        <f>CONCATENATE('01_Carga'!$M$5,"_",$H164)</f>
        <v>FI__147</v>
      </c>
      <c r="B164" s="1405"/>
      <c r="C164" s="1460" t="str">
        <f>'12_P1_Lista'!T164</f>
        <v/>
      </c>
      <c r="D164" s="1461" t="str">
        <f>'12_P1_Lista'!U164</f>
        <v/>
      </c>
      <c r="E164" s="1405"/>
      <c r="F164" s="1726" t="str">
        <f>IF('14_P2_Convoca'!F165&lt;&gt;"",'14_P2_Convoca'!F165,"")</f>
        <v/>
      </c>
      <c r="G164" s="1581"/>
      <c r="H164" s="1202">
        <v>147</v>
      </c>
      <c r="I164" s="134" t="str">
        <f>IF(ISERROR(VLOOKUP($A164,Aspirantes!$A:$H,Aspirantes!$E$1,FALSE)),"",VLOOKUP($A164,Aspirantes!$A:$H,Aspirantes!$E$1,FALSE))</f>
        <v/>
      </c>
      <c r="J164" s="672" t="str">
        <f>IF(ISERROR(VLOOKUP($A164,Aspirantes!$A:$H,Aspirantes!$F$1,FALSE)),"",VLOOKUP($A164,Aspirantes!$A:$H,Aspirantes!$F$1,FALSE))</f>
        <v/>
      </c>
      <c r="K164" s="673" t="str">
        <f>IF(ISERROR(VLOOKUP($A164,Aspirantes!$A:$H,Aspirantes!$G$1,FALSE)),"",VLOOKUP($A164,Aspirantes!$A:$H,Aspirantes!$G$1,FALSE))</f>
        <v/>
      </c>
      <c r="L164" s="674" t="str">
        <f>IF(ISERROR(VLOOKUP($A164,Aspirantes!$A:$H,Aspirantes!$H$1,FALSE)),"",VLOOKUP($A164,Aspirantes!$A:$H,Aspirantes!$H$1,FALSE))</f>
        <v/>
      </c>
      <c r="M164" s="153"/>
      <c r="N164" s="683" t="str">
        <f>IF('16_P2_Prog'!O164&lt;&gt;"",'16_P2_Prog'!O164,'16_P2_Prog'!BL164)</f>
        <v/>
      </c>
      <c r="O164" s="684" t="str">
        <f>IF('17_P2_Ud'!O164&lt;&gt;"",'17_P2_Ud'!O164,'17_P2_Ud'!BL164)</f>
        <v/>
      </c>
      <c r="P164" s="228"/>
      <c r="Q164" s="267"/>
      <c r="R164" s="267"/>
      <c r="S164" s="676" t="str">
        <f>IF(AND(N164&lt;&gt;"",O164&lt;&gt;""),IF('16_P2_Prog'!O164&lt;&gt;"","---",IF(ISERROR(SUMPRODUCT(N164:O164,$N$6:$O$6)/SUM($N$6:$O$6)),"",ROUND(SUMPRODUCT(N164:O164,$N$6:$O$6)/SUM($N$6:$O$6),4))),"")</f>
        <v/>
      </c>
      <c r="T164" s="267"/>
      <c r="U164" s="681" t="str">
        <f t="shared" si="12"/>
        <v/>
      </c>
      <c r="V164" s="518" t="str">
        <f t="shared" si="13"/>
        <v/>
      </c>
      <c r="W164" s="831" t="str">
        <f>IF('20_P2_Alega'!R164&lt;&gt;"","Estim","")</f>
        <v/>
      </c>
      <c r="X164" s="1677"/>
      <c r="Y164" s="1683" t="str">
        <f t="shared" si="14"/>
        <v/>
      </c>
      <c r="Z164" s="1684" t="str">
        <f t="shared" si="15"/>
        <v/>
      </c>
      <c r="AA164" s="1687" t="str">
        <f t="shared" si="16"/>
        <v/>
      </c>
      <c r="AB164" s="1688" t="str">
        <f t="shared" si="17"/>
        <v/>
      </c>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8" customHeight="1" x14ac:dyDescent="0.2">
      <c r="A165" s="1527" t="str">
        <f>CONCATENATE('01_Carga'!$M$5,"_",$H165)</f>
        <v>FI__148</v>
      </c>
      <c r="B165" s="1405"/>
      <c r="C165" s="1460" t="str">
        <f>'12_P1_Lista'!T165</f>
        <v/>
      </c>
      <c r="D165" s="1461" t="str">
        <f>'12_P1_Lista'!U165</f>
        <v/>
      </c>
      <c r="E165" s="1405"/>
      <c r="F165" s="1726" t="str">
        <f>IF('14_P2_Convoca'!F166&lt;&gt;"",'14_P2_Convoca'!F166,"")</f>
        <v/>
      </c>
      <c r="G165" s="1581"/>
      <c r="H165" s="1202">
        <v>148</v>
      </c>
      <c r="I165" s="134" t="str">
        <f>IF(ISERROR(VLOOKUP($A165,Aspirantes!$A:$H,Aspirantes!$E$1,FALSE)),"",VLOOKUP($A165,Aspirantes!$A:$H,Aspirantes!$E$1,FALSE))</f>
        <v/>
      </c>
      <c r="J165" s="672" t="str">
        <f>IF(ISERROR(VLOOKUP($A165,Aspirantes!$A:$H,Aspirantes!$F$1,FALSE)),"",VLOOKUP($A165,Aspirantes!$A:$H,Aspirantes!$F$1,FALSE))</f>
        <v/>
      </c>
      <c r="K165" s="673" t="str">
        <f>IF(ISERROR(VLOOKUP($A165,Aspirantes!$A:$H,Aspirantes!$G$1,FALSE)),"",VLOOKUP($A165,Aspirantes!$A:$H,Aspirantes!$G$1,FALSE))</f>
        <v/>
      </c>
      <c r="L165" s="674" t="str">
        <f>IF(ISERROR(VLOOKUP($A165,Aspirantes!$A:$H,Aspirantes!$H$1,FALSE)),"",VLOOKUP($A165,Aspirantes!$A:$H,Aspirantes!$H$1,FALSE))</f>
        <v/>
      </c>
      <c r="M165" s="153"/>
      <c r="N165" s="683" t="str">
        <f>IF('16_P2_Prog'!O165&lt;&gt;"",'16_P2_Prog'!O165,'16_P2_Prog'!BL165)</f>
        <v/>
      </c>
      <c r="O165" s="684" t="str">
        <f>IF('17_P2_Ud'!O165&lt;&gt;"",'17_P2_Ud'!O165,'17_P2_Ud'!BL165)</f>
        <v/>
      </c>
      <c r="P165" s="228"/>
      <c r="Q165" s="267"/>
      <c r="R165" s="267"/>
      <c r="S165" s="676" t="str">
        <f>IF(AND(N165&lt;&gt;"",O165&lt;&gt;""),IF('16_P2_Prog'!O165&lt;&gt;"","---",IF(ISERROR(SUMPRODUCT(N165:O165,$N$6:$O$6)/SUM($N$6:$O$6)),"",ROUND(SUMPRODUCT(N165:O165,$N$6:$O$6)/SUM($N$6:$O$6),4))),"")</f>
        <v/>
      </c>
      <c r="T165" s="267"/>
      <c r="U165" s="681" t="str">
        <f t="shared" si="12"/>
        <v/>
      </c>
      <c r="V165" s="518" t="str">
        <f t="shared" si="13"/>
        <v/>
      </c>
      <c r="W165" s="831" t="str">
        <f>IF('20_P2_Alega'!R165&lt;&gt;"","Estim","")</f>
        <v/>
      </c>
      <c r="X165" s="1677"/>
      <c r="Y165" s="1683" t="str">
        <f t="shared" si="14"/>
        <v/>
      </c>
      <c r="Z165" s="1684" t="str">
        <f t="shared" si="15"/>
        <v/>
      </c>
      <c r="AA165" s="1687" t="str">
        <f t="shared" si="16"/>
        <v/>
      </c>
      <c r="AB165" s="1688" t="str">
        <f t="shared" si="17"/>
        <v/>
      </c>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8" customHeight="1" x14ac:dyDescent="0.2">
      <c r="A166" s="1527" t="str">
        <f>CONCATENATE('01_Carga'!$M$5,"_",$H166)</f>
        <v>FI__149</v>
      </c>
      <c r="B166" s="1405"/>
      <c r="C166" s="1460" t="str">
        <f>'12_P1_Lista'!T166</f>
        <v/>
      </c>
      <c r="D166" s="1461" t="str">
        <f>'12_P1_Lista'!U166</f>
        <v/>
      </c>
      <c r="E166" s="1405"/>
      <c r="F166" s="1726" t="str">
        <f>IF('14_P2_Convoca'!F167&lt;&gt;"",'14_P2_Convoca'!F167,"")</f>
        <v/>
      </c>
      <c r="G166" s="1581"/>
      <c r="H166" s="1202">
        <v>149</v>
      </c>
      <c r="I166" s="134" t="str">
        <f>IF(ISERROR(VLOOKUP($A166,Aspirantes!$A:$H,Aspirantes!$E$1,FALSE)),"",VLOOKUP($A166,Aspirantes!$A:$H,Aspirantes!$E$1,FALSE))</f>
        <v/>
      </c>
      <c r="J166" s="672" t="str">
        <f>IF(ISERROR(VLOOKUP($A166,Aspirantes!$A:$H,Aspirantes!$F$1,FALSE)),"",VLOOKUP($A166,Aspirantes!$A:$H,Aspirantes!$F$1,FALSE))</f>
        <v/>
      </c>
      <c r="K166" s="673" t="str">
        <f>IF(ISERROR(VLOOKUP($A166,Aspirantes!$A:$H,Aspirantes!$G$1,FALSE)),"",VLOOKUP($A166,Aspirantes!$A:$H,Aspirantes!$G$1,FALSE))</f>
        <v/>
      </c>
      <c r="L166" s="674" t="str">
        <f>IF(ISERROR(VLOOKUP($A166,Aspirantes!$A:$H,Aspirantes!$H$1,FALSE)),"",VLOOKUP($A166,Aspirantes!$A:$H,Aspirantes!$H$1,FALSE))</f>
        <v/>
      </c>
      <c r="M166" s="153"/>
      <c r="N166" s="683" t="str">
        <f>IF('16_P2_Prog'!O166&lt;&gt;"",'16_P2_Prog'!O166,'16_P2_Prog'!BL166)</f>
        <v/>
      </c>
      <c r="O166" s="684" t="str">
        <f>IF('17_P2_Ud'!O166&lt;&gt;"",'17_P2_Ud'!O166,'17_P2_Ud'!BL166)</f>
        <v/>
      </c>
      <c r="P166" s="228"/>
      <c r="Q166" s="267"/>
      <c r="R166" s="267"/>
      <c r="S166" s="676" t="str">
        <f>IF(AND(N166&lt;&gt;"",O166&lt;&gt;""),IF('16_P2_Prog'!O166&lt;&gt;"","---",IF(ISERROR(SUMPRODUCT(N166:O166,$N$6:$O$6)/SUM($N$6:$O$6)),"",ROUND(SUMPRODUCT(N166:O166,$N$6:$O$6)/SUM($N$6:$O$6),4))),"")</f>
        <v/>
      </c>
      <c r="T166" s="267"/>
      <c r="U166" s="681" t="str">
        <f t="shared" si="12"/>
        <v/>
      </c>
      <c r="V166" s="518" t="str">
        <f t="shared" si="13"/>
        <v/>
      </c>
      <c r="W166" s="831" t="str">
        <f>IF('20_P2_Alega'!R166&lt;&gt;"","Estim","")</f>
        <v/>
      </c>
      <c r="X166" s="1677"/>
      <c r="Y166" s="1683" t="str">
        <f t="shared" si="14"/>
        <v/>
      </c>
      <c r="Z166" s="1684" t="str">
        <f t="shared" si="15"/>
        <v/>
      </c>
      <c r="AA166" s="1687" t="str">
        <f t="shared" si="16"/>
        <v/>
      </c>
      <c r="AB166" s="1688" t="str">
        <f t="shared" si="17"/>
        <v/>
      </c>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8" customHeight="1" x14ac:dyDescent="0.2">
      <c r="A167" s="1527" t="str">
        <f>CONCATENATE('01_Carga'!$M$5,"_",$H167)</f>
        <v>FI__150</v>
      </c>
      <c r="B167" s="1405"/>
      <c r="C167" s="1460" t="str">
        <f>'12_P1_Lista'!T167</f>
        <v/>
      </c>
      <c r="D167" s="1461" t="str">
        <f>'12_P1_Lista'!U167</f>
        <v/>
      </c>
      <c r="E167" s="1405"/>
      <c r="F167" s="1726" t="str">
        <f>IF('14_P2_Convoca'!F168&lt;&gt;"",'14_P2_Convoca'!F168,"")</f>
        <v/>
      </c>
      <c r="G167" s="1581"/>
      <c r="H167" s="1202">
        <v>150</v>
      </c>
      <c r="I167" s="134" t="str">
        <f>IF(ISERROR(VLOOKUP($A167,Aspirantes!$A:$H,Aspirantes!$E$1,FALSE)),"",VLOOKUP($A167,Aspirantes!$A:$H,Aspirantes!$E$1,FALSE))</f>
        <v/>
      </c>
      <c r="J167" s="672" t="str">
        <f>IF(ISERROR(VLOOKUP($A167,Aspirantes!$A:$H,Aspirantes!$F$1,FALSE)),"",VLOOKUP($A167,Aspirantes!$A:$H,Aspirantes!$F$1,FALSE))</f>
        <v/>
      </c>
      <c r="K167" s="673" t="str">
        <f>IF(ISERROR(VLOOKUP($A167,Aspirantes!$A:$H,Aspirantes!$G$1,FALSE)),"",VLOOKUP($A167,Aspirantes!$A:$H,Aspirantes!$G$1,FALSE))</f>
        <v/>
      </c>
      <c r="L167" s="674" t="str">
        <f>IF(ISERROR(VLOOKUP($A167,Aspirantes!$A:$H,Aspirantes!$H$1,FALSE)),"",VLOOKUP($A167,Aspirantes!$A:$H,Aspirantes!$H$1,FALSE))</f>
        <v/>
      </c>
      <c r="M167" s="153"/>
      <c r="N167" s="683" t="str">
        <f>IF('16_P2_Prog'!O167&lt;&gt;"",'16_P2_Prog'!O167,'16_P2_Prog'!BL167)</f>
        <v/>
      </c>
      <c r="O167" s="684" t="str">
        <f>IF('17_P2_Ud'!O167&lt;&gt;"",'17_P2_Ud'!O167,'17_P2_Ud'!BL167)</f>
        <v/>
      </c>
      <c r="P167" s="228"/>
      <c r="Q167" s="267"/>
      <c r="R167" s="267"/>
      <c r="S167" s="676" t="str">
        <f>IF(AND(N167&lt;&gt;"",O167&lt;&gt;""),IF('16_P2_Prog'!O167&lt;&gt;"","---",IF(ISERROR(SUMPRODUCT(N167:O167,$N$6:$O$6)/SUM($N$6:$O$6)),"",ROUND(SUMPRODUCT(N167:O167,$N$6:$O$6)/SUM($N$6:$O$6),4))),"")</f>
        <v/>
      </c>
      <c r="T167" s="267"/>
      <c r="U167" s="681" t="str">
        <f t="shared" ref="U167:U177" si="18">IF(S167&lt;&gt;"",IF(OR(N167="NP",O167="NP"),"NO",IF(AND(N167&lt;&gt;"",N167&lt;$N$13),"NO",IF(AND(O167&lt;&gt;"",O167&lt;$N$13),"NO",IF(S167&lt;$S$10,"NO","SÍ")))),"")</f>
        <v/>
      </c>
      <c r="V167" s="518" t="str">
        <f t="shared" ref="V167:V177" si="19">IF(OR(N167="NP",O167="NP"),"Prueba 2 = NP",IF(AND(N167&lt;&gt;"",N167&lt;$N$10),CONCATENATE("P2A &lt; ",$N$10),IF(AND(O167&lt;&gt;"",O167&lt;$O$10),CONCATENATE("P2B &lt; ",$O$10),IF(S167&lt;$S$10,CONCATENATE("Nota P2 &lt; ",$S$10),""))))</f>
        <v/>
      </c>
      <c r="W167" s="831" t="str">
        <f>IF('20_P2_Alega'!R167&lt;&gt;"","Estim","")</f>
        <v/>
      </c>
      <c r="X167" s="1677"/>
      <c r="Y167" s="1683" t="str">
        <f t="shared" ref="Y167:Y177" si="20">IF(AA167="NO",IF(S167="---",0,S167),"")</f>
        <v/>
      </c>
      <c r="Z167" s="1684" t="str">
        <f t="shared" si="15"/>
        <v/>
      </c>
      <c r="AA167" s="1687" t="str">
        <f t="shared" si="16"/>
        <v/>
      </c>
      <c r="AB167" s="1688" t="str">
        <f t="shared" si="17"/>
        <v/>
      </c>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8" customHeight="1" x14ac:dyDescent="0.2">
      <c r="A168" s="1527" t="str">
        <f>CONCATENATE('01_Carga'!$M$5,"_",$H168)</f>
        <v>FI__151</v>
      </c>
      <c r="B168" s="1405"/>
      <c r="C168" s="1460" t="str">
        <f>'12_P1_Lista'!T168</f>
        <v/>
      </c>
      <c r="D168" s="1461" t="str">
        <f>'12_P1_Lista'!U168</f>
        <v/>
      </c>
      <c r="E168" s="1404">
        <f>IF($C168="SÍ",1,0)</f>
        <v>0</v>
      </c>
      <c r="F168" s="1726" t="str">
        <f>IF('14_P2_Convoca'!F169&lt;&gt;"",'14_P2_Convoca'!F169,"")</f>
        <v/>
      </c>
      <c r="G168" s="1581"/>
      <c r="H168" s="1202">
        <v>151</v>
      </c>
      <c r="I168" s="134" t="str">
        <f>IF(VLOOKUP($A168,'03_Extras'!$A$18:$I$27,'03_Extras'!$F$16,FALSE)&lt;&gt;"",VLOOKUP($A168,'03_Extras'!$A$18:$I$27,'03_Extras'!$F$16,FALSE),"")</f>
        <v/>
      </c>
      <c r="J168" s="672" t="str">
        <f>IF(VLOOKUP($A168,'03_Extras'!$A$18:$I$27,'03_Extras'!$G$16,FALSE)&lt;&gt;"",VLOOKUP($A168,'03_Extras'!$A$18:$I$27,'03_Extras'!$G$16,FALSE),"")</f>
        <v/>
      </c>
      <c r="K168" s="673" t="str">
        <f>IF(VLOOKUP($A168,'03_Extras'!$A$18:$I$27,'03_Extras'!$H$16,FALSE)&lt;&gt;"",VLOOKUP($A168,'03_Extras'!$A$18:$I$27,'03_Extras'!$H$16,FALSE),"")</f>
        <v/>
      </c>
      <c r="L168" s="674" t="str">
        <f>IF(VLOOKUP($A168,'03_Extras'!$A$18:$I$27,'03_Extras'!$I$16,FALSE)&lt;&gt;"",VLOOKUP($A168,'03_Extras'!$A$18:$I$27,'03_Extras'!$I$16,FALSE),"")</f>
        <v/>
      </c>
      <c r="M168" s="614" t="str">
        <f>IF(J168&lt;&gt;"","*","")</f>
        <v/>
      </c>
      <c r="N168" s="683" t="str">
        <f>IF('16_P2_Prog'!O168&lt;&gt;"",'16_P2_Prog'!O168,'16_P2_Prog'!BL168)</f>
        <v/>
      </c>
      <c r="O168" s="684" t="str">
        <f>IF('17_P2_Ud'!O168&lt;&gt;"",'17_P2_Ud'!O168,'17_P2_Ud'!BL168)</f>
        <v/>
      </c>
      <c r="P168" s="228"/>
      <c r="Q168" s="267"/>
      <c r="R168" s="267"/>
      <c r="S168" s="676" t="str">
        <f>IF(AND(N168&lt;&gt;"",O168&lt;&gt;""),IF('16_P2_Prog'!O168&lt;&gt;"","---",IF(ISERROR(SUMPRODUCT(N168:O168,$N$6:$O$6)/SUM($N$6:$O$6)),"",ROUND(SUMPRODUCT(N168:O168,$N$6:$O$6)/SUM($N$6:$O$6),4))),"")</f>
        <v/>
      </c>
      <c r="T168" s="267"/>
      <c r="U168" s="681" t="str">
        <f t="shared" si="18"/>
        <v/>
      </c>
      <c r="V168" s="518" t="str">
        <f t="shared" si="19"/>
        <v/>
      </c>
      <c r="W168" s="831" t="str">
        <f>IF('20_P2_Alega'!R168&lt;&gt;"","Estim","")</f>
        <v/>
      </c>
      <c r="X168" s="1677"/>
      <c r="Y168" s="1683" t="str">
        <f t="shared" si="20"/>
        <v/>
      </c>
      <c r="Z168" s="1684" t="str">
        <f t="shared" ref="Z168:Z177" si="21">IF(AA168="SÍ",S168,"")</f>
        <v/>
      </c>
      <c r="AA168" s="1687" t="str">
        <f t="shared" ref="AA168:AA177" si="22">IF(C168="NO","NO",U168)</f>
        <v/>
      </c>
      <c r="AB168" s="1688" t="str">
        <f t="shared" ref="AB168:AB177" si="23">IF(C168="NO",D168,V168)</f>
        <v/>
      </c>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8" customHeight="1" x14ac:dyDescent="0.2">
      <c r="A169" s="1527" t="str">
        <f>CONCATENATE('01_Carga'!$M$5,"_",$H169)</f>
        <v>FI__152</v>
      </c>
      <c r="B169" s="1405"/>
      <c r="C169" s="1460" t="str">
        <f>'12_P1_Lista'!T169</f>
        <v/>
      </c>
      <c r="D169" s="1461" t="str">
        <f>'12_P1_Lista'!U169</f>
        <v/>
      </c>
      <c r="E169" s="1404">
        <f t="shared" ref="E169:E177" si="24">IF($C169="SÍ",1,0)</f>
        <v>0</v>
      </c>
      <c r="F169" s="1726" t="str">
        <f>IF('14_P2_Convoca'!F170&lt;&gt;"",'14_P2_Convoca'!F170,"")</f>
        <v/>
      </c>
      <c r="G169" s="1581"/>
      <c r="H169" s="1202">
        <v>152</v>
      </c>
      <c r="I169" s="134" t="str">
        <f>IF(VLOOKUP($A169,'03_Extras'!$A$18:$I$27,'03_Extras'!$F$16,FALSE)&lt;&gt;"",VLOOKUP($A169,'03_Extras'!$A$18:$I$27,'03_Extras'!$F$16,FALSE),"")</f>
        <v/>
      </c>
      <c r="J169" s="672" t="str">
        <f>IF(VLOOKUP($A169,'03_Extras'!$A$18:$I$27,'03_Extras'!$G$16,FALSE)&lt;&gt;"",VLOOKUP($A169,'03_Extras'!$A$18:$I$27,'03_Extras'!$G$16,FALSE),"")</f>
        <v/>
      </c>
      <c r="K169" s="673" t="str">
        <f>IF(VLOOKUP($A169,'03_Extras'!$A$18:$I$27,'03_Extras'!$H$16,FALSE)&lt;&gt;"",VLOOKUP($A169,'03_Extras'!$A$18:$I$27,'03_Extras'!$H$16,FALSE),"")</f>
        <v/>
      </c>
      <c r="L169" s="674" t="str">
        <f>IF(VLOOKUP($A169,'03_Extras'!$A$18:$I$27,'03_Extras'!$I$16,FALSE)&lt;&gt;"",VLOOKUP($A169,'03_Extras'!$A$18:$I$27,'03_Extras'!$I$16,FALSE),"")</f>
        <v/>
      </c>
      <c r="M169" s="614" t="str">
        <f t="shared" ref="M169:M177" si="25">IF(J169&lt;&gt;"","*","")</f>
        <v/>
      </c>
      <c r="N169" s="683" t="str">
        <f>IF('16_P2_Prog'!O169&lt;&gt;"",'16_P2_Prog'!O169,'16_P2_Prog'!BL169)</f>
        <v/>
      </c>
      <c r="O169" s="684" t="str">
        <f>IF('17_P2_Ud'!O169&lt;&gt;"",'17_P2_Ud'!O169,'17_P2_Ud'!BL169)</f>
        <v/>
      </c>
      <c r="P169" s="228"/>
      <c r="Q169" s="267"/>
      <c r="R169" s="267"/>
      <c r="S169" s="676" t="str">
        <f>IF(AND(N169&lt;&gt;"",O169&lt;&gt;""),IF('16_P2_Prog'!O169&lt;&gt;"","---",IF(ISERROR(SUMPRODUCT(N169:O169,$N$6:$O$6)/SUM($N$6:$O$6)),"",ROUND(SUMPRODUCT(N169:O169,$N$6:$O$6)/SUM($N$6:$O$6),4))),"")</f>
        <v/>
      </c>
      <c r="T169" s="267"/>
      <c r="U169" s="681" t="str">
        <f t="shared" si="18"/>
        <v/>
      </c>
      <c r="V169" s="518" t="str">
        <f t="shared" si="19"/>
        <v/>
      </c>
      <c r="W169" s="831" t="str">
        <f>IF('20_P2_Alega'!R169&lt;&gt;"","Estim","")</f>
        <v/>
      </c>
      <c r="X169" s="1677"/>
      <c r="Y169" s="1683" t="str">
        <f t="shared" si="20"/>
        <v/>
      </c>
      <c r="Z169" s="1684" t="str">
        <f t="shared" si="21"/>
        <v/>
      </c>
      <c r="AA169" s="1687" t="str">
        <f t="shared" si="22"/>
        <v/>
      </c>
      <c r="AB169" s="1688" t="str">
        <f t="shared" si="23"/>
        <v/>
      </c>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8" customHeight="1" x14ac:dyDescent="0.2">
      <c r="A170" s="1527" t="str">
        <f>CONCATENATE('01_Carga'!$M$5,"_",$H170)</f>
        <v>FI__153</v>
      </c>
      <c r="B170" s="1405"/>
      <c r="C170" s="1460" t="str">
        <f>'12_P1_Lista'!T170</f>
        <v/>
      </c>
      <c r="D170" s="1461" t="str">
        <f>'12_P1_Lista'!U170</f>
        <v/>
      </c>
      <c r="E170" s="1404">
        <f t="shared" si="24"/>
        <v>0</v>
      </c>
      <c r="F170" s="1726" t="str">
        <f>IF('14_P2_Convoca'!F171&lt;&gt;"",'14_P2_Convoca'!F171,"")</f>
        <v/>
      </c>
      <c r="G170" s="1581"/>
      <c r="H170" s="1202">
        <v>153</v>
      </c>
      <c r="I170" s="134" t="str">
        <f>IF(VLOOKUP($A170,'03_Extras'!$A$18:$I$27,'03_Extras'!$F$16,FALSE)&lt;&gt;"",VLOOKUP($A170,'03_Extras'!$A$18:$I$27,'03_Extras'!$F$16,FALSE),"")</f>
        <v/>
      </c>
      <c r="J170" s="672" t="str">
        <f>IF(VLOOKUP($A170,'03_Extras'!$A$18:$I$27,'03_Extras'!$G$16,FALSE)&lt;&gt;"",VLOOKUP($A170,'03_Extras'!$A$18:$I$27,'03_Extras'!$G$16,FALSE),"")</f>
        <v/>
      </c>
      <c r="K170" s="673" t="str">
        <f>IF(VLOOKUP($A170,'03_Extras'!$A$18:$I$27,'03_Extras'!$H$16,FALSE)&lt;&gt;"",VLOOKUP($A170,'03_Extras'!$A$18:$I$27,'03_Extras'!$H$16,FALSE),"")</f>
        <v/>
      </c>
      <c r="L170" s="674" t="str">
        <f>IF(VLOOKUP($A170,'03_Extras'!$A$18:$I$27,'03_Extras'!$I$16,FALSE)&lt;&gt;"",VLOOKUP($A170,'03_Extras'!$A$18:$I$27,'03_Extras'!$I$16,FALSE),"")</f>
        <v/>
      </c>
      <c r="M170" s="614" t="str">
        <f t="shared" si="25"/>
        <v/>
      </c>
      <c r="N170" s="683" t="str">
        <f>IF('16_P2_Prog'!O170&lt;&gt;"",'16_P2_Prog'!O170,'16_P2_Prog'!BL170)</f>
        <v/>
      </c>
      <c r="O170" s="684" t="str">
        <f>IF('17_P2_Ud'!O170&lt;&gt;"",'17_P2_Ud'!O170,'17_P2_Ud'!BL170)</f>
        <v/>
      </c>
      <c r="P170" s="228"/>
      <c r="Q170" s="267"/>
      <c r="R170" s="267"/>
      <c r="S170" s="676" t="str">
        <f>IF(AND(N170&lt;&gt;"",O170&lt;&gt;""),IF('16_P2_Prog'!O170&lt;&gt;"","---",IF(ISERROR(SUMPRODUCT(N170:O170,$N$6:$O$6)/SUM($N$6:$O$6)),"",ROUND(SUMPRODUCT(N170:O170,$N$6:$O$6)/SUM($N$6:$O$6),4))),"")</f>
        <v/>
      </c>
      <c r="T170" s="267"/>
      <c r="U170" s="681" t="str">
        <f t="shared" si="18"/>
        <v/>
      </c>
      <c r="V170" s="518" t="str">
        <f t="shared" si="19"/>
        <v/>
      </c>
      <c r="W170" s="831" t="str">
        <f>IF('20_P2_Alega'!R170&lt;&gt;"","Estim","")</f>
        <v/>
      </c>
      <c r="X170" s="1677"/>
      <c r="Y170" s="1683" t="str">
        <f t="shared" si="20"/>
        <v/>
      </c>
      <c r="Z170" s="1684" t="str">
        <f t="shared" si="21"/>
        <v/>
      </c>
      <c r="AA170" s="1687" t="str">
        <f t="shared" si="22"/>
        <v/>
      </c>
      <c r="AB170" s="1688" t="str">
        <f t="shared" si="23"/>
        <v/>
      </c>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8" customHeight="1" x14ac:dyDescent="0.2">
      <c r="A171" s="1527" t="str">
        <f>CONCATENATE('01_Carga'!$M$5,"_",$H171)</f>
        <v>FI__154</v>
      </c>
      <c r="B171" s="1405"/>
      <c r="C171" s="1460" t="str">
        <f>'12_P1_Lista'!T171</f>
        <v/>
      </c>
      <c r="D171" s="1461" t="str">
        <f>'12_P1_Lista'!U171</f>
        <v/>
      </c>
      <c r="E171" s="1404">
        <f t="shared" si="24"/>
        <v>0</v>
      </c>
      <c r="F171" s="1726" t="str">
        <f>IF('14_P2_Convoca'!F172&lt;&gt;"",'14_P2_Convoca'!F172,"")</f>
        <v/>
      </c>
      <c r="G171" s="1581"/>
      <c r="H171" s="1202">
        <v>154</v>
      </c>
      <c r="I171" s="134" t="str">
        <f>IF(VLOOKUP($A171,'03_Extras'!$A$18:$I$27,'03_Extras'!$F$16,FALSE)&lt;&gt;"",VLOOKUP($A171,'03_Extras'!$A$18:$I$27,'03_Extras'!$F$16,FALSE),"")</f>
        <v/>
      </c>
      <c r="J171" s="672" t="str">
        <f>IF(VLOOKUP($A171,'03_Extras'!$A$18:$I$27,'03_Extras'!$G$16,FALSE)&lt;&gt;"",VLOOKUP($A171,'03_Extras'!$A$18:$I$27,'03_Extras'!$G$16,FALSE),"")</f>
        <v/>
      </c>
      <c r="K171" s="673" t="str">
        <f>IF(VLOOKUP($A171,'03_Extras'!$A$18:$I$27,'03_Extras'!$H$16,FALSE)&lt;&gt;"",VLOOKUP($A171,'03_Extras'!$A$18:$I$27,'03_Extras'!$H$16,FALSE),"")</f>
        <v/>
      </c>
      <c r="L171" s="674" t="str">
        <f>IF(VLOOKUP($A171,'03_Extras'!$A$18:$I$27,'03_Extras'!$I$16,FALSE)&lt;&gt;"",VLOOKUP($A171,'03_Extras'!$A$18:$I$27,'03_Extras'!$I$16,FALSE),"")</f>
        <v/>
      </c>
      <c r="M171" s="614" t="str">
        <f t="shared" si="25"/>
        <v/>
      </c>
      <c r="N171" s="683" t="str">
        <f>IF('16_P2_Prog'!O171&lt;&gt;"",'16_P2_Prog'!O171,'16_P2_Prog'!BL171)</f>
        <v/>
      </c>
      <c r="O171" s="684" t="str">
        <f>IF('17_P2_Ud'!O171&lt;&gt;"",'17_P2_Ud'!O171,'17_P2_Ud'!BL171)</f>
        <v/>
      </c>
      <c r="P171" s="228"/>
      <c r="Q171" s="267"/>
      <c r="R171" s="267"/>
      <c r="S171" s="676" t="str">
        <f>IF(AND(N171&lt;&gt;"",O171&lt;&gt;""),IF('16_P2_Prog'!O171&lt;&gt;"","---",IF(ISERROR(SUMPRODUCT(N171:O171,$N$6:$O$6)/SUM($N$6:$O$6)),"",ROUND(SUMPRODUCT(N171:O171,$N$6:$O$6)/SUM($N$6:$O$6),4))),"")</f>
        <v/>
      </c>
      <c r="T171" s="267"/>
      <c r="U171" s="681" t="str">
        <f t="shared" si="18"/>
        <v/>
      </c>
      <c r="V171" s="518" t="str">
        <f t="shared" si="19"/>
        <v/>
      </c>
      <c r="W171" s="831" t="str">
        <f>IF('20_P2_Alega'!R171&lt;&gt;"","Estim","")</f>
        <v/>
      </c>
      <c r="X171" s="1677"/>
      <c r="Y171" s="1683" t="str">
        <f t="shared" si="20"/>
        <v/>
      </c>
      <c r="Z171" s="1684" t="str">
        <f t="shared" si="21"/>
        <v/>
      </c>
      <c r="AA171" s="1687" t="str">
        <f t="shared" si="22"/>
        <v/>
      </c>
      <c r="AB171" s="1688" t="str">
        <f t="shared" si="23"/>
        <v/>
      </c>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8" customHeight="1" x14ac:dyDescent="0.2">
      <c r="A172" s="1527" t="str">
        <f>CONCATENATE('01_Carga'!$M$5,"_",$H172)</f>
        <v>FI__155</v>
      </c>
      <c r="B172" s="1405"/>
      <c r="C172" s="1460" t="str">
        <f>'12_P1_Lista'!T172</f>
        <v/>
      </c>
      <c r="D172" s="1461" t="str">
        <f>'12_P1_Lista'!U172</f>
        <v/>
      </c>
      <c r="E172" s="1404">
        <f t="shared" si="24"/>
        <v>0</v>
      </c>
      <c r="F172" s="1726" t="str">
        <f>IF('14_P2_Convoca'!F173&lt;&gt;"",'14_P2_Convoca'!F173,"")</f>
        <v/>
      </c>
      <c r="G172" s="1581"/>
      <c r="H172" s="1202">
        <v>155</v>
      </c>
      <c r="I172" s="134" t="str">
        <f>IF(VLOOKUP($A172,'03_Extras'!$A$18:$I$27,'03_Extras'!$F$16,FALSE)&lt;&gt;"",VLOOKUP($A172,'03_Extras'!$A$18:$I$27,'03_Extras'!$F$16,FALSE),"")</f>
        <v/>
      </c>
      <c r="J172" s="672" t="str">
        <f>IF(VLOOKUP($A172,'03_Extras'!$A$18:$I$27,'03_Extras'!$G$16,FALSE)&lt;&gt;"",VLOOKUP($A172,'03_Extras'!$A$18:$I$27,'03_Extras'!$G$16,FALSE),"")</f>
        <v/>
      </c>
      <c r="K172" s="673" t="str">
        <f>IF(VLOOKUP($A172,'03_Extras'!$A$18:$I$27,'03_Extras'!$H$16,FALSE)&lt;&gt;"",VLOOKUP($A172,'03_Extras'!$A$18:$I$27,'03_Extras'!$H$16,FALSE),"")</f>
        <v/>
      </c>
      <c r="L172" s="674" t="str">
        <f>IF(VLOOKUP($A172,'03_Extras'!$A$18:$I$27,'03_Extras'!$I$16,FALSE)&lt;&gt;"",VLOOKUP($A172,'03_Extras'!$A$18:$I$27,'03_Extras'!$I$16,FALSE),"")</f>
        <v/>
      </c>
      <c r="M172" s="614" t="str">
        <f t="shared" si="25"/>
        <v/>
      </c>
      <c r="N172" s="683" t="str">
        <f>IF('16_P2_Prog'!O172&lt;&gt;"",'16_P2_Prog'!O172,'16_P2_Prog'!BL172)</f>
        <v/>
      </c>
      <c r="O172" s="684" t="str">
        <f>IF('17_P2_Ud'!O172&lt;&gt;"",'17_P2_Ud'!O172,'17_P2_Ud'!BL172)</f>
        <v/>
      </c>
      <c r="P172" s="228"/>
      <c r="Q172" s="267"/>
      <c r="R172" s="267"/>
      <c r="S172" s="676" t="str">
        <f>IF(AND(N172&lt;&gt;"",O172&lt;&gt;""),IF('16_P2_Prog'!O172&lt;&gt;"","---",IF(ISERROR(SUMPRODUCT(N172:O172,$N$6:$O$6)/SUM($N$6:$O$6)),"",ROUND(SUMPRODUCT(N172:O172,$N$6:$O$6)/SUM($N$6:$O$6),4))),"")</f>
        <v/>
      </c>
      <c r="T172" s="267"/>
      <c r="U172" s="681" t="str">
        <f t="shared" si="18"/>
        <v/>
      </c>
      <c r="V172" s="518" t="str">
        <f t="shared" si="19"/>
        <v/>
      </c>
      <c r="W172" s="831" t="str">
        <f>IF('20_P2_Alega'!R172&lt;&gt;"","Estim","")</f>
        <v/>
      </c>
      <c r="X172" s="1677"/>
      <c r="Y172" s="1683" t="str">
        <f t="shared" si="20"/>
        <v/>
      </c>
      <c r="Z172" s="1684" t="str">
        <f t="shared" si="21"/>
        <v/>
      </c>
      <c r="AA172" s="1687" t="str">
        <f t="shared" si="22"/>
        <v/>
      </c>
      <c r="AB172" s="1688" t="str">
        <f t="shared" si="23"/>
        <v/>
      </c>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8" customHeight="1" x14ac:dyDescent="0.2">
      <c r="A173" s="1527" t="str">
        <f>CONCATENATE('01_Carga'!$M$5,"_",$H173)</f>
        <v>FI__156</v>
      </c>
      <c r="B173" s="1405"/>
      <c r="C173" s="1460" t="str">
        <f>'12_P1_Lista'!T173</f>
        <v/>
      </c>
      <c r="D173" s="1461" t="str">
        <f>'12_P1_Lista'!U173</f>
        <v/>
      </c>
      <c r="E173" s="1404">
        <f t="shared" si="24"/>
        <v>0</v>
      </c>
      <c r="F173" s="1726" t="str">
        <f>IF('14_P2_Convoca'!F174&lt;&gt;"",'14_P2_Convoca'!F174,"")</f>
        <v/>
      </c>
      <c r="G173" s="1581"/>
      <c r="H173" s="1202">
        <v>156</v>
      </c>
      <c r="I173" s="134" t="str">
        <f>IF(VLOOKUP($A173,'03_Extras'!$A$18:$I$27,'03_Extras'!$F$16,FALSE)&lt;&gt;"",VLOOKUP($A173,'03_Extras'!$A$18:$I$27,'03_Extras'!$F$16,FALSE),"")</f>
        <v/>
      </c>
      <c r="J173" s="672" t="str">
        <f>IF(VLOOKUP($A173,'03_Extras'!$A$18:$I$27,'03_Extras'!$G$16,FALSE)&lt;&gt;"",VLOOKUP($A173,'03_Extras'!$A$18:$I$27,'03_Extras'!$G$16,FALSE),"")</f>
        <v/>
      </c>
      <c r="K173" s="673" t="str">
        <f>IF(VLOOKUP($A173,'03_Extras'!$A$18:$I$27,'03_Extras'!$H$16,FALSE)&lt;&gt;"",VLOOKUP($A173,'03_Extras'!$A$18:$I$27,'03_Extras'!$H$16,FALSE),"")</f>
        <v/>
      </c>
      <c r="L173" s="674" t="str">
        <f>IF(VLOOKUP($A173,'03_Extras'!$A$18:$I$27,'03_Extras'!$I$16,FALSE)&lt;&gt;"",VLOOKUP($A173,'03_Extras'!$A$18:$I$27,'03_Extras'!$I$16,FALSE),"")</f>
        <v/>
      </c>
      <c r="M173" s="614" t="str">
        <f t="shared" si="25"/>
        <v/>
      </c>
      <c r="N173" s="683" t="str">
        <f>IF('16_P2_Prog'!O173&lt;&gt;"",'16_P2_Prog'!O173,'16_P2_Prog'!BL173)</f>
        <v/>
      </c>
      <c r="O173" s="684" t="str">
        <f>IF('17_P2_Ud'!O173&lt;&gt;"",'17_P2_Ud'!O173,'17_P2_Ud'!BL173)</f>
        <v/>
      </c>
      <c r="P173" s="228"/>
      <c r="Q173" s="267"/>
      <c r="R173" s="267"/>
      <c r="S173" s="676" t="str">
        <f>IF(AND(N173&lt;&gt;"",O173&lt;&gt;""),IF('16_P2_Prog'!O173&lt;&gt;"","---",IF(ISERROR(SUMPRODUCT(N173:O173,$N$6:$O$6)/SUM($N$6:$O$6)),"",ROUND(SUMPRODUCT(N173:O173,$N$6:$O$6)/SUM($N$6:$O$6),4))),"")</f>
        <v/>
      </c>
      <c r="T173" s="267"/>
      <c r="U173" s="681" t="str">
        <f t="shared" si="18"/>
        <v/>
      </c>
      <c r="V173" s="518" t="str">
        <f t="shared" si="19"/>
        <v/>
      </c>
      <c r="W173" s="831" t="str">
        <f>IF('20_P2_Alega'!R173&lt;&gt;"","Estim","")</f>
        <v/>
      </c>
      <c r="X173" s="1677"/>
      <c r="Y173" s="1683" t="str">
        <f t="shared" si="20"/>
        <v/>
      </c>
      <c r="Z173" s="1684" t="str">
        <f t="shared" si="21"/>
        <v/>
      </c>
      <c r="AA173" s="1687" t="str">
        <f t="shared" si="22"/>
        <v/>
      </c>
      <c r="AB173" s="1688" t="str">
        <f t="shared" si="23"/>
        <v/>
      </c>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18" customHeight="1" x14ac:dyDescent="0.2">
      <c r="A174" s="1527" t="str">
        <f>CONCATENATE('01_Carga'!$M$5,"_",$H174)</f>
        <v>FI__157</v>
      </c>
      <c r="B174" s="1405"/>
      <c r="C174" s="1460" t="str">
        <f>'12_P1_Lista'!T174</f>
        <v/>
      </c>
      <c r="D174" s="1461" t="str">
        <f>'12_P1_Lista'!U174</f>
        <v/>
      </c>
      <c r="E174" s="1404">
        <f t="shared" si="24"/>
        <v>0</v>
      </c>
      <c r="F174" s="1726" t="str">
        <f>IF('14_P2_Convoca'!F175&lt;&gt;"",'14_P2_Convoca'!F175,"")</f>
        <v/>
      </c>
      <c r="G174" s="1581"/>
      <c r="H174" s="1202">
        <v>157</v>
      </c>
      <c r="I174" s="134" t="str">
        <f>IF(VLOOKUP($A174,'03_Extras'!$A$18:$I$27,'03_Extras'!$F$16,FALSE)&lt;&gt;"",VLOOKUP($A174,'03_Extras'!$A$18:$I$27,'03_Extras'!$F$16,FALSE),"")</f>
        <v/>
      </c>
      <c r="J174" s="672" t="str">
        <f>IF(VLOOKUP($A174,'03_Extras'!$A$18:$I$27,'03_Extras'!$G$16,FALSE)&lt;&gt;"",VLOOKUP($A174,'03_Extras'!$A$18:$I$27,'03_Extras'!$G$16,FALSE),"")</f>
        <v/>
      </c>
      <c r="K174" s="673" t="str">
        <f>IF(VLOOKUP($A174,'03_Extras'!$A$18:$I$27,'03_Extras'!$H$16,FALSE)&lt;&gt;"",VLOOKUP($A174,'03_Extras'!$A$18:$I$27,'03_Extras'!$H$16,FALSE),"")</f>
        <v/>
      </c>
      <c r="L174" s="674" t="str">
        <f>IF(VLOOKUP($A174,'03_Extras'!$A$18:$I$27,'03_Extras'!$I$16,FALSE)&lt;&gt;"",VLOOKUP($A174,'03_Extras'!$A$18:$I$27,'03_Extras'!$I$16,FALSE),"")</f>
        <v/>
      </c>
      <c r="M174" s="614" t="str">
        <f t="shared" si="25"/>
        <v/>
      </c>
      <c r="N174" s="683" t="str">
        <f>IF('16_P2_Prog'!O174&lt;&gt;"",'16_P2_Prog'!O174,'16_P2_Prog'!BL174)</f>
        <v/>
      </c>
      <c r="O174" s="684" t="str">
        <f>IF('17_P2_Ud'!O174&lt;&gt;"",'17_P2_Ud'!O174,'17_P2_Ud'!BL174)</f>
        <v/>
      </c>
      <c r="P174" s="228"/>
      <c r="Q174" s="267"/>
      <c r="R174" s="267"/>
      <c r="S174" s="676" t="str">
        <f>IF(AND(N174&lt;&gt;"",O174&lt;&gt;""),IF('16_P2_Prog'!O174&lt;&gt;"","---",IF(ISERROR(SUMPRODUCT(N174:O174,$N$6:$O$6)/SUM($N$6:$O$6)),"",ROUND(SUMPRODUCT(N174:O174,$N$6:$O$6)/SUM($N$6:$O$6),4))),"")</f>
        <v/>
      </c>
      <c r="T174" s="267"/>
      <c r="U174" s="681" t="str">
        <f t="shared" si="18"/>
        <v/>
      </c>
      <c r="V174" s="518" t="str">
        <f t="shared" si="19"/>
        <v/>
      </c>
      <c r="W174" s="831" t="str">
        <f>IF('20_P2_Alega'!R174&lt;&gt;"","Estim","")</f>
        <v/>
      </c>
      <c r="X174" s="1677"/>
      <c r="Y174" s="1683" t="str">
        <f t="shared" si="20"/>
        <v/>
      </c>
      <c r="Z174" s="1684" t="str">
        <f t="shared" si="21"/>
        <v/>
      </c>
      <c r="AA174" s="1687" t="str">
        <f t="shared" si="22"/>
        <v/>
      </c>
      <c r="AB174" s="1688" t="str">
        <f t="shared" si="23"/>
        <v/>
      </c>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18" customHeight="1" x14ac:dyDescent="0.2">
      <c r="A175" s="1527" t="str">
        <f>CONCATENATE('01_Carga'!$M$5,"_",$H175)</f>
        <v>FI__158</v>
      </c>
      <c r="B175" s="1405"/>
      <c r="C175" s="1460" t="str">
        <f>'12_P1_Lista'!T175</f>
        <v/>
      </c>
      <c r="D175" s="1461" t="str">
        <f>'12_P1_Lista'!U175</f>
        <v/>
      </c>
      <c r="E175" s="1404">
        <f t="shared" si="24"/>
        <v>0</v>
      </c>
      <c r="F175" s="1726" t="str">
        <f>IF('14_P2_Convoca'!F176&lt;&gt;"",'14_P2_Convoca'!F176,"")</f>
        <v/>
      </c>
      <c r="G175" s="1581"/>
      <c r="H175" s="1202">
        <v>158</v>
      </c>
      <c r="I175" s="134" t="str">
        <f>IF(VLOOKUP($A175,'03_Extras'!$A$18:$I$27,'03_Extras'!$F$16,FALSE)&lt;&gt;"",VLOOKUP($A175,'03_Extras'!$A$18:$I$27,'03_Extras'!$F$16,FALSE),"")</f>
        <v/>
      </c>
      <c r="J175" s="672" t="str">
        <f>IF(VLOOKUP($A175,'03_Extras'!$A$18:$I$27,'03_Extras'!$G$16,FALSE)&lt;&gt;"",VLOOKUP($A175,'03_Extras'!$A$18:$I$27,'03_Extras'!$G$16,FALSE),"")</f>
        <v/>
      </c>
      <c r="K175" s="673" t="str">
        <f>IF(VLOOKUP($A175,'03_Extras'!$A$18:$I$27,'03_Extras'!$H$16,FALSE)&lt;&gt;"",VLOOKUP($A175,'03_Extras'!$A$18:$I$27,'03_Extras'!$H$16,FALSE),"")</f>
        <v/>
      </c>
      <c r="L175" s="674" t="str">
        <f>IF(VLOOKUP($A175,'03_Extras'!$A$18:$I$27,'03_Extras'!$I$16,FALSE)&lt;&gt;"",VLOOKUP($A175,'03_Extras'!$A$18:$I$27,'03_Extras'!$I$16,FALSE),"")</f>
        <v/>
      </c>
      <c r="M175" s="614" t="str">
        <f t="shared" si="25"/>
        <v/>
      </c>
      <c r="N175" s="683" t="str">
        <f>IF('16_P2_Prog'!O175&lt;&gt;"",'16_P2_Prog'!O175,'16_P2_Prog'!BL175)</f>
        <v/>
      </c>
      <c r="O175" s="684" t="str">
        <f>IF('17_P2_Ud'!O175&lt;&gt;"",'17_P2_Ud'!O175,'17_P2_Ud'!BL175)</f>
        <v/>
      </c>
      <c r="P175" s="228"/>
      <c r="Q175" s="267"/>
      <c r="R175" s="267"/>
      <c r="S175" s="676" t="str">
        <f>IF(AND(N175&lt;&gt;"",O175&lt;&gt;""),IF('16_P2_Prog'!O175&lt;&gt;"","---",IF(ISERROR(SUMPRODUCT(N175:O175,$N$6:$O$6)/SUM($N$6:$O$6)),"",ROUND(SUMPRODUCT(N175:O175,$N$6:$O$6)/SUM($N$6:$O$6),4))),"")</f>
        <v/>
      </c>
      <c r="T175" s="267"/>
      <c r="U175" s="681" t="str">
        <f t="shared" si="18"/>
        <v/>
      </c>
      <c r="V175" s="518" t="str">
        <f t="shared" si="19"/>
        <v/>
      </c>
      <c r="W175" s="831" t="str">
        <f>IF('20_P2_Alega'!R175&lt;&gt;"","Estim","")</f>
        <v/>
      </c>
      <c r="X175" s="1677"/>
      <c r="Y175" s="1683" t="str">
        <f t="shared" si="20"/>
        <v/>
      </c>
      <c r="Z175" s="1684" t="str">
        <f t="shared" si="21"/>
        <v/>
      </c>
      <c r="AA175" s="1687" t="str">
        <f t="shared" si="22"/>
        <v/>
      </c>
      <c r="AB175" s="1688" t="str">
        <f t="shared" si="23"/>
        <v/>
      </c>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s="34" customFormat="1" ht="18" customHeight="1" x14ac:dyDescent="0.2">
      <c r="A176" s="1527" t="str">
        <f>CONCATENATE('01_Carga'!$M$5,"_",$H176)</f>
        <v>FI__159</v>
      </c>
      <c r="B176" s="1405"/>
      <c r="C176" s="1460" t="str">
        <f>'12_P1_Lista'!T176</f>
        <v/>
      </c>
      <c r="D176" s="1461" t="str">
        <f>'12_P1_Lista'!U176</f>
        <v/>
      </c>
      <c r="E176" s="1404">
        <f t="shared" si="24"/>
        <v>0</v>
      </c>
      <c r="F176" s="1726" t="str">
        <f>IF('14_P2_Convoca'!F177&lt;&gt;"",'14_P2_Convoca'!F177,"")</f>
        <v/>
      </c>
      <c r="G176" s="1581"/>
      <c r="H176" s="1202">
        <v>159</v>
      </c>
      <c r="I176" s="134" t="str">
        <f>IF(VLOOKUP($A176,'03_Extras'!$A$18:$I$27,'03_Extras'!$F$16,FALSE)&lt;&gt;"",VLOOKUP($A176,'03_Extras'!$A$18:$I$27,'03_Extras'!$F$16,FALSE),"")</f>
        <v/>
      </c>
      <c r="J176" s="672" t="str">
        <f>IF(VLOOKUP($A176,'03_Extras'!$A$18:$I$27,'03_Extras'!$G$16,FALSE)&lt;&gt;"",VLOOKUP($A176,'03_Extras'!$A$18:$I$27,'03_Extras'!$G$16,FALSE),"")</f>
        <v/>
      </c>
      <c r="K176" s="673" t="str">
        <f>IF(VLOOKUP($A176,'03_Extras'!$A$18:$I$27,'03_Extras'!$H$16,FALSE)&lt;&gt;"",VLOOKUP($A176,'03_Extras'!$A$18:$I$27,'03_Extras'!$H$16,FALSE),"")</f>
        <v/>
      </c>
      <c r="L176" s="674" t="str">
        <f>IF(VLOOKUP($A176,'03_Extras'!$A$18:$I$27,'03_Extras'!$I$16,FALSE)&lt;&gt;"",VLOOKUP($A176,'03_Extras'!$A$18:$I$27,'03_Extras'!$I$16,FALSE),"")</f>
        <v/>
      </c>
      <c r="M176" s="614" t="str">
        <f t="shared" si="25"/>
        <v/>
      </c>
      <c r="N176" s="683" t="str">
        <f>IF('16_P2_Prog'!O176&lt;&gt;"",'16_P2_Prog'!O176,'16_P2_Prog'!BL176)</f>
        <v/>
      </c>
      <c r="O176" s="684" t="str">
        <f>IF('17_P2_Ud'!O176&lt;&gt;"",'17_P2_Ud'!O176,'17_P2_Ud'!BL176)</f>
        <v/>
      </c>
      <c r="P176" s="228"/>
      <c r="Q176" s="267"/>
      <c r="R176" s="267"/>
      <c r="S176" s="676" t="str">
        <f>IF(AND(N176&lt;&gt;"",O176&lt;&gt;""),IF('16_P2_Prog'!O176&lt;&gt;"","---",IF(ISERROR(SUMPRODUCT(N176:O176,$N$6:$O$6)/SUM($N$6:$O$6)),"",ROUND(SUMPRODUCT(N176:O176,$N$6:$O$6)/SUM($N$6:$O$6),4))),"")</f>
        <v/>
      </c>
      <c r="T176" s="267"/>
      <c r="U176" s="681" t="str">
        <f t="shared" si="18"/>
        <v/>
      </c>
      <c r="V176" s="518" t="str">
        <f t="shared" si="19"/>
        <v/>
      </c>
      <c r="W176" s="831" t="str">
        <f>IF('20_P2_Alega'!R176&lt;&gt;"","Estim","")</f>
        <v/>
      </c>
      <c r="X176" s="1677"/>
      <c r="Y176" s="1683" t="str">
        <f t="shared" si="20"/>
        <v/>
      </c>
      <c r="Z176" s="1684" t="str">
        <f t="shared" si="21"/>
        <v/>
      </c>
      <c r="AA176" s="1687" t="str">
        <f t="shared" si="22"/>
        <v/>
      </c>
      <c r="AB176" s="1688" t="str">
        <f t="shared" si="23"/>
        <v/>
      </c>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row>
    <row r="177" spans="1:52" s="34" customFormat="1" ht="18" customHeight="1" x14ac:dyDescent="0.2">
      <c r="A177" s="1527" t="str">
        <f>CONCATENATE('01_Carga'!$M$5,"_",$H177)</f>
        <v>FI__160</v>
      </c>
      <c r="B177" s="1405"/>
      <c r="C177" s="1460" t="str">
        <f>'12_P1_Lista'!T177</f>
        <v/>
      </c>
      <c r="D177" s="1461" t="str">
        <f>'12_P1_Lista'!U177</f>
        <v/>
      </c>
      <c r="E177" s="1404">
        <f t="shared" si="24"/>
        <v>0</v>
      </c>
      <c r="F177" s="1726" t="str">
        <f>IF('14_P2_Convoca'!F178&lt;&gt;"",'14_P2_Convoca'!F178,"")</f>
        <v/>
      </c>
      <c r="G177" s="1581"/>
      <c r="H177" s="1202">
        <v>160</v>
      </c>
      <c r="I177" s="134" t="str">
        <f>IF(VLOOKUP($A177,'03_Extras'!$A$18:$I$27,'03_Extras'!$F$16,FALSE)&lt;&gt;"",VLOOKUP($A177,'03_Extras'!$A$18:$I$27,'03_Extras'!$F$16,FALSE),"")</f>
        <v/>
      </c>
      <c r="J177" s="672" t="str">
        <f>IF(VLOOKUP($A177,'03_Extras'!$A$18:$I$27,'03_Extras'!$G$16,FALSE)&lt;&gt;"",VLOOKUP($A177,'03_Extras'!$A$18:$I$27,'03_Extras'!$G$16,FALSE),"")</f>
        <v/>
      </c>
      <c r="K177" s="673" t="str">
        <f>IF(VLOOKUP($A177,'03_Extras'!$A$18:$I$27,'03_Extras'!$H$16,FALSE)&lt;&gt;"",VLOOKUP($A177,'03_Extras'!$A$18:$I$27,'03_Extras'!$H$16,FALSE),"")</f>
        <v/>
      </c>
      <c r="L177" s="674" t="str">
        <f>IF(VLOOKUP($A177,'03_Extras'!$A$18:$I$27,'03_Extras'!$I$16,FALSE)&lt;&gt;"",VLOOKUP($A177,'03_Extras'!$A$18:$I$27,'03_Extras'!$I$16,FALSE),"")</f>
        <v/>
      </c>
      <c r="M177" s="614" t="str">
        <f t="shared" si="25"/>
        <v/>
      </c>
      <c r="N177" s="683" t="str">
        <f>IF('16_P2_Prog'!O177&lt;&gt;"",'16_P2_Prog'!O177,'16_P2_Prog'!BL177)</f>
        <v/>
      </c>
      <c r="O177" s="684" t="str">
        <f>IF('17_P2_Ud'!O177&lt;&gt;"",'17_P2_Ud'!O177,'17_P2_Ud'!BL177)</f>
        <v/>
      </c>
      <c r="P177" s="228"/>
      <c r="Q177" s="267"/>
      <c r="R177" s="267"/>
      <c r="S177" s="676" t="str">
        <f>IF(AND(N177&lt;&gt;"",O177&lt;&gt;""),IF('16_P2_Prog'!O177&lt;&gt;"","---",IF(ISERROR(SUMPRODUCT(N177:O177,$N$6:$O$6)/SUM($N$6:$O$6)),"",ROUND(SUMPRODUCT(N177:O177,$N$6:$O$6)/SUM($N$6:$O$6),4))),"")</f>
        <v/>
      </c>
      <c r="T177" s="267"/>
      <c r="U177" s="681" t="str">
        <f t="shared" si="18"/>
        <v/>
      </c>
      <c r="V177" s="518" t="str">
        <f t="shared" si="19"/>
        <v/>
      </c>
      <c r="W177" s="831" t="str">
        <f>IF('20_P2_Alega'!R177&lt;&gt;"","Estim","")</f>
        <v/>
      </c>
      <c r="X177" s="1677"/>
      <c r="Y177" s="1683" t="str">
        <f t="shared" si="20"/>
        <v/>
      </c>
      <c r="Z177" s="1684" t="str">
        <f t="shared" si="21"/>
        <v/>
      </c>
      <c r="AA177" s="1687" t="str">
        <f t="shared" si="22"/>
        <v/>
      </c>
      <c r="AB177" s="1688" t="str">
        <f t="shared" si="23"/>
        <v/>
      </c>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1527"/>
      <c r="B178" s="1404"/>
      <c r="C178" s="1505"/>
      <c r="D178" s="1506"/>
      <c r="E178" s="1404"/>
      <c r="F178" s="1507"/>
      <c r="G178" s="1507"/>
      <c r="H178" s="1202"/>
      <c r="I178" s="154"/>
      <c r="J178" s="155"/>
      <c r="K178" s="156"/>
      <c r="L178" s="156"/>
      <c r="M178" s="153"/>
      <c r="N178" s="229"/>
      <c r="O178" s="229"/>
      <c r="P178" s="230"/>
      <c r="Q178" s="230"/>
      <c r="R178" s="230"/>
      <c r="S178" s="229"/>
      <c r="T178" s="230"/>
      <c r="U178" s="292"/>
      <c r="V178" s="254"/>
      <c r="W178" s="315"/>
      <c r="X178" s="1655"/>
      <c r="Y178" s="229"/>
      <c r="Z178" s="229"/>
      <c r="AA178" s="885"/>
      <c r="AB178" s="254"/>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1527"/>
      <c r="B179" s="1404"/>
      <c r="C179" s="1505"/>
      <c r="D179" s="1506"/>
      <c r="E179" s="1404"/>
      <c r="F179" s="1507"/>
      <c r="G179" s="1507"/>
      <c r="H179" s="1202"/>
      <c r="I179" s="154"/>
      <c r="J179" s="155"/>
      <c r="K179" s="156"/>
      <c r="L179" s="156"/>
      <c r="M179" s="153"/>
      <c r="N179" s="229"/>
      <c r="O179" s="229"/>
      <c r="P179" s="230"/>
      <c r="Q179" s="230"/>
      <c r="R179" s="230"/>
      <c r="S179" s="229"/>
      <c r="T179" s="230"/>
      <c r="U179" s="292"/>
      <c r="V179" s="254"/>
      <c r="W179" s="315"/>
      <c r="X179" s="1655"/>
      <c r="Y179" s="229"/>
      <c r="Z179" s="229"/>
      <c r="AA179" s="885"/>
      <c r="AB179" s="254"/>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ht="12.75" customHeight="1" x14ac:dyDescent="0.2">
      <c r="A180" s="1388"/>
      <c r="B180" s="1421"/>
      <c r="C180" s="1511"/>
      <c r="D180" s="1434"/>
      <c r="E180" s="1421"/>
      <c r="F180" s="1422"/>
      <c r="G180" s="1422"/>
      <c r="H180" s="1201"/>
      <c r="I180" s="555" t="str">
        <f>IF(SUBTOTAL(9,$E$168:$E$177)&gt;0,"Los aspirantes marcados con (*) han sido incorporados a este Tribunal con posterioridad a la elaboración de los listados.","")</f>
        <v/>
      </c>
      <c r="J180" s="322"/>
      <c r="K180" s="20"/>
      <c r="L180" s="266"/>
      <c r="M180" s="266"/>
      <c r="N180" s="266"/>
      <c r="O180" s="266"/>
      <c r="P180" s="266"/>
      <c r="Q180" s="266"/>
      <c r="R180" s="266"/>
      <c r="S180" s="266"/>
      <c r="T180" s="266"/>
      <c r="U180" s="266"/>
      <c r="V180" s="266"/>
      <c r="W180" s="65"/>
      <c r="X180" s="1483"/>
      <c r="Y180" s="266"/>
      <c r="Z180" s="266"/>
      <c r="AA180" s="886"/>
      <c r="AB180" s="266"/>
      <c r="AC180" s="1351"/>
      <c r="AD180" s="1351"/>
      <c r="AE180" s="1351"/>
      <c r="AF180" s="1351"/>
      <c r="AG180" s="1351"/>
      <c r="AH180" s="1351"/>
      <c r="AI180" s="1351"/>
      <c r="AJ180" s="1351"/>
      <c r="AK180" s="1351"/>
      <c r="AL180" s="1351"/>
      <c r="AM180" s="1351"/>
      <c r="AN180" s="1351"/>
      <c r="AO180" s="1351"/>
      <c r="AP180" s="1351"/>
      <c r="AQ180" s="1351"/>
      <c r="AR180" s="1351"/>
      <c r="AS180" s="1351"/>
      <c r="AT180" s="1351"/>
      <c r="AU180" s="1351"/>
      <c r="AV180" s="1351"/>
      <c r="AW180" s="1351"/>
      <c r="AX180" s="1351"/>
      <c r="AY180" s="1351"/>
      <c r="AZ180" s="1351"/>
    </row>
    <row r="181" spans="1:52" x14ac:dyDescent="0.2">
      <c r="A181" s="1388"/>
      <c r="B181" s="1435"/>
      <c r="C181" s="1388"/>
      <c r="D181" s="1434"/>
      <c r="E181" s="1435"/>
      <c r="F181" s="1422"/>
      <c r="G181" s="1422"/>
      <c r="H181" s="1437"/>
      <c r="I181" s="1530"/>
      <c r="J181" s="1387"/>
      <c r="K181" s="1351"/>
      <c r="L181" s="1388"/>
      <c r="M181" s="1390"/>
      <c r="N181" s="1351"/>
      <c r="O181" s="1351"/>
      <c r="P181" s="1388"/>
      <c r="Q181" s="1388"/>
      <c r="R181" s="1388"/>
      <c r="S181" s="1351"/>
      <c r="T181" s="1388"/>
      <c r="U181" s="1388"/>
      <c r="V181" s="1434"/>
      <c r="W181" s="1351"/>
      <c r="X181" s="1351"/>
      <c r="Y181" s="1351"/>
      <c r="Z181" s="1351"/>
      <c r="AA181" s="1689"/>
      <c r="AB181" s="1434"/>
      <c r="AC181" s="1351"/>
      <c r="AD181" s="1351"/>
      <c r="AE181" s="1351"/>
      <c r="AF181" s="1351"/>
      <c r="AG181" s="1351"/>
      <c r="AH181" s="1351"/>
      <c r="AI181" s="1351"/>
      <c r="AJ181" s="1351"/>
      <c r="AK181" s="1351"/>
      <c r="AL181" s="1351"/>
      <c r="AM181" s="1351"/>
      <c r="AN181" s="1351"/>
      <c r="AO181" s="1351"/>
      <c r="AP181" s="1351"/>
      <c r="AQ181" s="1351"/>
      <c r="AR181" s="1351"/>
      <c r="AS181" s="1351"/>
      <c r="AT181" s="1351"/>
      <c r="AU181" s="1351"/>
      <c r="AV181" s="1351"/>
      <c r="AW181" s="1351"/>
      <c r="AX181" s="1351"/>
      <c r="AY181" s="1351"/>
      <c r="AZ181" s="1351"/>
    </row>
    <row r="182" spans="1:52" x14ac:dyDescent="0.2">
      <c r="A182" s="1388"/>
      <c r="B182" s="1435"/>
      <c r="C182" s="1388"/>
      <c r="D182" s="1434"/>
      <c r="E182" s="1435"/>
      <c r="F182" s="1422"/>
      <c r="G182" s="1422"/>
      <c r="H182" s="1437"/>
      <c r="I182" s="1356"/>
      <c r="J182" s="1387"/>
      <c r="K182" s="1351"/>
      <c r="L182" s="1388"/>
      <c r="M182" s="1390"/>
      <c r="N182" s="1351"/>
      <c r="O182" s="1351"/>
      <c r="P182" s="1388"/>
      <c r="Q182" s="1388"/>
      <c r="R182" s="1388"/>
      <c r="S182" s="1351"/>
      <c r="T182" s="1388"/>
      <c r="U182" s="1388"/>
      <c r="V182" s="1434"/>
      <c r="W182" s="1351"/>
      <c r="X182" s="1351"/>
      <c r="Y182" s="1351"/>
      <c r="Z182" s="1351"/>
      <c r="AA182" s="1689"/>
      <c r="AB182" s="1434"/>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x14ac:dyDescent="0.2">
      <c r="A183" s="1388"/>
      <c r="B183" s="1435"/>
      <c r="C183" s="1388"/>
      <c r="D183" s="1434"/>
      <c r="E183" s="1435"/>
      <c r="F183" s="1422"/>
      <c r="G183" s="1422"/>
      <c r="H183" s="1437"/>
      <c r="I183" s="1356"/>
      <c r="J183" s="1387"/>
      <c r="K183" s="1351"/>
      <c r="L183" s="1388"/>
      <c r="M183" s="1390"/>
      <c r="N183" s="1351"/>
      <c r="O183" s="1351"/>
      <c r="P183" s="1388"/>
      <c r="Q183" s="1388"/>
      <c r="R183" s="1388"/>
      <c r="S183" s="1351"/>
      <c r="T183" s="1388"/>
      <c r="U183" s="1388"/>
      <c r="V183" s="1434"/>
      <c r="W183" s="1351"/>
      <c r="X183" s="1351"/>
      <c r="Y183" s="1351"/>
      <c r="Z183" s="1351"/>
      <c r="AA183" s="1689"/>
      <c r="AB183" s="1434"/>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x14ac:dyDescent="0.2">
      <c r="A184" s="1388"/>
      <c r="B184" s="1435"/>
      <c r="C184" s="1388"/>
      <c r="D184" s="1434"/>
      <c r="E184" s="1435"/>
      <c r="F184" s="1422"/>
      <c r="G184" s="1422"/>
      <c r="H184" s="1437"/>
      <c r="I184" s="1351"/>
      <c r="J184" s="1387"/>
      <c r="K184" s="1351"/>
      <c r="L184" s="1388"/>
      <c r="M184" s="1390"/>
      <c r="N184" s="1351"/>
      <c r="O184" s="1351"/>
      <c r="P184" s="1388"/>
      <c r="Q184" s="1388"/>
      <c r="R184" s="1388"/>
      <c r="S184" s="1351"/>
      <c r="T184" s="1388"/>
      <c r="U184" s="1388"/>
      <c r="V184" s="1434"/>
      <c r="W184" s="1351"/>
      <c r="X184" s="1351"/>
      <c r="Y184" s="1351"/>
      <c r="Z184" s="1351"/>
      <c r="AA184" s="1689"/>
      <c r="AB184" s="1434"/>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x14ac:dyDescent="0.2">
      <c r="A185" s="1388"/>
      <c r="B185" s="1435"/>
      <c r="C185" s="1388"/>
      <c r="D185" s="1434"/>
      <c r="E185" s="1435"/>
      <c r="F185" s="1422"/>
      <c r="G185" s="1422"/>
      <c r="H185" s="1437"/>
      <c r="I185" s="1351"/>
      <c r="J185" s="1387"/>
      <c r="K185" s="1351"/>
      <c r="L185" s="1388"/>
      <c r="M185" s="1390"/>
      <c r="N185" s="1351"/>
      <c r="O185" s="1351"/>
      <c r="P185" s="1388"/>
      <c r="Q185" s="1388"/>
      <c r="R185" s="1388"/>
      <c r="S185" s="1351"/>
      <c r="T185" s="1388"/>
      <c r="U185" s="1388"/>
      <c r="V185" s="1434"/>
      <c r="W185" s="1351"/>
      <c r="X185" s="1351"/>
      <c r="Y185" s="1351"/>
      <c r="Z185" s="1351"/>
      <c r="AA185" s="1689"/>
      <c r="AB185" s="1434"/>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x14ac:dyDescent="0.2">
      <c r="A186" s="1388"/>
      <c r="B186" s="1435"/>
      <c r="C186" s="1388"/>
      <c r="D186" s="1434"/>
      <c r="E186" s="1435"/>
      <c r="F186" s="1422"/>
      <c r="G186" s="1422"/>
      <c r="H186" s="1437"/>
      <c r="I186" s="1351"/>
      <c r="J186" s="1387"/>
      <c r="K186" s="1351"/>
      <c r="L186" s="1388"/>
      <c r="M186" s="1390"/>
      <c r="N186" s="1351"/>
      <c r="O186" s="1351"/>
      <c r="P186" s="1388"/>
      <c r="Q186" s="1388"/>
      <c r="R186" s="1388"/>
      <c r="S186" s="1351"/>
      <c r="T186" s="1388"/>
      <c r="U186" s="1388"/>
      <c r="V186" s="1434"/>
      <c r="W186" s="1351"/>
      <c r="X186" s="1351"/>
      <c r="Y186" s="1351"/>
      <c r="Z186" s="1351"/>
      <c r="AA186" s="1689"/>
      <c r="AB186" s="1434"/>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x14ac:dyDescent="0.2">
      <c r="A187" s="1388"/>
      <c r="B187" s="1435"/>
      <c r="C187" s="1388"/>
      <c r="D187" s="1434"/>
      <c r="E187" s="1435"/>
      <c r="F187" s="1422"/>
      <c r="G187" s="1422"/>
      <c r="H187" s="1437"/>
      <c r="I187" s="1351"/>
      <c r="J187" s="1387"/>
      <c r="K187" s="1351"/>
      <c r="L187" s="1388"/>
      <c r="M187" s="1390"/>
      <c r="N187" s="1351"/>
      <c r="O187" s="1351"/>
      <c r="P187" s="1388"/>
      <c r="Q187" s="1388"/>
      <c r="R187" s="1388"/>
      <c r="S187" s="1351"/>
      <c r="T187" s="1388"/>
      <c r="U187" s="1388"/>
      <c r="V187" s="1434"/>
      <c r="W187" s="1351"/>
      <c r="X187" s="1351"/>
      <c r="Y187" s="1351"/>
      <c r="Z187" s="1351"/>
      <c r="AA187" s="1689"/>
      <c r="AB187" s="1434"/>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x14ac:dyDescent="0.2">
      <c r="A188" s="1388"/>
      <c r="B188" s="1435"/>
      <c r="C188" s="1388"/>
      <c r="D188" s="1434"/>
      <c r="E188" s="1435"/>
      <c r="F188" s="1422"/>
      <c r="G188" s="1422"/>
      <c r="H188" s="1437"/>
      <c r="I188" s="1351"/>
      <c r="J188" s="1387"/>
      <c r="K188" s="1351"/>
      <c r="L188" s="1388"/>
      <c r="M188" s="1390"/>
      <c r="N188" s="1351"/>
      <c r="O188" s="1351"/>
      <c r="P188" s="1388"/>
      <c r="Q188" s="1388"/>
      <c r="R188" s="1388"/>
      <c r="S188" s="1351"/>
      <c r="T188" s="1388"/>
      <c r="U188" s="1388"/>
      <c r="V188" s="1434"/>
      <c r="W188" s="1351"/>
      <c r="X188" s="1351"/>
      <c r="Y188" s="1351"/>
      <c r="Z188" s="1351"/>
      <c r="AA188" s="1689"/>
      <c r="AB188" s="1434"/>
      <c r="AC188" s="1351"/>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x14ac:dyDescent="0.2">
      <c r="A189" s="1388"/>
      <c r="B189" s="1435"/>
      <c r="C189" s="1388"/>
      <c r="D189" s="1434"/>
      <c r="E189" s="1435"/>
      <c r="F189" s="1422"/>
      <c r="G189" s="1422"/>
      <c r="H189" s="1437"/>
      <c r="I189" s="1351"/>
      <c r="J189" s="1387"/>
      <c r="K189" s="1351"/>
      <c r="L189" s="1388"/>
      <c r="M189" s="1390"/>
      <c r="N189" s="1351"/>
      <c r="O189" s="1351"/>
      <c r="P189" s="1388"/>
      <c r="Q189" s="1388"/>
      <c r="R189" s="1388"/>
      <c r="S189" s="1351"/>
      <c r="T189" s="1388"/>
      <c r="U189" s="1388"/>
      <c r="V189" s="1434"/>
      <c r="W189" s="1351"/>
      <c r="X189" s="1351"/>
      <c r="Y189" s="1351"/>
      <c r="Z189" s="1351"/>
      <c r="AA189" s="1689"/>
      <c r="AB189" s="1434"/>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x14ac:dyDescent="0.2">
      <c r="A190" s="1388"/>
      <c r="B190" s="1435"/>
      <c r="C190" s="1388"/>
      <c r="D190" s="1434"/>
      <c r="E190" s="1435"/>
      <c r="F190" s="1422"/>
      <c r="G190" s="1422"/>
      <c r="H190" s="1437"/>
      <c r="I190" s="1351"/>
      <c r="J190" s="1387"/>
      <c r="K190" s="1351"/>
      <c r="L190" s="1388"/>
      <c r="M190" s="1390"/>
      <c r="N190" s="1351"/>
      <c r="O190" s="1351"/>
      <c r="P190" s="1388"/>
      <c r="Q190" s="1388"/>
      <c r="R190" s="1388"/>
      <c r="S190" s="1351"/>
      <c r="T190" s="1388"/>
      <c r="U190" s="1388"/>
      <c r="V190" s="1434"/>
      <c r="W190" s="1351"/>
      <c r="X190" s="1351"/>
      <c r="Y190" s="1351"/>
      <c r="Z190" s="1351"/>
      <c r="AA190" s="1689"/>
      <c r="AB190" s="1434"/>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x14ac:dyDescent="0.2">
      <c r="A191" s="1388"/>
      <c r="B191" s="1435"/>
      <c r="C191" s="1388"/>
      <c r="D191" s="1434"/>
      <c r="E191" s="1435"/>
      <c r="F191" s="1422"/>
      <c r="G191" s="1422"/>
      <c r="H191" s="1437"/>
      <c r="I191" s="1351"/>
      <c r="J191" s="1387"/>
      <c r="K191" s="1351"/>
      <c r="L191" s="1388"/>
      <c r="M191" s="1390"/>
      <c r="N191" s="1351"/>
      <c r="O191" s="1351"/>
      <c r="P191" s="1388"/>
      <c r="Q191" s="1388"/>
      <c r="R191" s="1388"/>
      <c r="S191" s="1351"/>
      <c r="T191" s="1388"/>
      <c r="U191" s="1388"/>
      <c r="V191" s="1434"/>
      <c r="W191" s="1351"/>
      <c r="X191" s="1351"/>
      <c r="Y191" s="1351"/>
      <c r="Z191" s="1351"/>
      <c r="AA191" s="1689"/>
      <c r="AB191" s="1434"/>
      <c r="AC191" s="1351"/>
      <c r="AD191" s="1351"/>
      <c r="AE191" s="1351"/>
      <c r="AF191" s="1351"/>
      <c r="AG191" s="1351"/>
      <c r="AH191" s="1351"/>
      <c r="AI191" s="1351"/>
      <c r="AJ191" s="1351"/>
      <c r="AK191" s="1351"/>
      <c r="AL191" s="1351"/>
      <c r="AM191" s="1351"/>
      <c r="AN191" s="1351"/>
      <c r="AO191" s="1351"/>
      <c r="AP191" s="1351"/>
      <c r="AQ191" s="1351"/>
      <c r="AR191" s="1351"/>
      <c r="AS191" s="1351"/>
      <c r="AT191" s="1351"/>
      <c r="AU191" s="1351"/>
      <c r="AV191" s="1351"/>
      <c r="AW191" s="1351"/>
      <c r="AX191" s="1351"/>
      <c r="AY191" s="1351"/>
      <c r="AZ191" s="1351"/>
    </row>
    <row r="192" spans="1:52" x14ac:dyDescent="0.2">
      <c r="A192" s="1388"/>
      <c r="B192" s="1435"/>
      <c r="C192" s="1388"/>
      <c r="D192" s="1434"/>
      <c r="E192" s="1435"/>
      <c r="F192" s="1422"/>
      <c r="G192" s="1422"/>
      <c r="H192" s="1437"/>
      <c r="I192" s="1351"/>
      <c r="J192" s="1387"/>
      <c r="K192" s="1351"/>
      <c r="L192" s="1388"/>
      <c r="M192" s="1390"/>
      <c r="N192" s="1351"/>
      <c r="O192" s="1351"/>
      <c r="P192" s="1388"/>
      <c r="Q192" s="1388"/>
      <c r="R192" s="1388"/>
      <c r="S192" s="1351"/>
      <c r="T192" s="1388"/>
      <c r="U192" s="1388"/>
      <c r="V192" s="1434"/>
      <c r="W192" s="1351"/>
      <c r="X192" s="1351"/>
      <c r="Y192" s="1351"/>
      <c r="Z192" s="1351"/>
      <c r="AA192" s="1689"/>
      <c r="AB192" s="1434"/>
      <c r="AC192" s="1351"/>
      <c r="AD192" s="1351"/>
      <c r="AE192" s="1351"/>
      <c r="AF192" s="1351"/>
      <c r="AG192" s="1351"/>
      <c r="AH192" s="1351"/>
      <c r="AI192" s="1351"/>
      <c r="AJ192" s="1351"/>
      <c r="AK192" s="1351"/>
      <c r="AL192" s="1351"/>
      <c r="AM192" s="1351"/>
      <c r="AN192" s="1351"/>
      <c r="AO192" s="1351"/>
      <c r="AP192" s="1351"/>
      <c r="AQ192" s="1351"/>
      <c r="AR192" s="1351"/>
      <c r="AS192" s="1351"/>
      <c r="AT192" s="1351"/>
      <c r="AU192" s="1351"/>
      <c r="AV192" s="1351"/>
      <c r="AW192" s="1351"/>
      <c r="AX192" s="1351"/>
      <c r="AY192" s="1351"/>
      <c r="AZ192" s="1351"/>
    </row>
    <row r="193" spans="1:52" x14ac:dyDescent="0.2">
      <c r="A193" s="1388"/>
      <c r="B193" s="1435"/>
      <c r="C193" s="1388"/>
      <c r="D193" s="1434"/>
      <c r="E193" s="1435"/>
      <c r="F193" s="1422"/>
      <c r="G193" s="1422"/>
      <c r="H193" s="1437"/>
      <c r="I193" s="1351"/>
      <c r="J193" s="1387"/>
      <c r="K193" s="1351"/>
      <c r="L193" s="1388"/>
      <c r="M193" s="1390"/>
      <c r="N193" s="1351"/>
      <c r="O193" s="1351"/>
      <c r="P193" s="1388"/>
      <c r="Q193" s="1388"/>
      <c r="R193" s="1388"/>
      <c r="S193" s="1351"/>
      <c r="T193" s="1388"/>
      <c r="U193" s="1388"/>
      <c r="V193" s="1434"/>
      <c r="W193" s="1351"/>
      <c r="X193" s="1351"/>
      <c r="Y193" s="1351"/>
      <c r="Z193" s="1351"/>
      <c r="AA193" s="1689"/>
      <c r="AB193" s="1434"/>
      <c r="AC193" s="1351"/>
      <c r="AD193" s="1351"/>
      <c r="AE193" s="1351"/>
      <c r="AF193" s="1351"/>
      <c r="AG193" s="1351"/>
      <c r="AH193" s="1351"/>
      <c r="AI193" s="1351"/>
      <c r="AJ193" s="1351"/>
      <c r="AK193" s="1351"/>
      <c r="AL193" s="1351"/>
      <c r="AM193" s="1351"/>
      <c r="AN193" s="1351"/>
      <c r="AO193" s="1351"/>
      <c r="AP193" s="1351"/>
      <c r="AQ193" s="1351"/>
      <c r="AR193" s="1351"/>
      <c r="AS193" s="1351"/>
      <c r="AT193" s="1351"/>
      <c r="AU193" s="1351"/>
      <c r="AV193" s="1351"/>
      <c r="AW193" s="1351"/>
      <c r="AX193" s="1351"/>
      <c r="AY193" s="1351"/>
      <c r="AZ193" s="1351"/>
    </row>
    <row r="194" spans="1:52" x14ac:dyDescent="0.2">
      <c r="A194" s="1388"/>
      <c r="B194" s="1435"/>
      <c r="C194" s="1388"/>
      <c r="D194" s="1434"/>
      <c r="E194" s="1435"/>
      <c r="F194" s="1422"/>
      <c r="G194" s="1422"/>
      <c r="H194" s="1437"/>
      <c r="I194" s="1351"/>
      <c r="J194" s="1387"/>
      <c r="K194" s="1351"/>
      <c r="L194" s="1388"/>
      <c r="M194" s="1390"/>
      <c r="N194" s="1351"/>
      <c r="O194" s="1351"/>
      <c r="P194" s="1388"/>
      <c r="Q194" s="1388"/>
      <c r="R194" s="1388"/>
      <c r="S194" s="1351"/>
      <c r="T194" s="1388"/>
      <c r="U194" s="1388"/>
      <c r="V194" s="1434"/>
      <c r="W194" s="1351"/>
      <c r="X194" s="1351"/>
      <c r="Y194" s="1351"/>
      <c r="Z194" s="1351"/>
      <c r="AA194" s="1689"/>
      <c r="AB194" s="1434"/>
      <c r="AC194" s="1351"/>
      <c r="AD194" s="1351"/>
      <c r="AE194" s="1351"/>
      <c r="AF194" s="1351"/>
      <c r="AG194" s="1351"/>
      <c r="AH194" s="1351"/>
      <c r="AI194" s="1351"/>
      <c r="AJ194" s="1351"/>
      <c r="AK194" s="1351"/>
      <c r="AL194" s="1351"/>
      <c r="AM194" s="1351"/>
      <c r="AN194" s="1351"/>
      <c r="AO194" s="1351"/>
      <c r="AP194" s="1351"/>
      <c r="AQ194" s="1351"/>
      <c r="AR194" s="1351"/>
      <c r="AS194" s="1351"/>
      <c r="AT194" s="1351"/>
      <c r="AU194" s="1351"/>
      <c r="AV194" s="1351"/>
      <c r="AW194" s="1351"/>
      <c r="AX194" s="1351"/>
      <c r="AY194" s="1351"/>
      <c r="AZ194" s="1351"/>
    </row>
    <row r="195" spans="1:52" x14ac:dyDescent="0.2">
      <c r="A195" s="1388"/>
      <c r="B195" s="1435"/>
      <c r="C195" s="1388"/>
      <c r="D195" s="1434"/>
      <c r="E195" s="1435"/>
      <c r="F195" s="1422"/>
      <c r="G195" s="1422"/>
      <c r="H195" s="1437"/>
      <c r="I195" s="1351"/>
      <c r="J195" s="1387"/>
      <c r="K195" s="1351"/>
      <c r="L195" s="1388"/>
      <c r="M195" s="1390"/>
      <c r="N195" s="1351"/>
      <c r="O195" s="1351"/>
      <c r="P195" s="1388"/>
      <c r="Q195" s="1388"/>
      <c r="R195" s="1388"/>
      <c r="S195" s="1351"/>
      <c r="T195" s="1388"/>
      <c r="U195" s="1388"/>
      <c r="V195" s="1434"/>
      <c r="W195" s="1351"/>
      <c r="X195" s="1351"/>
      <c r="Y195" s="1351"/>
      <c r="Z195" s="1351"/>
      <c r="AA195" s="1689"/>
      <c r="AB195" s="1434"/>
      <c r="AC195" s="1351"/>
      <c r="AD195" s="1351"/>
      <c r="AE195" s="1351"/>
      <c r="AF195" s="1351"/>
      <c r="AG195" s="1351"/>
      <c r="AH195" s="1351"/>
      <c r="AI195" s="1351"/>
      <c r="AJ195" s="1351"/>
      <c r="AK195" s="1351"/>
      <c r="AL195" s="1351"/>
      <c r="AM195" s="1351"/>
      <c r="AN195" s="1351"/>
      <c r="AO195" s="1351"/>
      <c r="AP195" s="1351"/>
      <c r="AQ195" s="1351"/>
      <c r="AR195" s="1351"/>
      <c r="AS195" s="1351"/>
      <c r="AT195" s="1351"/>
      <c r="AU195" s="1351"/>
      <c r="AV195" s="1351"/>
      <c r="AW195" s="1351"/>
      <c r="AX195" s="1351"/>
      <c r="AY195" s="1351"/>
      <c r="AZ195" s="1351"/>
    </row>
    <row r="196" spans="1:52" x14ac:dyDescent="0.2">
      <c r="A196" s="1388"/>
      <c r="B196" s="1435"/>
      <c r="C196" s="1388"/>
      <c r="D196" s="1434"/>
      <c r="E196" s="1435"/>
      <c r="F196" s="1422"/>
      <c r="G196" s="1422"/>
      <c r="H196" s="1437"/>
      <c r="I196" s="1351"/>
      <c r="J196" s="1387"/>
      <c r="K196" s="1351"/>
      <c r="L196" s="1388"/>
      <c r="M196" s="1390"/>
      <c r="N196" s="1351"/>
      <c r="O196" s="1351"/>
      <c r="P196" s="1388"/>
      <c r="Q196" s="1388"/>
      <c r="R196" s="1388"/>
      <c r="S196" s="1351"/>
      <c r="T196" s="1388"/>
      <c r="U196" s="1388"/>
      <c r="V196" s="1434"/>
      <c r="W196" s="1351"/>
      <c r="X196" s="1351"/>
      <c r="Y196" s="1351"/>
      <c r="Z196" s="1351"/>
      <c r="AA196" s="1689"/>
      <c r="AB196" s="1434"/>
      <c r="AC196" s="1351"/>
      <c r="AD196" s="1351"/>
      <c r="AE196" s="1351"/>
      <c r="AF196" s="1351"/>
      <c r="AG196" s="1351"/>
      <c r="AH196" s="1351"/>
      <c r="AI196" s="1351"/>
      <c r="AJ196" s="1351"/>
      <c r="AK196" s="1351"/>
      <c r="AL196" s="1351"/>
      <c r="AM196" s="1351"/>
      <c r="AN196" s="1351"/>
      <c r="AO196" s="1351"/>
      <c r="AP196" s="1351"/>
      <c r="AQ196" s="1351"/>
      <c r="AR196" s="1351"/>
      <c r="AS196" s="1351"/>
      <c r="AT196" s="1351"/>
      <c r="AU196" s="1351"/>
      <c r="AV196" s="1351"/>
      <c r="AW196" s="1351"/>
      <c r="AX196" s="1351"/>
      <c r="AY196" s="1351"/>
      <c r="AZ196" s="1351"/>
    </row>
    <row r="197" spans="1:52" x14ac:dyDescent="0.2">
      <c r="A197" s="1388"/>
      <c r="B197" s="1435"/>
      <c r="C197" s="1388"/>
      <c r="D197" s="1434"/>
      <c r="E197" s="1435"/>
      <c r="F197" s="1436"/>
      <c r="G197" s="1436"/>
      <c r="H197" s="1437"/>
      <c r="I197" s="1351"/>
      <c r="J197" s="1387"/>
      <c r="K197" s="1351"/>
      <c r="L197" s="1388"/>
      <c r="M197" s="1390"/>
      <c r="N197" s="1351"/>
      <c r="O197" s="1351"/>
      <c r="P197" s="1388"/>
      <c r="Q197" s="1388"/>
      <c r="R197" s="1388"/>
      <c r="S197" s="1351"/>
      <c r="T197" s="1388"/>
      <c r="U197" s="1388"/>
      <c r="V197" s="1434"/>
      <c r="W197" s="1351"/>
      <c r="X197" s="1351"/>
      <c r="Y197" s="1351"/>
      <c r="Z197" s="1351"/>
      <c r="AA197" s="1689"/>
      <c r="AB197" s="1434"/>
      <c r="AC197" s="1351"/>
      <c r="AD197" s="1351"/>
      <c r="AE197" s="1351"/>
      <c r="AF197" s="1351"/>
      <c r="AG197" s="1351"/>
      <c r="AH197" s="1351"/>
      <c r="AI197" s="1351"/>
      <c r="AJ197" s="1351"/>
      <c r="AK197" s="1351"/>
      <c r="AL197" s="1351"/>
      <c r="AM197" s="1351"/>
      <c r="AN197" s="1351"/>
      <c r="AO197" s="1351"/>
      <c r="AP197" s="1351"/>
      <c r="AQ197" s="1351"/>
      <c r="AR197" s="1351"/>
      <c r="AS197" s="1351"/>
      <c r="AT197" s="1351"/>
      <c r="AU197" s="1351"/>
      <c r="AV197" s="1351"/>
      <c r="AW197" s="1351"/>
      <c r="AX197" s="1351"/>
      <c r="AY197" s="1351"/>
      <c r="AZ197" s="1351"/>
    </row>
    <row r="198" spans="1:52" x14ac:dyDescent="0.2">
      <c r="A198" s="1388"/>
      <c r="B198" s="1435"/>
      <c r="C198" s="1388"/>
      <c r="D198" s="1434"/>
      <c r="E198" s="1435"/>
      <c r="F198" s="1436"/>
      <c r="G198" s="1436"/>
      <c r="H198" s="1437"/>
      <c r="I198" s="1351"/>
      <c r="J198" s="1387"/>
      <c r="K198" s="1351"/>
      <c r="L198" s="1388"/>
      <c r="M198" s="1390"/>
      <c r="N198" s="1351"/>
      <c r="O198" s="1351"/>
      <c r="P198" s="1388"/>
      <c r="Q198" s="1388"/>
      <c r="R198" s="1388"/>
      <c r="S198" s="1351"/>
      <c r="T198" s="1388"/>
      <c r="U198" s="1388"/>
      <c r="V198" s="1434"/>
      <c r="W198" s="1351"/>
      <c r="X198" s="1351"/>
      <c r="Y198" s="1351"/>
      <c r="Z198" s="1351"/>
      <c r="AA198" s="1689"/>
      <c r="AB198" s="1434"/>
      <c r="AC198" s="1351"/>
      <c r="AD198" s="1351"/>
      <c r="AE198" s="1351"/>
      <c r="AF198" s="1351"/>
      <c r="AG198" s="1351"/>
      <c r="AH198" s="1351"/>
      <c r="AI198" s="1351"/>
      <c r="AJ198" s="1351"/>
      <c r="AK198" s="1351"/>
      <c r="AL198" s="1351"/>
      <c r="AM198" s="1351"/>
      <c r="AN198" s="1351"/>
      <c r="AO198" s="1351"/>
      <c r="AP198" s="1351"/>
      <c r="AQ198" s="1351"/>
      <c r="AR198" s="1351"/>
      <c r="AS198" s="1351"/>
      <c r="AT198" s="1351"/>
      <c r="AU198" s="1351"/>
      <c r="AV198" s="1351"/>
      <c r="AW198" s="1351"/>
      <c r="AX198" s="1351"/>
      <c r="AY198" s="1351"/>
      <c r="AZ198" s="1351"/>
    </row>
    <row r="199" spans="1:52" x14ac:dyDescent="0.2">
      <c r="A199" s="1388"/>
      <c r="B199" s="1435"/>
      <c r="C199" s="1388"/>
      <c r="D199" s="1434"/>
      <c r="E199" s="1435"/>
      <c r="F199" s="1436"/>
      <c r="G199" s="1436"/>
      <c r="H199" s="1437"/>
      <c r="I199" s="1351"/>
      <c r="J199" s="1387"/>
      <c r="K199" s="1351"/>
      <c r="L199" s="1388"/>
      <c r="M199" s="1390"/>
      <c r="N199" s="1351"/>
      <c r="O199" s="1351"/>
      <c r="P199" s="1388"/>
      <c r="Q199" s="1388"/>
      <c r="R199" s="1388"/>
      <c r="S199" s="1351"/>
      <c r="T199" s="1388"/>
      <c r="U199" s="1388"/>
      <c r="V199" s="1434"/>
      <c r="W199" s="1351"/>
      <c r="X199" s="1351"/>
      <c r="Y199" s="1351"/>
      <c r="Z199" s="1351"/>
      <c r="AA199" s="1689"/>
      <c r="AB199" s="1434"/>
      <c r="AC199" s="1351"/>
      <c r="AD199" s="1351"/>
      <c r="AE199" s="1351"/>
      <c r="AF199" s="1351"/>
      <c r="AG199" s="1351"/>
      <c r="AH199" s="1351"/>
      <c r="AI199" s="1351"/>
      <c r="AJ199" s="1351"/>
      <c r="AK199" s="1351"/>
      <c r="AL199" s="1351"/>
      <c r="AM199" s="1351"/>
      <c r="AN199" s="1351"/>
      <c r="AO199" s="1351"/>
      <c r="AP199" s="1351"/>
      <c r="AQ199" s="1351"/>
      <c r="AR199" s="1351"/>
      <c r="AS199" s="1351"/>
      <c r="AT199" s="1351"/>
      <c r="AU199" s="1351"/>
      <c r="AV199" s="1351"/>
      <c r="AW199" s="1351"/>
      <c r="AX199" s="1351"/>
      <c r="AY199" s="1351"/>
      <c r="AZ199" s="1351"/>
    </row>
    <row r="200" spans="1:52" x14ac:dyDescent="0.2">
      <c r="A200" s="1388"/>
      <c r="B200" s="1435"/>
      <c r="C200" s="1388"/>
      <c r="D200" s="1434"/>
      <c r="E200" s="1435"/>
      <c r="F200" s="1436"/>
      <c r="G200" s="1436"/>
      <c r="H200" s="1437"/>
      <c r="I200" s="1351"/>
      <c r="J200" s="1387"/>
      <c r="K200" s="1351"/>
      <c r="L200" s="1388"/>
      <c r="M200" s="1390"/>
      <c r="N200" s="1351"/>
      <c r="O200" s="1351"/>
      <c r="P200" s="1388"/>
      <c r="Q200" s="1388"/>
      <c r="R200" s="1388"/>
      <c r="S200" s="1351"/>
      <c r="T200" s="1388"/>
      <c r="U200" s="1388"/>
      <c r="V200" s="1434"/>
      <c r="W200" s="1351"/>
      <c r="X200" s="1351"/>
      <c r="Y200" s="1351"/>
      <c r="Z200" s="1351"/>
      <c r="AA200" s="1689"/>
      <c r="AB200" s="1434"/>
      <c r="AC200" s="1351"/>
      <c r="AD200" s="1351"/>
      <c r="AE200" s="1351"/>
      <c r="AF200" s="1351"/>
      <c r="AG200" s="1351"/>
      <c r="AH200" s="1351"/>
      <c r="AI200" s="1351"/>
      <c r="AJ200" s="1351"/>
      <c r="AK200" s="1351"/>
      <c r="AL200" s="1351"/>
      <c r="AM200" s="1351"/>
      <c r="AN200" s="1351"/>
      <c r="AO200" s="1351"/>
      <c r="AP200" s="1351"/>
      <c r="AQ200" s="1351"/>
      <c r="AR200" s="1351"/>
      <c r="AS200" s="1351"/>
      <c r="AT200" s="1351"/>
      <c r="AU200" s="1351"/>
      <c r="AV200" s="1351"/>
      <c r="AW200" s="1351"/>
      <c r="AX200" s="1351"/>
      <c r="AY200" s="1351"/>
      <c r="AZ200" s="1351"/>
    </row>
    <row r="201" spans="1:52" x14ac:dyDescent="0.2">
      <c r="A201" s="1388"/>
      <c r="B201" s="1435"/>
      <c r="C201" s="1388"/>
      <c r="D201" s="1434"/>
      <c r="E201" s="1435"/>
      <c r="F201" s="1436"/>
      <c r="G201" s="1436"/>
      <c r="H201" s="1437"/>
      <c r="I201" s="1351"/>
      <c r="J201" s="1387"/>
      <c r="K201" s="1351"/>
      <c r="L201" s="1388"/>
      <c r="M201" s="1390"/>
      <c r="N201" s="1351"/>
      <c r="O201" s="1351"/>
      <c r="P201" s="1388"/>
      <c r="Q201" s="1388"/>
      <c r="R201" s="1388"/>
      <c r="S201" s="1351"/>
      <c r="T201" s="1388"/>
      <c r="U201" s="1388"/>
      <c r="V201" s="1434"/>
      <c r="W201" s="1351"/>
      <c r="X201" s="1351"/>
      <c r="Y201" s="1351"/>
      <c r="Z201" s="1351"/>
      <c r="AA201" s="1689"/>
      <c r="AB201" s="1434"/>
      <c r="AC201" s="1351"/>
      <c r="AD201" s="1351"/>
      <c r="AE201" s="1351"/>
      <c r="AF201" s="1351"/>
      <c r="AG201" s="1351"/>
      <c r="AH201" s="1351"/>
      <c r="AI201" s="1351"/>
      <c r="AJ201" s="1351"/>
      <c r="AK201" s="1351"/>
      <c r="AL201" s="1351"/>
      <c r="AM201" s="1351"/>
      <c r="AN201" s="1351"/>
      <c r="AO201" s="1351"/>
      <c r="AP201" s="1351"/>
      <c r="AQ201" s="1351"/>
      <c r="AR201" s="1351"/>
      <c r="AS201" s="1351"/>
      <c r="AT201" s="1351"/>
      <c r="AU201" s="1351"/>
      <c r="AV201" s="1351"/>
      <c r="AW201" s="1351"/>
      <c r="AX201" s="1351"/>
      <c r="AY201" s="1351"/>
      <c r="AZ201" s="1351"/>
    </row>
    <row r="202" spans="1:52" x14ac:dyDescent="0.2">
      <c r="A202" s="1388"/>
      <c r="B202" s="1435"/>
      <c r="C202" s="1388"/>
      <c r="D202" s="1434"/>
      <c r="E202" s="1435"/>
      <c r="F202" s="1436"/>
      <c r="G202" s="1436"/>
      <c r="H202" s="1437"/>
      <c r="I202" s="1351"/>
      <c r="J202" s="1387"/>
      <c r="K202" s="1351"/>
      <c r="L202" s="1388"/>
      <c r="M202" s="1390"/>
      <c r="N202" s="1351"/>
      <c r="O202" s="1351"/>
      <c r="P202" s="1388"/>
      <c r="Q202" s="1388"/>
      <c r="R202" s="1388"/>
      <c r="S202" s="1351"/>
      <c r="T202" s="1388"/>
      <c r="U202" s="1388"/>
      <c r="V202" s="1434"/>
      <c r="W202" s="1351"/>
      <c r="X202" s="1351"/>
      <c r="Y202" s="1351"/>
      <c r="Z202" s="1351"/>
      <c r="AA202" s="1689"/>
      <c r="AB202" s="1434"/>
      <c r="AC202" s="1351"/>
      <c r="AD202" s="1351"/>
      <c r="AE202" s="1351"/>
      <c r="AF202" s="1351"/>
      <c r="AG202" s="1351"/>
      <c r="AH202" s="1351"/>
      <c r="AI202" s="1351"/>
      <c r="AJ202" s="1351"/>
      <c r="AK202" s="1351"/>
      <c r="AL202" s="1351"/>
      <c r="AM202" s="1351"/>
      <c r="AN202" s="1351"/>
      <c r="AO202" s="1351"/>
      <c r="AP202" s="1351"/>
      <c r="AQ202" s="1351"/>
      <c r="AR202" s="1351"/>
      <c r="AS202" s="1351"/>
      <c r="AT202" s="1351"/>
      <c r="AU202" s="1351"/>
      <c r="AV202" s="1351"/>
      <c r="AW202" s="1351"/>
      <c r="AX202" s="1351"/>
      <c r="AY202" s="1351"/>
      <c r="AZ202" s="1351"/>
    </row>
    <row r="203" spans="1:52" x14ac:dyDescent="0.2">
      <c r="A203" s="1388"/>
      <c r="B203" s="1435"/>
      <c r="C203" s="1388"/>
      <c r="D203" s="1434"/>
      <c r="E203" s="1435"/>
      <c r="F203" s="1436"/>
      <c r="G203" s="1436"/>
      <c r="H203" s="1437"/>
      <c r="I203" s="1351"/>
      <c r="J203" s="1387"/>
      <c r="K203" s="1351"/>
      <c r="L203" s="1388"/>
      <c r="M203" s="1390"/>
      <c r="N203" s="1351"/>
      <c r="O203" s="1351"/>
      <c r="P203" s="1388"/>
      <c r="Q203" s="1388"/>
      <c r="R203" s="1388"/>
      <c r="S203" s="1351"/>
      <c r="T203" s="1388"/>
      <c r="U203" s="1388"/>
      <c r="V203" s="1434"/>
      <c r="W203" s="1351"/>
      <c r="X203" s="1351"/>
      <c r="Y203" s="1351"/>
      <c r="Z203" s="1351"/>
      <c r="AA203" s="1689"/>
      <c r="AB203" s="1434"/>
      <c r="AC203" s="1351"/>
      <c r="AD203" s="1351"/>
      <c r="AE203" s="1351"/>
      <c r="AF203" s="1351"/>
      <c r="AG203" s="1351"/>
      <c r="AH203" s="1351"/>
      <c r="AI203" s="1351"/>
      <c r="AJ203" s="1351"/>
      <c r="AK203" s="1351"/>
      <c r="AL203" s="1351"/>
      <c r="AM203" s="1351"/>
      <c r="AN203" s="1351"/>
      <c r="AO203" s="1351"/>
      <c r="AP203" s="1351"/>
      <c r="AQ203" s="1351"/>
      <c r="AR203" s="1351"/>
      <c r="AS203" s="1351"/>
      <c r="AT203" s="1351"/>
      <c r="AU203" s="1351"/>
      <c r="AV203" s="1351"/>
      <c r="AW203" s="1351"/>
      <c r="AX203" s="1351"/>
      <c r="AY203" s="1351"/>
      <c r="AZ203" s="1351"/>
    </row>
    <row r="204" spans="1:52" x14ac:dyDescent="0.2">
      <c r="A204" s="1388"/>
      <c r="B204" s="1435"/>
      <c r="C204" s="1388"/>
      <c r="D204" s="1434"/>
      <c r="E204" s="1435"/>
      <c r="F204" s="1436"/>
      <c r="G204" s="1436"/>
      <c r="H204" s="1437"/>
      <c r="I204" s="1351"/>
      <c r="J204" s="1387"/>
      <c r="K204" s="1351"/>
      <c r="L204" s="1388"/>
      <c r="M204" s="1390"/>
      <c r="N204" s="1351"/>
      <c r="O204" s="1351"/>
      <c r="P204" s="1388"/>
      <c r="Q204" s="1388"/>
      <c r="R204" s="1388"/>
      <c r="S204" s="1351"/>
      <c r="T204" s="1388"/>
      <c r="U204" s="1388"/>
      <c r="V204" s="1434"/>
      <c r="W204" s="1351"/>
      <c r="X204" s="1351"/>
      <c r="Y204" s="1351"/>
      <c r="Z204" s="1351"/>
      <c r="AA204" s="1689"/>
      <c r="AB204" s="1434"/>
      <c r="AC204" s="1351"/>
      <c r="AD204" s="1351"/>
      <c r="AE204" s="1351"/>
      <c r="AF204" s="1351"/>
      <c r="AG204" s="1351"/>
      <c r="AH204" s="1351"/>
      <c r="AI204" s="1351"/>
      <c r="AJ204" s="1351"/>
      <c r="AK204" s="1351"/>
      <c r="AL204" s="1351"/>
      <c r="AM204" s="1351"/>
      <c r="AN204" s="1351"/>
      <c r="AO204" s="1351"/>
      <c r="AP204" s="1351"/>
      <c r="AQ204" s="1351"/>
      <c r="AR204" s="1351"/>
      <c r="AS204" s="1351"/>
      <c r="AT204" s="1351"/>
      <c r="AU204" s="1351"/>
      <c r="AV204" s="1351"/>
      <c r="AW204" s="1351"/>
      <c r="AX204" s="1351"/>
      <c r="AY204" s="1351"/>
      <c r="AZ204" s="1351"/>
    </row>
    <row r="205" spans="1:52" x14ac:dyDescent="0.2">
      <c r="A205" s="1388"/>
      <c r="B205" s="1435"/>
      <c r="C205" s="1388"/>
      <c r="D205" s="1434"/>
      <c r="E205" s="1435"/>
      <c r="F205" s="1436"/>
      <c r="G205" s="1436"/>
      <c r="H205" s="1437"/>
      <c r="I205" s="1351"/>
      <c r="J205" s="1387"/>
      <c r="K205" s="1351"/>
      <c r="L205" s="1388"/>
      <c r="M205" s="1390"/>
      <c r="N205" s="1351"/>
      <c r="O205" s="1351"/>
      <c r="P205" s="1388"/>
      <c r="Q205" s="1388"/>
      <c r="R205" s="1388"/>
      <c r="S205" s="1351"/>
      <c r="T205" s="1388"/>
      <c r="U205" s="1388"/>
      <c r="V205" s="1434"/>
      <c r="W205" s="1351"/>
      <c r="X205" s="1351"/>
      <c r="Y205" s="1351"/>
      <c r="Z205" s="1351"/>
      <c r="AA205" s="1689"/>
      <c r="AB205" s="1434"/>
      <c r="AC205" s="1351"/>
      <c r="AD205" s="1351"/>
      <c r="AE205" s="1351"/>
      <c r="AF205" s="1351"/>
      <c r="AG205" s="1351"/>
      <c r="AH205" s="1351"/>
      <c r="AI205" s="1351"/>
      <c r="AJ205" s="1351"/>
      <c r="AK205" s="1351"/>
      <c r="AL205" s="1351"/>
      <c r="AM205" s="1351"/>
      <c r="AN205" s="1351"/>
      <c r="AO205" s="1351"/>
      <c r="AP205" s="1351"/>
      <c r="AQ205" s="1351"/>
      <c r="AR205" s="1351"/>
      <c r="AS205" s="1351"/>
      <c r="AT205" s="1351"/>
      <c r="AU205" s="1351"/>
      <c r="AV205" s="1351"/>
      <c r="AW205" s="1351"/>
      <c r="AX205" s="1351"/>
      <c r="AY205" s="1351"/>
      <c r="AZ205" s="1351"/>
    </row>
    <row r="206" spans="1:52" x14ac:dyDescent="0.2">
      <c r="A206" s="1388"/>
      <c r="B206" s="1435"/>
      <c r="C206" s="1388"/>
      <c r="D206" s="1434"/>
      <c r="E206" s="1435"/>
      <c r="F206" s="1436"/>
      <c r="G206" s="1436"/>
      <c r="H206" s="1437"/>
      <c r="I206" s="1351"/>
      <c r="J206" s="1387"/>
      <c r="K206" s="1351"/>
      <c r="L206" s="1388"/>
      <c r="M206" s="1390"/>
      <c r="N206" s="1351"/>
      <c r="O206" s="1351"/>
      <c r="P206" s="1388"/>
      <c r="Q206" s="1388"/>
      <c r="R206" s="1388"/>
      <c r="S206" s="1351"/>
      <c r="T206" s="1388"/>
      <c r="U206" s="1388"/>
      <c r="V206" s="1434"/>
      <c r="W206" s="1351"/>
      <c r="X206" s="1351"/>
      <c r="Y206" s="1351"/>
      <c r="Z206" s="1351"/>
      <c r="AA206" s="1689"/>
      <c r="AB206" s="1434"/>
      <c r="AC206" s="1351"/>
      <c r="AD206" s="1351"/>
      <c r="AE206" s="1351"/>
      <c r="AF206" s="1351"/>
      <c r="AG206" s="1351"/>
      <c r="AH206" s="1351"/>
      <c r="AI206" s="1351"/>
      <c r="AJ206" s="1351"/>
      <c r="AK206" s="1351"/>
      <c r="AL206" s="1351"/>
      <c r="AM206" s="1351"/>
      <c r="AN206" s="1351"/>
      <c r="AO206" s="1351"/>
      <c r="AP206" s="1351"/>
      <c r="AQ206" s="1351"/>
      <c r="AR206" s="1351"/>
      <c r="AS206" s="1351"/>
      <c r="AT206" s="1351"/>
      <c r="AU206" s="1351"/>
      <c r="AV206" s="1351"/>
      <c r="AW206" s="1351"/>
      <c r="AX206" s="1351"/>
      <c r="AY206" s="1351"/>
      <c r="AZ206" s="1351"/>
    </row>
    <row r="207" spans="1:52" x14ac:dyDescent="0.2">
      <c r="A207" s="1388"/>
      <c r="B207" s="1435"/>
      <c r="C207" s="1388"/>
      <c r="D207" s="1434"/>
      <c r="E207" s="1435"/>
      <c r="F207" s="1436"/>
      <c r="G207" s="1436"/>
      <c r="H207" s="1437"/>
      <c r="I207" s="1351"/>
      <c r="J207" s="1387"/>
      <c r="K207" s="1351"/>
      <c r="L207" s="1388"/>
      <c r="M207" s="1390"/>
      <c r="N207" s="1351"/>
      <c r="O207" s="1351"/>
      <c r="P207" s="1388"/>
      <c r="Q207" s="1388"/>
      <c r="R207" s="1388"/>
      <c r="S207" s="1351"/>
      <c r="T207" s="1388"/>
      <c r="U207" s="1388"/>
      <c r="V207" s="1434"/>
      <c r="W207" s="1351"/>
      <c r="X207" s="1351"/>
      <c r="Y207" s="1351"/>
      <c r="Z207" s="1351"/>
      <c r="AA207" s="1689"/>
      <c r="AB207" s="1434"/>
      <c r="AC207" s="1351"/>
      <c r="AD207" s="1351"/>
      <c r="AE207" s="1351"/>
      <c r="AF207" s="1351"/>
      <c r="AG207" s="1351"/>
      <c r="AH207" s="1351"/>
      <c r="AI207" s="1351"/>
      <c r="AJ207" s="1351"/>
      <c r="AK207" s="1351"/>
      <c r="AL207" s="1351"/>
      <c r="AM207" s="1351"/>
      <c r="AN207" s="1351"/>
      <c r="AO207" s="1351"/>
      <c r="AP207" s="1351"/>
      <c r="AQ207" s="1351"/>
      <c r="AR207" s="1351"/>
      <c r="AS207" s="1351"/>
      <c r="AT207" s="1351"/>
      <c r="AU207" s="1351"/>
      <c r="AV207" s="1351"/>
      <c r="AW207" s="1351"/>
      <c r="AX207" s="1351"/>
      <c r="AY207" s="1351"/>
      <c r="AZ207" s="1351"/>
    </row>
    <row r="208" spans="1:52" x14ac:dyDescent="0.2">
      <c r="A208" s="1388"/>
      <c r="B208" s="1435"/>
      <c r="C208" s="1388"/>
      <c r="D208" s="1434"/>
      <c r="E208" s="1435"/>
      <c r="F208" s="1436"/>
      <c r="G208" s="1436"/>
      <c r="H208" s="1437"/>
      <c r="I208" s="1351"/>
      <c r="J208" s="1387"/>
      <c r="K208" s="1351"/>
      <c r="L208" s="1388"/>
      <c r="M208" s="1390"/>
      <c r="N208" s="1351"/>
      <c r="O208" s="1351"/>
      <c r="P208" s="1388"/>
      <c r="Q208" s="1388"/>
      <c r="R208" s="1388"/>
      <c r="S208" s="1351"/>
      <c r="T208" s="1388"/>
      <c r="U208" s="1388"/>
      <c r="V208" s="1434"/>
      <c r="W208" s="1351"/>
      <c r="X208" s="1351"/>
      <c r="Y208" s="1351"/>
      <c r="Z208" s="1351"/>
      <c r="AA208" s="1689"/>
      <c r="AB208" s="1434"/>
      <c r="AC208" s="1351"/>
      <c r="AD208" s="1351"/>
      <c r="AE208" s="1351"/>
      <c r="AF208" s="1351"/>
      <c r="AG208" s="1351"/>
      <c r="AH208" s="1351"/>
      <c r="AI208" s="1351"/>
      <c r="AJ208" s="1351"/>
      <c r="AK208" s="1351"/>
      <c r="AL208" s="1351"/>
      <c r="AM208" s="1351"/>
      <c r="AN208" s="1351"/>
      <c r="AO208" s="1351"/>
      <c r="AP208" s="1351"/>
      <c r="AQ208" s="1351"/>
      <c r="AR208" s="1351"/>
      <c r="AS208" s="1351"/>
      <c r="AT208" s="1351"/>
      <c r="AU208" s="1351"/>
      <c r="AV208" s="1351"/>
      <c r="AW208" s="1351"/>
      <c r="AX208" s="1351"/>
      <c r="AY208" s="1351"/>
      <c r="AZ208" s="1351"/>
    </row>
    <row r="209" spans="1:52" x14ac:dyDescent="0.2">
      <c r="A209" s="1388"/>
      <c r="B209" s="1435"/>
      <c r="C209" s="1388"/>
      <c r="D209" s="1434"/>
      <c r="E209" s="1435"/>
      <c r="F209" s="1513"/>
      <c r="G209" s="1436"/>
      <c r="H209" s="1437"/>
      <c r="I209" s="1351"/>
      <c r="J209" s="1387"/>
      <c r="K209" s="1351"/>
      <c r="L209" s="1388"/>
      <c r="M209" s="1390"/>
      <c r="N209" s="1351"/>
      <c r="O209" s="1351"/>
      <c r="P209" s="1388"/>
      <c r="Q209" s="1388"/>
      <c r="R209" s="1388"/>
      <c r="S209" s="1351"/>
      <c r="T209" s="1388"/>
      <c r="U209" s="1388"/>
      <c r="V209" s="1434"/>
      <c r="W209" s="1351"/>
      <c r="X209" s="1351"/>
      <c r="Y209" s="1351"/>
      <c r="Z209" s="1351"/>
      <c r="AA209" s="1689"/>
      <c r="AB209" s="1434"/>
      <c r="AC209" s="1351"/>
      <c r="AD209" s="1351"/>
      <c r="AE209" s="1351"/>
      <c r="AF209" s="1351"/>
      <c r="AG209" s="1351"/>
      <c r="AH209" s="1351"/>
      <c r="AI209" s="1351"/>
      <c r="AJ209" s="1351"/>
      <c r="AK209" s="1351"/>
      <c r="AL209" s="1351"/>
      <c r="AM209" s="1351"/>
      <c r="AN209" s="1351"/>
      <c r="AO209" s="1351"/>
      <c r="AP209" s="1351"/>
      <c r="AQ209" s="1351"/>
      <c r="AR209" s="1351"/>
      <c r="AS209" s="1351"/>
      <c r="AT209" s="1351"/>
      <c r="AU209" s="1351"/>
      <c r="AV209" s="1351"/>
      <c r="AW209" s="1351"/>
      <c r="AX209" s="1351"/>
      <c r="AY209" s="1351"/>
      <c r="AZ209" s="1351"/>
    </row>
    <row r="210" spans="1:52" x14ac:dyDescent="0.2">
      <c r="A210" s="1388"/>
      <c r="B210" s="1435"/>
      <c r="C210" s="1388"/>
      <c r="D210" s="1434"/>
      <c r="E210" s="1435"/>
      <c r="F210" s="1514"/>
      <c r="G210" s="1436"/>
      <c r="H210" s="1437"/>
      <c r="I210" s="1351"/>
      <c r="J210" s="1387"/>
      <c r="K210" s="1351"/>
      <c r="L210" s="1388"/>
      <c r="M210" s="1390"/>
      <c r="N210" s="1351"/>
      <c r="O210" s="1351"/>
      <c r="P210" s="1388"/>
      <c r="Q210" s="1388"/>
      <c r="R210" s="1388"/>
      <c r="S210" s="1351"/>
      <c r="T210" s="1388"/>
      <c r="U210" s="1388"/>
      <c r="V210" s="1434"/>
      <c r="W210" s="1351"/>
      <c r="X210" s="1351"/>
      <c r="Y210" s="1351"/>
      <c r="Z210" s="1351"/>
      <c r="AA210" s="1689"/>
      <c r="AB210" s="1434"/>
      <c r="AC210" s="1351"/>
      <c r="AD210" s="1351"/>
      <c r="AE210" s="1351"/>
      <c r="AF210" s="1351"/>
      <c r="AG210" s="1351"/>
      <c r="AH210" s="1351"/>
      <c r="AI210" s="1351"/>
      <c r="AJ210" s="1351"/>
      <c r="AK210" s="1351"/>
      <c r="AL210" s="1351"/>
      <c r="AM210" s="1351"/>
      <c r="AN210" s="1351"/>
      <c r="AO210" s="1351"/>
      <c r="AP210" s="1351"/>
      <c r="AQ210" s="1351"/>
      <c r="AR210" s="1351"/>
      <c r="AS210" s="1351"/>
      <c r="AT210" s="1351"/>
      <c r="AU210" s="1351"/>
      <c r="AV210" s="1351"/>
      <c r="AW210" s="1351"/>
      <c r="AX210" s="1351"/>
      <c r="AY210" s="1351"/>
      <c r="AZ210" s="1351"/>
    </row>
    <row r="211" spans="1:52" x14ac:dyDescent="0.2">
      <c r="A211" s="1388"/>
      <c r="B211" s="1435"/>
      <c r="C211" s="1388"/>
      <c r="D211" s="1434"/>
      <c r="E211" s="1435"/>
      <c r="F211" s="1436"/>
      <c r="G211" s="1436"/>
      <c r="H211" s="1437"/>
      <c r="I211" s="1351"/>
      <c r="J211" s="1387"/>
      <c r="K211" s="1351"/>
      <c r="L211" s="1388"/>
      <c r="M211" s="1390"/>
      <c r="N211" s="1351"/>
      <c r="O211" s="1351"/>
      <c r="P211" s="1388"/>
      <c r="Q211" s="1388"/>
      <c r="R211" s="1388"/>
      <c r="S211" s="1351"/>
      <c r="T211" s="1388"/>
      <c r="U211" s="1388"/>
      <c r="V211" s="1434"/>
      <c r="W211" s="1351"/>
      <c r="X211" s="1351"/>
      <c r="Y211" s="1351"/>
      <c r="Z211" s="1351"/>
      <c r="AA211" s="1689"/>
      <c r="AB211" s="1434"/>
      <c r="AC211" s="1351"/>
      <c r="AD211" s="1351"/>
      <c r="AE211" s="1351"/>
      <c r="AF211" s="1351"/>
      <c r="AG211" s="1351"/>
      <c r="AH211" s="1351"/>
      <c r="AI211" s="1351"/>
      <c r="AJ211" s="1351"/>
      <c r="AK211" s="1351"/>
      <c r="AL211" s="1351"/>
      <c r="AM211" s="1351"/>
      <c r="AN211" s="1351"/>
      <c r="AO211" s="1351"/>
      <c r="AP211" s="1351"/>
      <c r="AQ211" s="1351"/>
      <c r="AR211" s="1351"/>
      <c r="AS211" s="1351"/>
      <c r="AT211" s="1351"/>
      <c r="AU211" s="1351"/>
      <c r="AV211" s="1351"/>
      <c r="AW211" s="1351"/>
      <c r="AX211" s="1351"/>
      <c r="AY211" s="1351"/>
      <c r="AZ211" s="1351"/>
    </row>
    <row r="212" spans="1:52" x14ac:dyDescent="0.2">
      <c r="A212" s="1388"/>
      <c r="B212" s="1435"/>
      <c r="C212" s="1388"/>
      <c r="D212" s="1434"/>
      <c r="E212" s="1435"/>
      <c r="F212" s="1436"/>
      <c r="G212" s="1436"/>
      <c r="H212" s="1437"/>
      <c r="I212" s="1351"/>
      <c r="J212" s="1387"/>
      <c r="K212" s="1351"/>
      <c r="L212" s="1388"/>
      <c r="M212" s="1390"/>
      <c r="N212" s="1351"/>
      <c r="O212" s="1351"/>
      <c r="P212" s="1388"/>
      <c r="Q212" s="1388"/>
      <c r="R212" s="1388"/>
      <c r="S212" s="1351"/>
      <c r="T212" s="1388"/>
      <c r="U212" s="1388"/>
      <c r="V212" s="1434"/>
      <c r="W212" s="1351"/>
      <c r="X212" s="1351"/>
      <c r="Y212" s="1351"/>
      <c r="Z212" s="1351"/>
      <c r="AA212" s="1689"/>
      <c r="AB212" s="1434"/>
      <c r="AC212" s="1351"/>
      <c r="AD212" s="1351"/>
      <c r="AE212" s="1351"/>
      <c r="AF212" s="1351"/>
      <c r="AG212" s="1351"/>
      <c r="AH212" s="1351"/>
      <c r="AI212" s="1351"/>
      <c r="AJ212" s="1351"/>
      <c r="AK212" s="1351"/>
      <c r="AL212" s="1351"/>
      <c r="AM212" s="1351"/>
      <c r="AN212" s="1351"/>
      <c r="AO212" s="1351"/>
      <c r="AP212" s="1351"/>
      <c r="AQ212" s="1351"/>
      <c r="AR212" s="1351"/>
      <c r="AS212" s="1351"/>
      <c r="AT212" s="1351"/>
      <c r="AU212" s="1351"/>
      <c r="AV212" s="1351"/>
      <c r="AW212" s="1351"/>
      <c r="AX212" s="1351"/>
      <c r="AY212" s="1351"/>
      <c r="AZ212" s="1351"/>
    </row>
    <row r="213" spans="1:52" x14ac:dyDescent="0.2">
      <c r="A213" s="1388"/>
      <c r="B213" s="1435"/>
      <c r="C213" s="1388"/>
      <c r="D213" s="1434"/>
      <c r="E213" s="1435"/>
      <c r="F213" s="1436"/>
      <c r="G213" s="1436"/>
      <c r="H213" s="1437"/>
      <c r="I213" s="1351"/>
      <c r="J213" s="1387"/>
      <c r="K213" s="1351"/>
      <c r="L213" s="1388"/>
      <c r="M213" s="1390"/>
      <c r="N213" s="1351"/>
      <c r="O213" s="1351"/>
      <c r="P213" s="1388"/>
      <c r="Q213" s="1388"/>
      <c r="R213" s="1388"/>
      <c r="S213" s="1351"/>
      <c r="T213" s="1388"/>
      <c r="U213" s="1388"/>
      <c r="V213" s="1434"/>
      <c r="W213" s="1351"/>
      <c r="X213" s="1351"/>
      <c r="Y213" s="1351"/>
      <c r="Z213" s="1351"/>
      <c r="AA213" s="1689"/>
      <c r="AB213" s="1434"/>
      <c r="AC213" s="1351"/>
      <c r="AD213" s="1351"/>
      <c r="AE213" s="1351"/>
      <c r="AF213" s="1351"/>
      <c r="AG213" s="1351"/>
      <c r="AH213" s="1351"/>
      <c r="AI213" s="1351"/>
      <c r="AJ213" s="1351"/>
      <c r="AK213" s="1351"/>
      <c r="AL213" s="1351"/>
      <c r="AM213" s="1351"/>
      <c r="AN213" s="1351"/>
      <c r="AO213" s="1351"/>
      <c r="AP213" s="1351"/>
      <c r="AQ213" s="1351"/>
      <c r="AR213" s="1351"/>
      <c r="AS213" s="1351"/>
      <c r="AT213" s="1351"/>
      <c r="AU213" s="1351"/>
      <c r="AV213" s="1351"/>
      <c r="AW213" s="1351"/>
      <c r="AX213" s="1351"/>
      <c r="AY213" s="1351"/>
      <c r="AZ213" s="1351"/>
    </row>
    <row r="214" spans="1:52" x14ac:dyDescent="0.2">
      <c r="A214" s="1388"/>
      <c r="B214" s="1435"/>
      <c r="C214" s="1388"/>
      <c r="D214" s="1434"/>
      <c r="E214" s="1435"/>
      <c r="F214" s="1436"/>
      <c r="G214" s="1436"/>
      <c r="H214" s="1437"/>
      <c r="I214" s="1351"/>
      <c r="J214" s="1387"/>
      <c r="K214" s="1351"/>
      <c r="L214" s="1388"/>
      <c r="M214" s="1390"/>
      <c r="N214" s="1351"/>
      <c r="O214" s="1351"/>
      <c r="P214" s="1388"/>
      <c r="Q214" s="1388"/>
      <c r="R214" s="1388"/>
      <c r="S214" s="1351"/>
      <c r="T214" s="1388"/>
      <c r="U214" s="1388"/>
      <c r="V214" s="1434"/>
      <c r="W214" s="1351"/>
      <c r="X214" s="1351"/>
      <c r="Y214" s="1351"/>
      <c r="Z214" s="1351"/>
      <c r="AA214" s="1689"/>
      <c r="AB214" s="1434"/>
      <c r="AC214" s="1351"/>
      <c r="AD214" s="1351"/>
      <c r="AE214" s="1351"/>
      <c r="AF214" s="1351"/>
      <c r="AG214" s="1351"/>
      <c r="AH214" s="1351"/>
      <c r="AI214" s="1351"/>
      <c r="AJ214" s="1351"/>
      <c r="AK214" s="1351"/>
      <c r="AL214" s="1351"/>
      <c r="AM214" s="1351"/>
      <c r="AN214" s="1351"/>
      <c r="AO214" s="1351"/>
      <c r="AP214" s="1351"/>
      <c r="AQ214" s="1351"/>
      <c r="AR214" s="1351"/>
      <c r="AS214" s="1351"/>
      <c r="AT214" s="1351"/>
      <c r="AU214" s="1351"/>
      <c r="AV214" s="1351"/>
      <c r="AW214" s="1351"/>
      <c r="AX214" s="1351"/>
      <c r="AY214" s="1351"/>
      <c r="AZ214" s="1351"/>
    </row>
    <row r="215" spans="1:52" x14ac:dyDescent="0.2">
      <c r="A215" s="1388"/>
      <c r="B215" s="1435"/>
      <c r="C215" s="1388"/>
      <c r="D215" s="1434"/>
      <c r="E215" s="1435"/>
      <c r="F215" s="1436"/>
      <c r="G215" s="1436"/>
      <c r="H215" s="1437"/>
      <c r="I215" s="1351"/>
      <c r="J215" s="1387"/>
      <c r="K215" s="1351"/>
      <c r="L215" s="1388"/>
      <c r="M215" s="1390"/>
      <c r="N215" s="1351"/>
      <c r="O215" s="1351"/>
      <c r="P215" s="1388"/>
      <c r="Q215" s="1388"/>
      <c r="R215" s="1388"/>
      <c r="S215" s="1351"/>
      <c r="T215" s="1388"/>
      <c r="U215" s="1388"/>
      <c r="V215" s="1434"/>
      <c r="W215" s="1351"/>
      <c r="X215" s="1351"/>
      <c r="Y215" s="1351"/>
      <c r="Z215" s="1351"/>
      <c r="AA215" s="1689"/>
      <c r="AB215" s="1434"/>
      <c r="AC215" s="1351"/>
      <c r="AD215" s="1351"/>
      <c r="AE215" s="1351"/>
      <c r="AF215" s="1351"/>
      <c r="AG215" s="1351"/>
      <c r="AH215" s="1351"/>
      <c r="AI215" s="1351"/>
      <c r="AJ215" s="1351"/>
      <c r="AK215" s="1351"/>
      <c r="AL215" s="1351"/>
      <c r="AM215" s="1351"/>
      <c r="AN215" s="1351"/>
      <c r="AO215" s="1351"/>
      <c r="AP215" s="1351"/>
      <c r="AQ215" s="1351"/>
      <c r="AR215" s="1351"/>
      <c r="AS215" s="1351"/>
      <c r="AT215" s="1351"/>
      <c r="AU215" s="1351"/>
      <c r="AV215" s="1351"/>
      <c r="AW215" s="1351"/>
      <c r="AX215" s="1351"/>
      <c r="AY215" s="1351"/>
      <c r="AZ215" s="1351"/>
    </row>
    <row r="216" spans="1:52" x14ac:dyDescent="0.2">
      <c r="A216" s="1388"/>
      <c r="B216" s="1435"/>
      <c r="C216" s="1388"/>
      <c r="D216" s="1434"/>
      <c r="E216" s="1435"/>
      <c r="F216" s="1436"/>
      <c r="G216" s="1436"/>
      <c r="H216" s="1437"/>
      <c r="I216" s="1351"/>
      <c r="J216" s="1387"/>
      <c r="K216" s="1351"/>
      <c r="L216" s="1388"/>
      <c r="M216" s="1390"/>
      <c r="N216" s="1351"/>
      <c r="O216" s="1351"/>
      <c r="P216" s="1388"/>
      <c r="Q216" s="1388"/>
      <c r="R216" s="1388"/>
      <c r="S216" s="1351"/>
      <c r="T216" s="1388"/>
      <c r="U216" s="1388"/>
      <c r="V216" s="1434"/>
      <c r="W216" s="1351"/>
      <c r="X216" s="1351"/>
      <c r="Y216" s="1351"/>
      <c r="Z216" s="1351"/>
      <c r="AA216" s="1689"/>
      <c r="AB216" s="1434"/>
      <c r="AC216" s="1351"/>
      <c r="AD216" s="1351"/>
      <c r="AE216" s="1351"/>
      <c r="AF216" s="1351"/>
      <c r="AG216" s="1351"/>
      <c r="AH216" s="1351"/>
      <c r="AI216" s="1351"/>
      <c r="AJ216" s="1351"/>
      <c r="AK216" s="1351"/>
      <c r="AL216" s="1351"/>
      <c r="AM216" s="1351"/>
      <c r="AN216" s="1351"/>
      <c r="AO216" s="1351"/>
      <c r="AP216" s="1351"/>
      <c r="AQ216" s="1351"/>
      <c r="AR216" s="1351"/>
      <c r="AS216" s="1351"/>
      <c r="AT216" s="1351"/>
      <c r="AU216" s="1351"/>
      <c r="AV216" s="1351"/>
      <c r="AW216" s="1351"/>
      <c r="AX216" s="1351"/>
      <c r="AY216" s="1351"/>
      <c r="AZ216" s="1351"/>
    </row>
    <row r="217" spans="1:52" x14ac:dyDescent="0.2">
      <c r="A217" s="1388"/>
      <c r="B217" s="1435"/>
      <c r="C217" s="1388"/>
      <c r="D217" s="1434"/>
      <c r="E217" s="1435"/>
      <c r="F217" s="1436"/>
      <c r="G217" s="1436"/>
      <c r="H217" s="1437"/>
      <c r="I217" s="1351"/>
      <c r="J217" s="1387"/>
      <c r="K217" s="1351"/>
      <c r="L217" s="1388"/>
      <c r="M217" s="1390"/>
      <c r="N217" s="1351"/>
      <c r="O217" s="1351"/>
      <c r="P217" s="1388"/>
      <c r="Q217" s="1388"/>
      <c r="R217" s="1388"/>
      <c r="S217" s="1351"/>
      <c r="T217" s="1388"/>
      <c r="U217" s="1388"/>
      <c r="V217" s="1434"/>
      <c r="W217" s="1351"/>
      <c r="X217" s="1351"/>
      <c r="Y217" s="1351"/>
      <c r="Z217" s="1351"/>
      <c r="AA217" s="1689"/>
      <c r="AB217" s="1434"/>
      <c r="AC217" s="1351"/>
      <c r="AD217" s="1351"/>
      <c r="AE217" s="1351"/>
      <c r="AF217" s="1351"/>
      <c r="AG217" s="1351"/>
      <c r="AH217" s="1351"/>
      <c r="AI217" s="1351"/>
      <c r="AJ217" s="1351"/>
      <c r="AK217" s="1351"/>
      <c r="AL217" s="1351"/>
      <c r="AM217" s="1351"/>
      <c r="AN217" s="1351"/>
      <c r="AO217" s="1351"/>
      <c r="AP217" s="1351"/>
      <c r="AQ217" s="1351"/>
      <c r="AR217" s="1351"/>
      <c r="AS217" s="1351"/>
      <c r="AT217" s="1351"/>
      <c r="AU217" s="1351"/>
      <c r="AV217" s="1351"/>
      <c r="AW217" s="1351"/>
      <c r="AX217" s="1351"/>
      <c r="AY217" s="1351"/>
      <c r="AZ217" s="1351"/>
    </row>
    <row r="218" spans="1:52" x14ac:dyDescent="0.2">
      <c r="A218" s="1388"/>
      <c r="B218" s="1435"/>
      <c r="C218" s="1388"/>
      <c r="D218" s="1434"/>
      <c r="E218" s="1435"/>
      <c r="F218" s="1436"/>
      <c r="G218" s="1436"/>
      <c r="H218" s="1437"/>
      <c r="I218" s="1351"/>
      <c r="J218" s="1387"/>
      <c r="K218" s="1351"/>
      <c r="L218" s="1388"/>
      <c r="M218" s="1390"/>
      <c r="N218" s="1351"/>
      <c r="O218" s="1351"/>
      <c r="P218" s="1388"/>
      <c r="Q218" s="1388"/>
      <c r="R218" s="1388"/>
      <c r="S218" s="1351"/>
      <c r="T218" s="1388"/>
      <c r="U218" s="1388"/>
      <c r="V218" s="1434"/>
      <c r="W218" s="1351"/>
      <c r="X218" s="1351"/>
      <c r="Y218" s="1351"/>
      <c r="Z218" s="1351"/>
      <c r="AA218" s="1689"/>
      <c r="AB218" s="1434"/>
      <c r="AC218" s="1351"/>
      <c r="AD218" s="1351"/>
      <c r="AE218" s="1351"/>
      <c r="AF218" s="1351"/>
      <c r="AG218" s="1351"/>
      <c r="AH218" s="1351"/>
      <c r="AI218" s="1351"/>
      <c r="AJ218" s="1351"/>
      <c r="AK218" s="1351"/>
      <c r="AL218" s="1351"/>
      <c r="AM218" s="1351"/>
      <c r="AN218" s="1351"/>
      <c r="AO218" s="1351"/>
      <c r="AP218" s="1351"/>
      <c r="AQ218" s="1351"/>
      <c r="AR218" s="1351"/>
      <c r="AS218" s="1351"/>
      <c r="AT218" s="1351"/>
      <c r="AU218" s="1351"/>
      <c r="AV218" s="1351"/>
      <c r="AW218" s="1351"/>
      <c r="AX218" s="1351"/>
      <c r="AY218" s="1351"/>
      <c r="AZ218" s="1351"/>
    </row>
    <row r="219" spans="1:52" x14ac:dyDescent="0.2">
      <c r="A219" s="1388"/>
      <c r="B219" s="1435"/>
      <c r="C219" s="1388"/>
      <c r="D219" s="1434"/>
      <c r="E219" s="1435"/>
      <c r="F219" s="1436"/>
      <c r="G219" s="1436"/>
      <c r="H219" s="1437"/>
      <c r="I219" s="1351"/>
      <c r="J219" s="1387"/>
      <c r="K219" s="1351"/>
      <c r="L219" s="1388"/>
      <c r="M219" s="1390"/>
      <c r="N219" s="1351"/>
      <c r="O219" s="1351"/>
      <c r="P219" s="1388"/>
      <c r="Q219" s="1388"/>
      <c r="R219" s="1388"/>
      <c r="S219" s="1351"/>
      <c r="T219" s="1388"/>
      <c r="U219" s="1388"/>
      <c r="V219" s="1434"/>
      <c r="W219" s="1351"/>
      <c r="X219" s="1351"/>
      <c r="Y219" s="1351"/>
      <c r="Z219" s="1351"/>
      <c r="AA219" s="1689"/>
      <c r="AB219" s="1434"/>
      <c r="AC219" s="1351"/>
      <c r="AD219" s="1351"/>
      <c r="AE219" s="1351"/>
      <c r="AF219" s="1351"/>
      <c r="AG219" s="1351"/>
      <c r="AH219" s="1351"/>
      <c r="AI219" s="1351"/>
      <c r="AJ219" s="1351"/>
      <c r="AK219" s="1351"/>
      <c r="AL219" s="1351"/>
      <c r="AM219" s="1351"/>
      <c r="AN219" s="1351"/>
      <c r="AO219" s="1351"/>
      <c r="AP219" s="1351"/>
      <c r="AQ219" s="1351"/>
      <c r="AR219" s="1351"/>
      <c r="AS219" s="1351"/>
      <c r="AT219" s="1351"/>
      <c r="AU219" s="1351"/>
      <c r="AV219" s="1351"/>
      <c r="AW219" s="1351"/>
      <c r="AX219" s="1351"/>
      <c r="AY219" s="1351"/>
      <c r="AZ219" s="1351"/>
    </row>
    <row r="220" spans="1:52" x14ac:dyDescent="0.2">
      <c r="A220" s="1388"/>
      <c r="B220" s="1435"/>
      <c r="C220" s="1388"/>
      <c r="D220" s="1434"/>
      <c r="E220" s="1435"/>
      <c r="F220" s="1436"/>
      <c r="G220" s="1436"/>
      <c r="H220" s="1437"/>
      <c r="I220" s="1351"/>
      <c r="J220" s="1387"/>
      <c r="K220" s="1351"/>
      <c r="L220" s="1388"/>
      <c r="M220" s="1390"/>
      <c r="N220" s="1351"/>
      <c r="O220" s="1351"/>
      <c r="P220" s="1388"/>
      <c r="Q220" s="1388"/>
      <c r="R220" s="1388"/>
      <c r="S220" s="1351"/>
      <c r="T220" s="1388"/>
      <c r="U220" s="1388"/>
      <c r="V220" s="1434"/>
      <c r="W220" s="1351"/>
      <c r="X220" s="1351"/>
      <c r="Y220" s="1351"/>
      <c r="Z220" s="1351"/>
      <c r="AA220" s="1689"/>
      <c r="AB220" s="1434"/>
      <c r="AC220" s="1351"/>
      <c r="AD220" s="1351"/>
      <c r="AE220" s="1351"/>
      <c r="AF220" s="1351"/>
      <c r="AG220" s="1351"/>
      <c r="AH220" s="1351"/>
      <c r="AI220" s="1351"/>
      <c r="AJ220" s="1351"/>
      <c r="AK220" s="1351"/>
      <c r="AL220" s="1351"/>
      <c r="AM220" s="1351"/>
      <c r="AN220" s="1351"/>
      <c r="AO220" s="1351"/>
      <c r="AP220" s="1351"/>
      <c r="AQ220" s="1351"/>
      <c r="AR220" s="1351"/>
      <c r="AS220" s="1351"/>
      <c r="AT220" s="1351"/>
      <c r="AU220" s="1351"/>
      <c r="AV220" s="1351"/>
      <c r="AW220" s="1351"/>
      <c r="AX220" s="1351"/>
      <c r="AY220" s="1351"/>
      <c r="AZ220" s="1351"/>
    </row>
    <row r="221" spans="1:52" x14ac:dyDescent="0.2">
      <c r="A221" s="1388"/>
      <c r="B221" s="1435"/>
      <c r="C221" s="1388"/>
      <c r="D221" s="1434"/>
      <c r="E221" s="1435"/>
      <c r="F221" s="1436"/>
      <c r="G221" s="1436"/>
      <c r="H221" s="1437"/>
      <c r="I221" s="1351"/>
      <c r="J221" s="1387"/>
      <c r="K221" s="1351"/>
      <c r="L221" s="1388"/>
      <c r="M221" s="1390"/>
      <c r="N221" s="1351"/>
      <c r="O221" s="1351"/>
      <c r="P221" s="1388"/>
      <c r="Q221" s="1388"/>
      <c r="R221" s="1388"/>
      <c r="S221" s="1351"/>
      <c r="T221" s="1388"/>
      <c r="U221" s="1388"/>
      <c r="V221" s="1434"/>
      <c r="W221" s="1351"/>
      <c r="X221" s="1351"/>
      <c r="Y221" s="1351"/>
      <c r="Z221" s="1351"/>
      <c r="AA221" s="1689"/>
      <c r="AB221" s="1434"/>
      <c r="AC221" s="1351"/>
      <c r="AD221" s="1351"/>
      <c r="AE221" s="1351"/>
      <c r="AF221" s="1351"/>
      <c r="AG221" s="1351"/>
      <c r="AH221" s="1351"/>
      <c r="AI221" s="1351"/>
      <c r="AJ221" s="1351"/>
      <c r="AK221" s="1351"/>
      <c r="AL221" s="1351"/>
      <c r="AM221" s="1351"/>
      <c r="AN221" s="1351"/>
      <c r="AO221" s="1351"/>
      <c r="AP221" s="1351"/>
      <c r="AQ221" s="1351"/>
      <c r="AR221" s="1351"/>
      <c r="AS221" s="1351"/>
      <c r="AT221" s="1351"/>
      <c r="AU221" s="1351"/>
      <c r="AV221" s="1351"/>
      <c r="AW221" s="1351"/>
      <c r="AX221" s="1351"/>
      <c r="AY221" s="1351"/>
      <c r="AZ221" s="1351"/>
    </row>
    <row r="222" spans="1:52" x14ac:dyDescent="0.2">
      <c r="A222" s="1388"/>
      <c r="B222" s="1435"/>
      <c r="C222" s="1388"/>
      <c r="D222" s="1434"/>
      <c r="E222" s="1435"/>
      <c r="F222" s="1436"/>
      <c r="G222" s="1436"/>
      <c r="H222" s="1437"/>
      <c r="I222" s="1351"/>
      <c r="J222" s="1387"/>
      <c r="K222" s="1351"/>
      <c r="L222" s="1388"/>
      <c r="M222" s="1390"/>
      <c r="N222" s="1351"/>
      <c r="O222" s="1351"/>
      <c r="P222" s="1388"/>
      <c r="Q222" s="1388"/>
      <c r="R222" s="1388"/>
      <c r="S222" s="1351"/>
      <c r="T222" s="1388"/>
      <c r="U222" s="1388"/>
      <c r="V222" s="1434"/>
      <c r="W222" s="1351"/>
      <c r="X222" s="1351"/>
      <c r="Y222" s="1351"/>
      <c r="Z222" s="1351"/>
      <c r="AA222" s="1689"/>
      <c r="AB222" s="1434"/>
      <c r="AC222" s="1351"/>
      <c r="AD222" s="1351"/>
      <c r="AE222" s="1351"/>
      <c r="AF222" s="1351"/>
      <c r="AG222" s="1351"/>
      <c r="AH222" s="1351"/>
      <c r="AI222" s="1351"/>
      <c r="AJ222" s="1351"/>
      <c r="AK222" s="1351"/>
      <c r="AL222" s="1351"/>
      <c r="AM222" s="1351"/>
      <c r="AN222" s="1351"/>
      <c r="AO222" s="1351"/>
      <c r="AP222" s="1351"/>
      <c r="AQ222" s="1351"/>
      <c r="AR222" s="1351"/>
      <c r="AS222" s="1351"/>
      <c r="AT222" s="1351"/>
      <c r="AU222" s="1351"/>
      <c r="AV222" s="1351"/>
      <c r="AW222" s="1351"/>
      <c r="AX222" s="1351"/>
      <c r="AY222" s="1351"/>
      <c r="AZ222" s="1351"/>
    </row>
    <row r="223" spans="1:52" x14ac:dyDescent="0.2">
      <c r="A223" s="1388"/>
      <c r="B223" s="1435"/>
      <c r="C223" s="1388"/>
      <c r="D223" s="1434"/>
      <c r="E223" s="1435"/>
      <c r="F223" s="1436"/>
      <c r="G223" s="1436"/>
      <c r="H223" s="1437"/>
      <c r="I223" s="1351"/>
      <c r="J223" s="1387"/>
      <c r="K223" s="1351"/>
      <c r="L223" s="1388"/>
      <c r="M223" s="1390"/>
      <c r="N223" s="1351"/>
      <c r="O223" s="1351"/>
      <c r="P223" s="1388"/>
      <c r="Q223" s="1388"/>
      <c r="R223" s="1388"/>
      <c r="S223" s="1351"/>
      <c r="T223" s="1388"/>
      <c r="U223" s="1388"/>
      <c r="V223" s="1434"/>
      <c r="W223" s="1351"/>
      <c r="X223" s="1351"/>
      <c r="Y223" s="1351"/>
      <c r="Z223" s="1351"/>
      <c r="AA223" s="1689"/>
      <c r="AB223" s="1434"/>
      <c r="AC223" s="1351"/>
      <c r="AD223" s="1351"/>
      <c r="AE223" s="1351"/>
      <c r="AF223" s="1351"/>
      <c r="AG223" s="1351"/>
      <c r="AH223" s="1351"/>
      <c r="AI223" s="1351"/>
      <c r="AJ223" s="1351"/>
      <c r="AK223" s="1351"/>
      <c r="AL223" s="1351"/>
      <c r="AM223" s="1351"/>
      <c r="AN223" s="1351"/>
      <c r="AO223" s="1351"/>
      <c r="AP223" s="1351"/>
      <c r="AQ223" s="1351"/>
      <c r="AR223" s="1351"/>
      <c r="AS223" s="1351"/>
      <c r="AT223" s="1351"/>
      <c r="AU223" s="1351"/>
      <c r="AV223" s="1351"/>
      <c r="AW223" s="1351"/>
      <c r="AX223" s="1351"/>
      <c r="AY223" s="1351"/>
      <c r="AZ223" s="1351"/>
    </row>
    <row r="224" spans="1:52" x14ac:dyDescent="0.2">
      <c r="A224" s="1388"/>
      <c r="B224" s="1435"/>
      <c r="C224" s="1388"/>
      <c r="D224" s="1434"/>
      <c r="E224" s="1435"/>
      <c r="F224" s="1436"/>
      <c r="G224" s="1436"/>
      <c r="H224" s="1437"/>
      <c r="I224" s="1351"/>
      <c r="J224" s="1387"/>
      <c r="K224" s="1351"/>
      <c r="L224" s="1388"/>
      <c r="M224" s="1390"/>
      <c r="N224" s="1351"/>
      <c r="O224" s="1351"/>
      <c r="P224" s="1388"/>
      <c r="Q224" s="1388"/>
      <c r="R224" s="1388"/>
      <c r="S224" s="1351"/>
      <c r="T224" s="1388"/>
      <c r="U224" s="1388"/>
      <c r="V224" s="1434"/>
      <c r="W224" s="1351"/>
      <c r="X224" s="1351"/>
      <c r="Y224" s="1351"/>
      <c r="Z224" s="1351"/>
      <c r="AA224" s="1689"/>
      <c r="AB224" s="1434"/>
      <c r="AC224" s="1351"/>
      <c r="AD224" s="1351"/>
      <c r="AE224" s="1351"/>
      <c r="AF224" s="1351"/>
      <c r="AG224" s="1351"/>
      <c r="AH224" s="1351"/>
      <c r="AI224" s="1351"/>
      <c r="AJ224" s="1351"/>
      <c r="AK224" s="1351"/>
      <c r="AL224" s="1351"/>
      <c r="AM224" s="1351"/>
      <c r="AN224" s="1351"/>
      <c r="AO224" s="1351"/>
      <c r="AP224" s="1351"/>
      <c r="AQ224" s="1351"/>
      <c r="AR224" s="1351"/>
      <c r="AS224" s="1351"/>
      <c r="AT224" s="1351"/>
      <c r="AU224" s="1351"/>
      <c r="AV224" s="1351"/>
      <c r="AW224" s="1351"/>
      <c r="AX224" s="1351"/>
      <c r="AY224" s="1351"/>
      <c r="AZ224" s="1351"/>
    </row>
    <row r="225" spans="1:52" x14ac:dyDescent="0.2">
      <c r="A225" s="1388"/>
      <c r="B225" s="1435"/>
      <c r="C225" s="1388"/>
      <c r="D225" s="1434"/>
      <c r="E225" s="1435"/>
      <c r="F225" s="1513"/>
      <c r="G225" s="1436"/>
      <c r="H225" s="1437"/>
      <c r="I225" s="1351"/>
      <c r="J225" s="1387"/>
      <c r="K225" s="1351"/>
      <c r="L225" s="1388"/>
      <c r="M225" s="1390"/>
      <c r="N225" s="1351"/>
      <c r="O225" s="1351"/>
      <c r="P225" s="1388"/>
      <c r="Q225" s="1388"/>
      <c r="R225" s="1388"/>
      <c r="S225" s="1351"/>
      <c r="T225" s="1388"/>
      <c r="U225" s="1388"/>
      <c r="V225" s="1434"/>
      <c r="W225" s="1351"/>
      <c r="X225" s="1351"/>
      <c r="Y225" s="1351"/>
      <c r="Z225" s="1351"/>
      <c r="AA225" s="1689"/>
      <c r="AB225" s="1434"/>
      <c r="AC225" s="1351"/>
      <c r="AD225" s="1351"/>
      <c r="AE225" s="1351"/>
      <c r="AF225" s="1351"/>
      <c r="AG225" s="1351"/>
      <c r="AH225" s="1351"/>
      <c r="AI225" s="1351"/>
      <c r="AJ225" s="1351"/>
      <c r="AK225" s="1351"/>
      <c r="AL225" s="1351"/>
      <c r="AM225" s="1351"/>
      <c r="AN225" s="1351"/>
      <c r="AO225" s="1351"/>
      <c r="AP225" s="1351"/>
      <c r="AQ225" s="1351"/>
      <c r="AR225" s="1351"/>
      <c r="AS225" s="1351"/>
      <c r="AT225" s="1351"/>
      <c r="AU225" s="1351"/>
      <c r="AV225" s="1351"/>
      <c r="AW225" s="1351"/>
      <c r="AX225" s="1351"/>
      <c r="AY225" s="1351"/>
      <c r="AZ225" s="1351"/>
    </row>
    <row r="226" spans="1:52" x14ac:dyDescent="0.2">
      <c r="A226" s="1388"/>
      <c r="B226" s="1435"/>
      <c r="C226" s="1388"/>
      <c r="D226" s="1434"/>
      <c r="E226" s="1435"/>
      <c r="F226" s="1514"/>
      <c r="G226" s="1436"/>
      <c r="H226" s="1437"/>
      <c r="I226" s="1351"/>
      <c r="J226" s="1387"/>
      <c r="K226" s="1351"/>
      <c r="L226" s="1388"/>
      <c r="M226" s="1390"/>
      <c r="N226" s="1351"/>
      <c r="O226" s="1351"/>
      <c r="P226" s="1388"/>
      <c r="Q226" s="1388"/>
      <c r="R226" s="1388"/>
      <c r="S226" s="1351"/>
      <c r="T226" s="1388"/>
      <c r="U226" s="1388"/>
      <c r="V226" s="1434"/>
      <c r="W226" s="1351"/>
      <c r="X226" s="1351"/>
      <c r="Y226" s="1351"/>
      <c r="Z226" s="1351"/>
      <c r="AA226" s="1689"/>
      <c r="AB226" s="1434"/>
      <c r="AC226" s="1351"/>
      <c r="AD226" s="1351"/>
      <c r="AE226" s="1351"/>
      <c r="AF226" s="1351"/>
      <c r="AG226" s="1351"/>
      <c r="AH226" s="1351"/>
      <c r="AI226" s="1351"/>
      <c r="AJ226" s="1351"/>
      <c r="AK226" s="1351"/>
      <c r="AL226" s="1351"/>
      <c r="AM226" s="1351"/>
      <c r="AN226" s="1351"/>
      <c r="AO226" s="1351"/>
      <c r="AP226" s="1351"/>
      <c r="AQ226" s="1351"/>
      <c r="AR226" s="1351"/>
      <c r="AS226" s="1351"/>
      <c r="AT226" s="1351"/>
      <c r="AU226" s="1351"/>
      <c r="AV226" s="1351"/>
      <c r="AW226" s="1351"/>
      <c r="AX226" s="1351"/>
      <c r="AY226" s="1351"/>
      <c r="AZ226" s="1351"/>
    </row>
    <row r="227" spans="1:52" x14ac:dyDescent="0.2">
      <c r="A227" s="1388"/>
      <c r="B227" s="1435"/>
      <c r="C227" s="1388"/>
      <c r="D227" s="1434"/>
      <c r="E227" s="1435"/>
      <c r="F227" s="1436"/>
      <c r="G227" s="1436"/>
      <c r="H227" s="1437"/>
      <c r="I227" s="1351"/>
      <c r="J227" s="1387"/>
      <c r="K227" s="1351"/>
      <c r="L227" s="1388"/>
      <c r="M227" s="1390"/>
      <c r="N227" s="1351"/>
      <c r="O227" s="1351"/>
      <c r="P227" s="1388"/>
      <c r="Q227" s="1388"/>
      <c r="R227" s="1388"/>
      <c r="S227" s="1351"/>
      <c r="T227" s="1388"/>
      <c r="U227" s="1388"/>
      <c r="V227" s="1434"/>
      <c r="W227" s="1351"/>
      <c r="X227" s="1351"/>
      <c r="Y227" s="1351"/>
      <c r="Z227" s="1351"/>
      <c r="AA227" s="1689"/>
      <c r="AB227" s="1434"/>
      <c r="AC227" s="1351"/>
      <c r="AD227" s="1351"/>
      <c r="AE227" s="1351"/>
      <c r="AF227" s="1351"/>
      <c r="AG227" s="1351"/>
      <c r="AH227" s="1351"/>
      <c r="AI227" s="1351"/>
      <c r="AJ227" s="1351"/>
      <c r="AK227" s="1351"/>
      <c r="AL227" s="1351"/>
      <c r="AM227" s="1351"/>
      <c r="AN227" s="1351"/>
      <c r="AO227" s="1351"/>
      <c r="AP227" s="1351"/>
      <c r="AQ227" s="1351"/>
      <c r="AR227" s="1351"/>
      <c r="AS227" s="1351"/>
      <c r="AT227" s="1351"/>
      <c r="AU227" s="1351"/>
      <c r="AV227" s="1351"/>
      <c r="AW227" s="1351"/>
      <c r="AX227" s="1351"/>
      <c r="AY227" s="1351"/>
      <c r="AZ227" s="1351"/>
    </row>
    <row r="228" spans="1:52" x14ac:dyDescent="0.2">
      <c r="A228" s="1388"/>
      <c r="B228" s="1435"/>
      <c r="C228" s="1388"/>
      <c r="D228" s="1434"/>
      <c r="E228" s="1435"/>
      <c r="F228" s="1436"/>
      <c r="G228" s="1436"/>
      <c r="H228" s="1437"/>
      <c r="I228" s="1351"/>
      <c r="J228" s="1387"/>
      <c r="K228" s="1351"/>
      <c r="L228" s="1388"/>
      <c r="M228" s="1390"/>
      <c r="N228" s="1351"/>
      <c r="O228" s="1351"/>
      <c r="P228" s="1388"/>
      <c r="Q228" s="1388"/>
      <c r="R228" s="1388"/>
      <c r="S228" s="1351"/>
      <c r="T228" s="1388"/>
      <c r="U228" s="1388"/>
      <c r="V228" s="1434"/>
      <c r="W228" s="1351"/>
      <c r="X228" s="1351"/>
      <c r="Y228" s="1351"/>
      <c r="Z228" s="1351"/>
      <c r="AA228" s="1689"/>
      <c r="AB228" s="1434"/>
      <c r="AC228" s="1351"/>
      <c r="AD228" s="1351"/>
      <c r="AE228" s="1351"/>
      <c r="AF228" s="1351"/>
      <c r="AG228" s="1351"/>
      <c r="AH228" s="1351"/>
      <c r="AI228" s="1351"/>
      <c r="AJ228" s="1351"/>
      <c r="AK228" s="1351"/>
      <c r="AL228" s="1351"/>
      <c r="AM228" s="1351"/>
      <c r="AN228" s="1351"/>
      <c r="AO228" s="1351"/>
      <c r="AP228" s="1351"/>
      <c r="AQ228" s="1351"/>
      <c r="AR228" s="1351"/>
      <c r="AS228" s="1351"/>
      <c r="AT228" s="1351"/>
      <c r="AU228" s="1351"/>
      <c r="AV228" s="1351"/>
      <c r="AW228" s="1351"/>
      <c r="AX228" s="1351"/>
      <c r="AY228" s="1351"/>
      <c r="AZ228" s="1351"/>
    </row>
    <row r="229" spans="1:52" x14ac:dyDescent="0.2">
      <c r="A229" s="1388"/>
      <c r="B229" s="1435"/>
      <c r="C229" s="1388"/>
      <c r="D229" s="1434"/>
      <c r="E229" s="1435"/>
      <c r="F229" s="1436"/>
      <c r="G229" s="1436"/>
      <c r="H229" s="1437"/>
      <c r="I229" s="1351"/>
      <c r="J229" s="1387"/>
      <c r="K229" s="1351"/>
      <c r="L229" s="1388"/>
      <c r="M229" s="1390"/>
      <c r="N229" s="1351"/>
      <c r="O229" s="1351"/>
      <c r="P229" s="1388"/>
      <c r="Q229" s="1388"/>
      <c r="R229" s="1388"/>
      <c r="S229" s="1351"/>
      <c r="T229" s="1388"/>
      <c r="U229" s="1388"/>
      <c r="V229" s="1434"/>
      <c r="W229" s="1351"/>
      <c r="X229" s="1351"/>
      <c r="Y229" s="1351"/>
      <c r="Z229" s="1351"/>
      <c r="AA229" s="1689"/>
      <c r="AB229" s="1434"/>
      <c r="AC229" s="1351"/>
      <c r="AD229" s="1351"/>
      <c r="AE229" s="1351"/>
      <c r="AF229" s="1351"/>
      <c r="AG229" s="1351"/>
      <c r="AH229" s="1351"/>
      <c r="AI229" s="1351"/>
      <c r="AJ229" s="1351"/>
      <c r="AK229" s="1351"/>
      <c r="AL229" s="1351"/>
      <c r="AM229" s="1351"/>
      <c r="AN229" s="1351"/>
      <c r="AO229" s="1351"/>
      <c r="AP229" s="1351"/>
      <c r="AQ229" s="1351"/>
      <c r="AR229" s="1351"/>
      <c r="AS229" s="1351"/>
      <c r="AT229" s="1351"/>
      <c r="AU229" s="1351"/>
      <c r="AV229" s="1351"/>
      <c r="AW229" s="1351"/>
      <c r="AX229" s="1351"/>
      <c r="AY229" s="1351"/>
      <c r="AZ229" s="1351"/>
    </row>
    <row r="230" spans="1:52" x14ac:dyDescent="0.2">
      <c r="A230" s="1388"/>
      <c r="B230" s="1435"/>
      <c r="C230" s="1388"/>
      <c r="D230" s="1434"/>
      <c r="E230" s="1435"/>
      <c r="F230" s="1436"/>
      <c r="G230" s="1436"/>
      <c r="H230" s="1437"/>
      <c r="I230" s="1351"/>
      <c r="J230" s="1387"/>
      <c r="K230" s="1351"/>
      <c r="L230" s="1388"/>
      <c r="M230" s="1390"/>
      <c r="N230" s="1351"/>
      <c r="O230" s="1351"/>
      <c r="P230" s="1388"/>
      <c r="Q230" s="1388"/>
      <c r="R230" s="1388"/>
      <c r="S230" s="1351"/>
      <c r="T230" s="1388"/>
      <c r="U230" s="1388"/>
      <c r="V230" s="1434"/>
      <c r="W230" s="1351"/>
      <c r="X230" s="1351"/>
      <c r="Y230" s="1351"/>
      <c r="Z230" s="1351"/>
      <c r="AA230" s="1689"/>
      <c r="AB230" s="1434"/>
      <c r="AC230" s="1351"/>
      <c r="AD230" s="1351"/>
      <c r="AE230" s="1351"/>
      <c r="AF230" s="1351"/>
      <c r="AG230" s="1351"/>
      <c r="AH230" s="1351"/>
      <c r="AI230" s="1351"/>
      <c r="AJ230" s="1351"/>
      <c r="AK230" s="1351"/>
      <c r="AL230" s="1351"/>
      <c r="AM230" s="1351"/>
      <c r="AN230" s="1351"/>
      <c r="AO230" s="1351"/>
      <c r="AP230" s="1351"/>
      <c r="AQ230" s="1351"/>
      <c r="AR230" s="1351"/>
      <c r="AS230" s="1351"/>
      <c r="AT230" s="1351"/>
      <c r="AU230" s="1351"/>
      <c r="AV230" s="1351"/>
      <c r="AW230" s="1351"/>
      <c r="AX230" s="1351"/>
      <c r="AY230" s="1351"/>
      <c r="AZ230" s="1351"/>
    </row>
    <row r="231" spans="1:52" x14ac:dyDescent="0.2">
      <c r="A231" s="1388"/>
      <c r="B231" s="1435"/>
      <c r="C231" s="1388"/>
      <c r="D231" s="1434"/>
      <c r="E231" s="1435"/>
      <c r="F231" s="1436"/>
      <c r="G231" s="1436"/>
      <c r="H231" s="1437"/>
      <c r="I231" s="1351"/>
      <c r="J231" s="1387"/>
      <c r="K231" s="1351"/>
      <c r="L231" s="1388"/>
      <c r="M231" s="1390"/>
      <c r="N231" s="1351"/>
      <c r="O231" s="1351"/>
      <c r="P231" s="1388"/>
      <c r="Q231" s="1388"/>
      <c r="R231" s="1388"/>
      <c r="S231" s="1351"/>
      <c r="T231" s="1388"/>
      <c r="U231" s="1388"/>
      <c r="V231" s="1434"/>
      <c r="W231" s="1351"/>
      <c r="X231" s="1351"/>
      <c r="Y231" s="1351"/>
      <c r="Z231" s="1351"/>
      <c r="AA231" s="1689"/>
      <c r="AB231" s="1434"/>
      <c r="AC231" s="1351"/>
      <c r="AD231" s="1351"/>
      <c r="AE231" s="1351"/>
      <c r="AF231" s="1351"/>
      <c r="AG231" s="1351"/>
      <c r="AH231" s="1351"/>
      <c r="AI231" s="1351"/>
      <c r="AJ231" s="1351"/>
      <c r="AK231" s="1351"/>
      <c r="AL231" s="1351"/>
      <c r="AM231" s="1351"/>
      <c r="AN231" s="1351"/>
      <c r="AO231" s="1351"/>
      <c r="AP231" s="1351"/>
      <c r="AQ231" s="1351"/>
      <c r="AR231" s="1351"/>
      <c r="AS231" s="1351"/>
      <c r="AT231" s="1351"/>
      <c r="AU231" s="1351"/>
      <c r="AV231" s="1351"/>
      <c r="AW231" s="1351"/>
      <c r="AX231" s="1351"/>
      <c r="AY231" s="1351"/>
      <c r="AZ231" s="1351"/>
    </row>
    <row r="232" spans="1:52" x14ac:dyDescent="0.2">
      <c r="A232" s="1388"/>
      <c r="B232" s="1435"/>
      <c r="C232" s="1388"/>
      <c r="D232" s="1434"/>
      <c r="E232" s="1435"/>
      <c r="F232" s="1436"/>
      <c r="G232" s="1436"/>
      <c r="H232" s="1437"/>
      <c r="I232" s="1351"/>
      <c r="J232" s="1387"/>
      <c r="K232" s="1351"/>
      <c r="L232" s="1388"/>
      <c r="M232" s="1390"/>
      <c r="N232" s="1351"/>
      <c r="O232" s="1351"/>
      <c r="P232" s="1388"/>
      <c r="Q232" s="1388"/>
      <c r="R232" s="1388"/>
      <c r="S232" s="1351"/>
      <c r="T232" s="1388"/>
      <c r="U232" s="1388"/>
      <c r="V232" s="1434"/>
      <c r="W232" s="1351"/>
      <c r="X232" s="1351"/>
      <c r="Y232" s="1351"/>
      <c r="Z232" s="1351"/>
      <c r="AA232" s="1689"/>
      <c r="AB232" s="1434"/>
      <c r="AC232" s="1351"/>
      <c r="AD232" s="1351"/>
      <c r="AE232" s="1351"/>
      <c r="AF232" s="1351"/>
      <c r="AG232" s="1351"/>
      <c r="AH232" s="1351"/>
      <c r="AI232" s="1351"/>
      <c r="AJ232" s="1351"/>
      <c r="AK232" s="1351"/>
      <c r="AL232" s="1351"/>
      <c r="AM232" s="1351"/>
      <c r="AN232" s="1351"/>
      <c r="AO232" s="1351"/>
      <c r="AP232" s="1351"/>
      <c r="AQ232" s="1351"/>
      <c r="AR232" s="1351"/>
      <c r="AS232" s="1351"/>
      <c r="AT232" s="1351"/>
      <c r="AU232" s="1351"/>
      <c r="AV232" s="1351"/>
      <c r="AW232" s="1351"/>
      <c r="AX232" s="1351"/>
      <c r="AY232" s="1351"/>
      <c r="AZ232" s="1351"/>
    </row>
    <row r="233" spans="1:52" x14ac:dyDescent="0.2">
      <c r="A233" s="1388"/>
      <c r="B233" s="1435"/>
      <c r="C233" s="1388"/>
      <c r="D233" s="1434"/>
      <c r="E233" s="1435"/>
      <c r="F233" s="1436"/>
      <c r="G233" s="1436"/>
      <c r="H233" s="1437"/>
      <c r="I233" s="1351"/>
      <c r="J233" s="1387"/>
      <c r="K233" s="1351"/>
      <c r="L233" s="1388"/>
      <c r="M233" s="1390"/>
      <c r="N233" s="1351"/>
      <c r="O233" s="1351"/>
      <c r="P233" s="1388"/>
      <c r="Q233" s="1388"/>
      <c r="R233" s="1388"/>
      <c r="S233" s="1351"/>
      <c r="T233" s="1388"/>
      <c r="U233" s="1388"/>
      <c r="V233" s="1434"/>
      <c r="W233" s="1351"/>
      <c r="X233" s="1351"/>
      <c r="Y233" s="1351"/>
      <c r="Z233" s="1351"/>
      <c r="AA233" s="1689"/>
      <c r="AB233" s="1434"/>
      <c r="AC233" s="1351"/>
      <c r="AD233" s="1351"/>
      <c r="AE233" s="1351"/>
      <c r="AF233" s="1351"/>
      <c r="AG233" s="1351"/>
      <c r="AH233" s="1351"/>
      <c r="AI233" s="1351"/>
      <c r="AJ233" s="1351"/>
      <c r="AK233" s="1351"/>
      <c r="AL233" s="1351"/>
      <c r="AM233" s="1351"/>
      <c r="AN233" s="1351"/>
      <c r="AO233" s="1351"/>
      <c r="AP233" s="1351"/>
      <c r="AQ233" s="1351"/>
      <c r="AR233" s="1351"/>
      <c r="AS233" s="1351"/>
      <c r="AT233" s="1351"/>
      <c r="AU233" s="1351"/>
      <c r="AV233" s="1351"/>
      <c r="AW233" s="1351"/>
      <c r="AX233" s="1351"/>
      <c r="AY233" s="1351"/>
      <c r="AZ233" s="1351"/>
    </row>
    <row r="234" spans="1:52" x14ac:dyDescent="0.2">
      <c r="A234" s="1388"/>
      <c r="B234" s="1435"/>
      <c r="C234" s="1388"/>
      <c r="D234" s="1434"/>
      <c r="E234" s="1435"/>
      <c r="F234" s="1436"/>
      <c r="G234" s="1436"/>
      <c r="H234" s="1437"/>
      <c r="I234" s="1351"/>
      <c r="J234" s="1387"/>
      <c r="K234" s="1351"/>
      <c r="L234" s="1388"/>
      <c r="M234" s="1390"/>
      <c r="N234" s="1351"/>
      <c r="O234" s="1351"/>
      <c r="P234" s="1388"/>
      <c r="Q234" s="1388"/>
      <c r="R234" s="1388"/>
      <c r="S234" s="1351"/>
      <c r="T234" s="1388"/>
      <c r="U234" s="1388"/>
      <c r="V234" s="1434"/>
      <c r="W234" s="1351"/>
      <c r="X234" s="1351"/>
      <c r="Y234" s="1351"/>
      <c r="Z234" s="1351"/>
      <c r="AA234" s="1689"/>
      <c r="AB234" s="1434"/>
      <c r="AC234" s="1351"/>
      <c r="AD234" s="1351"/>
      <c r="AE234" s="1351"/>
      <c r="AF234" s="1351"/>
      <c r="AG234" s="1351"/>
      <c r="AH234" s="1351"/>
      <c r="AI234" s="1351"/>
      <c r="AJ234" s="1351"/>
      <c r="AK234" s="1351"/>
      <c r="AL234" s="1351"/>
      <c r="AM234" s="1351"/>
      <c r="AN234" s="1351"/>
      <c r="AO234" s="1351"/>
      <c r="AP234" s="1351"/>
      <c r="AQ234" s="1351"/>
      <c r="AR234" s="1351"/>
      <c r="AS234" s="1351"/>
      <c r="AT234" s="1351"/>
      <c r="AU234" s="1351"/>
      <c r="AV234" s="1351"/>
      <c r="AW234" s="1351"/>
      <c r="AX234" s="1351"/>
      <c r="AY234" s="1351"/>
      <c r="AZ234" s="1351"/>
    </row>
    <row r="235" spans="1:52" x14ac:dyDescent="0.2">
      <c r="A235" s="1388"/>
      <c r="B235" s="1435"/>
      <c r="C235" s="1388"/>
      <c r="D235" s="1434"/>
      <c r="E235" s="1435"/>
      <c r="F235" s="1436"/>
      <c r="G235" s="1436"/>
      <c r="H235" s="1437"/>
      <c r="I235" s="1351"/>
      <c r="J235" s="1387"/>
      <c r="K235" s="1351"/>
      <c r="L235" s="1388"/>
      <c r="M235" s="1390"/>
      <c r="N235" s="1351"/>
      <c r="O235" s="1351"/>
      <c r="P235" s="1388"/>
      <c r="Q235" s="1388"/>
      <c r="R235" s="1388"/>
      <c r="S235" s="1351"/>
      <c r="T235" s="1388"/>
      <c r="U235" s="1388"/>
      <c r="V235" s="1434"/>
      <c r="W235" s="1351"/>
      <c r="X235" s="1351"/>
      <c r="Y235" s="1351"/>
      <c r="Z235" s="1351"/>
      <c r="AA235" s="1689"/>
      <c r="AB235" s="1434"/>
      <c r="AC235" s="1351"/>
      <c r="AD235" s="1351"/>
      <c r="AE235" s="1351"/>
      <c r="AF235" s="1351"/>
      <c r="AG235" s="1351"/>
      <c r="AH235" s="1351"/>
      <c r="AI235" s="1351"/>
      <c r="AJ235" s="1351"/>
      <c r="AK235" s="1351"/>
      <c r="AL235" s="1351"/>
      <c r="AM235" s="1351"/>
      <c r="AN235" s="1351"/>
      <c r="AO235" s="1351"/>
      <c r="AP235" s="1351"/>
      <c r="AQ235" s="1351"/>
      <c r="AR235" s="1351"/>
      <c r="AS235" s="1351"/>
      <c r="AT235" s="1351"/>
      <c r="AU235" s="1351"/>
      <c r="AV235" s="1351"/>
      <c r="AW235" s="1351"/>
      <c r="AX235" s="1351"/>
      <c r="AY235" s="1351"/>
      <c r="AZ235" s="1351"/>
    </row>
    <row r="236" spans="1:52" x14ac:dyDescent="0.2">
      <c r="A236" s="1388"/>
      <c r="B236" s="1435"/>
      <c r="C236" s="1388"/>
      <c r="D236" s="1434"/>
      <c r="E236" s="1435"/>
      <c r="F236" s="1436"/>
      <c r="G236" s="1436"/>
      <c r="H236" s="1437"/>
      <c r="I236" s="1351"/>
      <c r="J236" s="1387"/>
      <c r="K236" s="1351"/>
      <c r="L236" s="1388"/>
      <c r="M236" s="1390"/>
      <c r="N236" s="1351"/>
      <c r="O236" s="1351"/>
      <c r="P236" s="1388"/>
      <c r="Q236" s="1388"/>
      <c r="R236" s="1388"/>
      <c r="S236" s="1351"/>
      <c r="T236" s="1388"/>
      <c r="U236" s="1388"/>
      <c r="V236" s="1434"/>
      <c r="W236" s="1351"/>
      <c r="X236" s="1351"/>
      <c r="Y236" s="1351"/>
      <c r="Z236" s="1351"/>
      <c r="AA236" s="1689"/>
      <c r="AB236" s="1434"/>
      <c r="AC236" s="1351"/>
      <c r="AD236" s="1351"/>
      <c r="AE236" s="1351"/>
      <c r="AF236" s="1351"/>
      <c r="AG236" s="1351"/>
      <c r="AH236" s="1351"/>
      <c r="AI236" s="1351"/>
      <c r="AJ236" s="1351"/>
      <c r="AK236" s="1351"/>
      <c r="AL236" s="1351"/>
      <c r="AM236" s="1351"/>
      <c r="AN236" s="1351"/>
      <c r="AO236" s="1351"/>
      <c r="AP236" s="1351"/>
      <c r="AQ236" s="1351"/>
      <c r="AR236" s="1351"/>
      <c r="AS236" s="1351"/>
      <c r="AT236" s="1351"/>
      <c r="AU236" s="1351"/>
      <c r="AV236" s="1351"/>
      <c r="AW236" s="1351"/>
      <c r="AX236" s="1351"/>
      <c r="AY236" s="1351"/>
      <c r="AZ236" s="1351"/>
    </row>
    <row r="237" spans="1:52" x14ac:dyDescent="0.2">
      <c r="A237" s="1388"/>
      <c r="B237" s="1435"/>
      <c r="C237" s="1388"/>
      <c r="D237" s="1434"/>
      <c r="E237" s="1435"/>
      <c r="F237" s="1436"/>
      <c r="G237" s="1436"/>
      <c r="H237" s="1437"/>
      <c r="I237" s="1351"/>
      <c r="J237" s="1387"/>
      <c r="K237" s="1351"/>
      <c r="L237" s="1388"/>
      <c r="M237" s="1390"/>
      <c r="N237" s="1351"/>
      <c r="O237" s="1351"/>
      <c r="P237" s="1388"/>
      <c r="Q237" s="1388"/>
      <c r="R237" s="1388"/>
      <c r="S237" s="1351"/>
      <c r="T237" s="1388"/>
      <c r="U237" s="1388"/>
      <c r="V237" s="1434"/>
      <c r="W237" s="1351"/>
      <c r="X237" s="1351"/>
      <c r="Y237" s="1351"/>
      <c r="Z237" s="1351"/>
      <c r="AA237" s="1689"/>
      <c r="AB237" s="1434"/>
      <c r="AC237" s="1351"/>
      <c r="AD237" s="1351"/>
      <c r="AE237" s="1351"/>
      <c r="AF237" s="1351"/>
      <c r="AG237" s="1351"/>
      <c r="AH237" s="1351"/>
      <c r="AI237" s="1351"/>
      <c r="AJ237" s="1351"/>
      <c r="AK237" s="1351"/>
      <c r="AL237" s="1351"/>
      <c r="AM237" s="1351"/>
      <c r="AN237" s="1351"/>
      <c r="AO237" s="1351"/>
      <c r="AP237" s="1351"/>
      <c r="AQ237" s="1351"/>
      <c r="AR237" s="1351"/>
      <c r="AS237" s="1351"/>
      <c r="AT237" s="1351"/>
      <c r="AU237" s="1351"/>
      <c r="AV237" s="1351"/>
      <c r="AW237" s="1351"/>
      <c r="AX237" s="1351"/>
      <c r="AY237" s="1351"/>
      <c r="AZ237" s="1351"/>
    </row>
    <row r="238" spans="1:52" x14ac:dyDescent="0.2">
      <c r="A238" s="1388"/>
      <c r="B238" s="1435"/>
      <c r="C238" s="1388"/>
      <c r="D238" s="1434"/>
      <c r="E238" s="1435"/>
      <c r="F238" s="1436"/>
      <c r="G238" s="1436"/>
      <c r="H238" s="1437"/>
      <c r="I238" s="1351"/>
      <c r="J238" s="1387"/>
      <c r="K238" s="1351"/>
      <c r="L238" s="1388"/>
      <c r="M238" s="1390"/>
      <c r="N238" s="1351"/>
      <c r="O238" s="1351"/>
      <c r="P238" s="1388"/>
      <c r="Q238" s="1388"/>
      <c r="R238" s="1388"/>
      <c r="S238" s="1351"/>
      <c r="T238" s="1388"/>
      <c r="U238" s="1388"/>
      <c r="V238" s="1434"/>
      <c r="W238" s="1351"/>
      <c r="X238" s="1351"/>
      <c r="Y238" s="1351"/>
      <c r="Z238" s="1351"/>
      <c r="AA238" s="1689"/>
      <c r="AB238" s="1434"/>
      <c r="AC238" s="1351"/>
      <c r="AD238" s="1351"/>
      <c r="AE238" s="1351"/>
      <c r="AF238" s="1351"/>
      <c r="AG238" s="1351"/>
      <c r="AH238" s="1351"/>
      <c r="AI238" s="1351"/>
      <c r="AJ238" s="1351"/>
      <c r="AK238" s="1351"/>
      <c r="AL238" s="1351"/>
      <c r="AM238" s="1351"/>
      <c r="AN238" s="1351"/>
      <c r="AO238" s="1351"/>
      <c r="AP238" s="1351"/>
      <c r="AQ238" s="1351"/>
      <c r="AR238" s="1351"/>
      <c r="AS238" s="1351"/>
      <c r="AT238" s="1351"/>
      <c r="AU238" s="1351"/>
      <c r="AV238" s="1351"/>
      <c r="AW238" s="1351"/>
      <c r="AX238" s="1351"/>
      <c r="AY238" s="1351"/>
      <c r="AZ238" s="1351"/>
    </row>
    <row r="239" spans="1:52" x14ac:dyDescent="0.2">
      <c r="A239" s="1388"/>
      <c r="B239" s="1435"/>
      <c r="C239" s="1388"/>
      <c r="D239" s="1434"/>
      <c r="E239" s="1435"/>
      <c r="F239" s="1436"/>
      <c r="G239" s="1436"/>
      <c r="H239" s="1437"/>
      <c r="I239" s="1351"/>
      <c r="J239" s="1387"/>
      <c r="K239" s="1351"/>
      <c r="L239" s="1388"/>
      <c r="M239" s="1390"/>
      <c r="N239" s="1351"/>
      <c r="O239" s="1351"/>
      <c r="P239" s="1388"/>
      <c r="Q239" s="1388"/>
      <c r="R239" s="1388"/>
      <c r="S239" s="1351"/>
      <c r="T239" s="1388"/>
      <c r="U239" s="1388"/>
      <c r="V239" s="1434"/>
      <c r="W239" s="1351"/>
      <c r="X239" s="1351"/>
      <c r="Y239" s="1351"/>
      <c r="Z239" s="1351"/>
      <c r="AA239" s="1689"/>
      <c r="AB239" s="1434"/>
      <c r="AC239" s="1351"/>
      <c r="AD239" s="1351"/>
      <c r="AE239" s="1351"/>
      <c r="AF239" s="1351"/>
      <c r="AG239" s="1351"/>
      <c r="AH239" s="1351"/>
      <c r="AI239" s="1351"/>
      <c r="AJ239" s="1351"/>
      <c r="AK239" s="1351"/>
      <c r="AL239" s="1351"/>
      <c r="AM239" s="1351"/>
      <c r="AN239" s="1351"/>
      <c r="AO239" s="1351"/>
      <c r="AP239" s="1351"/>
      <c r="AQ239" s="1351"/>
      <c r="AR239" s="1351"/>
      <c r="AS239" s="1351"/>
      <c r="AT239" s="1351"/>
      <c r="AU239" s="1351"/>
      <c r="AV239" s="1351"/>
      <c r="AW239" s="1351"/>
      <c r="AX239" s="1351"/>
      <c r="AY239" s="1351"/>
      <c r="AZ239" s="1351"/>
    </row>
    <row r="240" spans="1:52" x14ac:dyDescent="0.2">
      <c r="A240" s="1388"/>
      <c r="B240" s="1435"/>
      <c r="C240" s="1388"/>
      <c r="D240" s="1434"/>
      <c r="E240" s="1435"/>
      <c r="F240" s="1436"/>
      <c r="G240" s="1436"/>
      <c r="H240" s="1437"/>
      <c r="I240" s="1351"/>
      <c r="J240" s="1387"/>
      <c r="K240" s="1351"/>
      <c r="L240" s="1388"/>
      <c r="M240" s="1390"/>
      <c r="N240" s="1351"/>
      <c r="O240" s="1351"/>
      <c r="P240" s="1388"/>
      <c r="Q240" s="1388"/>
      <c r="R240" s="1388"/>
      <c r="S240" s="1351"/>
      <c r="T240" s="1388"/>
      <c r="U240" s="1388"/>
      <c r="V240" s="1434"/>
      <c r="W240" s="1351"/>
      <c r="X240" s="1351"/>
      <c r="Y240" s="1351"/>
      <c r="Z240" s="1351"/>
      <c r="AA240" s="1689"/>
      <c r="AB240" s="1434"/>
      <c r="AC240" s="1351"/>
      <c r="AD240" s="1351"/>
      <c r="AE240" s="1351"/>
      <c r="AF240" s="1351"/>
      <c r="AG240" s="1351"/>
      <c r="AH240" s="1351"/>
      <c r="AI240" s="1351"/>
      <c r="AJ240" s="1351"/>
      <c r="AK240" s="1351"/>
      <c r="AL240" s="1351"/>
      <c r="AM240" s="1351"/>
      <c r="AN240" s="1351"/>
      <c r="AO240" s="1351"/>
      <c r="AP240" s="1351"/>
      <c r="AQ240" s="1351"/>
      <c r="AR240" s="1351"/>
      <c r="AS240" s="1351"/>
      <c r="AT240" s="1351"/>
      <c r="AU240" s="1351"/>
      <c r="AV240" s="1351"/>
      <c r="AW240" s="1351"/>
      <c r="AX240" s="1351"/>
      <c r="AY240" s="1351"/>
      <c r="AZ240" s="1351"/>
    </row>
    <row r="241" spans="1:52" x14ac:dyDescent="0.2">
      <c r="A241" s="1388"/>
      <c r="B241" s="1435"/>
      <c r="C241" s="1388"/>
      <c r="D241" s="1434"/>
      <c r="E241" s="1435"/>
      <c r="F241" s="1513"/>
      <c r="G241" s="1436"/>
      <c r="H241" s="1437"/>
      <c r="I241" s="1351"/>
      <c r="J241" s="1387"/>
      <c r="K241" s="1351"/>
      <c r="L241" s="1388"/>
      <c r="M241" s="1390"/>
      <c r="N241" s="1351"/>
      <c r="O241" s="1351"/>
      <c r="P241" s="1388"/>
      <c r="Q241" s="1388"/>
      <c r="R241" s="1388"/>
      <c r="S241" s="1351"/>
      <c r="T241" s="1388"/>
      <c r="U241" s="1388"/>
      <c r="V241" s="1434"/>
      <c r="W241" s="1351"/>
      <c r="X241" s="1351"/>
      <c r="Y241" s="1351"/>
      <c r="Z241" s="1351"/>
      <c r="AA241" s="1689"/>
      <c r="AB241" s="1434"/>
      <c r="AC241" s="1351"/>
      <c r="AD241" s="1351"/>
      <c r="AE241" s="1351"/>
      <c r="AF241" s="1351"/>
      <c r="AG241" s="1351"/>
      <c r="AH241" s="1351"/>
      <c r="AI241" s="1351"/>
      <c r="AJ241" s="1351"/>
      <c r="AK241" s="1351"/>
      <c r="AL241" s="1351"/>
      <c r="AM241" s="1351"/>
      <c r="AN241" s="1351"/>
      <c r="AO241" s="1351"/>
      <c r="AP241" s="1351"/>
      <c r="AQ241" s="1351"/>
      <c r="AR241" s="1351"/>
      <c r="AS241" s="1351"/>
      <c r="AT241" s="1351"/>
      <c r="AU241" s="1351"/>
      <c r="AV241" s="1351"/>
      <c r="AW241" s="1351"/>
      <c r="AX241" s="1351"/>
      <c r="AY241" s="1351"/>
      <c r="AZ241" s="1351"/>
    </row>
    <row r="242" spans="1:52" x14ac:dyDescent="0.2">
      <c r="A242" s="1388"/>
      <c r="B242" s="1435"/>
      <c r="C242" s="1388"/>
      <c r="D242" s="1434"/>
      <c r="E242" s="1435"/>
      <c r="F242" s="1514"/>
      <c r="G242" s="1436"/>
      <c r="H242" s="1437"/>
      <c r="I242" s="1351"/>
      <c r="J242" s="1387"/>
      <c r="K242" s="1351"/>
      <c r="L242" s="1388"/>
      <c r="M242" s="1390"/>
      <c r="N242" s="1351"/>
      <c r="O242" s="1351"/>
      <c r="P242" s="1388"/>
      <c r="Q242" s="1388"/>
      <c r="R242" s="1388"/>
      <c r="S242" s="1351"/>
      <c r="T242" s="1388"/>
      <c r="U242" s="1388"/>
      <c r="V242" s="1434"/>
      <c r="W242" s="1351"/>
      <c r="X242" s="1351"/>
      <c r="Y242" s="1351"/>
      <c r="Z242" s="1351"/>
      <c r="AA242" s="1689"/>
      <c r="AB242" s="1434"/>
      <c r="AC242" s="1351"/>
      <c r="AD242" s="1351"/>
      <c r="AE242" s="1351"/>
      <c r="AF242" s="1351"/>
      <c r="AG242" s="1351"/>
      <c r="AH242" s="1351"/>
      <c r="AI242" s="1351"/>
      <c r="AJ242" s="1351"/>
      <c r="AK242" s="1351"/>
      <c r="AL242" s="1351"/>
      <c r="AM242" s="1351"/>
      <c r="AN242" s="1351"/>
      <c r="AO242" s="1351"/>
      <c r="AP242" s="1351"/>
      <c r="AQ242" s="1351"/>
      <c r="AR242" s="1351"/>
      <c r="AS242" s="1351"/>
      <c r="AT242" s="1351"/>
      <c r="AU242" s="1351"/>
      <c r="AV242" s="1351"/>
      <c r="AW242" s="1351"/>
      <c r="AX242" s="1351"/>
      <c r="AY242" s="1351"/>
      <c r="AZ242" s="1351"/>
    </row>
    <row r="243" spans="1:52" x14ac:dyDescent="0.2">
      <c r="A243" s="1388"/>
      <c r="B243" s="1435"/>
      <c r="C243" s="1388"/>
      <c r="D243" s="1434"/>
      <c r="E243" s="1435"/>
      <c r="F243" s="1436"/>
      <c r="G243" s="1436"/>
      <c r="H243" s="1437"/>
      <c r="I243" s="1351"/>
      <c r="J243" s="1387"/>
      <c r="K243" s="1351"/>
      <c r="L243" s="1388"/>
      <c r="M243" s="1390"/>
      <c r="N243" s="1351"/>
      <c r="O243" s="1351"/>
      <c r="P243" s="1388"/>
      <c r="Q243" s="1388"/>
      <c r="R243" s="1388"/>
      <c r="S243" s="1351"/>
      <c r="T243" s="1388"/>
      <c r="U243" s="1388"/>
      <c r="V243" s="1434"/>
      <c r="W243" s="1351"/>
      <c r="X243" s="1351"/>
      <c r="Y243" s="1351"/>
      <c r="Z243" s="1351"/>
      <c r="AA243" s="1689"/>
      <c r="AB243" s="1434"/>
      <c r="AC243" s="1351"/>
      <c r="AD243" s="1351"/>
      <c r="AE243" s="1351"/>
      <c r="AF243" s="1351"/>
      <c r="AG243" s="1351"/>
      <c r="AH243" s="1351"/>
      <c r="AI243" s="1351"/>
      <c r="AJ243" s="1351"/>
      <c r="AK243" s="1351"/>
      <c r="AL243" s="1351"/>
      <c r="AM243" s="1351"/>
      <c r="AN243" s="1351"/>
      <c r="AO243" s="1351"/>
      <c r="AP243" s="1351"/>
      <c r="AQ243" s="1351"/>
      <c r="AR243" s="1351"/>
      <c r="AS243" s="1351"/>
      <c r="AT243" s="1351"/>
      <c r="AU243" s="1351"/>
      <c r="AV243" s="1351"/>
      <c r="AW243" s="1351"/>
      <c r="AX243" s="1351"/>
      <c r="AY243" s="1351"/>
      <c r="AZ243" s="1351"/>
    </row>
    <row r="244" spans="1:52" x14ac:dyDescent="0.2">
      <c r="A244" s="1388"/>
      <c r="B244" s="1435"/>
      <c r="C244" s="1388"/>
      <c r="D244" s="1434"/>
      <c r="E244" s="1435"/>
      <c r="F244" s="1436"/>
      <c r="G244" s="1436"/>
      <c r="H244" s="1437"/>
      <c r="I244" s="1351"/>
      <c r="J244" s="1387"/>
      <c r="K244" s="1351"/>
      <c r="L244" s="1388"/>
      <c r="M244" s="1390"/>
      <c r="N244" s="1351"/>
      <c r="O244" s="1351"/>
      <c r="P244" s="1388"/>
      <c r="Q244" s="1388"/>
      <c r="R244" s="1388"/>
      <c r="S244" s="1351"/>
      <c r="T244" s="1388"/>
      <c r="U244" s="1388"/>
      <c r="V244" s="1434"/>
      <c r="W244" s="1351"/>
      <c r="X244" s="1351"/>
      <c r="Y244" s="1351"/>
      <c r="Z244" s="1351"/>
      <c r="AA244" s="1689"/>
      <c r="AB244" s="1434"/>
      <c r="AC244" s="1351"/>
      <c r="AD244" s="1351"/>
      <c r="AE244" s="1351"/>
      <c r="AF244" s="1351"/>
      <c r="AG244" s="1351"/>
      <c r="AH244" s="1351"/>
      <c r="AI244" s="1351"/>
      <c r="AJ244" s="1351"/>
      <c r="AK244" s="1351"/>
      <c r="AL244" s="1351"/>
      <c r="AM244" s="1351"/>
      <c r="AN244" s="1351"/>
      <c r="AO244" s="1351"/>
      <c r="AP244" s="1351"/>
      <c r="AQ244" s="1351"/>
      <c r="AR244" s="1351"/>
      <c r="AS244" s="1351"/>
      <c r="AT244" s="1351"/>
      <c r="AU244" s="1351"/>
      <c r="AV244" s="1351"/>
      <c r="AW244" s="1351"/>
      <c r="AX244" s="1351"/>
      <c r="AY244" s="1351"/>
      <c r="AZ244" s="1351"/>
    </row>
    <row r="245" spans="1:52" x14ac:dyDescent="0.2">
      <c r="A245" s="1388"/>
      <c r="B245" s="1435"/>
      <c r="C245" s="1388"/>
      <c r="D245" s="1434"/>
      <c r="E245" s="1435"/>
      <c r="F245" s="1436"/>
      <c r="G245" s="1436"/>
      <c r="H245" s="1437"/>
      <c r="I245" s="1351"/>
      <c r="J245" s="1387"/>
      <c r="K245" s="1351"/>
      <c r="L245" s="1388"/>
      <c r="M245" s="1390"/>
      <c r="N245" s="1351"/>
      <c r="O245" s="1351"/>
      <c r="P245" s="1388"/>
      <c r="Q245" s="1388"/>
      <c r="R245" s="1388"/>
      <c r="S245" s="1351"/>
      <c r="T245" s="1388"/>
      <c r="U245" s="1388"/>
      <c r="V245" s="1434"/>
      <c r="W245" s="1351"/>
      <c r="X245" s="1351"/>
      <c r="Y245" s="1351"/>
      <c r="Z245" s="1351"/>
      <c r="AA245" s="1689"/>
      <c r="AB245" s="1434"/>
      <c r="AC245" s="1351"/>
      <c r="AD245" s="1351"/>
      <c r="AE245" s="1351"/>
      <c r="AF245" s="1351"/>
      <c r="AG245" s="1351"/>
      <c r="AH245" s="1351"/>
      <c r="AI245" s="1351"/>
      <c r="AJ245" s="1351"/>
      <c r="AK245" s="1351"/>
      <c r="AL245" s="1351"/>
      <c r="AM245" s="1351"/>
      <c r="AN245" s="1351"/>
      <c r="AO245" s="1351"/>
      <c r="AP245" s="1351"/>
      <c r="AQ245" s="1351"/>
      <c r="AR245" s="1351"/>
      <c r="AS245" s="1351"/>
      <c r="AT245" s="1351"/>
      <c r="AU245" s="1351"/>
      <c r="AV245" s="1351"/>
      <c r="AW245" s="1351"/>
      <c r="AX245" s="1351"/>
      <c r="AY245" s="1351"/>
      <c r="AZ245" s="1351"/>
    </row>
    <row r="246" spans="1:52" x14ac:dyDescent="0.2">
      <c r="A246" s="1388"/>
      <c r="B246" s="1435"/>
      <c r="C246" s="1388"/>
      <c r="D246" s="1434"/>
      <c r="E246" s="1435"/>
      <c r="F246" s="1436"/>
      <c r="G246" s="1436"/>
      <c r="H246" s="1437"/>
      <c r="I246" s="1351"/>
      <c r="J246" s="1387"/>
      <c r="K246" s="1351"/>
      <c r="L246" s="1388"/>
      <c r="M246" s="1390"/>
      <c r="N246" s="1351"/>
      <c r="O246" s="1351"/>
      <c r="P246" s="1388"/>
      <c r="Q246" s="1388"/>
      <c r="R246" s="1388"/>
      <c r="S246" s="1351"/>
      <c r="T246" s="1388"/>
      <c r="U246" s="1388"/>
      <c r="V246" s="1434"/>
      <c r="W246" s="1351"/>
      <c r="X246" s="1351"/>
      <c r="Y246" s="1351"/>
      <c r="Z246" s="1351"/>
      <c r="AA246" s="1689"/>
      <c r="AB246" s="1434"/>
      <c r="AC246" s="1351"/>
      <c r="AD246" s="1351"/>
      <c r="AE246" s="1351"/>
      <c r="AF246" s="1351"/>
      <c r="AG246" s="1351"/>
      <c r="AH246" s="1351"/>
      <c r="AI246" s="1351"/>
      <c r="AJ246" s="1351"/>
      <c r="AK246" s="1351"/>
      <c r="AL246" s="1351"/>
      <c r="AM246" s="1351"/>
      <c r="AN246" s="1351"/>
      <c r="AO246" s="1351"/>
      <c r="AP246" s="1351"/>
      <c r="AQ246" s="1351"/>
      <c r="AR246" s="1351"/>
      <c r="AS246" s="1351"/>
      <c r="AT246" s="1351"/>
      <c r="AU246" s="1351"/>
      <c r="AV246" s="1351"/>
      <c r="AW246" s="1351"/>
      <c r="AX246" s="1351"/>
      <c r="AY246" s="1351"/>
      <c r="AZ246" s="1351"/>
    </row>
    <row r="247" spans="1:52" x14ac:dyDescent="0.2">
      <c r="A247" s="1388"/>
      <c r="B247" s="1435"/>
      <c r="C247" s="1388"/>
      <c r="D247" s="1434"/>
      <c r="E247" s="1435"/>
      <c r="F247" s="1436"/>
      <c r="G247" s="1436"/>
      <c r="H247" s="1437"/>
      <c r="I247" s="1351"/>
      <c r="J247" s="1387"/>
      <c r="K247" s="1351"/>
      <c r="L247" s="1388"/>
      <c r="M247" s="1390"/>
      <c r="N247" s="1351"/>
      <c r="O247" s="1351"/>
      <c r="P247" s="1388"/>
      <c r="Q247" s="1388"/>
      <c r="R247" s="1388"/>
      <c r="S247" s="1351"/>
      <c r="T247" s="1388"/>
      <c r="U247" s="1388"/>
      <c r="V247" s="1434"/>
      <c r="W247" s="1351"/>
      <c r="X247" s="1351"/>
      <c r="Y247" s="1351"/>
      <c r="Z247" s="1351"/>
      <c r="AA247" s="1689"/>
      <c r="AB247" s="1434"/>
      <c r="AC247" s="1351"/>
      <c r="AD247" s="1351"/>
      <c r="AE247" s="1351"/>
      <c r="AF247" s="1351"/>
      <c r="AG247" s="1351"/>
      <c r="AH247" s="1351"/>
      <c r="AI247" s="1351"/>
      <c r="AJ247" s="1351"/>
      <c r="AK247" s="1351"/>
      <c r="AL247" s="1351"/>
      <c r="AM247" s="1351"/>
      <c r="AN247" s="1351"/>
      <c r="AO247" s="1351"/>
      <c r="AP247" s="1351"/>
      <c r="AQ247" s="1351"/>
      <c r="AR247" s="1351"/>
      <c r="AS247" s="1351"/>
      <c r="AT247" s="1351"/>
      <c r="AU247" s="1351"/>
      <c r="AV247" s="1351"/>
      <c r="AW247" s="1351"/>
      <c r="AX247" s="1351"/>
      <c r="AY247" s="1351"/>
      <c r="AZ247" s="1351"/>
    </row>
    <row r="248" spans="1:52" x14ac:dyDescent="0.2">
      <c r="A248" s="1388"/>
      <c r="B248" s="1435"/>
      <c r="C248" s="1388"/>
      <c r="D248" s="1434"/>
      <c r="E248" s="1435"/>
      <c r="F248" s="1436"/>
      <c r="G248" s="1436"/>
      <c r="H248" s="1437"/>
      <c r="I248" s="1351"/>
      <c r="J248" s="1387"/>
      <c r="K248" s="1351"/>
      <c r="L248" s="1388"/>
      <c r="M248" s="1390"/>
      <c r="N248" s="1351"/>
      <c r="O248" s="1351"/>
      <c r="P248" s="1388"/>
      <c r="Q248" s="1388"/>
      <c r="R248" s="1388"/>
      <c r="S248" s="1351"/>
      <c r="T248" s="1388"/>
      <c r="U248" s="1388"/>
      <c r="V248" s="1434"/>
      <c r="W248" s="1351"/>
      <c r="X248" s="1351"/>
      <c r="Y248" s="1351"/>
      <c r="Z248" s="1351"/>
      <c r="AA248" s="1689"/>
      <c r="AB248" s="1434"/>
      <c r="AC248" s="1351"/>
      <c r="AD248" s="1351"/>
      <c r="AE248" s="1351"/>
      <c r="AF248" s="1351"/>
      <c r="AG248" s="1351"/>
      <c r="AH248" s="1351"/>
      <c r="AI248" s="1351"/>
      <c r="AJ248" s="1351"/>
      <c r="AK248" s="1351"/>
      <c r="AL248" s="1351"/>
      <c r="AM248" s="1351"/>
      <c r="AN248" s="1351"/>
      <c r="AO248" s="1351"/>
      <c r="AP248" s="1351"/>
      <c r="AQ248" s="1351"/>
      <c r="AR248" s="1351"/>
      <c r="AS248" s="1351"/>
      <c r="AT248" s="1351"/>
      <c r="AU248" s="1351"/>
      <c r="AV248" s="1351"/>
      <c r="AW248" s="1351"/>
      <c r="AX248" s="1351"/>
      <c r="AY248" s="1351"/>
      <c r="AZ248" s="1351"/>
    </row>
    <row r="249" spans="1:52" x14ac:dyDescent="0.2">
      <c r="A249" s="1388"/>
      <c r="B249" s="1435"/>
      <c r="C249" s="1388"/>
      <c r="D249" s="1434"/>
      <c r="E249" s="1435"/>
      <c r="F249" s="1436"/>
      <c r="G249" s="1436"/>
      <c r="H249" s="1437"/>
      <c r="I249" s="1351"/>
      <c r="J249" s="1387"/>
      <c r="K249" s="1351"/>
      <c r="L249" s="1388"/>
      <c r="M249" s="1390"/>
      <c r="N249" s="1351"/>
      <c r="O249" s="1351"/>
      <c r="P249" s="1388"/>
      <c r="Q249" s="1388"/>
      <c r="R249" s="1388"/>
      <c r="S249" s="1351"/>
      <c r="T249" s="1388"/>
      <c r="U249" s="1388"/>
      <c r="V249" s="1434"/>
      <c r="W249" s="1351"/>
      <c r="X249" s="1351"/>
      <c r="Y249" s="1351"/>
      <c r="Z249" s="1351"/>
      <c r="AA249" s="1689"/>
      <c r="AB249" s="1434"/>
      <c r="AC249" s="1351"/>
      <c r="AD249" s="1351"/>
      <c r="AE249" s="1351"/>
      <c r="AF249" s="1351"/>
      <c r="AG249" s="1351"/>
      <c r="AH249" s="1351"/>
      <c r="AI249" s="1351"/>
      <c r="AJ249" s="1351"/>
      <c r="AK249" s="1351"/>
      <c r="AL249" s="1351"/>
      <c r="AM249" s="1351"/>
      <c r="AN249" s="1351"/>
      <c r="AO249" s="1351"/>
      <c r="AP249" s="1351"/>
      <c r="AQ249" s="1351"/>
      <c r="AR249" s="1351"/>
      <c r="AS249" s="1351"/>
      <c r="AT249" s="1351"/>
      <c r="AU249" s="1351"/>
      <c r="AV249" s="1351"/>
      <c r="AW249" s="1351"/>
      <c r="AX249" s="1351"/>
      <c r="AY249" s="1351"/>
      <c r="AZ249" s="1351"/>
    </row>
    <row r="250" spans="1:52" x14ac:dyDescent="0.2">
      <c r="A250" s="1388"/>
      <c r="B250" s="1435"/>
      <c r="C250" s="1388"/>
      <c r="D250" s="1434"/>
      <c r="E250" s="1435"/>
      <c r="F250" s="1436"/>
      <c r="G250" s="1436"/>
      <c r="H250" s="1437"/>
      <c r="I250" s="1351"/>
      <c r="J250" s="1387"/>
      <c r="K250" s="1351"/>
      <c r="L250" s="1388"/>
      <c r="M250" s="1390"/>
      <c r="N250" s="1351"/>
      <c r="O250" s="1351"/>
      <c r="P250" s="1388"/>
      <c r="Q250" s="1388"/>
      <c r="R250" s="1388"/>
      <c r="S250" s="1351"/>
      <c r="T250" s="1388"/>
      <c r="U250" s="1388"/>
      <c r="V250" s="1434"/>
      <c r="W250" s="1351"/>
      <c r="X250" s="1351"/>
      <c r="Y250" s="1351"/>
      <c r="Z250" s="1351"/>
      <c r="AA250" s="1689"/>
      <c r="AB250" s="1434"/>
      <c r="AC250" s="1351"/>
      <c r="AD250" s="1351"/>
      <c r="AE250" s="1351"/>
      <c r="AF250" s="1351"/>
      <c r="AG250" s="1351"/>
      <c r="AH250" s="1351"/>
      <c r="AI250" s="1351"/>
      <c r="AJ250" s="1351"/>
      <c r="AK250" s="1351"/>
      <c r="AL250" s="1351"/>
      <c r="AM250" s="1351"/>
      <c r="AN250" s="1351"/>
      <c r="AO250" s="1351"/>
      <c r="AP250" s="1351"/>
      <c r="AQ250" s="1351"/>
      <c r="AR250" s="1351"/>
      <c r="AS250" s="1351"/>
      <c r="AT250" s="1351"/>
      <c r="AU250" s="1351"/>
      <c r="AV250" s="1351"/>
      <c r="AW250" s="1351"/>
      <c r="AX250" s="1351"/>
      <c r="AY250" s="1351"/>
      <c r="AZ250" s="1351"/>
    </row>
    <row r="251" spans="1:52" x14ac:dyDescent="0.2">
      <c r="A251" s="1388"/>
      <c r="B251" s="1435"/>
      <c r="C251" s="1388"/>
      <c r="D251" s="1434"/>
      <c r="E251" s="1435"/>
      <c r="F251" s="1436"/>
      <c r="G251" s="1436"/>
      <c r="H251" s="1437"/>
      <c r="I251" s="1351"/>
      <c r="J251" s="1387"/>
      <c r="K251" s="1351"/>
      <c r="L251" s="1388"/>
      <c r="M251" s="1390"/>
      <c r="N251" s="1351"/>
      <c r="O251" s="1351"/>
      <c r="P251" s="1388"/>
      <c r="Q251" s="1388"/>
      <c r="R251" s="1388"/>
      <c r="S251" s="1351"/>
      <c r="T251" s="1388"/>
      <c r="U251" s="1388"/>
      <c r="V251" s="1434"/>
      <c r="W251" s="1351"/>
      <c r="X251" s="1351"/>
      <c r="Y251" s="1351"/>
      <c r="Z251" s="1351"/>
      <c r="AA251" s="1689"/>
      <c r="AB251" s="1434"/>
      <c r="AC251" s="1351"/>
      <c r="AD251" s="1351"/>
      <c r="AE251" s="1351"/>
      <c r="AF251" s="1351"/>
      <c r="AG251" s="1351"/>
      <c r="AH251" s="1351"/>
      <c r="AI251" s="1351"/>
      <c r="AJ251" s="1351"/>
      <c r="AK251" s="1351"/>
      <c r="AL251" s="1351"/>
      <c r="AM251" s="1351"/>
      <c r="AN251" s="1351"/>
      <c r="AO251" s="1351"/>
      <c r="AP251" s="1351"/>
      <c r="AQ251" s="1351"/>
      <c r="AR251" s="1351"/>
      <c r="AS251" s="1351"/>
      <c r="AT251" s="1351"/>
      <c r="AU251" s="1351"/>
      <c r="AV251" s="1351"/>
      <c r="AW251" s="1351"/>
      <c r="AX251" s="1351"/>
      <c r="AY251" s="1351"/>
      <c r="AZ251" s="1351"/>
    </row>
    <row r="252" spans="1:52" x14ac:dyDescent="0.2">
      <c r="A252" s="1388"/>
      <c r="B252" s="1435"/>
      <c r="C252" s="1388"/>
      <c r="D252" s="1434"/>
      <c r="E252" s="1435"/>
      <c r="F252" s="1436"/>
      <c r="G252" s="1436"/>
      <c r="H252" s="1437"/>
      <c r="I252" s="1351"/>
      <c r="J252" s="1387"/>
      <c r="K252" s="1351"/>
      <c r="L252" s="1388"/>
      <c r="M252" s="1390"/>
      <c r="N252" s="1351"/>
      <c r="O252" s="1351"/>
      <c r="P252" s="1388"/>
      <c r="Q252" s="1388"/>
      <c r="R252" s="1388"/>
      <c r="S252" s="1351"/>
      <c r="T252" s="1388"/>
      <c r="U252" s="1388"/>
      <c r="V252" s="1434"/>
      <c r="W252" s="1351"/>
      <c r="X252" s="1351"/>
      <c r="Y252" s="1351"/>
      <c r="Z252" s="1351"/>
      <c r="AA252" s="1689"/>
      <c r="AB252" s="1434"/>
      <c r="AC252" s="1351"/>
      <c r="AD252" s="1351"/>
      <c r="AE252" s="1351"/>
      <c r="AF252" s="1351"/>
      <c r="AG252" s="1351"/>
      <c r="AH252" s="1351"/>
      <c r="AI252" s="1351"/>
      <c r="AJ252" s="1351"/>
      <c r="AK252" s="1351"/>
      <c r="AL252" s="1351"/>
      <c r="AM252" s="1351"/>
      <c r="AN252" s="1351"/>
      <c r="AO252" s="1351"/>
      <c r="AP252" s="1351"/>
      <c r="AQ252" s="1351"/>
      <c r="AR252" s="1351"/>
      <c r="AS252" s="1351"/>
      <c r="AT252" s="1351"/>
      <c r="AU252" s="1351"/>
      <c r="AV252" s="1351"/>
      <c r="AW252" s="1351"/>
      <c r="AX252" s="1351"/>
      <c r="AY252" s="1351"/>
      <c r="AZ252" s="1351"/>
    </row>
    <row r="253" spans="1:52" x14ac:dyDescent="0.2">
      <c r="A253" s="1388"/>
      <c r="B253" s="1435"/>
      <c r="C253" s="1388"/>
      <c r="D253" s="1434"/>
      <c r="E253" s="1435"/>
      <c r="F253" s="1436"/>
      <c r="G253" s="1436"/>
      <c r="H253" s="1437"/>
      <c r="I253" s="1351"/>
      <c r="J253" s="1387"/>
      <c r="K253" s="1351"/>
      <c r="L253" s="1388"/>
      <c r="M253" s="1390"/>
      <c r="N253" s="1351"/>
      <c r="O253" s="1351"/>
      <c r="P253" s="1388"/>
      <c r="Q253" s="1388"/>
      <c r="R253" s="1388"/>
      <c r="S253" s="1351"/>
      <c r="T253" s="1388"/>
      <c r="U253" s="1388"/>
      <c r="V253" s="1434"/>
      <c r="W253" s="1351"/>
      <c r="X253" s="1351"/>
      <c r="Y253" s="1351"/>
      <c r="Z253" s="1351"/>
      <c r="AA253" s="1689"/>
      <c r="AB253" s="1434"/>
      <c r="AC253" s="1351"/>
      <c r="AD253" s="1351"/>
      <c r="AE253" s="1351"/>
      <c r="AF253" s="1351"/>
      <c r="AG253" s="1351"/>
      <c r="AH253" s="1351"/>
      <c r="AI253" s="1351"/>
      <c r="AJ253" s="1351"/>
      <c r="AK253" s="1351"/>
      <c r="AL253" s="1351"/>
      <c r="AM253" s="1351"/>
      <c r="AN253" s="1351"/>
      <c r="AO253" s="1351"/>
      <c r="AP253" s="1351"/>
      <c r="AQ253" s="1351"/>
      <c r="AR253" s="1351"/>
      <c r="AS253" s="1351"/>
      <c r="AT253" s="1351"/>
      <c r="AU253" s="1351"/>
      <c r="AV253" s="1351"/>
      <c r="AW253" s="1351"/>
      <c r="AX253" s="1351"/>
      <c r="AY253" s="1351"/>
      <c r="AZ253" s="1351"/>
    </row>
    <row r="254" spans="1:52" x14ac:dyDescent="0.2">
      <c r="A254" s="1388"/>
      <c r="B254" s="1435"/>
      <c r="C254" s="1388"/>
      <c r="D254" s="1434"/>
      <c r="E254" s="1435"/>
      <c r="F254" s="1436"/>
      <c r="G254" s="1436"/>
      <c r="H254" s="1437"/>
      <c r="I254" s="1351"/>
      <c r="J254" s="1387"/>
      <c r="K254" s="1351"/>
      <c r="L254" s="1388"/>
      <c r="M254" s="1390"/>
      <c r="N254" s="1351"/>
      <c r="O254" s="1351"/>
      <c r="P254" s="1388"/>
      <c r="Q254" s="1388"/>
      <c r="R254" s="1388"/>
      <c r="S254" s="1351"/>
      <c r="T254" s="1388"/>
      <c r="U254" s="1388"/>
      <c r="V254" s="1434"/>
      <c r="W254" s="1351"/>
      <c r="X254" s="1351"/>
      <c r="Y254" s="1351"/>
      <c r="Z254" s="1351"/>
      <c r="AA254" s="1689"/>
      <c r="AB254" s="1434"/>
      <c r="AC254" s="1351"/>
      <c r="AD254" s="1351"/>
      <c r="AE254" s="1351"/>
      <c r="AF254" s="1351"/>
      <c r="AG254" s="1351"/>
      <c r="AH254" s="1351"/>
      <c r="AI254" s="1351"/>
      <c r="AJ254" s="1351"/>
      <c r="AK254" s="1351"/>
      <c r="AL254" s="1351"/>
      <c r="AM254" s="1351"/>
      <c r="AN254" s="1351"/>
      <c r="AO254" s="1351"/>
      <c r="AP254" s="1351"/>
      <c r="AQ254" s="1351"/>
      <c r="AR254" s="1351"/>
      <c r="AS254" s="1351"/>
      <c r="AT254" s="1351"/>
      <c r="AU254" s="1351"/>
      <c r="AV254" s="1351"/>
      <c r="AW254" s="1351"/>
      <c r="AX254" s="1351"/>
      <c r="AY254" s="1351"/>
      <c r="AZ254" s="1351"/>
    </row>
    <row r="255" spans="1:52" x14ac:dyDescent="0.2">
      <c r="A255" s="1388"/>
      <c r="B255" s="1435"/>
      <c r="C255" s="1388"/>
      <c r="D255" s="1434"/>
      <c r="E255" s="1435"/>
      <c r="F255" s="1436"/>
      <c r="G255" s="1436"/>
      <c r="H255" s="1437"/>
      <c r="I255" s="1351"/>
      <c r="J255" s="1387"/>
      <c r="K255" s="1351"/>
      <c r="L255" s="1388"/>
      <c r="M255" s="1390"/>
      <c r="N255" s="1351"/>
      <c r="O255" s="1351"/>
      <c r="P255" s="1388"/>
      <c r="Q255" s="1388"/>
      <c r="R255" s="1388"/>
      <c r="S255" s="1351"/>
      <c r="T255" s="1388"/>
      <c r="U255" s="1388"/>
      <c r="V255" s="1434"/>
      <c r="W255" s="1351"/>
      <c r="X255" s="1351"/>
      <c r="Y255" s="1351"/>
      <c r="Z255" s="1351"/>
      <c r="AA255" s="1689"/>
      <c r="AB255" s="1434"/>
      <c r="AC255" s="1351"/>
      <c r="AD255" s="1351"/>
      <c r="AE255" s="1351"/>
      <c r="AF255" s="1351"/>
      <c r="AG255" s="1351"/>
      <c r="AH255" s="1351"/>
      <c r="AI255" s="1351"/>
      <c r="AJ255" s="1351"/>
      <c r="AK255" s="1351"/>
      <c r="AL255" s="1351"/>
      <c r="AM255" s="1351"/>
      <c r="AN255" s="1351"/>
      <c r="AO255" s="1351"/>
      <c r="AP255" s="1351"/>
      <c r="AQ255" s="1351"/>
      <c r="AR255" s="1351"/>
      <c r="AS255" s="1351"/>
      <c r="AT255" s="1351"/>
      <c r="AU255" s="1351"/>
      <c r="AV255" s="1351"/>
      <c r="AW255" s="1351"/>
      <c r="AX255" s="1351"/>
      <c r="AY255" s="1351"/>
      <c r="AZ255" s="1351"/>
    </row>
    <row r="256" spans="1:52" x14ac:dyDescent="0.2">
      <c r="A256" s="1388"/>
      <c r="B256" s="1435"/>
      <c r="C256" s="1388"/>
      <c r="D256" s="1434"/>
      <c r="E256" s="1435"/>
      <c r="F256" s="1436"/>
      <c r="G256" s="1436"/>
      <c r="H256" s="1437"/>
      <c r="I256" s="1351"/>
      <c r="J256" s="1387"/>
      <c r="K256" s="1351"/>
      <c r="L256" s="1388"/>
      <c r="M256" s="1390"/>
      <c r="N256" s="1351"/>
      <c r="O256" s="1351"/>
      <c r="P256" s="1388"/>
      <c r="Q256" s="1388"/>
      <c r="R256" s="1388"/>
      <c r="S256" s="1351"/>
      <c r="T256" s="1388"/>
      <c r="U256" s="1388"/>
      <c r="V256" s="1434"/>
      <c r="W256" s="1351"/>
      <c r="X256" s="1351"/>
      <c r="Y256" s="1351"/>
      <c r="Z256" s="1351"/>
      <c r="AA256" s="1689"/>
      <c r="AB256" s="1434"/>
      <c r="AC256" s="1351"/>
      <c r="AD256" s="1351"/>
      <c r="AE256" s="1351"/>
      <c r="AF256" s="1351"/>
      <c r="AG256" s="1351"/>
      <c r="AH256" s="1351"/>
      <c r="AI256" s="1351"/>
      <c r="AJ256" s="1351"/>
      <c r="AK256" s="1351"/>
      <c r="AL256" s="1351"/>
      <c r="AM256" s="1351"/>
      <c r="AN256" s="1351"/>
      <c r="AO256" s="1351"/>
      <c r="AP256" s="1351"/>
      <c r="AQ256" s="1351"/>
      <c r="AR256" s="1351"/>
      <c r="AS256" s="1351"/>
      <c r="AT256" s="1351"/>
      <c r="AU256" s="1351"/>
      <c r="AV256" s="1351"/>
      <c r="AW256" s="1351"/>
      <c r="AX256" s="1351"/>
      <c r="AY256" s="1351"/>
      <c r="AZ256" s="1351"/>
    </row>
    <row r="257" spans="1:52" x14ac:dyDescent="0.2">
      <c r="A257" s="1388"/>
      <c r="B257" s="1435"/>
      <c r="C257" s="1388"/>
      <c r="D257" s="1434"/>
      <c r="E257" s="1435"/>
      <c r="F257" s="1513"/>
      <c r="G257" s="1436"/>
      <c r="H257" s="1437"/>
      <c r="I257" s="1351"/>
      <c r="J257" s="1387"/>
      <c r="K257" s="1351"/>
      <c r="L257" s="1388"/>
      <c r="M257" s="1390"/>
      <c r="N257" s="1351"/>
      <c r="O257" s="1351"/>
      <c r="P257" s="1388"/>
      <c r="Q257" s="1388"/>
      <c r="R257" s="1388"/>
      <c r="S257" s="1351"/>
      <c r="T257" s="1388"/>
      <c r="U257" s="1388"/>
      <c r="V257" s="1434"/>
      <c r="W257" s="1351"/>
      <c r="X257" s="1351"/>
      <c r="Y257" s="1351"/>
      <c r="Z257" s="1351"/>
      <c r="AA257" s="1689"/>
      <c r="AB257" s="1434"/>
      <c r="AC257" s="1351"/>
      <c r="AD257" s="1351"/>
      <c r="AE257" s="1351"/>
      <c r="AF257" s="1351"/>
      <c r="AG257" s="1351"/>
      <c r="AH257" s="1351"/>
      <c r="AI257" s="1351"/>
      <c r="AJ257" s="1351"/>
      <c r="AK257" s="1351"/>
      <c r="AL257" s="1351"/>
      <c r="AM257" s="1351"/>
      <c r="AN257" s="1351"/>
      <c r="AO257" s="1351"/>
      <c r="AP257" s="1351"/>
      <c r="AQ257" s="1351"/>
      <c r="AR257" s="1351"/>
      <c r="AS257" s="1351"/>
      <c r="AT257" s="1351"/>
      <c r="AU257" s="1351"/>
      <c r="AV257" s="1351"/>
      <c r="AW257" s="1351"/>
      <c r="AX257" s="1351"/>
      <c r="AY257" s="1351"/>
      <c r="AZ257" s="1351"/>
    </row>
    <row r="258" spans="1:52" x14ac:dyDescent="0.2">
      <c r="A258" s="1388"/>
      <c r="B258" s="1435"/>
      <c r="C258" s="1388"/>
      <c r="D258" s="1434"/>
      <c r="E258" s="1435"/>
      <c r="F258" s="1514"/>
      <c r="G258" s="1436"/>
      <c r="H258" s="1437"/>
      <c r="I258" s="1351"/>
      <c r="J258" s="1387"/>
      <c r="K258" s="1351"/>
      <c r="L258" s="1388"/>
      <c r="M258" s="1390"/>
      <c r="N258" s="1351"/>
      <c r="O258" s="1351"/>
      <c r="P258" s="1388"/>
      <c r="Q258" s="1388"/>
      <c r="R258" s="1388"/>
      <c r="S258" s="1351"/>
      <c r="T258" s="1388"/>
      <c r="U258" s="1388"/>
      <c r="V258" s="1434"/>
      <c r="W258" s="1351"/>
      <c r="X258" s="1351"/>
      <c r="Y258" s="1351"/>
      <c r="Z258" s="1351"/>
      <c r="AA258" s="1689"/>
      <c r="AB258" s="1434"/>
      <c r="AC258" s="1351"/>
      <c r="AD258" s="1351"/>
      <c r="AE258" s="1351"/>
      <c r="AF258" s="1351"/>
      <c r="AG258" s="1351"/>
      <c r="AH258" s="1351"/>
      <c r="AI258" s="1351"/>
      <c r="AJ258" s="1351"/>
      <c r="AK258" s="1351"/>
      <c r="AL258" s="1351"/>
      <c r="AM258" s="1351"/>
      <c r="AN258" s="1351"/>
      <c r="AO258" s="1351"/>
      <c r="AP258" s="1351"/>
      <c r="AQ258" s="1351"/>
      <c r="AR258" s="1351"/>
      <c r="AS258" s="1351"/>
      <c r="AT258" s="1351"/>
      <c r="AU258" s="1351"/>
      <c r="AV258" s="1351"/>
      <c r="AW258" s="1351"/>
      <c r="AX258" s="1351"/>
      <c r="AY258" s="1351"/>
      <c r="AZ258" s="1351"/>
    </row>
    <row r="259" spans="1:52" x14ac:dyDescent="0.2">
      <c r="A259" s="1388"/>
      <c r="B259" s="1435"/>
      <c r="C259" s="1388"/>
      <c r="D259" s="1434"/>
      <c r="E259" s="1435"/>
      <c r="F259" s="1436"/>
      <c r="G259" s="1436"/>
      <c r="H259" s="1437"/>
      <c r="I259" s="1351"/>
      <c r="J259" s="1387"/>
      <c r="K259" s="1351"/>
      <c r="L259" s="1388"/>
      <c r="M259" s="1390"/>
      <c r="N259" s="1351"/>
      <c r="O259" s="1351"/>
      <c r="P259" s="1388"/>
      <c r="Q259" s="1388"/>
      <c r="R259" s="1388"/>
      <c r="S259" s="1351"/>
      <c r="T259" s="1388"/>
      <c r="U259" s="1388"/>
      <c r="V259" s="1434"/>
      <c r="W259" s="1351"/>
      <c r="X259" s="1351"/>
      <c r="Y259" s="1351"/>
      <c r="Z259" s="1351"/>
      <c r="AA259" s="1689"/>
      <c r="AB259" s="1434"/>
      <c r="AC259" s="1351"/>
      <c r="AD259" s="1351"/>
      <c r="AE259" s="1351"/>
      <c r="AF259" s="1351"/>
      <c r="AG259" s="1351"/>
      <c r="AH259" s="1351"/>
      <c r="AI259" s="1351"/>
      <c r="AJ259" s="1351"/>
      <c r="AK259" s="1351"/>
      <c r="AL259" s="1351"/>
      <c r="AM259" s="1351"/>
      <c r="AN259" s="1351"/>
      <c r="AO259" s="1351"/>
      <c r="AP259" s="1351"/>
      <c r="AQ259" s="1351"/>
      <c r="AR259" s="1351"/>
      <c r="AS259" s="1351"/>
      <c r="AT259" s="1351"/>
      <c r="AU259" s="1351"/>
      <c r="AV259" s="1351"/>
      <c r="AW259" s="1351"/>
      <c r="AX259" s="1351"/>
      <c r="AY259" s="1351"/>
      <c r="AZ259" s="1351"/>
    </row>
    <row r="260" spans="1:52" x14ac:dyDescent="0.2">
      <c r="A260" s="1388"/>
      <c r="B260" s="1435"/>
      <c r="C260" s="1388"/>
      <c r="D260" s="1434"/>
      <c r="E260" s="1435"/>
      <c r="F260" s="1436"/>
      <c r="G260" s="1436"/>
      <c r="H260" s="1437"/>
      <c r="I260" s="1351"/>
      <c r="J260" s="1387"/>
      <c r="K260" s="1351"/>
      <c r="L260" s="1388"/>
      <c r="M260" s="1390"/>
      <c r="N260" s="1351"/>
      <c r="O260" s="1351"/>
      <c r="P260" s="1388"/>
      <c r="Q260" s="1388"/>
      <c r="R260" s="1388"/>
      <c r="S260" s="1351"/>
      <c r="T260" s="1388"/>
      <c r="U260" s="1388"/>
      <c r="V260" s="1434"/>
      <c r="W260" s="1351"/>
      <c r="X260" s="1351"/>
      <c r="Y260" s="1351"/>
      <c r="Z260" s="1351"/>
      <c r="AA260" s="1689"/>
      <c r="AB260" s="1434"/>
      <c r="AC260" s="1351"/>
      <c r="AD260" s="1351"/>
      <c r="AE260" s="1351"/>
      <c r="AF260" s="1351"/>
      <c r="AG260" s="1351"/>
      <c r="AH260" s="1351"/>
      <c r="AI260" s="1351"/>
      <c r="AJ260" s="1351"/>
      <c r="AK260" s="1351"/>
      <c r="AL260" s="1351"/>
      <c r="AM260" s="1351"/>
      <c r="AN260" s="1351"/>
      <c r="AO260" s="1351"/>
      <c r="AP260" s="1351"/>
      <c r="AQ260" s="1351"/>
      <c r="AR260" s="1351"/>
      <c r="AS260" s="1351"/>
      <c r="AT260" s="1351"/>
      <c r="AU260" s="1351"/>
      <c r="AV260" s="1351"/>
      <c r="AW260" s="1351"/>
      <c r="AX260" s="1351"/>
      <c r="AY260" s="1351"/>
      <c r="AZ260" s="1351"/>
    </row>
    <row r="261" spans="1:52" x14ac:dyDescent="0.2">
      <c r="A261" s="1388"/>
      <c r="B261" s="1435"/>
      <c r="C261" s="1388"/>
      <c r="D261" s="1434"/>
      <c r="E261" s="1435"/>
      <c r="F261" s="1436"/>
      <c r="G261" s="1436"/>
      <c r="H261" s="1437"/>
      <c r="I261" s="1351"/>
      <c r="J261" s="1387"/>
      <c r="K261" s="1351"/>
      <c r="L261" s="1388"/>
      <c r="M261" s="1390"/>
      <c r="N261" s="1351"/>
      <c r="O261" s="1351"/>
      <c r="P261" s="1388"/>
      <c r="Q261" s="1388"/>
      <c r="R261" s="1388"/>
      <c r="S261" s="1351"/>
      <c r="T261" s="1388"/>
      <c r="U261" s="1388"/>
      <c r="V261" s="1434"/>
      <c r="W261" s="1351"/>
      <c r="X261" s="1351"/>
      <c r="Y261" s="1351"/>
      <c r="Z261" s="1351"/>
      <c r="AA261" s="1689"/>
      <c r="AB261" s="1434"/>
      <c r="AC261" s="1351"/>
      <c r="AD261" s="1351"/>
      <c r="AE261" s="1351"/>
      <c r="AF261" s="1351"/>
      <c r="AG261" s="1351"/>
      <c r="AH261" s="1351"/>
      <c r="AI261" s="1351"/>
      <c r="AJ261" s="1351"/>
      <c r="AK261" s="1351"/>
      <c r="AL261" s="1351"/>
      <c r="AM261" s="1351"/>
      <c r="AN261" s="1351"/>
      <c r="AO261" s="1351"/>
      <c r="AP261" s="1351"/>
      <c r="AQ261" s="1351"/>
      <c r="AR261" s="1351"/>
      <c r="AS261" s="1351"/>
      <c r="AT261" s="1351"/>
      <c r="AU261" s="1351"/>
      <c r="AV261" s="1351"/>
      <c r="AW261" s="1351"/>
      <c r="AX261" s="1351"/>
      <c r="AY261" s="1351"/>
      <c r="AZ261" s="1351"/>
    </row>
    <row r="262" spans="1:52" x14ac:dyDescent="0.2">
      <c r="A262" s="1388"/>
      <c r="B262" s="1435"/>
      <c r="C262" s="1388"/>
      <c r="D262" s="1434"/>
      <c r="E262" s="1435"/>
      <c r="F262" s="1436"/>
      <c r="G262" s="1436"/>
      <c r="H262" s="1437"/>
      <c r="I262" s="1351"/>
      <c r="J262" s="1387"/>
      <c r="K262" s="1351"/>
      <c r="L262" s="1388"/>
      <c r="M262" s="1390"/>
      <c r="N262" s="1351"/>
      <c r="O262" s="1351"/>
      <c r="P262" s="1388"/>
      <c r="Q262" s="1388"/>
      <c r="R262" s="1388"/>
      <c r="S262" s="1351"/>
      <c r="T262" s="1388"/>
      <c r="U262" s="1388"/>
      <c r="V262" s="1434"/>
      <c r="W262" s="1351"/>
      <c r="X262" s="1351"/>
      <c r="Y262" s="1351"/>
      <c r="Z262" s="1351"/>
      <c r="AA262" s="1689"/>
      <c r="AB262" s="1434"/>
      <c r="AC262" s="1351"/>
      <c r="AD262" s="1351"/>
      <c r="AE262" s="1351"/>
      <c r="AF262" s="1351"/>
      <c r="AG262" s="1351"/>
      <c r="AH262" s="1351"/>
      <c r="AI262" s="1351"/>
      <c r="AJ262" s="1351"/>
      <c r="AK262" s="1351"/>
      <c r="AL262" s="1351"/>
      <c r="AM262" s="1351"/>
      <c r="AN262" s="1351"/>
      <c r="AO262" s="1351"/>
      <c r="AP262" s="1351"/>
      <c r="AQ262" s="1351"/>
      <c r="AR262" s="1351"/>
      <c r="AS262" s="1351"/>
      <c r="AT262" s="1351"/>
      <c r="AU262" s="1351"/>
      <c r="AV262" s="1351"/>
      <c r="AW262" s="1351"/>
      <c r="AX262" s="1351"/>
      <c r="AY262" s="1351"/>
      <c r="AZ262" s="1351"/>
    </row>
    <row r="263" spans="1:52" x14ac:dyDescent="0.2">
      <c r="A263" s="1388"/>
      <c r="B263" s="1435"/>
      <c r="C263" s="1388"/>
      <c r="D263" s="1434"/>
      <c r="E263" s="1435"/>
      <c r="F263" s="1436"/>
      <c r="G263" s="1436"/>
      <c r="H263" s="1437"/>
      <c r="I263" s="1351"/>
      <c r="J263" s="1387"/>
      <c r="K263" s="1351"/>
      <c r="L263" s="1388"/>
      <c r="M263" s="1390"/>
      <c r="N263" s="1351"/>
      <c r="O263" s="1351"/>
      <c r="P263" s="1388"/>
      <c r="Q263" s="1388"/>
      <c r="R263" s="1388"/>
      <c r="S263" s="1351"/>
      <c r="T263" s="1388"/>
      <c r="U263" s="1388"/>
      <c r="V263" s="1434"/>
      <c r="W263" s="1351"/>
      <c r="X263" s="1351"/>
      <c r="Y263" s="1351"/>
      <c r="Z263" s="1351"/>
      <c r="AA263" s="1689"/>
      <c r="AB263" s="1434"/>
      <c r="AC263" s="1351"/>
      <c r="AD263" s="1351"/>
      <c r="AE263" s="1351"/>
      <c r="AF263" s="1351"/>
      <c r="AG263" s="1351"/>
      <c r="AH263" s="1351"/>
      <c r="AI263" s="1351"/>
      <c r="AJ263" s="1351"/>
      <c r="AK263" s="1351"/>
      <c r="AL263" s="1351"/>
      <c r="AM263" s="1351"/>
      <c r="AN263" s="1351"/>
      <c r="AO263" s="1351"/>
      <c r="AP263" s="1351"/>
      <c r="AQ263" s="1351"/>
      <c r="AR263" s="1351"/>
      <c r="AS263" s="1351"/>
      <c r="AT263" s="1351"/>
      <c r="AU263" s="1351"/>
      <c r="AV263" s="1351"/>
      <c r="AW263" s="1351"/>
      <c r="AX263" s="1351"/>
      <c r="AY263" s="1351"/>
      <c r="AZ263" s="1351"/>
    </row>
    <row r="264" spans="1:52" x14ac:dyDescent="0.2">
      <c r="A264" s="1388"/>
      <c r="B264" s="1435"/>
      <c r="C264" s="1388"/>
      <c r="D264" s="1434"/>
      <c r="E264" s="1435"/>
      <c r="F264" s="1436"/>
      <c r="G264" s="1436"/>
      <c r="H264" s="1437"/>
      <c r="I264" s="1351"/>
      <c r="J264" s="1387"/>
      <c r="K264" s="1351"/>
      <c r="L264" s="1388"/>
      <c r="M264" s="1390"/>
      <c r="N264" s="1351"/>
      <c r="O264" s="1351"/>
      <c r="P264" s="1388"/>
      <c r="Q264" s="1388"/>
      <c r="R264" s="1388"/>
      <c r="S264" s="1351"/>
      <c r="T264" s="1388"/>
      <c r="U264" s="1388"/>
      <c r="V264" s="1434"/>
      <c r="W264" s="1351"/>
      <c r="X264" s="1351"/>
      <c r="Y264" s="1351"/>
      <c r="Z264" s="1351"/>
      <c r="AA264" s="1689"/>
      <c r="AB264" s="1434"/>
      <c r="AC264" s="1351"/>
      <c r="AD264" s="1351"/>
      <c r="AE264" s="1351"/>
      <c r="AF264" s="1351"/>
      <c r="AG264" s="1351"/>
      <c r="AH264" s="1351"/>
      <c r="AI264" s="1351"/>
      <c r="AJ264" s="1351"/>
      <c r="AK264" s="1351"/>
      <c r="AL264" s="1351"/>
      <c r="AM264" s="1351"/>
      <c r="AN264" s="1351"/>
      <c r="AO264" s="1351"/>
      <c r="AP264" s="1351"/>
      <c r="AQ264" s="1351"/>
      <c r="AR264" s="1351"/>
      <c r="AS264" s="1351"/>
      <c r="AT264" s="1351"/>
      <c r="AU264" s="1351"/>
      <c r="AV264" s="1351"/>
      <c r="AW264" s="1351"/>
      <c r="AX264" s="1351"/>
      <c r="AY264" s="1351"/>
      <c r="AZ264" s="1351"/>
    </row>
    <row r="265" spans="1:52" x14ac:dyDescent="0.2">
      <c r="A265" s="1388"/>
      <c r="B265" s="1435"/>
      <c r="C265" s="1388"/>
      <c r="D265" s="1434"/>
      <c r="E265" s="1435"/>
      <c r="F265" s="1436"/>
      <c r="G265" s="1436"/>
      <c r="H265" s="1437"/>
      <c r="I265" s="1351"/>
      <c r="J265" s="1387"/>
      <c r="K265" s="1351"/>
      <c r="L265" s="1388"/>
      <c r="M265" s="1390"/>
      <c r="N265" s="1351"/>
      <c r="O265" s="1351"/>
      <c r="P265" s="1388"/>
      <c r="Q265" s="1388"/>
      <c r="R265" s="1388"/>
      <c r="S265" s="1351"/>
      <c r="T265" s="1388"/>
      <c r="U265" s="1388"/>
      <c r="V265" s="1434"/>
      <c r="W265" s="1351"/>
      <c r="X265" s="1351"/>
      <c r="Y265" s="1351"/>
      <c r="Z265" s="1351"/>
      <c r="AA265" s="1689"/>
      <c r="AB265" s="1434"/>
      <c r="AC265" s="1351"/>
      <c r="AD265" s="1351"/>
      <c r="AE265" s="1351"/>
      <c r="AF265" s="1351"/>
      <c r="AG265" s="1351"/>
      <c r="AH265" s="1351"/>
      <c r="AI265" s="1351"/>
      <c r="AJ265" s="1351"/>
      <c r="AK265" s="1351"/>
      <c r="AL265" s="1351"/>
      <c r="AM265" s="1351"/>
      <c r="AN265" s="1351"/>
      <c r="AO265" s="1351"/>
      <c r="AP265" s="1351"/>
      <c r="AQ265" s="1351"/>
      <c r="AR265" s="1351"/>
      <c r="AS265" s="1351"/>
      <c r="AT265" s="1351"/>
      <c r="AU265" s="1351"/>
      <c r="AV265" s="1351"/>
      <c r="AW265" s="1351"/>
      <c r="AX265" s="1351"/>
      <c r="AY265" s="1351"/>
      <c r="AZ265" s="1351"/>
    </row>
    <row r="266" spans="1:52" x14ac:dyDescent="0.2">
      <c r="A266" s="1388"/>
      <c r="B266" s="1435"/>
      <c r="C266" s="1388"/>
      <c r="D266" s="1434"/>
      <c r="E266" s="1435"/>
      <c r="F266" s="1436"/>
      <c r="G266" s="1436"/>
      <c r="H266" s="1437"/>
      <c r="I266" s="1351"/>
      <c r="J266" s="1387"/>
      <c r="K266" s="1351"/>
      <c r="L266" s="1388"/>
      <c r="M266" s="1390"/>
      <c r="N266" s="1351"/>
      <c r="O266" s="1351"/>
      <c r="P266" s="1388"/>
      <c r="Q266" s="1388"/>
      <c r="R266" s="1388"/>
      <c r="S266" s="1351"/>
      <c r="T266" s="1388"/>
      <c r="U266" s="1388"/>
      <c r="V266" s="1434"/>
      <c r="W266" s="1351"/>
      <c r="X266" s="1351"/>
      <c r="Y266" s="1351"/>
      <c r="Z266" s="1351"/>
      <c r="AA266" s="1689"/>
      <c r="AB266" s="1434"/>
      <c r="AC266" s="1351"/>
      <c r="AD266" s="1351"/>
      <c r="AE266" s="1351"/>
      <c r="AF266" s="1351"/>
      <c r="AG266" s="1351"/>
      <c r="AH266" s="1351"/>
      <c r="AI266" s="1351"/>
      <c r="AJ266" s="1351"/>
      <c r="AK266" s="1351"/>
      <c r="AL266" s="1351"/>
      <c r="AM266" s="1351"/>
      <c r="AN266" s="1351"/>
      <c r="AO266" s="1351"/>
      <c r="AP266" s="1351"/>
      <c r="AQ266" s="1351"/>
      <c r="AR266" s="1351"/>
      <c r="AS266" s="1351"/>
      <c r="AT266" s="1351"/>
      <c r="AU266" s="1351"/>
      <c r="AV266" s="1351"/>
      <c r="AW266" s="1351"/>
      <c r="AX266" s="1351"/>
      <c r="AY266" s="1351"/>
      <c r="AZ266" s="1351"/>
    </row>
    <row r="267" spans="1:52" x14ac:dyDescent="0.2">
      <c r="A267" s="1388"/>
      <c r="B267" s="1435"/>
      <c r="C267" s="1388"/>
      <c r="D267" s="1434"/>
      <c r="E267" s="1435"/>
      <c r="F267" s="1436"/>
      <c r="G267" s="1436"/>
      <c r="H267" s="1437"/>
      <c r="I267" s="1351"/>
      <c r="J267" s="1387"/>
      <c r="K267" s="1351"/>
      <c r="L267" s="1388"/>
      <c r="M267" s="1390"/>
      <c r="N267" s="1351"/>
      <c r="O267" s="1351"/>
      <c r="P267" s="1388"/>
      <c r="Q267" s="1388"/>
      <c r="R267" s="1388"/>
      <c r="S267" s="1351"/>
      <c r="T267" s="1388"/>
      <c r="U267" s="1388"/>
      <c r="V267" s="1434"/>
      <c r="W267" s="1351"/>
      <c r="X267" s="1351"/>
      <c r="Y267" s="1351"/>
      <c r="Z267" s="1351"/>
      <c r="AA267" s="1689"/>
      <c r="AB267" s="1434"/>
      <c r="AC267" s="1351"/>
      <c r="AD267" s="1351"/>
      <c r="AE267" s="1351"/>
      <c r="AF267" s="1351"/>
      <c r="AG267" s="1351"/>
      <c r="AH267" s="1351"/>
      <c r="AI267" s="1351"/>
      <c r="AJ267" s="1351"/>
      <c r="AK267" s="1351"/>
      <c r="AL267" s="1351"/>
      <c r="AM267" s="1351"/>
      <c r="AN267" s="1351"/>
      <c r="AO267" s="1351"/>
      <c r="AP267" s="1351"/>
      <c r="AQ267" s="1351"/>
      <c r="AR267" s="1351"/>
      <c r="AS267" s="1351"/>
      <c r="AT267" s="1351"/>
      <c r="AU267" s="1351"/>
      <c r="AV267" s="1351"/>
      <c r="AW267" s="1351"/>
      <c r="AX267" s="1351"/>
      <c r="AY267" s="1351"/>
      <c r="AZ267" s="1351"/>
    </row>
    <row r="268" spans="1:52" x14ac:dyDescent="0.2">
      <c r="A268" s="1388"/>
      <c r="B268" s="1435"/>
      <c r="C268" s="1388"/>
      <c r="D268" s="1434"/>
      <c r="E268" s="1435"/>
      <c r="F268" s="1436"/>
      <c r="G268" s="1436"/>
      <c r="H268" s="1437"/>
      <c r="I268" s="1351"/>
      <c r="J268" s="1387"/>
      <c r="K268" s="1351"/>
      <c r="L268" s="1388"/>
      <c r="M268" s="1390"/>
      <c r="N268" s="1351"/>
      <c r="O268" s="1351"/>
      <c r="P268" s="1388"/>
      <c r="Q268" s="1388"/>
      <c r="R268" s="1388"/>
      <c r="S268" s="1351"/>
      <c r="T268" s="1388"/>
      <c r="U268" s="1388"/>
      <c r="V268" s="1434"/>
      <c r="W268" s="1351"/>
      <c r="X268" s="1351"/>
      <c r="Y268" s="1351"/>
      <c r="Z268" s="1351"/>
      <c r="AA268" s="1689"/>
      <c r="AB268" s="1434"/>
      <c r="AC268" s="1351"/>
      <c r="AD268" s="1351"/>
      <c r="AE268" s="1351"/>
      <c r="AF268" s="1351"/>
      <c r="AG268" s="1351"/>
      <c r="AH268" s="1351"/>
      <c r="AI268" s="1351"/>
      <c r="AJ268" s="1351"/>
      <c r="AK268" s="1351"/>
      <c r="AL268" s="1351"/>
      <c r="AM268" s="1351"/>
      <c r="AN268" s="1351"/>
      <c r="AO268" s="1351"/>
      <c r="AP268" s="1351"/>
      <c r="AQ268" s="1351"/>
      <c r="AR268" s="1351"/>
      <c r="AS268" s="1351"/>
      <c r="AT268" s="1351"/>
      <c r="AU268" s="1351"/>
      <c r="AV268" s="1351"/>
      <c r="AW268" s="1351"/>
      <c r="AX268" s="1351"/>
      <c r="AY268" s="1351"/>
      <c r="AZ268" s="1351"/>
    </row>
    <row r="269" spans="1:52" x14ac:dyDescent="0.2">
      <c r="A269" s="1388"/>
      <c r="B269" s="1435"/>
      <c r="C269" s="1388"/>
      <c r="D269" s="1434"/>
      <c r="E269" s="1435"/>
      <c r="F269" s="1436"/>
      <c r="G269" s="1436"/>
      <c r="H269" s="1437"/>
      <c r="I269" s="1351"/>
      <c r="J269" s="1387"/>
      <c r="K269" s="1351"/>
      <c r="L269" s="1388"/>
      <c r="M269" s="1390"/>
      <c r="N269" s="1351"/>
      <c r="O269" s="1351"/>
      <c r="P269" s="1388"/>
      <c r="Q269" s="1388"/>
      <c r="R269" s="1388"/>
      <c r="S269" s="1351"/>
      <c r="T269" s="1388"/>
      <c r="U269" s="1388"/>
      <c r="V269" s="1434"/>
      <c r="W269" s="1351"/>
      <c r="X269" s="1351"/>
      <c r="Y269" s="1351"/>
      <c r="Z269" s="1351"/>
      <c r="AA269" s="1689"/>
      <c r="AB269" s="1434"/>
      <c r="AC269" s="1351"/>
      <c r="AD269" s="1351"/>
      <c r="AE269" s="1351"/>
      <c r="AF269" s="1351"/>
      <c r="AG269" s="1351"/>
      <c r="AH269" s="1351"/>
      <c r="AI269" s="1351"/>
      <c r="AJ269" s="1351"/>
      <c r="AK269" s="1351"/>
      <c r="AL269" s="1351"/>
      <c r="AM269" s="1351"/>
      <c r="AN269" s="1351"/>
      <c r="AO269" s="1351"/>
      <c r="AP269" s="1351"/>
      <c r="AQ269" s="1351"/>
      <c r="AR269" s="1351"/>
      <c r="AS269" s="1351"/>
      <c r="AT269" s="1351"/>
      <c r="AU269" s="1351"/>
      <c r="AV269" s="1351"/>
      <c r="AW269" s="1351"/>
      <c r="AX269" s="1351"/>
      <c r="AY269" s="1351"/>
      <c r="AZ269" s="1351"/>
    </row>
    <row r="270" spans="1:52" x14ac:dyDescent="0.2">
      <c r="A270" s="1388"/>
      <c r="B270" s="1435"/>
      <c r="C270" s="1388"/>
      <c r="D270" s="1434"/>
      <c r="E270" s="1435"/>
      <c r="F270" s="1436"/>
      <c r="G270" s="1436"/>
      <c r="H270" s="1437"/>
      <c r="I270" s="1351"/>
      <c r="J270" s="1387"/>
      <c r="K270" s="1351"/>
      <c r="L270" s="1388"/>
      <c r="M270" s="1390"/>
      <c r="N270" s="1351"/>
      <c r="O270" s="1351"/>
      <c r="P270" s="1388"/>
      <c r="Q270" s="1388"/>
      <c r="R270" s="1388"/>
      <c r="S270" s="1351"/>
      <c r="T270" s="1388"/>
      <c r="U270" s="1388"/>
      <c r="V270" s="1434"/>
      <c r="W270" s="1351"/>
      <c r="X270" s="1351"/>
      <c r="Y270" s="1351"/>
      <c r="Z270" s="1351"/>
      <c r="AA270" s="1689"/>
      <c r="AB270" s="1434"/>
      <c r="AC270" s="1351"/>
      <c r="AD270" s="1351"/>
      <c r="AE270" s="1351"/>
      <c r="AF270" s="1351"/>
      <c r="AG270" s="1351"/>
      <c r="AH270" s="1351"/>
      <c r="AI270" s="1351"/>
      <c r="AJ270" s="1351"/>
      <c r="AK270" s="1351"/>
      <c r="AL270" s="1351"/>
      <c r="AM270" s="1351"/>
      <c r="AN270" s="1351"/>
      <c r="AO270" s="1351"/>
      <c r="AP270" s="1351"/>
      <c r="AQ270" s="1351"/>
      <c r="AR270" s="1351"/>
      <c r="AS270" s="1351"/>
      <c r="AT270" s="1351"/>
      <c r="AU270" s="1351"/>
      <c r="AV270" s="1351"/>
      <c r="AW270" s="1351"/>
      <c r="AX270" s="1351"/>
      <c r="AY270" s="1351"/>
      <c r="AZ270" s="1351"/>
    </row>
    <row r="271" spans="1:52" x14ac:dyDescent="0.2">
      <c r="A271" s="1388"/>
      <c r="B271" s="1435"/>
      <c r="C271" s="1388"/>
      <c r="D271" s="1434"/>
      <c r="E271" s="1435"/>
      <c r="F271" s="1436"/>
      <c r="G271" s="1436"/>
      <c r="H271" s="1437"/>
      <c r="I271" s="1351"/>
      <c r="J271" s="1387"/>
      <c r="K271" s="1351"/>
      <c r="L271" s="1388"/>
      <c r="M271" s="1390"/>
      <c r="N271" s="1351"/>
      <c r="O271" s="1351"/>
      <c r="P271" s="1388"/>
      <c r="Q271" s="1388"/>
      <c r="R271" s="1388"/>
      <c r="S271" s="1351"/>
      <c r="T271" s="1388"/>
      <c r="U271" s="1388"/>
      <c r="V271" s="1434"/>
      <c r="W271" s="1351"/>
      <c r="X271" s="1351"/>
      <c r="Y271" s="1351"/>
      <c r="Z271" s="1351"/>
      <c r="AA271" s="1689"/>
      <c r="AB271" s="1434"/>
      <c r="AC271" s="1351"/>
      <c r="AD271" s="1351"/>
      <c r="AE271" s="1351"/>
      <c r="AF271" s="1351"/>
      <c r="AG271" s="1351"/>
      <c r="AH271" s="1351"/>
      <c r="AI271" s="1351"/>
      <c r="AJ271" s="1351"/>
      <c r="AK271" s="1351"/>
      <c r="AL271" s="1351"/>
      <c r="AM271" s="1351"/>
      <c r="AN271" s="1351"/>
      <c r="AO271" s="1351"/>
      <c r="AP271" s="1351"/>
      <c r="AQ271" s="1351"/>
      <c r="AR271" s="1351"/>
      <c r="AS271" s="1351"/>
      <c r="AT271" s="1351"/>
      <c r="AU271" s="1351"/>
      <c r="AV271" s="1351"/>
      <c r="AW271" s="1351"/>
      <c r="AX271" s="1351"/>
      <c r="AY271" s="1351"/>
      <c r="AZ271" s="1351"/>
    </row>
    <row r="272" spans="1:52" x14ac:dyDescent="0.2">
      <c r="A272" s="1388"/>
      <c r="B272" s="1435"/>
      <c r="C272" s="1388"/>
      <c r="D272" s="1434"/>
      <c r="E272" s="1435"/>
      <c r="F272" s="1436"/>
      <c r="G272" s="1436"/>
      <c r="H272" s="1437"/>
      <c r="I272" s="1351"/>
      <c r="J272" s="1387"/>
      <c r="K272" s="1351"/>
      <c r="L272" s="1388"/>
      <c r="M272" s="1390"/>
      <c r="N272" s="1351"/>
      <c r="O272" s="1351"/>
      <c r="P272" s="1388"/>
      <c r="Q272" s="1388"/>
      <c r="R272" s="1388"/>
      <c r="S272" s="1351"/>
      <c r="T272" s="1388"/>
      <c r="U272" s="1388"/>
      <c r="V272" s="1434"/>
      <c r="W272" s="1351"/>
      <c r="X272" s="1351"/>
      <c r="Y272" s="1351"/>
      <c r="Z272" s="1351"/>
      <c r="AA272" s="1689"/>
      <c r="AB272" s="1434"/>
      <c r="AC272" s="1351"/>
      <c r="AD272" s="1351"/>
      <c r="AE272" s="1351"/>
      <c r="AF272" s="1351"/>
      <c r="AG272" s="1351"/>
      <c r="AH272" s="1351"/>
      <c r="AI272" s="1351"/>
      <c r="AJ272" s="1351"/>
      <c r="AK272" s="1351"/>
      <c r="AL272" s="1351"/>
      <c r="AM272" s="1351"/>
      <c r="AN272" s="1351"/>
      <c r="AO272" s="1351"/>
      <c r="AP272" s="1351"/>
      <c r="AQ272" s="1351"/>
      <c r="AR272" s="1351"/>
      <c r="AS272" s="1351"/>
      <c r="AT272" s="1351"/>
      <c r="AU272" s="1351"/>
      <c r="AV272" s="1351"/>
      <c r="AW272" s="1351"/>
      <c r="AX272" s="1351"/>
      <c r="AY272" s="1351"/>
      <c r="AZ272" s="1351"/>
    </row>
    <row r="273" spans="1:52" x14ac:dyDescent="0.2">
      <c r="A273" s="1388"/>
      <c r="B273" s="1435"/>
      <c r="C273" s="1388"/>
      <c r="D273" s="1434"/>
      <c r="E273" s="1435"/>
      <c r="F273" s="1513"/>
      <c r="G273" s="1436"/>
      <c r="H273" s="1437"/>
      <c r="I273" s="1351"/>
      <c r="J273" s="1387"/>
      <c r="K273" s="1351"/>
      <c r="L273" s="1388"/>
      <c r="M273" s="1390"/>
      <c r="N273" s="1351"/>
      <c r="O273" s="1351"/>
      <c r="P273" s="1388"/>
      <c r="Q273" s="1388"/>
      <c r="R273" s="1388"/>
      <c r="S273" s="1351"/>
      <c r="T273" s="1388"/>
      <c r="U273" s="1388"/>
      <c r="V273" s="1434"/>
      <c r="W273" s="1351"/>
      <c r="X273" s="1351"/>
      <c r="Y273" s="1351"/>
      <c r="Z273" s="1351"/>
      <c r="AA273" s="1689"/>
      <c r="AB273" s="1434"/>
      <c r="AC273" s="1351"/>
      <c r="AD273" s="1351"/>
      <c r="AE273" s="1351"/>
      <c r="AF273" s="1351"/>
      <c r="AG273" s="1351"/>
      <c r="AH273" s="1351"/>
      <c r="AI273" s="1351"/>
      <c r="AJ273" s="1351"/>
      <c r="AK273" s="1351"/>
      <c r="AL273" s="1351"/>
      <c r="AM273" s="1351"/>
      <c r="AN273" s="1351"/>
      <c r="AO273" s="1351"/>
      <c r="AP273" s="1351"/>
      <c r="AQ273" s="1351"/>
      <c r="AR273" s="1351"/>
      <c r="AS273" s="1351"/>
      <c r="AT273" s="1351"/>
      <c r="AU273" s="1351"/>
      <c r="AV273" s="1351"/>
      <c r="AW273" s="1351"/>
      <c r="AX273" s="1351"/>
      <c r="AY273" s="1351"/>
      <c r="AZ273" s="1351"/>
    </row>
    <row r="274" spans="1:52" x14ac:dyDescent="0.2">
      <c r="A274" s="1388"/>
      <c r="B274" s="1435"/>
      <c r="C274" s="1388"/>
      <c r="D274" s="1434"/>
      <c r="E274" s="1435"/>
      <c r="F274" s="1514"/>
      <c r="G274" s="1436"/>
      <c r="H274" s="1437"/>
      <c r="I274" s="1351"/>
      <c r="J274" s="1387"/>
      <c r="K274" s="1351"/>
      <c r="L274" s="1388"/>
      <c r="M274" s="1390"/>
      <c r="N274" s="1351"/>
      <c r="O274" s="1351"/>
      <c r="P274" s="1388"/>
      <c r="Q274" s="1388"/>
      <c r="R274" s="1388"/>
      <c r="S274" s="1351"/>
      <c r="T274" s="1388"/>
      <c r="U274" s="1388"/>
      <c r="V274" s="1434"/>
      <c r="W274" s="1351"/>
      <c r="X274" s="1351"/>
      <c r="Y274" s="1351"/>
      <c r="Z274" s="1351"/>
      <c r="AA274" s="1689"/>
      <c r="AB274" s="1434"/>
      <c r="AC274" s="1351"/>
      <c r="AD274" s="1351"/>
      <c r="AE274" s="1351"/>
      <c r="AF274" s="1351"/>
      <c r="AG274" s="1351"/>
      <c r="AH274" s="1351"/>
      <c r="AI274" s="1351"/>
      <c r="AJ274" s="1351"/>
      <c r="AK274" s="1351"/>
      <c r="AL274" s="1351"/>
      <c r="AM274" s="1351"/>
      <c r="AN274" s="1351"/>
      <c r="AO274" s="1351"/>
      <c r="AP274" s="1351"/>
      <c r="AQ274" s="1351"/>
      <c r="AR274" s="1351"/>
      <c r="AS274" s="1351"/>
      <c r="AT274" s="1351"/>
      <c r="AU274" s="1351"/>
      <c r="AV274" s="1351"/>
      <c r="AW274" s="1351"/>
      <c r="AX274" s="1351"/>
      <c r="AY274" s="1351"/>
      <c r="AZ274" s="1351"/>
    </row>
    <row r="275" spans="1:52" x14ac:dyDescent="0.2">
      <c r="A275" s="1388"/>
      <c r="B275" s="1435"/>
      <c r="C275" s="1388"/>
      <c r="D275" s="1434"/>
      <c r="E275" s="1435"/>
      <c r="F275" s="1436"/>
      <c r="G275" s="1436"/>
      <c r="H275" s="1437"/>
      <c r="I275" s="1351"/>
      <c r="J275" s="1387"/>
      <c r="K275" s="1351"/>
      <c r="L275" s="1388"/>
      <c r="M275" s="1390"/>
      <c r="N275" s="1351"/>
      <c r="O275" s="1351"/>
      <c r="P275" s="1388"/>
      <c r="Q275" s="1388"/>
      <c r="R275" s="1388"/>
      <c r="S275" s="1351"/>
      <c r="T275" s="1388"/>
      <c r="U275" s="1388"/>
      <c r="V275" s="1434"/>
      <c r="W275" s="1351"/>
      <c r="X275" s="1351"/>
      <c r="Y275" s="1351"/>
      <c r="Z275" s="1351"/>
      <c r="AA275" s="1689"/>
      <c r="AB275" s="1434"/>
      <c r="AC275" s="1351"/>
      <c r="AD275" s="1351"/>
      <c r="AE275" s="1351"/>
      <c r="AF275" s="1351"/>
      <c r="AG275" s="1351"/>
      <c r="AH275" s="1351"/>
      <c r="AI275" s="1351"/>
      <c r="AJ275" s="1351"/>
      <c r="AK275" s="1351"/>
      <c r="AL275" s="1351"/>
      <c r="AM275" s="1351"/>
      <c r="AN275" s="1351"/>
      <c r="AO275" s="1351"/>
      <c r="AP275" s="1351"/>
      <c r="AQ275" s="1351"/>
      <c r="AR275" s="1351"/>
      <c r="AS275" s="1351"/>
      <c r="AT275" s="1351"/>
      <c r="AU275" s="1351"/>
      <c r="AV275" s="1351"/>
      <c r="AW275" s="1351"/>
      <c r="AX275" s="1351"/>
      <c r="AY275" s="1351"/>
      <c r="AZ275" s="1351"/>
    </row>
    <row r="276" spans="1:52" x14ac:dyDescent="0.2">
      <c r="A276" s="1388"/>
      <c r="B276" s="1435"/>
      <c r="C276" s="1388"/>
      <c r="D276" s="1434"/>
      <c r="E276" s="1435"/>
      <c r="F276" s="1436"/>
      <c r="G276" s="1436"/>
      <c r="H276" s="1437"/>
      <c r="I276" s="1351"/>
      <c r="J276" s="1387"/>
      <c r="K276" s="1351"/>
      <c r="L276" s="1388"/>
      <c r="M276" s="1390"/>
      <c r="N276" s="1351"/>
      <c r="O276" s="1351"/>
      <c r="P276" s="1388"/>
      <c r="Q276" s="1388"/>
      <c r="R276" s="1388"/>
      <c r="S276" s="1351"/>
      <c r="T276" s="1388"/>
      <c r="U276" s="1388"/>
      <c r="V276" s="1434"/>
      <c r="W276" s="1351"/>
      <c r="X276" s="1351"/>
      <c r="Y276" s="1351"/>
      <c r="Z276" s="1351"/>
      <c r="AA276" s="1689"/>
      <c r="AB276" s="1434"/>
      <c r="AC276" s="1351"/>
      <c r="AD276" s="1351"/>
      <c r="AE276" s="1351"/>
      <c r="AF276" s="1351"/>
      <c r="AG276" s="1351"/>
      <c r="AH276" s="1351"/>
      <c r="AI276" s="1351"/>
      <c r="AJ276" s="1351"/>
      <c r="AK276" s="1351"/>
      <c r="AL276" s="1351"/>
      <c r="AM276" s="1351"/>
      <c r="AN276" s="1351"/>
      <c r="AO276" s="1351"/>
      <c r="AP276" s="1351"/>
      <c r="AQ276" s="1351"/>
      <c r="AR276" s="1351"/>
      <c r="AS276" s="1351"/>
      <c r="AT276" s="1351"/>
      <c r="AU276" s="1351"/>
      <c r="AV276" s="1351"/>
      <c r="AW276" s="1351"/>
      <c r="AX276" s="1351"/>
      <c r="AY276" s="1351"/>
      <c r="AZ276" s="1351"/>
    </row>
    <row r="277" spans="1:52" x14ac:dyDescent="0.2">
      <c r="A277" s="1388"/>
      <c r="B277" s="1435"/>
      <c r="C277" s="1388"/>
      <c r="D277" s="1434"/>
      <c r="E277" s="1435"/>
      <c r="F277" s="1436"/>
      <c r="G277" s="1436"/>
      <c r="H277" s="1437"/>
      <c r="I277" s="1351"/>
      <c r="J277" s="1387"/>
      <c r="K277" s="1351"/>
      <c r="L277" s="1388"/>
      <c r="M277" s="1390"/>
      <c r="N277" s="1351"/>
      <c r="O277" s="1351"/>
      <c r="P277" s="1388"/>
      <c r="Q277" s="1388"/>
      <c r="R277" s="1388"/>
      <c r="S277" s="1351"/>
      <c r="T277" s="1388"/>
      <c r="U277" s="1388"/>
      <c r="V277" s="1434"/>
      <c r="W277" s="1351"/>
      <c r="X277" s="1351"/>
      <c r="Y277" s="1351"/>
      <c r="Z277" s="1351"/>
      <c r="AA277" s="1689"/>
      <c r="AB277" s="1434"/>
      <c r="AC277" s="1351"/>
      <c r="AD277" s="1351"/>
      <c r="AE277" s="1351"/>
      <c r="AF277" s="1351"/>
      <c r="AG277" s="1351"/>
      <c r="AH277" s="1351"/>
      <c r="AI277" s="1351"/>
      <c r="AJ277" s="1351"/>
      <c r="AK277" s="1351"/>
      <c r="AL277" s="1351"/>
      <c r="AM277" s="1351"/>
      <c r="AN277" s="1351"/>
      <c r="AO277" s="1351"/>
      <c r="AP277" s="1351"/>
      <c r="AQ277" s="1351"/>
      <c r="AR277" s="1351"/>
      <c r="AS277" s="1351"/>
      <c r="AT277" s="1351"/>
      <c r="AU277" s="1351"/>
      <c r="AV277" s="1351"/>
      <c r="AW277" s="1351"/>
      <c r="AX277" s="1351"/>
      <c r="AY277" s="1351"/>
      <c r="AZ277" s="1351"/>
    </row>
    <row r="278" spans="1:52" x14ac:dyDescent="0.2">
      <c r="A278" s="1388"/>
      <c r="B278" s="1435"/>
      <c r="C278" s="1388"/>
      <c r="D278" s="1434"/>
      <c r="E278" s="1435"/>
      <c r="F278" s="1436"/>
      <c r="G278" s="1436"/>
      <c r="H278" s="1437"/>
      <c r="I278" s="1351"/>
      <c r="J278" s="1387"/>
      <c r="K278" s="1351"/>
      <c r="L278" s="1388"/>
      <c r="M278" s="1390"/>
      <c r="N278" s="1351"/>
      <c r="O278" s="1351"/>
      <c r="P278" s="1388"/>
      <c r="Q278" s="1388"/>
      <c r="R278" s="1388"/>
      <c r="S278" s="1351"/>
      <c r="T278" s="1388"/>
      <c r="U278" s="1388"/>
      <c r="V278" s="1434"/>
      <c r="W278" s="1351"/>
      <c r="X278" s="1351"/>
      <c r="Y278" s="1351"/>
      <c r="Z278" s="1351"/>
      <c r="AA278" s="1689"/>
      <c r="AB278" s="1434"/>
      <c r="AC278" s="1351"/>
      <c r="AD278" s="1351"/>
      <c r="AE278" s="1351"/>
      <c r="AF278" s="1351"/>
      <c r="AG278" s="1351"/>
      <c r="AH278" s="1351"/>
      <c r="AI278" s="1351"/>
      <c r="AJ278" s="1351"/>
      <c r="AK278" s="1351"/>
      <c r="AL278" s="1351"/>
      <c r="AM278" s="1351"/>
      <c r="AN278" s="1351"/>
      <c r="AO278" s="1351"/>
      <c r="AP278" s="1351"/>
      <c r="AQ278" s="1351"/>
      <c r="AR278" s="1351"/>
      <c r="AS278" s="1351"/>
      <c r="AT278" s="1351"/>
      <c r="AU278" s="1351"/>
      <c r="AV278" s="1351"/>
      <c r="AW278" s="1351"/>
      <c r="AX278" s="1351"/>
      <c r="AY278" s="1351"/>
      <c r="AZ278" s="1351"/>
    </row>
    <row r="279" spans="1:52" x14ac:dyDescent="0.2">
      <c r="A279" s="1388"/>
      <c r="B279" s="1435"/>
      <c r="C279" s="1388"/>
      <c r="D279" s="1434"/>
      <c r="E279" s="1435"/>
      <c r="F279" s="1436"/>
      <c r="G279" s="1436"/>
      <c r="H279" s="1437"/>
      <c r="I279" s="1351"/>
      <c r="J279" s="1387"/>
      <c r="K279" s="1351"/>
      <c r="L279" s="1388"/>
      <c r="M279" s="1390"/>
      <c r="N279" s="1351"/>
      <c r="O279" s="1351"/>
      <c r="P279" s="1388"/>
      <c r="Q279" s="1388"/>
      <c r="R279" s="1388"/>
      <c r="S279" s="1351"/>
      <c r="T279" s="1388"/>
      <c r="U279" s="1388"/>
      <c r="V279" s="1434"/>
      <c r="W279" s="1351"/>
      <c r="X279" s="1351"/>
      <c r="Y279" s="1351"/>
      <c r="Z279" s="1351"/>
      <c r="AA279" s="1689"/>
      <c r="AB279" s="1434"/>
      <c r="AC279" s="1351"/>
      <c r="AD279" s="1351"/>
      <c r="AE279" s="1351"/>
      <c r="AF279" s="1351"/>
      <c r="AG279" s="1351"/>
      <c r="AH279" s="1351"/>
      <c r="AI279" s="1351"/>
      <c r="AJ279" s="1351"/>
      <c r="AK279" s="1351"/>
      <c r="AL279" s="1351"/>
      <c r="AM279" s="1351"/>
      <c r="AN279" s="1351"/>
      <c r="AO279" s="1351"/>
      <c r="AP279" s="1351"/>
      <c r="AQ279" s="1351"/>
      <c r="AR279" s="1351"/>
      <c r="AS279" s="1351"/>
      <c r="AT279" s="1351"/>
      <c r="AU279" s="1351"/>
      <c r="AV279" s="1351"/>
      <c r="AW279" s="1351"/>
      <c r="AX279" s="1351"/>
      <c r="AY279" s="1351"/>
      <c r="AZ279" s="1351"/>
    </row>
    <row r="280" spans="1:52" x14ac:dyDescent="0.2">
      <c r="A280" s="1388"/>
      <c r="B280" s="1435"/>
      <c r="C280" s="1388"/>
      <c r="D280" s="1434"/>
      <c r="E280" s="1435"/>
      <c r="F280" s="1436"/>
      <c r="G280" s="1436"/>
      <c r="H280" s="1437"/>
      <c r="I280" s="1351"/>
      <c r="J280" s="1387"/>
      <c r="K280" s="1351"/>
      <c r="L280" s="1388"/>
      <c r="M280" s="1390"/>
      <c r="N280" s="1351"/>
      <c r="O280" s="1351"/>
      <c r="P280" s="1388"/>
      <c r="Q280" s="1388"/>
      <c r="R280" s="1388"/>
      <c r="S280" s="1351"/>
      <c r="T280" s="1388"/>
      <c r="U280" s="1388"/>
      <c r="V280" s="1434"/>
      <c r="W280" s="1351"/>
      <c r="X280" s="1351"/>
      <c r="Y280" s="1351"/>
      <c r="Z280" s="1351"/>
      <c r="AA280" s="1689"/>
      <c r="AB280" s="1434"/>
      <c r="AC280" s="1351"/>
      <c r="AD280" s="1351"/>
      <c r="AE280" s="1351"/>
      <c r="AF280" s="1351"/>
      <c r="AG280" s="1351"/>
      <c r="AH280" s="1351"/>
      <c r="AI280" s="1351"/>
      <c r="AJ280" s="1351"/>
      <c r="AK280" s="1351"/>
      <c r="AL280" s="1351"/>
      <c r="AM280" s="1351"/>
      <c r="AN280" s="1351"/>
      <c r="AO280" s="1351"/>
      <c r="AP280" s="1351"/>
      <c r="AQ280" s="1351"/>
      <c r="AR280" s="1351"/>
      <c r="AS280" s="1351"/>
      <c r="AT280" s="1351"/>
      <c r="AU280" s="1351"/>
      <c r="AV280" s="1351"/>
      <c r="AW280" s="1351"/>
      <c r="AX280" s="1351"/>
      <c r="AY280" s="1351"/>
      <c r="AZ280" s="1351"/>
    </row>
    <row r="281" spans="1:52" x14ac:dyDescent="0.2">
      <c r="A281" s="1388"/>
      <c r="B281" s="1435"/>
      <c r="C281" s="1388"/>
      <c r="D281" s="1434"/>
      <c r="E281" s="1435"/>
      <c r="F281" s="1436"/>
      <c r="G281" s="1436"/>
      <c r="H281" s="1437"/>
      <c r="I281" s="1351"/>
      <c r="J281" s="1387"/>
      <c r="K281" s="1351"/>
      <c r="L281" s="1388"/>
      <c r="M281" s="1390"/>
      <c r="N281" s="1351"/>
      <c r="O281" s="1351"/>
      <c r="P281" s="1388"/>
      <c r="Q281" s="1388"/>
      <c r="R281" s="1388"/>
      <c r="S281" s="1351"/>
      <c r="T281" s="1388"/>
      <c r="U281" s="1388"/>
      <c r="V281" s="1434"/>
      <c r="W281" s="1351"/>
      <c r="X281" s="1351"/>
      <c r="Y281" s="1351"/>
      <c r="Z281" s="1351"/>
      <c r="AA281" s="1689"/>
      <c r="AB281" s="1434"/>
      <c r="AC281" s="1351"/>
      <c r="AD281" s="1351"/>
      <c r="AE281" s="1351"/>
      <c r="AF281" s="1351"/>
      <c r="AG281" s="1351"/>
      <c r="AH281" s="1351"/>
      <c r="AI281" s="1351"/>
      <c r="AJ281" s="1351"/>
      <c r="AK281" s="1351"/>
      <c r="AL281" s="1351"/>
      <c r="AM281" s="1351"/>
      <c r="AN281" s="1351"/>
      <c r="AO281" s="1351"/>
      <c r="AP281" s="1351"/>
      <c r="AQ281" s="1351"/>
      <c r="AR281" s="1351"/>
      <c r="AS281" s="1351"/>
      <c r="AT281" s="1351"/>
      <c r="AU281" s="1351"/>
      <c r="AV281" s="1351"/>
      <c r="AW281" s="1351"/>
      <c r="AX281" s="1351"/>
      <c r="AY281" s="1351"/>
      <c r="AZ281" s="1351"/>
    </row>
    <row r="282" spans="1:52" x14ac:dyDescent="0.2">
      <c r="A282" s="1388"/>
      <c r="B282" s="1435"/>
      <c r="C282" s="1388"/>
      <c r="D282" s="1434"/>
      <c r="E282" s="1435"/>
      <c r="F282" s="1436"/>
      <c r="G282" s="1436"/>
      <c r="H282" s="1437"/>
      <c r="I282" s="1351"/>
      <c r="J282" s="1387"/>
      <c r="K282" s="1351"/>
      <c r="L282" s="1388"/>
      <c r="M282" s="1390"/>
      <c r="N282" s="1351"/>
      <c r="O282" s="1351"/>
      <c r="P282" s="1388"/>
      <c r="Q282" s="1388"/>
      <c r="R282" s="1388"/>
      <c r="S282" s="1351"/>
      <c r="T282" s="1388"/>
      <c r="U282" s="1388"/>
      <c r="V282" s="1434"/>
      <c r="W282" s="1351"/>
      <c r="X282" s="1351"/>
      <c r="Y282" s="1351"/>
      <c r="Z282" s="1351"/>
      <c r="AA282" s="1689"/>
      <c r="AB282" s="1434"/>
      <c r="AC282" s="1351"/>
      <c r="AD282" s="1351"/>
      <c r="AE282" s="1351"/>
      <c r="AF282" s="1351"/>
      <c r="AG282" s="1351"/>
      <c r="AH282" s="1351"/>
      <c r="AI282" s="1351"/>
      <c r="AJ282" s="1351"/>
      <c r="AK282" s="1351"/>
      <c r="AL282" s="1351"/>
      <c r="AM282" s="1351"/>
      <c r="AN282" s="1351"/>
      <c r="AO282" s="1351"/>
      <c r="AP282" s="1351"/>
      <c r="AQ282" s="1351"/>
      <c r="AR282" s="1351"/>
      <c r="AS282" s="1351"/>
      <c r="AT282" s="1351"/>
      <c r="AU282" s="1351"/>
      <c r="AV282" s="1351"/>
      <c r="AW282" s="1351"/>
      <c r="AX282" s="1351"/>
      <c r="AY282" s="1351"/>
      <c r="AZ282" s="1351"/>
    </row>
    <row r="283" spans="1:52" x14ac:dyDescent="0.2">
      <c r="A283" s="1388"/>
      <c r="B283" s="1435"/>
      <c r="C283" s="1388"/>
      <c r="D283" s="1434"/>
      <c r="E283" s="1435"/>
      <c r="F283" s="1436"/>
      <c r="G283" s="1436"/>
      <c r="H283" s="1437"/>
      <c r="I283" s="1351"/>
      <c r="J283" s="1387"/>
      <c r="K283" s="1351"/>
      <c r="L283" s="1388"/>
      <c r="M283" s="1390"/>
      <c r="N283" s="1351"/>
      <c r="O283" s="1351"/>
      <c r="P283" s="1388"/>
      <c r="Q283" s="1388"/>
      <c r="R283" s="1388"/>
      <c r="S283" s="1351"/>
      <c r="T283" s="1388"/>
      <c r="U283" s="1388"/>
      <c r="V283" s="1434"/>
      <c r="W283" s="1351"/>
      <c r="X283" s="1351"/>
      <c r="Y283" s="1351"/>
      <c r="Z283" s="1351"/>
      <c r="AA283" s="1689"/>
      <c r="AB283" s="1434"/>
      <c r="AC283" s="1351"/>
      <c r="AD283" s="1351"/>
      <c r="AE283" s="1351"/>
      <c r="AF283" s="1351"/>
      <c r="AG283" s="1351"/>
      <c r="AH283" s="1351"/>
      <c r="AI283" s="1351"/>
      <c r="AJ283" s="1351"/>
      <c r="AK283" s="1351"/>
      <c r="AL283" s="1351"/>
      <c r="AM283" s="1351"/>
      <c r="AN283" s="1351"/>
      <c r="AO283" s="1351"/>
      <c r="AP283" s="1351"/>
      <c r="AQ283" s="1351"/>
      <c r="AR283" s="1351"/>
      <c r="AS283" s="1351"/>
      <c r="AT283" s="1351"/>
      <c r="AU283" s="1351"/>
      <c r="AV283" s="1351"/>
      <c r="AW283" s="1351"/>
      <c r="AX283" s="1351"/>
      <c r="AY283" s="1351"/>
      <c r="AZ283" s="1351"/>
    </row>
    <row r="284" spans="1:52" x14ac:dyDescent="0.2">
      <c r="A284" s="1388"/>
      <c r="B284" s="1435"/>
      <c r="C284" s="1388"/>
      <c r="D284" s="1434"/>
      <c r="E284" s="1435"/>
      <c r="F284" s="1436"/>
      <c r="G284" s="1436"/>
      <c r="H284" s="1437"/>
      <c r="I284" s="1351"/>
      <c r="J284" s="1387"/>
      <c r="K284" s="1351"/>
      <c r="L284" s="1388"/>
      <c r="M284" s="1390"/>
      <c r="N284" s="1351"/>
      <c r="O284" s="1351"/>
      <c r="P284" s="1388"/>
      <c r="Q284" s="1388"/>
      <c r="R284" s="1388"/>
      <c r="S284" s="1351"/>
      <c r="T284" s="1388"/>
      <c r="U284" s="1388"/>
      <c r="V284" s="1434"/>
      <c r="W284" s="1351"/>
      <c r="X284" s="1351"/>
      <c r="Y284" s="1351"/>
      <c r="Z284" s="1351"/>
      <c r="AA284" s="1689"/>
      <c r="AB284" s="1434"/>
      <c r="AC284" s="1351"/>
      <c r="AD284" s="1351"/>
      <c r="AE284" s="1351"/>
      <c r="AF284" s="1351"/>
      <c r="AG284" s="1351"/>
      <c r="AH284" s="1351"/>
      <c r="AI284" s="1351"/>
      <c r="AJ284" s="1351"/>
      <c r="AK284" s="1351"/>
      <c r="AL284" s="1351"/>
      <c r="AM284" s="1351"/>
      <c r="AN284" s="1351"/>
      <c r="AO284" s="1351"/>
      <c r="AP284" s="1351"/>
      <c r="AQ284" s="1351"/>
      <c r="AR284" s="1351"/>
      <c r="AS284" s="1351"/>
      <c r="AT284" s="1351"/>
      <c r="AU284" s="1351"/>
      <c r="AV284" s="1351"/>
      <c r="AW284" s="1351"/>
      <c r="AX284" s="1351"/>
      <c r="AY284" s="1351"/>
      <c r="AZ284" s="1351"/>
    </row>
    <row r="285" spans="1:52" x14ac:dyDescent="0.2">
      <c r="A285" s="1388"/>
      <c r="B285" s="1435"/>
      <c r="C285" s="1388"/>
      <c r="D285" s="1434"/>
      <c r="E285" s="1435"/>
      <c r="F285" s="1436"/>
      <c r="G285" s="1436"/>
      <c r="H285" s="1437"/>
      <c r="I285" s="1351"/>
      <c r="J285" s="1387"/>
      <c r="K285" s="1351"/>
      <c r="L285" s="1388"/>
      <c r="M285" s="1390"/>
      <c r="N285" s="1351"/>
      <c r="O285" s="1351"/>
      <c r="P285" s="1388"/>
      <c r="Q285" s="1388"/>
      <c r="R285" s="1388"/>
      <c r="S285" s="1351"/>
      <c r="T285" s="1388"/>
      <c r="U285" s="1388"/>
      <c r="V285" s="1434"/>
      <c r="W285" s="1351"/>
      <c r="X285" s="1351"/>
      <c r="Y285" s="1351"/>
      <c r="Z285" s="1351"/>
      <c r="AA285" s="1689"/>
      <c r="AB285" s="1434"/>
      <c r="AC285" s="1351"/>
      <c r="AD285" s="1351"/>
      <c r="AE285" s="1351"/>
      <c r="AF285" s="1351"/>
      <c r="AG285" s="1351"/>
      <c r="AH285" s="1351"/>
      <c r="AI285" s="1351"/>
      <c r="AJ285" s="1351"/>
      <c r="AK285" s="1351"/>
      <c r="AL285" s="1351"/>
      <c r="AM285" s="1351"/>
      <c r="AN285" s="1351"/>
      <c r="AO285" s="1351"/>
      <c r="AP285" s="1351"/>
      <c r="AQ285" s="1351"/>
      <c r="AR285" s="1351"/>
      <c r="AS285" s="1351"/>
      <c r="AT285" s="1351"/>
      <c r="AU285" s="1351"/>
      <c r="AV285" s="1351"/>
      <c r="AW285" s="1351"/>
      <c r="AX285" s="1351"/>
      <c r="AY285" s="1351"/>
      <c r="AZ285" s="1351"/>
    </row>
    <row r="286" spans="1:52" x14ac:dyDescent="0.2">
      <c r="A286" s="1388"/>
      <c r="B286" s="1435"/>
      <c r="C286" s="1388"/>
      <c r="D286" s="1434"/>
      <c r="E286" s="1435"/>
      <c r="F286" s="1436"/>
      <c r="G286" s="1436"/>
      <c r="H286" s="1437"/>
      <c r="I286" s="1351"/>
      <c r="J286" s="1387"/>
      <c r="K286" s="1351"/>
      <c r="L286" s="1388"/>
      <c r="M286" s="1390"/>
      <c r="N286" s="1351"/>
      <c r="O286" s="1351"/>
      <c r="P286" s="1388"/>
      <c r="Q286" s="1388"/>
      <c r="R286" s="1388"/>
      <c r="S286" s="1351"/>
      <c r="T286" s="1388"/>
      <c r="U286" s="1388"/>
      <c r="V286" s="1434"/>
      <c r="W286" s="1351"/>
      <c r="X286" s="1351"/>
      <c r="Y286" s="1351"/>
      <c r="Z286" s="1351"/>
      <c r="AA286" s="1689"/>
      <c r="AB286" s="1434"/>
      <c r="AC286" s="1351"/>
      <c r="AD286" s="1351"/>
      <c r="AE286" s="1351"/>
      <c r="AF286" s="1351"/>
      <c r="AG286" s="1351"/>
      <c r="AH286" s="1351"/>
      <c r="AI286" s="1351"/>
      <c r="AJ286" s="1351"/>
      <c r="AK286" s="1351"/>
      <c r="AL286" s="1351"/>
      <c r="AM286" s="1351"/>
      <c r="AN286" s="1351"/>
      <c r="AO286" s="1351"/>
      <c r="AP286" s="1351"/>
      <c r="AQ286" s="1351"/>
      <c r="AR286" s="1351"/>
      <c r="AS286" s="1351"/>
      <c r="AT286" s="1351"/>
      <c r="AU286" s="1351"/>
      <c r="AV286" s="1351"/>
      <c r="AW286" s="1351"/>
      <c r="AX286" s="1351"/>
      <c r="AY286" s="1351"/>
      <c r="AZ286" s="1351"/>
    </row>
    <row r="287" spans="1:52" x14ac:dyDescent="0.2">
      <c r="A287" s="1388"/>
      <c r="B287" s="1435"/>
      <c r="C287" s="1388"/>
      <c r="D287" s="1434"/>
      <c r="E287" s="1435"/>
      <c r="F287" s="1436"/>
      <c r="G287" s="1436"/>
      <c r="H287" s="1437"/>
      <c r="I287" s="1351"/>
      <c r="J287" s="1387"/>
      <c r="K287" s="1351"/>
      <c r="L287" s="1388"/>
      <c r="M287" s="1390"/>
      <c r="N287" s="1351"/>
      <c r="O287" s="1351"/>
      <c r="P287" s="1388"/>
      <c r="Q287" s="1388"/>
      <c r="R287" s="1388"/>
      <c r="S287" s="1351"/>
      <c r="T287" s="1388"/>
      <c r="U287" s="1388"/>
      <c r="V287" s="1434"/>
      <c r="W287" s="1351"/>
      <c r="X287" s="1351"/>
      <c r="Y287" s="1351"/>
      <c r="Z287" s="1351"/>
      <c r="AA287" s="1689"/>
      <c r="AB287" s="1434"/>
      <c r="AC287" s="1351"/>
      <c r="AD287" s="1351"/>
      <c r="AE287" s="1351"/>
      <c r="AF287" s="1351"/>
      <c r="AG287" s="1351"/>
      <c r="AH287" s="1351"/>
      <c r="AI287" s="1351"/>
      <c r="AJ287" s="1351"/>
      <c r="AK287" s="1351"/>
      <c r="AL287" s="1351"/>
      <c r="AM287" s="1351"/>
      <c r="AN287" s="1351"/>
      <c r="AO287" s="1351"/>
      <c r="AP287" s="1351"/>
      <c r="AQ287" s="1351"/>
      <c r="AR287" s="1351"/>
      <c r="AS287" s="1351"/>
      <c r="AT287" s="1351"/>
      <c r="AU287" s="1351"/>
      <c r="AV287" s="1351"/>
      <c r="AW287" s="1351"/>
      <c r="AX287" s="1351"/>
      <c r="AY287" s="1351"/>
      <c r="AZ287" s="1351"/>
    </row>
    <row r="288" spans="1:52" x14ac:dyDescent="0.2">
      <c r="A288" s="1388"/>
      <c r="B288" s="1435"/>
      <c r="C288" s="1388"/>
      <c r="D288" s="1434"/>
      <c r="E288" s="1435"/>
      <c r="F288" s="1436"/>
      <c r="G288" s="1436"/>
      <c r="H288" s="1437"/>
      <c r="I288" s="1351"/>
      <c r="J288" s="1387"/>
      <c r="K288" s="1351"/>
      <c r="L288" s="1388"/>
      <c r="M288" s="1390"/>
      <c r="N288" s="1351"/>
      <c r="O288" s="1351"/>
      <c r="P288" s="1388"/>
      <c r="Q288" s="1388"/>
      <c r="R288" s="1388"/>
      <c r="S288" s="1351"/>
      <c r="T288" s="1388"/>
      <c r="U288" s="1388"/>
      <c r="V288" s="1434"/>
      <c r="W288" s="1351"/>
      <c r="X288" s="1351"/>
      <c r="Y288" s="1351"/>
      <c r="Z288" s="1351"/>
      <c r="AA288" s="1689"/>
      <c r="AB288" s="1434"/>
      <c r="AC288" s="1351"/>
      <c r="AD288" s="1351"/>
      <c r="AE288" s="1351"/>
      <c r="AF288" s="1351"/>
      <c r="AG288" s="1351"/>
      <c r="AH288" s="1351"/>
      <c r="AI288" s="1351"/>
      <c r="AJ288" s="1351"/>
      <c r="AK288" s="1351"/>
      <c r="AL288" s="1351"/>
      <c r="AM288" s="1351"/>
      <c r="AN288" s="1351"/>
      <c r="AO288" s="1351"/>
      <c r="AP288" s="1351"/>
      <c r="AQ288" s="1351"/>
      <c r="AR288" s="1351"/>
      <c r="AS288" s="1351"/>
      <c r="AT288" s="1351"/>
      <c r="AU288" s="1351"/>
      <c r="AV288" s="1351"/>
      <c r="AW288" s="1351"/>
      <c r="AX288" s="1351"/>
      <c r="AY288" s="1351"/>
      <c r="AZ288" s="1351"/>
    </row>
    <row r="289" spans="1:52" x14ac:dyDescent="0.2">
      <c r="A289" s="1388"/>
      <c r="B289" s="1435"/>
      <c r="C289" s="1388"/>
      <c r="D289" s="1434"/>
      <c r="E289" s="1435"/>
      <c r="F289" s="1513"/>
      <c r="G289" s="1436"/>
      <c r="H289" s="1437"/>
      <c r="I289" s="1351"/>
      <c r="J289" s="1387"/>
      <c r="K289" s="1351"/>
      <c r="L289" s="1388"/>
      <c r="M289" s="1390"/>
      <c r="N289" s="1351"/>
      <c r="O289" s="1351"/>
      <c r="P289" s="1388"/>
      <c r="Q289" s="1388"/>
      <c r="R289" s="1388"/>
      <c r="S289" s="1351"/>
      <c r="T289" s="1388"/>
      <c r="U289" s="1388"/>
      <c r="V289" s="1434"/>
      <c r="W289" s="1351"/>
      <c r="X289" s="1351"/>
      <c r="Y289" s="1351"/>
      <c r="Z289" s="1351"/>
      <c r="AA289" s="1689"/>
      <c r="AB289" s="1434"/>
      <c r="AC289" s="1351"/>
      <c r="AD289" s="1351"/>
      <c r="AE289" s="1351"/>
      <c r="AF289" s="1351"/>
      <c r="AG289" s="1351"/>
      <c r="AH289" s="1351"/>
      <c r="AI289" s="1351"/>
      <c r="AJ289" s="1351"/>
      <c r="AK289" s="1351"/>
      <c r="AL289" s="1351"/>
      <c r="AM289" s="1351"/>
      <c r="AN289" s="1351"/>
      <c r="AO289" s="1351"/>
      <c r="AP289" s="1351"/>
      <c r="AQ289" s="1351"/>
      <c r="AR289" s="1351"/>
      <c r="AS289" s="1351"/>
      <c r="AT289" s="1351"/>
      <c r="AU289" s="1351"/>
      <c r="AV289" s="1351"/>
      <c r="AW289" s="1351"/>
      <c r="AX289" s="1351"/>
      <c r="AY289" s="1351"/>
      <c r="AZ289" s="1351"/>
    </row>
    <row r="290" spans="1:52" x14ac:dyDescent="0.2">
      <c r="A290" s="1388"/>
      <c r="B290" s="1435"/>
      <c r="C290" s="1388"/>
      <c r="D290" s="1434"/>
      <c r="E290" s="1435"/>
      <c r="F290" s="1514"/>
      <c r="G290" s="1436"/>
      <c r="H290" s="1437"/>
      <c r="I290" s="1351"/>
      <c r="J290" s="1387"/>
      <c r="K290" s="1351"/>
      <c r="L290" s="1388"/>
      <c r="M290" s="1390"/>
      <c r="N290" s="1351"/>
      <c r="O290" s="1351"/>
      <c r="P290" s="1388"/>
      <c r="Q290" s="1388"/>
      <c r="R290" s="1388"/>
      <c r="S290" s="1351"/>
      <c r="T290" s="1388"/>
      <c r="U290" s="1388"/>
      <c r="V290" s="1434"/>
      <c r="W290" s="1351"/>
      <c r="X290" s="1351"/>
      <c r="Y290" s="1351"/>
      <c r="Z290" s="1351"/>
      <c r="AA290" s="1689"/>
      <c r="AB290" s="1434"/>
      <c r="AC290" s="1351"/>
      <c r="AD290" s="1351"/>
      <c r="AE290" s="1351"/>
      <c r="AF290" s="1351"/>
      <c r="AG290" s="1351"/>
      <c r="AH290" s="1351"/>
      <c r="AI290" s="1351"/>
      <c r="AJ290" s="1351"/>
      <c r="AK290" s="1351"/>
      <c r="AL290" s="1351"/>
      <c r="AM290" s="1351"/>
      <c r="AN290" s="1351"/>
      <c r="AO290" s="1351"/>
      <c r="AP290" s="1351"/>
      <c r="AQ290" s="1351"/>
      <c r="AR290" s="1351"/>
      <c r="AS290" s="1351"/>
      <c r="AT290" s="1351"/>
      <c r="AU290" s="1351"/>
      <c r="AV290" s="1351"/>
      <c r="AW290" s="1351"/>
      <c r="AX290" s="1351"/>
      <c r="AY290" s="1351"/>
      <c r="AZ290" s="1351"/>
    </row>
    <row r="291" spans="1:52" x14ac:dyDescent="0.2">
      <c r="A291" s="1388"/>
      <c r="B291" s="1435"/>
      <c r="C291" s="1388"/>
      <c r="D291" s="1434"/>
      <c r="E291" s="1435"/>
      <c r="F291" s="1436"/>
      <c r="G291" s="1436"/>
      <c r="H291" s="1437"/>
      <c r="I291" s="1351"/>
      <c r="J291" s="1387"/>
      <c r="K291" s="1351"/>
      <c r="L291" s="1388"/>
      <c r="M291" s="1390"/>
      <c r="N291" s="1351"/>
      <c r="O291" s="1351"/>
      <c r="P291" s="1388"/>
      <c r="Q291" s="1388"/>
      <c r="R291" s="1388"/>
      <c r="S291" s="1351"/>
      <c r="T291" s="1388"/>
      <c r="U291" s="1388"/>
      <c r="V291" s="1434"/>
      <c r="W291" s="1351"/>
      <c r="X291" s="1351"/>
      <c r="Y291" s="1351"/>
      <c r="Z291" s="1351"/>
      <c r="AA291" s="1689"/>
      <c r="AB291" s="1434"/>
      <c r="AC291" s="1351"/>
      <c r="AD291" s="1351"/>
      <c r="AE291" s="1351"/>
      <c r="AF291" s="1351"/>
      <c r="AG291" s="1351"/>
      <c r="AH291" s="1351"/>
      <c r="AI291" s="1351"/>
      <c r="AJ291" s="1351"/>
      <c r="AK291" s="1351"/>
      <c r="AL291" s="1351"/>
      <c r="AM291" s="1351"/>
      <c r="AN291" s="1351"/>
      <c r="AO291" s="1351"/>
      <c r="AP291" s="1351"/>
      <c r="AQ291" s="1351"/>
      <c r="AR291" s="1351"/>
      <c r="AS291" s="1351"/>
      <c r="AT291" s="1351"/>
      <c r="AU291" s="1351"/>
      <c r="AV291" s="1351"/>
      <c r="AW291" s="1351"/>
      <c r="AX291" s="1351"/>
      <c r="AY291" s="1351"/>
      <c r="AZ291" s="1351"/>
    </row>
    <row r="292" spans="1:52" x14ac:dyDescent="0.2">
      <c r="A292" s="1388"/>
      <c r="B292" s="1435"/>
      <c r="C292" s="1388"/>
      <c r="D292" s="1434"/>
      <c r="E292" s="1435"/>
      <c r="F292" s="1436"/>
      <c r="G292" s="1436"/>
      <c r="H292" s="1437"/>
      <c r="I292" s="1351"/>
      <c r="J292" s="1387"/>
      <c r="K292" s="1351"/>
      <c r="L292" s="1388"/>
      <c r="M292" s="1390"/>
      <c r="N292" s="1351"/>
      <c r="O292" s="1351"/>
      <c r="P292" s="1388"/>
      <c r="Q292" s="1388"/>
      <c r="R292" s="1388"/>
      <c r="S292" s="1351"/>
      <c r="T292" s="1388"/>
      <c r="U292" s="1388"/>
      <c r="V292" s="1434"/>
      <c r="W292" s="1351"/>
      <c r="X292" s="1351"/>
      <c r="Y292" s="1351"/>
      <c r="Z292" s="1351"/>
      <c r="AA292" s="1689"/>
      <c r="AB292" s="1434"/>
      <c r="AC292" s="1351"/>
      <c r="AD292" s="1351"/>
      <c r="AE292" s="1351"/>
      <c r="AF292" s="1351"/>
      <c r="AG292" s="1351"/>
      <c r="AH292" s="1351"/>
      <c r="AI292" s="1351"/>
      <c r="AJ292" s="1351"/>
      <c r="AK292" s="1351"/>
      <c r="AL292" s="1351"/>
      <c r="AM292" s="1351"/>
      <c r="AN292" s="1351"/>
      <c r="AO292" s="1351"/>
      <c r="AP292" s="1351"/>
      <c r="AQ292" s="1351"/>
      <c r="AR292" s="1351"/>
      <c r="AS292" s="1351"/>
      <c r="AT292" s="1351"/>
      <c r="AU292" s="1351"/>
      <c r="AV292" s="1351"/>
      <c r="AW292" s="1351"/>
      <c r="AX292" s="1351"/>
      <c r="AY292" s="1351"/>
      <c r="AZ292" s="1351"/>
    </row>
    <row r="293" spans="1:52" x14ac:dyDescent="0.2">
      <c r="A293" s="1388"/>
      <c r="B293" s="1435"/>
      <c r="C293" s="1388"/>
      <c r="D293" s="1434"/>
      <c r="E293" s="1435"/>
      <c r="F293" s="1436"/>
      <c r="G293" s="1436"/>
      <c r="H293" s="1437"/>
      <c r="I293" s="1351"/>
      <c r="J293" s="1387"/>
      <c r="K293" s="1351"/>
      <c r="L293" s="1388"/>
      <c r="M293" s="1390"/>
      <c r="N293" s="1351"/>
      <c r="O293" s="1351"/>
      <c r="P293" s="1388"/>
      <c r="Q293" s="1388"/>
      <c r="R293" s="1388"/>
      <c r="S293" s="1351"/>
      <c r="T293" s="1388"/>
      <c r="U293" s="1388"/>
      <c r="V293" s="1434"/>
      <c r="W293" s="1351"/>
      <c r="X293" s="1351"/>
      <c r="Y293" s="1351"/>
      <c r="Z293" s="1351"/>
      <c r="AA293" s="1689"/>
      <c r="AB293" s="1434"/>
      <c r="AC293" s="1351"/>
      <c r="AD293" s="1351"/>
      <c r="AE293" s="1351"/>
      <c r="AF293" s="1351"/>
      <c r="AG293" s="1351"/>
      <c r="AH293" s="1351"/>
      <c r="AI293" s="1351"/>
      <c r="AJ293" s="1351"/>
      <c r="AK293" s="1351"/>
      <c r="AL293" s="1351"/>
      <c r="AM293" s="1351"/>
      <c r="AN293" s="1351"/>
      <c r="AO293" s="1351"/>
      <c r="AP293" s="1351"/>
      <c r="AQ293" s="1351"/>
      <c r="AR293" s="1351"/>
      <c r="AS293" s="1351"/>
      <c r="AT293" s="1351"/>
      <c r="AU293" s="1351"/>
      <c r="AV293" s="1351"/>
      <c r="AW293" s="1351"/>
      <c r="AX293" s="1351"/>
      <c r="AY293" s="1351"/>
      <c r="AZ293" s="1351"/>
    </row>
    <row r="294" spans="1:52" x14ac:dyDescent="0.2">
      <c r="A294" s="1388"/>
      <c r="B294" s="1435"/>
      <c r="C294" s="1388"/>
      <c r="D294" s="1434"/>
      <c r="E294" s="1435"/>
      <c r="F294" s="1436"/>
      <c r="G294" s="1436"/>
      <c r="H294" s="1437"/>
      <c r="I294" s="1351"/>
      <c r="J294" s="1387"/>
      <c r="K294" s="1351"/>
      <c r="L294" s="1388"/>
      <c r="M294" s="1390"/>
      <c r="N294" s="1351"/>
      <c r="O294" s="1351"/>
      <c r="P294" s="1388"/>
      <c r="Q294" s="1388"/>
      <c r="R294" s="1388"/>
      <c r="S294" s="1351"/>
      <c r="T294" s="1388"/>
      <c r="U294" s="1388"/>
      <c r="V294" s="1434"/>
      <c r="W294" s="1351"/>
      <c r="X294" s="1351"/>
      <c r="Y294" s="1351"/>
      <c r="Z294" s="1351"/>
      <c r="AA294" s="1689"/>
      <c r="AB294" s="1434"/>
      <c r="AC294" s="1351"/>
      <c r="AD294" s="1351"/>
      <c r="AE294" s="1351"/>
      <c r="AF294" s="1351"/>
      <c r="AG294" s="1351"/>
      <c r="AH294" s="1351"/>
      <c r="AI294" s="1351"/>
      <c r="AJ294" s="1351"/>
      <c r="AK294" s="1351"/>
      <c r="AL294" s="1351"/>
      <c r="AM294" s="1351"/>
      <c r="AN294" s="1351"/>
      <c r="AO294" s="1351"/>
      <c r="AP294" s="1351"/>
      <c r="AQ294" s="1351"/>
      <c r="AR294" s="1351"/>
      <c r="AS294" s="1351"/>
      <c r="AT294" s="1351"/>
      <c r="AU294" s="1351"/>
      <c r="AV294" s="1351"/>
      <c r="AW294" s="1351"/>
      <c r="AX294" s="1351"/>
      <c r="AY294" s="1351"/>
      <c r="AZ294" s="1351"/>
    </row>
    <row r="295" spans="1:52" x14ac:dyDescent="0.2">
      <c r="A295" s="1388"/>
      <c r="B295" s="1435"/>
      <c r="C295" s="1388"/>
      <c r="D295" s="1434"/>
      <c r="E295" s="1435"/>
      <c r="F295" s="1436"/>
      <c r="G295" s="1436"/>
      <c r="H295" s="1437"/>
      <c r="I295" s="1351"/>
      <c r="J295" s="1387"/>
      <c r="K295" s="1351"/>
      <c r="L295" s="1388"/>
      <c r="M295" s="1390"/>
      <c r="N295" s="1351"/>
      <c r="O295" s="1351"/>
      <c r="P295" s="1388"/>
      <c r="Q295" s="1388"/>
      <c r="R295" s="1388"/>
      <c r="S295" s="1351"/>
      <c r="T295" s="1388"/>
      <c r="U295" s="1388"/>
      <c r="V295" s="1434"/>
      <c r="W295" s="1351"/>
      <c r="X295" s="1351"/>
      <c r="Y295" s="1351"/>
      <c r="Z295" s="1351"/>
      <c r="AA295" s="1689"/>
      <c r="AB295" s="1434"/>
      <c r="AC295" s="1351"/>
      <c r="AD295" s="1351"/>
      <c r="AE295" s="1351"/>
      <c r="AF295" s="1351"/>
      <c r="AG295" s="1351"/>
      <c r="AH295" s="1351"/>
      <c r="AI295" s="1351"/>
      <c r="AJ295" s="1351"/>
      <c r="AK295" s="1351"/>
      <c r="AL295" s="1351"/>
      <c r="AM295" s="1351"/>
      <c r="AN295" s="1351"/>
      <c r="AO295" s="1351"/>
      <c r="AP295" s="1351"/>
      <c r="AQ295" s="1351"/>
      <c r="AR295" s="1351"/>
      <c r="AS295" s="1351"/>
      <c r="AT295" s="1351"/>
      <c r="AU295" s="1351"/>
      <c r="AV295" s="1351"/>
      <c r="AW295" s="1351"/>
      <c r="AX295" s="1351"/>
      <c r="AY295" s="1351"/>
      <c r="AZ295" s="1351"/>
    </row>
    <row r="296" spans="1:52" x14ac:dyDescent="0.2">
      <c r="A296" s="1388"/>
      <c r="B296" s="1435"/>
      <c r="C296" s="1388"/>
      <c r="D296" s="1434"/>
      <c r="E296" s="1435"/>
      <c r="F296" s="1436"/>
      <c r="G296" s="1436"/>
      <c r="H296" s="1437"/>
      <c r="I296" s="1351"/>
      <c r="J296" s="1387"/>
      <c r="K296" s="1351"/>
      <c r="L296" s="1388"/>
      <c r="M296" s="1390"/>
      <c r="N296" s="1351"/>
      <c r="O296" s="1351"/>
      <c r="P296" s="1388"/>
      <c r="Q296" s="1388"/>
      <c r="R296" s="1388"/>
      <c r="S296" s="1351"/>
      <c r="T296" s="1388"/>
      <c r="U296" s="1388"/>
      <c r="V296" s="1434"/>
      <c r="W296" s="1351"/>
      <c r="X296" s="1351"/>
      <c r="Y296" s="1351"/>
      <c r="Z296" s="1351"/>
      <c r="AA296" s="1689"/>
      <c r="AB296" s="1434"/>
      <c r="AC296" s="1351"/>
      <c r="AD296" s="1351"/>
      <c r="AE296" s="1351"/>
      <c r="AF296" s="1351"/>
      <c r="AG296" s="1351"/>
      <c r="AH296" s="1351"/>
      <c r="AI296" s="1351"/>
      <c r="AJ296" s="1351"/>
      <c r="AK296" s="1351"/>
      <c r="AL296" s="1351"/>
      <c r="AM296" s="1351"/>
      <c r="AN296" s="1351"/>
      <c r="AO296" s="1351"/>
      <c r="AP296" s="1351"/>
      <c r="AQ296" s="1351"/>
      <c r="AR296" s="1351"/>
      <c r="AS296" s="1351"/>
      <c r="AT296" s="1351"/>
      <c r="AU296" s="1351"/>
      <c r="AV296" s="1351"/>
      <c r="AW296" s="1351"/>
      <c r="AX296" s="1351"/>
      <c r="AY296" s="1351"/>
      <c r="AZ296" s="1351"/>
    </row>
    <row r="297" spans="1:52" x14ac:dyDescent="0.2">
      <c r="A297" s="1388"/>
      <c r="B297" s="1435"/>
      <c r="C297" s="1388"/>
      <c r="D297" s="1434"/>
      <c r="E297" s="1435"/>
      <c r="F297" s="1436"/>
      <c r="G297" s="1436"/>
      <c r="H297" s="1437"/>
      <c r="I297" s="1351"/>
      <c r="J297" s="1387"/>
      <c r="K297" s="1351"/>
      <c r="L297" s="1388"/>
      <c r="M297" s="1390"/>
      <c r="N297" s="1351"/>
      <c r="O297" s="1351"/>
      <c r="P297" s="1388"/>
      <c r="Q297" s="1388"/>
      <c r="R297" s="1388"/>
      <c r="S297" s="1351"/>
      <c r="T297" s="1388"/>
      <c r="U297" s="1388"/>
      <c r="V297" s="1434"/>
      <c r="W297" s="1351"/>
      <c r="X297" s="1351"/>
      <c r="Y297" s="1351"/>
      <c r="Z297" s="1351"/>
      <c r="AA297" s="1689"/>
      <c r="AB297" s="1434"/>
      <c r="AC297" s="1351"/>
      <c r="AD297" s="1351"/>
      <c r="AE297" s="1351"/>
      <c r="AF297" s="1351"/>
      <c r="AG297" s="1351"/>
      <c r="AH297" s="1351"/>
      <c r="AI297" s="1351"/>
      <c r="AJ297" s="1351"/>
      <c r="AK297" s="1351"/>
      <c r="AL297" s="1351"/>
      <c r="AM297" s="1351"/>
      <c r="AN297" s="1351"/>
      <c r="AO297" s="1351"/>
      <c r="AP297" s="1351"/>
      <c r="AQ297" s="1351"/>
      <c r="AR297" s="1351"/>
      <c r="AS297" s="1351"/>
      <c r="AT297" s="1351"/>
      <c r="AU297" s="1351"/>
      <c r="AV297" s="1351"/>
      <c r="AW297" s="1351"/>
      <c r="AX297" s="1351"/>
      <c r="AY297" s="1351"/>
      <c r="AZ297" s="1351"/>
    </row>
    <row r="298" spans="1:52" x14ac:dyDescent="0.2">
      <c r="A298" s="1388"/>
      <c r="B298" s="1435"/>
      <c r="C298" s="1388"/>
      <c r="D298" s="1434"/>
      <c r="E298" s="1435"/>
      <c r="F298" s="1436"/>
      <c r="G298" s="1436"/>
      <c r="H298" s="1437"/>
      <c r="I298" s="1351"/>
      <c r="J298" s="1387"/>
      <c r="K298" s="1351"/>
      <c r="L298" s="1388"/>
      <c r="M298" s="1390"/>
      <c r="N298" s="1351"/>
      <c r="O298" s="1351"/>
      <c r="P298" s="1388"/>
      <c r="Q298" s="1388"/>
      <c r="R298" s="1388"/>
      <c r="S298" s="1351"/>
      <c r="T298" s="1388"/>
      <c r="U298" s="1388"/>
      <c r="V298" s="1434"/>
      <c r="W298" s="1351"/>
      <c r="X298" s="1351"/>
      <c r="Y298" s="1351"/>
      <c r="Z298" s="1351"/>
      <c r="AA298" s="1689"/>
      <c r="AB298" s="1434"/>
      <c r="AC298" s="1351"/>
      <c r="AD298" s="1351"/>
      <c r="AE298" s="1351"/>
      <c r="AF298" s="1351"/>
      <c r="AG298" s="1351"/>
      <c r="AH298" s="1351"/>
      <c r="AI298" s="1351"/>
      <c r="AJ298" s="1351"/>
      <c r="AK298" s="1351"/>
      <c r="AL298" s="1351"/>
      <c r="AM298" s="1351"/>
      <c r="AN298" s="1351"/>
      <c r="AO298" s="1351"/>
      <c r="AP298" s="1351"/>
      <c r="AQ298" s="1351"/>
      <c r="AR298" s="1351"/>
      <c r="AS298" s="1351"/>
      <c r="AT298" s="1351"/>
      <c r="AU298" s="1351"/>
      <c r="AV298" s="1351"/>
      <c r="AW298" s="1351"/>
      <c r="AX298" s="1351"/>
      <c r="AY298" s="1351"/>
      <c r="AZ298" s="1351"/>
    </row>
    <row r="299" spans="1:52" x14ac:dyDescent="0.2">
      <c r="A299" s="1388"/>
      <c r="B299" s="1435"/>
      <c r="C299" s="1388"/>
      <c r="D299" s="1434"/>
      <c r="E299" s="1435"/>
      <c r="F299" s="1436"/>
      <c r="G299" s="1436"/>
      <c r="H299" s="1437"/>
      <c r="I299" s="1351"/>
      <c r="J299" s="1387"/>
      <c r="K299" s="1351"/>
      <c r="L299" s="1388"/>
      <c r="M299" s="1390"/>
      <c r="N299" s="1351"/>
      <c r="O299" s="1351"/>
      <c r="P299" s="1388"/>
      <c r="Q299" s="1388"/>
      <c r="R299" s="1388"/>
      <c r="S299" s="1351"/>
      <c r="T299" s="1388"/>
      <c r="U299" s="1388"/>
      <c r="V299" s="1434"/>
      <c r="W299" s="1351"/>
      <c r="X299" s="1351"/>
      <c r="Y299" s="1351"/>
      <c r="Z299" s="1351"/>
      <c r="AA299" s="1689"/>
      <c r="AB299" s="1434"/>
      <c r="AC299" s="1351"/>
      <c r="AD299" s="1351"/>
      <c r="AE299" s="1351"/>
      <c r="AF299" s="1351"/>
      <c r="AG299" s="1351"/>
      <c r="AH299" s="1351"/>
      <c r="AI299" s="1351"/>
      <c r="AJ299" s="1351"/>
      <c r="AK299" s="1351"/>
      <c r="AL299" s="1351"/>
      <c r="AM299" s="1351"/>
      <c r="AN299" s="1351"/>
      <c r="AO299" s="1351"/>
      <c r="AP299" s="1351"/>
      <c r="AQ299" s="1351"/>
      <c r="AR299" s="1351"/>
      <c r="AS299" s="1351"/>
      <c r="AT299" s="1351"/>
      <c r="AU299" s="1351"/>
      <c r="AV299" s="1351"/>
      <c r="AW299" s="1351"/>
      <c r="AX299" s="1351"/>
      <c r="AY299" s="1351"/>
      <c r="AZ299" s="1351"/>
    </row>
    <row r="300" spans="1:52" x14ac:dyDescent="0.2">
      <c r="A300" s="1388"/>
      <c r="B300" s="1435"/>
      <c r="C300" s="1388"/>
      <c r="D300" s="1434"/>
      <c r="E300" s="1435"/>
      <c r="F300" s="1436"/>
      <c r="G300" s="1436"/>
      <c r="H300" s="1437"/>
      <c r="I300" s="1351"/>
      <c r="J300" s="1387"/>
      <c r="K300" s="1351"/>
      <c r="L300" s="1388"/>
      <c r="M300" s="1390"/>
      <c r="N300" s="1351"/>
      <c r="O300" s="1351"/>
      <c r="P300" s="1388"/>
      <c r="Q300" s="1388"/>
      <c r="R300" s="1388"/>
      <c r="S300" s="1351"/>
      <c r="T300" s="1388"/>
      <c r="U300" s="1388"/>
      <c r="V300" s="1434"/>
      <c r="W300" s="1351"/>
      <c r="X300" s="1351"/>
      <c r="Y300" s="1351"/>
      <c r="Z300" s="1351"/>
      <c r="AA300" s="1689"/>
      <c r="AB300" s="1434"/>
      <c r="AC300" s="1351"/>
      <c r="AD300" s="1351"/>
      <c r="AE300" s="1351"/>
      <c r="AF300" s="1351"/>
      <c r="AG300" s="1351"/>
      <c r="AH300" s="1351"/>
      <c r="AI300" s="1351"/>
      <c r="AJ300" s="1351"/>
      <c r="AK300" s="1351"/>
      <c r="AL300" s="1351"/>
      <c r="AM300" s="1351"/>
      <c r="AN300" s="1351"/>
      <c r="AO300" s="1351"/>
      <c r="AP300" s="1351"/>
      <c r="AQ300" s="1351"/>
      <c r="AR300" s="1351"/>
      <c r="AS300" s="1351"/>
      <c r="AT300" s="1351"/>
      <c r="AU300" s="1351"/>
      <c r="AV300" s="1351"/>
      <c r="AW300" s="1351"/>
      <c r="AX300" s="1351"/>
      <c r="AY300" s="1351"/>
      <c r="AZ300" s="1351"/>
    </row>
    <row r="301" spans="1:52" x14ac:dyDescent="0.2">
      <c r="A301" s="13"/>
      <c r="B301" s="238"/>
      <c r="C301" s="20"/>
      <c r="D301" s="243"/>
      <c r="E301" s="238"/>
      <c r="F301" s="177"/>
      <c r="G301" s="177"/>
      <c r="L301" s="20"/>
      <c r="U301" s="20"/>
      <c r="V301" s="243"/>
      <c r="AA301" s="887"/>
      <c r="AB301" s="243"/>
    </row>
    <row r="302" spans="1:52" x14ac:dyDescent="0.2">
      <c r="A302" s="13"/>
      <c r="B302" s="238"/>
      <c r="C302" s="20"/>
      <c r="D302" s="243"/>
      <c r="E302" s="238"/>
      <c r="F302" s="177"/>
      <c r="G302" s="177"/>
      <c r="L302" s="20"/>
      <c r="U302" s="20"/>
      <c r="V302" s="243"/>
      <c r="AA302" s="887"/>
      <c r="AB302" s="243"/>
    </row>
    <row r="303" spans="1:52" x14ac:dyDescent="0.2">
      <c r="A303" s="13"/>
      <c r="B303" s="238"/>
      <c r="C303" s="20"/>
      <c r="D303" s="243"/>
      <c r="E303" s="238"/>
      <c r="F303" s="177"/>
      <c r="G303" s="177"/>
      <c r="L303" s="20"/>
      <c r="U303" s="20"/>
      <c r="V303" s="243"/>
      <c r="AA303" s="887"/>
      <c r="AB303" s="243"/>
    </row>
    <row r="304" spans="1:52" x14ac:dyDescent="0.2">
      <c r="A304" s="13"/>
      <c r="B304" s="238"/>
      <c r="C304" s="20"/>
      <c r="D304" s="243"/>
      <c r="E304" s="238"/>
      <c r="F304" s="177"/>
      <c r="G304" s="177"/>
      <c r="L304" s="20"/>
      <c r="U304" s="20"/>
      <c r="V304" s="243"/>
      <c r="AA304" s="887"/>
      <c r="AB304" s="243"/>
    </row>
    <row r="305" spans="1:28" x14ac:dyDescent="0.2">
      <c r="A305" s="13"/>
      <c r="B305" s="238"/>
      <c r="C305" s="20"/>
      <c r="D305" s="243"/>
      <c r="E305" s="238"/>
      <c r="F305" s="296"/>
      <c r="G305" s="177"/>
      <c r="L305" s="20"/>
      <c r="U305" s="20"/>
      <c r="V305" s="243"/>
      <c r="AA305" s="887"/>
      <c r="AB305" s="243"/>
    </row>
    <row r="306" spans="1:28" x14ac:dyDescent="0.2">
      <c r="A306" s="13"/>
      <c r="B306" s="238"/>
      <c r="C306" s="20"/>
      <c r="D306" s="243"/>
      <c r="E306" s="238"/>
      <c r="F306" s="297"/>
      <c r="G306" s="297"/>
      <c r="L306" s="20"/>
      <c r="U306" s="20"/>
      <c r="V306" s="243"/>
      <c r="AA306" s="887"/>
      <c r="AB306" s="243"/>
    </row>
    <row r="307" spans="1:28" x14ac:dyDescent="0.2">
      <c r="A307" s="13"/>
      <c r="B307" s="238"/>
      <c r="C307" s="20"/>
      <c r="D307" s="243"/>
      <c r="E307" s="238"/>
      <c r="F307" s="297"/>
      <c r="G307" s="297"/>
      <c r="L307" s="20"/>
      <c r="U307" s="20"/>
      <c r="V307" s="243"/>
      <c r="AA307" s="887"/>
      <c r="AB307" s="243"/>
    </row>
    <row r="308" spans="1:28" x14ac:dyDescent="0.2">
      <c r="A308" s="13"/>
      <c r="B308" s="238"/>
      <c r="C308" s="20"/>
      <c r="D308" s="243"/>
      <c r="E308" s="238"/>
      <c r="F308" s="297"/>
      <c r="G308" s="297"/>
      <c r="L308" s="20"/>
      <c r="U308" s="20"/>
      <c r="V308" s="243"/>
      <c r="AA308" s="887"/>
      <c r="AB308" s="243"/>
    </row>
    <row r="309" spans="1:28" x14ac:dyDescent="0.2">
      <c r="A309" s="13"/>
      <c r="B309" s="238"/>
      <c r="C309" s="20"/>
      <c r="D309" s="243"/>
      <c r="E309" s="238"/>
      <c r="F309" s="297"/>
      <c r="G309" s="297"/>
      <c r="L309" s="20"/>
      <c r="U309" s="20"/>
      <c r="V309" s="243"/>
      <c r="AA309" s="887"/>
      <c r="AB309" s="243"/>
    </row>
    <row r="310" spans="1:28" x14ac:dyDescent="0.2">
      <c r="A310" s="13"/>
      <c r="B310" s="238"/>
      <c r="C310" s="20"/>
      <c r="D310" s="243"/>
      <c r="E310" s="238"/>
      <c r="F310" s="297"/>
      <c r="G310" s="297"/>
      <c r="L310" s="20"/>
      <c r="U310" s="20"/>
      <c r="V310" s="243"/>
      <c r="AA310" s="887"/>
      <c r="AB310" s="243"/>
    </row>
    <row r="311" spans="1:28" x14ac:dyDescent="0.2">
      <c r="A311" s="13"/>
      <c r="B311" s="238"/>
      <c r="C311" s="20"/>
      <c r="D311" s="243"/>
      <c r="E311" s="238"/>
      <c r="F311" s="297"/>
      <c r="G311" s="297"/>
      <c r="L311" s="20"/>
      <c r="U311" s="20"/>
      <c r="V311" s="243"/>
      <c r="AA311" s="887"/>
      <c r="AB311" s="243"/>
    </row>
    <row r="312" spans="1:28" x14ac:dyDescent="0.2">
      <c r="A312" s="13"/>
      <c r="B312" s="238"/>
      <c r="C312" s="20"/>
      <c r="D312" s="243"/>
      <c r="E312" s="238"/>
      <c r="F312" s="297"/>
      <c r="G312" s="297"/>
      <c r="L312" s="20"/>
      <c r="U312" s="20"/>
      <c r="V312" s="243"/>
      <c r="AA312" s="887"/>
      <c r="AB312" s="243"/>
    </row>
    <row r="313" spans="1:28" x14ac:dyDescent="0.2">
      <c r="A313" s="13"/>
      <c r="B313" s="238"/>
      <c r="C313" s="20"/>
      <c r="D313" s="243"/>
      <c r="E313" s="238"/>
      <c r="F313" s="297"/>
      <c r="G313" s="297"/>
      <c r="L313" s="20"/>
      <c r="U313" s="20"/>
      <c r="V313" s="243"/>
      <c r="AA313" s="887"/>
      <c r="AB313" s="243"/>
    </row>
    <row r="314" spans="1:28" x14ac:dyDescent="0.2">
      <c r="A314" s="13"/>
      <c r="B314" s="238"/>
      <c r="C314" s="20"/>
      <c r="D314" s="243"/>
      <c r="E314" s="238"/>
      <c r="F314" s="297"/>
      <c r="G314" s="297"/>
      <c r="L314" s="20"/>
      <c r="U314" s="20"/>
      <c r="V314" s="243"/>
      <c r="AA314" s="887"/>
      <c r="AB314" s="243"/>
    </row>
    <row r="315" spans="1:28" x14ac:dyDescent="0.2">
      <c r="A315" s="13"/>
      <c r="B315" s="238"/>
      <c r="C315" s="20"/>
      <c r="D315" s="243"/>
      <c r="E315" s="238"/>
      <c r="F315" s="297"/>
      <c r="G315" s="297"/>
      <c r="L315" s="20"/>
      <c r="U315" s="20"/>
      <c r="V315" s="243"/>
      <c r="AA315" s="887"/>
      <c r="AB315" s="243"/>
    </row>
    <row r="316" spans="1:28" x14ac:dyDescent="0.2">
      <c r="A316" s="13"/>
      <c r="B316" s="238"/>
      <c r="C316" s="20"/>
      <c r="D316" s="243"/>
      <c r="E316" s="238"/>
      <c r="F316" s="297"/>
      <c r="G316" s="297"/>
      <c r="L316" s="20"/>
      <c r="U316" s="20"/>
      <c r="V316" s="243"/>
      <c r="AA316" s="887"/>
      <c r="AB316" s="243"/>
    </row>
    <row r="317" spans="1:28" x14ac:dyDescent="0.2">
      <c r="A317" s="13"/>
      <c r="B317" s="238"/>
      <c r="C317" s="20"/>
      <c r="D317" s="243"/>
      <c r="E317" s="238"/>
      <c r="F317" s="297"/>
      <c r="G317" s="297"/>
      <c r="L317" s="20"/>
      <c r="U317" s="20"/>
      <c r="V317" s="243"/>
      <c r="AA317" s="887"/>
      <c r="AB317" s="243"/>
    </row>
    <row r="318" spans="1:28" x14ac:dyDescent="0.2">
      <c r="A318" s="13"/>
      <c r="B318" s="238"/>
      <c r="C318" s="20"/>
      <c r="D318" s="243"/>
      <c r="E318" s="238"/>
      <c r="F318" s="297"/>
      <c r="G318" s="297"/>
      <c r="L318" s="20"/>
      <c r="U318" s="20"/>
      <c r="V318" s="243"/>
      <c r="AA318" s="887"/>
      <c r="AB318" s="243"/>
    </row>
    <row r="319" spans="1:28" x14ac:dyDescent="0.2">
      <c r="A319" s="13"/>
      <c r="B319" s="238"/>
      <c r="C319" s="20"/>
      <c r="D319" s="243"/>
      <c r="E319" s="238"/>
      <c r="F319" s="297"/>
      <c r="G319" s="297"/>
      <c r="L319" s="20"/>
      <c r="U319" s="20"/>
      <c r="V319" s="243"/>
      <c r="AA319" s="887"/>
      <c r="AB319" s="243"/>
    </row>
    <row r="320" spans="1:28" x14ac:dyDescent="0.2">
      <c r="A320" s="13"/>
      <c r="B320" s="238"/>
      <c r="C320" s="20"/>
      <c r="D320" s="243"/>
      <c r="E320" s="238"/>
      <c r="F320" s="297"/>
      <c r="G320" s="297"/>
      <c r="L320" s="20"/>
      <c r="U320" s="20"/>
      <c r="V320" s="243"/>
      <c r="AA320" s="887"/>
      <c r="AB320" s="243"/>
    </row>
    <row r="321" spans="1:28" x14ac:dyDescent="0.2">
      <c r="A321" s="13"/>
      <c r="B321" s="238"/>
      <c r="C321" s="20"/>
      <c r="D321" s="243"/>
      <c r="E321" s="238"/>
      <c r="F321" s="297"/>
      <c r="G321" s="297"/>
      <c r="L321" s="20"/>
      <c r="U321" s="20"/>
      <c r="V321" s="243"/>
      <c r="AA321" s="887"/>
      <c r="AB321" s="243"/>
    </row>
    <row r="322" spans="1:28" x14ac:dyDescent="0.2">
      <c r="A322" s="13"/>
      <c r="B322" s="238"/>
      <c r="C322" s="20"/>
      <c r="D322" s="243"/>
      <c r="E322" s="238"/>
      <c r="F322" s="297"/>
      <c r="G322" s="297"/>
      <c r="L322" s="20"/>
      <c r="U322" s="20"/>
      <c r="V322" s="243"/>
      <c r="AA322" s="887"/>
      <c r="AB322" s="243"/>
    </row>
    <row r="323" spans="1:28" x14ac:dyDescent="0.2">
      <c r="A323" s="13"/>
      <c r="B323" s="238"/>
      <c r="C323" s="20"/>
      <c r="D323" s="243"/>
      <c r="E323" s="238"/>
      <c r="F323" s="297"/>
      <c r="G323" s="297"/>
      <c r="L323" s="20"/>
      <c r="U323" s="20"/>
      <c r="V323" s="243"/>
      <c r="AA323" s="887"/>
      <c r="AB323" s="243"/>
    </row>
    <row r="324" spans="1:28" x14ac:dyDescent="0.2">
      <c r="A324" s="13"/>
      <c r="B324" s="238"/>
      <c r="C324" s="20"/>
      <c r="D324" s="243"/>
      <c r="E324" s="238"/>
      <c r="F324" s="297"/>
      <c r="G324" s="297"/>
      <c r="L324" s="20"/>
      <c r="U324" s="20"/>
      <c r="V324" s="243"/>
      <c r="AA324" s="887"/>
      <c r="AB324" s="243"/>
    </row>
    <row r="325" spans="1:28" x14ac:dyDescent="0.2">
      <c r="A325" s="13"/>
      <c r="B325" s="238"/>
      <c r="C325" s="20"/>
      <c r="D325" s="243"/>
      <c r="E325" s="238"/>
      <c r="F325" s="297"/>
      <c r="G325" s="297"/>
      <c r="L325" s="20"/>
      <c r="U325" s="20"/>
      <c r="V325" s="243"/>
      <c r="AA325" s="887"/>
      <c r="AB325" s="243"/>
    </row>
    <row r="326" spans="1:28" x14ac:dyDescent="0.2">
      <c r="A326" s="13"/>
      <c r="B326" s="238"/>
      <c r="C326" s="20"/>
      <c r="D326" s="243"/>
      <c r="E326" s="238"/>
      <c r="F326" s="297"/>
      <c r="G326" s="297"/>
      <c r="L326" s="20"/>
      <c r="U326" s="20"/>
      <c r="V326" s="243"/>
      <c r="AA326" s="887"/>
      <c r="AB326" s="243"/>
    </row>
    <row r="327" spans="1:28" x14ac:dyDescent="0.2">
      <c r="A327" s="13"/>
      <c r="B327" s="238"/>
      <c r="C327" s="20"/>
      <c r="D327" s="243"/>
      <c r="E327" s="238"/>
      <c r="F327" s="297"/>
      <c r="G327" s="297"/>
      <c r="L327" s="20"/>
      <c r="U327" s="20"/>
      <c r="V327" s="243"/>
      <c r="AA327" s="887"/>
      <c r="AB327" s="243"/>
    </row>
    <row r="328" spans="1:28" x14ac:dyDescent="0.2">
      <c r="A328" s="13"/>
      <c r="B328" s="238"/>
      <c r="C328" s="20"/>
      <c r="D328" s="243"/>
      <c r="E328" s="238"/>
      <c r="F328" s="297"/>
      <c r="G328" s="297"/>
      <c r="L328" s="20"/>
      <c r="U328" s="20"/>
      <c r="V328" s="243"/>
      <c r="AA328" s="887"/>
      <c r="AB328" s="243"/>
    </row>
    <row r="329" spans="1:28" x14ac:dyDescent="0.2">
      <c r="A329" s="13"/>
      <c r="B329" s="238"/>
      <c r="C329" s="20"/>
      <c r="D329" s="243"/>
      <c r="E329" s="238"/>
      <c r="F329" s="297"/>
      <c r="G329" s="297"/>
      <c r="L329" s="20"/>
      <c r="U329" s="20"/>
      <c r="V329" s="243"/>
      <c r="AA329" s="887"/>
      <c r="AB329" s="243"/>
    </row>
    <row r="330" spans="1:28" x14ac:dyDescent="0.2">
      <c r="A330" s="13"/>
      <c r="B330" s="238"/>
      <c r="C330" s="20"/>
      <c r="D330" s="243"/>
      <c r="E330" s="238"/>
      <c r="F330" s="297"/>
      <c r="G330" s="297"/>
      <c r="L330" s="20"/>
      <c r="U330" s="20"/>
      <c r="V330" s="243"/>
      <c r="AA330" s="887"/>
      <c r="AB330" s="243"/>
    </row>
    <row r="331" spans="1:28" x14ac:dyDescent="0.2">
      <c r="A331" s="13"/>
      <c r="B331" s="238"/>
      <c r="C331" s="20"/>
      <c r="D331" s="243"/>
      <c r="E331" s="238"/>
      <c r="F331" s="297"/>
      <c r="G331" s="297"/>
      <c r="L331" s="20"/>
      <c r="U331" s="20"/>
      <c r="V331" s="243"/>
      <c r="AA331" s="887"/>
      <c r="AB331" s="243"/>
    </row>
    <row r="332" spans="1:28" x14ac:dyDescent="0.2">
      <c r="A332" s="13"/>
      <c r="B332" s="238"/>
      <c r="C332" s="20"/>
      <c r="D332" s="243"/>
      <c r="E332" s="238"/>
      <c r="F332" s="297"/>
      <c r="G332" s="297"/>
      <c r="L332" s="20"/>
      <c r="U332" s="20"/>
      <c r="V332" s="243"/>
      <c r="AA332" s="887"/>
      <c r="AB332" s="243"/>
    </row>
    <row r="333" spans="1:28" x14ac:dyDescent="0.2">
      <c r="A333" s="13"/>
      <c r="B333" s="238"/>
      <c r="C333" s="20"/>
      <c r="D333" s="243"/>
      <c r="E333" s="238"/>
      <c r="F333" s="297"/>
      <c r="G333" s="297"/>
      <c r="L333" s="20"/>
      <c r="U333" s="20"/>
      <c r="V333" s="243"/>
      <c r="AA333" s="887"/>
      <c r="AB333" s="243"/>
    </row>
    <row r="334" spans="1:28" x14ac:dyDescent="0.2">
      <c r="A334" s="13"/>
      <c r="B334" s="238"/>
      <c r="C334" s="20"/>
      <c r="D334" s="243"/>
      <c r="E334" s="238"/>
      <c r="F334" s="297"/>
      <c r="G334" s="297"/>
      <c r="L334" s="20"/>
      <c r="U334" s="20"/>
      <c r="V334" s="243"/>
      <c r="AA334" s="887"/>
      <c r="AB334" s="243"/>
    </row>
    <row r="335" spans="1:28" x14ac:dyDescent="0.2">
      <c r="A335" s="13"/>
      <c r="B335" s="238"/>
      <c r="C335" s="20"/>
      <c r="D335" s="243"/>
      <c r="E335" s="238"/>
      <c r="F335" s="297"/>
      <c r="G335" s="297"/>
      <c r="L335" s="20"/>
      <c r="U335" s="20"/>
      <c r="V335" s="243"/>
      <c r="AA335" s="887"/>
      <c r="AB335" s="243"/>
    </row>
    <row r="336" spans="1:28" x14ac:dyDescent="0.2">
      <c r="A336" s="13"/>
      <c r="B336" s="238"/>
      <c r="C336" s="20"/>
      <c r="D336" s="243"/>
      <c r="E336" s="238"/>
      <c r="F336" s="297"/>
      <c r="G336" s="297"/>
      <c r="L336" s="20"/>
      <c r="U336" s="20"/>
      <c r="V336" s="243"/>
      <c r="AA336" s="887"/>
      <c r="AB336" s="243"/>
    </row>
    <row r="337" spans="1:28" x14ac:dyDescent="0.2">
      <c r="A337" s="13"/>
      <c r="B337" s="238"/>
      <c r="C337" s="20"/>
      <c r="D337" s="243"/>
      <c r="E337" s="238"/>
      <c r="F337" s="297"/>
      <c r="G337" s="297"/>
      <c r="L337" s="20"/>
      <c r="U337" s="20"/>
      <c r="V337" s="243"/>
      <c r="AA337" s="887"/>
      <c r="AB337" s="243"/>
    </row>
    <row r="338" spans="1:28" x14ac:dyDescent="0.2">
      <c r="A338" s="13"/>
      <c r="B338" s="238"/>
      <c r="C338" s="20"/>
      <c r="D338" s="243"/>
      <c r="E338" s="238"/>
      <c r="F338" s="297"/>
      <c r="G338" s="297"/>
      <c r="L338" s="20"/>
      <c r="U338" s="20"/>
      <c r="V338" s="243"/>
      <c r="AA338" s="887"/>
      <c r="AB338" s="243"/>
    </row>
    <row r="339" spans="1:28" x14ac:dyDescent="0.2">
      <c r="A339" s="13"/>
      <c r="B339" s="238"/>
      <c r="C339" s="20"/>
      <c r="D339" s="243"/>
      <c r="E339" s="238"/>
      <c r="F339" s="297"/>
      <c r="G339" s="297"/>
      <c r="L339" s="20"/>
      <c r="U339" s="20"/>
      <c r="V339" s="243"/>
      <c r="AA339" s="887"/>
      <c r="AB339" s="243"/>
    </row>
    <row r="340" spans="1:28" x14ac:dyDescent="0.2">
      <c r="A340" s="13"/>
      <c r="B340" s="238"/>
      <c r="C340" s="20"/>
      <c r="D340" s="243"/>
      <c r="E340" s="238"/>
      <c r="F340" s="297"/>
      <c r="G340" s="297"/>
      <c r="L340" s="20"/>
      <c r="U340" s="20"/>
      <c r="V340" s="243"/>
      <c r="AA340" s="887"/>
      <c r="AB340" s="243"/>
    </row>
    <row r="341" spans="1:28" x14ac:dyDescent="0.2">
      <c r="A341" s="13"/>
      <c r="B341" s="238"/>
      <c r="C341" s="20"/>
      <c r="D341" s="243"/>
      <c r="E341" s="238"/>
      <c r="F341" s="297"/>
      <c r="G341" s="297"/>
      <c r="L341" s="20"/>
      <c r="U341" s="20"/>
      <c r="V341" s="243"/>
      <c r="AA341" s="887"/>
      <c r="AB341" s="243"/>
    </row>
    <row r="342" spans="1:28" x14ac:dyDescent="0.2">
      <c r="A342" s="13"/>
      <c r="B342" s="238"/>
      <c r="C342" s="20"/>
      <c r="D342" s="243"/>
      <c r="E342" s="238"/>
      <c r="F342" s="297"/>
      <c r="G342" s="297"/>
      <c r="L342" s="20"/>
      <c r="U342" s="20"/>
      <c r="V342" s="243"/>
      <c r="AA342" s="887"/>
      <c r="AB342" s="243"/>
    </row>
    <row r="343" spans="1:28" x14ac:dyDescent="0.2">
      <c r="A343" s="13"/>
      <c r="B343" s="238"/>
      <c r="C343" s="20"/>
      <c r="D343" s="243"/>
      <c r="E343" s="238"/>
      <c r="F343" s="297"/>
      <c r="G343" s="297"/>
      <c r="L343" s="20"/>
      <c r="U343" s="20"/>
      <c r="V343" s="243"/>
      <c r="AA343" s="887"/>
      <c r="AB343" s="243"/>
    </row>
    <row r="344" spans="1:28" x14ac:dyDescent="0.2">
      <c r="A344" s="13"/>
      <c r="B344" s="238"/>
      <c r="C344" s="20"/>
      <c r="D344" s="243"/>
      <c r="E344" s="238"/>
      <c r="F344" s="297"/>
      <c r="G344" s="297"/>
      <c r="L344" s="20"/>
      <c r="U344" s="20"/>
      <c r="V344" s="243"/>
      <c r="AA344" s="887"/>
      <c r="AB344" s="243"/>
    </row>
    <row r="345" spans="1:28" x14ac:dyDescent="0.2">
      <c r="A345" s="13"/>
      <c r="B345" s="238"/>
      <c r="C345" s="20"/>
      <c r="D345" s="243"/>
      <c r="E345" s="238"/>
      <c r="F345" s="297"/>
      <c r="G345" s="297"/>
      <c r="L345" s="20"/>
      <c r="U345" s="20"/>
      <c r="V345" s="243"/>
      <c r="AA345" s="887"/>
      <c r="AB345" s="243"/>
    </row>
    <row r="346" spans="1:28" x14ac:dyDescent="0.2">
      <c r="A346" s="13"/>
      <c r="B346" s="238"/>
      <c r="C346" s="20"/>
      <c r="D346" s="243"/>
      <c r="E346" s="238"/>
      <c r="F346" s="297"/>
      <c r="G346" s="297"/>
      <c r="L346" s="20"/>
      <c r="U346" s="20"/>
      <c r="V346" s="243"/>
      <c r="AA346" s="887"/>
      <c r="AB346" s="243"/>
    </row>
    <row r="347" spans="1:28" x14ac:dyDescent="0.2">
      <c r="A347" s="13"/>
      <c r="B347" s="238"/>
      <c r="C347" s="20"/>
      <c r="D347" s="243"/>
      <c r="E347" s="238"/>
      <c r="F347" s="297"/>
      <c r="G347" s="297"/>
      <c r="L347" s="20"/>
      <c r="U347" s="20"/>
      <c r="V347" s="243"/>
      <c r="AA347" s="887"/>
      <c r="AB347" s="243"/>
    </row>
    <row r="348" spans="1:28" x14ac:dyDescent="0.2">
      <c r="A348" s="13"/>
      <c r="B348" s="238"/>
      <c r="C348" s="20"/>
      <c r="D348" s="243"/>
      <c r="E348" s="238"/>
      <c r="F348" s="297"/>
      <c r="G348" s="297"/>
      <c r="L348" s="20"/>
      <c r="U348" s="20"/>
      <c r="V348" s="243"/>
      <c r="AA348" s="887"/>
      <c r="AB348" s="243"/>
    </row>
    <row r="349" spans="1:28" x14ac:dyDescent="0.2">
      <c r="A349" s="13"/>
      <c r="B349" s="238"/>
      <c r="C349" s="20"/>
      <c r="D349" s="243"/>
      <c r="E349" s="238"/>
      <c r="F349" s="297"/>
      <c r="G349" s="297"/>
      <c r="L349" s="20"/>
      <c r="U349" s="20"/>
      <c r="V349" s="243"/>
      <c r="AA349" s="887"/>
      <c r="AB349" s="243"/>
    </row>
    <row r="350" spans="1:28" x14ac:dyDescent="0.2">
      <c r="A350" s="13"/>
      <c r="B350" s="238"/>
      <c r="C350" s="20"/>
      <c r="D350" s="243"/>
      <c r="E350" s="238"/>
      <c r="F350" s="297"/>
      <c r="G350" s="297"/>
      <c r="L350" s="20"/>
      <c r="U350" s="20"/>
      <c r="V350" s="243"/>
      <c r="AA350" s="887"/>
      <c r="AB350" s="243"/>
    </row>
    <row r="351" spans="1:28" x14ac:dyDescent="0.2">
      <c r="A351" s="13"/>
      <c r="B351" s="238"/>
      <c r="C351" s="20"/>
      <c r="D351" s="243"/>
      <c r="E351" s="238"/>
      <c r="F351" s="297"/>
      <c r="G351" s="297"/>
      <c r="L351" s="20"/>
      <c r="U351" s="20"/>
      <c r="V351" s="243"/>
      <c r="AA351" s="887"/>
      <c r="AB351" s="243"/>
    </row>
    <row r="352" spans="1:28" x14ac:dyDescent="0.2">
      <c r="A352" s="13"/>
      <c r="B352" s="238"/>
      <c r="C352" s="20"/>
      <c r="D352" s="243"/>
      <c r="E352" s="238"/>
      <c r="F352" s="297"/>
      <c r="G352" s="297"/>
      <c r="L352" s="20"/>
      <c r="U352" s="20"/>
      <c r="V352" s="243"/>
      <c r="AA352" s="887"/>
      <c r="AB352" s="243"/>
    </row>
    <row r="353" spans="1:28" x14ac:dyDescent="0.2">
      <c r="A353" s="13"/>
      <c r="B353" s="238"/>
      <c r="C353" s="20"/>
      <c r="D353" s="243"/>
      <c r="E353" s="238"/>
      <c r="F353" s="297"/>
      <c r="G353" s="297"/>
      <c r="L353" s="20"/>
      <c r="U353" s="20"/>
      <c r="V353" s="243"/>
      <c r="AA353" s="887"/>
      <c r="AB353" s="243"/>
    </row>
    <row r="354" spans="1:28" x14ac:dyDescent="0.2">
      <c r="A354" s="13"/>
      <c r="B354" s="238"/>
      <c r="C354" s="20"/>
      <c r="D354" s="243"/>
      <c r="E354" s="238"/>
      <c r="F354" s="297"/>
      <c r="G354" s="297"/>
      <c r="L354" s="20"/>
      <c r="U354" s="20"/>
      <c r="V354" s="243"/>
      <c r="AA354" s="887"/>
      <c r="AB354" s="243"/>
    </row>
    <row r="355" spans="1:28" x14ac:dyDescent="0.2">
      <c r="A355" s="13"/>
      <c r="B355" s="238"/>
      <c r="C355" s="20"/>
      <c r="D355" s="243"/>
      <c r="E355" s="238"/>
      <c r="F355" s="297"/>
      <c r="G355" s="297"/>
      <c r="L355" s="20"/>
      <c r="U355" s="20"/>
      <c r="V355" s="243"/>
      <c r="AA355" s="887"/>
      <c r="AB355" s="243"/>
    </row>
    <row r="356" spans="1:28" x14ac:dyDescent="0.2">
      <c r="A356" s="13"/>
      <c r="B356" s="238"/>
      <c r="C356" s="20"/>
      <c r="D356" s="243"/>
      <c r="E356" s="238"/>
      <c r="F356" s="297"/>
      <c r="G356" s="297"/>
      <c r="L356" s="20"/>
      <c r="U356" s="20"/>
      <c r="V356" s="243"/>
      <c r="AA356" s="887"/>
      <c r="AB356" s="243"/>
    </row>
    <row r="357" spans="1:28" x14ac:dyDescent="0.2">
      <c r="A357" s="13"/>
      <c r="B357" s="238"/>
      <c r="C357" s="20"/>
      <c r="D357" s="243"/>
      <c r="E357" s="238"/>
      <c r="F357" s="297"/>
      <c r="G357" s="297"/>
      <c r="L357" s="20"/>
      <c r="U357" s="20"/>
      <c r="V357" s="243"/>
      <c r="AA357" s="887"/>
      <c r="AB357" s="243"/>
    </row>
    <row r="358" spans="1:28" x14ac:dyDescent="0.2">
      <c r="A358" s="13"/>
      <c r="B358" s="238"/>
      <c r="C358" s="20"/>
      <c r="D358" s="243"/>
      <c r="E358" s="238"/>
      <c r="F358" s="297"/>
      <c r="G358" s="297"/>
      <c r="L358" s="20"/>
      <c r="U358" s="20"/>
      <c r="V358" s="243"/>
      <c r="AA358" s="887"/>
      <c r="AB358" s="243"/>
    </row>
    <row r="359" spans="1:28" x14ac:dyDescent="0.2">
      <c r="A359" s="13"/>
      <c r="B359" s="238"/>
      <c r="C359" s="20"/>
      <c r="D359" s="243"/>
      <c r="E359" s="238"/>
      <c r="F359" s="297"/>
      <c r="G359" s="297"/>
      <c r="L359" s="20"/>
      <c r="U359" s="20"/>
      <c r="V359" s="243"/>
      <c r="AA359" s="887"/>
      <c r="AB359" s="243"/>
    </row>
    <row r="360" spans="1:28" x14ac:dyDescent="0.2">
      <c r="A360" s="13"/>
      <c r="B360" s="238"/>
      <c r="C360" s="20"/>
      <c r="D360" s="243"/>
      <c r="E360" s="238"/>
      <c r="F360" s="297"/>
      <c r="G360" s="297"/>
      <c r="L360" s="20"/>
      <c r="U360" s="20"/>
      <c r="V360" s="243"/>
      <c r="AA360" s="887"/>
      <c r="AB360" s="243"/>
    </row>
    <row r="361" spans="1:28" x14ac:dyDescent="0.2">
      <c r="A361" s="13"/>
      <c r="B361" s="238"/>
      <c r="C361" s="20"/>
      <c r="D361" s="243"/>
      <c r="E361" s="238"/>
      <c r="F361" s="297"/>
      <c r="G361" s="297"/>
      <c r="L361" s="20"/>
      <c r="U361" s="20"/>
      <c r="V361" s="243"/>
      <c r="AA361" s="887"/>
      <c r="AB361" s="243"/>
    </row>
    <row r="362" spans="1:28" x14ac:dyDescent="0.2">
      <c r="A362" s="13"/>
      <c r="B362" s="238"/>
      <c r="C362" s="20"/>
      <c r="D362" s="243"/>
      <c r="E362" s="238"/>
      <c r="F362" s="297"/>
      <c r="G362" s="297"/>
      <c r="L362" s="20"/>
      <c r="U362" s="20"/>
      <c r="V362" s="243"/>
      <c r="AA362" s="887"/>
      <c r="AB362" s="243"/>
    </row>
    <row r="363" spans="1:28" x14ac:dyDescent="0.2">
      <c r="A363" s="13"/>
      <c r="B363" s="238"/>
      <c r="C363" s="20"/>
      <c r="D363" s="243"/>
      <c r="E363" s="238"/>
      <c r="F363" s="297"/>
      <c r="G363" s="297"/>
      <c r="L363" s="20"/>
      <c r="U363" s="20"/>
      <c r="V363" s="243"/>
      <c r="AA363" s="887"/>
      <c r="AB363" s="243"/>
    </row>
    <row r="364" spans="1:28" x14ac:dyDescent="0.2">
      <c r="A364" s="13"/>
      <c r="B364" s="238"/>
      <c r="C364" s="20"/>
      <c r="D364" s="243"/>
      <c r="E364" s="238"/>
      <c r="F364" s="297"/>
      <c r="G364" s="297"/>
      <c r="L364" s="20"/>
      <c r="U364" s="20"/>
      <c r="V364" s="243"/>
      <c r="AA364" s="887"/>
      <c r="AB364" s="243"/>
    </row>
    <row r="365" spans="1:28" x14ac:dyDescent="0.2">
      <c r="A365" s="13"/>
      <c r="B365" s="238"/>
      <c r="C365" s="20"/>
      <c r="D365" s="243"/>
      <c r="E365" s="238"/>
      <c r="F365" s="297"/>
      <c r="G365" s="297"/>
      <c r="L365" s="20"/>
      <c r="U365" s="20"/>
      <c r="V365" s="243"/>
      <c r="AA365" s="887"/>
      <c r="AB365" s="243"/>
    </row>
    <row r="366" spans="1:28" x14ac:dyDescent="0.2">
      <c r="A366" s="13"/>
      <c r="B366" s="238"/>
      <c r="C366" s="20"/>
      <c r="D366" s="243"/>
      <c r="E366" s="238"/>
      <c r="F366" s="297"/>
      <c r="G366" s="297"/>
      <c r="L366" s="20"/>
      <c r="U366" s="20"/>
      <c r="V366" s="243"/>
      <c r="AA366" s="887"/>
      <c r="AB366" s="243"/>
    </row>
    <row r="367" spans="1:28" x14ac:dyDescent="0.2">
      <c r="A367" s="13"/>
      <c r="B367" s="238"/>
      <c r="C367" s="20"/>
      <c r="D367" s="243"/>
      <c r="E367" s="238"/>
      <c r="F367" s="297"/>
      <c r="G367" s="297"/>
      <c r="L367" s="20"/>
      <c r="U367" s="20"/>
      <c r="V367" s="243"/>
      <c r="AA367" s="887"/>
      <c r="AB367" s="243"/>
    </row>
    <row r="368" spans="1:28" x14ac:dyDescent="0.2">
      <c r="A368" s="13"/>
      <c r="B368" s="238"/>
      <c r="C368" s="20"/>
      <c r="D368" s="243"/>
      <c r="E368" s="238"/>
      <c r="F368" s="297"/>
      <c r="G368" s="297"/>
      <c r="L368" s="20"/>
      <c r="U368" s="20"/>
      <c r="V368" s="243"/>
      <c r="AA368" s="887"/>
      <c r="AB368" s="243"/>
    </row>
    <row r="369" spans="1:28" x14ac:dyDescent="0.2">
      <c r="A369" s="13"/>
      <c r="B369" s="238"/>
      <c r="C369" s="20"/>
      <c r="D369" s="243"/>
      <c r="E369" s="238"/>
      <c r="F369" s="297"/>
      <c r="G369" s="297"/>
      <c r="L369" s="20"/>
      <c r="U369" s="20"/>
      <c r="V369" s="243"/>
      <c r="AA369" s="887"/>
      <c r="AB369" s="243"/>
    </row>
    <row r="370" spans="1:28" x14ac:dyDescent="0.2">
      <c r="A370" s="13"/>
      <c r="B370" s="238"/>
      <c r="C370" s="20"/>
      <c r="D370" s="243"/>
      <c r="E370" s="238"/>
      <c r="F370" s="297"/>
      <c r="G370" s="297"/>
      <c r="L370" s="20"/>
      <c r="U370" s="20"/>
      <c r="V370" s="243"/>
      <c r="AA370" s="887"/>
      <c r="AB370" s="243"/>
    </row>
    <row r="371" spans="1:28" x14ac:dyDescent="0.2">
      <c r="A371" s="13"/>
      <c r="B371" s="238"/>
      <c r="C371" s="20"/>
      <c r="D371" s="243"/>
      <c r="E371" s="238"/>
      <c r="F371" s="297"/>
      <c r="G371" s="297"/>
      <c r="L371" s="20"/>
      <c r="U371" s="20"/>
      <c r="V371" s="243"/>
      <c r="AA371" s="887"/>
      <c r="AB371" s="243"/>
    </row>
    <row r="372" spans="1:28" x14ac:dyDescent="0.2">
      <c r="A372" s="13"/>
      <c r="B372" s="238"/>
      <c r="C372" s="20"/>
      <c r="D372" s="243"/>
      <c r="E372" s="238"/>
      <c r="F372" s="297"/>
      <c r="G372" s="297"/>
      <c r="L372" s="20"/>
      <c r="U372" s="20"/>
      <c r="V372" s="243"/>
      <c r="AA372" s="887"/>
      <c r="AB372" s="243"/>
    </row>
    <row r="373" spans="1:28" x14ac:dyDescent="0.2">
      <c r="A373" s="13"/>
      <c r="B373" s="238"/>
      <c r="C373" s="20"/>
      <c r="D373" s="243"/>
      <c r="E373" s="238"/>
      <c r="F373" s="297"/>
      <c r="G373" s="297"/>
      <c r="L373" s="20"/>
      <c r="U373" s="20"/>
      <c r="V373" s="243"/>
      <c r="AA373" s="887"/>
      <c r="AB373" s="243"/>
    </row>
    <row r="374" spans="1:28" x14ac:dyDescent="0.2">
      <c r="A374" s="13"/>
      <c r="B374" s="238"/>
      <c r="C374" s="20"/>
      <c r="D374" s="243"/>
      <c r="E374" s="238"/>
      <c r="F374" s="297"/>
      <c r="G374" s="297"/>
      <c r="L374" s="20"/>
      <c r="U374" s="20"/>
      <c r="V374" s="243"/>
      <c r="AA374" s="887"/>
      <c r="AB374" s="243"/>
    </row>
    <row r="375" spans="1:28" x14ac:dyDescent="0.2">
      <c r="A375" s="13"/>
      <c r="B375" s="238"/>
      <c r="C375" s="20"/>
      <c r="D375" s="243"/>
      <c r="E375" s="238"/>
      <c r="F375" s="297"/>
      <c r="G375" s="297"/>
      <c r="L375" s="20"/>
      <c r="U375" s="20"/>
      <c r="V375" s="243"/>
      <c r="AA375" s="887"/>
      <c r="AB375" s="243"/>
    </row>
    <row r="376" spans="1:28" x14ac:dyDescent="0.2">
      <c r="A376" s="13"/>
      <c r="B376" s="238"/>
      <c r="C376" s="20"/>
      <c r="D376" s="243"/>
      <c r="E376" s="238"/>
      <c r="F376" s="297"/>
      <c r="G376" s="297"/>
      <c r="L376" s="20"/>
      <c r="U376" s="20"/>
      <c r="V376" s="243"/>
      <c r="AA376" s="887"/>
      <c r="AB376" s="243"/>
    </row>
    <row r="377" spans="1:28" x14ac:dyDescent="0.2">
      <c r="A377" s="13"/>
      <c r="B377" s="238"/>
      <c r="C377" s="20"/>
      <c r="D377" s="243"/>
      <c r="E377" s="238"/>
      <c r="F377" s="297"/>
      <c r="G377" s="297"/>
      <c r="L377" s="20"/>
      <c r="U377" s="20"/>
      <c r="V377" s="243"/>
      <c r="AA377" s="887"/>
      <c r="AB377" s="243"/>
    </row>
    <row r="378" spans="1:28" x14ac:dyDescent="0.2">
      <c r="A378" s="13"/>
      <c r="B378" s="238"/>
      <c r="C378" s="20"/>
      <c r="D378" s="243"/>
      <c r="E378" s="238"/>
      <c r="F378" s="297"/>
      <c r="G378" s="297"/>
      <c r="L378" s="20"/>
      <c r="U378" s="20"/>
      <c r="V378" s="243"/>
      <c r="AA378" s="887"/>
      <c r="AB378" s="243"/>
    </row>
    <row r="379" spans="1:28" x14ac:dyDescent="0.2">
      <c r="A379" s="13"/>
      <c r="B379" s="238"/>
      <c r="C379" s="20"/>
      <c r="D379" s="243"/>
      <c r="E379" s="238"/>
      <c r="F379" s="297"/>
      <c r="G379" s="297"/>
      <c r="L379" s="20"/>
      <c r="U379" s="20"/>
      <c r="V379" s="243"/>
      <c r="AA379" s="887"/>
      <c r="AB379" s="243"/>
    </row>
    <row r="380" spans="1:28" x14ac:dyDescent="0.2">
      <c r="A380" s="13"/>
      <c r="B380" s="238"/>
      <c r="C380" s="20"/>
      <c r="D380" s="243"/>
      <c r="E380" s="238"/>
      <c r="F380" s="297"/>
      <c r="G380" s="297"/>
      <c r="L380" s="20"/>
      <c r="U380" s="20"/>
      <c r="V380" s="243"/>
      <c r="AA380" s="887"/>
      <c r="AB380" s="243"/>
    </row>
    <row r="381" spans="1:28" x14ac:dyDescent="0.2">
      <c r="A381" s="13"/>
      <c r="B381" s="238"/>
      <c r="C381" s="20"/>
      <c r="D381" s="243"/>
      <c r="E381" s="238"/>
      <c r="F381" s="297"/>
      <c r="G381" s="297"/>
      <c r="L381" s="20"/>
      <c r="U381" s="20"/>
      <c r="V381" s="243"/>
      <c r="AA381" s="887"/>
      <c r="AB381" s="243"/>
    </row>
    <row r="382" spans="1:28" x14ac:dyDescent="0.2">
      <c r="A382" s="13"/>
      <c r="B382" s="238"/>
      <c r="C382" s="20"/>
      <c r="D382" s="243"/>
      <c r="E382" s="238"/>
      <c r="F382" s="297"/>
      <c r="G382" s="297"/>
      <c r="L382" s="20"/>
      <c r="U382" s="20"/>
      <c r="V382" s="243"/>
      <c r="AA382" s="887"/>
      <c r="AB382" s="243"/>
    </row>
    <row r="383" spans="1:28" x14ac:dyDescent="0.2">
      <c r="A383" s="13"/>
      <c r="B383" s="238"/>
      <c r="C383" s="20"/>
      <c r="D383" s="243"/>
      <c r="E383" s="238"/>
      <c r="F383" s="297"/>
      <c r="G383" s="297"/>
      <c r="L383" s="20"/>
      <c r="U383" s="20"/>
      <c r="V383" s="243"/>
      <c r="AA383" s="887"/>
      <c r="AB383" s="243"/>
    </row>
    <row r="384" spans="1:28" x14ac:dyDescent="0.2">
      <c r="A384" s="13"/>
      <c r="B384" s="238"/>
      <c r="C384" s="20"/>
      <c r="D384" s="243"/>
      <c r="E384" s="238"/>
      <c r="F384" s="297"/>
      <c r="G384" s="297"/>
      <c r="L384" s="20"/>
      <c r="U384" s="20"/>
      <c r="V384" s="243"/>
      <c r="AA384" s="887"/>
      <c r="AB384" s="243"/>
    </row>
    <row r="385" spans="1:28" x14ac:dyDescent="0.2">
      <c r="A385" s="13"/>
      <c r="B385" s="238"/>
      <c r="C385" s="20"/>
      <c r="D385" s="243"/>
      <c r="E385" s="238"/>
      <c r="F385" s="297"/>
      <c r="G385" s="297"/>
      <c r="L385" s="20"/>
      <c r="U385" s="20"/>
      <c r="V385" s="243"/>
      <c r="AA385" s="887"/>
      <c r="AB385" s="243"/>
    </row>
    <row r="386" spans="1:28" x14ac:dyDescent="0.2">
      <c r="A386" s="13"/>
      <c r="B386" s="238"/>
      <c r="C386" s="20"/>
      <c r="D386" s="243"/>
      <c r="E386" s="238"/>
      <c r="F386" s="297"/>
      <c r="G386" s="297"/>
      <c r="L386" s="20"/>
      <c r="U386" s="20"/>
      <c r="V386" s="243"/>
      <c r="AA386" s="887"/>
      <c r="AB386" s="243"/>
    </row>
    <row r="387" spans="1:28" x14ac:dyDescent="0.2">
      <c r="A387" s="13"/>
      <c r="B387" s="238"/>
      <c r="C387" s="20"/>
      <c r="D387" s="243"/>
      <c r="E387" s="238"/>
      <c r="F387" s="297"/>
      <c r="G387" s="297"/>
      <c r="L387" s="20"/>
      <c r="U387" s="20"/>
      <c r="V387" s="243"/>
      <c r="AA387" s="887"/>
      <c r="AB387" s="243"/>
    </row>
    <row r="388" spans="1:28" x14ac:dyDescent="0.2">
      <c r="A388" s="13"/>
      <c r="B388" s="238"/>
      <c r="C388" s="20"/>
      <c r="D388" s="243"/>
      <c r="E388" s="238"/>
      <c r="F388" s="297"/>
      <c r="G388" s="297"/>
      <c r="L388" s="20"/>
      <c r="U388" s="20"/>
      <c r="V388" s="243"/>
      <c r="AA388" s="887"/>
      <c r="AB388" s="243"/>
    </row>
    <row r="389" spans="1:28" x14ac:dyDescent="0.2">
      <c r="A389" s="13"/>
      <c r="B389" s="238"/>
      <c r="C389" s="20"/>
      <c r="D389" s="243"/>
      <c r="E389" s="238"/>
      <c r="F389" s="297"/>
      <c r="G389" s="297"/>
      <c r="L389" s="20"/>
      <c r="U389" s="20"/>
      <c r="V389" s="243"/>
      <c r="AA389" s="887"/>
      <c r="AB389" s="243"/>
    </row>
    <row r="390" spans="1:28" x14ac:dyDescent="0.2">
      <c r="A390" s="13"/>
      <c r="B390" s="238"/>
      <c r="C390" s="20"/>
      <c r="D390" s="243"/>
      <c r="E390" s="238"/>
      <c r="F390" s="297"/>
      <c r="G390" s="297"/>
      <c r="L390" s="20"/>
      <c r="U390" s="20"/>
      <c r="V390" s="243"/>
      <c r="AA390" s="887"/>
      <c r="AB390" s="243"/>
    </row>
    <row r="391" spans="1:28" x14ac:dyDescent="0.2">
      <c r="A391" s="13"/>
      <c r="B391" s="238"/>
      <c r="C391" s="20"/>
      <c r="D391" s="243"/>
      <c r="E391" s="238"/>
      <c r="F391" s="297"/>
      <c r="G391" s="297"/>
      <c r="L391" s="20"/>
      <c r="U391" s="20"/>
      <c r="V391" s="243"/>
      <c r="AA391" s="887"/>
      <c r="AB391" s="243"/>
    </row>
    <row r="392" spans="1:28" x14ac:dyDescent="0.2">
      <c r="A392" s="13"/>
      <c r="B392" s="238"/>
      <c r="C392" s="20"/>
      <c r="D392" s="243"/>
      <c r="E392" s="238"/>
      <c r="F392" s="297"/>
      <c r="G392" s="297"/>
      <c r="L392" s="20"/>
      <c r="U392" s="20"/>
      <c r="V392" s="243"/>
      <c r="AA392" s="887"/>
      <c r="AB392" s="243"/>
    </row>
    <row r="393" spans="1:28" x14ac:dyDescent="0.2">
      <c r="A393" s="13"/>
      <c r="B393" s="238"/>
      <c r="C393" s="20"/>
      <c r="D393" s="243"/>
      <c r="E393" s="238"/>
      <c r="F393" s="297"/>
      <c r="G393" s="297"/>
      <c r="L393" s="20"/>
      <c r="U393" s="20"/>
      <c r="V393" s="243"/>
      <c r="AA393" s="887"/>
      <c r="AB393" s="243"/>
    </row>
    <row r="394" spans="1:28" x14ac:dyDescent="0.2">
      <c r="A394" s="13"/>
      <c r="B394" s="238"/>
      <c r="C394" s="20"/>
      <c r="D394" s="243"/>
      <c r="E394" s="238"/>
      <c r="F394" s="297"/>
      <c r="G394" s="297"/>
      <c r="L394" s="20"/>
      <c r="U394" s="20"/>
      <c r="V394" s="243"/>
      <c r="AA394" s="887"/>
      <c r="AB394" s="243"/>
    </row>
    <row r="395" spans="1:28" x14ac:dyDescent="0.2">
      <c r="A395" s="13"/>
      <c r="B395" s="238"/>
      <c r="C395" s="20"/>
      <c r="D395" s="243"/>
      <c r="E395" s="238"/>
      <c r="F395" s="297"/>
      <c r="G395" s="297"/>
      <c r="L395" s="20"/>
      <c r="U395" s="20"/>
      <c r="V395" s="243"/>
      <c r="AA395" s="887"/>
      <c r="AB395" s="243"/>
    </row>
    <row r="396" spans="1:28" x14ac:dyDescent="0.2">
      <c r="A396" s="13"/>
      <c r="B396" s="238"/>
      <c r="C396" s="20"/>
      <c r="D396" s="243"/>
      <c r="E396" s="238"/>
      <c r="F396" s="297"/>
      <c r="G396" s="297"/>
      <c r="L396" s="20"/>
      <c r="U396" s="20"/>
      <c r="V396" s="243"/>
      <c r="AA396" s="887"/>
      <c r="AB396" s="243"/>
    </row>
    <row r="397" spans="1:28" x14ac:dyDescent="0.2">
      <c r="A397" s="13"/>
      <c r="B397" s="238"/>
      <c r="C397" s="20"/>
      <c r="D397" s="243"/>
      <c r="E397" s="238"/>
      <c r="F397" s="297"/>
      <c r="G397" s="297"/>
      <c r="L397" s="20"/>
      <c r="U397" s="20"/>
      <c r="V397" s="243"/>
      <c r="AA397" s="887"/>
      <c r="AB397" s="243"/>
    </row>
    <row r="398" spans="1:28" x14ac:dyDescent="0.2">
      <c r="A398" s="13"/>
      <c r="B398" s="238"/>
      <c r="C398" s="20"/>
      <c r="D398" s="243"/>
      <c r="E398" s="238"/>
      <c r="F398" s="297"/>
      <c r="G398" s="297"/>
      <c r="L398" s="20"/>
      <c r="U398" s="20"/>
      <c r="V398" s="243"/>
      <c r="AA398" s="887"/>
      <c r="AB398" s="243"/>
    </row>
    <row r="399" spans="1:28" x14ac:dyDescent="0.2">
      <c r="A399" s="13"/>
      <c r="B399" s="238"/>
      <c r="C399" s="20"/>
      <c r="D399" s="243"/>
      <c r="E399" s="238"/>
      <c r="F399" s="297"/>
      <c r="G399" s="297"/>
      <c r="L399" s="20"/>
      <c r="U399" s="20"/>
      <c r="V399" s="243"/>
      <c r="AA399" s="887"/>
      <c r="AB399" s="243"/>
    </row>
    <row r="400" spans="1:28" x14ac:dyDescent="0.2">
      <c r="A400" s="13"/>
      <c r="B400" s="238"/>
      <c r="C400" s="20"/>
      <c r="D400" s="243"/>
      <c r="E400" s="238"/>
      <c r="F400" s="297"/>
      <c r="G400" s="297"/>
      <c r="L400" s="20"/>
      <c r="U400" s="20"/>
      <c r="V400" s="243"/>
      <c r="AA400" s="887"/>
      <c r="AB400" s="243"/>
    </row>
    <row r="401" spans="1:28" x14ac:dyDescent="0.2">
      <c r="A401" s="13"/>
      <c r="B401" s="238"/>
      <c r="C401" s="20"/>
      <c r="D401" s="243"/>
      <c r="E401" s="238"/>
      <c r="F401" s="297"/>
      <c r="G401" s="297"/>
      <c r="L401" s="20"/>
      <c r="U401" s="20"/>
      <c r="V401" s="243"/>
      <c r="AA401" s="887"/>
      <c r="AB401" s="243"/>
    </row>
    <row r="402" spans="1:28" x14ac:dyDescent="0.2">
      <c r="A402" s="13"/>
      <c r="B402" s="238"/>
      <c r="C402" s="20"/>
      <c r="D402" s="243"/>
      <c r="E402" s="238"/>
      <c r="F402" s="297"/>
      <c r="G402" s="297"/>
      <c r="L402" s="20"/>
      <c r="U402" s="20"/>
      <c r="V402" s="243"/>
      <c r="AA402" s="887"/>
      <c r="AB402" s="243"/>
    </row>
    <row r="403" spans="1:28" x14ac:dyDescent="0.2">
      <c r="A403" s="13"/>
      <c r="B403" s="238"/>
      <c r="C403" s="20"/>
      <c r="D403" s="243"/>
      <c r="E403" s="238"/>
      <c r="F403" s="297"/>
      <c r="G403" s="297"/>
      <c r="L403" s="20"/>
      <c r="U403" s="20"/>
      <c r="V403" s="243"/>
      <c r="AA403" s="887"/>
      <c r="AB403" s="243"/>
    </row>
    <row r="404" spans="1:28" x14ac:dyDescent="0.2">
      <c r="A404" s="13"/>
      <c r="B404" s="238"/>
      <c r="C404" s="20"/>
      <c r="D404" s="243"/>
      <c r="E404" s="238"/>
      <c r="F404" s="297"/>
      <c r="G404" s="297"/>
      <c r="L404" s="20"/>
      <c r="U404" s="20"/>
      <c r="V404" s="243"/>
      <c r="AA404" s="887"/>
      <c r="AB404" s="243"/>
    </row>
    <row r="405" spans="1:28" x14ac:dyDescent="0.2">
      <c r="A405" s="13"/>
      <c r="B405" s="238"/>
      <c r="C405" s="20"/>
      <c r="D405" s="243"/>
      <c r="E405" s="238"/>
      <c r="F405" s="297"/>
      <c r="G405" s="297"/>
      <c r="L405" s="20"/>
      <c r="U405" s="20"/>
      <c r="V405" s="243"/>
      <c r="AA405" s="887"/>
      <c r="AB405" s="243"/>
    </row>
    <row r="406" spans="1:28" x14ac:dyDescent="0.2">
      <c r="A406" s="13"/>
      <c r="B406" s="238"/>
      <c r="C406" s="20"/>
      <c r="D406" s="243"/>
      <c r="E406" s="238"/>
      <c r="F406" s="297"/>
      <c r="G406" s="297"/>
      <c r="L406" s="20"/>
      <c r="U406" s="20"/>
      <c r="V406" s="243"/>
      <c r="AA406" s="887"/>
      <c r="AB406" s="243"/>
    </row>
    <row r="407" spans="1:28" x14ac:dyDescent="0.2">
      <c r="A407" s="13"/>
      <c r="B407" s="238"/>
      <c r="C407" s="20"/>
      <c r="D407" s="243"/>
      <c r="E407" s="238"/>
      <c r="F407" s="297"/>
      <c r="G407" s="297"/>
      <c r="L407" s="20"/>
      <c r="U407" s="20"/>
      <c r="V407" s="243"/>
      <c r="AA407" s="887"/>
      <c r="AB407" s="243"/>
    </row>
    <row r="408" spans="1:28" x14ac:dyDescent="0.2">
      <c r="A408" s="13"/>
      <c r="B408" s="238"/>
      <c r="C408" s="20"/>
      <c r="D408" s="243"/>
      <c r="E408" s="238"/>
      <c r="F408" s="297"/>
      <c r="G408" s="297"/>
      <c r="L408" s="20"/>
      <c r="U408" s="20"/>
      <c r="V408" s="243"/>
      <c r="AA408" s="887"/>
      <c r="AB408" s="243"/>
    </row>
    <row r="409" spans="1:28" x14ac:dyDescent="0.2">
      <c r="A409" s="13"/>
      <c r="B409" s="238"/>
      <c r="C409" s="20"/>
      <c r="D409" s="243"/>
      <c r="E409" s="238"/>
      <c r="F409" s="297"/>
      <c r="G409" s="297"/>
      <c r="L409" s="20"/>
      <c r="U409" s="20"/>
      <c r="V409" s="243"/>
      <c r="AA409" s="887"/>
      <c r="AB409" s="243"/>
    </row>
    <row r="410" spans="1:28" x14ac:dyDescent="0.2">
      <c r="A410" s="13"/>
      <c r="B410" s="238"/>
      <c r="C410" s="20"/>
      <c r="D410" s="243"/>
      <c r="E410" s="238"/>
      <c r="F410" s="297"/>
      <c r="G410" s="297"/>
      <c r="L410" s="20"/>
      <c r="U410" s="20"/>
      <c r="V410" s="243"/>
      <c r="AA410" s="887"/>
      <c r="AB410" s="243"/>
    </row>
    <row r="411" spans="1:28" x14ac:dyDescent="0.2">
      <c r="A411" s="13"/>
      <c r="B411" s="238"/>
      <c r="C411" s="20"/>
      <c r="D411" s="243"/>
      <c r="E411" s="238"/>
      <c r="F411" s="297"/>
      <c r="G411" s="297"/>
      <c r="L411" s="20"/>
      <c r="U411" s="20"/>
      <c r="V411" s="243"/>
      <c r="AA411" s="887"/>
      <c r="AB411" s="243"/>
    </row>
    <row r="412" spans="1:28" x14ac:dyDescent="0.2">
      <c r="A412" s="13"/>
      <c r="B412" s="238"/>
      <c r="C412" s="20"/>
      <c r="D412" s="243"/>
      <c r="E412" s="238"/>
      <c r="F412" s="297"/>
      <c r="G412" s="297"/>
      <c r="L412" s="20"/>
      <c r="U412" s="20"/>
      <c r="V412" s="243"/>
      <c r="AA412" s="887"/>
      <c r="AB412" s="243"/>
    </row>
    <row r="413" spans="1:28" x14ac:dyDescent="0.2">
      <c r="A413" s="13"/>
      <c r="B413" s="238"/>
      <c r="C413" s="20"/>
      <c r="D413" s="243"/>
      <c r="E413" s="238"/>
      <c r="F413" s="297"/>
      <c r="G413" s="297"/>
      <c r="L413" s="20"/>
      <c r="U413" s="20"/>
      <c r="V413" s="243"/>
      <c r="AA413" s="887"/>
      <c r="AB413" s="243"/>
    </row>
    <row r="414" spans="1:28" x14ac:dyDescent="0.2">
      <c r="A414" s="13"/>
      <c r="B414" s="238"/>
      <c r="C414" s="20"/>
      <c r="D414" s="243"/>
      <c r="E414" s="238"/>
      <c r="F414" s="297"/>
      <c r="G414" s="297"/>
      <c r="L414" s="20"/>
      <c r="U414" s="20"/>
      <c r="V414" s="243"/>
      <c r="AA414" s="887"/>
      <c r="AB414" s="243"/>
    </row>
    <row r="415" spans="1:28" x14ac:dyDescent="0.2">
      <c r="A415" s="13"/>
      <c r="B415" s="238"/>
      <c r="C415" s="20"/>
      <c r="D415" s="243"/>
      <c r="E415" s="238"/>
      <c r="F415" s="297"/>
      <c r="G415" s="297"/>
      <c r="L415" s="20"/>
      <c r="U415" s="20"/>
      <c r="V415" s="243"/>
      <c r="AA415" s="887"/>
      <c r="AB415" s="243"/>
    </row>
    <row r="416" spans="1:28" x14ac:dyDescent="0.2">
      <c r="A416" s="13"/>
      <c r="B416" s="238"/>
      <c r="C416" s="20"/>
      <c r="D416" s="243"/>
      <c r="E416" s="238"/>
      <c r="F416" s="298"/>
      <c r="G416" s="298"/>
      <c r="L416" s="20"/>
      <c r="U416" s="20"/>
      <c r="V416" s="243"/>
      <c r="AA416" s="887"/>
      <c r="AB416" s="243"/>
    </row>
    <row r="417" spans="1:28" x14ac:dyDescent="0.2">
      <c r="A417" s="13"/>
      <c r="B417" s="238"/>
      <c r="C417" s="20"/>
      <c r="D417" s="243"/>
      <c r="E417" s="238"/>
      <c r="F417" s="298"/>
      <c r="G417" s="298"/>
      <c r="L417" s="20"/>
      <c r="U417" s="20"/>
      <c r="V417" s="243"/>
      <c r="AA417" s="887"/>
      <c r="AB417" s="243"/>
    </row>
    <row r="418" spans="1:28" x14ac:dyDescent="0.2">
      <c r="A418" s="13"/>
      <c r="B418" s="238"/>
      <c r="C418" s="20"/>
      <c r="D418" s="243"/>
      <c r="E418" s="238"/>
      <c r="F418" s="298"/>
      <c r="G418" s="298"/>
      <c r="L418" s="20"/>
      <c r="U418" s="20"/>
      <c r="V418" s="243"/>
      <c r="AA418" s="887"/>
      <c r="AB418" s="243"/>
    </row>
    <row r="419" spans="1:28" x14ac:dyDescent="0.2">
      <c r="A419" s="13"/>
      <c r="B419" s="238"/>
      <c r="C419" s="20"/>
      <c r="D419" s="243"/>
      <c r="E419" s="238"/>
      <c r="F419" s="298"/>
      <c r="G419" s="298"/>
      <c r="L419" s="20"/>
      <c r="U419" s="20"/>
      <c r="V419" s="243"/>
      <c r="AA419" s="887"/>
      <c r="AB419" s="243"/>
    </row>
    <row r="420" spans="1:28" x14ac:dyDescent="0.2">
      <c r="A420" s="13"/>
      <c r="B420" s="238"/>
      <c r="C420" s="20"/>
      <c r="D420" s="243"/>
      <c r="E420" s="238"/>
      <c r="F420" s="298"/>
      <c r="G420" s="298"/>
      <c r="L420" s="20"/>
      <c r="U420" s="20"/>
      <c r="V420" s="243"/>
      <c r="AA420" s="887"/>
      <c r="AB420" s="243"/>
    </row>
    <row r="421" spans="1:28" x14ac:dyDescent="0.2">
      <c r="A421" s="13"/>
      <c r="B421" s="238"/>
      <c r="C421" s="20"/>
      <c r="D421" s="243"/>
      <c r="E421" s="238"/>
      <c r="F421" s="298"/>
      <c r="G421" s="298"/>
      <c r="L421" s="20"/>
      <c r="U421" s="20"/>
      <c r="V421" s="243"/>
      <c r="AA421" s="887"/>
      <c r="AB421" s="243"/>
    </row>
    <row r="422" spans="1:28" x14ac:dyDescent="0.2">
      <c r="A422" s="13"/>
      <c r="B422" s="238"/>
      <c r="C422" s="20"/>
      <c r="D422" s="243"/>
      <c r="E422" s="238"/>
      <c r="F422" s="298"/>
      <c r="G422" s="298"/>
      <c r="L422" s="20"/>
      <c r="U422" s="20"/>
      <c r="V422" s="243"/>
      <c r="AA422" s="887"/>
      <c r="AB422" s="243"/>
    </row>
    <row r="423" spans="1:28" x14ac:dyDescent="0.2">
      <c r="A423" s="13"/>
      <c r="B423" s="238"/>
      <c r="C423" s="20"/>
      <c r="D423" s="243"/>
      <c r="E423" s="238"/>
      <c r="F423" s="298"/>
      <c r="G423" s="298"/>
      <c r="L423" s="20"/>
      <c r="U423" s="20"/>
      <c r="V423" s="243"/>
      <c r="AA423" s="887"/>
      <c r="AB423" s="243"/>
    </row>
    <row r="424" spans="1:28" x14ac:dyDescent="0.2">
      <c r="A424" s="13"/>
      <c r="B424" s="238"/>
      <c r="C424" s="20"/>
      <c r="D424" s="243"/>
      <c r="E424" s="238"/>
      <c r="F424" s="298"/>
      <c r="G424" s="298"/>
      <c r="L424" s="20"/>
      <c r="U424" s="20"/>
      <c r="V424" s="243"/>
      <c r="AA424" s="887"/>
      <c r="AB424" s="243"/>
    </row>
    <row r="425" spans="1:28" x14ac:dyDescent="0.2">
      <c r="A425" s="13"/>
      <c r="B425" s="238"/>
      <c r="C425" s="20"/>
      <c r="D425" s="243"/>
      <c r="E425" s="238"/>
      <c r="F425" s="298"/>
      <c r="G425" s="298"/>
      <c r="L425" s="20"/>
      <c r="U425" s="20"/>
      <c r="V425" s="243"/>
      <c r="AA425" s="887"/>
      <c r="AB425" s="243"/>
    </row>
    <row r="426" spans="1:28" x14ac:dyDescent="0.2">
      <c r="A426" s="13"/>
      <c r="B426" s="238"/>
      <c r="C426" s="20"/>
      <c r="D426" s="243"/>
      <c r="E426" s="238"/>
      <c r="F426" s="298"/>
      <c r="G426" s="298"/>
      <c r="L426" s="20"/>
      <c r="U426" s="20"/>
      <c r="V426" s="243"/>
      <c r="AA426" s="887"/>
      <c r="AB426" s="243"/>
    </row>
    <row r="427" spans="1:28" x14ac:dyDescent="0.2">
      <c r="A427" s="13"/>
      <c r="B427" s="238"/>
      <c r="C427" s="20"/>
      <c r="D427" s="243"/>
      <c r="E427" s="238"/>
      <c r="F427" s="298"/>
      <c r="G427" s="298"/>
      <c r="L427" s="20"/>
      <c r="U427" s="20"/>
      <c r="V427" s="243"/>
      <c r="AA427" s="887"/>
      <c r="AB427" s="243"/>
    </row>
    <row r="428" spans="1:28" x14ac:dyDescent="0.2">
      <c r="A428" s="13"/>
      <c r="B428" s="238"/>
      <c r="C428" s="20"/>
      <c r="D428" s="243"/>
      <c r="E428" s="238"/>
      <c r="F428" s="298"/>
      <c r="G428" s="298"/>
      <c r="L428" s="20"/>
      <c r="U428" s="20"/>
      <c r="V428" s="243"/>
      <c r="AA428" s="887"/>
      <c r="AB428" s="243"/>
    </row>
    <row r="429" spans="1:28" x14ac:dyDescent="0.2">
      <c r="A429" s="13"/>
      <c r="B429" s="238"/>
      <c r="C429" s="20"/>
      <c r="D429" s="243"/>
      <c r="E429" s="238"/>
      <c r="F429" s="298"/>
      <c r="G429" s="298"/>
      <c r="L429" s="20"/>
      <c r="U429" s="20"/>
      <c r="V429" s="243"/>
      <c r="AA429" s="887"/>
      <c r="AB429" s="243"/>
    </row>
    <row r="430" spans="1:28" x14ac:dyDescent="0.2">
      <c r="A430" s="13"/>
      <c r="B430" s="238"/>
      <c r="C430" s="20"/>
      <c r="D430" s="243"/>
      <c r="E430" s="238"/>
      <c r="F430" s="298"/>
      <c r="G430" s="298"/>
      <c r="L430" s="20"/>
      <c r="U430" s="20"/>
      <c r="V430" s="243"/>
      <c r="AA430" s="887"/>
      <c r="AB430" s="243"/>
    </row>
    <row r="431" spans="1:28" x14ac:dyDescent="0.2">
      <c r="A431" s="13"/>
      <c r="B431" s="238"/>
      <c r="C431" s="20"/>
      <c r="D431" s="243"/>
      <c r="E431" s="238"/>
      <c r="F431" s="298"/>
      <c r="G431" s="298"/>
      <c r="L431" s="20"/>
      <c r="U431" s="20"/>
      <c r="V431" s="243"/>
      <c r="AA431" s="887"/>
      <c r="AB431" s="243"/>
    </row>
    <row r="432" spans="1:28" x14ac:dyDescent="0.2">
      <c r="A432" s="13"/>
      <c r="B432" s="238"/>
      <c r="C432" s="20"/>
      <c r="D432" s="243"/>
      <c r="E432" s="238"/>
      <c r="F432" s="298"/>
      <c r="G432" s="298"/>
      <c r="L432" s="20"/>
      <c r="U432" s="20"/>
      <c r="V432" s="243"/>
      <c r="AA432" s="887"/>
      <c r="AB432" s="243"/>
    </row>
    <row r="433" spans="1:28" x14ac:dyDescent="0.2">
      <c r="A433" s="13"/>
      <c r="B433" s="238"/>
      <c r="C433" s="20"/>
      <c r="D433" s="243"/>
      <c r="E433" s="238"/>
      <c r="F433" s="298"/>
      <c r="G433" s="298"/>
      <c r="L433" s="20"/>
      <c r="U433" s="20"/>
      <c r="V433" s="243"/>
      <c r="AA433" s="887"/>
      <c r="AB433" s="243"/>
    </row>
    <row r="434" spans="1:28" x14ac:dyDescent="0.2">
      <c r="A434" s="13"/>
      <c r="B434" s="238"/>
      <c r="C434" s="20"/>
      <c r="D434" s="243"/>
      <c r="E434" s="238"/>
      <c r="F434" s="298"/>
      <c r="G434" s="298"/>
      <c r="L434" s="20"/>
      <c r="U434" s="20"/>
      <c r="V434" s="243"/>
      <c r="AA434" s="887"/>
      <c r="AB434" s="243"/>
    </row>
    <row r="435" spans="1:28" x14ac:dyDescent="0.2">
      <c r="A435" s="13"/>
      <c r="B435" s="238"/>
      <c r="C435" s="20"/>
      <c r="D435" s="243"/>
      <c r="E435" s="238"/>
      <c r="F435" s="298"/>
      <c r="G435" s="298"/>
      <c r="L435" s="20"/>
      <c r="U435" s="20"/>
      <c r="V435" s="243"/>
      <c r="AA435" s="887"/>
      <c r="AB435" s="243"/>
    </row>
    <row r="436" spans="1:28" x14ac:dyDescent="0.2">
      <c r="A436" s="13"/>
      <c r="B436" s="238"/>
      <c r="C436" s="20"/>
      <c r="D436" s="243"/>
      <c r="E436" s="238"/>
      <c r="F436" s="298"/>
      <c r="G436" s="298"/>
      <c r="L436" s="20"/>
      <c r="U436" s="20"/>
      <c r="V436" s="243"/>
      <c r="AA436" s="887"/>
      <c r="AB436" s="243"/>
    </row>
    <row r="437" spans="1:28" x14ac:dyDescent="0.2">
      <c r="A437" s="13"/>
      <c r="B437" s="238"/>
      <c r="C437" s="20"/>
      <c r="D437" s="243"/>
      <c r="E437" s="238"/>
      <c r="F437" s="298"/>
      <c r="G437" s="298"/>
      <c r="L437" s="20"/>
      <c r="U437" s="20"/>
      <c r="V437" s="243"/>
      <c r="AA437" s="887"/>
      <c r="AB437" s="243"/>
    </row>
    <row r="438" spans="1:28" x14ac:dyDescent="0.2">
      <c r="A438" s="13"/>
      <c r="B438" s="238"/>
      <c r="C438" s="20"/>
      <c r="D438" s="243"/>
      <c r="E438" s="238"/>
      <c r="F438" s="298"/>
      <c r="G438" s="298"/>
      <c r="L438" s="20"/>
      <c r="U438" s="20"/>
      <c r="V438" s="243"/>
      <c r="AA438" s="887"/>
      <c r="AB438" s="243"/>
    </row>
    <row r="439" spans="1:28" x14ac:dyDescent="0.2">
      <c r="A439" s="13"/>
      <c r="B439" s="238"/>
      <c r="C439" s="20"/>
      <c r="D439" s="243"/>
      <c r="E439" s="238"/>
      <c r="F439" s="298"/>
      <c r="G439" s="298"/>
      <c r="L439" s="20"/>
      <c r="U439" s="20"/>
      <c r="V439" s="243"/>
      <c r="AA439" s="887"/>
      <c r="AB439" s="243"/>
    </row>
    <row r="440" spans="1:28" x14ac:dyDescent="0.2">
      <c r="A440" s="13"/>
      <c r="B440" s="238"/>
      <c r="C440" s="20"/>
      <c r="D440" s="243"/>
      <c r="E440" s="238"/>
      <c r="F440" s="298"/>
      <c r="G440" s="298"/>
      <c r="L440" s="20"/>
      <c r="U440" s="20"/>
      <c r="V440" s="243"/>
      <c r="AA440" s="887"/>
      <c r="AB440" s="243"/>
    </row>
    <row r="441" spans="1:28" x14ac:dyDescent="0.2">
      <c r="A441" s="13"/>
      <c r="B441" s="238"/>
      <c r="C441" s="20"/>
      <c r="D441" s="243"/>
      <c r="E441" s="238"/>
      <c r="F441" s="298"/>
      <c r="G441" s="298"/>
      <c r="L441" s="20"/>
      <c r="U441" s="20"/>
      <c r="V441" s="243"/>
      <c r="AA441" s="887"/>
      <c r="AB441" s="243"/>
    </row>
    <row r="442" spans="1:28" x14ac:dyDescent="0.2">
      <c r="A442" s="13"/>
      <c r="B442" s="238"/>
      <c r="C442" s="20"/>
      <c r="D442" s="243"/>
      <c r="E442" s="238"/>
      <c r="F442" s="298"/>
      <c r="G442" s="298"/>
      <c r="L442" s="20"/>
      <c r="U442" s="20"/>
      <c r="V442" s="243"/>
      <c r="AA442" s="887"/>
      <c r="AB442" s="243"/>
    </row>
    <row r="443" spans="1:28" x14ac:dyDescent="0.2">
      <c r="A443" s="13"/>
      <c r="B443" s="238"/>
      <c r="C443" s="20"/>
      <c r="D443" s="243"/>
      <c r="E443" s="238"/>
      <c r="F443" s="298"/>
      <c r="G443" s="298"/>
      <c r="L443" s="20"/>
      <c r="U443" s="20"/>
      <c r="V443" s="243"/>
      <c r="AA443" s="887"/>
      <c r="AB443" s="243"/>
    </row>
    <row r="444" spans="1:28" x14ac:dyDescent="0.2">
      <c r="A444" s="13"/>
      <c r="B444" s="238"/>
      <c r="C444" s="20"/>
      <c r="D444" s="243"/>
      <c r="E444" s="238"/>
      <c r="F444" s="298"/>
      <c r="G444" s="298"/>
      <c r="L444" s="20"/>
      <c r="U444" s="20"/>
      <c r="V444" s="243"/>
      <c r="AA444" s="887"/>
      <c r="AB444" s="243"/>
    </row>
    <row r="445" spans="1:28" x14ac:dyDescent="0.2">
      <c r="A445" s="13"/>
      <c r="B445" s="238"/>
      <c r="C445" s="20"/>
      <c r="D445" s="243"/>
      <c r="E445" s="238"/>
      <c r="F445" s="298"/>
      <c r="G445" s="298"/>
      <c r="L445" s="20"/>
      <c r="U445" s="20"/>
      <c r="V445" s="243"/>
      <c r="AA445" s="887"/>
      <c r="AB445" s="243"/>
    </row>
    <row r="446" spans="1:28" x14ac:dyDescent="0.2">
      <c r="A446" s="13"/>
      <c r="B446" s="238"/>
      <c r="C446" s="20"/>
      <c r="D446" s="243"/>
      <c r="E446" s="238"/>
      <c r="F446" s="298"/>
      <c r="G446" s="298"/>
      <c r="L446" s="20"/>
      <c r="U446" s="20"/>
      <c r="V446" s="243"/>
      <c r="AA446" s="887"/>
      <c r="AB446" s="243"/>
    </row>
    <row r="447" spans="1:28" x14ac:dyDescent="0.2">
      <c r="A447" s="13"/>
      <c r="B447" s="238"/>
      <c r="C447" s="20"/>
      <c r="D447" s="243"/>
      <c r="E447" s="238"/>
      <c r="F447" s="298"/>
      <c r="G447" s="298"/>
      <c r="L447" s="20"/>
      <c r="U447" s="20"/>
      <c r="V447" s="243"/>
      <c r="AA447" s="887"/>
      <c r="AB447" s="243"/>
    </row>
    <row r="448" spans="1:28" x14ac:dyDescent="0.2">
      <c r="A448" s="13"/>
      <c r="B448" s="238"/>
      <c r="C448" s="20"/>
      <c r="D448" s="243"/>
      <c r="E448" s="238"/>
      <c r="F448" s="298"/>
      <c r="G448" s="298"/>
      <c r="L448" s="20"/>
      <c r="U448" s="20"/>
      <c r="V448" s="243"/>
      <c r="AA448" s="887"/>
      <c r="AB448" s="243"/>
    </row>
    <row r="449" spans="1:28" x14ac:dyDescent="0.2">
      <c r="A449" s="13"/>
      <c r="B449" s="238"/>
      <c r="C449" s="20"/>
      <c r="D449" s="243"/>
      <c r="E449" s="238"/>
      <c r="F449" s="298"/>
      <c r="G449" s="298"/>
      <c r="L449" s="20"/>
      <c r="U449" s="20"/>
      <c r="V449" s="243"/>
      <c r="AA449" s="887"/>
      <c r="AB449" s="243"/>
    </row>
    <row r="450" spans="1:28" x14ac:dyDescent="0.2">
      <c r="A450" s="13"/>
      <c r="B450" s="238"/>
      <c r="C450" s="20"/>
      <c r="D450" s="243"/>
      <c r="E450" s="238"/>
      <c r="F450" s="298"/>
      <c r="G450" s="298"/>
      <c r="L450" s="20"/>
      <c r="U450" s="20"/>
      <c r="V450" s="243"/>
      <c r="AA450" s="887"/>
      <c r="AB450" s="243"/>
    </row>
    <row r="451" spans="1:28" x14ac:dyDescent="0.2">
      <c r="A451" s="13"/>
      <c r="B451" s="238"/>
      <c r="C451" s="20"/>
      <c r="D451" s="243"/>
      <c r="E451" s="238"/>
      <c r="F451" s="298"/>
      <c r="G451" s="298"/>
      <c r="L451" s="20"/>
      <c r="U451" s="20"/>
      <c r="V451" s="243"/>
      <c r="AA451" s="887"/>
      <c r="AB451" s="243"/>
    </row>
    <row r="452" spans="1:28" x14ac:dyDescent="0.2">
      <c r="A452" s="13"/>
      <c r="B452" s="238"/>
      <c r="C452" s="20"/>
      <c r="D452" s="243"/>
      <c r="E452" s="238"/>
      <c r="F452" s="298"/>
      <c r="G452" s="298"/>
      <c r="L452" s="20"/>
      <c r="U452" s="20"/>
      <c r="V452" s="243"/>
      <c r="AA452" s="887"/>
      <c r="AB452" s="243"/>
    </row>
    <row r="453" spans="1:28" x14ac:dyDescent="0.2">
      <c r="A453" s="13"/>
      <c r="B453" s="238"/>
      <c r="C453" s="20"/>
      <c r="D453" s="243"/>
      <c r="E453" s="238"/>
      <c r="F453" s="298"/>
      <c r="G453" s="298"/>
      <c r="L453" s="20"/>
      <c r="U453" s="20"/>
      <c r="V453" s="243"/>
      <c r="AA453" s="887"/>
      <c r="AB453" s="243"/>
    </row>
    <row r="454" spans="1:28" x14ac:dyDescent="0.2">
      <c r="A454" s="13"/>
      <c r="B454" s="238"/>
      <c r="C454" s="20"/>
      <c r="D454" s="243"/>
      <c r="E454" s="238"/>
      <c r="F454" s="298"/>
      <c r="G454" s="298"/>
      <c r="L454" s="20"/>
      <c r="U454" s="20"/>
      <c r="V454" s="243"/>
      <c r="AA454" s="887"/>
      <c r="AB454" s="243"/>
    </row>
    <row r="455" spans="1:28" x14ac:dyDescent="0.2">
      <c r="A455" s="13"/>
      <c r="B455" s="238"/>
      <c r="C455" s="20"/>
      <c r="D455" s="243"/>
      <c r="E455" s="238"/>
      <c r="F455" s="298"/>
      <c r="G455" s="298"/>
      <c r="L455" s="20"/>
      <c r="U455" s="20"/>
      <c r="V455" s="243"/>
      <c r="AA455" s="887"/>
      <c r="AB455" s="243"/>
    </row>
    <row r="456" spans="1:28" x14ac:dyDescent="0.2">
      <c r="A456" s="13"/>
      <c r="B456" s="238"/>
      <c r="C456" s="20"/>
      <c r="D456" s="243"/>
      <c r="E456" s="238"/>
      <c r="F456" s="298"/>
      <c r="G456" s="298"/>
      <c r="L456" s="20"/>
      <c r="U456" s="20"/>
      <c r="V456" s="243"/>
      <c r="AA456" s="887"/>
      <c r="AB456" s="243"/>
    </row>
    <row r="457" spans="1:28" x14ac:dyDescent="0.2">
      <c r="A457" s="13"/>
      <c r="B457" s="238"/>
      <c r="C457" s="20"/>
      <c r="D457" s="243"/>
      <c r="E457" s="238"/>
      <c r="F457" s="298"/>
      <c r="G457" s="298"/>
      <c r="L457" s="20"/>
      <c r="U457" s="20"/>
      <c r="V457" s="243"/>
      <c r="AA457" s="887"/>
      <c r="AB457" s="243"/>
    </row>
    <row r="458" spans="1:28" x14ac:dyDescent="0.2">
      <c r="A458" s="13"/>
      <c r="B458" s="238"/>
      <c r="C458" s="20"/>
      <c r="D458" s="243"/>
      <c r="E458" s="238"/>
      <c r="F458" s="298"/>
      <c r="G458" s="298"/>
      <c r="L458" s="20"/>
      <c r="U458" s="20"/>
      <c r="V458" s="243"/>
      <c r="AA458" s="887"/>
      <c r="AB458" s="243"/>
    </row>
    <row r="459" spans="1:28" x14ac:dyDescent="0.2">
      <c r="A459" s="13"/>
      <c r="B459" s="238"/>
      <c r="C459" s="20"/>
      <c r="D459" s="243"/>
      <c r="E459" s="238"/>
      <c r="F459" s="298"/>
      <c r="G459" s="298"/>
      <c r="L459" s="20"/>
      <c r="U459" s="20"/>
      <c r="V459" s="243"/>
      <c r="AA459" s="887"/>
      <c r="AB459" s="243"/>
    </row>
    <row r="460" spans="1:28" x14ac:dyDescent="0.2">
      <c r="A460" s="13"/>
      <c r="B460" s="238"/>
      <c r="C460" s="20"/>
      <c r="D460" s="243"/>
      <c r="E460" s="238"/>
      <c r="F460" s="298"/>
      <c r="G460" s="298"/>
      <c r="L460" s="20"/>
      <c r="U460" s="20"/>
      <c r="V460" s="243"/>
      <c r="AA460" s="887"/>
      <c r="AB460" s="243"/>
    </row>
    <row r="461" spans="1:28" x14ac:dyDescent="0.2">
      <c r="A461" s="13"/>
      <c r="B461" s="238"/>
      <c r="C461" s="20"/>
      <c r="D461" s="243"/>
      <c r="E461" s="238"/>
      <c r="F461" s="298"/>
      <c r="G461" s="298"/>
      <c r="L461" s="20"/>
      <c r="U461" s="20"/>
      <c r="V461" s="243"/>
      <c r="AA461" s="887"/>
      <c r="AB461" s="243"/>
    </row>
    <row r="462" spans="1:28" x14ac:dyDescent="0.2">
      <c r="A462" s="13"/>
      <c r="B462" s="238"/>
      <c r="C462" s="20"/>
      <c r="D462" s="243"/>
      <c r="E462" s="238"/>
      <c r="F462" s="298"/>
      <c r="G462" s="298"/>
      <c r="L462" s="20"/>
      <c r="U462" s="20"/>
      <c r="V462" s="243"/>
      <c r="AA462" s="887"/>
      <c r="AB462" s="243"/>
    </row>
    <row r="463" spans="1:28" x14ac:dyDescent="0.2">
      <c r="A463" s="13"/>
      <c r="B463" s="238"/>
      <c r="C463" s="20"/>
      <c r="D463" s="243"/>
      <c r="E463" s="238"/>
      <c r="F463" s="298"/>
      <c r="G463" s="298"/>
      <c r="L463" s="20"/>
      <c r="U463" s="20"/>
      <c r="V463" s="243"/>
      <c r="AA463" s="887"/>
      <c r="AB463" s="243"/>
    </row>
    <row r="464" spans="1:28" x14ac:dyDescent="0.2">
      <c r="A464" s="13"/>
      <c r="B464" s="238"/>
      <c r="C464" s="20"/>
      <c r="D464" s="243"/>
      <c r="E464" s="238"/>
      <c r="F464" s="298"/>
      <c r="G464" s="298"/>
      <c r="L464" s="20"/>
      <c r="U464" s="20"/>
      <c r="V464" s="243"/>
      <c r="AA464" s="887"/>
      <c r="AB464" s="243"/>
    </row>
    <row r="465" spans="1:28" x14ac:dyDescent="0.2">
      <c r="A465" s="13"/>
      <c r="B465" s="238"/>
      <c r="C465" s="20"/>
      <c r="D465" s="243"/>
      <c r="E465" s="238"/>
      <c r="F465" s="298"/>
      <c r="G465" s="298"/>
      <c r="L465" s="20"/>
      <c r="U465" s="20"/>
      <c r="V465" s="243"/>
      <c r="AA465" s="887"/>
      <c r="AB465" s="243"/>
    </row>
    <row r="466" spans="1:28" x14ac:dyDescent="0.2">
      <c r="A466" s="13"/>
      <c r="B466" s="238"/>
      <c r="C466" s="20"/>
      <c r="D466" s="243"/>
      <c r="E466" s="238"/>
      <c r="F466" s="298"/>
      <c r="G466" s="298"/>
      <c r="L466" s="20"/>
      <c r="U466" s="20"/>
      <c r="V466" s="243"/>
      <c r="AA466" s="887"/>
      <c r="AB466" s="243"/>
    </row>
    <row r="467" spans="1:28" x14ac:dyDescent="0.2">
      <c r="A467" s="13"/>
      <c r="B467" s="238"/>
      <c r="C467" s="20"/>
      <c r="D467" s="243"/>
      <c r="E467" s="238"/>
      <c r="F467" s="298"/>
      <c r="G467" s="298"/>
      <c r="L467" s="20"/>
      <c r="U467" s="20"/>
      <c r="V467" s="243"/>
      <c r="AA467" s="887"/>
      <c r="AB467" s="243"/>
    </row>
    <row r="468" spans="1:28" x14ac:dyDescent="0.2">
      <c r="A468" s="13"/>
      <c r="B468" s="238"/>
      <c r="C468" s="20"/>
      <c r="D468" s="243"/>
      <c r="E468" s="238"/>
      <c r="F468" s="298"/>
      <c r="G468" s="298"/>
      <c r="L468" s="20"/>
      <c r="U468" s="20"/>
      <c r="V468" s="243"/>
      <c r="AA468" s="887"/>
      <c r="AB468" s="243"/>
    </row>
    <row r="469" spans="1:28" x14ac:dyDescent="0.2">
      <c r="A469" s="13"/>
      <c r="B469" s="238"/>
      <c r="C469" s="20"/>
      <c r="D469" s="243"/>
      <c r="E469" s="238"/>
      <c r="F469" s="298"/>
      <c r="G469" s="298"/>
      <c r="L469" s="20"/>
      <c r="U469" s="20"/>
      <c r="V469" s="243"/>
      <c r="AA469" s="887"/>
      <c r="AB469" s="243"/>
    </row>
    <row r="470" spans="1:28" x14ac:dyDescent="0.2">
      <c r="A470" s="13"/>
      <c r="B470" s="238"/>
      <c r="C470" s="20"/>
      <c r="D470" s="243"/>
      <c r="E470" s="238"/>
      <c r="F470" s="298"/>
      <c r="G470" s="298"/>
      <c r="L470" s="20"/>
      <c r="U470" s="20"/>
      <c r="V470" s="243"/>
      <c r="AA470" s="887"/>
      <c r="AB470" s="243"/>
    </row>
    <row r="471" spans="1:28" x14ac:dyDescent="0.2">
      <c r="A471" s="13"/>
      <c r="B471" s="238"/>
      <c r="C471" s="20"/>
      <c r="D471" s="243"/>
      <c r="E471" s="238"/>
      <c r="F471" s="298"/>
      <c r="G471" s="298"/>
      <c r="L471" s="20"/>
      <c r="U471" s="20"/>
      <c r="V471" s="243"/>
      <c r="AA471" s="887"/>
      <c r="AB471" s="243"/>
    </row>
    <row r="472" spans="1:28" x14ac:dyDescent="0.2">
      <c r="A472" s="13"/>
      <c r="B472" s="238"/>
      <c r="C472" s="20"/>
      <c r="D472" s="243"/>
      <c r="E472" s="238"/>
      <c r="F472" s="298"/>
      <c r="G472" s="298"/>
      <c r="L472" s="20"/>
      <c r="U472" s="20"/>
      <c r="V472" s="243"/>
      <c r="AA472" s="887"/>
      <c r="AB472" s="243"/>
    </row>
    <row r="473" spans="1:28" x14ac:dyDescent="0.2">
      <c r="A473" s="13"/>
      <c r="B473" s="238"/>
      <c r="C473" s="20"/>
      <c r="D473" s="243"/>
      <c r="E473" s="238"/>
      <c r="F473" s="298"/>
      <c r="G473" s="298"/>
      <c r="L473" s="20"/>
      <c r="U473" s="20"/>
      <c r="V473" s="243"/>
      <c r="AA473" s="887"/>
      <c r="AB473" s="243"/>
    </row>
    <row r="474" spans="1:28" x14ac:dyDescent="0.2">
      <c r="A474" s="13"/>
      <c r="B474" s="238"/>
      <c r="C474" s="20"/>
      <c r="D474" s="243"/>
      <c r="E474" s="238"/>
      <c r="F474" s="298"/>
      <c r="G474" s="298"/>
      <c r="L474" s="20"/>
      <c r="U474" s="20"/>
      <c r="V474" s="243"/>
      <c r="AA474" s="887"/>
      <c r="AB474" s="243"/>
    </row>
    <row r="475" spans="1:28" x14ac:dyDescent="0.2">
      <c r="A475" s="13"/>
      <c r="B475" s="238"/>
      <c r="C475" s="20"/>
      <c r="D475" s="243"/>
      <c r="E475" s="238"/>
      <c r="F475" s="298"/>
      <c r="G475" s="298"/>
      <c r="L475" s="20"/>
      <c r="U475" s="20"/>
      <c r="V475" s="243"/>
      <c r="AA475" s="887"/>
      <c r="AB475" s="243"/>
    </row>
    <row r="476" spans="1:28" x14ac:dyDescent="0.2">
      <c r="A476" s="13"/>
      <c r="B476" s="238"/>
      <c r="C476" s="20"/>
      <c r="D476" s="243"/>
      <c r="E476" s="238"/>
      <c r="F476" s="298"/>
      <c r="G476" s="298"/>
      <c r="L476" s="20"/>
      <c r="U476" s="20"/>
      <c r="V476" s="243"/>
      <c r="AA476" s="887"/>
      <c r="AB476" s="243"/>
    </row>
    <row r="477" spans="1:28" x14ac:dyDescent="0.2">
      <c r="A477" s="13"/>
      <c r="B477" s="238"/>
      <c r="C477" s="20"/>
      <c r="D477" s="243"/>
      <c r="E477" s="238"/>
      <c r="F477" s="298"/>
      <c r="G477" s="298"/>
      <c r="L477" s="20"/>
      <c r="U477" s="20"/>
      <c r="V477" s="243"/>
      <c r="AA477" s="887"/>
      <c r="AB477" s="243"/>
    </row>
    <row r="478" spans="1:28" x14ac:dyDescent="0.2">
      <c r="A478" s="13"/>
      <c r="B478" s="238"/>
      <c r="C478" s="20"/>
      <c r="D478" s="243"/>
      <c r="E478" s="238"/>
      <c r="F478" s="298"/>
      <c r="G478" s="298"/>
      <c r="L478" s="20"/>
      <c r="U478" s="20"/>
      <c r="V478" s="243"/>
      <c r="AA478" s="887"/>
      <c r="AB478" s="243"/>
    </row>
    <row r="479" spans="1:28" x14ac:dyDescent="0.2">
      <c r="A479" s="13"/>
      <c r="B479" s="238"/>
      <c r="C479" s="20"/>
      <c r="D479" s="243"/>
      <c r="E479" s="238"/>
      <c r="F479" s="298"/>
      <c r="G479" s="298"/>
      <c r="L479" s="20"/>
      <c r="U479" s="20"/>
      <c r="V479" s="243"/>
      <c r="AA479" s="887"/>
      <c r="AB479" s="243"/>
    </row>
    <row r="480" spans="1:28" x14ac:dyDescent="0.2">
      <c r="A480" s="13"/>
      <c r="B480" s="238"/>
      <c r="C480" s="20"/>
      <c r="D480" s="243"/>
      <c r="E480" s="238"/>
      <c r="F480" s="298"/>
      <c r="G480" s="298"/>
      <c r="L480" s="20"/>
      <c r="U480" s="20"/>
      <c r="V480" s="243"/>
      <c r="AA480" s="887"/>
      <c r="AB480" s="243"/>
    </row>
    <row r="481" spans="1:28" x14ac:dyDescent="0.2">
      <c r="A481" s="13"/>
      <c r="B481" s="238"/>
      <c r="C481" s="20"/>
      <c r="D481" s="243"/>
      <c r="E481" s="238"/>
      <c r="F481" s="298"/>
      <c r="G481" s="298"/>
      <c r="L481" s="20"/>
      <c r="U481" s="20"/>
      <c r="V481" s="243"/>
      <c r="AA481" s="887"/>
      <c r="AB481" s="243"/>
    </row>
    <row r="482" spans="1:28" x14ac:dyDescent="0.2">
      <c r="A482" s="13"/>
      <c r="B482" s="238"/>
      <c r="C482" s="20"/>
      <c r="D482" s="243"/>
      <c r="E482" s="238"/>
      <c r="F482" s="298"/>
      <c r="G482" s="298"/>
      <c r="L482" s="20"/>
      <c r="U482" s="20"/>
      <c r="V482" s="243"/>
      <c r="AA482" s="887"/>
      <c r="AB482" s="243"/>
    </row>
    <row r="483" spans="1:28" x14ac:dyDescent="0.2">
      <c r="A483" s="13"/>
      <c r="B483" s="238"/>
      <c r="C483" s="20"/>
      <c r="D483" s="243"/>
      <c r="E483" s="238"/>
      <c r="F483" s="298"/>
      <c r="G483" s="298"/>
      <c r="L483" s="20"/>
      <c r="U483" s="20"/>
      <c r="V483" s="243"/>
      <c r="AA483" s="887"/>
      <c r="AB483" s="243"/>
    </row>
    <row r="484" spans="1:28" x14ac:dyDescent="0.2">
      <c r="A484" s="13"/>
      <c r="B484" s="238"/>
      <c r="C484" s="20"/>
      <c r="D484" s="243"/>
      <c r="E484" s="238"/>
      <c r="F484" s="298"/>
      <c r="G484" s="298"/>
      <c r="L484" s="20"/>
      <c r="U484" s="20"/>
      <c r="V484" s="243"/>
      <c r="AA484" s="887"/>
      <c r="AB484" s="243"/>
    </row>
    <row r="485" spans="1:28" x14ac:dyDescent="0.2">
      <c r="A485" s="13"/>
      <c r="B485" s="238"/>
      <c r="C485" s="20"/>
      <c r="D485" s="243"/>
      <c r="E485" s="238"/>
      <c r="F485" s="298"/>
      <c r="G485" s="298"/>
      <c r="L485" s="20"/>
      <c r="U485" s="20"/>
      <c r="V485" s="243"/>
      <c r="AA485" s="887"/>
      <c r="AB485" s="243"/>
    </row>
    <row r="486" spans="1:28" x14ac:dyDescent="0.2">
      <c r="A486" s="13"/>
      <c r="B486" s="238"/>
      <c r="C486" s="20"/>
      <c r="D486" s="243"/>
      <c r="E486" s="238"/>
      <c r="F486" s="298"/>
      <c r="G486" s="298"/>
      <c r="L486" s="20"/>
      <c r="U486" s="20"/>
      <c r="V486" s="243"/>
      <c r="AA486" s="887"/>
      <c r="AB486" s="243"/>
    </row>
    <row r="487" spans="1:28" x14ac:dyDescent="0.2">
      <c r="A487" s="13"/>
      <c r="B487" s="238"/>
      <c r="C487" s="20"/>
      <c r="D487" s="243"/>
      <c r="E487" s="238"/>
      <c r="F487" s="298"/>
      <c r="G487" s="298"/>
      <c r="L487" s="20"/>
      <c r="U487" s="20"/>
      <c r="V487" s="243"/>
      <c r="AA487" s="887"/>
      <c r="AB487" s="243"/>
    </row>
    <row r="488" spans="1:28" x14ac:dyDescent="0.2">
      <c r="A488" s="13"/>
      <c r="B488" s="238"/>
      <c r="C488" s="20"/>
      <c r="D488" s="243"/>
      <c r="E488" s="238"/>
      <c r="F488" s="298"/>
      <c r="G488" s="298"/>
      <c r="L488" s="20"/>
      <c r="U488" s="20"/>
      <c r="V488" s="243"/>
      <c r="AA488" s="887"/>
      <c r="AB488" s="243"/>
    </row>
    <row r="489" spans="1:28" x14ac:dyDescent="0.2">
      <c r="A489" s="13"/>
      <c r="B489" s="238"/>
      <c r="C489" s="20"/>
      <c r="D489" s="243"/>
      <c r="E489" s="238"/>
      <c r="F489" s="298"/>
      <c r="G489" s="298"/>
      <c r="L489" s="20"/>
      <c r="U489" s="20"/>
      <c r="V489" s="243"/>
      <c r="AA489" s="887"/>
      <c r="AB489" s="243"/>
    </row>
    <row r="490" spans="1:28" x14ac:dyDescent="0.2">
      <c r="A490" s="13"/>
      <c r="B490" s="238"/>
      <c r="C490" s="20"/>
      <c r="D490" s="243"/>
      <c r="E490" s="238"/>
      <c r="F490" s="298"/>
      <c r="G490" s="298"/>
      <c r="L490" s="20"/>
      <c r="U490" s="20"/>
      <c r="V490" s="243"/>
      <c r="AA490" s="887"/>
      <c r="AB490" s="243"/>
    </row>
    <row r="491" spans="1:28" x14ac:dyDescent="0.2">
      <c r="A491" s="13"/>
      <c r="B491" s="238"/>
      <c r="C491" s="20"/>
      <c r="D491" s="243"/>
      <c r="E491" s="238"/>
      <c r="F491" s="298"/>
      <c r="G491" s="298"/>
      <c r="L491" s="20"/>
      <c r="U491" s="20"/>
      <c r="V491" s="243"/>
      <c r="AA491" s="887"/>
      <c r="AB491" s="243"/>
    </row>
    <row r="492" spans="1:28" x14ac:dyDescent="0.2">
      <c r="A492" s="13"/>
      <c r="B492" s="238"/>
      <c r="C492" s="20"/>
      <c r="D492" s="243"/>
      <c r="E492" s="238"/>
      <c r="F492" s="298"/>
      <c r="G492" s="298"/>
      <c r="L492" s="20"/>
      <c r="U492" s="20"/>
      <c r="V492" s="243"/>
      <c r="AA492" s="887"/>
      <c r="AB492" s="243"/>
    </row>
    <row r="493" spans="1:28" x14ac:dyDescent="0.2">
      <c r="A493" s="13"/>
      <c r="B493" s="238"/>
      <c r="C493" s="20"/>
      <c r="D493" s="243"/>
      <c r="E493" s="238"/>
      <c r="F493" s="298"/>
      <c r="G493" s="298"/>
      <c r="L493" s="20"/>
      <c r="U493" s="20"/>
      <c r="V493" s="243"/>
      <c r="AA493" s="887"/>
      <c r="AB493" s="243"/>
    </row>
    <row r="494" spans="1:28" x14ac:dyDescent="0.2">
      <c r="A494" s="13"/>
      <c r="B494" s="238"/>
      <c r="C494" s="20"/>
      <c r="D494" s="243"/>
      <c r="E494" s="238"/>
      <c r="F494" s="298"/>
      <c r="G494" s="298"/>
      <c r="L494" s="20"/>
      <c r="U494" s="20"/>
      <c r="V494" s="243"/>
      <c r="AA494" s="887"/>
      <c r="AB494" s="243"/>
    </row>
    <row r="495" spans="1:28" x14ac:dyDescent="0.2">
      <c r="A495" s="13"/>
      <c r="B495" s="238"/>
      <c r="C495" s="20"/>
      <c r="D495" s="243"/>
      <c r="E495" s="238"/>
      <c r="F495" s="298"/>
      <c r="G495" s="298"/>
      <c r="L495" s="20"/>
      <c r="U495" s="20"/>
      <c r="V495" s="243"/>
      <c r="AA495" s="887"/>
      <c r="AB495" s="243"/>
    </row>
    <row r="496" spans="1:28" x14ac:dyDescent="0.2">
      <c r="A496" s="13"/>
      <c r="B496" s="238"/>
      <c r="C496" s="20"/>
      <c r="D496" s="243"/>
      <c r="E496" s="238"/>
      <c r="F496" s="298"/>
      <c r="G496" s="298"/>
      <c r="L496" s="20"/>
      <c r="U496" s="20"/>
      <c r="V496" s="243"/>
      <c r="AA496" s="887"/>
      <c r="AB496" s="243"/>
    </row>
    <row r="497" spans="1:28" x14ac:dyDescent="0.2">
      <c r="A497" s="13"/>
      <c r="B497" s="238"/>
      <c r="C497" s="20"/>
      <c r="D497" s="243"/>
      <c r="E497" s="238"/>
      <c r="F497" s="298"/>
      <c r="G497" s="298"/>
      <c r="L497" s="20"/>
      <c r="U497" s="20"/>
      <c r="V497" s="243"/>
      <c r="AA497" s="887"/>
      <c r="AB497" s="243"/>
    </row>
    <row r="498" spans="1:28" x14ac:dyDescent="0.2">
      <c r="A498" s="13"/>
      <c r="B498" s="238"/>
      <c r="C498" s="20"/>
      <c r="D498" s="243"/>
      <c r="E498" s="238"/>
      <c r="F498" s="298"/>
      <c r="G498" s="298"/>
      <c r="L498" s="20"/>
      <c r="U498" s="20"/>
      <c r="V498" s="243"/>
      <c r="AA498" s="887"/>
      <c r="AB498" s="243"/>
    </row>
    <row r="499" spans="1:28" x14ac:dyDescent="0.2">
      <c r="A499" s="13"/>
      <c r="B499" s="238"/>
      <c r="C499" s="20"/>
      <c r="D499" s="243"/>
      <c r="E499" s="238"/>
      <c r="F499" s="298"/>
      <c r="G499" s="298"/>
      <c r="L499" s="20"/>
      <c r="U499" s="20"/>
      <c r="V499" s="243"/>
      <c r="AA499" s="887"/>
      <c r="AB499" s="243"/>
    </row>
    <row r="500" spans="1:28" x14ac:dyDescent="0.2">
      <c r="A500" s="13"/>
      <c r="B500" s="238"/>
      <c r="C500" s="20"/>
      <c r="D500" s="243"/>
      <c r="E500" s="238"/>
      <c r="F500" s="298"/>
      <c r="G500" s="298"/>
      <c r="L500" s="20"/>
      <c r="U500" s="20"/>
      <c r="V500" s="243"/>
      <c r="AA500" s="887"/>
      <c r="AB500" s="243"/>
    </row>
    <row r="501" spans="1:28" x14ac:dyDescent="0.2">
      <c r="A501" s="13"/>
      <c r="B501" s="238"/>
      <c r="C501" s="20"/>
      <c r="D501" s="243"/>
      <c r="E501" s="238"/>
      <c r="F501" s="298"/>
      <c r="G501" s="298"/>
      <c r="L501" s="20"/>
      <c r="U501" s="20"/>
      <c r="V501" s="243"/>
      <c r="AA501" s="887"/>
      <c r="AB501" s="243"/>
    </row>
    <row r="502" spans="1:28" x14ac:dyDescent="0.2">
      <c r="A502" s="13"/>
      <c r="B502" s="238"/>
      <c r="C502" s="20"/>
      <c r="D502" s="243"/>
      <c r="E502" s="238"/>
      <c r="F502" s="298"/>
      <c r="G502" s="298"/>
      <c r="L502" s="20"/>
      <c r="U502" s="20"/>
      <c r="V502" s="243"/>
      <c r="AA502" s="887"/>
      <c r="AB502" s="243"/>
    </row>
    <row r="503" spans="1:28" x14ac:dyDescent="0.2">
      <c r="A503" s="13"/>
      <c r="B503" s="238"/>
      <c r="C503" s="20"/>
      <c r="D503" s="243"/>
      <c r="E503" s="238"/>
      <c r="F503" s="298"/>
      <c r="G503" s="298"/>
      <c r="L503" s="20"/>
      <c r="U503" s="20"/>
      <c r="V503" s="243"/>
      <c r="AA503" s="887"/>
      <c r="AB503" s="243"/>
    </row>
    <row r="504" spans="1:28" x14ac:dyDescent="0.2">
      <c r="A504" s="13"/>
      <c r="B504" s="238"/>
      <c r="C504" s="20"/>
      <c r="D504" s="243"/>
      <c r="E504" s="238"/>
      <c r="F504" s="298"/>
      <c r="G504" s="298"/>
      <c r="L504" s="20"/>
      <c r="U504" s="20"/>
      <c r="V504" s="243"/>
      <c r="AA504" s="887"/>
      <c r="AB504" s="243"/>
    </row>
    <row r="505" spans="1:28" x14ac:dyDescent="0.2">
      <c r="A505" s="13"/>
      <c r="B505" s="238"/>
      <c r="C505" s="20"/>
      <c r="D505" s="243"/>
      <c r="E505" s="238"/>
      <c r="F505" s="298"/>
      <c r="G505" s="298"/>
      <c r="L505" s="20"/>
      <c r="U505" s="20"/>
      <c r="V505" s="243"/>
      <c r="AA505" s="887"/>
      <c r="AB505" s="243"/>
    </row>
    <row r="506" spans="1:28" x14ac:dyDescent="0.2">
      <c r="A506" s="13"/>
      <c r="B506" s="238"/>
      <c r="C506" s="20"/>
      <c r="D506" s="243"/>
      <c r="E506" s="238"/>
      <c r="F506" s="298"/>
      <c r="G506" s="298"/>
      <c r="L506" s="20"/>
      <c r="U506" s="20"/>
      <c r="V506" s="243"/>
      <c r="AA506" s="887"/>
      <c r="AB506" s="243"/>
    </row>
    <row r="507" spans="1:28" x14ac:dyDescent="0.2">
      <c r="A507" s="13"/>
      <c r="B507" s="238"/>
      <c r="C507" s="20"/>
      <c r="D507" s="243"/>
      <c r="E507" s="238"/>
      <c r="F507" s="298"/>
      <c r="G507" s="298"/>
      <c r="L507" s="20"/>
      <c r="U507" s="20"/>
      <c r="V507" s="243"/>
      <c r="AA507" s="887"/>
      <c r="AB507" s="243"/>
    </row>
    <row r="508" spans="1:28" x14ac:dyDescent="0.2">
      <c r="A508" s="13"/>
      <c r="B508" s="238"/>
      <c r="C508" s="20"/>
      <c r="D508" s="243"/>
      <c r="E508" s="238"/>
      <c r="F508" s="298"/>
      <c r="G508" s="298"/>
      <c r="L508" s="20"/>
      <c r="U508" s="20"/>
      <c r="V508" s="243"/>
      <c r="AA508" s="887"/>
      <c r="AB508" s="243"/>
    </row>
    <row r="509" spans="1:28" x14ac:dyDescent="0.2">
      <c r="A509" s="13"/>
      <c r="B509" s="238"/>
      <c r="C509" s="20"/>
      <c r="D509" s="243"/>
      <c r="E509" s="238"/>
      <c r="F509" s="298"/>
      <c r="G509" s="298"/>
      <c r="L509" s="20"/>
      <c r="U509" s="20"/>
      <c r="V509" s="243"/>
      <c r="AA509" s="887"/>
      <c r="AB509" s="243"/>
    </row>
    <row r="510" spans="1:28" x14ac:dyDescent="0.2">
      <c r="A510" s="13"/>
      <c r="B510" s="238"/>
      <c r="C510" s="20"/>
      <c r="D510" s="243"/>
      <c r="E510" s="238"/>
      <c r="F510" s="298"/>
      <c r="G510" s="298"/>
      <c r="L510" s="20"/>
      <c r="U510" s="20"/>
      <c r="V510" s="243"/>
      <c r="AA510" s="887"/>
      <c r="AB510" s="243"/>
    </row>
    <row r="511" spans="1:28" x14ac:dyDescent="0.2">
      <c r="A511" s="13"/>
      <c r="B511" s="238"/>
      <c r="C511" s="20"/>
      <c r="D511" s="243"/>
      <c r="E511" s="238"/>
      <c r="F511" s="298"/>
      <c r="G511" s="298"/>
      <c r="L511" s="20"/>
      <c r="U511" s="20"/>
      <c r="V511" s="243"/>
      <c r="AA511" s="887"/>
      <c r="AB511" s="243"/>
    </row>
    <row r="512" spans="1:28" x14ac:dyDescent="0.2">
      <c r="A512" s="13"/>
      <c r="B512" s="238"/>
      <c r="C512" s="20"/>
      <c r="D512" s="243"/>
      <c r="E512" s="238"/>
      <c r="F512" s="298"/>
      <c r="G512" s="298"/>
      <c r="L512" s="20"/>
      <c r="U512" s="20"/>
      <c r="V512" s="243"/>
      <c r="AA512" s="887"/>
      <c r="AB512" s="243"/>
    </row>
    <row r="513" spans="1:28" x14ac:dyDescent="0.2">
      <c r="A513" s="13"/>
      <c r="B513" s="238"/>
      <c r="C513" s="20"/>
      <c r="D513" s="243"/>
      <c r="E513" s="238"/>
      <c r="F513" s="298"/>
      <c r="G513" s="298"/>
      <c r="L513" s="20"/>
      <c r="U513" s="20"/>
      <c r="V513" s="243"/>
      <c r="AA513" s="887"/>
      <c r="AB513" s="243"/>
    </row>
    <row r="514" spans="1:28" x14ac:dyDescent="0.2">
      <c r="A514" s="13"/>
      <c r="B514" s="238"/>
      <c r="C514" s="20"/>
      <c r="D514" s="243"/>
      <c r="E514" s="238"/>
      <c r="F514" s="298"/>
      <c r="G514" s="298"/>
      <c r="L514" s="20"/>
      <c r="U514" s="20"/>
      <c r="V514" s="243"/>
      <c r="AA514" s="887"/>
      <c r="AB514" s="243"/>
    </row>
    <row r="515" spans="1:28" x14ac:dyDescent="0.2">
      <c r="A515" s="13"/>
      <c r="B515" s="238"/>
      <c r="C515" s="20"/>
      <c r="D515" s="243"/>
      <c r="E515" s="238"/>
      <c r="F515" s="298"/>
      <c r="G515" s="298"/>
      <c r="L515" s="20"/>
      <c r="U515" s="20"/>
      <c r="V515" s="243"/>
      <c r="AA515" s="887"/>
      <c r="AB515" s="243"/>
    </row>
    <row r="516" spans="1:28" x14ac:dyDescent="0.2">
      <c r="A516" s="13"/>
      <c r="B516" s="238"/>
      <c r="C516" s="20"/>
      <c r="D516" s="243"/>
      <c r="E516" s="238"/>
      <c r="F516" s="298"/>
      <c r="G516" s="298"/>
      <c r="L516" s="20"/>
      <c r="U516" s="20"/>
      <c r="V516" s="243"/>
      <c r="AA516" s="887"/>
      <c r="AB516" s="243"/>
    </row>
    <row r="517" spans="1:28" x14ac:dyDescent="0.2">
      <c r="A517" s="13"/>
      <c r="B517" s="238"/>
      <c r="C517" s="20"/>
      <c r="D517" s="243"/>
      <c r="E517" s="238"/>
      <c r="F517" s="298"/>
      <c r="G517" s="298"/>
      <c r="L517" s="20"/>
      <c r="U517" s="20"/>
      <c r="V517" s="243"/>
      <c r="AA517" s="887"/>
      <c r="AB517" s="243"/>
    </row>
    <row r="518" spans="1:28" x14ac:dyDescent="0.2">
      <c r="A518" s="13"/>
      <c r="B518" s="238"/>
      <c r="C518" s="20"/>
      <c r="D518" s="243"/>
      <c r="E518" s="238"/>
      <c r="F518" s="298"/>
      <c r="G518" s="298"/>
      <c r="L518" s="20"/>
      <c r="U518" s="20"/>
      <c r="V518" s="243"/>
      <c r="AA518" s="887"/>
      <c r="AB518" s="243"/>
    </row>
    <row r="519" spans="1:28" x14ac:dyDescent="0.2">
      <c r="A519" s="13"/>
      <c r="B519" s="238"/>
      <c r="C519" s="20"/>
      <c r="D519" s="243"/>
      <c r="E519" s="238"/>
      <c r="F519" s="298"/>
      <c r="G519" s="298"/>
      <c r="L519" s="20"/>
      <c r="U519" s="20"/>
      <c r="V519" s="243"/>
      <c r="AA519" s="887"/>
      <c r="AB519" s="243"/>
    </row>
    <row r="520" spans="1:28" x14ac:dyDescent="0.2">
      <c r="A520" s="13"/>
      <c r="B520" s="238"/>
      <c r="C520" s="20"/>
      <c r="D520" s="243"/>
      <c r="E520" s="238"/>
      <c r="F520" s="298"/>
      <c r="G520" s="298"/>
      <c r="L520" s="20"/>
      <c r="U520" s="20"/>
      <c r="V520" s="243"/>
      <c r="AA520" s="887"/>
      <c r="AB520" s="243"/>
    </row>
    <row r="521" spans="1:28" x14ac:dyDescent="0.2">
      <c r="A521" s="13"/>
      <c r="B521" s="238"/>
      <c r="C521" s="20"/>
      <c r="D521" s="243"/>
      <c r="E521" s="238"/>
      <c r="F521" s="298"/>
      <c r="G521" s="298"/>
      <c r="L521" s="20"/>
      <c r="U521" s="20"/>
      <c r="V521" s="243"/>
      <c r="AA521" s="887"/>
      <c r="AB521" s="243"/>
    </row>
    <row r="522" spans="1:28" x14ac:dyDescent="0.2">
      <c r="A522" s="13"/>
      <c r="B522" s="238"/>
      <c r="C522" s="20"/>
      <c r="D522" s="243"/>
      <c r="E522" s="238"/>
      <c r="F522" s="298"/>
      <c r="G522" s="298"/>
      <c r="L522" s="20"/>
      <c r="U522" s="20"/>
      <c r="V522" s="243"/>
      <c r="AA522" s="887"/>
      <c r="AB522" s="243"/>
    </row>
    <row r="523" spans="1:28" x14ac:dyDescent="0.2">
      <c r="A523" s="13"/>
      <c r="B523" s="238"/>
      <c r="C523" s="20"/>
      <c r="D523" s="243"/>
      <c r="E523" s="238"/>
      <c r="F523" s="298"/>
      <c r="G523" s="298"/>
      <c r="L523" s="20"/>
      <c r="U523" s="20"/>
      <c r="V523" s="243"/>
      <c r="AA523" s="887"/>
      <c r="AB523" s="243"/>
    </row>
    <row r="524" spans="1:28" x14ac:dyDescent="0.2">
      <c r="A524" s="13"/>
      <c r="B524" s="238"/>
      <c r="C524" s="20"/>
      <c r="D524" s="243"/>
      <c r="E524" s="238"/>
      <c r="F524" s="298"/>
      <c r="G524" s="298"/>
      <c r="L524" s="20"/>
      <c r="U524" s="20"/>
      <c r="V524" s="243"/>
      <c r="AA524" s="887"/>
      <c r="AB524" s="243"/>
    </row>
    <row r="525" spans="1:28" x14ac:dyDescent="0.2">
      <c r="A525" s="13"/>
      <c r="B525" s="238"/>
      <c r="C525" s="20"/>
      <c r="D525" s="243"/>
      <c r="E525" s="238"/>
      <c r="F525" s="298"/>
      <c r="G525" s="298"/>
      <c r="L525" s="20"/>
      <c r="U525" s="20"/>
      <c r="V525" s="243"/>
      <c r="AA525" s="887"/>
      <c r="AB525" s="243"/>
    </row>
    <row r="526" spans="1:28" x14ac:dyDescent="0.2">
      <c r="A526" s="13"/>
      <c r="B526" s="238"/>
      <c r="C526" s="20"/>
      <c r="D526" s="243"/>
      <c r="E526" s="238"/>
      <c r="F526" s="298"/>
      <c r="G526" s="298"/>
      <c r="L526" s="20"/>
      <c r="U526" s="20"/>
      <c r="V526" s="243"/>
      <c r="AA526" s="887"/>
      <c r="AB526" s="243"/>
    </row>
    <row r="527" spans="1:28" x14ac:dyDescent="0.2">
      <c r="A527" s="13"/>
      <c r="B527" s="238"/>
      <c r="C527" s="20"/>
      <c r="D527" s="243"/>
      <c r="E527" s="238"/>
      <c r="F527" s="298"/>
      <c r="G527" s="298"/>
      <c r="L527" s="20"/>
      <c r="U527" s="20"/>
      <c r="V527" s="243"/>
      <c r="AA527" s="887"/>
      <c r="AB527" s="243"/>
    </row>
    <row r="528" spans="1:28" x14ac:dyDescent="0.2">
      <c r="A528" s="13"/>
      <c r="B528" s="238"/>
      <c r="C528" s="20"/>
      <c r="D528" s="243"/>
      <c r="E528" s="238"/>
      <c r="F528" s="298"/>
      <c r="G528" s="298"/>
      <c r="L528" s="20"/>
      <c r="U528" s="20"/>
      <c r="V528" s="243"/>
      <c r="AA528" s="887"/>
      <c r="AB528" s="243"/>
    </row>
    <row r="529" spans="1:28" x14ac:dyDescent="0.2">
      <c r="A529" s="13"/>
      <c r="B529" s="238"/>
      <c r="C529" s="20"/>
      <c r="D529" s="243"/>
      <c r="E529" s="238"/>
      <c r="F529" s="298"/>
      <c r="G529" s="298"/>
      <c r="L529" s="20"/>
      <c r="U529" s="20"/>
      <c r="V529" s="243"/>
      <c r="AA529" s="887"/>
      <c r="AB529" s="243"/>
    </row>
    <row r="530" spans="1:28" x14ac:dyDescent="0.2">
      <c r="A530" s="13"/>
      <c r="B530" s="238"/>
      <c r="C530" s="20"/>
      <c r="D530" s="243"/>
      <c r="E530" s="238"/>
      <c r="F530" s="298"/>
      <c r="G530" s="298"/>
      <c r="L530" s="20"/>
      <c r="U530" s="20"/>
      <c r="V530" s="243"/>
      <c r="AA530" s="887"/>
      <c r="AB530" s="243"/>
    </row>
    <row r="531" spans="1:28" x14ac:dyDescent="0.2">
      <c r="A531" s="13"/>
      <c r="B531" s="238"/>
      <c r="C531" s="20"/>
      <c r="D531" s="243"/>
      <c r="E531" s="238"/>
      <c r="F531" s="298"/>
      <c r="G531" s="298"/>
      <c r="L531" s="20"/>
      <c r="U531" s="20"/>
      <c r="V531" s="243"/>
      <c r="AA531" s="887"/>
      <c r="AB531" s="243"/>
    </row>
    <row r="532" spans="1:28" x14ac:dyDescent="0.2">
      <c r="A532" s="13"/>
      <c r="B532" s="238"/>
      <c r="C532" s="20"/>
      <c r="D532" s="243"/>
      <c r="E532" s="238"/>
      <c r="F532" s="298"/>
      <c r="G532" s="298"/>
      <c r="L532" s="20"/>
      <c r="U532" s="20"/>
      <c r="V532" s="243"/>
      <c r="AA532" s="887"/>
      <c r="AB532" s="243"/>
    </row>
    <row r="533" spans="1:28" x14ac:dyDescent="0.2">
      <c r="A533" s="13"/>
      <c r="B533" s="238"/>
      <c r="C533" s="20"/>
      <c r="D533" s="243"/>
      <c r="E533" s="238"/>
      <c r="F533" s="298"/>
      <c r="G533" s="298"/>
      <c r="L533" s="20"/>
      <c r="U533" s="20"/>
      <c r="V533" s="243"/>
      <c r="AA533" s="887"/>
      <c r="AB533" s="243"/>
    </row>
    <row r="534" spans="1:28" x14ac:dyDescent="0.2">
      <c r="A534" s="13"/>
      <c r="B534" s="238"/>
      <c r="C534" s="20"/>
      <c r="D534" s="243"/>
      <c r="E534" s="238"/>
      <c r="F534" s="298"/>
      <c r="G534" s="298"/>
      <c r="L534" s="20"/>
      <c r="U534" s="20"/>
      <c r="V534" s="243"/>
      <c r="AA534" s="887"/>
      <c r="AB534" s="243"/>
    </row>
    <row r="535" spans="1:28" x14ac:dyDescent="0.2">
      <c r="A535" s="13"/>
      <c r="B535" s="238"/>
      <c r="C535" s="20"/>
      <c r="D535" s="243"/>
      <c r="E535" s="238"/>
      <c r="F535" s="298"/>
      <c r="G535" s="298"/>
      <c r="L535" s="20"/>
      <c r="U535" s="20"/>
      <c r="V535" s="243"/>
      <c r="AA535" s="887"/>
      <c r="AB535" s="243"/>
    </row>
    <row r="536" spans="1:28" x14ac:dyDescent="0.2">
      <c r="A536" s="13"/>
      <c r="B536" s="238"/>
      <c r="C536" s="20"/>
      <c r="D536" s="243"/>
      <c r="E536" s="238"/>
      <c r="F536" s="298"/>
      <c r="G536" s="298"/>
      <c r="L536" s="20"/>
      <c r="U536" s="20"/>
      <c r="V536" s="243"/>
      <c r="AA536" s="887"/>
      <c r="AB536" s="243"/>
    </row>
    <row r="537" spans="1:28" x14ac:dyDescent="0.2">
      <c r="A537" s="13"/>
      <c r="B537" s="238"/>
      <c r="C537" s="20"/>
      <c r="D537" s="243"/>
      <c r="E537" s="238"/>
      <c r="F537" s="298"/>
      <c r="G537" s="298"/>
      <c r="L537" s="20"/>
      <c r="U537" s="20"/>
      <c r="V537" s="243"/>
      <c r="AA537" s="887"/>
      <c r="AB537" s="243"/>
    </row>
    <row r="538" spans="1:28" x14ac:dyDescent="0.2">
      <c r="A538" s="13"/>
      <c r="B538" s="238"/>
      <c r="C538" s="20"/>
      <c r="D538" s="243"/>
      <c r="E538" s="238"/>
      <c r="F538" s="298"/>
      <c r="G538" s="298"/>
      <c r="L538" s="20"/>
      <c r="U538" s="20"/>
      <c r="V538" s="243"/>
      <c r="AA538" s="887"/>
      <c r="AB538" s="243"/>
    </row>
    <row r="539" spans="1:28" x14ac:dyDescent="0.2">
      <c r="A539" s="13"/>
      <c r="B539" s="238"/>
      <c r="C539" s="20"/>
      <c r="D539" s="243"/>
      <c r="E539" s="238"/>
      <c r="F539" s="298"/>
      <c r="G539" s="298"/>
      <c r="L539" s="20"/>
      <c r="U539" s="20"/>
      <c r="V539" s="243"/>
      <c r="AA539" s="887"/>
      <c r="AB539" s="243"/>
    </row>
    <row r="540" spans="1:28" x14ac:dyDescent="0.2">
      <c r="A540" s="13"/>
      <c r="B540" s="238"/>
      <c r="C540" s="20"/>
      <c r="D540" s="243"/>
      <c r="E540" s="238"/>
      <c r="F540" s="298"/>
      <c r="G540" s="298"/>
      <c r="L540" s="20"/>
      <c r="U540" s="20"/>
      <c r="V540" s="243"/>
      <c r="AA540" s="887"/>
      <c r="AB540" s="243"/>
    </row>
    <row r="541" spans="1:28" x14ac:dyDescent="0.2">
      <c r="A541" s="13"/>
      <c r="B541" s="238"/>
      <c r="C541" s="20"/>
      <c r="D541" s="243"/>
      <c r="E541" s="238"/>
      <c r="F541" s="298"/>
      <c r="G541" s="298"/>
      <c r="L541" s="20"/>
      <c r="U541" s="20"/>
      <c r="V541" s="243"/>
      <c r="AA541" s="887"/>
      <c r="AB541" s="243"/>
    </row>
    <row r="542" spans="1:28" x14ac:dyDescent="0.2">
      <c r="A542" s="13"/>
      <c r="B542" s="238"/>
      <c r="C542" s="20"/>
      <c r="D542" s="243"/>
      <c r="E542" s="238"/>
      <c r="F542" s="298"/>
      <c r="G542" s="298"/>
      <c r="L542" s="20"/>
      <c r="U542" s="20"/>
      <c r="V542" s="243"/>
      <c r="AA542" s="887"/>
      <c r="AB542" s="243"/>
    </row>
    <row r="543" spans="1:28" x14ac:dyDescent="0.2">
      <c r="A543" s="13"/>
      <c r="B543" s="238"/>
      <c r="C543" s="20"/>
      <c r="D543" s="243"/>
      <c r="E543" s="238"/>
      <c r="F543" s="298"/>
      <c r="G543" s="298"/>
      <c r="L543" s="20"/>
      <c r="U543" s="20"/>
      <c r="V543" s="243"/>
      <c r="AA543" s="887"/>
      <c r="AB543" s="243"/>
    </row>
    <row r="544" spans="1:28" x14ac:dyDescent="0.2">
      <c r="A544" s="13"/>
      <c r="B544" s="238"/>
      <c r="C544" s="20"/>
      <c r="D544" s="243"/>
      <c r="E544" s="238"/>
      <c r="F544" s="298"/>
      <c r="G544" s="298"/>
      <c r="L544" s="20"/>
      <c r="U544" s="20"/>
      <c r="V544" s="243"/>
      <c r="AA544" s="887"/>
      <c r="AB544" s="243"/>
    </row>
    <row r="545" spans="1:28" x14ac:dyDescent="0.2">
      <c r="A545" s="13"/>
      <c r="B545" s="238"/>
      <c r="C545" s="20"/>
      <c r="D545" s="243"/>
      <c r="E545" s="238"/>
      <c r="F545" s="298"/>
      <c r="G545" s="298"/>
      <c r="L545" s="20"/>
      <c r="U545" s="20"/>
      <c r="V545" s="243"/>
      <c r="AA545" s="887"/>
      <c r="AB545" s="243"/>
    </row>
    <row r="546" spans="1:28" x14ac:dyDescent="0.2">
      <c r="A546" s="13"/>
      <c r="B546" s="238"/>
      <c r="C546" s="20"/>
      <c r="D546" s="243"/>
      <c r="E546" s="238"/>
      <c r="F546" s="298"/>
      <c r="G546" s="298"/>
      <c r="L546" s="20"/>
      <c r="U546" s="20"/>
      <c r="V546" s="243"/>
      <c r="AA546" s="887"/>
      <c r="AB546" s="243"/>
    </row>
    <row r="547" spans="1:28" x14ac:dyDescent="0.2">
      <c r="A547" s="13"/>
      <c r="B547" s="238"/>
      <c r="C547" s="20"/>
      <c r="D547" s="243"/>
      <c r="E547" s="238"/>
      <c r="F547" s="298"/>
      <c r="G547" s="298"/>
      <c r="L547" s="20"/>
      <c r="U547" s="20"/>
      <c r="V547" s="243"/>
      <c r="AA547" s="887"/>
      <c r="AB547" s="243"/>
    </row>
    <row r="548" spans="1:28" x14ac:dyDescent="0.2">
      <c r="A548" s="13"/>
      <c r="B548" s="238"/>
      <c r="C548" s="20"/>
      <c r="D548" s="243"/>
      <c r="E548" s="238"/>
      <c r="F548" s="298"/>
      <c r="G548" s="298"/>
      <c r="L548" s="20"/>
      <c r="U548" s="20"/>
      <c r="V548" s="243"/>
      <c r="AA548" s="887"/>
      <c r="AB548" s="243"/>
    </row>
    <row r="549" spans="1:28" x14ac:dyDescent="0.2">
      <c r="A549" s="13"/>
      <c r="B549" s="238"/>
      <c r="C549" s="20"/>
      <c r="D549" s="243"/>
      <c r="E549" s="238"/>
      <c r="F549" s="298"/>
      <c r="G549" s="298"/>
      <c r="L549" s="20"/>
      <c r="U549" s="20"/>
      <c r="V549" s="243"/>
      <c r="AA549" s="887"/>
      <c r="AB549" s="243"/>
    </row>
    <row r="550" spans="1:28" x14ac:dyDescent="0.2">
      <c r="A550" s="13"/>
      <c r="B550" s="238"/>
      <c r="C550" s="20"/>
      <c r="D550" s="243"/>
      <c r="E550" s="238"/>
      <c r="F550" s="298"/>
      <c r="G550" s="298"/>
      <c r="L550" s="20"/>
      <c r="U550" s="20"/>
      <c r="V550" s="243"/>
      <c r="AA550" s="887"/>
      <c r="AB550" s="243"/>
    </row>
    <row r="551" spans="1:28" x14ac:dyDescent="0.2">
      <c r="A551" s="13"/>
      <c r="B551" s="238"/>
      <c r="C551" s="20"/>
      <c r="D551" s="243"/>
      <c r="E551" s="238"/>
      <c r="F551" s="298"/>
      <c r="G551" s="298"/>
      <c r="L551" s="20"/>
      <c r="U551" s="20"/>
      <c r="V551" s="243"/>
      <c r="AA551" s="887"/>
      <c r="AB551" s="243"/>
    </row>
    <row r="552" spans="1:28" x14ac:dyDescent="0.2">
      <c r="A552" s="13"/>
      <c r="B552" s="238"/>
      <c r="C552" s="20"/>
      <c r="D552" s="243"/>
      <c r="E552" s="238"/>
      <c r="F552" s="298"/>
      <c r="G552" s="298"/>
      <c r="L552" s="20"/>
      <c r="U552" s="20"/>
      <c r="V552" s="243"/>
      <c r="AA552" s="887"/>
      <c r="AB552" s="243"/>
    </row>
    <row r="553" spans="1:28" x14ac:dyDescent="0.2">
      <c r="A553" s="13"/>
      <c r="B553" s="238"/>
      <c r="C553" s="20"/>
      <c r="D553" s="243"/>
      <c r="E553" s="238"/>
      <c r="F553" s="298"/>
      <c r="G553" s="298"/>
      <c r="L553" s="20"/>
      <c r="U553" s="20"/>
      <c r="V553" s="243"/>
      <c r="AA553" s="887"/>
      <c r="AB553" s="243"/>
    </row>
    <row r="554" spans="1:28" x14ac:dyDescent="0.2">
      <c r="A554" s="13"/>
      <c r="B554" s="238"/>
      <c r="C554" s="20"/>
      <c r="D554" s="243"/>
      <c r="E554" s="238"/>
      <c r="F554" s="298"/>
      <c r="G554" s="298"/>
      <c r="L554" s="20"/>
      <c r="U554" s="20"/>
      <c r="V554" s="243"/>
      <c r="AA554" s="887"/>
      <c r="AB554" s="243"/>
    </row>
    <row r="555" spans="1:28" x14ac:dyDescent="0.2">
      <c r="A555" s="13"/>
      <c r="B555" s="238"/>
      <c r="C555" s="20"/>
      <c r="D555" s="243"/>
      <c r="E555" s="238"/>
      <c r="F555" s="298"/>
      <c r="G555" s="298"/>
      <c r="L555" s="20"/>
      <c r="U555" s="20"/>
      <c r="V555" s="243"/>
      <c r="AA555" s="887"/>
      <c r="AB555" s="243"/>
    </row>
    <row r="556" spans="1:28" x14ac:dyDescent="0.2">
      <c r="A556" s="13"/>
      <c r="B556" s="238"/>
      <c r="C556" s="20"/>
      <c r="D556" s="243"/>
      <c r="E556" s="238"/>
      <c r="F556" s="298"/>
      <c r="G556" s="298"/>
      <c r="L556" s="20"/>
      <c r="U556" s="20"/>
      <c r="V556" s="243"/>
      <c r="AA556" s="887"/>
      <c r="AB556" s="243"/>
    </row>
    <row r="557" spans="1:28" x14ac:dyDescent="0.2">
      <c r="A557" s="13"/>
      <c r="B557" s="238"/>
      <c r="C557" s="20"/>
      <c r="D557" s="243"/>
      <c r="E557" s="238"/>
      <c r="F557" s="298"/>
      <c r="G557" s="298"/>
      <c r="L557" s="20"/>
      <c r="U557" s="20"/>
      <c r="V557" s="243"/>
      <c r="AA557" s="887"/>
      <c r="AB557" s="243"/>
    </row>
    <row r="558" spans="1:28" x14ac:dyDescent="0.2">
      <c r="A558" s="13"/>
      <c r="B558" s="238"/>
      <c r="C558" s="20"/>
      <c r="D558" s="243"/>
      <c r="E558" s="238"/>
      <c r="F558" s="298"/>
      <c r="G558" s="298"/>
      <c r="L558" s="20"/>
      <c r="U558" s="20"/>
      <c r="V558" s="243"/>
      <c r="AA558" s="887"/>
      <c r="AB558" s="243"/>
    </row>
    <row r="559" spans="1:28" x14ac:dyDescent="0.2">
      <c r="A559" s="13"/>
      <c r="B559" s="238"/>
      <c r="C559" s="20"/>
      <c r="D559" s="243"/>
      <c r="E559" s="238"/>
      <c r="F559" s="298"/>
      <c r="G559" s="298"/>
      <c r="L559" s="20"/>
      <c r="U559" s="20"/>
      <c r="V559" s="243"/>
      <c r="AA559" s="887"/>
      <c r="AB559" s="243"/>
    </row>
    <row r="560" spans="1:28" x14ac:dyDescent="0.2">
      <c r="A560" s="13"/>
      <c r="B560" s="238"/>
      <c r="C560" s="20"/>
      <c r="D560" s="243"/>
      <c r="E560" s="238"/>
      <c r="F560" s="298"/>
      <c r="G560" s="298"/>
      <c r="L560" s="20"/>
      <c r="U560" s="20"/>
      <c r="V560" s="243"/>
      <c r="AA560" s="887"/>
      <c r="AB560" s="243"/>
    </row>
    <row r="561" spans="1:28" x14ac:dyDescent="0.2">
      <c r="A561" s="13"/>
      <c r="B561" s="238"/>
      <c r="C561" s="20"/>
      <c r="D561" s="243"/>
      <c r="E561" s="238"/>
      <c r="F561" s="298"/>
      <c r="G561" s="298"/>
      <c r="L561" s="20"/>
      <c r="U561" s="20"/>
      <c r="V561" s="243"/>
      <c r="AA561" s="887"/>
      <c r="AB561" s="243"/>
    </row>
    <row r="562" spans="1:28" x14ac:dyDescent="0.2">
      <c r="A562" s="13"/>
      <c r="B562" s="238"/>
      <c r="C562" s="20"/>
      <c r="D562" s="243"/>
      <c r="E562" s="238"/>
      <c r="F562" s="298"/>
      <c r="G562" s="298"/>
      <c r="L562" s="20"/>
      <c r="U562" s="20"/>
      <c r="V562" s="243"/>
      <c r="AA562" s="887"/>
      <c r="AB562" s="243"/>
    </row>
    <row r="563" spans="1:28" x14ac:dyDescent="0.2">
      <c r="A563" s="13"/>
      <c r="B563" s="238"/>
      <c r="C563" s="20"/>
      <c r="D563" s="243"/>
      <c r="E563" s="238"/>
      <c r="F563" s="298"/>
      <c r="G563" s="298"/>
      <c r="L563" s="20"/>
      <c r="U563" s="20"/>
      <c r="V563" s="243"/>
      <c r="AA563" s="887"/>
      <c r="AB563" s="243"/>
    </row>
    <row r="564" spans="1:28" x14ac:dyDescent="0.2">
      <c r="A564" s="13"/>
      <c r="B564" s="238"/>
      <c r="C564" s="20"/>
      <c r="D564" s="243"/>
      <c r="E564" s="238"/>
      <c r="F564" s="298"/>
      <c r="G564" s="298"/>
      <c r="L564" s="20"/>
      <c r="U564" s="20"/>
      <c r="V564" s="243"/>
      <c r="AA564" s="887"/>
      <c r="AB564" s="243"/>
    </row>
    <row r="565" spans="1:28" x14ac:dyDescent="0.2">
      <c r="A565" s="13"/>
      <c r="B565" s="238"/>
      <c r="C565" s="20"/>
      <c r="D565" s="243"/>
      <c r="E565" s="238"/>
      <c r="F565" s="298"/>
      <c r="G565" s="298"/>
      <c r="L565" s="20"/>
      <c r="U565" s="20"/>
      <c r="V565" s="243"/>
      <c r="AA565" s="887"/>
      <c r="AB565" s="243"/>
    </row>
    <row r="566" spans="1:28" x14ac:dyDescent="0.2">
      <c r="A566" s="13"/>
      <c r="B566" s="238"/>
      <c r="C566" s="20"/>
      <c r="D566" s="243"/>
      <c r="E566" s="238"/>
      <c r="F566" s="298"/>
      <c r="G566" s="298"/>
      <c r="L566" s="20"/>
      <c r="U566" s="20"/>
      <c r="V566" s="243"/>
      <c r="AA566" s="887"/>
      <c r="AB566" s="243"/>
    </row>
    <row r="567" spans="1:28" x14ac:dyDescent="0.2">
      <c r="A567" s="13"/>
      <c r="B567" s="238"/>
      <c r="C567" s="20"/>
      <c r="D567" s="243"/>
      <c r="E567" s="238"/>
      <c r="F567" s="298"/>
      <c r="G567" s="298"/>
      <c r="L567" s="20"/>
      <c r="U567" s="20"/>
      <c r="V567" s="243"/>
      <c r="AA567" s="887"/>
      <c r="AB567" s="243"/>
    </row>
    <row r="568" spans="1:28" x14ac:dyDescent="0.2">
      <c r="A568" s="13"/>
      <c r="B568" s="238"/>
      <c r="C568" s="20"/>
      <c r="D568" s="243"/>
      <c r="E568" s="238"/>
      <c r="F568" s="298"/>
      <c r="G568" s="298"/>
      <c r="L568" s="20"/>
      <c r="U568" s="20"/>
      <c r="V568" s="243"/>
      <c r="AA568" s="887"/>
      <c r="AB568" s="243"/>
    </row>
    <row r="569" spans="1:28" x14ac:dyDescent="0.2">
      <c r="A569" s="13"/>
      <c r="B569" s="238"/>
      <c r="C569" s="20"/>
      <c r="D569" s="243"/>
      <c r="E569" s="238"/>
      <c r="F569" s="298"/>
      <c r="G569" s="298"/>
      <c r="L569" s="20"/>
      <c r="U569" s="20"/>
      <c r="V569" s="243"/>
      <c r="AA569" s="887"/>
      <c r="AB569" s="243"/>
    </row>
    <row r="570" spans="1:28" x14ac:dyDescent="0.2">
      <c r="A570" s="13"/>
      <c r="B570" s="238"/>
      <c r="C570" s="20"/>
      <c r="D570" s="243"/>
      <c r="E570" s="238"/>
      <c r="F570" s="298"/>
      <c r="G570" s="298"/>
      <c r="L570" s="20"/>
      <c r="U570" s="20"/>
      <c r="V570" s="243"/>
      <c r="AA570" s="887"/>
      <c r="AB570" s="243"/>
    </row>
    <row r="571" spans="1:28" x14ac:dyDescent="0.2">
      <c r="A571" s="13"/>
      <c r="B571" s="238"/>
      <c r="C571" s="20"/>
      <c r="D571" s="243"/>
      <c r="E571" s="238"/>
      <c r="F571" s="298"/>
      <c r="G571" s="298"/>
      <c r="L571" s="20"/>
      <c r="U571" s="20"/>
      <c r="V571" s="243"/>
      <c r="AA571" s="887"/>
      <c r="AB571" s="243"/>
    </row>
    <row r="572" spans="1:28" x14ac:dyDescent="0.2">
      <c r="A572" s="13"/>
      <c r="B572" s="238"/>
      <c r="C572" s="20"/>
      <c r="D572" s="243"/>
      <c r="E572" s="238"/>
      <c r="F572" s="298"/>
      <c r="G572" s="298"/>
      <c r="L572" s="20"/>
      <c r="U572" s="20"/>
      <c r="V572" s="243"/>
      <c r="AA572" s="887"/>
      <c r="AB572" s="243"/>
    </row>
    <row r="573" spans="1:28" x14ac:dyDescent="0.2">
      <c r="A573" s="13"/>
      <c r="B573" s="238"/>
      <c r="C573" s="20"/>
      <c r="D573" s="243"/>
      <c r="E573" s="238"/>
      <c r="F573" s="298"/>
      <c r="G573" s="298"/>
      <c r="L573" s="20"/>
      <c r="U573" s="20"/>
      <c r="V573" s="243"/>
      <c r="AA573" s="887"/>
      <c r="AB573" s="243"/>
    </row>
    <row r="574" spans="1:28" x14ac:dyDescent="0.2">
      <c r="A574" s="13"/>
      <c r="B574" s="238"/>
      <c r="C574" s="20"/>
      <c r="D574" s="243"/>
      <c r="E574" s="238"/>
      <c r="F574" s="298"/>
      <c r="G574" s="298"/>
      <c r="L574" s="20"/>
      <c r="U574" s="20"/>
      <c r="V574" s="243"/>
      <c r="AA574" s="887"/>
      <c r="AB574" s="243"/>
    </row>
    <row r="575" spans="1:28" x14ac:dyDescent="0.2">
      <c r="A575" s="13"/>
      <c r="B575" s="238"/>
      <c r="C575" s="20"/>
      <c r="D575" s="243"/>
      <c r="E575" s="238"/>
      <c r="F575" s="298"/>
      <c r="G575" s="298"/>
      <c r="L575" s="20"/>
      <c r="U575" s="20"/>
      <c r="V575" s="243"/>
      <c r="AA575" s="887"/>
      <c r="AB575" s="243"/>
    </row>
    <row r="576" spans="1:28" x14ac:dyDescent="0.2">
      <c r="A576" s="13"/>
      <c r="B576" s="238"/>
      <c r="C576" s="20"/>
      <c r="D576" s="243"/>
      <c r="E576" s="238"/>
      <c r="F576" s="298"/>
      <c r="G576" s="298"/>
      <c r="L576" s="20"/>
      <c r="U576" s="20"/>
      <c r="V576" s="243"/>
      <c r="AA576" s="887"/>
      <c r="AB576" s="243"/>
    </row>
    <row r="577" spans="1:28" x14ac:dyDescent="0.2">
      <c r="A577" s="13"/>
      <c r="B577" s="238"/>
      <c r="C577" s="20"/>
      <c r="D577" s="243"/>
      <c r="E577" s="238"/>
      <c r="F577" s="298"/>
      <c r="G577" s="298"/>
      <c r="L577" s="20"/>
      <c r="U577" s="20"/>
      <c r="V577" s="243"/>
      <c r="AA577" s="887"/>
      <c r="AB577" s="243"/>
    </row>
    <row r="578" spans="1:28" x14ac:dyDescent="0.2">
      <c r="A578" s="13"/>
      <c r="B578" s="238"/>
      <c r="C578" s="20"/>
      <c r="D578" s="243"/>
      <c r="E578" s="238"/>
      <c r="F578" s="298"/>
      <c r="G578" s="298"/>
      <c r="L578" s="20"/>
      <c r="U578" s="20"/>
      <c r="V578" s="243"/>
      <c r="AA578" s="887"/>
      <c r="AB578" s="243"/>
    </row>
    <row r="579" spans="1:28" x14ac:dyDescent="0.2">
      <c r="A579" s="13"/>
      <c r="B579" s="238"/>
      <c r="C579" s="20"/>
      <c r="D579" s="243"/>
      <c r="E579" s="238"/>
      <c r="F579" s="298"/>
      <c r="G579" s="298"/>
      <c r="L579" s="20"/>
      <c r="U579" s="20"/>
      <c r="V579" s="243"/>
      <c r="AA579" s="887"/>
      <c r="AB579" s="243"/>
    </row>
    <row r="580" spans="1:28" x14ac:dyDescent="0.2">
      <c r="A580" s="13"/>
      <c r="B580" s="238"/>
      <c r="C580" s="20"/>
      <c r="D580" s="243"/>
      <c r="E580" s="238"/>
      <c r="F580" s="298"/>
      <c r="G580" s="298"/>
      <c r="L580" s="20"/>
      <c r="U580" s="20"/>
      <c r="V580" s="243"/>
      <c r="AA580" s="887"/>
      <c r="AB580" s="243"/>
    </row>
    <row r="581" spans="1:28" x14ac:dyDescent="0.2">
      <c r="A581" s="13"/>
      <c r="B581" s="238"/>
      <c r="C581" s="20"/>
      <c r="D581" s="243"/>
      <c r="E581" s="238"/>
      <c r="F581" s="298"/>
      <c r="G581" s="298"/>
      <c r="L581" s="20"/>
      <c r="U581" s="20"/>
      <c r="V581" s="243"/>
      <c r="AA581" s="887"/>
      <c r="AB581" s="243"/>
    </row>
    <row r="582" spans="1:28" x14ac:dyDescent="0.2">
      <c r="A582" s="13"/>
      <c r="B582" s="238"/>
      <c r="C582" s="20"/>
      <c r="D582" s="243"/>
      <c r="E582" s="238"/>
      <c r="F582" s="298"/>
      <c r="G582" s="298"/>
      <c r="L582" s="20"/>
      <c r="U582" s="20"/>
      <c r="V582" s="243"/>
      <c r="AA582" s="887"/>
      <c r="AB582" s="243"/>
    </row>
    <row r="583" spans="1:28" x14ac:dyDescent="0.2">
      <c r="A583" s="13"/>
      <c r="B583" s="238"/>
      <c r="C583" s="20"/>
      <c r="D583" s="243"/>
      <c r="E583" s="238"/>
      <c r="F583" s="298"/>
      <c r="G583" s="298"/>
      <c r="L583" s="20"/>
      <c r="U583" s="20"/>
      <c r="V583" s="243"/>
      <c r="AA583" s="887"/>
      <c r="AB583" s="243"/>
    </row>
    <row r="584" spans="1:28" x14ac:dyDescent="0.2">
      <c r="A584" s="13"/>
      <c r="B584" s="238"/>
      <c r="C584" s="20"/>
      <c r="D584" s="243"/>
      <c r="E584" s="238"/>
      <c r="F584" s="298"/>
      <c r="G584" s="298"/>
      <c r="L584" s="20"/>
      <c r="U584" s="20"/>
      <c r="V584" s="243"/>
      <c r="AA584" s="887"/>
      <c r="AB584" s="243"/>
    </row>
    <row r="585" spans="1:28" x14ac:dyDescent="0.2">
      <c r="A585" s="13"/>
      <c r="B585" s="238"/>
      <c r="C585" s="20"/>
      <c r="D585" s="243"/>
      <c r="E585" s="238"/>
      <c r="F585" s="298"/>
      <c r="G585" s="298"/>
      <c r="L585" s="20"/>
      <c r="U585" s="20"/>
      <c r="V585" s="243"/>
      <c r="AA585" s="887"/>
      <c r="AB585" s="243"/>
    </row>
    <row r="586" spans="1:28" x14ac:dyDescent="0.2">
      <c r="A586" s="13"/>
      <c r="B586" s="238"/>
      <c r="C586" s="20"/>
      <c r="D586" s="243"/>
      <c r="E586" s="238"/>
      <c r="F586" s="298"/>
      <c r="G586" s="298"/>
      <c r="L586" s="20"/>
      <c r="U586" s="20"/>
      <c r="V586" s="243"/>
      <c r="AA586" s="887"/>
      <c r="AB586" s="243"/>
    </row>
    <row r="587" spans="1:28" x14ac:dyDescent="0.2">
      <c r="A587" s="13"/>
      <c r="B587" s="238"/>
      <c r="C587" s="20"/>
      <c r="D587" s="243"/>
      <c r="E587" s="238"/>
      <c r="F587" s="298"/>
      <c r="G587" s="298"/>
      <c r="L587" s="20"/>
      <c r="U587" s="20"/>
      <c r="V587" s="243"/>
      <c r="AA587" s="887"/>
      <c r="AB587" s="243"/>
    </row>
    <row r="588" spans="1:28" x14ac:dyDescent="0.2">
      <c r="A588" s="13"/>
      <c r="B588" s="238"/>
      <c r="C588" s="20"/>
      <c r="D588" s="243"/>
      <c r="E588" s="238"/>
      <c r="F588" s="298"/>
      <c r="G588" s="298"/>
      <c r="L588" s="20"/>
      <c r="U588" s="20"/>
      <c r="V588" s="243"/>
      <c r="AA588" s="887"/>
      <c r="AB588" s="243"/>
    </row>
    <row r="589" spans="1:28" x14ac:dyDescent="0.2">
      <c r="A589" s="13"/>
      <c r="B589" s="238"/>
      <c r="C589" s="20"/>
      <c r="D589" s="243"/>
      <c r="E589" s="238"/>
      <c r="F589" s="298"/>
      <c r="G589" s="298"/>
      <c r="L589" s="20"/>
      <c r="U589" s="20"/>
      <c r="V589" s="243"/>
      <c r="AA589" s="887"/>
      <c r="AB589" s="243"/>
    </row>
    <row r="590" spans="1:28" x14ac:dyDescent="0.2">
      <c r="A590" s="13"/>
      <c r="B590" s="238"/>
      <c r="C590" s="20"/>
      <c r="D590" s="243"/>
      <c r="E590" s="238"/>
      <c r="F590" s="298"/>
      <c r="G590" s="298"/>
      <c r="L590" s="20"/>
      <c r="U590" s="20"/>
      <c r="V590" s="243"/>
      <c r="AA590" s="887"/>
      <c r="AB590" s="243"/>
    </row>
    <row r="591" spans="1:28" x14ac:dyDescent="0.2">
      <c r="A591" s="13"/>
      <c r="B591" s="238"/>
      <c r="C591" s="20"/>
      <c r="D591" s="243"/>
      <c r="E591" s="238"/>
      <c r="F591" s="298"/>
      <c r="G591" s="298"/>
      <c r="L591" s="20"/>
      <c r="U591" s="20"/>
      <c r="V591" s="243"/>
      <c r="AA591" s="887"/>
      <c r="AB591" s="243"/>
    </row>
    <row r="592" spans="1:28" x14ac:dyDescent="0.2">
      <c r="A592" s="13"/>
      <c r="B592" s="238"/>
      <c r="C592" s="20"/>
      <c r="D592" s="243"/>
      <c r="E592" s="238"/>
      <c r="F592" s="298"/>
      <c r="G592" s="298"/>
      <c r="L592" s="20"/>
      <c r="U592" s="20"/>
      <c r="V592" s="243"/>
      <c r="AA592" s="887"/>
      <c r="AB592" s="243"/>
    </row>
    <row r="593" spans="1:28" x14ac:dyDescent="0.2">
      <c r="A593" s="13"/>
      <c r="B593" s="238"/>
      <c r="C593" s="20"/>
      <c r="D593" s="243"/>
      <c r="E593" s="238"/>
      <c r="F593" s="298"/>
      <c r="G593" s="298"/>
      <c r="L593" s="20"/>
      <c r="U593" s="20"/>
      <c r="V593" s="243"/>
      <c r="AA593" s="887"/>
      <c r="AB593" s="243"/>
    </row>
    <row r="594" spans="1:28" x14ac:dyDescent="0.2">
      <c r="A594" s="13"/>
      <c r="B594" s="238"/>
      <c r="C594" s="20"/>
      <c r="D594" s="243"/>
      <c r="E594" s="238"/>
      <c r="F594" s="298"/>
      <c r="G594" s="298"/>
      <c r="L594" s="20"/>
      <c r="U594" s="20"/>
      <c r="V594" s="243"/>
      <c r="AA594" s="887"/>
      <c r="AB594" s="243"/>
    </row>
    <row r="595" spans="1:28" x14ac:dyDescent="0.2">
      <c r="A595" s="13"/>
      <c r="B595" s="238"/>
      <c r="C595" s="20"/>
      <c r="D595" s="243"/>
      <c r="E595" s="238"/>
      <c r="F595" s="298"/>
      <c r="G595" s="298"/>
      <c r="L595" s="20"/>
      <c r="U595" s="20"/>
      <c r="V595" s="243"/>
      <c r="AA595" s="887"/>
      <c r="AB595" s="243"/>
    </row>
    <row r="596" spans="1:28" x14ac:dyDescent="0.2">
      <c r="A596" s="13"/>
      <c r="B596" s="238"/>
      <c r="C596" s="20"/>
      <c r="D596" s="243"/>
      <c r="E596" s="238"/>
      <c r="F596" s="298"/>
      <c r="G596" s="298"/>
      <c r="L596" s="20"/>
      <c r="U596" s="20"/>
      <c r="V596" s="243"/>
      <c r="AA596" s="887"/>
      <c r="AB596" s="243"/>
    </row>
    <row r="597" spans="1:28" x14ac:dyDescent="0.2">
      <c r="A597" s="13"/>
      <c r="B597" s="238"/>
      <c r="C597" s="20"/>
      <c r="D597" s="243"/>
      <c r="E597" s="238"/>
      <c r="F597" s="298"/>
      <c r="G597" s="298"/>
      <c r="L597" s="20"/>
      <c r="U597" s="20"/>
      <c r="V597" s="243"/>
      <c r="AA597" s="887"/>
      <c r="AB597" s="243"/>
    </row>
    <row r="598" spans="1:28" x14ac:dyDescent="0.2">
      <c r="A598" s="13"/>
      <c r="B598" s="238"/>
      <c r="C598" s="20"/>
      <c r="D598" s="243"/>
      <c r="E598" s="238"/>
      <c r="F598" s="298"/>
      <c r="G598" s="298"/>
      <c r="L598" s="20"/>
      <c r="U598" s="20"/>
      <c r="V598" s="243"/>
      <c r="AA598" s="887"/>
      <c r="AB598" s="243"/>
    </row>
    <row r="599" spans="1:28" x14ac:dyDescent="0.2">
      <c r="A599" s="13"/>
      <c r="B599" s="238"/>
      <c r="C599" s="20"/>
      <c r="D599" s="243"/>
      <c r="E599" s="238"/>
      <c r="F599" s="298"/>
      <c r="G599" s="298"/>
      <c r="L599" s="20"/>
      <c r="U599" s="20"/>
      <c r="V599" s="243"/>
      <c r="AA599" s="887"/>
      <c r="AB599" s="243"/>
    </row>
    <row r="600" spans="1:28" x14ac:dyDescent="0.2">
      <c r="A600" s="13"/>
      <c r="B600" s="238"/>
      <c r="C600" s="20"/>
      <c r="D600" s="243"/>
      <c r="E600" s="238"/>
      <c r="F600" s="298"/>
      <c r="G600" s="298"/>
      <c r="L600" s="20"/>
      <c r="U600" s="20"/>
      <c r="V600" s="243"/>
      <c r="AA600" s="887"/>
      <c r="AB600" s="243"/>
    </row>
    <row r="601" spans="1:28" x14ac:dyDescent="0.2">
      <c r="A601" s="13"/>
      <c r="B601" s="238"/>
      <c r="C601" s="20"/>
      <c r="D601" s="243"/>
      <c r="E601" s="238"/>
      <c r="F601" s="298"/>
      <c r="G601" s="298"/>
      <c r="L601" s="20"/>
      <c r="U601" s="20"/>
      <c r="V601" s="243"/>
      <c r="AA601" s="887"/>
      <c r="AB601" s="243"/>
    </row>
    <row r="602" spans="1:28" x14ac:dyDescent="0.2">
      <c r="A602" s="13"/>
      <c r="B602" s="238"/>
      <c r="C602" s="20"/>
      <c r="D602" s="243"/>
      <c r="E602" s="238"/>
      <c r="F602" s="298"/>
      <c r="G602" s="298"/>
      <c r="L602" s="20"/>
      <c r="U602" s="20"/>
      <c r="V602" s="243"/>
      <c r="AA602" s="887"/>
      <c r="AB602" s="243"/>
    </row>
    <row r="603" spans="1:28" x14ac:dyDescent="0.2">
      <c r="A603" s="13"/>
      <c r="B603" s="238"/>
      <c r="C603" s="20"/>
      <c r="D603" s="243"/>
      <c r="E603" s="238"/>
      <c r="F603" s="298"/>
      <c r="G603" s="298"/>
      <c r="L603" s="20"/>
      <c r="U603" s="20"/>
      <c r="V603" s="243"/>
      <c r="AA603" s="887"/>
      <c r="AB603" s="243"/>
    </row>
    <row r="604" spans="1:28" x14ac:dyDescent="0.2">
      <c r="A604" s="13"/>
      <c r="B604" s="238"/>
      <c r="C604" s="20"/>
      <c r="D604" s="243"/>
      <c r="E604" s="238"/>
      <c r="F604" s="298"/>
      <c r="G604" s="298"/>
      <c r="L604" s="20"/>
      <c r="U604" s="20"/>
      <c r="V604" s="243"/>
      <c r="AA604" s="887"/>
      <c r="AB604" s="243"/>
    </row>
    <row r="605" spans="1:28" x14ac:dyDescent="0.2">
      <c r="A605" s="13"/>
      <c r="B605" s="238"/>
      <c r="C605" s="20"/>
      <c r="D605" s="243"/>
      <c r="E605" s="238"/>
      <c r="F605" s="298"/>
      <c r="G605" s="298"/>
      <c r="L605" s="20"/>
      <c r="U605" s="20"/>
      <c r="V605" s="243"/>
      <c r="AA605" s="887"/>
      <c r="AB605" s="243"/>
    </row>
    <row r="606" spans="1:28" x14ac:dyDescent="0.2">
      <c r="A606" s="13"/>
      <c r="B606" s="238"/>
      <c r="C606" s="20"/>
      <c r="D606" s="243"/>
      <c r="E606" s="238"/>
      <c r="F606" s="298"/>
      <c r="G606" s="298"/>
      <c r="L606" s="20"/>
      <c r="U606" s="20"/>
      <c r="V606" s="243"/>
      <c r="AA606" s="887"/>
      <c r="AB606" s="243"/>
    </row>
    <row r="607" spans="1:28" x14ac:dyDescent="0.2">
      <c r="A607" s="13"/>
      <c r="B607" s="238"/>
      <c r="C607" s="20"/>
      <c r="D607" s="243"/>
      <c r="E607" s="238"/>
      <c r="F607" s="298"/>
      <c r="G607" s="298"/>
      <c r="L607" s="20"/>
      <c r="U607" s="20"/>
      <c r="V607" s="243"/>
      <c r="AA607" s="887"/>
      <c r="AB607" s="243"/>
    </row>
    <row r="608" spans="1:28" x14ac:dyDescent="0.2">
      <c r="A608" s="13"/>
      <c r="B608" s="238"/>
      <c r="C608" s="20"/>
      <c r="D608" s="243"/>
      <c r="E608" s="238"/>
      <c r="F608" s="298"/>
      <c r="G608" s="298"/>
      <c r="L608" s="20"/>
      <c r="U608" s="20"/>
      <c r="V608" s="243"/>
      <c r="AA608" s="887"/>
      <c r="AB608" s="243"/>
    </row>
    <row r="609" spans="1:28" x14ac:dyDescent="0.2">
      <c r="A609" s="13"/>
      <c r="B609" s="238"/>
      <c r="C609" s="20"/>
      <c r="D609" s="243"/>
      <c r="E609" s="238"/>
      <c r="F609" s="298"/>
      <c r="G609" s="298"/>
      <c r="L609" s="20"/>
      <c r="U609" s="20"/>
      <c r="V609" s="243"/>
      <c r="AA609" s="887"/>
      <c r="AB609" s="243"/>
    </row>
    <row r="610" spans="1:28" x14ac:dyDescent="0.2">
      <c r="A610" s="13"/>
      <c r="B610" s="238"/>
      <c r="C610" s="20"/>
      <c r="D610" s="243"/>
      <c r="E610" s="238"/>
      <c r="F610" s="298"/>
      <c r="G610" s="298"/>
      <c r="L610" s="20"/>
      <c r="U610" s="20"/>
      <c r="V610" s="243"/>
      <c r="AA610" s="887"/>
      <c r="AB610" s="243"/>
    </row>
    <row r="611" spans="1:28" x14ac:dyDescent="0.2">
      <c r="A611" s="13"/>
      <c r="B611" s="238"/>
      <c r="C611" s="20"/>
      <c r="D611" s="243"/>
      <c r="E611" s="238"/>
      <c r="F611" s="298"/>
      <c r="G611" s="298"/>
      <c r="L611" s="20"/>
      <c r="U611" s="20"/>
      <c r="V611" s="243"/>
      <c r="AA611" s="887"/>
      <c r="AB611" s="243"/>
    </row>
    <row r="612" spans="1:28" x14ac:dyDescent="0.2">
      <c r="A612" s="13"/>
      <c r="B612" s="238"/>
      <c r="C612" s="20"/>
      <c r="D612" s="243"/>
      <c r="E612" s="238"/>
      <c r="F612" s="298"/>
      <c r="G612" s="298"/>
      <c r="L612" s="20"/>
      <c r="U612" s="20"/>
      <c r="V612" s="243"/>
      <c r="AA612" s="887"/>
      <c r="AB612" s="243"/>
    </row>
    <row r="613" spans="1:28" x14ac:dyDescent="0.2">
      <c r="A613" s="13"/>
      <c r="B613" s="238"/>
      <c r="C613" s="20"/>
      <c r="D613" s="243"/>
      <c r="E613" s="238"/>
      <c r="F613" s="298"/>
      <c r="G613" s="298"/>
      <c r="L613" s="20"/>
      <c r="U613" s="20"/>
      <c r="V613" s="243"/>
      <c r="AA613" s="887"/>
      <c r="AB613" s="243"/>
    </row>
    <row r="614" spans="1:28" x14ac:dyDescent="0.2">
      <c r="A614" s="13"/>
      <c r="B614" s="238"/>
      <c r="C614" s="20"/>
      <c r="D614" s="243"/>
      <c r="E614" s="238"/>
      <c r="F614" s="299"/>
      <c r="G614" s="299"/>
      <c r="L614" s="20"/>
      <c r="U614" s="20"/>
      <c r="V614" s="243"/>
      <c r="AA614" s="887"/>
      <c r="AB614" s="243"/>
    </row>
    <row r="615" spans="1:28" x14ac:dyDescent="0.2">
      <c r="A615" s="13"/>
      <c r="B615" s="238"/>
      <c r="C615" s="20"/>
      <c r="D615" s="243"/>
      <c r="E615" s="238"/>
      <c r="F615" s="299"/>
      <c r="G615" s="299"/>
      <c r="L615" s="20"/>
      <c r="U615" s="20"/>
      <c r="V615" s="243"/>
      <c r="AA615" s="887"/>
      <c r="AB615" s="243"/>
    </row>
    <row r="616" spans="1:28" x14ac:dyDescent="0.2">
      <c r="A616" s="13"/>
      <c r="B616" s="238"/>
      <c r="C616" s="20"/>
      <c r="D616" s="243"/>
      <c r="E616" s="238"/>
      <c r="F616" s="299"/>
      <c r="G616" s="299"/>
      <c r="L616" s="20"/>
      <c r="U616" s="20"/>
      <c r="V616" s="243"/>
      <c r="AA616" s="887"/>
      <c r="AB616" s="243"/>
    </row>
    <row r="617" spans="1:28" x14ac:dyDescent="0.2">
      <c r="A617" s="13"/>
      <c r="B617" s="238"/>
      <c r="C617" s="20"/>
      <c r="D617" s="243"/>
      <c r="E617" s="238"/>
      <c r="F617" s="299"/>
      <c r="G617" s="299"/>
      <c r="L617" s="20"/>
      <c r="U617" s="20"/>
      <c r="V617" s="243"/>
      <c r="AA617" s="887"/>
      <c r="AB617" s="243"/>
    </row>
    <row r="618" spans="1:28" x14ac:dyDescent="0.2">
      <c r="A618" s="13"/>
      <c r="B618" s="238"/>
      <c r="C618" s="20"/>
      <c r="D618" s="243"/>
      <c r="E618" s="238"/>
      <c r="F618" s="299"/>
      <c r="G618" s="299"/>
      <c r="L618" s="20"/>
      <c r="U618" s="20"/>
      <c r="V618" s="243"/>
      <c r="AA618" s="887"/>
      <c r="AB618" s="243"/>
    </row>
    <row r="619" spans="1:28" x14ac:dyDescent="0.2">
      <c r="A619" s="13"/>
      <c r="B619" s="238"/>
      <c r="C619" s="20"/>
      <c r="D619" s="243"/>
      <c r="E619" s="238"/>
      <c r="F619" s="299"/>
      <c r="G619" s="299"/>
      <c r="L619" s="20"/>
      <c r="U619" s="20"/>
      <c r="V619" s="243"/>
      <c r="AA619" s="887"/>
      <c r="AB619" s="243"/>
    </row>
    <row r="620" spans="1:28" x14ac:dyDescent="0.2">
      <c r="A620" s="13"/>
      <c r="B620" s="238"/>
      <c r="C620" s="20"/>
      <c r="D620" s="243"/>
      <c r="E620" s="238"/>
      <c r="F620" s="299"/>
      <c r="G620" s="299"/>
      <c r="L620" s="20"/>
      <c r="U620" s="20"/>
      <c r="V620" s="243"/>
      <c r="AA620" s="887"/>
      <c r="AB620" s="243"/>
    </row>
    <row r="621" spans="1:28" x14ac:dyDescent="0.2">
      <c r="A621" s="13"/>
      <c r="B621" s="238"/>
      <c r="C621" s="20"/>
      <c r="D621" s="243"/>
      <c r="E621" s="238"/>
      <c r="F621" s="299"/>
      <c r="G621" s="299"/>
      <c r="L621" s="20"/>
      <c r="U621" s="20"/>
      <c r="V621" s="243"/>
      <c r="AA621" s="887"/>
      <c r="AB621" s="243"/>
    </row>
    <row r="622" spans="1:28" x14ac:dyDescent="0.2">
      <c r="A622" s="13"/>
      <c r="B622" s="238"/>
      <c r="C622" s="20"/>
      <c r="D622" s="243"/>
      <c r="E622" s="238"/>
      <c r="F622" s="299"/>
      <c r="G622" s="299"/>
      <c r="L622" s="20"/>
      <c r="U622" s="20"/>
      <c r="V622" s="243"/>
      <c r="AA622" s="887"/>
      <c r="AB622" s="243"/>
    </row>
    <row r="623" spans="1:28" x14ac:dyDescent="0.2">
      <c r="A623" s="13"/>
      <c r="B623" s="238"/>
      <c r="C623" s="20"/>
      <c r="D623" s="243"/>
      <c r="E623" s="238"/>
      <c r="F623" s="299"/>
      <c r="G623" s="299"/>
      <c r="L623" s="20"/>
      <c r="U623" s="20"/>
      <c r="V623" s="243"/>
      <c r="AA623" s="887"/>
      <c r="AB623" s="243"/>
    </row>
    <row r="624" spans="1:28" x14ac:dyDescent="0.2">
      <c r="A624" s="13"/>
      <c r="B624" s="238"/>
      <c r="C624" s="20"/>
      <c r="D624" s="243"/>
      <c r="E624" s="238"/>
      <c r="F624" s="299"/>
      <c r="G624" s="299"/>
      <c r="L624" s="20"/>
      <c r="U624" s="20"/>
      <c r="V624" s="243"/>
      <c r="AA624" s="887"/>
      <c r="AB624" s="243"/>
    </row>
    <row r="625" spans="1:28" x14ac:dyDescent="0.2">
      <c r="A625" s="13"/>
      <c r="B625" s="238"/>
      <c r="C625" s="20"/>
      <c r="D625" s="243"/>
      <c r="E625" s="238"/>
      <c r="F625" s="299"/>
      <c r="G625" s="299"/>
      <c r="L625" s="20"/>
      <c r="U625" s="20"/>
      <c r="V625" s="243"/>
      <c r="AA625" s="887"/>
      <c r="AB625" s="243"/>
    </row>
    <row r="626" spans="1:28" x14ac:dyDescent="0.2">
      <c r="A626" s="13"/>
      <c r="B626" s="238"/>
      <c r="C626" s="20"/>
      <c r="D626" s="243"/>
      <c r="E626" s="238"/>
      <c r="F626" s="299"/>
      <c r="G626" s="299"/>
      <c r="L626" s="20"/>
      <c r="U626" s="20"/>
      <c r="V626" s="243"/>
      <c r="AA626" s="887"/>
      <c r="AB626" s="243"/>
    </row>
    <row r="627" spans="1:28" x14ac:dyDescent="0.2">
      <c r="A627" s="13"/>
      <c r="B627" s="238"/>
      <c r="C627" s="20"/>
      <c r="D627" s="243"/>
      <c r="E627" s="238"/>
      <c r="F627" s="299"/>
      <c r="G627" s="299"/>
      <c r="L627" s="20"/>
      <c r="U627" s="20"/>
      <c r="V627" s="243"/>
      <c r="AA627" s="887"/>
      <c r="AB627" s="243"/>
    </row>
    <row r="628" spans="1:28" x14ac:dyDescent="0.2">
      <c r="A628" s="13"/>
      <c r="B628" s="238"/>
      <c r="C628" s="20"/>
      <c r="D628" s="243"/>
      <c r="E628" s="238"/>
      <c r="F628" s="299"/>
      <c r="G628" s="299"/>
      <c r="L628" s="20"/>
      <c r="U628" s="20"/>
      <c r="V628" s="243"/>
      <c r="AA628" s="887"/>
      <c r="AB628" s="243"/>
    </row>
    <row r="629" spans="1:28" x14ac:dyDescent="0.2">
      <c r="A629" s="13"/>
      <c r="B629" s="238"/>
      <c r="C629" s="20"/>
      <c r="D629" s="243"/>
      <c r="E629" s="238"/>
      <c r="F629" s="299"/>
      <c r="G629" s="299"/>
      <c r="L629" s="20"/>
      <c r="U629" s="20"/>
      <c r="V629" s="243"/>
      <c r="AA629" s="887"/>
      <c r="AB629" s="243"/>
    </row>
    <row r="630" spans="1:28" x14ac:dyDescent="0.2">
      <c r="A630" s="13"/>
      <c r="B630" s="238"/>
      <c r="C630" s="20"/>
      <c r="D630" s="243"/>
      <c r="E630" s="238"/>
      <c r="F630" s="299"/>
      <c r="G630" s="299"/>
      <c r="L630" s="20"/>
      <c r="U630" s="20"/>
      <c r="V630" s="243"/>
      <c r="AA630" s="887"/>
      <c r="AB630" s="243"/>
    </row>
    <row r="631" spans="1:28" x14ac:dyDescent="0.2">
      <c r="A631" s="13"/>
      <c r="B631" s="238"/>
      <c r="C631" s="20"/>
      <c r="D631" s="243"/>
      <c r="E631" s="238"/>
      <c r="F631" s="299"/>
      <c r="G631" s="299"/>
      <c r="L631" s="20"/>
      <c r="U631" s="20"/>
      <c r="V631" s="243"/>
      <c r="AA631" s="887"/>
      <c r="AB631" s="243"/>
    </row>
    <row r="632" spans="1:28" x14ac:dyDescent="0.2">
      <c r="A632" s="13"/>
      <c r="B632" s="238"/>
      <c r="C632" s="20"/>
      <c r="D632" s="243"/>
      <c r="E632" s="238"/>
      <c r="F632" s="299"/>
      <c r="G632" s="299"/>
      <c r="L632" s="20"/>
      <c r="U632" s="20"/>
      <c r="V632" s="243"/>
      <c r="AA632" s="887"/>
      <c r="AB632" s="243"/>
    </row>
    <row r="633" spans="1:28" x14ac:dyDescent="0.2">
      <c r="A633" s="13"/>
      <c r="B633" s="238"/>
      <c r="C633" s="20"/>
      <c r="D633" s="243"/>
      <c r="E633" s="238"/>
      <c r="F633" s="299"/>
      <c r="G633" s="299"/>
      <c r="L633" s="20"/>
      <c r="U633" s="20"/>
      <c r="V633" s="243"/>
      <c r="AA633" s="887"/>
      <c r="AB633" s="243"/>
    </row>
    <row r="634" spans="1:28" x14ac:dyDescent="0.2">
      <c r="A634" s="13"/>
      <c r="B634" s="238"/>
      <c r="C634" s="20"/>
      <c r="D634" s="243"/>
      <c r="E634" s="238"/>
      <c r="F634" s="299"/>
      <c r="G634" s="299"/>
      <c r="L634" s="20"/>
      <c r="U634" s="20"/>
      <c r="V634" s="243"/>
      <c r="AA634" s="887"/>
      <c r="AB634" s="243"/>
    </row>
    <row r="635" spans="1:28" x14ac:dyDescent="0.2">
      <c r="A635" s="13"/>
      <c r="B635" s="238"/>
      <c r="C635" s="20"/>
      <c r="D635" s="243"/>
      <c r="E635" s="238"/>
      <c r="F635" s="299"/>
      <c r="G635" s="299"/>
      <c r="L635" s="20"/>
      <c r="U635" s="20"/>
      <c r="V635" s="243"/>
      <c r="AA635" s="887"/>
      <c r="AB635" s="243"/>
    </row>
    <row r="636" spans="1:28" x14ac:dyDescent="0.2">
      <c r="A636" s="13"/>
      <c r="B636" s="238"/>
      <c r="C636" s="20"/>
      <c r="D636" s="243"/>
      <c r="E636" s="238"/>
      <c r="F636" s="299"/>
      <c r="G636" s="299"/>
      <c r="L636" s="20"/>
      <c r="U636" s="20"/>
      <c r="V636" s="243"/>
      <c r="AA636" s="887"/>
      <c r="AB636" s="243"/>
    </row>
    <row r="637" spans="1:28" x14ac:dyDescent="0.2">
      <c r="A637" s="13"/>
      <c r="B637" s="238"/>
      <c r="C637" s="20"/>
      <c r="D637" s="243"/>
      <c r="E637" s="238"/>
      <c r="F637" s="299"/>
      <c r="G637" s="299"/>
      <c r="L637" s="20"/>
      <c r="U637" s="20"/>
      <c r="V637" s="243"/>
      <c r="AA637" s="887"/>
      <c r="AB637" s="243"/>
    </row>
    <row r="638" spans="1:28" x14ac:dyDescent="0.2">
      <c r="A638" s="13"/>
      <c r="B638" s="238"/>
      <c r="C638" s="20"/>
      <c r="D638" s="243"/>
      <c r="E638" s="238"/>
      <c r="F638" s="299"/>
      <c r="G638" s="299"/>
      <c r="L638" s="20"/>
      <c r="U638" s="20"/>
      <c r="V638" s="243"/>
      <c r="AA638" s="887"/>
      <c r="AB638" s="243"/>
    </row>
    <row r="639" spans="1:28" x14ac:dyDescent="0.2">
      <c r="A639" s="13"/>
      <c r="B639" s="238"/>
      <c r="C639" s="20"/>
      <c r="D639" s="243"/>
      <c r="E639" s="238"/>
      <c r="F639" s="299"/>
      <c r="G639" s="299"/>
      <c r="L639" s="20"/>
      <c r="U639" s="20"/>
      <c r="V639" s="243"/>
      <c r="AA639" s="887"/>
      <c r="AB639" s="243"/>
    </row>
    <row r="640" spans="1:28" x14ac:dyDescent="0.2">
      <c r="A640" s="13"/>
      <c r="B640" s="238"/>
      <c r="C640" s="20"/>
      <c r="D640" s="243"/>
      <c r="E640" s="238"/>
      <c r="F640" s="299"/>
      <c r="G640" s="299"/>
      <c r="L640" s="20"/>
      <c r="U640" s="20"/>
      <c r="V640" s="243"/>
      <c r="AA640" s="887"/>
      <c r="AB640" s="243"/>
    </row>
    <row r="641" spans="1:28" x14ac:dyDescent="0.2">
      <c r="A641" s="13"/>
      <c r="B641" s="238"/>
      <c r="C641" s="20"/>
      <c r="D641" s="243"/>
      <c r="E641" s="238"/>
      <c r="F641" s="299"/>
      <c r="G641" s="299"/>
      <c r="L641" s="20"/>
      <c r="U641" s="20"/>
      <c r="V641" s="243"/>
      <c r="AA641" s="887"/>
      <c r="AB641" s="243"/>
    </row>
    <row r="642" spans="1:28" x14ac:dyDescent="0.2">
      <c r="A642" s="13"/>
      <c r="B642" s="238"/>
      <c r="C642" s="20"/>
      <c r="D642" s="243"/>
      <c r="E642" s="238"/>
      <c r="F642" s="299"/>
      <c r="G642" s="299"/>
      <c r="L642" s="20"/>
      <c r="U642" s="20"/>
      <c r="V642" s="243"/>
      <c r="AA642" s="887"/>
      <c r="AB642" s="243"/>
    </row>
    <row r="643" spans="1:28" x14ac:dyDescent="0.2">
      <c r="A643" s="13"/>
      <c r="B643" s="238"/>
      <c r="C643" s="20"/>
      <c r="D643" s="243"/>
      <c r="E643" s="238"/>
      <c r="F643" s="299"/>
      <c r="G643" s="299"/>
      <c r="L643" s="20"/>
      <c r="U643" s="20"/>
      <c r="V643" s="243"/>
      <c r="AA643" s="887"/>
      <c r="AB643" s="243"/>
    </row>
    <row r="644" spans="1:28" x14ac:dyDescent="0.2">
      <c r="A644" s="13"/>
      <c r="B644" s="238"/>
      <c r="C644" s="20"/>
      <c r="D644" s="243"/>
      <c r="E644" s="238"/>
      <c r="F644" s="299"/>
      <c r="G644" s="299"/>
      <c r="L644" s="20"/>
      <c r="U644" s="20"/>
      <c r="V644" s="243"/>
      <c r="AA644" s="887"/>
      <c r="AB644" s="243"/>
    </row>
    <row r="645" spans="1:28" x14ac:dyDescent="0.2">
      <c r="A645" s="13"/>
      <c r="B645" s="238"/>
      <c r="C645" s="20"/>
      <c r="D645" s="243"/>
      <c r="E645" s="238"/>
      <c r="F645" s="299"/>
      <c r="G645" s="299"/>
      <c r="L645" s="20"/>
      <c r="U645" s="20"/>
      <c r="V645" s="243"/>
      <c r="AA645" s="887"/>
      <c r="AB645" s="243"/>
    </row>
    <row r="646" spans="1:28" x14ac:dyDescent="0.2">
      <c r="A646" s="13"/>
      <c r="B646" s="238"/>
      <c r="C646" s="20"/>
      <c r="D646" s="243"/>
      <c r="E646" s="238"/>
      <c r="F646" s="299"/>
      <c r="G646" s="299"/>
      <c r="L646" s="20"/>
      <c r="U646" s="20"/>
      <c r="V646" s="243"/>
      <c r="AA646" s="887"/>
      <c r="AB646" s="243"/>
    </row>
    <row r="647" spans="1:28" x14ac:dyDescent="0.2">
      <c r="A647" s="13"/>
      <c r="B647" s="238"/>
      <c r="C647" s="20"/>
      <c r="D647" s="243"/>
      <c r="E647" s="238"/>
      <c r="F647" s="299"/>
      <c r="G647" s="299"/>
      <c r="L647" s="20"/>
      <c r="U647" s="20"/>
      <c r="V647" s="243"/>
      <c r="AA647" s="887"/>
      <c r="AB647" s="243"/>
    </row>
    <row r="648" spans="1:28" x14ac:dyDescent="0.2">
      <c r="A648" s="13"/>
      <c r="B648" s="238"/>
      <c r="C648" s="20"/>
      <c r="D648" s="243"/>
      <c r="E648" s="238"/>
      <c r="F648" s="299"/>
      <c r="G648" s="299"/>
      <c r="L648" s="20"/>
      <c r="U648" s="20"/>
      <c r="V648" s="243"/>
      <c r="AA648" s="887"/>
      <c r="AB648" s="243"/>
    </row>
    <row r="649" spans="1:28" x14ac:dyDescent="0.2">
      <c r="A649" s="13"/>
      <c r="B649" s="238"/>
      <c r="C649" s="20"/>
      <c r="D649" s="243"/>
      <c r="E649" s="238"/>
      <c r="F649" s="299"/>
      <c r="G649" s="299"/>
      <c r="L649" s="20"/>
      <c r="U649" s="20"/>
      <c r="V649" s="243"/>
      <c r="AA649" s="887"/>
      <c r="AB649" s="243"/>
    </row>
    <row r="650" spans="1:28" x14ac:dyDescent="0.2">
      <c r="A650" s="13"/>
      <c r="B650" s="238"/>
      <c r="C650" s="20"/>
      <c r="D650" s="243"/>
      <c r="E650" s="238"/>
      <c r="F650" s="299"/>
      <c r="G650" s="299"/>
      <c r="L650" s="20"/>
      <c r="U650" s="20"/>
      <c r="V650" s="243"/>
      <c r="AA650" s="887"/>
      <c r="AB650" s="243"/>
    </row>
    <row r="651" spans="1:28" x14ac:dyDescent="0.2">
      <c r="A651" s="13"/>
      <c r="B651" s="238"/>
      <c r="C651" s="20"/>
      <c r="D651" s="243"/>
      <c r="E651" s="238"/>
      <c r="F651" s="299"/>
      <c r="G651" s="299"/>
      <c r="L651" s="20"/>
      <c r="U651" s="20"/>
      <c r="V651" s="243"/>
      <c r="AA651" s="887"/>
      <c r="AB651" s="243"/>
    </row>
    <row r="652" spans="1:28" x14ac:dyDescent="0.2">
      <c r="A652" s="13"/>
      <c r="B652" s="238"/>
      <c r="C652" s="20"/>
      <c r="D652" s="243"/>
      <c r="E652" s="238"/>
      <c r="F652" s="299"/>
      <c r="G652" s="299"/>
      <c r="L652" s="20"/>
      <c r="U652" s="20"/>
      <c r="V652" s="243"/>
      <c r="AA652" s="887"/>
      <c r="AB652" s="243"/>
    </row>
    <row r="653" spans="1:28" x14ac:dyDescent="0.2">
      <c r="A653" s="13"/>
      <c r="B653" s="238"/>
      <c r="C653" s="20"/>
      <c r="D653" s="243"/>
      <c r="E653" s="238"/>
      <c r="F653" s="299"/>
      <c r="G653" s="299"/>
      <c r="L653" s="20"/>
      <c r="U653" s="20"/>
      <c r="V653" s="243"/>
      <c r="AA653" s="887"/>
      <c r="AB653" s="243"/>
    </row>
    <row r="654" spans="1:28" x14ac:dyDescent="0.2">
      <c r="A654" s="13"/>
      <c r="B654" s="238"/>
      <c r="C654" s="20"/>
      <c r="D654" s="243"/>
      <c r="E654" s="238"/>
      <c r="F654" s="299"/>
      <c r="G654" s="299"/>
      <c r="L654" s="20"/>
      <c r="U654" s="20"/>
      <c r="V654" s="243"/>
      <c r="AA654" s="887"/>
      <c r="AB654" s="243"/>
    </row>
    <row r="655" spans="1:28" x14ac:dyDescent="0.2">
      <c r="A655" s="13"/>
      <c r="B655" s="238"/>
      <c r="C655" s="20"/>
      <c r="D655" s="243"/>
      <c r="E655" s="238"/>
      <c r="F655" s="299"/>
      <c r="G655" s="299"/>
      <c r="L655" s="20"/>
      <c r="U655" s="20"/>
      <c r="V655" s="243"/>
      <c r="AA655" s="887"/>
      <c r="AB655" s="243"/>
    </row>
    <row r="656" spans="1:28" x14ac:dyDescent="0.2">
      <c r="A656" s="13"/>
      <c r="B656" s="238"/>
      <c r="C656" s="20"/>
      <c r="D656" s="243"/>
      <c r="E656" s="238"/>
      <c r="F656" s="299"/>
      <c r="G656" s="299"/>
      <c r="L656" s="20"/>
      <c r="U656" s="20"/>
      <c r="V656" s="243"/>
      <c r="AA656" s="887"/>
      <c r="AB656" s="243"/>
    </row>
    <row r="657" spans="1:28" x14ac:dyDescent="0.2">
      <c r="A657" s="13"/>
      <c r="B657" s="238"/>
      <c r="C657" s="20"/>
      <c r="D657" s="243"/>
      <c r="E657" s="238"/>
      <c r="F657" s="299"/>
      <c r="G657" s="299"/>
      <c r="L657" s="20"/>
      <c r="U657" s="20"/>
      <c r="V657" s="243"/>
      <c r="AA657" s="887"/>
      <c r="AB657" s="243"/>
    </row>
    <row r="658" spans="1:28" x14ac:dyDescent="0.2">
      <c r="A658" s="13"/>
      <c r="B658" s="238"/>
      <c r="C658" s="20"/>
      <c r="D658" s="243"/>
      <c r="E658" s="238"/>
      <c r="F658" s="299"/>
      <c r="G658" s="299"/>
      <c r="L658" s="20"/>
      <c r="U658" s="20"/>
      <c r="V658" s="243"/>
      <c r="AA658" s="887"/>
      <c r="AB658" s="243"/>
    </row>
    <row r="659" spans="1:28" x14ac:dyDescent="0.2">
      <c r="A659" s="13"/>
      <c r="B659" s="238"/>
      <c r="C659" s="20"/>
      <c r="D659" s="243"/>
      <c r="E659" s="238"/>
      <c r="F659" s="299"/>
      <c r="G659" s="299"/>
      <c r="L659" s="20"/>
      <c r="U659" s="20"/>
      <c r="V659" s="243"/>
      <c r="AA659" s="887"/>
      <c r="AB659" s="243"/>
    </row>
    <row r="660" spans="1:28" x14ac:dyDescent="0.2">
      <c r="A660" s="13"/>
      <c r="B660" s="238"/>
      <c r="C660" s="20"/>
      <c r="D660" s="243"/>
      <c r="E660" s="238"/>
      <c r="F660" s="299"/>
      <c r="G660" s="299"/>
      <c r="L660" s="20"/>
      <c r="U660" s="20"/>
      <c r="V660" s="243"/>
      <c r="AA660" s="887"/>
      <c r="AB660" s="243"/>
    </row>
    <row r="661" spans="1:28" x14ac:dyDescent="0.2">
      <c r="A661" s="13"/>
      <c r="B661" s="238"/>
      <c r="C661" s="20"/>
      <c r="D661" s="243"/>
      <c r="E661" s="238"/>
      <c r="F661" s="299"/>
      <c r="G661" s="299"/>
      <c r="L661" s="20"/>
      <c r="U661" s="20"/>
      <c r="V661" s="243"/>
      <c r="AA661" s="887"/>
      <c r="AB661" s="243"/>
    </row>
    <row r="662" spans="1:28" x14ac:dyDescent="0.2">
      <c r="A662" s="13"/>
      <c r="B662" s="238"/>
      <c r="C662" s="20"/>
      <c r="D662" s="243"/>
      <c r="E662" s="238"/>
      <c r="F662" s="299"/>
      <c r="G662" s="299"/>
      <c r="L662" s="20"/>
      <c r="U662" s="20"/>
      <c r="V662" s="243"/>
      <c r="AA662" s="887"/>
      <c r="AB662" s="243"/>
    </row>
    <row r="663" spans="1:28" x14ac:dyDescent="0.2">
      <c r="A663" s="13"/>
      <c r="B663" s="238"/>
      <c r="C663" s="20"/>
      <c r="D663" s="243"/>
      <c r="E663" s="238"/>
      <c r="F663" s="299"/>
      <c r="G663" s="299"/>
      <c r="L663" s="20"/>
      <c r="U663" s="20"/>
      <c r="V663" s="243"/>
      <c r="AA663" s="887"/>
      <c r="AB663" s="243"/>
    </row>
    <row r="664" spans="1:28" x14ac:dyDescent="0.2">
      <c r="A664" s="13"/>
      <c r="B664" s="238"/>
      <c r="C664" s="20"/>
      <c r="D664" s="243"/>
      <c r="E664" s="238"/>
      <c r="F664" s="299"/>
      <c r="G664" s="299"/>
      <c r="L664" s="20"/>
      <c r="U664" s="20"/>
      <c r="V664" s="243"/>
      <c r="AA664" s="887"/>
      <c r="AB664" s="243"/>
    </row>
    <row r="665" spans="1:28" x14ac:dyDescent="0.2">
      <c r="A665" s="13"/>
      <c r="B665" s="238"/>
      <c r="C665" s="20"/>
      <c r="D665" s="243"/>
      <c r="E665" s="238"/>
      <c r="F665" s="299"/>
      <c r="G665" s="299"/>
      <c r="L665" s="20"/>
      <c r="U665" s="20"/>
      <c r="V665" s="243"/>
      <c r="AA665" s="887"/>
      <c r="AB665" s="243"/>
    </row>
    <row r="666" spans="1:28" x14ac:dyDescent="0.2">
      <c r="A666" s="13"/>
      <c r="B666" s="238"/>
      <c r="C666" s="20"/>
      <c r="D666" s="243"/>
      <c r="E666" s="238"/>
      <c r="F666" s="299"/>
      <c r="G666" s="299"/>
      <c r="L666" s="20"/>
      <c r="U666" s="20"/>
      <c r="V666" s="243"/>
      <c r="AA666" s="887"/>
      <c r="AB666" s="243"/>
    </row>
    <row r="667" spans="1:28" x14ac:dyDescent="0.2">
      <c r="A667" s="13"/>
      <c r="B667" s="238"/>
      <c r="C667" s="20"/>
      <c r="D667" s="243"/>
      <c r="E667" s="238"/>
      <c r="F667" s="299"/>
      <c r="G667" s="299"/>
      <c r="L667" s="20"/>
      <c r="U667" s="20"/>
      <c r="V667" s="243"/>
      <c r="AA667" s="887"/>
      <c r="AB667" s="243"/>
    </row>
    <row r="668" spans="1:28" x14ac:dyDescent="0.2">
      <c r="A668" s="13"/>
      <c r="B668" s="238"/>
      <c r="C668" s="20"/>
      <c r="D668" s="243"/>
      <c r="E668" s="238"/>
      <c r="F668" s="142"/>
      <c r="G668" s="142"/>
      <c r="L668" s="20"/>
      <c r="U668" s="20"/>
      <c r="V668" s="243"/>
      <c r="AA668" s="887"/>
      <c r="AB668" s="243"/>
    </row>
    <row r="669" spans="1:28" x14ac:dyDescent="0.2">
      <c r="A669" s="13"/>
      <c r="B669" s="238"/>
      <c r="C669" s="20"/>
      <c r="D669" s="243"/>
      <c r="E669" s="238"/>
      <c r="F669" s="142"/>
      <c r="G669" s="142"/>
      <c r="L669" s="20"/>
      <c r="U669" s="20"/>
      <c r="V669" s="243"/>
      <c r="AA669" s="887"/>
      <c r="AB669" s="243"/>
    </row>
    <row r="670" spans="1:28" x14ac:dyDescent="0.2">
      <c r="A670" s="13"/>
      <c r="B670" s="238"/>
      <c r="C670" s="20"/>
      <c r="D670" s="243"/>
      <c r="E670" s="238"/>
      <c r="F670" s="142"/>
      <c r="G670" s="142"/>
      <c r="L670" s="20"/>
      <c r="U670" s="20"/>
      <c r="V670" s="243"/>
      <c r="AA670" s="887"/>
      <c r="AB670" s="243"/>
    </row>
    <row r="671" spans="1:28" x14ac:dyDescent="0.2">
      <c r="A671" s="13"/>
      <c r="B671" s="238"/>
      <c r="C671" s="20"/>
      <c r="D671" s="243"/>
      <c r="E671" s="238"/>
      <c r="F671" s="142"/>
      <c r="G671" s="142"/>
      <c r="L671" s="20"/>
      <c r="U671" s="20"/>
      <c r="V671" s="243"/>
      <c r="AA671" s="887"/>
      <c r="AB671" s="243"/>
    </row>
    <row r="672" spans="1:28" x14ac:dyDescent="0.2">
      <c r="A672" s="13"/>
      <c r="B672" s="238"/>
      <c r="C672" s="20"/>
      <c r="D672" s="243"/>
      <c r="E672" s="238"/>
      <c r="F672" s="142"/>
      <c r="G672" s="142"/>
      <c r="L672" s="20"/>
      <c r="U672" s="20"/>
      <c r="V672" s="243"/>
      <c r="AA672" s="887"/>
      <c r="AB672" s="243"/>
    </row>
    <row r="673" spans="1:28" x14ac:dyDescent="0.2">
      <c r="A673" s="13"/>
      <c r="B673" s="238"/>
      <c r="C673" s="20"/>
      <c r="D673" s="243"/>
      <c r="E673" s="238"/>
      <c r="F673" s="142"/>
      <c r="G673" s="142"/>
      <c r="L673" s="20"/>
      <c r="U673" s="20"/>
      <c r="V673" s="243"/>
      <c r="AA673" s="887"/>
      <c r="AB673" s="243"/>
    </row>
    <row r="674" spans="1:28" x14ac:dyDescent="0.2">
      <c r="A674" s="13"/>
      <c r="B674" s="238"/>
      <c r="C674" s="20"/>
      <c r="D674" s="243"/>
      <c r="E674" s="238"/>
      <c r="F674" s="142"/>
      <c r="G674" s="142"/>
      <c r="L674" s="20"/>
      <c r="U674" s="20"/>
      <c r="V674" s="243"/>
      <c r="AA674" s="887"/>
      <c r="AB674" s="243"/>
    </row>
    <row r="675" spans="1:28" x14ac:dyDescent="0.2">
      <c r="A675" s="13"/>
      <c r="B675" s="238"/>
      <c r="C675" s="20"/>
      <c r="D675" s="243"/>
      <c r="E675" s="238"/>
      <c r="F675" s="142"/>
      <c r="G675" s="142"/>
      <c r="L675" s="20"/>
      <c r="U675" s="20"/>
      <c r="V675" s="243"/>
      <c r="AA675" s="887"/>
      <c r="AB675" s="243"/>
    </row>
    <row r="676" spans="1:28" x14ac:dyDescent="0.2">
      <c r="A676" s="13"/>
      <c r="B676" s="238"/>
      <c r="C676" s="20"/>
      <c r="D676" s="243"/>
      <c r="E676" s="238"/>
      <c r="F676" s="142"/>
      <c r="G676" s="142"/>
      <c r="L676" s="20"/>
      <c r="U676" s="20"/>
      <c r="V676" s="243"/>
      <c r="AA676" s="887"/>
      <c r="AB676" s="243"/>
    </row>
    <row r="677" spans="1:28" x14ac:dyDescent="0.2">
      <c r="A677" s="13"/>
      <c r="B677" s="238"/>
      <c r="C677" s="20"/>
      <c r="D677" s="243"/>
      <c r="E677" s="238"/>
      <c r="F677" s="142"/>
      <c r="G677" s="142"/>
      <c r="L677" s="20"/>
      <c r="U677" s="20"/>
      <c r="V677" s="243"/>
      <c r="AA677" s="887"/>
      <c r="AB677" s="243"/>
    </row>
    <row r="678" spans="1:28" x14ac:dyDescent="0.2">
      <c r="A678" s="13"/>
      <c r="B678" s="238"/>
      <c r="C678" s="20"/>
      <c r="D678" s="243"/>
      <c r="E678" s="238"/>
      <c r="F678" s="142"/>
      <c r="G678" s="142"/>
      <c r="L678" s="20"/>
      <c r="U678" s="20"/>
      <c r="V678" s="243"/>
      <c r="AA678" s="887"/>
      <c r="AB678" s="243"/>
    </row>
    <row r="679" spans="1:28" x14ac:dyDescent="0.2">
      <c r="A679" s="13"/>
      <c r="B679" s="238"/>
      <c r="C679" s="20"/>
      <c r="D679" s="243"/>
      <c r="E679" s="238"/>
      <c r="F679" s="142"/>
      <c r="G679" s="142"/>
      <c r="L679" s="20"/>
      <c r="U679" s="20"/>
      <c r="V679" s="243"/>
      <c r="AA679" s="887"/>
      <c r="AB679" s="243"/>
    </row>
    <row r="680" spans="1:28" x14ac:dyDescent="0.2">
      <c r="A680" s="13"/>
      <c r="B680" s="238"/>
      <c r="C680" s="20"/>
      <c r="D680" s="243"/>
      <c r="E680" s="238"/>
      <c r="L680" s="20"/>
      <c r="U680" s="20"/>
      <c r="V680" s="243"/>
      <c r="AA680" s="887"/>
      <c r="AB680" s="243"/>
    </row>
    <row r="681" spans="1:28" x14ac:dyDescent="0.2">
      <c r="A681" s="13"/>
      <c r="B681" s="238"/>
      <c r="C681" s="20"/>
      <c r="D681" s="243"/>
      <c r="E681" s="238"/>
      <c r="L681" s="20"/>
      <c r="U681" s="20"/>
      <c r="V681" s="243"/>
      <c r="AA681" s="887"/>
      <c r="AB681" s="243"/>
    </row>
    <row r="682" spans="1:28" x14ac:dyDescent="0.2">
      <c r="A682" s="13"/>
      <c r="B682" s="238"/>
      <c r="C682" s="20"/>
      <c r="D682" s="243"/>
      <c r="E682" s="238"/>
      <c r="L682" s="20"/>
      <c r="U682" s="20"/>
      <c r="V682" s="243"/>
      <c r="AA682" s="887"/>
      <c r="AB682" s="243"/>
    </row>
    <row r="683" spans="1:28" x14ac:dyDescent="0.2">
      <c r="A683" s="13"/>
      <c r="B683" s="238"/>
      <c r="C683" s="20"/>
      <c r="D683" s="243"/>
      <c r="E683" s="238"/>
      <c r="L683" s="20"/>
      <c r="U683" s="20"/>
      <c r="V683" s="243"/>
      <c r="AA683" s="887"/>
      <c r="AB683" s="243"/>
    </row>
    <row r="684" spans="1:28" x14ac:dyDescent="0.2">
      <c r="A684" s="13"/>
      <c r="B684" s="238"/>
      <c r="C684" s="20"/>
      <c r="D684" s="243"/>
      <c r="E684" s="238"/>
      <c r="L684" s="20"/>
      <c r="U684" s="20"/>
      <c r="V684" s="243"/>
      <c r="AA684" s="887"/>
      <c r="AB684" s="243"/>
    </row>
    <row r="685" spans="1:28" x14ac:dyDescent="0.2">
      <c r="A685" s="13"/>
      <c r="B685" s="238"/>
      <c r="C685" s="20"/>
      <c r="D685" s="243"/>
      <c r="E685" s="238"/>
      <c r="L685" s="20"/>
      <c r="U685" s="20"/>
      <c r="V685" s="243"/>
      <c r="AA685" s="887"/>
      <c r="AB685" s="243"/>
    </row>
    <row r="686" spans="1:28" x14ac:dyDescent="0.2">
      <c r="A686" s="13"/>
      <c r="B686" s="238"/>
      <c r="C686" s="20"/>
      <c r="D686" s="243"/>
      <c r="E686" s="238"/>
      <c r="L686" s="20"/>
      <c r="U686" s="20"/>
      <c r="V686" s="243"/>
      <c r="AA686" s="887"/>
      <c r="AB686" s="243"/>
    </row>
    <row r="687" spans="1:28" x14ac:dyDescent="0.2">
      <c r="A687" s="13"/>
      <c r="B687" s="238"/>
      <c r="C687" s="20"/>
      <c r="D687" s="243"/>
      <c r="E687" s="238"/>
      <c r="L687" s="20"/>
      <c r="U687" s="20"/>
      <c r="V687" s="243"/>
      <c r="AA687" s="887"/>
      <c r="AB687" s="243"/>
    </row>
    <row r="688" spans="1:28" x14ac:dyDescent="0.2">
      <c r="A688" s="13"/>
      <c r="B688" s="238"/>
      <c r="C688" s="20"/>
      <c r="D688" s="243"/>
      <c r="E688" s="238"/>
      <c r="L688" s="20"/>
      <c r="U688" s="20"/>
      <c r="V688" s="243"/>
      <c r="AA688" s="887"/>
      <c r="AB688" s="243"/>
    </row>
    <row r="689" spans="1:28" x14ac:dyDescent="0.2">
      <c r="A689" s="13"/>
      <c r="B689" s="238"/>
      <c r="C689" s="20"/>
      <c r="D689" s="243"/>
      <c r="E689" s="238"/>
      <c r="L689" s="20"/>
      <c r="U689" s="20"/>
      <c r="V689" s="243"/>
      <c r="AA689" s="887"/>
      <c r="AB689" s="243"/>
    </row>
    <row r="690" spans="1:28" x14ac:dyDescent="0.2">
      <c r="A690" s="13"/>
      <c r="B690" s="238"/>
      <c r="C690" s="20"/>
      <c r="D690" s="243"/>
      <c r="E690" s="238"/>
      <c r="L690" s="20"/>
      <c r="U690" s="20"/>
      <c r="V690" s="243"/>
      <c r="AA690" s="887"/>
      <c r="AB690" s="243"/>
    </row>
    <row r="691" spans="1:28" x14ac:dyDescent="0.2">
      <c r="A691" s="13"/>
      <c r="B691" s="238"/>
      <c r="C691" s="20"/>
      <c r="D691" s="243"/>
      <c r="E691" s="238"/>
      <c r="L691" s="20"/>
      <c r="U691" s="20"/>
      <c r="V691" s="243"/>
      <c r="AA691" s="887"/>
      <c r="AB691" s="243"/>
    </row>
    <row r="692" spans="1:28" x14ac:dyDescent="0.2">
      <c r="A692" s="13"/>
      <c r="B692" s="238"/>
      <c r="C692" s="20"/>
      <c r="D692" s="243"/>
      <c r="E692" s="238"/>
      <c r="L692" s="20"/>
      <c r="U692" s="20"/>
      <c r="V692" s="243"/>
      <c r="AA692" s="887"/>
      <c r="AB692" s="243"/>
    </row>
    <row r="693" spans="1:28" x14ac:dyDescent="0.2">
      <c r="A693" s="13"/>
      <c r="B693" s="238"/>
      <c r="C693" s="20"/>
      <c r="D693" s="243"/>
      <c r="E693" s="238"/>
      <c r="L693" s="20"/>
      <c r="U693" s="20"/>
      <c r="V693" s="243"/>
      <c r="AA693" s="887"/>
      <c r="AB693" s="243"/>
    </row>
    <row r="694" spans="1:28" x14ac:dyDescent="0.2">
      <c r="A694" s="13"/>
      <c r="B694" s="238"/>
      <c r="C694" s="20"/>
      <c r="D694" s="243"/>
      <c r="E694" s="238"/>
      <c r="L694" s="20"/>
      <c r="U694" s="20"/>
      <c r="V694" s="243"/>
      <c r="AA694" s="887"/>
      <c r="AB694" s="243"/>
    </row>
    <row r="695" spans="1:28" x14ac:dyDescent="0.2">
      <c r="A695" s="13"/>
      <c r="B695" s="238"/>
      <c r="C695" s="20"/>
      <c r="D695" s="243"/>
      <c r="E695" s="238"/>
      <c r="L695" s="20"/>
      <c r="U695" s="20"/>
      <c r="V695" s="243"/>
      <c r="AA695" s="887"/>
      <c r="AB695" s="243"/>
    </row>
    <row r="696" spans="1:28" x14ac:dyDescent="0.2">
      <c r="B696" s="238"/>
      <c r="E696" s="238"/>
    </row>
    <row r="697" spans="1:28" x14ac:dyDescent="0.2">
      <c r="B697" s="238"/>
      <c r="E697" s="238"/>
    </row>
  </sheetData>
  <sheetProtection password="CAA3" sheet="1" objects="1" scenarios="1" selectLockedCells="1" autoFilter="0"/>
  <autoFilter ref="C17:AB177"/>
  <mergeCells count="17">
    <mergeCell ref="C13:D14"/>
    <mergeCell ref="N14:O14"/>
    <mergeCell ref="J12:K13"/>
    <mergeCell ref="AA15:AB15"/>
    <mergeCell ref="N12:O12"/>
    <mergeCell ref="U15:V15"/>
    <mergeCell ref="Y14:Z14"/>
    <mergeCell ref="F14:F15"/>
    <mergeCell ref="S7:S9"/>
    <mergeCell ref="N4:O5"/>
    <mergeCell ref="I10:I11"/>
    <mergeCell ref="I12:I13"/>
    <mergeCell ref="K6:K7"/>
    <mergeCell ref="L6:L7"/>
    <mergeCell ref="N7:O9"/>
    <mergeCell ref="I8:K9"/>
    <mergeCell ref="J10:K11"/>
  </mergeCells>
  <phoneticPr fontId="3" type="noConversion"/>
  <conditionalFormatting sqref="F180:G667">
    <cfRule type="cellIs" dxfId="26" priority="1" stopIfTrue="1" operator="equal">
      <formula>0</formula>
    </cfRule>
  </conditionalFormatting>
  <conditionalFormatting sqref="M168:M177 I18:L177">
    <cfRule type="expression" dxfId="25" priority="2" stopIfTrue="1">
      <formula>OR($C18="NO",$C18="NP")</formula>
    </cfRule>
  </conditionalFormatting>
  <conditionalFormatting sqref="F18:G177">
    <cfRule type="expression" dxfId="24" priority="3" stopIfTrue="1">
      <formula>$C18="NO"</formula>
    </cfRule>
  </conditionalFormatting>
  <conditionalFormatting sqref="AA18:AA177 C18:C177">
    <cfRule type="expression" dxfId="23" priority="4" stopIfTrue="1">
      <formula>OR(C18="NO",C18="NP")</formula>
    </cfRule>
  </conditionalFormatting>
  <conditionalFormatting sqref="Y18:Z177 S18:S177">
    <cfRule type="cellIs" dxfId="22" priority="5" stopIfTrue="1" operator="notBetween">
      <formula>$S$10</formula>
      <formula>10</formula>
    </cfRule>
  </conditionalFormatting>
  <conditionalFormatting sqref="N18:N177">
    <cfRule type="cellIs" dxfId="21" priority="6" stopIfTrue="1" operator="lessThan">
      <formula>$N$10</formula>
    </cfRule>
    <cfRule type="cellIs" dxfId="20" priority="7" stopIfTrue="1" operator="notBetween">
      <formula>0</formula>
      <formula>10</formula>
    </cfRule>
  </conditionalFormatting>
  <conditionalFormatting sqref="O18:O177">
    <cfRule type="cellIs" dxfId="19" priority="8" stopIfTrue="1" operator="lessThan">
      <formula>$O$10</formula>
    </cfRule>
    <cfRule type="cellIs" dxfId="18" priority="9" stopIfTrue="1" operator="notBetween">
      <formula>0</formula>
      <formula>10</formula>
    </cfRule>
  </conditionalFormatting>
  <conditionalFormatting sqref="U18:U177">
    <cfRule type="expression" dxfId="17" priority="10" stopIfTrue="1">
      <formula>U18="NO"</formula>
    </cfRule>
  </conditionalFormatting>
  <dataValidations disablePrompts="1" count="2">
    <dataValidation allowBlank="1" showInputMessage="1" showErrorMessage="1" errorTitle="VALIDACIÓN DE DATOS" error="Introduce una fecha con formato: dd/mm/aa_x000a_(entre min-max)" sqref="H178:IV179 A178:E179"/>
    <dataValidation type="whole" allowBlank="1" showInputMessage="1" showErrorMessage="1" errorTitle="Peso de cada prueba" error="Mínimo:   30%_x000a_Máximo:  70%" sqref="N6">
      <formula1>3</formula1>
      <formula2>7</formula2>
    </dataValidation>
  </dataValidations>
  <printOptions horizontalCentered="1"/>
  <pageMargins left="0.59055118110236227" right="0.39370078740157483" top="1.1811023622047245" bottom="0.59055118110236227" header="0.31496062992125984" footer="0.31496062992125984"/>
  <pageSetup paperSize="9" scale="9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66FF33"/>
  </sheetPr>
  <dimension ref="A1:AZ701"/>
  <sheetViews>
    <sheetView showGridLines="0" defaultGridColor="0" colorId="22" zoomScaleNormal="100" zoomScaleSheetLayoutView="100" workbookViewId="0">
      <pane xSplit="15" ySplit="17" topLeftCell="P18" activePane="bottomRight" state="frozen"/>
      <selection activeCell="L6" sqref="L6:R11"/>
      <selection pane="topRight" activeCell="L6" sqref="L6:R11"/>
      <selection pane="bottomLeft" activeCell="L6" sqref="L6:R11"/>
      <selection pane="bottomRight" activeCell="P18" sqref="P18"/>
    </sheetView>
  </sheetViews>
  <sheetFormatPr baseColWidth="10" defaultRowHeight="12.75" x14ac:dyDescent="0.2"/>
  <cols>
    <col min="1" max="1" width="8.7109375" style="10" hidden="1" customWidth="1"/>
    <col min="2" max="2" width="0.85546875" style="402" customWidth="1"/>
    <col min="3" max="3" width="3.7109375" style="54" customWidth="1"/>
    <col min="4" max="4" width="9.7109375" style="240" customWidth="1"/>
    <col min="5" max="5" width="0.7109375" style="402" customWidth="1"/>
    <col min="6" max="6" width="3.28515625" style="402" customWidth="1"/>
    <col min="7" max="7" width="0.7109375" style="402" customWidth="1"/>
    <col min="8" max="8" width="8.28515625" style="300" customWidth="1"/>
    <col min="9" max="9" width="0.85546875" style="300" customWidth="1"/>
    <col min="10" max="10" width="2.85546875" style="1199" customWidth="1"/>
    <col min="11" max="11" width="3.7109375" style="54" customWidth="1"/>
    <col min="12" max="12" width="8.7109375" style="99" customWidth="1"/>
    <col min="13" max="13" width="40.7109375" style="54" customWidth="1"/>
    <col min="14" max="14" width="2.7109375" style="54" customWidth="1"/>
    <col min="15" max="15" width="1.7109375" style="53" customWidth="1"/>
    <col min="16" max="18" width="10.7109375" style="22" customWidth="1"/>
    <col min="19" max="20" width="4.7109375" style="771" hidden="1" customWidth="1"/>
    <col min="21" max="21" width="1.7109375" style="56" hidden="1" customWidth="1"/>
    <col min="22" max="24" width="8.7109375" style="22" hidden="1" customWidth="1"/>
    <col min="25" max="26" width="4.7109375" style="765" hidden="1" customWidth="1"/>
    <col min="27" max="27" width="0.85546875" style="814" customWidth="1"/>
    <col min="28" max="28" width="20.7109375" style="120" hidden="1" customWidth="1"/>
    <col min="29" max="29" width="1.7109375" style="13" hidden="1" customWidth="1"/>
    <col min="30" max="30" width="3.7109375" style="54" customWidth="1"/>
    <col min="31" max="31" width="14.7109375" style="246" customWidth="1"/>
    <col min="32" max="32" width="0.85546875" style="13" customWidth="1"/>
    <col min="33" max="33" width="3.7109375" style="13" customWidth="1"/>
    <col min="34" max="34" width="50.7109375" style="120" customWidth="1"/>
    <col min="35" max="35" width="1.7109375" style="10" customWidth="1"/>
    <col min="36" max="36" width="3.7109375" style="10" hidden="1" customWidth="1"/>
    <col min="37" max="41" width="4.7109375" style="10" hidden="1" customWidth="1"/>
    <col min="42" max="52" width="11.42578125" style="10"/>
    <col min="53" max="16384" width="11.42578125" style="54"/>
  </cols>
  <sheetData>
    <row r="1" spans="1:52" s="10" customFormat="1" ht="5.0999999999999996" customHeight="1" x14ac:dyDescent="0.2">
      <c r="A1" s="1351"/>
      <c r="B1" s="1382"/>
      <c r="C1" s="1604"/>
      <c r="D1" s="1604"/>
      <c r="E1" s="1382"/>
      <c r="F1" s="1382"/>
      <c r="G1" s="1382"/>
      <c r="H1" s="1406"/>
      <c r="I1" s="1406"/>
      <c r="J1" s="1386"/>
      <c r="K1" s="1351"/>
      <c r="L1" s="1387"/>
      <c r="M1" s="1351"/>
      <c r="N1" s="1351"/>
      <c r="O1" s="1429"/>
      <c r="P1" s="1531"/>
      <c r="Q1" s="1531"/>
      <c r="R1" s="1531"/>
      <c r="S1" s="1638"/>
      <c r="T1" s="1638"/>
      <c r="U1" s="1470"/>
      <c r="V1" s="1531"/>
      <c r="W1" s="1531"/>
      <c r="X1" s="1531"/>
      <c r="Y1" s="1608"/>
      <c r="Z1" s="1609"/>
      <c r="AA1" s="1610"/>
      <c r="AB1" s="1611"/>
      <c r="AC1" s="1388"/>
      <c r="AD1" s="1351"/>
      <c r="AE1" s="1413"/>
      <c r="AF1" s="1388"/>
      <c r="AG1" s="1388"/>
      <c r="AH1" s="1611"/>
      <c r="AI1" s="1351"/>
      <c r="AJ1" s="1351"/>
      <c r="AK1" s="1612"/>
      <c r="AL1" s="1612"/>
      <c r="AM1" s="1612"/>
      <c r="AN1" s="1612"/>
      <c r="AO1" s="1612"/>
      <c r="AP1" s="1351"/>
      <c r="AQ1" s="1351"/>
      <c r="AR1" s="1351"/>
      <c r="AS1" s="1351"/>
      <c r="AT1" s="1351"/>
      <c r="AU1" s="1351"/>
      <c r="AV1" s="1351"/>
      <c r="AW1" s="1351"/>
      <c r="AX1" s="1351"/>
      <c r="AY1" s="1351"/>
      <c r="AZ1" s="1351"/>
    </row>
    <row r="2" spans="1:52" s="27" customFormat="1" ht="15" customHeight="1" x14ac:dyDescent="0.25">
      <c r="A2" s="1443"/>
      <c r="B2" s="1395"/>
      <c r="C2" s="1341" t="s">
        <v>584</v>
      </c>
      <c r="D2" s="1406" t="s">
        <v>104</v>
      </c>
      <c r="E2" s="1395"/>
      <c r="F2" s="1395"/>
      <c r="G2" s="1395"/>
      <c r="H2" s="1613"/>
      <c r="I2" s="1613"/>
      <c r="J2" s="1744"/>
      <c r="K2" s="473"/>
      <c r="L2" s="474" t="s">
        <v>612</v>
      </c>
      <c r="M2" s="475" t="str">
        <f>'01_Carga'!$G$4</f>
        <v>INGLÉS  (FI)</v>
      </c>
      <c r="N2" s="475"/>
      <c r="O2" s="18"/>
      <c r="P2" s="2167" t="str">
        <f>IF($S$15&gt;0,"Si se estima una alegación, la nota corregida debe ser mayor que la reclamada.","")</f>
        <v/>
      </c>
      <c r="Q2" s="2167"/>
      <c r="R2" s="2167"/>
      <c r="S2" s="773"/>
      <c r="T2" s="773"/>
      <c r="U2" s="773"/>
      <c r="V2" s="773"/>
      <c r="W2" s="773"/>
      <c r="X2" s="773"/>
      <c r="Y2" s="760"/>
      <c r="Z2" s="760"/>
      <c r="AA2" s="815"/>
      <c r="AB2" s="400"/>
      <c r="AC2" s="806"/>
      <c r="AD2" s="24"/>
      <c r="AE2" s="116"/>
      <c r="AF2" s="49"/>
      <c r="AG2" s="1388"/>
      <c r="AH2" s="1612"/>
      <c r="AI2" s="1443"/>
      <c r="AJ2" s="2111" t="s">
        <v>39</v>
      </c>
      <c r="AK2" s="2111"/>
      <c r="AL2" s="2111"/>
      <c r="AM2" s="2111"/>
      <c r="AN2" s="2111"/>
      <c r="AO2" s="2111"/>
      <c r="AP2" s="1443"/>
      <c r="AQ2" s="1443"/>
      <c r="AR2" s="1443"/>
      <c r="AS2" s="1443"/>
      <c r="AT2" s="1443"/>
      <c r="AU2" s="1443"/>
      <c r="AV2" s="1443"/>
      <c r="AW2" s="1443"/>
      <c r="AX2" s="1443"/>
      <c r="AY2" s="1443"/>
      <c r="AZ2" s="1443"/>
    </row>
    <row r="3" spans="1:52" s="10" customFormat="1" ht="15" customHeight="1" x14ac:dyDescent="0.25">
      <c r="A3" s="1523"/>
      <c r="B3" s="1396"/>
      <c r="C3" s="1341" t="s">
        <v>585</v>
      </c>
      <c r="D3" s="1604"/>
      <c r="E3" s="1396"/>
      <c r="F3" s="1396"/>
      <c r="G3" s="1396"/>
      <c r="H3" s="1613"/>
      <c r="I3" s="1613"/>
      <c r="J3" s="1210"/>
      <c r="K3" s="97"/>
      <c r="L3" s="474" t="s">
        <v>613</v>
      </c>
      <c r="M3" s="475" t="str">
        <f>'01_Carga'!$L$5</f>
        <v/>
      </c>
      <c r="N3" s="475"/>
      <c r="O3" s="51"/>
      <c r="P3" s="2167"/>
      <c r="Q3" s="2167"/>
      <c r="R3" s="2167"/>
      <c r="S3" s="773"/>
      <c r="T3" s="773"/>
      <c r="U3" s="773"/>
      <c r="V3" s="773"/>
      <c r="W3" s="773"/>
      <c r="X3" s="773"/>
      <c r="Y3" s="760"/>
      <c r="Z3" s="760"/>
      <c r="AA3" s="815"/>
      <c r="AB3" s="400"/>
      <c r="AC3" s="89"/>
      <c r="AD3" s="97"/>
      <c r="AE3" s="476"/>
      <c r="AF3" s="806"/>
      <c r="AG3" s="1584"/>
      <c r="AH3" s="1612"/>
      <c r="AI3" s="1444"/>
      <c r="AJ3" s="2111"/>
      <c r="AK3" s="2111"/>
      <c r="AL3" s="2111"/>
      <c r="AM3" s="2111"/>
      <c r="AN3" s="2111"/>
      <c r="AO3" s="2111"/>
      <c r="AP3" s="1351"/>
      <c r="AQ3" s="1351"/>
      <c r="AR3" s="1351"/>
      <c r="AS3" s="1351"/>
      <c r="AT3" s="1351"/>
      <c r="AU3" s="1351"/>
      <c r="AV3" s="1351"/>
      <c r="AW3" s="1351"/>
      <c r="AX3" s="1351"/>
      <c r="AY3" s="1351"/>
      <c r="AZ3" s="1351"/>
    </row>
    <row r="4" spans="1:52" s="10" customFormat="1" ht="15" customHeight="1" x14ac:dyDescent="0.25">
      <c r="A4" s="1524"/>
      <c r="B4" s="1382"/>
      <c r="C4" s="1697" t="s">
        <v>303</v>
      </c>
      <c r="D4" s="1604"/>
      <c r="E4" s="1382"/>
      <c r="F4" s="2163" t="s">
        <v>67</v>
      </c>
      <c r="G4" s="2163"/>
      <c r="H4" s="2163"/>
      <c r="I4" s="1699"/>
      <c r="J4" s="1211"/>
      <c r="K4" s="91"/>
      <c r="L4" s="29" t="s">
        <v>496</v>
      </c>
      <c r="M4" s="38" t="str">
        <f>'01_Carga'!$G$6</f>
        <v>BURGOS</v>
      </c>
      <c r="N4" s="38"/>
      <c r="O4" s="51"/>
      <c r="P4" s="2167"/>
      <c r="Q4" s="2167"/>
      <c r="R4" s="2167"/>
      <c r="S4" s="832"/>
      <c r="T4" s="832"/>
      <c r="U4" s="760"/>
      <c r="V4" s="760"/>
      <c r="W4" s="760"/>
      <c r="X4" s="760"/>
      <c r="Y4" s="760"/>
      <c r="Z4" s="760"/>
      <c r="AA4" s="815"/>
      <c r="AB4" s="400"/>
      <c r="AC4" s="478"/>
      <c r="AD4" s="89"/>
      <c r="AE4" s="89"/>
      <c r="AF4" s="89"/>
      <c r="AG4" s="1605"/>
      <c r="AH4" s="1612"/>
      <c r="AI4" s="1351"/>
      <c r="AJ4" s="2111"/>
      <c r="AK4" s="2111"/>
      <c r="AL4" s="2111"/>
      <c r="AM4" s="2111"/>
      <c r="AN4" s="2111"/>
      <c r="AO4" s="2111"/>
      <c r="AP4" s="1351"/>
      <c r="AQ4" s="1351"/>
      <c r="AR4" s="1351"/>
      <c r="AS4" s="1351"/>
      <c r="AT4" s="1351"/>
      <c r="AU4" s="1351"/>
      <c r="AV4" s="1351"/>
      <c r="AW4" s="1351"/>
      <c r="AX4" s="1351"/>
      <c r="AY4" s="1351"/>
      <c r="AZ4" s="1351"/>
    </row>
    <row r="5" spans="1:52" s="10" customFormat="1" ht="12.75" customHeight="1" x14ac:dyDescent="0.2">
      <c r="A5" s="1524"/>
      <c r="B5" s="1406"/>
      <c r="C5" s="2162"/>
      <c r="D5" s="2162"/>
      <c r="E5" s="2130">
        <v>42539</v>
      </c>
      <c r="F5" s="2130"/>
      <c r="G5" s="2130"/>
      <c r="H5" s="2130"/>
      <c r="I5" s="1627"/>
      <c r="J5" s="1211"/>
      <c r="K5" s="91"/>
      <c r="L5" s="31" t="s">
        <v>184</v>
      </c>
      <c r="M5" s="2090" t="str">
        <f>'01_Carga'!$G$7</f>
        <v/>
      </c>
      <c r="N5" s="2090"/>
      <c r="O5" s="32"/>
      <c r="P5" s="2167" t="str">
        <f>IF($S$15&gt;0,"Modifique las notas en las hojas: 
Actas  P2A  y/o  P2B","")</f>
        <v/>
      </c>
      <c r="Q5" s="2167"/>
      <c r="R5" s="2167"/>
      <c r="S5" s="833"/>
      <c r="T5" s="833"/>
      <c r="U5" s="761"/>
      <c r="V5" s="761"/>
      <c r="W5" s="761"/>
      <c r="X5" s="761"/>
      <c r="Y5" s="761"/>
      <c r="Z5" s="760"/>
      <c r="AA5" s="815"/>
      <c r="AB5" s="400"/>
      <c r="AC5" s="13"/>
      <c r="AD5" s="54"/>
      <c r="AE5" s="246"/>
      <c r="AF5" s="478"/>
      <c r="AG5" s="1653"/>
      <c r="AH5" s="1612"/>
      <c r="AI5" s="1351"/>
      <c r="AJ5" s="2111"/>
      <c r="AK5" s="2111"/>
      <c r="AL5" s="2111"/>
      <c r="AM5" s="2111"/>
      <c r="AN5" s="2111"/>
      <c r="AO5" s="2111"/>
      <c r="AP5" s="1351"/>
      <c r="AQ5" s="1351"/>
      <c r="AR5" s="1351"/>
      <c r="AS5" s="1351"/>
      <c r="AT5" s="1351"/>
      <c r="AU5" s="1351"/>
      <c r="AV5" s="1351"/>
      <c r="AW5" s="1351"/>
      <c r="AX5" s="1351"/>
      <c r="AY5" s="1351"/>
      <c r="AZ5" s="1351"/>
    </row>
    <row r="6" spans="1:52" s="10" customFormat="1" ht="12.75" customHeight="1" x14ac:dyDescent="0.2">
      <c r="A6" s="1524"/>
      <c r="B6" s="1406"/>
      <c r="C6" s="1351"/>
      <c r="D6" s="1351"/>
      <c r="E6" s="1406"/>
      <c r="F6" s="1406"/>
      <c r="G6" s="1406"/>
      <c r="H6" s="1613"/>
      <c r="I6" s="1613"/>
      <c r="J6" s="1211"/>
      <c r="K6" s="91"/>
      <c r="L6" s="491"/>
      <c r="M6" s="2090"/>
      <c r="N6" s="2090"/>
      <c r="O6" s="32"/>
      <c r="P6" s="2167"/>
      <c r="Q6" s="2167"/>
      <c r="R6" s="2167"/>
      <c r="S6" s="832"/>
      <c r="T6" s="832"/>
      <c r="U6" s="760"/>
      <c r="V6" s="760"/>
      <c r="W6" s="760"/>
      <c r="X6" s="760"/>
      <c r="Y6" s="760"/>
      <c r="Z6" s="760"/>
      <c r="AA6" s="815"/>
      <c r="AB6" s="400"/>
      <c r="AC6" s="13"/>
      <c r="AD6" s="54"/>
      <c r="AE6" s="246"/>
      <c r="AF6" s="478"/>
      <c r="AG6" s="1653"/>
      <c r="AH6" s="1612"/>
      <c r="AI6" s="1351"/>
      <c r="AJ6" s="2164" t="s">
        <v>161</v>
      </c>
      <c r="AK6" s="2165"/>
      <c r="AL6" s="2165"/>
      <c r="AM6" s="2165"/>
      <c r="AN6" s="2165"/>
      <c r="AO6" s="2166"/>
      <c r="AP6" s="1351"/>
      <c r="AQ6" s="1351"/>
      <c r="AR6" s="1351"/>
      <c r="AS6" s="1351"/>
      <c r="AT6" s="1351"/>
      <c r="AU6" s="1351"/>
      <c r="AV6" s="1351"/>
      <c r="AW6" s="1351"/>
      <c r="AX6" s="1351"/>
      <c r="AY6" s="1351"/>
      <c r="AZ6" s="1351"/>
    </row>
    <row r="7" spans="1:52" s="10" customFormat="1" ht="12.75" customHeight="1" x14ac:dyDescent="0.2">
      <c r="A7" s="1524"/>
      <c r="B7" s="1406"/>
      <c r="C7" s="1351"/>
      <c r="D7" s="1700" t="s">
        <v>269</v>
      </c>
      <c r="E7" s="1701"/>
      <c r="F7" s="1702">
        <f>COUNT($P$18:$P$177)</f>
        <v>0</v>
      </c>
      <c r="G7" s="1406"/>
      <c r="H7" s="1613"/>
      <c r="I7" s="1613"/>
      <c r="J7" s="1211"/>
      <c r="K7" s="2091" t="s">
        <v>75</v>
      </c>
      <c r="L7" s="2091"/>
      <c r="M7" s="2091"/>
      <c r="O7" s="32"/>
      <c r="P7" s="2168" t="str">
        <f>IF($T$15&gt;0,"La nota reclamada no consta. 
Introduzca ese valor en la celda verde.","")</f>
        <v/>
      </c>
      <c r="Q7" s="2168"/>
      <c r="R7" s="2168"/>
      <c r="S7" s="834"/>
      <c r="T7" s="834"/>
      <c r="U7" s="762"/>
      <c r="V7" s="482"/>
      <c r="W7" s="482"/>
      <c r="X7" s="482"/>
      <c r="Y7" s="766"/>
      <c r="Z7" s="766"/>
      <c r="AA7" s="798"/>
      <c r="AB7" s="482"/>
      <c r="AC7" s="20"/>
      <c r="AD7" s="798"/>
      <c r="AE7" s="798"/>
      <c r="AF7" s="798"/>
      <c r="AG7" s="1654"/>
      <c r="AH7" s="1658"/>
      <c r="AI7" s="1351"/>
      <c r="AJ7" s="787" t="s">
        <v>162</v>
      </c>
      <c r="AK7" s="788">
        <v>1</v>
      </c>
      <c r="AL7" s="788">
        <v>2</v>
      </c>
      <c r="AM7" s="788">
        <v>3</v>
      </c>
      <c r="AN7" s="788">
        <v>4</v>
      </c>
      <c r="AO7" s="789">
        <v>5</v>
      </c>
      <c r="AP7" s="1642"/>
      <c r="AQ7" s="1351"/>
      <c r="AR7" s="1351"/>
      <c r="AS7" s="1351"/>
      <c r="AT7" s="1351"/>
      <c r="AU7" s="1351"/>
      <c r="AV7" s="1351"/>
      <c r="AW7" s="1351"/>
      <c r="AX7" s="1351"/>
      <c r="AY7" s="1351"/>
      <c r="AZ7" s="1351"/>
    </row>
    <row r="8" spans="1:52" s="10" customFormat="1" ht="12.75" customHeight="1" x14ac:dyDescent="0.2">
      <c r="A8" s="1524"/>
      <c r="B8" s="1406"/>
      <c r="C8" s="1406"/>
      <c r="D8" s="1703" t="s">
        <v>40</v>
      </c>
      <c r="E8" s="1406"/>
      <c r="F8" s="1704">
        <f>COUNT($R$18:$R$177)</f>
        <v>0</v>
      </c>
      <c r="G8" s="1406"/>
      <c r="H8" s="1613"/>
      <c r="I8" s="1613"/>
      <c r="J8" s="1211"/>
      <c r="K8" s="2091"/>
      <c r="L8" s="2091"/>
      <c r="M8" s="2091"/>
      <c r="O8" s="32"/>
      <c r="P8" s="2168"/>
      <c r="Q8" s="2168"/>
      <c r="R8" s="2168"/>
      <c r="S8" s="56"/>
      <c r="T8" s="56"/>
      <c r="U8" s="22"/>
      <c r="V8" s="22"/>
      <c r="W8" s="22"/>
      <c r="X8" s="22"/>
      <c r="Y8" s="765"/>
      <c r="Z8" s="765"/>
      <c r="AA8" s="798"/>
      <c r="AB8" s="482"/>
      <c r="AC8" s="499"/>
      <c r="AD8" s="798"/>
      <c r="AE8" s="798"/>
      <c r="AF8" s="798"/>
      <c r="AG8" s="1654"/>
      <c r="AH8" s="1658"/>
      <c r="AI8" s="1351"/>
      <c r="AJ8" s="1690"/>
      <c r="AK8" s="1691">
        <v>4.75</v>
      </c>
      <c r="AL8" s="1691">
        <v>5</v>
      </c>
      <c r="AM8" s="1691">
        <v>4.24</v>
      </c>
      <c r="AN8" s="1691">
        <v>5.5</v>
      </c>
      <c r="AO8" s="1692">
        <v>6.5</v>
      </c>
      <c r="AP8" s="1351"/>
      <c r="AQ8" s="1351"/>
      <c r="AR8" s="1351"/>
      <c r="AS8" s="1351"/>
      <c r="AT8" s="1351"/>
      <c r="AU8" s="1351"/>
      <c r="AV8" s="1351"/>
      <c r="AW8" s="1351"/>
      <c r="AX8" s="1351"/>
      <c r="AY8" s="1351"/>
      <c r="AZ8" s="1351"/>
    </row>
    <row r="9" spans="1:52" s="10" customFormat="1" ht="12.75" customHeight="1" x14ac:dyDescent="0.2">
      <c r="A9" s="1524"/>
      <c r="B9" s="1406"/>
      <c r="C9" s="1406"/>
      <c r="D9" s="1705" t="s">
        <v>565</v>
      </c>
      <c r="E9" s="1698"/>
      <c r="F9" s="1706">
        <f>F7-COUNTA($Q$18:$Q$177)</f>
        <v>0</v>
      </c>
      <c r="G9" s="1406"/>
      <c r="H9" s="1613"/>
      <c r="I9" s="1613"/>
      <c r="J9" s="1211"/>
      <c r="K9" s="2134" t="s">
        <v>21</v>
      </c>
      <c r="L9" s="2131" t="s">
        <v>601</v>
      </c>
      <c r="M9" s="2131"/>
      <c r="N9" s="483"/>
      <c r="O9" s="32"/>
      <c r="P9" s="2107" t="s">
        <v>209</v>
      </c>
      <c r="Q9" s="2107"/>
      <c r="R9" s="2107"/>
      <c r="S9" s="2107"/>
      <c r="T9" s="2107"/>
      <c r="U9" s="2107"/>
      <c r="V9" s="2107"/>
      <c r="W9" s="2107"/>
      <c r="X9" s="2107"/>
      <c r="Y9" s="2107"/>
      <c r="Z9" s="2107"/>
      <c r="AA9" s="2107"/>
      <c r="AB9" s="2107"/>
      <c r="AC9" s="2107"/>
      <c r="AD9" s="2107"/>
      <c r="AE9" s="2107"/>
      <c r="AF9" s="798"/>
      <c r="AG9" s="1654"/>
      <c r="AH9" s="1658"/>
      <c r="AI9" s="1351"/>
      <c r="AJ9" s="1693"/>
      <c r="AK9" s="1694">
        <v>5.25</v>
      </c>
      <c r="AL9" s="1695">
        <v>6</v>
      </c>
      <c r="AM9" s="1694">
        <v>5.5</v>
      </c>
      <c r="AN9" s="1694">
        <v>5.75</v>
      </c>
      <c r="AO9" s="1696">
        <v>6.25</v>
      </c>
      <c r="AP9" s="1351"/>
      <c r="AQ9" s="1351"/>
      <c r="AR9" s="1351"/>
      <c r="AS9" s="1351"/>
      <c r="AT9" s="1351"/>
      <c r="AU9" s="1351"/>
      <c r="AV9" s="1351"/>
      <c r="AW9" s="1351"/>
      <c r="AX9" s="1351"/>
      <c r="AY9" s="1351"/>
      <c r="AZ9" s="1351"/>
    </row>
    <row r="10" spans="1:52" s="10" customFormat="1" ht="12.75" customHeight="1" x14ac:dyDescent="0.2">
      <c r="A10" s="1524"/>
      <c r="B10" s="1382"/>
      <c r="C10" s="2117" t="s">
        <v>470</v>
      </c>
      <c r="D10" s="2118"/>
      <c r="E10" s="1382"/>
      <c r="F10" s="2121" t="s">
        <v>642</v>
      </c>
      <c r="G10" s="2122"/>
      <c r="H10" s="2123"/>
      <c r="I10" s="1628"/>
      <c r="J10" s="1211"/>
      <c r="K10" s="2134"/>
      <c r="L10" s="2131"/>
      <c r="M10" s="2131"/>
      <c r="N10" s="483"/>
      <c r="O10" s="32"/>
      <c r="P10" s="2107"/>
      <c r="Q10" s="2107"/>
      <c r="R10" s="2107"/>
      <c r="S10" s="2107"/>
      <c r="T10" s="2107"/>
      <c r="U10" s="2107"/>
      <c r="V10" s="2107"/>
      <c r="W10" s="2107"/>
      <c r="X10" s="2107"/>
      <c r="Y10" s="2107"/>
      <c r="Z10" s="2107"/>
      <c r="AA10" s="2107"/>
      <c r="AB10" s="2107"/>
      <c r="AC10" s="2107"/>
      <c r="AD10" s="2107"/>
      <c r="AE10" s="2107"/>
      <c r="AF10" s="798"/>
      <c r="AG10" s="1654"/>
      <c r="AH10" s="1611"/>
      <c r="AI10" s="1351"/>
      <c r="AJ10" s="1693"/>
      <c r="AK10" s="1694">
        <v>6.75</v>
      </c>
      <c r="AL10" s="1694">
        <v>7</v>
      </c>
      <c r="AM10" s="1694">
        <v>7.25</v>
      </c>
      <c r="AN10" s="1694">
        <v>6.5</v>
      </c>
      <c r="AO10" s="1696">
        <v>6.25</v>
      </c>
      <c r="AP10" s="1351"/>
      <c r="AQ10" s="1351"/>
      <c r="AR10" s="1351"/>
      <c r="AS10" s="1351"/>
      <c r="AT10" s="1351"/>
      <c r="AU10" s="1351"/>
      <c r="AV10" s="1351"/>
      <c r="AW10" s="1351"/>
      <c r="AX10" s="1351"/>
      <c r="AY10" s="1351"/>
      <c r="AZ10" s="1351"/>
    </row>
    <row r="11" spans="1:52" s="10" customFormat="1" ht="12.75" customHeight="1" x14ac:dyDescent="0.2">
      <c r="A11" s="1524"/>
      <c r="B11" s="1382"/>
      <c r="C11" s="2119"/>
      <c r="D11" s="2120"/>
      <c r="E11" s="1382"/>
      <c r="F11" s="2124"/>
      <c r="G11" s="2125"/>
      <c r="H11" s="2126"/>
      <c r="I11" s="1628"/>
      <c r="J11" s="1212"/>
      <c r="K11" s="2134" t="s">
        <v>22</v>
      </c>
      <c r="L11" s="2131" t="s">
        <v>602</v>
      </c>
      <c r="M11" s="2131"/>
      <c r="N11" s="485"/>
      <c r="O11" s="32"/>
      <c r="P11" s="2107"/>
      <c r="Q11" s="2107"/>
      <c r="R11" s="2107"/>
      <c r="S11" s="2107"/>
      <c r="T11" s="2107"/>
      <c r="U11" s="2107"/>
      <c r="V11" s="2107"/>
      <c r="W11" s="2107"/>
      <c r="X11" s="2107"/>
      <c r="Y11" s="2107"/>
      <c r="Z11" s="2107"/>
      <c r="AA11" s="2107"/>
      <c r="AB11" s="2107"/>
      <c r="AC11" s="2107"/>
      <c r="AD11" s="2107"/>
      <c r="AE11" s="2107"/>
      <c r="AF11" s="799"/>
      <c r="AG11" s="1563"/>
      <c r="AH11" s="1659"/>
      <c r="AI11" s="1351"/>
      <c r="AJ11" s="2115" t="s">
        <v>182</v>
      </c>
      <c r="AK11" s="2115"/>
      <c r="AL11" s="2115"/>
      <c r="AM11" s="2115"/>
      <c r="AN11" s="2115"/>
      <c r="AO11" s="2115"/>
      <c r="AP11" s="1351"/>
      <c r="AQ11" s="1351"/>
      <c r="AR11" s="1351"/>
      <c r="AS11" s="1351"/>
      <c r="AT11" s="1351"/>
      <c r="AU11" s="1351"/>
      <c r="AV11" s="1351"/>
      <c r="AW11" s="1351"/>
      <c r="AX11" s="1351"/>
      <c r="AY11" s="1351"/>
      <c r="AZ11" s="1351"/>
    </row>
    <row r="12" spans="1:52" s="27" customFormat="1" ht="12.75" customHeight="1" x14ac:dyDescent="0.2">
      <c r="A12" s="1525"/>
      <c r="B12" s="1395"/>
      <c r="C12" s="2119"/>
      <c r="D12" s="2120"/>
      <c r="E12" s="1395"/>
      <c r="F12" s="2124"/>
      <c r="G12" s="2125"/>
      <c r="H12" s="2126"/>
      <c r="I12" s="1628"/>
      <c r="J12" s="1212"/>
      <c r="K12" s="2134"/>
      <c r="L12" s="2131"/>
      <c r="M12" s="2131"/>
      <c r="N12" s="485"/>
      <c r="O12" s="16"/>
      <c r="P12" s="954"/>
      <c r="Q12" s="954"/>
      <c r="R12" s="1320" t="s">
        <v>207</v>
      </c>
      <c r="S12" s="954"/>
      <c r="T12" s="954"/>
      <c r="U12" s="954"/>
      <c r="V12" s="954"/>
      <c r="W12" s="954"/>
      <c r="X12" s="954"/>
      <c r="Y12" s="954"/>
      <c r="Z12" s="954"/>
      <c r="AA12" s="954"/>
      <c r="AB12" s="954"/>
      <c r="AC12" s="954"/>
      <c r="AE12" s="1320"/>
      <c r="AF12" s="478"/>
      <c r="AG12" s="1653"/>
      <c r="AH12" s="1659"/>
      <c r="AI12" s="1443"/>
      <c r="AJ12" s="2116"/>
      <c r="AK12" s="2116"/>
      <c r="AL12" s="2116"/>
      <c r="AM12" s="2116"/>
      <c r="AN12" s="2116"/>
      <c r="AO12" s="2116"/>
      <c r="AP12" s="1443"/>
      <c r="AQ12" s="1443"/>
      <c r="AR12" s="1443"/>
      <c r="AS12" s="1443"/>
      <c r="AT12" s="1443"/>
      <c r="AU12" s="1443"/>
      <c r="AV12" s="1443"/>
      <c r="AW12" s="1443"/>
      <c r="AX12" s="1443"/>
      <c r="AY12" s="1443"/>
      <c r="AZ12" s="1443"/>
    </row>
    <row r="13" spans="1:52" s="27" customFormat="1" ht="12.75" customHeight="1" x14ac:dyDescent="0.25">
      <c r="A13" s="1525"/>
      <c r="B13" s="1395"/>
      <c r="C13" s="2119"/>
      <c r="D13" s="2120"/>
      <c r="E13" s="1395"/>
      <c r="F13" s="2124"/>
      <c r="G13" s="2127"/>
      <c r="H13" s="2128"/>
      <c r="I13" s="1628"/>
      <c r="J13" s="1213"/>
      <c r="K13" s="2129" t="s">
        <v>95</v>
      </c>
      <c r="L13" s="2129"/>
      <c r="M13" s="2129"/>
      <c r="N13" s="490"/>
      <c r="O13" s="16"/>
      <c r="P13" s="839"/>
      <c r="R13" s="1319">
        <f>'19_P2_Lista'!$S$10</f>
        <v>5</v>
      </c>
      <c r="S13" s="794"/>
      <c r="T13" s="794"/>
      <c r="U13" s="795"/>
      <c r="V13" s="793"/>
      <c r="W13" s="793"/>
      <c r="X13" s="793"/>
      <c r="Y13" s="18"/>
      <c r="Z13" s="18"/>
      <c r="AA13" s="816"/>
      <c r="AB13" s="785"/>
      <c r="AC13" s="18"/>
      <c r="AE13" s="1319"/>
      <c r="AF13" s="807"/>
      <c r="AG13" s="1655"/>
      <c r="AH13" s="1660"/>
      <c r="AI13" s="1443"/>
      <c r="AJ13" s="2116"/>
      <c r="AK13" s="2116"/>
      <c r="AL13" s="2116"/>
      <c r="AM13" s="2116"/>
      <c r="AN13" s="2116"/>
      <c r="AO13" s="2116"/>
      <c r="AP13" s="1443"/>
      <c r="AQ13" s="1443"/>
      <c r="AR13" s="1443"/>
      <c r="AS13" s="1443"/>
      <c r="AT13" s="1443"/>
      <c r="AU13" s="1443"/>
      <c r="AV13" s="1443"/>
      <c r="AW13" s="1443"/>
      <c r="AX13" s="1443"/>
      <c r="AY13" s="1443"/>
      <c r="AZ13" s="1443"/>
    </row>
    <row r="14" spans="1:52" s="27" customFormat="1" ht="3.95" customHeight="1" x14ac:dyDescent="0.2">
      <c r="A14" s="1525"/>
      <c r="B14" s="1395"/>
      <c r="C14" s="2119"/>
      <c r="D14" s="2120"/>
      <c r="E14" s="1395"/>
      <c r="F14" s="781"/>
      <c r="G14" s="1632"/>
      <c r="H14" s="1633"/>
      <c r="I14" s="1629"/>
      <c r="J14" s="1213"/>
      <c r="K14" s="490"/>
      <c r="L14" s="490"/>
      <c r="M14" s="490"/>
      <c r="N14" s="490"/>
      <c r="O14" s="16"/>
      <c r="P14" s="493"/>
      <c r="Q14" s="493"/>
      <c r="R14" s="493"/>
      <c r="S14" s="18"/>
      <c r="T14" s="18"/>
      <c r="U14" s="762"/>
      <c r="V14" s="493"/>
      <c r="W14" s="493"/>
      <c r="X14" s="493"/>
      <c r="Y14" s="18"/>
      <c r="Z14" s="18"/>
      <c r="AA14" s="816"/>
      <c r="AB14" s="785"/>
      <c r="AC14" s="807"/>
      <c r="AD14" s="488"/>
      <c r="AE14" s="489"/>
      <c r="AF14" s="807"/>
      <c r="AG14" s="1655"/>
      <c r="AH14" s="1660"/>
      <c r="AI14" s="1443"/>
      <c r="AJ14" s="1650"/>
      <c r="AK14" s="1650"/>
      <c r="AL14" s="1650"/>
      <c r="AM14" s="1650"/>
      <c r="AN14" s="1650"/>
      <c r="AO14" s="1650"/>
      <c r="AP14" s="1443"/>
      <c r="AQ14" s="1443"/>
      <c r="AR14" s="1443"/>
      <c r="AS14" s="1443"/>
      <c r="AT14" s="1443"/>
      <c r="AU14" s="1443"/>
      <c r="AV14" s="1443"/>
      <c r="AW14" s="1443"/>
      <c r="AX14" s="1443"/>
      <c r="AY14" s="1443"/>
      <c r="AZ14" s="1443"/>
    </row>
    <row r="15" spans="1:52" s="34" customFormat="1" ht="12.75" customHeight="1" x14ac:dyDescent="0.2">
      <c r="A15" s="1442"/>
      <c r="B15" s="1402"/>
      <c r="C15" s="391" t="s">
        <v>471</v>
      </c>
      <c r="D15" s="393"/>
      <c r="E15" s="1402"/>
      <c r="F15" s="782" t="s">
        <v>471</v>
      </c>
      <c r="G15" s="1402"/>
      <c r="H15" s="1768" t="s">
        <v>297</v>
      </c>
      <c r="I15" s="1577"/>
      <c r="J15" s="1214"/>
      <c r="K15" s="35" t="s">
        <v>167</v>
      </c>
      <c r="L15" s="36" t="s">
        <v>175</v>
      </c>
      <c r="M15" s="100" t="s">
        <v>156</v>
      </c>
      <c r="N15" s="102" t="s">
        <v>100</v>
      </c>
      <c r="O15" s="38"/>
      <c r="P15" s="1329" t="s">
        <v>177</v>
      </c>
      <c r="Q15" s="1329" t="s">
        <v>3</v>
      </c>
      <c r="R15" s="753" t="s">
        <v>177</v>
      </c>
      <c r="S15" s="777">
        <f>SUM(S18:S177)</f>
        <v>0</v>
      </c>
      <c r="T15" s="776">
        <f>SUM(T18:T177)</f>
        <v>0</v>
      </c>
      <c r="U15" s="792"/>
      <c r="V15" s="827"/>
      <c r="W15" s="827"/>
      <c r="X15" s="827"/>
      <c r="Y15" s="777"/>
      <c r="Z15" s="776"/>
      <c r="AA15" s="828"/>
      <c r="AB15" s="817" t="s">
        <v>106</v>
      </c>
      <c r="AC15" s="68"/>
      <c r="AD15" s="2085" t="s">
        <v>12</v>
      </c>
      <c r="AE15" s="2086"/>
      <c r="AF15" s="68"/>
      <c r="AG15" s="1656"/>
      <c r="AH15" s="1334" t="s">
        <v>74</v>
      </c>
      <c r="AI15" s="1442"/>
      <c r="AJ15" s="1442"/>
      <c r="AK15" s="1651"/>
      <c r="AL15" s="1651"/>
      <c r="AM15" s="1651"/>
      <c r="AN15" s="1651"/>
      <c r="AO15" s="1651"/>
      <c r="AP15" s="1651"/>
      <c r="AQ15" s="1442"/>
      <c r="AR15" s="1442"/>
      <c r="AS15" s="1442"/>
      <c r="AT15" s="1442"/>
      <c r="AU15" s="1442"/>
      <c r="AV15" s="1442"/>
      <c r="AW15" s="1442"/>
      <c r="AX15" s="1442"/>
      <c r="AY15" s="1442"/>
      <c r="AZ15" s="1442"/>
    </row>
    <row r="16" spans="1:52" s="34" customFormat="1" ht="12.75" hidden="1" customHeight="1" x14ac:dyDescent="0.2">
      <c r="A16" s="1442"/>
      <c r="B16" s="1402"/>
      <c r="C16" s="301"/>
      <c r="D16" s="302"/>
      <c r="E16" s="1402"/>
      <c r="F16" s="783"/>
      <c r="G16" s="1402"/>
      <c r="H16" s="1769"/>
      <c r="I16" s="1630"/>
      <c r="J16" s="1214"/>
      <c r="K16" s="121"/>
      <c r="L16" s="122"/>
      <c r="M16" s="123"/>
      <c r="N16" s="124"/>
      <c r="O16" s="38"/>
      <c r="P16" s="1330"/>
      <c r="Q16" s="1331"/>
      <c r="R16" s="754"/>
      <c r="S16" s="763"/>
      <c r="T16" s="774"/>
      <c r="U16" s="792"/>
      <c r="V16" s="827"/>
      <c r="W16" s="829"/>
      <c r="X16" s="827"/>
      <c r="Y16" s="774"/>
      <c r="Z16" s="774"/>
      <c r="AA16" s="813"/>
      <c r="AB16" s="818"/>
      <c r="AC16" s="68"/>
      <c r="AD16" s="808"/>
      <c r="AE16" s="809"/>
      <c r="AF16" s="68"/>
      <c r="AG16" s="1656"/>
      <c r="AH16" s="1335"/>
      <c r="AI16" s="1442"/>
      <c r="AJ16" s="1652"/>
      <c r="AK16" s="1652"/>
      <c r="AL16" s="1652"/>
      <c r="AM16" s="1652"/>
      <c r="AN16" s="1652"/>
      <c r="AO16" s="1652"/>
      <c r="AP16" s="1652"/>
      <c r="AQ16" s="1442"/>
      <c r="AR16" s="1442"/>
      <c r="AS16" s="1442"/>
      <c r="AT16" s="1442"/>
      <c r="AU16" s="1442"/>
      <c r="AV16" s="1442"/>
      <c r="AW16" s="1442"/>
      <c r="AX16" s="1442"/>
      <c r="AY16" s="1442"/>
      <c r="AZ16" s="1442"/>
    </row>
    <row r="17" spans="1:52" s="34" customFormat="1" ht="12.75" customHeight="1" x14ac:dyDescent="0.2">
      <c r="A17" s="1442"/>
      <c r="B17" s="1403"/>
      <c r="C17" s="303"/>
      <c r="D17" s="304"/>
      <c r="E17" s="1403"/>
      <c r="F17" s="784"/>
      <c r="G17" s="1403"/>
      <c r="H17" s="1770" t="s">
        <v>298</v>
      </c>
      <c r="I17" s="1631"/>
      <c r="J17" s="1215" t="s">
        <v>19</v>
      </c>
      <c r="K17" s="44" t="s">
        <v>166</v>
      </c>
      <c r="L17" s="45"/>
      <c r="M17" s="101"/>
      <c r="N17" s="46"/>
      <c r="O17" s="16"/>
      <c r="P17" s="1332" t="s">
        <v>102</v>
      </c>
      <c r="Q17" s="1333" t="s">
        <v>181</v>
      </c>
      <c r="R17" s="800" t="s">
        <v>103</v>
      </c>
      <c r="S17" s="763"/>
      <c r="T17" s="775"/>
      <c r="U17" s="792"/>
      <c r="V17" s="827"/>
      <c r="W17" s="829"/>
      <c r="X17" s="827"/>
      <c r="AA17" s="830"/>
      <c r="AB17" s="819"/>
      <c r="AC17" s="17"/>
      <c r="AD17" s="250"/>
      <c r="AE17" s="248"/>
      <c r="AF17" s="17"/>
      <c r="AG17" s="1442"/>
      <c r="AH17" s="1336" t="s">
        <v>623</v>
      </c>
      <c r="AI17" s="1442"/>
      <c r="AJ17" s="1651"/>
      <c r="AK17" s="1651"/>
      <c r="AL17" s="1651"/>
      <c r="AM17" s="1651"/>
      <c r="AN17" s="1651"/>
      <c r="AO17" s="1651"/>
      <c r="AP17" s="1651"/>
      <c r="AQ17" s="1442"/>
      <c r="AR17" s="1442"/>
      <c r="AS17" s="1442"/>
      <c r="AT17" s="1442"/>
      <c r="AU17" s="1442"/>
      <c r="AV17" s="1442"/>
      <c r="AW17" s="1442"/>
      <c r="AX17" s="1442"/>
      <c r="AY17" s="1442"/>
      <c r="AZ17" s="1442"/>
    </row>
    <row r="18" spans="1:52" s="34" customFormat="1" ht="18" customHeight="1" x14ac:dyDescent="0.2">
      <c r="A18" s="1527" t="str">
        <f>CONCATENATE('01_Carga'!$M$5,"_",$J18)</f>
        <v>FI__1</v>
      </c>
      <c r="B18" s="1405"/>
      <c r="C18" s="1460" t="str">
        <f>'12_P1_Lista'!T18</f>
        <v/>
      </c>
      <c r="D18" s="1461" t="str">
        <f>'12_P1_Lista'!U18</f>
        <v/>
      </c>
      <c r="E18" s="1405"/>
      <c r="F18" s="1626" t="str">
        <f>IF(P18&lt;&gt;"","al","")</f>
        <v/>
      </c>
      <c r="G18" s="1405"/>
      <c r="H18" s="1726" t="str">
        <f>IF('14_P2_Convoca'!F19&lt;&gt;"",'14_P2_Convoca'!F19,"")</f>
        <v/>
      </c>
      <c r="I18" s="1606"/>
      <c r="J18" s="1202">
        <v>1</v>
      </c>
      <c r="K18" s="133" t="str">
        <f>IF(ISERROR(VLOOKUP($A18,Aspirantes!$A:$H,Aspirantes!$E$1,FALSE)),"",VLOOKUP($A18,Aspirantes!$A:$H,Aspirantes!$E$1,FALSE))</f>
        <v/>
      </c>
      <c r="L18" s="669" t="str">
        <f>IF(ISERROR(VLOOKUP($A18,Aspirantes!$A:$H,Aspirantes!$F$1,FALSE)),"",VLOOKUP($A18,Aspirantes!$A:$H,Aspirantes!$F$1,FALSE))</f>
        <v/>
      </c>
      <c r="M18" s="670" t="str">
        <f>IF(ISERROR(VLOOKUP($A18,Aspirantes!$A:$H,Aspirantes!$G$1,FALSE)),"",VLOOKUP($A18,Aspirantes!$A:$H,Aspirantes!$G$1,FALSE))</f>
        <v/>
      </c>
      <c r="N18" s="671" t="str">
        <f>IF(ISERROR(VLOOKUP($A18,Aspirantes!$A:$H,Aspirantes!$H$1,FALSE)),"",VLOOKUP($A18,Aspirantes!$A:$H,Aspirantes!$H$1,FALSE))</f>
        <v/>
      </c>
      <c r="O18" s="153"/>
      <c r="P18" s="801"/>
      <c r="Q18" s="758"/>
      <c r="R18" s="305" t="str">
        <f>IF(AND(Q18&lt;&gt;"",P18=""),"",IF(Q18="SÍ",'19_P2_Lista'!S18,""))</f>
        <v/>
      </c>
      <c r="S18" s="767">
        <f>IF(AND(Q18="SÍ",R18&lt;&gt;""),IF(R18&lt;=P18,1,0),0)</f>
        <v>0</v>
      </c>
      <c r="T18" s="767">
        <f>IF(AND(Q18&lt;&gt;"",P18=""),1,0)</f>
        <v>0</v>
      </c>
      <c r="U18" s="812"/>
      <c r="V18" s="825"/>
      <c r="W18" s="826"/>
      <c r="X18" s="263"/>
      <c r="Y18" s="767"/>
      <c r="Z18" s="767"/>
      <c r="AA18" s="824"/>
      <c r="AB18" s="755"/>
      <c r="AC18" s="83"/>
      <c r="AD18" s="803" t="str">
        <f>IF(R18&lt;&gt;"",'19_P2_Lista'!U18,"")</f>
        <v/>
      </c>
      <c r="AE18" s="251" t="str">
        <f>IF(R18&lt;&gt;"",'19_P2_Lista'!V18,"")</f>
        <v/>
      </c>
      <c r="AF18" s="83"/>
      <c r="AG18" s="1657"/>
      <c r="AH18" s="755"/>
      <c r="AI18" s="1442"/>
      <c r="AJ18" s="2108"/>
      <c r="AK18" s="2108"/>
      <c r="AL18" s="2108"/>
      <c r="AM18" s="2108"/>
      <c r="AN18" s="2108"/>
      <c r="AO18" s="2108"/>
      <c r="AP18" s="2108"/>
      <c r="AQ18" s="1442"/>
      <c r="AR18" s="1442"/>
      <c r="AS18" s="1442"/>
      <c r="AT18" s="1442"/>
      <c r="AU18" s="1442"/>
      <c r="AV18" s="1442"/>
      <c r="AW18" s="1442"/>
      <c r="AX18" s="1442"/>
      <c r="AY18" s="1442"/>
      <c r="AZ18" s="1442"/>
    </row>
    <row r="19" spans="1:52" s="34" customFormat="1" ht="18" customHeight="1" x14ac:dyDescent="0.2">
      <c r="A19" s="1527" t="str">
        <f>CONCATENATE('01_Carga'!$M$5,"_",$J19)</f>
        <v>FI__2</v>
      </c>
      <c r="B19" s="1405"/>
      <c r="C19" s="1460" t="str">
        <f>'12_P1_Lista'!T19</f>
        <v/>
      </c>
      <c r="D19" s="1461" t="str">
        <f>'12_P1_Lista'!U19</f>
        <v/>
      </c>
      <c r="E19" s="1405"/>
      <c r="F19" s="1626" t="str">
        <f t="shared" ref="F19:F82" si="0">IF(P19&lt;&gt;"","al","")</f>
        <v/>
      </c>
      <c r="G19" s="1405"/>
      <c r="H19" s="1726" t="str">
        <f>IF('14_P2_Convoca'!F20&lt;&gt;"",'14_P2_Convoca'!F20,"")</f>
        <v/>
      </c>
      <c r="I19" s="1606"/>
      <c r="J19" s="1202">
        <v>2</v>
      </c>
      <c r="K19" s="134" t="str">
        <f>IF(ISERROR(VLOOKUP($A19,Aspirantes!$A:$H,Aspirantes!$E$1,FALSE)),"",VLOOKUP($A19,Aspirantes!$A:$H,Aspirantes!$E$1,FALSE))</f>
        <v/>
      </c>
      <c r="L19" s="672" t="str">
        <f>IF(ISERROR(VLOOKUP($A19,Aspirantes!$A:$H,Aspirantes!$F$1,FALSE)),"",VLOOKUP($A19,Aspirantes!$A:$H,Aspirantes!$F$1,FALSE))</f>
        <v/>
      </c>
      <c r="M19" s="673" t="str">
        <f>IF(ISERROR(VLOOKUP($A19,Aspirantes!$A:$H,Aspirantes!$G$1,FALSE)),"",VLOOKUP($A19,Aspirantes!$A:$H,Aspirantes!$G$1,FALSE))</f>
        <v/>
      </c>
      <c r="N19" s="674" t="str">
        <f>IF(ISERROR(VLOOKUP($A19,Aspirantes!$A:$H,Aspirantes!$H$1,FALSE)),"",VLOOKUP($A19,Aspirantes!$A:$H,Aspirantes!$H$1,FALSE))</f>
        <v/>
      </c>
      <c r="O19" s="153"/>
      <c r="P19" s="756"/>
      <c r="Q19" s="759"/>
      <c r="R19" s="67" t="str">
        <f>IF(AND(Q19&lt;&gt;"",P19=""),"",IF(Q19="SÍ",'19_P2_Lista'!S19,""))</f>
        <v/>
      </c>
      <c r="S19" s="767">
        <f>IF(AND(Q19="SÍ",R19&lt;&gt;""),IF(R19&lt;=P19,1,0),0)</f>
        <v>0</v>
      </c>
      <c r="T19" s="767">
        <f t="shared" ref="T19:T82" si="1">IF(AND(Q19&lt;&gt;"",P19=""),1,0)</f>
        <v>0</v>
      </c>
      <c r="U19" s="812"/>
      <c r="V19" s="825"/>
      <c r="W19" s="826"/>
      <c r="X19" s="263"/>
      <c r="Y19" s="767"/>
      <c r="Z19" s="767"/>
      <c r="AA19" s="824"/>
      <c r="AB19" s="757"/>
      <c r="AC19" s="83"/>
      <c r="AD19" s="750" t="str">
        <f>IF(R19&lt;&gt;"",'19_P2_Lista'!U19,"")</f>
        <v/>
      </c>
      <c r="AE19" s="518" t="str">
        <f>IF(R19&lt;&gt;"",'19_P2_Lista'!V19,"")</f>
        <v/>
      </c>
      <c r="AF19" s="83"/>
      <c r="AG19" s="1657"/>
      <c r="AH19" s="757"/>
      <c r="AI19" s="1442"/>
      <c r="AJ19" s="2108"/>
      <c r="AK19" s="2108"/>
      <c r="AL19" s="2108"/>
      <c r="AM19" s="2108"/>
      <c r="AN19" s="2108"/>
      <c r="AO19" s="2108"/>
      <c r="AP19" s="2108"/>
      <c r="AQ19" s="1442"/>
      <c r="AR19" s="1442"/>
      <c r="AS19" s="1442"/>
      <c r="AT19" s="1442"/>
      <c r="AU19" s="1442"/>
      <c r="AV19" s="1442"/>
      <c r="AW19" s="1442"/>
      <c r="AX19" s="1442"/>
      <c r="AY19" s="1442"/>
      <c r="AZ19" s="1442"/>
    </row>
    <row r="20" spans="1:52" s="34" customFormat="1" ht="18" customHeight="1" x14ac:dyDescent="0.2">
      <c r="A20" s="1527" t="str">
        <f>CONCATENATE('01_Carga'!$M$5,"_",$J20)</f>
        <v>FI__3</v>
      </c>
      <c r="B20" s="1405"/>
      <c r="C20" s="1460" t="str">
        <f>'12_P1_Lista'!T20</f>
        <v/>
      </c>
      <c r="D20" s="1461" t="str">
        <f>'12_P1_Lista'!U20</f>
        <v/>
      </c>
      <c r="E20" s="1405"/>
      <c r="F20" s="1626" t="str">
        <f t="shared" si="0"/>
        <v/>
      </c>
      <c r="G20" s="1405"/>
      <c r="H20" s="1726" t="str">
        <f>IF('14_P2_Convoca'!F21&lt;&gt;"",'14_P2_Convoca'!F21,"")</f>
        <v/>
      </c>
      <c r="I20" s="1606"/>
      <c r="J20" s="1202">
        <v>3</v>
      </c>
      <c r="K20" s="134" t="str">
        <f>IF(ISERROR(VLOOKUP($A20,Aspirantes!$A:$H,Aspirantes!$E$1,FALSE)),"",VLOOKUP($A20,Aspirantes!$A:$H,Aspirantes!$E$1,FALSE))</f>
        <v/>
      </c>
      <c r="L20" s="672" t="str">
        <f>IF(ISERROR(VLOOKUP($A20,Aspirantes!$A:$H,Aspirantes!$F$1,FALSE)),"",VLOOKUP($A20,Aspirantes!$A:$H,Aspirantes!$F$1,FALSE))</f>
        <v/>
      </c>
      <c r="M20" s="673" t="str">
        <f>IF(ISERROR(VLOOKUP($A20,Aspirantes!$A:$H,Aspirantes!$G$1,FALSE)),"",VLOOKUP($A20,Aspirantes!$A:$H,Aspirantes!$G$1,FALSE))</f>
        <v/>
      </c>
      <c r="N20" s="674" t="str">
        <f>IF(ISERROR(VLOOKUP($A20,Aspirantes!$A:$H,Aspirantes!$H$1,FALSE)),"",VLOOKUP($A20,Aspirantes!$A:$H,Aspirantes!$H$1,FALSE))</f>
        <v/>
      </c>
      <c r="O20" s="153"/>
      <c r="P20" s="756"/>
      <c r="Q20" s="759"/>
      <c r="R20" s="67" t="str">
        <f>IF(AND(Q20&lt;&gt;"",P20=""),"",IF(Q20="SÍ",'19_P2_Lista'!S20,""))</f>
        <v/>
      </c>
      <c r="S20" s="767">
        <f>IF(AND(Q20="SÍ",R20&lt;&gt;""),IF(R20&lt;=P20,1,0),0)</f>
        <v>0</v>
      </c>
      <c r="T20" s="767">
        <f t="shared" si="1"/>
        <v>0</v>
      </c>
      <c r="U20" s="812"/>
      <c r="V20" s="825"/>
      <c r="W20" s="826"/>
      <c r="X20" s="263"/>
      <c r="Y20" s="767"/>
      <c r="Z20" s="767"/>
      <c r="AA20" s="824"/>
      <c r="AB20" s="757"/>
      <c r="AC20" s="83"/>
      <c r="AD20" s="750" t="str">
        <f>IF(R20&lt;&gt;"",'19_P2_Lista'!U20,"")</f>
        <v/>
      </c>
      <c r="AE20" s="518" t="str">
        <f>IF(R20&lt;&gt;"",'19_P2_Lista'!V20,"")</f>
        <v/>
      </c>
      <c r="AF20" s="83"/>
      <c r="AG20" s="1657"/>
      <c r="AH20" s="757"/>
      <c r="AI20" s="1442"/>
      <c r="AJ20" s="2108"/>
      <c r="AK20" s="2108"/>
      <c r="AL20" s="2108"/>
      <c r="AM20" s="2108"/>
      <c r="AN20" s="2108"/>
      <c r="AO20" s="2108"/>
      <c r="AP20" s="2108"/>
      <c r="AQ20" s="1442"/>
      <c r="AR20" s="1442"/>
      <c r="AS20" s="1442"/>
      <c r="AT20" s="1442"/>
      <c r="AU20" s="1442"/>
      <c r="AV20" s="1442"/>
      <c r="AW20" s="1442"/>
      <c r="AX20" s="1442"/>
      <c r="AY20" s="1442"/>
      <c r="AZ20" s="1442"/>
    </row>
    <row r="21" spans="1:52" s="34" customFormat="1" ht="18" customHeight="1" x14ac:dyDescent="0.2">
      <c r="A21" s="73" t="str">
        <f>CONCATENATE('01_Carga'!$M$5,"_",$J21)</f>
        <v>FI__4</v>
      </c>
      <c r="B21" s="1405"/>
      <c r="C21" s="1460" t="str">
        <f>'12_P1_Lista'!T21</f>
        <v/>
      </c>
      <c r="D21" s="1461" t="str">
        <f>'12_P1_Lista'!U21</f>
        <v/>
      </c>
      <c r="E21" s="1405"/>
      <c r="F21" s="1626" t="str">
        <f t="shared" si="0"/>
        <v/>
      </c>
      <c r="G21" s="1405"/>
      <c r="H21" s="1726" t="str">
        <f>IF('14_P2_Convoca'!F22&lt;&gt;"",'14_P2_Convoca'!F22,"")</f>
        <v/>
      </c>
      <c r="I21" s="1606"/>
      <c r="J21" s="1202">
        <v>4</v>
      </c>
      <c r="K21" s="134" t="str">
        <f>IF(ISERROR(VLOOKUP($A21,Aspirantes!$A:$H,Aspirantes!$E$1,FALSE)),"",VLOOKUP($A21,Aspirantes!$A:$H,Aspirantes!$E$1,FALSE))</f>
        <v/>
      </c>
      <c r="L21" s="672" t="str">
        <f>IF(ISERROR(VLOOKUP($A21,Aspirantes!$A:$H,Aspirantes!$F$1,FALSE)),"",VLOOKUP($A21,Aspirantes!$A:$H,Aspirantes!$F$1,FALSE))</f>
        <v/>
      </c>
      <c r="M21" s="673" t="str">
        <f>IF(ISERROR(VLOOKUP($A21,Aspirantes!$A:$H,Aspirantes!$G$1,FALSE)),"",VLOOKUP($A21,Aspirantes!$A:$H,Aspirantes!$G$1,FALSE))</f>
        <v/>
      </c>
      <c r="N21" s="674" t="str">
        <f>IF(ISERROR(VLOOKUP($A21,Aspirantes!$A:$H,Aspirantes!$H$1,FALSE)),"",VLOOKUP($A21,Aspirantes!$A:$H,Aspirantes!$H$1,FALSE))</f>
        <v/>
      </c>
      <c r="O21" s="153"/>
      <c r="P21" s="756"/>
      <c r="Q21" s="759"/>
      <c r="R21" s="67" t="str">
        <f>IF(AND(Q21&lt;&gt;"",P21=""),"",IF(Q21="SÍ",'19_P2_Lista'!S21,""))</f>
        <v/>
      </c>
      <c r="S21" s="767">
        <f t="shared" ref="S21:S84" si="2">IF(AND(Q21="SÍ",R21&lt;&gt;""),IF(R21&lt;=P21,1,0),0)</f>
        <v>0</v>
      </c>
      <c r="T21" s="767">
        <f t="shared" si="1"/>
        <v>0</v>
      </c>
      <c r="U21" s="812"/>
      <c r="V21" s="825"/>
      <c r="W21" s="826"/>
      <c r="X21" s="263"/>
      <c r="Y21" s="767"/>
      <c r="Z21" s="767"/>
      <c r="AA21" s="824"/>
      <c r="AB21" s="757"/>
      <c r="AC21" s="83"/>
      <c r="AD21" s="750" t="str">
        <f>IF(R21&lt;&gt;"",'19_P2_Lista'!U21,"")</f>
        <v/>
      </c>
      <c r="AE21" s="518" t="str">
        <f>IF(R21&lt;&gt;"",'19_P2_Lista'!V21,"")</f>
        <v/>
      </c>
      <c r="AF21" s="83"/>
      <c r="AG21" s="1657"/>
      <c r="AH21" s="757"/>
      <c r="AI21" s="1442"/>
      <c r="AJ21" s="2108"/>
      <c r="AK21" s="2108"/>
      <c r="AL21" s="2108"/>
      <c r="AM21" s="2108"/>
      <c r="AN21" s="2108"/>
      <c r="AO21" s="2108"/>
      <c r="AP21" s="2108"/>
      <c r="AQ21" s="1442"/>
      <c r="AR21" s="1442"/>
      <c r="AS21" s="1442"/>
      <c r="AT21" s="1442"/>
      <c r="AU21" s="1442"/>
      <c r="AV21" s="1442"/>
      <c r="AW21" s="1442"/>
      <c r="AX21" s="1442"/>
      <c r="AY21" s="1442"/>
      <c r="AZ21" s="1442"/>
    </row>
    <row r="22" spans="1:52" s="34" customFormat="1" ht="18" customHeight="1" x14ac:dyDescent="0.2">
      <c r="A22" s="73" t="str">
        <f>CONCATENATE('01_Carga'!$M$5,"_",$J22)</f>
        <v>FI__5</v>
      </c>
      <c r="B22" s="1405"/>
      <c r="C22" s="1460" t="str">
        <f>'12_P1_Lista'!T22</f>
        <v/>
      </c>
      <c r="D22" s="1461" t="str">
        <f>'12_P1_Lista'!U22</f>
        <v/>
      </c>
      <c r="E22" s="1405"/>
      <c r="F22" s="1626" t="str">
        <f t="shared" si="0"/>
        <v/>
      </c>
      <c r="G22" s="1405"/>
      <c r="H22" s="1726" t="str">
        <f>IF('14_P2_Convoca'!F23&lt;&gt;"",'14_P2_Convoca'!F23,"")</f>
        <v/>
      </c>
      <c r="I22" s="1606"/>
      <c r="J22" s="1202">
        <v>5</v>
      </c>
      <c r="K22" s="134" t="str">
        <f>IF(ISERROR(VLOOKUP($A22,Aspirantes!$A:$H,Aspirantes!$E$1,FALSE)),"",VLOOKUP($A22,Aspirantes!$A:$H,Aspirantes!$E$1,FALSE))</f>
        <v/>
      </c>
      <c r="L22" s="672" t="str">
        <f>IF(ISERROR(VLOOKUP($A22,Aspirantes!$A:$H,Aspirantes!$F$1,FALSE)),"",VLOOKUP($A22,Aspirantes!$A:$H,Aspirantes!$F$1,FALSE))</f>
        <v/>
      </c>
      <c r="M22" s="673" t="str">
        <f>IF(ISERROR(VLOOKUP($A22,Aspirantes!$A:$H,Aspirantes!$G$1,FALSE)),"",VLOOKUP($A22,Aspirantes!$A:$H,Aspirantes!$G$1,FALSE))</f>
        <v/>
      </c>
      <c r="N22" s="674" t="str">
        <f>IF(ISERROR(VLOOKUP($A22,Aspirantes!$A:$H,Aspirantes!$H$1,FALSE)),"",VLOOKUP($A22,Aspirantes!$A:$H,Aspirantes!$H$1,FALSE))</f>
        <v/>
      </c>
      <c r="O22" s="153"/>
      <c r="P22" s="756"/>
      <c r="Q22" s="759"/>
      <c r="R22" s="67" t="str">
        <f>IF(AND(Q22&lt;&gt;"",P22=""),"",IF(Q22="SÍ",'19_P2_Lista'!S22,""))</f>
        <v/>
      </c>
      <c r="S22" s="767">
        <f t="shared" si="2"/>
        <v>0</v>
      </c>
      <c r="T22" s="767">
        <f t="shared" si="1"/>
        <v>0</v>
      </c>
      <c r="U22" s="812"/>
      <c r="V22" s="825"/>
      <c r="W22" s="826"/>
      <c r="X22" s="263"/>
      <c r="Y22" s="767"/>
      <c r="Z22" s="767"/>
      <c r="AA22" s="824"/>
      <c r="AB22" s="757"/>
      <c r="AC22" s="83"/>
      <c r="AD22" s="750" t="str">
        <f>IF(R22&lt;&gt;"",'19_P2_Lista'!U22,"")</f>
        <v/>
      </c>
      <c r="AE22" s="518" t="str">
        <f>IF(R22&lt;&gt;"",'19_P2_Lista'!V22,"")</f>
        <v/>
      </c>
      <c r="AF22" s="83"/>
      <c r="AG22" s="1657"/>
      <c r="AH22" s="757"/>
      <c r="AI22" s="1442"/>
      <c r="AJ22" s="2108"/>
      <c r="AK22" s="2108"/>
      <c r="AL22" s="2108"/>
      <c r="AM22" s="2108"/>
      <c r="AN22" s="2108"/>
      <c r="AO22" s="2108"/>
      <c r="AP22" s="2108"/>
      <c r="AQ22" s="1442"/>
      <c r="AR22" s="1442"/>
      <c r="AS22" s="1442"/>
      <c r="AT22" s="1442"/>
      <c r="AU22" s="1442"/>
      <c r="AV22" s="1442"/>
      <c r="AW22" s="1442"/>
      <c r="AX22" s="1442"/>
      <c r="AY22" s="1442"/>
      <c r="AZ22" s="1442"/>
    </row>
    <row r="23" spans="1:52" s="34" customFormat="1" ht="18" customHeight="1" x14ac:dyDescent="0.2">
      <c r="A23" s="73" t="str">
        <f>CONCATENATE('01_Carga'!$M$5,"_",$J23)</f>
        <v>FI__6</v>
      </c>
      <c r="B23" s="1405"/>
      <c r="C23" s="1460" t="str">
        <f>'12_P1_Lista'!T23</f>
        <v/>
      </c>
      <c r="D23" s="1461" t="str">
        <f>'12_P1_Lista'!U23</f>
        <v/>
      </c>
      <c r="E23" s="1405"/>
      <c r="F23" s="1626" t="str">
        <f t="shared" si="0"/>
        <v/>
      </c>
      <c r="G23" s="1405"/>
      <c r="H23" s="1726" t="str">
        <f>IF('14_P2_Convoca'!F24&lt;&gt;"",'14_P2_Convoca'!F24,"")</f>
        <v/>
      </c>
      <c r="I23" s="1606"/>
      <c r="J23" s="1202">
        <v>6</v>
      </c>
      <c r="K23" s="134" t="str">
        <f>IF(ISERROR(VLOOKUP($A23,Aspirantes!$A:$H,Aspirantes!$E$1,FALSE)),"",VLOOKUP($A23,Aspirantes!$A:$H,Aspirantes!$E$1,FALSE))</f>
        <v/>
      </c>
      <c r="L23" s="672" t="str">
        <f>IF(ISERROR(VLOOKUP($A23,Aspirantes!$A:$H,Aspirantes!$F$1,FALSE)),"",VLOOKUP($A23,Aspirantes!$A:$H,Aspirantes!$F$1,FALSE))</f>
        <v/>
      </c>
      <c r="M23" s="673" t="str">
        <f>IF(ISERROR(VLOOKUP($A23,Aspirantes!$A:$H,Aspirantes!$G$1,FALSE)),"",VLOOKUP($A23,Aspirantes!$A:$H,Aspirantes!$G$1,FALSE))</f>
        <v/>
      </c>
      <c r="N23" s="674" t="str">
        <f>IF(ISERROR(VLOOKUP($A23,Aspirantes!$A:$H,Aspirantes!$H$1,FALSE)),"",VLOOKUP($A23,Aspirantes!$A:$H,Aspirantes!$H$1,FALSE))</f>
        <v/>
      </c>
      <c r="O23" s="153"/>
      <c r="P23" s="756"/>
      <c r="Q23" s="759"/>
      <c r="R23" s="67" t="str">
        <f>IF(AND(Q23&lt;&gt;"",P23=""),"",IF(Q23="SÍ",'19_P2_Lista'!S23,""))</f>
        <v/>
      </c>
      <c r="S23" s="767">
        <f t="shared" si="2"/>
        <v>0</v>
      </c>
      <c r="T23" s="767">
        <f t="shared" si="1"/>
        <v>0</v>
      </c>
      <c r="U23" s="812"/>
      <c r="V23" s="825"/>
      <c r="W23" s="826"/>
      <c r="X23" s="263"/>
      <c r="Y23" s="767"/>
      <c r="Z23" s="767"/>
      <c r="AA23" s="824"/>
      <c r="AB23" s="757"/>
      <c r="AC23" s="83"/>
      <c r="AD23" s="750" t="str">
        <f>IF(R23&lt;&gt;"",'19_P2_Lista'!U23,"")</f>
        <v/>
      </c>
      <c r="AE23" s="518" t="str">
        <f>IF(R23&lt;&gt;"",'19_P2_Lista'!V23,"")</f>
        <v/>
      </c>
      <c r="AF23" s="83"/>
      <c r="AG23" s="1657"/>
      <c r="AH23" s="757"/>
      <c r="AI23" s="1442"/>
      <c r="AJ23" s="2108"/>
      <c r="AK23" s="2108"/>
      <c r="AL23" s="2108"/>
      <c r="AM23" s="2108"/>
      <c r="AN23" s="2108"/>
      <c r="AO23" s="2108"/>
      <c r="AP23" s="2108"/>
      <c r="AQ23" s="1442"/>
      <c r="AR23" s="1442"/>
      <c r="AS23" s="1442"/>
      <c r="AT23" s="1442"/>
      <c r="AU23" s="1442"/>
      <c r="AV23" s="1442"/>
      <c r="AW23" s="1442"/>
      <c r="AX23" s="1442"/>
      <c r="AY23" s="1442"/>
      <c r="AZ23" s="1442"/>
    </row>
    <row r="24" spans="1:52" s="34" customFormat="1" ht="18" customHeight="1" x14ac:dyDescent="0.2">
      <c r="A24" s="73" t="str">
        <f>CONCATENATE('01_Carga'!$M$5,"_",$J24)</f>
        <v>FI__7</v>
      </c>
      <c r="B24" s="1405"/>
      <c r="C24" s="1460" t="str">
        <f>'12_P1_Lista'!T24</f>
        <v/>
      </c>
      <c r="D24" s="1461" t="str">
        <f>'12_P1_Lista'!U24</f>
        <v/>
      </c>
      <c r="E24" s="1405"/>
      <c r="F24" s="1626" t="str">
        <f t="shared" si="0"/>
        <v/>
      </c>
      <c r="G24" s="1405"/>
      <c r="H24" s="1726" t="str">
        <f>IF('14_P2_Convoca'!F25&lt;&gt;"",'14_P2_Convoca'!F25,"")</f>
        <v/>
      </c>
      <c r="I24" s="1606"/>
      <c r="J24" s="1202">
        <v>7</v>
      </c>
      <c r="K24" s="134" t="str">
        <f>IF(ISERROR(VLOOKUP($A24,Aspirantes!$A:$H,Aspirantes!$E$1,FALSE)),"",VLOOKUP($A24,Aspirantes!$A:$H,Aspirantes!$E$1,FALSE))</f>
        <v/>
      </c>
      <c r="L24" s="672" t="str">
        <f>IF(ISERROR(VLOOKUP($A24,Aspirantes!$A:$H,Aspirantes!$F$1,FALSE)),"",VLOOKUP($A24,Aspirantes!$A:$H,Aspirantes!$F$1,FALSE))</f>
        <v/>
      </c>
      <c r="M24" s="673" t="str">
        <f>IF(ISERROR(VLOOKUP($A24,Aspirantes!$A:$H,Aspirantes!$G$1,FALSE)),"",VLOOKUP($A24,Aspirantes!$A:$H,Aspirantes!$G$1,FALSE))</f>
        <v/>
      </c>
      <c r="N24" s="674" t="str">
        <f>IF(ISERROR(VLOOKUP($A24,Aspirantes!$A:$H,Aspirantes!$H$1,FALSE)),"",VLOOKUP($A24,Aspirantes!$A:$H,Aspirantes!$H$1,FALSE))</f>
        <v/>
      </c>
      <c r="O24" s="153"/>
      <c r="P24" s="756"/>
      <c r="Q24" s="759"/>
      <c r="R24" s="67" t="str">
        <f>IF(AND(Q24&lt;&gt;"",P24=""),"",IF(Q24="SÍ",'19_P2_Lista'!S24,""))</f>
        <v/>
      </c>
      <c r="S24" s="767">
        <f t="shared" si="2"/>
        <v>0</v>
      </c>
      <c r="T24" s="767">
        <f t="shared" si="1"/>
        <v>0</v>
      </c>
      <c r="U24" s="812"/>
      <c r="V24" s="825"/>
      <c r="W24" s="826"/>
      <c r="X24" s="263"/>
      <c r="Y24" s="767"/>
      <c r="Z24" s="767"/>
      <c r="AA24" s="824"/>
      <c r="AB24" s="757"/>
      <c r="AC24" s="83"/>
      <c r="AD24" s="750" t="str">
        <f>IF(R24&lt;&gt;"",'19_P2_Lista'!U24,"")</f>
        <v/>
      </c>
      <c r="AE24" s="518" t="str">
        <f>IF(R24&lt;&gt;"",'19_P2_Lista'!V24,"")</f>
        <v/>
      </c>
      <c r="AF24" s="83"/>
      <c r="AG24" s="1657"/>
      <c r="AH24" s="757"/>
      <c r="AI24" s="1442"/>
      <c r="AJ24" s="2108"/>
      <c r="AK24" s="2108"/>
      <c r="AL24" s="2108"/>
      <c r="AM24" s="2108"/>
      <c r="AN24" s="2108"/>
      <c r="AO24" s="2108"/>
      <c r="AP24" s="2108"/>
      <c r="AQ24" s="1442"/>
      <c r="AR24" s="1442"/>
      <c r="AS24" s="1442"/>
      <c r="AT24" s="1442"/>
      <c r="AU24" s="1442"/>
      <c r="AV24" s="1442"/>
      <c r="AW24" s="1442"/>
      <c r="AX24" s="1442"/>
      <c r="AY24" s="1442"/>
      <c r="AZ24" s="1442"/>
    </row>
    <row r="25" spans="1:52" s="34" customFormat="1" ht="18" customHeight="1" x14ac:dyDescent="0.2">
      <c r="A25" s="73" t="str">
        <f>CONCATENATE('01_Carga'!$M$5,"_",$J25)</f>
        <v>FI__8</v>
      </c>
      <c r="B25" s="1405"/>
      <c r="C25" s="1460" t="str">
        <f>'12_P1_Lista'!T25</f>
        <v/>
      </c>
      <c r="D25" s="1461" t="str">
        <f>'12_P1_Lista'!U25</f>
        <v/>
      </c>
      <c r="E25" s="1405"/>
      <c r="F25" s="1626" t="str">
        <f t="shared" si="0"/>
        <v/>
      </c>
      <c r="G25" s="1405"/>
      <c r="H25" s="1726" t="str">
        <f>IF('14_P2_Convoca'!F26&lt;&gt;"",'14_P2_Convoca'!F26,"")</f>
        <v/>
      </c>
      <c r="I25" s="1606"/>
      <c r="J25" s="1202">
        <v>8</v>
      </c>
      <c r="K25" s="134" t="str">
        <f>IF(ISERROR(VLOOKUP($A25,Aspirantes!$A:$H,Aspirantes!$E$1,FALSE)),"",VLOOKUP($A25,Aspirantes!$A:$H,Aspirantes!$E$1,FALSE))</f>
        <v/>
      </c>
      <c r="L25" s="672" t="str">
        <f>IF(ISERROR(VLOOKUP($A25,Aspirantes!$A:$H,Aspirantes!$F$1,FALSE)),"",VLOOKUP($A25,Aspirantes!$A:$H,Aspirantes!$F$1,FALSE))</f>
        <v/>
      </c>
      <c r="M25" s="673" t="str">
        <f>IF(ISERROR(VLOOKUP($A25,Aspirantes!$A:$H,Aspirantes!$G$1,FALSE)),"",VLOOKUP($A25,Aspirantes!$A:$H,Aspirantes!$G$1,FALSE))</f>
        <v/>
      </c>
      <c r="N25" s="674" t="str">
        <f>IF(ISERROR(VLOOKUP($A25,Aspirantes!$A:$H,Aspirantes!$H$1,FALSE)),"",VLOOKUP($A25,Aspirantes!$A:$H,Aspirantes!$H$1,FALSE))</f>
        <v/>
      </c>
      <c r="O25" s="153"/>
      <c r="P25" s="756"/>
      <c r="Q25" s="759"/>
      <c r="R25" s="67" t="str">
        <f>IF(AND(Q25&lt;&gt;"",P25=""),"",IF(Q25="SÍ",'19_P2_Lista'!S25,""))</f>
        <v/>
      </c>
      <c r="S25" s="767">
        <f t="shared" si="2"/>
        <v>0</v>
      </c>
      <c r="T25" s="767">
        <f t="shared" si="1"/>
        <v>0</v>
      </c>
      <c r="U25" s="812"/>
      <c r="V25" s="825"/>
      <c r="W25" s="826"/>
      <c r="X25" s="263"/>
      <c r="Y25" s="767"/>
      <c r="Z25" s="767"/>
      <c r="AA25" s="824"/>
      <c r="AB25" s="757"/>
      <c r="AC25" s="83"/>
      <c r="AD25" s="750" t="str">
        <f>IF(R25&lt;&gt;"",'19_P2_Lista'!U25,"")</f>
        <v/>
      </c>
      <c r="AE25" s="518" t="str">
        <f>IF(R25&lt;&gt;"",'19_P2_Lista'!V25,"")</f>
        <v/>
      </c>
      <c r="AF25" s="83"/>
      <c r="AG25" s="1657"/>
      <c r="AH25" s="757"/>
      <c r="AI25" s="1442"/>
      <c r="AJ25" s="2108"/>
      <c r="AK25" s="2108"/>
      <c r="AL25" s="2108"/>
      <c r="AM25" s="2108"/>
      <c r="AN25" s="2108"/>
      <c r="AO25" s="2108"/>
      <c r="AP25" s="2108"/>
      <c r="AQ25" s="1442"/>
      <c r="AR25" s="1442"/>
      <c r="AS25" s="1442"/>
      <c r="AT25" s="1442"/>
      <c r="AU25" s="1442"/>
      <c r="AV25" s="1442"/>
      <c r="AW25" s="1442"/>
      <c r="AX25" s="1442"/>
      <c r="AY25" s="1442"/>
      <c r="AZ25" s="1442"/>
    </row>
    <row r="26" spans="1:52" s="34" customFormat="1" ht="18" customHeight="1" x14ac:dyDescent="0.2">
      <c r="A26" s="73" t="str">
        <f>CONCATENATE('01_Carga'!$M$5,"_",$J26)</f>
        <v>FI__9</v>
      </c>
      <c r="B26" s="1405"/>
      <c r="C26" s="1460" t="str">
        <f>'12_P1_Lista'!T26</f>
        <v/>
      </c>
      <c r="D26" s="1461" t="str">
        <f>'12_P1_Lista'!U26</f>
        <v/>
      </c>
      <c r="E26" s="1405"/>
      <c r="F26" s="1626" t="str">
        <f t="shared" si="0"/>
        <v/>
      </c>
      <c r="G26" s="1405"/>
      <c r="H26" s="1726" t="str">
        <f>IF('14_P2_Convoca'!F27&lt;&gt;"",'14_P2_Convoca'!F27,"")</f>
        <v/>
      </c>
      <c r="I26" s="1606"/>
      <c r="J26" s="1202">
        <v>9</v>
      </c>
      <c r="K26" s="134" t="str">
        <f>IF(ISERROR(VLOOKUP($A26,Aspirantes!$A:$H,Aspirantes!$E$1,FALSE)),"",VLOOKUP($A26,Aspirantes!$A:$H,Aspirantes!$E$1,FALSE))</f>
        <v/>
      </c>
      <c r="L26" s="672" t="str">
        <f>IF(ISERROR(VLOOKUP($A26,Aspirantes!$A:$H,Aspirantes!$F$1,FALSE)),"",VLOOKUP($A26,Aspirantes!$A:$H,Aspirantes!$F$1,FALSE))</f>
        <v/>
      </c>
      <c r="M26" s="673" t="str">
        <f>IF(ISERROR(VLOOKUP($A26,Aspirantes!$A:$H,Aspirantes!$G$1,FALSE)),"",VLOOKUP($A26,Aspirantes!$A:$H,Aspirantes!$G$1,FALSE))</f>
        <v/>
      </c>
      <c r="N26" s="674" t="str">
        <f>IF(ISERROR(VLOOKUP($A26,Aspirantes!$A:$H,Aspirantes!$H$1,FALSE)),"",VLOOKUP($A26,Aspirantes!$A:$H,Aspirantes!$H$1,FALSE))</f>
        <v/>
      </c>
      <c r="O26" s="153"/>
      <c r="P26" s="756"/>
      <c r="Q26" s="759"/>
      <c r="R26" s="67" t="str">
        <f>IF(AND(Q26&lt;&gt;"",P26=""),"",IF(Q26="SÍ",'19_P2_Lista'!S26,""))</f>
        <v/>
      </c>
      <c r="S26" s="767">
        <f t="shared" si="2"/>
        <v>0</v>
      </c>
      <c r="T26" s="767">
        <f t="shared" si="1"/>
        <v>0</v>
      </c>
      <c r="U26" s="812"/>
      <c r="V26" s="825"/>
      <c r="W26" s="826"/>
      <c r="X26" s="263"/>
      <c r="Y26" s="767"/>
      <c r="Z26" s="767"/>
      <c r="AA26" s="824"/>
      <c r="AB26" s="757"/>
      <c r="AC26" s="83"/>
      <c r="AD26" s="750" t="str">
        <f>IF(R26&lt;&gt;"",'19_P2_Lista'!U26,"")</f>
        <v/>
      </c>
      <c r="AE26" s="518" t="str">
        <f>IF(R26&lt;&gt;"",'19_P2_Lista'!V26,"")</f>
        <v/>
      </c>
      <c r="AF26" s="83"/>
      <c r="AG26" s="1657"/>
      <c r="AH26" s="757"/>
      <c r="AI26" s="1442"/>
      <c r="AJ26" s="2108"/>
      <c r="AK26" s="2108"/>
      <c r="AL26" s="2108"/>
      <c r="AM26" s="2108"/>
      <c r="AN26" s="2108"/>
      <c r="AO26" s="2108"/>
      <c r="AP26" s="2108"/>
      <c r="AQ26" s="1442"/>
      <c r="AR26" s="1442"/>
      <c r="AS26" s="1442"/>
      <c r="AT26" s="1442"/>
      <c r="AU26" s="1442"/>
      <c r="AV26" s="1442"/>
      <c r="AW26" s="1442"/>
      <c r="AX26" s="1442"/>
      <c r="AY26" s="1442"/>
      <c r="AZ26" s="1442"/>
    </row>
    <row r="27" spans="1:52" s="34" customFormat="1" ht="18" customHeight="1" x14ac:dyDescent="0.2">
      <c r="A27" s="73" t="str">
        <f>CONCATENATE('01_Carga'!$M$5,"_",$J27)</f>
        <v>FI__10</v>
      </c>
      <c r="B27" s="1405"/>
      <c r="C27" s="1460" t="str">
        <f>'12_P1_Lista'!T27</f>
        <v/>
      </c>
      <c r="D27" s="1461" t="str">
        <f>'12_P1_Lista'!U27</f>
        <v/>
      </c>
      <c r="E27" s="1405"/>
      <c r="F27" s="1626" t="str">
        <f t="shared" si="0"/>
        <v/>
      </c>
      <c r="G27" s="1405"/>
      <c r="H27" s="1726" t="str">
        <f>IF('14_P2_Convoca'!F28&lt;&gt;"",'14_P2_Convoca'!F28,"")</f>
        <v/>
      </c>
      <c r="I27" s="1606"/>
      <c r="J27" s="1202">
        <v>10</v>
      </c>
      <c r="K27" s="134" t="str">
        <f>IF(ISERROR(VLOOKUP($A27,Aspirantes!$A:$H,Aspirantes!$E$1,FALSE)),"",VLOOKUP($A27,Aspirantes!$A:$H,Aspirantes!$E$1,FALSE))</f>
        <v/>
      </c>
      <c r="L27" s="672" t="str">
        <f>IF(ISERROR(VLOOKUP($A27,Aspirantes!$A:$H,Aspirantes!$F$1,FALSE)),"",VLOOKUP($A27,Aspirantes!$A:$H,Aspirantes!$F$1,FALSE))</f>
        <v/>
      </c>
      <c r="M27" s="673" t="str">
        <f>IF(ISERROR(VLOOKUP($A27,Aspirantes!$A:$H,Aspirantes!$G$1,FALSE)),"",VLOOKUP($A27,Aspirantes!$A:$H,Aspirantes!$G$1,FALSE))</f>
        <v/>
      </c>
      <c r="N27" s="674" t="str">
        <f>IF(ISERROR(VLOOKUP($A27,Aspirantes!$A:$H,Aspirantes!$H$1,FALSE)),"",VLOOKUP($A27,Aspirantes!$A:$H,Aspirantes!$H$1,FALSE))</f>
        <v/>
      </c>
      <c r="O27" s="153"/>
      <c r="P27" s="756"/>
      <c r="Q27" s="759"/>
      <c r="R27" s="67" t="str">
        <f>IF(AND(Q27&lt;&gt;"",P27=""),"",IF(Q27="SÍ",'19_P2_Lista'!S27,""))</f>
        <v/>
      </c>
      <c r="S27" s="767">
        <f t="shared" si="2"/>
        <v>0</v>
      </c>
      <c r="T27" s="767">
        <f t="shared" si="1"/>
        <v>0</v>
      </c>
      <c r="U27" s="812"/>
      <c r="V27" s="825"/>
      <c r="W27" s="826"/>
      <c r="X27" s="263"/>
      <c r="Y27" s="767"/>
      <c r="Z27" s="767"/>
      <c r="AA27" s="824"/>
      <c r="AB27" s="757"/>
      <c r="AC27" s="83"/>
      <c r="AD27" s="750" t="str">
        <f>IF(R27&lt;&gt;"",'19_P2_Lista'!U27,"")</f>
        <v/>
      </c>
      <c r="AE27" s="518" t="str">
        <f>IF(R27&lt;&gt;"",'19_P2_Lista'!V27,"")</f>
        <v/>
      </c>
      <c r="AF27" s="83"/>
      <c r="AG27" s="1657"/>
      <c r="AH27" s="757"/>
      <c r="AI27" s="1442"/>
      <c r="AJ27" s="2108"/>
      <c r="AK27" s="2108"/>
      <c r="AL27" s="2108"/>
      <c r="AM27" s="2108"/>
      <c r="AN27" s="2108"/>
      <c r="AO27" s="2108"/>
      <c r="AP27" s="2108"/>
      <c r="AQ27" s="1442"/>
      <c r="AR27" s="1442"/>
      <c r="AS27" s="1442"/>
      <c r="AT27" s="1442"/>
      <c r="AU27" s="1442"/>
      <c r="AV27" s="1442"/>
      <c r="AW27" s="1442"/>
      <c r="AX27" s="1442"/>
      <c r="AY27" s="1442"/>
      <c r="AZ27" s="1442"/>
    </row>
    <row r="28" spans="1:52" s="34" customFormat="1" ht="18" customHeight="1" x14ac:dyDescent="0.2">
      <c r="A28" s="73" t="str">
        <f>CONCATENATE('01_Carga'!$M$5,"_",$J28)</f>
        <v>FI__11</v>
      </c>
      <c r="B28" s="1405"/>
      <c r="C28" s="1460" t="str">
        <f>'12_P1_Lista'!T28</f>
        <v/>
      </c>
      <c r="D28" s="1461" t="str">
        <f>'12_P1_Lista'!U28</f>
        <v/>
      </c>
      <c r="E28" s="1405"/>
      <c r="F28" s="1626" t="str">
        <f t="shared" si="0"/>
        <v/>
      </c>
      <c r="G28" s="1405"/>
      <c r="H28" s="1726" t="str">
        <f>IF('14_P2_Convoca'!F29&lt;&gt;"",'14_P2_Convoca'!F29,"")</f>
        <v/>
      </c>
      <c r="I28" s="1606"/>
      <c r="J28" s="1202">
        <v>11</v>
      </c>
      <c r="K28" s="134" t="str">
        <f>IF(ISERROR(VLOOKUP($A28,Aspirantes!$A:$H,Aspirantes!$E$1,FALSE)),"",VLOOKUP($A28,Aspirantes!$A:$H,Aspirantes!$E$1,FALSE))</f>
        <v/>
      </c>
      <c r="L28" s="672" t="str">
        <f>IF(ISERROR(VLOOKUP($A28,Aspirantes!$A:$H,Aspirantes!$F$1,FALSE)),"",VLOOKUP($A28,Aspirantes!$A:$H,Aspirantes!$F$1,FALSE))</f>
        <v/>
      </c>
      <c r="M28" s="673" t="str">
        <f>IF(ISERROR(VLOOKUP($A28,Aspirantes!$A:$H,Aspirantes!$G$1,FALSE)),"",VLOOKUP($A28,Aspirantes!$A:$H,Aspirantes!$G$1,FALSE))</f>
        <v/>
      </c>
      <c r="N28" s="674" t="str">
        <f>IF(ISERROR(VLOOKUP($A28,Aspirantes!$A:$H,Aspirantes!$H$1,FALSE)),"",VLOOKUP($A28,Aspirantes!$A:$H,Aspirantes!$H$1,FALSE))</f>
        <v/>
      </c>
      <c r="O28" s="153"/>
      <c r="P28" s="756"/>
      <c r="Q28" s="759"/>
      <c r="R28" s="67" t="str">
        <f>IF(AND(Q28&lt;&gt;"",P28=""),"",IF(Q28="SÍ",'19_P2_Lista'!S28,""))</f>
        <v/>
      </c>
      <c r="S28" s="767">
        <f t="shared" si="2"/>
        <v>0</v>
      </c>
      <c r="T28" s="767">
        <f t="shared" si="1"/>
        <v>0</v>
      </c>
      <c r="U28" s="812"/>
      <c r="V28" s="825"/>
      <c r="W28" s="826"/>
      <c r="X28" s="263"/>
      <c r="Y28" s="767"/>
      <c r="Z28" s="767"/>
      <c r="AA28" s="824"/>
      <c r="AB28" s="757"/>
      <c r="AC28" s="83"/>
      <c r="AD28" s="750" t="str">
        <f>IF(R28&lt;&gt;"",'19_P2_Lista'!U28,"")</f>
        <v/>
      </c>
      <c r="AE28" s="518" t="str">
        <f>IF(R28&lt;&gt;"",'19_P2_Lista'!V28,"")</f>
        <v/>
      </c>
      <c r="AF28" s="83"/>
      <c r="AG28" s="1657"/>
      <c r="AH28" s="757"/>
      <c r="AI28" s="1442"/>
      <c r="AJ28" s="2108"/>
      <c r="AK28" s="2108"/>
      <c r="AL28" s="2108"/>
      <c r="AM28" s="2108"/>
      <c r="AN28" s="2108"/>
      <c r="AO28" s="2108"/>
      <c r="AP28" s="2108"/>
      <c r="AQ28" s="1442"/>
      <c r="AR28" s="1442"/>
      <c r="AS28" s="1442"/>
      <c r="AT28" s="1442"/>
      <c r="AU28" s="1442"/>
      <c r="AV28" s="1442"/>
      <c r="AW28" s="1442"/>
      <c r="AX28" s="1442"/>
      <c r="AY28" s="1442"/>
      <c r="AZ28" s="1442"/>
    </row>
    <row r="29" spans="1:52" s="34" customFormat="1" ht="18" customHeight="1" x14ac:dyDescent="0.2">
      <c r="A29" s="73" t="str">
        <f>CONCATENATE('01_Carga'!$M$5,"_",$J29)</f>
        <v>FI__12</v>
      </c>
      <c r="B29" s="1405"/>
      <c r="C29" s="1460" t="str">
        <f>'12_P1_Lista'!T29</f>
        <v/>
      </c>
      <c r="D29" s="1461" t="str">
        <f>'12_P1_Lista'!U29</f>
        <v/>
      </c>
      <c r="E29" s="1405"/>
      <c r="F29" s="1626" t="str">
        <f t="shared" si="0"/>
        <v/>
      </c>
      <c r="G29" s="1405"/>
      <c r="H29" s="1726" t="str">
        <f>IF('14_P2_Convoca'!F30&lt;&gt;"",'14_P2_Convoca'!F30,"")</f>
        <v/>
      </c>
      <c r="I29" s="1606"/>
      <c r="J29" s="1202">
        <v>12</v>
      </c>
      <c r="K29" s="134" t="str">
        <f>IF(ISERROR(VLOOKUP($A29,Aspirantes!$A:$H,Aspirantes!$E$1,FALSE)),"",VLOOKUP($A29,Aspirantes!$A:$H,Aspirantes!$E$1,FALSE))</f>
        <v/>
      </c>
      <c r="L29" s="672" t="str">
        <f>IF(ISERROR(VLOOKUP($A29,Aspirantes!$A:$H,Aspirantes!$F$1,FALSE)),"",VLOOKUP($A29,Aspirantes!$A:$H,Aspirantes!$F$1,FALSE))</f>
        <v/>
      </c>
      <c r="M29" s="673" t="str">
        <f>IF(ISERROR(VLOOKUP($A29,Aspirantes!$A:$H,Aspirantes!$G$1,FALSE)),"",VLOOKUP($A29,Aspirantes!$A:$H,Aspirantes!$G$1,FALSE))</f>
        <v/>
      </c>
      <c r="N29" s="674" t="str">
        <f>IF(ISERROR(VLOOKUP($A29,Aspirantes!$A:$H,Aspirantes!$H$1,FALSE)),"",VLOOKUP($A29,Aspirantes!$A:$H,Aspirantes!$H$1,FALSE))</f>
        <v/>
      </c>
      <c r="O29" s="153"/>
      <c r="P29" s="756"/>
      <c r="Q29" s="759"/>
      <c r="R29" s="67" t="str">
        <f>IF(AND(Q29&lt;&gt;"",P29=""),"",IF(Q29="SÍ",'19_P2_Lista'!S29,""))</f>
        <v/>
      </c>
      <c r="S29" s="767">
        <f t="shared" si="2"/>
        <v>0</v>
      </c>
      <c r="T29" s="767">
        <f t="shared" si="1"/>
        <v>0</v>
      </c>
      <c r="U29" s="812"/>
      <c r="V29" s="825"/>
      <c r="W29" s="826"/>
      <c r="X29" s="263"/>
      <c r="Y29" s="767"/>
      <c r="Z29" s="767"/>
      <c r="AA29" s="824"/>
      <c r="AB29" s="757"/>
      <c r="AC29" s="83"/>
      <c r="AD29" s="750" t="str">
        <f>IF(R29&lt;&gt;"",'19_P2_Lista'!U29,"")</f>
        <v/>
      </c>
      <c r="AE29" s="518" t="str">
        <f>IF(R29&lt;&gt;"",'19_P2_Lista'!V29,"")</f>
        <v/>
      </c>
      <c r="AF29" s="83"/>
      <c r="AG29" s="1657"/>
      <c r="AH29" s="757"/>
      <c r="AI29" s="1442"/>
      <c r="AJ29" s="2108"/>
      <c r="AK29" s="2108"/>
      <c r="AL29" s="2108"/>
      <c r="AM29" s="2108"/>
      <c r="AN29" s="2108"/>
      <c r="AO29" s="2108"/>
      <c r="AP29" s="2108"/>
      <c r="AQ29" s="1442"/>
      <c r="AR29" s="1442"/>
      <c r="AS29" s="1442"/>
      <c r="AT29" s="1442"/>
      <c r="AU29" s="1442"/>
      <c r="AV29" s="1442"/>
      <c r="AW29" s="1442"/>
      <c r="AX29" s="1442"/>
      <c r="AY29" s="1442"/>
      <c r="AZ29" s="1442"/>
    </row>
    <row r="30" spans="1:52" s="34" customFormat="1" ht="18" customHeight="1" x14ac:dyDescent="0.2">
      <c r="A30" s="73" t="str">
        <f>CONCATENATE('01_Carga'!$M$5,"_",$J30)</f>
        <v>FI__13</v>
      </c>
      <c r="B30" s="1405"/>
      <c r="C30" s="1460" t="str">
        <f>'12_P1_Lista'!T30</f>
        <v/>
      </c>
      <c r="D30" s="1461" t="str">
        <f>'12_P1_Lista'!U30</f>
        <v/>
      </c>
      <c r="E30" s="1405"/>
      <c r="F30" s="1626" t="str">
        <f t="shared" si="0"/>
        <v/>
      </c>
      <c r="G30" s="1405"/>
      <c r="H30" s="1726" t="str">
        <f>IF('14_P2_Convoca'!F31&lt;&gt;"",'14_P2_Convoca'!F31,"")</f>
        <v/>
      </c>
      <c r="I30" s="1606"/>
      <c r="J30" s="1202">
        <v>13</v>
      </c>
      <c r="K30" s="134" t="str">
        <f>IF(ISERROR(VLOOKUP($A30,Aspirantes!$A:$H,Aspirantes!$E$1,FALSE)),"",VLOOKUP($A30,Aspirantes!$A:$H,Aspirantes!$E$1,FALSE))</f>
        <v/>
      </c>
      <c r="L30" s="672" t="str">
        <f>IF(ISERROR(VLOOKUP($A30,Aspirantes!$A:$H,Aspirantes!$F$1,FALSE)),"",VLOOKUP($A30,Aspirantes!$A:$H,Aspirantes!$F$1,FALSE))</f>
        <v/>
      </c>
      <c r="M30" s="673" t="str">
        <f>IF(ISERROR(VLOOKUP($A30,Aspirantes!$A:$H,Aspirantes!$G$1,FALSE)),"",VLOOKUP($A30,Aspirantes!$A:$H,Aspirantes!$G$1,FALSE))</f>
        <v/>
      </c>
      <c r="N30" s="674" t="str">
        <f>IF(ISERROR(VLOOKUP($A30,Aspirantes!$A:$H,Aspirantes!$H$1,FALSE)),"",VLOOKUP($A30,Aspirantes!$A:$H,Aspirantes!$H$1,FALSE))</f>
        <v/>
      </c>
      <c r="O30" s="153"/>
      <c r="P30" s="756"/>
      <c r="Q30" s="759"/>
      <c r="R30" s="67" t="str">
        <f>IF(AND(Q30&lt;&gt;"",P30=""),"",IF(Q30="SÍ",'19_P2_Lista'!S30,""))</f>
        <v/>
      </c>
      <c r="S30" s="767">
        <f t="shared" si="2"/>
        <v>0</v>
      </c>
      <c r="T30" s="767">
        <f t="shared" si="1"/>
        <v>0</v>
      </c>
      <c r="U30" s="812"/>
      <c r="V30" s="825"/>
      <c r="W30" s="826"/>
      <c r="X30" s="263"/>
      <c r="Y30" s="767"/>
      <c r="Z30" s="767"/>
      <c r="AA30" s="824"/>
      <c r="AB30" s="757"/>
      <c r="AC30" s="83"/>
      <c r="AD30" s="750" t="str">
        <f>IF(R30&lt;&gt;"",'19_P2_Lista'!U30,"")</f>
        <v/>
      </c>
      <c r="AE30" s="518" t="str">
        <f>IF(R30&lt;&gt;"",'19_P2_Lista'!V30,"")</f>
        <v/>
      </c>
      <c r="AF30" s="83"/>
      <c r="AG30" s="1657"/>
      <c r="AH30" s="757"/>
      <c r="AI30" s="1442"/>
      <c r="AJ30" s="2108"/>
      <c r="AK30" s="2108"/>
      <c r="AL30" s="2108"/>
      <c r="AM30" s="2108"/>
      <c r="AN30" s="2108"/>
      <c r="AO30" s="2108"/>
      <c r="AP30" s="2108"/>
      <c r="AQ30" s="1442"/>
      <c r="AR30" s="1442"/>
      <c r="AS30" s="1442"/>
      <c r="AT30" s="1442"/>
      <c r="AU30" s="1442"/>
      <c r="AV30" s="1442"/>
      <c r="AW30" s="1442"/>
      <c r="AX30" s="1442"/>
      <c r="AY30" s="1442"/>
      <c r="AZ30" s="1442"/>
    </row>
    <row r="31" spans="1:52" s="34" customFormat="1" ht="18" customHeight="1" x14ac:dyDescent="0.2">
      <c r="A31" s="73" t="str">
        <f>CONCATENATE('01_Carga'!$M$5,"_",$J31)</f>
        <v>FI__14</v>
      </c>
      <c r="B31" s="1405"/>
      <c r="C31" s="1460" t="str">
        <f>'12_P1_Lista'!T31</f>
        <v/>
      </c>
      <c r="D31" s="1461" t="str">
        <f>'12_P1_Lista'!U31</f>
        <v/>
      </c>
      <c r="E31" s="1405"/>
      <c r="F31" s="1626" t="str">
        <f t="shared" si="0"/>
        <v/>
      </c>
      <c r="G31" s="1405"/>
      <c r="H31" s="1726" t="str">
        <f>IF('14_P2_Convoca'!F32&lt;&gt;"",'14_P2_Convoca'!F32,"")</f>
        <v/>
      </c>
      <c r="I31" s="1606"/>
      <c r="J31" s="1202">
        <v>14</v>
      </c>
      <c r="K31" s="134" t="str">
        <f>IF(ISERROR(VLOOKUP($A31,Aspirantes!$A:$H,Aspirantes!$E$1,FALSE)),"",VLOOKUP($A31,Aspirantes!$A:$H,Aspirantes!$E$1,FALSE))</f>
        <v/>
      </c>
      <c r="L31" s="672" t="str">
        <f>IF(ISERROR(VLOOKUP($A31,Aspirantes!$A:$H,Aspirantes!$F$1,FALSE)),"",VLOOKUP($A31,Aspirantes!$A:$H,Aspirantes!$F$1,FALSE))</f>
        <v/>
      </c>
      <c r="M31" s="673" t="str">
        <f>IF(ISERROR(VLOOKUP($A31,Aspirantes!$A:$H,Aspirantes!$G$1,FALSE)),"",VLOOKUP($A31,Aspirantes!$A:$H,Aspirantes!$G$1,FALSE))</f>
        <v/>
      </c>
      <c r="N31" s="674" t="str">
        <f>IF(ISERROR(VLOOKUP($A31,Aspirantes!$A:$H,Aspirantes!$H$1,FALSE)),"",VLOOKUP($A31,Aspirantes!$A:$H,Aspirantes!$H$1,FALSE))</f>
        <v/>
      </c>
      <c r="O31" s="153"/>
      <c r="P31" s="756"/>
      <c r="Q31" s="759"/>
      <c r="R31" s="67" t="str">
        <f>IF(AND(Q31&lt;&gt;"",P31=""),"",IF(Q31="SÍ",'19_P2_Lista'!S31,""))</f>
        <v/>
      </c>
      <c r="S31" s="767">
        <f t="shared" si="2"/>
        <v>0</v>
      </c>
      <c r="T31" s="767">
        <f t="shared" si="1"/>
        <v>0</v>
      </c>
      <c r="U31" s="812"/>
      <c r="V31" s="825"/>
      <c r="W31" s="826"/>
      <c r="X31" s="263"/>
      <c r="Y31" s="767"/>
      <c r="Z31" s="767"/>
      <c r="AA31" s="824"/>
      <c r="AB31" s="757"/>
      <c r="AC31" s="83"/>
      <c r="AD31" s="750" t="str">
        <f>IF(R31&lt;&gt;"",'19_P2_Lista'!U31,"")</f>
        <v/>
      </c>
      <c r="AE31" s="518" t="str">
        <f>IF(R31&lt;&gt;"",'19_P2_Lista'!V31,"")</f>
        <v/>
      </c>
      <c r="AF31" s="83"/>
      <c r="AG31" s="1657"/>
      <c r="AH31" s="757"/>
      <c r="AI31" s="1442"/>
      <c r="AJ31" s="2108"/>
      <c r="AK31" s="2108"/>
      <c r="AL31" s="2108"/>
      <c r="AM31" s="2108"/>
      <c r="AN31" s="2108"/>
      <c r="AO31" s="2108"/>
      <c r="AP31" s="2108"/>
      <c r="AQ31" s="1442"/>
      <c r="AR31" s="1442"/>
      <c r="AS31" s="1442"/>
      <c r="AT31" s="1442"/>
      <c r="AU31" s="1442"/>
      <c r="AV31" s="1442"/>
      <c r="AW31" s="1442"/>
      <c r="AX31" s="1442"/>
      <c r="AY31" s="1442"/>
      <c r="AZ31" s="1442"/>
    </row>
    <row r="32" spans="1:52" s="34" customFormat="1" ht="18" customHeight="1" x14ac:dyDescent="0.2">
      <c r="A32" s="73" t="str">
        <f>CONCATENATE('01_Carga'!$M$5,"_",$J32)</f>
        <v>FI__15</v>
      </c>
      <c r="B32" s="1405"/>
      <c r="C32" s="1460" t="str">
        <f>'12_P1_Lista'!T32</f>
        <v/>
      </c>
      <c r="D32" s="1461" t="str">
        <f>'12_P1_Lista'!U32</f>
        <v/>
      </c>
      <c r="E32" s="1405"/>
      <c r="F32" s="1626" t="str">
        <f t="shared" si="0"/>
        <v/>
      </c>
      <c r="G32" s="1405"/>
      <c r="H32" s="1726" t="str">
        <f>IF('14_P2_Convoca'!F33&lt;&gt;"",'14_P2_Convoca'!F33,"")</f>
        <v/>
      </c>
      <c r="I32" s="1606"/>
      <c r="J32" s="1202">
        <v>15</v>
      </c>
      <c r="K32" s="134" t="str">
        <f>IF(ISERROR(VLOOKUP($A32,Aspirantes!$A:$H,Aspirantes!$E$1,FALSE)),"",VLOOKUP($A32,Aspirantes!$A:$H,Aspirantes!$E$1,FALSE))</f>
        <v/>
      </c>
      <c r="L32" s="672" t="str">
        <f>IF(ISERROR(VLOOKUP($A32,Aspirantes!$A:$H,Aspirantes!$F$1,FALSE)),"",VLOOKUP($A32,Aspirantes!$A:$H,Aspirantes!$F$1,FALSE))</f>
        <v/>
      </c>
      <c r="M32" s="673" t="str">
        <f>IF(ISERROR(VLOOKUP($A32,Aspirantes!$A:$H,Aspirantes!$G$1,FALSE)),"",VLOOKUP($A32,Aspirantes!$A:$H,Aspirantes!$G$1,FALSE))</f>
        <v/>
      </c>
      <c r="N32" s="674" t="str">
        <f>IF(ISERROR(VLOOKUP($A32,Aspirantes!$A:$H,Aspirantes!$H$1,FALSE)),"",VLOOKUP($A32,Aspirantes!$A:$H,Aspirantes!$H$1,FALSE))</f>
        <v/>
      </c>
      <c r="O32" s="153"/>
      <c r="P32" s="756"/>
      <c r="Q32" s="759"/>
      <c r="R32" s="67" t="str">
        <f>IF(AND(Q32&lt;&gt;"",P32=""),"",IF(Q32="SÍ",'19_P2_Lista'!S32,""))</f>
        <v/>
      </c>
      <c r="S32" s="767">
        <f t="shared" si="2"/>
        <v>0</v>
      </c>
      <c r="T32" s="767">
        <f t="shared" si="1"/>
        <v>0</v>
      </c>
      <c r="U32" s="812"/>
      <c r="V32" s="825"/>
      <c r="W32" s="826"/>
      <c r="X32" s="263"/>
      <c r="Y32" s="767"/>
      <c r="Z32" s="767"/>
      <c r="AA32" s="824"/>
      <c r="AB32" s="757"/>
      <c r="AC32" s="83"/>
      <c r="AD32" s="750" t="str">
        <f>IF(R32&lt;&gt;"",'19_P2_Lista'!U32,"")</f>
        <v/>
      </c>
      <c r="AE32" s="518" t="str">
        <f>IF(R32&lt;&gt;"",'19_P2_Lista'!V32,"")</f>
        <v/>
      </c>
      <c r="AF32" s="83"/>
      <c r="AG32" s="1657"/>
      <c r="AH32" s="757"/>
      <c r="AI32" s="1442"/>
      <c r="AJ32" s="2108"/>
      <c r="AK32" s="2108"/>
      <c r="AL32" s="2108"/>
      <c r="AM32" s="2108"/>
      <c r="AN32" s="2108"/>
      <c r="AO32" s="2108"/>
      <c r="AP32" s="2108"/>
      <c r="AQ32" s="1442"/>
      <c r="AR32" s="1442"/>
      <c r="AS32" s="1442"/>
      <c r="AT32" s="1442"/>
      <c r="AU32" s="1442"/>
      <c r="AV32" s="1442"/>
      <c r="AW32" s="1442"/>
      <c r="AX32" s="1442"/>
      <c r="AY32" s="1442"/>
      <c r="AZ32" s="1442"/>
    </row>
    <row r="33" spans="1:52" s="34" customFormat="1" ht="18" customHeight="1" x14ac:dyDescent="0.2">
      <c r="A33" s="73" t="str">
        <f>CONCATENATE('01_Carga'!$M$5,"_",$J33)</f>
        <v>FI__16</v>
      </c>
      <c r="B33" s="1405"/>
      <c r="C33" s="1460" t="str">
        <f>'12_P1_Lista'!T33</f>
        <v/>
      </c>
      <c r="D33" s="1461" t="str">
        <f>'12_P1_Lista'!U33</f>
        <v/>
      </c>
      <c r="E33" s="1405"/>
      <c r="F33" s="1626" t="str">
        <f t="shared" si="0"/>
        <v/>
      </c>
      <c r="G33" s="1405"/>
      <c r="H33" s="1726" t="str">
        <f>IF('14_P2_Convoca'!F34&lt;&gt;"",'14_P2_Convoca'!F34,"")</f>
        <v/>
      </c>
      <c r="I33" s="1606"/>
      <c r="J33" s="1202">
        <v>16</v>
      </c>
      <c r="K33" s="134" t="str">
        <f>IF(ISERROR(VLOOKUP($A33,Aspirantes!$A:$H,Aspirantes!$E$1,FALSE)),"",VLOOKUP($A33,Aspirantes!$A:$H,Aspirantes!$E$1,FALSE))</f>
        <v/>
      </c>
      <c r="L33" s="672" t="str">
        <f>IF(ISERROR(VLOOKUP($A33,Aspirantes!$A:$H,Aspirantes!$F$1,FALSE)),"",VLOOKUP($A33,Aspirantes!$A:$H,Aspirantes!$F$1,FALSE))</f>
        <v/>
      </c>
      <c r="M33" s="673" t="str">
        <f>IF(ISERROR(VLOOKUP($A33,Aspirantes!$A:$H,Aspirantes!$G$1,FALSE)),"",VLOOKUP($A33,Aspirantes!$A:$H,Aspirantes!$G$1,FALSE))</f>
        <v/>
      </c>
      <c r="N33" s="674" t="str">
        <f>IF(ISERROR(VLOOKUP($A33,Aspirantes!$A:$H,Aspirantes!$H$1,FALSE)),"",VLOOKUP($A33,Aspirantes!$A:$H,Aspirantes!$H$1,FALSE))</f>
        <v/>
      </c>
      <c r="O33" s="153"/>
      <c r="P33" s="756"/>
      <c r="Q33" s="759"/>
      <c r="R33" s="67" t="str">
        <f>IF(AND(Q33&lt;&gt;"",P33=""),"",IF(Q33="SÍ",'19_P2_Lista'!S33,""))</f>
        <v/>
      </c>
      <c r="S33" s="767">
        <f t="shared" si="2"/>
        <v>0</v>
      </c>
      <c r="T33" s="767">
        <f t="shared" si="1"/>
        <v>0</v>
      </c>
      <c r="U33" s="812"/>
      <c r="V33" s="825"/>
      <c r="W33" s="826"/>
      <c r="X33" s="263"/>
      <c r="Y33" s="767"/>
      <c r="Z33" s="767"/>
      <c r="AA33" s="824"/>
      <c r="AB33" s="757"/>
      <c r="AC33" s="83"/>
      <c r="AD33" s="750" t="str">
        <f>IF(R33&lt;&gt;"",'19_P2_Lista'!U33,"")</f>
        <v/>
      </c>
      <c r="AE33" s="518" t="str">
        <f>IF(R33&lt;&gt;"",'19_P2_Lista'!V33,"")</f>
        <v/>
      </c>
      <c r="AF33" s="83"/>
      <c r="AG33" s="1657"/>
      <c r="AH33" s="757"/>
      <c r="AI33" s="1442"/>
      <c r="AJ33" s="2108"/>
      <c r="AK33" s="2108"/>
      <c r="AL33" s="2108"/>
      <c r="AM33" s="2108"/>
      <c r="AN33" s="2108"/>
      <c r="AO33" s="2108"/>
      <c r="AP33" s="2108"/>
      <c r="AQ33" s="1442"/>
      <c r="AR33" s="1442"/>
      <c r="AS33" s="1442"/>
      <c r="AT33" s="1442"/>
      <c r="AU33" s="1442"/>
      <c r="AV33" s="1442"/>
      <c r="AW33" s="1442"/>
      <c r="AX33" s="1442"/>
      <c r="AY33" s="1442"/>
      <c r="AZ33" s="1442"/>
    </row>
    <row r="34" spans="1:52" s="34" customFormat="1" ht="18" customHeight="1" x14ac:dyDescent="0.2">
      <c r="A34" s="73" t="str">
        <f>CONCATENATE('01_Carga'!$M$5,"_",$J34)</f>
        <v>FI__17</v>
      </c>
      <c r="B34" s="1405"/>
      <c r="C34" s="1460" t="str">
        <f>'12_P1_Lista'!T34</f>
        <v/>
      </c>
      <c r="D34" s="1461" t="str">
        <f>'12_P1_Lista'!U34</f>
        <v/>
      </c>
      <c r="E34" s="1405"/>
      <c r="F34" s="1626" t="str">
        <f t="shared" si="0"/>
        <v/>
      </c>
      <c r="G34" s="1405"/>
      <c r="H34" s="1726" t="str">
        <f>IF('14_P2_Convoca'!F35&lt;&gt;"",'14_P2_Convoca'!F35,"")</f>
        <v/>
      </c>
      <c r="I34" s="1606"/>
      <c r="J34" s="1202">
        <v>17</v>
      </c>
      <c r="K34" s="134" t="str">
        <f>IF(ISERROR(VLOOKUP($A34,Aspirantes!$A:$H,Aspirantes!$E$1,FALSE)),"",VLOOKUP($A34,Aspirantes!$A:$H,Aspirantes!$E$1,FALSE))</f>
        <v/>
      </c>
      <c r="L34" s="672" t="str">
        <f>IF(ISERROR(VLOOKUP($A34,Aspirantes!$A:$H,Aspirantes!$F$1,FALSE)),"",VLOOKUP($A34,Aspirantes!$A:$H,Aspirantes!$F$1,FALSE))</f>
        <v/>
      </c>
      <c r="M34" s="673" t="str">
        <f>IF(ISERROR(VLOOKUP($A34,Aspirantes!$A:$H,Aspirantes!$G$1,FALSE)),"",VLOOKUP($A34,Aspirantes!$A:$H,Aspirantes!$G$1,FALSE))</f>
        <v/>
      </c>
      <c r="N34" s="674" t="str">
        <f>IF(ISERROR(VLOOKUP($A34,Aspirantes!$A:$H,Aspirantes!$H$1,FALSE)),"",VLOOKUP($A34,Aspirantes!$A:$H,Aspirantes!$H$1,FALSE))</f>
        <v/>
      </c>
      <c r="O34" s="153"/>
      <c r="P34" s="756"/>
      <c r="Q34" s="759"/>
      <c r="R34" s="67" t="str">
        <f>IF(AND(Q34&lt;&gt;"",P34=""),"",IF(Q34="SÍ",'19_P2_Lista'!S34,""))</f>
        <v/>
      </c>
      <c r="S34" s="767">
        <f t="shared" si="2"/>
        <v>0</v>
      </c>
      <c r="T34" s="767">
        <f t="shared" si="1"/>
        <v>0</v>
      </c>
      <c r="U34" s="812"/>
      <c r="V34" s="825"/>
      <c r="W34" s="826"/>
      <c r="X34" s="263"/>
      <c r="Y34" s="767"/>
      <c r="Z34" s="767"/>
      <c r="AA34" s="824"/>
      <c r="AB34" s="757"/>
      <c r="AC34" s="83"/>
      <c r="AD34" s="750" t="str">
        <f>IF(R34&lt;&gt;"",'19_P2_Lista'!U34,"")</f>
        <v/>
      </c>
      <c r="AE34" s="518" t="str">
        <f>IF(R34&lt;&gt;"",'19_P2_Lista'!V34,"")</f>
        <v/>
      </c>
      <c r="AF34" s="83"/>
      <c r="AG34" s="1657"/>
      <c r="AH34" s="757"/>
      <c r="AI34" s="1442"/>
      <c r="AJ34" s="2108"/>
      <c r="AK34" s="2108"/>
      <c r="AL34" s="2108"/>
      <c r="AM34" s="2108"/>
      <c r="AN34" s="2108"/>
      <c r="AO34" s="2108"/>
      <c r="AP34" s="2108"/>
      <c r="AQ34" s="1442"/>
      <c r="AR34" s="1442"/>
      <c r="AS34" s="1442"/>
      <c r="AT34" s="1442"/>
      <c r="AU34" s="1442"/>
      <c r="AV34" s="1442"/>
      <c r="AW34" s="1442"/>
      <c r="AX34" s="1442"/>
      <c r="AY34" s="1442"/>
      <c r="AZ34" s="1442"/>
    </row>
    <row r="35" spans="1:52" s="34" customFormat="1" ht="18" customHeight="1" x14ac:dyDescent="0.2">
      <c r="A35" s="73" t="str">
        <f>CONCATENATE('01_Carga'!$M$5,"_",$J35)</f>
        <v>FI__18</v>
      </c>
      <c r="B35" s="1405"/>
      <c r="C35" s="1460" t="str">
        <f>'12_P1_Lista'!T35</f>
        <v/>
      </c>
      <c r="D35" s="1461" t="str">
        <f>'12_P1_Lista'!U35</f>
        <v/>
      </c>
      <c r="E35" s="1405"/>
      <c r="F35" s="1626" t="str">
        <f t="shared" si="0"/>
        <v/>
      </c>
      <c r="G35" s="1405"/>
      <c r="H35" s="1726" t="str">
        <f>IF('14_P2_Convoca'!F36&lt;&gt;"",'14_P2_Convoca'!F36,"")</f>
        <v/>
      </c>
      <c r="I35" s="1606"/>
      <c r="J35" s="1202">
        <v>18</v>
      </c>
      <c r="K35" s="134" t="str">
        <f>IF(ISERROR(VLOOKUP($A35,Aspirantes!$A:$H,Aspirantes!$E$1,FALSE)),"",VLOOKUP($A35,Aspirantes!$A:$H,Aspirantes!$E$1,FALSE))</f>
        <v/>
      </c>
      <c r="L35" s="672" t="str">
        <f>IF(ISERROR(VLOOKUP($A35,Aspirantes!$A:$H,Aspirantes!$F$1,FALSE)),"",VLOOKUP($A35,Aspirantes!$A:$H,Aspirantes!$F$1,FALSE))</f>
        <v/>
      </c>
      <c r="M35" s="673" t="str">
        <f>IF(ISERROR(VLOOKUP($A35,Aspirantes!$A:$H,Aspirantes!$G$1,FALSE)),"",VLOOKUP($A35,Aspirantes!$A:$H,Aspirantes!$G$1,FALSE))</f>
        <v/>
      </c>
      <c r="N35" s="674" t="str">
        <f>IF(ISERROR(VLOOKUP($A35,Aspirantes!$A:$H,Aspirantes!$H$1,FALSE)),"",VLOOKUP($A35,Aspirantes!$A:$H,Aspirantes!$H$1,FALSE))</f>
        <v/>
      </c>
      <c r="O35" s="153"/>
      <c r="P35" s="756"/>
      <c r="Q35" s="759"/>
      <c r="R35" s="67" t="str">
        <f>IF(AND(Q35&lt;&gt;"",P35=""),"",IF(Q35="SÍ",'19_P2_Lista'!S35,""))</f>
        <v/>
      </c>
      <c r="S35" s="767">
        <f t="shared" si="2"/>
        <v>0</v>
      </c>
      <c r="T35" s="767">
        <f t="shared" si="1"/>
        <v>0</v>
      </c>
      <c r="U35" s="812"/>
      <c r="V35" s="825"/>
      <c r="W35" s="826"/>
      <c r="X35" s="263"/>
      <c r="Y35" s="767"/>
      <c r="Z35" s="767"/>
      <c r="AA35" s="824"/>
      <c r="AB35" s="757"/>
      <c r="AC35" s="83"/>
      <c r="AD35" s="750" t="str">
        <f>IF(R35&lt;&gt;"",'19_P2_Lista'!U35,"")</f>
        <v/>
      </c>
      <c r="AE35" s="518" t="str">
        <f>IF(R35&lt;&gt;"",'19_P2_Lista'!V35,"")</f>
        <v/>
      </c>
      <c r="AF35" s="83"/>
      <c r="AG35" s="1657"/>
      <c r="AH35" s="757"/>
      <c r="AI35" s="1442"/>
      <c r="AJ35" s="2108"/>
      <c r="AK35" s="2108"/>
      <c r="AL35" s="2108"/>
      <c r="AM35" s="2108"/>
      <c r="AN35" s="2108"/>
      <c r="AO35" s="2108"/>
      <c r="AP35" s="2108"/>
      <c r="AQ35" s="1442"/>
      <c r="AR35" s="1442"/>
      <c r="AS35" s="1442"/>
      <c r="AT35" s="1442"/>
      <c r="AU35" s="1442"/>
      <c r="AV35" s="1442"/>
      <c r="AW35" s="1442"/>
      <c r="AX35" s="1442"/>
      <c r="AY35" s="1442"/>
      <c r="AZ35" s="1442"/>
    </row>
    <row r="36" spans="1:52" s="34" customFormat="1" ht="18" customHeight="1" x14ac:dyDescent="0.2">
      <c r="A36" s="73" t="str">
        <f>CONCATENATE('01_Carga'!$M$5,"_",$J36)</f>
        <v>FI__19</v>
      </c>
      <c r="B36" s="1405"/>
      <c r="C36" s="1460" t="str">
        <f>'12_P1_Lista'!T36</f>
        <v/>
      </c>
      <c r="D36" s="1461" t="str">
        <f>'12_P1_Lista'!U36</f>
        <v/>
      </c>
      <c r="E36" s="1405"/>
      <c r="F36" s="1626" t="str">
        <f t="shared" si="0"/>
        <v/>
      </c>
      <c r="G36" s="1405"/>
      <c r="H36" s="1726" t="str">
        <f>IF('14_P2_Convoca'!F37&lt;&gt;"",'14_P2_Convoca'!F37,"")</f>
        <v/>
      </c>
      <c r="I36" s="1606"/>
      <c r="J36" s="1202">
        <v>19</v>
      </c>
      <c r="K36" s="134" t="str">
        <f>IF(ISERROR(VLOOKUP($A36,Aspirantes!$A:$H,Aspirantes!$E$1,FALSE)),"",VLOOKUP($A36,Aspirantes!$A:$H,Aspirantes!$E$1,FALSE))</f>
        <v/>
      </c>
      <c r="L36" s="672" t="str">
        <f>IF(ISERROR(VLOOKUP($A36,Aspirantes!$A:$H,Aspirantes!$F$1,FALSE)),"",VLOOKUP($A36,Aspirantes!$A:$H,Aspirantes!$F$1,FALSE))</f>
        <v/>
      </c>
      <c r="M36" s="673" t="str">
        <f>IF(ISERROR(VLOOKUP($A36,Aspirantes!$A:$H,Aspirantes!$G$1,FALSE)),"",VLOOKUP($A36,Aspirantes!$A:$H,Aspirantes!$G$1,FALSE))</f>
        <v/>
      </c>
      <c r="N36" s="674" t="str">
        <f>IF(ISERROR(VLOOKUP($A36,Aspirantes!$A:$H,Aspirantes!$H$1,FALSE)),"",VLOOKUP($A36,Aspirantes!$A:$H,Aspirantes!$H$1,FALSE))</f>
        <v/>
      </c>
      <c r="O36" s="153"/>
      <c r="P36" s="756"/>
      <c r="Q36" s="759"/>
      <c r="R36" s="67" t="str">
        <f>IF(AND(Q36&lt;&gt;"",P36=""),"",IF(Q36="SÍ",'19_P2_Lista'!S36,""))</f>
        <v/>
      </c>
      <c r="S36" s="767">
        <f t="shared" si="2"/>
        <v>0</v>
      </c>
      <c r="T36" s="767">
        <f t="shared" si="1"/>
        <v>0</v>
      </c>
      <c r="U36" s="812"/>
      <c r="V36" s="825"/>
      <c r="W36" s="826"/>
      <c r="X36" s="263"/>
      <c r="Y36" s="767"/>
      <c r="Z36" s="767"/>
      <c r="AA36" s="824"/>
      <c r="AB36" s="757"/>
      <c r="AC36" s="83"/>
      <c r="AD36" s="750" t="str">
        <f>IF(R36&lt;&gt;"",'19_P2_Lista'!U36,"")</f>
        <v/>
      </c>
      <c r="AE36" s="518" t="str">
        <f>IF(R36&lt;&gt;"",'19_P2_Lista'!V36,"")</f>
        <v/>
      </c>
      <c r="AF36" s="83"/>
      <c r="AG36" s="1657"/>
      <c r="AH36" s="757"/>
      <c r="AI36" s="1442"/>
      <c r="AJ36" s="2108"/>
      <c r="AK36" s="2108"/>
      <c r="AL36" s="2108"/>
      <c r="AM36" s="2108"/>
      <c r="AN36" s="2108"/>
      <c r="AO36" s="2108"/>
      <c r="AP36" s="2108"/>
      <c r="AQ36" s="1442"/>
      <c r="AR36" s="1442"/>
      <c r="AS36" s="1442"/>
      <c r="AT36" s="1442"/>
      <c r="AU36" s="1442"/>
      <c r="AV36" s="1442"/>
      <c r="AW36" s="1442"/>
      <c r="AX36" s="1442"/>
      <c r="AY36" s="1442"/>
      <c r="AZ36" s="1442"/>
    </row>
    <row r="37" spans="1:52" s="34" customFormat="1" ht="18" customHeight="1" x14ac:dyDescent="0.2">
      <c r="A37" s="73" t="str">
        <f>CONCATENATE('01_Carga'!$M$5,"_",$J37)</f>
        <v>FI__20</v>
      </c>
      <c r="B37" s="1405"/>
      <c r="C37" s="1460" t="str">
        <f>'12_P1_Lista'!T37</f>
        <v/>
      </c>
      <c r="D37" s="1461" t="str">
        <f>'12_P1_Lista'!U37</f>
        <v/>
      </c>
      <c r="E37" s="1405"/>
      <c r="F37" s="1626" t="str">
        <f t="shared" si="0"/>
        <v/>
      </c>
      <c r="G37" s="1405"/>
      <c r="H37" s="1726" t="str">
        <f>IF('14_P2_Convoca'!F38&lt;&gt;"",'14_P2_Convoca'!F38,"")</f>
        <v/>
      </c>
      <c r="I37" s="1606"/>
      <c r="J37" s="1202">
        <v>20</v>
      </c>
      <c r="K37" s="134" t="str">
        <f>IF(ISERROR(VLOOKUP($A37,Aspirantes!$A:$H,Aspirantes!$E$1,FALSE)),"",VLOOKUP($A37,Aspirantes!$A:$H,Aspirantes!$E$1,FALSE))</f>
        <v/>
      </c>
      <c r="L37" s="672" t="str">
        <f>IF(ISERROR(VLOOKUP($A37,Aspirantes!$A:$H,Aspirantes!$F$1,FALSE)),"",VLOOKUP($A37,Aspirantes!$A:$H,Aspirantes!$F$1,FALSE))</f>
        <v/>
      </c>
      <c r="M37" s="673" t="str">
        <f>IF(ISERROR(VLOOKUP($A37,Aspirantes!$A:$H,Aspirantes!$G$1,FALSE)),"",VLOOKUP($A37,Aspirantes!$A:$H,Aspirantes!$G$1,FALSE))</f>
        <v/>
      </c>
      <c r="N37" s="674" t="str">
        <f>IF(ISERROR(VLOOKUP($A37,Aspirantes!$A:$H,Aspirantes!$H$1,FALSE)),"",VLOOKUP($A37,Aspirantes!$A:$H,Aspirantes!$H$1,FALSE))</f>
        <v/>
      </c>
      <c r="O37" s="153"/>
      <c r="P37" s="756"/>
      <c r="Q37" s="759"/>
      <c r="R37" s="67" t="str">
        <f>IF(AND(Q37&lt;&gt;"",P37=""),"",IF(Q37="SÍ",'19_P2_Lista'!S37,""))</f>
        <v/>
      </c>
      <c r="S37" s="767">
        <f t="shared" si="2"/>
        <v>0</v>
      </c>
      <c r="T37" s="767">
        <f t="shared" si="1"/>
        <v>0</v>
      </c>
      <c r="U37" s="812"/>
      <c r="V37" s="825"/>
      <c r="W37" s="826"/>
      <c r="X37" s="263"/>
      <c r="Y37" s="767"/>
      <c r="Z37" s="767"/>
      <c r="AA37" s="824"/>
      <c r="AB37" s="757"/>
      <c r="AC37" s="83"/>
      <c r="AD37" s="750" t="str">
        <f>IF(R37&lt;&gt;"",'19_P2_Lista'!U37,"")</f>
        <v/>
      </c>
      <c r="AE37" s="518" t="str">
        <f>IF(R37&lt;&gt;"",'19_P2_Lista'!V37,"")</f>
        <v/>
      </c>
      <c r="AF37" s="83"/>
      <c r="AG37" s="1657"/>
      <c r="AH37" s="757"/>
      <c r="AI37" s="1442"/>
      <c r="AJ37" s="2108"/>
      <c r="AK37" s="2108"/>
      <c r="AL37" s="2108"/>
      <c r="AM37" s="2108"/>
      <c r="AN37" s="2108"/>
      <c r="AO37" s="2108"/>
      <c r="AP37" s="2108"/>
      <c r="AQ37" s="1442"/>
      <c r="AR37" s="1442"/>
      <c r="AS37" s="1442"/>
      <c r="AT37" s="1442"/>
      <c r="AU37" s="1442"/>
      <c r="AV37" s="1442"/>
      <c r="AW37" s="1442"/>
      <c r="AX37" s="1442"/>
      <c r="AY37" s="1442"/>
      <c r="AZ37" s="1442"/>
    </row>
    <row r="38" spans="1:52" s="34" customFormat="1" ht="18" customHeight="1" x14ac:dyDescent="0.2">
      <c r="A38" s="73" t="str">
        <f>CONCATENATE('01_Carga'!$M$5,"_",$J38)</f>
        <v>FI__21</v>
      </c>
      <c r="B38" s="1405"/>
      <c r="C38" s="1460" t="str">
        <f>'12_P1_Lista'!T38</f>
        <v/>
      </c>
      <c r="D38" s="1461" t="str">
        <f>'12_P1_Lista'!U38</f>
        <v/>
      </c>
      <c r="E38" s="1405"/>
      <c r="F38" s="1626" t="str">
        <f t="shared" si="0"/>
        <v/>
      </c>
      <c r="G38" s="1405"/>
      <c r="H38" s="1726" t="str">
        <f>IF('14_P2_Convoca'!F39&lt;&gt;"",'14_P2_Convoca'!F39,"")</f>
        <v/>
      </c>
      <c r="I38" s="1606"/>
      <c r="J38" s="1202">
        <v>21</v>
      </c>
      <c r="K38" s="134" t="str">
        <f>IF(ISERROR(VLOOKUP($A38,Aspirantes!$A:$H,Aspirantes!$E$1,FALSE)),"",VLOOKUP($A38,Aspirantes!$A:$H,Aspirantes!$E$1,FALSE))</f>
        <v/>
      </c>
      <c r="L38" s="672" t="str">
        <f>IF(ISERROR(VLOOKUP($A38,Aspirantes!$A:$H,Aspirantes!$F$1,FALSE)),"",VLOOKUP($A38,Aspirantes!$A:$H,Aspirantes!$F$1,FALSE))</f>
        <v/>
      </c>
      <c r="M38" s="673" t="str">
        <f>IF(ISERROR(VLOOKUP($A38,Aspirantes!$A:$H,Aspirantes!$G$1,FALSE)),"",VLOOKUP($A38,Aspirantes!$A:$H,Aspirantes!$G$1,FALSE))</f>
        <v/>
      </c>
      <c r="N38" s="674" t="str">
        <f>IF(ISERROR(VLOOKUP($A38,Aspirantes!$A:$H,Aspirantes!$H$1,FALSE)),"",VLOOKUP($A38,Aspirantes!$A:$H,Aspirantes!$H$1,FALSE))</f>
        <v/>
      </c>
      <c r="O38" s="153"/>
      <c r="P38" s="756"/>
      <c r="Q38" s="759"/>
      <c r="R38" s="67" t="str">
        <f>IF(AND(Q38&lt;&gt;"",P38=""),"",IF(Q38="SÍ",'19_P2_Lista'!S38,""))</f>
        <v/>
      </c>
      <c r="S38" s="767">
        <f t="shared" si="2"/>
        <v>0</v>
      </c>
      <c r="T38" s="767">
        <f t="shared" si="1"/>
        <v>0</v>
      </c>
      <c r="U38" s="812"/>
      <c r="V38" s="825"/>
      <c r="W38" s="826"/>
      <c r="X38" s="263"/>
      <c r="Y38" s="767"/>
      <c r="Z38" s="767"/>
      <c r="AA38" s="824"/>
      <c r="AB38" s="757"/>
      <c r="AC38" s="83"/>
      <c r="AD38" s="750" t="str">
        <f>IF(R38&lt;&gt;"",'19_P2_Lista'!U38,"")</f>
        <v/>
      </c>
      <c r="AE38" s="518" t="str">
        <f>IF(R38&lt;&gt;"",'19_P2_Lista'!V38,"")</f>
        <v/>
      </c>
      <c r="AF38" s="83"/>
      <c r="AG38" s="1657"/>
      <c r="AH38" s="757"/>
      <c r="AI38" s="1442"/>
      <c r="AJ38" s="2108"/>
      <c r="AK38" s="2108"/>
      <c r="AL38" s="2108"/>
      <c r="AM38" s="2108"/>
      <c r="AN38" s="2108"/>
      <c r="AO38" s="2108"/>
      <c r="AP38" s="2108"/>
      <c r="AQ38" s="1442"/>
      <c r="AR38" s="1442"/>
      <c r="AS38" s="1442"/>
      <c r="AT38" s="1442"/>
      <c r="AU38" s="1442"/>
      <c r="AV38" s="1442"/>
      <c r="AW38" s="1442"/>
      <c r="AX38" s="1442"/>
      <c r="AY38" s="1442"/>
      <c r="AZ38" s="1442"/>
    </row>
    <row r="39" spans="1:52" s="34" customFormat="1" ht="18" customHeight="1" x14ac:dyDescent="0.2">
      <c r="A39" s="73" t="str">
        <f>CONCATENATE('01_Carga'!$M$5,"_",$J39)</f>
        <v>FI__22</v>
      </c>
      <c r="B39" s="1405"/>
      <c r="C39" s="1460" t="str">
        <f>'12_P1_Lista'!T39</f>
        <v/>
      </c>
      <c r="D39" s="1461" t="str">
        <f>'12_P1_Lista'!U39</f>
        <v/>
      </c>
      <c r="E39" s="1405"/>
      <c r="F39" s="1626" t="str">
        <f t="shared" si="0"/>
        <v/>
      </c>
      <c r="G39" s="1405"/>
      <c r="H39" s="1726" t="str">
        <f>IF('14_P2_Convoca'!F40&lt;&gt;"",'14_P2_Convoca'!F40,"")</f>
        <v/>
      </c>
      <c r="I39" s="1606"/>
      <c r="J39" s="1202">
        <v>22</v>
      </c>
      <c r="K39" s="134" t="str">
        <f>IF(ISERROR(VLOOKUP($A39,Aspirantes!$A:$H,Aspirantes!$E$1,FALSE)),"",VLOOKUP($A39,Aspirantes!$A:$H,Aspirantes!$E$1,FALSE))</f>
        <v/>
      </c>
      <c r="L39" s="672" t="str">
        <f>IF(ISERROR(VLOOKUP($A39,Aspirantes!$A:$H,Aspirantes!$F$1,FALSE)),"",VLOOKUP($A39,Aspirantes!$A:$H,Aspirantes!$F$1,FALSE))</f>
        <v/>
      </c>
      <c r="M39" s="673" t="str">
        <f>IF(ISERROR(VLOOKUP($A39,Aspirantes!$A:$H,Aspirantes!$G$1,FALSE)),"",VLOOKUP($A39,Aspirantes!$A:$H,Aspirantes!$G$1,FALSE))</f>
        <v/>
      </c>
      <c r="N39" s="674" t="str">
        <f>IF(ISERROR(VLOOKUP($A39,Aspirantes!$A:$H,Aspirantes!$H$1,FALSE)),"",VLOOKUP($A39,Aspirantes!$A:$H,Aspirantes!$H$1,FALSE))</f>
        <v/>
      </c>
      <c r="O39" s="153"/>
      <c r="P39" s="756"/>
      <c r="Q39" s="759"/>
      <c r="R39" s="67" t="str">
        <f>IF(AND(Q39&lt;&gt;"",P39=""),"",IF(Q39="SÍ",'19_P2_Lista'!S39,""))</f>
        <v/>
      </c>
      <c r="S39" s="767">
        <f>IF(AND(Q39="SÍ",R39&lt;&gt;""),IF(R39&lt;=P39,1,0),0)</f>
        <v>0</v>
      </c>
      <c r="T39" s="767">
        <f>IF(AND(Q39&lt;&gt;"",P39=""),1,0)</f>
        <v>0</v>
      </c>
      <c r="U39" s="812"/>
      <c r="V39" s="825"/>
      <c r="W39" s="826"/>
      <c r="X39" s="263"/>
      <c r="Y39" s="767"/>
      <c r="Z39" s="767"/>
      <c r="AA39" s="824"/>
      <c r="AB39" s="757"/>
      <c r="AC39" s="83"/>
      <c r="AD39" s="750" t="str">
        <f>IF(R39&lt;&gt;"",'19_P2_Lista'!U39,"")</f>
        <v/>
      </c>
      <c r="AE39" s="518" t="str">
        <f>IF(R39&lt;&gt;"",'19_P2_Lista'!V39,"")</f>
        <v/>
      </c>
      <c r="AF39" s="83"/>
      <c r="AG39" s="1657"/>
      <c r="AH39" s="757"/>
      <c r="AI39" s="1442"/>
      <c r="AJ39" s="2108"/>
      <c r="AK39" s="2108"/>
      <c r="AL39" s="2108"/>
      <c r="AM39" s="2108"/>
      <c r="AN39" s="2108"/>
      <c r="AO39" s="2108"/>
      <c r="AP39" s="2108"/>
      <c r="AQ39" s="1442"/>
      <c r="AR39" s="1442"/>
      <c r="AS39" s="1442"/>
      <c r="AT39" s="1442"/>
      <c r="AU39" s="1442"/>
      <c r="AV39" s="1442"/>
      <c r="AW39" s="1442"/>
      <c r="AX39" s="1442"/>
      <c r="AY39" s="1442"/>
      <c r="AZ39" s="1442"/>
    </row>
    <row r="40" spans="1:52" s="34" customFormat="1" ht="18" customHeight="1" x14ac:dyDescent="0.2">
      <c r="A40" s="73" t="str">
        <f>CONCATENATE('01_Carga'!$M$5,"_",$J40)</f>
        <v>FI__23</v>
      </c>
      <c r="B40" s="1405"/>
      <c r="C40" s="1460" t="str">
        <f>'12_P1_Lista'!T40</f>
        <v/>
      </c>
      <c r="D40" s="1461" t="str">
        <f>'12_P1_Lista'!U40</f>
        <v/>
      </c>
      <c r="E40" s="1405"/>
      <c r="F40" s="1626" t="str">
        <f t="shared" si="0"/>
        <v/>
      </c>
      <c r="G40" s="1405"/>
      <c r="H40" s="1726" t="str">
        <f>IF('14_P2_Convoca'!F41&lt;&gt;"",'14_P2_Convoca'!F41,"")</f>
        <v/>
      </c>
      <c r="I40" s="1606"/>
      <c r="J40" s="1202">
        <v>23</v>
      </c>
      <c r="K40" s="134" t="str">
        <f>IF(ISERROR(VLOOKUP($A40,Aspirantes!$A:$H,Aspirantes!$E$1,FALSE)),"",VLOOKUP($A40,Aspirantes!$A:$H,Aspirantes!$E$1,FALSE))</f>
        <v/>
      </c>
      <c r="L40" s="672" t="str">
        <f>IF(ISERROR(VLOOKUP($A40,Aspirantes!$A:$H,Aspirantes!$F$1,FALSE)),"",VLOOKUP($A40,Aspirantes!$A:$H,Aspirantes!$F$1,FALSE))</f>
        <v/>
      </c>
      <c r="M40" s="673" t="str">
        <f>IF(ISERROR(VLOOKUP($A40,Aspirantes!$A:$H,Aspirantes!$G$1,FALSE)),"",VLOOKUP($A40,Aspirantes!$A:$H,Aspirantes!$G$1,FALSE))</f>
        <v/>
      </c>
      <c r="N40" s="674" t="str">
        <f>IF(ISERROR(VLOOKUP($A40,Aspirantes!$A:$H,Aspirantes!$H$1,FALSE)),"",VLOOKUP($A40,Aspirantes!$A:$H,Aspirantes!$H$1,FALSE))</f>
        <v/>
      </c>
      <c r="O40" s="153"/>
      <c r="P40" s="756"/>
      <c r="Q40" s="759"/>
      <c r="R40" s="67" t="str">
        <f>IF(AND(Q40&lt;&gt;"",P40=""),"",IF(Q40="SÍ",'19_P2_Lista'!S40,""))</f>
        <v/>
      </c>
      <c r="S40" s="767">
        <f>IF(AND(Q40="SÍ",R40&lt;&gt;""),IF(R40&lt;=P40,1,0),0)</f>
        <v>0</v>
      </c>
      <c r="T40" s="767">
        <f>IF(AND(Q40&lt;&gt;"",P40=""),1,0)</f>
        <v>0</v>
      </c>
      <c r="U40" s="812"/>
      <c r="V40" s="825"/>
      <c r="W40" s="826"/>
      <c r="X40" s="263"/>
      <c r="Y40" s="767"/>
      <c r="Z40" s="767"/>
      <c r="AA40" s="824"/>
      <c r="AB40" s="757"/>
      <c r="AC40" s="83"/>
      <c r="AD40" s="750" t="str">
        <f>IF(R40&lt;&gt;"",'19_P2_Lista'!U40,"")</f>
        <v/>
      </c>
      <c r="AE40" s="518" t="str">
        <f>IF(R40&lt;&gt;"",'19_P2_Lista'!V40,"")</f>
        <v/>
      </c>
      <c r="AF40" s="83"/>
      <c r="AG40" s="1657"/>
      <c r="AH40" s="757"/>
      <c r="AI40" s="1442"/>
      <c r="AJ40" s="2108"/>
      <c r="AK40" s="2108"/>
      <c r="AL40" s="2108"/>
      <c r="AM40" s="2108"/>
      <c r="AN40" s="2108"/>
      <c r="AO40" s="2108"/>
      <c r="AP40" s="2108"/>
      <c r="AQ40" s="1442"/>
      <c r="AR40" s="1442"/>
      <c r="AS40" s="1442"/>
      <c r="AT40" s="1442"/>
      <c r="AU40" s="1442"/>
      <c r="AV40" s="1442"/>
      <c r="AW40" s="1442"/>
      <c r="AX40" s="1442"/>
      <c r="AY40" s="1442"/>
      <c r="AZ40" s="1442"/>
    </row>
    <row r="41" spans="1:52" s="34" customFormat="1" ht="18" customHeight="1" x14ac:dyDescent="0.2">
      <c r="A41" s="73" t="str">
        <f>CONCATENATE('01_Carga'!$M$5,"_",$J41)</f>
        <v>FI__24</v>
      </c>
      <c r="B41" s="1405"/>
      <c r="C41" s="1460" t="str">
        <f>'12_P1_Lista'!T41</f>
        <v/>
      </c>
      <c r="D41" s="1461" t="str">
        <f>'12_P1_Lista'!U41</f>
        <v/>
      </c>
      <c r="E41" s="1405"/>
      <c r="F41" s="1626" t="str">
        <f t="shared" si="0"/>
        <v/>
      </c>
      <c r="G41" s="1405"/>
      <c r="H41" s="1726" t="str">
        <f>IF('14_P2_Convoca'!F42&lt;&gt;"",'14_P2_Convoca'!F42,"")</f>
        <v/>
      </c>
      <c r="I41" s="1606"/>
      <c r="J41" s="1202">
        <v>24</v>
      </c>
      <c r="K41" s="134" t="str">
        <f>IF(ISERROR(VLOOKUP($A41,Aspirantes!$A:$H,Aspirantes!$E$1,FALSE)),"",VLOOKUP($A41,Aspirantes!$A:$H,Aspirantes!$E$1,FALSE))</f>
        <v/>
      </c>
      <c r="L41" s="672" t="str">
        <f>IF(ISERROR(VLOOKUP($A41,Aspirantes!$A:$H,Aspirantes!$F$1,FALSE)),"",VLOOKUP($A41,Aspirantes!$A:$H,Aspirantes!$F$1,FALSE))</f>
        <v/>
      </c>
      <c r="M41" s="673" t="str">
        <f>IF(ISERROR(VLOOKUP($A41,Aspirantes!$A:$H,Aspirantes!$G$1,FALSE)),"",VLOOKUP($A41,Aspirantes!$A:$H,Aspirantes!$G$1,FALSE))</f>
        <v/>
      </c>
      <c r="N41" s="674" t="str">
        <f>IF(ISERROR(VLOOKUP($A41,Aspirantes!$A:$H,Aspirantes!$H$1,FALSE)),"",VLOOKUP($A41,Aspirantes!$A:$H,Aspirantes!$H$1,FALSE))</f>
        <v/>
      </c>
      <c r="O41" s="153"/>
      <c r="P41" s="756"/>
      <c r="Q41" s="759"/>
      <c r="R41" s="67" t="str">
        <f>IF(AND(Q41&lt;&gt;"",P41=""),"",IF(Q41="SÍ",'19_P2_Lista'!S41,""))</f>
        <v/>
      </c>
      <c r="S41" s="767">
        <f>IF(AND(Q41="SÍ",R41&lt;&gt;""),IF(R41&lt;=P41,1,0),0)</f>
        <v>0</v>
      </c>
      <c r="T41" s="767">
        <f>IF(AND(Q41&lt;&gt;"",P41=""),1,0)</f>
        <v>0</v>
      </c>
      <c r="U41" s="812"/>
      <c r="V41" s="825"/>
      <c r="W41" s="826"/>
      <c r="X41" s="263"/>
      <c r="Y41" s="767"/>
      <c r="Z41" s="767"/>
      <c r="AA41" s="824"/>
      <c r="AB41" s="757"/>
      <c r="AC41" s="83"/>
      <c r="AD41" s="750" t="str">
        <f>IF(R41&lt;&gt;"",'19_P2_Lista'!U41,"")</f>
        <v/>
      </c>
      <c r="AE41" s="518" t="str">
        <f>IF(R41&lt;&gt;"",'19_P2_Lista'!V41,"")</f>
        <v/>
      </c>
      <c r="AF41" s="83"/>
      <c r="AG41" s="1657"/>
      <c r="AH41" s="757"/>
      <c r="AI41" s="1442"/>
      <c r="AJ41" s="2108"/>
      <c r="AK41" s="2108"/>
      <c r="AL41" s="2108"/>
      <c r="AM41" s="2108"/>
      <c r="AN41" s="2108"/>
      <c r="AO41" s="2108"/>
      <c r="AP41" s="2108"/>
      <c r="AQ41" s="1442"/>
      <c r="AR41" s="1442"/>
      <c r="AS41" s="1442"/>
      <c r="AT41" s="1442"/>
      <c r="AU41" s="1442"/>
      <c r="AV41" s="1442"/>
      <c r="AW41" s="1442"/>
      <c r="AX41" s="1442"/>
      <c r="AY41" s="1442"/>
      <c r="AZ41" s="1442"/>
    </row>
    <row r="42" spans="1:52" s="34" customFormat="1" ht="18" customHeight="1" x14ac:dyDescent="0.2">
      <c r="A42" s="73" t="str">
        <f>CONCATENATE('01_Carga'!$M$5,"_",$J42)</f>
        <v>FI__25</v>
      </c>
      <c r="B42" s="1405"/>
      <c r="C42" s="1460" t="str">
        <f>'12_P1_Lista'!T42</f>
        <v/>
      </c>
      <c r="D42" s="1461" t="str">
        <f>'12_P1_Lista'!U42</f>
        <v/>
      </c>
      <c r="E42" s="1405"/>
      <c r="F42" s="1626" t="str">
        <f t="shared" si="0"/>
        <v/>
      </c>
      <c r="G42" s="1405"/>
      <c r="H42" s="1726" t="str">
        <f>IF('14_P2_Convoca'!F43&lt;&gt;"",'14_P2_Convoca'!F43,"")</f>
        <v/>
      </c>
      <c r="I42" s="1606"/>
      <c r="J42" s="1202">
        <v>25</v>
      </c>
      <c r="K42" s="134" t="str">
        <f>IF(ISERROR(VLOOKUP($A42,Aspirantes!$A:$H,Aspirantes!$E$1,FALSE)),"",VLOOKUP($A42,Aspirantes!$A:$H,Aspirantes!$E$1,FALSE))</f>
        <v/>
      </c>
      <c r="L42" s="672" t="str">
        <f>IF(ISERROR(VLOOKUP($A42,Aspirantes!$A:$H,Aspirantes!$F$1,FALSE)),"",VLOOKUP($A42,Aspirantes!$A:$H,Aspirantes!$F$1,FALSE))</f>
        <v/>
      </c>
      <c r="M42" s="673" t="str">
        <f>IF(ISERROR(VLOOKUP($A42,Aspirantes!$A:$H,Aspirantes!$G$1,FALSE)),"",VLOOKUP($A42,Aspirantes!$A:$H,Aspirantes!$G$1,FALSE))</f>
        <v/>
      </c>
      <c r="N42" s="674" t="str">
        <f>IF(ISERROR(VLOOKUP($A42,Aspirantes!$A:$H,Aspirantes!$H$1,FALSE)),"",VLOOKUP($A42,Aspirantes!$A:$H,Aspirantes!$H$1,FALSE))</f>
        <v/>
      </c>
      <c r="O42" s="153"/>
      <c r="P42" s="756"/>
      <c r="Q42" s="759"/>
      <c r="R42" s="67" t="str">
        <f>IF(AND(Q42&lt;&gt;"",P42=""),"",IF(Q42="SÍ",'19_P2_Lista'!S42,""))</f>
        <v/>
      </c>
      <c r="S42" s="767">
        <f t="shared" si="2"/>
        <v>0</v>
      </c>
      <c r="T42" s="767">
        <f t="shared" si="1"/>
        <v>0</v>
      </c>
      <c r="U42" s="812"/>
      <c r="V42" s="825"/>
      <c r="W42" s="826"/>
      <c r="X42" s="263"/>
      <c r="Y42" s="767"/>
      <c r="Z42" s="767"/>
      <c r="AA42" s="824"/>
      <c r="AB42" s="757"/>
      <c r="AC42" s="83"/>
      <c r="AD42" s="750" t="str">
        <f>IF(R42&lt;&gt;"",'19_P2_Lista'!U42,"")</f>
        <v/>
      </c>
      <c r="AE42" s="518" t="str">
        <f>IF(R42&lt;&gt;"",'19_P2_Lista'!V42,"")</f>
        <v/>
      </c>
      <c r="AF42" s="83"/>
      <c r="AG42" s="1657"/>
      <c r="AH42" s="757"/>
      <c r="AI42" s="1442"/>
      <c r="AJ42" s="2108"/>
      <c r="AK42" s="2108"/>
      <c r="AL42" s="2108"/>
      <c r="AM42" s="2108"/>
      <c r="AN42" s="2108"/>
      <c r="AO42" s="2108"/>
      <c r="AP42" s="2108"/>
      <c r="AQ42" s="1442"/>
      <c r="AR42" s="1442"/>
      <c r="AS42" s="1442"/>
      <c r="AT42" s="1442"/>
      <c r="AU42" s="1442"/>
      <c r="AV42" s="1442"/>
      <c r="AW42" s="1442"/>
      <c r="AX42" s="1442"/>
      <c r="AY42" s="1442"/>
      <c r="AZ42" s="1442"/>
    </row>
    <row r="43" spans="1:52" s="34" customFormat="1" ht="18" customHeight="1" x14ac:dyDescent="0.2">
      <c r="A43" s="73" t="str">
        <f>CONCATENATE('01_Carga'!$M$5,"_",$J43)</f>
        <v>FI__26</v>
      </c>
      <c r="B43" s="1405"/>
      <c r="C43" s="1460" t="str">
        <f>'12_P1_Lista'!T43</f>
        <v/>
      </c>
      <c r="D43" s="1461" t="str">
        <f>'12_P1_Lista'!U43</f>
        <v/>
      </c>
      <c r="E43" s="1405"/>
      <c r="F43" s="1626" t="str">
        <f t="shared" si="0"/>
        <v/>
      </c>
      <c r="G43" s="1405"/>
      <c r="H43" s="1726" t="str">
        <f>IF('14_P2_Convoca'!F44&lt;&gt;"",'14_P2_Convoca'!F44,"")</f>
        <v/>
      </c>
      <c r="I43" s="1606"/>
      <c r="J43" s="1202">
        <v>26</v>
      </c>
      <c r="K43" s="134" t="str">
        <f>IF(ISERROR(VLOOKUP($A43,Aspirantes!$A:$H,Aspirantes!$E$1,FALSE)),"",VLOOKUP($A43,Aspirantes!$A:$H,Aspirantes!$E$1,FALSE))</f>
        <v/>
      </c>
      <c r="L43" s="672" t="str">
        <f>IF(ISERROR(VLOOKUP($A43,Aspirantes!$A:$H,Aspirantes!$F$1,FALSE)),"",VLOOKUP($A43,Aspirantes!$A:$H,Aspirantes!$F$1,FALSE))</f>
        <v/>
      </c>
      <c r="M43" s="673" t="str">
        <f>IF(ISERROR(VLOOKUP($A43,Aspirantes!$A:$H,Aspirantes!$G$1,FALSE)),"",VLOOKUP($A43,Aspirantes!$A:$H,Aspirantes!$G$1,FALSE))</f>
        <v/>
      </c>
      <c r="N43" s="674" t="str">
        <f>IF(ISERROR(VLOOKUP($A43,Aspirantes!$A:$H,Aspirantes!$H$1,FALSE)),"",VLOOKUP($A43,Aspirantes!$A:$H,Aspirantes!$H$1,FALSE))</f>
        <v/>
      </c>
      <c r="O43" s="153"/>
      <c r="P43" s="756"/>
      <c r="Q43" s="759"/>
      <c r="R43" s="67" t="str">
        <f>IF(AND(Q43&lt;&gt;"",P43=""),"",IF(Q43="SÍ",'19_P2_Lista'!S43,""))</f>
        <v/>
      </c>
      <c r="S43" s="767">
        <f t="shared" si="2"/>
        <v>0</v>
      </c>
      <c r="T43" s="767">
        <f t="shared" si="1"/>
        <v>0</v>
      </c>
      <c r="U43" s="812"/>
      <c r="V43" s="825"/>
      <c r="W43" s="826"/>
      <c r="X43" s="263"/>
      <c r="Y43" s="767"/>
      <c r="Z43" s="767"/>
      <c r="AA43" s="824"/>
      <c r="AB43" s="757"/>
      <c r="AC43" s="83"/>
      <c r="AD43" s="750" t="str">
        <f>IF(R43&lt;&gt;"",'19_P2_Lista'!U43,"")</f>
        <v/>
      </c>
      <c r="AE43" s="518" t="str">
        <f>IF(R43&lt;&gt;"",'19_P2_Lista'!V43,"")</f>
        <v/>
      </c>
      <c r="AF43" s="83"/>
      <c r="AG43" s="1657"/>
      <c r="AH43" s="757"/>
      <c r="AI43" s="1442"/>
      <c r="AJ43" s="2108"/>
      <c r="AK43" s="2108"/>
      <c r="AL43" s="2108"/>
      <c r="AM43" s="2108"/>
      <c r="AN43" s="2108"/>
      <c r="AO43" s="2108"/>
      <c r="AP43" s="2108"/>
      <c r="AQ43" s="1442"/>
      <c r="AR43" s="1442"/>
      <c r="AS43" s="1442"/>
      <c r="AT43" s="1442"/>
      <c r="AU43" s="1442"/>
      <c r="AV43" s="1442"/>
      <c r="AW43" s="1442"/>
      <c r="AX43" s="1442"/>
      <c r="AY43" s="1442"/>
      <c r="AZ43" s="1442"/>
    </row>
    <row r="44" spans="1:52" s="34" customFormat="1" ht="18" customHeight="1" x14ac:dyDescent="0.2">
      <c r="A44" s="73" t="str">
        <f>CONCATENATE('01_Carga'!$M$5,"_",$J44)</f>
        <v>FI__27</v>
      </c>
      <c r="B44" s="1405"/>
      <c r="C44" s="1460" t="str">
        <f>'12_P1_Lista'!T44</f>
        <v/>
      </c>
      <c r="D44" s="1461" t="str">
        <f>'12_P1_Lista'!U44</f>
        <v/>
      </c>
      <c r="E44" s="1405"/>
      <c r="F44" s="1626" t="str">
        <f t="shared" si="0"/>
        <v/>
      </c>
      <c r="G44" s="1405"/>
      <c r="H44" s="1726" t="str">
        <f>IF('14_P2_Convoca'!F45&lt;&gt;"",'14_P2_Convoca'!F45,"")</f>
        <v/>
      </c>
      <c r="I44" s="1606"/>
      <c r="J44" s="1202">
        <v>27</v>
      </c>
      <c r="K44" s="134" t="str">
        <f>IF(ISERROR(VLOOKUP($A44,Aspirantes!$A:$H,Aspirantes!$E$1,FALSE)),"",VLOOKUP($A44,Aspirantes!$A:$H,Aspirantes!$E$1,FALSE))</f>
        <v/>
      </c>
      <c r="L44" s="672" t="str">
        <f>IF(ISERROR(VLOOKUP($A44,Aspirantes!$A:$H,Aspirantes!$F$1,FALSE)),"",VLOOKUP($A44,Aspirantes!$A:$H,Aspirantes!$F$1,FALSE))</f>
        <v/>
      </c>
      <c r="M44" s="673" t="str">
        <f>IF(ISERROR(VLOOKUP($A44,Aspirantes!$A:$H,Aspirantes!$G$1,FALSE)),"",VLOOKUP($A44,Aspirantes!$A:$H,Aspirantes!$G$1,FALSE))</f>
        <v/>
      </c>
      <c r="N44" s="674" t="str">
        <f>IF(ISERROR(VLOOKUP($A44,Aspirantes!$A:$H,Aspirantes!$H$1,FALSE)),"",VLOOKUP($A44,Aspirantes!$A:$H,Aspirantes!$H$1,FALSE))</f>
        <v/>
      </c>
      <c r="O44" s="153"/>
      <c r="P44" s="756"/>
      <c r="Q44" s="759"/>
      <c r="R44" s="67" t="str">
        <f>IF(AND(Q44&lt;&gt;"",P44=""),"",IF(Q44="SÍ",'19_P2_Lista'!S44,""))</f>
        <v/>
      </c>
      <c r="S44" s="767">
        <f t="shared" si="2"/>
        <v>0</v>
      </c>
      <c r="T44" s="767">
        <f t="shared" si="1"/>
        <v>0</v>
      </c>
      <c r="U44" s="812"/>
      <c r="V44" s="825"/>
      <c r="W44" s="826"/>
      <c r="X44" s="263"/>
      <c r="Y44" s="767"/>
      <c r="Z44" s="767"/>
      <c r="AA44" s="824"/>
      <c r="AB44" s="757"/>
      <c r="AC44" s="83"/>
      <c r="AD44" s="750" t="str">
        <f>IF(R44&lt;&gt;"",'19_P2_Lista'!U44,"")</f>
        <v/>
      </c>
      <c r="AE44" s="518" t="str">
        <f>IF(R44&lt;&gt;"",'19_P2_Lista'!V44,"")</f>
        <v/>
      </c>
      <c r="AF44" s="83"/>
      <c r="AG44" s="1657"/>
      <c r="AH44" s="757"/>
      <c r="AI44" s="1442"/>
      <c r="AJ44" s="2108"/>
      <c r="AK44" s="2108"/>
      <c r="AL44" s="2108"/>
      <c r="AM44" s="2108"/>
      <c r="AN44" s="2108"/>
      <c r="AO44" s="2108"/>
      <c r="AP44" s="2108"/>
      <c r="AQ44" s="1442"/>
      <c r="AR44" s="1442"/>
      <c r="AS44" s="1442"/>
      <c r="AT44" s="1442"/>
      <c r="AU44" s="1442"/>
      <c r="AV44" s="1442"/>
      <c r="AW44" s="1442"/>
      <c r="AX44" s="1442"/>
      <c r="AY44" s="1442"/>
      <c r="AZ44" s="1442"/>
    </row>
    <row r="45" spans="1:52" s="34" customFormat="1" ht="18" customHeight="1" x14ac:dyDescent="0.2">
      <c r="A45" s="73" t="str">
        <f>CONCATENATE('01_Carga'!$M$5,"_",$J45)</f>
        <v>FI__28</v>
      </c>
      <c r="B45" s="1405"/>
      <c r="C45" s="1460" t="str">
        <f>'12_P1_Lista'!T45</f>
        <v/>
      </c>
      <c r="D45" s="1461" t="str">
        <f>'12_P1_Lista'!U45</f>
        <v/>
      </c>
      <c r="E45" s="1405"/>
      <c r="F45" s="1626" t="str">
        <f t="shared" si="0"/>
        <v/>
      </c>
      <c r="G45" s="1405"/>
      <c r="H45" s="1726" t="str">
        <f>IF('14_P2_Convoca'!F46&lt;&gt;"",'14_P2_Convoca'!F46,"")</f>
        <v/>
      </c>
      <c r="I45" s="1606"/>
      <c r="J45" s="1202">
        <v>28</v>
      </c>
      <c r="K45" s="134" t="str">
        <f>IF(ISERROR(VLOOKUP($A45,Aspirantes!$A:$H,Aspirantes!$E$1,FALSE)),"",VLOOKUP($A45,Aspirantes!$A:$H,Aspirantes!$E$1,FALSE))</f>
        <v/>
      </c>
      <c r="L45" s="672" t="str">
        <f>IF(ISERROR(VLOOKUP($A45,Aspirantes!$A:$H,Aspirantes!$F$1,FALSE)),"",VLOOKUP($A45,Aspirantes!$A:$H,Aspirantes!$F$1,FALSE))</f>
        <v/>
      </c>
      <c r="M45" s="673" t="str">
        <f>IF(ISERROR(VLOOKUP($A45,Aspirantes!$A:$H,Aspirantes!$G$1,FALSE)),"",VLOOKUP($A45,Aspirantes!$A:$H,Aspirantes!$G$1,FALSE))</f>
        <v/>
      </c>
      <c r="N45" s="674" t="str">
        <f>IF(ISERROR(VLOOKUP($A45,Aspirantes!$A:$H,Aspirantes!$H$1,FALSE)),"",VLOOKUP($A45,Aspirantes!$A:$H,Aspirantes!$H$1,FALSE))</f>
        <v/>
      </c>
      <c r="O45" s="153"/>
      <c r="P45" s="756"/>
      <c r="Q45" s="759"/>
      <c r="R45" s="67" t="str">
        <f>IF(AND(Q45&lt;&gt;"",P45=""),"",IF(Q45="SÍ",'19_P2_Lista'!S45,""))</f>
        <v/>
      </c>
      <c r="S45" s="767">
        <f t="shared" si="2"/>
        <v>0</v>
      </c>
      <c r="T45" s="767">
        <f t="shared" si="1"/>
        <v>0</v>
      </c>
      <c r="U45" s="812"/>
      <c r="V45" s="825"/>
      <c r="W45" s="826"/>
      <c r="X45" s="263"/>
      <c r="Y45" s="767"/>
      <c r="Z45" s="767"/>
      <c r="AA45" s="824"/>
      <c r="AB45" s="757"/>
      <c r="AC45" s="83"/>
      <c r="AD45" s="750" t="str">
        <f>IF(R45&lt;&gt;"",'19_P2_Lista'!U45,"")</f>
        <v/>
      </c>
      <c r="AE45" s="518" t="str">
        <f>IF(R45&lt;&gt;"",'19_P2_Lista'!V45,"")</f>
        <v/>
      </c>
      <c r="AF45" s="83"/>
      <c r="AG45" s="1657"/>
      <c r="AH45" s="757"/>
      <c r="AI45" s="1442"/>
      <c r="AJ45" s="2108"/>
      <c r="AK45" s="2108"/>
      <c r="AL45" s="2108"/>
      <c r="AM45" s="2108"/>
      <c r="AN45" s="2108"/>
      <c r="AO45" s="2108"/>
      <c r="AP45" s="2108"/>
      <c r="AQ45" s="1442"/>
      <c r="AR45" s="1442"/>
      <c r="AS45" s="1442"/>
      <c r="AT45" s="1442"/>
      <c r="AU45" s="1442"/>
      <c r="AV45" s="1442"/>
      <c r="AW45" s="1442"/>
      <c r="AX45" s="1442"/>
      <c r="AY45" s="1442"/>
      <c r="AZ45" s="1442"/>
    </row>
    <row r="46" spans="1:52" s="34" customFormat="1" ht="18" customHeight="1" x14ac:dyDescent="0.2">
      <c r="A46" s="73" t="str">
        <f>CONCATENATE('01_Carga'!$M$5,"_",$J46)</f>
        <v>FI__29</v>
      </c>
      <c r="B46" s="1405"/>
      <c r="C46" s="1460" t="str">
        <f>'12_P1_Lista'!T46</f>
        <v/>
      </c>
      <c r="D46" s="1461" t="str">
        <f>'12_P1_Lista'!U46</f>
        <v/>
      </c>
      <c r="E46" s="1405"/>
      <c r="F46" s="1626" t="str">
        <f t="shared" si="0"/>
        <v/>
      </c>
      <c r="G46" s="1405"/>
      <c r="H46" s="1726" t="str">
        <f>IF('14_P2_Convoca'!F47&lt;&gt;"",'14_P2_Convoca'!F47,"")</f>
        <v/>
      </c>
      <c r="I46" s="1606"/>
      <c r="J46" s="1202">
        <v>29</v>
      </c>
      <c r="K46" s="134" t="str">
        <f>IF(ISERROR(VLOOKUP($A46,Aspirantes!$A:$H,Aspirantes!$E$1,FALSE)),"",VLOOKUP($A46,Aspirantes!$A:$H,Aspirantes!$E$1,FALSE))</f>
        <v/>
      </c>
      <c r="L46" s="672" t="str">
        <f>IF(ISERROR(VLOOKUP($A46,Aspirantes!$A:$H,Aspirantes!$F$1,FALSE)),"",VLOOKUP($A46,Aspirantes!$A:$H,Aspirantes!$F$1,FALSE))</f>
        <v/>
      </c>
      <c r="M46" s="673" t="str">
        <f>IF(ISERROR(VLOOKUP($A46,Aspirantes!$A:$H,Aspirantes!$G$1,FALSE)),"",VLOOKUP($A46,Aspirantes!$A:$H,Aspirantes!$G$1,FALSE))</f>
        <v/>
      </c>
      <c r="N46" s="674" t="str">
        <f>IF(ISERROR(VLOOKUP($A46,Aspirantes!$A:$H,Aspirantes!$H$1,FALSE)),"",VLOOKUP($A46,Aspirantes!$A:$H,Aspirantes!$H$1,FALSE))</f>
        <v/>
      </c>
      <c r="O46" s="153"/>
      <c r="P46" s="756"/>
      <c r="Q46" s="759"/>
      <c r="R46" s="67" t="str">
        <f>IF(AND(Q46&lt;&gt;"",P46=""),"",IF(Q46="SÍ",'19_P2_Lista'!S46,""))</f>
        <v/>
      </c>
      <c r="S46" s="767">
        <f t="shared" si="2"/>
        <v>0</v>
      </c>
      <c r="T46" s="767">
        <f t="shared" si="1"/>
        <v>0</v>
      </c>
      <c r="U46" s="812"/>
      <c r="V46" s="825"/>
      <c r="W46" s="826"/>
      <c r="X46" s="263"/>
      <c r="Y46" s="767"/>
      <c r="Z46" s="767"/>
      <c r="AA46" s="824"/>
      <c r="AB46" s="757"/>
      <c r="AC46" s="83"/>
      <c r="AD46" s="750" t="str">
        <f>IF(R46&lt;&gt;"",'19_P2_Lista'!U46,"")</f>
        <v/>
      </c>
      <c r="AE46" s="518" t="str">
        <f>IF(R46&lt;&gt;"",'19_P2_Lista'!V46,"")</f>
        <v/>
      </c>
      <c r="AF46" s="83"/>
      <c r="AG46" s="1657"/>
      <c r="AH46" s="757"/>
      <c r="AI46" s="1442"/>
      <c r="AJ46" s="2108"/>
      <c r="AK46" s="2108"/>
      <c r="AL46" s="2108"/>
      <c r="AM46" s="2108"/>
      <c r="AN46" s="2108"/>
      <c r="AO46" s="2108"/>
      <c r="AP46" s="2108"/>
      <c r="AQ46" s="1442"/>
      <c r="AR46" s="1442"/>
      <c r="AS46" s="1442"/>
      <c r="AT46" s="1442"/>
      <c r="AU46" s="1442"/>
      <c r="AV46" s="1442"/>
      <c r="AW46" s="1442"/>
      <c r="AX46" s="1442"/>
      <c r="AY46" s="1442"/>
      <c r="AZ46" s="1442"/>
    </row>
    <row r="47" spans="1:52" s="34" customFormat="1" ht="18" customHeight="1" x14ac:dyDescent="0.2">
      <c r="A47" s="73" t="str">
        <f>CONCATENATE('01_Carga'!$M$5,"_",$J47)</f>
        <v>FI__30</v>
      </c>
      <c r="B47" s="1405"/>
      <c r="C47" s="1460" t="str">
        <f>'12_P1_Lista'!T47</f>
        <v/>
      </c>
      <c r="D47" s="1461" t="str">
        <f>'12_P1_Lista'!U47</f>
        <v/>
      </c>
      <c r="E47" s="1405"/>
      <c r="F47" s="1626" t="str">
        <f t="shared" si="0"/>
        <v/>
      </c>
      <c r="G47" s="1405"/>
      <c r="H47" s="1726" t="str">
        <f>IF('14_P2_Convoca'!F48&lt;&gt;"",'14_P2_Convoca'!F48,"")</f>
        <v/>
      </c>
      <c r="I47" s="1606"/>
      <c r="J47" s="1202">
        <v>30</v>
      </c>
      <c r="K47" s="134" t="str">
        <f>IF(ISERROR(VLOOKUP($A47,Aspirantes!$A:$H,Aspirantes!$E$1,FALSE)),"",VLOOKUP($A47,Aspirantes!$A:$H,Aspirantes!$E$1,FALSE))</f>
        <v/>
      </c>
      <c r="L47" s="672" t="str">
        <f>IF(ISERROR(VLOOKUP($A47,Aspirantes!$A:$H,Aspirantes!$F$1,FALSE)),"",VLOOKUP($A47,Aspirantes!$A:$H,Aspirantes!$F$1,FALSE))</f>
        <v/>
      </c>
      <c r="M47" s="673" t="str">
        <f>IF(ISERROR(VLOOKUP($A47,Aspirantes!$A:$H,Aspirantes!$G$1,FALSE)),"",VLOOKUP($A47,Aspirantes!$A:$H,Aspirantes!$G$1,FALSE))</f>
        <v/>
      </c>
      <c r="N47" s="674" t="str">
        <f>IF(ISERROR(VLOOKUP($A47,Aspirantes!$A:$H,Aspirantes!$H$1,FALSE)),"",VLOOKUP($A47,Aspirantes!$A:$H,Aspirantes!$H$1,FALSE))</f>
        <v/>
      </c>
      <c r="O47" s="153"/>
      <c r="P47" s="756"/>
      <c r="Q47" s="759"/>
      <c r="R47" s="67" t="str">
        <f>IF(AND(Q47&lt;&gt;"",P47=""),"",IF(Q47="SÍ",'19_P2_Lista'!S47,""))</f>
        <v/>
      </c>
      <c r="S47" s="767">
        <f t="shared" si="2"/>
        <v>0</v>
      </c>
      <c r="T47" s="767">
        <f t="shared" si="1"/>
        <v>0</v>
      </c>
      <c r="U47" s="812"/>
      <c r="V47" s="825"/>
      <c r="W47" s="826"/>
      <c r="X47" s="263"/>
      <c r="Y47" s="767"/>
      <c r="Z47" s="767"/>
      <c r="AA47" s="824"/>
      <c r="AB47" s="757"/>
      <c r="AC47" s="83"/>
      <c r="AD47" s="750" t="str">
        <f>IF(R47&lt;&gt;"",'19_P2_Lista'!U47,"")</f>
        <v/>
      </c>
      <c r="AE47" s="518" t="str">
        <f>IF(R47&lt;&gt;"",'19_P2_Lista'!V47,"")</f>
        <v/>
      </c>
      <c r="AF47" s="83"/>
      <c r="AG47" s="1657"/>
      <c r="AH47" s="757"/>
      <c r="AI47" s="1442"/>
      <c r="AJ47" s="2108"/>
      <c r="AK47" s="2108"/>
      <c r="AL47" s="2108"/>
      <c r="AM47" s="2108"/>
      <c r="AN47" s="2108"/>
      <c r="AO47" s="2108"/>
      <c r="AP47" s="2108"/>
      <c r="AQ47" s="1442"/>
      <c r="AR47" s="1442"/>
      <c r="AS47" s="1442"/>
      <c r="AT47" s="1442"/>
      <c r="AU47" s="1442"/>
      <c r="AV47" s="1442"/>
      <c r="AW47" s="1442"/>
      <c r="AX47" s="1442"/>
      <c r="AY47" s="1442"/>
      <c r="AZ47" s="1442"/>
    </row>
    <row r="48" spans="1:52" s="34" customFormat="1" ht="18" customHeight="1" x14ac:dyDescent="0.2">
      <c r="A48" s="73" t="str">
        <f>CONCATENATE('01_Carga'!$M$5,"_",$J48)</f>
        <v>FI__31</v>
      </c>
      <c r="B48" s="1405"/>
      <c r="C48" s="1460" t="str">
        <f>'12_P1_Lista'!T48</f>
        <v/>
      </c>
      <c r="D48" s="1461" t="str">
        <f>'12_P1_Lista'!U48</f>
        <v/>
      </c>
      <c r="E48" s="1405"/>
      <c r="F48" s="1626" t="str">
        <f t="shared" si="0"/>
        <v/>
      </c>
      <c r="G48" s="1405"/>
      <c r="H48" s="1726" t="str">
        <f>IF('14_P2_Convoca'!F49&lt;&gt;"",'14_P2_Convoca'!F49,"")</f>
        <v/>
      </c>
      <c r="I48" s="1606"/>
      <c r="J48" s="1202">
        <v>31</v>
      </c>
      <c r="K48" s="134" t="str">
        <f>IF(ISERROR(VLOOKUP($A48,Aspirantes!$A:$H,Aspirantes!$E$1,FALSE)),"",VLOOKUP($A48,Aspirantes!$A:$H,Aspirantes!$E$1,FALSE))</f>
        <v/>
      </c>
      <c r="L48" s="672" t="str">
        <f>IF(ISERROR(VLOOKUP($A48,Aspirantes!$A:$H,Aspirantes!$F$1,FALSE)),"",VLOOKUP($A48,Aspirantes!$A:$H,Aspirantes!$F$1,FALSE))</f>
        <v/>
      </c>
      <c r="M48" s="673" t="str">
        <f>IF(ISERROR(VLOOKUP($A48,Aspirantes!$A:$H,Aspirantes!$G$1,FALSE)),"",VLOOKUP($A48,Aspirantes!$A:$H,Aspirantes!$G$1,FALSE))</f>
        <v/>
      </c>
      <c r="N48" s="674" t="str">
        <f>IF(ISERROR(VLOOKUP($A48,Aspirantes!$A:$H,Aspirantes!$H$1,FALSE)),"",VLOOKUP($A48,Aspirantes!$A:$H,Aspirantes!$H$1,FALSE))</f>
        <v/>
      </c>
      <c r="O48" s="153"/>
      <c r="P48" s="756"/>
      <c r="Q48" s="759"/>
      <c r="R48" s="67" t="str">
        <f>IF(AND(Q48&lt;&gt;"",P48=""),"",IF(Q48="SÍ",'19_P2_Lista'!S48,""))</f>
        <v/>
      </c>
      <c r="S48" s="767">
        <f t="shared" si="2"/>
        <v>0</v>
      </c>
      <c r="T48" s="767">
        <f t="shared" si="1"/>
        <v>0</v>
      </c>
      <c r="U48" s="812"/>
      <c r="V48" s="825"/>
      <c r="W48" s="826"/>
      <c r="X48" s="263"/>
      <c r="Y48" s="767"/>
      <c r="Z48" s="767"/>
      <c r="AA48" s="824"/>
      <c r="AB48" s="757"/>
      <c r="AC48" s="83"/>
      <c r="AD48" s="750" t="str">
        <f>IF(R48&lt;&gt;"",'19_P2_Lista'!U48,"")</f>
        <v/>
      </c>
      <c r="AE48" s="518" t="str">
        <f>IF(R48&lt;&gt;"",'19_P2_Lista'!V48,"")</f>
        <v/>
      </c>
      <c r="AF48" s="83"/>
      <c r="AG48" s="1657"/>
      <c r="AH48" s="757"/>
      <c r="AI48" s="1442"/>
      <c r="AJ48" s="2108"/>
      <c r="AK48" s="2108"/>
      <c r="AL48" s="2108"/>
      <c r="AM48" s="2108"/>
      <c r="AN48" s="2108"/>
      <c r="AO48" s="2108"/>
      <c r="AP48" s="2108"/>
      <c r="AQ48" s="1442"/>
      <c r="AR48" s="1442"/>
      <c r="AS48" s="1442"/>
      <c r="AT48" s="1442"/>
      <c r="AU48" s="1442"/>
      <c r="AV48" s="1442"/>
      <c r="AW48" s="1442"/>
      <c r="AX48" s="1442"/>
      <c r="AY48" s="1442"/>
      <c r="AZ48" s="1442"/>
    </row>
    <row r="49" spans="1:52" s="34" customFormat="1" ht="18" customHeight="1" x14ac:dyDescent="0.2">
      <c r="A49" s="73" t="str">
        <f>CONCATENATE('01_Carga'!$M$5,"_",$J49)</f>
        <v>FI__32</v>
      </c>
      <c r="B49" s="1405"/>
      <c r="C49" s="1460" t="str">
        <f>'12_P1_Lista'!T49</f>
        <v/>
      </c>
      <c r="D49" s="1461" t="str">
        <f>'12_P1_Lista'!U49</f>
        <v/>
      </c>
      <c r="E49" s="1405"/>
      <c r="F49" s="1626" t="str">
        <f t="shared" si="0"/>
        <v/>
      </c>
      <c r="G49" s="1405"/>
      <c r="H49" s="1726" t="str">
        <f>IF('14_P2_Convoca'!F50&lt;&gt;"",'14_P2_Convoca'!F50,"")</f>
        <v/>
      </c>
      <c r="I49" s="1606"/>
      <c r="J49" s="1202">
        <v>32</v>
      </c>
      <c r="K49" s="134" t="str">
        <f>IF(ISERROR(VLOOKUP($A49,Aspirantes!$A:$H,Aspirantes!$E$1,FALSE)),"",VLOOKUP($A49,Aspirantes!$A:$H,Aspirantes!$E$1,FALSE))</f>
        <v/>
      </c>
      <c r="L49" s="672" t="str">
        <f>IF(ISERROR(VLOOKUP($A49,Aspirantes!$A:$H,Aspirantes!$F$1,FALSE)),"",VLOOKUP($A49,Aspirantes!$A:$H,Aspirantes!$F$1,FALSE))</f>
        <v/>
      </c>
      <c r="M49" s="673" t="str">
        <f>IF(ISERROR(VLOOKUP($A49,Aspirantes!$A:$H,Aspirantes!$G$1,FALSE)),"",VLOOKUP($A49,Aspirantes!$A:$H,Aspirantes!$G$1,FALSE))</f>
        <v/>
      </c>
      <c r="N49" s="674" t="str">
        <f>IF(ISERROR(VLOOKUP($A49,Aspirantes!$A:$H,Aspirantes!$H$1,FALSE)),"",VLOOKUP($A49,Aspirantes!$A:$H,Aspirantes!$H$1,FALSE))</f>
        <v/>
      </c>
      <c r="O49" s="153"/>
      <c r="P49" s="756"/>
      <c r="Q49" s="759"/>
      <c r="R49" s="67" t="str">
        <f>IF(AND(Q49&lt;&gt;"",P49=""),"",IF(Q49="SÍ",'19_P2_Lista'!S49,""))</f>
        <v/>
      </c>
      <c r="S49" s="767">
        <f t="shared" si="2"/>
        <v>0</v>
      </c>
      <c r="T49" s="767">
        <f t="shared" si="1"/>
        <v>0</v>
      </c>
      <c r="U49" s="812"/>
      <c r="V49" s="825"/>
      <c r="W49" s="826"/>
      <c r="X49" s="263"/>
      <c r="Y49" s="767"/>
      <c r="Z49" s="767"/>
      <c r="AA49" s="824"/>
      <c r="AB49" s="757"/>
      <c r="AC49" s="83"/>
      <c r="AD49" s="750" t="str">
        <f>IF(R49&lt;&gt;"",'19_P2_Lista'!U49,"")</f>
        <v/>
      </c>
      <c r="AE49" s="518" t="str">
        <f>IF(R49&lt;&gt;"",'19_P2_Lista'!V49,"")</f>
        <v/>
      </c>
      <c r="AF49" s="83"/>
      <c r="AG49" s="1657"/>
      <c r="AH49" s="757"/>
      <c r="AI49" s="1442"/>
      <c r="AJ49" s="2108"/>
      <c r="AK49" s="2108"/>
      <c r="AL49" s="2108"/>
      <c r="AM49" s="2108"/>
      <c r="AN49" s="2108"/>
      <c r="AO49" s="2108"/>
      <c r="AP49" s="2108"/>
      <c r="AQ49" s="1442"/>
      <c r="AR49" s="1442"/>
      <c r="AS49" s="1442"/>
      <c r="AT49" s="1442"/>
      <c r="AU49" s="1442"/>
      <c r="AV49" s="1442"/>
      <c r="AW49" s="1442"/>
      <c r="AX49" s="1442"/>
      <c r="AY49" s="1442"/>
      <c r="AZ49" s="1442"/>
    </row>
    <row r="50" spans="1:52" s="34" customFormat="1" ht="18" customHeight="1" x14ac:dyDescent="0.2">
      <c r="A50" s="73" t="str">
        <f>CONCATENATE('01_Carga'!$M$5,"_",$J50)</f>
        <v>FI__33</v>
      </c>
      <c r="B50" s="1405"/>
      <c r="C50" s="1460" t="str">
        <f>'12_P1_Lista'!T50</f>
        <v/>
      </c>
      <c r="D50" s="1461" t="str">
        <f>'12_P1_Lista'!U50</f>
        <v/>
      </c>
      <c r="E50" s="1405"/>
      <c r="F50" s="1626" t="str">
        <f t="shared" si="0"/>
        <v/>
      </c>
      <c r="G50" s="1405"/>
      <c r="H50" s="1726" t="str">
        <f>IF('14_P2_Convoca'!F51&lt;&gt;"",'14_P2_Convoca'!F51,"")</f>
        <v/>
      </c>
      <c r="I50" s="1606"/>
      <c r="J50" s="1202">
        <v>33</v>
      </c>
      <c r="K50" s="134" t="str">
        <f>IF(ISERROR(VLOOKUP($A50,Aspirantes!$A:$H,Aspirantes!$E$1,FALSE)),"",VLOOKUP($A50,Aspirantes!$A:$H,Aspirantes!$E$1,FALSE))</f>
        <v/>
      </c>
      <c r="L50" s="672" t="str">
        <f>IF(ISERROR(VLOOKUP($A50,Aspirantes!$A:$H,Aspirantes!$F$1,FALSE)),"",VLOOKUP($A50,Aspirantes!$A:$H,Aspirantes!$F$1,FALSE))</f>
        <v/>
      </c>
      <c r="M50" s="673" t="str">
        <f>IF(ISERROR(VLOOKUP($A50,Aspirantes!$A:$H,Aspirantes!$G$1,FALSE)),"",VLOOKUP($A50,Aspirantes!$A:$H,Aspirantes!$G$1,FALSE))</f>
        <v/>
      </c>
      <c r="N50" s="674" t="str">
        <f>IF(ISERROR(VLOOKUP($A50,Aspirantes!$A:$H,Aspirantes!$H$1,FALSE)),"",VLOOKUP($A50,Aspirantes!$A:$H,Aspirantes!$H$1,FALSE))</f>
        <v/>
      </c>
      <c r="O50" s="153"/>
      <c r="P50" s="756"/>
      <c r="Q50" s="759"/>
      <c r="R50" s="67" t="str">
        <f>IF(AND(Q50&lt;&gt;"",P50=""),"",IF(Q50="SÍ",'19_P2_Lista'!S50,""))</f>
        <v/>
      </c>
      <c r="S50" s="767">
        <f t="shared" si="2"/>
        <v>0</v>
      </c>
      <c r="T50" s="767">
        <f t="shared" si="1"/>
        <v>0</v>
      </c>
      <c r="U50" s="812"/>
      <c r="V50" s="825"/>
      <c r="W50" s="826"/>
      <c r="X50" s="263"/>
      <c r="Y50" s="767"/>
      <c r="Z50" s="767"/>
      <c r="AA50" s="824"/>
      <c r="AB50" s="757"/>
      <c r="AC50" s="83"/>
      <c r="AD50" s="750" t="str">
        <f>IF(R50&lt;&gt;"",'19_P2_Lista'!U50,"")</f>
        <v/>
      </c>
      <c r="AE50" s="518" t="str">
        <f>IF(R50&lt;&gt;"",'19_P2_Lista'!V50,"")</f>
        <v/>
      </c>
      <c r="AF50" s="83"/>
      <c r="AG50" s="1657"/>
      <c r="AH50" s="757"/>
      <c r="AI50" s="1442"/>
      <c r="AJ50" s="2108"/>
      <c r="AK50" s="2108"/>
      <c r="AL50" s="2108"/>
      <c r="AM50" s="2108"/>
      <c r="AN50" s="2108"/>
      <c r="AO50" s="2108"/>
      <c r="AP50" s="2108"/>
      <c r="AQ50" s="1442"/>
      <c r="AR50" s="1442"/>
      <c r="AS50" s="1442"/>
      <c r="AT50" s="1442"/>
      <c r="AU50" s="1442"/>
      <c r="AV50" s="1442"/>
      <c r="AW50" s="1442"/>
      <c r="AX50" s="1442"/>
      <c r="AY50" s="1442"/>
      <c r="AZ50" s="1442"/>
    </row>
    <row r="51" spans="1:52" s="34" customFormat="1" ht="18" customHeight="1" x14ac:dyDescent="0.2">
      <c r="A51" s="73" t="str">
        <f>CONCATENATE('01_Carga'!$M$5,"_",$J51)</f>
        <v>FI__34</v>
      </c>
      <c r="B51" s="1405"/>
      <c r="C51" s="1460" t="str">
        <f>'12_P1_Lista'!T51</f>
        <v/>
      </c>
      <c r="D51" s="1461" t="str">
        <f>'12_P1_Lista'!U51</f>
        <v/>
      </c>
      <c r="E51" s="1405"/>
      <c r="F51" s="1626" t="str">
        <f t="shared" si="0"/>
        <v/>
      </c>
      <c r="G51" s="1405"/>
      <c r="H51" s="1726" t="str">
        <f>IF('14_P2_Convoca'!F52&lt;&gt;"",'14_P2_Convoca'!F52,"")</f>
        <v/>
      </c>
      <c r="I51" s="1606"/>
      <c r="J51" s="1202">
        <v>34</v>
      </c>
      <c r="K51" s="134" t="str">
        <f>IF(ISERROR(VLOOKUP($A51,Aspirantes!$A:$H,Aspirantes!$E$1,FALSE)),"",VLOOKUP($A51,Aspirantes!$A:$H,Aspirantes!$E$1,FALSE))</f>
        <v/>
      </c>
      <c r="L51" s="672" t="str">
        <f>IF(ISERROR(VLOOKUP($A51,Aspirantes!$A:$H,Aspirantes!$F$1,FALSE)),"",VLOOKUP($A51,Aspirantes!$A:$H,Aspirantes!$F$1,FALSE))</f>
        <v/>
      </c>
      <c r="M51" s="673" t="str">
        <f>IF(ISERROR(VLOOKUP($A51,Aspirantes!$A:$H,Aspirantes!$G$1,FALSE)),"",VLOOKUP($A51,Aspirantes!$A:$H,Aspirantes!$G$1,FALSE))</f>
        <v/>
      </c>
      <c r="N51" s="674" t="str">
        <f>IF(ISERROR(VLOOKUP($A51,Aspirantes!$A:$H,Aspirantes!$H$1,FALSE)),"",VLOOKUP($A51,Aspirantes!$A:$H,Aspirantes!$H$1,FALSE))</f>
        <v/>
      </c>
      <c r="O51" s="153"/>
      <c r="P51" s="756"/>
      <c r="Q51" s="759"/>
      <c r="R51" s="67" t="str">
        <f>IF(AND(Q51&lt;&gt;"",P51=""),"",IF(Q51="SÍ",'19_P2_Lista'!S51,""))</f>
        <v/>
      </c>
      <c r="S51" s="767">
        <f t="shared" si="2"/>
        <v>0</v>
      </c>
      <c r="T51" s="767">
        <f t="shared" si="1"/>
        <v>0</v>
      </c>
      <c r="U51" s="812"/>
      <c r="V51" s="825"/>
      <c r="W51" s="826"/>
      <c r="X51" s="263"/>
      <c r="Y51" s="767"/>
      <c r="Z51" s="767"/>
      <c r="AA51" s="824"/>
      <c r="AB51" s="757"/>
      <c r="AC51" s="83"/>
      <c r="AD51" s="750" t="str">
        <f>IF(R51&lt;&gt;"",'19_P2_Lista'!U51,"")</f>
        <v/>
      </c>
      <c r="AE51" s="518" t="str">
        <f>IF(R51&lt;&gt;"",'19_P2_Lista'!V51,"")</f>
        <v/>
      </c>
      <c r="AF51" s="83"/>
      <c r="AG51" s="1657"/>
      <c r="AH51" s="757"/>
      <c r="AI51" s="1442"/>
      <c r="AJ51" s="2108"/>
      <c r="AK51" s="2108"/>
      <c r="AL51" s="2108"/>
      <c r="AM51" s="2108"/>
      <c r="AN51" s="2108"/>
      <c r="AO51" s="2108"/>
      <c r="AP51" s="2108"/>
      <c r="AQ51" s="1442"/>
      <c r="AR51" s="1442"/>
      <c r="AS51" s="1442"/>
      <c r="AT51" s="1442"/>
      <c r="AU51" s="1442"/>
      <c r="AV51" s="1442"/>
      <c r="AW51" s="1442"/>
      <c r="AX51" s="1442"/>
      <c r="AY51" s="1442"/>
      <c r="AZ51" s="1442"/>
    </row>
    <row r="52" spans="1:52" s="34" customFormat="1" ht="18" customHeight="1" x14ac:dyDescent="0.2">
      <c r="A52" s="73" t="str">
        <f>CONCATENATE('01_Carga'!$M$5,"_",$J52)</f>
        <v>FI__35</v>
      </c>
      <c r="B52" s="1405"/>
      <c r="C52" s="1460" t="str">
        <f>'12_P1_Lista'!T52</f>
        <v/>
      </c>
      <c r="D52" s="1461" t="str">
        <f>'12_P1_Lista'!U52</f>
        <v/>
      </c>
      <c r="E52" s="1405"/>
      <c r="F52" s="1626" t="str">
        <f t="shared" si="0"/>
        <v/>
      </c>
      <c r="G52" s="1405"/>
      <c r="H52" s="1726" t="str">
        <f>IF('14_P2_Convoca'!F53&lt;&gt;"",'14_P2_Convoca'!F53,"")</f>
        <v/>
      </c>
      <c r="I52" s="1606"/>
      <c r="J52" s="1202">
        <v>35</v>
      </c>
      <c r="K52" s="134" t="str">
        <f>IF(ISERROR(VLOOKUP($A52,Aspirantes!$A:$H,Aspirantes!$E$1,FALSE)),"",VLOOKUP($A52,Aspirantes!$A:$H,Aspirantes!$E$1,FALSE))</f>
        <v/>
      </c>
      <c r="L52" s="672" t="str">
        <f>IF(ISERROR(VLOOKUP($A52,Aspirantes!$A:$H,Aspirantes!$F$1,FALSE)),"",VLOOKUP($A52,Aspirantes!$A:$H,Aspirantes!$F$1,FALSE))</f>
        <v/>
      </c>
      <c r="M52" s="673" t="str">
        <f>IF(ISERROR(VLOOKUP($A52,Aspirantes!$A:$H,Aspirantes!$G$1,FALSE)),"",VLOOKUP($A52,Aspirantes!$A:$H,Aspirantes!$G$1,FALSE))</f>
        <v/>
      </c>
      <c r="N52" s="674" t="str">
        <f>IF(ISERROR(VLOOKUP($A52,Aspirantes!$A:$H,Aspirantes!$H$1,FALSE)),"",VLOOKUP($A52,Aspirantes!$A:$H,Aspirantes!$H$1,FALSE))</f>
        <v/>
      </c>
      <c r="O52" s="153"/>
      <c r="P52" s="756"/>
      <c r="Q52" s="759"/>
      <c r="R52" s="67" t="str">
        <f>IF(AND(Q52&lt;&gt;"",P52=""),"",IF(Q52="SÍ",'19_P2_Lista'!S52,""))</f>
        <v/>
      </c>
      <c r="S52" s="767">
        <f t="shared" si="2"/>
        <v>0</v>
      </c>
      <c r="T52" s="767">
        <f t="shared" si="1"/>
        <v>0</v>
      </c>
      <c r="U52" s="812"/>
      <c r="V52" s="825"/>
      <c r="W52" s="826"/>
      <c r="X52" s="263"/>
      <c r="Y52" s="767"/>
      <c r="Z52" s="767"/>
      <c r="AA52" s="824"/>
      <c r="AB52" s="757"/>
      <c r="AC52" s="83"/>
      <c r="AD52" s="750" t="str">
        <f>IF(R52&lt;&gt;"",'19_P2_Lista'!U52,"")</f>
        <v/>
      </c>
      <c r="AE52" s="518" t="str">
        <f>IF(R52&lt;&gt;"",'19_P2_Lista'!V52,"")</f>
        <v/>
      </c>
      <c r="AF52" s="83"/>
      <c r="AG52" s="1657"/>
      <c r="AH52" s="757"/>
      <c r="AI52" s="1442"/>
      <c r="AJ52" s="2108"/>
      <c r="AK52" s="2108"/>
      <c r="AL52" s="2108"/>
      <c r="AM52" s="2108"/>
      <c r="AN52" s="2108"/>
      <c r="AO52" s="2108"/>
      <c r="AP52" s="2108"/>
      <c r="AQ52" s="1442"/>
      <c r="AR52" s="1442"/>
      <c r="AS52" s="1442"/>
      <c r="AT52" s="1442"/>
      <c r="AU52" s="1442"/>
      <c r="AV52" s="1442"/>
      <c r="AW52" s="1442"/>
      <c r="AX52" s="1442"/>
      <c r="AY52" s="1442"/>
      <c r="AZ52" s="1442"/>
    </row>
    <row r="53" spans="1:52" s="34" customFormat="1" ht="18" customHeight="1" x14ac:dyDescent="0.2">
      <c r="A53" s="73" t="str">
        <f>CONCATENATE('01_Carga'!$M$5,"_",$J53)</f>
        <v>FI__36</v>
      </c>
      <c r="B53" s="1405"/>
      <c r="C53" s="1460" t="str">
        <f>'12_P1_Lista'!T53</f>
        <v/>
      </c>
      <c r="D53" s="1461" t="str">
        <f>'12_P1_Lista'!U53</f>
        <v/>
      </c>
      <c r="E53" s="1405"/>
      <c r="F53" s="1626" t="str">
        <f t="shared" si="0"/>
        <v/>
      </c>
      <c r="G53" s="1405"/>
      <c r="H53" s="1726" t="str">
        <f>IF('14_P2_Convoca'!F54&lt;&gt;"",'14_P2_Convoca'!F54,"")</f>
        <v/>
      </c>
      <c r="I53" s="1606"/>
      <c r="J53" s="1202">
        <v>36</v>
      </c>
      <c r="K53" s="134" t="str">
        <f>IF(ISERROR(VLOOKUP($A53,Aspirantes!$A:$H,Aspirantes!$E$1,FALSE)),"",VLOOKUP($A53,Aspirantes!$A:$H,Aspirantes!$E$1,FALSE))</f>
        <v/>
      </c>
      <c r="L53" s="672" t="str">
        <f>IF(ISERROR(VLOOKUP($A53,Aspirantes!$A:$H,Aspirantes!$F$1,FALSE)),"",VLOOKUP($A53,Aspirantes!$A:$H,Aspirantes!$F$1,FALSE))</f>
        <v/>
      </c>
      <c r="M53" s="673" t="str">
        <f>IF(ISERROR(VLOOKUP($A53,Aspirantes!$A:$H,Aspirantes!$G$1,FALSE)),"",VLOOKUP($A53,Aspirantes!$A:$H,Aspirantes!$G$1,FALSE))</f>
        <v/>
      </c>
      <c r="N53" s="674" t="str">
        <f>IF(ISERROR(VLOOKUP($A53,Aspirantes!$A:$H,Aspirantes!$H$1,FALSE)),"",VLOOKUP($A53,Aspirantes!$A:$H,Aspirantes!$H$1,FALSE))</f>
        <v/>
      </c>
      <c r="O53" s="153"/>
      <c r="P53" s="756"/>
      <c r="Q53" s="759"/>
      <c r="R53" s="67" t="str">
        <f>IF(AND(Q53&lt;&gt;"",P53=""),"",IF(Q53="SÍ",'19_P2_Lista'!S53,""))</f>
        <v/>
      </c>
      <c r="S53" s="767">
        <f t="shared" si="2"/>
        <v>0</v>
      </c>
      <c r="T53" s="767">
        <f t="shared" si="1"/>
        <v>0</v>
      </c>
      <c r="U53" s="812"/>
      <c r="V53" s="825"/>
      <c r="W53" s="826"/>
      <c r="X53" s="263"/>
      <c r="Y53" s="767"/>
      <c r="Z53" s="767"/>
      <c r="AA53" s="824"/>
      <c r="AB53" s="757"/>
      <c r="AC53" s="83"/>
      <c r="AD53" s="750" t="str">
        <f>IF(R53&lt;&gt;"",'19_P2_Lista'!U53,"")</f>
        <v/>
      </c>
      <c r="AE53" s="518" t="str">
        <f>IF(R53&lt;&gt;"",'19_P2_Lista'!V53,"")</f>
        <v/>
      </c>
      <c r="AF53" s="83"/>
      <c r="AG53" s="1657"/>
      <c r="AH53" s="757"/>
      <c r="AI53" s="1442"/>
      <c r="AJ53" s="2108"/>
      <c r="AK53" s="2108"/>
      <c r="AL53" s="2108"/>
      <c r="AM53" s="2108"/>
      <c r="AN53" s="2108"/>
      <c r="AO53" s="2108"/>
      <c r="AP53" s="2108"/>
      <c r="AQ53" s="1442"/>
      <c r="AR53" s="1442"/>
      <c r="AS53" s="1442"/>
      <c r="AT53" s="1442"/>
      <c r="AU53" s="1442"/>
      <c r="AV53" s="1442"/>
      <c r="AW53" s="1442"/>
      <c r="AX53" s="1442"/>
      <c r="AY53" s="1442"/>
      <c r="AZ53" s="1442"/>
    </row>
    <row r="54" spans="1:52" s="34" customFormat="1" ht="18" customHeight="1" x14ac:dyDescent="0.2">
      <c r="A54" s="73" t="str">
        <f>CONCATENATE('01_Carga'!$M$5,"_",$J54)</f>
        <v>FI__37</v>
      </c>
      <c r="B54" s="1405"/>
      <c r="C54" s="1460" t="str">
        <f>'12_P1_Lista'!T54</f>
        <v/>
      </c>
      <c r="D54" s="1461" t="str">
        <f>'12_P1_Lista'!U54</f>
        <v/>
      </c>
      <c r="E54" s="1405"/>
      <c r="F54" s="1626" t="str">
        <f t="shared" si="0"/>
        <v/>
      </c>
      <c r="G54" s="1405"/>
      <c r="H54" s="1726" t="str">
        <f>IF('14_P2_Convoca'!F55&lt;&gt;"",'14_P2_Convoca'!F55,"")</f>
        <v/>
      </c>
      <c r="I54" s="1606"/>
      <c r="J54" s="1202">
        <v>37</v>
      </c>
      <c r="K54" s="134" t="str">
        <f>IF(ISERROR(VLOOKUP($A54,Aspirantes!$A:$H,Aspirantes!$E$1,FALSE)),"",VLOOKUP($A54,Aspirantes!$A:$H,Aspirantes!$E$1,FALSE))</f>
        <v/>
      </c>
      <c r="L54" s="672" t="str">
        <f>IF(ISERROR(VLOOKUP($A54,Aspirantes!$A:$H,Aspirantes!$F$1,FALSE)),"",VLOOKUP($A54,Aspirantes!$A:$H,Aspirantes!$F$1,FALSE))</f>
        <v/>
      </c>
      <c r="M54" s="673" t="str">
        <f>IF(ISERROR(VLOOKUP($A54,Aspirantes!$A:$H,Aspirantes!$G$1,FALSE)),"",VLOOKUP($A54,Aspirantes!$A:$H,Aspirantes!$G$1,FALSE))</f>
        <v/>
      </c>
      <c r="N54" s="674" t="str">
        <f>IF(ISERROR(VLOOKUP($A54,Aspirantes!$A:$H,Aspirantes!$H$1,FALSE)),"",VLOOKUP($A54,Aspirantes!$A:$H,Aspirantes!$H$1,FALSE))</f>
        <v/>
      </c>
      <c r="O54" s="153"/>
      <c r="P54" s="756"/>
      <c r="Q54" s="759"/>
      <c r="R54" s="67" t="str">
        <f>IF(AND(Q54&lt;&gt;"",P54=""),"",IF(Q54="SÍ",'19_P2_Lista'!S54,""))</f>
        <v/>
      </c>
      <c r="S54" s="767">
        <f t="shared" si="2"/>
        <v>0</v>
      </c>
      <c r="T54" s="767">
        <f t="shared" si="1"/>
        <v>0</v>
      </c>
      <c r="U54" s="812"/>
      <c r="V54" s="825"/>
      <c r="W54" s="826"/>
      <c r="X54" s="263"/>
      <c r="Y54" s="767"/>
      <c r="Z54" s="767"/>
      <c r="AA54" s="824"/>
      <c r="AB54" s="757"/>
      <c r="AC54" s="83"/>
      <c r="AD54" s="750" t="str">
        <f>IF(R54&lt;&gt;"",'19_P2_Lista'!U54,"")</f>
        <v/>
      </c>
      <c r="AE54" s="518" t="str">
        <f>IF(R54&lt;&gt;"",'19_P2_Lista'!V54,"")</f>
        <v/>
      </c>
      <c r="AF54" s="83"/>
      <c r="AG54" s="1657"/>
      <c r="AH54" s="757"/>
      <c r="AI54" s="1442"/>
      <c r="AJ54" s="2108"/>
      <c r="AK54" s="2108"/>
      <c r="AL54" s="2108"/>
      <c r="AM54" s="2108"/>
      <c r="AN54" s="2108"/>
      <c r="AO54" s="2108"/>
      <c r="AP54" s="2108"/>
      <c r="AQ54" s="1442"/>
      <c r="AR54" s="1442"/>
      <c r="AS54" s="1442"/>
      <c r="AT54" s="1442"/>
      <c r="AU54" s="1442"/>
      <c r="AV54" s="1442"/>
      <c r="AW54" s="1442"/>
      <c r="AX54" s="1442"/>
      <c r="AY54" s="1442"/>
      <c r="AZ54" s="1442"/>
    </row>
    <row r="55" spans="1:52" s="34" customFormat="1" ht="18" customHeight="1" x14ac:dyDescent="0.2">
      <c r="A55" s="73" t="str">
        <f>CONCATENATE('01_Carga'!$M$5,"_",$J55)</f>
        <v>FI__38</v>
      </c>
      <c r="B55" s="1405"/>
      <c r="C55" s="1460" t="str">
        <f>'12_P1_Lista'!T55</f>
        <v/>
      </c>
      <c r="D55" s="1461" t="str">
        <f>'12_P1_Lista'!U55</f>
        <v/>
      </c>
      <c r="E55" s="1405"/>
      <c r="F55" s="1626" t="str">
        <f t="shared" si="0"/>
        <v/>
      </c>
      <c r="G55" s="1405"/>
      <c r="H55" s="1726" t="str">
        <f>IF('14_P2_Convoca'!F56&lt;&gt;"",'14_P2_Convoca'!F56,"")</f>
        <v/>
      </c>
      <c r="I55" s="1606"/>
      <c r="J55" s="1202">
        <v>38</v>
      </c>
      <c r="K55" s="134" t="str">
        <f>IF(ISERROR(VLOOKUP($A55,Aspirantes!$A:$H,Aspirantes!$E$1,FALSE)),"",VLOOKUP($A55,Aspirantes!$A:$H,Aspirantes!$E$1,FALSE))</f>
        <v/>
      </c>
      <c r="L55" s="672" t="str">
        <f>IF(ISERROR(VLOOKUP($A55,Aspirantes!$A:$H,Aspirantes!$F$1,FALSE)),"",VLOOKUP($A55,Aspirantes!$A:$H,Aspirantes!$F$1,FALSE))</f>
        <v/>
      </c>
      <c r="M55" s="673" t="str">
        <f>IF(ISERROR(VLOOKUP($A55,Aspirantes!$A:$H,Aspirantes!$G$1,FALSE)),"",VLOOKUP($A55,Aspirantes!$A:$H,Aspirantes!$G$1,FALSE))</f>
        <v/>
      </c>
      <c r="N55" s="674" t="str">
        <f>IF(ISERROR(VLOOKUP($A55,Aspirantes!$A:$H,Aspirantes!$H$1,FALSE)),"",VLOOKUP($A55,Aspirantes!$A:$H,Aspirantes!$H$1,FALSE))</f>
        <v/>
      </c>
      <c r="O55" s="153"/>
      <c r="P55" s="756"/>
      <c r="Q55" s="759"/>
      <c r="R55" s="67" t="str">
        <f>IF(AND(Q55&lt;&gt;"",P55=""),"",IF(Q55="SÍ",'19_P2_Lista'!S55,""))</f>
        <v/>
      </c>
      <c r="S55" s="767">
        <f t="shared" si="2"/>
        <v>0</v>
      </c>
      <c r="T55" s="767">
        <f t="shared" si="1"/>
        <v>0</v>
      </c>
      <c r="U55" s="812"/>
      <c r="V55" s="825"/>
      <c r="W55" s="826"/>
      <c r="X55" s="263"/>
      <c r="Y55" s="767"/>
      <c r="Z55" s="767"/>
      <c r="AA55" s="824"/>
      <c r="AB55" s="757"/>
      <c r="AC55" s="83"/>
      <c r="AD55" s="750" t="str">
        <f>IF(R55&lt;&gt;"",'19_P2_Lista'!U55,"")</f>
        <v/>
      </c>
      <c r="AE55" s="518" t="str">
        <f>IF(R55&lt;&gt;"",'19_P2_Lista'!V55,"")</f>
        <v/>
      </c>
      <c r="AF55" s="83"/>
      <c r="AG55" s="1657"/>
      <c r="AH55" s="757"/>
      <c r="AI55" s="1442"/>
      <c r="AJ55" s="2108"/>
      <c r="AK55" s="2108"/>
      <c r="AL55" s="2108"/>
      <c r="AM55" s="2108"/>
      <c r="AN55" s="2108"/>
      <c r="AO55" s="2108"/>
      <c r="AP55" s="2108"/>
      <c r="AQ55" s="1442"/>
      <c r="AR55" s="1442"/>
      <c r="AS55" s="1442"/>
      <c r="AT55" s="1442"/>
      <c r="AU55" s="1442"/>
      <c r="AV55" s="1442"/>
      <c r="AW55" s="1442"/>
      <c r="AX55" s="1442"/>
      <c r="AY55" s="1442"/>
      <c r="AZ55" s="1442"/>
    </row>
    <row r="56" spans="1:52" s="34" customFormat="1" ht="18" customHeight="1" x14ac:dyDescent="0.2">
      <c r="A56" s="73" t="str">
        <f>CONCATENATE('01_Carga'!$M$5,"_",$J56)</f>
        <v>FI__39</v>
      </c>
      <c r="B56" s="1405"/>
      <c r="C56" s="1460" t="str">
        <f>'12_P1_Lista'!T56</f>
        <v/>
      </c>
      <c r="D56" s="1461" t="str">
        <f>'12_P1_Lista'!U56</f>
        <v/>
      </c>
      <c r="E56" s="1405"/>
      <c r="F56" s="1626" t="str">
        <f t="shared" si="0"/>
        <v/>
      </c>
      <c r="G56" s="1405"/>
      <c r="H56" s="1726" t="str">
        <f>IF('14_P2_Convoca'!F57&lt;&gt;"",'14_P2_Convoca'!F57,"")</f>
        <v/>
      </c>
      <c r="I56" s="1606"/>
      <c r="J56" s="1202">
        <v>39</v>
      </c>
      <c r="K56" s="134" t="str">
        <f>IF(ISERROR(VLOOKUP($A56,Aspirantes!$A:$H,Aspirantes!$E$1,FALSE)),"",VLOOKUP($A56,Aspirantes!$A:$H,Aspirantes!$E$1,FALSE))</f>
        <v/>
      </c>
      <c r="L56" s="672" t="str">
        <f>IF(ISERROR(VLOOKUP($A56,Aspirantes!$A:$H,Aspirantes!$F$1,FALSE)),"",VLOOKUP($A56,Aspirantes!$A:$H,Aspirantes!$F$1,FALSE))</f>
        <v/>
      </c>
      <c r="M56" s="673" t="str">
        <f>IF(ISERROR(VLOOKUP($A56,Aspirantes!$A:$H,Aspirantes!$G$1,FALSE)),"",VLOOKUP($A56,Aspirantes!$A:$H,Aspirantes!$G$1,FALSE))</f>
        <v/>
      </c>
      <c r="N56" s="674" t="str">
        <f>IF(ISERROR(VLOOKUP($A56,Aspirantes!$A:$H,Aspirantes!$H$1,FALSE)),"",VLOOKUP($A56,Aspirantes!$A:$H,Aspirantes!$H$1,FALSE))</f>
        <v/>
      </c>
      <c r="O56" s="153"/>
      <c r="P56" s="756"/>
      <c r="Q56" s="759"/>
      <c r="R56" s="67" t="str">
        <f>IF(AND(Q56&lt;&gt;"",P56=""),"",IF(Q56="SÍ",'19_P2_Lista'!S56,""))</f>
        <v/>
      </c>
      <c r="S56" s="767">
        <f t="shared" si="2"/>
        <v>0</v>
      </c>
      <c r="T56" s="767">
        <f t="shared" si="1"/>
        <v>0</v>
      </c>
      <c r="U56" s="812"/>
      <c r="V56" s="825"/>
      <c r="W56" s="826"/>
      <c r="X56" s="263"/>
      <c r="Y56" s="767"/>
      <c r="Z56" s="767"/>
      <c r="AA56" s="824"/>
      <c r="AB56" s="757"/>
      <c r="AC56" s="83"/>
      <c r="AD56" s="750" t="str">
        <f>IF(R56&lt;&gt;"",'19_P2_Lista'!U56,"")</f>
        <v/>
      </c>
      <c r="AE56" s="518" t="str">
        <f>IF(R56&lt;&gt;"",'19_P2_Lista'!V56,"")</f>
        <v/>
      </c>
      <c r="AF56" s="83"/>
      <c r="AG56" s="1657"/>
      <c r="AH56" s="757"/>
      <c r="AI56" s="1442"/>
      <c r="AJ56" s="2108"/>
      <c r="AK56" s="2108"/>
      <c r="AL56" s="2108"/>
      <c r="AM56" s="2108"/>
      <c r="AN56" s="2108"/>
      <c r="AO56" s="2108"/>
      <c r="AP56" s="2108"/>
      <c r="AQ56" s="1442"/>
      <c r="AR56" s="1442"/>
      <c r="AS56" s="1442"/>
      <c r="AT56" s="1442"/>
      <c r="AU56" s="1442"/>
      <c r="AV56" s="1442"/>
      <c r="AW56" s="1442"/>
      <c r="AX56" s="1442"/>
      <c r="AY56" s="1442"/>
      <c r="AZ56" s="1442"/>
    </row>
    <row r="57" spans="1:52" s="34" customFormat="1" ht="18" customHeight="1" x14ac:dyDescent="0.2">
      <c r="A57" s="73" t="str">
        <f>CONCATENATE('01_Carga'!$M$5,"_",$J57)</f>
        <v>FI__40</v>
      </c>
      <c r="B57" s="1405"/>
      <c r="C57" s="1460" t="str">
        <f>'12_P1_Lista'!T57</f>
        <v/>
      </c>
      <c r="D57" s="1461" t="str">
        <f>'12_P1_Lista'!U57</f>
        <v/>
      </c>
      <c r="E57" s="1405"/>
      <c r="F57" s="1626" t="str">
        <f t="shared" si="0"/>
        <v/>
      </c>
      <c r="G57" s="1405"/>
      <c r="H57" s="1726" t="str">
        <f>IF('14_P2_Convoca'!F58&lt;&gt;"",'14_P2_Convoca'!F58,"")</f>
        <v/>
      </c>
      <c r="I57" s="1606"/>
      <c r="J57" s="1202">
        <v>40</v>
      </c>
      <c r="K57" s="134" t="str">
        <f>IF(ISERROR(VLOOKUP($A57,Aspirantes!$A:$H,Aspirantes!$E$1,FALSE)),"",VLOOKUP($A57,Aspirantes!$A:$H,Aspirantes!$E$1,FALSE))</f>
        <v/>
      </c>
      <c r="L57" s="672" t="str">
        <f>IF(ISERROR(VLOOKUP($A57,Aspirantes!$A:$H,Aspirantes!$F$1,FALSE)),"",VLOOKUP($A57,Aspirantes!$A:$H,Aspirantes!$F$1,FALSE))</f>
        <v/>
      </c>
      <c r="M57" s="673" t="str">
        <f>IF(ISERROR(VLOOKUP($A57,Aspirantes!$A:$H,Aspirantes!$G$1,FALSE)),"",VLOOKUP($A57,Aspirantes!$A:$H,Aspirantes!$G$1,FALSE))</f>
        <v/>
      </c>
      <c r="N57" s="674" t="str">
        <f>IF(ISERROR(VLOOKUP($A57,Aspirantes!$A:$H,Aspirantes!$H$1,FALSE)),"",VLOOKUP($A57,Aspirantes!$A:$H,Aspirantes!$H$1,FALSE))</f>
        <v/>
      </c>
      <c r="O57" s="153"/>
      <c r="P57" s="756"/>
      <c r="Q57" s="759"/>
      <c r="R57" s="67" t="str">
        <f>IF(AND(Q57&lt;&gt;"",P57=""),"",IF(Q57="SÍ",'19_P2_Lista'!S57,""))</f>
        <v/>
      </c>
      <c r="S57" s="767">
        <f t="shared" si="2"/>
        <v>0</v>
      </c>
      <c r="T57" s="767">
        <f t="shared" si="1"/>
        <v>0</v>
      </c>
      <c r="U57" s="812"/>
      <c r="V57" s="825"/>
      <c r="W57" s="826"/>
      <c r="X57" s="263"/>
      <c r="Y57" s="767"/>
      <c r="Z57" s="767"/>
      <c r="AA57" s="824"/>
      <c r="AB57" s="757"/>
      <c r="AC57" s="83"/>
      <c r="AD57" s="750" t="str">
        <f>IF(R57&lt;&gt;"",'19_P2_Lista'!U57,"")</f>
        <v/>
      </c>
      <c r="AE57" s="518" t="str">
        <f>IF(R57&lt;&gt;"",'19_P2_Lista'!V57,"")</f>
        <v/>
      </c>
      <c r="AF57" s="83"/>
      <c r="AG57" s="1657"/>
      <c r="AH57" s="757"/>
      <c r="AI57" s="1442"/>
      <c r="AJ57" s="2108"/>
      <c r="AK57" s="2108"/>
      <c r="AL57" s="2108"/>
      <c r="AM57" s="2108"/>
      <c r="AN57" s="2108"/>
      <c r="AO57" s="2108"/>
      <c r="AP57" s="2108"/>
      <c r="AQ57" s="1442"/>
      <c r="AR57" s="1442"/>
      <c r="AS57" s="1442"/>
      <c r="AT57" s="1442"/>
      <c r="AU57" s="1442"/>
      <c r="AV57" s="1442"/>
      <c r="AW57" s="1442"/>
      <c r="AX57" s="1442"/>
      <c r="AY57" s="1442"/>
      <c r="AZ57" s="1442"/>
    </row>
    <row r="58" spans="1:52" s="34" customFormat="1" ht="18" customHeight="1" x14ac:dyDescent="0.2">
      <c r="A58" s="73" t="str">
        <f>CONCATENATE('01_Carga'!$M$5,"_",$J58)</f>
        <v>FI__41</v>
      </c>
      <c r="B58" s="1405"/>
      <c r="C58" s="1460" t="str">
        <f>'12_P1_Lista'!T58</f>
        <v/>
      </c>
      <c r="D58" s="1461" t="str">
        <f>'12_P1_Lista'!U58</f>
        <v/>
      </c>
      <c r="E58" s="1405"/>
      <c r="F58" s="1626" t="str">
        <f t="shared" si="0"/>
        <v/>
      </c>
      <c r="G58" s="1405"/>
      <c r="H58" s="1726" t="str">
        <f>IF('14_P2_Convoca'!F59&lt;&gt;"",'14_P2_Convoca'!F59,"")</f>
        <v/>
      </c>
      <c r="I58" s="1606"/>
      <c r="J58" s="1202">
        <v>41</v>
      </c>
      <c r="K58" s="134" t="str">
        <f>IF(ISERROR(VLOOKUP($A58,Aspirantes!$A:$H,Aspirantes!$E$1,FALSE)),"",VLOOKUP($A58,Aspirantes!$A:$H,Aspirantes!$E$1,FALSE))</f>
        <v/>
      </c>
      <c r="L58" s="672" t="str">
        <f>IF(ISERROR(VLOOKUP($A58,Aspirantes!$A:$H,Aspirantes!$F$1,FALSE)),"",VLOOKUP($A58,Aspirantes!$A:$H,Aspirantes!$F$1,FALSE))</f>
        <v/>
      </c>
      <c r="M58" s="673" t="str">
        <f>IF(ISERROR(VLOOKUP($A58,Aspirantes!$A:$H,Aspirantes!$G$1,FALSE)),"",VLOOKUP($A58,Aspirantes!$A:$H,Aspirantes!$G$1,FALSE))</f>
        <v/>
      </c>
      <c r="N58" s="674" t="str">
        <f>IF(ISERROR(VLOOKUP($A58,Aspirantes!$A:$H,Aspirantes!$H$1,FALSE)),"",VLOOKUP($A58,Aspirantes!$A:$H,Aspirantes!$H$1,FALSE))</f>
        <v/>
      </c>
      <c r="O58" s="153"/>
      <c r="P58" s="756"/>
      <c r="Q58" s="759"/>
      <c r="R58" s="67" t="str">
        <f>IF(AND(Q58&lt;&gt;"",P58=""),"",IF(Q58="SÍ",'19_P2_Lista'!S58,""))</f>
        <v/>
      </c>
      <c r="S58" s="767">
        <f t="shared" si="2"/>
        <v>0</v>
      </c>
      <c r="T58" s="767">
        <f t="shared" si="1"/>
        <v>0</v>
      </c>
      <c r="U58" s="812"/>
      <c r="V58" s="825"/>
      <c r="W58" s="826"/>
      <c r="X58" s="263"/>
      <c r="Y58" s="767"/>
      <c r="Z58" s="767"/>
      <c r="AA58" s="824"/>
      <c r="AB58" s="757"/>
      <c r="AC58" s="83"/>
      <c r="AD58" s="750" t="str">
        <f>IF(R58&lt;&gt;"",'19_P2_Lista'!U58,"")</f>
        <v/>
      </c>
      <c r="AE58" s="518" t="str">
        <f>IF(R58&lt;&gt;"",'19_P2_Lista'!V58,"")</f>
        <v/>
      </c>
      <c r="AF58" s="83"/>
      <c r="AG58" s="1657"/>
      <c r="AH58" s="757"/>
      <c r="AI58" s="1442"/>
      <c r="AJ58" s="2108"/>
      <c r="AK58" s="2108"/>
      <c r="AL58" s="2108"/>
      <c r="AM58" s="2108"/>
      <c r="AN58" s="2108"/>
      <c r="AO58" s="2108"/>
      <c r="AP58" s="2108"/>
      <c r="AQ58" s="1442"/>
      <c r="AR58" s="1442"/>
      <c r="AS58" s="1442"/>
      <c r="AT58" s="1442"/>
      <c r="AU58" s="1442"/>
      <c r="AV58" s="1442"/>
      <c r="AW58" s="1442"/>
      <c r="AX58" s="1442"/>
      <c r="AY58" s="1442"/>
      <c r="AZ58" s="1442"/>
    </row>
    <row r="59" spans="1:52" s="34" customFormat="1" ht="18" customHeight="1" x14ac:dyDescent="0.2">
      <c r="A59" s="73" t="str">
        <f>CONCATENATE('01_Carga'!$M$5,"_",$J59)</f>
        <v>FI__42</v>
      </c>
      <c r="B59" s="1405"/>
      <c r="C59" s="1460" t="str">
        <f>'12_P1_Lista'!T59</f>
        <v/>
      </c>
      <c r="D59" s="1461" t="str">
        <f>'12_P1_Lista'!U59</f>
        <v/>
      </c>
      <c r="E59" s="1405"/>
      <c r="F59" s="1626" t="str">
        <f t="shared" si="0"/>
        <v/>
      </c>
      <c r="G59" s="1405"/>
      <c r="H59" s="1726" t="str">
        <f>IF('14_P2_Convoca'!F60&lt;&gt;"",'14_P2_Convoca'!F60,"")</f>
        <v/>
      </c>
      <c r="I59" s="1606"/>
      <c r="J59" s="1202">
        <v>42</v>
      </c>
      <c r="K59" s="134" t="str">
        <f>IF(ISERROR(VLOOKUP($A59,Aspirantes!$A:$H,Aspirantes!$E$1,FALSE)),"",VLOOKUP($A59,Aspirantes!$A:$H,Aspirantes!$E$1,FALSE))</f>
        <v/>
      </c>
      <c r="L59" s="672" t="str">
        <f>IF(ISERROR(VLOOKUP($A59,Aspirantes!$A:$H,Aspirantes!$F$1,FALSE)),"",VLOOKUP($A59,Aspirantes!$A:$H,Aspirantes!$F$1,FALSE))</f>
        <v/>
      </c>
      <c r="M59" s="673" t="str">
        <f>IF(ISERROR(VLOOKUP($A59,Aspirantes!$A:$H,Aspirantes!$G$1,FALSE)),"",VLOOKUP($A59,Aspirantes!$A:$H,Aspirantes!$G$1,FALSE))</f>
        <v/>
      </c>
      <c r="N59" s="674" t="str">
        <f>IF(ISERROR(VLOOKUP($A59,Aspirantes!$A:$H,Aspirantes!$H$1,FALSE)),"",VLOOKUP($A59,Aspirantes!$A:$H,Aspirantes!$H$1,FALSE))</f>
        <v/>
      </c>
      <c r="O59" s="153"/>
      <c r="P59" s="756"/>
      <c r="Q59" s="759"/>
      <c r="R59" s="67" t="str">
        <f>IF(AND(Q59&lt;&gt;"",P59=""),"",IF(Q59="SÍ",'19_P2_Lista'!S59,""))</f>
        <v/>
      </c>
      <c r="S59" s="767">
        <f t="shared" si="2"/>
        <v>0</v>
      </c>
      <c r="T59" s="767">
        <f t="shared" si="1"/>
        <v>0</v>
      </c>
      <c r="U59" s="812"/>
      <c r="V59" s="825"/>
      <c r="W59" s="826"/>
      <c r="X59" s="263"/>
      <c r="Y59" s="767"/>
      <c r="Z59" s="767"/>
      <c r="AA59" s="824"/>
      <c r="AB59" s="757"/>
      <c r="AC59" s="83"/>
      <c r="AD59" s="750" t="str">
        <f>IF(R59&lt;&gt;"",'19_P2_Lista'!U59,"")</f>
        <v/>
      </c>
      <c r="AE59" s="518" t="str">
        <f>IF(R59&lt;&gt;"",'19_P2_Lista'!V59,"")</f>
        <v/>
      </c>
      <c r="AF59" s="83"/>
      <c r="AG59" s="1657"/>
      <c r="AH59" s="757"/>
      <c r="AI59" s="1442"/>
      <c r="AJ59" s="2108"/>
      <c r="AK59" s="2108"/>
      <c r="AL59" s="2108"/>
      <c r="AM59" s="2108"/>
      <c r="AN59" s="2108"/>
      <c r="AO59" s="2108"/>
      <c r="AP59" s="2108"/>
      <c r="AQ59" s="1442"/>
      <c r="AR59" s="1442"/>
      <c r="AS59" s="1442"/>
      <c r="AT59" s="1442"/>
      <c r="AU59" s="1442"/>
      <c r="AV59" s="1442"/>
      <c r="AW59" s="1442"/>
      <c r="AX59" s="1442"/>
      <c r="AY59" s="1442"/>
      <c r="AZ59" s="1442"/>
    </row>
    <row r="60" spans="1:52" s="34" customFormat="1" ht="18" customHeight="1" x14ac:dyDescent="0.2">
      <c r="A60" s="73" t="str">
        <f>CONCATENATE('01_Carga'!$M$5,"_",$J60)</f>
        <v>FI__43</v>
      </c>
      <c r="B60" s="1405"/>
      <c r="C60" s="1460" t="str">
        <f>'12_P1_Lista'!T60</f>
        <v/>
      </c>
      <c r="D60" s="1461" t="str">
        <f>'12_P1_Lista'!U60</f>
        <v/>
      </c>
      <c r="E60" s="1405"/>
      <c r="F60" s="1626" t="str">
        <f t="shared" si="0"/>
        <v/>
      </c>
      <c r="G60" s="1405"/>
      <c r="H60" s="1726" t="str">
        <f>IF('14_P2_Convoca'!F61&lt;&gt;"",'14_P2_Convoca'!F61,"")</f>
        <v/>
      </c>
      <c r="I60" s="1606"/>
      <c r="J60" s="1202">
        <v>43</v>
      </c>
      <c r="K60" s="134" t="str">
        <f>IF(ISERROR(VLOOKUP($A60,Aspirantes!$A:$H,Aspirantes!$E$1,FALSE)),"",VLOOKUP($A60,Aspirantes!$A:$H,Aspirantes!$E$1,FALSE))</f>
        <v/>
      </c>
      <c r="L60" s="672" t="str">
        <f>IF(ISERROR(VLOOKUP($A60,Aspirantes!$A:$H,Aspirantes!$F$1,FALSE)),"",VLOOKUP($A60,Aspirantes!$A:$H,Aspirantes!$F$1,FALSE))</f>
        <v/>
      </c>
      <c r="M60" s="673" t="str">
        <f>IF(ISERROR(VLOOKUP($A60,Aspirantes!$A:$H,Aspirantes!$G$1,FALSE)),"",VLOOKUP($A60,Aspirantes!$A:$H,Aspirantes!$G$1,FALSE))</f>
        <v/>
      </c>
      <c r="N60" s="674" t="str">
        <f>IF(ISERROR(VLOOKUP($A60,Aspirantes!$A:$H,Aspirantes!$H$1,FALSE)),"",VLOOKUP($A60,Aspirantes!$A:$H,Aspirantes!$H$1,FALSE))</f>
        <v/>
      </c>
      <c r="O60" s="153"/>
      <c r="P60" s="756"/>
      <c r="Q60" s="759"/>
      <c r="R60" s="67" t="str">
        <f>IF(AND(Q60&lt;&gt;"",P60=""),"",IF(Q60="SÍ",'19_P2_Lista'!S60,""))</f>
        <v/>
      </c>
      <c r="S60" s="767">
        <f t="shared" si="2"/>
        <v>0</v>
      </c>
      <c r="T60" s="767">
        <f t="shared" si="1"/>
        <v>0</v>
      </c>
      <c r="U60" s="812"/>
      <c r="V60" s="825"/>
      <c r="W60" s="826"/>
      <c r="X60" s="263"/>
      <c r="Y60" s="767"/>
      <c r="Z60" s="767"/>
      <c r="AA60" s="824"/>
      <c r="AB60" s="757"/>
      <c r="AC60" s="83"/>
      <c r="AD60" s="750" t="str">
        <f>IF(R60&lt;&gt;"",'19_P2_Lista'!U60,"")</f>
        <v/>
      </c>
      <c r="AE60" s="518" t="str">
        <f>IF(R60&lt;&gt;"",'19_P2_Lista'!V60,"")</f>
        <v/>
      </c>
      <c r="AF60" s="83"/>
      <c r="AG60" s="1657"/>
      <c r="AH60" s="757"/>
      <c r="AI60" s="1442"/>
      <c r="AJ60" s="2108"/>
      <c r="AK60" s="2108"/>
      <c r="AL60" s="2108"/>
      <c r="AM60" s="2108"/>
      <c r="AN60" s="2108"/>
      <c r="AO60" s="2108"/>
      <c r="AP60" s="2108"/>
      <c r="AQ60" s="1442"/>
      <c r="AR60" s="1442"/>
      <c r="AS60" s="1442"/>
      <c r="AT60" s="1442"/>
      <c r="AU60" s="1442"/>
      <c r="AV60" s="1442"/>
      <c r="AW60" s="1442"/>
      <c r="AX60" s="1442"/>
      <c r="AY60" s="1442"/>
      <c r="AZ60" s="1442"/>
    </row>
    <row r="61" spans="1:52" s="34" customFormat="1" ht="18" customHeight="1" x14ac:dyDescent="0.2">
      <c r="A61" s="73" t="str">
        <f>CONCATENATE('01_Carga'!$M$5,"_",$J61)</f>
        <v>FI__44</v>
      </c>
      <c r="B61" s="1405"/>
      <c r="C61" s="1460" t="str">
        <f>'12_P1_Lista'!T61</f>
        <v/>
      </c>
      <c r="D61" s="1461" t="str">
        <f>'12_P1_Lista'!U61</f>
        <v/>
      </c>
      <c r="E61" s="1405"/>
      <c r="F61" s="1626" t="str">
        <f t="shared" si="0"/>
        <v/>
      </c>
      <c r="G61" s="1405"/>
      <c r="H61" s="1726" t="str">
        <f>IF('14_P2_Convoca'!F62&lt;&gt;"",'14_P2_Convoca'!F62,"")</f>
        <v/>
      </c>
      <c r="I61" s="1606"/>
      <c r="J61" s="1202">
        <v>44</v>
      </c>
      <c r="K61" s="134" t="str">
        <f>IF(ISERROR(VLOOKUP($A61,Aspirantes!$A:$H,Aspirantes!$E$1,FALSE)),"",VLOOKUP($A61,Aspirantes!$A:$H,Aspirantes!$E$1,FALSE))</f>
        <v/>
      </c>
      <c r="L61" s="672" t="str">
        <f>IF(ISERROR(VLOOKUP($A61,Aspirantes!$A:$H,Aspirantes!$F$1,FALSE)),"",VLOOKUP($A61,Aspirantes!$A:$H,Aspirantes!$F$1,FALSE))</f>
        <v/>
      </c>
      <c r="M61" s="673" t="str">
        <f>IF(ISERROR(VLOOKUP($A61,Aspirantes!$A:$H,Aspirantes!$G$1,FALSE)),"",VLOOKUP($A61,Aspirantes!$A:$H,Aspirantes!$G$1,FALSE))</f>
        <v/>
      </c>
      <c r="N61" s="674" t="str">
        <f>IF(ISERROR(VLOOKUP($A61,Aspirantes!$A:$H,Aspirantes!$H$1,FALSE)),"",VLOOKUP($A61,Aspirantes!$A:$H,Aspirantes!$H$1,FALSE))</f>
        <v/>
      </c>
      <c r="O61" s="153"/>
      <c r="P61" s="756"/>
      <c r="Q61" s="759"/>
      <c r="R61" s="67" t="str">
        <f>IF(AND(Q61&lt;&gt;"",P61=""),"",IF(Q61="SÍ",'19_P2_Lista'!S61,""))</f>
        <v/>
      </c>
      <c r="S61" s="767">
        <f t="shared" si="2"/>
        <v>0</v>
      </c>
      <c r="T61" s="767">
        <f t="shared" si="1"/>
        <v>0</v>
      </c>
      <c r="U61" s="812"/>
      <c r="V61" s="825"/>
      <c r="W61" s="826"/>
      <c r="X61" s="263"/>
      <c r="Y61" s="767"/>
      <c r="Z61" s="767"/>
      <c r="AA61" s="824"/>
      <c r="AB61" s="757"/>
      <c r="AC61" s="83"/>
      <c r="AD61" s="750" t="str">
        <f>IF(R61&lt;&gt;"",'19_P2_Lista'!U61,"")</f>
        <v/>
      </c>
      <c r="AE61" s="518" t="str">
        <f>IF(R61&lt;&gt;"",'19_P2_Lista'!V61,"")</f>
        <v/>
      </c>
      <c r="AF61" s="83"/>
      <c r="AG61" s="1657"/>
      <c r="AH61" s="757"/>
      <c r="AI61" s="1442"/>
      <c r="AJ61" s="2108"/>
      <c r="AK61" s="2108"/>
      <c r="AL61" s="2108"/>
      <c r="AM61" s="2108"/>
      <c r="AN61" s="2108"/>
      <c r="AO61" s="2108"/>
      <c r="AP61" s="2108"/>
      <c r="AQ61" s="1442"/>
      <c r="AR61" s="1442"/>
      <c r="AS61" s="1442"/>
      <c r="AT61" s="1442"/>
      <c r="AU61" s="1442"/>
      <c r="AV61" s="1442"/>
      <c r="AW61" s="1442"/>
      <c r="AX61" s="1442"/>
      <c r="AY61" s="1442"/>
      <c r="AZ61" s="1442"/>
    </row>
    <row r="62" spans="1:52" s="34" customFormat="1" ht="18" customHeight="1" x14ac:dyDescent="0.2">
      <c r="A62" s="73" t="str">
        <f>CONCATENATE('01_Carga'!$M$5,"_",$J62)</f>
        <v>FI__45</v>
      </c>
      <c r="B62" s="1405"/>
      <c r="C62" s="1460" t="str">
        <f>'12_P1_Lista'!T62</f>
        <v/>
      </c>
      <c r="D62" s="1461" t="str">
        <f>'12_P1_Lista'!U62</f>
        <v/>
      </c>
      <c r="E62" s="1405"/>
      <c r="F62" s="1626" t="str">
        <f t="shared" si="0"/>
        <v/>
      </c>
      <c r="G62" s="1405"/>
      <c r="H62" s="1726" t="str">
        <f>IF('14_P2_Convoca'!F63&lt;&gt;"",'14_P2_Convoca'!F63,"")</f>
        <v/>
      </c>
      <c r="I62" s="1606"/>
      <c r="J62" s="1202">
        <v>45</v>
      </c>
      <c r="K62" s="134" t="str">
        <f>IF(ISERROR(VLOOKUP($A62,Aspirantes!$A:$H,Aspirantes!$E$1,FALSE)),"",VLOOKUP($A62,Aspirantes!$A:$H,Aspirantes!$E$1,FALSE))</f>
        <v/>
      </c>
      <c r="L62" s="672" t="str">
        <f>IF(ISERROR(VLOOKUP($A62,Aspirantes!$A:$H,Aspirantes!$F$1,FALSE)),"",VLOOKUP($A62,Aspirantes!$A:$H,Aspirantes!$F$1,FALSE))</f>
        <v/>
      </c>
      <c r="M62" s="673" t="str">
        <f>IF(ISERROR(VLOOKUP($A62,Aspirantes!$A:$H,Aspirantes!$G$1,FALSE)),"",VLOOKUP($A62,Aspirantes!$A:$H,Aspirantes!$G$1,FALSE))</f>
        <v/>
      </c>
      <c r="N62" s="674" t="str">
        <f>IF(ISERROR(VLOOKUP($A62,Aspirantes!$A:$H,Aspirantes!$H$1,FALSE)),"",VLOOKUP($A62,Aspirantes!$A:$H,Aspirantes!$H$1,FALSE))</f>
        <v/>
      </c>
      <c r="O62" s="153"/>
      <c r="P62" s="756"/>
      <c r="Q62" s="759"/>
      <c r="R62" s="67" t="str">
        <f>IF(AND(Q62&lt;&gt;"",P62=""),"",IF(Q62="SÍ",'19_P2_Lista'!S62,""))</f>
        <v/>
      </c>
      <c r="S62" s="767">
        <f t="shared" si="2"/>
        <v>0</v>
      </c>
      <c r="T62" s="767">
        <f t="shared" si="1"/>
        <v>0</v>
      </c>
      <c r="U62" s="812"/>
      <c r="V62" s="825"/>
      <c r="W62" s="826"/>
      <c r="X62" s="263"/>
      <c r="Y62" s="767"/>
      <c r="Z62" s="767"/>
      <c r="AA62" s="824"/>
      <c r="AB62" s="757"/>
      <c r="AC62" s="83"/>
      <c r="AD62" s="750" t="str">
        <f>IF(R62&lt;&gt;"",'19_P2_Lista'!U62,"")</f>
        <v/>
      </c>
      <c r="AE62" s="518" t="str">
        <f>IF(R62&lt;&gt;"",'19_P2_Lista'!V62,"")</f>
        <v/>
      </c>
      <c r="AF62" s="83"/>
      <c r="AG62" s="1657"/>
      <c r="AH62" s="757"/>
      <c r="AI62" s="1442"/>
      <c r="AJ62" s="2108"/>
      <c r="AK62" s="2108"/>
      <c r="AL62" s="2108"/>
      <c r="AM62" s="2108"/>
      <c r="AN62" s="2108"/>
      <c r="AO62" s="2108"/>
      <c r="AP62" s="2108"/>
      <c r="AQ62" s="1442"/>
      <c r="AR62" s="1442"/>
      <c r="AS62" s="1442"/>
      <c r="AT62" s="1442"/>
      <c r="AU62" s="1442"/>
      <c r="AV62" s="1442"/>
      <c r="AW62" s="1442"/>
      <c r="AX62" s="1442"/>
      <c r="AY62" s="1442"/>
      <c r="AZ62" s="1442"/>
    </row>
    <row r="63" spans="1:52" s="34" customFormat="1" ht="18" customHeight="1" x14ac:dyDescent="0.2">
      <c r="A63" s="73" t="str">
        <f>CONCATENATE('01_Carga'!$M$5,"_",$J63)</f>
        <v>FI__46</v>
      </c>
      <c r="B63" s="1405"/>
      <c r="C63" s="1460" t="str">
        <f>'12_P1_Lista'!T63</f>
        <v/>
      </c>
      <c r="D63" s="1461" t="str">
        <f>'12_P1_Lista'!U63</f>
        <v/>
      </c>
      <c r="E63" s="1405"/>
      <c r="F63" s="1626" t="str">
        <f t="shared" si="0"/>
        <v/>
      </c>
      <c r="G63" s="1405"/>
      <c r="H63" s="1726" t="str">
        <f>IF('14_P2_Convoca'!F64&lt;&gt;"",'14_P2_Convoca'!F64,"")</f>
        <v/>
      </c>
      <c r="I63" s="1606"/>
      <c r="J63" s="1202">
        <v>46</v>
      </c>
      <c r="K63" s="134" t="str">
        <f>IF(ISERROR(VLOOKUP($A63,Aspirantes!$A:$H,Aspirantes!$E$1,FALSE)),"",VLOOKUP($A63,Aspirantes!$A:$H,Aspirantes!$E$1,FALSE))</f>
        <v/>
      </c>
      <c r="L63" s="672" t="str">
        <f>IF(ISERROR(VLOOKUP($A63,Aspirantes!$A:$H,Aspirantes!$F$1,FALSE)),"",VLOOKUP($A63,Aspirantes!$A:$H,Aspirantes!$F$1,FALSE))</f>
        <v/>
      </c>
      <c r="M63" s="673" t="str">
        <f>IF(ISERROR(VLOOKUP($A63,Aspirantes!$A:$H,Aspirantes!$G$1,FALSE)),"",VLOOKUP($A63,Aspirantes!$A:$H,Aspirantes!$G$1,FALSE))</f>
        <v/>
      </c>
      <c r="N63" s="674" t="str">
        <f>IF(ISERROR(VLOOKUP($A63,Aspirantes!$A:$H,Aspirantes!$H$1,FALSE)),"",VLOOKUP($A63,Aspirantes!$A:$H,Aspirantes!$H$1,FALSE))</f>
        <v/>
      </c>
      <c r="O63" s="153"/>
      <c r="P63" s="756"/>
      <c r="Q63" s="759"/>
      <c r="R63" s="67" t="str">
        <f>IF(AND(Q63&lt;&gt;"",P63=""),"",IF(Q63="SÍ",'19_P2_Lista'!S63,""))</f>
        <v/>
      </c>
      <c r="S63" s="767">
        <f t="shared" si="2"/>
        <v>0</v>
      </c>
      <c r="T63" s="767">
        <f t="shared" si="1"/>
        <v>0</v>
      </c>
      <c r="U63" s="812"/>
      <c r="V63" s="825"/>
      <c r="W63" s="826"/>
      <c r="X63" s="263"/>
      <c r="Y63" s="767"/>
      <c r="Z63" s="767"/>
      <c r="AA63" s="824"/>
      <c r="AB63" s="757"/>
      <c r="AC63" s="83"/>
      <c r="AD63" s="750" t="str">
        <f>IF(R63&lt;&gt;"",'19_P2_Lista'!U63,"")</f>
        <v/>
      </c>
      <c r="AE63" s="518" t="str">
        <f>IF(R63&lt;&gt;"",'19_P2_Lista'!V63,"")</f>
        <v/>
      </c>
      <c r="AF63" s="83"/>
      <c r="AG63" s="1657"/>
      <c r="AH63" s="757"/>
      <c r="AI63" s="1442"/>
      <c r="AJ63" s="2108"/>
      <c r="AK63" s="2108"/>
      <c r="AL63" s="2108"/>
      <c r="AM63" s="2108"/>
      <c r="AN63" s="2108"/>
      <c r="AO63" s="2108"/>
      <c r="AP63" s="2108"/>
      <c r="AQ63" s="1442"/>
      <c r="AR63" s="1442"/>
      <c r="AS63" s="1442"/>
      <c r="AT63" s="1442"/>
      <c r="AU63" s="1442"/>
      <c r="AV63" s="1442"/>
      <c r="AW63" s="1442"/>
      <c r="AX63" s="1442"/>
      <c r="AY63" s="1442"/>
      <c r="AZ63" s="1442"/>
    </row>
    <row r="64" spans="1:52" s="34" customFormat="1" ht="18" customHeight="1" x14ac:dyDescent="0.2">
      <c r="A64" s="73" t="str">
        <f>CONCATENATE('01_Carga'!$M$5,"_",$J64)</f>
        <v>FI__47</v>
      </c>
      <c r="B64" s="1405"/>
      <c r="C64" s="1460" t="str">
        <f>'12_P1_Lista'!T64</f>
        <v/>
      </c>
      <c r="D64" s="1461" t="str">
        <f>'12_P1_Lista'!U64</f>
        <v/>
      </c>
      <c r="E64" s="1405"/>
      <c r="F64" s="1626" t="str">
        <f t="shared" si="0"/>
        <v/>
      </c>
      <c r="G64" s="1405"/>
      <c r="H64" s="1726" t="str">
        <f>IF('14_P2_Convoca'!F65&lt;&gt;"",'14_P2_Convoca'!F65,"")</f>
        <v/>
      </c>
      <c r="I64" s="1606"/>
      <c r="J64" s="1202">
        <v>47</v>
      </c>
      <c r="K64" s="134" t="str">
        <f>IF(ISERROR(VLOOKUP($A64,Aspirantes!$A:$H,Aspirantes!$E$1,FALSE)),"",VLOOKUP($A64,Aspirantes!$A:$H,Aspirantes!$E$1,FALSE))</f>
        <v/>
      </c>
      <c r="L64" s="672" t="str">
        <f>IF(ISERROR(VLOOKUP($A64,Aspirantes!$A:$H,Aspirantes!$F$1,FALSE)),"",VLOOKUP($A64,Aspirantes!$A:$H,Aspirantes!$F$1,FALSE))</f>
        <v/>
      </c>
      <c r="M64" s="673" t="str">
        <f>IF(ISERROR(VLOOKUP($A64,Aspirantes!$A:$H,Aspirantes!$G$1,FALSE)),"",VLOOKUP($A64,Aspirantes!$A:$H,Aspirantes!$G$1,FALSE))</f>
        <v/>
      </c>
      <c r="N64" s="674" t="str">
        <f>IF(ISERROR(VLOOKUP($A64,Aspirantes!$A:$H,Aspirantes!$H$1,FALSE)),"",VLOOKUP($A64,Aspirantes!$A:$H,Aspirantes!$H$1,FALSE))</f>
        <v/>
      </c>
      <c r="O64" s="153"/>
      <c r="P64" s="756"/>
      <c r="Q64" s="759"/>
      <c r="R64" s="67" t="str">
        <f>IF(AND(Q64&lt;&gt;"",P64=""),"",IF(Q64="SÍ",'19_P2_Lista'!S64,""))</f>
        <v/>
      </c>
      <c r="S64" s="767">
        <f t="shared" si="2"/>
        <v>0</v>
      </c>
      <c r="T64" s="767">
        <f t="shared" si="1"/>
        <v>0</v>
      </c>
      <c r="U64" s="812"/>
      <c r="V64" s="825"/>
      <c r="W64" s="826"/>
      <c r="X64" s="263"/>
      <c r="Y64" s="767"/>
      <c r="Z64" s="767"/>
      <c r="AA64" s="824"/>
      <c r="AB64" s="757"/>
      <c r="AC64" s="83"/>
      <c r="AD64" s="750" t="str">
        <f>IF(R64&lt;&gt;"",'19_P2_Lista'!U64,"")</f>
        <v/>
      </c>
      <c r="AE64" s="518" t="str">
        <f>IF(R64&lt;&gt;"",'19_P2_Lista'!V64,"")</f>
        <v/>
      </c>
      <c r="AF64" s="83"/>
      <c r="AG64" s="1657"/>
      <c r="AH64" s="757"/>
      <c r="AI64" s="1442"/>
      <c r="AJ64" s="2108"/>
      <c r="AK64" s="2108"/>
      <c r="AL64" s="2108"/>
      <c r="AM64" s="2108"/>
      <c r="AN64" s="2108"/>
      <c r="AO64" s="2108"/>
      <c r="AP64" s="2108"/>
      <c r="AQ64" s="1442"/>
      <c r="AR64" s="1442"/>
      <c r="AS64" s="1442"/>
      <c r="AT64" s="1442"/>
      <c r="AU64" s="1442"/>
      <c r="AV64" s="1442"/>
      <c r="AW64" s="1442"/>
      <c r="AX64" s="1442"/>
      <c r="AY64" s="1442"/>
      <c r="AZ64" s="1442"/>
    </row>
    <row r="65" spans="1:52" s="34" customFormat="1" ht="18" customHeight="1" x14ac:dyDescent="0.2">
      <c r="A65" s="73" t="str">
        <f>CONCATENATE('01_Carga'!$M$5,"_",$J65)</f>
        <v>FI__48</v>
      </c>
      <c r="B65" s="1405"/>
      <c r="C65" s="1460" t="str">
        <f>'12_P1_Lista'!T65</f>
        <v/>
      </c>
      <c r="D65" s="1461" t="str">
        <f>'12_P1_Lista'!U65</f>
        <v/>
      </c>
      <c r="E65" s="1405"/>
      <c r="F65" s="1626" t="str">
        <f t="shared" si="0"/>
        <v/>
      </c>
      <c r="G65" s="1405"/>
      <c r="H65" s="1726" t="str">
        <f>IF('14_P2_Convoca'!F66&lt;&gt;"",'14_P2_Convoca'!F66,"")</f>
        <v/>
      </c>
      <c r="I65" s="1606"/>
      <c r="J65" s="1202">
        <v>48</v>
      </c>
      <c r="K65" s="134" t="str">
        <f>IF(ISERROR(VLOOKUP($A65,Aspirantes!$A:$H,Aspirantes!$E$1,FALSE)),"",VLOOKUP($A65,Aspirantes!$A:$H,Aspirantes!$E$1,FALSE))</f>
        <v/>
      </c>
      <c r="L65" s="672" t="str">
        <f>IF(ISERROR(VLOOKUP($A65,Aspirantes!$A:$H,Aspirantes!$F$1,FALSE)),"",VLOOKUP($A65,Aspirantes!$A:$H,Aspirantes!$F$1,FALSE))</f>
        <v/>
      </c>
      <c r="M65" s="673" t="str">
        <f>IF(ISERROR(VLOOKUP($A65,Aspirantes!$A:$H,Aspirantes!$G$1,FALSE)),"",VLOOKUP($A65,Aspirantes!$A:$H,Aspirantes!$G$1,FALSE))</f>
        <v/>
      </c>
      <c r="N65" s="674" t="str">
        <f>IF(ISERROR(VLOOKUP($A65,Aspirantes!$A:$H,Aspirantes!$H$1,FALSE)),"",VLOOKUP($A65,Aspirantes!$A:$H,Aspirantes!$H$1,FALSE))</f>
        <v/>
      </c>
      <c r="O65" s="153"/>
      <c r="P65" s="756"/>
      <c r="Q65" s="759"/>
      <c r="R65" s="67" t="str">
        <f>IF(AND(Q65&lt;&gt;"",P65=""),"",IF(Q65="SÍ",'19_P2_Lista'!S65,""))</f>
        <v/>
      </c>
      <c r="S65" s="767">
        <f t="shared" si="2"/>
        <v>0</v>
      </c>
      <c r="T65" s="767">
        <f t="shared" si="1"/>
        <v>0</v>
      </c>
      <c r="U65" s="812"/>
      <c r="V65" s="825"/>
      <c r="W65" s="826"/>
      <c r="X65" s="263"/>
      <c r="Y65" s="767"/>
      <c r="Z65" s="767"/>
      <c r="AA65" s="824"/>
      <c r="AB65" s="757"/>
      <c r="AC65" s="83"/>
      <c r="AD65" s="750" t="str">
        <f>IF(R65&lt;&gt;"",'19_P2_Lista'!U65,"")</f>
        <v/>
      </c>
      <c r="AE65" s="518" t="str">
        <f>IF(R65&lt;&gt;"",'19_P2_Lista'!V65,"")</f>
        <v/>
      </c>
      <c r="AF65" s="83"/>
      <c r="AG65" s="1657"/>
      <c r="AH65" s="757"/>
      <c r="AI65" s="1442"/>
      <c r="AJ65" s="2108"/>
      <c r="AK65" s="2108"/>
      <c r="AL65" s="2108"/>
      <c r="AM65" s="2108"/>
      <c r="AN65" s="2108"/>
      <c r="AO65" s="2108"/>
      <c r="AP65" s="2108"/>
      <c r="AQ65" s="1442"/>
      <c r="AR65" s="1442"/>
      <c r="AS65" s="1442"/>
      <c r="AT65" s="1442"/>
      <c r="AU65" s="1442"/>
      <c r="AV65" s="1442"/>
      <c r="AW65" s="1442"/>
      <c r="AX65" s="1442"/>
      <c r="AY65" s="1442"/>
      <c r="AZ65" s="1442"/>
    </row>
    <row r="66" spans="1:52" s="34" customFormat="1" ht="18" customHeight="1" x14ac:dyDescent="0.2">
      <c r="A66" s="73" t="str">
        <f>CONCATENATE('01_Carga'!$M$5,"_",$J66)</f>
        <v>FI__49</v>
      </c>
      <c r="B66" s="1405"/>
      <c r="C66" s="1460" t="str">
        <f>'12_P1_Lista'!T66</f>
        <v/>
      </c>
      <c r="D66" s="1461" t="str">
        <f>'12_P1_Lista'!U66</f>
        <v/>
      </c>
      <c r="E66" s="1405"/>
      <c r="F66" s="1626" t="str">
        <f t="shared" si="0"/>
        <v/>
      </c>
      <c r="G66" s="1405"/>
      <c r="H66" s="1726" t="str">
        <f>IF('14_P2_Convoca'!F67&lt;&gt;"",'14_P2_Convoca'!F67,"")</f>
        <v/>
      </c>
      <c r="I66" s="1606"/>
      <c r="J66" s="1202">
        <v>49</v>
      </c>
      <c r="K66" s="134" t="str">
        <f>IF(ISERROR(VLOOKUP($A66,Aspirantes!$A:$H,Aspirantes!$E$1,FALSE)),"",VLOOKUP($A66,Aspirantes!$A:$H,Aspirantes!$E$1,FALSE))</f>
        <v/>
      </c>
      <c r="L66" s="672" t="str">
        <f>IF(ISERROR(VLOOKUP($A66,Aspirantes!$A:$H,Aspirantes!$F$1,FALSE)),"",VLOOKUP($A66,Aspirantes!$A:$H,Aspirantes!$F$1,FALSE))</f>
        <v/>
      </c>
      <c r="M66" s="673" t="str">
        <f>IF(ISERROR(VLOOKUP($A66,Aspirantes!$A:$H,Aspirantes!$G$1,FALSE)),"",VLOOKUP($A66,Aspirantes!$A:$H,Aspirantes!$G$1,FALSE))</f>
        <v/>
      </c>
      <c r="N66" s="674" t="str">
        <f>IF(ISERROR(VLOOKUP($A66,Aspirantes!$A:$H,Aspirantes!$H$1,FALSE)),"",VLOOKUP($A66,Aspirantes!$A:$H,Aspirantes!$H$1,FALSE))</f>
        <v/>
      </c>
      <c r="O66" s="153"/>
      <c r="P66" s="756"/>
      <c r="Q66" s="759"/>
      <c r="R66" s="67" t="str">
        <f>IF(AND(Q66&lt;&gt;"",P66=""),"",IF(Q66="SÍ",'19_P2_Lista'!S66,""))</f>
        <v/>
      </c>
      <c r="S66" s="767">
        <f t="shared" si="2"/>
        <v>0</v>
      </c>
      <c r="T66" s="767">
        <f t="shared" si="1"/>
        <v>0</v>
      </c>
      <c r="U66" s="812"/>
      <c r="V66" s="825"/>
      <c r="W66" s="826"/>
      <c r="X66" s="263"/>
      <c r="Y66" s="767"/>
      <c r="Z66" s="767"/>
      <c r="AA66" s="824"/>
      <c r="AB66" s="757"/>
      <c r="AC66" s="83"/>
      <c r="AD66" s="750" t="str">
        <f>IF(R66&lt;&gt;"",'19_P2_Lista'!U66,"")</f>
        <v/>
      </c>
      <c r="AE66" s="518" t="str">
        <f>IF(R66&lt;&gt;"",'19_P2_Lista'!V66,"")</f>
        <v/>
      </c>
      <c r="AF66" s="83"/>
      <c r="AG66" s="1657"/>
      <c r="AH66" s="757"/>
      <c r="AI66" s="1442"/>
      <c r="AJ66" s="2108"/>
      <c r="AK66" s="2108"/>
      <c r="AL66" s="2108"/>
      <c r="AM66" s="2108"/>
      <c r="AN66" s="2108"/>
      <c r="AO66" s="2108"/>
      <c r="AP66" s="2108"/>
      <c r="AQ66" s="1442"/>
      <c r="AR66" s="1442"/>
      <c r="AS66" s="1442"/>
      <c r="AT66" s="1442"/>
      <c r="AU66" s="1442"/>
      <c r="AV66" s="1442"/>
      <c r="AW66" s="1442"/>
      <c r="AX66" s="1442"/>
      <c r="AY66" s="1442"/>
      <c r="AZ66" s="1442"/>
    </row>
    <row r="67" spans="1:52" s="34" customFormat="1" ht="18" customHeight="1" x14ac:dyDescent="0.2">
      <c r="A67" s="73" t="str">
        <f>CONCATENATE('01_Carga'!$M$5,"_",$J67)</f>
        <v>FI__50</v>
      </c>
      <c r="B67" s="1405"/>
      <c r="C67" s="1460" t="str">
        <f>'12_P1_Lista'!T67</f>
        <v/>
      </c>
      <c r="D67" s="1461" t="str">
        <f>'12_P1_Lista'!U67</f>
        <v/>
      </c>
      <c r="E67" s="1405"/>
      <c r="F67" s="1626" t="str">
        <f t="shared" si="0"/>
        <v/>
      </c>
      <c r="G67" s="1405"/>
      <c r="H67" s="1726" t="str">
        <f>IF('14_P2_Convoca'!F68&lt;&gt;"",'14_P2_Convoca'!F68,"")</f>
        <v/>
      </c>
      <c r="I67" s="1606"/>
      <c r="J67" s="1202">
        <v>50</v>
      </c>
      <c r="K67" s="134" t="str">
        <f>IF(ISERROR(VLOOKUP($A67,Aspirantes!$A:$H,Aspirantes!$E$1,FALSE)),"",VLOOKUP($A67,Aspirantes!$A:$H,Aspirantes!$E$1,FALSE))</f>
        <v/>
      </c>
      <c r="L67" s="672" t="str">
        <f>IF(ISERROR(VLOOKUP($A67,Aspirantes!$A:$H,Aspirantes!$F$1,FALSE)),"",VLOOKUP($A67,Aspirantes!$A:$H,Aspirantes!$F$1,FALSE))</f>
        <v/>
      </c>
      <c r="M67" s="673" t="str">
        <f>IF(ISERROR(VLOOKUP($A67,Aspirantes!$A:$H,Aspirantes!$G$1,FALSE)),"",VLOOKUP($A67,Aspirantes!$A:$H,Aspirantes!$G$1,FALSE))</f>
        <v/>
      </c>
      <c r="N67" s="674" t="str">
        <f>IF(ISERROR(VLOOKUP($A67,Aspirantes!$A:$H,Aspirantes!$H$1,FALSE)),"",VLOOKUP($A67,Aspirantes!$A:$H,Aspirantes!$H$1,FALSE))</f>
        <v/>
      </c>
      <c r="O67" s="153"/>
      <c r="P67" s="756"/>
      <c r="Q67" s="759"/>
      <c r="R67" s="67" t="str">
        <f>IF(AND(Q67&lt;&gt;"",P67=""),"",IF(Q67="SÍ",'19_P2_Lista'!S67,""))</f>
        <v/>
      </c>
      <c r="S67" s="767">
        <f t="shared" si="2"/>
        <v>0</v>
      </c>
      <c r="T67" s="767">
        <f t="shared" si="1"/>
        <v>0</v>
      </c>
      <c r="U67" s="812"/>
      <c r="V67" s="825"/>
      <c r="W67" s="826"/>
      <c r="X67" s="263"/>
      <c r="Y67" s="767"/>
      <c r="Z67" s="767"/>
      <c r="AA67" s="824"/>
      <c r="AB67" s="757"/>
      <c r="AC67" s="83"/>
      <c r="AD67" s="750" t="str">
        <f>IF(R67&lt;&gt;"",'19_P2_Lista'!U67,"")</f>
        <v/>
      </c>
      <c r="AE67" s="518" t="str">
        <f>IF(R67&lt;&gt;"",'19_P2_Lista'!V67,"")</f>
        <v/>
      </c>
      <c r="AF67" s="83"/>
      <c r="AG67" s="1657"/>
      <c r="AH67" s="757"/>
      <c r="AI67" s="1442"/>
      <c r="AJ67" s="2108"/>
      <c r="AK67" s="2108"/>
      <c r="AL67" s="2108"/>
      <c r="AM67" s="2108"/>
      <c r="AN67" s="2108"/>
      <c r="AO67" s="2108"/>
      <c r="AP67" s="2108"/>
      <c r="AQ67" s="1442"/>
      <c r="AR67" s="1442"/>
      <c r="AS67" s="1442"/>
      <c r="AT67" s="1442"/>
      <c r="AU67" s="1442"/>
      <c r="AV67" s="1442"/>
      <c r="AW67" s="1442"/>
      <c r="AX67" s="1442"/>
      <c r="AY67" s="1442"/>
      <c r="AZ67" s="1442"/>
    </row>
    <row r="68" spans="1:52" s="34" customFormat="1" ht="18" customHeight="1" x14ac:dyDescent="0.2">
      <c r="A68" s="73" t="str">
        <f>CONCATENATE('01_Carga'!$M$5,"_",$J68)</f>
        <v>FI__51</v>
      </c>
      <c r="B68" s="1405"/>
      <c r="C68" s="1460" t="str">
        <f>'12_P1_Lista'!T68</f>
        <v/>
      </c>
      <c r="D68" s="1461" t="str">
        <f>'12_P1_Lista'!U68</f>
        <v/>
      </c>
      <c r="E68" s="1405"/>
      <c r="F68" s="1626" t="str">
        <f t="shared" si="0"/>
        <v/>
      </c>
      <c r="G68" s="1405"/>
      <c r="H68" s="1726" t="str">
        <f>IF('14_P2_Convoca'!F69&lt;&gt;"",'14_P2_Convoca'!F69,"")</f>
        <v/>
      </c>
      <c r="I68" s="1606"/>
      <c r="J68" s="1202">
        <v>51</v>
      </c>
      <c r="K68" s="134" t="str">
        <f>IF(ISERROR(VLOOKUP($A68,Aspirantes!$A:$H,Aspirantes!$E$1,FALSE)),"",VLOOKUP($A68,Aspirantes!$A:$H,Aspirantes!$E$1,FALSE))</f>
        <v/>
      </c>
      <c r="L68" s="672" t="str">
        <f>IF(ISERROR(VLOOKUP($A68,Aspirantes!$A:$H,Aspirantes!$F$1,FALSE)),"",VLOOKUP($A68,Aspirantes!$A:$H,Aspirantes!$F$1,FALSE))</f>
        <v/>
      </c>
      <c r="M68" s="673" t="str">
        <f>IF(ISERROR(VLOOKUP($A68,Aspirantes!$A:$H,Aspirantes!$G$1,FALSE)),"",VLOOKUP($A68,Aspirantes!$A:$H,Aspirantes!$G$1,FALSE))</f>
        <v/>
      </c>
      <c r="N68" s="674" t="str">
        <f>IF(ISERROR(VLOOKUP($A68,Aspirantes!$A:$H,Aspirantes!$H$1,FALSE)),"",VLOOKUP($A68,Aspirantes!$A:$H,Aspirantes!$H$1,FALSE))</f>
        <v/>
      </c>
      <c r="O68" s="153"/>
      <c r="P68" s="756"/>
      <c r="Q68" s="759"/>
      <c r="R68" s="67" t="str">
        <f>IF(AND(Q68&lt;&gt;"",P68=""),"",IF(Q68="SÍ",'19_P2_Lista'!S68,""))</f>
        <v/>
      </c>
      <c r="S68" s="767">
        <f t="shared" si="2"/>
        <v>0</v>
      </c>
      <c r="T68" s="767">
        <f t="shared" si="1"/>
        <v>0</v>
      </c>
      <c r="U68" s="812"/>
      <c r="V68" s="825"/>
      <c r="W68" s="826"/>
      <c r="X68" s="263"/>
      <c r="Y68" s="767"/>
      <c r="Z68" s="767"/>
      <c r="AA68" s="824"/>
      <c r="AB68" s="757"/>
      <c r="AC68" s="83"/>
      <c r="AD68" s="750" t="str">
        <f>IF(R68&lt;&gt;"",'19_P2_Lista'!U68,"")</f>
        <v/>
      </c>
      <c r="AE68" s="518" t="str">
        <f>IF(R68&lt;&gt;"",'19_P2_Lista'!V68,"")</f>
        <v/>
      </c>
      <c r="AF68" s="83"/>
      <c r="AG68" s="1657"/>
      <c r="AH68" s="757"/>
      <c r="AI68" s="1442"/>
      <c r="AJ68" s="2108"/>
      <c r="AK68" s="2108"/>
      <c r="AL68" s="2108"/>
      <c r="AM68" s="2108"/>
      <c r="AN68" s="2108"/>
      <c r="AO68" s="2108"/>
      <c r="AP68" s="2108"/>
      <c r="AQ68" s="1442"/>
      <c r="AR68" s="1442"/>
      <c r="AS68" s="1442"/>
      <c r="AT68" s="1442"/>
      <c r="AU68" s="1442"/>
      <c r="AV68" s="1442"/>
      <c r="AW68" s="1442"/>
      <c r="AX68" s="1442"/>
      <c r="AY68" s="1442"/>
      <c r="AZ68" s="1442"/>
    </row>
    <row r="69" spans="1:52" s="34" customFormat="1" ht="18" customHeight="1" x14ac:dyDescent="0.2">
      <c r="A69" s="73" t="str">
        <f>CONCATENATE('01_Carga'!$M$5,"_",$J69)</f>
        <v>FI__52</v>
      </c>
      <c r="B69" s="1405"/>
      <c r="C69" s="1460" t="str">
        <f>'12_P1_Lista'!T69</f>
        <v/>
      </c>
      <c r="D69" s="1461" t="str">
        <f>'12_P1_Lista'!U69</f>
        <v/>
      </c>
      <c r="E69" s="1405"/>
      <c r="F69" s="1626" t="str">
        <f t="shared" si="0"/>
        <v/>
      </c>
      <c r="G69" s="1405"/>
      <c r="H69" s="1726" t="str">
        <f>IF('14_P2_Convoca'!F70&lt;&gt;"",'14_P2_Convoca'!F70,"")</f>
        <v/>
      </c>
      <c r="I69" s="1606"/>
      <c r="J69" s="1202">
        <v>52</v>
      </c>
      <c r="K69" s="134" t="str">
        <f>IF(ISERROR(VLOOKUP($A69,Aspirantes!$A:$H,Aspirantes!$E$1,FALSE)),"",VLOOKUP($A69,Aspirantes!$A:$H,Aspirantes!$E$1,FALSE))</f>
        <v/>
      </c>
      <c r="L69" s="672" t="str">
        <f>IF(ISERROR(VLOOKUP($A69,Aspirantes!$A:$H,Aspirantes!$F$1,FALSE)),"",VLOOKUP($A69,Aspirantes!$A:$H,Aspirantes!$F$1,FALSE))</f>
        <v/>
      </c>
      <c r="M69" s="673" t="str">
        <f>IF(ISERROR(VLOOKUP($A69,Aspirantes!$A:$H,Aspirantes!$G$1,FALSE)),"",VLOOKUP($A69,Aspirantes!$A:$H,Aspirantes!$G$1,FALSE))</f>
        <v/>
      </c>
      <c r="N69" s="674" t="str">
        <f>IF(ISERROR(VLOOKUP($A69,Aspirantes!$A:$H,Aspirantes!$H$1,FALSE)),"",VLOOKUP($A69,Aspirantes!$A:$H,Aspirantes!$H$1,FALSE))</f>
        <v/>
      </c>
      <c r="O69" s="153"/>
      <c r="P69" s="756"/>
      <c r="Q69" s="759"/>
      <c r="R69" s="67" t="str">
        <f>IF(AND(Q69&lt;&gt;"",P69=""),"",IF(Q69="SÍ",'19_P2_Lista'!S69,""))</f>
        <v/>
      </c>
      <c r="S69" s="767">
        <f t="shared" si="2"/>
        <v>0</v>
      </c>
      <c r="T69" s="767">
        <f t="shared" si="1"/>
        <v>0</v>
      </c>
      <c r="U69" s="812"/>
      <c r="V69" s="825"/>
      <c r="W69" s="826"/>
      <c r="X69" s="263"/>
      <c r="Y69" s="767"/>
      <c r="Z69" s="767"/>
      <c r="AA69" s="824"/>
      <c r="AB69" s="757"/>
      <c r="AC69" s="83"/>
      <c r="AD69" s="750" t="str">
        <f>IF(R69&lt;&gt;"",'19_P2_Lista'!U69,"")</f>
        <v/>
      </c>
      <c r="AE69" s="518" t="str">
        <f>IF(R69&lt;&gt;"",'19_P2_Lista'!V69,"")</f>
        <v/>
      </c>
      <c r="AF69" s="83"/>
      <c r="AG69" s="1657"/>
      <c r="AH69" s="757"/>
      <c r="AI69" s="1442"/>
      <c r="AJ69" s="2108"/>
      <c r="AK69" s="2108"/>
      <c r="AL69" s="2108"/>
      <c r="AM69" s="2108"/>
      <c r="AN69" s="2108"/>
      <c r="AO69" s="2108"/>
      <c r="AP69" s="2108"/>
      <c r="AQ69" s="1442"/>
      <c r="AR69" s="1442"/>
      <c r="AS69" s="1442"/>
      <c r="AT69" s="1442"/>
      <c r="AU69" s="1442"/>
      <c r="AV69" s="1442"/>
      <c r="AW69" s="1442"/>
      <c r="AX69" s="1442"/>
      <c r="AY69" s="1442"/>
      <c r="AZ69" s="1442"/>
    </row>
    <row r="70" spans="1:52" s="34" customFormat="1" ht="18" customHeight="1" x14ac:dyDescent="0.2">
      <c r="A70" s="73" t="str">
        <f>CONCATENATE('01_Carga'!$M$5,"_",$J70)</f>
        <v>FI__53</v>
      </c>
      <c r="B70" s="1405"/>
      <c r="C70" s="1460" t="str">
        <f>'12_P1_Lista'!T70</f>
        <v/>
      </c>
      <c r="D70" s="1461" t="str">
        <f>'12_P1_Lista'!U70</f>
        <v/>
      </c>
      <c r="E70" s="1405"/>
      <c r="F70" s="1626" t="str">
        <f t="shared" si="0"/>
        <v/>
      </c>
      <c r="G70" s="1405"/>
      <c r="H70" s="1726" t="str">
        <f>IF('14_P2_Convoca'!F71&lt;&gt;"",'14_P2_Convoca'!F71,"")</f>
        <v/>
      </c>
      <c r="I70" s="1606"/>
      <c r="J70" s="1202">
        <v>53</v>
      </c>
      <c r="K70" s="134" t="str">
        <f>IF(ISERROR(VLOOKUP($A70,Aspirantes!$A:$H,Aspirantes!$E$1,FALSE)),"",VLOOKUP($A70,Aspirantes!$A:$H,Aspirantes!$E$1,FALSE))</f>
        <v/>
      </c>
      <c r="L70" s="672" t="str">
        <f>IF(ISERROR(VLOOKUP($A70,Aspirantes!$A:$H,Aspirantes!$F$1,FALSE)),"",VLOOKUP($A70,Aspirantes!$A:$H,Aspirantes!$F$1,FALSE))</f>
        <v/>
      </c>
      <c r="M70" s="673" t="str">
        <f>IF(ISERROR(VLOOKUP($A70,Aspirantes!$A:$H,Aspirantes!$G$1,FALSE)),"",VLOOKUP($A70,Aspirantes!$A:$H,Aspirantes!$G$1,FALSE))</f>
        <v/>
      </c>
      <c r="N70" s="674" t="str">
        <f>IF(ISERROR(VLOOKUP($A70,Aspirantes!$A:$H,Aspirantes!$H$1,FALSE)),"",VLOOKUP($A70,Aspirantes!$A:$H,Aspirantes!$H$1,FALSE))</f>
        <v/>
      </c>
      <c r="O70" s="153"/>
      <c r="P70" s="756"/>
      <c r="Q70" s="759"/>
      <c r="R70" s="67" t="str">
        <f>IF(AND(Q70&lt;&gt;"",P70=""),"",IF(Q70="SÍ",'19_P2_Lista'!S70,""))</f>
        <v/>
      </c>
      <c r="S70" s="767">
        <f t="shared" si="2"/>
        <v>0</v>
      </c>
      <c r="T70" s="767">
        <f t="shared" si="1"/>
        <v>0</v>
      </c>
      <c r="U70" s="812"/>
      <c r="V70" s="825"/>
      <c r="W70" s="826"/>
      <c r="X70" s="263"/>
      <c r="Y70" s="767"/>
      <c r="Z70" s="767"/>
      <c r="AA70" s="824"/>
      <c r="AB70" s="757"/>
      <c r="AC70" s="83"/>
      <c r="AD70" s="750" t="str">
        <f>IF(R70&lt;&gt;"",'19_P2_Lista'!U70,"")</f>
        <v/>
      </c>
      <c r="AE70" s="518" t="str">
        <f>IF(R70&lt;&gt;"",'19_P2_Lista'!V70,"")</f>
        <v/>
      </c>
      <c r="AF70" s="83"/>
      <c r="AG70" s="1657"/>
      <c r="AH70" s="757"/>
      <c r="AI70" s="1442"/>
      <c r="AJ70" s="2108"/>
      <c r="AK70" s="2108"/>
      <c r="AL70" s="2108"/>
      <c r="AM70" s="2108"/>
      <c r="AN70" s="2108"/>
      <c r="AO70" s="2108"/>
      <c r="AP70" s="2108"/>
      <c r="AQ70" s="1442"/>
      <c r="AR70" s="1442"/>
      <c r="AS70" s="1442"/>
      <c r="AT70" s="1442"/>
      <c r="AU70" s="1442"/>
      <c r="AV70" s="1442"/>
      <c r="AW70" s="1442"/>
      <c r="AX70" s="1442"/>
      <c r="AY70" s="1442"/>
      <c r="AZ70" s="1442"/>
    </row>
    <row r="71" spans="1:52" s="34" customFormat="1" ht="18" customHeight="1" x14ac:dyDescent="0.2">
      <c r="A71" s="73" t="str">
        <f>CONCATENATE('01_Carga'!$M$5,"_",$J71)</f>
        <v>FI__54</v>
      </c>
      <c r="B71" s="1405"/>
      <c r="C71" s="1460" t="str">
        <f>'12_P1_Lista'!T71</f>
        <v/>
      </c>
      <c r="D71" s="1461" t="str">
        <f>'12_P1_Lista'!U71</f>
        <v/>
      </c>
      <c r="E71" s="1405"/>
      <c r="F71" s="1626" t="str">
        <f t="shared" si="0"/>
        <v/>
      </c>
      <c r="G71" s="1405"/>
      <c r="H71" s="1726" t="str">
        <f>IF('14_P2_Convoca'!F72&lt;&gt;"",'14_P2_Convoca'!F72,"")</f>
        <v/>
      </c>
      <c r="I71" s="1606"/>
      <c r="J71" s="1202">
        <v>54</v>
      </c>
      <c r="K71" s="134" t="str">
        <f>IF(ISERROR(VLOOKUP($A71,Aspirantes!$A:$H,Aspirantes!$E$1,FALSE)),"",VLOOKUP($A71,Aspirantes!$A:$H,Aspirantes!$E$1,FALSE))</f>
        <v/>
      </c>
      <c r="L71" s="672" t="str">
        <f>IF(ISERROR(VLOOKUP($A71,Aspirantes!$A:$H,Aspirantes!$F$1,FALSE)),"",VLOOKUP($A71,Aspirantes!$A:$H,Aspirantes!$F$1,FALSE))</f>
        <v/>
      </c>
      <c r="M71" s="673" t="str">
        <f>IF(ISERROR(VLOOKUP($A71,Aspirantes!$A:$H,Aspirantes!$G$1,FALSE)),"",VLOOKUP($A71,Aspirantes!$A:$H,Aspirantes!$G$1,FALSE))</f>
        <v/>
      </c>
      <c r="N71" s="674" t="str">
        <f>IF(ISERROR(VLOOKUP($A71,Aspirantes!$A:$H,Aspirantes!$H$1,FALSE)),"",VLOOKUP($A71,Aspirantes!$A:$H,Aspirantes!$H$1,FALSE))</f>
        <v/>
      </c>
      <c r="O71" s="153"/>
      <c r="P71" s="756"/>
      <c r="Q71" s="759"/>
      <c r="R71" s="67" t="str">
        <f>IF(AND(Q71&lt;&gt;"",P71=""),"",IF(Q71="SÍ",'19_P2_Lista'!S71,""))</f>
        <v/>
      </c>
      <c r="S71" s="767">
        <f t="shared" si="2"/>
        <v>0</v>
      </c>
      <c r="T71" s="767">
        <f t="shared" si="1"/>
        <v>0</v>
      </c>
      <c r="U71" s="812"/>
      <c r="V71" s="825"/>
      <c r="W71" s="826"/>
      <c r="X71" s="263"/>
      <c r="Y71" s="767"/>
      <c r="Z71" s="767"/>
      <c r="AA71" s="824"/>
      <c r="AB71" s="757"/>
      <c r="AC71" s="83"/>
      <c r="AD71" s="750" t="str">
        <f>IF(R71&lt;&gt;"",'19_P2_Lista'!U71,"")</f>
        <v/>
      </c>
      <c r="AE71" s="518" t="str">
        <f>IF(R71&lt;&gt;"",'19_P2_Lista'!V71,"")</f>
        <v/>
      </c>
      <c r="AF71" s="83"/>
      <c r="AG71" s="1657"/>
      <c r="AH71" s="757"/>
      <c r="AI71" s="1442"/>
      <c r="AJ71" s="2108"/>
      <c r="AK71" s="2108"/>
      <c r="AL71" s="2108"/>
      <c r="AM71" s="2108"/>
      <c r="AN71" s="2108"/>
      <c r="AO71" s="2108"/>
      <c r="AP71" s="2108"/>
      <c r="AQ71" s="1442"/>
      <c r="AR71" s="1442"/>
      <c r="AS71" s="1442"/>
      <c r="AT71" s="1442"/>
      <c r="AU71" s="1442"/>
      <c r="AV71" s="1442"/>
      <c r="AW71" s="1442"/>
      <c r="AX71" s="1442"/>
      <c r="AY71" s="1442"/>
      <c r="AZ71" s="1442"/>
    </row>
    <row r="72" spans="1:52" s="34" customFormat="1" ht="18" customHeight="1" x14ac:dyDescent="0.2">
      <c r="A72" s="73" t="str">
        <f>CONCATENATE('01_Carga'!$M$5,"_",$J72)</f>
        <v>FI__55</v>
      </c>
      <c r="B72" s="1405"/>
      <c r="C72" s="1460" t="str">
        <f>'12_P1_Lista'!T72</f>
        <v/>
      </c>
      <c r="D72" s="1461" t="str">
        <f>'12_P1_Lista'!U72</f>
        <v/>
      </c>
      <c r="E72" s="1405"/>
      <c r="F72" s="1626" t="str">
        <f t="shared" si="0"/>
        <v/>
      </c>
      <c r="G72" s="1405"/>
      <c r="H72" s="1726" t="str">
        <f>IF('14_P2_Convoca'!F73&lt;&gt;"",'14_P2_Convoca'!F73,"")</f>
        <v/>
      </c>
      <c r="I72" s="1606"/>
      <c r="J72" s="1202">
        <v>55</v>
      </c>
      <c r="K72" s="134" t="str">
        <f>IF(ISERROR(VLOOKUP($A72,Aspirantes!$A:$H,Aspirantes!$E$1,FALSE)),"",VLOOKUP($A72,Aspirantes!$A:$H,Aspirantes!$E$1,FALSE))</f>
        <v/>
      </c>
      <c r="L72" s="672" t="str">
        <f>IF(ISERROR(VLOOKUP($A72,Aspirantes!$A:$H,Aspirantes!$F$1,FALSE)),"",VLOOKUP($A72,Aspirantes!$A:$H,Aspirantes!$F$1,FALSE))</f>
        <v/>
      </c>
      <c r="M72" s="673" t="str">
        <f>IF(ISERROR(VLOOKUP($A72,Aspirantes!$A:$H,Aspirantes!$G$1,FALSE)),"",VLOOKUP($A72,Aspirantes!$A:$H,Aspirantes!$G$1,FALSE))</f>
        <v/>
      </c>
      <c r="N72" s="674" t="str">
        <f>IF(ISERROR(VLOOKUP($A72,Aspirantes!$A:$H,Aspirantes!$H$1,FALSE)),"",VLOOKUP($A72,Aspirantes!$A:$H,Aspirantes!$H$1,FALSE))</f>
        <v/>
      </c>
      <c r="O72" s="153"/>
      <c r="P72" s="756"/>
      <c r="Q72" s="759"/>
      <c r="R72" s="67" t="str">
        <f>IF(AND(Q72&lt;&gt;"",P72=""),"",IF(Q72="SÍ",'19_P2_Lista'!S72,""))</f>
        <v/>
      </c>
      <c r="S72" s="767">
        <f t="shared" si="2"/>
        <v>0</v>
      </c>
      <c r="T72" s="767">
        <f t="shared" si="1"/>
        <v>0</v>
      </c>
      <c r="U72" s="812"/>
      <c r="V72" s="825"/>
      <c r="W72" s="826"/>
      <c r="X72" s="263"/>
      <c r="Y72" s="767"/>
      <c r="Z72" s="767"/>
      <c r="AA72" s="824"/>
      <c r="AB72" s="757"/>
      <c r="AC72" s="83"/>
      <c r="AD72" s="750" t="str">
        <f>IF(R72&lt;&gt;"",'19_P2_Lista'!U72,"")</f>
        <v/>
      </c>
      <c r="AE72" s="518" t="str">
        <f>IF(R72&lt;&gt;"",'19_P2_Lista'!V72,"")</f>
        <v/>
      </c>
      <c r="AF72" s="83"/>
      <c r="AG72" s="1657"/>
      <c r="AH72" s="757"/>
      <c r="AI72" s="1442"/>
      <c r="AJ72" s="2108"/>
      <c r="AK72" s="2108"/>
      <c r="AL72" s="2108"/>
      <c r="AM72" s="2108"/>
      <c r="AN72" s="2108"/>
      <c r="AO72" s="2108"/>
      <c r="AP72" s="2108"/>
      <c r="AQ72" s="1442"/>
      <c r="AR72" s="1442"/>
      <c r="AS72" s="1442"/>
      <c r="AT72" s="1442"/>
      <c r="AU72" s="1442"/>
      <c r="AV72" s="1442"/>
      <c r="AW72" s="1442"/>
      <c r="AX72" s="1442"/>
      <c r="AY72" s="1442"/>
      <c r="AZ72" s="1442"/>
    </row>
    <row r="73" spans="1:52" s="34" customFormat="1" ht="18" customHeight="1" x14ac:dyDescent="0.2">
      <c r="A73" s="73" t="str">
        <f>CONCATENATE('01_Carga'!$M$5,"_",$J73)</f>
        <v>FI__56</v>
      </c>
      <c r="B73" s="1405"/>
      <c r="C73" s="1460" t="str">
        <f>'12_P1_Lista'!T73</f>
        <v/>
      </c>
      <c r="D73" s="1461" t="str">
        <f>'12_P1_Lista'!U73</f>
        <v/>
      </c>
      <c r="E73" s="1405"/>
      <c r="F73" s="1626" t="str">
        <f t="shared" si="0"/>
        <v/>
      </c>
      <c r="G73" s="1405"/>
      <c r="H73" s="1726" t="str">
        <f>IF('14_P2_Convoca'!F74&lt;&gt;"",'14_P2_Convoca'!F74,"")</f>
        <v/>
      </c>
      <c r="I73" s="1606"/>
      <c r="J73" s="1202">
        <v>56</v>
      </c>
      <c r="K73" s="134" t="str">
        <f>IF(ISERROR(VLOOKUP($A73,Aspirantes!$A:$H,Aspirantes!$E$1,FALSE)),"",VLOOKUP($A73,Aspirantes!$A:$H,Aspirantes!$E$1,FALSE))</f>
        <v/>
      </c>
      <c r="L73" s="672" t="str">
        <f>IF(ISERROR(VLOOKUP($A73,Aspirantes!$A:$H,Aspirantes!$F$1,FALSE)),"",VLOOKUP($A73,Aspirantes!$A:$H,Aspirantes!$F$1,FALSE))</f>
        <v/>
      </c>
      <c r="M73" s="673" t="str">
        <f>IF(ISERROR(VLOOKUP($A73,Aspirantes!$A:$H,Aspirantes!$G$1,FALSE)),"",VLOOKUP($A73,Aspirantes!$A:$H,Aspirantes!$G$1,FALSE))</f>
        <v/>
      </c>
      <c r="N73" s="674" t="str">
        <f>IF(ISERROR(VLOOKUP($A73,Aspirantes!$A:$H,Aspirantes!$H$1,FALSE)),"",VLOOKUP($A73,Aspirantes!$A:$H,Aspirantes!$H$1,FALSE))</f>
        <v/>
      </c>
      <c r="O73" s="153"/>
      <c r="P73" s="756"/>
      <c r="Q73" s="759"/>
      <c r="R73" s="67" t="str">
        <f>IF(AND(Q73&lt;&gt;"",P73=""),"",IF(Q73="SÍ",'19_P2_Lista'!S73,""))</f>
        <v/>
      </c>
      <c r="S73" s="767">
        <f t="shared" si="2"/>
        <v>0</v>
      </c>
      <c r="T73" s="767">
        <f t="shared" si="1"/>
        <v>0</v>
      </c>
      <c r="U73" s="812"/>
      <c r="V73" s="825"/>
      <c r="W73" s="826"/>
      <c r="X73" s="263"/>
      <c r="Y73" s="767"/>
      <c r="Z73" s="767"/>
      <c r="AA73" s="824"/>
      <c r="AB73" s="757"/>
      <c r="AC73" s="83"/>
      <c r="AD73" s="750" t="str">
        <f>IF(R73&lt;&gt;"",'19_P2_Lista'!U73,"")</f>
        <v/>
      </c>
      <c r="AE73" s="518" t="str">
        <f>IF(R73&lt;&gt;"",'19_P2_Lista'!V73,"")</f>
        <v/>
      </c>
      <c r="AF73" s="83"/>
      <c r="AG73" s="1657"/>
      <c r="AH73" s="757"/>
      <c r="AI73" s="1442"/>
      <c r="AJ73" s="2108"/>
      <c r="AK73" s="2108"/>
      <c r="AL73" s="2108"/>
      <c r="AM73" s="2108"/>
      <c r="AN73" s="2108"/>
      <c r="AO73" s="2108"/>
      <c r="AP73" s="2108"/>
      <c r="AQ73" s="1442"/>
      <c r="AR73" s="1442"/>
      <c r="AS73" s="1442"/>
      <c r="AT73" s="1442"/>
      <c r="AU73" s="1442"/>
      <c r="AV73" s="1442"/>
      <c r="AW73" s="1442"/>
      <c r="AX73" s="1442"/>
      <c r="AY73" s="1442"/>
      <c r="AZ73" s="1442"/>
    </row>
    <row r="74" spans="1:52" s="34" customFormat="1" ht="18" customHeight="1" x14ac:dyDescent="0.2">
      <c r="A74" s="73" t="str">
        <f>CONCATENATE('01_Carga'!$M$5,"_",$J74)</f>
        <v>FI__57</v>
      </c>
      <c r="B74" s="1405"/>
      <c r="C74" s="1460" t="str">
        <f>'12_P1_Lista'!T74</f>
        <v/>
      </c>
      <c r="D74" s="1461" t="str">
        <f>'12_P1_Lista'!U74</f>
        <v/>
      </c>
      <c r="E74" s="1405"/>
      <c r="F74" s="1626" t="str">
        <f t="shared" si="0"/>
        <v/>
      </c>
      <c r="G74" s="1405"/>
      <c r="H74" s="1726" t="str">
        <f>IF('14_P2_Convoca'!F75&lt;&gt;"",'14_P2_Convoca'!F75,"")</f>
        <v/>
      </c>
      <c r="I74" s="1606"/>
      <c r="J74" s="1202">
        <v>57</v>
      </c>
      <c r="K74" s="134" t="str">
        <f>IF(ISERROR(VLOOKUP($A74,Aspirantes!$A:$H,Aspirantes!$E$1,FALSE)),"",VLOOKUP($A74,Aspirantes!$A:$H,Aspirantes!$E$1,FALSE))</f>
        <v/>
      </c>
      <c r="L74" s="672" t="str">
        <f>IF(ISERROR(VLOOKUP($A74,Aspirantes!$A:$H,Aspirantes!$F$1,FALSE)),"",VLOOKUP($A74,Aspirantes!$A:$H,Aspirantes!$F$1,FALSE))</f>
        <v/>
      </c>
      <c r="M74" s="673" t="str">
        <f>IF(ISERROR(VLOOKUP($A74,Aspirantes!$A:$H,Aspirantes!$G$1,FALSE)),"",VLOOKUP($A74,Aspirantes!$A:$H,Aspirantes!$G$1,FALSE))</f>
        <v/>
      </c>
      <c r="N74" s="674" t="str">
        <f>IF(ISERROR(VLOOKUP($A74,Aspirantes!$A:$H,Aspirantes!$H$1,FALSE)),"",VLOOKUP($A74,Aspirantes!$A:$H,Aspirantes!$H$1,FALSE))</f>
        <v/>
      </c>
      <c r="O74" s="153"/>
      <c r="P74" s="756"/>
      <c r="Q74" s="759"/>
      <c r="R74" s="67" t="str">
        <f>IF(AND(Q74&lt;&gt;"",P74=""),"",IF(Q74="SÍ",'19_P2_Lista'!S74,""))</f>
        <v/>
      </c>
      <c r="S74" s="767">
        <f t="shared" si="2"/>
        <v>0</v>
      </c>
      <c r="T74" s="767">
        <f t="shared" si="1"/>
        <v>0</v>
      </c>
      <c r="U74" s="812"/>
      <c r="V74" s="825"/>
      <c r="W74" s="826"/>
      <c r="X74" s="263"/>
      <c r="Y74" s="767"/>
      <c r="Z74" s="767"/>
      <c r="AA74" s="824"/>
      <c r="AB74" s="757"/>
      <c r="AC74" s="83"/>
      <c r="AD74" s="750" t="str">
        <f>IF(R74&lt;&gt;"",'19_P2_Lista'!U74,"")</f>
        <v/>
      </c>
      <c r="AE74" s="518" t="str">
        <f>IF(R74&lt;&gt;"",'19_P2_Lista'!V74,"")</f>
        <v/>
      </c>
      <c r="AF74" s="83"/>
      <c r="AG74" s="1657"/>
      <c r="AH74" s="757"/>
      <c r="AI74" s="1442"/>
      <c r="AJ74" s="2108"/>
      <c r="AK74" s="2108"/>
      <c r="AL74" s="2108"/>
      <c r="AM74" s="2108"/>
      <c r="AN74" s="2108"/>
      <c r="AO74" s="2108"/>
      <c r="AP74" s="2108"/>
      <c r="AQ74" s="1442"/>
      <c r="AR74" s="1442"/>
      <c r="AS74" s="1442"/>
      <c r="AT74" s="1442"/>
      <c r="AU74" s="1442"/>
      <c r="AV74" s="1442"/>
      <c r="AW74" s="1442"/>
      <c r="AX74" s="1442"/>
      <c r="AY74" s="1442"/>
      <c r="AZ74" s="1442"/>
    </row>
    <row r="75" spans="1:52" s="34" customFormat="1" ht="18" customHeight="1" x14ac:dyDescent="0.2">
      <c r="A75" s="73" t="str">
        <f>CONCATENATE('01_Carga'!$M$5,"_",$J75)</f>
        <v>FI__58</v>
      </c>
      <c r="B75" s="1405"/>
      <c r="C75" s="1460" t="str">
        <f>'12_P1_Lista'!T75</f>
        <v/>
      </c>
      <c r="D75" s="1461" t="str">
        <f>'12_P1_Lista'!U75</f>
        <v/>
      </c>
      <c r="E75" s="1405"/>
      <c r="F75" s="1626" t="str">
        <f t="shared" si="0"/>
        <v/>
      </c>
      <c r="G75" s="1405"/>
      <c r="H75" s="1726" t="str">
        <f>IF('14_P2_Convoca'!F76&lt;&gt;"",'14_P2_Convoca'!F76,"")</f>
        <v/>
      </c>
      <c r="I75" s="1606"/>
      <c r="J75" s="1202">
        <v>58</v>
      </c>
      <c r="K75" s="134" t="str">
        <f>IF(ISERROR(VLOOKUP($A75,Aspirantes!$A:$H,Aspirantes!$E$1,FALSE)),"",VLOOKUP($A75,Aspirantes!$A:$H,Aspirantes!$E$1,FALSE))</f>
        <v/>
      </c>
      <c r="L75" s="672" t="str">
        <f>IF(ISERROR(VLOOKUP($A75,Aspirantes!$A:$H,Aspirantes!$F$1,FALSE)),"",VLOOKUP($A75,Aspirantes!$A:$H,Aspirantes!$F$1,FALSE))</f>
        <v/>
      </c>
      <c r="M75" s="673" t="str">
        <f>IF(ISERROR(VLOOKUP($A75,Aspirantes!$A:$H,Aspirantes!$G$1,FALSE)),"",VLOOKUP($A75,Aspirantes!$A:$H,Aspirantes!$G$1,FALSE))</f>
        <v/>
      </c>
      <c r="N75" s="674" t="str">
        <f>IF(ISERROR(VLOOKUP($A75,Aspirantes!$A:$H,Aspirantes!$H$1,FALSE)),"",VLOOKUP($A75,Aspirantes!$A:$H,Aspirantes!$H$1,FALSE))</f>
        <v/>
      </c>
      <c r="O75" s="153"/>
      <c r="P75" s="756"/>
      <c r="Q75" s="759"/>
      <c r="R75" s="67" t="str">
        <f>IF(AND(Q75&lt;&gt;"",P75=""),"",IF(Q75="SÍ",'19_P2_Lista'!S75,""))</f>
        <v/>
      </c>
      <c r="S75" s="767">
        <f t="shared" si="2"/>
        <v>0</v>
      </c>
      <c r="T75" s="767">
        <f t="shared" si="1"/>
        <v>0</v>
      </c>
      <c r="U75" s="812"/>
      <c r="V75" s="825"/>
      <c r="W75" s="826"/>
      <c r="X75" s="263"/>
      <c r="Y75" s="767"/>
      <c r="Z75" s="767"/>
      <c r="AA75" s="824"/>
      <c r="AB75" s="757"/>
      <c r="AC75" s="83"/>
      <c r="AD75" s="750" t="str">
        <f>IF(R75&lt;&gt;"",'19_P2_Lista'!U75,"")</f>
        <v/>
      </c>
      <c r="AE75" s="518" t="str">
        <f>IF(R75&lt;&gt;"",'19_P2_Lista'!V75,"")</f>
        <v/>
      </c>
      <c r="AF75" s="83"/>
      <c r="AG75" s="1657"/>
      <c r="AH75" s="757"/>
      <c r="AI75" s="1442"/>
      <c r="AJ75" s="2108"/>
      <c r="AK75" s="2108"/>
      <c r="AL75" s="2108"/>
      <c r="AM75" s="2108"/>
      <c r="AN75" s="2108"/>
      <c r="AO75" s="2108"/>
      <c r="AP75" s="2108"/>
      <c r="AQ75" s="1442"/>
      <c r="AR75" s="1442"/>
      <c r="AS75" s="1442"/>
      <c r="AT75" s="1442"/>
      <c r="AU75" s="1442"/>
      <c r="AV75" s="1442"/>
      <c r="AW75" s="1442"/>
      <c r="AX75" s="1442"/>
      <c r="AY75" s="1442"/>
      <c r="AZ75" s="1442"/>
    </row>
    <row r="76" spans="1:52" s="34" customFormat="1" ht="18" customHeight="1" x14ac:dyDescent="0.2">
      <c r="A76" s="73" t="str">
        <f>CONCATENATE('01_Carga'!$M$5,"_",$J76)</f>
        <v>FI__59</v>
      </c>
      <c r="B76" s="1405"/>
      <c r="C76" s="1460" t="str">
        <f>'12_P1_Lista'!T76</f>
        <v/>
      </c>
      <c r="D76" s="1461" t="str">
        <f>'12_P1_Lista'!U76</f>
        <v/>
      </c>
      <c r="E76" s="1405"/>
      <c r="F76" s="1626" t="str">
        <f t="shared" si="0"/>
        <v/>
      </c>
      <c r="G76" s="1405"/>
      <c r="H76" s="1726" t="str">
        <f>IF('14_P2_Convoca'!F77&lt;&gt;"",'14_P2_Convoca'!F77,"")</f>
        <v/>
      </c>
      <c r="I76" s="1606"/>
      <c r="J76" s="1202">
        <v>59</v>
      </c>
      <c r="K76" s="134" t="str">
        <f>IF(ISERROR(VLOOKUP($A76,Aspirantes!$A:$H,Aspirantes!$E$1,FALSE)),"",VLOOKUP($A76,Aspirantes!$A:$H,Aspirantes!$E$1,FALSE))</f>
        <v/>
      </c>
      <c r="L76" s="672" t="str">
        <f>IF(ISERROR(VLOOKUP($A76,Aspirantes!$A:$H,Aspirantes!$F$1,FALSE)),"",VLOOKUP($A76,Aspirantes!$A:$H,Aspirantes!$F$1,FALSE))</f>
        <v/>
      </c>
      <c r="M76" s="673" t="str">
        <f>IF(ISERROR(VLOOKUP($A76,Aspirantes!$A:$H,Aspirantes!$G$1,FALSE)),"",VLOOKUP($A76,Aspirantes!$A:$H,Aspirantes!$G$1,FALSE))</f>
        <v/>
      </c>
      <c r="N76" s="674" t="str">
        <f>IF(ISERROR(VLOOKUP($A76,Aspirantes!$A:$H,Aspirantes!$H$1,FALSE)),"",VLOOKUP($A76,Aspirantes!$A:$H,Aspirantes!$H$1,FALSE))</f>
        <v/>
      </c>
      <c r="O76" s="153"/>
      <c r="P76" s="756"/>
      <c r="Q76" s="759"/>
      <c r="R76" s="67" t="str">
        <f>IF(AND(Q76&lt;&gt;"",P76=""),"",IF(Q76="SÍ",'19_P2_Lista'!S76,""))</f>
        <v/>
      </c>
      <c r="S76" s="767">
        <f t="shared" si="2"/>
        <v>0</v>
      </c>
      <c r="T76" s="767">
        <f t="shared" si="1"/>
        <v>0</v>
      </c>
      <c r="U76" s="812"/>
      <c r="V76" s="825"/>
      <c r="W76" s="826"/>
      <c r="X76" s="263"/>
      <c r="Y76" s="767"/>
      <c r="Z76" s="767"/>
      <c r="AA76" s="824"/>
      <c r="AB76" s="757"/>
      <c r="AC76" s="83"/>
      <c r="AD76" s="750" t="str">
        <f>IF(R76&lt;&gt;"",'19_P2_Lista'!U76,"")</f>
        <v/>
      </c>
      <c r="AE76" s="518" t="str">
        <f>IF(R76&lt;&gt;"",'19_P2_Lista'!V76,"")</f>
        <v/>
      </c>
      <c r="AF76" s="83"/>
      <c r="AG76" s="1657"/>
      <c r="AH76" s="757"/>
      <c r="AI76" s="1442"/>
      <c r="AJ76" s="2108"/>
      <c r="AK76" s="2108"/>
      <c r="AL76" s="2108"/>
      <c r="AM76" s="2108"/>
      <c r="AN76" s="2108"/>
      <c r="AO76" s="2108"/>
      <c r="AP76" s="2108"/>
      <c r="AQ76" s="1442"/>
      <c r="AR76" s="1442"/>
      <c r="AS76" s="1442"/>
      <c r="AT76" s="1442"/>
      <c r="AU76" s="1442"/>
      <c r="AV76" s="1442"/>
      <c r="AW76" s="1442"/>
      <c r="AX76" s="1442"/>
      <c r="AY76" s="1442"/>
      <c r="AZ76" s="1442"/>
    </row>
    <row r="77" spans="1:52" s="34" customFormat="1" ht="18" customHeight="1" x14ac:dyDescent="0.2">
      <c r="A77" s="73" t="str">
        <f>CONCATENATE('01_Carga'!$M$5,"_",$J77)</f>
        <v>FI__60</v>
      </c>
      <c r="B77" s="1405"/>
      <c r="C77" s="1460" t="str">
        <f>'12_P1_Lista'!T77</f>
        <v/>
      </c>
      <c r="D77" s="1461" t="str">
        <f>'12_P1_Lista'!U77</f>
        <v/>
      </c>
      <c r="E77" s="1405"/>
      <c r="F77" s="1626" t="str">
        <f t="shared" si="0"/>
        <v/>
      </c>
      <c r="G77" s="1405"/>
      <c r="H77" s="1726" t="str">
        <f>IF('14_P2_Convoca'!F78&lt;&gt;"",'14_P2_Convoca'!F78,"")</f>
        <v/>
      </c>
      <c r="I77" s="1606"/>
      <c r="J77" s="1202">
        <v>60</v>
      </c>
      <c r="K77" s="134" t="str">
        <f>IF(ISERROR(VLOOKUP($A77,Aspirantes!$A:$H,Aspirantes!$E$1,FALSE)),"",VLOOKUP($A77,Aspirantes!$A:$H,Aspirantes!$E$1,FALSE))</f>
        <v/>
      </c>
      <c r="L77" s="672" t="str">
        <f>IF(ISERROR(VLOOKUP($A77,Aspirantes!$A:$H,Aspirantes!$F$1,FALSE)),"",VLOOKUP($A77,Aspirantes!$A:$H,Aspirantes!$F$1,FALSE))</f>
        <v/>
      </c>
      <c r="M77" s="673" t="str">
        <f>IF(ISERROR(VLOOKUP($A77,Aspirantes!$A:$H,Aspirantes!$G$1,FALSE)),"",VLOOKUP($A77,Aspirantes!$A:$H,Aspirantes!$G$1,FALSE))</f>
        <v/>
      </c>
      <c r="N77" s="674" t="str">
        <f>IF(ISERROR(VLOOKUP($A77,Aspirantes!$A:$H,Aspirantes!$H$1,FALSE)),"",VLOOKUP($A77,Aspirantes!$A:$H,Aspirantes!$H$1,FALSE))</f>
        <v/>
      </c>
      <c r="O77" s="153"/>
      <c r="P77" s="756"/>
      <c r="Q77" s="759"/>
      <c r="R77" s="67" t="str">
        <f>IF(AND(Q77&lt;&gt;"",P77=""),"",IF(Q77="SÍ",'19_P2_Lista'!S77,""))</f>
        <v/>
      </c>
      <c r="S77" s="767">
        <f t="shared" si="2"/>
        <v>0</v>
      </c>
      <c r="T77" s="767">
        <f t="shared" si="1"/>
        <v>0</v>
      </c>
      <c r="U77" s="812"/>
      <c r="V77" s="825"/>
      <c r="W77" s="826"/>
      <c r="X77" s="263"/>
      <c r="Y77" s="767"/>
      <c r="Z77" s="767"/>
      <c r="AA77" s="824"/>
      <c r="AB77" s="757"/>
      <c r="AC77" s="83"/>
      <c r="AD77" s="750" t="str">
        <f>IF(R77&lt;&gt;"",'19_P2_Lista'!U77,"")</f>
        <v/>
      </c>
      <c r="AE77" s="518" t="str">
        <f>IF(R77&lt;&gt;"",'19_P2_Lista'!V77,"")</f>
        <v/>
      </c>
      <c r="AF77" s="83"/>
      <c r="AG77" s="1657"/>
      <c r="AH77" s="757"/>
      <c r="AI77" s="1442"/>
      <c r="AJ77" s="2108"/>
      <c r="AK77" s="2108"/>
      <c r="AL77" s="2108"/>
      <c r="AM77" s="2108"/>
      <c r="AN77" s="2108"/>
      <c r="AO77" s="2108"/>
      <c r="AP77" s="2108"/>
      <c r="AQ77" s="1442"/>
      <c r="AR77" s="1442"/>
      <c r="AS77" s="1442"/>
      <c r="AT77" s="1442"/>
      <c r="AU77" s="1442"/>
      <c r="AV77" s="1442"/>
      <c r="AW77" s="1442"/>
      <c r="AX77" s="1442"/>
      <c r="AY77" s="1442"/>
      <c r="AZ77" s="1442"/>
    </row>
    <row r="78" spans="1:52" s="34" customFormat="1" ht="18" customHeight="1" x14ac:dyDescent="0.2">
      <c r="A78" s="73" t="str">
        <f>CONCATENATE('01_Carga'!$M$5,"_",$J78)</f>
        <v>FI__61</v>
      </c>
      <c r="B78" s="1405"/>
      <c r="C78" s="1460" t="str">
        <f>'12_P1_Lista'!T78</f>
        <v/>
      </c>
      <c r="D78" s="1461" t="str">
        <f>'12_P1_Lista'!U78</f>
        <v/>
      </c>
      <c r="E78" s="1405"/>
      <c r="F78" s="1626" t="str">
        <f t="shared" si="0"/>
        <v/>
      </c>
      <c r="G78" s="1405"/>
      <c r="H78" s="1726" t="str">
        <f>IF('14_P2_Convoca'!F79&lt;&gt;"",'14_P2_Convoca'!F79,"")</f>
        <v/>
      </c>
      <c r="I78" s="1606"/>
      <c r="J78" s="1202">
        <v>61</v>
      </c>
      <c r="K78" s="134" t="str">
        <f>IF(ISERROR(VLOOKUP($A78,Aspirantes!$A:$H,Aspirantes!$E$1,FALSE)),"",VLOOKUP($A78,Aspirantes!$A:$H,Aspirantes!$E$1,FALSE))</f>
        <v/>
      </c>
      <c r="L78" s="672" t="str">
        <f>IF(ISERROR(VLOOKUP($A78,Aspirantes!$A:$H,Aspirantes!$F$1,FALSE)),"",VLOOKUP($A78,Aspirantes!$A:$H,Aspirantes!$F$1,FALSE))</f>
        <v/>
      </c>
      <c r="M78" s="673" t="str">
        <f>IF(ISERROR(VLOOKUP($A78,Aspirantes!$A:$H,Aspirantes!$G$1,FALSE)),"",VLOOKUP($A78,Aspirantes!$A:$H,Aspirantes!$G$1,FALSE))</f>
        <v/>
      </c>
      <c r="N78" s="674" t="str">
        <f>IF(ISERROR(VLOOKUP($A78,Aspirantes!$A:$H,Aspirantes!$H$1,FALSE)),"",VLOOKUP($A78,Aspirantes!$A:$H,Aspirantes!$H$1,FALSE))</f>
        <v/>
      </c>
      <c r="O78" s="153"/>
      <c r="P78" s="756"/>
      <c r="Q78" s="759"/>
      <c r="R78" s="67" t="str">
        <f>IF(AND(Q78&lt;&gt;"",P78=""),"",IF(Q78="SÍ",'19_P2_Lista'!S78,""))</f>
        <v/>
      </c>
      <c r="S78" s="767">
        <f t="shared" si="2"/>
        <v>0</v>
      </c>
      <c r="T78" s="767">
        <f t="shared" si="1"/>
        <v>0</v>
      </c>
      <c r="U78" s="812"/>
      <c r="V78" s="825"/>
      <c r="W78" s="826"/>
      <c r="X78" s="263"/>
      <c r="Y78" s="767"/>
      <c r="Z78" s="767"/>
      <c r="AA78" s="824"/>
      <c r="AB78" s="757"/>
      <c r="AC78" s="83"/>
      <c r="AD78" s="750" t="str">
        <f>IF(R78&lt;&gt;"",'19_P2_Lista'!U78,"")</f>
        <v/>
      </c>
      <c r="AE78" s="518" t="str">
        <f>IF(R78&lt;&gt;"",'19_P2_Lista'!V78,"")</f>
        <v/>
      </c>
      <c r="AF78" s="83"/>
      <c r="AG78" s="1657"/>
      <c r="AH78" s="757"/>
      <c r="AI78" s="1442"/>
      <c r="AJ78" s="2108"/>
      <c r="AK78" s="2108"/>
      <c r="AL78" s="2108"/>
      <c r="AM78" s="2108"/>
      <c r="AN78" s="2108"/>
      <c r="AO78" s="2108"/>
      <c r="AP78" s="2108"/>
      <c r="AQ78" s="1442"/>
      <c r="AR78" s="1442"/>
      <c r="AS78" s="1442"/>
      <c r="AT78" s="1442"/>
      <c r="AU78" s="1442"/>
      <c r="AV78" s="1442"/>
      <c r="AW78" s="1442"/>
      <c r="AX78" s="1442"/>
      <c r="AY78" s="1442"/>
      <c r="AZ78" s="1442"/>
    </row>
    <row r="79" spans="1:52" s="34" customFormat="1" ht="18" customHeight="1" x14ac:dyDescent="0.2">
      <c r="A79" s="73" t="str">
        <f>CONCATENATE('01_Carga'!$M$5,"_",$J79)</f>
        <v>FI__62</v>
      </c>
      <c r="B79" s="1405"/>
      <c r="C79" s="1460" t="str">
        <f>'12_P1_Lista'!T79</f>
        <v/>
      </c>
      <c r="D79" s="1461" t="str">
        <f>'12_P1_Lista'!U79</f>
        <v/>
      </c>
      <c r="E79" s="1405"/>
      <c r="F79" s="1626" t="str">
        <f t="shared" si="0"/>
        <v/>
      </c>
      <c r="G79" s="1405"/>
      <c r="H79" s="1726" t="str">
        <f>IF('14_P2_Convoca'!F80&lt;&gt;"",'14_P2_Convoca'!F80,"")</f>
        <v/>
      </c>
      <c r="I79" s="1606"/>
      <c r="J79" s="1202">
        <v>62</v>
      </c>
      <c r="K79" s="134" t="str">
        <f>IF(ISERROR(VLOOKUP($A79,Aspirantes!$A:$H,Aspirantes!$E$1,FALSE)),"",VLOOKUP($A79,Aspirantes!$A:$H,Aspirantes!$E$1,FALSE))</f>
        <v/>
      </c>
      <c r="L79" s="672" t="str">
        <f>IF(ISERROR(VLOOKUP($A79,Aspirantes!$A:$H,Aspirantes!$F$1,FALSE)),"",VLOOKUP($A79,Aspirantes!$A:$H,Aspirantes!$F$1,FALSE))</f>
        <v/>
      </c>
      <c r="M79" s="673" t="str">
        <f>IF(ISERROR(VLOOKUP($A79,Aspirantes!$A:$H,Aspirantes!$G$1,FALSE)),"",VLOOKUP($A79,Aspirantes!$A:$H,Aspirantes!$G$1,FALSE))</f>
        <v/>
      </c>
      <c r="N79" s="674" t="str">
        <f>IF(ISERROR(VLOOKUP($A79,Aspirantes!$A:$H,Aspirantes!$H$1,FALSE)),"",VLOOKUP($A79,Aspirantes!$A:$H,Aspirantes!$H$1,FALSE))</f>
        <v/>
      </c>
      <c r="O79" s="153"/>
      <c r="P79" s="756"/>
      <c r="Q79" s="759"/>
      <c r="R79" s="67" t="str">
        <f>IF(AND(Q79&lt;&gt;"",P79=""),"",IF(Q79="SÍ",'19_P2_Lista'!S79,""))</f>
        <v/>
      </c>
      <c r="S79" s="767">
        <f t="shared" si="2"/>
        <v>0</v>
      </c>
      <c r="T79" s="767">
        <f t="shared" si="1"/>
        <v>0</v>
      </c>
      <c r="U79" s="812"/>
      <c r="V79" s="825"/>
      <c r="W79" s="826"/>
      <c r="X79" s="263"/>
      <c r="Y79" s="767"/>
      <c r="Z79" s="767"/>
      <c r="AA79" s="824"/>
      <c r="AB79" s="757"/>
      <c r="AC79" s="83"/>
      <c r="AD79" s="750" t="str">
        <f>IF(R79&lt;&gt;"",'19_P2_Lista'!U79,"")</f>
        <v/>
      </c>
      <c r="AE79" s="518" t="str">
        <f>IF(R79&lt;&gt;"",'19_P2_Lista'!V79,"")</f>
        <v/>
      </c>
      <c r="AF79" s="83"/>
      <c r="AG79" s="1657"/>
      <c r="AH79" s="757"/>
      <c r="AI79" s="1442"/>
      <c r="AJ79" s="2108"/>
      <c r="AK79" s="2108"/>
      <c r="AL79" s="2108"/>
      <c r="AM79" s="2108"/>
      <c r="AN79" s="2108"/>
      <c r="AO79" s="2108"/>
      <c r="AP79" s="2108"/>
      <c r="AQ79" s="1442"/>
      <c r="AR79" s="1442"/>
      <c r="AS79" s="1442"/>
      <c r="AT79" s="1442"/>
      <c r="AU79" s="1442"/>
      <c r="AV79" s="1442"/>
      <c r="AW79" s="1442"/>
      <c r="AX79" s="1442"/>
      <c r="AY79" s="1442"/>
      <c r="AZ79" s="1442"/>
    </row>
    <row r="80" spans="1:52" s="34" customFormat="1" ht="18" customHeight="1" x14ac:dyDescent="0.2">
      <c r="A80" s="73" t="str">
        <f>CONCATENATE('01_Carga'!$M$5,"_",$J80)</f>
        <v>FI__63</v>
      </c>
      <c r="B80" s="1405"/>
      <c r="C80" s="1460" t="str">
        <f>'12_P1_Lista'!T80</f>
        <v/>
      </c>
      <c r="D80" s="1461" t="str">
        <f>'12_P1_Lista'!U80</f>
        <v/>
      </c>
      <c r="E80" s="1405"/>
      <c r="F80" s="1626" t="str">
        <f t="shared" si="0"/>
        <v/>
      </c>
      <c r="G80" s="1405"/>
      <c r="H80" s="1726" t="str">
        <f>IF('14_P2_Convoca'!F81&lt;&gt;"",'14_P2_Convoca'!F81,"")</f>
        <v/>
      </c>
      <c r="I80" s="1606"/>
      <c r="J80" s="1202">
        <v>63</v>
      </c>
      <c r="K80" s="134" t="str">
        <f>IF(ISERROR(VLOOKUP($A80,Aspirantes!$A:$H,Aspirantes!$E$1,FALSE)),"",VLOOKUP($A80,Aspirantes!$A:$H,Aspirantes!$E$1,FALSE))</f>
        <v/>
      </c>
      <c r="L80" s="672" t="str">
        <f>IF(ISERROR(VLOOKUP($A80,Aspirantes!$A:$H,Aspirantes!$F$1,FALSE)),"",VLOOKUP($A80,Aspirantes!$A:$H,Aspirantes!$F$1,FALSE))</f>
        <v/>
      </c>
      <c r="M80" s="673" t="str">
        <f>IF(ISERROR(VLOOKUP($A80,Aspirantes!$A:$H,Aspirantes!$G$1,FALSE)),"",VLOOKUP($A80,Aspirantes!$A:$H,Aspirantes!$G$1,FALSE))</f>
        <v/>
      </c>
      <c r="N80" s="674" t="str">
        <f>IF(ISERROR(VLOOKUP($A80,Aspirantes!$A:$H,Aspirantes!$H$1,FALSE)),"",VLOOKUP($A80,Aspirantes!$A:$H,Aspirantes!$H$1,FALSE))</f>
        <v/>
      </c>
      <c r="O80" s="153"/>
      <c r="P80" s="756"/>
      <c r="Q80" s="759"/>
      <c r="R80" s="67" t="str">
        <f>IF(AND(Q80&lt;&gt;"",P80=""),"",IF(Q80="SÍ",'19_P2_Lista'!S80,""))</f>
        <v/>
      </c>
      <c r="S80" s="767">
        <f t="shared" si="2"/>
        <v>0</v>
      </c>
      <c r="T80" s="767">
        <f t="shared" si="1"/>
        <v>0</v>
      </c>
      <c r="U80" s="812"/>
      <c r="V80" s="825"/>
      <c r="W80" s="826"/>
      <c r="X80" s="263"/>
      <c r="Y80" s="767"/>
      <c r="Z80" s="767"/>
      <c r="AA80" s="824"/>
      <c r="AB80" s="757"/>
      <c r="AC80" s="83"/>
      <c r="AD80" s="750" t="str">
        <f>IF(R80&lt;&gt;"",'19_P2_Lista'!U80,"")</f>
        <v/>
      </c>
      <c r="AE80" s="518" t="str">
        <f>IF(R80&lt;&gt;"",'19_P2_Lista'!V80,"")</f>
        <v/>
      </c>
      <c r="AF80" s="83"/>
      <c r="AG80" s="1657"/>
      <c r="AH80" s="757"/>
      <c r="AI80" s="1442"/>
      <c r="AJ80" s="2108"/>
      <c r="AK80" s="2108"/>
      <c r="AL80" s="2108"/>
      <c r="AM80" s="2108"/>
      <c r="AN80" s="2108"/>
      <c r="AO80" s="2108"/>
      <c r="AP80" s="2108"/>
      <c r="AQ80" s="1442"/>
      <c r="AR80" s="1442"/>
      <c r="AS80" s="1442"/>
      <c r="AT80" s="1442"/>
      <c r="AU80" s="1442"/>
      <c r="AV80" s="1442"/>
      <c r="AW80" s="1442"/>
      <c r="AX80" s="1442"/>
      <c r="AY80" s="1442"/>
      <c r="AZ80" s="1442"/>
    </row>
    <row r="81" spans="1:52" s="34" customFormat="1" ht="18" customHeight="1" x14ac:dyDescent="0.2">
      <c r="A81" s="73" t="str">
        <f>CONCATENATE('01_Carga'!$M$5,"_",$J81)</f>
        <v>FI__64</v>
      </c>
      <c r="B81" s="1405"/>
      <c r="C81" s="1460" t="str">
        <f>'12_P1_Lista'!T81</f>
        <v/>
      </c>
      <c r="D81" s="1461" t="str">
        <f>'12_P1_Lista'!U81</f>
        <v/>
      </c>
      <c r="E81" s="1405"/>
      <c r="F81" s="1626" t="str">
        <f t="shared" si="0"/>
        <v/>
      </c>
      <c r="G81" s="1405"/>
      <c r="H81" s="1726" t="str">
        <f>IF('14_P2_Convoca'!F82&lt;&gt;"",'14_P2_Convoca'!F82,"")</f>
        <v/>
      </c>
      <c r="I81" s="1606"/>
      <c r="J81" s="1202">
        <v>64</v>
      </c>
      <c r="K81" s="134" t="str">
        <f>IF(ISERROR(VLOOKUP($A81,Aspirantes!$A:$H,Aspirantes!$E$1,FALSE)),"",VLOOKUP($A81,Aspirantes!$A:$H,Aspirantes!$E$1,FALSE))</f>
        <v/>
      </c>
      <c r="L81" s="672" t="str">
        <f>IF(ISERROR(VLOOKUP($A81,Aspirantes!$A:$H,Aspirantes!$F$1,FALSE)),"",VLOOKUP($A81,Aspirantes!$A:$H,Aspirantes!$F$1,FALSE))</f>
        <v/>
      </c>
      <c r="M81" s="673" t="str">
        <f>IF(ISERROR(VLOOKUP($A81,Aspirantes!$A:$H,Aspirantes!$G$1,FALSE)),"",VLOOKUP($A81,Aspirantes!$A:$H,Aspirantes!$G$1,FALSE))</f>
        <v/>
      </c>
      <c r="N81" s="674" t="str">
        <f>IF(ISERROR(VLOOKUP($A81,Aspirantes!$A:$H,Aspirantes!$H$1,FALSE)),"",VLOOKUP($A81,Aspirantes!$A:$H,Aspirantes!$H$1,FALSE))</f>
        <v/>
      </c>
      <c r="O81" s="153"/>
      <c r="P81" s="756"/>
      <c r="Q81" s="759"/>
      <c r="R81" s="67" t="str">
        <f>IF(AND(Q81&lt;&gt;"",P81=""),"",IF(Q81="SÍ",'19_P2_Lista'!S81,""))</f>
        <v/>
      </c>
      <c r="S81" s="767">
        <f t="shared" si="2"/>
        <v>0</v>
      </c>
      <c r="T81" s="767">
        <f t="shared" si="1"/>
        <v>0</v>
      </c>
      <c r="U81" s="812"/>
      <c r="V81" s="825"/>
      <c r="W81" s="826"/>
      <c r="X81" s="263"/>
      <c r="Y81" s="767"/>
      <c r="Z81" s="767"/>
      <c r="AA81" s="824"/>
      <c r="AB81" s="757"/>
      <c r="AC81" s="83"/>
      <c r="AD81" s="750" t="str">
        <f>IF(R81&lt;&gt;"",'19_P2_Lista'!U81,"")</f>
        <v/>
      </c>
      <c r="AE81" s="518" t="str">
        <f>IF(R81&lt;&gt;"",'19_P2_Lista'!V81,"")</f>
        <v/>
      </c>
      <c r="AF81" s="83"/>
      <c r="AG81" s="1657"/>
      <c r="AH81" s="757"/>
      <c r="AI81" s="1442"/>
      <c r="AJ81" s="2108"/>
      <c r="AK81" s="2108"/>
      <c r="AL81" s="2108"/>
      <c r="AM81" s="2108"/>
      <c r="AN81" s="2108"/>
      <c r="AO81" s="2108"/>
      <c r="AP81" s="2108"/>
      <c r="AQ81" s="1442"/>
      <c r="AR81" s="1442"/>
      <c r="AS81" s="1442"/>
      <c r="AT81" s="1442"/>
      <c r="AU81" s="1442"/>
      <c r="AV81" s="1442"/>
      <c r="AW81" s="1442"/>
      <c r="AX81" s="1442"/>
      <c r="AY81" s="1442"/>
      <c r="AZ81" s="1442"/>
    </row>
    <row r="82" spans="1:52" s="34" customFormat="1" ht="18" customHeight="1" x14ac:dyDescent="0.2">
      <c r="A82" s="73" t="str">
        <f>CONCATENATE('01_Carga'!$M$5,"_",$J82)</f>
        <v>FI__65</v>
      </c>
      <c r="B82" s="1405"/>
      <c r="C82" s="1460" t="str">
        <f>'12_P1_Lista'!T82</f>
        <v/>
      </c>
      <c r="D82" s="1461" t="str">
        <f>'12_P1_Lista'!U82</f>
        <v/>
      </c>
      <c r="E82" s="1405"/>
      <c r="F82" s="1626" t="str">
        <f t="shared" si="0"/>
        <v/>
      </c>
      <c r="G82" s="1405"/>
      <c r="H82" s="1726" t="str">
        <f>IF('14_P2_Convoca'!F83&lt;&gt;"",'14_P2_Convoca'!F83,"")</f>
        <v/>
      </c>
      <c r="I82" s="1606"/>
      <c r="J82" s="1202">
        <v>65</v>
      </c>
      <c r="K82" s="134" t="str">
        <f>IF(ISERROR(VLOOKUP($A82,Aspirantes!$A:$H,Aspirantes!$E$1,FALSE)),"",VLOOKUP($A82,Aspirantes!$A:$H,Aspirantes!$E$1,FALSE))</f>
        <v/>
      </c>
      <c r="L82" s="672" t="str">
        <f>IF(ISERROR(VLOOKUP($A82,Aspirantes!$A:$H,Aspirantes!$F$1,FALSE)),"",VLOOKUP($A82,Aspirantes!$A:$H,Aspirantes!$F$1,FALSE))</f>
        <v/>
      </c>
      <c r="M82" s="673" t="str">
        <f>IF(ISERROR(VLOOKUP($A82,Aspirantes!$A:$H,Aspirantes!$G$1,FALSE)),"",VLOOKUP($A82,Aspirantes!$A:$H,Aspirantes!$G$1,FALSE))</f>
        <v/>
      </c>
      <c r="N82" s="674" t="str">
        <f>IF(ISERROR(VLOOKUP($A82,Aspirantes!$A:$H,Aspirantes!$H$1,FALSE)),"",VLOOKUP($A82,Aspirantes!$A:$H,Aspirantes!$H$1,FALSE))</f>
        <v/>
      </c>
      <c r="O82" s="153"/>
      <c r="P82" s="756"/>
      <c r="Q82" s="759"/>
      <c r="R82" s="67" t="str">
        <f>IF(AND(Q82&lt;&gt;"",P82=""),"",IF(Q82="SÍ",'19_P2_Lista'!S82,""))</f>
        <v/>
      </c>
      <c r="S82" s="767">
        <f t="shared" si="2"/>
        <v>0</v>
      </c>
      <c r="T82" s="767">
        <f t="shared" si="1"/>
        <v>0</v>
      </c>
      <c r="U82" s="812"/>
      <c r="V82" s="825"/>
      <c r="W82" s="826"/>
      <c r="X82" s="263"/>
      <c r="Y82" s="767"/>
      <c r="Z82" s="767"/>
      <c r="AA82" s="824"/>
      <c r="AB82" s="757"/>
      <c r="AC82" s="83"/>
      <c r="AD82" s="750" t="str">
        <f>IF(R82&lt;&gt;"",'19_P2_Lista'!U82,"")</f>
        <v/>
      </c>
      <c r="AE82" s="518" t="str">
        <f>IF(R82&lt;&gt;"",'19_P2_Lista'!V82,"")</f>
        <v/>
      </c>
      <c r="AF82" s="83"/>
      <c r="AG82" s="1657"/>
      <c r="AH82" s="757"/>
      <c r="AI82" s="1442"/>
      <c r="AJ82" s="2108"/>
      <c r="AK82" s="2108"/>
      <c r="AL82" s="2108"/>
      <c r="AM82" s="2108"/>
      <c r="AN82" s="2108"/>
      <c r="AO82" s="2108"/>
      <c r="AP82" s="2108"/>
      <c r="AQ82" s="1442"/>
      <c r="AR82" s="1442"/>
      <c r="AS82" s="1442"/>
      <c r="AT82" s="1442"/>
      <c r="AU82" s="1442"/>
      <c r="AV82" s="1442"/>
      <c r="AW82" s="1442"/>
      <c r="AX82" s="1442"/>
      <c r="AY82" s="1442"/>
      <c r="AZ82" s="1442"/>
    </row>
    <row r="83" spans="1:52" s="34" customFormat="1" ht="18" customHeight="1" x14ac:dyDescent="0.2">
      <c r="A83" s="73" t="str">
        <f>CONCATENATE('01_Carga'!$M$5,"_",$J83)</f>
        <v>FI__66</v>
      </c>
      <c r="B83" s="1405"/>
      <c r="C83" s="1460" t="str">
        <f>'12_P1_Lista'!T83</f>
        <v/>
      </c>
      <c r="D83" s="1461" t="str">
        <f>'12_P1_Lista'!U83</f>
        <v/>
      </c>
      <c r="E83" s="1405"/>
      <c r="F83" s="1626" t="str">
        <f t="shared" ref="F83:F146" si="3">IF(P83&lt;&gt;"","al","")</f>
        <v/>
      </c>
      <c r="G83" s="1405"/>
      <c r="H83" s="1726" t="str">
        <f>IF('14_P2_Convoca'!F84&lt;&gt;"",'14_P2_Convoca'!F84,"")</f>
        <v/>
      </c>
      <c r="I83" s="1606"/>
      <c r="J83" s="1202">
        <v>66</v>
      </c>
      <c r="K83" s="134" t="str">
        <f>IF(ISERROR(VLOOKUP($A83,Aspirantes!$A:$H,Aspirantes!$E$1,FALSE)),"",VLOOKUP($A83,Aspirantes!$A:$H,Aspirantes!$E$1,FALSE))</f>
        <v/>
      </c>
      <c r="L83" s="672" t="str">
        <f>IF(ISERROR(VLOOKUP($A83,Aspirantes!$A:$H,Aspirantes!$F$1,FALSE)),"",VLOOKUP($A83,Aspirantes!$A:$H,Aspirantes!$F$1,FALSE))</f>
        <v/>
      </c>
      <c r="M83" s="673" t="str">
        <f>IF(ISERROR(VLOOKUP($A83,Aspirantes!$A:$H,Aspirantes!$G$1,FALSE)),"",VLOOKUP($A83,Aspirantes!$A:$H,Aspirantes!$G$1,FALSE))</f>
        <v/>
      </c>
      <c r="N83" s="674" t="str">
        <f>IF(ISERROR(VLOOKUP($A83,Aspirantes!$A:$H,Aspirantes!$H$1,FALSE)),"",VLOOKUP($A83,Aspirantes!$A:$H,Aspirantes!$H$1,FALSE))</f>
        <v/>
      </c>
      <c r="O83" s="153"/>
      <c r="P83" s="756"/>
      <c r="Q83" s="759"/>
      <c r="R83" s="67" t="str">
        <f>IF(AND(Q83&lt;&gt;"",P83=""),"",IF(Q83="SÍ",'19_P2_Lista'!S83,""))</f>
        <v/>
      </c>
      <c r="S83" s="767">
        <f t="shared" si="2"/>
        <v>0</v>
      </c>
      <c r="T83" s="767">
        <f t="shared" ref="T83:T146" si="4">IF(AND(Q83&lt;&gt;"",P83=""),1,0)</f>
        <v>0</v>
      </c>
      <c r="U83" s="812"/>
      <c r="V83" s="825"/>
      <c r="W83" s="826"/>
      <c r="X83" s="263"/>
      <c r="Y83" s="767"/>
      <c r="Z83" s="767"/>
      <c r="AA83" s="824"/>
      <c r="AB83" s="757"/>
      <c r="AC83" s="83"/>
      <c r="AD83" s="750" t="str">
        <f>IF(R83&lt;&gt;"",'19_P2_Lista'!U83,"")</f>
        <v/>
      </c>
      <c r="AE83" s="518" t="str">
        <f>IF(R83&lt;&gt;"",'19_P2_Lista'!V83,"")</f>
        <v/>
      </c>
      <c r="AF83" s="83"/>
      <c r="AG83" s="1657"/>
      <c r="AH83" s="757"/>
      <c r="AI83" s="1442"/>
      <c r="AJ83" s="2108"/>
      <c r="AK83" s="2108"/>
      <c r="AL83" s="2108"/>
      <c r="AM83" s="2108"/>
      <c r="AN83" s="2108"/>
      <c r="AO83" s="2108"/>
      <c r="AP83" s="2108"/>
      <c r="AQ83" s="1442"/>
      <c r="AR83" s="1442"/>
      <c r="AS83" s="1442"/>
      <c r="AT83" s="1442"/>
      <c r="AU83" s="1442"/>
      <c r="AV83" s="1442"/>
      <c r="AW83" s="1442"/>
      <c r="AX83" s="1442"/>
      <c r="AY83" s="1442"/>
      <c r="AZ83" s="1442"/>
    </row>
    <row r="84" spans="1:52" s="34" customFormat="1" ht="18" customHeight="1" x14ac:dyDescent="0.2">
      <c r="A84" s="73" t="str">
        <f>CONCATENATE('01_Carga'!$M$5,"_",$J84)</f>
        <v>FI__67</v>
      </c>
      <c r="B84" s="1405"/>
      <c r="C84" s="1460" t="str">
        <f>'12_P1_Lista'!T84</f>
        <v/>
      </c>
      <c r="D84" s="1461" t="str">
        <f>'12_P1_Lista'!U84</f>
        <v/>
      </c>
      <c r="E84" s="1405"/>
      <c r="F84" s="1626" t="str">
        <f t="shared" si="3"/>
        <v/>
      </c>
      <c r="G84" s="1405"/>
      <c r="H84" s="1726" t="str">
        <f>IF('14_P2_Convoca'!F85&lt;&gt;"",'14_P2_Convoca'!F85,"")</f>
        <v/>
      </c>
      <c r="I84" s="1606"/>
      <c r="J84" s="1202">
        <v>67</v>
      </c>
      <c r="K84" s="134" t="str">
        <f>IF(ISERROR(VLOOKUP($A84,Aspirantes!$A:$H,Aspirantes!$E$1,FALSE)),"",VLOOKUP($A84,Aspirantes!$A:$H,Aspirantes!$E$1,FALSE))</f>
        <v/>
      </c>
      <c r="L84" s="672" t="str">
        <f>IF(ISERROR(VLOOKUP($A84,Aspirantes!$A:$H,Aspirantes!$F$1,FALSE)),"",VLOOKUP($A84,Aspirantes!$A:$H,Aspirantes!$F$1,FALSE))</f>
        <v/>
      </c>
      <c r="M84" s="673" t="str">
        <f>IF(ISERROR(VLOOKUP($A84,Aspirantes!$A:$H,Aspirantes!$G$1,FALSE)),"",VLOOKUP($A84,Aspirantes!$A:$H,Aspirantes!$G$1,FALSE))</f>
        <v/>
      </c>
      <c r="N84" s="674" t="str">
        <f>IF(ISERROR(VLOOKUP($A84,Aspirantes!$A:$H,Aspirantes!$H$1,FALSE)),"",VLOOKUP($A84,Aspirantes!$A:$H,Aspirantes!$H$1,FALSE))</f>
        <v/>
      </c>
      <c r="O84" s="153"/>
      <c r="P84" s="756"/>
      <c r="Q84" s="759"/>
      <c r="R84" s="67" t="str">
        <f>IF(AND(Q84&lt;&gt;"",P84=""),"",IF(Q84="SÍ",'19_P2_Lista'!S84,""))</f>
        <v/>
      </c>
      <c r="S84" s="767">
        <f t="shared" si="2"/>
        <v>0</v>
      </c>
      <c r="T84" s="767">
        <f t="shared" si="4"/>
        <v>0</v>
      </c>
      <c r="U84" s="812"/>
      <c r="V84" s="825"/>
      <c r="W84" s="826"/>
      <c r="X84" s="263"/>
      <c r="Y84" s="767"/>
      <c r="Z84" s="767"/>
      <c r="AA84" s="824"/>
      <c r="AB84" s="757"/>
      <c r="AC84" s="83"/>
      <c r="AD84" s="750" t="str">
        <f>IF(R84&lt;&gt;"",'19_P2_Lista'!U84,"")</f>
        <v/>
      </c>
      <c r="AE84" s="518" t="str">
        <f>IF(R84&lt;&gt;"",'19_P2_Lista'!V84,"")</f>
        <v/>
      </c>
      <c r="AF84" s="83"/>
      <c r="AG84" s="1657"/>
      <c r="AH84" s="757"/>
      <c r="AI84" s="1442"/>
      <c r="AJ84" s="2108"/>
      <c r="AK84" s="2108"/>
      <c r="AL84" s="2108"/>
      <c r="AM84" s="2108"/>
      <c r="AN84" s="2108"/>
      <c r="AO84" s="2108"/>
      <c r="AP84" s="2108"/>
      <c r="AQ84" s="1442"/>
      <c r="AR84" s="1442"/>
      <c r="AS84" s="1442"/>
      <c r="AT84" s="1442"/>
      <c r="AU84" s="1442"/>
      <c r="AV84" s="1442"/>
      <c r="AW84" s="1442"/>
      <c r="AX84" s="1442"/>
      <c r="AY84" s="1442"/>
      <c r="AZ84" s="1442"/>
    </row>
    <row r="85" spans="1:52" s="34" customFormat="1" ht="18" customHeight="1" x14ac:dyDescent="0.2">
      <c r="A85" s="73" t="str">
        <f>CONCATENATE('01_Carga'!$M$5,"_",$J85)</f>
        <v>FI__68</v>
      </c>
      <c r="B85" s="1405"/>
      <c r="C85" s="1460" t="str">
        <f>'12_P1_Lista'!T85</f>
        <v/>
      </c>
      <c r="D85" s="1461" t="str">
        <f>'12_P1_Lista'!U85</f>
        <v/>
      </c>
      <c r="E85" s="1405"/>
      <c r="F85" s="1626" t="str">
        <f t="shared" si="3"/>
        <v/>
      </c>
      <c r="G85" s="1405"/>
      <c r="H85" s="1726" t="str">
        <f>IF('14_P2_Convoca'!F86&lt;&gt;"",'14_P2_Convoca'!F86,"")</f>
        <v/>
      </c>
      <c r="I85" s="1606"/>
      <c r="J85" s="1202">
        <v>68</v>
      </c>
      <c r="K85" s="134" t="str">
        <f>IF(ISERROR(VLOOKUP($A85,Aspirantes!$A:$H,Aspirantes!$E$1,FALSE)),"",VLOOKUP($A85,Aspirantes!$A:$H,Aspirantes!$E$1,FALSE))</f>
        <v/>
      </c>
      <c r="L85" s="672" t="str">
        <f>IF(ISERROR(VLOOKUP($A85,Aspirantes!$A:$H,Aspirantes!$F$1,FALSE)),"",VLOOKUP($A85,Aspirantes!$A:$H,Aspirantes!$F$1,FALSE))</f>
        <v/>
      </c>
      <c r="M85" s="673" t="str">
        <f>IF(ISERROR(VLOOKUP($A85,Aspirantes!$A:$H,Aspirantes!$G$1,FALSE)),"",VLOOKUP($A85,Aspirantes!$A:$H,Aspirantes!$G$1,FALSE))</f>
        <v/>
      </c>
      <c r="N85" s="674" t="str">
        <f>IF(ISERROR(VLOOKUP($A85,Aspirantes!$A:$H,Aspirantes!$H$1,FALSE)),"",VLOOKUP($A85,Aspirantes!$A:$H,Aspirantes!$H$1,FALSE))</f>
        <v/>
      </c>
      <c r="O85" s="153"/>
      <c r="P85" s="756"/>
      <c r="Q85" s="759"/>
      <c r="R85" s="67" t="str">
        <f>IF(AND(Q85&lt;&gt;"",P85=""),"",IF(Q85="SÍ",'19_P2_Lista'!S85,""))</f>
        <v/>
      </c>
      <c r="S85" s="767">
        <f t="shared" ref="S85:S148" si="5">IF(AND(Q85="SÍ",R85&lt;&gt;""),IF(R85&lt;=P85,1,0),0)</f>
        <v>0</v>
      </c>
      <c r="T85" s="767">
        <f t="shared" si="4"/>
        <v>0</v>
      </c>
      <c r="U85" s="812"/>
      <c r="V85" s="825"/>
      <c r="W85" s="826"/>
      <c r="X85" s="263"/>
      <c r="Y85" s="767"/>
      <c r="Z85" s="767"/>
      <c r="AA85" s="824"/>
      <c r="AB85" s="757"/>
      <c r="AC85" s="83"/>
      <c r="AD85" s="750" t="str">
        <f>IF(R85&lt;&gt;"",'19_P2_Lista'!U85,"")</f>
        <v/>
      </c>
      <c r="AE85" s="518" t="str">
        <f>IF(R85&lt;&gt;"",'19_P2_Lista'!V85,"")</f>
        <v/>
      </c>
      <c r="AF85" s="83"/>
      <c r="AG85" s="1657"/>
      <c r="AH85" s="757"/>
      <c r="AI85" s="1442"/>
      <c r="AJ85" s="2108"/>
      <c r="AK85" s="2108"/>
      <c r="AL85" s="2108"/>
      <c r="AM85" s="2108"/>
      <c r="AN85" s="2108"/>
      <c r="AO85" s="2108"/>
      <c r="AP85" s="2108"/>
      <c r="AQ85" s="1442"/>
      <c r="AR85" s="1442"/>
      <c r="AS85" s="1442"/>
      <c r="AT85" s="1442"/>
      <c r="AU85" s="1442"/>
      <c r="AV85" s="1442"/>
      <c r="AW85" s="1442"/>
      <c r="AX85" s="1442"/>
      <c r="AY85" s="1442"/>
      <c r="AZ85" s="1442"/>
    </row>
    <row r="86" spans="1:52" s="34" customFormat="1" ht="18" customHeight="1" x14ac:dyDescent="0.2">
      <c r="A86" s="73" t="str">
        <f>CONCATENATE('01_Carga'!$M$5,"_",$J86)</f>
        <v>FI__69</v>
      </c>
      <c r="B86" s="1405"/>
      <c r="C86" s="1460" t="str">
        <f>'12_P1_Lista'!T86</f>
        <v/>
      </c>
      <c r="D86" s="1461" t="str">
        <f>'12_P1_Lista'!U86</f>
        <v/>
      </c>
      <c r="E86" s="1405"/>
      <c r="F86" s="1626" t="str">
        <f t="shared" si="3"/>
        <v/>
      </c>
      <c r="G86" s="1405"/>
      <c r="H86" s="1726" t="str">
        <f>IF('14_P2_Convoca'!F87&lt;&gt;"",'14_P2_Convoca'!F87,"")</f>
        <v/>
      </c>
      <c r="I86" s="1606"/>
      <c r="J86" s="1202">
        <v>69</v>
      </c>
      <c r="K86" s="134" t="str">
        <f>IF(ISERROR(VLOOKUP($A86,Aspirantes!$A:$H,Aspirantes!$E$1,FALSE)),"",VLOOKUP($A86,Aspirantes!$A:$H,Aspirantes!$E$1,FALSE))</f>
        <v/>
      </c>
      <c r="L86" s="672" t="str">
        <f>IF(ISERROR(VLOOKUP($A86,Aspirantes!$A:$H,Aspirantes!$F$1,FALSE)),"",VLOOKUP($A86,Aspirantes!$A:$H,Aspirantes!$F$1,FALSE))</f>
        <v/>
      </c>
      <c r="M86" s="673" t="str">
        <f>IF(ISERROR(VLOOKUP($A86,Aspirantes!$A:$H,Aspirantes!$G$1,FALSE)),"",VLOOKUP($A86,Aspirantes!$A:$H,Aspirantes!$G$1,FALSE))</f>
        <v/>
      </c>
      <c r="N86" s="674" t="str">
        <f>IF(ISERROR(VLOOKUP($A86,Aspirantes!$A:$H,Aspirantes!$H$1,FALSE)),"",VLOOKUP($A86,Aspirantes!$A:$H,Aspirantes!$H$1,FALSE))</f>
        <v/>
      </c>
      <c r="O86" s="153"/>
      <c r="P86" s="756"/>
      <c r="Q86" s="759"/>
      <c r="R86" s="67" t="str">
        <f>IF(AND(Q86&lt;&gt;"",P86=""),"",IF(Q86="SÍ",'19_P2_Lista'!S86,""))</f>
        <v/>
      </c>
      <c r="S86" s="767">
        <f t="shared" si="5"/>
        <v>0</v>
      </c>
      <c r="T86" s="767">
        <f t="shared" si="4"/>
        <v>0</v>
      </c>
      <c r="U86" s="812"/>
      <c r="V86" s="825"/>
      <c r="W86" s="826"/>
      <c r="X86" s="263"/>
      <c r="Y86" s="767"/>
      <c r="Z86" s="767"/>
      <c r="AA86" s="824"/>
      <c r="AB86" s="757"/>
      <c r="AC86" s="83"/>
      <c r="AD86" s="750" t="str">
        <f>IF(R86&lt;&gt;"",'19_P2_Lista'!U86,"")</f>
        <v/>
      </c>
      <c r="AE86" s="518" t="str">
        <f>IF(R86&lt;&gt;"",'19_P2_Lista'!V86,"")</f>
        <v/>
      </c>
      <c r="AF86" s="83"/>
      <c r="AG86" s="1657"/>
      <c r="AH86" s="757"/>
      <c r="AI86" s="1442"/>
      <c r="AJ86" s="2108"/>
      <c r="AK86" s="2108"/>
      <c r="AL86" s="2108"/>
      <c r="AM86" s="2108"/>
      <c r="AN86" s="2108"/>
      <c r="AO86" s="2108"/>
      <c r="AP86" s="2108"/>
      <c r="AQ86" s="1442"/>
      <c r="AR86" s="1442"/>
      <c r="AS86" s="1442"/>
      <c r="AT86" s="1442"/>
      <c r="AU86" s="1442"/>
      <c r="AV86" s="1442"/>
      <c r="AW86" s="1442"/>
      <c r="AX86" s="1442"/>
      <c r="AY86" s="1442"/>
      <c r="AZ86" s="1442"/>
    </row>
    <row r="87" spans="1:52" s="34" customFormat="1" ht="18" customHeight="1" x14ac:dyDescent="0.2">
      <c r="A87" s="73" t="str">
        <f>CONCATENATE('01_Carga'!$M$5,"_",$J87)</f>
        <v>FI__70</v>
      </c>
      <c r="B87" s="1405"/>
      <c r="C87" s="1460" t="str">
        <f>'12_P1_Lista'!T87</f>
        <v/>
      </c>
      <c r="D87" s="1461" t="str">
        <f>'12_P1_Lista'!U87</f>
        <v/>
      </c>
      <c r="E87" s="1405"/>
      <c r="F87" s="1626" t="str">
        <f t="shared" si="3"/>
        <v/>
      </c>
      <c r="G87" s="1405"/>
      <c r="H87" s="1726" t="str">
        <f>IF('14_P2_Convoca'!F88&lt;&gt;"",'14_P2_Convoca'!F88,"")</f>
        <v/>
      </c>
      <c r="I87" s="1606"/>
      <c r="J87" s="1202">
        <v>70</v>
      </c>
      <c r="K87" s="134" t="str">
        <f>IF(ISERROR(VLOOKUP($A87,Aspirantes!$A:$H,Aspirantes!$E$1,FALSE)),"",VLOOKUP($A87,Aspirantes!$A:$H,Aspirantes!$E$1,FALSE))</f>
        <v/>
      </c>
      <c r="L87" s="672" t="str">
        <f>IF(ISERROR(VLOOKUP($A87,Aspirantes!$A:$H,Aspirantes!$F$1,FALSE)),"",VLOOKUP($A87,Aspirantes!$A:$H,Aspirantes!$F$1,FALSE))</f>
        <v/>
      </c>
      <c r="M87" s="673" t="str">
        <f>IF(ISERROR(VLOOKUP($A87,Aspirantes!$A:$H,Aspirantes!$G$1,FALSE)),"",VLOOKUP($A87,Aspirantes!$A:$H,Aspirantes!$G$1,FALSE))</f>
        <v/>
      </c>
      <c r="N87" s="674" t="str">
        <f>IF(ISERROR(VLOOKUP($A87,Aspirantes!$A:$H,Aspirantes!$H$1,FALSE)),"",VLOOKUP($A87,Aspirantes!$A:$H,Aspirantes!$H$1,FALSE))</f>
        <v/>
      </c>
      <c r="O87" s="153"/>
      <c r="P87" s="756"/>
      <c r="Q87" s="759"/>
      <c r="R87" s="67" t="str">
        <f>IF(AND(Q87&lt;&gt;"",P87=""),"",IF(Q87="SÍ",'19_P2_Lista'!S87,""))</f>
        <v/>
      </c>
      <c r="S87" s="767">
        <f t="shared" si="5"/>
        <v>0</v>
      </c>
      <c r="T87" s="767">
        <f t="shared" si="4"/>
        <v>0</v>
      </c>
      <c r="U87" s="812"/>
      <c r="V87" s="825"/>
      <c r="W87" s="826"/>
      <c r="X87" s="263"/>
      <c r="Y87" s="767"/>
      <c r="Z87" s="767"/>
      <c r="AA87" s="824"/>
      <c r="AB87" s="757"/>
      <c r="AC87" s="83"/>
      <c r="AD87" s="750" t="str">
        <f>IF(R87&lt;&gt;"",'19_P2_Lista'!U87,"")</f>
        <v/>
      </c>
      <c r="AE87" s="518" t="str">
        <f>IF(R87&lt;&gt;"",'19_P2_Lista'!V87,"")</f>
        <v/>
      </c>
      <c r="AF87" s="83"/>
      <c r="AG87" s="1657"/>
      <c r="AH87" s="757"/>
      <c r="AI87" s="1442"/>
      <c r="AJ87" s="2108"/>
      <c r="AK87" s="2108"/>
      <c r="AL87" s="2108"/>
      <c r="AM87" s="2108"/>
      <c r="AN87" s="2108"/>
      <c r="AO87" s="2108"/>
      <c r="AP87" s="2108"/>
      <c r="AQ87" s="1442"/>
      <c r="AR87" s="1442"/>
      <c r="AS87" s="1442"/>
      <c r="AT87" s="1442"/>
      <c r="AU87" s="1442"/>
      <c r="AV87" s="1442"/>
      <c r="AW87" s="1442"/>
      <c r="AX87" s="1442"/>
      <c r="AY87" s="1442"/>
      <c r="AZ87" s="1442"/>
    </row>
    <row r="88" spans="1:52" s="34" customFormat="1" ht="18" customHeight="1" x14ac:dyDescent="0.2">
      <c r="A88" s="73" t="str">
        <f>CONCATENATE('01_Carga'!$M$5,"_",$J88)</f>
        <v>FI__71</v>
      </c>
      <c r="B88" s="1405"/>
      <c r="C88" s="1460" t="str">
        <f>'12_P1_Lista'!T88</f>
        <v/>
      </c>
      <c r="D88" s="1461" t="str">
        <f>'12_P1_Lista'!U88</f>
        <v/>
      </c>
      <c r="E88" s="1405"/>
      <c r="F88" s="1626" t="str">
        <f t="shared" si="3"/>
        <v/>
      </c>
      <c r="G88" s="1405"/>
      <c r="H88" s="1726" t="str">
        <f>IF('14_P2_Convoca'!F89&lt;&gt;"",'14_P2_Convoca'!F89,"")</f>
        <v/>
      </c>
      <c r="I88" s="1606"/>
      <c r="J88" s="1202">
        <v>71</v>
      </c>
      <c r="K88" s="134" t="str">
        <f>IF(ISERROR(VLOOKUP($A88,Aspirantes!$A:$H,Aspirantes!$E$1,FALSE)),"",VLOOKUP($A88,Aspirantes!$A:$H,Aspirantes!$E$1,FALSE))</f>
        <v/>
      </c>
      <c r="L88" s="672" t="str">
        <f>IF(ISERROR(VLOOKUP($A88,Aspirantes!$A:$H,Aspirantes!$F$1,FALSE)),"",VLOOKUP($A88,Aspirantes!$A:$H,Aspirantes!$F$1,FALSE))</f>
        <v/>
      </c>
      <c r="M88" s="673" t="str">
        <f>IF(ISERROR(VLOOKUP($A88,Aspirantes!$A:$H,Aspirantes!$G$1,FALSE)),"",VLOOKUP($A88,Aspirantes!$A:$H,Aspirantes!$G$1,FALSE))</f>
        <v/>
      </c>
      <c r="N88" s="674" t="str">
        <f>IF(ISERROR(VLOOKUP($A88,Aspirantes!$A:$H,Aspirantes!$H$1,FALSE)),"",VLOOKUP($A88,Aspirantes!$A:$H,Aspirantes!$H$1,FALSE))</f>
        <v/>
      </c>
      <c r="O88" s="153"/>
      <c r="P88" s="756"/>
      <c r="Q88" s="759"/>
      <c r="R88" s="67" t="str">
        <f>IF(AND(Q88&lt;&gt;"",P88=""),"",IF(Q88="SÍ",'19_P2_Lista'!S88,""))</f>
        <v/>
      </c>
      <c r="S88" s="767">
        <f t="shared" si="5"/>
        <v>0</v>
      </c>
      <c r="T88" s="767">
        <f t="shared" si="4"/>
        <v>0</v>
      </c>
      <c r="U88" s="812"/>
      <c r="V88" s="825"/>
      <c r="W88" s="826"/>
      <c r="X88" s="263"/>
      <c r="Y88" s="767"/>
      <c r="Z88" s="767"/>
      <c r="AA88" s="824"/>
      <c r="AB88" s="757"/>
      <c r="AC88" s="83"/>
      <c r="AD88" s="750" t="str">
        <f>IF(R88&lt;&gt;"",'19_P2_Lista'!U88,"")</f>
        <v/>
      </c>
      <c r="AE88" s="518" t="str">
        <f>IF(R88&lt;&gt;"",'19_P2_Lista'!V88,"")</f>
        <v/>
      </c>
      <c r="AF88" s="83"/>
      <c r="AG88" s="1657"/>
      <c r="AH88" s="757"/>
      <c r="AI88" s="1442"/>
      <c r="AJ88" s="2108"/>
      <c r="AK88" s="2108"/>
      <c r="AL88" s="2108"/>
      <c r="AM88" s="2108"/>
      <c r="AN88" s="2108"/>
      <c r="AO88" s="2108"/>
      <c r="AP88" s="2108"/>
      <c r="AQ88" s="1442"/>
      <c r="AR88" s="1442"/>
      <c r="AS88" s="1442"/>
      <c r="AT88" s="1442"/>
      <c r="AU88" s="1442"/>
      <c r="AV88" s="1442"/>
      <c r="AW88" s="1442"/>
      <c r="AX88" s="1442"/>
      <c r="AY88" s="1442"/>
      <c r="AZ88" s="1442"/>
    </row>
    <row r="89" spans="1:52" s="34" customFormat="1" ht="18" customHeight="1" x14ac:dyDescent="0.2">
      <c r="A89" s="73" t="str">
        <f>CONCATENATE('01_Carga'!$M$5,"_",$J89)</f>
        <v>FI__72</v>
      </c>
      <c r="B89" s="1405"/>
      <c r="C89" s="1460" t="str">
        <f>'12_P1_Lista'!T89</f>
        <v/>
      </c>
      <c r="D89" s="1461" t="str">
        <f>'12_P1_Lista'!U89</f>
        <v/>
      </c>
      <c r="E89" s="1405"/>
      <c r="F89" s="1626" t="str">
        <f t="shared" si="3"/>
        <v/>
      </c>
      <c r="G89" s="1405"/>
      <c r="H89" s="1726" t="str">
        <f>IF('14_P2_Convoca'!F90&lt;&gt;"",'14_P2_Convoca'!F90,"")</f>
        <v/>
      </c>
      <c r="I89" s="1606"/>
      <c r="J89" s="1202">
        <v>72</v>
      </c>
      <c r="K89" s="134" t="str">
        <f>IF(ISERROR(VLOOKUP($A89,Aspirantes!$A:$H,Aspirantes!$E$1,FALSE)),"",VLOOKUP($A89,Aspirantes!$A:$H,Aspirantes!$E$1,FALSE))</f>
        <v/>
      </c>
      <c r="L89" s="672" t="str">
        <f>IF(ISERROR(VLOOKUP($A89,Aspirantes!$A:$H,Aspirantes!$F$1,FALSE)),"",VLOOKUP($A89,Aspirantes!$A:$H,Aspirantes!$F$1,FALSE))</f>
        <v/>
      </c>
      <c r="M89" s="673" t="str">
        <f>IF(ISERROR(VLOOKUP($A89,Aspirantes!$A:$H,Aspirantes!$G$1,FALSE)),"",VLOOKUP($A89,Aspirantes!$A:$H,Aspirantes!$G$1,FALSE))</f>
        <v/>
      </c>
      <c r="N89" s="674" t="str">
        <f>IF(ISERROR(VLOOKUP($A89,Aspirantes!$A:$H,Aspirantes!$H$1,FALSE)),"",VLOOKUP($A89,Aspirantes!$A:$H,Aspirantes!$H$1,FALSE))</f>
        <v/>
      </c>
      <c r="O89" s="153"/>
      <c r="P89" s="756"/>
      <c r="Q89" s="759"/>
      <c r="R89" s="67" t="str">
        <f>IF(AND(Q89&lt;&gt;"",P89=""),"",IF(Q89="SÍ",'19_P2_Lista'!S89,""))</f>
        <v/>
      </c>
      <c r="S89" s="767">
        <f t="shared" si="5"/>
        <v>0</v>
      </c>
      <c r="T89" s="767">
        <f t="shared" si="4"/>
        <v>0</v>
      </c>
      <c r="U89" s="812"/>
      <c r="V89" s="825"/>
      <c r="W89" s="826"/>
      <c r="X89" s="263"/>
      <c r="Y89" s="767"/>
      <c r="Z89" s="767"/>
      <c r="AA89" s="824"/>
      <c r="AB89" s="757"/>
      <c r="AC89" s="83"/>
      <c r="AD89" s="750" t="str">
        <f>IF(R89&lt;&gt;"",'19_P2_Lista'!U89,"")</f>
        <v/>
      </c>
      <c r="AE89" s="518" t="str">
        <f>IF(R89&lt;&gt;"",'19_P2_Lista'!V89,"")</f>
        <v/>
      </c>
      <c r="AF89" s="83"/>
      <c r="AG89" s="1657"/>
      <c r="AH89" s="757"/>
      <c r="AI89" s="1442"/>
      <c r="AJ89" s="2108"/>
      <c r="AK89" s="2108"/>
      <c r="AL89" s="2108"/>
      <c r="AM89" s="2108"/>
      <c r="AN89" s="2108"/>
      <c r="AO89" s="2108"/>
      <c r="AP89" s="2108"/>
      <c r="AQ89" s="1442"/>
      <c r="AR89" s="1442"/>
      <c r="AS89" s="1442"/>
      <c r="AT89" s="1442"/>
      <c r="AU89" s="1442"/>
      <c r="AV89" s="1442"/>
      <c r="AW89" s="1442"/>
      <c r="AX89" s="1442"/>
      <c r="AY89" s="1442"/>
      <c r="AZ89" s="1442"/>
    </row>
    <row r="90" spans="1:52" s="34" customFormat="1" ht="18" customHeight="1" x14ac:dyDescent="0.2">
      <c r="A90" s="73" t="str">
        <f>CONCATENATE('01_Carga'!$M$5,"_",$J90)</f>
        <v>FI__73</v>
      </c>
      <c r="B90" s="1405"/>
      <c r="C90" s="1460" t="str">
        <f>'12_P1_Lista'!T90</f>
        <v/>
      </c>
      <c r="D90" s="1461" t="str">
        <f>'12_P1_Lista'!U90</f>
        <v/>
      </c>
      <c r="E90" s="1405"/>
      <c r="F90" s="1626" t="str">
        <f t="shared" si="3"/>
        <v/>
      </c>
      <c r="G90" s="1405"/>
      <c r="H90" s="1726" t="str">
        <f>IF('14_P2_Convoca'!F91&lt;&gt;"",'14_P2_Convoca'!F91,"")</f>
        <v/>
      </c>
      <c r="I90" s="1606"/>
      <c r="J90" s="1202">
        <v>73</v>
      </c>
      <c r="K90" s="134" t="str">
        <f>IF(ISERROR(VLOOKUP($A90,Aspirantes!$A:$H,Aspirantes!$E$1,FALSE)),"",VLOOKUP($A90,Aspirantes!$A:$H,Aspirantes!$E$1,FALSE))</f>
        <v/>
      </c>
      <c r="L90" s="672" t="str">
        <f>IF(ISERROR(VLOOKUP($A90,Aspirantes!$A:$H,Aspirantes!$F$1,FALSE)),"",VLOOKUP($A90,Aspirantes!$A:$H,Aspirantes!$F$1,FALSE))</f>
        <v/>
      </c>
      <c r="M90" s="673" t="str">
        <f>IF(ISERROR(VLOOKUP($A90,Aspirantes!$A:$H,Aspirantes!$G$1,FALSE)),"",VLOOKUP($A90,Aspirantes!$A:$H,Aspirantes!$G$1,FALSE))</f>
        <v/>
      </c>
      <c r="N90" s="674" t="str">
        <f>IF(ISERROR(VLOOKUP($A90,Aspirantes!$A:$H,Aspirantes!$H$1,FALSE)),"",VLOOKUP($A90,Aspirantes!$A:$H,Aspirantes!$H$1,FALSE))</f>
        <v/>
      </c>
      <c r="O90" s="153"/>
      <c r="P90" s="756"/>
      <c r="Q90" s="759"/>
      <c r="R90" s="67" t="str">
        <f>IF(AND(Q90&lt;&gt;"",P90=""),"",IF(Q90="SÍ",'19_P2_Lista'!S90,""))</f>
        <v/>
      </c>
      <c r="S90" s="767">
        <f t="shared" si="5"/>
        <v>0</v>
      </c>
      <c r="T90" s="767">
        <f t="shared" si="4"/>
        <v>0</v>
      </c>
      <c r="U90" s="812"/>
      <c r="V90" s="825"/>
      <c r="W90" s="826"/>
      <c r="X90" s="263"/>
      <c r="Y90" s="767"/>
      <c r="Z90" s="767"/>
      <c r="AA90" s="824"/>
      <c r="AB90" s="757"/>
      <c r="AC90" s="83"/>
      <c r="AD90" s="750" t="str">
        <f>IF(R90&lt;&gt;"",'19_P2_Lista'!U90,"")</f>
        <v/>
      </c>
      <c r="AE90" s="518" t="str">
        <f>IF(R90&lt;&gt;"",'19_P2_Lista'!V90,"")</f>
        <v/>
      </c>
      <c r="AF90" s="83"/>
      <c r="AG90" s="1657"/>
      <c r="AH90" s="757"/>
      <c r="AI90" s="1442"/>
      <c r="AJ90" s="2108"/>
      <c r="AK90" s="2108"/>
      <c r="AL90" s="2108"/>
      <c r="AM90" s="2108"/>
      <c r="AN90" s="2108"/>
      <c r="AO90" s="2108"/>
      <c r="AP90" s="2108"/>
      <c r="AQ90" s="1442"/>
      <c r="AR90" s="1442"/>
      <c r="AS90" s="1442"/>
      <c r="AT90" s="1442"/>
      <c r="AU90" s="1442"/>
      <c r="AV90" s="1442"/>
      <c r="AW90" s="1442"/>
      <c r="AX90" s="1442"/>
      <c r="AY90" s="1442"/>
      <c r="AZ90" s="1442"/>
    </row>
    <row r="91" spans="1:52" s="34" customFormat="1" ht="18" customHeight="1" x14ac:dyDescent="0.2">
      <c r="A91" s="73" t="str">
        <f>CONCATENATE('01_Carga'!$M$5,"_",$J91)</f>
        <v>FI__74</v>
      </c>
      <c r="B91" s="1405"/>
      <c r="C91" s="1460" t="str">
        <f>'12_P1_Lista'!T91</f>
        <v/>
      </c>
      <c r="D91" s="1461" t="str">
        <f>'12_P1_Lista'!U91</f>
        <v/>
      </c>
      <c r="E91" s="1405"/>
      <c r="F91" s="1626" t="str">
        <f t="shared" si="3"/>
        <v/>
      </c>
      <c r="G91" s="1405"/>
      <c r="H91" s="1726" t="str">
        <f>IF('14_P2_Convoca'!F92&lt;&gt;"",'14_P2_Convoca'!F92,"")</f>
        <v/>
      </c>
      <c r="I91" s="1606"/>
      <c r="J91" s="1202">
        <v>74</v>
      </c>
      <c r="K91" s="134" t="str">
        <f>IF(ISERROR(VLOOKUP($A91,Aspirantes!$A:$H,Aspirantes!$E$1,FALSE)),"",VLOOKUP($A91,Aspirantes!$A:$H,Aspirantes!$E$1,FALSE))</f>
        <v/>
      </c>
      <c r="L91" s="672" t="str">
        <f>IF(ISERROR(VLOOKUP($A91,Aspirantes!$A:$H,Aspirantes!$F$1,FALSE)),"",VLOOKUP($A91,Aspirantes!$A:$H,Aspirantes!$F$1,FALSE))</f>
        <v/>
      </c>
      <c r="M91" s="673" t="str">
        <f>IF(ISERROR(VLOOKUP($A91,Aspirantes!$A:$H,Aspirantes!$G$1,FALSE)),"",VLOOKUP($A91,Aspirantes!$A:$H,Aspirantes!$G$1,FALSE))</f>
        <v/>
      </c>
      <c r="N91" s="674" t="str">
        <f>IF(ISERROR(VLOOKUP($A91,Aspirantes!$A:$H,Aspirantes!$H$1,FALSE)),"",VLOOKUP($A91,Aspirantes!$A:$H,Aspirantes!$H$1,FALSE))</f>
        <v/>
      </c>
      <c r="O91" s="153"/>
      <c r="P91" s="756"/>
      <c r="Q91" s="759"/>
      <c r="R91" s="67" t="str">
        <f>IF(AND(Q91&lt;&gt;"",P91=""),"",IF(Q91="SÍ",'19_P2_Lista'!S91,""))</f>
        <v/>
      </c>
      <c r="S91" s="767">
        <f t="shared" si="5"/>
        <v>0</v>
      </c>
      <c r="T91" s="767">
        <f t="shared" si="4"/>
        <v>0</v>
      </c>
      <c r="U91" s="812"/>
      <c r="V91" s="825"/>
      <c r="W91" s="826"/>
      <c r="X91" s="263"/>
      <c r="Y91" s="767"/>
      <c r="Z91" s="767"/>
      <c r="AA91" s="824"/>
      <c r="AB91" s="757"/>
      <c r="AC91" s="83"/>
      <c r="AD91" s="750" t="str">
        <f>IF(R91&lt;&gt;"",'19_P2_Lista'!U91,"")</f>
        <v/>
      </c>
      <c r="AE91" s="518" t="str">
        <f>IF(R91&lt;&gt;"",'19_P2_Lista'!V91,"")</f>
        <v/>
      </c>
      <c r="AF91" s="83"/>
      <c r="AG91" s="1657"/>
      <c r="AH91" s="757"/>
      <c r="AI91" s="1442"/>
      <c r="AJ91" s="2108"/>
      <c r="AK91" s="2108"/>
      <c r="AL91" s="2108"/>
      <c r="AM91" s="2108"/>
      <c r="AN91" s="2108"/>
      <c r="AO91" s="2108"/>
      <c r="AP91" s="2108"/>
      <c r="AQ91" s="1442"/>
      <c r="AR91" s="1442"/>
      <c r="AS91" s="1442"/>
      <c r="AT91" s="1442"/>
      <c r="AU91" s="1442"/>
      <c r="AV91" s="1442"/>
      <c r="AW91" s="1442"/>
      <c r="AX91" s="1442"/>
      <c r="AY91" s="1442"/>
      <c r="AZ91" s="1442"/>
    </row>
    <row r="92" spans="1:52" s="34" customFormat="1" ht="18" customHeight="1" x14ac:dyDescent="0.2">
      <c r="A92" s="73" t="str">
        <f>CONCATENATE('01_Carga'!$M$5,"_",$J92)</f>
        <v>FI__75</v>
      </c>
      <c r="B92" s="1405"/>
      <c r="C92" s="1460" t="str">
        <f>'12_P1_Lista'!T92</f>
        <v/>
      </c>
      <c r="D92" s="1461" t="str">
        <f>'12_P1_Lista'!U92</f>
        <v/>
      </c>
      <c r="E92" s="1405"/>
      <c r="F92" s="1626" t="str">
        <f t="shared" si="3"/>
        <v/>
      </c>
      <c r="G92" s="1405"/>
      <c r="H92" s="1726" t="str">
        <f>IF('14_P2_Convoca'!F93&lt;&gt;"",'14_P2_Convoca'!F93,"")</f>
        <v/>
      </c>
      <c r="I92" s="1606"/>
      <c r="J92" s="1202">
        <v>75</v>
      </c>
      <c r="K92" s="134" t="str">
        <f>IF(ISERROR(VLOOKUP($A92,Aspirantes!$A:$H,Aspirantes!$E$1,FALSE)),"",VLOOKUP($A92,Aspirantes!$A:$H,Aspirantes!$E$1,FALSE))</f>
        <v/>
      </c>
      <c r="L92" s="672" t="str">
        <f>IF(ISERROR(VLOOKUP($A92,Aspirantes!$A:$H,Aspirantes!$F$1,FALSE)),"",VLOOKUP($A92,Aspirantes!$A:$H,Aspirantes!$F$1,FALSE))</f>
        <v/>
      </c>
      <c r="M92" s="673" t="str">
        <f>IF(ISERROR(VLOOKUP($A92,Aspirantes!$A:$H,Aspirantes!$G$1,FALSE)),"",VLOOKUP($A92,Aspirantes!$A:$H,Aspirantes!$G$1,FALSE))</f>
        <v/>
      </c>
      <c r="N92" s="674" t="str">
        <f>IF(ISERROR(VLOOKUP($A92,Aspirantes!$A:$H,Aspirantes!$H$1,FALSE)),"",VLOOKUP($A92,Aspirantes!$A:$H,Aspirantes!$H$1,FALSE))</f>
        <v/>
      </c>
      <c r="O92" s="153"/>
      <c r="P92" s="756"/>
      <c r="Q92" s="759"/>
      <c r="R92" s="67" t="str">
        <f>IF(AND(Q92&lt;&gt;"",P92=""),"",IF(Q92="SÍ",'19_P2_Lista'!S92,""))</f>
        <v/>
      </c>
      <c r="S92" s="767">
        <f t="shared" si="5"/>
        <v>0</v>
      </c>
      <c r="T92" s="767">
        <f t="shared" si="4"/>
        <v>0</v>
      </c>
      <c r="U92" s="812"/>
      <c r="V92" s="825"/>
      <c r="W92" s="826"/>
      <c r="X92" s="263"/>
      <c r="Y92" s="767"/>
      <c r="Z92" s="767"/>
      <c r="AA92" s="824"/>
      <c r="AB92" s="757"/>
      <c r="AC92" s="83"/>
      <c r="AD92" s="750" t="str">
        <f>IF(R92&lt;&gt;"",'19_P2_Lista'!U92,"")</f>
        <v/>
      </c>
      <c r="AE92" s="518" t="str">
        <f>IF(R92&lt;&gt;"",'19_P2_Lista'!V92,"")</f>
        <v/>
      </c>
      <c r="AF92" s="83"/>
      <c r="AG92" s="1657"/>
      <c r="AH92" s="757"/>
      <c r="AI92" s="1442"/>
      <c r="AJ92" s="2108"/>
      <c r="AK92" s="2108"/>
      <c r="AL92" s="2108"/>
      <c r="AM92" s="2108"/>
      <c r="AN92" s="2108"/>
      <c r="AO92" s="2108"/>
      <c r="AP92" s="2108"/>
      <c r="AQ92" s="1442"/>
      <c r="AR92" s="1442"/>
      <c r="AS92" s="1442"/>
      <c r="AT92" s="1442"/>
      <c r="AU92" s="1442"/>
      <c r="AV92" s="1442"/>
      <c r="AW92" s="1442"/>
      <c r="AX92" s="1442"/>
      <c r="AY92" s="1442"/>
      <c r="AZ92" s="1442"/>
    </row>
    <row r="93" spans="1:52" s="34" customFormat="1" ht="18" customHeight="1" x14ac:dyDescent="0.2">
      <c r="A93" s="73" t="str">
        <f>CONCATENATE('01_Carga'!$M$5,"_",$J93)</f>
        <v>FI__76</v>
      </c>
      <c r="B93" s="1405"/>
      <c r="C93" s="1460" t="str">
        <f>'12_P1_Lista'!T93</f>
        <v/>
      </c>
      <c r="D93" s="1461" t="str">
        <f>'12_P1_Lista'!U93</f>
        <v/>
      </c>
      <c r="E93" s="1405"/>
      <c r="F93" s="1626" t="str">
        <f t="shared" si="3"/>
        <v/>
      </c>
      <c r="G93" s="1405"/>
      <c r="H93" s="1726" t="str">
        <f>IF('14_P2_Convoca'!F94&lt;&gt;"",'14_P2_Convoca'!F94,"")</f>
        <v/>
      </c>
      <c r="I93" s="1606"/>
      <c r="J93" s="1202">
        <v>76</v>
      </c>
      <c r="K93" s="134" t="str">
        <f>IF(ISERROR(VLOOKUP($A93,Aspirantes!$A:$H,Aspirantes!$E$1,FALSE)),"",VLOOKUP($A93,Aspirantes!$A:$H,Aspirantes!$E$1,FALSE))</f>
        <v/>
      </c>
      <c r="L93" s="672" t="str">
        <f>IF(ISERROR(VLOOKUP($A93,Aspirantes!$A:$H,Aspirantes!$F$1,FALSE)),"",VLOOKUP($A93,Aspirantes!$A:$H,Aspirantes!$F$1,FALSE))</f>
        <v/>
      </c>
      <c r="M93" s="673" t="str">
        <f>IF(ISERROR(VLOOKUP($A93,Aspirantes!$A:$H,Aspirantes!$G$1,FALSE)),"",VLOOKUP($A93,Aspirantes!$A:$H,Aspirantes!$G$1,FALSE))</f>
        <v/>
      </c>
      <c r="N93" s="674" t="str">
        <f>IF(ISERROR(VLOOKUP($A93,Aspirantes!$A:$H,Aspirantes!$H$1,FALSE)),"",VLOOKUP($A93,Aspirantes!$A:$H,Aspirantes!$H$1,FALSE))</f>
        <v/>
      </c>
      <c r="O93" s="153"/>
      <c r="P93" s="756"/>
      <c r="Q93" s="759"/>
      <c r="R93" s="67" t="str">
        <f>IF(AND(Q93&lt;&gt;"",P93=""),"",IF(Q93="SÍ",'19_P2_Lista'!S93,""))</f>
        <v/>
      </c>
      <c r="S93" s="767">
        <f t="shared" si="5"/>
        <v>0</v>
      </c>
      <c r="T93" s="767">
        <f t="shared" si="4"/>
        <v>0</v>
      </c>
      <c r="U93" s="812"/>
      <c r="V93" s="825"/>
      <c r="W93" s="826"/>
      <c r="X93" s="263"/>
      <c r="Y93" s="767"/>
      <c r="Z93" s="767"/>
      <c r="AA93" s="824"/>
      <c r="AB93" s="757"/>
      <c r="AC93" s="83"/>
      <c r="AD93" s="750" t="str">
        <f>IF(R93&lt;&gt;"",'19_P2_Lista'!U93,"")</f>
        <v/>
      </c>
      <c r="AE93" s="518" t="str">
        <f>IF(R93&lt;&gt;"",'19_P2_Lista'!V93,"")</f>
        <v/>
      </c>
      <c r="AF93" s="83"/>
      <c r="AG93" s="1657"/>
      <c r="AH93" s="757"/>
      <c r="AI93" s="1442"/>
      <c r="AJ93" s="2108"/>
      <c r="AK93" s="2108"/>
      <c r="AL93" s="2108"/>
      <c r="AM93" s="2108"/>
      <c r="AN93" s="2108"/>
      <c r="AO93" s="2108"/>
      <c r="AP93" s="2108"/>
      <c r="AQ93" s="1442"/>
      <c r="AR93" s="1442"/>
      <c r="AS93" s="1442"/>
      <c r="AT93" s="1442"/>
      <c r="AU93" s="1442"/>
      <c r="AV93" s="1442"/>
      <c r="AW93" s="1442"/>
      <c r="AX93" s="1442"/>
      <c r="AY93" s="1442"/>
      <c r="AZ93" s="1442"/>
    </row>
    <row r="94" spans="1:52" s="34" customFormat="1" ht="18" customHeight="1" x14ac:dyDescent="0.2">
      <c r="A94" s="73" t="str">
        <f>CONCATENATE('01_Carga'!$M$5,"_",$J94)</f>
        <v>FI__77</v>
      </c>
      <c r="B94" s="1405"/>
      <c r="C94" s="1460" t="str">
        <f>'12_P1_Lista'!T94</f>
        <v/>
      </c>
      <c r="D94" s="1461" t="str">
        <f>'12_P1_Lista'!U94</f>
        <v/>
      </c>
      <c r="E94" s="1405"/>
      <c r="F94" s="1626" t="str">
        <f t="shared" si="3"/>
        <v/>
      </c>
      <c r="G94" s="1405"/>
      <c r="H94" s="1726" t="str">
        <f>IF('14_P2_Convoca'!F95&lt;&gt;"",'14_P2_Convoca'!F95,"")</f>
        <v/>
      </c>
      <c r="I94" s="1606"/>
      <c r="J94" s="1202">
        <v>77</v>
      </c>
      <c r="K94" s="134" t="str">
        <f>IF(ISERROR(VLOOKUP($A94,Aspirantes!$A:$H,Aspirantes!$E$1,FALSE)),"",VLOOKUP($A94,Aspirantes!$A:$H,Aspirantes!$E$1,FALSE))</f>
        <v/>
      </c>
      <c r="L94" s="672" t="str">
        <f>IF(ISERROR(VLOOKUP($A94,Aspirantes!$A:$H,Aspirantes!$F$1,FALSE)),"",VLOOKUP($A94,Aspirantes!$A:$H,Aspirantes!$F$1,FALSE))</f>
        <v/>
      </c>
      <c r="M94" s="673" t="str">
        <f>IF(ISERROR(VLOOKUP($A94,Aspirantes!$A:$H,Aspirantes!$G$1,FALSE)),"",VLOOKUP($A94,Aspirantes!$A:$H,Aspirantes!$G$1,FALSE))</f>
        <v/>
      </c>
      <c r="N94" s="674" t="str">
        <f>IF(ISERROR(VLOOKUP($A94,Aspirantes!$A:$H,Aspirantes!$H$1,FALSE)),"",VLOOKUP($A94,Aspirantes!$A:$H,Aspirantes!$H$1,FALSE))</f>
        <v/>
      </c>
      <c r="O94" s="153"/>
      <c r="P94" s="756"/>
      <c r="Q94" s="759"/>
      <c r="R94" s="67" t="str">
        <f>IF(AND(Q94&lt;&gt;"",P94=""),"",IF(Q94="SÍ",'19_P2_Lista'!S94,""))</f>
        <v/>
      </c>
      <c r="S94" s="767">
        <f t="shared" si="5"/>
        <v>0</v>
      </c>
      <c r="T94" s="767">
        <f t="shared" si="4"/>
        <v>0</v>
      </c>
      <c r="U94" s="812"/>
      <c r="V94" s="825"/>
      <c r="W94" s="826"/>
      <c r="X94" s="263"/>
      <c r="Y94" s="767"/>
      <c r="Z94" s="767"/>
      <c r="AA94" s="824"/>
      <c r="AB94" s="757"/>
      <c r="AC94" s="83"/>
      <c r="AD94" s="750" t="str">
        <f>IF(R94&lt;&gt;"",'19_P2_Lista'!U94,"")</f>
        <v/>
      </c>
      <c r="AE94" s="518" t="str">
        <f>IF(R94&lt;&gt;"",'19_P2_Lista'!V94,"")</f>
        <v/>
      </c>
      <c r="AF94" s="83"/>
      <c r="AG94" s="1657"/>
      <c r="AH94" s="757"/>
      <c r="AI94" s="1442"/>
      <c r="AJ94" s="2108"/>
      <c r="AK94" s="2108"/>
      <c r="AL94" s="2108"/>
      <c r="AM94" s="2108"/>
      <c r="AN94" s="2108"/>
      <c r="AO94" s="2108"/>
      <c r="AP94" s="2108"/>
      <c r="AQ94" s="1442"/>
      <c r="AR94" s="1442"/>
      <c r="AS94" s="1442"/>
      <c r="AT94" s="1442"/>
      <c r="AU94" s="1442"/>
      <c r="AV94" s="1442"/>
      <c r="AW94" s="1442"/>
      <c r="AX94" s="1442"/>
      <c r="AY94" s="1442"/>
      <c r="AZ94" s="1442"/>
    </row>
    <row r="95" spans="1:52" s="34" customFormat="1" ht="18" customHeight="1" x14ac:dyDescent="0.2">
      <c r="A95" s="73" t="str">
        <f>CONCATENATE('01_Carga'!$M$5,"_",$J95)</f>
        <v>FI__78</v>
      </c>
      <c r="B95" s="1405"/>
      <c r="C95" s="1460" t="str">
        <f>'12_P1_Lista'!T95</f>
        <v/>
      </c>
      <c r="D95" s="1461" t="str">
        <f>'12_P1_Lista'!U95</f>
        <v/>
      </c>
      <c r="E95" s="1405"/>
      <c r="F95" s="1626" t="str">
        <f t="shared" si="3"/>
        <v/>
      </c>
      <c r="G95" s="1405"/>
      <c r="H95" s="1726" t="str">
        <f>IF('14_P2_Convoca'!F96&lt;&gt;"",'14_P2_Convoca'!F96,"")</f>
        <v/>
      </c>
      <c r="I95" s="1606"/>
      <c r="J95" s="1202">
        <v>78</v>
      </c>
      <c r="K95" s="134" t="str">
        <f>IF(ISERROR(VLOOKUP($A95,Aspirantes!$A:$H,Aspirantes!$E$1,FALSE)),"",VLOOKUP($A95,Aspirantes!$A:$H,Aspirantes!$E$1,FALSE))</f>
        <v/>
      </c>
      <c r="L95" s="672" t="str">
        <f>IF(ISERROR(VLOOKUP($A95,Aspirantes!$A:$H,Aspirantes!$F$1,FALSE)),"",VLOOKUP($A95,Aspirantes!$A:$H,Aspirantes!$F$1,FALSE))</f>
        <v/>
      </c>
      <c r="M95" s="673" t="str">
        <f>IF(ISERROR(VLOOKUP($A95,Aspirantes!$A:$H,Aspirantes!$G$1,FALSE)),"",VLOOKUP($A95,Aspirantes!$A:$H,Aspirantes!$G$1,FALSE))</f>
        <v/>
      </c>
      <c r="N95" s="674" t="str">
        <f>IF(ISERROR(VLOOKUP($A95,Aspirantes!$A:$H,Aspirantes!$H$1,FALSE)),"",VLOOKUP($A95,Aspirantes!$A:$H,Aspirantes!$H$1,FALSE))</f>
        <v/>
      </c>
      <c r="O95" s="153"/>
      <c r="P95" s="756"/>
      <c r="Q95" s="759"/>
      <c r="R95" s="67" t="str">
        <f>IF(AND(Q95&lt;&gt;"",P95=""),"",IF(Q95="SÍ",'19_P2_Lista'!S95,""))</f>
        <v/>
      </c>
      <c r="S95" s="767">
        <f t="shared" si="5"/>
        <v>0</v>
      </c>
      <c r="T95" s="767">
        <f t="shared" si="4"/>
        <v>0</v>
      </c>
      <c r="U95" s="812"/>
      <c r="V95" s="825"/>
      <c r="W95" s="826"/>
      <c r="X95" s="263"/>
      <c r="Y95" s="767"/>
      <c r="Z95" s="767"/>
      <c r="AA95" s="824"/>
      <c r="AB95" s="757"/>
      <c r="AC95" s="83"/>
      <c r="AD95" s="750" t="str">
        <f>IF(R95&lt;&gt;"",'19_P2_Lista'!U95,"")</f>
        <v/>
      </c>
      <c r="AE95" s="518" t="str">
        <f>IF(R95&lt;&gt;"",'19_P2_Lista'!V95,"")</f>
        <v/>
      </c>
      <c r="AF95" s="83"/>
      <c r="AG95" s="1657"/>
      <c r="AH95" s="757"/>
      <c r="AI95" s="1442"/>
      <c r="AJ95" s="2108"/>
      <c r="AK95" s="2108"/>
      <c r="AL95" s="2108"/>
      <c r="AM95" s="2108"/>
      <c r="AN95" s="2108"/>
      <c r="AO95" s="2108"/>
      <c r="AP95" s="2108"/>
      <c r="AQ95" s="1442"/>
      <c r="AR95" s="1442"/>
      <c r="AS95" s="1442"/>
      <c r="AT95" s="1442"/>
      <c r="AU95" s="1442"/>
      <c r="AV95" s="1442"/>
      <c r="AW95" s="1442"/>
      <c r="AX95" s="1442"/>
      <c r="AY95" s="1442"/>
      <c r="AZ95" s="1442"/>
    </row>
    <row r="96" spans="1:52" s="34" customFormat="1" ht="18" customHeight="1" x14ac:dyDescent="0.2">
      <c r="A96" s="73" t="str">
        <f>CONCATENATE('01_Carga'!$M$5,"_",$J96)</f>
        <v>FI__79</v>
      </c>
      <c r="B96" s="1405"/>
      <c r="C96" s="1460" t="str">
        <f>'12_P1_Lista'!T96</f>
        <v/>
      </c>
      <c r="D96" s="1461" t="str">
        <f>'12_P1_Lista'!U96</f>
        <v/>
      </c>
      <c r="E96" s="1405"/>
      <c r="F96" s="1626" t="str">
        <f t="shared" si="3"/>
        <v/>
      </c>
      <c r="G96" s="1405"/>
      <c r="H96" s="1726" t="str">
        <f>IF('14_P2_Convoca'!F97&lt;&gt;"",'14_P2_Convoca'!F97,"")</f>
        <v/>
      </c>
      <c r="I96" s="1606"/>
      <c r="J96" s="1202">
        <v>79</v>
      </c>
      <c r="K96" s="134" t="str">
        <f>IF(ISERROR(VLOOKUP($A96,Aspirantes!$A:$H,Aspirantes!$E$1,FALSE)),"",VLOOKUP($A96,Aspirantes!$A:$H,Aspirantes!$E$1,FALSE))</f>
        <v/>
      </c>
      <c r="L96" s="672" t="str">
        <f>IF(ISERROR(VLOOKUP($A96,Aspirantes!$A:$H,Aspirantes!$F$1,FALSE)),"",VLOOKUP($A96,Aspirantes!$A:$H,Aspirantes!$F$1,FALSE))</f>
        <v/>
      </c>
      <c r="M96" s="673" t="str">
        <f>IF(ISERROR(VLOOKUP($A96,Aspirantes!$A:$H,Aspirantes!$G$1,FALSE)),"",VLOOKUP($A96,Aspirantes!$A:$H,Aspirantes!$G$1,FALSE))</f>
        <v/>
      </c>
      <c r="N96" s="674" t="str">
        <f>IF(ISERROR(VLOOKUP($A96,Aspirantes!$A:$H,Aspirantes!$H$1,FALSE)),"",VLOOKUP($A96,Aspirantes!$A:$H,Aspirantes!$H$1,FALSE))</f>
        <v/>
      </c>
      <c r="O96" s="153"/>
      <c r="P96" s="756"/>
      <c r="Q96" s="759"/>
      <c r="R96" s="67" t="str">
        <f>IF(AND(Q96&lt;&gt;"",P96=""),"",IF(Q96="SÍ",'19_P2_Lista'!S96,""))</f>
        <v/>
      </c>
      <c r="S96" s="767">
        <f t="shared" si="5"/>
        <v>0</v>
      </c>
      <c r="T96" s="767">
        <f t="shared" si="4"/>
        <v>0</v>
      </c>
      <c r="U96" s="812"/>
      <c r="V96" s="825"/>
      <c r="W96" s="826"/>
      <c r="X96" s="263"/>
      <c r="Y96" s="767"/>
      <c r="Z96" s="767"/>
      <c r="AA96" s="824"/>
      <c r="AB96" s="757"/>
      <c r="AC96" s="83"/>
      <c r="AD96" s="750" t="str">
        <f>IF(R96&lt;&gt;"",'19_P2_Lista'!U96,"")</f>
        <v/>
      </c>
      <c r="AE96" s="518" t="str">
        <f>IF(R96&lt;&gt;"",'19_P2_Lista'!V96,"")</f>
        <v/>
      </c>
      <c r="AF96" s="83"/>
      <c r="AG96" s="1657"/>
      <c r="AH96" s="757"/>
      <c r="AI96" s="1442"/>
      <c r="AJ96" s="2108"/>
      <c r="AK96" s="2108"/>
      <c r="AL96" s="2108"/>
      <c r="AM96" s="2108"/>
      <c r="AN96" s="2108"/>
      <c r="AO96" s="2108"/>
      <c r="AP96" s="2108"/>
      <c r="AQ96" s="1442"/>
      <c r="AR96" s="1442"/>
      <c r="AS96" s="1442"/>
      <c r="AT96" s="1442"/>
      <c r="AU96" s="1442"/>
      <c r="AV96" s="1442"/>
      <c r="AW96" s="1442"/>
      <c r="AX96" s="1442"/>
      <c r="AY96" s="1442"/>
      <c r="AZ96" s="1442"/>
    </row>
    <row r="97" spans="1:52" s="34" customFormat="1" ht="18" customHeight="1" x14ac:dyDescent="0.2">
      <c r="A97" s="73" t="str">
        <f>CONCATENATE('01_Carga'!$M$5,"_",$J97)</f>
        <v>FI__80</v>
      </c>
      <c r="B97" s="1405"/>
      <c r="C97" s="1460" t="str">
        <f>'12_P1_Lista'!T97</f>
        <v/>
      </c>
      <c r="D97" s="1461" t="str">
        <f>'12_P1_Lista'!U97</f>
        <v/>
      </c>
      <c r="E97" s="1405"/>
      <c r="F97" s="1626" t="str">
        <f t="shared" si="3"/>
        <v/>
      </c>
      <c r="G97" s="1405"/>
      <c r="H97" s="1726" t="str">
        <f>IF('14_P2_Convoca'!F98&lt;&gt;"",'14_P2_Convoca'!F98,"")</f>
        <v/>
      </c>
      <c r="I97" s="1606"/>
      <c r="J97" s="1202">
        <v>80</v>
      </c>
      <c r="K97" s="134" t="str">
        <f>IF(ISERROR(VLOOKUP($A97,Aspirantes!$A:$H,Aspirantes!$E$1,FALSE)),"",VLOOKUP($A97,Aspirantes!$A:$H,Aspirantes!$E$1,FALSE))</f>
        <v/>
      </c>
      <c r="L97" s="672" t="str">
        <f>IF(ISERROR(VLOOKUP($A97,Aspirantes!$A:$H,Aspirantes!$F$1,FALSE)),"",VLOOKUP($A97,Aspirantes!$A:$H,Aspirantes!$F$1,FALSE))</f>
        <v/>
      </c>
      <c r="M97" s="673" t="str">
        <f>IF(ISERROR(VLOOKUP($A97,Aspirantes!$A:$H,Aspirantes!$G$1,FALSE)),"",VLOOKUP($A97,Aspirantes!$A:$H,Aspirantes!$G$1,FALSE))</f>
        <v/>
      </c>
      <c r="N97" s="674" t="str">
        <f>IF(ISERROR(VLOOKUP($A97,Aspirantes!$A:$H,Aspirantes!$H$1,FALSE)),"",VLOOKUP($A97,Aspirantes!$A:$H,Aspirantes!$H$1,FALSE))</f>
        <v/>
      </c>
      <c r="O97" s="153"/>
      <c r="P97" s="756"/>
      <c r="Q97" s="759"/>
      <c r="R97" s="67" t="str">
        <f>IF(AND(Q97&lt;&gt;"",P97=""),"",IF(Q97="SÍ",'19_P2_Lista'!S97,""))</f>
        <v/>
      </c>
      <c r="S97" s="767">
        <f t="shared" si="5"/>
        <v>0</v>
      </c>
      <c r="T97" s="767">
        <f t="shared" si="4"/>
        <v>0</v>
      </c>
      <c r="U97" s="812"/>
      <c r="V97" s="825"/>
      <c r="W97" s="826"/>
      <c r="X97" s="263"/>
      <c r="Y97" s="767"/>
      <c r="Z97" s="767"/>
      <c r="AA97" s="824"/>
      <c r="AB97" s="757"/>
      <c r="AC97" s="83"/>
      <c r="AD97" s="750" t="str">
        <f>IF(R97&lt;&gt;"",'19_P2_Lista'!U97,"")</f>
        <v/>
      </c>
      <c r="AE97" s="518" t="str">
        <f>IF(R97&lt;&gt;"",'19_P2_Lista'!V97,"")</f>
        <v/>
      </c>
      <c r="AF97" s="83"/>
      <c r="AG97" s="1657"/>
      <c r="AH97" s="757"/>
      <c r="AI97" s="1442"/>
      <c r="AJ97" s="2108"/>
      <c r="AK97" s="2108"/>
      <c r="AL97" s="2108"/>
      <c r="AM97" s="2108"/>
      <c r="AN97" s="2108"/>
      <c r="AO97" s="2108"/>
      <c r="AP97" s="2108"/>
      <c r="AQ97" s="1442"/>
      <c r="AR97" s="1442"/>
      <c r="AS97" s="1442"/>
      <c r="AT97" s="1442"/>
      <c r="AU97" s="1442"/>
      <c r="AV97" s="1442"/>
      <c r="AW97" s="1442"/>
      <c r="AX97" s="1442"/>
      <c r="AY97" s="1442"/>
      <c r="AZ97" s="1442"/>
    </row>
    <row r="98" spans="1:52" s="34" customFormat="1" ht="18" customHeight="1" x14ac:dyDescent="0.2">
      <c r="A98" s="73" t="str">
        <f>CONCATENATE('01_Carga'!$M$5,"_",$J98)</f>
        <v>FI__81</v>
      </c>
      <c r="B98" s="1405"/>
      <c r="C98" s="1460" t="str">
        <f>'12_P1_Lista'!T98</f>
        <v/>
      </c>
      <c r="D98" s="1461" t="str">
        <f>'12_P1_Lista'!U98</f>
        <v/>
      </c>
      <c r="E98" s="1405"/>
      <c r="F98" s="1626" t="str">
        <f t="shared" si="3"/>
        <v/>
      </c>
      <c r="G98" s="1405"/>
      <c r="H98" s="1726" t="str">
        <f>IF('14_P2_Convoca'!F99&lt;&gt;"",'14_P2_Convoca'!F99,"")</f>
        <v/>
      </c>
      <c r="I98" s="1606"/>
      <c r="J98" s="1202">
        <v>81</v>
      </c>
      <c r="K98" s="134" t="str">
        <f>IF(ISERROR(VLOOKUP($A98,Aspirantes!$A:$H,Aspirantes!$E$1,FALSE)),"",VLOOKUP($A98,Aspirantes!$A:$H,Aspirantes!$E$1,FALSE))</f>
        <v/>
      </c>
      <c r="L98" s="672" t="str">
        <f>IF(ISERROR(VLOOKUP($A98,Aspirantes!$A:$H,Aspirantes!$F$1,FALSE)),"",VLOOKUP($A98,Aspirantes!$A:$H,Aspirantes!$F$1,FALSE))</f>
        <v/>
      </c>
      <c r="M98" s="673" t="str">
        <f>IF(ISERROR(VLOOKUP($A98,Aspirantes!$A:$H,Aspirantes!$G$1,FALSE)),"",VLOOKUP($A98,Aspirantes!$A:$H,Aspirantes!$G$1,FALSE))</f>
        <v/>
      </c>
      <c r="N98" s="674" t="str">
        <f>IF(ISERROR(VLOOKUP($A98,Aspirantes!$A:$H,Aspirantes!$H$1,FALSE)),"",VLOOKUP($A98,Aspirantes!$A:$H,Aspirantes!$H$1,FALSE))</f>
        <v/>
      </c>
      <c r="O98" s="153"/>
      <c r="P98" s="756"/>
      <c r="Q98" s="759"/>
      <c r="R98" s="67" t="str">
        <f>IF(AND(Q98&lt;&gt;"",P98=""),"",IF(Q98="SÍ",'19_P2_Lista'!S98,""))</f>
        <v/>
      </c>
      <c r="S98" s="767">
        <f t="shared" si="5"/>
        <v>0</v>
      </c>
      <c r="T98" s="767">
        <f t="shared" si="4"/>
        <v>0</v>
      </c>
      <c r="U98" s="812"/>
      <c r="V98" s="825"/>
      <c r="W98" s="826"/>
      <c r="X98" s="263"/>
      <c r="Y98" s="767"/>
      <c r="Z98" s="767"/>
      <c r="AA98" s="824"/>
      <c r="AB98" s="757"/>
      <c r="AC98" s="83"/>
      <c r="AD98" s="750" t="str">
        <f>IF(R98&lt;&gt;"",'19_P2_Lista'!U98,"")</f>
        <v/>
      </c>
      <c r="AE98" s="518" t="str">
        <f>IF(R98&lt;&gt;"",'19_P2_Lista'!V98,"")</f>
        <v/>
      </c>
      <c r="AF98" s="83"/>
      <c r="AG98" s="1657"/>
      <c r="AH98" s="757"/>
      <c r="AI98" s="1442"/>
      <c r="AJ98" s="2108"/>
      <c r="AK98" s="2108"/>
      <c r="AL98" s="2108"/>
      <c r="AM98" s="2108"/>
      <c r="AN98" s="2108"/>
      <c r="AO98" s="2108"/>
      <c r="AP98" s="2108"/>
      <c r="AQ98" s="1442"/>
      <c r="AR98" s="1442"/>
      <c r="AS98" s="1442"/>
      <c r="AT98" s="1442"/>
      <c r="AU98" s="1442"/>
      <c r="AV98" s="1442"/>
      <c r="AW98" s="1442"/>
      <c r="AX98" s="1442"/>
      <c r="AY98" s="1442"/>
      <c r="AZ98" s="1442"/>
    </row>
    <row r="99" spans="1:52" s="34" customFormat="1" ht="18" customHeight="1" x14ac:dyDescent="0.2">
      <c r="A99" s="73" t="str">
        <f>CONCATENATE('01_Carga'!$M$5,"_",$J99)</f>
        <v>FI__82</v>
      </c>
      <c r="B99" s="1405"/>
      <c r="C99" s="1460" t="str">
        <f>'12_P1_Lista'!T99</f>
        <v/>
      </c>
      <c r="D99" s="1461" t="str">
        <f>'12_P1_Lista'!U99</f>
        <v/>
      </c>
      <c r="E99" s="1405"/>
      <c r="F99" s="1626" t="str">
        <f t="shared" si="3"/>
        <v/>
      </c>
      <c r="G99" s="1405"/>
      <c r="H99" s="1726" t="str">
        <f>IF('14_P2_Convoca'!F100&lt;&gt;"",'14_P2_Convoca'!F100,"")</f>
        <v/>
      </c>
      <c r="I99" s="1606"/>
      <c r="J99" s="1202">
        <v>82</v>
      </c>
      <c r="K99" s="134" t="str">
        <f>IF(ISERROR(VLOOKUP($A99,Aspirantes!$A:$H,Aspirantes!$E$1,FALSE)),"",VLOOKUP($A99,Aspirantes!$A:$H,Aspirantes!$E$1,FALSE))</f>
        <v/>
      </c>
      <c r="L99" s="672" t="str">
        <f>IF(ISERROR(VLOOKUP($A99,Aspirantes!$A:$H,Aspirantes!$F$1,FALSE)),"",VLOOKUP($A99,Aspirantes!$A:$H,Aspirantes!$F$1,FALSE))</f>
        <v/>
      </c>
      <c r="M99" s="673" t="str">
        <f>IF(ISERROR(VLOOKUP($A99,Aspirantes!$A:$H,Aspirantes!$G$1,FALSE)),"",VLOOKUP($A99,Aspirantes!$A:$H,Aspirantes!$G$1,FALSE))</f>
        <v/>
      </c>
      <c r="N99" s="674" t="str">
        <f>IF(ISERROR(VLOOKUP($A99,Aspirantes!$A:$H,Aspirantes!$H$1,FALSE)),"",VLOOKUP($A99,Aspirantes!$A:$H,Aspirantes!$H$1,FALSE))</f>
        <v/>
      </c>
      <c r="O99" s="153"/>
      <c r="P99" s="756"/>
      <c r="Q99" s="759"/>
      <c r="R99" s="67" t="str">
        <f>IF(AND(Q99&lt;&gt;"",P99=""),"",IF(Q99="SÍ",'19_P2_Lista'!S99,""))</f>
        <v/>
      </c>
      <c r="S99" s="767">
        <f t="shared" si="5"/>
        <v>0</v>
      </c>
      <c r="T99" s="767">
        <f t="shared" si="4"/>
        <v>0</v>
      </c>
      <c r="U99" s="812"/>
      <c r="V99" s="825"/>
      <c r="W99" s="826"/>
      <c r="X99" s="263"/>
      <c r="Y99" s="767"/>
      <c r="Z99" s="767"/>
      <c r="AA99" s="824"/>
      <c r="AB99" s="757"/>
      <c r="AC99" s="83"/>
      <c r="AD99" s="750" t="str">
        <f>IF(R99&lt;&gt;"",'19_P2_Lista'!U99,"")</f>
        <v/>
      </c>
      <c r="AE99" s="518" t="str">
        <f>IF(R99&lt;&gt;"",'19_P2_Lista'!V99,"")</f>
        <v/>
      </c>
      <c r="AF99" s="83"/>
      <c r="AG99" s="1657"/>
      <c r="AH99" s="757"/>
      <c r="AI99" s="1442"/>
      <c r="AJ99" s="2108"/>
      <c r="AK99" s="2108"/>
      <c r="AL99" s="2108"/>
      <c r="AM99" s="2108"/>
      <c r="AN99" s="2108"/>
      <c r="AO99" s="2108"/>
      <c r="AP99" s="2108"/>
      <c r="AQ99" s="1442"/>
      <c r="AR99" s="1442"/>
      <c r="AS99" s="1442"/>
      <c r="AT99" s="1442"/>
      <c r="AU99" s="1442"/>
      <c r="AV99" s="1442"/>
      <c r="AW99" s="1442"/>
      <c r="AX99" s="1442"/>
      <c r="AY99" s="1442"/>
      <c r="AZ99" s="1442"/>
    </row>
    <row r="100" spans="1:52" s="34" customFormat="1" ht="18" customHeight="1" x14ac:dyDescent="0.2">
      <c r="A100" s="73" t="str">
        <f>CONCATENATE('01_Carga'!$M$5,"_",$J100)</f>
        <v>FI__83</v>
      </c>
      <c r="B100" s="1405"/>
      <c r="C100" s="1460" t="str">
        <f>'12_P1_Lista'!T100</f>
        <v/>
      </c>
      <c r="D100" s="1461" t="str">
        <f>'12_P1_Lista'!U100</f>
        <v/>
      </c>
      <c r="E100" s="1405"/>
      <c r="F100" s="1626" t="str">
        <f t="shared" si="3"/>
        <v/>
      </c>
      <c r="G100" s="1405"/>
      <c r="H100" s="1726" t="str">
        <f>IF('14_P2_Convoca'!F101&lt;&gt;"",'14_P2_Convoca'!F101,"")</f>
        <v/>
      </c>
      <c r="I100" s="1606"/>
      <c r="J100" s="1202">
        <v>83</v>
      </c>
      <c r="K100" s="134" t="str">
        <f>IF(ISERROR(VLOOKUP($A100,Aspirantes!$A:$H,Aspirantes!$E$1,FALSE)),"",VLOOKUP($A100,Aspirantes!$A:$H,Aspirantes!$E$1,FALSE))</f>
        <v/>
      </c>
      <c r="L100" s="672" t="str">
        <f>IF(ISERROR(VLOOKUP($A100,Aspirantes!$A:$H,Aspirantes!$F$1,FALSE)),"",VLOOKUP($A100,Aspirantes!$A:$H,Aspirantes!$F$1,FALSE))</f>
        <v/>
      </c>
      <c r="M100" s="673" t="str">
        <f>IF(ISERROR(VLOOKUP($A100,Aspirantes!$A:$H,Aspirantes!$G$1,FALSE)),"",VLOOKUP($A100,Aspirantes!$A:$H,Aspirantes!$G$1,FALSE))</f>
        <v/>
      </c>
      <c r="N100" s="674" t="str">
        <f>IF(ISERROR(VLOOKUP($A100,Aspirantes!$A:$H,Aspirantes!$H$1,FALSE)),"",VLOOKUP($A100,Aspirantes!$A:$H,Aspirantes!$H$1,FALSE))</f>
        <v/>
      </c>
      <c r="O100" s="153"/>
      <c r="P100" s="756"/>
      <c r="Q100" s="759"/>
      <c r="R100" s="67" t="str">
        <f>IF(AND(Q100&lt;&gt;"",P100=""),"",IF(Q100="SÍ",'19_P2_Lista'!S100,""))</f>
        <v/>
      </c>
      <c r="S100" s="767">
        <f t="shared" si="5"/>
        <v>0</v>
      </c>
      <c r="T100" s="767">
        <f t="shared" si="4"/>
        <v>0</v>
      </c>
      <c r="U100" s="812"/>
      <c r="V100" s="825"/>
      <c r="W100" s="826"/>
      <c r="X100" s="263"/>
      <c r="Y100" s="767"/>
      <c r="Z100" s="767"/>
      <c r="AA100" s="824"/>
      <c r="AB100" s="757"/>
      <c r="AC100" s="83"/>
      <c r="AD100" s="750" t="str">
        <f>IF(R100&lt;&gt;"",'19_P2_Lista'!U100,"")</f>
        <v/>
      </c>
      <c r="AE100" s="518" t="str">
        <f>IF(R100&lt;&gt;"",'19_P2_Lista'!V100,"")</f>
        <v/>
      </c>
      <c r="AF100" s="83"/>
      <c r="AG100" s="1657"/>
      <c r="AH100" s="757"/>
      <c r="AI100" s="1442"/>
      <c r="AJ100" s="2108"/>
      <c r="AK100" s="2108"/>
      <c r="AL100" s="2108"/>
      <c r="AM100" s="2108"/>
      <c r="AN100" s="2108"/>
      <c r="AO100" s="2108"/>
      <c r="AP100" s="2108"/>
      <c r="AQ100" s="1442"/>
      <c r="AR100" s="1442"/>
      <c r="AS100" s="1442"/>
      <c r="AT100" s="1442"/>
      <c r="AU100" s="1442"/>
      <c r="AV100" s="1442"/>
      <c r="AW100" s="1442"/>
      <c r="AX100" s="1442"/>
      <c r="AY100" s="1442"/>
      <c r="AZ100" s="1442"/>
    </row>
    <row r="101" spans="1:52" s="34" customFormat="1" ht="18" customHeight="1" x14ac:dyDescent="0.2">
      <c r="A101" s="73" t="str">
        <f>CONCATENATE('01_Carga'!$M$5,"_",$J101)</f>
        <v>FI__84</v>
      </c>
      <c r="B101" s="1405"/>
      <c r="C101" s="1460" t="str">
        <f>'12_P1_Lista'!T101</f>
        <v/>
      </c>
      <c r="D101" s="1461" t="str">
        <f>'12_P1_Lista'!U101</f>
        <v/>
      </c>
      <c r="E101" s="1405"/>
      <c r="F101" s="1626" t="str">
        <f t="shared" si="3"/>
        <v/>
      </c>
      <c r="G101" s="1405"/>
      <c r="H101" s="1726" t="str">
        <f>IF('14_P2_Convoca'!F102&lt;&gt;"",'14_P2_Convoca'!F102,"")</f>
        <v/>
      </c>
      <c r="I101" s="1606"/>
      <c r="J101" s="1202">
        <v>84</v>
      </c>
      <c r="K101" s="134" t="str">
        <f>IF(ISERROR(VLOOKUP($A101,Aspirantes!$A:$H,Aspirantes!$E$1,FALSE)),"",VLOOKUP($A101,Aspirantes!$A:$H,Aspirantes!$E$1,FALSE))</f>
        <v/>
      </c>
      <c r="L101" s="672" t="str">
        <f>IF(ISERROR(VLOOKUP($A101,Aspirantes!$A:$H,Aspirantes!$F$1,FALSE)),"",VLOOKUP($A101,Aspirantes!$A:$H,Aspirantes!$F$1,FALSE))</f>
        <v/>
      </c>
      <c r="M101" s="673" t="str">
        <f>IF(ISERROR(VLOOKUP($A101,Aspirantes!$A:$H,Aspirantes!$G$1,FALSE)),"",VLOOKUP($A101,Aspirantes!$A:$H,Aspirantes!$G$1,FALSE))</f>
        <v/>
      </c>
      <c r="N101" s="674" t="str">
        <f>IF(ISERROR(VLOOKUP($A101,Aspirantes!$A:$H,Aspirantes!$H$1,FALSE)),"",VLOOKUP($A101,Aspirantes!$A:$H,Aspirantes!$H$1,FALSE))</f>
        <v/>
      </c>
      <c r="O101" s="153"/>
      <c r="P101" s="756"/>
      <c r="Q101" s="759"/>
      <c r="R101" s="67" t="str">
        <f>IF(AND(Q101&lt;&gt;"",P101=""),"",IF(Q101="SÍ",'19_P2_Lista'!S101,""))</f>
        <v/>
      </c>
      <c r="S101" s="767">
        <f t="shared" si="5"/>
        <v>0</v>
      </c>
      <c r="T101" s="767">
        <f t="shared" si="4"/>
        <v>0</v>
      </c>
      <c r="U101" s="812"/>
      <c r="V101" s="825"/>
      <c r="W101" s="826"/>
      <c r="X101" s="263"/>
      <c r="Y101" s="767"/>
      <c r="Z101" s="767"/>
      <c r="AA101" s="824"/>
      <c r="AB101" s="757"/>
      <c r="AC101" s="83"/>
      <c r="AD101" s="750" t="str">
        <f>IF(R101&lt;&gt;"",'19_P2_Lista'!U101,"")</f>
        <v/>
      </c>
      <c r="AE101" s="518" t="str">
        <f>IF(R101&lt;&gt;"",'19_P2_Lista'!V101,"")</f>
        <v/>
      </c>
      <c r="AF101" s="83"/>
      <c r="AG101" s="1657"/>
      <c r="AH101" s="757"/>
      <c r="AI101" s="1442"/>
      <c r="AJ101" s="2108"/>
      <c r="AK101" s="2108"/>
      <c r="AL101" s="2108"/>
      <c r="AM101" s="2108"/>
      <c r="AN101" s="2108"/>
      <c r="AO101" s="2108"/>
      <c r="AP101" s="2108"/>
      <c r="AQ101" s="1442"/>
      <c r="AR101" s="1442"/>
      <c r="AS101" s="1442"/>
      <c r="AT101" s="1442"/>
      <c r="AU101" s="1442"/>
      <c r="AV101" s="1442"/>
      <c r="AW101" s="1442"/>
      <c r="AX101" s="1442"/>
      <c r="AY101" s="1442"/>
      <c r="AZ101" s="1442"/>
    </row>
    <row r="102" spans="1:52" s="34" customFormat="1" ht="18" customHeight="1" x14ac:dyDescent="0.2">
      <c r="A102" s="73" t="str">
        <f>CONCATENATE('01_Carga'!$M$5,"_",$J102)</f>
        <v>FI__85</v>
      </c>
      <c r="B102" s="1405"/>
      <c r="C102" s="1460" t="str">
        <f>'12_P1_Lista'!T102</f>
        <v/>
      </c>
      <c r="D102" s="1461" t="str">
        <f>'12_P1_Lista'!U102</f>
        <v/>
      </c>
      <c r="E102" s="1405"/>
      <c r="F102" s="1626" t="str">
        <f t="shared" si="3"/>
        <v/>
      </c>
      <c r="G102" s="1405"/>
      <c r="H102" s="1726" t="str">
        <f>IF('14_P2_Convoca'!F103&lt;&gt;"",'14_P2_Convoca'!F103,"")</f>
        <v/>
      </c>
      <c r="I102" s="1606"/>
      <c r="J102" s="1202">
        <v>85</v>
      </c>
      <c r="K102" s="134" t="str">
        <f>IF(ISERROR(VLOOKUP($A102,Aspirantes!$A:$H,Aspirantes!$E$1,FALSE)),"",VLOOKUP($A102,Aspirantes!$A:$H,Aspirantes!$E$1,FALSE))</f>
        <v/>
      </c>
      <c r="L102" s="672" t="str">
        <f>IF(ISERROR(VLOOKUP($A102,Aspirantes!$A:$H,Aspirantes!$F$1,FALSE)),"",VLOOKUP($A102,Aspirantes!$A:$H,Aspirantes!$F$1,FALSE))</f>
        <v/>
      </c>
      <c r="M102" s="673" t="str">
        <f>IF(ISERROR(VLOOKUP($A102,Aspirantes!$A:$H,Aspirantes!$G$1,FALSE)),"",VLOOKUP($A102,Aspirantes!$A:$H,Aspirantes!$G$1,FALSE))</f>
        <v/>
      </c>
      <c r="N102" s="674" t="str">
        <f>IF(ISERROR(VLOOKUP($A102,Aspirantes!$A:$H,Aspirantes!$H$1,FALSE)),"",VLOOKUP($A102,Aspirantes!$A:$H,Aspirantes!$H$1,FALSE))</f>
        <v/>
      </c>
      <c r="O102" s="153"/>
      <c r="P102" s="756"/>
      <c r="Q102" s="759"/>
      <c r="R102" s="67" t="str">
        <f>IF(AND(Q102&lt;&gt;"",P102=""),"",IF(Q102="SÍ",'19_P2_Lista'!S102,""))</f>
        <v/>
      </c>
      <c r="S102" s="767">
        <f t="shared" si="5"/>
        <v>0</v>
      </c>
      <c r="T102" s="767">
        <f t="shared" si="4"/>
        <v>0</v>
      </c>
      <c r="U102" s="812"/>
      <c r="V102" s="825"/>
      <c r="W102" s="826"/>
      <c r="X102" s="263"/>
      <c r="Y102" s="767"/>
      <c r="Z102" s="767"/>
      <c r="AA102" s="824"/>
      <c r="AB102" s="757"/>
      <c r="AC102" s="83"/>
      <c r="AD102" s="750" t="str">
        <f>IF(R102&lt;&gt;"",'19_P2_Lista'!U102,"")</f>
        <v/>
      </c>
      <c r="AE102" s="518" t="str">
        <f>IF(R102&lt;&gt;"",'19_P2_Lista'!V102,"")</f>
        <v/>
      </c>
      <c r="AF102" s="83"/>
      <c r="AG102" s="1657"/>
      <c r="AH102" s="757"/>
      <c r="AI102" s="1442"/>
      <c r="AJ102" s="2108"/>
      <c r="AK102" s="2108"/>
      <c r="AL102" s="2108"/>
      <c r="AM102" s="2108"/>
      <c r="AN102" s="2108"/>
      <c r="AO102" s="2108"/>
      <c r="AP102" s="2108"/>
      <c r="AQ102" s="1442"/>
      <c r="AR102" s="1442"/>
      <c r="AS102" s="1442"/>
      <c r="AT102" s="1442"/>
      <c r="AU102" s="1442"/>
      <c r="AV102" s="1442"/>
      <c r="AW102" s="1442"/>
      <c r="AX102" s="1442"/>
      <c r="AY102" s="1442"/>
      <c r="AZ102" s="1442"/>
    </row>
    <row r="103" spans="1:52" s="34" customFormat="1" ht="18" customHeight="1" x14ac:dyDescent="0.2">
      <c r="A103" s="73" t="str">
        <f>CONCATENATE('01_Carga'!$M$5,"_",$J103)</f>
        <v>FI__86</v>
      </c>
      <c r="B103" s="1405"/>
      <c r="C103" s="1460" t="str">
        <f>'12_P1_Lista'!T103</f>
        <v/>
      </c>
      <c r="D103" s="1461" t="str">
        <f>'12_P1_Lista'!U103</f>
        <v/>
      </c>
      <c r="E103" s="1405"/>
      <c r="F103" s="1626" t="str">
        <f t="shared" si="3"/>
        <v/>
      </c>
      <c r="G103" s="1405"/>
      <c r="H103" s="1726" t="str">
        <f>IF('14_P2_Convoca'!F104&lt;&gt;"",'14_P2_Convoca'!F104,"")</f>
        <v/>
      </c>
      <c r="I103" s="1606"/>
      <c r="J103" s="1202">
        <v>86</v>
      </c>
      <c r="K103" s="134" t="str">
        <f>IF(ISERROR(VLOOKUP($A103,Aspirantes!$A:$H,Aspirantes!$E$1,FALSE)),"",VLOOKUP($A103,Aspirantes!$A:$H,Aspirantes!$E$1,FALSE))</f>
        <v/>
      </c>
      <c r="L103" s="672" t="str">
        <f>IF(ISERROR(VLOOKUP($A103,Aspirantes!$A:$H,Aspirantes!$F$1,FALSE)),"",VLOOKUP($A103,Aspirantes!$A:$H,Aspirantes!$F$1,FALSE))</f>
        <v/>
      </c>
      <c r="M103" s="673" t="str">
        <f>IF(ISERROR(VLOOKUP($A103,Aspirantes!$A:$H,Aspirantes!$G$1,FALSE)),"",VLOOKUP($A103,Aspirantes!$A:$H,Aspirantes!$G$1,FALSE))</f>
        <v/>
      </c>
      <c r="N103" s="674" t="str">
        <f>IF(ISERROR(VLOOKUP($A103,Aspirantes!$A:$H,Aspirantes!$H$1,FALSE)),"",VLOOKUP($A103,Aspirantes!$A:$H,Aspirantes!$H$1,FALSE))</f>
        <v/>
      </c>
      <c r="O103" s="153"/>
      <c r="P103" s="756"/>
      <c r="Q103" s="759"/>
      <c r="R103" s="67" t="str">
        <f>IF(AND(Q103&lt;&gt;"",P103=""),"",IF(Q103="SÍ",'19_P2_Lista'!S103,""))</f>
        <v/>
      </c>
      <c r="S103" s="767">
        <f t="shared" si="5"/>
        <v>0</v>
      </c>
      <c r="T103" s="767">
        <f t="shared" si="4"/>
        <v>0</v>
      </c>
      <c r="U103" s="812"/>
      <c r="V103" s="825"/>
      <c r="W103" s="826"/>
      <c r="X103" s="263"/>
      <c r="Y103" s="767"/>
      <c r="Z103" s="767"/>
      <c r="AA103" s="824"/>
      <c r="AB103" s="757"/>
      <c r="AC103" s="83"/>
      <c r="AD103" s="750" t="str">
        <f>IF(R103&lt;&gt;"",'19_P2_Lista'!U103,"")</f>
        <v/>
      </c>
      <c r="AE103" s="518" t="str">
        <f>IF(R103&lt;&gt;"",'19_P2_Lista'!V103,"")</f>
        <v/>
      </c>
      <c r="AF103" s="83"/>
      <c r="AG103" s="1657"/>
      <c r="AH103" s="757"/>
      <c r="AI103" s="1442"/>
      <c r="AJ103" s="2108"/>
      <c r="AK103" s="2108"/>
      <c r="AL103" s="2108"/>
      <c r="AM103" s="2108"/>
      <c r="AN103" s="2108"/>
      <c r="AO103" s="2108"/>
      <c r="AP103" s="2108"/>
      <c r="AQ103" s="1442"/>
      <c r="AR103" s="1442"/>
      <c r="AS103" s="1442"/>
      <c r="AT103" s="1442"/>
      <c r="AU103" s="1442"/>
      <c r="AV103" s="1442"/>
      <c r="AW103" s="1442"/>
      <c r="AX103" s="1442"/>
      <c r="AY103" s="1442"/>
      <c r="AZ103" s="1442"/>
    </row>
    <row r="104" spans="1:52" s="34" customFormat="1" ht="18" customHeight="1" x14ac:dyDescent="0.2">
      <c r="A104" s="73" t="str">
        <f>CONCATENATE('01_Carga'!$M$5,"_",$J104)</f>
        <v>FI__87</v>
      </c>
      <c r="B104" s="1405"/>
      <c r="C104" s="1460" t="str">
        <f>'12_P1_Lista'!T104</f>
        <v/>
      </c>
      <c r="D104" s="1461" t="str">
        <f>'12_P1_Lista'!U104</f>
        <v/>
      </c>
      <c r="E104" s="1405"/>
      <c r="F104" s="1626" t="str">
        <f t="shared" si="3"/>
        <v/>
      </c>
      <c r="G104" s="1405"/>
      <c r="H104" s="1726" t="str">
        <f>IF('14_P2_Convoca'!F105&lt;&gt;"",'14_P2_Convoca'!F105,"")</f>
        <v/>
      </c>
      <c r="I104" s="1606"/>
      <c r="J104" s="1202">
        <v>87</v>
      </c>
      <c r="K104" s="134" t="str">
        <f>IF(ISERROR(VLOOKUP($A104,Aspirantes!$A:$H,Aspirantes!$E$1,FALSE)),"",VLOOKUP($A104,Aspirantes!$A:$H,Aspirantes!$E$1,FALSE))</f>
        <v/>
      </c>
      <c r="L104" s="672" t="str">
        <f>IF(ISERROR(VLOOKUP($A104,Aspirantes!$A:$H,Aspirantes!$F$1,FALSE)),"",VLOOKUP($A104,Aspirantes!$A:$H,Aspirantes!$F$1,FALSE))</f>
        <v/>
      </c>
      <c r="M104" s="673" t="str">
        <f>IF(ISERROR(VLOOKUP($A104,Aspirantes!$A:$H,Aspirantes!$G$1,FALSE)),"",VLOOKUP($A104,Aspirantes!$A:$H,Aspirantes!$G$1,FALSE))</f>
        <v/>
      </c>
      <c r="N104" s="674" t="str">
        <f>IF(ISERROR(VLOOKUP($A104,Aspirantes!$A:$H,Aspirantes!$H$1,FALSE)),"",VLOOKUP($A104,Aspirantes!$A:$H,Aspirantes!$H$1,FALSE))</f>
        <v/>
      </c>
      <c r="O104" s="153"/>
      <c r="P104" s="756"/>
      <c r="Q104" s="759"/>
      <c r="R104" s="67" t="str">
        <f>IF(AND(Q104&lt;&gt;"",P104=""),"",IF(Q104="SÍ",'19_P2_Lista'!S104,""))</f>
        <v/>
      </c>
      <c r="S104" s="767">
        <f t="shared" si="5"/>
        <v>0</v>
      </c>
      <c r="T104" s="767">
        <f t="shared" si="4"/>
        <v>0</v>
      </c>
      <c r="U104" s="812"/>
      <c r="V104" s="825"/>
      <c r="W104" s="826"/>
      <c r="X104" s="263"/>
      <c r="Y104" s="767"/>
      <c r="Z104" s="767"/>
      <c r="AA104" s="824"/>
      <c r="AB104" s="757"/>
      <c r="AC104" s="83"/>
      <c r="AD104" s="750" t="str">
        <f>IF(R104&lt;&gt;"",'19_P2_Lista'!U104,"")</f>
        <v/>
      </c>
      <c r="AE104" s="518" t="str">
        <f>IF(R104&lt;&gt;"",'19_P2_Lista'!V104,"")</f>
        <v/>
      </c>
      <c r="AF104" s="83"/>
      <c r="AG104" s="1657"/>
      <c r="AH104" s="757"/>
      <c r="AI104" s="1442"/>
      <c r="AJ104" s="2108"/>
      <c r="AK104" s="2108"/>
      <c r="AL104" s="2108"/>
      <c r="AM104" s="2108"/>
      <c r="AN104" s="2108"/>
      <c r="AO104" s="2108"/>
      <c r="AP104" s="2108"/>
      <c r="AQ104" s="1442"/>
      <c r="AR104" s="1442"/>
      <c r="AS104" s="1442"/>
      <c r="AT104" s="1442"/>
      <c r="AU104" s="1442"/>
      <c r="AV104" s="1442"/>
      <c r="AW104" s="1442"/>
      <c r="AX104" s="1442"/>
      <c r="AY104" s="1442"/>
      <c r="AZ104" s="1442"/>
    </row>
    <row r="105" spans="1:52" s="34" customFormat="1" ht="18" customHeight="1" x14ac:dyDescent="0.2">
      <c r="A105" s="73" t="str">
        <f>CONCATENATE('01_Carga'!$M$5,"_",$J105)</f>
        <v>FI__88</v>
      </c>
      <c r="B105" s="1405"/>
      <c r="C105" s="1460" t="str">
        <f>'12_P1_Lista'!T105</f>
        <v/>
      </c>
      <c r="D105" s="1461" t="str">
        <f>'12_P1_Lista'!U105</f>
        <v/>
      </c>
      <c r="E105" s="1405"/>
      <c r="F105" s="1626" t="str">
        <f t="shared" si="3"/>
        <v/>
      </c>
      <c r="G105" s="1405"/>
      <c r="H105" s="1726" t="str">
        <f>IF('14_P2_Convoca'!F106&lt;&gt;"",'14_P2_Convoca'!F106,"")</f>
        <v/>
      </c>
      <c r="I105" s="1606"/>
      <c r="J105" s="1202">
        <v>88</v>
      </c>
      <c r="K105" s="134" t="str">
        <f>IF(ISERROR(VLOOKUP($A105,Aspirantes!$A:$H,Aspirantes!$E$1,FALSE)),"",VLOOKUP($A105,Aspirantes!$A:$H,Aspirantes!$E$1,FALSE))</f>
        <v/>
      </c>
      <c r="L105" s="672" t="str">
        <f>IF(ISERROR(VLOOKUP($A105,Aspirantes!$A:$H,Aspirantes!$F$1,FALSE)),"",VLOOKUP($A105,Aspirantes!$A:$H,Aspirantes!$F$1,FALSE))</f>
        <v/>
      </c>
      <c r="M105" s="673" t="str">
        <f>IF(ISERROR(VLOOKUP($A105,Aspirantes!$A:$H,Aspirantes!$G$1,FALSE)),"",VLOOKUP($A105,Aspirantes!$A:$H,Aspirantes!$G$1,FALSE))</f>
        <v/>
      </c>
      <c r="N105" s="674" t="str">
        <f>IF(ISERROR(VLOOKUP($A105,Aspirantes!$A:$H,Aspirantes!$H$1,FALSE)),"",VLOOKUP($A105,Aspirantes!$A:$H,Aspirantes!$H$1,FALSE))</f>
        <v/>
      </c>
      <c r="O105" s="153"/>
      <c r="P105" s="756"/>
      <c r="Q105" s="759"/>
      <c r="R105" s="67" t="str">
        <f>IF(AND(Q105&lt;&gt;"",P105=""),"",IF(Q105="SÍ",'19_P2_Lista'!S105,""))</f>
        <v/>
      </c>
      <c r="S105" s="767">
        <f t="shared" si="5"/>
        <v>0</v>
      </c>
      <c r="T105" s="767">
        <f t="shared" si="4"/>
        <v>0</v>
      </c>
      <c r="U105" s="812"/>
      <c r="V105" s="825"/>
      <c r="W105" s="826"/>
      <c r="X105" s="263"/>
      <c r="Y105" s="767"/>
      <c r="Z105" s="767"/>
      <c r="AA105" s="824"/>
      <c r="AB105" s="757"/>
      <c r="AC105" s="83"/>
      <c r="AD105" s="750" t="str">
        <f>IF(R105&lt;&gt;"",'19_P2_Lista'!U105,"")</f>
        <v/>
      </c>
      <c r="AE105" s="518" t="str">
        <f>IF(R105&lt;&gt;"",'19_P2_Lista'!V105,"")</f>
        <v/>
      </c>
      <c r="AF105" s="83"/>
      <c r="AG105" s="1657"/>
      <c r="AH105" s="757"/>
      <c r="AI105" s="1442"/>
      <c r="AJ105" s="2108"/>
      <c r="AK105" s="2108"/>
      <c r="AL105" s="2108"/>
      <c r="AM105" s="2108"/>
      <c r="AN105" s="2108"/>
      <c r="AO105" s="2108"/>
      <c r="AP105" s="2108"/>
      <c r="AQ105" s="1442"/>
      <c r="AR105" s="1442"/>
      <c r="AS105" s="1442"/>
      <c r="AT105" s="1442"/>
      <c r="AU105" s="1442"/>
      <c r="AV105" s="1442"/>
      <c r="AW105" s="1442"/>
      <c r="AX105" s="1442"/>
      <c r="AY105" s="1442"/>
      <c r="AZ105" s="1442"/>
    </row>
    <row r="106" spans="1:52" s="34" customFormat="1" ht="18" customHeight="1" x14ac:dyDescent="0.2">
      <c r="A106" s="73" t="str">
        <f>CONCATENATE('01_Carga'!$M$5,"_",$J106)</f>
        <v>FI__89</v>
      </c>
      <c r="B106" s="1405"/>
      <c r="C106" s="1460" t="str">
        <f>'12_P1_Lista'!T106</f>
        <v/>
      </c>
      <c r="D106" s="1461" t="str">
        <f>'12_P1_Lista'!U106</f>
        <v/>
      </c>
      <c r="E106" s="1405"/>
      <c r="F106" s="1626" t="str">
        <f t="shared" si="3"/>
        <v/>
      </c>
      <c r="G106" s="1405"/>
      <c r="H106" s="1726" t="str">
        <f>IF('14_P2_Convoca'!F107&lt;&gt;"",'14_P2_Convoca'!F107,"")</f>
        <v/>
      </c>
      <c r="I106" s="1606"/>
      <c r="J106" s="1202">
        <v>89</v>
      </c>
      <c r="K106" s="134" t="str">
        <f>IF(ISERROR(VLOOKUP($A106,Aspirantes!$A:$H,Aspirantes!$E$1,FALSE)),"",VLOOKUP($A106,Aspirantes!$A:$H,Aspirantes!$E$1,FALSE))</f>
        <v/>
      </c>
      <c r="L106" s="672" t="str">
        <f>IF(ISERROR(VLOOKUP($A106,Aspirantes!$A:$H,Aspirantes!$F$1,FALSE)),"",VLOOKUP($A106,Aspirantes!$A:$H,Aspirantes!$F$1,FALSE))</f>
        <v/>
      </c>
      <c r="M106" s="673" t="str">
        <f>IF(ISERROR(VLOOKUP($A106,Aspirantes!$A:$H,Aspirantes!$G$1,FALSE)),"",VLOOKUP($A106,Aspirantes!$A:$H,Aspirantes!$G$1,FALSE))</f>
        <v/>
      </c>
      <c r="N106" s="674" t="str">
        <f>IF(ISERROR(VLOOKUP($A106,Aspirantes!$A:$H,Aspirantes!$H$1,FALSE)),"",VLOOKUP($A106,Aspirantes!$A:$H,Aspirantes!$H$1,FALSE))</f>
        <v/>
      </c>
      <c r="O106" s="153"/>
      <c r="P106" s="756"/>
      <c r="Q106" s="759"/>
      <c r="R106" s="67" t="str">
        <f>IF(AND(Q106&lt;&gt;"",P106=""),"",IF(Q106="SÍ",'19_P2_Lista'!S106,""))</f>
        <v/>
      </c>
      <c r="S106" s="767">
        <f t="shared" si="5"/>
        <v>0</v>
      </c>
      <c r="T106" s="767">
        <f t="shared" si="4"/>
        <v>0</v>
      </c>
      <c r="U106" s="812"/>
      <c r="V106" s="825"/>
      <c r="W106" s="826"/>
      <c r="X106" s="263"/>
      <c r="Y106" s="767"/>
      <c r="Z106" s="767"/>
      <c r="AA106" s="824"/>
      <c r="AB106" s="757"/>
      <c r="AC106" s="83"/>
      <c r="AD106" s="750" t="str">
        <f>IF(R106&lt;&gt;"",'19_P2_Lista'!U106,"")</f>
        <v/>
      </c>
      <c r="AE106" s="518" t="str">
        <f>IF(R106&lt;&gt;"",'19_P2_Lista'!V106,"")</f>
        <v/>
      </c>
      <c r="AF106" s="83"/>
      <c r="AG106" s="1657"/>
      <c r="AH106" s="757"/>
      <c r="AI106" s="1442"/>
      <c r="AJ106" s="2108"/>
      <c r="AK106" s="2108"/>
      <c r="AL106" s="2108"/>
      <c r="AM106" s="2108"/>
      <c r="AN106" s="2108"/>
      <c r="AO106" s="2108"/>
      <c r="AP106" s="2108"/>
      <c r="AQ106" s="1442"/>
      <c r="AR106" s="1442"/>
      <c r="AS106" s="1442"/>
      <c r="AT106" s="1442"/>
      <c r="AU106" s="1442"/>
      <c r="AV106" s="1442"/>
      <c r="AW106" s="1442"/>
      <c r="AX106" s="1442"/>
      <c r="AY106" s="1442"/>
      <c r="AZ106" s="1442"/>
    </row>
    <row r="107" spans="1:52" s="34" customFormat="1" ht="18" customHeight="1" x14ac:dyDescent="0.2">
      <c r="A107" s="73" t="str">
        <f>CONCATENATE('01_Carga'!$M$5,"_",$J107)</f>
        <v>FI__90</v>
      </c>
      <c r="B107" s="1405"/>
      <c r="C107" s="1460" t="str">
        <f>'12_P1_Lista'!T107</f>
        <v/>
      </c>
      <c r="D107" s="1461" t="str">
        <f>'12_P1_Lista'!U107</f>
        <v/>
      </c>
      <c r="E107" s="1405"/>
      <c r="F107" s="1626" t="str">
        <f t="shared" si="3"/>
        <v/>
      </c>
      <c r="G107" s="1405"/>
      <c r="H107" s="1726" t="str">
        <f>IF('14_P2_Convoca'!F108&lt;&gt;"",'14_P2_Convoca'!F108,"")</f>
        <v/>
      </c>
      <c r="I107" s="1606"/>
      <c r="J107" s="1202">
        <v>90</v>
      </c>
      <c r="K107" s="134" t="str">
        <f>IF(ISERROR(VLOOKUP($A107,Aspirantes!$A:$H,Aspirantes!$E$1,FALSE)),"",VLOOKUP($A107,Aspirantes!$A:$H,Aspirantes!$E$1,FALSE))</f>
        <v/>
      </c>
      <c r="L107" s="672" t="str">
        <f>IF(ISERROR(VLOOKUP($A107,Aspirantes!$A:$H,Aspirantes!$F$1,FALSE)),"",VLOOKUP($A107,Aspirantes!$A:$H,Aspirantes!$F$1,FALSE))</f>
        <v/>
      </c>
      <c r="M107" s="673" t="str">
        <f>IF(ISERROR(VLOOKUP($A107,Aspirantes!$A:$H,Aspirantes!$G$1,FALSE)),"",VLOOKUP($A107,Aspirantes!$A:$H,Aspirantes!$G$1,FALSE))</f>
        <v/>
      </c>
      <c r="N107" s="674" t="str">
        <f>IF(ISERROR(VLOOKUP($A107,Aspirantes!$A:$H,Aspirantes!$H$1,FALSE)),"",VLOOKUP($A107,Aspirantes!$A:$H,Aspirantes!$H$1,FALSE))</f>
        <v/>
      </c>
      <c r="O107" s="153"/>
      <c r="P107" s="756"/>
      <c r="Q107" s="759"/>
      <c r="R107" s="67" t="str">
        <f>IF(AND(Q107&lt;&gt;"",P107=""),"",IF(Q107="SÍ",'19_P2_Lista'!S107,""))</f>
        <v/>
      </c>
      <c r="S107" s="767">
        <f t="shared" si="5"/>
        <v>0</v>
      </c>
      <c r="T107" s="767">
        <f t="shared" si="4"/>
        <v>0</v>
      </c>
      <c r="U107" s="812"/>
      <c r="V107" s="825"/>
      <c r="W107" s="826"/>
      <c r="X107" s="263"/>
      <c r="Y107" s="767"/>
      <c r="Z107" s="767"/>
      <c r="AA107" s="824"/>
      <c r="AB107" s="757"/>
      <c r="AC107" s="83"/>
      <c r="AD107" s="750" t="str">
        <f>IF(R107&lt;&gt;"",'19_P2_Lista'!U107,"")</f>
        <v/>
      </c>
      <c r="AE107" s="518" t="str">
        <f>IF(R107&lt;&gt;"",'19_P2_Lista'!V107,"")</f>
        <v/>
      </c>
      <c r="AF107" s="83"/>
      <c r="AG107" s="1657"/>
      <c r="AH107" s="757"/>
      <c r="AI107" s="1442"/>
      <c r="AJ107" s="2108"/>
      <c r="AK107" s="2108"/>
      <c r="AL107" s="2108"/>
      <c r="AM107" s="2108"/>
      <c r="AN107" s="2108"/>
      <c r="AO107" s="2108"/>
      <c r="AP107" s="2108"/>
      <c r="AQ107" s="1442"/>
      <c r="AR107" s="1442"/>
      <c r="AS107" s="1442"/>
      <c r="AT107" s="1442"/>
      <c r="AU107" s="1442"/>
      <c r="AV107" s="1442"/>
      <c r="AW107" s="1442"/>
      <c r="AX107" s="1442"/>
      <c r="AY107" s="1442"/>
      <c r="AZ107" s="1442"/>
    </row>
    <row r="108" spans="1:52" s="34" customFormat="1" ht="18" customHeight="1" x14ac:dyDescent="0.2">
      <c r="A108" s="73" t="str">
        <f>CONCATENATE('01_Carga'!$M$5,"_",$J108)</f>
        <v>FI__91</v>
      </c>
      <c r="B108" s="1405"/>
      <c r="C108" s="1460" t="str">
        <f>'12_P1_Lista'!T108</f>
        <v/>
      </c>
      <c r="D108" s="1461" t="str">
        <f>'12_P1_Lista'!U108</f>
        <v/>
      </c>
      <c r="E108" s="1405"/>
      <c r="F108" s="1626" t="str">
        <f t="shared" si="3"/>
        <v/>
      </c>
      <c r="G108" s="1405"/>
      <c r="H108" s="1726" t="str">
        <f>IF('14_P2_Convoca'!F109&lt;&gt;"",'14_P2_Convoca'!F109,"")</f>
        <v/>
      </c>
      <c r="I108" s="1606"/>
      <c r="J108" s="1202">
        <v>91</v>
      </c>
      <c r="K108" s="134" t="str">
        <f>IF(ISERROR(VLOOKUP($A108,Aspirantes!$A:$H,Aspirantes!$E$1,FALSE)),"",VLOOKUP($A108,Aspirantes!$A:$H,Aspirantes!$E$1,FALSE))</f>
        <v/>
      </c>
      <c r="L108" s="672" t="str">
        <f>IF(ISERROR(VLOOKUP($A108,Aspirantes!$A:$H,Aspirantes!$F$1,FALSE)),"",VLOOKUP($A108,Aspirantes!$A:$H,Aspirantes!$F$1,FALSE))</f>
        <v/>
      </c>
      <c r="M108" s="673" t="str">
        <f>IF(ISERROR(VLOOKUP($A108,Aspirantes!$A:$H,Aspirantes!$G$1,FALSE)),"",VLOOKUP($A108,Aspirantes!$A:$H,Aspirantes!$G$1,FALSE))</f>
        <v/>
      </c>
      <c r="N108" s="674" t="str">
        <f>IF(ISERROR(VLOOKUP($A108,Aspirantes!$A:$H,Aspirantes!$H$1,FALSE)),"",VLOOKUP($A108,Aspirantes!$A:$H,Aspirantes!$H$1,FALSE))</f>
        <v/>
      </c>
      <c r="O108" s="153"/>
      <c r="P108" s="756"/>
      <c r="Q108" s="759"/>
      <c r="R108" s="67" t="str">
        <f>IF(AND(Q108&lt;&gt;"",P108=""),"",IF(Q108="SÍ",'19_P2_Lista'!S108,""))</f>
        <v/>
      </c>
      <c r="S108" s="767">
        <f t="shared" si="5"/>
        <v>0</v>
      </c>
      <c r="T108" s="767">
        <f t="shared" si="4"/>
        <v>0</v>
      </c>
      <c r="U108" s="812"/>
      <c r="V108" s="825"/>
      <c r="W108" s="826"/>
      <c r="X108" s="263"/>
      <c r="Y108" s="767"/>
      <c r="Z108" s="767"/>
      <c r="AA108" s="824"/>
      <c r="AB108" s="757"/>
      <c r="AC108" s="83"/>
      <c r="AD108" s="750" t="str">
        <f>IF(R108&lt;&gt;"",'19_P2_Lista'!U108,"")</f>
        <v/>
      </c>
      <c r="AE108" s="518" t="str">
        <f>IF(R108&lt;&gt;"",'19_P2_Lista'!V108,"")</f>
        <v/>
      </c>
      <c r="AF108" s="83"/>
      <c r="AG108" s="1657"/>
      <c r="AH108" s="757"/>
      <c r="AI108" s="1442"/>
      <c r="AJ108" s="2108"/>
      <c r="AK108" s="2108"/>
      <c r="AL108" s="2108"/>
      <c r="AM108" s="2108"/>
      <c r="AN108" s="2108"/>
      <c r="AO108" s="2108"/>
      <c r="AP108" s="2108"/>
      <c r="AQ108" s="1442"/>
      <c r="AR108" s="1442"/>
      <c r="AS108" s="1442"/>
      <c r="AT108" s="1442"/>
      <c r="AU108" s="1442"/>
      <c r="AV108" s="1442"/>
      <c r="AW108" s="1442"/>
      <c r="AX108" s="1442"/>
      <c r="AY108" s="1442"/>
      <c r="AZ108" s="1442"/>
    </row>
    <row r="109" spans="1:52" s="34" customFormat="1" ht="18" customHeight="1" x14ac:dyDescent="0.2">
      <c r="A109" s="73" t="str">
        <f>CONCATENATE('01_Carga'!$M$5,"_",$J109)</f>
        <v>FI__92</v>
      </c>
      <c r="B109" s="1405"/>
      <c r="C109" s="1460" t="str">
        <f>'12_P1_Lista'!T109</f>
        <v/>
      </c>
      <c r="D109" s="1461" t="str">
        <f>'12_P1_Lista'!U109</f>
        <v/>
      </c>
      <c r="E109" s="1405"/>
      <c r="F109" s="1626" t="str">
        <f t="shared" si="3"/>
        <v/>
      </c>
      <c r="G109" s="1405"/>
      <c r="H109" s="1726" t="str">
        <f>IF('14_P2_Convoca'!F110&lt;&gt;"",'14_P2_Convoca'!F110,"")</f>
        <v/>
      </c>
      <c r="I109" s="1606"/>
      <c r="J109" s="1202">
        <v>92</v>
      </c>
      <c r="K109" s="134" t="str">
        <f>IF(ISERROR(VLOOKUP($A109,Aspirantes!$A:$H,Aspirantes!$E$1,FALSE)),"",VLOOKUP($A109,Aspirantes!$A:$H,Aspirantes!$E$1,FALSE))</f>
        <v/>
      </c>
      <c r="L109" s="672" t="str">
        <f>IF(ISERROR(VLOOKUP($A109,Aspirantes!$A:$H,Aspirantes!$F$1,FALSE)),"",VLOOKUP($A109,Aspirantes!$A:$H,Aspirantes!$F$1,FALSE))</f>
        <v/>
      </c>
      <c r="M109" s="673" t="str">
        <f>IF(ISERROR(VLOOKUP($A109,Aspirantes!$A:$H,Aspirantes!$G$1,FALSE)),"",VLOOKUP($A109,Aspirantes!$A:$H,Aspirantes!$G$1,FALSE))</f>
        <v/>
      </c>
      <c r="N109" s="674" t="str">
        <f>IF(ISERROR(VLOOKUP($A109,Aspirantes!$A:$H,Aspirantes!$H$1,FALSE)),"",VLOOKUP($A109,Aspirantes!$A:$H,Aspirantes!$H$1,FALSE))</f>
        <v/>
      </c>
      <c r="O109" s="153"/>
      <c r="P109" s="756"/>
      <c r="Q109" s="759"/>
      <c r="R109" s="67" t="str">
        <f>IF(AND(Q109&lt;&gt;"",P109=""),"",IF(Q109="SÍ",'19_P2_Lista'!S109,""))</f>
        <v/>
      </c>
      <c r="S109" s="767">
        <f t="shared" si="5"/>
        <v>0</v>
      </c>
      <c r="T109" s="767">
        <f t="shared" si="4"/>
        <v>0</v>
      </c>
      <c r="U109" s="812"/>
      <c r="V109" s="825"/>
      <c r="W109" s="826"/>
      <c r="X109" s="263"/>
      <c r="Y109" s="767"/>
      <c r="Z109" s="767"/>
      <c r="AA109" s="824"/>
      <c r="AB109" s="757"/>
      <c r="AC109" s="83"/>
      <c r="AD109" s="750" t="str">
        <f>IF(R109&lt;&gt;"",'19_P2_Lista'!U109,"")</f>
        <v/>
      </c>
      <c r="AE109" s="518" t="str">
        <f>IF(R109&lt;&gt;"",'19_P2_Lista'!V109,"")</f>
        <v/>
      </c>
      <c r="AF109" s="83"/>
      <c r="AG109" s="1657"/>
      <c r="AH109" s="757"/>
      <c r="AI109" s="1442"/>
      <c r="AJ109" s="2108"/>
      <c r="AK109" s="2108"/>
      <c r="AL109" s="2108"/>
      <c r="AM109" s="2108"/>
      <c r="AN109" s="2108"/>
      <c r="AO109" s="2108"/>
      <c r="AP109" s="2108"/>
      <c r="AQ109" s="1442"/>
      <c r="AR109" s="1442"/>
      <c r="AS109" s="1442"/>
      <c r="AT109" s="1442"/>
      <c r="AU109" s="1442"/>
      <c r="AV109" s="1442"/>
      <c r="AW109" s="1442"/>
      <c r="AX109" s="1442"/>
      <c r="AY109" s="1442"/>
      <c r="AZ109" s="1442"/>
    </row>
    <row r="110" spans="1:52" s="34" customFormat="1" ht="18" customHeight="1" x14ac:dyDescent="0.2">
      <c r="A110" s="73" t="str">
        <f>CONCATENATE('01_Carga'!$M$5,"_",$J110)</f>
        <v>FI__93</v>
      </c>
      <c r="B110" s="1405"/>
      <c r="C110" s="1460" t="str">
        <f>'12_P1_Lista'!T110</f>
        <v/>
      </c>
      <c r="D110" s="1461" t="str">
        <f>'12_P1_Lista'!U110</f>
        <v/>
      </c>
      <c r="E110" s="1405"/>
      <c r="F110" s="1626" t="str">
        <f t="shared" si="3"/>
        <v/>
      </c>
      <c r="G110" s="1405"/>
      <c r="H110" s="1726" t="str">
        <f>IF('14_P2_Convoca'!F111&lt;&gt;"",'14_P2_Convoca'!F111,"")</f>
        <v/>
      </c>
      <c r="I110" s="1606"/>
      <c r="J110" s="1202">
        <v>93</v>
      </c>
      <c r="K110" s="134" t="str">
        <f>IF(ISERROR(VLOOKUP($A110,Aspirantes!$A:$H,Aspirantes!$E$1,FALSE)),"",VLOOKUP($A110,Aspirantes!$A:$H,Aspirantes!$E$1,FALSE))</f>
        <v/>
      </c>
      <c r="L110" s="672" t="str">
        <f>IF(ISERROR(VLOOKUP($A110,Aspirantes!$A:$H,Aspirantes!$F$1,FALSE)),"",VLOOKUP($A110,Aspirantes!$A:$H,Aspirantes!$F$1,FALSE))</f>
        <v/>
      </c>
      <c r="M110" s="673" t="str">
        <f>IF(ISERROR(VLOOKUP($A110,Aspirantes!$A:$H,Aspirantes!$G$1,FALSE)),"",VLOOKUP($A110,Aspirantes!$A:$H,Aspirantes!$G$1,FALSE))</f>
        <v/>
      </c>
      <c r="N110" s="674" t="str">
        <f>IF(ISERROR(VLOOKUP($A110,Aspirantes!$A:$H,Aspirantes!$H$1,FALSE)),"",VLOOKUP($A110,Aspirantes!$A:$H,Aspirantes!$H$1,FALSE))</f>
        <v/>
      </c>
      <c r="O110" s="153"/>
      <c r="P110" s="756"/>
      <c r="Q110" s="759"/>
      <c r="R110" s="67" t="str">
        <f>IF(AND(Q110&lt;&gt;"",P110=""),"",IF(Q110="SÍ",'19_P2_Lista'!S110,""))</f>
        <v/>
      </c>
      <c r="S110" s="767">
        <f t="shared" si="5"/>
        <v>0</v>
      </c>
      <c r="T110" s="767">
        <f t="shared" si="4"/>
        <v>0</v>
      </c>
      <c r="U110" s="812"/>
      <c r="V110" s="825"/>
      <c r="W110" s="826"/>
      <c r="X110" s="263"/>
      <c r="Y110" s="767"/>
      <c r="Z110" s="767"/>
      <c r="AA110" s="824"/>
      <c r="AB110" s="757"/>
      <c r="AC110" s="83"/>
      <c r="AD110" s="750" t="str">
        <f>IF(R110&lt;&gt;"",'19_P2_Lista'!U110,"")</f>
        <v/>
      </c>
      <c r="AE110" s="518" t="str">
        <f>IF(R110&lt;&gt;"",'19_P2_Lista'!V110,"")</f>
        <v/>
      </c>
      <c r="AF110" s="83"/>
      <c r="AG110" s="1657"/>
      <c r="AH110" s="757"/>
      <c r="AI110" s="1442"/>
      <c r="AJ110" s="2108"/>
      <c r="AK110" s="2108"/>
      <c r="AL110" s="2108"/>
      <c r="AM110" s="2108"/>
      <c r="AN110" s="2108"/>
      <c r="AO110" s="2108"/>
      <c r="AP110" s="2108"/>
      <c r="AQ110" s="1442"/>
      <c r="AR110" s="1442"/>
      <c r="AS110" s="1442"/>
      <c r="AT110" s="1442"/>
      <c r="AU110" s="1442"/>
      <c r="AV110" s="1442"/>
      <c r="AW110" s="1442"/>
      <c r="AX110" s="1442"/>
      <c r="AY110" s="1442"/>
      <c r="AZ110" s="1442"/>
    </row>
    <row r="111" spans="1:52" s="34" customFormat="1" ht="18" customHeight="1" x14ac:dyDescent="0.2">
      <c r="A111" s="73" t="str">
        <f>CONCATENATE('01_Carga'!$M$5,"_",$J111)</f>
        <v>FI__94</v>
      </c>
      <c r="B111" s="1405"/>
      <c r="C111" s="1460" t="str">
        <f>'12_P1_Lista'!T111</f>
        <v/>
      </c>
      <c r="D111" s="1461" t="str">
        <f>'12_P1_Lista'!U111</f>
        <v/>
      </c>
      <c r="E111" s="1405"/>
      <c r="F111" s="1626" t="str">
        <f t="shared" si="3"/>
        <v/>
      </c>
      <c r="G111" s="1405"/>
      <c r="H111" s="1726" t="str">
        <f>IF('14_P2_Convoca'!F112&lt;&gt;"",'14_P2_Convoca'!F112,"")</f>
        <v/>
      </c>
      <c r="I111" s="1606"/>
      <c r="J111" s="1202">
        <v>94</v>
      </c>
      <c r="K111" s="134" t="str">
        <f>IF(ISERROR(VLOOKUP($A111,Aspirantes!$A:$H,Aspirantes!$E$1,FALSE)),"",VLOOKUP($A111,Aspirantes!$A:$H,Aspirantes!$E$1,FALSE))</f>
        <v/>
      </c>
      <c r="L111" s="672" t="str">
        <f>IF(ISERROR(VLOOKUP($A111,Aspirantes!$A:$H,Aspirantes!$F$1,FALSE)),"",VLOOKUP($A111,Aspirantes!$A:$H,Aspirantes!$F$1,FALSE))</f>
        <v/>
      </c>
      <c r="M111" s="673" t="str">
        <f>IF(ISERROR(VLOOKUP($A111,Aspirantes!$A:$H,Aspirantes!$G$1,FALSE)),"",VLOOKUP($A111,Aspirantes!$A:$H,Aspirantes!$G$1,FALSE))</f>
        <v/>
      </c>
      <c r="N111" s="674" t="str">
        <f>IF(ISERROR(VLOOKUP($A111,Aspirantes!$A:$H,Aspirantes!$H$1,FALSE)),"",VLOOKUP($A111,Aspirantes!$A:$H,Aspirantes!$H$1,FALSE))</f>
        <v/>
      </c>
      <c r="O111" s="153"/>
      <c r="P111" s="756"/>
      <c r="Q111" s="759"/>
      <c r="R111" s="67" t="str">
        <f>IF(AND(Q111&lt;&gt;"",P111=""),"",IF(Q111="SÍ",'19_P2_Lista'!S111,""))</f>
        <v/>
      </c>
      <c r="S111" s="767">
        <f t="shared" si="5"/>
        <v>0</v>
      </c>
      <c r="T111" s="767">
        <f t="shared" si="4"/>
        <v>0</v>
      </c>
      <c r="U111" s="812"/>
      <c r="V111" s="825"/>
      <c r="W111" s="826"/>
      <c r="X111" s="263"/>
      <c r="Y111" s="767"/>
      <c r="Z111" s="767"/>
      <c r="AA111" s="824"/>
      <c r="AB111" s="757"/>
      <c r="AC111" s="83"/>
      <c r="AD111" s="750" t="str">
        <f>IF(R111&lt;&gt;"",'19_P2_Lista'!U111,"")</f>
        <v/>
      </c>
      <c r="AE111" s="518" t="str">
        <f>IF(R111&lt;&gt;"",'19_P2_Lista'!V111,"")</f>
        <v/>
      </c>
      <c r="AF111" s="83"/>
      <c r="AG111" s="1657"/>
      <c r="AH111" s="757"/>
      <c r="AI111" s="1442"/>
      <c r="AJ111" s="2108"/>
      <c r="AK111" s="2108"/>
      <c r="AL111" s="2108"/>
      <c r="AM111" s="2108"/>
      <c r="AN111" s="2108"/>
      <c r="AO111" s="2108"/>
      <c r="AP111" s="2108"/>
      <c r="AQ111" s="1442"/>
      <c r="AR111" s="1442"/>
      <c r="AS111" s="1442"/>
      <c r="AT111" s="1442"/>
      <c r="AU111" s="1442"/>
      <c r="AV111" s="1442"/>
      <c r="AW111" s="1442"/>
      <c r="AX111" s="1442"/>
      <c r="AY111" s="1442"/>
      <c r="AZ111" s="1442"/>
    </row>
    <row r="112" spans="1:52" s="34" customFormat="1" ht="18" customHeight="1" x14ac:dyDescent="0.2">
      <c r="A112" s="73" t="str">
        <f>CONCATENATE('01_Carga'!$M$5,"_",$J112)</f>
        <v>FI__95</v>
      </c>
      <c r="B112" s="1405"/>
      <c r="C112" s="1460" t="str">
        <f>'12_P1_Lista'!T112</f>
        <v/>
      </c>
      <c r="D112" s="1461" t="str">
        <f>'12_P1_Lista'!U112</f>
        <v/>
      </c>
      <c r="E112" s="1405"/>
      <c r="F112" s="1626" t="str">
        <f t="shared" si="3"/>
        <v/>
      </c>
      <c r="G112" s="1405"/>
      <c r="H112" s="1726" t="str">
        <f>IF('14_P2_Convoca'!F113&lt;&gt;"",'14_P2_Convoca'!F113,"")</f>
        <v/>
      </c>
      <c r="I112" s="1606"/>
      <c r="J112" s="1202">
        <v>95</v>
      </c>
      <c r="K112" s="134" t="str">
        <f>IF(ISERROR(VLOOKUP($A112,Aspirantes!$A:$H,Aspirantes!$E$1,FALSE)),"",VLOOKUP($A112,Aspirantes!$A:$H,Aspirantes!$E$1,FALSE))</f>
        <v/>
      </c>
      <c r="L112" s="672" t="str">
        <f>IF(ISERROR(VLOOKUP($A112,Aspirantes!$A:$H,Aspirantes!$F$1,FALSE)),"",VLOOKUP($A112,Aspirantes!$A:$H,Aspirantes!$F$1,FALSE))</f>
        <v/>
      </c>
      <c r="M112" s="673" t="str">
        <f>IF(ISERROR(VLOOKUP($A112,Aspirantes!$A:$H,Aspirantes!$G$1,FALSE)),"",VLOOKUP($A112,Aspirantes!$A:$H,Aspirantes!$G$1,FALSE))</f>
        <v/>
      </c>
      <c r="N112" s="674" t="str">
        <f>IF(ISERROR(VLOOKUP($A112,Aspirantes!$A:$H,Aspirantes!$H$1,FALSE)),"",VLOOKUP($A112,Aspirantes!$A:$H,Aspirantes!$H$1,FALSE))</f>
        <v/>
      </c>
      <c r="O112" s="153"/>
      <c r="P112" s="756"/>
      <c r="Q112" s="759"/>
      <c r="R112" s="67" t="str">
        <f>IF(AND(Q112&lt;&gt;"",P112=""),"",IF(Q112="SÍ",'19_P2_Lista'!S112,""))</f>
        <v/>
      </c>
      <c r="S112" s="767">
        <f t="shared" si="5"/>
        <v>0</v>
      </c>
      <c r="T112" s="767">
        <f t="shared" si="4"/>
        <v>0</v>
      </c>
      <c r="U112" s="812"/>
      <c r="V112" s="825"/>
      <c r="W112" s="826"/>
      <c r="X112" s="263"/>
      <c r="Y112" s="767"/>
      <c r="Z112" s="767"/>
      <c r="AA112" s="824"/>
      <c r="AB112" s="757"/>
      <c r="AC112" s="83"/>
      <c r="AD112" s="750" t="str">
        <f>IF(R112&lt;&gt;"",'19_P2_Lista'!U112,"")</f>
        <v/>
      </c>
      <c r="AE112" s="518" t="str">
        <f>IF(R112&lt;&gt;"",'19_P2_Lista'!V112,"")</f>
        <v/>
      </c>
      <c r="AF112" s="83"/>
      <c r="AG112" s="1657"/>
      <c r="AH112" s="757"/>
      <c r="AI112" s="1442"/>
      <c r="AJ112" s="2108"/>
      <c r="AK112" s="2108"/>
      <c r="AL112" s="2108"/>
      <c r="AM112" s="2108"/>
      <c r="AN112" s="2108"/>
      <c r="AO112" s="2108"/>
      <c r="AP112" s="2108"/>
      <c r="AQ112" s="1442"/>
      <c r="AR112" s="1442"/>
      <c r="AS112" s="1442"/>
      <c r="AT112" s="1442"/>
      <c r="AU112" s="1442"/>
      <c r="AV112" s="1442"/>
      <c r="AW112" s="1442"/>
      <c r="AX112" s="1442"/>
      <c r="AY112" s="1442"/>
      <c r="AZ112" s="1442"/>
    </row>
    <row r="113" spans="1:52" s="34" customFormat="1" ht="18" customHeight="1" x14ac:dyDescent="0.2">
      <c r="A113" s="73" t="str">
        <f>CONCATENATE('01_Carga'!$M$5,"_",$J113)</f>
        <v>FI__96</v>
      </c>
      <c r="B113" s="1405"/>
      <c r="C113" s="1460" t="str">
        <f>'12_P1_Lista'!T113</f>
        <v/>
      </c>
      <c r="D113" s="1461" t="str">
        <f>'12_P1_Lista'!U113</f>
        <v/>
      </c>
      <c r="E113" s="1405"/>
      <c r="F113" s="1626" t="str">
        <f t="shared" si="3"/>
        <v/>
      </c>
      <c r="G113" s="1405"/>
      <c r="H113" s="1726" t="str">
        <f>IF('14_P2_Convoca'!F114&lt;&gt;"",'14_P2_Convoca'!F114,"")</f>
        <v/>
      </c>
      <c r="I113" s="1606"/>
      <c r="J113" s="1202">
        <v>96</v>
      </c>
      <c r="K113" s="134" t="str">
        <f>IF(ISERROR(VLOOKUP($A113,Aspirantes!$A:$H,Aspirantes!$E$1,FALSE)),"",VLOOKUP($A113,Aspirantes!$A:$H,Aspirantes!$E$1,FALSE))</f>
        <v/>
      </c>
      <c r="L113" s="672" t="str">
        <f>IF(ISERROR(VLOOKUP($A113,Aspirantes!$A:$H,Aspirantes!$F$1,FALSE)),"",VLOOKUP($A113,Aspirantes!$A:$H,Aspirantes!$F$1,FALSE))</f>
        <v/>
      </c>
      <c r="M113" s="673" t="str">
        <f>IF(ISERROR(VLOOKUP($A113,Aspirantes!$A:$H,Aspirantes!$G$1,FALSE)),"",VLOOKUP($A113,Aspirantes!$A:$H,Aspirantes!$G$1,FALSE))</f>
        <v/>
      </c>
      <c r="N113" s="674" t="str">
        <f>IF(ISERROR(VLOOKUP($A113,Aspirantes!$A:$H,Aspirantes!$H$1,FALSE)),"",VLOOKUP($A113,Aspirantes!$A:$H,Aspirantes!$H$1,FALSE))</f>
        <v/>
      </c>
      <c r="O113" s="153"/>
      <c r="P113" s="756"/>
      <c r="Q113" s="759"/>
      <c r="R113" s="67" t="str">
        <f>IF(AND(Q113&lt;&gt;"",P113=""),"",IF(Q113="SÍ",'19_P2_Lista'!S113,""))</f>
        <v/>
      </c>
      <c r="S113" s="767">
        <f t="shared" si="5"/>
        <v>0</v>
      </c>
      <c r="T113" s="767">
        <f t="shared" si="4"/>
        <v>0</v>
      </c>
      <c r="U113" s="812"/>
      <c r="V113" s="825"/>
      <c r="W113" s="826"/>
      <c r="X113" s="263"/>
      <c r="Y113" s="767"/>
      <c r="Z113" s="767"/>
      <c r="AA113" s="824"/>
      <c r="AB113" s="757"/>
      <c r="AC113" s="83"/>
      <c r="AD113" s="750" t="str">
        <f>IF(R113&lt;&gt;"",'19_P2_Lista'!U113,"")</f>
        <v/>
      </c>
      <c r="AE113" s="518" t="str">
        <f>IF(R113&lt;&gt;"",'19_P2_Lista'!V113,"")</f>
        <v/>
      </c>
      <c r="AF113" s="83"/>
      <c r="AG113" s="1657"/>
      <c r="AH113" s="757"/>
      <c r="AI113" s="1442"/>
      <c r="AJ113" s="2108"/>
      <c r="AK113" s="2108"/>
      <c r="AL113" s="2108"/>
      <c r="AM113" s="2108"/>
      <c r="AN113" s="2108"/>
      <c r="AO113" s="2108"/>
      <c r="AP113" s="2108"/>
      <c r="AQ113" s="1442"/>
      <c r="AR113" s="1442"/>
      <c r="AS113" s="1442"/>
      <c r="AT113" s="1442"/>
      <c r="AU113" s="1442"/>
      <c r="AV113" s="1442"/>
      <c r="AW113" s="1442"/>
      <c r="AX113" s="1442"/>
      <c r="AY113" s="1442"/>
      <c r="AZ113" s="1442"/>
    </row>
    <row r="114" spans="1:52" s="34" customFormat="1" ht="18" customHeight="1" x14ac:dyDescent="0.2">
      <c r="A114" s="73" t="str">
        <f>CONCATENATE('01_Carga'!$M$5,"_",$J114)</f>
        <v>FI__97</v>
      </c>
      <c r="B114" s="1405"/>
      <c r="C114" s="1460" t="str">
        <f>'12_P1_Lista'!T114</f>
        <v/>
      </c>
      <c r="D114" s="1461" t="str">
        <f>'12_P1_Lista'!U114</f>
        <v/>
      </c>
      <c r="E114" s="1405"/>
      <c r="F114" s="1626" t="str">
        <f t="shared" si="3"/>
        <v/>
      </c>
      <c r="G114" s="1405"/>
      <c r="H114" s="1726" t="str">
        <f>IF('14_P2_Convoca'!F115&lt;&gt;"",'14_P2_Convoca'!F115,"")</f>
        <v/>
      </c>
      <c r="I114" s="1606"/>
      <c r="J114" s="1202">
        <v>97</v>
      </c>
      <c r="K114" s="134" t="str">
        <f>IF(ISERROR(VLOOKUP($A114,Aspirantes!$A:$H,Aspirantes!$E$1,FALSE)),"",VLOOKUP($A114,Aspirantes!$A:$H,Aspirantes!$E$1,FALSE))</f>
        <v/>
      </c>
      <c r="L114" s="672" t="str">
        <f>IF(ISERROR(VLOOKUP($A114,Aspirantes!$A:$H,Aspirantes!$F$1,FALSE)),"",VLOOKUP($A114,Aspirantes!$A:$H,Aspirantes!$F$1,FALSE))</f>
        <v/>
      </c>
      <c r="M114" s="673" t="str">
        <f>IF(ISERROR(VLOOKUP($A114,Aspirantes!$A:$H,Aspirantes!$G$1,FALSE)),"",VLOOKUP($A114,Aspirantes!$A:$H,Aspirantes!$G$1,FALSE))</f>
        <v/>
      </c>
      <c r="N114" s="674" t="str">
        <f>IF(ISERROR(VLOOKUP($A114,Aspirantes!$A:$H,Aspirantes!$H$1,FALSE)),"",VLOOKUP($A114,Aspirantes!$A:$H,Aspirantes!$H$1,FALSE))</f>
        <v/>
      </c>
      <c r="O114" s="153"/>
      <c r="P114" s="756"/>
      <c r="Q114" s="759"/>
      <c r="R114" s="67" t="str">
        <f>IF(AND(Q114&lt;&gt;"",P114=""),"",IF(Q114="SÍ",'19_P2_Lista'!S114,""))</f>
        <v/>
      </c>
      <c r="S114" s="767">
        <f t="shared" si="5"/>
        <v>0</v>
      </c>
      <c r="T114" s="767">
        <f t="shared" si="4"/>
        <v>0</v>
      </c>
      <c r="U114" s="812"/>
      <c r="V114" s="825"/>
      <c r="W114" s="826"/>
      <c r="X114" s="263"/>
      <c r="Y114" s="767"/>
      <c r="Z114" s="767"/>
      <c r="AA114" s="824"/>
      <c r="AB114" s="757"/>
      <c r="AC114" s="83"/>
      <c r="AD114" s="750" t="str">
        <f>IF(R114&lt;&gt;"",'19_P2_Lista'!U114,"")</f>
        <v/>
      </c>
      <c r="AE114" s="518" t="str">
        <f>IF(R114&lt;&gt;"",'19_P2_Lista'!V114,"")</f>
        <v/>
      </c>
      <c r="AF114" s="83"/>
      <c r="AG114" s="1657"/>
      <c r="AH114" s="757"/>
      <c r="AI114" s="1442"/>
      <c r="AJ114" s="2108"/>
      <c r="AK114" s="2108"/>
      <c r="AL114" s="2108"/>
      <c r="AM114" s="2108"/>
      <c r="AN114" s="2108"/>
      <c r="AO114" s="2108"/>
      <c r="AP114" s="2108"/>
      <c r="AQ114" s="1442"/>
      <c r="AR114" s="1442"/>
      <c r="AS114" s="1442"/>
      <c r="AT114" s="1442"/>
      <c r="AU114" s="1442"/>
      <c r="AV114" s="1442"/>
      <c r="AW114" s="1442"/>
      <c r="AX114" s="1442"/>
      <c r="AY114" s="1442"/>
      <c r="AZ114" s="1442"/>
    </row>
    <row r="115" spans="1:52" s="34" customFormat="1" ht="18" customHeight="1" x14ac:dyDescent="0.2">
      <c r="A115" s="73" t="str">
        <f>CONCATENATE('01_Carga'!$M$5,"_",$J115)</f>
        <v>FI__98</v>
      </c>
      <c r="B115" s="1405"/>
      <c r="C115" s="1460" t="str">
        <f>'12_P1_Lista'!T115</f>
        <v/>
      </c>
      <c r="D115" s="1461" t="str">
        <f>'12_P1_Lista'!U115</f>
        <v/>
      </c>
      <c r="E115" s="1405"/>
      <c r="F115" s="1626" t="str">
        <f t="shared" si="3"/>
        <v/>
      </c>
      <c r="G115" s="1405"/>
      <c r="H115" s="1726" t="str">
        <f>IF('14_P2_Convoca'!F116&lt;&gt;"",'14_P2_Convoca'!F116,"")</f>
        <v/>
      </c>
      <c r="I115" s="1606"/>
      <c r="J115" s="1202">
        <v>98</v>
      </c>
      <c r="K115" s="134" t="str">
        <f>IF(ISERROR(VLOOKUP($A115,Aspirantes!$A:$H,Aspirantes!$E$1,FALSE)),"",VLOOKUP($A115,Aspirantes!$A:$H,Aspirantes!$E$1,FALSE))</f>
        <v/>
      </c>
      <c r="L115" s="672" t="str">
        <f>IF(ISERROR(VLOOKUP($A115,Aspirantes!$A:$H,Aspirantes!$F$1,FALSE)),"",VLOOKUP($A115,Aspirantes!$A:$H,Aspirantes!$F$1,FALSE))</f>
        <v/>
      </c>
      <c r="M115" s="673" t="str">
        <f>IF(ISERROR(VLOOKUP($A115,Aspirantes!$A:$H,Aspirantes!$G$1,FALSE)),"",VLOOKUP($A115,Aspirantes!$A:$H,Aspirantes!$G$1,FALSE))</f>
        <v/>
      </c>
      <c r="N115" s="674" t="str">
        <f>IF(ISERROR(VLOOKUP($A115,Aspirantes!$A:$H,Aspirantes!$H$1,FALSE)),"",VLOOKUP($A115,Aspirantes!$A:$H,Aspirantes!$H$1,FALSE))</f>
        <v/>
      </c>
      <c r="O115" s="153"/>
      <c r="P115" s="756"/>
      <c r="Q115" s="759"/>
      <c r="R115" s="67" t="str">
        <f>IF(AND(Q115&lt;&gt;"",P115=""),"",IF(Q115="SÍ",'19_P2_Lista'!S115,""))</f>
        <v/>
      </c>
      <c r="S115" s="767">
        <f t="shared" si="5"/>
        <v>0</v>
      </c>
      <c r="T115" s="767">
        <f t="shared" si="4"/>
        <v>0</v>
      </c>
      <c r="U115" s="812"/>
      <c r="V115" s="825"/>
      <c r="W115" s="826"/>
      <c r="X115" s="263"/>
      <c r="Y115" s="767"/>
      <c r="Z115" s="767"/>
      <c r="AA115" s="824"/>
      <c r="AB115" s="757"/>
      <c r="AC115" s="83"/>
      <c r="AD115" s="750" t="str">
        <f>IF(R115&lt;&gt;"",'19_P2_Lista'!U115,"")</f>
        <v/>
      </c>
      <c r="AE115" s="518" t="str">
        <f>IF(R115&lt;&gt;"",'19_P2_Lista'!V115,"")</f>
        <v/>
      </c>
      <c r="AF115" s="83"/>
      <c r="AG115" s="1657"/>
      <c r="AH115" s="757"/>
      <c r="AI115" s="1442"/>
      <c r="AJ115" s="2108"/>
      <c r="AK115" s="2108"/>
      <c r="AL115" s="2108"/>
      <c r="AM115" s="2108"/>
      <c r="AN115" s="2108"/>
      <c r="AO115" s="2108"/>
      <c r="AP115" s="2108"/>
      <c r="AQ115" s="1442"/>
      <c r="AR115" s="1442"/>
      <c r="AS115" s="1442"/>
      <c r="AT115" s="1442"/>
      <c r="AU115" s="1442"/>
      <c r="AV115" s="1442"/>
      <c r="AW115" s="1442"/>
      <c r="AX115" s="1442"/>
      <c r="AY115" s="1442"/>
      <c r="AZ115" s="1442"/>
    </row>
    <row r="116" spans="1:52" s="34" customFormat="1" ht="18" customHeight="1" x14ac:dyDescent="0.2">
      <c r="A116" s="73" t="str">
        <f>CONCATENATE('01_Carga'!$M$5,"_",$J116)</f>
        <v>FI__99</v>
      </c>
      <c r="B116" s="1405"/>
      <c r="C116" s="1460" t="str">
        <f>'12_P1_Lista'!T116</f>
        <v/>
      </c>
      <c r="D116" s="1461" t="str">
        <f>'12_P1_Lista'!U116</f>
        <v/>
      </c>
      <c r="E116" s="1405"/>
      <c r="F116" s="1626" t="str">
        <f t="shared" si="3"/>
        <v/>
      </c>
      <c r="G116" s="1405"/>
      <c r="H116" s="1726" t="str">
        <f>IF('14_P2_Convoca'!F117&lt;&gt;"",'14_P2_Convoca'!F117,"")</f>
        <v/>
      </c>
      <c r="I116" s="1606"/>
      <c r="J116" s="1202">
        <v>99</v>
      </c>
      <c r="K116" s="134" t="str">
        <f>IF(ISERROR(VLOOKUP($A116,Aspirantes!$A:$H,Aspirantes!$E$1,FALSE)),"",VLOOKUP($A116,Aspirantes!$A:$H,Aspirantes!$E$1,FALSE))</f>
        <v/>
      </c>
      <c r="L116" s="672" t="str">
        <f>IF(ISERROR(VLOOKUP($A116,Aspirantes!$A:$H,Aspirantes!$F$1,FALSE)),"",VLOOKUP($A116,Aspirantes!$A:$H,Aspirantes!$F$1,FALSE))</f>
        <v/>
      </c>
      <c r="M116" s="673" t="str">
        <f>IF(ISERROR(VLOOKUP($A116,Aspirantes!$A:$H,Aspirantes!$G$1,FALSE)),"",VLOOKUP($A116,Aspirantes!$A:$H,Aspirantes!$G$1,FALSE))</f>
        <v/>
      </c>
      <c r="N116" s="674" t="str">
        <f>IF(ISERROR(VLOOKUP($A116,Aspirantes!$A:$H,Aspirantes!$H$1,FALSE)),"",VLOOKUP($A116,Aspirantes!$A:$H,Aspirantes!$H$1,FALSE))</f>
        <v/>
      </c>
      <c r="O116" s="153"/>
      <c r="P116" s="756"/>
      <c r="Q116" s="759"/>
      <c r="R116" s="67" t="str">
        <f>IF(AND(Q116&lt;&gt;"",P116=""),"",IF(Q116="SÍ",'19_P2_Lista'!S116,""))</f>
        <v/>
      </c>
      <c r="S116" s="767">
        <f t="shared" si="5"/>
        <v>0</v>
      </c>
      <c r="T116" s="767">
        <f t="shared" si="4"/>
        <v>0</v>
      </c>
      <c r="U116" s="812"/>
      <c r="V116" s="825"/>
      <c r="W116" s="826"/>
      <c r="X116" s="263"/>
      <c r="Y116" s="767"/>
      <c r="Z116" s="767"/>
      <c r="AA116" s="824"/>
      <c r="AB116" s="757"/>
      <c r="AC116" s="83"/>
      <c r="AD116" s="750" t="str">
        <f>IF(R116&lt;&gt;"",'19_P2_Lista'!U116,"")</f>
        <v/>
      </c>
      <c r="AE116" s="518" t="str">
        <f>IF(R116&lt;&gt;"",'19_P2_Lista'!V116,"")</f>
        <v/>
      </c>
      <c r="AF116" s="83"/>
      <c r="AG116" s="1657"/>
      <c r="AH116" s="757"/>
      <c r="AI116" s="1442"/>
      <c r="AJ116" s="2108"/>
      <c r="AK116" s="2108"/>
      <c r="AL116" s="2108"/>
      <c r="AM116" s="2108"/>
      <c r="AN116" s="2108"/>
      <c r="AO116" s="2108"/>
      <c r="AP116" s="2108"/>
      <c r="AQ116" s="1442"/>
      <c r="AR116" s="1442"/>
      <c r="AS116" s="1442"/>
      <c r="AT116" s="1442"/>
      <c r="AU116" s="1442"/>
      <c r="AV116" s="1442"/>
      <c r="AW116" s="1442"/>
      <c r="AX116" s="1442"/>
      <c r="AY116" s="1442"/>
      <c r="AZ116" s="1442"/>
    </row>
    <row r="117" spans="1:52" s="34" customFormat="1" ht="18" customHeight="1" x14ac:dyDescent="0.2">
      <c r="A117" s="73" t="str">
        <f>CONCATENATE('01_Carga'!$M$5,"_",$J117)</f>
        <v>FI__100</v>
      </c>
      <c r="B117" s="1405"/>
      <c r="C117" s="1460" t="str">
        <f>'12_P1_Lista'!T117</f>
        <v/>
      </c>
      <c r="D117" s="1461" t="str">
        <f>'12_P1_Lista'!U117</f>
        <v/>
      </c>
      <c r="E117" s="1405"/>
      <c r="F117" s="1626" t="str">
        <f t="shared" si="3"/>
        <v/>
      </c>
      <c r="G117" s="1405"/>
      <c r="H117" s="1726" t="str">
        <f>IF('14_P2_Convoca'!F118&lt;&gt;"",'14_P2_Convoca'!F118,"")</f>
        <v/>
      </c>
      <c r="I117" s="1606"/>
      <c r="J117" s="1202">
        <v>100</v>
      </c>
      <c r="K117" s="134" t="str">
        <f>IF(ISERROR(VLOOKUP($A117,Aspirantes!$A:$H,Aspirantes!$E$1,FALSE)),"",VLOOKUP($A117,Aspirantes!$A:$H,Aspirantes!$E$1,FALSE))</f>
        <v/>
      </c>
      <c r="L117" s="672" t="str">
        <f>IF(ISERROR(VLOOKUP($A117,Aspirantes!$A:$H,Aspirantes!$F$1,FALSE)),"",VLOOKUP($A117,Aspirantes!$A:$H,Aspirantes!$F$1,FALSE))</f>
        <v/>
      </c>
      <c r="M117" s="673" t="str">
        <f>IF(ISERROR(VLOOKUP($A117,Aspirantes!$A:$H,Aspirantes!$G$1,FALSE)),"",VLOOKUP($A117,Aspirantes!$A:$H,Aspirantes!$G$1,FALSE))</f>
        <v/>
      </c>
      <c r="N117" s="674" t="str">
        <f>IF(ISERROR(VLOOKUP($A117,Aspirantes!$A:$H,Aspirantes!$H$1,FALSE)),"",VLOOKUP($A117,Aspirantes!$A:$H,Aspirantes!$H$1,FALSE))</f>
        <v/>
      </c>
      <c r="O117" s="153"/>
      <c r="P117" s="756"/>
      <c r="Q117" s="759"/>
      <c r="R117" s="67" t="str">
        <f>IF(AND(Q117&lt;&gt;"",P117=""),"",IF(Q117="SÍ",'19_P2_Lista'!S117,""))</f>
        <v/>
      </c>
      <c r="S117" s="767">
        <f t="shared" si="5"/>
        <v>0</v>
      </c>
      <c r="T117" s="767">
        <f t="shared" si="4"/>
        <v>0</v>
      </c>
      <c r="U117" s="812"/>
      <c r="V117" s="825"/>
      <c r="W117" s="826"/>
      <c r="X117" s="263"/>
      <c r="Y117" s="767"/>
      <c r="Z117" s="767"/>
      <c r="AA117" s="824"/>
      <c r="AB117" s="757"/>
      <c r="AC117" s="83"/>
      <c r="AD117" s="750" t="str">
        <f>IF(R117&lt;&gt;"",'19_P2_Lista'!U117,"")</f>
        <v/>
      </c>
      <c r="AE117" s="518" t="str">
        <f>IF(R117&lt;&gt;"",'19_P2_Lista'!V117,"")</f>
        <v/>
      </c>
      <c r="AF117" s="83"/>
      <c r="AG117" s="1657"/>
      <c r="AH117" s="757"/>
      <c r="AI117" s="1442"/>
      <c r="AJ117" s="2108"/>
      <c r="AK117" s="2108"/>
      <c r="AL117" s="2108"/>
      <c r="AM117" s="2108"/>
      <c r="AN117" s="2108"/>
      <c r="AO117" s="2108"/>
      <c r="AP117" s="2108"/>
      <c r="AQ117" s="1442"/>
      <c r="AR117" s="1442"/>
      <c r="AS117" s="1442"/>
      <c r="AT117" s="1442"/>
      <c r="AU117" s="1442"/>
      <c r="AV117" s="1442"/>
      <c r="AW117" s="1442"/>
      <c r="AX117" s="1442"/>
      <c r="AY117" s="1442"/>
      <c r="AZ117" s="1442"/>
    </row>
    <row r="118" spans="1:52" s="34" customFormat="1" ht="18" customHeight="1" x14ac:dyDescent="0.2">
      <c r="A118" s="73" t="str">
        <f>CONCATENATE('01_Carga'!$M$5,"_",$J118)</f>
        <v>FI__101</v>
      </c>
      <c r="B118" s="1405"/>
      <c r="C118" s="1460" t="str">
        <f>'12_P1_Lista'!T118</f>
        <v/>
      </c>
      <c r="D118" s="1461" t="str">
        <f>'12_P1_Lista'!U118</f>
        <v/>
      </c>
      <c r="E118" s="1405"/>
      <c r="F118" s="1626" t="str">
        <f t="shared" si="3"/>
        <v/>
      </c>
      <c r="G118" s="1405"/>
      <c r="H118" s="1726" t="str">
        <f>IF('14_P2_Convoca'!F119&lt;&gt;"",'14_P2_Convoca'!F119,"")</f>
        <v/>
      </c>
      <c r="I118" s="1606"/>
      <c r="J118" s="1202">
        <v>101</v>
      </c>
      <c r="K118" s="134" t="str">
        <f>IF(ISERROR(VLOOKUP($A118,Aspirantes!$A:$H,Aspirantes!$E$1,FALSE)),"",VLOOKUP($A118,Aspirantes!$A:$H,Aspirantes!$E$1,FALSE))</f>
        <v/>
      </c>
      <c r="L118" s="672" t="str">
        <f>IF(ISERROR(VLOOKUP($A118,Aspirantes!$A:$H,Aspirantes!$F$1,FALSE)),"",VLOOKUP($A118,Aspirantes!$A:$H,Aspirantes!$F$1,FALSE))</f>
        <v/>
      </c>
      <c r="M118" s="673" t="str">
        <f>IF(ISERROR(VLOOKUP($A118,Aspirantes!$A:$H,Aspirantes!$G$1,FALSE)),"",VLOOKUP($A118,Aspirantes!$A:$H,Aspirantes!$G$1,FALSE))</f>
        <v/>
      </c>
      <c r="N118" s="674" t="str">
        <f>IF(ISERROR(VLOOKUP($A118,Aspirantes!$A:$H,Aspirantes!$H$1,FALSE)),"",VLOOKUP($A118,Aspirantes!$A:$H,Aspirantes!$H$1,FALSE))</f>
        <v/>
      </c>
      <c r="O118" s="153"/>
      <c r="P118" s="756"/>
      <c r="Q118" s="759"/>
      <c r="R118" s="67" t="str">
        <f>IF(AND(Q118&lt;&gt;"",P118=""),"",IF(Q118="SÍ",'19_P2_Lista'!S118,""))</f>
        <v/>
      </c>
      <c r="S118" s="767">
        <f t="shared" si="5"/>
        <v>0</v>
      </c>
      <c r="T118" s="767">
        <f t="shared" si="4"/>
        <v>0</v>
      </c>
      <c r="U118" s="812"/>
      <c r="V118" s="825"/>
      <c r="W118" s="826"/>
      <c r="X118" s="263"/>
      <c r="Y118" s="767"/>
      <c r="Z118" s="767"/>
      <c r="AA118" s="824"/>
      <c r="AB118" s="757"/>
      <c r="AC118" s="83"/>
      <c r="AD118" s="750" t="str">
        <f>IF(R118&lt;&gt;"",'19_P2_Lista'!U118,"")</f>
        <v/>
      </c>
      <c r="AE118" s="518" t="str">
        <f>IF(R118&lt;&gt;"",'19_P2_Lista'!V118,"")</f>
        <v/>
      </c>
      <c r="AF118" s="83"/>
      <c r="AG118" s="1657"/>
      <c r="AH118" s="757"/>
      <c r="AI118" s="1442"/>
      <c r="AJ118" s="2108"/>
      <c r="AK118" s="2108"/>
      <c r="AL118" s="2108"/>
      <c r="AM118" s="2108"/>
      <c r="AN118" s="2108"/>
      <c r="AO118" s="2108"/>
      <c r="AP118" s="2108"/>
      <c r="AQ118" s="1442"/>
      <c r="AR118" s="1442"/>
      <c r="AS118" s="1442"/>
      <c r="AT118" s="1442"/>
      <c r="AU118" s="1442"/>
      <c r="AV118" s="1442"/>
      <c r="AW118" s="1442"/>
      <c r="AX118" s="1442"/>
      <c r="AY118" s="1442"/>
      <c r="AZ118" s="1442"/>
    </row>
    <row r="119" spans="1:52" s="34" customFormat="1" ht="18" customHeight="1" x14ac:dyDescent="0.2">
      <c r="A119" s="73" t="str">
        <f>CONCATENATE('01_Carga'!$M$5,"_",$J119)</f>
        <v>FI__102</v>
      </c>
      <c r="B119" s="1405"/>
      <c r="C119" s="1460" t="str">
        <f>'12_P1_Lista'!T119</f>
        <v/>
      </c>
      <c r="D119" s="1461" t="str">
        <f>'12_P1_Lista'!U119</f>
        <v/>
      </c>
      <c r="E119" s="1405"/>
      <c r="F119" s="1626" t="str">
        <f t="shared" si="3"/>
        <v/>
      </c>
      <c r="G119" s="1405"/>
      <c r="H119" s="1726" t="str">
        <f>IF('14_P2_Convoca'!F120&lt;&gt;"",'14_P2_Convoca'!F120,"")</f>
        <v/>
      </c>
      <c r="I119" s="1606"/>
      <c r="J119" s="1202">
        <v>102</v>
      </c>
      <c r="K119" s="134" t="str">
        <f>IF(ISERROR(VLOOKUP($A119,Aspirantes!$A:$H,Aspirantes!$E$1,FALSE)),"",VLOOKUP($A119,Aspirantes!$A:$H,Aspirantes!$E$1,FALSE))</f>
        <v/>
      </c>
      <c r="L119" s="672" t="str">
        <f>IF(ISERROR(VLOOKUP($A119,Aspirantes!$A:$H,Aspirantes!$F$1,FALSE)),"",VLOOKUP($A119,Aspirantes!$A:$H,Aspirantes!$F$1,FALSE))</f>
        <v/>
      </c>
      <c r="M119" s="673" t="str">
        <f>IF(ISERROR(VLOOKUP($A119,Aspirantes!$A:$H,Aspirantes!$G$1,FALSE)),"",VLOOKUP($A119,Aspirantes!$A:$H,Aspirantes!$G$1,FALSE))</f>
        <v/>
      </c>
      <c r="N119" s="674" t="str">
        <f>IF(ISERROR(VLOOKUP($A119,Aspirantes!$A:$H,Aspirantes!$H$1,FALSE)),"",VLOOKUP($A119,Aspirantes!$A:$H,Aspirantes!$H$1,FALSE))</f>
        <v/>
      </c>
      <c r="O119" s="153"/>
      <c r="P119" s="756"/>
      <c r="Q119" s="759"/>
      <c r="R119" s="67" t="str">
        <f>IF(AND(Q119&lt;&gt;"",P119=""),"",IF(Q119="SÍ",'19_P2_Lista'!S119,""))</f>
        <v/>
      </c>
      <c r="S119" s="767">
        <f t="shared" si="5"/>
        <v>0</v>
      </c>
      <c r="T119" s="767">
        <f t="shared" si="4"/>
        <v>0</v>
      </c>
      <c r="U119" s="812"/>
      <c r="V119" s="825"/>
      <c r="W119" s="826"/>
      <c r="X119" s="263"/>
      <c r="Y119" s="767"/>
      <c r="Z119" s="767"/>
      <c r="AA119" s="824"/>
      <c r="AB119" s="757"/>
      <c r="AC119" s="83"/>
      <c r="AD119" s="750" t="str">
        <f>IF(R119&lt;&gt;"",'19_P2_Lista'!U119,"")</f>
        <v/>
      </c>
      <c r="AE119" s="518" t="str">
        <f>IF(R119&lt;&gt;"",'19_P2_Lista'!V119,"")</f>
        <v/>
      </c>
      <c r="AF119" s="83"/>
      <c r="AG119" s="1657"/>
      <c r="AH119" s="757"/>
      <c r="AI119" s="1442"/>
      <c r="AJ119" s="2108"/>
      <c r="AK119" s="2108"/>
      <c r="AL119" s="2108"/>
      <c r="AM119" s="2108"/>
      <c r="AN119" s="2108"/>
      <c r="AO119" s="2108"/>
      <c r="AP119" s="2108"/>
      <c r="AQ119" s="1442"/>
      <c r="AR119" s="1442"/>
      <c r="AS119" s="1442"/>
      <c r="AT119" s="1442"/>
      <c r="AU119" s="1442"/>
      <c r="AV119" s="1442"/>
      <c r="AW119" s="1442"/>
      <c r="AX119" s="1442"/>
      <c r="AY119" s="1442"/>
      <c r="AZ119" s="1442"/>
    </row>
    <row r="120" spans="1:52" s="34" customFormat="1" ht="18" customHeight="1" x14ac:dyDescent="0.2">
      <c r="A120" s="73" t="str">
        <f>CONCATENATE('01_Carga'!$M$5,"_",$J120)</f>
        <v>FI__103</v>
      </c>
      <c r="B120" s="1405"/>
      <c r="C120" s="1460" t="str">
        <f>'12_P1_Lista'!T120</f>
        <v/>
      </c>
      <c r="D120" s="1461" t="str">
        <f>'12_P1_Lista'!U120</f>
        <v/>
      </c>
      <c r="E120" s="1405"/>
      <c r="F120" s="1626" t="str">
        <f t="shared" si="3"/>
        <v/>
      </c>
      <c r="G120" s="1405"/>
      <c r="H120" s="1726" t="str">
        <f>IF('14_P2_Convoca'!F121&lt;&gt;"",'14_P2_Convoca'!F121,"")</f>
        <v/>
      </c>
      <c r="I120" s="1606"/>
      <c r="J120" s="1202">
        <v>103</v>
      </c>
      <c r="K120" s="134" t="str">
        <f>IF(ISERROR(VLOOKUP($A120,Aspirantes!$A:$H,Aspirantes!$E$1,FALSE)),"",VLOOKUP($A120,Aspirantes!$A:$H,Aspirantes!$E$1,FALSE))</f>
        <v/>
      </c>
      <c r="L120" s="672" t="str">
        <f>IF(ISERROR(VLOOKUP($A120,Aspirantes!$A:$H,Aspirantes!$F$1,FALSE)),"",VLOOKUP($A120,Aspirantes!$A:$H,Aspirantes!$F$1,FALSE))</f>
        <v/>
      </c>
      <c r="M120" s="673" t="str">
        <f>IF(ISERROR(VLOOKUP($A120,Aspirantes!$A:$H,Aspirantes!$G$1,FALSE)),"",VLOOKUP($A120,Aspirantes!$A:$H,Aspirantes!$G$1,FALSE))</f>
        <v/>
      </c>
      <c r="N120" s="674" t="str">
        <f>IF(ISERROR(VLOOKUP($A120,Aspirantes!$A:$H,Aspirantes!$H$1,FALSE)),"",VLOOKUP($A120,Aspirantes!$A:$H,Aspirantes!$H$1,FALSE))</f>
        <v/>
      </c>
      <c r="O120" s="153"/>
      <c r="P120" s="756"/>
      <c r="Q120" s="759"/>
      <c r="R120" s="67" t="str">
        <f>IF(AND(Q120&lt;&gt;"",P120=""),"",IF(Q120="SÍ",'19_P2_Lista'!S120,""))</f>
        <v/>
      </c>
      <c r="S120" s="767">
        <f t="shared" si="5"/>
        <v>0</v>
      </c>
      <c r="T120" s="767">
        <f t="shared" si="4"/>
        <v>0</v>
      </c>
      <c r="U120" s="812"/>
      <c r="V120" s="825"/>
      <c r="W120" s="826"/>
      <c r="X120" s="263"/>
      <c r="Y120" s="767"/>
      <c r="Z120" s="767"/>
      <c r="AA120" s="824"/>
      <c r="AB120" s="757"/>
      <c r="AC120" s="83"/>
      <c r="AD120" s="750" t="str">
        <f>IF(R120&lt;&gt;"",'19_P2_Lista'!U120,"")</f>
        <v/>
      </c>
      <c r="AE120" s="518" t="str">
        <f>IF(R120&lt;&gt;"",'19_P2_Lista'!V120,"")</f>
        <v/>
      </c>
      <c r="AF120" s="83"/>
      <c r="AG120" s="1657"/>
      <c r="AH120" s="757"/>
      <c r="AI120" s="1442"/>
      <c r="AJ120" s="2108"/>
      <c r="AK120" s="2108"/>
      <c r="AL120" s="2108"/>
      <c r="AM120" s="2108"/>
      <c r="AN120" s="2108"/>
      <c r="AO120" s="2108"/>
      <c r="AP120" s="2108"/>
      <c r="AQ120" s="1442"/>
      <c r="AR120" s="1442"/>
      <c r="AS120" s="1442"/>
      <c r="AT120" s="1442"/>
      <c r="AU120" s="1442"/>
      <c r="AV120" s="1442"/>
      <c r="AW120" s="1442"/>
      <c r="AX120" s="1442"/>
      <c r="AY120" s="1442"/>
      <c r="AZ120" s="1442"/>
    </row>
    <row r="121" spans="1:52" s="34" customFormat="1" ht="18" customHeight="1" x14ac:dyDescent="0.2">
      <c r="A121" s="73" t="str">
        <f>CONCATENATE('01_Carga'!$M$5,"_",$J121)</f>
        <v>FI__104</v>
      </c>
      <c r="B121" s="1405"/>
      <c r="C121" s="1460" t="str">
        <f>'12_P1_Lista'!T121</f>
        <v/>
      </c>
      <c r="D121" s="1461" t="str">
        <f>'12_P1_Lista'!U121</f>
        <v/>
      </c>
      <c r="E121" s="1405"/>
      <c r="F121" s="1626" t="str">
        <f t="shared" si="3"/>
        <v/>
      </c>
      <c r="G121" s="1405"/>
      <c r="H121" s="1726" t="str">
        <f>IF('14_P2_Convoca'!F122&lt;&gt;"",'14_P2_Convoca'!F122,"")</f>
        <v/>
      </c>
      <c r="I121" s="1606"/>
      <c r="J121" s="1202">
        <v>104</v>
      </c>
      <c r="K121" s="134" t="str">
        <f>IF(ISERROR(VLOOKUP($A121,Aspirantes!$A:$H,Aspirantes!$E$1,FALSE)),"",VLOOKUP($A121,Aspirantes!$A:$H,Aspirantes!$E$1,FALSE))</f>
        <v/>
      </c>
      <c r="L121" s="672" t="str">
        <f>IF(ISERROR(VLOOKUP($A121,Aspirantes!$A:$H,Aspirantes!$F$1,FALSE)),"",VLOOKUP($A121,Aspirantes!$A:$H,Aspirantes!$F$1,FALSE))</f>
        <v/>
      </c>
      <c r="M121" s="673" t="str">
        <f>IF(ISERROR(VLOOKUP($A121,Aspirantes!$A:$H,Aspirantes!$G$1,FALSE)),"",VLOOKUP($A121,Aspirantes!$A:$H,Aspirantes!$G$1,FALSE))</f>
        <v/>
      </c>
      <c r="N121" s="674" t="str">
        <f>IF(ISERROR(VLOOKUP($A121,Aspirantes!$A:$H,Aspirantes!$H$1,FALSE)),"",VLOOKUP($A121,Aspirantes!$A:$H,Aspirantes!$H$1,FALSE))</f>
        <v/>
      </c>
      <c r="O121" s="153"/>
      <c r="P121" s="756"/>
      <c r="Q121" s="759"/>
      <c r="R121" s="67" t="str">
        <f>IF(AND(Q121&lt;&gt;"",P121=""),"",IF(Q121="SÍ",'19_P2_Lista'!S121,""))</f>
        <v/>
      </c>
      <c r="S121" s="767">
        <f t="shared" si="5"/>
        <v>0</v>
      </c>
      <c r="T121" s="767">
        <f t="shared" si="4"/>
        <v>0</v>
      </c>
      <c r="U121" s="812"/>
      <c r="V121" s="825"/>
      <c r="W121" s="826"/>
      <c r="X121" s="263"/>
      <c r="Y121" s="767"/>
      <c r="Z121" s="767"/>
      <c r="AA121" s="824"/>
      <c r="AB121" s="757"/>
      <c r="AC121" s="83"/>
      <c r="AD121" s="750" t="str">
        <f>IF(R121&lt;&gt;"",'19_P2_Lista'!U121,"")</f>
        <v/>
      </c>
      <c r="AE121" s="518" t="str">
        <f>IF(R121&lt;&gt;"",'19_P2_Lista'!V121,"")</f>
        <v/>
      </c>
      <c r="AF121" s="83"/>
      <c r="AG121" s="1657"/>
      <c r="AH121" s="757"/>
      <c r="AI121" s="1442"/>
      <c r="AJ121" s="2108"/>
      <c r="AK121" s="2108"/>
      <c r="AL121" s="2108"/>
      <c r="AM121" s="2108"/>
      <c r="AN121" s="2108"/>
      <c r="AO121" s="2108"/>
      <c r="AP121" s="2108"/>
      <c r="AQ121" s="1442"/>
      <c r="AR121" s="1442"/>
      <c r="AS121" s="1442"/>
      <c r="AT121" s="1442"/>
      <c r="AU121" s="1442"/>
      <c r="AV121" s="1442"/>
      <c r="AW121" s="1442"/>
      <c r="AX121" s="1442"/>
      <c r="AY121" s="1442"/>
      <c r="AZ121" s="1442"/>
    </row>
    <row r="122" spans="1:52" s="34" customFormat="1" ht="18" customHeight="1" x14ac:dyDescent="0.2">
      <c r="A122" s="73" t="str">
        <f>CONCATENATE('01_Carga'!$M$5,"_",$J122)</f>
        <v>FI__105</v>
      </c>
      <c r="B122" s="1405"/>
      <c r="C122" s="1460" t="str">
        <f>'12_P1_Lista'!T122</f>
        <v/>
      </c>
      <c r="D122" s="1461" t="str">
        <f>'12_P1_Lista'!U122</f>
        <v/>
      </c>
      <c r="E122" s="1405"/>
      <c r="F122" s="1626" t="str">
        <f t="shared" si="3"/>
        <v/>
      </c>
      <c r="G122" s="1405"/>
      <c r="H122" s="1726" t="str">
        <f>IF('14_P2_Convoca'!F123&lt;&gt;"",'14_P2_Convoca'!F123,"")</f>
        <v/>
      </c>
      <c r="I122" s="1606"/>
      <c r="J122" s="1202">
        <v>105</v>
      </c>
      <c r="K122" s="134" t="str">
        <f>IF(ISERROR(VLOOKUP($A122,Aspirantes!$A:$H,Aspirantes!$E$1,FALSE)),"",VLOOKUP($A122,Aspirantes!$A:$H,Aspirantes!$E$1,FALSE))</f>
        <v/>
      </c>
      <c r="L122" s="672" t="str">
        <f>IF(ISERROR(VLOOKUP($A122,Aspirantes!$A:$H,Aspirantes!$F$1,FALSE)),"",VLOOKUP($A122,Aspirantes!$A:$H,Aspirantes!$F$1,FALSE))</f>
        <v/>
      </c>
      <c r="M122" s="673" t="str">
        <f>IF(ISERROR(VLOOKUP($A122,Aspirantes!$A:$H,Aspirantes!$G$1,FALSE)),"",VLOOKUP($A122,Aspirantes!$A:$H,Aspirantes!$G$1,FALSE))</f>
        <v/>
      </c>
      <c r="N122" s="674" t="str">
        <f>IF(ISERROR(VLOOKUP($A122,Aspirantes!$A:$H,Aspirantes!$H$1,FALSE)),"",VLOOKUP($A122,Aspirantes!$A:$H,Aspirantes!$H$1,FALSE))</f>
        <v/>
      </c>
      <c r="O122" s="153"/>
      <c r="P122" s="756"/>
      <c r="Q122" s="759"/>
      <c r="R122" s="67" t="str">
        <f>IF(AND(Q122&lt;&gt;"",P122=""),"",IF(Q122="SÍ",'19_P2_Lista'!S122,""))</f>
        <v/>
      </c>
      <c r="S122" s="767">
        <f t="shared" si="5"/>
        <v>0</v>
      </c>
      <c r="T122" s="767">
        <f t="shared" si="4"/>
        <v>0</v>
      </c>
      <c r="U122" s="812"/>
      <c r="V122" s="825"/>
      <c r="W122" s="826"/>
      <c r="X122" s="263"/>
      <c r="Y122" s="767"/>
      <c r="Z122" s="767"/>
      <c r="AA122" s="824"/>
      <c r="AB122" s="757"/>
      <c r="AC122" s="83"/>
      <c r="AD122" s="750" t="str">
        <f>IF(R122&lt;&gt;"",'19_P2_Lista'!U122,"")</f>
        <v/>
      </c>
      <c r="AE122" s="518" t="str">
        <f>IF(R122&lt;&gt;"",'19_P2_Lista'!V122,"")</f>
        <v/>
      </c>
      <c r="AF122" s="83"/>
      <c r="AG122" s="1657"/>
      <c r="AH122" s="757"/>
      <c r="AI122" s="1442"/>
      <c r="AJ122" s="2108"/>
      <c r="AK122" s="2108"/>
      <c r="AL122" s="2108"/>
      <c r="AM122" s="2108"/>
      <c r="AN122" s="2108"/>
      <c r="AO122" s="2108"/>
      <c r="AP122" s="2108"/>
      <c r="AQ122" s="1442"/>
      <c r="AR122" s="1442"/>
      <c r="AS122" s="1442"/>
      <c r="AT122" s="1442"/>
      <c r="AU122" s="1442"/>
      <c r="AV122" s="1442"/>
      <c r="AW122" s="1442"/>
      <c r="AX122" s="1442"/>
      <c r="AY122" s="1442"/>
      <c r="AZ122" s="1442"/>
    </row>
    <row r="123" spans="1:52" s="34" customFormat="1" ht="18" customHeight="1" x14ac:dyDescent="0.2">
      <c r="A123" s="73" t="str">
        <f>CONCATENATE('01_Carga'!$M$5,"_",$J123)</f>
        <v>FI__106</v>
      </c>
      <c r="B123" s="1405"/>
      <c r="C123" s="1460" t="str">
        <f>'12_P1_Lista'!T123</f>
        <v/>
      </c>
      <c r="D123" s="1461" t="str">
        <f>'12_P1_Lista'!U123</f>
        <v/>
      </c>
      <c r="E123" s="1405"/>
      <c r="F123" s="1626" t="str">
        <f t="shared" si="3"/>
        <v/>
      </c>
      <c r="G123" s="1405"/>
      <c r="H123" s="1726" t="str">
        <f>IF('14_P2_Convoca'!F124&lt;&gt;"",'14_P2_Convoca'!F124,"")</f>
        <v/>
      </c>
      <c r="I123" s="1606"/>
      <c r="J123" s="1202">
        <v>106</v>
      </c>
      <c r="K123" s="134" t="str">
        <f>IF(ISERROR(VLOOKUP($A123,Aspirantes!$A:$H,Aspirantes!$E$1,FALSE)),"",VLOOKUP($A123,Aspirantes!$A:$H,Aspirantes!$E$1,FALSE))</f>
        <v/>
      </c>
      <c r="L123" s="672" t="str">
        <f>IF(ISERROR(VLOOKUP($A123,Aspirantes!$A:$H,Aspirantes!$F$1,FALSE)),"",VLOOKUP($A123,Aspirantes!$A:$H,Aspirantes!$F$1,FALSE))</f>
        <v/>
      </c>
      <c r="M123" s="673" t="str">
        <f>IF(ISERROR(VLOOKUP($A123,Aspirantes!$A:$H,Aspirantes!$G$1,FALSE)),"",VLOOKUP($A123,Aspirantes!$A:$H,Aspirantes!$G$1,FALSE))</f>
        <v/>
      </c>
      <c r="N123" s="674" t="str">
        <f>IF(ISERROR(VLOOKUP($A123,Aspirantes!$A:$H,Aspirantes!$H$1,FALSE)),"",VLOOKUP($A123,Aspirantes!$A:$H,Aspirantes!$H$1,FALSE))</f>
        <v/>
      </c>
      <c r="O123" s="153"/>
      <c r="P123" s="756"/>
      <c r="Q123" s="759"/>
      <c r="R123" s="67" t="str">
        <f>IF(AND(Q123&lt;&gt;"",P123=""),"",IF(Q123="SÍ",'19_P2_Lista'!S123,""))</f>
        <v/>
      </c>
      <c r="S123" s="767">
        <f t="shared" si="5"/>
        <v>0</v>
      </c>
      <c r="T123" s="767">
        <f t="shared" si="4"/>
        <v>0</v>
      </c>
      <c r="U123" s="812"/>
      <c r="V123" s="825"/>
      <c r="W123" s="826"/>
      <c r="X123" s="263"/>
      <c r="Y123" s="767"/>
      <c r="Z123" s="767"/>
      <c r="AA123" s="824"/>
      <c r="AB123" s="757"/>
      <c r="AC123" s="83"/>
      <c r="AD123" s="750" t="str">
        <f>IF(R123&lt;&gt;"",'19_P2_Lista'!U123,"")</f>
        <v/>
      </c>
      <c r="AE123" s="518" t="str">
        <f>IF(R123&lt;&gt;"",'19_P2_Lista'!V123,"")</f>
        <v/>
      </c>
      <c r="AF123" s="83"/>
      <c r="AG123" s="1657"/>
      <c r="AH123" s="757"/>
      <c r="AI123" s="1442"/>
      <c r="AJ123" s="2108"/>
      <c r="AK123" s="2108"/>
      <c r="AL123" s="2108"/>
      <c r="AM123" s="2108"/>
      <c r="AN123" s="2108"/>
      <c r="AO123" s="2108"/>
      <c r="AP123" s="2108"/>
      <c r="AQ123" s="1442"/>
      <c r="AR123" s="1442"/>
      <c r="AS123" s="1442"/>
      <c r="AT123" s="1442"/>
      <c r="AU123" s="1442"/>
      <c r="AV123" s="1442"/>
      <c r="AW123" s="1442"/>
      <c r="AX123" s="1442"/>
      <c r="AY123" s="1442"/>
      <c r="AZ123" s="1442"/>
    </row>
    <row r="124" spans="1:52" s="34" customFormat="1" ht="18" customHeight="1" x14ac:dyDescent="0.2">
      <c r="A124" s="73" t="str">
        <f>CONCATENATE('01_Carga'!$M$5,"_",$J124)</f>
        <v>FI__107</v>
      </c>
      <c r="B124" s="1405"/>
      <c r="C124" s="1460" t="str">
        <f>'12_P1_Lista'!T124</f>
        <v/>
      </c>
      <c r="D124" s="1461" t="str">
        <f>'12_P1_Lista'!U124</f>
        <v/>
      </c>
      <c r="E124" s="1405"/>
      <c r="F124" s="1626" t="str">
        <f t="shared" si="3"/>
        <v/>
      </c>
      <c r="G124" s="1405"/>
      <c r="H124" s="1726" t="str">
        <f>IF('14_P2_Convoca'!F125&lt;&gt;"",'14_P2_Convoca'!F125,"")</f>
        <v/>
      </c>
      <c r="I124" s="1606"/>
      <c r="J124" s="1202">
        <v>107</v>
      </c>
      <c r="K124" s="134" t="str">
        <f>IF(ISERROR(VLOOKUP($A124,Aspirantes!$A:$H,Aspirantes!$E$1,FALSE)),"",VLOOKUP($A124,Aspirantes!$A:$H,Aspirantes!$E$1,FALSE))</f>
        <v/>
      </c>
      <c r="L124" s="672" t="str">
        <f>IF(ISERROR(VLOOKUP($A124,Aspirantes!$A:$H,Aspirantes!$F$1,FALSE)),"",VLOOKUP($A124,Aspirantes!$A:$H,Aspirantes!$F$1,FALSE))</f>
        <v/>
      </c>
      <c r="M124" s="673" t="str">
        <f>IF(ISERROR(VLOOKUP($A124,Aspirantes!$A:$H,Aspirantes!$G$1,FALSE)),"",VLOOKUP($A124,Aspirantes!$A:$H,Aspirantes!$G$1,FALSE))</f>
        <v/>
      </c>
      <c r="N124" s="674" t="str">
        <f>IF(ISERROR(VLOOKUP($A124,Aspirantes!$A:$H,Aspirantes!$H$1,FALSE)),"",VLOOKUP($A124,Aspirantes!$A:$H,Aspirantes!$H$1,FALSE))</f>
        <v/>
      </c>
      <c r="O124" s="153"/>
      <c r="P124" s="756"/>
      <c r="Q124" s="759"/>
      <c r="R124" s="67" t="str">
        <f>IF(AND(Q124&lt;&gt;"",P124=""),"",IF(Q124="SÍ",'19_P2_Lista'!S124,""))</f>
        <v/>
      </c>
      <c r="S124" s="767">
        <f t="shared" si="5"/>
        <v>0</v>
      </c>
      <c r="T124" s="767">
        <f t="shared" si="4"/>
        <v>0</v>
      </c>
      <c r="U124" s="812"/>
      <c r="V124" s="825"/>
      <c r="W124" s="826"/>
      <c r="X124" s="263"/>
      <c r="Y124" s="767"/>
      <c r="Z124" s="767"/>
      <c r="AA124" s="824"/>
      <c r="AB124" s="757"/>
      <c r="AC124" s="83"/>
      <c r="AD124" s="750" t="str">
        <f>IF(R124&lt;&gt;"",'19_P2_Lista'!U124,"")</f>
        <v/>
      </c>
      <c r="AE124" s="518" t="str">
        <f>IF(R124&lt;&gt;"",'19_P2_Lista'!V124,"")</f>
        <v/>
      </c>
      <c r="AF124" s="83"/>
      <c r="AG124" s="1657"/>
      <c r="AH124" s="757"/>
      <c r="AI124" s="1442"/>
      <c r="AJ124" s="2108"/>
      <c r="AK124" s="2108"/>
      <c r="AL124" s="2108"/>
      <c r="AM124" s="2108"/>
      <c r="AN124" s="2108"/>
      <c r="AO124" s="2108"/>
      <c r="AP124" s="2108"/>
      <c r="AQ124" s="1442"/>
      <c r="AR124" s="1442"/>
      <c r="AS124" s="1442"/>
      <c r="AT124" s="1442"/>
      <c r="AU124" s="1442"/>
      <c r="AV124" s="1442"/>
      <c r="AW124" s="1442"/>
      <c r="AX124" s="1442"/>
      <c r="AY124" s="1442"/>
      <c r="AZ124" s="1442"/>
    </row>
    <row r="125" spans="1:52" s="34" customFormat="1" ht="18" customHeight="1" x14ac:dyDescent="0.2">
      <c r="A125" s="73" t="str">
        <f>CONCATENATE('01_Carga'!$M$5,"_",$J125)</f>
        <v>FI__108</v>
      </c>
      <c r="B125" s="1405"/>
      <c r="C125" s="1460" t="str">
        <f>'12_P1_Lista'!T125</f>
        <v/>
      </c>
      <c r="D125" s="1461" t="str">
        <f>'12_P1_Lista'!U125</f>
        <v/>
      </c>
      <c r="E125" s="1405"/>
      <c r="F125" s="1626" t="str">
        <f t="shared" si="3"/>
        <v/>
      </c>
      <c r="G125" s="1405"/>
      <c r="H125" s="1726" t="str">
        <f>IF('14_P2_Convoca'!F126&lt;&gt;"",'14_P2_Convoca'!F126,"")</f>
        <v/>
      </c>
      <c r="I125" s="1606"/>
      <c r="J125" s="1202">
        <v>108</v>
      </c>
      <c r="K125" s="134" t="str">
        <f>IF(ISERROR(VLOOKUP($A125,Aspirantes!$A:$H,Aspirantes!$E$1,FALSE)),"",VLOOKUP($A125,Aspirantes!$A:$H,Aspirantes!$E$1,FALSE))</f>
        <v/>
      </c>
      <c r="L125" s="672" t="str">
        <f>IF(ISERROR(VLOOKUP($A125,Aspirantes!$A:$H,Aspirantes!$F$1,FALSE)),"",VLOOKUP($A125,Aspirantes!$A:$H,Aspirantes!$F$1,FALSE))</f>
        <v/>
      </c>
      <c r="M125" s="673" t="str">
        <f>IF(ISERROR(VLOOKUP($A125,Aspirantes!$A:$H,Aspirantes!$G$1,FALSE)),"",VLOOKUP($A125,Aspirantes!$A:$H,Aspirantes!$G$1,FALSE))</f>
        <v/>
      </c>
      <c r="N125" s="674" t="str">
        <f>IF(ISERROR(VLOOKUP($A125,Aspirantes!$A:$H,Aspirantes!$H$1,FALSE)),"",VLOOKUP($A125,Aspirantes!$A:$H,Aspirantes!$H$1,FALSE))</f>
        <v/>
      </c>
      <c r="O125" s="153"/>
      <c r="P125" s="756"/>
      <c r="Q125" s="759"/>
      <c r="R125" s="67" t="str">
        <f>IF(AND(Q125&lt;&gt;"",P125=""),"",IF(Q125="SÍ",'19_P2_Lista'!S125,""))</f>
        <v/>
      </c>
      <c r="S125" s="767">
        <f t="shared" si="5"/>
        <v>0</v>
      </c>
      <c r="T125" s="767">
        <f t="shared" si="4"/>
        <v>0</v>
      </c>
      <c r="U125" s="812"/>
      <c r="V125" s="825"/>
      <c r="W125" s="826"/>
      <c r="X125" s="263"/>
      <c r="Y125" s="767"/>
      <c r="Z125" s="767"/>
      <c r="AA125" s="824"/>
      <c r="AB125" s="757"/>
      <c r="AC125" s="83"/>
      <c r="AD125" s="750" t="str">
        <f>IF(R125&lt;&gt;"",'19_P2_Lista'!U125,"")</f>
        <v/>
      </c>
      <c r="AE125" s="518" t="str">
        <f>IF(R125&lt;&gt;"",'19_P2_Lista'!V125,"")</f>
        <v/>
      </c>
      <c r="AF125" s="83"/>
      <c r="AG125" s="1657"/>
      <c r="AH125" s="757"/>
      <c r="AI125" s="1442"/>
      <c r="AJ125" s="2108"/>
      <c r="AK125" s="2108"/>
      <c r="AL125" s="2108"/>
      <c r="AM125" s="2108"/>
      <c r="AN125" s="2108"/>
      <c r="AO125" s="2108"/>
      <c r="AP125" s="2108"/>
      <c r="AQ125" s="1442"/>
      <c r="AR125" s="1442"/>
      <c r="AS125" s="1442"/>
      <c r="AT125" s="1442"/>
      <c r="AU125" s="1442"/>
      <c r="AV125" s="1442"/>
      <c r="AW125" s="1442"/>
      <c r="AX125" s="1442"/>
      <c r="AY125" s="1442"/>
      <c r="AZ125" s="1442"/>
    </row>
    <row r="126" spans="1:52" s="34" customFormat="1" ht="18" customHeight="1" x14ac:dyDescent="0.2">
      <c r="A126" s="73" t="str">
        <f>CONCATENATE('01_Carga'!$M$5,"_",$J126)</f>
        <v>FI__109</v>
      </c>
      <c r="B126" s="1405"/>
      <c r="C126" s="1460" t="str">
        <f>'12_P1_Lista'!T126</f>
        <v/>
      </c>
      <c r="D126" s="1461" t="str">
        <f>'12_P1_Lista'!U126</f>
        <v/>
      </c>
      <c r="E126" s="1405"/>
      <c r="F126" s="1626" t="str">
        <f t="shared" si="3"/>
        <v/>
      </c>
      <c r="G126" s="1405"/>
      <c r="H126" s="1726" t="str">
        <f>IF('14_P2_Convoca'!F127&lt;&gt;"",'14_P2_Convoca'!F127,"")</f>
        <v/>
      </c>
      <c r="I126" s="1606"/>
      <c r="J126" s="1202">
        <v>109</v>
      </c>
      <c r="K126" s="134" t="str">
        <f>IF(ISERROR(VLOOKUP($A126,Aspirantes!$A:$H,Aspirantes!$E$1,FALSE)),"",VLOOKUP($A126,Aspirantes!$A:$H,Aspirantes!$E$1,FALSE))</f>
        <v/>
      </c>
      <c r="L126" s="672" t="str">
        <f>IF(ISERROR(VLOOKUP($A126,Aspirantes!$A:$H,Aspirantes!$F$1,FALSE)),"",VLOOKUP($A126,Aspirantes!$A:$H,Aspirantes!$F$1,FALSE))</f>
        <v/>
      </c>
      <c r="M126" s="673" t="str">
        <f>IF(ISERROR(VLOOKUP($A126,Aspirantes!$A:$H,Aspirantes!$G$1,FALSE)),"",VLOOKUP($A126,Aspirantes!$A:$H,Aspirantes!$G$1,FALSE))</f>
        <v/>
      </c>
      <c r="N126" s="674" t="str">
        <f>IF(ISERROR(VLOOKUP($A126,Aspirantes!$A:$H,Aspirantes!$H$1,FALSE)),"",VLOOKUP($A126,Aspirantes!$A:$H,Aspirantes!$H$1,FALSE))</f>
        <v/>
      </c>
      <c r="O126" s="153"/>
      <c r="P126" s="756"/>
      <c r="Q126" s="759"/>
      <c r="R126" s="67" t="str">
        <f>IF(AND(Q126&lt;&gt;"",P126=""),"",IF(Q126="SÍ",'19_P2_Lista'!S126,""))</f>
        <v/>
      </c>
      <c r="S126" s="767">
        <f t="shared" si="5"/>
        <v>0</v>
      </c>
      <c r="T126" s="767">
        <f t="shared" si="4"/>
        <v>0</v>
      </c>
      <c r="U126" s="812"/>
      <c r="V126" s="825"/>
      <c r="W126" s="826"/>
      <c r="X126" s="263"/>
      <c r="Y126" s="767"/>
      <c r="Z126" s="767"/>
      <c r="AA126" s="824"/>
      <c r="AB126" s="757"/>
      <c r="AC126" s="83"/>
      <c r="AD126" s="750" t="str">
        <f>IF(R126&lt;&gt;"",'19_P2_Lista'!U126,"")</f>
        <v/>
      </c>
      <c r="AE126" s="518" t="str">
        <f>IF(R126&lt;&gt;"",'19_P2_Lista'!V126,"")</f>
        <v/>
      </c>
      <c r="AF126" s="83"/>
      <c r="AG126" s="1657"/>
      <c r="AH126" s="757"/>
      <c r="AI126" s="1442"/>
      <c r="AJ126" s="2108"/>
      <c r="AK126" s="2108"/>
      <c r="AL126" s="2108"/>
      <c r="AM126" s="2108"/>
      <c r="AN126" s="2108"/>
      <c r="AO126" s="2108"/>
      <c r="AP126" s="2108"/>
      <c r="AQ126" s="1442"/>
      <c r="AR126" s="1442"/>
      <c r="AS126" s="1442"/>
      <c r="AT126" s="1442"/>
      <c r="AU126" s="1442"/>
      <c r="AV126" s="1442"/>
      <c r="AW126" s="1442"/>
      <c r="AX126" s="1442"/>
      <c r="AY126" s="1442"/>
      <c r="AZ126" s="1442"/>
    </row>
    <row r="127" spans="1:52" s="34" customFormat="1" ht="18" customHeight="1" x14ac:dyDescent="0.2">
      <c r="A127" s="73" t="str">
        <f>CONCATENATE('01_Carga'!$M$5,"_",$J127)</f>
        <v>FI__110</v>
      </c>
      <c r="B127" s="1405"/>
      <c r="C127" s="1460" t="str">
        <f>'12_P1_Lista'!T127</f>
        <v/>
      </c>
      <c r="D127" s="1461" t="str">
        <f>'12_P1_Lista'!U127</f>
        <v/>
      </c>
      <c r="E127" s="1405"/>
      <c r="F127" s="1626" t="str">
        <f t="shared" si="3"/>
        <v/>
      </c>
      <c r="G127" s="1405"/>
      <c r="H127" s="1726" t="str">
        <f>IF('14_P2_Convoca'!F128&lt;&gt;"",'14_P2_Convoca'!F128,"")</f>
        <v/>
      </c>
      <c r="I127" s="1606"/>
      <c r="J127" s="1202">
        <v>110</v>
      </c>
      <c r="K127" s="134" t="str">
        <f>IF(ISERROR(VLOOKUP($A127,Aspirantes!$A:$H,Aspirantes!$E$1,FALSE)),"",VLOOKUP($A127,Aspirantes!$A:$H,Aspirantes!$E$1,FALSE))</f>
        <v/>
      </c>
      <c r="L127" s="672" t="str">
        <f>IF(ISERROR(VLOOKUP($A127,Aspirantes!$A:$H,Aspirantes!$F$1,FALSE)),"",VLOOKUP($A127,Aspirantes!$A:$H,Aspirantes!$F$1,FALSE))</f>
        <v/>
      </c>
      <c r="M127" s="673" t="str">
        <f>IF(ISERROR(VLOOKUP($A127,Aspirantes!$A:$H,Aspirantes!$G$1,FALSE)),"",VLOOKUP($A127,Aspirantes!$A:$H,Aspirantes!$G$1,FALSE))</f>
        <v/>
      </c>
      <c r="N127" s="674" t="str">
        <f>IF(ISERROR(VLOOKUP($A127,Aspirantes!$A:$H,Aspirantes!$H$1,FALSE)),"",VLOOKUP($A127,Aspirantes!$A:$H,Aspirantes!$H$1,FALSE))</f>
        <v/>
      </c>
      <c r="O127" s="153"/>
      <c r="P127" s="756"/>
      <c r="Q127" s="759"/>
      <c r="R127" s="67" t="str">
        <f>IF(AND(Q127&lt;&gt;"",P127=""),"",IF(Q127="SÍ",'19_P2_Lista'!S127,""))</f>
        <v/>
      </c>
      <c r="S127" s="767">
        <f t="shared" si="5"/>
        <v>0</v>
      </c>
      <c r="T127" s="767">
        <f t="shared" si="4"/>
        <v>0</v>
      </c>
      <c r="U127" s="812"/>
      <c r="V127" s="825"/>
      <c r="W127" s="826"/>
      <c r="X127" s="263"/>
      <c r="Y127" s="767"/>
      <c r="Z127" s="767"/>
      <c r="AA127" s="824"/>
      <c r="AB127" s="757"/>
      <c r="AC127" s="83"/>
      <c r="AD127" s="750" t="str">
        <f>IF(R127&lt;&gt;"",'19_P2_Lista'!U127,"")</f>
        <v/>
      </c>
      <c r="AE127" s="518" t="str">
        <f>IF(R127&lt;&gt;"",'19_P2_Lista'!V127,"")</f>
        <v/>
      </c>
      <c r="AF127" s="83"/>
      <c r="AG127" s="1657"/>
      <c r="AH127" s="757"/>
      <c r="AI127" s="1442"/>
      <c r="AJ127" s="2108"/>
      <c r="AK127" s="2108"/>
      <c r="AL127" s="2108"/>
      <c r="AM127" s="2108"/>
      <c r="AN127" s="2108"/>
      <c r="AO127" s="2108"/>
      <c r="AP127" s="2108"/>
      <c r="AQ127" s="1442"/>
      <c r="AR127" s="1442"/>
      <c r="AS127" s="1442"/>
      <c r="AT127" s="1442"/>
      <c r="AU127" s="1442"/>
      <c r="AV127" s="1442"/>
      <c r="AW127" s="1442"/>
      <c r="AX127" s="1442"/>
      <c r="AY127" s="1442"/>
      <c r="AZ127" s="1442"/>
    </row>
    <row r="128" spans="1:52" s="34" customFormat="1" ht="18" customHeight="1" x14ac:dyDescent="0.2">
      <c r="A128" s="73" t="str">
        <f>CONCATENATE('01_Carga'!$M$5,"_",$J128)</f>
        <v>FI__111</v>
      </c>
      <c r="B128" s="1405"/>
      <c r="C128" s="1460" t="str">
        <f>'12_P1_Lista'!T128</f>
        <v/>
      </c>
      <c r="D128" s="1461" t="str">
        <f>'12_P1_Lista'!U128</f>
        <v/>
      </c>
      <c r="E128" s="1405"/>
      <c r="F128" s="1626" t="str">
        <f t="shared" si="3"/>
        <v/>
      </c>
      <c r="G128" s="1405"/>
      <c r="H128" s="1726" t="str">
        <f>IF('14_P2_Convoca'!F129&lt;&gt;"",'14_P2_Convoca'!F129,"")</f>
        <v/>
      </c>
      <c r="I128" s="1606"/>
      <c r="J128" s="1202">
        <v>111</v>
      </c>
      <c r="K128" s="134" t="str">
        <f>IF(ISERROR(VLOOKUP($A128,Aspirantes!$A:$H,Aspirantes!$E$1,FALSE)),"",VLOOKUP($A128,Aspirantes!$A:$H,Aspirantes!$E$1,FALSE))</f>
        <v/>
      </c>
      <c r="L128" s="672" t="str">
        <f>IF(ISERROR(VLOOKUP($A128,Aspirantes!$A:$H,Aspirantes!$F$1,FALSE)),"",VLOOKUP($A128,Aspirantes!$A:$H,Aspirantes!$F$1,FALSE))</f>
        <v/>
      </c>
      <c r="M128" s="673" t="str">
        <f>IF(ISERROR(VLOOKUP($A128,Aspirantes!$A:$H,Aspirantes!$G$1,FALSE)),"",VLOOKUP($A128,Aspirantes!$A:$H,Aspirantes!$G$1,FALSE))</f>
        <v/>
      </c>
      <c r="N128" s="674" t="str">
        <f>IF(ISERROR(VLOOKUP($A128,Aspirantes!$A:$H,Aspirantes!$H$1,FALSE)),"",VLOOKUP($A128,Aspirantes!$A:$H,Aspirantes!$H$1,FALSE))</f>
        <v/>
      </c>
      <c r="O128" s="153"/>
      <c r="P128" s="756"/>
      <c r="Q128" s="759"/>
      <c r="R128" s="67" t="str">
        <f>IF(AND(Q128&lt;&gt;"",P128=""),"",IF(Q128="SÍ",'19_P2_Lista'!S128,""))</f>
        <v/>
      </c>
      <c r="S128" s="767">
        <f t="shared" si="5"/>
        <v>0</v>
      </c>
      <c r="T128" s="767">
        <f t="shared" si="4"/>
        <v>0</v>
      </c>
      <c r="U128" s="812"/>
      <c r="V128" s="825"/>
      <c r="W128" s="826"/>
      <c r="X128" s="263"/>
      <c r="Y128" s="767"/>
      <c r="Z128" s="767"/>
      <c r="AA128" s="824"/>
      <c r="AB128" s="757"/>
      <c r="AC128" s="83"/>
      <c r="AD128" s="750" t="str">
        <f>IF(R128&lt;&gt;"",'19_P2_Lista'!U128,"")</f>
        <v/>
      </c>
      <c r="AE128" s="518" t="str">
        <f>IF(R128&lt;&gt;"",'19_P2_Lista'!V128,"")</f>
        <v/>
      </c>
      <c r="AF128" s="83"/>
      <c r="AG128" s="1657"/>
      <c r="AH128" s="757"/>
      <c r="AI128" s="1442"/>
      <c r="AJ128" s="2108"/>
      <c r="AK128" s="2108"/>
      <c r="AL128" s="2108"/>
      <c r="AM128" s="2108"/>
      <c r="AN128" s="2108"/>
      <c r="AO128" s="2108"/>
      <c r="AP128" s="2108"/>
      <c r="AQ128" s="1442"/>
      <c r="AR128" s="1442"/>
      <c r="AS128" s="1442"/>
      <c r="AT128" s="1442"/>
      <c r="AU128" s="1442"/>
      <c r="AV128" s="1442"/>
      <c r="AW128" s="1442"/>
      <c r="AX128" s="1442"/>
      <c r="AY128" s="1442"/>
      <c r="AZ128" s="1442"/>
    </row>
    <row r="129" spans="1:52" s="34" customFormat="1" ht="18" customHeight="1" x14ac:dyDescent="0.2">
      <c r="A129" s="73" t="str">
        <f>CONCATENATE('01_Carga'!$M$5,"_",$J129)</f>
        <v>FI__112</v>
      </c>
      <c r="B129" s="1405"/>
      <c r="C129" s="1460" t="str">
        <f>'12_P1_Lista'!T129</f>
        <v/>
      </c>
      <c r="D129" s="1461" t="str">
        <f>'12_P1_Lista'!U129</f>
        <v/>
      </c>
      <c r="E129" s="1405"/>
      <c r="F129" s="1626" t="str">
        <f t="shared" si="3"/>
        <v/>
      </c>
      <c r="G129" s="1405"/>
      <c r="H129" s="1726" t="str">
        <f>IF('14_P2_Convoca'!F130&lt;&gt;"",'14_P2_Convoca'!F130,"")</f>
        <v/>
      </c>
      <c r="I129" s="1606"/>
      <c r="J129" s="1202">
        <v>112</v>
      </c>
      <c r="K129" s="134" t="str">
        <f>IF(ISERROR(VLOOKUP($A129,Aspirantes!$A:$H,Aspirantes!$E$1,FALSE)),"",VLOOKUP($A129,Aspirantes!$A:$H,Aspirantes!$E$1,FALSE))</f>
        <v/>
      </c>
      <c r="L129" s="672" t="str">
        <f>IF(ISERROR(VLOOKUP($A129,Aspirantes!$A:$H,Aspirantes!$F$1,FALSE)),"",VLOOKUP($A129,Aspirantes!$A:$H,Aspirantes!$F$1,FALSE))</f>
        <v/>
      </c>
      <c r="M129" s="673" t="str">
        <f>IF(ISERROR(VLOOKUP($A129,Aspirantes!$A:$H,Aspirantes!$G$1,FALSE)),"",VLOOKUP($A129,Aspirantes!$A:$H,Aspirantes!$G$1,FALSE))</f>
        <v/>
      </c>
      <c r="N129" s="674" t="str">
        <f>IF(ISERROR(VLOOKUP($A129,Aspirantes!$A:$H,Aspirantes!$H$1,FALSE)),"",VLOOKUP($A129,Aspirantes!$A:$H,Aspirantes!$H$1,FALSE))</f>
        <v/>
      </c>
      <c r="O129" s="153"/>
      <c r="P129" s="756"/>
      <c r="Q129" s="759"/>
      <c r="R129" s="67" t="str">
        <f>IF(AND(Q129&lt;&gt;"",P129=""),"",IF(Q129="SÍ",'19_P2_Lista'!S129,""))</f>
        <v/>
      </c>
      <c r="S129" s="767">
        <f t="shared" si="5"/>
        <v>0</v>
      </c>
      <c r="T129" s="767">
        <f t="shared" si="4"/>
        <v>0</v>
      </c>
      <c r="U129" s="812"/>
      <c r="V129" s="825"/>
      <c r="W129" s="826"/>
      <c r="X129" s="263"/>
      <c r="Y129" s="767"/>
      <c r="Z129" s="767"/>
      <c r="AA129" s="824"/>
      <c r="AB129" s="757"/>
      <c r="AC129" s="83"/>
      <c r="AD129" s="750" t="str">
        <f>IF(R129&lt;&gt;"",'19_P2_Lista'!U129,"")</f>
        <v/>
      </c>
      <c r="AE129" s="518" t="str">
        <f>IF(R129&lt;&gt;"",'19_P2_Lista'!V129,"")</f>
        <v/>
      </c>
      <c r="AF129" s="83"/>
      <c r="AG129" s="1657"/>
      <c r="AH129" s="757"/>
      <c r="AI129" s="1442"/>
      <c r="AJ129" s="2108"/>
      <c r="AK129" s="2108"/>
      <c r="AL129" s="2108"/>
      <c r="AM129" s="2108"/>
      <c r="AN129" s="2108"/>
      <c r="AO129" s="2108"/>
      <c r="AP129" s="2108"/>
      <c r="AQ129" s="1442"/>
      <c r="AR129" s="1442"/>
      <c r="AS129" s="1442"/>
      <c r="AT129" s="1442"/>
      <c r="AU129" s="1442"/>
      <c r="AV129" s="1442"/>
      <c r="AW129" s="1442"/>
      <c r="AX129" s="1442"/>
      <c r="AY129" s="1442"/>
      <c r="AZ129" s="1442"/>
    </row>
    <row r="130" spans="1:52" s="34" customFormat="1" ht="18" customHeight="1" x14ac:dyDescent="0.2">
      <c r="A130" s="73" t="str">
        <f>CONCATENATE('01_Carga'!$M$5,"_",$J130)</f>
        <v>FI__113</v>
      </c>
      <c r="B130" s="1405"/>
      <c r="C130" s="1460" t="str">
        <f>'12_P1_Lista'!T130</f>
        <v/>
      </c>
      <c r="D130" s="1461" t="str">
        <f>'12_P1_Lista'!U130</f>
        <v/>
      </c>
      <c r="E130" s="1405"/>
      <c r="F130" s="1626" t="str">
        <f t="shared" si="3"/>
        <v/>
      </c>
      <c r="G130" s="1405"/>
      <c r="H130" s="1726" t="str">
        <f>IF('14_P2_Convoca'!F131&lt;&gt;"",'14_P2_Convoca'!F131,"")</f>
        <v/>
      </c>
      <c r="I130" s="1606"/>
      <c r="J130" s="1202">
        <v>113</v>
      </c>
      <c r="K130" s="134" t="str">
        <f>IF(ISERROR(VLOOKUP($A130,Aspirantes!$A:$H,Aspirantes!$E$1,FALSE)),"",VLOOKUP($A130,Aspirantes!$A:$H,Aspirantes!$E$1,FALSE))</f>
        <v/>
      </c>
      <c r="L130" s="672" t="str">
        <f>IF(ISERROR(VLOOKUP($A130,Aspirantes!$A:$H,Aspirantes!$F$1,FALSE)),"",VLOOKUP($A130,Aspirantes!$A:$H,Aspirantes!$F$1,FALSE))</f>
        <v/>
      </c>
      <c r="M130" s="673" t="str">
        <f>IF(ISERROR(VLOOKUP($A130,Aspirantes!$A:$H,Aspirantes!$G$1,FALSE)),"",VLOOKUP($A130,Aspirantes!$A:$H,Aspirantes!$G$1,FALSE))</f>
        <v/>
      </c>
      <c r="N130" s="674" t="str">
        <f>IF(ISERROR(VLOOKUP($A130,Aspirantes!$A:$H,Aspirantes!$H$1,FALSE)),"",VLOOKUP($A130,Aspirantes!$A:$H,Aspirantes!$H$1,FALSE))</f>
        <v/>
      </c>
      <c r="O130" s="153"/>
      <c r="P130" s="756"/>
      <c r="Q130" s="759"/>
      <c r="R130" s="67" t="str">
        <f>IF(AND(Q130&lt;&gt;"",P130=""),"",IF(Q130="SÍ",'19_P2_Lista'!S130,""))</f>
        <v/>
      </c>
      <c r="S130" s="767">
        <f t="shared" si="5"/>
        <v>0</v>
      </c>
      <c r="T130" s="767">
        <f t="shared" si="4"/>
        <v>0</v>
      </c>
      <c r="U130" s="812"/>
      <c r="V130" s="825"/>
      <c r="W130" s="826"/>
      <c r="X130" s="263"/>
      <c r="Y130" s="767"/>
      <c r="Z130" s="767"/>
      <c r="AA130" s="824"/>
      <c r="AB130" s="757"/>
      <c r="AC130" s="83"/>
      <c r="AD130" s="750" t="str">
        <f>IF(R130&lt;&gt;"",'19_P2_Lista'!U130,"")</f>
        <v/>
      </c>
      <c r="AE130" s="518" t="str">
        <f>IF(R130&lt;&gt;"",'19_P2_Lista'!V130,"")</f>
        <v/>
      </c>
      <c r="AF130" s="83"/>
      <c r="AG130" s="1657"/>
      <c r="AH130" s="757"/>
      <c r="AI130" s="1442"/>
      <c r="AJ130" s="2108"/>
      <c r="AK130" s="2108"/>
      <c r="AL130" s="2108"/>
      <c r="AM130" s="2108"/>
      <c r="AN130" s="2108"/>
      <c r="AO130" s="2108"/>
      <c r="AP130" s="2108"/>
      <c r="AQ130" s="1442"/>
      <c r="AR130" s="1442"/>
      <c r="AS130" s="1442"/>
      <c r="AT130" s="1442"/>
      <c r="AU130" s="1442"/>
      <c r="AV130" s="1442"/>
      <c r="AW130" s="1442"/>
      <c r="AX130" s="1442"/>
      <c r="AY130" s="1442"/>
      <c r="AZ130" s="1442"/>
    </row>
    <row r="131" spans="1:52" s="34" customFormat="1" ht="18" customHeight="1" x14ac:dyDescent="0.2">
      <c r="A131" s="73" t="str">
        <f>CONCATENATE('01_Carga'!$M$5,"_",$J131)</f>
        <v>FI__114</v>
      </c>
      <c r="B131" s="1405"/>
      <c r="C131" s="1460" t="str">
        <f>'12_P1_Lista'!T131</f>
        <v/>
      </c>
      <c r="D131" s="1461" t="str">
        <f>'12_P1_Lista'!U131</f>
        <v/>
      </c>
      <c r="E131" s="1405"/>
      <c r="F131" s="1626" t="str">
        <f t="shared" si="3"/>
        <v/>
      </c>
      <c r="G131" s="1405"/>
      <c r="H131" s="1726" t="str">
        <f>IF('14_P2_Convoca'!F132&lt;&gt;"",'14_P2_Convoca'!F132,"")</f>
        <v/>
      </c>
      <c r="I131" s="1606"/>
      <c r="J131" s="1202">
        <v>114</v>
      </c>
      <c r="K131" s="134" t="str">
        <f>IF(ISERROR(VLOOKUP($A131,Aspirantes!$A:$H,Aspirantes!$E$1,FALSE)),"",VLOOKUP($A131,Aspirantes!$A:$H,Aspirantes!$E$1,FALSE))</f>
        <v/>
      </c>
      <c r="L131" s="672" t="str">
        <f>IF(ISERROR(VLOOKUP($A131,Aspirantes!$A:$H,Aspirantes!$F$1,FALSE)),"",VLOOKUP($A131,Aspirantes!$A:$H,Aspirantes!$F$1,FALSE))</f>
        <v/>
      </c>
      <c r="M131" s="673" t="str">
        <f>IF(ISERROR(VLOOKUP($A131,Aspirantes!$A:$H,Aspirantes!$G$1,FALSE)),"",VLOOKUP($A131,Aspirantes!$A:$H,Aspirantes!$G$1,FALSE))</f>
        <v/>
      </c>
      <c r="N131" s="674" t="str">
        <f>IF(ISERROR(VLOOKUP($A131,Aspirantes!$A:$H,Aspirantes!$H$1,FALSE)),"",VLOOKUP($A131,Aspirantes!$A:$H,Aspirantes!$H$1,FALSE))</f>
        <v/>
      </c>
      <c r="O131" s="153"/>
      <c r="P131" s="756"/>
      <c r="Q131" s="759"/>
      <c r="R131" s="67" t="str">
        <f>IF(AND(Q131&lt;&gt;"",P131=""),"",IF(Q131="SÍ",'19_P2_Lista'!S131,""))</f>
        <v/>
      </c>
      <c r="S131" s="767">
        <f t="shared" si="5"/>
        <v>0</v>
      </c>
      <c r="T131" s="767">
        <f t="shared" si="4"/>
        <v>0</v>
      </c>
      <c r="U131" s="812"/>
      <c r="V131" s="825"/>
      <c r="W131" s="826"/>
      <c r="X131" s="263"/>
      <c r="Y131" s="767"/>
      <c r="Z131" s="767"/>
      <c r="AA131" s="824"/>
      <c r="AB131" s="757"/>
      <c r="AC131" s="83"/>
      <c r="AD131" s="750" t="str">
        <f>IF(R131&lt;&gt;"",'19_P2_Lista'!U131,"")</f>
        <v/>
      </c>
      <c r="AE131" s="518" t="str">
        <f>IF(R131&lt;&gt;"",'19_P2_Lista'!V131,"")</f>
        <v/>
      </c>
      <c r="AF131" s="83"/>
      <c r="AG131" s="1657"/>
      <c r="AH131" s="757"/>
      <c r="AI131" s="1442"/>
      <c r="AJ131" s="2108"/>
      <c r="AK131" s="2108"/>
      <c r="AL131" s="2108"/>
      <c r="AM131" s="2108"/>
      <c r="AN131" s="2108"/>
      <c r="AO131" s="2108"/>
      <c r="AP131" s="2108"/>
      <c r="AQ131" s="1442"/>
      <c r="AR131" s="1442"/>
      <c r="AS131" s="1442"/>
      <c r="AT131" s="1442"/>
      <c r="AU131" s="1442"/>
      <c r="AV131" s="1442"/>
      <c r="AW131" s="1442"/>
      <c r="AX131" s="1442"/>
      <c r="AY131" s="1442"/>
      <c r="AZ131" s="1442"/>
    </row>
    <row r="132" spans="1:52" s="34" customFormat="1" ht="18" customHeight="1" x14ac:dyDescent="0.2">
      <c r="A132" s="73" t="str">
        <f>CONCATENATE('01_Carga'!$M$5,"_",$J132)</f>
        <v>FI__115</v>
      </c>
      <c r="B132" s="1405"/>
      <c r="C132" s="1460" t="str">
        <f>'12_P1_Lista'!T132</f>
        <v/>
      </c>
      <c r="D132" s="1461" t="str">
        <f>'12_P1_Lista'!U132</f>
        <v/>
      </c>
      <c r="E132" s="1405"/>
      <c r="F132" s="1626" t="str">
        <f t="shared" si="3"/>
        <v/>
      </c>
      <c r="G132" s="1405"/>
      <c r="H132" s="1726" t="str">
        <f>IF('14_P2_Convoca'!F133&lt;&gt;"",'14_P2_Convoca'!F133,"")</f>
        <v/>
      </c>
      <c r="I132" s="1606"/>
      <c r="J132" s="1202">
        <v>115</v>
      </c>
      <c r="K132" s="134" t="str">
        <f>IF(ISERROR(VLOOKUP($A132,Aspirantes!$A:$H,Aspirantes!$E$1,FALSE)),"",VLOOKUP($A132,Aspirantes!$A:$H,Aspirantes!$E$1,FALSE))</f>
        <v/>
      </c>
      <c r="L132" s="672" t="str">
        <f>IF(ISERROR(VLOOKUP($A132,Aspirantes!$A:$H,Aspirantes!$F$1,FALSE)),"",VLOOKUP($A132,Aspirantes!$A:$H,Aspirantes!$F$1,FALSE))</f>
        <v/>
      </c>
      <c r="M132" s="673" t="str">
        <f>IF(ISERROR(VLOOKUP($A132,Aspirantes!$A:$H,Aspirantes!$G$1,FALSE)),"",VLOOKUP($A132,Aspirantes!$A:$H,Aspirantes!$G$1,FALSE))</f>
        <v/>
      </c>
      <c r="N132" s="674" t="str">
        <f>IF(ISERROR(VLOOKUP($A132,Aspirantes!$A:$H,Aspirantes!$H$1,FALSE)),"",VLOOKUP($A132,Aspirantes!$A:$H,Aspirantes!$H$1,FALSE))</f>
        <v/>
      </c>
      <c r="O132" s="153"/>
      <c r="P132" s="756"/>
      <c r="Q132" s="759"/>
      <c r="R132" s="67" t="str">
        <f>IF(AND(Q132&lt;&gt;"",P132=""),"",IF(Q132="SÍ",'19_P2_Lista'!S132,""))</f>
        <v/>
      </c>
      <c r="S132" s="767">
        <f t="shared" si="5"/>
        <v>0</v>
      </c>
      <c r="T132" s="767">
        <f t="shared" si="4"/>
        <v>0</v>
      </c>
      <c r="U132" s="812"/>
      <c r="V132" s="825"/>
      <c r="W132" s="826"/>
      <c r="X132" s="263"/>
      <c r="Y132" s="767"/>
      <c r="Z132" s="767"/>
      <c r="AA132" s="824"/>
      <c r="AB132" s="757"/>
      <c r="AC132" s="83"/>
      <c r="AD132" s="750" t="str">
        <f>IF(R132&lt;&gt;"",'19_P2_Lista'!U132,"")</f>
        <v/>
      </c>
      <c r="AE132" s="518" t="str">
        <f>IF(R132&lt;&gt;"",'19_P2_Lista'!V132,"")</f>
        <v/>
      </c>
      <c r="AF132" s="83"/>
      <c r="AG132" s="1657"/>
      <c r="AH132" s="757"/>
      <c r="AI132" s="1442"/>
      <c r="AJ132" s="2108"/>
      <c r="AK132" s="2108"/>
      <c r="AL132" s="2108"/>
      <c r="AM132" s="2108"/>
      <c r="AN132" s="2108"/>
      <c r="AO132" s="2108"/>
      <c r="AP132" s="2108"/>
      <c r="AQ132" s="1442"/>
      <c r="AR132" s="1442"/>
      <c r="AS132" s="1442"/>
      <c r="AT132" s="1442"/>
      <c r="AU132" s="1442"/>
      <c r="AV132" s="1442"/>
      <c r="AW132" s="1442"/>
      <c r="AX132" s="1442"/>
      <c r="AY132" s="1442"/>
      <c r="AZ132" s="1442"/>
    </row>
    <row r="133" spans="1:52" s="34" customFormat="1" ht="18" customHeight="1" x14ac:dyDescent="0.2">
      <c r="A133" s="73" t="str">
        <f>CONCATENATE('01_Carga'!$M$5,"_",$J133)</f>
        <v>FI__116</v>
      </c>
      <c r="B133" s="1405"/>
      <c r="C133" s="1460" t="str">
        <f>'12_P1_Lista'!T133</f>
        <v/>
      </c>
      <c r="D133" s="1461" t="str">
        <f>'12_P1_Lista'!U133</f>
        <v/>
      </c>
      <c r="E133" s="1405"/>
      <c r="F133" s="1626" t="str">
        <f t="shared" si="3"/>
        <v/>
      </c>
      <c r="G133" s="1405"/>
      <c r="H133" s="1726" t="str">
        <f>IF('14_P2_Convoca'!F134&lt;&gt;"",'14_P2_Convoca'!F134,"")</f>
        <v/>
      </c>
      <c r="I133" s="1606"/>
      <c r="J133" s="1202">
        <v>116</v>
      </c>
      <c r="K133" s="134" t="str">
        <f>IF(ISERROR(VLOOKUP($A133,Aspirantes!$A:$H,Aspirantes!$E$1,FALSE)),"",VLOOKUP($A133,Aspirantes!$A:$H,Aspirantes!$E$1,FALSE))</f>
        <v/>
      </c>
      <c r="L133" s="672" t="str">
        <f>IF(ISERROR(VLOOKUP($A133,Aspirantes!$A:$H,Aspirantes!$F$1,FALSE)),"",VLOOKUP($A133,Aspirantes!$A:$H,Aspirantes!$F$1,FALSE))</f>
        <v/>
      </c>
      <c r="M133" s="673" t="str">
        <f>IF(ISERROR(VLOOKUP($A133,Aspirantes!$A:$H,Aspirantes!$G$1,FALSE)),"",VLOOKUP($A133,Aspirantes!$A:$H,Aspirantes!$G$1,FALSE))</f>
        <v/>
      </c>
      <c r="N133" s="674" t="str">
        <f>IF(ISERROR(VLOOKUP($A133,Aspirantes!$A:$H,Aspirantes!$H$1,FALSE)),"",VLOOKUP($A133,Aspirantes!$A:$H,Aspirantes!$H$1,FALSE))</f>
        <v/>
      </c>
      <c r="O133" s="153"/>
      <c r="P133" s="756"/>
      <c r="Q133" s="759"/>
      <c r="R133" s="67" t="str">
        <f>IF(AND(Q133&lt;&gt;"",P133=""),"",IF(Q133="SÍ",'19_P2_Lista'!S133,""))</f>
        <v/>
      </c>
      <c r="S133" s="767">
        <f t="shared" si="5"/>
        <v>0</v>
      </c>
      <c r="T133" s="767">
        <f t="shared" si="4"/>
        <v>0</v>
      </c>
      <c r="U133" s="812"/>
      <c r="V133" s="825"/>
      <c r="W133" s="826"/>
      <c r="X133" s="263"/>
      <c r="Y133" s="767"/>
      <c r="Z133" s="767"/>
      <c r="AA133" s="824"/>
      <c r="AB133" s="757"/>
      <c r="AC133" s="83"/>
      <c r="AD133" s="750" t="str">
        <f>IF(R133&lt;&gt;"",'19_P2_Lista'!U133,"")</f>
        <v/>
      </c>
      <c r="AE133" s="518" t="str">
        <f>IF(R133&lt;&gt;"",'19_P2_Lista'!V133,"")</f>
        <v/>
      </c>
      <c r="AF133" s="83"/>
      <c r="AG133" s="1657"/>
      <c r="AH133" s="757"/>
      <c r="AI133" s="1442"/>
      <c r="AJ133" s="2108"/>
      <c r="AK133" s="2108"/>
      <c r="AL133" s="2108"/>
      <c r="AM133" s="2108"/>
      <c r="AN133" s="2108"/>
      <c r="AO133" s="2108"/>
      <c r="AP133" s="2108"/>
      <c r="AQ133" s="1442"/>
      <c r="AR133" s="1442"/>
      <c r="AS133" s="1442"/>
      <c r="AT133" s="1442"/>
      <c r="AU133" s="1442"/>
      <c r="AV133" s="1442"/>
      <c r="AW133" s="1442"/>
      <c r="AX133" s="1442"/>
      <c r="AY133" s="1442"/>
      <c r="AZ133" s="1442"/>
    </row>
    <row r="134" spans="1:52" s="34" customFormat="1" ht="18" customHeight="1" x14ac:dyDescent="0.2">
      <c r="A134" s="73" t="str">
        <f>CONCATENATE('01_Carga'!$M$5,"_",$J134)</f>
        <v>FI__117</v>
      </c>
      <c r="B134" s="1405"/>
      <c r="C134" s="1460" t="str">
        <f>'12_P1_Lista'!T134</f>
        <v/>
      </c>
      <c r="D134" s="1461" t="str">
        <f>'12_P1_Lista'!U134</f>
        <v/>
      </c>
      <c r="E134" s="1405"/>
      <c r="F134" s="1626" t="str">
        <f t="shared" si="3"/>
        <v/>
      </c>
      <c r="G134" s="1405"/>
      <c r="H134" s="1726" t="str">
        <f>IF('14_P2_Convoca'!F135&lt;&gt;"",'14_P2_Convoca'!F135,"")</f>
        <v/>
      </c>
      <c r="I134" s="1606"/>
      <c r="J134" s="1202">
        <v>117</v>
      </c>
      <c r="K134" s="134" t="str">
        <f>IF(ISERROR(VLOOKUP($A134,Aspirantes!$A:$H,Aspirantes!$E$1,FALSE)),"",VLOOKUP($A134,Aspirantes!$A:$H,Aspirantes!$E$1,FALSE))</f>
        <v/>
      </c>
      <c r="L134" s="672" t="str">
        <f>IF(ISERROR(VLOOKUP($A134,Aspirantes!$A:$H,Aspirantes!$F$1,FALSE)),"",VLOOKUP($A134,Aspirantes!$A:$H,Aspirantes!$F$1,FALSE))</f>
        <v/>
      </c>
      <c r="M134" s="673" t="str">
        <f>IF(ISERROR(VLOOKUP($A134,Aspirantes!$A:$H,Aspirantes!$G$1,FALSE)),"",VLOOKUP($A134,Aspirantes!$A:$H,Aspirantes!$G$1,FALSE))</f>
        <v/>
      </c>
      <c r="N134" s="674" t="str">
        <f>IF(ISERROR(VLOOKUP($A134,Aspirantes!$A:$H,Aspirantes!$H$1,FALSE)),"",VLOOKUP($A134,Aspirantes!$A:$H,Aspirantes!$H$1,FALSE))</f>
        <v/>
      </c>
      <c r="O134" s="153"/>
      <c r="P134" s="756"/>
      <c r="Q134" s="759"/>
      <c r="R134" s="67" t="str">
        <f>IF(AND(Q134&lt;&gt;"",P134=""),"",IF(Q134="SÍ",'19_P2_Lista'!S134,""))</f>
        <v/>
      </c>
      <c r="S134" s="767">
        <f t="shared" si="5"/>
        <v>0</v>
      </c>
      <c r="T134" s="767">
        <f t="shared" si="4"/>
        <v>0</v>
      </c>
      <c r="U134" s="812"/>
      <c r="V134" s="825"/>
      <c r="W134" s="826"/>
      <c r="X134" s="263"/>
      <c r="Y134" s="767"/>
      <c r="Z134" s="767"/>
      <c r="AA134" s="824"/>
      <c r="AB134" s="757"/>
      <c r="AC134" s="83"/>
      <c r="AD134" s="750" t="str">
        <f>IF(R134&lt;&gt;"",'19_P2_Lista'!U134,"")</f>
        <v/>
      </c>
      <c r="AE134" s="518" t="str">
        <f>IF(R134&lt;&gt;"",'19_P2_Lista'!V134,"")</f>
        <v/>
      </c>
      <c r="AF134" s="83"/>
      <c r="AG134" s="1657"/>
      <c r="AH134" s="757"/>
      <c r="AI134" s="1442"/>
      <c r="AJ134" s="2108"/>
      <c r="AK134" s="2108"/>
      <c r="AL134" s="2108"/>
      <c r="AM134" s="2108"/>
      <c r="AN134" s="2108"/>
      <c r="AO134" s="2108"/>
      <c r="AP134" s="2108"/>
      <c r="AQ134" s="1442"/>
      <c r="AR134" s="1442"/>
      <c r="AS134" s="1442"/>
      <c r="AT134" s="1442"/>
      <c r="AU134" s="1442"/>
      <c r="AV134" s="1442"/>
      <c r="AW134" s="1442"/>
      <c r="AX134" s="1442"/>
      <c r="AY134" s="1442"/>
      <c r="AZ134" s="1442"/>
    </row>
    <row r="135" spans="1:52" s="34" customFormat="1" ht="18" customHeight="1" x14ac:dyDescent="0.2">
      <c r="A135" s="73" t="str">
        <f>CONCATENATE('01_Carga'!$M$5,"_",$J135)</f>
        <v>FI__118</v>
      </c>
      <c r="B135" s="1405"/>
      <c r="C135" s="1460" t="str">
        <f>'12_P1_Lista'!T135</f>
        <v/>
      </c>
      <c r="D135" s="1461" t="str">
        <f>'12_P1_Lista'!U135</f>
        <v/>
      </c>
      <c r="E135" s="1405"/>
      <c r="F135" s="1626" t="str">
        <f t="shared" si="3"/>
        <v/>
      </c>
      <c r="G135" s="1405"/>
      <c r="H135" s="1726" t="str">
        <f>IF('14_P2_Convoca'!F136&lt;&gt;"",'14_P2_Convoca'!F136,"")</f>
        <v/>
      </c>
      <c r="I135" s="1606"/>
      <c r="J135" s="1202">
        <v>118</v>
      </c>
      <c r="K135" s="134" t="str">
        <f>IF(ISERROR(VLOOKUP($A135,Aspirantes!$A:$H,Aspirantes!$E$1,FALSE)),"",VLOOKUP($A135,Aspirantes!$A:$H,Aspirantes!$E$1,FALSE))</f>
        <v/>
      </c>
      <c r="L135" s="672" t="str">
        <f>IF(ISERROR(VLOOKUP($A135,Aspirantes!$A:$H,Aspirantes!$F$1,FALSE)),"",VLOOKUP($A135,Aspirantes!$A:$H,Aspirantes!$F$1,FALSE))</f>
        <v/>
      </c>
      <c r="M135" s="673" t="str">
        <f>IF(ISERROR(VLOOKUP($A135,Aspirantes!$A:$H,Aspirantes!$G$1,FALSE)),"",VLOOKUP($A135,Aspirantes!$A:$H,Aspirantes!$G$1,FALSE))</f>
        <v/>
      </c>
      <c r="N135" s="674" t="str">
        <f>IF(ISERROR(VLOOKUP($A135,Aspirantes!$A:$H,Aspirantes!$H$1,FALSE)),"",VLOOKUP($A135,Aspirantes!$A:$H,Aspirantes!$H$1,FALSE))</f>
        <v/>
      </c>
      <c r="O135" s="153"/>
      <c r="P135" s="756"/>
      <c r="Q135" s="759"/>
      <c r="R135" s="67" t="str">
        <f>IF(AND(Q135&lt;&gt;"",P135=""),"",IF(Q135="SÍ",'19_P2_Lista'!S135,""))</f>
        <v/>
      </c>
      <c r="S135" s="767">
        <f t="shared" si="5"/>
        <v>0</v>
      </c>
      <c r="T135" s="767">
        <f t="shared" si="4"/>
        <v>0</v>
      </c>
      <c r="U135" s="812"/>
      <c r="V135" s="825"/>
      <c r="W135" s="826"/>
      <c r="X135" s="263"/>
      <c r="Y135" s="767"/>
      <c r="Z135" s="767"/>
      <c r="AA135" s="824"/>
      <c r="AB135" s="757"/>
      <c r="AC135" s="83"/>
      <c r="AD135" s="750" t="str">
        <f>IF(R135&lt;&gt;"",'19_P2_Lista'!U135,"")</f>
        <v/>
      </c>
      <c r="AE135" s="518" t="str">
        <f>IF(R135&lt;&gt;"",'19_P2_Lista'!V135,"")</f>
        <v/>
      </c>
      <c r="AF135" s="83"/>
      <c r="AG135" s="1657"/>
      <c r="AH135" s="757"/>
      <c r="AI135" s="1442"/>
      <c r="AJ135" s="2108"/>
      <c r="AK135" s="2108"/>
      <c r="AL135" s="2108"/>
      <c r="AM135" s="2108"/>
      <c r="AN135" s="2108"/>
      <c r="AO135" s="2108"/>
      <c r="AP135" s="2108"/>
      <c r="AQ135" s="1442"/>
      <c r="AR135" s="1442"/>
      <c r="AS135" s="1442"/>
      <c r="AT135" s="1442"/>
      <c r="AU135" s="1442"/>
      <c r="AV135" s="1442"/>
      <c r="AW135" s="1442"/>
      <c r="AX135" s="1442"/>
      <c r="AY135" s="1442"/>
      <c r="AZ135" s="1442"/>
    </row>
    <row r="136" spans="1:52" s="34" customFormat="1" ht="18" customHeight="1" x14ac:dyDescent="0.2">
      <c r="A136" s="73" t="str">
        <f>CONCATENATE('01_Carga'!$M$5,"_",$J136)</f>
        <v>FI__119</v>
      </c>
      <c r="B136" s="1405"/>
      <c r="C136" s="1460" t="str">
        <f>'12_P1_Lista'!T136</f>
        <v/>
      </c>
      <c r="D136" s="1461" t="str">
        <f>'12_P1_Lista'!U136</f>
        <v/>
      </c>
      <c r="E136" s="1405"/>
      <c r="F136" s="1626" t="str">
        <f t="shared" si="3"/>
        <v/>
      </c>
      <c r="G136" s="1405"/>
      <c r="H136" s="1726" t="str">
        <f>IF('14_P2_Convoca'!F137&lt;&gt;"",'14_P2_Convoca'!F137,"")</f>
        <v/>
      </c>
      <c r="I136" s="1606"/>
      <c r="J136" s="1202">
        <v>119</v>
      </c>
      <c r="K136" s="134" t="str">
        <f>IF(ISERROR(VLOOKUP($A136,Aspirantes!$A:$H,Aspirantes!$E$1,FALSE)),"",VLOOKUP($A136,Aspirantes!$A:$H,Aspirantes!$E$1,FALSE))</f>
        <v/>
      </c>
      <c r="L136" s="672" t="str">
        <f>IF(ISERROR(VLOOKUP($A136,Aspirantes!$A:$H,Aspirantes!$F$1,FALSE)),"",VLOOKUP($A136,Aspirantes!$A:$H,Aspirantes!$F$1,FALSE))</f>
        <v/>
      </c>
      <c r="M136" s="673" t="str">
        <f>IF(ISERROR(VLOOKUP($A136,Aspirantes!$A:$H,Aspirantes!$G$1,FALSE)),"",VLOOKUP($A136,Aspirantes!$A:$H,Aspirantes!$G$1,FALSE))</f>
        <v/>
      </c>
      <c r="N136" s="674" t="str">
        <f>IF(ISERROR(VLOOKUP($A136,Aspirantes!$A:$H,Aspirantes!$H$1,FALSE)),"",VLOOKUP($A136,Aspirantes!$A:$H,Aspirantes!$H$1,FALSE))</f>
        <v/>
      </c>
      <c r="O136" s="153"/>
      <c r="P136" s="756"/>
      <c r="Q136" s="759"/>
      <c r="R136" s="67" t="str">
        <f>IF(AND(Q136&lt;&gt;"",P136=""),"",IF(Q136="SÍ",'19_P2_Lista'!S136,""))</f>
        <v/>
      </c>
      <c r="S136" s="767">
        <f t="shared" si="5"/>
        <v>0</v>
      </c>
      <c r="T136" s="767">
        <f t="shared" si="4"/>
        <v>0</v>
      </c>
      <c r="U136" s="812"/>
      <c r="V136" s="825"/>
      <c r="W136" s="826"/>
      <c r="X136" s="263"/>
      <c r="Y136" s="767"/>
      <c r="Z136" s="767"/>
      <c r="AA136" s="824"/>
      <c r="AB136" s="757"/>
      <c r="AC136" s="83"/>
      <c r="AD136" s="750" t="str">
        <f>IF(R136&lt;&gt;"",'19_P2_Lista'!U136,"")</f>
        <v/>
      </c>
      <c r="AE136" s="518" t="str">
        <f>IF(R136&lt;&gt;"",'19_P2_Lista'!V136,"")</f>
        <v/>
      </c>
      <c r="AF136" s="83"/>
      <c r="AG136" s="1657"/>
      <c r="AH136" s="757"/>
      <c r="AI136" s="1442"/>
      <c r="AJ136" s="2108"/>
      <c r="AK136" s="2108"/>
      <c r="AL136" s="2108"/>
      <c r="AM136" s="2108"/>
      <c r="AN136" s="2108"/>
      <c r="AO136" s="2108"/>
      <c r="AP136" s="2108"/>
      <c r="AQ136" s="1442"/>
      <c r="AR136" s="1442"/>
      <c r="AS136" s="1442"/>
      <c r="AT136" s="1442"/>
      <c r="AU136" s="1442"/>
      <c r="AV136" s="1442"/>
      <c r="AW136" s="1442"/>
      <c r="AX136" s="1442"/>
      <c r="AY136" s="1442"/>
      <c r="AZ136" s="1442"/>
    </row>
    <row r="137" spans="1:52" s="34" customFormat="1" ht="18" customHeight="1" x14ac:dyDescent="0.2">
      <c r="A137" s="73" t="str">
        <f>CONCATENATE('01_Carga'!$M$5,"_",$J137)</f>
        <v>FI__120</v>
      </c>
      <c r="B137" s="1405"/>
      <c r="C137" s="1460" t="str">
        <f>'12_P1_Lista'!T137</f>
        <v/>
      </c>
      <c r="D137" s="1461" t="str">
        <f>'12_P1_Lista'!U137</f>
        <v/>
      </c>
      <c r="E137" s="1405"/>
      <c r="F137" s="1626" t="str">
        <f t="shared" si="3"/>
        <v/>
      </c>
      <c r="G137" s="1405"/>
      <c r="H137" s="1726" t="str">
        <f>IF('14_P2_Convoca'!F138&lt;&gt;"",'14_P2_Convoca'!F138,"")</f>
        <v/>
      </c>
      <c r="I137" s="1606"/>
      <c r="J137" s="1202">
        <v>120</v>
      </c>
      <c r="K137" s="134" t="str">
        <f>IF(ISERROR(VLOOKUP($A137,Aspirantes!$A:$H,Aspirantes!$E$1,FALSE)),"",VLOOKUP($A137,Aspirantes!$A:$H,Aspirantes!$E$1,FALSE))</f>
        <v/>
      </c>
      <c r="L137" s="672" t="str">
        <f>IF(ISERROR(VLOOKUP($A137,Aspirantes!$A:$H,Aspirantes!$F$1,FALSE)),"",VLOOKUP($A137,Aspirantes!$A:$H,Aspirantes!$F$1,FALSE))</f>
        <v/>
      </c>
      <c r="M137" s="673" t="str">
        <f>IF(ISERROR(VLOOKUP($A137,Aspirantes!$A:$H,Aspirantes!$G$1,FALSE)),"",VLOOKUP($A137,Aspirantes!$A:$H,Aspirantes!$G$1,FALSE))</f>
        <v/>
      </c>
      <c r="N137" s="674" t="str">
        <f>IF(ISERROR(VLOOKUP($A137,Aspirantes!$A:$H,Aspirantes!$H$1,FALSE)),"",VLOOKUP($A137,Aspirantes!$A:$H,Aspirantes!$H$1,FALSE))</f>
        <v/>
      </c>
      <c r="O137" s="153"/>
      <c r="P137" s="756"/>
      <c r="Q137" s="759"/>
      <c r="R137" s="67" t="str">
        <f>IF(AND(Q137&lt;&gt;"",P137=""),"",IF(Q137="SÍ",'19_P2_Lista'!S137,""))</f>
        <v/>
      </c>
      <c r="S137" s="767">
        <f t="shared" si="5"/>
        <v>0</v>
      </c>
      <c r="T137" s="767">
        <f t="shared" si="4"/>
        <v>0</v>
      </c>
      <c r="U137" s="812"/>
      <c r="V137" s="825"/>
      <c r="W137" s="826"/>
      <c r="X137" s="263"/>
      <c r="Y137" s="767"/>
      <c r="Z137" s="767"/>
      <c r="AA137" s="824"/>
      <c r="AB137" s="757"/>
      <c r="AC137" s="83"/>
      <c r="AD137" s="750" t="str">
        <f>IF(R137&lt;&gt;"",'19_P2_Lista'!U137,"")</f>
        <v/>
      </c>
      <c r="AE137" s="518" t="str">
        <f>IF(R137&lt;&gt;"",'19_P2_Lista'!V137,"")</f>
        <v/>
      </c>
      <c r="AF137" s="83"/>
      <c r="AG137" s="1657"/>
      <c r="AH137" s="757"/>
      <c r="AI137" s="1442"/>
      <c r="AJ137" s="2108"/>
      <c r="AK137" s="2108"/>
      <c r="AL137" s="2108"/>
      <c r="AM137" s="2108"/>
      <c r="AN137" s="2108"/>
      <c r="AO137" s="2108"/>
      <c r="AP137" s="2108"/>
      <c r="AQ137" s="1442"/>
      <c r="AR137" s="1442"/>
      <c r="AS137" s="1442"/>
      <c r="AT137" s="1442"/>
      <c r="AU137" s="1442"/>
      <c r="AV137" s="1442"/>
      <c r="AW137" s="1442"/>
      <c r="AX137" s="1442"/>
      <c r="AY137" s="1442"/>
      <c r="AZ137" s="1442"/>
    </row>
    <row r="138" spans="1:52" s="34" customFormat="1" ht="18" customHeight="1" x14ac:dyDescent="0.2">
      <c r="A138" s="73" t="str">
        <f>CONCATENATE('01_Carga'!$M$5,"_",$J138)</f>
        <v>FI__121</v>
      </c>
      <c r="B138" s="1405"/>
      <c r="C138" s="1460" t="str">
        <f>'12_P1_Lista'!T138</f>
        <v/>
      </c>
      <c r="D138" s="1461" t="str">
        <f>'12_P1_Lista'!U138</f>
        <v/>
      </c>
      <c r="E138" s="1405"/>
      <c r="F138" s="1626" t="str">
        <f t="shared" si="3"/>
        <v/>
      </c>
      <c r="G138" s="1405"/>
      <c r="H138" s="1726" t="str">
        <f>IF('14_P2_Convoca'!F139&lt;&gt;"",'14_P2_Convoca'!F139,"")</f>
        <v/>
      </c>
      <c r="I138" s="1606"/>
      <c r="J138" s="1202">
        <v>121</v>
      </c>
      <c r="K138" s="134" t="str">
        <f>IF(ISERROR(VLOOKUP($A138,Aspirantes!$A:$H,Aspirantes!$E$1,FALSE)),"",VLOOKUP($A138,Aspirantes!$A:$H,Aspirantes!$E$1,FALSE))</f>
        <v/>
      </c>
      <c r="L138" s="672" t="str">
        <f>IF(ISERROR(VLOOKUP($A138,Aspirantes!$A:$H,Aspirantes!$F$1,FALSE)),"",VLOOKUP($A138,Aspirantes!$A:$H,Aspirantes!$F$1,FALSE))</f>
        <v/>
      </c>
      <c r="M138" s="673" t="str">
        <f>IF(ISERROR(VLOOKUP($A138,Aspirantes!$A:$H,Aspirantes!$G$1,FALSE)),"",VLOOKUP($A138,Aspirantes!$A:$H,Aspirantes!$G$1,FALSE))</f>
        <v/>
      </c>
      <c r="N138" s="674" t="str">
        <f>IF(ISERROR(VLOOKUP($A138,Aspirantes!$A:$H,Aspirantes!$H$1,FALSE)),"",VLOOKUP($A138,Aspirantes!$A:$H,Aspirantes!$H$1,FALSE))</f>
        <v/>
      </c>
      <c r="O138" s="153"/>
      <c r="P138" s="756"/>
      <c r="Q138" s="759"/>
      <c r="R138" s="67" t="str">
        <f>IF(AND(Q138&lt;&gt;"",P138=""),"",IF(Q138="SÍ",'19_P2_Lista'!S138,""))</f>
        <v/>
      </c>
      <c r="S138" s="767">
        <f t="shared" si="5"/>
        <v>0</v>
      </c>
      <c r="T138" s="767">
        <f t="shared" si="4"/>
        <v>0</v>
      </c>
      <c r="U138" s="812"/>
      <c r="V138" s="825"/>
      <c r="W138" s="826"/>
      <c r="X138" s="263"/>
      <c r="Y138" s="767"/>
      <c r="Z138" s="767"/>
      <c r="AA138" s="824"/>
      <c r="AB138" s="757"/>
      <c r="AC138" s="83"/>
      <c r="AD138" s="750" t="str">
        <f>IF(R138&lt;&gt;"",'19_P2_Lista'!U138,"")</f>
        <v/>
      </c>
      <c r="AE138" s="518" t="str">
        <f>IF(R138&lt;&gt;"",'19_P2_Lista'!V138,"")</f>
        <v/>
      </c>
      <c r="AF138" s="83"/>
      <c r="AG138" s="1657"/>
      <c r="AH138" s="757"/>
      <c r="AI138" s="1442"/>
      <c r="AJ138" s="2108"/>
      <c r="AK138" s="2108"/>
      <c r="AL138" s="2108"/>
      <c r="AM138" s="2108"/>
      <c r="AN138" s="2108"/>
      <c r="AO138" s="2108"/>
      <c r="AP138" s="2108"/>
      <c r="AQ138" s="1442"/>
      <c r="AR138" s="1442"/>
      <c r="AS138" s="1442"/>
      <c r="AT138" s="1442"/>
      <c r="AU138" s="1442"/>
      <c r="AV138" s="1442"/>
      <c r="AW138" s="1442"/>
      <c r="AX138" s="1442"/>
      <c r="AY138" s="1442"/>
      <c r="AZ138" s="1442"/>
    </row>
    <row r="139" spans="1:52" s="34" customFormat="1" ht="18" customHeight="1" x14ac:dyDescent="0.2">
      <c r="A139" s="73" t="str">
        <f>CONCATENATE('01_Carga'!$M$5,"_",$J139)</f>
        <v>FI__122</v>
      </c>
      <c r="B139" s="1405"/>
      <c r="C139" s="1460" t="str">
        <f>'12_P1_Lista'!T139</f>
        <v/>
      </c>
      <c r="D139" s="1461" t="str">
        <f>'12_P1_Lista'!U139</f>
        <v/>
      </c>
      <c r="E139" s="1405"/>
      <c r="F139" s="1626" t="str">
        <f t="shared" si="3"/>
        <v/>
      </c>
      <c r="G139" s="1405"/>
      <c r="H139" s="1726" t="str">
        <f>IF('14_P2_Convoca'!F140&lt;&gt;"",'14_P2_Convoca'!F140,"")</f>
        <v/>
      </c>
      <c r="I139" s="1606"/>
      <c r="J139" s="1202">
        <v>122</v>
      </c>
      <c r="K139" s="134" t="str">
        <f>IF(ISERROR(VLOOKUP($A139,Aspirantes!$A:$H,Aspirantes!$E$1,FALSE)),"",VLOOKUP($A139,Aspirantes!$A:$H,Aspirantes!$E$1,FALSE))</f>
        <v/>
      </c>
      <c r="L139" s="672" t="str">
        <f>IF(ISERROR(VLOOKUP($A139,Aspirantes!$A:$H,Aspirantes!$F$1,FALSE)),"",VLOOKUP($A139,Aspirantes!$A:$H,Aspirantes!$F$1,FALSE))</f>
        <v/>
      </c>
      <c r="M139" s="673" t="str">
        <f>IF(ISERROR(VLOOKUP($A139,Aspirantes!$A:$H,Aspirantes!$G$1,FALSE)),"",VLOOKUP($A139,Aspirantes!$A:$H,Aspirantes!$G$1,FALSE))</f>
        <v/>
      </c>
      <c r="N139" s="674" t="str">
        <f>IF(ISERROR(VLOOKUP($A139,Aspirantes!$A:$H,Aspirantes!$H$1,FALSE)),"",VLOOKUP($A139,Aspirantes!$A:$H,Aspirantes!$H$1,FALSE))</f>
        <v/>
      </c>
      <c r="O139" s="153"/>
      <c r="P139" s="756"/>
      <c r="Q139" s="759"/>
      <c r="R139" s="67" t="str">
        <f>IF(AND(Q139&lt;&gt;"",P139=""),"",IF(Q139="SÍ",'19_P2_Lista'!S139,""))</f>
        <v/>
      </c>
      <c r="S139" s="767">
        <f t="shared" si="5"/>
        <v>0</v>
      </c>
      <c r="T139" s="767">
        <f t="shared" si="4"/>
        <v>0</v>
      </c>
      <c r="U139" s="812"/>
      <c r="V139" s="825"/>
      <c r="W139" s="826"/>
      <c r="X139" s="263"/>
      <c r="Y139" s="767"/>
      <c r="Z139" s="767"/>
      <c r="AA139" s="824"/>
      <c r="AB139" s="757"/>
      <c r="AC139" s="83"/>
      <c r="AD139" s="750" t="str">
        <f>IF(R139&lt;&gt;"",'19_P2_Lista'!U139,"")</f>
        <v/>
      </c>
      <c r="AE139" s="518" t="str">
        <f>IF(R139&lt;&gt;"",'19_P2_Lista'!V139,"")</f>
        <v/>
      </c>
      <c r="AF139" s="83"/>
      <c r="AG139" s="1657"/>
      <c r="AH139" s="757"/>
      <c r="AI139" s="1442"/>
      <c r="AJ139" s="2108"/>
      <c r="AK139" s="2108"/>
      <c r="AL139" s="2108"/>
      <c r="AM139" s="2108"/>
      <c r="AN139" s="2108"/>
      <c r="AO139" s="2108"/>
      <c r="AP139" s="2108"/>
      <c r="AQ139" s="1442"/>
      <c r="AR139" s="1442"/>
      <c r="AS139" s="1442"/>
      <c r="AT139" s="1442"/>
      <c r="AU139" s="1442"/>
      <c r="AV139" s="1442"/>
      <c r="AW139" s="1442"/>
      <c r="AX139" s="1442"/>
      <c r="AY139" s="1442"/>
      <c r="AZ139" s="1442"/>
    </row>
    <row r="140" spans="1:52" s="34" customFormat="1" ht="18" customHeight="1" x14ac:dyDescent="0.2">
      <c r="A140" s="73" t="str">
        <f>CONCATENATE('01_Carga'!$M$5,"_",$J140)</f>
        <v>FI__123</v>
      </c>
      <c r="B140" s="1405"/>
      <c r="C140" s="1460" t="str">
        <f>'12_P1_Lista'!T140</f>
        <v/>
      </c>
      <c r="D140" s="1461" t="str">
        <f>'12_P1_Lista'!U140</f>
        <v/>
      </c>
      <c r="E140" s="1405"/>
      <c r="F140" s="1626" t="str">
        <f t="shared" si="3"/>
        <v/>
      </c>
      <c r="G140" s="1405"/>
      <c r="H140" s="1726" t="str">
        <f>IF('14_P2_Convoca'!F141&lt;&gt;"",'14_P2_Convoca'!F141,"")</f>
        <v/>
      </c>
      <c r="I140" s="1606"/>
      <c r="J140" s="1202">
        <v>123</v>
      </c>
      <c r="K140" s="134" t="str">
        <f>IF(ISERROR(VLOOKUP($A140,Aspirantes!$A:$H,Aspirantes!$E$1,FALSE)),"",VLOOKUP($A140,Aspirantes!$A:$H,Aspirantes!$E$1,FALSE))</f>
        <v/>
      </c>
      <c r="L140" s="672" t="str">
        <f>IF(ISERROR(VLOOKUP($A140,Aspirantes!$A:$H,Aspirantes!$F$1,FALSE)),"",VLOOKUP($A140,Aspirantes!$A:$H,Aspirantes!$F$1,FALSE))</f>
        <v/>
      </c>
      <c r="M140" s="673" t="str">
        <f>IF(ISERROR(VLOOKUP($A140,Aspirantes!$A:$H,Aspirantes!$G$1,FALSE)),"",VLOOKUP($A140,Aspirantes!$A:$H,Aspirantes!$G$1,FALSE))</f>
        <v/>
      </c>
      <c r="N140" s="674" t="str">
        <f>IF(ISERROR(VLOOKUP($A140,Aspirantes!$A:$H,Aspirantes!$H$1,FALSE)),"",VLOOKUP($A140,Aspirantes!$A:$H,Aspirantes!$H$1,FALSE))</f>
        <v/>
      </c>
      <c r="O140" s="153"/>
      <c r="P140" s="756"/>
      <c r="Q140" s="759"/>
      <c r="R140" s="67" t="str">
        <f>IF(AND(Q140&lt;&gt;"",P140=""),"",IF(Q140="SÍ",'19_P2_Lista'!S140,""))</f>
        <v/>
      </c>
      <c r="S140" s="767">
        <f t="shared" si="5"/>
        <v>0</v>
      </c>
      <c r="T140" s="767">
        <f t="shared" si="4"/>
        <v>0</v>
      </c>
      <c r="U140" s="812"/>
      <c r="V140" s="825"/>
      <c r="W140" s="826"/>
      <c r="X140" s="263"/>
      <c r="Y140" s="767"/>
      <c r="Z140" s="767"/>
      <c r="AA140" s="824"/>
      <c r="AB140" s="757"/>
      <c r="AC140" s="83"/>
      <c r="AD140" s="750" t="str">
        <f>IF(R140&lt;&gt;"",'19_P2_Lista'!U140,"")</f>
        <v/>
      </c>
      <c r="AE140" s="518" t="str">
        <f>IF(R140&lt;&gt;"",'19_P2_Lista'!V140,"")</f>
        <v/>
      </c>
      <c r="AF140" s="83"/>
      <c r="AG140" s="1657"/>
      <c r="AH140" s="757"/>
      <c r="AI140" s="1442"/>
      <c r="AJ140" s="2108"/>
      <c r="AK140" s="2108"/>
      <c r="AL140" s="2108"/>
      <c r="AM140" s="2108"/>
      <c r="AN140" s="2108"/>
      <c r="AO140" s="2108"/>
      <c r="AP140" s="2108"/>
      <c r="AQ140" s="1442"/>
      <c r="AR140" s="1442"/>
      <c r="AS140" s="1442"/>
      <c r="AT140" s="1442"/>
      <c r="AU140" s="1442"/>
      <c r="AV140" s="1442"/>
      <c r="AW140" s="1442"/>
      <c r="AX140" s="1442"/>
      <c r="AY140" s="1442"/>
      <c r="AZ140" s="1442"/>
    </row>
    <row r="141" spans="1:52" s="34" customFormat="1" ht="18" customHeight="1" x14ac:dyDescent="0.2">
      <c r="A141" s="73" t="str">
        <f>CONCATENATE('01_Carga'!$M$5,"_",$J141)</f>
        <v>FI__124</v>
      </c>
      <c r="B141" s="1405"/>
      <c r="C141" s="1460" t="str">
        <f>'12_P1_Lista'!T141</f>
        <v/>
      </c>
      <c r="D141" s="1461" t="str">
        <f>'12_P1_Lista'!U141</f>
        <v/>
      </c>
      <c r="E141" s="1405"/>
      <c r="F141" s="1626" t="str">
        <f t="shared" si="3"/>
        <v/>
      </c>
      <c r="G141" s="1405"/>
      <c r="H141" s="1726" t="str">
        <f>IF('14_P2_Convoca'!F142&lt;&gt;"",'14_P2_Convoca'!F142,"")</f>
        <v/>
      </c>
      <c r="I141" s="1606"/>
      <c r="J141" s="1202">
        <v>124</v>
      </c>
      <c r="K141" s="134" t="str">
        <f>IF(ISERROR(VLOOKUP($A141,Aspirantes!$A:$H,Aspirantes!$E$1,FALSE)),"",VLOOKUP($A141,Aspirantes!$A:$H,Aspirantes!$E$1,FALSE))</f>
        <v/>
      </c>
      <c r="L141" s="672" t="str">
        <f>IF(ISERROR(VLOOKUP($A141,Aspirantes!$A:$H,Aspirantes!$F$1,FALSE)),"",VLOOKUP($A141,Aspirantes!$A:$H,Aspirantes!$F$1,FALSE))</f>
        <v/>
      </c>
      <c r="M141" s="673" t="str">
        <f>IF(ISERROR(VLOOKUP($A141,Aspirantes!$A:$H,Aspirantes!$G$1,FALSE)),"",VLOOKUP($A141,Aspirantes!$A:$H,Aspirantes!$G$1,FALSE))</f>
        <v/>
      </c>
      <c r="N141" s="674" t="str">
        <f>IF(ISERROR(VLOOKUP($A141,Aspirantes!$A:$H,Aspirantes!$H$1,FALSE)),"",VLOOKUP($A141,Aspirantes!$A:$H,Aspirantes!$H$1,FALSE))</f>
        <v/>
      </c>
      <c r="O141" s="153"/>
      <c r="P141" s="756"/>
      <c r="Q141" s="759"/>
      <c r="R141" s="67" t="str">
        <f>IF(AND(Q141&lt;&gt;"",P141=""),"",IF(Q141="SÍ",'19_P2_Lista'!S141,""))</f>
        <v/>
      </c>
      <c r="S141" s="767">
        <f t="shared" si="5"/>
        <v>0</v>
      </c>
      <c r="T141" s="767">
        <f t="shared" si="4"/>
        <v>0</v>
      </c>
      <c r="U141" s="812"/>
      <c r="V141" s="825"/>
      <c r="W141" s="826"/>
      <c r="X141" s="263"/>
      <c r="Y141" s="767"/>
      <c r="Z141" s="767"/>
      <c r="AA141" s="824"/>
      <c r="AB141" s="757"/>
      <c r="AC141" s="83"/>
      <c r="AD141" s="750" t="str">
        <f>IF(R141&lt;&gt;"",'19_P2_Lista'!U141,"")</f>
        <v/>
      </c>
      <c r="AE141" s="518" t="str">
        <f>IF(R141&lt;&gt;"",'19_P2_Lista'!V141,"")</f>
        <v/>
      </c>
      <c r="AF141" s="83"/>
      <c r="AG141" s="1657"/>
      <c r="AH141" s="757"/>
      <c r="AI141" s="1442"/>
      <c r="AJ141" s="2108"/>
      <c r="AK141" s="2108"/>
      <c r="AL141" s="2108"/>
      <c r="AM141" s="2108"/>
      <c r="AN141" s="2108"/>
      <c r="AO141" s="2108"/>
      <c r="AP141" s="2108"/>
      <c r="AQ141" s="1442"/>
      <c r="AR141" s="1442"/>
      <c r="AS141" s="1442"/>
      <c r="AT141" s="1442"/>
      <c r="AU141" s="1442"/>
      <c r="AV141" s="1442"/>
      <c r="AW141" s="1442"/>
      <c r="AX141" s="1442"/>
      <c r="AY141" s="1442"/>
      <c r="AZ141" s="1442"/>
    </row>
    <row r="142" spans="1:52" s="34" customFormat="1" ht="18" customHeight="1" x14ac:dyDescent="0.2">
      <c r="A142" s="73" t="str">
        <f>CONCATENATE('01_Carga'!$M$5,"_",$J142)</f>
        <v>FI__125</v>
      </c>
      <c r="B142" s="1405"/>
      <c r="C142" s="1460" t="str">
        <f>'12_P1_Lista'!T142</f>
        <v/>
      </c>
      <c r="D142" s="1461" t="str">
        <f>'12_P1_Lista'!U142</f>
        <v/>
      </c>
      <c r="E142" s="1405"/>
      <c r="F142" s="1626" t="str">
        <f t="shared" si="3"/>
        <v/>
      </c>
      <c r="G142" s="1405"/>
      <c r="H142" s="1726" t="str">
        <f>IF('14_P2_Convoca'!F143&lt;&gt;"",'14_P2_Convoca'!F143,"")</f>
        <v/>
      </c>
      <c r="I142" s="1606"/>
      <c r="J142" s="1202">
        <v>125</v>
      </c>
      <c r="K142" s="134" t="str">
        <f>IF(ISERROR(VLOOKUP($A142,Aspirantes!$A:$H,Aspirantes!$E$1,FALSE)),"",VLOOKUP($A142,Aspirantes!$A:$H,Aspirantes!$E$1,FALSE))</f>
        <v/>
      </c>
      <c r="L142" s="672" t="str">
        <f>IF(ISERROR(VLOOKUP($A142,Aspirantes!$A:$H,Aspirantes!$F$1,FALSE)),"",VLOOKUP($A142,Aspirantes!$A:$H,Aspirantes!$F$1,FALSE))</f>
        <v/>
      </c>
      <c r="M142" s="673" t="str">
        <f>IF(ISERROR(VLOOKUP($A142,Aspirantes!$A:$H,Aspirantes!$G$1,FALSE)),"",VLOOKUP($A142,Aspirantes!$A:$H,Aspirantes!$G$1,FALSE))</f>
        <v/>
      </c>
      <c r="N142" s="674" t="str">
        <f>IF(ISERROR(VLOOKUP($A142,Aspirantes!$A:$H,Aspirantes!$H$1,FALSE)),"",VLOOKUP($A142,Aspirantes!$A:$H,Aspirantes!$H$1,FALSE))</f>
        <v/>
      </c>
      <c r="O142" s="153"/>
      <c r="P142" s="756"/>
      <c r="Q142" s="759"/>
      <c r="R142" s="67" t="str">
        <f>IF(AND(Q142&lt;&gt;"",P142=""),"",IF(Q142="SÍ",'19_P2_Lista'!S142,""))</f>
        <v/>
      </c>
      <c r="S142" s="767">
        <f t="shared" si="5"/>
        <v>0</v>
      </c>
      <c r="T142" s="767">
        <f t="shared" si="4"/>
        <v>0</v>
      </c>
      <c r="U142" s="812"/>
      <c r="V142" s="825"/>
      <c r="W142" s="826"/>
      <c r="X142" s="263"/>
      <c r="Y142" s="767"/>
      <c r="Z142" s="767"/>
      <c r="AA142" s="824"/>
      <c r="AB142" s="757"/>
      <c r="AC142" s="83"/>
      <c r="AD142" s="750" t="str">
        <f>IF(R142&lt;&gt;"",'19_P2_Lista'!U142,"")</f>
        <v/>
      </c>
      <c r="AE142" s="518" t="str">
        <f>IF(R142&lt;&gt;"",'19_P2_Lista'!V142,"")</f>
        <v/>
      </c>
      <c r="AF142" s="83"/>
      <c r="AG142" s="1657"/>
      <c r="AH142" s="757"/>
      <c r="AI142" s="1442"/>
      <c r="AJ142" s="2108"/>
      <c r="AK142" s="2108"/>
      <c r="AL142" s="2108"/>
      <c r="AM142" s="2108"/>
      <c r="AN142" s="2108"/>
      <c r="AO142" s="2108"/>
      <c r="AP142" s="2108"/>
      <c r="AQ142" s="1442"/>
      <c r="AR142" s="1442"/>
      <c r="AS142" s="1442"/>
      <c r="AT142" s="1442"/>
      <c r="AU142" s="1442"/>
      <c r="AV142" s="1442"/>
      <c r="AW142" s="1442"/>
      <c r="AX142" s="1442"/>
      <c r="AY142" s="1442"/>
      <c r="AZ142" s="1442"/>
    </row>
    <row r="143" spans="1:52" s="34" customFormat="1" ht="18" customHeight="1" x14ac:dyDescent="0.2">
      <c r="A143" s="73" t="str">
        <f>CONCATENATE('01_Carga'!$M$5,"_",$J143)</f>
        <v>FI__126</v>
      </c>
      <c r="B143" s="1405"/>
      <c r="C143" s="1460" t="str">
        <f>'12_P1_Lista'!T143</f>
        <v/>
      </c>
      <c r="D143" s="1461" t="str">
        <f>'12_P1_Lista'!U143</f>
        <v/>
      </c>
      <c r="E143" s="1405"/>
      <c r="F143" s="1626" t="str">
        <f t="shared" si="3"/>
        <v/>
      </c>
      <c r="G143" s="1405"/>
      <c r="H143" s="1726" t="str">
        <f>IF('14_P2_Convoca'!F144&lt;&gt;"",'14_P2_Convoca'!F144,"")</f>
        <v/>
      </c>
      <c r="I143" s="1606"/>
      <c r="J143" s="1202">
        <v>126</v>
      </c>
      <c r="K143" s="134" t="str">
        <f>IF(ISERROR(VLOOKUP($A143,Aspirantes!$A:$H,Aspirantes!$E$1,FALSE)),"",VLOOKUP($A143,Aspirantes!$A:$H,Aspirantes!$E$1,FALSE))</f>
        <v/>
      </c>
      <c r="L143" s="672" t="str">
        <f>IF(ISERROR(VLOOKUP($A143,Aspirantes!$A:$H,Aspirantes!$F$1,FALSE)),"",VLOOKUP($A143,Aspirantes!$A:$H,Aspirantes!$F$1,FALSE))</f>
        <v/>
      </c>
      <c r="M143" s="673" t="str">
        <f>IF(ISERROR(VLOOKUP($A143,Aspirantes!$A:$H,Aspirantes!$G$1,FALSE)),"",VLOOKUP($A143,Aspirantes!$A:$H,Aspirantes!$G$1,FALSE))</f>
        <v/>
      </c>
      <c r="N143" s="674" t="str">
        <f>IF(ISERROR(VLOOKUP($A143,Aspirantes!$A:$H,Aspirantes!$H$1,FALSE)),"",VLOOKUP($A143,Aspirantes!$A:$H,Aspirantes!$H$1,FALSE))</f>
        <v/>
      </c>
      <c r="O143" s="153"/>
      <c r="P143" s="756"/>
      <c r="Q143" s="759"/>
      <c r="R143" s="67" t="str">
        <f>IF(AND(Q143&lt;&gt;"",P143=""),"",IF(Q143="SÍ",'19_P2_Lista'!S143,""))</f>
        <v/>
      </c>
      <c r="S143" s="767">
        <f t="shared" si="5"/>
        <v>0</v>
      </c>
      <c r="T143" s="767">
        <f t="shared" si="4"/>
        <v>0</v>
      </c>
      <c r="U143" s="812"/>
      <c r="V143" s="825"/>
      <c r="W143" s="826"/>
      <c r="X143" s="263"/>
      <c r="Y143" s="767"/>
      <c r="Z143" s="767"/>
      <c r="AA143" s="824"/>
      <c r="AB143" s="757"/>
      <c r="AC143" s="83"/>
      <c r="AD143" s="750" t="str">
        <f>IF(R143&lt;&gt;"",'19_P2_Lista'!U143,"")</f>
        <v/>
      </c>
      <c r="AE143" s="518" t="str">
        <f>IF(R143&lt;&gt;"",'19_P2_Lista'!V143,"")</f>
        <v/>
      </c>
      <c r="AF143" s="83"/>
      <c r="AG143" s="1657"/>
      <c r="AH143" s="757"/>
      <c r="AI143" s="1442"/>
      <c r="AJ143" s="2108"/>
      <c r="AK143" s="2108"/>
      <c r="AL143" s="2108"/>
      <c r="AM143" s="2108"/>
      <c r="AN143" s="2108"/>
      <c r="AO143" s="2108"/>
      <c r="AP143" s="2108"/>
      <c r="AQ143" s="1442"/>
      <c r="AR143" s="1442"/>
      <c r="AS143" s="1442"/>
      <c r="AT143" s="1442"/>
      <c r="AU143" s="1442"/>
      <c r="AV143" s="1442"/>
      <c r="AW143" s="1442"/>
      <c r="AX143" s="1442"/>
      <c r="AY143" s="1442"/>
      <c r="AZ143" s="1442"/>
    </row>
    <row r="144" spans="1:52" s="34" customFormat="1" ht="18" customHeight="1" x14ac:dyDescent="0.2">
      <c r="A144" s="73" t="str">
        <f>CONCATENATE('01_Carga'!$M$5,"_",$J144)</f>
        <v>FI__127</v>
      </c>
      <c r="B144" s="1405"/>
      <c r="C144" s="1460" t="str">
        <f>'12_P1_Lista'!T144</f>
        <v/>
      </c>
      <c r="D144" s="1461" t="str">
        <f>'12_P1_Lista'!U144</f>
        <v/>
      </c>
      <c r="E144" s="1405"/>
      <c r="F144" s="1626" t="str">
        <f t="shared" si="3"/>
        <v/>
      </c>
      <c r="G144" s="1405"/>
      <c r="H144" s="1726" t="str">
        <f>IF('14_P2_Convoca'!F145&lt;&gt;"",'14_P2_Convoca'!F145,"")</f>
        <v/>
      </c>
      <c r="I144" s="1606"/>
      <c r="J144" s="1202">
        <v>127</v>
      </c>
      <c r="K144" s="134" t="str">
        <f>IF(ISERROR(VLOOKUP($A144,Aspirantes!$A:$H,Aspirantes!$E$1,FALSE)),"",VLOOKUP($A144,Aspirantes!$A:$H,Aspirantes!$E$1,FALSE))</f>
        <v/>
      </c>
      <c r="L144" s="672" t="str">
        <f>IF(ISERROR(VLOOKUP($A144,Aspirantes!$A:$H,Aspirantes!$F$1,FALSE)),"",VLOOKUP($A144,Aspirantes!$A:$H,Aspirantes!$F$1,FALSE))</f>
        <v/>
      </c>
      <c r="M144" s="673" t="str">
        <f>IF(ISERROR(VLOOKUP($A144,Aspirantes!$A:$H,Aspirantes!$G$1,FALSE)),"",VLOOKUP($A144,Aspirantes!$A:$H,Aspirantes!$G$1,FALSE))</f>
        <v/>
      </c>
      <c r="N144" s="674" t="str">
        <f>IF(ISERROR(VLOOKUP($A144,Aspirantes!$A:$H,Aspirantes!$H$1,FALSE)),"",VLOOKUP($A144,Aspirantes!$A:$H,Aspirantes!$H$1,FALSE))</f>
        <v/>
      </c>
      <c r="O144" s="153"/>
      <c r="P144" s="756"/>
      <c r="Q144" s="759"/>
      <c r="R144" s="67" t="str">
        <f>IF(AND(Q144&lt;&gt;"",P144=""),"",IF(Q144="SÍ",'19_P2_Lista'!S144,""))</f>
        <v/>
      </c>
      <c r="S144" s="767">
        <f t="shared" si="5"/>
        <v>0</v>
      </c>
      <c r="T144" s="767">
        <f t="shared" si="4"/>
        <v>0</v>
      </c>
      <c r="U144" s="812"/>
      <c r="V144" s="825"/>
      <c r="W144" s="826"/>
      <c r="X144" s="263"/>
      <c r="Y144" s="767"/>
      <c r="Z144" s="767"/>
      <c r="AA144" s="824"/>
      <c r="AB144" s="757"/>
      <c r="AC144" s="83"/>
      <c r="AD144" s="750" t="str">
        <f>IF(R144&lt;&gt;"",'19_P2_Lista'!U144,"")</f>
        <v/>
      </c>
      <c r="AE144" s="518" t="str">
        <f>IF(R144&lt;&gt;"",'19_P2_Lista'!V144,"")</f>
        <v/>
      </c>
      <c r="AF144" s="83"/>
      <c r="AG144" s="1657"/>
      <c r="AH144" s="757"/>
      <c r="AI144" s="1442"/>
      <c r="AJ144" s="2108"/>
      <c r="AK144" s="2108"/>
      <c r="AL144" s="2108"/>
      <c r="AM144" s="2108"/>
      <c r="AN144" s="2108"/>
      <c r="AO144" s="2108"/>
      <c r="AP144" s="2108"/>
      <c r="AQ144" s="1442"/>
      <c r="AR144" s="1442"/>
      <c r="AS144" s="1442"/>
      <c r="AT144" s="1442"/>
      <c r="AU144" s="1442"/>
      <c r="AV144" s="1442"/>
      <c r="AW144" s="1442"/>
      <c r="AX144" s="1442"/>
      <c r="AY144" s="1442"/>
      <c r="AZ144" s="1442"/>
    </row>
    <row r="145" spans="1:52" s="34" customFormat="1" ht="18" customHeight="1" x14ac:dyDescent="0.2">
      <c r="A145" s="73" t="str">
        <f>CONCATENATE('01_Carga'!$M$5,"_",$J145)</f>
        <v>FI__128</v>
      </c>
      <c r="B145" s="1405"/>
      <c r="C145" s="1460" t="str">
        <f>'12_P1_Lista'!T145</f>
        <v/>
      </c>
      <c r="D145" s="1461" t="str">
        <f>'12_P1_Lista'!U145</f>
        <v/>
      </c>
      <c r="E145" s="1405"/>
      <c r="F145" s="1626" t="str">
        <f t="shared" si="3"/>
        <v/>
      </c>
      <c r="G145" s="1405"/>
      <c r="H145" s="1726" t="str">
        <f>IF('14_P2_Convoca'!F146&lt;&gt;"",'14_P2_Convoca'!F146,"")</f>
        <v/>
      </c>
      <c r="I145" s="1606"/>
      <c r="J145" s="1202">
        <v>128</v>
      </c>
      <c r="K145" s="134" t="str">
        <f>IF(ISERROR(VLOOKUP($A145,Aspirantes!$A:$H,Aspirantes!$E$1,FALSE)),"",VLOOKUP($A145,Aspirantes!$A:$H,Aspirantes!$E$1,FALSE))</f>
        <v/>
      </c>
      <c r="L145" s="672" t="str">
        <f>IF(ISERROR(VLOOKUP($A145,Aspirantes!$A:$H,Aspirantes!$F$1,FALSE)),"",VLOOKUP($A145,Aspirantes!$A:$H,Aspirantes!$F$1,FALSE))</f>
        <v/>
      </c>
      <c r="M145" s="673" t="str">
        <f>IF(ISERROR(VLOOKUP($A145,Aspirantes!$A:$H,Aspirantes!$G$1,FALSE)),"",VLOOKUP($A145,Aspirantes!$A:$H,Aspirantes!$G$1,FALSE))</f>
        <v/>
      </c>
      <c r="N145" s="674" t="str">
        <f>IF(ISERROR(VLOOKUP($A145,Aspirantes!$A:$H,Aspirantes!$H$1,FALSE)),"",VLOOKUP($A145,Aspirantes!$A:$H,Aspirantes!$H$1,FALSE))</f>
        <v/>
      </c>
      <c r="O145" s="153"/>
      <c r="P145" s="756"/>
      <c r="Q145" s="759"/>
      <c r="R145" s="67" t="str">
        <f>IF(AND(Q145&lt;&gt;"",P145=""),"",IF(Q145="SÍ",'19_P2_Lista'!S145,""))</f>
        <v/>
      </c>
      <c r="S145" s="767">
        <f t="shared" si="5"/>
        <v>0</v>
      </c>
      <c r="T145" s="767">
        <f t="shared" si="4"/>
        <v>0</v>
      </c>
      <c r="U145" s="812"/>
      <c r="V145" s="825"/>
      <c r="W145" s="826"/>
      <c r="X145" s="263"/>
      <c r="Y145" s="767"/>
      <c r="Z145" s="767"/>
      <c r="AA145" s="824"/>
      <c r="AB145" s="757"/>
      <c r="AC145" s="83"/>
      <c r="AD145" s="750" t="str">
        <f>IF(R145&lt;&gt;"",'19_P2_Lista'!U145,"")</f>
        <v/>
      </c>
      <c r="AE145" s="518" t="str">
        <f>IF(R145&lt;&gt;"",'19_P2_Lista'!V145,"")</f>
        <v/>
      </c>
      <c r="AF145" s="83"/>
      <c r="AG145" s="1657"/>
      <c r="AH145" s="757"/>
      <c r="AI145" s="1442"/>
      <c r="AJ145" s="2108"/>
      <c r="AK145" s="2108"/>
      <c r="AL145" s="2108"/>
      <c r="AM145" s="2108"/>
      <c r="AN145" s="2108"/>
      <c r="AO145" s="2108"/>
      <c r="AP145" s="2108"/>
      <c r="AQ145" s="1442"/>
      <c r="AR145" s="1442"/>
      <c r="AS145" s="1442"/>
      <c r="AT145" s="1442"/>
      <c r="AU145" s="1442"/>
      <c r="AV145" s="1442"/>
      <c r="AW145" s="1442"/>
      <c r="AX145" s="1442"/>
      <c r="AY145" s="1442"/>
      <c r="AZ145" s="1442"/>
    </row>
    <row r="146" spans="1:52" s="34" customFormat="1" ht="18" customHeight="1" x14ac:dyDescent="0.2">
      <c r="A146" s="73" t="str">
        <f>CONCATENATE('01_Carga'!$M$5,"_",$J146)</f>
        <v>FI__129</v>
      </c>
      <c r="B146" s="1405"/>
      <c r="C146" s="1460" t="str">
        <f>'12_P1_Lista'!T146</f>
        <v/>
      </c>
      <c r="D146" s="1461" t="str">
        <f>'12_P1_Lista'!U146</f>
        <v/>
      </c>
      <c r="E146" s="1405"/>
      <c r="F146" s="1626" t="str">
        <f t="shared" si="3"/>
        <v/>
      </c>
      <c r="G146" s="1405"/>
      <c r="H146" s="1726" t="str">
        <f>IF('14_P2_Convoca'!F147&lt;&gt;"",'14_P2_Convoca'!F147,"")</f>
        <v/>
      </c>
      <c r="I146" s="1606"/>
      <c r="J146" s="1202">
        <v>129</v>
      </c>
      <c r="K146" s="134" t="str">
        <f>IF(ISERROR(VLOOKUP($A146,Aspirantes!$A:$H,Aspirantes!$E$1,FALSE)),"",VLOOKUP($A146,Aspirantes!$A:$H,Aspirantes!$E$1,FALSE))</f>
        <v/>
      </c>
      <c r="L146" s="672" t="str">
        <f>IF(ISERROR(VLOOKUP($A146,Aspirantes!$A:$H,Aspirantes!$F$1,FALSE)),"",VLOOKUP($A146,Aspirantes!$A:$H,Aspirantes!$F$1,FALSE))</f>
        <v/>
      </c>
      <c r="M146" s="673" t="str">
        <f>IF(ISERROR(VLOOKUP($A146,Aspirantes!$A:$H,Aspirantes!$G$1,FALSE)),"",VLOOKUP($A146,Aspirantes!$A:$H,Aspirantes!$G$1,FALSE))</f>
        <v/>
      </c>
      <c r="N146" s="674" t="str">
        <f>IF(ISERROR(VLOOKUP($A146,Aspirantes!$A:$H,Aspirantes!$H$1,FALSE)),"",VLOOKUP($A146,Aspirantes!$A:$H,Aspirantes!$H$1,FALSE))</f>
        <v/>
      </c>
      <c r="O146" s="153"/>
      <c r="P146" s="756"/>
      <c r="Q146" s="759"/>
      <c r="R146" s="67" t="str">
        <f>IF(AND(Q146&lt;&gt;"",P146=""),"",IF(Q146="SÍ",'19_P2_Lista'!S146,""))</f>
        <v/>
      </c>
      <c r="S146" s="767">
        <f t="shared" si="5"/>
        <v>0</v>
      </c>
      <c r="T146" s="767">
        <f t="shared" si="4"/>
        <v>0</v>
      </c>
      <c r="U146" s="812"/>
      <c r="V146" s="825"/>
      <c r="W146" s="826"/>
      <c r="X146" s="263"/>
      <c r="Y146" s="767"/>
      <c r="Z146" s="767"/>
      <c r="AA146" s="824"/>
      <c r="AB146" s="757"/>
      <c r="AC146" s="83"/>
      <c r="AD146" s="750" t="str">
        <f>IF(R146&lt;&gt;"",'19_P2_Lista'!U146,"")</f>
        <v/>
      </c>
      <c r="AE146" s="518" t="str">
        <f>IF(R146&lt;&gt;"",'19_P2_Lista'!V146,"")</f>
        <v/>
      </c>
      <c r="AF146" s="83"/>
      <c r="AG146" s="1657"/>
      <c r="AH146" s="757"/>
      <c r="AI146" s="1442"/>
      <c r="AJ146" s="2108"/>
      <c r="AK146" s="2108"/>
      <c r="AL146" s="2108"/>
      <c r="AM146" s="2108"/>
      <c r="AN146" s="2108"/>
      <c r="AO146" s="2108"/>
      <c r="AP146" s="2108"/>
      <c r="AQ146" s="1442"/>
      <c r="AR146" s="1442"/>
      <c r="AS146" s="1442"/>
      <c r="AT146" s="1442"/>
      <c r="AU146" s="1442"/>
      <c r="AV146" s="1442"/>
      <c r="AW146" s="1442"/>
      <c r="AX146" s="1442"/>
      <c r="AY146" s="1442"/>
      <c r="AZ146" s="1442"/>
    </row>
    <row r="147" spans="1:52" s="34" customFormat="1" ht="18" customHeight="1" x14ac:dyDescent="0.2">
      <c r="A147" s="73" t="str">
        <f>CONCATENATE('01_Carga'!$M$5,"_",$J147)</f>
        <v>FI__130</v>
      </c>
      <c r="B147" s="1405"/>
      <c r="C147" s="1460" t="str">
        <f>'12_P1_Lista'!T147</f>
        <v/>
      </c>
      <c r="D147" s="1461" t="str">
        <f>'12_P1_Lista'!U147</f>
        <v/>
      </c>
      <c r="E147" s="1405"/>
      <c r="F147" s="1626" t="str">
        <f t="shared" ref="F147:F167" si="6">IF(P147&lt;&gt;"","al","")</f>
        <v/>
      </c>
      <c r="G147" s="1405"/>
      <c r="H147" s="1726" t="str">
        <f>IF('14_P2_Convoca'!F148&lt;&gt;"",'14_P2_Convoca'!F148,"")</f>
        <v/>
      </c>
      <c r="I147" s="1606"/>
      <c r="J147" s="1202">
        <v>130</v>
      </c>
      <c r="K147" s="134" t="str">
        <f>IF(ISERROR(VLOOKUP($A147,Aspirantes!$A:$H,Aspirantes!$E$1,FALSE)),"",VLOOKUP($A147,Aspirantes!$A:$H,Aspirantes!$E$1,FALSE))</f>
        <v/>
      </c>
      <c r="L147" s="672" t="str">
        <f>IF(ISERROR(VLOOKUP($A147,Aspirantes!$A:$H,Aspirantes!$F$1,FALSE)),"",VLOOKUP($A147,Aspirantes!$A:$H,Aspirantes!$F$1,FALSE))</f>
        <v/>
      </c>
      <c r="M147" s="673" t="str">
        <f>IF(ISERROR(VLOOKUP($A147,Aspirantes!$A:$H,Aspirantes!$G$1,FALSE)),"",VLOOKUP($A147,Aspirantes!$A:$H,Aspirantes!$G$1,FALSE))</f>
        <v/>
      </c>
      <c r="N147" s="674" t="str">
        <f>IF(ISERROR(VLOOKUP($A147,Aspirantes!$A:$H,Aspirantes!$H$1,FALSE)),"",VLOOKUP($A147,Aspirantes!$A:$H,Aspirantes!$H$1,FALSE))</f>
        <v/>
      </c>
      <c r="O147" s="153"/>
      <c r="P147" s="756"/>
      <c r="Q147" s="759"/>
      <c r="R147" s="67" t="str">
        <f>IF(AND(Q147&lt;&gt;"",P147=""),"",IF(Q147="SÍ",'19_P2_Lista'!S147,""))</f>
        <v/>
      </c>
      <c r="S147" s="767">
        <f t="shared" si="5"/>
        <v>0</v>
      </c>
      <c r="T147" s="767">
        <f t="shared" ref="T147:T167" si="7">IF(AND(Q147&lt;&gt;"",P147=""),1,0)</f>
        <v>0</v>
      </c>
      <c r="U147" s="812"/>
      <c r="V147" s="825"/>
      <c r="W147" s="826"/>
      <c r="X147" s="263"/>
      <c r="Y147" s="767"/>
      <c r="Z147" s="767"/>
      <c r="AA147" s="824"/>
      <c r="AB147" s="757"/>
      <c r="AC147" s="83"/>
      <c r="AD147" s="750" t="str">
        <f>IF(R147&lt;&gt;"",'19_P2_Lista'!U147,"")</f>
        <v/>
      </c>
      <c r="AE147" s="518" t="str">
        <f>IF(R147&lt;&gt;"",'19_P2_Lista'!V147,"")</f>
        <v/>
      </c>
      <c r="AF147" s="83"/>
      <c r="AG147" s="1657"/>
      <c r="AH147" s="757"/>
      <c r="AI147" s="1442"/>
      <c r="AJ147" s="2108"/>
      <c r="AK147" s="2108"/>
      <c r="AL147" s="2108"/>
      <c r="AM147" s="2108"/>
      <c r="AN147" s="2108"/>
      <c r="AO147" s="2108"/>
      <c r="AP147" s="2108"/>
      <c r="AQ147" s="1442"/>
      <c r="AR147" s="1442"/>
      <c r="AS147" s="1442"/>
      <c r="AT147" s="1442"/>
      <c r="AU147" s="1442"/>
      <c r="AV147" s="1442"/>
      <c r="AW147" s="1442"/>
      <c r="AX147" s="1442"/>
      <c r="AY147" s="1442"/>
      <c r="AZ147" s="1442"/>
    </row>
    <row r="148" spans="1:52" s="34" customFormat="1" ht="18" customHeight="1" x14ac:dyDescent="0.2">
      <c r="A148" s="73" t="str">
        <f>CONCATENATE('01_Carga'!$M$5,"_",$J148)</f>
        <v>FI__131</v>
      </c>
      <c r="B148" s="1405"/>
      <c r="C148" s="1460" t="str">
        <f>'12_P1_Lista'!T148</f>
        <v/>
      </c>
      <c r="D148" s="1461" t="str">
        <f>'12_P1_Lista'!U148</f>
        <v/>
      </c>
      <c r="E148" s="1405"/>
      <c r="F148" s="1626" t="str">
        <f t="shared" si="6"/>
        <v/>
      </c>
      <c r="G148" s="1405"/>
      <c r="H148" s="1726" t="str">
        <f>IF('14_P2_Convoca'!F149&lt;&gt;"",'14_P2_Convoca'!F149,"")</f>
        <v/>
      </c>
      <c r="I148" s="1606"/>
      <c r="J148" s="1202">
        <v>131</v>
      </c>
      <c r="K148" s="134" t="str">
        <f>IF(ISERROR(VLOOKUP($A148,Aspirantes!$A:$H,Aspirantes!$E$1,FALSE)),"",VLOOKUP($A148,Aspirantes!$A:$H,Aspirantes!$E$1,FALSE))</f>
        <v/>
      </c>
      <c r="L148" s="672" t="str">
        <f>IF(ISERROR(VLOOKUP($A148,Aspirantes!$A:$H,Aspirantes!$F$1,FALSE)),"",VLOOKUP($A148,Aspirantes!$A:$H,Aspirantes!$F$1,FALSE))</f>
        <v/>
      </c>
      <c r="M148" s="673" t="str">
        <f>IF(ISERROR(VLOOKUP($A148,Aspirantes!$A:$H,Aspirantes!$G$1,FALSE)),"",VLOOKUP($A148,Aspirantes!$A:$H,Aspirantes!$G$1,FALSE))</f>
        <v/>
      </c>
      <c r="N148" s="674" t="str">
        <f>IF(ISERROR(VLOOKUP($A148,Aspirantes!$A:$H,Aspirantes!$H$1,FALSE)),"",VLOOKUP($A148,Aspirantes!$A:$H,Aspirantes!$H$1,FALSE))</f>
        <v/>
      </c>
      <c r="O148" s="153"/>
      <c r="P148" s="756"/>
      <c r="Q148" s="759"/>
      <c r="R148" s="67" t="str">
        <f>IF(AND(Q148&lt;&gt;"",P148=""),"",IF(Q148="SÍ",'19_P2_Lista'!S148,""))</f>
        <v/>
      </c>
      <c r="S148" s="767">
        <f t="shared" si="5"/>
        <v>0</v>
      </c>
      <c r="T148" s="767">
        <f t="shared" si="7"/>
        <v>0</v>
      </c>
      <c r="U148" s="812"/>
      <c r="V148" s="825"/>
      <c r="W148" s="826"/>
      <c r="X148" s="263"/>
      <c r="Y148" s="767"/>
      <c r="Z148" s="767"/>
      <c r="AA148" s="824"/>
      <c r="AB148" s="757"/>
      <c r="AC148" s="83"/>
      <c r="AD148" s="750" t="str">
        <f>IF(R148&lt;&gt;"",'19_P2_Lista'!U148,"")</f>
        <v/>
      </c>
      <c r="AE148" s="518" t="str">
        <f>IF(R148&lt;&gt;"",'19_P2_Lista'!V148,"")</f>
        <v/>
      </c>
      <c r="AF148" s="83"/>
      <c r="AG148" s="1657"/>
      <c r="AH148" s="757"/>
      <c r="AI148" s="1442"/>
      <c r="AJ148" s="2108"/>
      <c r="AK148" s="2108"/>
      <c r="AL148" s="2108"/>
      <c r="AM148" s="2108"/>
      <c r="AN148" s="2108"/>
      <c r="AO148" s="2108"/>
      <c r="AP148" s="2108"/>
      <c r="AQ148" s="1442"/>
      <c r="AR148" s="1442"/>
      <c r="AS148" s="1442"/>
      <c r="AT148" s="1442"/>
      <c r="AU148" s="1442"/>
      <c r="AV148" s="1442"/>
      <c r="AW148" s="1442"/>
      <c r="AX148" s="1442"/>
      <c r="AY148" s="1442"/>
      <c r="AZ148" s="1442"/>
    </row>
    <row r="149" spans="1:52" s="34" customFormat="1" ht="18" customHeight="1" x14ac:dyDescent="0.2">
      <c r="A149" s="73" t="str">
        <f>CONCATENATE('01_Carga'!$M$5,"_",$J149)</f>
        <v>FI__132</v>
      </c>
      <c r="B149" s="1405"/>
      <c r="C149" s="1460" t="str">
        <f>'12_P1_Lista'!T149</f>
        <v/>
      </c>
      <c r="D149" s="1461" t="str">
        <f>'12_P1_Lista'!U149</f>
        <v/>
      </c>
      <c r="E149" s="1405"/>
      <c r="F149" s="1626" t="str">
        <f t="shared" si="6"/>
        <v/>
      </c>
      <c r="G149" s="1405"/>
      <c r="H149" s="1726" t="str">
        <f>IF('14_P2_Convoca'!F150&lt;&gt;"",'14_P2_Convoca'!F150,"")</f>
        <v/>
      </c>
      <c r="I149" s="1606"/>
      <c r="J149" s="1202">
        <v>132</v>
      </c>
      <c r="K149" s="134" t="str">
        <f>IF(ISERROR(VLOOKUP($A149,Aspirantes!$A:$H,Aspirantes!$E$1,FALSE)),"",VLOOKUP($A149,Aspirantes!$A:$H,Aspirantes!$E$1,FALSE))</f>
        <v/>
      </c>
      <c r="L149" s="672" t="str">
        <f>IF(ISERROR(VLOOKUP($A149,Aspirantes!$A:$H,Aspirantes!$F$1,FALSE)),"",VLOOKUP($A149,Aspirantes!$A:$H,Aspirantes!$F$1,FALSE))</f>
        <v/>
      </c>
      <c r="M149" s="673" t="str">
        <f>IF(ISERROR(VLOOKUP($A149,Aspirantes!$A:$H,Aspirantes!$G$1,FALSE)),"",VLOOKUP($A149,Aspirantes!$A:$H,Aspirantes!$G$1,FALSE))</f>
        <v/>
      </c>
      <c r="N149" s="674" t="str">
        <f>IF(ISERROR(VLOOKUP($A149,Aspirantes!$A:$H,Aspirantes!$H$1,FALSE)),"",VLOOKUP($A149,Aspirantes!$A:$H,Aspirantes!$H$1,FALSE))</f>
        <v/>
      </c>
      <c r="O149" s="153"/>
      <c r="P149" s="756"/>
      <c r="Q149" s="759"/>
      <c r="R149" s="67" t="str">
        <f>IF(AND(Q149&lt;&gt;"",P149=""),"",IF(Q149="SÍ",'19_P2_Lista'!S149,""))</f>
        <v/>
      </c>
      <c r="S149" s="767">
        <f t="shared" ref="S149:S167" si="8">IF(AND(Q149="SÍ",R149&lt;&gt;""),IF(R149&lt;=P149,1,0),0)</f>
        <v>0</v>
      </c>
      <c r="T149" s="767">
        <f t="shared" si="7"/>
        <v>0</v>
      </c>
      <c r="U149" s="812"/>
      <c r="V149" s="825"/>
      <c r="W149" s="826"/>
      <c r="X149" s="263"/>
      <c r="Y149" s="767"/>
      <c r="Z149" s="767"/>
      <c r="AA149" s="824"/>
      <c r="AB149" s="757"/>
      <c r="AC149" s="83"/>
      <c r="AD149" s="750" t="str">
        <f>IF(R149&lt;&gt;"",'19_P2_Lista'!U149,"")</f>
        <v/>
      </c>
      <c r="AE149" s="518" t="str">
        <f>IF(R149&lt;&gt;"",'19_P2_Lista'!V149,"")</f>
        <v/>
      </c>
      <c r="AF149" s="83"/>
      <c r="AG149" s="1657"/>
      <c r="AH149" s="757"/>
      <c r="AI149" s="1442"/>
      <c r="AJ149" s="2108"/>
      <c r="AK149" s="2108"/>
      <c r="AL149" s="2108"/>
      <c r="AM149" s="2108"/>
      <c r="AN149" s="2108"/>
      <c r="AO149" s="2108"/>
      <c r="AP149" s="2108"/>
      <c r="AQ149" s="1442"/>
      <c r="AR149" s="1442"/>
      <c r="AS149" s="1442"/>
      <c r="AT149" s="1442"/>
      <c r="AU149" s="1442"/>
      <c r="AV149" s="1442"/>
      <c r="AW149" s="1442"/>
      <c r="AX149" s="1442"/>
      <c r="AY149" s="1442"/>
      <c r="AZ149" s="1442"/>
    </row>
    <row r="150" spans="1:52" s="34" customFormat="1" ht="18" customHeight="1" x14ac:dyDescent="0.2">
      <c r="A150" s="73" t="str">
        <f>CONCATENATE('01_Carga'!$M$5,"_",$J150)</f>
        <v>FI__133</v>
      </c>
      <c r="B150" s="1405"/>
      <c r="C150" s="1460" t="str">
        <f>'12_P1_Lista'!T150</f>
        <v/>
      </c>
      <c r="D150" s="1461" t="str">
        <f>'12_P1_Lista'!U150</f>
        <v/>
      </c>
      <c r="E150" s="1405"/>
      <c r="F150" s="1626" t="str">
        <f t="shared" si="6"/>
        <v/>
      </c>
      <c r="G150" s="1405"/>
      <c r="H150" s="1726" t="str">
        <f>IF('14_P2_Convoca'!F151&lt;&gt;"",'14_P2_Convoca'!F151,"")</f>
        <v/>
      </c>
      <c r="I150" s="1606"/>
      <c r="J150" s="1202">
        <v>133</v>
      </c>
      <c r="K150" s="134" t="str">
        <f>IF(ISERROR(VLOOKUP($A150,Aspirantes!$A:$H,Aspirantes!$E$1,FALSE)),"",VLOOKUP($A150,Aspirantes!$A:$H,Aspirantes!$E$1,FALSE))</f>
        <v/>
      </c>
      <c r="L150" s="672" t="str">
        <f>IF(ISERROR(VLOOKUP($A150,Aspirantes!$A:$H,Aspirantes!$F$1,FALSE)),"",VLOOKUP($A150,Aspirantes!$A:$H,Aspirantes!$F$1,FALSE))</f>
        <v/>
      </c>
      <c r="M150" s="673" t="str">
        <f>IF(ISERROR(VLOOKUP($A150,Aspirantes!$A:$H,Aspirantes!$G$1,FALSE)),"",VLOOKUP($A150,Aspirantes!$A:$H,Aspirantes!$G$1,FALSE))</f>
        <v/>
      </c>
      <c r="N150" s="674" t="str">
        <f>IF(ISERROR(VLOOKUP($A150,Aspirantes!$A:$H,Aspirantes!$H$1,FALSE)),"",VLOOKUP($A150,Aspirantes!$A:$H,Aspirantes!$H$1,FALSE))</f>
        <v/>
      </c>
      <c r="O150" s="153"/>
      <c r="P150" s="756"/>
      <c r="Q150" s="759"/>
      <c r="R150" s="67" t="str">
        <f>IF(AND(Q150&lt;&gt;"",P150=""),"",IF(Q150="SÍ",'19_P2_Lista'!S150,""))</f>
        <v/>
      </c>
      <c r="S150" s="767">
        <f t="shared" si="8"/>
        <v>0</v>
      </c>
      <c r="T150" s="767">
        <f t="shared" si="7"/>
        <v>0</v>
      </c>
      <c r="U150" s="812"/>
      <c r="V150" s="825"/>
      <c r="W150" s="826"/>
      <c r="X150" s="263"/>
      <c r="Y150" s="767"/>
      <c r="Z150" s="767"/>
      <c r="AA150" s="824"/>
      <c r="AB150" s="757"/>
      <c r="AC150" s="83"/>
      <c r="AD150" s="750" t="str">
        <f>IF(R150&lt;&gt;"",'19_P2_Lista'!U150,"")</f>
        <v/>
      </c>
      <c r="AE150" s="518" t="str">
        <f>IF(R150&lt;&gt;"",'19_P2_Lista'!V150,"")</f>
        <v/>
      </c>
      <c r="AF150" s="83"/>
      <c r="AG150" s="1657"/>
      <c r="AH150" s="757"/>
      <c r="AI150" s="1442"/>
      <c r="AJ150" s="2108"/>
      <c r="AK150" s="2108"/>
      <c r="AL150" s="2108"/>
      <c r="AM150" s="2108"/>
      <c r="AN150" s="2108"/>
      <c r="AO150" s="2108"/>
      <c r="AP150" s="2108"/>
      <c r="AQ150" s="1442"/>
      <c r="AR150" s="1442"/>
      <c r="AS150" s="1442"/>
      <c r="AT150" s="1442"/>
      <c r="AU150" s="1442"/>
      <c r="AV150" s="1442"/>
      <c r="AW150" s="1442"/>
      <c r="AX150" s="1442"/>
      <c r="AY150" s="1442"/>
      <c r="AZ150" s="1442"/>
    </row>
    <row r="151" spans="1:52" s="34" customFormat="1" ht="18" customHeight="1" x14ac:dyDescent="0.2">
      <c r="A151" s="73" t="str">
        <f>CONCATENATE('01_Carga'!$M$5,"_",$J151)</f>
        <v>FI__134</v>
      </c>
      <c r="B151" s="1405"/>
      <c r="C151" s="1460" t="str">
        <f>'12_P1_Lista'!T151</f>
        <v/>
      </c>
      <c r="D151" s="1461" t="str">
        <f>'12_P1_Lista'!U151</f>
        <v/>
      </c>
      <c r="E151" s="1405"/>
      <c r="F151" s="1626" t="str">
        <f t="shared" si="6"/>
        <v/>
      </c>
      <c r="G151" s="1405"/>
      <c r="H151" s="1726" t="str">
        <f>IF('14_P2_Convoca'!F152&lt;&gt;"",'14_P2_Convoca'!F152,"")</f>
        <v/>
      </c>
      <c r="I151" s="1606"/>
      <c r="J151" s="1202">
        <v>134</v>
      </c>
      <c r="K151" s="134" t="str">
        <f>IF(ISERROR(VLOOKUP($A151,Aspirantes!$A:$H,Aspirantes!$E$1,FALSE)),"",VLOOKUP($A151,Aspirantes!$A:$H,Aspirantes!$E$1,FALSE))</f>
        <v/>
      </c>
      <c r="L151" s="672" t="str">
        <f>IF(ISERROR(VLOOKUP($A151,Aspirantes!$A:$H,Aspirantes!$F$1,FALSE)),"",VLOOKUP($A151,Aspirantes!$A:$H,Aspirantes!$F$1,FALSE))</f>
        <v/>
      </c>
      <c r="M151" s="673" t="str">
        <f>IF(ISERROR(VLOOKUP($A151,Aspirantes!$A:$H,Aspirantes!$G$1,FALSE)),"",VLOOKUP($A151,Aspirantes!$A:$H,Aspirantes!$G$1,FALSE))</f>
        <v/>
      </c>
      <c r="N151" s="674" t="str">
        <f>IF(ISERROR(VLOOKUP($A151,Aspirantes!$A:$H,Aspirantes!$H$1,FALSE)),"",VLOOKUP($A151,Aspirantes!$A:$H,Aspirantes!$H$1,FALSE))</f>
        <v/>
      </c>
      <c r="O151" s="153"/>
      <c r="P151" s="756"/>
      <c r="Q151" s="759"/>
      <c r="R151" s="67" t="str">
        <f>IF(AND(Q151&lt;&gt;"",P151=""),"",IF(Q151="SÍ",'19_P2_Lista'!S151,""))</f>
        <v/>
      </c>
      <c r="S151" s="767">
        <f t="shared" si="8"/>
        <v>0</v>
      </c>
      <c r="T151" s="767">
        <f t="shared" si="7"/>
        <v>0</v>
      </c>
      <c r="U151" s="812"/>
      <c r="V151" s="825"/>
      <c r="W151" s="826"/>
      <c r="X151" s="263"/>
      <c r="Y151" s="767"/>
      <c r="Z151" s="767"/>
      <c r="AA151" s="824"/>
      <c r="AB151" s="757"/>
      <c r="AC151" s="83"/>
      <c r="AD151" s="750" t="str">
        <f>IF(R151&lt;&gt;"",'19_P2_Lista'!U151,"")</f>
        <v/>
      </c>
      <c r="AE151" s="518" t="str">
        <f>IF(R151&lt;&gt;"",'19_P2_Lista'!V151,"")</f>
        <v/>
      </c>
      <c r="AF151" s="83"/>
      <c r="AG151" s="1657"/>
      <c r="AH151" s="757"/>
      <c r="AI151" s="1442"/>
      <c r="AJ151" s="2108"/>
      <c r="AK151" s="2108"/>
      <c r="AL151" s="2108"/>
      <c r="AM151" s="2108"/>
      <c r="AN151" s="2108"/>
      <c r="AO151" s="2108"/>
      <c r="AP151" s="2108"/>
      <c r="AQ151" s="1442"/>
      <c r="AR151" s="1442"/>
      <c r="AS151" s="1442"/>
      <c r="AT151" s="1442"/>
      <c r="AU151" s="1442"/>
      <c r="AV151" s="1442"/>
      <c r="AW151" s="1442"/>
      <c r="AX151" s="1442"/>
      <c r="AY151" s="1442"/>
      <c r="AZ151" s="1442"/>
    </row>
    <row r="152" spans="1:52" s="34" customFormat="1" ht="18" customHeight="1" x14ac:dyDescent="0.2">
      <c r="A152" s="73" t="str">
        <f>CONCATENATE('01_Carga'!$M$5,"_",$J152)</f>
        <v>FI__135</v>
      </c>
      <c r="B152" s="1405"/>
      <c r="C152" s="1460" t="str">
        <f>'12_P1_Lista'!T152</f>
        <v/>
      </c>
      <c r="D152" s="1461" t="str">
        <f>'12_P1_Lista'!U152</f>
        <v/>
      </c>
      <c r="E152" s="1405"/>
      <c r="F152" s="1626" t="str">
        <f t="shared" si="6"/>
        <v/>
      </c>
      <c r="G152" s="1405"/>
      <c r="H152" s="1726" t="str">
        <f>IF('14_P2_Convoca'!F153&lt;&gt;"",'14_P2_Convoca'!F153,"")</f>
        <v/>
      </c>
      <c r="I152" s="1606"/>
      <c r="J152" s="1202">
        <v>135</v>
      </c>
      <c r="K152" s="134" t="str">
        <f>IF(ISERROR(VLOOKUP($A152,Aspirantes!$A:$H,Aspirantes!$E$1,FALSE)),"",VLOOKUP($A152,Aspirantes!$A:$H,Aspirantes!$E$1,FALSE))</f>
        <v/>
      </c>
      <c r="L152" s="672" t="str">
        <f>IF(ISERROR(VLOOKUP($A152,Aspirantes!$A:$H,Aspirantes!$F$1,FALSE)),"",VLOOKUP($A152,Aspirantes!$A:$H,Aspirantes!$F$1,FALSE))</f>
        <v/>
      </c>
      <c r="M152" s="673" t="str">
        <f>IF(ISERROR(VLOOKUP($A152,Aspirantes!$A:$H,Aspirantes!$G$1,FALSE)),"",VLOOKUP($A152,Aspirantes!$A:$H,Aspirantes!$G$1,FALSE))</f>
        <v/>
      </c>
      <c r="N152" s="674" t="str">
        <f>IF(ISERROR(VLOOKUP($A152,Aspirantes!$A:$H,Aspirantes!$H$1,FALSE)),"",VLOOKUP($A152,Aspirantes!$A:$H,Aspirantes!$H$1,FALSE))</f>
        <v/>
      </c>
      <c r="O152" s="153"/>
      <c r="P152" s="756"/>
      <c r="Q152" s="759"/>
      <c r="R152" s="67" t="str">
        <f>IF(AND(Q152&lt;&gt;"",P152=""),"",IF(Q152="SÍ",'19_P2_Lista'!S152,""))</f>
        <v/>
      </c>
      <c r="S152" s="767">
        <f t="shared" si="8"/>
        <v>0</v>
      </c>
      <c r="T152" s="767">
        <f t="shared" si="7"/>
        <v>0</v>
      </c>
      <c r="U152" s="812"/>
      <c r="V152" s="825"/>
      <c r="W152" s="826"/>
      <c r="X152" s="263"/>
      <c r="Y152" s="767"/>
      <c r="Z152" s="767"/>
      <c r="AA152" s="824"/>
      <c r="AB152" s="757"/>
      <c r="AC152" s="83"/>
      <c r="AD152" s="750" t="str">
        <f>IF(R152&lt;&gt;"",'19_P2_Lista'!U152,"")</f>
        <v/>
      </c>
      <c r="AE152" s="518" t="str">
        <f>IF(R152&lt;&gt;"",'19_P2_Lista'!V152,"")</f>
        <v/>
      </c>
      <c r="AF152" s="83"/>
      <c r="AG152" s="1657"/>
      <c r="AH152" s="757"/>
      <c r="AI152" s="1442"/>
      <c r="AJ152" s="2108"/>
      <c r="AK152" s="2108"/>
      <c r="AL152" s="2108"/>
      <c r="AM152" s="2108"/>
      <c r="AN152" s="2108"/>
      <c r="AO152" s="2108"/>
      <c r="AP152" s="2108"/>
      <c r="AQ152" s="1442"/>
      <c r="AR152" s="1442"/>
      <c r="AS152" s="1442"/>
      <c r="AT152" s="1442"/>
      <c r="AU152" s="1442"/>
      <c r="AV152" s="1442"/>
      <c r="AW152" s="1442"/>
      <c r="AX152" s="1442"/>
      <c r="AY152" s="1442"/>
      <c r="AZ152" s="1442"/>
    </row>
    <row r="153" spans="1:52" s="34" customFormat="1" ht="18" customHeight="1" x14ac:dyDescent="0.2">
      <c r="A153" s="73" t="str">
        <f>CONCATENATE('01_Carga'!$M$5,"_",$J153)</f>
        <v>FI__136</v>
      </c>
      <c r="B153" s="1405"/>
      <c r="C153" s="1460" t="str">
        <f>'12_P1_Lista'!T153</f>
        <v/>
      </c>
      <c r="D153" s="1461" t="str">
        <f>'12_P1_Lista'!U153</f>
        <v/>
      </c>
      <c r="E153" s="1405"/>
      <c r="F153" s="1626" t="str">
        <f t="shared" si="6"/>
        <v/>
      </c>
      <c r="G153" s="1405"/>
      <c r="H153" s="1726" t="str">
        <f>IF('14_P2_Convoca'!F154&lt;&gt;"",'14_P2_Convoca'!F154,"")</f>
        <v/>
      </c>
      <c r="I153" s="1606"/>
      <c r="J153" s="1202">
        <v>136</v>
      </c>
      <c r="K153" s="134" t="str">
        <f>IF(ISERROR(VLOOKUP($A153,Aspirantes!$A:$H,Aspirantes!$E$1,FALSE)),"",VLOOKUP($A153,Aspirantes!$A:$H,Aspirantes!$E$1,FALSE))</f>
        <v/>
      </c>
      <c r="L153" s="672" t="str">
        <f>IF(ISERROR(VLOOKUP($A153,Aspirantes!$A:$H,Aspirantes!$F$1,FALSE)),"",VLOOKUP($A153,Aspirantes!$A:$H,Aspirantes!$F$1,FALSE))</f>
        <v/>
      </c>
      <c r="M153" s="673" t="str">
        <f>IF(ISERROR(VLOOKUP($A153,Aspirantes!$A:$H,Aspirantes!$G$1,FALSE)),"",VLOOKUP($A153,Aspirantes!$A:$H,Aspirantes!$G$1,FALSE))</f>
        <v/>
      </c>
      <c r="N153" s="674" t="str">
        <f>IF(ISERROR(VLOOKUP($A153,Aspirantes!$A:$H,Aspirantes!$H$1,FALSE)),"",VLOOKUP($A153,Aspirantes!$A:$H,Aspirantes!$H$1,FALSE))</f>
        <v/>
      </c>
      <c r="O153" s="153"/>
      <c r="P153" s="756"/>
      <c r="Q153" s="759"/>
      <c r="R153" s="67" t="str">
        <f>IF(AND(Q153&lt;&gt;"",P153=""),"",IF(Q153="SÍ",'19_P2_Lista'!S153,""))</f>
        <v/>
      </c>
      <c r="S153" s="767">
        <f t="shared" si="8"/>
        <v>0</v>
      </c>
      <c r="T153" s="767">
        <f t="shared" si="7"/>
        <v>0</v>
      </c>
      <c r="U153" s="812"/>
      <c r="V153" s="825"/>
      <c r="W153" s="826"/>
      <c r="X153" s="263"/>
      <c r="Y153" s="767"/>
      <c r="Z153" s="767"/>
      <c r="AA153" s="824"/>
      <c r="AB153" s="757"/>
      <c r="AC153" s="83"/>
      <c r="AD153" s="750" t="str">
        <f>IF(R153&lt;&gt;"",'19_P2_Lista'!U153,"")</f>
        <v/>
      </c>
      <c r="AE153" s="518" t="str">
        <f>IF(R153&lt;&gt;"",'19_P2_Lista'!V153,"")</f>
        <v/>
      </c>
      <c r="AF153" s="83"/>
      <c r="AG153" s="1657"/>
      <c r="AH153" s="757"/>
      <c r="AI153" s="1442"/>
      <c r="AJ153" s="2108"/>
      <c r="AK153" s="2108"/>
      <c r="AL153" s="2108"/>
      <c r="AM153" s="2108"/>
      <c r="AN153" s="2108"/>
      <c r="AO153" s="2108"/>
      <c r="AP153" s="2108"/>
      <c r="AQ153" s="1442"/>
      <c r="AR153" s="1442"/>
      <c r="AS153" s="1442"/>
      <c r="AT153" s="1442"/>
      <c r="AU153" s="1442"/>
      <c r="AV153" s="1442"/>
      <c r="AW153" s="1442"/>
      <c r="AX153" s="1442"/>
      <c r="AY153" s="1442"/>
      <c r="AZ153" s="1442"/>
    </row>
    <row r="154" spans="1:52" s="34" customFormat="1" ht="18" customHeight="1" x14ac:dyDescent="0.2">
      <c r="A154" s="73" t="str">
        <f>CONCATENATE('01_Carga'!$M$5,"_",$J154)</f>
        <v>FI__137</v>
      </c>
      <c r="B154" s="1405"/>
      <c r="C154" s="1460" t="str">
        <f>'12_P1_Lista'!T154</f>
        <v/>
      </c>
      <c r="D154" s="1461" t="str">
        <f>'12_P1_Lista'!U154</f>
        <v/>
      </c>
      <c r="E154" s="1405"/>
      <c r="F154" s="1626" t="str">
        <f t="shared" si="6"/>
        <v/>
      </c>
      <c r="G154" s="1405"/>
      <c r="H154" s="1726" t="str">
        <f>IF('14_P2_Convoca'!F155&lt;&gt;"",'14_P2_Convoca'!F155,"")</f>
        <v/>
      </c>
      <c r="I154" s="1606"/>
      <c r="J154" s="1202">
        <v>137</v>
      </c>
      <c r="K154" s="134" t="str">
        <f>IF(ISERROR(VLOOKUP($A154,Aspirantes!$A:$H,Aspirantes!$E$1,FALSE)),"",VLOOKUP($A154,Aspirantes!$A:$H,Aspirantes!$E$1,FALSE))</f>
        <v/>
      </c>
      <c r="L154" s="672" t="str">
        <f>IF(ISERROR(VLOOKUP($A154,Aspirantes!$A:$H,Aspirantes!$F$1,FALSE)),"",VLOOKUP($A154,Aspirantes!$A:$H,Aspirantes!$F$1,FALSE))</f>
        <v/>
      </c>
      <c r="M154" s="673" t="str">
        <f>IF(ISERROR(VLOOKUP($A154,Aspirantes!$A:$H,Aspirantes!$G$1,FALSE)),"",VLOOKUP($A154,Aspirantes!$A:$H,Aspirantes!$G$1,FALSE))</f>
        <v/>
      </c>
      <c r="N154" s="674" t="str">
        <f>IF(ISERROR(VLOOKUP($A154,Aspirantes!$A:$H,Aspirantes!$H$1,FALSE)),"",VLOOKUP($A154,Aspirantes!$A:$H,Aspirantes!$H$1,FALSE))</f>
        <v/>
      </c>
      <c r="O154" s="153"/>
      <c r="P154" s="756"/>
      <c r="Q154" s="759"/>
      <c r="R154" s="67" t="str">
        <f>IF(AND(Q154&lt;&gt;"",P154=""),"",IF(Q154="SÍ",'19_P2_Lista'!S154,""))</f>
        <v/>
      </c>
      <c r="S154" s="767">
        <f t="shared" si="8"/>
        <v>0</v>
      </c>
      <c r="T154" s="767">
        <f t="shared" si="7"/>
        <v>0</v>
      </c>
      <c r="U154" s="812"/>
      <c r="V154" s="825"/>
      <c r="W154" s="826"/>
      <c r="X154" s="263"/>
      <c r="Y154" s="767"/>
      <c r="Z154" s="767"/>
      <c r="AA154" s="824"/>
      <c r="AB154" s="757"/>
      <c r="AC154" s="83"/>
      <c r="AD154" s="750" t="str">
        <f>IF(R154&lt;&gt;"",'19_P2_Lista'!U154,"")</f>
        <v/>
      </c>
      <c r="AE154" s="518" t="str">
        <f>IF(R154&lt;&gt;"",'19_P2_Lista'!V154,"")</f>
        <v/>
      </c>
      <c r="AF154" s="83"/>
      <c r="AG154" s="1657"/>
      <c r="AH154" s="757"/>
      <c r="AI154" s="1442"/>
      <c r="AJ154" s="2108"/>
      <c r="AK154" s="2108"/>
      <c r="AL154" s="2108"/>
      <c r="AM154" s="2108"/>
      <c r="AN154" s="2108"/>
      <c r="AO154" s="2108"/>
      <c r="AP154" s="2108"/>
      <c r="AQ154" s="1442"/>
      <c r="AR154" s="1442"/>
      <c r="AS154" s="1442"/>
      <c r="AT154" s="1442"/>
      <c r="AU154" s="1442"/>
      <c r="AV154" s="1442"/>
      <c r="AW154" s="1442"/>
      <c r="AX154" s="1442"/>
      <c r="AY154" s="1442"/>
      <c r="AZ154" s="1442"/>
    </row>
    <row r="155" spans="1:52" s="34" customFormat="1" ht="18" customHeight="1" x14ac:dyDescent="0.2">
      <c r="A155" s="73" t="str">
        <f>CONCATENATE('01_Carga'!$M$5,"_",$J155)</f>
        <v>FI__138</v>
      </c>
      <c r="B155" s="1405"/>
      <c r="C155" s="1460" t="str">
        <f>'12_P1_Lista'!T155</f>
        <v/>
      </c>
      <c r="D155" s="1461" t="str">
        <f>'12_P1_Lista'!U155</f>
        <v/>
      </c>
      <c r="E155" s="1405"/>
      <c r="F155" s="1626" t="str">
        <f t="shared" si="6"/>
        <v/>
      </c>
      <c r="G155" s="1405"/>
      <c r="H155" s="1726" t="str">
        <f>IF('14_P2_Convoca'!F156&lt;&gt;"",'14_P2_Convoca'!F156,"")</f>
        <v/>
      </c>
      <c r="I155" s="1606"/>
      <c r="J155" s="1202">
        <v>138</v>
      </c>
      <c r="K155" s="134" t="str">
        <f>IF(ISERROR(VLOOKUP($A155,Aspirantes!$A:$H,Aspirantes!$E$1,FALSE)),"",VLOOKUP($A155,Aspirantes!$A:$H,Aspirantes!$E$1,FALSE))</f>
        <v/>
      </c>
      <c r="L155" s="672" t="str">
        <f>IF(ISERROR(VLOOKUP($A155,Aspirantes!$A:$H,Aspirantes!$F$1,FALSE)),"",VLOOKUP($A155,Aspirantes!$A:$H,Aspirantes!$F$1,FALSE))</f>
        <v/>
      </c>
      <c r="M155" s="673" t="str">
        <f>IF(ISERROR(VLOOKUP($A155,Aspirantes!$A:$H,Aspirantes!$G$1,FALSE)),"",VLOOKUP($A155,Aspirantes!$A:$H,Aspirantes!$G$1,FALSE))</f>
        <v/>
      </c>
      <c r="N155" s="674" t="str">
        <f>IF(ISERROR(VLOOKUP($A155,Aspirantes!$A:$H,Aspirantes!$H$1,FALSE)),"",VLOOKUP($A155,Aspirantes!$A:$H,Aspirantes!$H$1,FALSE))</f>
        <v/>
      </c>
      <c r="O155" s="153"/>
      <c r="P155" s="756"/>
      <c r="Q155" s="759"/>
      <c r="R155" s="67" t="str">
        <f>IF(AND(Q155&lt;&gt;"",P155=""),"",IF(Q155="SÍ",'19_P2_Lista'!S155,""))</f>
        <v/>
      </c>
      <c r="S155" s="767">
        <f t="shared" si="8"/>
        <v>0</v>
      </c>
      <c r="T155" s="767">
        <f t="shared" si="7"/>
        <v>0</v>
      </c>
      <c r="U155" s="812"/>
      <c r="V155" s="825"/>
      <c r="W155" s="826"/>
      <c r="X155" s="263"/>
      <c r="Y155" s="767"/>
      <c r="Z155" s="767"/>
      <c r="AA155" s="824"/>
      <c r="AB155" s="757"/>
      <c r="AC155" s="83"/>
      <c r="AD155" s="750" t="str">
        <f>IF(R155&lt;&gt;"",'19_P2_Lista'!U155,"")</f>
        <v/>
      </c>
      <c r="AE155" s="518" t="str">
        <f>IF(R155&lt;&gt;"",'19_P2_Lista'!V155,"")</f>
        <v/>
      </c>
      <c r="AF155" s="83"/>
      <c r="AG155" s="1657"/>
      <c r="AH155" s="757"/>
      <c r="AI155" s="1442"/>
      <c r="AJ155" s="2108"/>
      <c r="AK155" s="2108"/>
      <c r="AL155" s="2108"/>
      <c r="AM155" s="2108"/>
      <c r="AN155" s="2108"/>
      <c r="AO155" s="2108"/>
      <c r="AP155" s="2108"/>
      <c r="AQ155" s="1442"/>
      <c r="AR155" s="1442"/>
      <c r="AS155" s="1442"/>
      <c r="AT155" s="1442"/>
      <c r="AU155" s="1442"/>
      <c r="AV155" s="1442"/>
      <c r="AW155" s="1442"/>
      <c r="AX155" s="1442"/>
      <c r="AY155" s="1442"/>
      <c r="AZ155" s="1442"/>
    </row>
    <row r="156" spans="1:52" s="34" customFormat="1" ht="18" customHeight="1" x14ac:dyDescent="0.2">
      <c r="A156" s="73" t="str">
        <f>CONCATENATE('01_Carga'!$M$5,"_",$J156)</f>
        <v>FI__139</v>
      </c>
      <c r="B156" s="1405"/>
      <c r="C156" s="1460" t="str">
        <f>'12_P1_Lista'!T156</f>
        <v/>
      </c>
      <c r="D156" s="1461" t="str">
        <f>'12_P1_Lista'!U156</f>
        <v/>
      </c>
      <c r="E156" s="1405"/>
      <c r="F156" s="1626" t="str">
        <f t="shared" si="6"/>
        <v/>
      </c>
      <c r="G156" s="1405"/>
      <c r="H156" s="1726" t="str">
        <f>IF('14_P2_Convoca'!F157&lt;&gt;"",'14_P2_Convoca'!F157,"")</f>
        <v/>
      </c>
      <c r="I156" s="1606"/>
      <c r="J156" s="1202">
        <v>139</v>
      </c>
      <c r="K156" s="134" t="str">
        <f>IF(ISERROR(VLOOKUP($A156,Aspirantes!$A:$H,Aspirantes!$E$1,FALSE)),"",VLOOKUP($A156,Aspirantes!$A:$H,Aspirantes!$E$1,FALSE))</f>
        <v/>
      </c>
      <c r="L156" s="672" t="str">
        <f>IF(ISERROR(VLOOKUP($A156,Aspirantes!$A:$H,Aspirantes!$F$1,FALSE)),"",VLOOKUP($A156,Aspirantes!$A:$H,Aspirantes!$F$1,FALSE))</f>
        <v/>
      </c>
      <c r="M156" s="673" t="str">
        <f>IF(ISERROR(VLOOKUP($A156,Aspirantes!$A:$H,Aspirantes!$G$1,FALSE)),"",VLOOKUP($A156,Aspirantes!$A:$H,Aspirantes!$G$1,FALSE))</f>
        <v/>
      </c>
      <c r="N156" s="674" t="str">
        <f>IF(ISERROR(VLOOKUP($A156,Aspirantes!$A:$H,Aspirantes!$H$1,FALSE)),"",VLOOKUP($A156,Aspirantes!$A:$H,Aspirantes!$H$1,FALSE))</f>
        <v/>
      </c>
      <c r="O156" s="153"/>
      <c r="P156" s="756"/>
      <c r="Q156" s="759"/>
      <c r="R156" s="67" t="str">
        <f>IF(AND(Q156&lt;&gt;"",P156=""),"",IF(Q156="SÍ",'19_P2_Lista'!S156,""))</f>
        <v/>
      </c>
      <c r="S156" s="767">
        <f t="shared" si="8"/>
        <v>0</v>
      </c>
      <c r="T156" s="767">
        <f t="shared" si="7"/>
        <v>0</v>
      </c>
      <c r="U156" s="812"/>
      <c r="V156" s="825"/>
      <c r="W156" s="826"/>
      <c r="X156" s="263"/>
      <c r="Y156" s="767"/>
      <c r="Z156" s="767"/>
      <c r="AA156" s="824"/>
      <c r="AB156" s="757"/>
      <c r="AC156" s="83"/>
      <c r="AD156" s="750" t="str">
        <f>IF(R156&lt;&gt;"",'19_P2_Lista'!U156,"")</f>
        <v/>
      </c>
      <c r="AE156" s="518" t="str">
        <f>IF(R156&lt;&gt;"",'19_P2_Lista'!V156,"")</f>
        <v/>
      </c>
      <c r="AF156" s="83"/>
      <c r="AG156" s="1657"/>
      <c r="AH156" s="757"/>
      <c r="AI156" s="1442"/>
      <c r="AJ156" s="2108"/>
      <c r="AK156" s="2108"/>
      <c r="AL156" s="2108"/>
      <c r="AM156" s="2108"/>
      <c r="AN156" s="2108"/>
      <c r="AO156" s="2108"/>
      <c r="AP156" s="2108"/>
      <c r="AQ156" s="1442"/>
      <c r="AR156" s="1442"/>
      <c r="AS156" s="1442"/>
      <c r="AT156" s="1442"/>
      <c r="AU156" s="1442"/>
      <c r="AV156" s="1442"/>
      <c r="AW156" s="1442"/>
      <c r="AX156" s="1442"/>
      <c r="AY156" s="1442"/>
      <c r="AZ156" s="1442"/>
    </row>
    <row r="157" spans="1:52" s="34" customFormat="1" ht="18" customHeight="1" x14ac:dyDescent="0.2">
      <c r="A157" s="73" t="str">
        <f>CONCATENATE('01_Carga'!$M$5,"_",$J157)</f>
        <v>FI__140</v>
      </c>
      <c r="B157" s="1405"/>
      <c r="C157" s="1460" t="str">
        <f>'12_P1_Lista'!T157</f>
        <v/>
      </c>
      <c r="D157" s="1461" t="str">
        <f>'12_P1_Lista'!U157</f>
        <v/>
      </c>
      <c r="E157" s="1405"/>
      <c r="F157" s="1626" t="str">
        <f t="shared" si="6"/>
        <v/>
      </c>
      <c r="G157" s="1405"/>
      <c r="H157" s="1726" t="str">
        <f>IF('14_P2_Convoca'!F158&lt;&gt;"",'14_P2_Convoca'!F158,"")</f>
        <v/>
      </c>
      <c r="I157" s="1606"/>
      <c r="J157" s="1202">
        <v>140</v>
      </c>
      <c r="K157" s="134" t="str">
        <f>IF(ISERROR(VLOOKUP($A157,Aspirantes!$A:$H,Aspirantes!$E$1,FALSE)),"",VLOOKUP($A157,Aspirantes!$A:$H,Aspirantes!$E$1,FALSE))</f>
        <v/>
      </c>
      <c r="L157" s="672" t="str">
        <f>IF(ISERROR(VLOOKUP($A157,Aspirantes!$A:$H,Aspirantes!$F$1,FALSE)),"",VLOOKUP($A157,Aspirantes!$A:$H,Aspirantes!$F$1,FALSE))</f>
        <v/>
      </c>
      <c r="M157" s="673" t="str">
        <f>IF(ISERROR(VLOOKUP($A157,Aspirantes!$A:$H,Aspirantes!$G$1,FALSE)),"",VLOOKUP($A157,Aspirantes!$A:$H,Aspirantes!$G$1,FALSE))</f>
        <v/>
      </c>
      <c r="N157" s="674" t="str">
        <f>IF(ISERROR(VLOOKUP($A157,Aspirantes!$A:$H,Aspirantes!$H$1,FALSE)),"",VLOOKUP($A157,Aspirantes!$A:$H,Aspirantes!$H$1,FALSE))</f>
        <v/>
      </c>
      <c r="O157" s="153"/>
      <c r="P157" s="756"/>
      <c r="Q157" s="759"/>
      <c r="R157" s="67" t="str">
        <f>IF(AND(Q157&lt;&gt;"",P157=""),"",IF(Q157="SÍ",'19_P2_Lista'!S157,""))</f>
        <v/>
      </c>
      <c r="S157" s="767">
        <f t="shared" si="8"/>
        <v>0</v>
      </c>
      <c r="T157" s="767">
        <f t="shared" si="7"/>
        <v>0</v>
      </c>
      <c r="U157" s="812"/>
      <c r="V157" s="825"/>
      <c r="W157" s="826"/>
      <c r="X157" s="263"/>
      <c r="Y157" s="767"/>
      <c r="Z157" s="767"/>
      <c r="AA157" s="824"/>
      <c r="AB157" s="757"/>
      <c r="AC157" s="83"/>
      <c r="AD157" s="750" t="str">
        <f>IF(R157&lt;&gt;"",'19_P2_Lista'!U157,"")</f>
        <v/>
      </c>
      <c r="AE157" s="518" t="str">
        <f>IF(R157&lt;&gt;"",'19_P2_Lista'!V157,"")</f>
        <v/>
      </c>
      <c r="AF157" s="83"/>
      <c r="AG157" s="1657"/>
      <c r="AH157" s="757"/>
      <c r="AI157" s="1442"/>
      <c r="AJ157" s="2108"/>
      <c r="AK157" s="2108"/>
      <c r="AL157" s="2108"/>
      <c r="AM157" s="2108"/>
      <c r="AN157" s="2108"/>
      <c r="AO157" s="2108"/>
      <c r="AP157" s="2108"/>
      <c r="AQ157" s="1442"/>
      <c r="AR157" s="1442"/>
      <c r="AS157" s="1442"/>
      <c r="AT157" s="1442"/>
      <c r="AU157" s="1442"/>
      <c r="AV157" s="1442"/>
      <c r="AW157" s="1442"/>
      <c r="AX157" s="1442"/>
      <c r="AY157" s="1442"/>
      <c r="AZ157" s="1442"/>
    </row>
    <row r="158" spans="1:52" s="34" customFormat="1" ht="18" customHeight="1" x14ac:dyDescent="0.2">
      <c r="A158" s="73" t="str">
        <f>CONCATENATE('01_Carga'!$M$5,"_",$J158)</f>
        <v>FI__141</v>
      </c>
      <c r="B158" s="1405"/>
      <c r="C158" s="1460" t="str">
        <f>'12_P1_Lista'!T158</f>
        <v/>
      </c>
      <c r="D158" s="1461" t="str">
        <f>'12_P1_Lista'!U158</f>
        <v/>
      </c>
      <c r="E158" s="1405"/>
      <c r="F158" s="1626" t="str">
        <f t="shared" si="6"/>
        <v/>
      </c>
      <c r="G158" s="1405"/>
      <c r="H158" s="1726" t="str">
        <f>IF('14_P2_Convoca'!F159&lt;&gt;"",'14_P2_Convoca'!F159,"")</f>
        <v/>
      </c>
      <c r="I158" s="1606"/>
      <c r="J158" s="1202">
        <v>141</v>
      </c>
      <c r="K158" s="134" t="str">
        <f>IF(ISERROR(VLOOKUP($A158,Aspirantes!$A:$H,Aspirantes!$E$1,FALSE)),"",VLOOKUP($A158,Aspirantes!$A:$H,Aspirantes!$E$1,FALSE))</f>
        <v/>
      </c>
      <c r="L158" s="672" t="str">
        <f>IF(ISERROR(VLOOKUP($A158,Aspirantes!$A:$H,Aspirantes!$F$1,FALSE)),"",VLOOKUP($A158,Aspirantes!$A:$H,Aspirantes!$F$1,FALSE))</f>
        <v/>
      </c>
      <c r="M158" s="673" t="str">
        <f>IF(ISERROR(VLOOKUP($A158,Aspirantes!$A:$H,Aspirantes!$G$1,FALSE)),"",VLOOKUP($A158,Aspirantes!$A:$H,Aspirantes!$G$1,FALSE))</f>
        <v/>
      </c>
      <c r="N158" s="674" t="str">
        <f>IF(ISERROR(VLOOKUP($A158,Aspirantes!$A:$H,Aspirantes!$H$1,FALSE)),"",VLOOKUP($A158,Aspirantes!$A:$H,Aspirantes!$H$1,FALSE))</f>
        <v/>
      </c>
      <c r="O158" s="153"/>
      <c r="P158" s="756"/>
      <c r="Q158" s="759"/>
      <c r="R158" s="67" t="str">
        <f>IF(AND(Q158&lt;&gt;"",P158=""),"",IF(Q158="SÍ",'19_P2_Lista'!S158,""))</f>
        <v/>
      </c>
      <c r="S158" s="767">
        <f t="shared" si="8"/>
        <v>0</v>
      </c>
      <c r="T158" s="767">
        <f t="shared" si="7"/>
        <v>0</v>
      </c>
      <c r="U158" s="812"/>
      <c r="V158" s="825"/>
      <c r="W158" s="826"/>
      <c r="X158" s="263"/>
      <c r="Y158" s="767"/>
      <c r="Z158" s="767"/>
      <c r="AA158" s="824"/>
      <c r="AB158" s="757"/>
      <c r="AC158" s="83"/>
      <c r="AD158" s="750" t="str">
        <f>IF(R158&lt;&gt;"",'19_P2_Lista'!U158,"")</f>
        <v/>
      </c>
      <c r="AE158" s="518" t="str">
        <f>IF(R158&lt;&gt;"",'19_P2_Lista'!V158,"")</f>
        <v/>
      </c>
      <c r="AF158" s="83"/>
      <c r="AG158" s="1657"/>
      <c r="AH158" s="757"/>
      <c r="AI158" s="1442"/>
      <c r="AJ158" s="2108"/>
      <c r="AK158" s="2108"/>
      <c r="AL158" s="2108"/>
      <c r="AM158" s="2108"/>
      <c r="AN158" s="2108"/>
      <c r="AO158" s="2108"/>
      <c r="AP158" s="2108"/>
      <c r="AQ158" s="1442"/>
      <c r="AR158" s="1442"/>
      <c r="AS158" s="1442"/>
      <c r="AT158" s="1442"/>
      <c r="AU158" s="1442"/>
      <c r="AV158" s="1442"/>
      <c r="AW158" s="1442"/>
      <c r="AX158" s="1442"/>
      <c r="AY158" s="1442"/>
      <c r="AZ158" s="1442"/>
    </row>
    <row r="159" spans="1:52" s="34" customFormat="1" ht="18" customHeight="1" x14ac:dyDescent="0.2">
      <c r="A159" s="73" t="str">
        <f>CONCATENATE('01_Carga'!$M$5,"_",$J159)</f>
        <v>FI__142</v>
      </c>
      <c r="B159" s="1405"/>
      <c r="C159" s="1460" t="str">
        <f>'12_P1_Lista'!T159</f>
        <v/>
      </c>
      <c r="D159" s="1461" t="str">
        <f>'12_P1_Lista'!U159</f>
        <v/>
      </c>
      <c r="E159" s="1405"/>
      <c r="F159" s="1626" t="str">
        <f t="shared" si="6"/>
        <v/>
      </c>
      <c r="G159" s="1405"/>
      <c r="H159" s="1726" t="str">
        <f>IF('14_P2_Convoca'!F160&lt;&gt;"",'14_P2_Convoca'!F160,"")</f>
        <v/>
      </c>
      <c r="I159" s="1606"/>
      <c r="J159" s="1202">
        <v>142</v>
      </c>
      <c r="K159" s="134" t="str">
        <f>IF(ISERROR(VLOOKUP($A159,Aspirantes!$A:$H,Aspirantes!$E$1,FALSE)),"",VLOOKUP($A159,Aspirantes!$A:$H,Aspirantes!$E$1,FALSE))</f>
        <v/>
      </c>
      <c r="L159" s="672" t="str">
        <f>IF(ISERROR(VLOOKUP($A159,Aspirantes!$A:$H,Aspirantes!$F$1,FALSE)),"",VLOOKUP($A159,Aspirantes!$A:$H,Aspirantes!$F$1,FALSE))</f>
        <v/>
      </c>
      <c r="M159" s="673" t="str">
        <f>IF(ISERROR(VLOOKUP($A159,Aspirantes!$A:$H,Aspirantes!$G$1,FALSE)),"",VLOOKUP($A159,Aspirantes!$A:$H,Aspirantes!$G$1,FALSE))</f>
        <v/>
      </c>
      <c r="N159" s="674" t="str">
        <f>IF(ISERROR(VLOOKUP($A159,Aspirantes!$A:$H,Aspirantes!$H$1,FALSE)),"",VLOOKUP($A159,Aspirantes!$A:$H,Aspirantes!$H$1,FALSE))</f>
        <v/>
      </c>
      <c r="O159" s="153"/>
      <c r="P159" s="756"/>
      <c r="Q159" s="759"/>
      <c r="R159" s="67" t="str">
        <f>IF(AND(Q159&lt;&gt;"",P159=""),"",IF(Q159="SÍ",'19_P2_Lista'!S159,""))</f>
        <v/>
      </c>
      <c r="S159" s="767">
        <f t="shared" si="8"/>
        <v>0</v>
      </c>
      <c r="T159" s="767">
        <f t="shared" si="7"/>
        <v>0</v>
      </c>
      <c r="U159" s="812"/>
      <c r="V159" s="825"/>
      <c r="W159" s="826"/>
      <c r="X159" s="263"/>
      <c r="Y159" s="767"/>
      <c r="Z159" s="767"/>
      <c r="AA159" s="824"/>
      <c r="AB159" s="757"/>
      <c r="AC159" s="83"/>
      <c r="AD159" s="750" t="str">
        <f>IF(R159&lt;&gt;"",'19_P2_Lista'!U159,"")</f>
        <v/>
      </c>
      <c r="AE159" s="518" t="str">
        <f>IF(R159&lt;&gt;"",'19_P2_Lista'!V159,"")</f>
        <v/>
      </c>
      <c r="AF159" s="83"/>
      <c r="AG159" s="1657"/>
      <c r="AH159" s="757"/>
      <c r="AI159" s="1442"/>
      <c r="AJ159" s="2108"/>
      <c r="AK159" s="2108"/>
      <c r="AL159" s="2108"/>
      <c r="AM159" s="2108"/>
      <c r="AN159" s="2108"/>
      <c r="AO159" s="2108"/>
      <c r="AP159" s="2108"/>
      <c r="AQ159" s="1442"/>
      <c r="AR159" s="1442"/>
      <c r="AS159" s="1442"/>
      <c r="AT159" s="1442"/>
      <c r="AU159" s="1442"/>
      <c r="AV159" s="1442"/>
      <c r="AW159" s="1442"/>
      <c r="AX159" s="1442"/>
      <c r="AY159" s="1442"/>
      <c r="AZ159" s="1442"/>
    </row>
    <row r="160" spans="1:52" s="34" customFormat="1" ht="18" customHeight="1" x14ac:dyDescent="0.2">
      <c r="A160" s="73" t="str">
        <f>CONCATENATE('01_Carga'!$M$5,"_",$J160)</f>
        <v>FI__143</v>
      </c>
      <c r="B160" s="1405"/>
      <c r="C160" s="1460" t="str">
        <f>'12_P1_Lista'!T160</f>
        <v/>
      </c>
      <c r="D160" s="1461" t="str">
        <f>'12_P1_Lista'!U160</f>
        <v/>
      </c>
      <c r="E160" s="1405"/>
      <c r="F160" s="1626" t="str">
        <f t="shared" si="6"/>
        <v/>
      </c>
      <c r="G160" s="1405"/>
      <c r="H160" s="1726" t="str">
        <f>IF('14_P2_Convoca'!F161&lt;&gt;"",'14_P2_Convoca'!F161,"")</f>
        <v/>
      </c>
      <c r="I160" s="1606"/>
      <c r="J160" s="1202">
        <v>143</v>
      </c>
      <c r="K160" s="134" t="str">
        <f>IF(ISERROR(VLOOKUP($A160,Aspirantes!$A:$H,Aspirantes!$E$1,FALSE)),"",VLOOKUP($A160,Aspirantes!$A:$H,Aspirantes!$E$1,FALSE))</f>
        <v/>
      </c>
      <c r="L160" s="672" t="str">
        <f>IF(ISERROR(VLOOKUP($A160,Aspirantes!$A:$H,Aspirantes!$F$1,FALSE)),"",VLOOKUP($A160,Aspirantes!$A:$H,Aspirantes!$F$1,FALSE))</f>
        <v/>
      </c>
      <c r="M160" s="673" t="str">
        <f>IF(ISERROR(VLOOKUP($A160,Aspirantes!$A:$H,Aspirantes!$G$1,FALSE)),"",VLOOKUP($A160,Aspirantes!$A:$H,Aspirantes!$G$1,FALSE))</f>
        <v/>
      </c>
      <c r="N160" s="674" t="str">
        <f>IF(ISERROR(VLOOKUP($A160,Aspirantes!$A:$H,Aspirantes!$H$1,FALSE)),"",VLOOKUP($A160,Aspirantes!$A:$H,Aspirantes!$H$1,FALSE))</f>
        <v/>
      </c>
      <c r="O160" s="153"/>
      <c r="P160" s="756"/>
      <c r="Q160" s="759"/>
      <c r="R160" s="67" t="str">
        <f>IF(AND(Q160&lt;&gt;"",P160=""),"",IF(Q160="SÍ",'19_P2_Lista'!S160,""))</f>
        <v/>
      </c>
      <c r="S160" s="767">
        <f t="shared" si="8"/>
        <v>0</v>
      </c>
      <c r="T160" s="767">
        <f t="shared" si="7"/>
        <v>0</v>
      </c>
      <c r="U160" s="812"/>
      <c r="V160" s="825"/>
      <c r="W160" s="826"/>
      <c r="X160" s="263"/>
      <c r="Y160" s="767"/>
      <c r="Z160" s="767"/>
      <c r="AA160" s="824"/>
      <c r="AB160" s="757"/>
      <c r="AC160" s="83"/>
      <c r="AD160" s="750" t="str">
        <f>IF(R160&lt;&gt;"",'19_P2_Lista'!U160,"")</f>
        <v/>
      </c>
      <c r="AE160" s="518" t="str">
        <f>IF(R160&lt;&gt;"",'19_P2_Lista'!V160,"")</f>
        <v/>
      </c>
      <c r="AF160" s="83"/>
      <c r="AG160" s="1657"/>
      <c r="AH160" s="757"/>
      <c r="AI160" s="1442"/>
      <c r="AJ160" s="2108"/>
      <c r="AK160" s="2108"/>
      <c r="AL160" s="2108"/>
      <c r="AM160" s="2108"/>
      <c r="AN160" s="2108"/>
      <c r="AO160" s="2108"/>
      <c r="AP160" s="2108"/>
      <c r="AQ160" s="1442"/>
      <c r="AR160" s="1442"/>
      <c r="AS160" s="1442"/>
      <c r="AT160" s="1442"/>
      <c r="AU160" s="1442"/>
      <c r="AV160" s="1442"/>
      <c r="AW160" s="1442"/>
      <c r="AX160" s="1442"/>
      <c r="AY160" s="1442"/>
      <c r="AZ160" s="1442"/>
    </row>
    <row r="161" spans="1:52" s="34" customFormat="1" ht="18" customHeight="1" x14ac:dyDescent="0.2">
      <c r="A161" s="73" t="str">
        <f>CONCATENATE('01_Carga'!$M$5,"_",$J161)</f>
        <v>FI__144</v>
      </c>
      <c r="B161" s="1405"/>
      <c r="C161" s="1460" t="str">
        <f>'12_P1_Lista'!T161</f>
        <v/>
      </c>
      <c r="D161" s="1461" t="str">
        <f>'12_P1_Lista'!U161</f>
        <v/>
      </c>
      <c r="E161" s="1405"/>
      <c r="F161" s="1626" t="str">
        <f t="shared" si="6"/>
        <v/>
      </c>
      <c r="G161" s="1405"/>
      <c r="H161" s="1726" t="str">
        <f>IF('14_P2_Convoca'!F162&lt;&gt;"",'14_P2_Convoca'!F162,"")</f>
        <v/>
      </c>
      <c r="I161" s="1606"/>
      <c r="J161" s="1202">
        <v>144</v>
      </c>
      <c r="K161" s="134" t="str">
        <f>IF(ISERROR(VLOOKUP($A161,Aspirantes!$A:$H,Aspirantes!$E$1,FALSE)),"",VLOOKUP($A161,Aspirantes!$A:$H,Aspirantes!$E$1,FALSE))</f>
        <v/>
      </c>
      <c r="L161" s="672" t="str">
        <f>IF(ISERROR(VLOOKUP($A161,Aspirantes!$A:$H,Aspirantes!$F$1,FALSE)),"",VLOOKUP($A161,Aspirantes!$A:$H,Aspirantes!$F$1,FALSE))</f>
        <v/>
      </c>
      <c r="M161" s="673" t="str">
        <f>IF(ISERROR(VLOOKUP($A161,Aspirantes!$A:$H,Aspirantes!$G$1,FALSE)),"",VLOOKUP($A161,Aspirantes!$A:$H,Aspirantes!$G$1,FALSE))</f>
        <v/>
      </c>
      <c r="N161" s="674" t="str">
        <f>IF(ISERROR(VLOOKUP($A161,Aspirantes!$A:$H,Aspirantes!$H$1,FALSE)),"",VLOOKUP($A161,Aspirantes!$A:$H,Aspirantes!$H$1,FALSE))</f>
        <v/>
      </c>
      <c r="O161" s="153"/>
      <c r="P161" s="756"/>
      <c r="Q161" s="759"/>
      <c r="R161" s="67" t="str">
        <f>IF(AND(Q161&lt;&gt;"",P161=""),"",IF(Q161="SÍ",'19_P2_Lista'!S161,""))</f>
        <v/>
      </c>
      <c r="S161" s="767">
        <f t="shared" si="8"/>
        <v>0</v>
      </c>
      <c r="T161" s="767">
        <f t="shared" si="7"/>
        <v>0</v>
      </c>
      <c r="U161" s="812"/>
      <c r="V161" s="825"/>
      <c r="W161" s="826"/>
      <c r="X161" s="263"/>
      <c r="Y161" s="767"/>
      <c r="Z161" s="767"/>
      <c r="AA161" s="824"/>
      <c r="AB161" s="757"/>
      <c r="AC161" s="83"/>
      <c r="AD161" s="750" t="str">
        <f>IF(R161&lt;&gt;"",'19_P2_Lista'!U161,"")</f>
        <v/>
      </c>
      <c r="AE161" s="518" t="str">
        <f>IF(R161&lt;&gt;"",'19_P2_Lista'!V161,"")</f>
        <v/>
      </c>
      <c r="AF161" s="83"/>
      <c r="AG161" s="1657"/>
      <c r="AH161" s="757"/>
      <c r="AI161" s="1442"/>
      <c r="AJ161" s="2108"/>
      <c r="AK161" s="2108"/>
      <c r="AL161" s="2108"/>
      <c r="AM161" s="2108"/>
      <c r="AN161" s="2108"/>
      <c r="AO161" s="2108"/>
      <c r="AP161" s="2108"/>
      <c r="AQ161" s="1442"/>
      <c r="AR161" s="1442"/>
      <c r="AS161" s="1442"/>
      <c r="AT161" s="1442"/>
      <c r="AU161" s="1442"/>
      <c r="AV161" s="1442"/>
      <c r="AW161" s="1442"/>
      <c r="AX161" s="1442"/>
      <c r="AY161" s="1442"/>
      <c r="AZ161" s="1442"/>
    </row>
    <row r="162" spans="1:52" s="34" customFormat="1" ht="18" customHeight="1" x14ac:dyDescent="0.2">
      <c r="A162" s="73" t="str">
        <f>CONCATENATE('01_Carga'!$M$5,"_",$J162)</f>
        <v>FI__145</v>
      </c>
      <c r="B162" s="1405"/>
      <c r="C162" s="1460" t="str">
        <f>'12_P1_Lista'!T162</f>
        <v/>
      </c>
      <c r="D162" s="1461" t="str">
        <f>'12_P1_Lista'!U162</f>
        <v/>
      </c>
      <c r="E162" s="1405"/>
      <c r="F162" s="1626" t="str">
        <f t="shared" si="6"/>
        <v/>
      </c>
      <c r="G162" s="1405"/>
      <c r="H162" s="1726" t="str">
        <f>IF('14_P2_Convoca'!F163&lt;&gt;"",'14_P2_Convoca'!F163,"")</f>
        <v/>
      </c>
      <c r="I162" s="1606"/>
      <c r="J162" s="1202">
        <v>145</v>
      </c>
      <c r="K162" s="134" t="str">
        <f>IF(ISERROR(VLOOKUP($A162,Aspirantes!$A:$H,Aspirantes!$E$1,FALSE)),"",VLOOKUP($A162,Aspirantes!$A:$H,Aspirantes!$E$1,FALSE))</f>
        <v/>
      </c>
      <c r="L162" s="672" t="str">
        <f>IF(ISERROR(VLOOKUP($A162,Aspirantes!$A:$H,Aspirantes!$F$1,FALSE)),"",VLOOKUP($A162,Aspirantes!$A:$H,Aspirantes!$F$1,FALSE))</f>
        <v/>
      </c>
      <c r="M162" s="673" t="str">
        <f>IF(ISERROR(VLOOKUP($A162,Aspirantes!$A:$H,Aspirantes!$G$1,FALSE)),"",VLOOKUP($A162,Aspirantes!$A:$H,Aspirantes!$G$1,FALSE))</f>
        <v/>
      </c>
      <c r="N162" s="674" t="str">
        <f>IF(ISERROR(VLOOKUP($A162,Aspirantes!$A:$H,Aspirantes!$H$1,FALSE)),"",VLOOKUP($A162,Aspirantes!$A:$H,Aspirantes!$H$1,FALSE))</f>
        <v/>
      </c>
      <c r="O162" s="153"/>
      <c r="P162" s="756"/>
      <c r="Q162" s="759"/>
      <c r="R162" s="67" t="str">
        <f>IF(AND(Q162&lt;&gt;"",P162=""),"",IF(Q162="SÍ",'19_P2_Lista'!S162,""))</f>
        <v/>
      </c>
      <c r="S162" s="767">
        <f t="shared" si="8"/>
        <v>0</v>
      </c>
      <c r="T162" s="767">
        <f t="shared" si="7"/>
        <v>0</v>
      </c>
      <c r="U162" s="812"/>
      <c r="V162" s="825"/>
      <c r="W162" s="826"/>
      <c r="X162" s="263"/>
      <c r="Y162" s="767"/>
      <c r="Z162" s="767"/>
      <c r="AA162" s="824"/>
      <c r="AB162" s="757"/>
      <c r="AC162" s="83"/>
      <c r="AD162" s="750" t="str">
        <f>IF(R162&lt;&gt;"",'19_P2_Lista'!U162,"")</f>
        <v/>
      </c>
      <c r="AE162" s="518" t="str">
        <f>IF(R162&lt;&gt;"",'19_P2_Lista'!V162,"")</f>
        <v/>
      </c>
      <c r="AF162" s="83"/>
      <c r="AG162" s="1657"/>
      <c r="AH162" s="757"/>
      <c r="AI162" s="1442"/>
      <c r="AJ162" s="2108"/>
      <c r="AK162" s="2108"/>
      <c r="AL162" s="2108"/>
      <c r="AM162" s="2108"/>
      <c r="AN162" s="2108"/>
      <c r="AO162" s="2108"/>
      <c r="AP162" s="2108"/>
      <c r="AQ162" s="1442"/>
      <c r="AR162" s="1442"/>
      <c r="AS162" s="1442"/>
      <c r="AT162" s="1442"/>
      <c r="AU162" s="1442"/>
      <c r="AV162" s="1442"/>
      <c r="AW162" s="1442"/>
      <c r="AX162" s="1442"/>
      <c r="AY162" s="1442"/>
      <c r="AZ162" s="1442"/>
    </row>
    <row r="163" spans="1:52" s="34" customFormat="1" ht="18" customHeight="1" x14ac:dyDescent="0.2">
      <c r="A163" s="73" t="str">
        <f>CONCATENATE('01_Carga'!$M$5,"_",$J163)</f>
        <v>FI__146</v>
      </c>
      <c r="B163" s="1405"/>
      <c r="C163" s="1460" t="str">
        <f>'12_P1_Lista'!T163</f>
        <v/>
      </c>
      <c r="D163" s="1461" t="str">
        <f>'12_P1_Lista'!U163</f>
        <v/>
      </c>
      <c r="E163" s="1405"/>
      <c r="F163" s="1626" t="str">
        <f t="shared" si="6"/>
        <v/>
      </c>
      <c r="G163" s="1405"/>
      <c r="H163" s="1726" t="str">
        <f>IF('14_P2_Convoca'!F164&lt;&gt;"",'14_P2_Convoca'!F164,"")</f>
        <v/>
      </c>
      <c r="I163" s="1606"/>
      <c r="J163" s="1202">
        <v>146</v>
      </c>
      <c r="K163" s="134" t="str">
        <f>IF(ISERROR(VLOOKUP($A163,Aspirantes!$A:$H,Aspirantes!$E$1,FALSE)),"",VLOOKUP($A163,Aspirantes!$A:$H,Aspirantes!$E$1,FALSE))</f>
        <v/>
      </c>
      <c r="L163" s="672" t="str">
        <f>IF(ISERROR(VLOOKUP($A163,Aspirantes!$A:$H,Aspirantes!$F$1,FALSE)),"",VLOOKUP($A163,Aspirantes!$A:$H,Aspirantes!$F$1,FALSE))</f>
        <v/>
      </c>
      <c r="M163" s="673" t="str">
        <f>IF(ISERROR(VLOOKUP($A163,Aspirantes!$A:$H,Aspirantes!$G$1,FALSE)),"",VLOOKUP($A163,Aspirantes!$A:$H,Aspirantes!$G$1,FALSE))</f>
        <v/>
      </c>
      <c r="N163" s="674" t="str">
        <f>IF(ISERROR(VLOOKUP($A163,Aspirantes!$A:$H,Aspirantes!$H$1,FALSE)),"",VLOOKUP($A163,Aspirantes!$A:$H,Aspirantes!$H$1,FALSE))</f>
        <v/>
      </c>
      <c r="O163" s="153"/>
      <c r="P163" s="756"/>
      <c r="Q163" s="759"/>
      <c r="R163" s="67" t="str">
        <f>IF(AND(Q163&lt;&gt;"",P163=""),"",IF(Q163="SÍ",'19_P2_Lista'!S163,""))</f>
        <v/>
      </c>
      <c r="S163" s="767">
        <f t="shared" si="8"/>
        <v>0</v>
      </c>
      <c r="T163" s="767">
        <f t="shared" si="7"/>
        <v>0</v>
      </c>
      <c r="U163" s="812"/>
      <c r="V163" s="825"/>
      <c r="W163" s="826"/>
      <c r="X163" s="263"/>
      <c r="Y163" s="767"/>
      <c r="Z163" s="767"/>
      <c r="AA163" s="824"/>
      <c r="AB163" s="757"/>
      <c r="AC163" s="83"/>
      <c r="AD163" s="750" t="str">
        <f>IF(R163&lt;&gt;"",'19_P2_Lista'!U163,"")</f>
        <v/>
      </c>
      <c r="AE163" s="518" t="str">
        <f>IF(R163&lt;&gt;"",'19_P2_Lista'!V163,"")</f>
        <v/>
      </c>
      <c r="AF163" s="83"/>
      <c r="AG163" s="1657"/>
      <c r="AH163" s="757"/>
      <c r="AI163" s="1442"/>
      <c r="AJ163" s="2108"/>
      <c r="AK163" s="2108"/>
      <c r="AL163" s="2108"/>
      <c r="AM163" s="2108"/>
      <c r="AN163" s="2108"/>
      <c r="AO163" s="2108"/>
      <c r="AP163" s="2108"/>
      <c r="AQ163" s="1442"/>
      <c r="AR163" s="1442"/>
      <c r="AS163" s="1442"/>
      <c r="AT163" s="1442"/>
      <c r="AU163" s="1442"/>
      <c r="AV163" s="1442"/>
      <c r="AW163" s="1442"/>
      <c r="AX163" s="1442"/>
      <c r="AY163" s="1442"/>
      <c r="AZ163" s="1442"/>
    </row>
    <row r="164" spans="1:52" s="34" customFormat="1" ht="18" customHeight="1" x14ac:dyDescent="0.2">
      <c r="A164" s="73" t="str">
        <f>CONCATENATE('01_Carga'!$M$5,"_",$J164)</f>
        <v>FI__147</v>
      </c>
      <c r="B164" s="1405"/>
      <c r="C164" s="1460" t="str">
        <f>'12_P1_Lista'!T164</f>
        <v/>
      </c>
      <c r="D164" s="1461" t="str">
        <f>'12_P1_Lista'!U164</f>
        <v/>
      </c>
      <c r="E164" s="1405"/>
      <c r="F164" s="1626" t="str">
        <f t="shared" si="6"/>
        <v/>
      </c>
      <c r="G164" s="1405"/>
      <c r="H164" s="1726" t="str">
        <f>IF('14_P2_Convoca'!F165&lt;&gt;"",'14_P2_Convoca'!F165,"")</f>
        <v/>
      </c>
      <c r="I164" s="1606"/>
      <c r="J164" s="1202">
        <v>147</v>
      </c>
      <c r="K164" s="134" t="str">
        <f>IF(ISERROR(VLOOKUP($A164,Aspirantes!$A:$H,Aspirantes!$E$1,FALSE)),"",VLOOKUP($A164,Aspirantes!$A:$H,Aspirantes!$E$1,FALSE))</f>
        <v/>
      </c>
      <c r="L164" s="672" t="str">
        <f>IF(ISERROR(VLOOKUP($A164,Aspirantes!$A:$H,Aspirantes!$F$1,FALSE)),"",VLOOKUP($A164,Aspirantes!$A:$H,Aspirantes!$F$1,FALSE))</f>
        <v/>
      </c>
      <c r="M164" s="673" t="str">
        <f>IF(ISERROR(VLOOKUP($A164,Aspirantes!$A:$H,Aspirantes!$G$1,FALSE)),"",VLOOKUP($A164,Aspirantes!$A:$H,Aspirantes!$G$1,FALSE))</f>
        <v/>
      </c>
      <c r="N164" s="674" t="str">
        <f>IF(ISERROR(VLOOKUP($A164,Aspirantes!$A:$H,Aspirantes!$H$1,FALSE)),"",VLOOKUP($A164,Aspirantes!$A:$H,Aspirantes!$H$1,FALSE))</f>
        <v/>
      </c>
      <c r="O164" s="153"/>
      <c r="P164" s="756"/>
      <c r="Q164" s="759"/>
      <c r="R164" s="67" t="str">
        <f>IF(AND(Q164&lt;&gt;"",P164=""),"",IF(Q164="SÍ",'19_P2_Lista'!S164,""))</f>
        <v/>
      </c>
      <c r="S164" s="767">
        <f t="shared" si="8"/>
        <v>0</v>
      </c>
      <c r="T164" s="767">
        <f t="shared" si="7"/>
        <v>0</v>
      </c>
      <c r="U164" s="812"/>
      <c r="V164" s="825"/>
      <c r="W164" s="826"/>
      <c r="X164" s="263"/>
      <c r="Y164" s="767"/>
      <c r="Z164" s="767"/>
      <c r="AA164" s="824"/>
      <c r="AB164" s="757"/>
      <c r="AC164" s="83"/>
      <c r="AD164" s="750" t="str">
        <f>IF(R164&lt;&gt;"",'19_P2_Lista'!U164,"")</f>
        <v/>
      </c>
      <c r="AE164" s="518" t="str">
        <f>IF(R164&lt;&gt;"",'19_P2_Lista'!V164,"")</f>
        <v/>
      </c>
      <c r="AF164" s="83"/>
      <c r="AG164" s="1657"/>
      <c r="AH164" s="757"/>
      <c r="AI164" s="1442"/>
      <c r="AJ164" s="2108"/>
      <c r="AK164" s="2108"/>
      <c r="AL164" s="2108"/>
      <c r="AM164" s="2108"/>
      <c r="AN164" s="2108"/>
      <c r="AO164" s="2108"/>
      <c r="AP164" s="2108"/>
      <c r="AQ164" s="1442"/>
      <c r="AR164" s="1442"/>
      <c r="AS164" s="1442"/>
      <c r="AT164" s="1442"/>
      <c r="AU164" s="1442"/>
      <c r="AV164" s="1442"/>
      <c r="AW164" s="1442"/>
      <c r="AX164" s="1442"/>
      <c r="AY164" s="1442"/>
      <c r="AZ164" s="1442"/>
    </row>
    <row r="165" spans="1:52" s="34" customFormat="1" ht="18" customHeight="1" x14ac:dyDescent="0.2">
      <c r="A165" s="73" t="str">
        <f>CONCATENATE('01_Carga'!$M$5,"_",$J165)</f>
        <v>FI__148</v>
      </c>
      <c r="B165" s="1405"/>
      <c r="C165" s="1460" t="str">
        <f>'12_P1_Lista'!T165</f>
        <v/>
      </c>
      <c r="D165" s="1461" t="str">
        <f>'12_P1_Lista'!U165</f>
        <v/>
      </c>
      <c r="E165" s="1405"/>
      <c r="F165" s="1626" t="str">
        <f t="shared" si="6"/>
        <v/>
      </c>
      <c r="G165" s="1405"/>
      <c r="H165" s="1726" t="str">
        <f>IF('14_P2_Convoca'!F166&lt;&gt;"",'14_P2_Convoca'!F166,"")</f>
        <v/>
      </c>
      <c r="I165" s="1606"/>
      <c r="J165" s="1202">
        <v>148</v>
      </c>
      <c r="K165" s="134" t="str">
        <f>IF(ISERROR(VLOOKUP($A165,Aspirantes!$A:$H,Aspirantes!$E$1,FALSE)),"",VLOOKUP($A165,Aspirantes!$A:$H,Aspirantes!$E$1,FALSE))</f>
        <v/>
      </c>
      <c r="L165" s="672" t="str">
        <f>IF(ISERROR(VLOOKUP($A165,Aspirantes!$A:$H,Aspirantes!$F$1,FALSE)),"",VLOOKUP($A165,Aspirantes!$A:$H,Aspirantes!$F$1,FALSE))</f>
        <v/>
      </c>
      <c r="M165" s="673" t="str">
        <f>IF(ISERROR(VLOOKUP($A165,Aspirantes!$A:$H,Aspirantes!$G$1,FALSE)),"",VLOOKUP($A165,Aspirantes!$A:$H,Aspirantes!$G$1,FALSE))</f>
        <v/>
      </c>
      <c r="N165" s="674" t="str">
        <f>IF(ISERROR(VLOOKUP($A165,Aspirantes!$A:$H,Aspirantes!$H$1,FALSE)),"",VLOOKUP($A165,Aspirantes!$A:$H,Aspirantes!$H$1,FALSE))</f>
        <v/>
      </c>
      <c r="O165" s="153"/>
      <c r="P165" s="756"/>
      <c r="Q165" s="759"/>
      <c r="R165" s="67" t="str">
        <f>IF(AND(Q165&lt;&gt;"",P165=""),"",IF(Q165="SÍ",'19_P2_Lista'!S165,""))</f>
        <v/>
      </c>
      <c r="S165" s="767">
        <f t="shared" si="8"/>
        <v>0</v>
      </c>
      <c r="T165" s="767">
        <f t="shared" si="7"/>
        <v>0</v>
      </c>
      <c r="U165" s="812"/>
      <c r="V165" s="825"/>
      <c r="W165" s="826"/>
      <c r="X165" s="263"/>
      <c r="Y165" s="767"/>
      <c r="Z165" s="767"/>
      <c r="AA165" s="824"/>
      <c r="AB165" s="757"/>
      <c r="AC165" s="83"/>
      <c r="AD165" s="750" t="str">
        <f>IF(R165&lt;&gt;"",'19_P2_Lista'!U165,"")</f>
        <v/>
      </c>
      <c r="AE165" s="518" t="str">
        <f>IF(R165&lt;&gt;"",'19_P2_Lista'!V165,"")</f>
        <v/>
      </c>
      <c r="AF165" s="83"/>
      <c r="AG165" s="1657"/>
      <c r="AH165" s="757"/>
      <c r="AI165" s="1442"/>
      <c r="AJ165" s="2108"/>
      <c r="AK165" s="2108"/>
      <c r="AL165" s="2108"/>
      <c r="AM165" s="2108"/>
      <c r="AN165" s="2108"/>
      <c r="AO165" s="2108"/>
      <c r="AP165" s="2108"/>
      <c r="AQ165" s="1442"/>
      <c r="AR165" s="1442"/>
      <c r="AS165" s="1442"/>
      <c r="AT165" s="1442"/>
      <c r="AU165" s="1442"/>
      <c r="AV165" s="1442"/>
      <c r="AW165" s="1442"/>
      <c r="AX165" s="1442"/>
      <c r="AY165" s="1442"/>
      <c r="AZ165" s="1442"/>
    </row>
    <row r="166" spans="1:52" s="34" customFormat="1" ht="18" customHeight="1" x14ac:dyDescent="0.2">
      <c r="A166" s="73" t="str">
        <f>CONCATENATE('01_Carga'!$M$5,"_",$J166)</f>
        <v>FI__149</v>
      </c>
      <c r="B166" s="1405"/>
      <c r="C166" s="1460" t="str">
        <f>'12_P1_Lista'!T166</f>
        <v/>
      </c>
      <c r="D166" s="1461" t="str">
        <f>'12_P1_Lista'!U166</f>
        <v/>
      </c>
      <c r="E166" s="1405"/>
      <c r="F166" s="1626" t="str">
        <f t="shared" si="6"/>
        <v/>
      </c>
      <c r="G166" s="1405"/>
      <c r="H166" s="1726" t="str">
        <f>IF('14_P2_Convoca'!F167&lt;&gt;"",'14_P2_Convoca'!F167,"")</f>
        <v/>
      </c>
      <c r="I166" s="1606"/>
      <c r="J166" s="1202">
        <v>149</v>
      </c>
      <c r="K166" s="134" t="str">
        <f>IF(ISERROR(VLOOKUP($A166,Aspirantes!$A:$H,Aspirantes!$E$1,FALSE)),"",VLOOKUP($A166,Aspirantes!$A:$H,Aspirantes!$E$1,FALSE))</f>
        <v/>
      </c>
      <c r="L166" s="672" t="str">
        <f>IF(ISERROR(VLOOKUP($A166,Aspirantes!$A:$H,Aspirantes!$F$1,FALSE)),"",VLOOKUP($A166,Aspirantes!$A:$H,Aspirantes!$F$1,FALSE))</f>
        <v/>
      </c>
      <c r="M166" s="673" t="str">
        <f>IF(ISERROR(VLOOKUP($A166,Aspirantes!$A:$H,Aspirantes!$G$1,FALSE)),"",VLOOKUP($A166,Aspirantes!$A:$H,Aspirantes!$G$1,FALSE))</f>
        <v/>
      </c>
      <c r="N166" s="674" t="str">
        <f>IF(ISERROR(VLOOKUP($A166,Aspirantes!$A:$H,Aspirantes!$H$1,FALSE)),"",VLOOKUP($A166,Aspirantes!$A:$H,Aspirantes!$H$1,FALSE))</f>
        <v/>
      </c>
      <c r="O166" s="153"/>
      <c r="P166" s="756"/>
      <c r="Q166" s="759"/>
      <c r="R166" s="67" t="str">
        <f>IF(AND(Q166&lt;&gt;"",P166=""),"",IF(Q166="SÍ",'19_P2_Lista'!S166,""))</f>
        <v/>
      </c>
      <c r="S166" s="767">
        <f t="shared" si="8"/>
        <v>0</v>
      </c>
      <c r="T166" s="767">
        <f t="shared" si="7"/>
        <v>0</v>
      </c>
      <c r="U166" s="812"/>
      <c r="V166" s="825"/>
      <c r="W166" s="826"/>
      <c r="X166" s="263"/>
      <c r="Y166" s="767"/>
      <c r="Z166" s="767"/>
      <c r="AA166" s="824"/>
      <c r="AB166" s="757"/>
      <c r="AC166" s="83"/>
      <c r="AD166" s="750" t="str">
        <f>IF(R166&lt;&gt;"",'19_P2_Lista'!U166,"")</f>
        <v/>
      </c>
      <c r="AE166" s="518" t="str">
        <f>IF(R166&lt;&gt;"",'19_P2_Lista'!V166,"")</f>
        <v/>
      </c>
      <c r="AF166" s="83"/>
      <c r="AG166" s="1657"/>
      <c r="AH166" s="757"/>
      <c r="AI166" s="1442"/>
      <c r="AJ166" s="2108"/>
      <c r="AK166" s="2108"/>
      <c r="AL166" s="2108"/>
      <c r="AM166" s="2108"/>
      <c r="AN166" s="2108"/>
      <c r="AO166" s="2108"/>
      <c r="AP166" s="2108"/>
      <c r="AQ166" s="1442"/>
      <c r="AR166" s="1442"/>
      <c r="AS166" s="1442"/>
      <c r="AT166" s="1442"/>
      <c r="AU166" s="1442"/>
      <c r="AV166" s="1442"/>
      <c r="AW166" s="1442"/>
      <c r="AX166" s="1442"/>
      <c r="AY166" s="1442"/>
      <c r="AZ166" s="1442"/>
    </row>
    <row r="167" spans="1:52" s="34" customFormat="1" ht="18" customHeight="1" x14ac:dyDescent="0.2">
      <c r="A167" s="73" t="str">
        <f>CONCATENATE('01_Carga'!$M$5,"_",$J167)</f>
        <v>FI__150</v>
      </c>
      <c r="B167" s="1405"/>
      <c r="C167" s="1460" t="str">
        <f>'12_P1_Lista'!T167</f>
        <v/>
      </c>
      <c r="D167" s="1461" t="str">
        <f>'12_P1_Lista'!U167</f>
        <v/>
      </c>
      <c r="E167" s="1405"/>
      <c r="F167" s="1626" t="str">
        <f t="shared" si="6"/>
        <v/>
      </c>
      <c r="G167" s="1405"/>
      <c r="H167" s="1726" t="str">
        <f>IF('14_P2_Convoca'!F168&lt;&gt;"",'14_P2_Convoca'!F168,"")</f>
        <v/>
      </c>
      <c r="I167" s="1606"/>
      <c r="J167" s="1202">
        <v>150</v>
      </c>
      <c r="K167" s="134" t="str">
        <f>IF(ISERROR(VLOOKUP($A167,Aspirantes!$A:$H,Aspirantes!$E$1,FALSE)),"",VLOOKUP($A167,Aspirantes!$A:$H,Aspirantes!$E$1,FALSE))</f>
        <v/>
      </c>
      <c r="L167" s="672" t="str">
        <f>IF(ISERROR(VLOOKUP($A167,Aspirantes!$A:$H,Aspirantes!$F$1,FALSE)),"",VLOOKUP($A167,Aspirantes!$A:$H,Aspirantes!$F$1,FALSE))</f>
        <v/>
      </c>
      <c r="M167" s="673" t="str">
        <f>IF(ISERROR(VLOOKUP($A167,Aspirantes!$A:$H,Aspirantes!$G$1,FALSE)),"",VLOOKUP($A167,Aspirantes!$A:$H,Aspirantes!$G$1,FALSE))</f>
        <v/>
      </c>
      <c r="N167" s="674" t="str">
        <f>IF(ISERROR(VLOOKUP($A167,Aspirantes!$A:$H,Aspirantes!$H$1,FALSE)),"",VLOOKUP($A167,Aspirantes!$A:$H,Aspirantes!$H$1,FALSE))</f>
        <v/>
      </c>
      <c r="O167" s="153"/>
      <c r="P167" s="756"/>
      <c r="Q167" s="759"/>
      <c r="R167" s="67" t="str">
        <f>IF(AND(Q167&lt;&gt;"",P167=""),"",IF(Q167="SÍ",'19_P2_Lista'!S167,""))</f>
        <v/>
      </c>
      <c r="S167" s="767">
        <f t="shared" si="8"/>
        <v>0</v>
      </c>
      <c r="T167" s="767">
        <f t="shared" si="7"/>
        <v>0</v>
      </c>
      <c r="U167" s="812"/>
      <c r="V167" s="825"/>
      <c r="W167" s="826"/>
      <c r="X167" s="263"/>
      <c r="Y167" s="767"/>
      <c r="Z167" s="767"/>
      <c r="AA167" s="824"/>
      <c r="AB167" s="757"/>
      <c r="AC167" s="83"/>
      <c r="AD167" s="750" t="str">
        <f>IF(R167&lt;&gt;"",'19_P2_Lista'!U167,"")</f>
        <v/>
      </c>
      <c r="AE167" s="518" t="str">
        <f>IF(R167&lt;&gt;"",'19_P2_Lista'!V167,"")</f>
        <v/>
      </c>
      <c r="AF167" s="83"/>
      <c r="AG167" s="1657"/>
      <c r="AH167" s="757"/>
      <c r="AI167" s="1442"/>
      <c r="AJ167" s="2108"/>
      <c r="AK167" s="2108"/>
      <c r="AL167" s="2108"/>
      <c r="AM167" s="2108"/>
      <c r="AN167" s="2108"/>
      <c r="AO167" s="2108"/>
      <c r="AP167" s="2108"/>
      <c r="AQ167" s="1442"/>
      <c r="AR167" s="1442"/>
      <c r="AS167" s="1442"/>
      <c r="AT167" s="1442"/>
      <c r="AU167" s="1442"/>
      <c r="AV167" s="1442"/>
      <c r="AW167" s="1442"/>
      <c r="AX167" s="1442"/>
      <c r="AY167" s="1442"/>
      <c r="AZ167" s="1442"/>
    </row>
    <row r="168" spans="1:52" s="34" customFormat="1" ht="18" customHeight="1" x14ac:dyDescent="0.2">
      <c r="A168" s="73" t="str">
        <f>CONCATENATE('01_Carga'!$M$5,"_",$J168)</f>
        <v>FI__151</v>
      </c>
      <c r="B168" s="1405"/>
      <c r="C168" s="1460" t="str">
        <f>'12_P1_Lista'!T168</f>
        <v/>
      </c>
      <c r="D168" s="1461" t="str">
        <f>'12_P1_Lista'!U168</f>
        <v/>
      </c>
      <c r="E168" s="1607"/>
      <c r="F168" s="1626" t="str">
        <f t="shared" ref="F168:F177" si="9">IF(P168&lt;&gt;"","al","")</f>
        <v/>
      </c>
      <c r="G168" s="1607">
        <f>IF(C168="SÍ",1,0)</f>
        <v>0</v>
      </c>
      <c r="H168" s="1726" t="str">
        <f>IF('14_P2_Convoca'!F169&lt;&gt;"",'14_P2_Convoca'!F169,"")</f>
        <v/>
      </c>
      <c r="I168" s="1606"/>
      <c r="J168" s="1202">
        <v>151</v>
      </c>
      <c r="K168" s="134" t="str">
        <f>IF(VLOOKUP($A168,'03_Extras'!$A$18:$I$27,'03_Extras'!$F$16,FALSE)&lt;&gt;"",VLOOKUP($A168,'03_Extras'!$A$18:$I$27,'03_Extras'!$F$16,FALSE),"")</f>
        <v/>
      </c>
      <c r="L168" s="672" t="str">
        <f>IF(VLOOKUP($A168,'03_Extras'!$A$18:$I$27,'03_Extras'!$G$16,FALSE)&lt;&gt;"",VLOOKUP($A168,'03_Extras'!$A$18:$I$27,'03_Extras'!$G$16,FALSE),"")</f>
        <v/>
      </c>
      <c r="M168" s="673" t="str">
        <f>IF(VLOOKUP($A168,'03_Extras'!$A$18:$I$27,'03_Extras'!$H$16,FALSE)&lt;&gt;"",VLOOKUP($A168,'03_Extras'!$A$18:$I$27,'03_Extras'!$H$16,FALSE),"")</f>
        <v/>
      </c>
      <c r="N168" s="674" t="str">
        <f>IF(VLOOKUP($A168,'03_Extras'!$A$18:$I$27,'03_Extras'!$I$16,FALSE)&lt;&gt;"",VLOOKUP($A168,'03_Extras'!$A$18:$I$27,'03_Extras'!$I$16,FALSE),"")</f>
        <v/>
      </c>
      <c r="O168" s="612" t="str">
        <f t="shared" ref="O168:O177" si="10">IF(L168&lt;&gt;"","*","")</f>
        <v/>
      </c>
      <c r="P168" s="756"/>
      <c r="Q168" s="759"/>
      <c r="R168" s="67" t="str">
        <f>IF(AND(Q168&lt;&gt;"",P168=""),"",IF(Q168="SÍ",'19_P2_Lista'!S168,""))</f>
        <v/>
      </c>
      <c r="S168" s="767">
        <f t="shared" ref="S168:S177" si="11">IF(AND(Q168="SÍ",R168&lt;&gt;""),IF(R168&lt;=P168,1,0),0)</f>
        <v>0</v>
      </c>
      <c r="T168" s="767">
        <f t="shared" ref="T168:T177" si="12">IF(AND(Q168&lt;&gt;"",P168=""),1,0)</f>
        <v>0</v>
      </c>
      <c r="U168" s="812"/>
      <c r="V168" s="825"/>
      <c r="W168" s="826"/>
      <c r="X168" s="263"/>
      <c r="Y168" s="767"/>
      <c r="Z168" s="767"/>
      <c r="AA168" s="824"/>
      <c r="AB168" s="757"/>
      <c r="AC168" s="83"/>
      <c r="AD168" s="750" t="str">
        <f>IF(R168&lt;&gt;"",'19_P2_Lista'!U168,"")</f>
        <v/>
      </c>
      <c r="AE168" s="518" t="str">
        <f>IF(R168&lt;&gt;"",'19_P2_Lista'!V168,"")</f>
        <v/>
      </c>
      <c r="AF168" s="83"/>
      <c r="AG168" s="1657"/>
      <c r="AH168" s="757"/>
      <c r="AI168" s="1442"/>
      <c r="AJ168" s="2108"/>
      <c r="AK168" s="2108"/>
      <c r="AL168" s="2108"/>
      <c r="AM168" s="2108"/>
      <c r="AN168" s="2108"/>
      <c r="AO168" s="2108"/>
      <c r="AP168" s="2108"/>
      <c r="AQ168" s="1442"/>
      <c r="AR168" s="1442"/>
      <c r="AS168" s="1442"/>
      <c r="AT168" s="1442"/>
      <c r="AU168" s="1442"/>
      <c r="AV168" s="1442"/>
      <c r="AW168" s="1442"/>
      <c r="AX168" s="1442"/>
      <c r="AY168" s="1442"/>
      <c r="AZ168" s="1442"/>
    </row>
    <row r="169" spans="1:52" s="34" customFormat="1" ht="18" customHeight="1" x14ac:dyDescent="0.2">
      <c r="A169" s="73" t="str">
        <f>CONCATENATE('01_Carga'!$M$5,"_",$J169)</f>
        <v>FI__152</v>
      </c>
      <c r="B169" s="1405"/>
      <c r="C169" s="1460" t="str">
        <f>'12_P1_Lista'!T169</f>
        <v/>
      </c>
      <c r="D169" s="1461" t="str">
        <f>'12_P1_Lista'!U169</f>
        <v/>
      </c>
      <c r="E169" s="1607"/>
      <c r="F169" s="1626" t="str">
        <f t="shared" si="9"/>
        <v/>
      </c>
      <c r="G169" s="1607">
        <f t="shared" ref="G169:G177" si="13">IF(C169="SÍ",1,0)</f>
        <v>0</v>
      </c>
      <c r="H169" s="1726" t="str">
        <f>IF('14_P2_Convoca'!F170&lt;&gt;"",'14_P2_Convoca'!F170,"")</f>
        <v/>
      </c>
      <c r="I169" s="1606"/>
      <c r="J169" s="1202">
        <v>152</v>
      </c>
      <c r="K169" s="134" t="str">
        <f>IF(VLOOKUP($A169,'03_Extras'!$A$18:$I$27,'03_Extras'!$F$16,FALSE)&lt;&gt;"",VLOOKUP($A169,'03_Extras'!$A$18:$I$27,'03_Extras'!$F$16,FALSE),"")</f>
        <v/>
      </c>
      <c r="L169" s="672" t="str">
        <f>IF(VLOOKUP($A169,'03_Extras'!$A$18:$I$27,'03_Extras'!$G$16,FALSE)&lt;&gt;"",VLOOKUP($A169,'03_Extras'!$A$18:$I$27,'03_Extras'!$G$16,FALSE),"")</f>
        <v/>
      </c>
      <c r="M169" s="673" t="str">
        <f>IF(VLOOKUP($A169,'03_Extras'!$A$18:$I$27,'03_Extras'!$H$16,FALSE)&lt;&gt;"",VLOOKUP($A169,'03_Extras'!$A$18:$I$27,'03_Extras'!$H$16,FALSE),"")</f>
        <v/>
      </c>
      <c r="N169" s="674" t="str">
        <f>IF(VLOOKUP($A169,'03_Extras'!$A$18:$I$27,'03_Extras'!$I$16,FALSE)&lt;&gt;"",VLOOKUP($A169,'03_Extras'!$A$18:$I$27,'03_Extras'!$I$16,FALSE),"")</f>
        <v/>
      </c>
      <c r="O169" s="612" t="str">
        <f t="shared" si="10"/>
        <v/>
      </c>
      <c r="P169" s="756"/>
      <c r="Q169" s="759"/>
      <c r="R169" s="67" t="str">
        <f>IF(AND(Q169&lt;&gt;"",P169=""),"",IF(Q169="SÍ",'19_P2_Lista'!S169,""))</f>
        <v/>
      </c>
      <c r="S169" s="767">
        <f t="shared" si="11"/>
        <v>0</v>
      </c>
      <c r="T169" s="767">
        <f t="shared" si="12"/>
        <v>0</v>
      </c>
      <c r="U169" s="812"/>
      <c r="V169" s="825"/>
      <c r="W169" s="826"/>
      <c r="X169" s="263"/>
      <c r="Y169" s="767"/>
      <c r="Z169" s="767"/>
      <c r="AA169" s="824"/>
      <c r="AB169" s="757"/>
      <c r="AC169" s="83"/>
      <c r="AD169" s="750" t="str">
        <f>IF(R169&lt;&gt;"",'19_P2_Lista'!U169,"")</f>
        <v/>
      </c>
      <c r="AE169" s="518" t="str">
        <f>IF(R169&lt;&gt;"",'19_P2_Lista'!V169,"")</f>
        <v/>
      </c>
      <c r="AF169" s="83"/>
      <c r="AG169" s="1657"/>
      <c r="AH169" s="757"/>
      <c r="AI169" s="1442"/>
      <c r="AJ169" s="2108"/>
      <c r="AK169" s="2108"/>
      <c r="AL169" s="2108"/>
      <c r="AM169" s="2108"/>
      <c r="AN169" s="2108"/>
      <c r="AO169" s="2108"/>
      <c r="AP169" s="2108"/>
      <c r="AQ169" s="1442"/>
      <c r="AR169" s="1442"/>
      <c r="AS169" s="1442"/>
      <c r="AT169" s="1442"/>
      <c r="AU169" s="1442"/>
      <c r="AV169" s="1442"/>
      <c r="AW169" s="1442"/>
      <c r="AX169" s="1442"/>
      <c r="AY169" s="1442"/>
      <c r="AZ169" s="1442"/>
    </row>
    <row r="170" spans="1:52" s="34" customFormat="1" ht="18" customHeight="1" x14ac:dyDescent="0.2">
      <c r="A170" s="73" t="str">
        <f>CONCATENATE('01_Carga'!$M$5,"_",$J170)</f>
        <v>FI__153</v>
      </c>
      <c r="B170" s="1405"/>
      <c r="C170" s="1460" t="str">
        <f>'12_P1_Lista'!T170</f>
        <v/>
      </c>
      <c r="D170" s="1461" t="str">
        <f>'12_P1_Lista'!U170</f>
        <v/>
      </c>
      <c r="E170" s="1607"/>
      <c r="F170" s="1626" t="str">
        <f t="shared" si="9"/>
        <v/>
      </c>
      <c r="G170" s="1607">
        <f t="shared" si="13"/>
        <v>0</v>
      </c>
      <c r="H170" s="1726" t="str">
        <f>IF('14_P2_Convoca'!F171&lt;&gt;"",'14_P2_Convoca'!F171,"")</f>
        <v/>
      </c>
      <c r="I170" s="1606"/>
      <c r="J170" s="1202">
        <v>153</v>
      </c>
      <c r="K170" s="134" t="str">
        <f>IF(VLOOKUP($A170,'03_Extras'!$A$18:$I$27,'03_Extras'!$F$16,FALSE)&lt;&gt;"",VLOOKUP($A170,'03_Extras'!$A$18:$I$27,'03_Extras'!$F$16,FALSE),"")</f>
        <v/>
      </c>
      <c r="L170" s="672" t="str">
        <f>IF(VLOOKUP($A170,'03_Extras'!$A$18:$I$27,'03_Extras'!$G$16,FALSE)&lt;&gt;"",VLOOKUP($A170,'03_Extras'!$A$18:$I$27,'03_Extras'!$G$16,FALSE),"")</f>
        <v/>
      </c>
      <c r="M170" s="673" t="str">
        <f>IF(VLOOKUP($A170,'03_Extras'!$A$18:$I$27,'03_Extras'!$H$16,FALSE)&lt;&gt;"",VLOOKUP($A170,'03_Extras'!$A$18:$I$27,'03_Extras'!$H$16,FALSE),"")</f>
        <v/>
      </c>
      <c r="N170" s="674" t="str">
        <f>IF(VLOOKUP($A170,'03_Extras'!$A$18:$I$27,'03_Extras'!$I$16,FALSE)&lt;&gt;"",VLOOKUP($A170,'03_Extras'!$A$18:$I$27,'03_Extras'!$I$16,FALSE),"")</f>
        <v/>
      </c>
      <c r="O170" s="612" t="str">
        <f t="shared" si="10"/>
        <v/>
      </c>
      <c r="P170" s="756"/>
      <c r="Q170" s="759"/>
      <c r="R170" s="67" t="str">
        <f>IF(AND(Q170&lt;&gt;"",P170=""),"",IF(Q170="SÍ",'19_P2_Lista'!S170,""))</f>
        <v/>
      </c>
      <c r="S170" s="767">
        <f t="shared" si="11"/>
        <v>0</v>
      </c>
      <c r="T170" s="767">
        <f t="shared" si="12"/>
        <v>0</v>
      </c>
      <c r="U170" s="812"/>
      <c r="V170" s="825"/>
      <c r="W170" s="826"/>
      <c r="X170" s="263"/>
      <c r="Y170" s="767"/>
      <c r="Z170" s="767"/>
      <c r="AA170" s="824"/>
      <c r="AB170" s="757"/>
      <c r="AC170" s="83"/>
      <c r="AD170" s="750" t="str">
        <f>IF(R170&lt;&gt;"",'19_P2_Lista'!U170,"")</f>
        <v/>
      </c>
      <c r="AE170" s="518" t="str">
        <f>IF(R170&lt;&gt;"",'19_P2_Lista'!V170,"")</f>
        <v/>
      </c>
      <c r="AF170" s="83"/>
      <c r="AG170" s="1657"/>
      <c r="AH170" s="757"/>
      <c r="AI170" s="1442"/>
      <c r="AJ170" s="2108"/>
      <c r="AK170" s="2108"/>
      <c r="AL170" s="2108"/>
      <c r="AM170" s="2108"/>
      <c r="AN170" s="2108"/>
      <c r="AO170" s="2108"/>
      <c r="AP170" s="2108"/>
      <c r="AQ170" s="1442"/>
      <c r="AR170" s="1442"/>
      <c r="AS170" s="1442"/>
      <c r="AT170" s="1442"/>
      <c r="AU170" s="1442"/>
      <c r="AV170" s="1442"/>
      <c r="AW170" s="1442"/>
      <c r="AX170" s="1442"/>
      <c r="AY170" s="1442"/>
      <c r="AZ170" s="1442"/>
    </row>
    <row r="171" spans="1:52" s="34" customFormat="1" ht="18" customHeight="1" x14ac:dyDescent="0.2">
      <c r="A171" s="73" t="str">
        <f>CONCATENATE('01_Carga'!$M$5,"_",$J171)</f>
        <v>FI__154</v>
      </c>
      <c r="B171" s="1405"/>
      <c r="C171" s="1460" t="str">
        <f>'12_P1_Lista'!T171</f>
        <v/>
      </c>
      <c r="D171" s="1461" t="str">
        <f>'12_P1_Lista'!U171</f>
        <v/>
      </c>
      <c r="E171" s="1607"/>
      <c r="F171" s="1626" t="str">
        <f t="shared" si="9"/>
        <v/>
      </c>
      <c r="G171" s="1607">
        <f t="shared" si="13"/>
        <v>0</v>
      </c>
      <c r="H171" s="1726" t="str">
        <f>IF('14_P2_Convoca'!F172&lt;&gt;"",'14_P2_Convoca'!F172,"")</f>
        <v/>
      </c>
      <c r="I171" s="1606"/>
      <c r="J171" s="1202">
        <v>154</v>
      </c>
      <c r="K171" s="134" t="str">
        <f>IF(VLOOKUP($A171,'03_Extras'!$A$18:$I$27,'03_Extras'!$F$16,FALSE)&lt;&gt;"",VLOOKUP($A171,'03_Extras'!$A$18:$I$27,'03_Extras'!$F$16,FALSE),"")</f>
        <v/>
      </c>
      <c r="L171" s="672" t="str">
        <f>IF(VLOOKUP($A171,'03_Extras'!$A$18:$I$27,'03_Extras'!$G$16,FALSE)&lt;&gt;"",VLOOKUP($A171,'03_Extras'!$A$18:$I$27,'03_Extras'!$G$16,FALSE),"")</f>
        <v/>
      </c>
      <c r="M171" s="673" t="str">
        <f>IF(VLOOKUP($A171,'03_Extras'!$A$18:$I$27,'03_Extras'!$H$16,FALSE)&lt;&gt;"",VLOOKUP($A171,'03_Extras'!$A$18:$I$27,'03_Extras'!$H$16,FALSE),"")</f>
        <v/>
      </c>
      <c r="N171" s="674" t="str">
        <f>IF(VLOOKUP($A171,'03_Extras'!$A$18:$I$27,'03_Extras'!$I$16,FALSE)&lt;&gt;"",VLOOKUP($A171,'03_Extras'!$A$18:$I$27,'03_Extras'!$I$16,FALSE),"")</f>
        <v/>
      </c>
      <c r="O171" s="612" t="str">
        <f t="shared" si="10"/>
        <v/>
      </c>
      <c r="P171" s="756"/>
      <c r="Q171" s="759"/>
      <c r="R171" s="67" t="str">
        <f>IF(AND(Q171&lt;&gt;"",P171=""),"",IF(Q171="SÍ",'19_P2_Lista'!S171,""))</f>
        <v/>
      </c>
      <c r="S171" s="767">
        <f t="shared" si="11"/>
        <v>0</v>
      </c>
      <c r="T171" s="767">
        <f t="shared" si="12"/>
        <v>0</v>
      </c>
      <c r="U171" s="812"/>
      <c r="V171" s="825"/>
      <c r="W171" s="826"/>
      <c r="X171" s="263"/>
      <c r="Y171" s="767"/>
      <c r="Z171" s="767"/>
      <c r="AA171" s="824"/>
      <c r="AB171" s="757"/>
      <c r="AC171" s="83"/>
      <c r="AD171" s="750" t="str">
        <f>IF(R171&lt;&gt;"",'19_P2_Lista'!U171,"")</f>
        <v/>
      </c>
      <c r="AE171" s="518" t="str">
        <f>IF(R171&lt;&gt;"",'19_P2_Lista'!V171,"")</f>
        <v/>
      </c>
      <c r="AF171" s="83"/>
      <c r="AG171" s="1657"/>
      <c r="AH171" s="757"/>
      <c r="AI171" s="1442"/>
      <c r="AJ171" s="2108"/>
      <c r="AK171" s="2108"/>
      <c r="AL171" s="2108"/>
      <c r="AM171" s="2108"/>
      <c r="AN171" s="2108"/>
      <c r="AO171" s="2108"/>
      <c r="AP171" s="2108"/>
      <c r="AQ171" s="1442"/>
      <c r="AR171" s="1442"/>
      <c r="AS171" s="1442"/>
      <c r="AT171" s="1442"/>
      <c r="AU171" s="1442"/>
      <c r="AV171" s="1442"/>
      <c r="AW171" s="1442"/>
      <c r="AX171" s="1442"/>
      <c r="AY171" s="1442"/>
      <c r="AZ171" s="1442"/>
    </row>
    <row r="172" spans="1:52" s="34" customFormat="1" ht="18" customHeight="1" x14ac:dyDescent="0.2">
      <c r="A172" s="73" t="str">
        <f>CONCATENATE('01_Carga'!$M$5,"_",$J172)</f>
        <v>FI__155</v>
      </c>
      <c r="B172" s="1405"/>
      <c r="C172" s="1460" t="str">
        <f>'12_P1_Lista'!T172</f>
        <v/>
      </c>
      <c r="D172" s="1461" t="str">
        <f>'12_P1_Lista'!U172</f>
        <v/>
      </c>
      <c r="E172" s="1607"/>
      <c r="F172" s="1626" t="str">
        <f t="shared" si="9"/>
        <v/>
      </c>
      <c r="G172" s="1607">
        <f t="shared" si="13"/>
        <v>0</v>
      </c>
      <c r="H172" s="1726" t="str">
        <f>IF('14_P2_Convoca'!F173&lt;&gt;"",'14_P2_Convoca'!F173,"")</f>
        <v/>
      </c>
      <c r="I172" s="1606"/>
      <c r="J172" s="1202">
        <v>155</v>
      </c>
      <c r="K172" s="134" t="str">
        <f>IF(VLOOKUP($A172,'03_Extras'!$A$18:$I$27,'03_Extras'!$F$16,FALSE)&lt;&gt;"",VLOOKUP($A172,'03_Extras'!$A$18:$I$27,'03_Extras'!$F$16,FALSE),"")</f>
        <v/>
      </c>
      <c r="L172" s="672" t="str">
        <f>IF(VLOOKUP($A172,'03_Extras'!$A$18:$I$27,'03_Extras'!$G$16,FALSE)&lt;&gt;"",VLOOKUP($A172,'03_Extras'!$A$18:$I$27,'03_Extras'!$G$16,FALSE),"")</f>
        <v/>
      </c>
      <c r="M172" s="673" t="str">
        <f>IF(VLOOKUP($A172,'03_Extras'!$A$18:$I$27,'03_Extras'!$H$16,FALSE)&lt;&gt;"",VLOOKUP($A172,'03_Extras'!$A$18:$I$27,'03_Extras'!$H$16,FALSE),"")</f>
        <v/>
      </c>
      <c r="N172" s="674" t="str">
        <f>IF(VLOOKUP($A172,'03_Extras'!$A$18:$I$27,'03_Extras'!$I$16,FALSE)&lt;&gt;"",VLOOKUP($A172,'03_Extras'!$A$18:$I$27,'03_Extras'!$I$16,FALSE),"")</f>
        <v/>
      </c>
      <c r="O172" s="612" t="str">
        <f t="shared" si="10"/>
        <v/>
      </c>
      <c r="P172" s="756"/>
      <c r="Q172" s="759"/>
      <c r="R172" s="67" t="str">
        <f>IF(AND(Q172&lt;&gt;"",P172=""),"",IF(Q172="SÍ",'19_P2_Lista'!S172,""))</f>
        <v/>
      </c>
      <c r="S172" s="767">
        <f t="shared" si="11"/>
        <v>0</v>
      </c>
      <c r="T172" s="767">
        <f t="shared" si="12"/>
        <v>0</v>
      </c>
      <c r="U172" s="812"/>
      <c r="V172" s="825"/>
      <c r="W172" s="826"/>
      <c r="X172" s="263"/>
      <c r="Y172" s="767"/>
      <c r="Z172" s="767"/>
      <c r="AA172" s="824"/>
      <c r="AB172" s="757"/>
      <c r="AC172" s="83"/>
      <c r="AD172" s="750" t="str">
        <f>IF(R172&lt;&gt;"",'19_P2_Lista'!U172,"")</f>
        <v/>
      </c>
      <c r="AE172" s="518" t="str">
        <f>IF(R172&lt;&gt;"",'19_P2_Lista'!V172,"")</f>
        <v/>
      </c>
      <c r="AF172" s="83"/>
      <c r="AG172" s="1657"/>
      <c r="AH172" s="757"/>
      <c r="AI172" s="1442"/>
      <c r="AJ172" s="2108"/>
      <c r="AK172" s="2108"/>
      <c r="AL172" s="2108"/>
      <c r="AM172" s="2108"/>
      <c r="AN172" s="2108"/>
      <c r="AO172" s="2108"/>
      <c r="AP172" s="2108"/>
      <c r="AQ172" s="1442"/>
      <c r="AR172" s="1442"/>
      <c r="AS172" s="1442"/>
      <c r="AT172" s="1442"/>
      <c r="AU172" s="1442"/>
      <c r="AV172" s="1442"/>
      <c r="AW172" s="1442"/>
      <c r="AX172" s="1442"/>
      <c r="AY172" s="1442"/>
      <c r="AZ172" s="1442"/>
    </row>
    <row r="173" spans="1:52" s="34" customFormat="1" ht="18" customHeight="1" x14ac:dyDescent="0.2">
      <c r="A173" s="73" t="str">
        <f>CONCATENATE('01_Carga'!$M$5,"_",$J173)</f>
        <v>FI__156</v>
      </c>
      <c r="B173" s="1405"/>
      <c r="C173" s="1460" t="str">
        <f>'12_P1_Lista'!T173</f>
        <v/>
      </c>
      <c r="D173" s="1461" t="str">
        <f>'12_P1_Lista'!U173</f>
        <v/>
      </c>
      <c r="E173" s="1607"/>
      <c r="F173" s="1626" t="str">
        <f t="shared" si="9"/>
        <v/>
      </c>
      <c r="G173" s="1607">
        <f t="shared" si="13"/>
        <v>0</v>
      </c>
      <c r="H173" s="1726" t="str">
        <f>IF('14_P2_Convoca'!F174&lt;&gt;"",'14_P2_Convoca'!F174,"")</f>
        <v/>
      </c>
      <c r="I173" s="1606"/>
      <c r="J173" s="1202">
        <v>156</v>
      </c>
      <c r="K173" s="134" t="str">
        <f>IF(VLOOKUP($A173,'03_Extras'!$A$18:$I$27,'03_Extras'!$F$16,FALSE)&lt;&gt;"",VLOOKUP($A173,'03_Extras'!$A$18:$I$27,'03_Extras'!$F$16,FALSE),"")</f>
        <v/>
      </c>
      <c r="L173" s="672" t="str">
        <f>IF(VLOOKUP($A173,'03_Extras'!$A$18:$I$27,'03_Extras'!$G$16,FALSE)&lt;&gt;"",VLOOKUP($A173,'03_Extras'!$A$18:$I$27,'03_Extras'!$G$16,FALSE),"")</f>
        <v/>
      </c>
      <c r="M173" s="673" t="str">
        <f>IF(VLOOKUP($A173,'03_Extras'!$A$18:$I$27,'03_Extras'!$H$16,FALSE)&lt;&gt;"",VLOOKUP($A173,'03_Extras'!$A$18:$I$27,'03_Extras'!$H$16,FALSE),"")</f>
        <v/>
      </c>
      <c r="N173" s="674" t="str">
        <f>IF(VLOOKUP($A173,'03_Extras'!$A$18:$I$27,'03_Extras'!$I$16,FALSE)&lt;&gt;"",VLOOKUP($A173,'03_Extras'!$A$18:$I$27,'03_Extras'!$I$16,FALSE),"")</f>
        <v/>
      </c>
      <c r="O173" s="612" t="str">
        <f t="shared" si="10"/>
        <v/>
      </c>
      <c r="P173" s="756"/>
      <c r="Q173" s="759"/>
      <c r="R173" s="67" t="str">
        <f>IF(AND(Q173&lt;&gt;"",P173=""),"",IF(Q173="SÍ",'19_P2_Lista'!S173,""))</f>
        <v/>
      </c>
      <c r="S173" s="767">
        <f t="shared" si="11"/>
        <v>0</v>
      </c>
      <c r="T173" s="767">
        <f t="shared" si="12"/>
        <v>0</v>
      </c>
      <c r="U173" s="812"/>
      <c r="V173" s="825"/>
      <c r="W173" s="826"/>
      <c r="X173" s="263"/>
      <c r="Y173" s="767"/>
      <c r="Z173" s="767"/>
      <c r="AA173" s="824"/>
      <c r="AB173" s="757"/>
      <c r="AC173" s="83"/>
      <c r="AD173" s="750" t="str">
        <f>IF(R173&lt;&gt;"",'19_P2_Lista'!U173,"")</f>
        <v/>
      </c>
      <c r="AE173" s="518" t="str">
        <f>IF(R173&lt;&gt;"",'19_P2_Lista'!V173,"")</f>
        <v/>
      </c>
      <c r="AF173" s="83"/>
      <c r="AG173" s="1657"/>
      <c r="AH173" s="757"/>
      <c r="AI173" s="1442"/>
      <c r="AJ173" s="2108"/>
      <c r="AK173" s="2108"/>
      <c r="AL173" s="2108"/>
      <c r="AM173" s="2108"/>
      <c r="AN173" s="2108"/>
      <c r="AO173" s="2108"/>
      <c r="AP173" s="2108"/>
      <c r="AQ173" s="1442"/>
      <c r="AR173" s="1442"/>
      <c r="AS173" s="1442"/>
      <c r="AT173" s="1442"/>
      <c r="AU173" s="1442"/>
      <c r="AV173" s="1442"/>
      <c r="AW173" s="1442"/>
      <c r="AX173" s="1442"/>
      <c r="AY173" s="1442"/>
      <c r="AZ173" s="1442"/>
    </row>
    <row r="174" spans="1:52" s="34" customFormat="1" ht="18" customHeight="1" x14ac:dyDescent="0.2">
      <c r="A174" s="73" t="str">
        <f>CONCATENATE('01_Carga'!$M$5,"_",$J174)</f>
        <v>FI__157</v>
      </c>
      <c r="B174" s="1405"/>
      <c r="C174" s="1460" t="str">
        <f>'12_P1_Lista'!T174</f>
        <v/>
      </c>
      <c r="D174" s="1461" t="str">
        <f>'12_P1_Lista'!U174</f>
        <v/>
      </c>
      <c r="E174" s="1607"/>
      <c r="F174" s="1626" t="str">
        <f t="shared" si="9"/>
        <v/>
      </c>
      <c r="G174" s="1607">
        <f t="shared" si="13"/>
        <v>0</v>
      </c>
      <c r="H174" s="1726" t="str">
        <f>IF('14_P2_Convoca'!F175&lt;&gt;"",'14_P2_Convoca'!F175,"")</f>
        <v/>
      </c>
      <c r="I174" s="1606"/>
      <c r="J174" s="1202">
        <v>157</v>
      </c>
      <c r="K174" s="134" t="str">
        <f>IF(VLOOKUP($A174,'03_Extras'!$A$18:$I$27,'03_Extras'!$F$16,FALSE)&lt;&gt;"",VLOOKUP($A174,'03_Extras'!$A$18:$I$27,'03_Extras'!$F$16,FALSE),"")</f>
        <v/>
      </c>
      <c r="L174" s="672" t="str">
        <f>IF(VLOOKUP($A174,'03_Extras'!$A$18:$I$27,'03_Extras'!$G$16,FALSE)&lt;&gt;"",VLOOKUP($A174,'03_Extras'!$A$18:$I$27,'03_Extras'!$G$16,FALSE),"")</f>
        <v/>
      </c>
      <c r="M174" s="673" t="str">
        <f>IF(VLOOKUP($A174,'03_Extras'!$A$18:$I$27,'03_Extras'!$H$16,FALSE)&lt;&gt;"",VLOOKUP($A174,'03_Extras'!$A$18:$I$27,'03_Extras'!$H$16,FALSE),"")</f>
        <v/>
      </c>
      <c r="N174" s="674" t="str">
        <f>IF(VLOOKUP($A174,'03_Extras'!$A$18:$I$27,'03_Extras'!$I$16,FALSE)&lt;&gt;"",VLOOKUP($A174,'03_Extras'!$A$18:$I$27,'03_Extras'!$I$16,FALSE),"")</f>
        <v/>
      </c>
      <c r="O174" s="612" t="str">
        <f t="shared" si="10"/>
        <v/>
      </c>
      <c r="P174" s="756"/>
      <c r="Q174" s="759"/>
      <c r="R174" s="67" t="str">
        <f>IF(AND(Q174&lt;&gt;"",P174=""),"",IF(Q174="SÍ",'19_P2_Lista'!S174,""))</f>
        <v/>
      </c>
      <c r="S174" s="767">
        <f t="shared" si="11"/>
        <v>0</v>
      </c>
      <c r="T174" s="767">
        <f t="shared" si="12"/>
        <v>0</v>
      </c>
      <c r="U174" s="812"/>
      <c r="V174" s="825"/>
      <c r="W174" s="826"/>
      <c r="X174" s="263"/>
      <c r="Y174" s="767"/>
      <c r="Z174" s="767"/>
      <c r="AA174" s="824"/>
      <c r="AB174" s="757"/>
      <c r="AC174" s="83"/>
      <c r="AD174" s="750" t="str">
        <f>IF(R174&lt;&gt;"",'19_P2_Lista'!U174,"")</f>
        <v/>
      </c>
      <c r="AE174" s="518" t="str">
        <f>IF(R174&lt;&gt;"",'19_P2_Lista'!V174,"")</f>
        <v/>
      </c>
      <c r="AF174" s="83"/>
      <c r="AG174" s="1657"/>
      <c r="AH174" s="757"/>
      <c r="AI174" s="1442"/>
      <c r="AJ174" s="2108"/>
      <c r="AK174" s="2108"/>
      <c r="AL174" s="2108"/>
      <c r="AM174" s="2108"/>
      <c r="AN174" s="2108"/>
      <c r="AO174" s="2108"/>
      <c r="AP174" s="2108"/>
      <c r="AQ174" s="1442"/>
      <c r="AR174" s="1442"/>
      <c r="AS174" s="1442"/>
      <c r="AT174" s="1442"/>
      <c r="AU174" s="1442"/>
      <c r="AV174" s="1442"/>
      <c r="AW174" s="1442"/>
      <c r="AX174" s="1442"/>
      <c r="AY174" s="1442"/>
      <c r="AZ174" s="1442"/>
    </row>
    <row r="175" spans="1:52" s="34" customFormat="1" ht="18" customHeight="1" x14ac:dyDescent="0.2">
      <c r="A175" s="73" t="str">
        <f>CONCATENATE('01_Carga'!$M$5,"_",$J175)</f>
        <v>FI__158</v>
      </c>
      <c r="B175" s="1405"/>
      <c r="C175" s="1460" t="str">
        <f>'12_P1_Lista'!T175</f>
        <v/>
      </c>
      <c r="D175" s="1461" t="str">
        <f>'12_P1_Lista'!U175</f>
        <v/>
      </c>
      <c r="E175" s="1607"/>
      <c r="F175" s="1626" t="str">
        <f t="shared" si="9"/>
        <v/>
      </c>
      <c r="G175" s="1607">
        <f t="shared" si="13"/>
        <v>0</v>
      </c>
      <c r="H175" s="1726" t="str">
        <f>IF('14_P2_Convoca'!F176&lt;&gt;"",'14_P2_Convoca'!F176,"")</f>
        <v/>
      </c>
      <c r="I175" s="1606"/>
      <c r="J175" s="1202">
        <v>158</v>
      </c>
      <c r="K175" s="134" t="str">
        <f>IF(VLOOKUP($A175,'03_Extras'!$A$18:$I$27,'03_Extras'!$F$16,FALSE)&lt;&gt;"",VLOOKUP($A175,'03_Extras'!$A$18:$I$27,'03_Extras'!$F$16,FALSE),"")</f>
        <v/>
      </c>
      <c r="L175" s="672" t="str">
        <f>IF(VLOOKUP($A175,'03_Extras'!$A$18:$I$27,'03_Extras'!$G$16,FALSE)&lt;&gt;"",VLOOKUP($A175,'03_Extras'!$A$18:$I$27,'03_Extras'!$G$16,FALSE),"")</f>
        <v/>
      </c>
      <c r="M175" s="673" t="str">
        <f>IF(VLOOKUP($A175,'03_Extras'!$A$18:$I$27,'03_Extras'!$H$16,FALSE)&lt;&gt;"",VLOOKUP($A175,'03_Extras'!$A$18:$I$27,'03_Extras'!$H$16,FALSE),"")</f>
        <v/>
      </c>
      <c r="N175" s="674" t="str">
        <f>IF(VLOOKUP($A175,'03_Extras'!$A$18:$I$27,'03_Extras'!$I$16,FALSE)&lt;&gt;"",VLOOKUP($A175,'03_Extras'!$A$18:$I$27,'03_Extras'!$I$16,FALSE),"")</f>
        <v/>
      </c>
      <c r="O175" s="612" t="str">
        <f t="shared" si="10"/>
        <v/>
      </c>
      <c r="P175" s="756"/>
      <c r="Q175" s="759"/>
      <c r="R175" s="67" t="str">
        <f>IF(AND(Q175&lt;&gt;"",P175=""),"",IF(Q175="SÍ",'19_P2_Lista'!S175,""))</f>
        <v/>
      </c>
      <c r="S175" s="767">
        <f t="shared" si="11"/>
        <v>0</v>
      </c>
      <c r="T175" s="767">
        <f t="shared" si="12"/>
        <v>0</v>
      </c>
      <c r="U175" s="812"/>
      <c r="V175" s="825"/>
      <c r="W175" s="826"/>
      <c r="X175" s="263"/>
      <c r="Y175" s="767"/>
      <c r="Z175" s="767"/>
      <c r="AA175" s="824"/>
      <c r="AB175" s="757"/>
      <c r="AC175" s="83"/>
      <c r="AD175" s="750" t="str">
        <f>IF(R175&lt;&gt;"",'19_P2_Lista'!U175,"")</f>
        <v/>
      </c>
      <c r="AE175" s="518" t="str">
        <f>IF(R175&lt;&gt;"",'19_P2_Lista'!V175,"")</f>
        <v/>
      </c>
      <c r="AF175" s="83"/>
      <c r="AG175" s="1657"/>
      <c r="AH175" s="757"/>
      <c r="AI175" s="1442"/>
      <c r="AJ175" s="2108"/>
      <c r="AK175" s="2108"/>
      <c r="AL175" s="2108"/>
      <c r="AM175" s="2108"/>
      <c r="AN175" s="2108"/>
      <c r="AO175" s="2108"/>
      <c r="AP175" s="2108"/>
      <c r="AQ175" s="1442"/>
      <c r="AR175" s="1442"/>
      <c r="AS175" s="1442"/>
      <c r="AT175" s="1442"/>
      <c r="AU175" s="1442"/>
      <c r="AV175" s="1442"/>
      <c r="AW175" s="1442"/>
      <c r="AX175" s="1442"/>
      <c r="AY175" s="1442"/>
      <c r="AZ175" s="1442"/>
    </row>
    <row r="176" spans="1:52" s="34" customFormat="1" ht="18" customHeight="1" x14ac:dyDescent="0.2">
      <c r="A176" s="73" t="str">
        <f>CONCATENATE('01_Carga'!$M$5,"_",$J176)</f>
        <v>FI__159</v>
      </c>
      <c r="B176" s="1405"/>
      <c r="C176" s="1460" t="str">
        <f>'12_P1_Lista'!T176</f>
        <v/>
      </c>
      <c r="D176" s="1461" t="str">
        <f>'12_P1_Lista'!U176</f>
        <v/>
      </c>
      <c r="E176" s="1607"/>
      <c r="F176" s="1626" t="str">
        <f t="shared" si="9"/>
        <v/>
      </c>
      <c r="G176" s="1607">
        <f t="shared" si="13"/>
        <v>0</v>
      </c>
      <c r="H176" s="1726" t="str">
        <f>IF('14_P2_Convoca'!F177&lt;&gt;"",'14_P2_Convoca'!F177,"")</f>
        <v/>
      </c>
      <c r="I176" s="1606"/>
      <c r="J176" s="1202">
        <v>159</v>
      </c>
      <c r="K176" s="134" t="str">
        <f>IF(VLOOKUP($A176,'03_Extras'!$A$18:$I$27,'03_Extras'!$F$16,FALSE)&lt;&gt;"",VLOOKUP($A176,'03_Extras'!$A$18:$I$27,'03_Extras'!$F$16,FALSE),"")</f>
        <v/>
      </c>
      <c r="L176" s="672" t="str">
        <f>IF(VLOOKUP($A176,'03_Extras'!$A$18:$I$27,'03_Extras'!$G$16,FALSE)&lt;&gt;"",VLOOKUP($A176,'03_Extras'!$A$18:$I$27,'03_Extras'!$G$16,FALSE),"")</f>
        <v/>
      </c>
      <c r="M176" s="673" t="str">
        <f>IF(VLOOKUP($A176,'03_Extras'!$A$18:$I$27,'03_Extras'!$H$16,FALSE)&lt;&gt;"",VLOOKUP($A176,'03_Extras'!$A$18:$I$27,'03_Extras'!$H$16,FALSE),"")</f>
        <v/>
      </c>
      <c r="N176" s="674" t="str">
        <f>IF(VLOOKUP($A176,'03_Extras'!$A$18:$I$27,'03_Extras'!$I$16,FALSE)&lt;&gt;"",VLOOKUP($A176,'03_Extras'!$A$18:$I$27,'03_Extras'!$I$16,FALSE),"")</f>
        <v/>
      </c>
      <c r="O176" s="612" t="str">
        <f t="shared" si="10"/>
        <v/>
      </c>
      <c r="P176" s="756"/>
      <c r="Q176" s="759"/>
      <c r="R176" s="67" t="str">
        <f>IF(AND(Q176&lt;&gt;"",P176=""),"",IF(Q176="SÍ",'19_P2_Lista'!S176,""))</f>
        <v/>
      </c>
      <c r="S176" s="767">
        <f t="shared" si="11"/>
        <v>0</v>
      </c>
      <c r="T176" s="767">
        <f t="shared" si="12"/>
        <v>0</v>
      </c>
      <c r="U176" s="812"/>
      <c r="V176" s="825"/>
      <c r="W176" s="826"/>
      <c r="X176" s="263"/>
      <c r="Y176" s="767"/>
      <c r="Z176" s="767"/>
      <c r="AA176" s="824"/>
      <c r="AB176" s="757"/>
      <c r="AC176" s="83"/>
      <c r="AD176" s="750" t="str">
        <f>IF(R176&lt;&gt;"",'19_P2_Lista'!U176,"")</f>
        <v/>
      </c>
      <c r="AE176" s="518" t="str">
        <f>IF(R176&lt;&gt;"",'19_P2_Lista'!V176,"")</f>
        <v/>
      </c>
      <c r="AF176" s="83"/>
      <c r="AG176" s="1657"/>
      <c r="AH176" s="757"/>
      <c r="AI176" s="1442"/>
      <c r="AJ176" s="2108"/>
      <c r="AK176" s="2108"/>
      <c r="AL176" s="2108"/>
      <c r="AM176" s="2108"/>
      <c r="AN176" s="2108"/>
      <c r="AO176" s="2108"/>
      <c r="AP176" s="2108"/>
      <c r="AQ176" s="1442"/>
      <c r="AR176" s="1442"/>
      <c r="AS176" s="1442"/>
      <c r="AT176" s="1442"/>
      <c r="AU176" s="1442"/>
      <c r="AV176" s="1442"/>
      <c r="AW176" s="1442"/>
      <c r="AX176" s="1442"/>
      <c r="AY176" s="1442"/>
      <c r="AZ176" s="1442"/>
    </row>
    <row r="177" spans="1:52" s="34" customFormat="1" ht="18" customHeight="1" x14ac:dyDescent="0.2">
      <c r="A177" s="73" t="str">
        <f>CONCATENATE('01_Carga'!$M$5,"_",$J177)</f>
        <v>FI__160</v>
      </c>
      <c r="B177" s="1405"/>
      <c r="C177" s="1460" t="str">
        <f>'12_P1_Lista'!T177</f>
        <v/>
      </c>
      <c r="D177" s="1461" t="str">
        <f>'12_P1_Lista'!U177</f>
        <v/>
      </c>
      <c r="E177" s="1607"/>
      <c r="F177" s="1626" t="str">
        <f t="shared" si="9"/>
        <v/>
      </c>
      <c r="G177" s="1607">
        <f t="shared" si="13"/>
        <v>0</v>
      </c>
      <c r="H177" s="1726" t="str">
        <f>IF('14_P2_Convoca'!F178&lt;&gt;"",'14_P2_Convoca'!F178,"")</f>
        <v/>
      </c>
      <c r="I177" s="1606"/>
      <c r="J177" s="1202">
        <v>160</v>
      </c>
      <c r="K177" s="134" t="str">
        <f>IF(VLOOKUP($A177,'03_Extras'!$A$18:$I$27,'03_Extras'!$F$16,FALSE)&lt;&gt;"",VLOOKUP($A177,'03_Extras'!$A$18:$I$27,'03_Extras'!$F$16,FALSE),"")</f>
        <v/>
      </c>
      <c r="L177" s="672" t="str">
        <f>IF(VLOOKUP($A177,'03_Extras'!$A$18:$I$27,'03_Extras'!$G$16,FALSE)&lt;&gt;"",VLOOKUP($A177,'03_Extras'!$A$18:$I$27,'03_Extras'!$G$16,FALSE),"")</f>
        <v/>
      </c>
      <c r="M177" s="673" t="str">
        <f>IF(VLOOKUP($A177,'03_Extras'!$A$18:$I$27,'03_Extras'!$H$16,FALSE)&lt;&gt;"",VLOOKUP($A177,'03_Extras'!$A$18:$I$27,'03_Extras'!$H$16,FALSE),"")</f>
        <v/>
      </c>
      <c r="N177" s="674" t="str">
        <f>IF(VLOOKUP($A177,'03_Extras'!$A$18:$I$27,'03_Extras'!$I$16,FALSE)&lt;&gt;"",VLOOKUP($A177,'03_Extras'!$A$18:$I$27,'03_Extras'!$I$16,FALSE),"")</f>
        <v/>
      </c>
      <c r="O177" s="612" t="str">
        <f t="shared" si="10"/>
        <v/>
      </c>
      <c r="P177" s="756"/>
      <c r="Q177" s="759"/>
      <c r="R177" s="67" t="str">
        <f>IF(AND(Q177&lt;&gt;"",P177=""),"",IF(Q177="SÍ",'19_P2_Lista'!S177,""))</f>
        <v/>
      </c>
      <c r="S177" s="767">
        <f t="shared" si="11"/>
        <v>0</v>
      </c>
      <c r="T177" s="767">
        <f t="shared" si="12"/>
        <v>0</v>
      </c>
      <c r="U177" s="812"/>
      <c r="V177" s="825"/>
      <c r="W177" s="826"/>
      <c r="X177" s="263"/>
      <c r="Y177" s="767"/>
      <c r="Z177" s="767"/>
      <c r="AA177" s="824"/>
      <c r="AB177" s="757"/>
      <c r="AC177" s="83"/>
      <c r="AD177" s="750" t="str">
        <f>IF(R177&lt;&gt;"",'19_P2_Lista'!U177,"")</f>
        <v/>
      </c>
      <c r="AE177" s="518" t="str">
        <f>IF(R177&lt;&gt;"",'19_P2_Lista'!V177,"")</f>
        <v/>
      </c>
      <c r="AF177" s="83"/>
      <c r="AG177" s="1657"/>
      <c r="AH177" s="757"/>
      <c r="AI177" s="1442"/>
      <c r="AJ177" s="2108"/>
      <c r="AK177" s="2108"/>
      <c r="AL177" s="2108"/>
      <c r="AM177" s="2108"/>
      <c r="AN177" s="2108"/>
      <c r="AO177" s="2108"/>
      <c r="AP177" s="2108"/>
      <c r="AQ177" s="1442"/>
      <c r="AR177" s="1442"/>
      <c r="AS177" s="1442"/>
      <c r="AT177" s="1442"/>
      <c r="AU177" s="1442"/>
      <c r="AV177" s="1442"/>
      <c r="AW177" s="1442"/>
      <c r="AX177" s="1442"/>
      <c r="AY177" s="1442"/>
      <c r="AZ177" s="1442"/>
    </row>
    <row r="178" spans="1:52" s="34" customFormat="1" ht="2.1" customHeight="1" x14ac:dyDescent="0.2">
      <c r="A178" s="73"/>
      <c r="B178" s="1404"/>
      <c r="C178" s="1505"/>
      <c r="D178" s="1506"/>
      <c r="E178" s="1404"/>
      <c r="F178" s="1404"/>
      <c r="G178" s="1404"/>
      <c r="H178" s="1507"/>
      <c r="I178" s="1507"/>
      <c r="J178" s="1202"/>
      <c r="K178" s="154"/>
      <c r="L178" s="155"/>
      <c r="M178" s="156"/>
      <c r="N178" s="156"/>
      <c r="O178" s="153"/>
      <c r="P178" s="112"/>
      <c r="Q178" s="112"/>
      <c r="R178" s="112"/>
      <c r="S178" s="768"/>
      <c r="T178" s="768"/>
      <c r="U178" s="112"/>
      <c r="V178" s="112"/>
      <c r="W178" s="112"/>
      <c r="X178" s="112"/>
      <c r="Y178" s="768"/>
      <c r="Z178" s="768"/>
      <c r="AA178" s="427"/>
      <c r="AB178" s="117"/>
      <c r="AC178" s="70"/>
      <c r="AD178" s="95"/>
      <c r="AE178" s="244"/>
      <c r="AF178" s="70"/>
      <c r="AG178" s="1571"/>
      <c r="AH178" s="117"/>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73"/>
      <c r="B179" s="1404"/>
      <c r="C179" s="1505"/>
      <c r="D179" s="1506"/>
      <c r="E179" s="1404"/>
      <c r="F179" s="1404"/>
      <c r="G179" s="1404"/>
      <c r="H179" s="1507"/>
      <c r="I179" s="1507"/>
      <c r="J179" s="1202"/>
      <c r="K179" s="154"/>
      <c r="L179" s="155"/>
      <c r="M179" s="156"/>
      <c r="N179" s="156"/>
      <c r="O179" s="153"/>
      <c r="P179" s="112"/>
      <c r="Q179" s="112"/>
      <c r="R179" s="112"/>
      <c r="S179" s="768"/>
      <c r="T179" s="768"/>
      <c r="U179" s="112"/>
      <c r="V179" s="112"/>
      <c r="W179" s="112"/>
      <c r="X179" s="112"/>
      <c r="Y179" s="768"/>
      <c r="Z179" s="768"/>
      <c r="AA179" s="427"/>
      <c r="AB179" s="117"/>
      <c r="AC179" s="70"/>
      <c r="AD179" s="95"/>
      <c r="AE179" s="244"/>
      <c r="AF179" s="70"/>
      <c r="AG179" s="1571"/>
      <c r="AH179" s="117"/>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s="166" customFormat="1" ht="12.75" customHeight="1" x14ac:dyDescent="0.2">
      <c r="A180" s="382"/>
      <c r="B180" s="1421"/>
      <c r="C180" s="1624"/>
      <c r="D180" s="1707"/>
      <c r="E180" s="1421"/>
      <c r="F180" s="1421"/>
      <c r="G180" s="1421"/>
      <c r="H180" s="1422"/>
      <c r="I180" s="1422"/>
      <c r="J180" s="1201"/>
      <c r="K180" s="555" t="str">
        <f>IF(SUBTOTAL(9,$G$168:$G$177)&gt;0,"Los aspirantes marcados con (*) han sido incorporados a este Tribunal con posterioridad a la elaboración de los listados.","")</f>
        <v/>
      </c>
      <c r="L180" s="99"/>
      <c r="M180" s="54"/>
      <c r="O180" s="163"/>
      <c r="P180" s="113"/>
      <c r="Q180" s="113"/>
      <c r="R180" s="113"/>
      <c r="S180" s="835"/>
      <c r="T180" s="835"/>
      <c r="U180" s="114"/>
      <c r="V180" s="113"/>
      <c r="W180" s="113"/>
      <c r="X180" s="113"/>
      <c r="Y180" s="769"/>
      <c r="Z180" s="769"/>
      <c r="AA180" s="814"/>
      <c r="AB180" s="118"/>
      <c r="AC180" s="13"/>
      <c r="AD180" s="49"/>
      <c r="AE180" s="245"/>
      <c r="AF180" s="13"/>
      <c r="AG180" s="1388"/>
      <c r="AH180" s="115"/>
      <c r="AI180" s="1481"/>
      <c r="AJ180" s="1432"/>
      <c r="AK180" s="1432"/>
      <c r="AL180" s="1432"/>
      <c r="AM180" s="1432"/>
      <c r="AN180" s="1432"/>
      <c r="AO180" s="1432"/>
      <c r="AP180" s="1432"/>
      <c r="AQ180" s="1481"/>
      <c r="AR180" s="1481"/>
      <c r="AS180" s="1481"/>
      <c r="AT180" s="1481"/>
      <c r="AU180" s="1481"/>
      <c r="AV180" s="1481"/>
      <c r="AW180" s="1481"/>
      <c r="AX180" s="1481"/>
      <c r="AY180" s="1481"/>
      <c r="AZ180" s="1481"/>
    </row>
    <row r="181" spans="1:52" ht="36" customHeight="1" x14ac:dyDescent="0.2">
      <c r="A181" s="373"/>
      <c r="B181" s="1421"/>
      <c r="C181" s="1511"/>
      <c r="D181" s="1707"/>
      <c r="E181" s="1421"/>
      <c r="F181" s="1421"/>
      <c r="G181" s="1421"/>
      <c r="H181" s="1422"/>
      <c r="I181" s="1422"/>
      <c r="J181" s="1201"/>
      <c r="M181" s="2136" t="str">
        <f>CONCATENATE("En  ",$M$4,",  a ",IF($E$5&lt;&gt;"",TEXT($E$5,"dddd, dd"" de ""mmmm"" de ""aaaa"),"______________________________"))</f>
        <v>En  BURGOS,  a sábado, 18 de junio de 2016</v>
      </c>
      <c r="N181" s="2136"/>
      <c r="O181" s="2136"/>
      <c r="P181" s="2136"/>
      <c r="Q181" s="2136"/>
      <c r="R181" s="2136"/>
      <c r="S181" s="2136"/>
      <c r="T181" s="2136"/>
      <c r="U181" s="2136"/>
      <c r="V181" s="2136"/>
      <c r="W181" s="2136"/>
      <c r="X181" s="2136"/>
      <c r="Y181" s="2136"/>
      <c r="Z181" s="2136"/>
      <c r="AA181" s="2136"/>
      <c r="AB181" s="2136"/>
      <c r="AC181" s="2136"/>
      <c r="AD181" s="2136"/>
      <c r="AE181" s="2136"/>
      <c r="AG181" s="1388"/>
      <c r="AH181" s="596"/>
      <c r="AI181" s="1351"/>
      <c r="AJ181" s="1434"/>
      <c r="AK181" s="1388"/>
      <c r="AL181" s="1388"/>
      <c r="AM181" s="1388"/>
      <c r="AN181" s="1388"/>
      <c r="AO181" s="1388"/>
      <c r="AP181" s="1388"/>
      <c r="AQ181" s="1351"/>
      <c r="AR181" s="1351"/>
      <c r="AS181" s="1351"/>
      <c r="AT181" s="1351"/>
      <c r="AU181" s="1351"/>
      <c r="AV181" s="1351"/>
      <c r="AW181" s="1351"/>
      <c r="AX181" s="1351"/>
      <c r="AY181" s="1351"/>
      <c r="AZ181" s="1351"/>
    </row>
    <row r="182" spans="1:52" ht="39.950000000000003" customHeight="1" x14ac:dyDescent="0.2">
      <c r="A182" s="373"/>
      <c r="B182" s="1421"/>
      <c r="C182" s="1511"/>
      <c r="D182" s="1434"/>
      <c r="E182" s="1421"/>
      <c r="F182" s="1421"/>
      <c r="G182" s="1421"/>
      <c r="H182" s="1422"/>
      <c r="I182" s="1422"/>
      <c r="J182" s="1201"/>
      <c r="M182" s="266" t="str">
        <f>CONCATENATE("Fdo: El Presidente","
",PRESIDENTE)</f>
        <v xml:space="preserve">Fdo: El Presidente
</v>
      </c>
      <c r="O182" s="51"/>
      <c r="P182" s="2023" t="str">
        <f>CONCATENATE("Fdo: El Secretario","
",SECRETARIO)</f>
        <v xml:space="preserve">Fdo: El Secretario
</v>
      </c>
      <c r="Q182" s="2023"/>
      <c r="R182" s="2023"/>
      <c r="S182" s="2023"/>
      <c r="T182" s="2023"/>
      <c r="U182" s="2023"/>
      <c r="V182" s="2023"/>
      <c r="W182" s="2023"/>
      <c r="X182" s="2023"/>
      <c r="Y182" s="2023"/>
      <c r="Z182" s="2023"/>
      <c r="AA182" s="2023"/>
      <c r="AB182" s="2023"/>
      <c r="AC182" s="2023"/>
      <c r="AD182" s="2023"/>
      <c r="AE182" s="2023"/>
      <c r="AG182" s="1388"/>
      <c r="AI182" s="1351"/>
      <c r="AJ182" s="1517"/>
      <c r="AK182" s="1517"/>
      <c r="AL182" s="1517"/>
      <c r="AM182" s="1388"/>
      <c r="AN182" s="1388"/>
      <c r="AO182" s="1388"/>
      <c r="AP182" s="1388"/>
      <c r="AQ182" s="1351"/>
      <c r="AR182" s="1351"/>
      <c r="AS182" s="1351"/>
      <c r="AT182" s="1351"/>
      <c r="AU182" s="1351"/>
      <c r="AV182" s="1351"/>
      <c r="AW182" s="1351"/>
      <c r="AX182" s="1351"/>
      <c r="AY182" s="1351"/>
      <c r="AZ182" s="1351"/>
    </row>
    <row r="183" spans="1:52" ht="12.75" customHeight="1" x14ac:dyDescent="0.2">
      <c r="A183" s="373"/>
      <c r="B183" s="1421"/>
      <c r="C183" s="1511"/>
      <c r="D183" s="1434"/>
      <c r="E183" s="1421"/>
      <c r="F183" s="1421"/>
      <c r="G183" s="1421"/>
      <c r="H183" s="1422"/>
      <c r="I183" s="1422"/>
      <c r="J183" s="1201"/>
      <c r="O183" s="51"/>
      <c r="P183" s="266"/>
      <c r="Q183" s="266"/>
      <c r="R183" s="266"/>
      <c r="S183" s="266"/>
      <c r="T183" s="266"/>
      <c r="U183" s="266"/>
      <c r="V183" s="266"/>
      <c r="W183" s="266"/>
      <c r="X183" s="266"/>
      <c r="Y183" s="770"/>
      <c r="Z183" s="770"/>
      <c r="AC183" s="266"/>
      <c r="AD183" s="266"/>
      <c r="AE183" s="266"/>
      <c r="AG183" s="1388"/>
      <c r="AI183" s="1351"/>
      <c r="AJ183" s="1363"/>
      <c r="AK183" s="1363"/>
      <c r="AL183" s="1363"/>
      <c r="AM183" s="1388"/>
      <c r="AN183" s="1388"/>
      <c r="AO183" s="1388"/>
      <c r="AP183" s="1388"/>
      <c r="AQ183" s="1351"/>
      <c r="AR183" s="1351"/>
      <c r="AS183" s="1351"/>
      <c r="AT183" s="1351"/>
      <c r="AU183" s="1351"/>
      <c r="AV183" s="1351"/>
      <c r="AW183" s="1351"/>
      <c r="AX183" s="1351"/>
      <c r="AY183" s="1351"/>
      <c r="AZ183" s="1351"/>
    </row>
    <row r="184" spans="1:52" x14ac:dyDescent="0.2">
      <c r="A184" s="13"/>
      <c r="B184" s="1542"/>
      <c r="C184" s="1388"/>
      <c r="D184" s="1434"/>
      <c r="E184" s="1542"/>
      <c r="F184" s="1542"/>
      <c r="G184" s="1542"/>
      <c r="H184" s="1422"/>
      <c r="I184" s="1422"/>
      <c r="J184" s="1437"/>
      <c r="K184" s="1351"/>
      <c r="L184" s="1387"/>
      <c r="M184" s="1351"/>
      <c r="N184" s="1388"/>
      <c r="O184" s="1390"/>
      <c r="P184" s="1470"/>
      <c r="Q184" s="1470"/>
      <c r="R184" s="1470"/>
      <c r="S184" s="1638"/>
      <c r="T184" s="1638"/>
      <c r="U184" s="1470"/>
      <c r="V184" s="1470"/>
      <c r="W184" s="1470"/>
      <c r="X184" s="1470"/>
      <c r="Y184" s="1638"/>
      <c r="Z184" s="1638"/>
      <c r="AA184" s="1610"/>
      <c r="AB184" s="1610"/>
      <c r="AC184" s="1388"/>
      <c r="AD184" s="1388"/>
      <c r="AE184" s="1434"/>
      <c r="AF184" s="1388"/>
      <c r="AG184" s="1388"/>
      <c r="AH184" s="1610"/>
      <c r="AI184" s="1388"/>
      <c r="AJ184" s="1388"/>
      <c r="AK184" s="1388"/>
      <c r="AL184" s="1388"/>
      <c r="AM184" s="1388"/>
      <c r="AN184" s="1388"/>
      <c r="AO184" s="1388"/>
      <c r="AP184" s="1388"/>
      <c r="AQ184" s="1388"/>
      <c r="AR184" s="1388"/>
      <c r="AS184" s="1388"/>
      <c r="AT184" s="1388"/>
      <c r="AU184" s="1388"/>
      <c r="AV184" s="1388"/>
      <c r="AW184" s="1388"/>
      <c r="AX184" s="1388"/>
      <c r="AY184" s="1388"/>
      <c r="AZ184" s="1388"/>
    </row>
    <row r="185" spans="1:52" x14ac:dyDescent="0.2">
      <c r="A185" s="13"/>
      <c r="B185" s="1542"/>
      <c r="C185" s="1388"/>
      <c r="D185" s="1434"/>
      <c r="E185" s="1542"/>
      <c r="F185" s="1542"/>
      <c r="G185" s="1542"/>
      <c r="H185" s="1422"/>
      <c r="I185" s="1422"/>
      <c r="J185" s="1437"/>
      <c r="K185" s="1351"/>
      <c r="L185" s="1387"/>
      <c r="M185" s="1351"/>
      <c r="N185" s="1388"/>
      <c r="O185" s="1390"/>
      <c r="P185" s="1470"/>
      <c r="Q185" s="1470"/>
      <c r="R185" s="1470"/>
      <c r="S185" s="1638"/>
      <c r="T185" s="1638"/>
      <c r="U185" s="1470"/>
      <c r="V185" s="1470"/>
      <c r="W185" s="1470"/>
      <c r="X185" s="1470"/>
      <c r="Y185" s="1638"/>
      <c r="Z185" s="1638"/>
      <c r="AA185" s="1610"/>
      <c r="AB185" s="1610"/>
      <c r="AC185" s="1388"/>
      <c r="AD185" s="1388"/>
      <c r="AE185" s="1434"/>
      <c r="AF185" s="1388"/>
      <c r="AG185" s="1388"/>
      <c r="AH185" s="1610"/>
      <c r="AI185" s="1388"/>
      <c r="AJ185" s="1388"/>
      <c r="AK185" s="1388"/>
      <c r="AL185" s="1388"/>
      <c r="AM185" s="1388"/>
      <c r="AN185" s="1388"/>
      <c r="AO185" s="1388"/>
      <c r="AP185" s="1388"/>
      <c r="AQ185" s="1388"/>
      <c r="AR185" s="1388"/>
      <c r="AS185" s="1388"/>
      <c r="AT185" s="1388"/>
      <c r="AU185" s="1388"/>
      <c r="AV185" s="1388"/>
      <c r="AW185" s="1388"/>
      <c r="AX185" s="1388"/>
      <c r="AY185" s="1388"/>
      <c r="AZ185" s="1388"/>
    </row>
    <row r="186" spans="1:52" x14ac:dyDescent="0.2">
      <c r="A186" s="13"/>
      <c r="B186" s="1542"/>
      <c r="C186" s="1388"/>
      <c r="D186" s="1434"/>
      <c r="E186" s="1542"/>
      <c r="F186" s="1542"/>
      <c r="G186" s="1542"/>
      <c r="H186" s="1422"/>
      <c r="I186" s="1422"/>
      <c r="J186" s="1437"/>
      <c r="K186" s="1351"/>
      <c r="L186" s="1387"/>
      <c r="M186" s="1351"/>
      <c r="N186" s="1388"/>
      <c r="O186" s="1390"/>
      <c r="P186" s="1470"/>
      <c r="Q186" s="1470"/>
      <c r="R186" s="1470"/>
      <c r="S186" s="1638"/>
      <c r="T186" s="1638"/>
      <c r="U186" s="1470"/>
      <c r="V186" s="1470"/>
      <c r="W186" s="1470"/>
      <c r="X186" s="1470"/>
      <c r="Y186" s="1638"/>
      <c r="Z186" s="1638"/>
      <c r="AA186" s="1610"/>
      <c r="AB186" s="1610"/>
      <c r="AC186" s="1388"/>
      <c r="AD186" s="1388"/>
      <c r="AE186" s="1434"/>
      <c r="AF186" s="1388"/>
      <c r="AG186" s="1388"/>
      <c r="AH186" s="1610"/>
      <c r="AI186" s="1388"/>
      <c r="AJ186" s="1388"/>
      <c r="AK186" s="1388"/>
      <c r="AL186" s="1388"/>
      <c r="AM186" s="1388"/>
      <c r="AN186" s="1388"/>
      <c r="AO186" s="1388"/>
      <c r="AP186" s="1388"/>
      <c r="AQ186" s="1388"/>
      <c r="AR186" s="1388"/>
      <c r="AS186" s="1388"/>
      <c r="AT186" s="1388"/>
      <c r="AU186" s="1388"/>
      <c r="AV186" s="1388"/>
      <c r="AW186" s="1388"/>
      <c r="AX186" s="1388"/>
      <c r="AY186" s="1388"/>
      <c r="AZ186" s="1388"/>
    </row>
    <row r="187" spans="1:52" x14ac:dyDescent="0.2">
      <c r="A187" s="13"/>
      <c r="B187" s="1542"/>
      <c r="C187" s="1388"/>
      <c r="D187" s="1434"/>
      <c r="E187" s="1542"/>
      <c r="F187" s="1542"/>
      <c r="G187" s="1542"/>
      <c r="H187" s="1422"/>
      <c r="I187" s="1422"/>
      <c r="J187" s="1437"/>
      <c r="K187" s="1351"/>
      <c r="L187" s="1387"/>
      <c r="M187" s="1351"/>
      <c r="N187" s="1388"/>
      <c r="O187" s="1390"/>
      <c r="P187" s="1470"/>
      <c r="Q187" s="1470"/>
      <c r="R187" s="1470"/>
      <c r="S187" s="1638"/>
      <c r="T187" s="1638"/>
      <c r="U187" s="1470"/>
      <c r="V187" s="1470"/>
      <c r="W187" s="1470"/>
      <c r="X187" s="1470"/>
      <c r="Y187" s="1638"/>
      <c r="Z187" s="1638"/>
      <c r="AA187" s="1610"/>
      <c r="AB187" s="1610"/>
      <c r="AC187" s="1388"/>
      <c r="AD187" s="1388"/>
      <c r="AE187" s="1434"/>
      <c r="AF187" s="1388"/>
      <c r="AG187" s="1388"/>
      <c r="AH187" s="1610"/>
      <c r="AI187" s="1388"/>
      <c r="AJ187" s="1388"/>
      <c r="AK187" s="1388"/>
      <c r="AL187" s="1388"/>
      <c r="AM187" s="1388"/>
      <c r="AN187" s="1388"/>
      <c r="AO187" s="1388"/>
      <c r="AP187" s="1388"/>
      <c r="AQ187" s="1388"/>
      <c r="AR187" s="1388"/>
      <c r="AS187" s="1388"/>
      <c r="AT187" s="1388"/>
      <c r="AU187" s="1388"/>
      <c r="AV187" s="1388"/>
      <c r="AW187" s="1388"/>
      <c r="AX187" s="1388"/>
      <c r="AY187" s="1388"/>
      <c r="AZ187" s="1388"/>
    </row>
    <row r="188" spans="1:52" x14ac:dyDescent="0.2">
      <c r="A188" s="13"/>
      <c r="B188" s="1542"/>
      <c r="C188" s="1388"/>
      <c r="D188" s="1434"/>
      <c r="E188" s="1542"/>
      <c r="F188" s="1542"/>
      <c r="G188" s="1542"/>
      <c r="H188" s="1422"/>
      <c r="I188" s="1422"/>
      <c r="J188" s="1437"/>
      <c r="K188" s="1351"/>
      <c r="L188" s="1387"/>
      <c r="M188" s="1351"/>
      <c r="N188" s="1388"/>
      <c r="O188" s="1390"/>
      <c r="P188" s="1470"/>
      <c r="Q188" s="1470"/>
      <c r="R188" s="1470"/>
      <c r="S188" s="1638"/>
      <c r="T188" s="1638"/>
      <c r="U188" s="1470"/>
      <c r="V188" s="1470"/>
      <c r="W188" s="1470"/>
      <c r="X188" s="1470"/>
      <c r="Y188" s="1638"/>
      <c r="Z188" s="1638"/>
      <c r="AA188" s="1610"/>
      <c r="AB188" s="1610"/>
      <c r="AC188" s="1388"/>
      <c r="AD188" s="1388"/>
      <c r="AE188" s="1434"/>
      <c r="AF188" s="1388"/>
      <c r="AG188" s="1388"/>
      <c r="AH188" s="1610"/>
      <c r="AI188" s="1388"/>
      <c r="AJ188" s="1388"/>
      <c r="AK188" s="1388"/>
      <c r="AL188" s="1388"/>
      <c r="AM188" s="1388"/>
      <c r="AN188" s="1388"/>
      <c r="AO188" s="1388"/>
      <c r="AP188" s="1388"/>
      <c r="AQ188" s="1388"/>
      <c r="AR188" s="1388"/>
      <c r="AS188" s="1388"/>
      <c r="AT188" s="1388"/>
      <c r="AU188" s="1388"/>
      <c r="AV188" s="1388"/>
      <c r="AW188" s="1388"/>
      <c r="AX188" s="1388"/>
      <c r="AY188" s="1388"/>
      <c r="AZ188" s="1388"/>
    </row>
    <row r="189" spans="1:52" x14ac:dyDescent="0.2">
      <c r="A189" s="13"/>
      <c r="B189" s="1542"/>
      <c r="C189" s="1388"/>
      <c r="D189" s="1434"/>
      <c r="E189" s="1542"/>
      <c r="F189" s="1542"/>
      <c r="G189" s="1542"/>
      <c r="H189" s="1436"/>
      <c r="I189" s="1436"/>
      <c r="J189" s="1437"/>
      <c r="K189" s="1351"/>
      <c r="L189" s="1387"/>
      <c r="M189" s="1351"/>
      <c r="N189" s="1388"/>
      <c r="O189" s="1390"/>
      <c r="P189" s="1470"/>
      <c r="Q189" s="1470"/>
      <c r="R189" s="1470"/>
      <c r="S189" s="1638"/>
      <c r="T189" s="1638"/>
      <c r="U189" s="1470"/>
      <c r="V189" s="1470"/>
      <c r="W189" s="1470"/>
      <c r="X189" s="1470"/>
      <c r="Y189" s="1638"/>
      <c r="Z189" s="1638"/>
      <c r="AA189" s="1610"/>
      <c r="AB189" s="1610"/>
      <c r="AC189" s="1388"/>
      <c r="AD189" s="1388"/>
      <c r="AE189" s="1434"/>
      <c r="AF189" s="1388"/>
      <c r="AG189" s="1388"/>
      <c r="AH189" s="1610"/>
      <c r="AI189" s="1388"/>
      <c r="AJ189" s="1388"/>
      <c r="AK189" s="1388"/>
      <c r="AL189" s="1388"/>
      <c r="AM189" s="1388"/>
      <c r="AN189" s="1388"/>
      <c r="AO189" s="1388"/>
      <c r="AP189" s="1388"/>
      <c r="AQ189" s="1388"/>
      <c r="AR189" s="1388"/>
      <c r="AS189" s="1388"/>
      <c r="AT189" s="1388"/>
      <c r="AU189" s="1388"/>
      <c r="AV189" s="1388"/>
      <c r="AW189" s="1388"/>
      <c r="AX189" s="1388"/>
      <c r="AY189" s="1388"/>
      <c r="AZ189" s="1388"/>
    </row>
    <row r="190" spans="1:52" x14ac:dyDescent="0.2">
      <c r="A190" s="13"/>
      <c r="B190" s="1542"/>
      <c r="C190" s="1388"/>
      <c r="D190" s="1434"/>
      <c r="E190" s="1542"/>
      <c r="F190" s="1542"/>
      <c r="G190" s="1542"/>
      <c r="H190" s="1436"/>
      <c r="I190" s="1436"/>
      <c r="J190" s="1437"/>
      <c r="K190" s="1351"/>
      <c r="L190" s="1387"/>
      <c r="M190" s="1351"/>
      <c r="N190" s="1388"/>
      <c r="O190" s="1390"/>
      <c r="P190" s="1470"/>
      <c r="Q190" s="1470"/>
      <c r="R190" s="1470"/>
      <c r="S190" s="1638"/>
      <c r="T190" s="1638"/>
      <c r="U190" s="1470"/>
      <c r="V190" s="1470"/>
      <c r="W190" s="1470"/>
      <c r="X190" s="1470"/>
      <c r="Y190" s="1638"/>
      <c r="Z190" s="1638"/>
      <c r="AA190" s="1610"/>
      <c r="AB190" s="1610"/>
      <c r="AC190" s="1388"/>
      <c r="AD190" s="1388"/>
      <c r="AE190" s="1434"/>
      <c r="AF190" s="1388"/>
      <c r="AG190" s="1388"/>
      <c r="AH190" s="1610"/>
      <c r="AI190" s="1388"/>
      <c r="AJ190" s="1388"/>
      <c r="AK190" s="1388"/>
      <c r="AL190" s="1388"/>
      <c r="AM190" s="1388"/>
      <c r="AN190" s="1388"/>
      <c r="AO190" s="1388"/>
      <c r="AP190" s="1388"/>
      <c r="AQ190" s="1388"/>
      <c r="AR190" s="1388"/>
      <c r="AS190" s="1388"/>
      <c r="AT190" s="1388"/>
      <c r="AU190" s="1388"/>
      <c r="AV190" s="1388"/>
      <c r="AW190" s="1388"/>
      <c r="AX190" s="1388"/>
      <c r="AY190" s="1388"/>
      <c r="AZ190" s="1388"/>
    </row>
    <row r="191" spans="1:52" x14ac:dyDescent="0.2">
      <c r="A191" s="13"/>
      <c r="B191" s="1542"/>
      <c r="C191" s="1388"/>
      <c r="D191" s="1434"/>
      <c r="E191" s="1542"/>
      <c r="F191" s="1542"/>
      <c r="G191" s="1542"/>
      <c r="H191" s="1436"/>
      <c r="I191" s="1436"/>
      <c r="J191" s="1437"/>
      <c r="K191" s="1351"/>
      <c r="L191" s="1387"/>
      <c r="M191" s="1351"/>
      <c r="N191" s="1388"/>
      <c r="O191" s="1390"/>
      <c r="P191" s="1470"/>
      <c r="Q191" s="1470"/>
      <c r="R191" s="1470"/>
      <c r="S191" s="1638"/>
      <c r="T191" s="1638"/>
      <c r="U191" s="1470"/>
      <c r="V191" s="1470"/>
      <c r="W191" s="1470"/>
      <c r="X191" s="1470"/>
      <c r="Y191" s="1638"/>
      <c r="Z191" s="1638"/>
      <c r="AA191" s="1610"/>
      <c r="AB191" s="1610"/>
      <c r="AC191" s="1388"/>
      <c r="AD191" s="1388"/>
      <c r="AE191" s="1434"/>
      <c r="AF191" s="1388"/>
      <c r="AG191" s="1388"/>
      <c r="AH191" s="1610"/>
      <c r="AI191" s="1388"/>
      <c r="AJ191" s="1388"/>
      <c r="AK191" s="1388"/>
      <c r="AL191" s="1388"/>
      <c r="AM191" s="1388"/>
      <c r="AN191" s="1388"/>
      <c r="AO191" s="1388"/>
      <c r="AP191" s="1388"/>
      <c r="AQ191" s="1388"/>
      <c r="AR191" s="1388"/>
      <c r="AS191" s="1388"/>
      <c r="AT191" s="1388"/>
      <c r="AU191" s="1388"/>
      <c r="AV191" s="1388"/>
      <c r="AW191" s="1388"/>
      <c r="AX191" s="1388"/>
      <c r="AY191" s="1388"/>
      <c r="AZ191" s="1388"/>
    </row>
    <row r="192" spans="1:52" x14ac:dyDescent="0.2">
      <c r="A192" s="13"/>
      <c r="B192" s="1542"/>
      <c r="C192" s="1388"/>
      <c r="D192" s="1434"/>
      <c r="E192" s="1542"/>
      <c r="F192" s="1542"/>
      <c r="G192" s="1542"/>
      <c r="H192" s="1436"/>
      <c r="I192" s="1436"/>
      <c r="J192" s="1437"/>
      <c r="K192" s="1351"/>
      <c r="L192" s="1387"/>
      <c r="M192" s="1351"/>
      <c r="N192" s="1388"/>
      <c r="O192" s="1390"/>
      <c r="P192" s="1470"/>
      <c r="Q192" s="1470"/>
      <c r="R192" s="1470"/>
      <c r="S192" s="1638"/>
      <c r="T192" s="1638"/>
      <c r="U192" s="1470"/>
      <c r="V192" s="1470"/>
      <c r="W192" s="1470"/>
      <c r="X192" s="1470"/>
      <c r="Y192" s="1638"/>
      <c r="Z192" s="1638"/>
      <c r="AA192" s="1610"/>
      <c r="AB192" s="1610"/>
      <c r="AC192" s="1388"/>
      <c r="AD192" s="1388"/>
      <c r="AE192" s="1434"/>
      <c r="AF192" s="1388"/>
      <c r="AG192" s="1388"/>
      <c r="AH192" s="1610"/>
      <c r="AI192" s="1388"/>
      <c r="AJ192" s="1388"/>
      <c r="AK192" s="1388"/>
      <c r="AL192" s="1388"/>
      <c r="AM192" s="1388"/>
      <c r="AN192" s="1388"/>
      <c r="AO192" s="1388"/>
      <c r="AP192" s="1388"/>
      <c r="AQ192" s="1388"/>
      <c r="AR192" s="1388"/>
      <c r="AS192" s="1388"/>
      <c r="AT192" s="1388"/>
      <c r="AU192" s="1388"/>
      <c r="AV192" s="1388"/>
      <c r="AW192" s="1388"/>
      <c r="AX192" s="1388"/>
      <c r="AY192" s="1388"/>
      <c r="AZ192" s="1388"/>
    </row>
    <row r="193" spans="1:52" x14ac:dyDescent="0.2">
      <c r="A193" s="13"/>
      <c r="B193" s="1542"/>
      <c r="C193" s="1388"/>
      <c r="D193" s="1434"/>
      <c r="E193" s="1542"/>
      <c r="F193" s="1542"/>
      <c r="G193" s="1542"/>
      <c r="H193" s="1436"/>
      <c r="I193" s="1436"/>
      <c r="J193" s="1437"/>
      <c r="K193" s="1351"/>
      <c r="L193" s="1387"/>
      <c r="M193" s="1351"/>
      <c r="N193" s="1388"/>
      <c r="O193" s="1390"/>
      <c r="P193" s="1470"/>
      <c r="Q193" s="1470"/>
      <c r="R193" s="1470"/>
      <c r="S193" s="1638"/>
      <c r="T193" s="1638"/>
      <c r="U193" s="1470"/>
      <c r="V193" s="1470"/>
      <c r="W193" s="1470"/>
      <c r="X193" s="1470"/>
      <c r="Y193" s="1638"/>
      <c r="Z193" s="1638"/>
      <c r="AA193" s="1610"/>
      <c r="AB193" s="1610"/>
      <c r="AC193" s="1388"/>
      <c r="AD193" s="1388"/>
      <c r="AE193" s="1434"/>
      <c r="AF193" s="1388"/>
      <c r="AG193" s="1388"/>
      <c r="AH193" s="1610"/>
      <c r="AI193" s="1388"/>
      <c r="AJ193" s="1388"/>
      <c r="AK193" s="1388"/>
      <c r="AL193" s="1388"/>
      <c r="AM193" s="1388"/>
      <c r="AN193" s="1388"/>
      <c r="AO193" s="1388"/>
      <c r="AP193" s="1388"/>
      <c r="AQ193" s="1388"/>
      <c r="AR193" s="1388"/>
      <c r="AS193" s="1388"/>
      <c r="AT193" s="1388"/>
      <c r="AU193" s="1388"/>
      <c r="AV193" s="1388"/>
      <c r="AW193" s="1388"/>
      <c r="AX193" s="1388"/>
      <c r="AY193" s="1388"/>
      <c r="AZ193" s="1388"/>
    </row>
    <row r="194" spans="1:52" x14ac:dyDescent="0.2">
      <c r="A194" s="13"/>
      <c r="B194" s="1542"/>
      <c r="C194" s="1388"/>
      <c r="D194" s="1434"/>
      <c r="E194" s="1542"/>
      <c r="F194" s="1542"/>
      <c r="G194" s="1542"/>
      <c r="H194" s="1436"/>
      <c r="I194" s="1436"/>
      <c r="J194" s="1437"/>
      <c r="K194" s="1351"/>
      <c r="L194" s="1387"/>
      <c r="M194" s="1351"/>
      <c r="N194" s="1388"/>
      <c r="O194" s="1390"/>
      <c r="P194" s="1470"/>
      <c r="Q194" s="1470"/>
      <c r="R194" s="1470"/>
      <c r="S194" s="1638"/>
      <c r="T194" s="1638"/>
      <c r="U194" s="1470"/>
      <c r="V194" s="1470"/>
      <c r="W194" s="1470"/>
      <c r="X194" s="1470"/>
      <c r="Y194" s="1638"/>
      <c r="Z194" s="1638"/>
      <c r="AA194" s="1610"/>
      <c r="AB194" s="1610"/>
      <c r="AC194" s="1388"/>
      <c r="AD194" s="1388"/>
      <c r="AE194" s="1434"/>
      <c r="AF194" s="1388"/>
      <c r="AG194" s="1388"/>
      <c r="AH194" s="1610"/>
      <c r="AI194" s="1388"/>
      <c r="AJ194" s="1388"/>
      <c r="AK194" s="1388"/>
      <c r="AL194" s="1388"/>
      <c r="AM194" s="1388"/>
      <c r="AN194" s="1388"/>
      <c r="AO194" s="1388"/>
      <c r="AP194" s="1388"/>
      <c r="AQ194" s="1388"/>
      <c r="AR194" s="1388"/>
      <c r="AS194" s="1388"/>
      <c r="AT194" s="1388"/>
      <c r="AU194" s="1388"/>
      <c r="AV194" s="1388"/>
      <c r="AW194" s="1388"/>
      <c r="AX194" s="1388"/>
      <c r="AY194" s="1388"/>
      <c r="AZ194" s="1388"/>
    </row>
    <row r="195" spans="1:52" x14ac:dyDescent="0.2">
      <c r="A195" s="13"/>
      <c r="B195" s="1542"/>
      <c r="C195" s="1388"/>
      <c r="D195" s="1434"/>
      <c r="E195" s="1542"/>
      <c r="F195" s="1542"/>
      <c r="G195" s="1542"/>
      <c r="H195" s="1436"/>
      <c r="I195" s="1436"/>
      <c r="J195" s="1437"/>
      <c r="K195" s="1351"/>
      <c r="L195" s="1387"/>
      <c r="M195" s="1351"/>
      <c r="N195" s="1388"/>
      <c r="O195" s="1390"/>
      <c r="P195" s="1470"/>
      <c r="Q195" s="1470"/>
      <c r="R195" s="1470"/>
      <c r="S195" s="1638"/>
      <c r="T195" s="1638"/>
      <c r="U195" s="1470"/>
      <c r="V195" s="1470"/>
      <c r="W195" s="1470"/>
      <c r="X195" s="1470"/>
      <c r="Y195" s="1638"/>
      <c r="Z195" s="1638"/>
      <c r="AA195" s="1610"/>
      <c r="AB195" s="1610"/>
      <c r="AC195" s="1388"/>
      <c r="AD195" s="1388"/>
      <c r="AE195" s="1434"/>
      <c r="AF195" s="1388"/>
      <c r="AG195" s="1388"/>
      <c r="AH195" s="1610"/>
      <c r="AI195" s="1388"/>
      <c r="AJ195" s="1388"/>
      <c r="AK195" s="1388"/>
      <c r="AL195" s="1388"/>
      <c r="AM195" s="1388"/>
      <c r="AN195" s="1388"/>
      <c r="AO195" s="1388"/>
      <c r="AP195" s="1388"/>
      <c r="AQ195" s="1388"/>
      <c r="AR195" s="1388"/>
      <c r="AS195" s="1388"/>
      <c r="AT195" s="1388"/>
      <c r="AU195" s="1388"/>
      <c r="AV195" s="1388"/>
      <c r="AW195" s="1388"/>
      <c r="AX195" s="1388"/>
      <c r="AY195" s="1388"/>
      <c r="AZ195" s="1388"/>
    </row>
    <row r="196" spans="1:52" x14ac:dyDescent="0.2">
      <c r="A196" s="13"/>
      <c r="B196" s="1542"/>
      <c r="C196" s="1388"/>
      <c r="D196" s="1434"/>
      <c r="E196" s="1542"/>
      <c r="F196" s="1542"/>
      <c r="G196" s="1542"/>
      <c r="H196" s="1436"/>
      <c r="I196" s="1436"/>
      <c r="J196" s="1437"/>
      <c r="K196" s="1351"/>
      <c r="L196" s="1387"/>
      <c r="M196" s="1351"/>
      <c r="N196" s="1388"/>
      <c r="O196" s="1390"/>
      <c r="P196" s="1470"/>
      <c r="Q196" s="1470"/>
      <c r="R196" s="1470"/>
      <c r="S196" s="1638"/>
      <c r="T196" s="1638"/>
      <c r="U196" s="1470"/>
      <c r="V196" s="1470"/>
      <c r="W196" s="1470"/>
      <c r="X196" s="1470"/>
      <c r="Y196" s="1638"/>
      <c r="Z196" s="1638"/>
      <c r="AA196" s="1610"/>
      <c r="AB196" s="1610"/>
      <c r="AC196" s="1388"/>
      <c r="AD196" s="1388"/>
      <c r="AE196" s="1434"/>
      <c r="AF196" s="1388"/>
      <c r="AG196" s="1388"/>
      <c r="AH196" s="1610"/>
      <c r="AI196" s="1388"/>
      <c r="AJ196" s="1388"/>
      <c r="AK196" s="1388"/>
      <c r="AL196" s="1388"/>
      <c r="AM196" s="1388"/>
      <c r="AN196" s="1388"/>
      <c r="AO196" s="1388"/>
      <c r="AP196" s="1388"/>
      <c r="AQ196" s="1388"/>
      <c r="AR196" s="1388"/>
      <c r="AS196" s="1388"/>
      <c r="AT196" s="1388"/>
      <c r="AU196" s="1388"/>
      <c r="AV196" s="1388"/>
      <c r="AW196" s="1388"/>
      <c r="AX196" s="1388"/>
      <c r="AY196" s="1388"/>
      <c r="AZ196" s="1388"/>
    </row>
    <row r="197" spans="1:52" x14ac:dyDescent="0.2">
      <c r="A197" s="13"/>
      <c r="B197" s="1542"/>
      <c r="C197" s="1388"/>
      <c r="D197" s="1434"/>
      <c r="E197" s="1542"/>
      <c r="F197" s="1542"/>
      <c r="G197" s="1542"/>
      <c r="H197" s="1436"/>
      <c r="I197" s="1436"/>
      <c r="J197" s="1437"/>
      <c r="K197" s="1351"/>
      <c r="L197" s="1387"/>
      <c r="M197" s="1351"/>
      <c r="N197" s="1388"/>
      <c r="O197" s="1390"/>
      <c r="P197" s="1470"/>
      <c r="Q197" s="1470"/>
      <c r="R197" s="1470"/>
      <c r="S197" s="1638"/>
      <c r="T197" s="1638"/>
      <c r="U197" s="1470"/>
      <c r="V197" s="1470"/>
      <c r="W197" s="1470"/>
      <c r="X197" s="1470"/>
      <c r="Y197" s="1638"/>
      <c r="Z197" s="1638"/>
      <c r="AA197" s="1610"/>
      <c r="AB197" s="1610"/>
      <c r="AC197" s="1388"/>
      <c r="AD197" s="1388"/>
      <c r="AE197" s="1434"/>
      <c r="AF197" s="1388"/>
      <c r="AG197" s="1388"/>
      <c r="AH197" s="1610"/>
      <c r="AI197" s="1388"/>
      <c r="AJ197" s="1388"/>
      <c r="AK197" s="1388"/>
      <c r="AL197" s="1388"/>
      <c r="AM197" s="1388"/>
      <c r="AN197" s="1388"/>
      <c r="AO197" s="1388"/>
      <c r="AP197" s="1388"/>
      <c r="AQ197" s="1388"/>
      <c r="AR197" s="1388"/>
      <c r="AS197" s="1388"/>
      <c r="AT197" s="1388"/>
      <c r="AU197" s="1388"/>
      <c r="AV197" s="1388"/>
      <c r="AW197" s="1388"/>
      <c r="AX197" s="1388"/>
      <c r="AY197" s="1388"/>
      <c r="AZ197" s="1388"/>
    </row>
    <row r="198" spans="1:52" x14ac:dyDescent="0.2">
      <c r="A198" s="13"/>
      <c r="B198" s="1542"/>
      <c r="C198" s="1388"/>
      <c r="D198" s="1434"/>
      <c r="E198" s="1542"/>
      <c r="F198" s="1542"/>
      <c r="G198" s="1542"/>
      <c r="H198" s="1436"/>
      <c r="I198" s="1436"/>
      <c r="J198" s="1437"/>
      <c r="K198" s="1351"/>
      <c r="L198" s="1387"/>
      <c r="M198" s="1351"/>
      <c r="N198" s="1388"/>
      <c r="O198" s="1390"/>
      <c r="P198" s="1470"/>
      <c r="Q198" s="1470"/>
      <c r="R198" s="1470"/>
      <c r="S198" s="1638"/>
      <c r="T198" s="1638"/>
      <c r="U198" s="1470"/>
      <c r="V198" s="1470"/>
      <c r="W198" s="1470"/>
      <c r="X198" s="1470"/>
      <c r="Y198" s="1638"/>
      <c r="Z198" s="1638"/>
      <c r="AA198" s="1610"/>
      <c r="AB198" s="1610"/>
      <c r="AC198" s="1388"/>
      <c r="AD198" s="1388"/>
      <c r="AE198" s="1434"/>
      <c r="AF198" s="1388"/>
      <c r="AG198" s="1388"/>
      <c r="AH198" s="1610"/>
      <c r="AI198" s="1388"/>
      <c r="AJ198" s="1388"/>
      <c r="AK198" s="1388"/>
      <c r="AL198" s="1388"/>
      <c r="AM198" s="1388"/>
      <c r="AN198" s="1388"/>
      <c r="AO198" s="1388"/>
      <c r="AP198" s="1388"/>
      <c r="AQ198" s="1388"/>
      <c r="AR198" s="1388"/>
      <c r="AS198" s="1388"/>
      <c r="AT198" s="1388"/>
      <c r="AU198" s="1388"/>
      <c r="AV198" s="1388"/>
      <c r="AW198" s="1388"/>
      <c r="AX198" s="1388"/>
      <c r="AY198" s="1388"/>
      <c r="AZ198" s="1388"/>
    </row>
    <row r="199" spans="1:52" x14ac:dyDescent="0.2">
      <c r="A199" s="13"/>
      <c r="B199" s="1542"/>
      <c r="C199" s="1388"/>
      <c r="D199" s="1434"/>
      <c r="E199" s="1542"/>
      <c r="F199" s="1542"/>
      <c r="G199" s="1542"/>
      <c r="H199" s="1436"/>
      <c r="I199" s="1436"/>
      <c r="J199" s="1437"/>
      <c r="K199" s="1351"/>
      <c r="L199" s="1387"/>
      <c r="M199" s="1351"/>
      <c r="N199" s="1388"/>
      <c r="O199" s="1390"/>
      <c r="P199" s="1470"/>
      <c r="Q199" s="1470"/>
      <c r="R199" s="1470"/>
      <c r="S199" s="1638"/>
      <c r="T199" s="1638"/>
      <c r="U199" s="1470"/>
      <c r="V199" s="1470"/>
      <c r="W199" s="1470"/>
      <c r="X199" s="1470"/>
      <c r="Y199" s="1638"/>
      <c r="Z199" s="1638"/>
      <c r="AA199" s="1610"/>
      <c r="AB199" s="1610"/>
      <c r="AC199" s="1388"/>
      <c r="AD199" s="1388"/>
      <c r="AE199" s="1434"/>
      <c r="AF199" s="1388"/>
      <c r="AG199" s="1388"/>
      <c r="AH199" s="1610"/>
      <c r="AI199" s="1388"/>
      <c r="AJ199" s="1388"/>
      <c r="AK199" s="1388"/>
      <c r="AL199" s="1388"/>
      <c r="AM199" s="1388"/>
      <c r="AN199" s="1388"/>
      <c r="AO199" s="1388"/>
      <c r="AP199" s="1388"/>
      <c r="AQ199" s="1388"/>
      <c r="AR199" s="1388"/>
      <c r="AS199" s="1388"/>
      <c r="AT199" s="1388"/>
      <c r="AU199" s="1388"/>
      <c r="AV199" s="1388"/>
      <c r="AW199" s="1388"/>
      <c r="AX199" s="1388"/>
      <c r="AY199" s="1388"/>
      <c r="AZ199" s="1388"/>
    </row>
    <row r="200" spans="1:52" x14ac:dyDescent="0.2">
      <c r="A200" s="13"/>
      <c r="B200" s="1542"/>
      <c r="C200" s="1388"/>
      <c r="D200" s="1434"/>
      <c r="E200" s="1542"/>
      <c r="F200" s="1542"/>
      <c r="G200" s="1542"/>
      <c r="H200" s="1436"/>
      <c r="I200" s="1436"/>
      <c r="J200" s="1437"/>
      <c r="K200" s="1351"/>
      <c r="L200" s="1387"/>
      <c r="M200" s="1351"/>
      <c r="N200" s="1388"/>
      <c r="O200" s="1390"/>
      <c r="P200" s="1470"/>
      <c r="Q200" s="1470"/>
      <c r="R200" s="1470"/>
      <c r="S200" s="1638"/>
      <c r="T200" s="1638"/>
      <c r="U200" s="1470"/>
      <c r="V200" s="1470"/>
      <c r="W200" s="1470"/>
      <c r="X200" s="1470"/>
      <c r="Y200" s="1638"/>
      <c r="Z200" s="1638"/>
      <c r="AA200" s="1610"/>
      <c r="AB200" s="1610"/>
      <c r="AC200" s="1388"/>
      <c r="AD200" s="1388"/>
      <c r="AE200" s="1434"/>
      <c r="AF200" s="1388"/>
      <c r="AG200" s="1388"/>
      <c r="AH200" s="1610"/>
      <c r="AI200" s="1388"/>
      <c r="AJ200" s="1388"/>
      <c r="AK200" s="1388"/>
      <c r="AL200" s="1388"/>
      <c r="AM200" s="1388"/>
      <c r="AN200" s="1388"/>
      <c r="AO200" s="1388"/>
      <c r="AP200" s="1388"/>
      <c r="AQ200" s="1388"/>
      <c r="AR200" s="1388"/>
      <c r="AS200" s="1388"/>
      <c r="AT200" s="1388"/>
      <c r="AU200" s="1388"/>
      <c r="AV200" s="1388"/>
      <c r="AW200" s="1388"/>
      <c r="AX200" s="1388"/>
      <c r="AY200" s="1388"/>
      <c r="AZ200" s="1388"/>
    </row>
    <row r="201" spans="1:52" x14ac:dyDescent="0.2">
      <c r="A201" s="13"/>
      <c r="B201" s="1542"/>
      <c r="C201" s="1388"/>
      <c r="D201" s="1434"/>
      <c r="E201" s="1542"/>
      <c r="F201" s="1542"/>
      <c r="G201" s="1542"/>
      <c r="H201" s="1436"/>
      <c r="I201" s="1436"/>
      <c r="J201" s="1437"/>
      <c r="K201" s="1351"/>
      <c r="L201" s="1387"/>
      <c r="M201" s="1351"/>
      <c r="N201" s="1388"/>
      <c r="O201" s="1390"/>
      <c r="P201" s="1470"/>
      <c r="Q201" s="1470"/>
      <c r="R201" s="1470"/>
      <c r="S201" s="1638"/>
      <c r="T201" s="1638"/>
      <c r="U201" s="1470"/>
      <c r="V201" s="1470"/>
      <c r="W201" s="1470"/>
      <c r="X201" s="1470"/>
      <c r="Y201" s="1638"/>
      <c r="Z201" s="1638"/>
      <c r="AA201" s="1610"/>
      <c r="AB201" s="1610"/>
      <c r="AC201" s="1388"/>
      <c r="AD201" s="1388"/>
      <c r="AE201" s="1434"/>
      <c r="AF201" s="1388"/>
      <c r="AG201" s="1388"/>
      <c r="AH201" s="1610"/>
      <c r="AI201" s="1388"/>
      <c r="AJ201" s="1388"/>
      <c r="AK201" s="1388"/>
      <c r="AL201" s="1388"/>
      <c r="AM201" s="1388"/>
      <c r="AN201" s="1388"/>
      <c r="AO201" s="1388"/>
      <c r="AP201" s="1388"/>
      <c r="AQ201" s="1388"/>
      <c r="AR201" s="1388"/>
      <c r="AS201" s="1388"/>
      <c r="AT201" s="1388"/>
      <c r="AU201" s="1388"/>
      <c r="AV201" s="1388"/>
      <c r="AW201" s="1388"/>
      <c r="AX201" s="1388"/>
      <c r="AY201" s="1388"/>
      <c r="AZ201" s="1388"/>
    </row>
    <row r="202" spans="1:52" x14ac:dyDescent="0.2">
      <c r="A202" s="13"/>
      <c r="B202" s="1542"/>
      <c r="C202" s="1388"/>
      <c r="D202" s="1434"/>
      <c r="E202" s="1542"/>
      <c r="F202" s="1542"/>
      <c r="G202" s="1542"/>
      <c r="H202" s="1436"/>
      <c r="I202" s="1436"/>
      <c r="J202" s="1437"/>
      <c r="K202" s="1351"/>
      <c r="L202" s="1387"/>
      <c r="M202" s="1351"/>
      <c r="N202" s="1388"/>
      <c r="O202" s="1390"/>
      <c r="P202" s="1470"/>
      <c r="Q202" s="1470"/>
      <c r="R202" s="1470"/>
      <c r="S202" s="1638"/>
      <c r="T202" s="1638"/>
      <c r="U202" s="1470"/>
      <c r="V202" s="1470"/>
      <c r="W202" s="1470"/>
      <c r="X202" s="1470"/>
      <c r="Y202" s="1638"/>
      <c r="Z202" s="1638"/>
      <c r="AA202" s="1610"/>
      <c r="AB202" s="1610"/>
      <c r="AC202" s="1388"/>
      <c r="AD202" s="1388"/>
      <c r="AE202" s="1434"/>
      <c r="AF202" s="1388"/>
      <c r="AG202" s="1388"/>
      <c r="AH202" s="1610"/>
      <c r="AI202" s="1388"/>
      <c r="AJ202" s="1388"/>
      <c r="AK202" s="1388"/>
      <c r="AL202" s="1388"/>
      <c r="AM202" s="1388"/>
      <c r="AN202" s="1388"/>
      <c r="AO202" s="1388"/>
      <c r="AP202" s="1388"/>
      <c r="AQ202" s="1388"/>
      <c r="AR202" s="1388"/>
      <c r="AS202" s="1388"/>
      <c r="AT202" s="1388"/>
      <c r="AU202" s="1388"/>
      <c r="AV202" s="1388"/>
      <c r="AW202" s="1388"/>
      <c r="AX202" s="1388"/>
      <c r="AY202" s="1388"/>
      <c r="AZ202" s="1388"/>
    </row>
    <row r="203" spans="1:52" x14ac:dyDescent="0.2">
      <c r="A203" s="13"/>
      <c r="B203" s="1542"/>
      <c r="C203" s="1388"/>
      <c r="D203" s="1434"/>
      <c r="E203" s="1542"/>
      <c r="F203" s="1542"/>
      <c r="G203" s="1542"/>
      <c r="H203" s="1436"/>
      <c r="I203" s="1436"/>
      <c r="J203" s="1437"/>
      <c r="K203" s="1351"/>
      <c r="L203" s="1387"/>
      <c r="M203" s="1351"/>
      <c r="N203" s="1388"/>
      <c r="O203" s="1390"/>
      <c r="P203" s="1470"/>
      <c r="Q203" s="1470"/>
      <c r="R203" s="1470"/>
      <c r="S203" s="1638"/>
      <c r="T203" s="1638"/>
      <c r="U203" s="1470"/>
      <c r="V203" s="1470"/>
      <c r="W203" s="1470"/>
      <c r="X203" s="1470"/>
      <c r="Y203" s="1638"/>
      <c r="Z203" s="1638"/>
      <c r="AA203" s="1610"/>
      <c r="AB203" s="1610"/>
      <c r="AC203" s="1388"/>
      <c r="AD203" s="1388"/>
      <c r="AE203" s="1434"/>
      <c r="AF203" s="1388"/>
      <c r="AG203" s="1388"/>
      <c r="AH203" s="1610"/>
      <c r="AI203" s="1388"/>
      <c r="AJ203" s="1388"/>
      <c r="AK203" s="1388"/>
      <c r="AL203" s="1388"/>
      <c r="AM203" s="1388"/>
      <c r="AN203" s="1388"/>
      <c r="AO203" s="1388"/>
      <c r="AP203" s="1388"/>
      <c r="AQ203" s="1388"/>
      <c r="AR203" s="1388"/>
      <c r="AS203" s="1388"/>
      <c r="AT203" s="1388"/>
      <c r="AU203" s="1388"/>
      <c r="AV203" s="1388"/>
      <c r="AW203" s="1388"/>
      <c r="AX203" s="1388"/>
      <c r="AY203" s="1388"/>
      <c r="AZ203" s="1388"/>
    </row>
    <row r="204" spans="1:52" x14ac:dyDescent="0.2">
      <c r="A204" s="13"/>
      <c r="B204" s="1542"/>
      <c r="C204" s="1388"/>
      <c r="D204" s="1434"/>
      <c r="E204" s="1542"/>
      <c r="F204" s="1542"/>
      <c r="G204" s="1542"/>
      <c r="H204" s="1436"/>
      <c r="I204" s="1436"/>
      <c r="J204" s="1437"/>
      <c r="K204" s="1351"/>
      <c r="L204" s="1387"/>
      <c r="M204" s="1351"/>
      <c r="N204" s="1388"/>
      <c r="O204" s="1390"/>
      <c r="P204" s="1470"/>
      <c r="Q204" s="1470"/>
      <c r="R204" s="1470"/>
      <c r="S204" s="1638"/>
      <c r="T204" s="1638"/>
      <c r="U204" s="1470"/>
      <c r="V204" s="1470"/>
      <c r="W204" s="1470"/>
      <c r="X204" s="1470"/>
      <c r="Y204" s="1638"/>
      <c r="Z204" s="1638"/>
      <c r="AA204" s="1610"/>
      <c r="AB204" s="1610"/>
      <c r="AC204" s="1388"/>
      <c r="AD204" s="1388"/>
      <c r="AE204" s="1434"/>
      <c r="AF204" s="1388"/>
      <c r="AG204" s="1388"/>
      <c r="AH204" s="1610"/>
      <c r="AI204" s="1388"/>
      <c r="AJ204" s="1388"/>
      <c r="AK204" s="1388"/>
      <c r="AL204" s="1388"/>
      <c r="AM204" s="1388"/>
      <c r="AN204" s="1388"/>
      <c r="AO204" s="1388"/>
      <c r="AP204" s="1388"/>
      <c r="AQ204" s="1388"/>
      <c r="AR204" s="1388"/>
      <c r="AS204" s="1388"/>
      <c r="AT204" s="1388"/>
      <c r="AU204" s="1388"/>
      <c r="AV204" s="1388"/>
      <c r="AW204" s="1388"/>
      <c r="AX204" s="1388"/>
      <c r="AY204" s="1388"/>
      <c r="AZ204" s="1388"/>
    </row>
    <row r="205" spans="1:52" x14ac:dyDescent="0.2">
      <c r="A205" s="13"/>
      <c r="B205" s="1542"/>
      <c r="C205" s="1388"/>
      <c r="D205" s="1434"/>
      <c r="E205" s="1542"/>
      <c r="F205" s="1542"/>
      <c r="G205" s="1542"/>
      <c r="H205" s="1436"/>
      <c r="I205" s="1436"/>
      <c r="J205" s="1437"/>
      <c r="K205" s="1351"/>
      <c r="L205" s="1387"/>
      <c r="M205" s="1351"/>
      <c r="N205" s="1388"/>
      <c r="O205" s="1390"/>
      <c r="P205" s="1470"/>
      <c r="Q205" s="1470"/>
      <c r="R205" s="1470"/>
      <c r="S205" s="1638"/>
      <c r="T205" s="1638"/>
      <c r="U205" s="1470"/>
      <c r="V205" s="1470"/>
      <c r="W205" s="1470"/>
      <c r="X205" s="1470"/>
      <c r="Y205" s="1638"/>
      <c r="Z205" s="1638"/>
      <c r="AA205" s="1610"/>
      <c r="AB205" s="1610"/>
      <c r="AC205" s="1388"/>
      <c r="AD205" s="1388"/>
      <c r="AE205" s="1434"/>
      <c r="AF205" s="1388"/>
      <c r="AG205" s="1388"/>
      <c r="AH205" s="1610"/>
      <c r="AI205" s="1388"/>
      <c r="AJ205" s="1388"/>
      <c r="AK205" s="1388"/>
      <c r="AL205" s="1388"/>
      <c r="AM205" s="1388"/>
      <c r="AN205" s="1388"/>
      <c r="AO205" s="1388"/>
      <c r="AP205" s="1388"/>
      <c r="AQ205" s="1388"/>
      <c r="AR205" s="1388"/>
      <c r="AS205" s="1388"/>
      <c r="AT205" s="1388"/>
      <c r="AU205" s="1388"/>
      <c r="AV205" s="1388"/>
      <c r="AW205" s="1388"/>
      <c r="AX205" s="1388"/>
      <c r="AY205" s="1388"/>
      <c r="AZ205" s="1388"/>
    </row>
    <row r="206" spans="1:52" x14ac:dyDescent="0.2">
      <c r="A206" s="13"/>
      <c r="B206" s="1542"/>
      <c r="C206" s="1388"/>
      <c r="D206" s="1434"/>
      <c r="E206" s="1542"/>
      <c r="F206" s="1542"/>
      <c r="G206" s="1542"/>
      <c r="H206" s="1436"/>
      <c r="I206" s="1436"/>
      <c r="J206" s="1437"/>
      <c r="K206" s="1351"/>
      <c r="L206" s="1387"/>
      <c r="M206" s="1351"/>
      <c r="N206" s="1388"/>
      <c r="O206" s="1390"/>
      <c r="P206" s="1470"/>
      <c r="Q206" s="1470"/>
      <c r="R206" s="1470"/>
      <c r="S206" s="1638"/>
      <c r="T206" s="1638"/>
      <c r="U206" s="1470"/>
      <c r="V206" s="1470"/>
      <c r="W206" s="1470"/>
      <c r="X206" s="1470"/>
      <c r="Y206" s="1638"/>
      <c r="Z206" s="1638"/>
      <c r="AA206" s="1610"/>
      <c r="AB206" s="1610"/>
      <c r="AC206" s="1388"/>
      <c r="AD206" s="1388"/>
      <c r="AE206" s="1434"/>
      <c r="AF206" s="1388"/>
      <c r="AG206" s="1388"/>
      <c r="AH206" s="1610"/>
      <c r="AI206" s="1388"/>
      <c r="AJ206" s="1388"/>
      <c r="AK206" s="1388"/>
      <c r="AL206" s="1388"/>
      <c r="AM206" s="1388"/>
      <c r="AN206" s="1388"/>
      <c r="AO206" s="1388"/>
      <c r="AP206" s="1388"/>
      <c r="AQ206" s="1388"/>
      <c r="AR206" s="1388"/>
      <c r="AS206" s="1388"/>
      <c r="AT206" s="1388"/>
      <c r="AU206" s="1388"/>
      <c r="AV206" s="1388"/>
      <c r="AW206" s="1388"/>
      <c r="AX206" s="1388"/>
      <c r="AY206" s="1388"/>
      <c r="AZ206" s="1388"/>
    </row>
    <row r="207" spans="1:52" x14ac:dyDescent="0.2">
      <c r="A207" s="13"/>
      <c r="B207" s="1542"/>
      <c r="C207" s="1388"/>
      <c r="D207" s="1434"/>
      <c r="E207" s="1542"/>
      <c r="F207" s="1542"/>
      <c r="G207" s="1542"/>
      <c r="H207" s="1436"/>
      <c r="I207" s="1436"/>
      <c r="J207" s="1437"/>
      <c r="K207" s="1351"/>
      <c r="L207" s="1387"/>
      <c r="M207" s="1351"/>
      <c r="N207" s="1388"/>
      <c r="O207" s="1390"/>
      <c r="P207" s="1470"/>
      <c r="Q207" s="1470"/>
      <c r="R207" s="1470"/>
      <c r="S207" s="1638"/>
      <c r="T207" s="1638"/>
      <c r="U207" s="1470"/>
      <c r="V207" s="1470"/>
      <c r="W207" s="1470"/>
      <c r="X207" s="1470"/>
      <c r="Y207" s="1638"/>
      <c r="Z207" s="1638"/>
      <c r="AA207" s="1610"/>
      <c r="AB207" s="1610"/>
      <c r="AC207" s="1388"/>
      <c r="AD207" s="1388"/>
      <c r="AE207" s="1434"/>
      <c r="AF207" s="1388"/>
      <c r="AG207" s="1388"/>
      <c r="AH207" s="1610"/>
      <c r="AI207" s="1388"/>
      <c r="AJ207" s="1388"/>
      <c r="AK207" s="1388"/>
      <c r="AL207" s="1388"/>
      <c r="AM207" s="1388"/>
      <c r="AN207" s="1388"/>
      <c r="AO207" s="1388"/>
      <c r="AP207" s="1388"/>
      <c r="AQ207" s="1388"/>
      <c r="AR207" s="1388"/>
      <c r="AS207" s="1388"/>
      <c r="AT207" s="1388"/>
      <c r="AU207" s="1388"/>
      <c r="AV207" s="1388"/>
      <c r="AW207" s="1388"/>
      <c r="AX207" s="1388"/>
      <c r="AY207" s="1388"/>
      <c r="AZ207" s="1388"/>
    </row>
    <row r="208" spans="1:52" x14ac:dyDescent="0.2">
      <c r="A208" s="13"/>
      <c r="B208" s="1542"/>
      <c r="C208" s="1388"/>
      <c r="D208" s="1434"/>
      <c r="E208" s="1542"/>
      <c r="F208" s="1542"/>
      <c r="G208" s="1542"/>
      <c r="H208" s="1436"/>
      <c r="I208" s="1436"/>
      <c r="J208" s="1437"/>
      <c r="K208" s="1351"/>
      <c r="L208" s="1387"/>
      <c r="M208" s="1351"/>
      <c r="N208" s="1388"/>
      <c r="O208" s="1390"/>
      <c r="P208" s="1470"/>
      <c r="Q208" s="1470"/>
      <c r="R208" s="1470"/>
      <c r="S208" s="1638"/>
      <c r="T208" s="1638"/>
      <c r="U208" s="1470"/>
      <c r="V208" s="1470"/>
      <c r="W208" s="1470"/>
      <c r="X208" s="1470"/>
      <c r="Y208" s="1638"/>
      <c r="Z208" s="1638"/>
      <c r="AA208" s="1610"/>
      <c r="AB208" s="1610"/>
      <c r="AC208" s="1388"/>
      <c r="AD208" s="1388"/>
      <c r="AE208" s="1434"/>
      <c r="AF208" s="1388"/>
      <c r="AG208" s="1388"/>
      <c r="AH208" s="1610"/>
      <c r="AI208" s="1388"/>
      <c r="AJ208" s="1388"/>
      <c r="AK208" s="1388"/>
      <c r="AL208" s="1388"/>
      <c r="AM208" s="1388"/>
      <c r="AN208" s="1388"/>
      <c r="AO208" s="1388"/>
      <c r="AP208" s="1388"/>
      <c r="AQ208" s="1388"/>
      <c r="AR208" s="1388"/>
      <c r="AS208" s="1388"/>
      <c r="AT208" s="1388"/>
      <c r="AU208" s="1388"/>
      <c r="AV208" s="1388"/>
      <c r="AW208" s="1388"/>
      <c r="AX208" s="1388"/>
      <c r="AY208" s="1388"/>
      <c r="AZ208" s="1388"/>
    </row>
    <row r="209" spans="1:52" x14ac:dyDescent="0.2">
      <c r="A209" s="13"/>
      <c r="B209" s="1542"/>
      <c r="C209" s="1388"/>
      <c r="D209" s="1434"/>
      <c r="E209" s="1542"/>
      <c r="F209" s="1542"/>
      <c r="G209" s="1542"/>
      <c r="H209" s="1436"/>
      <c r="I209" s="1436"/>
      <c r="J209" s="1437"/>
      <c r="K209" s="1351"/>
      <c r="L209" s="1387"/>
      <c r="M209" s="1351"/>
      <c r="N209" s="1388"/>
      <c r="O209" s="1390"/>
      <c r="P209" s="1470"/>
      <c r="Q209" s="1470"/>
      <c r="R209" s="1470"/>
      <c r="S209" s="1638"/>
      <c r="T209" s="1638"/>
      <c r="U209" s="1470"/>
      <c r="V209" s="1470"/>
      <c r="W209" s="1470"/>
      <c r="X209" s="1470"/>
      <c r="Y209" s="1638"/>
      <c r="Z209" s="1638"/>
      <c r="AA209" s="1610"/>
      <c r="AB209" s="1610"/>
      <c r="AC209" s="1388"/>
      <c r="AD209" s="1388"/>
      <c r="AE209" s="1434"/>
      <c r="AF209" s="1388"/>
      <c r="AG209" s="1388"/>
      <c r="AH209" s="1610"/>
      <c r="AI209" s="1388"/>
      <c r="AJ209" s="1388"/>
      <c r="AK209" s="1388"/>
      <c r="AL209" s="1388"/>
      <c r="AM209" s="1388"/>
      <c r="AN209" s="1388"/>
      <c r="AO209" s="1388"/>
      <c r="AP209" s="1388"/>
      <c r="AQ209" s="1388"/>
      <c r="AR209" s="1388"/>
      <c r="AS209" s="1388"/>
      <c r="AT209" s="1388"/>
      <c r="AU209" s="1388"/>
      <c r="AV209" s="1388"/>
      <c r="AW209" s="1388"/>
      <c r="AX209" s="1388"/>
      <c r="AY209" s="1388"/>
      <c r="AZ209" s="1388"/>
    </row>
    <row r="210" spans="1:52" x14ac:dyDescent="0.2">
      <c r="A210" s="13"/>
      <c r="B210" s="1542"/>
      <c r="C210" s="1388"/>
      <c r="D210" s="1434"/>
      <c r="E210" s="1542"/>
      <c r="F210" s="1542"/>
      <c r="G210" s="1542"/>
      <c r="H210" s="1436"/>
      <c r="I210" s="1436"/>
      <c r="J210" s="1437"/>
      <c r="K210" s="1351"/>
      <c r="L210" s="1387"/>
      <c r="M210" s="1351"/>
      <c r="N210" s="1388"/>
      <c r="O210" s="1390"/>
      <c r="P210" s="1470"/>
      <c r="Q210" s="1470"/>
      <c r="R210" s="1470"/>
      <c r="S210" s="1638"/>
      <c r="T210" s="1638"/>
      <c r="U210" s="1470"/>
      <c r="V210" s="1470"/>
      <c r="W210" s="1470"/>
      <c r="X210" s="1470"/>
      <c r="Y210" s="1638"/>
      <c r="Z210" s="1638"/>
      <c r="AA210" s="1610"/>
      <c r="AB210" s="1610"/>
      <c r="AC210" s="1388"/>
      <c r="AD210" s="1388"/>
      <c r="AE210" s="1434"/>
      <c r="AF210" s="1388"/>
      <c r="AG210" s="1388"/>
      <c r="AH210" s="1610"/>
      <c r="AI210" s="1388"/>
      <c r="AJ210" s="1388"/>
      <c r="AK210" s="1388"/>
      <c r="AL210" s="1388"/>
      <c r="AM210" s="1388"/>
      <c r="AN210" s="1388"/>
      <c r="AO210" s="1388"/>
      <c r="AP210" s="1388"/>
      <c r="AQ210" s="1388"/>
      <c r="AR210" s="1388"/>
      <c r="AS210" s="1388"/>
      <c r="AT210" s="1388"/>
      <c r="AU210" s="1388"/>
      <c r="AV210" s="1388"/>
      <c r="AW210" s="1388"/>
      <c r="AX210" s="1388"/>
      <c r="AY210" s="1388"/>
      <c r="AZ210" s="1388"/>
    </row>
    <row r="211" spans="1:52" x14ac:dyDescent="0.2">
      <c r="A211" s="13"/>
      <c r="B211" s="1542"/>
      <c r="C211" s="1388"/>
      <c r="D211" s="1434"/>
      <c r="E211" s="1542"/>
      <c r="F211" s="1542"/>
      <c r="G211" s="1542"/>
      <c r="H211" s="1436"/>
      <c r="I211" s="1436"/>
      <c r="J211" s="1437"/>
      <c r="K211" s="1351"/>
      <c r="L211" s="1387"/>
      <c r="M211" s="1351"/>
      <c r="N211" s="1388"/>
      <c r="O211" s="1390"/>
      <c r="P211" s="1470"/>
      <c r="Q211" s="1470"/>
      <c r="R211" s="1470"/>
      <c r="S211" s="1638"/>
      <c r="T211" s="1638"/>
      <c r="U211" s="1470"/>
      <c r="V211" s="1470"/>
      <c r="W211" s="1470"/>
      <c r="X211" s="1470"/>
      <c r="Y211" s="1638"/>
      <c r="Z211" s="1638"/>
      <c r="AA211" s="1610"/>
      <c r="AB211" s="1610"/>
      <c r="AC211" s="1388"/>
      <c r="AD211" s="1388"/>
      <c r="AE211" s="1434"/>
      <c r="AF211" s="1388"/>
      <c r="AG211" s="1388"/>
      <c r="AH211" s="1610"/>
      <c r="AI211" s="1388"/>
      <c r="AJ211" s="1388"/>
      <c r="AK211" s="1388"/>
      <c r="AL211" s="1388"/>
      <c r="AM211" s="1388"/>
      <c r="AN211" s="1388"/>
      <c r="AO211" s="1388"/>
      <c r="AP211" s="1388"/>
      <c r="AQ211" s="1388"/>
      <c r="AR211" s="1388"/>
      <c r="AS211" s="1388"/>
      <c r="AT211" s="1388"/>
      <c r="AU211" s="1388"/>
      <c r="AV211" s="1388"/>
      <c r="AW211" s="1388"/>
      <c r="AX211" s="1388"/>
      <c r="AY211" s="1388"/>
      <c r="AZ211" s="1388"/>
    </row>
    <row r="212" spans="1:52" x14ac:dyDescent="0.2">
      <c r="A212" s="13"/>
      <c r="B212" s="1542"/>
      <c r="C212" s="1388"/>
      <c r="D212" s="1434"/>
      <c r="E212" s="1542"/>
      <c r="F212" s="1542"/>
      <c r="G212" s="1542"/>
      <c r="H212" s="1436"/>
      <c r="I212" s="1436"/>
      <c r="J212" s="1437"/>
      <c r="K212" s="1351"/>
      <c r="L212" s="1387"/>
      <c r="M212" s="1351"/>
      <c r="N212" s="1388"/>
      <c r="O212" s="1390"/>
      <c r="P212" s="1470"/>
      <c r="Q212" s="1470"/>
      <c r="R212" s="1470"/>
      <c r="S212" s="1638"/>
      <c r="T212" s="1638"/>
      <c r="U212" s="1470"/>
      <c r="V212" s="1470"/>
      <c r="W212" s="1470"/>
      <c r="X212" s="1470"/>
      <c r="Y212" s="1638"/>
      <c r="Z212" s="1638"/>
      <c r="AA212" s="1610"/>
      <c r="AB212" s="1610"/>
      <c r="AC212" s="1388"/>
      <c r="AD212" s="1388"/>
      <c r="AE212" s="1434"/>
      <c r="AF212" s="1388"/>
      <c r="AG212" s="1388"/>
      <c r="AH212" s="1610"/>
      <c r="AI212" s="1388"/>
      <c r="AJ212" s="1388"/>
      <c r="AK212" s="1388"/>
      <c r="AL212" s="1388"/>
      <c r="AM212" s="1388"/>
      <c r="AN212" s="1388"/>
      <c r="AO212" s="1388"/>
      <c r="AP212" s="1388"/>
      <c r="AQ212" s="1388"/>
      <c r="AR212" s="1388"/>
      <c r="AS212" s="1388"/>
      <c r="AT212" s="1388"/>
      <c r="AU212" s="1388"/>
      <c r="AV212" s="1388"/>
      <c r="AW212" s="1388"/>
      <c r="AX212" s="1388"/>
      <c r="AY212" s="1388"/>
      <c r="AZ212" s="1388"/>
    </row>
    <row r="213" spans="1:52" x14ac:dyDescent="0.2">
      <c r="A213" s="13"/>
      <c r="B213" s="1542"/>
      <c r="C213" s="1388"/>
      <c r="D213" s="1434"/>
      <c r="E213" s="1542"/>
      <c r="F213" s="1542"/>
      <c r="G213" s="1542"/>
      <c r="H213" s="1436"/>
      <c r="I213" s="1436"/>
      <c r="J213" s="1437"/>
      <c r="K213" s="1351"/>
      <c r="L213" s="1387"/>
      <c r="M213" s="1351"/>
      <c r="N213" s="1388"/>
      <c r="O213" s="1390"/>
      <c r="P213" s="1470"/>
      <c r="Q213" s="1470"/>
      <c r="R213" s="1470"/>
      <c r="S213" s="1638"/>
      <c r="T213" s="1638"/>
      <c r="U213" s="1470"/>
      <c r="V213" s="1470"/>
      <c r="W213" s="1470"/>
      <c r="X213" s="1470"/>
      <c r="Y213" s="1638"/>
      <c r="Z213" s="1638"/>
      <c r="AA213" s="1610"/>
      <c r="AB213" s="1610"/>
      <c r="AC213" s="1388"/>
      <c r="AD213" s="1388"/>
      <c r="AE213" s="1434"/>
      <c r="AF213" s="1388"/>
      <c r="AG213" s="1388"/>
      <c r="AH213" s="1610"/>
      <c r="AI213" s="1388"/>
      <c r="AJ213" s="1388"/>
      <c r="AK213" s="1388"/>
      <c r="AL213" s="1388"/>
      <c r="AM213" s="1388"/>
      <c r="AN213" s="1388"/>
      <c r="AO213" s="1388"/>
      <c r="AP213" s="1388"/>
      <c r="AQ213" s="1388"/>
      <c r="AR213" s="1388"/>
      <c r="AS213" s="1388"/>
      <c r="AT213" s="1388"/>
      <c r="AU213" s="1388"/>
      <c r="AV213" s="1388"/>
      <c r="AW213" s="1388"/>
      <c r="AX213" s="1388"/>
      <c r="AY213" s="1388"/>
      <c r="AZ213" s="1388"/>
    </row>
    <row r="214" spans="1:52" x14ac:dyDescent="0.2">
      <c r="A214" s="13"/>
      <c r="B214" s="1542"/>
      <c r="C214" s="1388"/>
      <c r="D214" s="1434"/>
      <c r="E214" s="1542"/>
      <c r="F214" s="1542"/>
      <c r="G214" s="1542"/>
      <c r="H214" s="1436"/>
      <c r="I214" s="1436"/>
      <c r="J214" s="1437"/>
      <c r="K214" s="1351"/>
      <c r="L214" s="1387"/>
      <c r="M214" s="1351"/>
      <c r="N214" s="1388"/>
      <c r="O214" s="1390"/>
      <c r="P214" s="1470"/>
      <c r="Q214" s="1470"/>
      <c r="R214" s="1470"/>
      <c r="S214" s="1638"/>
      <c r="T214" s="1638"/>
      <c r="U214" s="1470"/>
      <c r="V214" s="1470"/>
      <c r="W214" s="1470"/>
      <c r="X214" s="1470"/>
      <c r="Y214" s="1638"/>
      <c r="Z214" s="1638"/>
      <c r="AA214" s="1610"/>
      <c r="AB214" s="1610"/>
      <c r="AC214" s="1388"/>
      <c r="AD214" s="1388"/>
      <c r="AE214" s="1434"/>
      <c r="AF214" s="1388"/>
      <c r="AG214" s="1388"/>
      <c r="AH214" s="1610"/>
      <c r="AI214" s="1388"/>
      <c r="AJ214" s="1388"/>
      <c r="AK214" s="1388"/>
      <c r="AL214" s="1388"/>
      <c r="AM214" s="1388"/>
      <c r="AN214" s="1388"/>
      <c r="AO214" s="1388"/>
      <c r="AP214" s="1388"/>
      <c r="AQ214" s="1388"/>
      <c r="AR214" s="1388"/>
      <c r="AS214" s="1388"/>
      <c r="AT214" s="1388"/>
      <c r="AU214" s="1388"/>
      <c r="AV214" s="1388"/>
      <c r="AW214" s="1388"/>
      <c r="AX214" s="1388"/>
      <c r="AY214" s="1388"/>
      <c r="AZ214" s="1388"/>
    </row>
    <row r="215" spans="1:52" x14ac:dyDescent="0.2">
      <c r="A215" s="13"/>
      <c r="B215" s="1542"/>
      <c r="C215" s="1388"/>
      <c r="D215" s="1434"/>
      <c r="E215" s="1542"/>
      <c r="F215" s="1542"/>
      <c r="G215" s="1542"/>
      <c r="H215" s="1436"/>
      <c r="I215" s="1436"/>
      <c r="J215" s="1437"/>
      <c r="K215" s="1351"/>
      <c r="L215" s="1387"/>
      <c r="M215" s="1351"/>
      <c r="N215" s="1388"/>
      <c r="O215" s="1390"/>
      <c r="P215" s="1470"/>
      <c r="Q215" s="1470"/>
      <c r="R215" s="1470"/>
      <c r="S215" s="1638"/>
      <c r="T215" s="1638"/>
      <c r="U215" s="1470"/>
      <c r="V215" s="1470"/>
      <c r="W215" s="1470"/>
      <c r="X215" s="1470"/>
      <c r="Y215" s="1638"/>
      <c r="Z215" s="1638"/>
      <c r="AA215" s="1610"/>
      <c r="AB215" s="1610"/>
      <c r="AC215" s="1388"/>
      <c r="AD215" s="1388"/>
      <c r="AE215" s="1434"/>
      <c r="AF215" s="1388"/>
      <c r="AG215" s="1388"/>
      <c r="AH215" s="1610"/>
      <c r="AI215" s="1388"/>
      <c r="AJ215" s="1388"/>
      <c r="AK215" s="1388"/>
      <c r="AL215" s="1388"/>
      <c r="AM215" s="1388"/>
      <c r="AN215" s="1388"/>
      <c r="AO215" s="1388"/>
      <c r="AP215" s="1388"/>
      <c r="AQ215" s="1388"/>
      <c r="AR215" s="1388"/>
      <c r="AS215" s="1388"/>
      <c r="AT215" s="1388"/>
      <c r="AU215" s="1388"/>
      <c r="AV215" s="1388"/>
      <c r="AW215" s="1388"/>
      <c r="AX215" s="1388"/>
      <c r="AY215" s="1388"/>
      <c r="AZ215" s="1388"/>
    </row>
    <row r="216" spans="1:52" x14ac:dyDescent="0.2">
      <c r="A216" s="13"/>
      <c r="B216" s="1542"/>
      <c r="C216" s="1388"/>
      <c r="D216" s="1434"/>
      <c r="E216" s="1542"/>
      <c r="F216" s="1542"/>
      <c r="G216" s="1542"/>
      <c r="H216" s="1436"/>
      <c r="I216" s="1436"/>
      <c r="J216" s="1437"/>
      <c r="K216" s="1351"/>
      <c r="L216" s="1387"/>
      <c r="M216" s="1351"/>
      <c r="N216" s="1388"/>
      <c r="O216" s="1390"/>
      <c r="P216" s="1470"/>
      <c r="Q216" s="1470"/>
      <c r="R216" s="1470"/>
      <c r="S216" s="1638"/>
      <c r="T216" s="1638"/>
      <c r="U216" s="1470"/>
      <c r="V216" s="1470"/>
      <c r="W216" s="1470"/>
      <c r="X216" s="1470"/>
      <c r="Y216" s="1638"/>
      <c r="Z216" s="1638"/>
      <c r="AA216" s="1610"/>
      <c r="AB216" s="1610"/>
      <c r="AC216" s="1388"/>
      <c r="AD216" s="1388"/>
      <c r="AE216" s="1434"/>
      <c r="AF216" s="1388"/>
      <c r="AG216" s="1388"/>
      <c r="AH216" s="1610"/>
      <c r="AI216" s="1388"/>
      <c r="AJ216" s="1388"/>
      <c r="AK216" s="1388"/>
      <c r="AL216" s="1388"/>
      <c r="AM216" s="1388"/>
      <c r="AN216" s="1388"/>
      <c r="AO216" s="1388"/>
      <c r="AP216" s="1388"/>
      <c r="AQ216" s="1388"/>
      <c r="AR216" s="1388"/>
      <c r="AS216" s="1388"/>
      <c r="AT216" s="1388"/>
      <c r="AU216" s="1388"/>
      <c r="AV216" s="1388"/>
      <c r="AW216" s="1388"/>
      <c r="AX216" s="1388"/>
      <c r="AY216" s="1388"/>
      <c r="AZ216" s="1388"/>
    </row>
    <row r="217" spans="1:52" x14ac:dyDescent="0.2">
      <c r="A217" s="13"/>
      <c r="B217" s="1542"/>
      <c r="C217" s="1388"/>
      <c r="D217" s="1434"/>
      <c r="E217" s="1542"/>
      <c r="F217" s="1542"/>
      <c r="G217" s="1542"/>
      <c r="H217" s="1436"/>
      <c r="I217" s="1436"/>
      <c r="J217" s="1437"/>
      <c r="K217" s="1351"/>
      <c r="L217" s="1387"/>
      <c r="M217" s="1351"/>
      <c r="N217" s="1388"/>
      <c r="O217" s="1390"/>
      <c r="P217" s="1470"/>
      <c r="Q217" s="1470"/>
      <c r="R217" s="1470"/>
      <c r="S217" s="1638"/>
      <c r="T217" s="1638"/>
      <c r="U217" s="1470"/>
      <c r="V217" s="1470"/>
      <c r="W217" s="1470"/>
      <c r="X217" s="1470"/>
      <c r="Y217" s="1638"/>
      <c r="Z217" s="1638"/>
      <c r="AA217" s="1610"/>
      <c r="AB217" s="1610"/>
      <c r="AC217" s="1388"/>
      <c r="AD217" s="1388"/>
      <c r="AE217" s="1434"/>
      <c r="AF217" s="1388"/>
      <c r="AG217" s="1388"/>
      <c r="AH217" s="1610"/>
      <c r="AI217" s="1388"/>
      <c r="AJ217" s="1388"/>
      <c r="AK217" s="1388"/>
      <c r="AL217" s="1388"/>
      <c r="AM217" s="1388"/>
      <c r="AN217" s="1388"/>
      <c r="AO217" s="1388"/>
      <c r="AP217" s="1388"/>
      <c r="AQ217" s="1388"/>
      <c r="AR217" s="1388"/>
      <c r="AS217" s="1388"/>
      <c r="AT217" s="1388"/>
      <c r="AU217" s="1388"/>
      <c r="AV217" s="1388"/>
      <c r="AW217" s="1388"/>
      <c r="AX217" s="1388"/>
      <c r="AY217" s="1388"/>
      <c r="AZ217" s="1388"/>
    </row>
    <row r="218" spans="1:52" x14ac:dyDescent="0.2">
      <c r="A218" s="13"/>
      <c r="B218" s="1542"/>
      <c r="C218" s="1388"/>
      <c r="D218" s="1434"/>
      <c r="E218" s="1542"/>
      <c r="F218" s="1542"/>
      <c r="G218" s="1542"/>
      <c r="H218" s="1436"/>
      <c r="I218" s="1436"/>
      <c r="J218" s="1437"/>
      <c r="K218" s="1351"/>
      <c r="L218" s="1387"/>
      <c r="M218" s="1351"/>
      <c r="N218" s="1388"/>
      <c r="O218" s="1390"/>
      <c r="P218" s="1470"/>
      <c r="Q218" s="1470"/>
      <c r="R218" s="1470"/>
      <c r="S218" s="1638"/>
      <c r="T218" s="1638"/>
      <c r="U218" s="1470"/>
      <c r="V218" s="1470"/>
      <c r="W218" s="1470"/>
      <c r="X218" s="1470"/>
      <c r="Y218" s="1638"/>
      <c r="Z218" s="1638"/>
      <c r="AA218" s="1610"/>
      <c r="AB218" s="1610"/>
      <c r="AC218" s="1388"/>
      <c r="AD218" s="1388"/>
      <c r="AE218" s="1434"/>
      <c r="AF218" s="1388"/>
      <c r="AG218" s="1388"/>
      <c r="AH218" s="1610"/>
      <c r="AI218" s="1388"/>
      <c r="AJ218" s="1388"/>
      <c r="AK218" s="1388"/>
      <c r="AL218" s="1388"/>
      <c r="AM218" s="1388"/>
      <c r="AN218" s="1388"/>
      <c r="AO218" s="1388"/>
      <c r="AP218" s="1388"/>
      <c r="AQ218" s="1388"/>
      <c r="AR218" s="1388"/>
      <c r="AS218" s="1388"/>
      <c r="AT218" s="1388"/>
      <c r="AU218" s="1388"/>
      <c r="AV218" s="1388"/>
      <c r="AW218" s="1388"/>
      <c r="AX218" s="1388"/>
      <c r="AY218" s="1388"/>
      <c r="AZ218" s="1388"/>
    </row>
    <row r="219" spans="1:52" x14ac:dyDescent="0.2">
      <c r="A219" s="13"/>
      <c r="B219" s="1542"/>
      <c r="C219" s="1388"/>
      <c r="D219" s="1434"/>
      <c r="E219" s="1542"/>
      <c r="F219" s="1542"/>
      <c r="G219" s="1542"/>
      <c r="H219" s="1436"/>
      <c r="I219" s="1436"/>
      <c r="J219" s="1437"/>
      <c r="K219" s="1351"/>
      <c r="L219" s="1387"/>
      <c r="M219" s="1351"/>
      <c r="N219" s="1388"/>
      <c r="O219" s="1390"/>
      <c r="P219" s="1470"/>
      <c r="Q219" s="1470"/>
      <c r="R219" s="1470"/>
      <c r="S219" s="1638"/>
      <c r="T219" s="1638"/>
      <c r="U219" s="1470"/>
      <c r="V219" s="1470"/>
      <c r="W219" s="1470"/>
      <c r="X219" s="1470"/>
      <c r="Y219" s="1638"/>
      <c r="Z219" s="1638"/>
      <c r="AA219" s="1610"/>
      <c r="AB219" s="1610"/>
      <c r="AC219" s="1388"/>
      <c r="AD219" s="1388"/>
      <c r="AE219" s="1434"/>
      <c r="AF219" s="1388"/>
      <c r="AG219" s="1388"/>
      <c r="AH219" s="1610"/>
      <c r="AI219" s="1388"/>
      <c r="AJ219" s="1388"/>
      <c r="AK219" s="1388"/>
      <c r="AL219" s="1388"/>
      <c r="AM219" s="1388"/>
      <c r="AN219" s="1388"/>
      <c r="AO219" s="1388"/>
      <c r="AP219" s="1388"/>
      <c r="AQ219" s="1388"/>
      <c r="AR219" s="1388"/>
      <c r="AS219" s="1388"/>
      <c r="AT219" s="1388"/>
      <c r="AU219" s="1388"/>
      <c r="AV219" s="1388"/>
      <c r="AW219" s="1388"/>
      <c r="AX219" s="1388"/>
      <c r="AY219" s="1388"/>
      <c r="AZ219" s="1388"/>
    </row>
    <row r="220" spans="1:52" x14ac:dyDescent="0.2">
      <c r="A220" s="13"/>
      <c r="B220" s="1542"/>
      <c r="C220" s="1388"/>
      <c r="D220" s="1434"/>
      <c r="E220" s="1542"/>
      <c r="F220" s="1542"/>
      <c r="G220" s="1542"/>
      <c r="H220" s="1436"/>
      <c r="I220" s="1436"/>
      <c r="J220" s="1437"/>
      <c r="K220" s="1351"/>
      <c r="L220" s="1387"/>
      <c r="M220" s="1351"/>
      <c r="N220" s="1388"/>
      <c r="O220" s="1390"/>
      <c r="P220" s="1470"/>
      <c r="Q220" s="1470"/>
      <c r="R220" s="1470"/>
      <c r="S220" s="1638"/>
      <c r="T220" s="1638"/>
      <c r="U220" s="1470"/>
      <c r="V220" s="1470"/>
      <c r="W220" s="1470"/>
      <c r="X220" s="1470"/>
      <c r="Y220" s="1638"/>
      <c r="Z220" s="1638"/>
      <c r="AA220" s="1610"/>
      <c r="AB220" s="1610"/>
      <c r="AC220" s="1388"/>
      <c r="AD220" s="1388"/>
      <c r="AE220" s="1434"/>
      <c r="AF220" s="1388"/>
      <c r="AG220" s="1388"/>
      <c r="AH220" s="1610"/>
      <c r="AI220" s="1388"/>
      <c r="AJ220" s="1388"/>
      <c r="AK220" s="1388"/>
      <c r="AL220" s="1388"/>
      <c r="AM220" s="1388"/>
      <c r="AN220" s="1388"/>
      <c r="AO220" s="1388"/>
      <c r="AP220" s="1388"/>
      <c r="AQ220" s="1388"/>
      <c r="AR220" s="1388"/>
      <c r="AS220" s="1388"/>
      <c r="AT220" s="1388"/>
      <c r="AU220" s="1388"/>
      <c r="AV220" s="1388"/>
      <c r="AW220" s="1388"/>
      <c r="AX220" s="1388"/>
      <c r="AY220" s="1388"/>
      <c r="AZ220" s="1388"/>
    </row>
    <row r="221" spans="1:52" x14ac:dyDescent="0.2">
      <c r="A221" s="13"/>
      <c r="B221" s="1542"/>
      <c r="C221" s="1388"/>
      <c r="D221" s="1434"/>
      <c r="E221" s="1542"/>
      <c r="F221" s="1542"/>
      <c r="G221" s="1542"/>
      <c r="H221" s="1436"/>
      <c r="I221" s="1436"/>
      <c r="J221" s="1437"/>
      <c r="K221" s="1351"/>
      <c r="L221" s="1387"/>
      <c r="M221" s="1351"/>
      <c r="N221" s="1388"/>
      <c r="O221" s="1390"/>
      <c r="P221" s="1470"/>
      <c r="Q221" s="1470"/>
      <c r="R221" s="1470"/>
      <c r="S221" s="1638"/>
      <c r="T221" s="1638"/>
      <c r="U221" s="1470"/>
      <c r="V221" s="1470"/>
      <c r="W221" s="1470"/>
      <c r="X221" s="1470"/>
      <c r="Y221" s="1638"/>
      <c r="Z221" s="1638"/>
      <c r="AA221" s="1610"/>
      <c r="AB221" s="1610"/>
      <c r="AC221" s="1388"/>
      <c r="AD221" s="1388"/>
      <c r="AE221" s="1434"/>
      <c r="AF221" s="1388"/>
      <c r="AG221" s="1388"/>
      <c r="AH221" s="1610"/>
      <c r="AI221" s="1388"/>
      <c r="AJ221" s="1388"/>
      <c r="AK221" s="1388"/>
      <c r="AL221" s="1388"/>
      <c r="AM221" s="1388"/>
      <c r="AN221" s="1388"/>
      <c r="AO221" s="1388"/>
      <c r="AP221" s="1388"/>
      <c r="AQ221" s="1388"/>
      <c r="AR221" s="1388"/>
      <c r="AS221" s="1388"/>
      <c r="AT221" s="1388"/>
      <c r="AU221" s="1388"/>
      <c r="AV221" s="1388"/>
      <c r="AW221" s="1388"/>
      <c r="AX221" s="1388"/>
      <c r="AY221" s="1388"/>
      <c r="AZ221" s="1388"/>
    </row>
    <row r="222" spans="1:52" x14ac:dyDescent="0.2">
      <c r="A222" s="13"/>
      <c r="B222" s="1542"/>
      <c r="C222" s="1388"/>
      <c r="D222" s="1434"/>
      <c r="E222" s="1542"/>
      <c r="F222" s="1542"/>
      <c r="G222" s="1542"/>
      <c r="H222" s="1513"/>
      <c r="I222" s="1436"/>
      <c r="J222" s="1437"/>
      <c r="K222" s="1351"/>
      <c r="L222" s="1387"/>
      <c r="M222" s="1351"/>
      <c r="N222" s="1388"/>
      <c r="O222" s="1390"/>
      <c r="P222" s="1470"/>
      <c r="Q222" s="1470"/>
      <c r="R222" s="1470"/>
      <c r="S222" s="1638"/>
      <c r="T222" s="1638"/>
      <c r="U222" s="1470"/>
      <c r="V222" s="1470"/>
      <c r="W222" s="1470"/>
      <c r="X222" s="1470"/>
      <c r="Y222" s="1638"/>
      <c r="Z222" s="1638"/>
      <c r="AA222" s="1610"/>
      <c r="AB222" s="1610"/>
      <c r="AC222" s="1388"/>
      <c r="AD222" s="1388"/>
      <c r="AE222" s="1434"/>
      <c r="AF222" s="1388"/>
      <c r="AG222" s="1388"/>
      <c r="AH222" s="1610"/>
      <c r="AI222" s="1388"/>
      <c r="AJ222" s="1388"/>
      <c r="AK222" s="1388"/>
      <c r="AL222" s="1388"/>
      <c r="AM222" s="1388"/>
      <c r="AN222" s="1388"/>
      <c r="AO222" s="1388"/>
      <c r="AP222" s="1388"/>
      <c r="AQ222" s="1388"/>
      <c r="AR222" s="1388"/>
      <c r="AS222" s="1388"/>
      <c r="AT222" s="1388"/>
      <c r="AU222" s="1388"/>
      <c r="AV222" s="1388"/>
      <c r="AW222" s="1388"/>
      <c r="AX222" s="1388"/>
      <c r="AY222" s="1388"/>
      <c r="AZ222" s="1388"/>
    </row>
    <row r="223" spans="1:52" x14ac:dyDescent="0.2">
      <c r="A223" s="13"/>
      <c r="B223" s="1542"/>
      <c r="C223" s="1388"/>
      <c r="D223" s="1434"/>
      <c r="E223" s="1542"/>
      <c r="F223" s="1542"/>
      <c r="G223" s="1542"/>
      <c r="H223" s="1514"/>
      <c r="I223" s="1436"/>
      <c r="J223" s="1437"/>
      <c r="K223" s="1351"/>
      <c r="L223" s="1387"/>
      <c r="M223" s="1351"/>
      <c r="N223" s="1388"/>
      <c r="O223" s="1390"/>
      <c r="P223" s="1470"/>
      <c r="Q223" s="1470"/>
      <c r="R223" s="1470"/>
      <c r="S223" s="1638"/>
      <c r="T223" s="1638"/>
      <c r="U223" s="1470"/>
      <c r="V223" s="1470"/>
      <c r="W223" s="1470"/>
      <c r="X223" s="1470"/>
      <c r="Y223" s="1638"/>
      <c r="Z223" s="1638"/>
      <c r="AA223" s="1610"/>
      <c r="AB223" s="1610"/>
      <c r="AC223" s="1388"/>
      <c r="AD223" s="1388"/>
      <c r="AE223" s="1434"/>
      <c r="AF223" s="1388"/>
      <c r="AG223" s="1388"/>
      <c r="AH223" s="1610"/>
      <c r="AI223" s="1388"/>
      <c r="AJ223" s="1388"/>
      <c r="AK223" s="1388"/>
      <c r="AL223" s="1388"/>
      <c r="AM223" s="1388"/>
      <c r="AN223" s="1388"/>
      <c r="AO223" s="1388"/>
      <c r="AP223" s="1388"/>
      <c r="AQ223" s="1388"/>
      <c r="AR223" s="1388"/>
      <c r="AS223" s="1388"/>
      <c r="AT223" s="1388"/>
      <c r="AU223" s="1388"/>
      <c r="AV223" s="1388"/>
      <c r="AW223" s="1388"/>
      <c r="AX223" s="1388"/>
      <c r="AY223" s="1388"/>
      <c r="AZ223" s="1388"/>
    </row>
    <row r="224" spans="1:52" x14ac:dyDescent="0.2">
      <c r="A224" s="13"/>
      <c r="B224" s="1542"/>
      <c r="C224" s="1388"/>
      <c r="D224" s="1434"/>
      <c r="E224" s="1542"/>
      <c r="F224" s="1542"/>
      <c r="G224" s="1542"/>
      <c r="H224" s="1436"/>
      <c r="I224" s="1436"/>
      <c r="J224" s="1437"/>
      <c r="K224" s="1351"/>
      <c r="L224" s="1387"/>
      <c r="M224" s="1351"/>
      <c r="N224" s="1388"/>
      <c r="O224" s="1390"/>
      <c r="P224" s="1470"/>
      <c r="Q224" s="1470"/>
      <c r="R224" s="1470"/>
      <c r="S224" s="1638"/>
      <c r="T224" s="1638"/>
      <c r="U224" s="1470"/>
      <c r="V224" s="1470"/>
      <c r="W224" s="1470"/>
      <c r="X224" s="1470"/>
      <c r="Y224" s="1638"/>
      <c r="Z224" s="1638"/>
      <c r="AA224" s="1610"/>
      <c r="AB224" s="1610"/>
      <c r="AC224" s="1388"/>
      <c r="AD224" s="1388"/>
      <c r="AE224" s="1434"/>
      <c r="AF224" s="1388"/>
      <c r="AG224" s="1388"/>
      <c r="AH224" s="1610"/>
      <c r="AI224" s="1388"/>
      <c r="AJ224" s="1388"/>
      <c r="AK224" s="1388"/>
      <c r="AL224" s="1388"/>
      <c r="AM224" s="1388"/>
      <c r="AN224" s="1388"/>
      <c r="AO224" s="1388"/>
      <c r="AP224" s="1388"/>
      <c r="AQ224" s="1388"/>
      <c r="AR224" s="1388"/>
      <c r="AS224" s="1388"/>
      <c r="AT224" s="1388"/>
      <c r="AU224" s="1388"/>
      <c r="AV224" s="1388"/>
      <c r="AW224" s="1388"/>
      <c r="AX224" s="1388"/>
      <c r="AY224" s="1388"/>
      <c r="AZ224" s="1388"/>
    </row>
    <row r="225" spans="1:52" x14ac:dyDescent="0.2">
      <c r="A225" s="13"/>
      <c r="B225" s="1542"/>
      <c r="C225" s="1388"/>
      <c r="D225" s="1434"/>
      <c r="E225" s="1542"/>
      <c r="F225" s="1542"/>
      <c r="G225" s="1542"/>
      <c r="H225" s="1436"/>
      <c r="I225" s="1436"/>
      <c r="J225" s="1437"/>
      <c r="K225" s="1351"/>
      <c r="L225" s="1387"/>
      <c r="M225" s="1351"/>
      <c r="N225" s="1388"/>
      <c r="O225" s="1390"/>
      <c r="P225" s="1470"/>
      <c r="Q225" s="1470"/>
      <c r="R225" s="1470"/>
      <c r="S225" s="1638"/>
      <c r="T225" s="1638"/>
      <c r="U225" s="1470"/>
      <c r="V225" s="1470"/>
      <c r="W225" s="1470"/>
      <c r="X225" s="1470"/>
      <c r="Y225" s="1638"/>
      <c r="Z225" s="1638"/>
      <c r="AA225" s="1610"/>
      <c r="AB225" s="1610"/>
      <c r="AC225" s="1388"/>
      <c r="AD225" s="1388"/>
      <c r="AE225" s="1434"/>
      <c r="AF225" s="1388"/>
      <c r="AG225" s="1388"/>
      <c r="AH225" s="1610"/>
      <c r="AI225" s="1388"/>
      <c r="AJ225" s="1388"/>
      <c r="AK225" s="1388"/>
      <c r="AL225" s="1388"/>
      <c r="AM225" s="1388"/>
      <c r="AN225" s="1388"/>
      <c r="AO225" s="1388"/>
      <c r="AP225" s="1388"/>
      <c r="AQ225" s="1388"/>
      <c r="AR225" s="1388"/>
      <c r="AS225" s="1388"/>
      <c r="AT225" s="1388"/>
      <c r="AU225" s="1388"/>
      <c r="AV225" s="1388"/>
      <c r="AW225" s="1388"/>
      <c r="AX225" s="1388"/>
      <c r="AY225" s="1388"/>
      <c r="AZ225" s="1388"/>
    </row>
    <row r="226" spans="1:52" x14ac:dyDescent="0.2">
      <c r="A226" s="13"/>
      <c r="B226" s="1542"/>
      <c r="C226" s="1388"/>
      <c r="D226" s="1434"/>
      <c r="E226" s="1542"/>
      <c r="F226" s="1542"/>
      <c r="G226" s="1542"/>
      <c r="H226" s="1436"/>
      <c r="I226" s="1436"/>
      <c r="J226" s="1437"/>
      <c r="K226" s="1351"/>
      <c r="L226" s="1387"/>
      <c r="M226" s="1351"/>
      <c r="N226" s="1388"/>
      <c r="O226" s="1390"/>
      <c r="P226" s="1470"/>
      <c r="Q226" s="1470"/>
      <c r="R226" s="1470"/>
      <c r="S226" s="1638"/>
      <c r="T226" s="1638"/>
      <c r="U226" s="1470"/>
      <c r="V226" s="1470"/>
      <c r="W226" s="1470"/>
      <c r="X226" s="1470"/>
      <c r="Y226" s="1638"/>
      <c r="Z226" s="1638"/>
      <c r="AA226" s="1610"/>
      <c r="AB226" s="1610"/>
      <c r="AC226" s="1388"/>
      <c r="AD226" s="1388"/>
      <c r="AE226" s="1434"/>
      <c r="AF226" s="1388"/>
      <c r="AG226" s="1388"/>
      <c r="AH226" s="1610"/>
      <c r="AI226" s="1388"/>
      <c r="AJ226" s="1388"/>
      <c r="AK226" s="1388"/>
      <c r="AL226" s="1388"/>
      <c r="AM226" s="1388"/>
      <c r="AN226" s="1388"/>
      <c r="AO226" s="1388"/>
      <c r="AP226" s="1388"/>
      <c r="AQ226" s="1388"/>
      <c r="AR226" s="1388"/>
      <c r="AS226" s="1388"/>
      <c r="AT226" s="1388"/>
      <c r="AU226" s="1388"/>
      <c r="AV226" s="1388"/>
      <c r="AW226" s="1388"/>
      <c r="AX226" s="1388"/>
      <c r="AY226" s="1388"/>
      <c r="AZ226" s="1388"/>
    </row>
    <row r="227" spans="1:52" x14ac:dyDescent="0.2">
      <c r="A227" s="13"/>
      <c r="B227" s="1542"/>
      <c r="C227" s="1388"/>
      <c r="D227" s="1434"/>
      <c r="E227" s="1542"/>
      <c r="F227" s="1542"/>
      <c r="G227" s="1542"/>
      <c r="H227" s="1436"/>
      <c r="I227" s="1436"/>
      <c r="J227" s="1437"/>
      <c r="K227" s="1351"/>
      <c r="L227" s="1387"/>
      <c r="M227" s="1351"/>
      <c r="N227" s="1388"/>
      <c r="O227" s="1390"/>
      <c r="P227" s="1470"/>
      <c r="Q227" s="1470"/>
      <c r="R227" s="1470"/>
      <c r="S227" s="1638"/>
      <c r="T227" s="1638"/>
      <c r="U227" s="1470"/>
      <c r="V227" s="1470"/>
      <c r="W227" s="1470"/>
      <c r="X227" s="1470"/>
      <c r="Y227" s="1638"/>
      <c r="Z227" s="1638"/>
      <c r="AA227" s="1610"/>
      <c r="AB227" s="1610"/>
      <c r="AC227" s="1388"/>
      <c r="AD227" s="1388"/>
      <c r="AE227" s="1434"/>
      <c r="AF227" s="1388"/>
      <c r="AG227" s="1388"/>
      <c r="AH227" s="1610"/>
      <c r="AI227" s="1388"/>
      <c r="AJ227" s="1388"/>
      <c r="AK227" s="1388"/>
      <c r="AL227" s="1388"/>
      <c r="AM227" s="1388"/>
      <c r="AN227" s="1388"/>
      <c r="AO227" s="1388"/>
      <c r="AP227" s="1388"/>
      <c r="AQ227" s="1388"/>
      <c r="AR227" s="1388"/>
      <c r="AS227" s="1388"/>
      <c r="AT227" s="1388"/>
      <c r="AU227" s="1388"/>
      <c r="AV227" s="1388"/>
      <c r="AW227" s="1388"/>
      <c r="AX227" s="1388"/>
      <c r="AY227" s="1388"/>
      <c r="AZ227" s="1388"/>
    </row>
    <row r="228" spans="1:52" x14ac:dyDescent="0.2">
      <c r="A228" s="13"/>
      <c r="B228" s="1542"/>
      <c r="C228" s="1388"/>
      <c r="D228" s="1434"/>
      <c r="E228" s="1542"/>
      <c r="F228" s="1542"/>
      <c r="G228" s="1542"/>
      <c r="H228" s="1436"/>
      <c r="I228" s="1436"/>
      <c r="J228" s="1437"/>
      <c r="K228" s="1351"/>
      <c r="L228" s="1387"/>
      <c r="M228" s="1351"/>
      <c r="N228" s="1388"/>
      <c r="O228" s="1390"/>
      <c r="P228" s="1470"/>
      <c r="Q228" s="1470"/>
      <c r="R228" s="1470"/>
      <c r="S228" s="1638"/>
      <c r="T228" s="1638"/>
      <c r="U228" s="1470"/>
      <c r="V228" s="1470"/>
      <c r="W228" s="1470"/>
      <c r="X228" s="1470"/>
      <c r="Y228" s="1638"/>
      <c r="Z228" s="1638"/>
      <c r="AA228" s="1610"/>
      <c r="AB228" s="1610"/>
      <c r="AC228" s="1388"/>
      <c r="AD228" s="1388"/>
      <c r="AE228" s="1434"/>
      <c r="AF228" s="1388"/>
      <c r="AG228" s="1388"/>
      <c r="AH228" s="1610"/>
      <c r="AI228" s="1388"/>
      <c r="AJ228" s="1388"/>
      <c r="AK228" s="1388"/>
      <c r="AL228" s="1388"/>
      <c r="AM228" s="1388"/>
      <c r="AN228" s="1388"/>
      <c r="AO228" s="1388"/>
      <c r="AP228" s="1388"/>
      <c r="AQ228" s="1388"/>
      <c r="AR228" s="1388"/>
      <c r="AS228" s="1388"/>
      <c r="AT228" s="1388"/>
      <c r="AU228" s="1388"/>
      <c r="AV228" s="1388"/>
      <c r="AW228" s="1388"/>
      <c r="AX228" s="1388"/>
      <c r="AY228" s="1388"/>
      <c r="AZ228" s="1388"/>
    </row>
    <row r="229" spans="1:52" x14ac:dyDescent="0.2">
      <c r="A229" s="13"/>
      <c r="B229" s="1542"/>
      <c r="C229" s="1388"/>
      <c r="D229" s="1434"/>
      <c r="E229" s="1542"/>
      <c r="F229" s="1542"/>
      <c r="G229" s="1542"/>
      <c r="H229" s="1436"/>
      <c r="I229" s="1436"/>
      <c r="J229" s="1437"/>
      <c r="K229" s="1351"/>
      <c r="L229" s="1387"/>
      <c r="M229" s="1351"/>
      <c r="N229" s="1388"/>
      <c r="O229" s="1390"/>
      <c r="P229" s="1470"/>
      <c r="Q229" s="1470"/>
      <c r="R229" s="1470"/>
      <c r="S229" s="1638"/>
      <c r="T229" s="1638"/>
      <c r="U229" s="1470"/>
      <c r="V229" s="1470"/>
      <c r="W229" s="1470"/>
      <c r="X229" s="1470"/>
      <c r="Y229" s="1638"/>
      <c r="Z229" s="1638"/>
      <c r="AA229" s="1610"/>
      <c r="AB229" s="1610"/>
      <c r="AC229" s="1388"/>
      <c r="AD229" s="1388"/>
      <c r="AE229" s="1434"/>
      <c r="AF229" s="1388"/>
      <c r="AG229" s="1388"/>
      <c r="AH229" s="1610"/>
      <c r="AI229" s="1388"/>
      <c r="AJ229" s="1388"/>
      <c r="AK229" s="1388"/>
      <c r="AL229" s="1388"/>
      <c r="AM229" s="1388"/>
      <c r="AN229" s="1388"/>
      <c r="AO229" s="1388"/>
      <c r="AP229" s="1388"/>
      <c r="AQ229" s="1388"/>
      <c r="AR229" s="1388"/>
      <c r="AS229" s="1388"/>
      <c r="AT229" s="1388"/>
      <c r="AU229" s="1388"/>
      <c r="AV229" s="1388"/>
      <c r="AW229" s="1388"/>
      <c r="AX229" s="1388"/>
      <c r="AY229" s="1388"/>
      <c r="AZ229" s="1388"/>
    </row>
    <row r="230" spans="1:52" x14ac:dyDescent="0.2">
      <c r="A230" s="13"/>
      <c r="B230" s="1542"/>
      <c r="C230" s="1388"/>
      <c r="D230" s="1434"/>
      <c r="E230" s="1542"/>
      <c r="F230" s="1542"/>
      <c r="G230" s="1542"/>
      <c r="H230" s="1436"/>
      <c r="I230" s="1436"/>
      <c r="J230" s="1437"/>
      <c r="K230" s="1351"/>
      <c r="L230" s="1387"/>
      <c r="M230" s="1351"/>
      <c r="N230" s="1388"/>
      <c r="O230" s="1390"/>
      <c r="P230" s="1470"/>
      <c r="Q230" s="1470"/>
      <c r="R230" s="1470"/>
      <c r="S230" s="1638"/>
      <c r="T230" s="1638"/>
      <c r="U230" s="1470"/>
      <c r="V230" s="1470"/>
      <c r="W230" s="1470"/>
      <c r="X230" s="1470"/>
      <c r="Y230" s="1638"/>
      <c r="Z230" s="1638"/>
      <c r="AA230" s="1610"/>
      <c r="AB230" s="1610"/>
      <c r="AC230" s="1388"/>
      <c r="AD230" s="1388"/>
      <c r="AE230" s="1434"/>
      <c r="AF230" s="1388"/>
      <c r="AG230" s="1388"/>
      <c r="AH230" s="1610"/>
      <c r="AI230" s="1388"/>
      <c r="AJ230" s="1388"/>
      <c r="AK230" s="1388"/>
      <c r="AL230" s="1388"/>
      <c r="AM230" s="1388"/>
      <c r="AN230" s="1388"/>
      <c r="AO230" s="1388"/>
      <c r="AP230" s="1388"/>
      <c r="AQ230" s="1388"/>
      <c r="AR230" s="1388"/>
      <c r="AS230" s="1388"/>
      <c r="AT230" s="1388"/>
      <c r="AU230" s="1388"/>
      <c r="AV230" s="1388"/>
      <c r="AW230" s="1388"/>
      <c r="AX230" s="1388"/>
      <c r="AY230" s="1388"/>
      <c r="AZ230" s="1388"/>
    </row>
    <row r="231" spans="1:52" x14ac:dyDescent="0.2">
      <c r="A231" s="13"/>
      <c r="B231" s="1542"/>
      <c r="C231" s="1388"/>
      <c r="D231" s="1434"/>
      <c r="E231" s="1542"/>
      <c r="F231" s="1542"/>
      <c r="G231" s="1542"/>
      <c r="H231" s="1436"/>
      <c r="I231" s="1436"/>
      <c r="J231" s="1437"/>
      <c r="K231" s="1351"/>
      <c r="L231" s="1387"/>
      <c r="M231" s="1351"/>
      <c r="N231" s="1388"/>
      <c r="O231" s="1390"/>
      <c r="P231" s="1470"/>
      <c r="Q231" s="1470"/>
      <c r="R231" s="1470"/>
      <c r="S231" s="1638"/>
      <c r="T231" s="1638"/>
      <c r="U231" s="1470"/>
      <c r="V231" s="1470"/>
      <c r="W231" s="1470"/>
      <c r="X231" s="1470"/>
      <c r="Y231" s="1638"/>
      <c r="Z231" s="1638"/>
      <c r="AA231" s="1610"/>
      <c r="AB231" s="1610"/>
      <c r="AC231" s="1388"/>
      <c r="AD231" s="1388"/>
      <c r="AE231" s="1434"/>
      <c r="AF231" s="1388"/>
      <c r="AG231" s="1388"/>
      <c r="AH231" s="1610"/>
      <c r="AI231" s="1388"/>
      <c r="AJ231" s="1388"/>
      <c r="AK231" s="1388"/>
      <c r="AL231" s="1388"/>
      <c r="AM231" s="1388"/>
      <c r="AN231" s="1388"/>
      <c r="AO231" s="1388"/>
      <c r="AP231" s="1388"/>
      <c r="AQ231" s="1388"/>
      <c r="AR231" s="1388"/>
      <c r="AS231" s="1388"/>
      <c r="AT231" s="1388"/>
      <c r="AU231" s="1388"/>
      <c r="AV231" s="1388"/>
      <c r="AW231" s="1388"/>
      <c r="AX231" s="1388"/>
      <c r="AY231" s="1388"/>
      <c r="AZ231" s="1388"/>
    </row>
    <row r="232" spans="1:52" x14ac:dyDescent="0.2">
      <c r="A232" s="13"/>
      <c r="B232" s="1542"/>
      <c r="C232" s="1388"/>
      <c r="D232" s="1434"/>
      <c r="E232" s="1542"/>
      <c r="F232" s="1542"/>
      <c r="G232" s="1542"/>
      <c r="H232" s="1436"/>
      <c r="I232" s="1436"/>
      <c r="J232" s="1437"/>
      <c r="K232" s="1351"/>
      <c r="L232" s="1387"/>
      <c r="M232" s="1351"/>
      <c r="N232" s="1388"/>
      <c r="O232" s="1390"/>
      <c r="P232" s="1470"/>
      <c r="Q232" s="1470"/>
      <c r="R232" s="1470"/>
      <c r="S232" s="1638"/>
      <c r="T232" s="1638"/>
      <c r="U232" s="1470"/>
      <c r="V232" s="1470"/>
      <c r="W232" s="1470"/>
      <c r="X232" s="1470"/>
      <c r="Y232" s="1638"/>
      <c r="Z232" s="1638"/>
      <c r="AA232" s="1610"/>
      <c r="AB232" s="1610"/>
      <c r="AC232" s="1388"/>
      <c r="AD232" s="1388"/>
      <c r="AE232" s="1434"/>
      <c r="AF232" s="1388"/>
      <c r="AG232" s="1388"/>
      <c r="AH232" s="1610"/>
      <c r="AI232" s="1388"/>
      <c r="AJ232" s="1388"/>
      <c r="AK232" s="1388"/>
      <c r="AL232" s="1388"/>
      <c r="AM232" s="1388"/>
      <c r="AN232" s="1388"/>
      <c r="AO232" s="1388"/>
      <c r="AP232" s="1388"/>
      <c r="AQ232" s="1388"/>
      <c r="AR232" s="1388"/>
      <c r="AS232" s="1388"/>
      <c r="AT232" s="1388"/>
      <c r="AU232" s="1388"/>
      <c r="AV232" s="1388"/>
      <c r="AW232" s="1388"/>
      <c r="AX232" s="1388"/>
      <c r="AY232" s="1388"/>
      <c r="AZ232" s="1388"/>
    </row>
    <row r="233" spans="1:52" x14ac:dyDescent="0.2">
      <c r="A233" s="13"/>
      <c r="B233" s="1542"/>
      <c r="C233" s="1388"/>
      <c r="D233" s="1434"/>
      <c r="E233" s="1542"/>
      <c r="F233" s="1542"/>
      <c r="G233" s="1542"/>
      <c r="H233" s="1436"/>
      <c r="I233" s="1436"/>
      <c r="J233" s="1437"/>
      <c r="K233" s="1351"/>
      <c r="L233" s="1387"/>
      <c r="M233" s="1351"/>
      <c r="N233" s="1388"/>
      <c r="O233" s="1390"/>
      <c r="P233" s="1470"/>
      <c r="Q233" s="1470"/>
      <c r="R233" s="1470"/>
      <c r="S233" s="1638"/>
      <c r="T233" s="1638"/>
      <c r="U233" s="1470"/>
      <c r="V233" s="1470"/>
      <c r="W233" s="1470"/>
      <c r="X233" s="1470"/>
      <c r="Y233" s="1638"/>
      <c r="Z233" s="1638"/>
      <c r="AA233" s="1610"/>
      <c r="AB233" s="1610"/>
      <c r="AC233" s="1388"/>
      <c r="AD233" s="1388"/>
      <c r="AE233" s="1434"/>
      <c r="AF233" s="1388"/>
      <c r="AG233" s="1388"/>
      <c r="AH233" s="1610"/>
      <c r="AI233" s="1388"/>
      <c r="AJ233" s="1388"/>
      <c r="AK233" s="1388"/>
      <c r="AL233" s="1388"/>
      <c r="AM233" s="1388"/>
      <c r="AN233" s="1388"/>
      <c r="AO233" s="1388"/>
      <c r="AP233" s="1388"/>
      <c r="AQ233" s="1388"/>
      <c r="AR233" s="1388"/>
      <c r="AS233" s="1388"/>
      <c r="AT233" s="1388"/>
      <c r="AU233" s="1388"/>
      <c r="AV233" s="1388"/>
      <c r="AW233" s="1388"/>
      <c r="AX233" s="1388"/>
      <c r="AY233" s="1388"/>
      <c r="AZ233" s="1388"/>
    </row>
    <row r="234" spans="1:52" x14ac:dyDescent="0.2">
      <c r="A234" s="13"/>
      <c r="B234" s="1542"/>
      <c r="C234" s="1388"/>
      <c r="D234" s="1434"/>
      <c r="E234" s="1542"/>
      <c r="F234" s="1542"/>
      <c r="G234" s="1542"/>
      <c r="H234" s="1436"/>
      <c r="I234" s="1436"/>
      <c r="J234" s="1437"/>
      <c r="K234" s="1351"/>
      <c r="L234" s="1387"/>
      <c r="M234" s="1351"/>
      <c r="N234" s="1388"/>
      <c r="O234" s="1390"/>
      <c r="P234" s="1470"/>
      <c r="Q234" s="1470"/>
      <c r="R234" s="1470"/>
      <c r="S234" s="1638"/>
      <c r="T234" s="1638"/>
      <c r="U234" s="1470"/>
      <c r="V234" s="1470"/>
      <c r="W234" s="1470"/>
      <c r="X234" s="1470"/>
      <c r="Y234" s="1638"/>
      <c r="Z234" s="1638"/>
      <c r="AA234" s="1610"/>
      <c r="AB234" s="1610"/>
      <c r="AC234" s="1388"/>
      <c r="AD234" s="1388"/>
      <c r="AE234" s="1434"/>
      <c r="AF234" s="1388"/>
      <c r="AG234" s="1388"/>
      <c r="AH234" s="1610"/>
      <c r="AI234" s="1388"/>
      <c r="AJ234" s="1388"/>
      <c r="AK234" s="1388"/>
      <c r="AL234" s="1388"/>
      <c r="AM234" s="1388"/>
      <c r="AN234" s="1388"/>
      <c r="AO234" s="1388"/>
      <c r="AP234" s="1388"/>
      <c r="AQ234" s="1388"/>
      <c r="AR234" s="1388"/>
      <c r="AS234" s="1388"/>
      <c r="AT234" s="1388"/>
      <c r="AU234" s="1388"/>
      <c r="AV234" s="1388"/>
      <c r="AW234" s="1388"/>
      <c r="AX234" s="1388"/>
      <c r="AY234" s="1388"/>
      <c r="AZ234" s="1388"/>
    </row>
    <row r="235" spans="1:52" x14ac:dyDescent="0.2">
      <c r="A235" s="13"/>
      <c r="B235" s="1542"/>
      <c r="C235" s="1388"/>
      <c r="D235" s="1434"/>
      <c r="E235" s="1542"/>
      <c r="F235" s="1542"/>
      <c r="G235" s="1542"/>
      <c r="H235" s="1436"/>
      <c r="I235" s="1436"/>
      <c r="J235" s="1437"/>
      <c r="K235" s="1351"/>
      <c r="L235" s="1387"/>
      <c r="M235" s="1351"/>
      <c r="N235" s="1388"/>
      <c r="O235" s="1390"/>
      <c r="P235" s="1470"/>
      <c r="Q235" s="1470"/>
      <c r="R235" s="1470"/>
      <c r="S235" s="1638"/>
      <c r="T235" s="1638"/>
      <c r="U235" s="1470"/>
      <c r="V235" s="1470"/>
      <c r="W235" s="1470"/>
      <c r="X235" s="1470"/>
      <c r="Y235" s="1638"/>
      <c r="Z235" s="1638"/>
      <c r="AA235" s="1610"/>
      <c r="AB235" s="1610"/>
      <c r="AC235" s="1388"/>
      <c r="AD235" s="1388"/>
      <c r="AE235" s="1434"/>
      <c r="AF235" s="1388"/>
      <c r="AG235" s="1388"/>
      <c r="AH235" s="1610"/>
      <c r="AI235" s="1388"/>
      <c r="AJ235" s="1388"/>
      <c r="AK235" s="1388"/>
      <c r="AL235" s="1388"/>
      <c r="AM235" s="1388"/>
      <c r="AN235" s="1388"/>
      <c r="AO235" s="1388"/>
      <c r="AP235" s="1388"/>
      <c r="AQ235" s="1388"/>
      <c r="AR235" s="1388"/>
      <c r="AS235" s="1388"/>
      <c r="AT235" s="1388"/>
      <c r="AU235" s="1388"/>
      <c r="AV235" s="1388"/>
      <c r="AW235" s="1388"/>
      <c r="AX235" s="1388"/>
      <c r="AY235" s="1388"/>
      <c r="AZ235" s="1388"/>
    </row>
    <row r="236" spans="1:52" x14ac:dyDescent="0.2">
      <c r="A236" s="13"/>
      <c r="B236" s="1542"/>
      <c r="C236" s="1388"/>
      <c r="D236" s="1434"/>
      <c r="E236" s="1542"/>
      <c r="F236" s="1542"/>
      <c r="G236" s="1542"/>
      <c r="H236" s="1436"/>
      <c r="I236" s="1436"/>
      <c r="J236" s="1437"/>
      <c r="K236" s="1351"/>
      <c r="L236" s="1387"/>
      <c r="M236" s="1351"/>
      <c r="N236" s="1388"/>
      <c r="O236" s="1390"/>
      <c r="P236" s="1470"/>
      <c r="Q236" s="1470"/>
      <c r="R236" s="1470"/>
      <c r="S236" s="1638"/>
      <c r="T236" s="1638"/>
      <c r="U236" s="1470"/>
      <c r="V236" s="1470"/>
      <c r="W236" s="1470"/>
      <c r="X236" s="1470"/>
      <c r="Y236" s="1638"/>
      <c r="Z236" s="1638"/>
      <c r="AA236" s="1610"/>
      <c r="AB236" s="1610"/>
      <c r="AC236" s="1388"/>
      <c r="AD236" s="1388"/>
      <c r="AE236" s="1434"/>
      <c r="AF236" s="1388"/>
      <c r="AG236" s="1388"/>
      <c r="AH236" s="1610"/>
      <c r="AI236" s="1388"/>
      <c r="AJ236" s="1388"/>
      <c r="AK236" s="1388"/>
      <c r="AL236" s="1388"/>
      <c r="AM236" s="1388"/>
      <c r="AN236" s="1388"/>
      <c r="AO236" s="1388"/>
      <c r="AP236" s="1388"/>
      <c r="AQ236" s="1388"/>
      <c r="AR236" s="1388"/>
      <c r="AS236" s="1388"/>
      <c r="AT236" s="1388"/>
      <c r="AU236" s="1388"/>
      <c r="AV236" s="1388"/>
      <c r="AW236" s="1388"/>
      <c r="AX236" s="1388"/>
      <c r="AY236" s="1388"/>
      <c r="AZ236" s="1388"/>
    </row>
    <row r="237" spans="1:52" x14ac:dyDescent="0.2">
      <c r="A237" s="13"/>
      <c r="B237" s="1542"/>
      <c r="C237" s="1388"/>
      <c r="D237" s="1434"/>
      <c r="E237" s="1542"/>
      <c r="F237" s="1542"/>
      <c r="G237" s="1542"/>
      <c r="H237" s="1436"/>
      <c r="I237" s="1436"/>
      <c r="J237" s="1437"/>
      <c r="K237" s="1351"/>
      <c r="L237" s="1387"/>
      <c r="M237" s="1351"/>
      <c r="N237" s="1388"/>
      <c r="O237" s="1390"/>
      <c r="P237" s="1470"/>
      <c r="Q237" s="1470"/>
      <c r="R237" s="1470"/>
      <c r="S237" s="1638"/>
      <c r="T237" s="1638"/>
      <c r="U237" s="1470"/>
      <c r="V237" s="1470"/>
      <c r="W237" s="1470"/>
      <c r="X237" s="1470"/>
      <c r="Y237" s="1638"/>
      <c r="Z237" s="1638"/>
      <c r="AA237" s="1610"/>
      <c r="AB237" s="1610"/>
      <c r="AC237" s="1388"/>
      <c r="AD237" s="1388"/>
      <c r="AE237" s="1434"/>
      <c r="AF237" s="1388"/>
      <c r="AG237" s="1388"/>
      <c r="AH237" s="1610"/>
      <c r="AI237" s="1388"/>
      <c r="AJ237" s="1388"/>
      <c r="AK237" s="1388"/>
      <c r="AL237" s="1388"/>
      <c r="AM237" s="1388"/>
      <c r="AN237" s="1388"/>
      <c r="AO237" s="1388"/>
      <c r="AP237" s="1388"/>
      <c r="AQ237" s="1388"/>
      <c r="AR237" s="1388"/>
      <c r="AS237" s="1388"/>
      <c r="AT237" s="1388"/>
      <c r="AU237" s="1388"/>
      <c r="AV237" s="1388"/>
      <c r="AW237" s="1388"/>
      <c r="AX237" s="1388"/>
      <c r="AY237" s="1388"/>
      <c r="AZ237" s="1388"/>
    </row>
    <row r="238" spans="1:52" x14ac:dyDescent="0.2">
      <c r="A238" s="13"/>
      <c r="B238" s="1542"/>
      <c r="C238" s="1388"/>
      <c r="D238" s="1434"/>
      <c r="E238" s="1542"/>
      <c r="F238" s="1542"/>
      <c r="G238" s="1542"/>
      <c r="H238" s="1513"/>
      <c r="I238" s="1436"/>
      <c r="J238" s="1437"/>
      <c r="K238" s="1351"/>
      <c r="L238" s="1387"/>
      <c r="M238" s="1351"/>
      <c r="N238" s="1388"/>
      <c r="O238" s="1390"/>
      <c r="P238" s="1470"/>
      <c r="Q238" s="1470"/>
      <c r="R238" s="1470"/>
      <c r="S238" s="1638"/>
      <c r="T238" s="1638"/>
      <c r="U238" s="1470"/>
      <c r="V238" s="1470"/>
      <c r="W238" s="1470"/>
      <c r="X238" s="1470"/>
      <c r="Y238" s="1638"/>
      <c r="Z238" s="1638"/>
      <c r="AA238" s="1610"/>
      <c r="AB238" s="1610"/>
      <c r="AC238" s="1388"/>
      <c r="AD238" s="1388"/>
      <c r="AE238" s="1434"/>
      <c r="AF238" s="1388"/>
      <c r="AG238" s="1388"/>
      <c r="AH238" s="1610"/>
      <c r="AI238" s="1388"/>
      <c r="AJ238" s="1388"/>
      <c r="AK238" s="1388"/>
      <c r="AL238" s="1388"/>
      <c r="AM238" s="1388"/>
      <c r="AN238" s="1388"/>
      <c r="AO238" s="1388"/>
      <c r="AP238" s="1388"/>
      <c r="AQ238" s="1388"/>
      <c r="AR238" s="1388"/>
      <c r="AS238" s="1388"/>
      <c r="AT238" s="1388"/>
      <c r="AU238" s="1388"/>
      <c r="AV238" s="1388"/>
      <c r="AW238" s="1388"/>
      <c r="AX238" s="1388"/>
      <c r="AY238" s="1388"/>
      <c r="AZ238" s="1388"/>
    </row>
    <row r="239" spans="1:52" x14ac:dyDescent="0.2">
      <c r="A239" s="13"/>
      <c r="B239" s="1542"/>
      <c r="C239" s="1388"/>
      <c r="D239" s="1434"/>
      <c r="E239" s="1542"/>
      <c r="F239" s="1542"/>
      <c r="G239" s="1542"/>
      <c r="H239" s="1514"/>
      <c r="I239" s="1436"/>
      <c r="J239" s="1437"/>
      <c r="K239" s="1351"/>
      <c r="L239" s="1387"/>
      <c r="M239" s="1351"/>
      <c r="N239" s="1388"/>
      <c r="O239" s="1390"/>
      <c r="P239" s="1470"/>
      <c r="Q239" s="1470"/>
      <c r="R239" s="1470"/>
      <c r="S239" s="1638"/>
      <c r="T239" s="1638"/>
      <c r="U239" s="1470"/>
      <c r="V239" s="1470"/>
      <c r="W239" s="1470"/>
      <c r="X239" s="1470"/>
      <c r="Y239" s="1638"/>
      <c r="Z239" s="1638"/>
      <c r="AA239" s="1610"/>
      <c r="AB239" s="1610"/>
      <c r="AC239" s="1388"/>
      <c r="AD239" s="1388"/>
      <c r="AE239" s="1434"/>
      <c r="AF239" s="1388"/>
      <c r="AG239" s="1388"/>
      <c r="AH239" s="1610"/>
      <c r="AI239" s="1388"/>
      <c r="AJ239" s="1388"/>
      <c r="AK239" s="1388"/>
      <c r="AL239" s="1388"/>
      <c r="AM239" s="1388"/>
      <c r="AN239" s="1388"/>
      <c r="AO239" s="1388"/>
      <c r="AP239" s="1388"/>
      <c r="AQ239" s="1388"/>
      <c r="AR239" s="1388"/>
      <c r="AS239" s="1388"/>
      <c r="AT239" s="1388"/>
      <c r="AU239" s="1388"/>
      <c r="AV239" s="1388"/>
      <c r="AW239" s="1388"/>
      <c r="AX239" s="1388"/>
      <c r="AY239" s="1388"/>
      <c r="AZ239" s="1388"/>
    </row>
    <row r="240" spans="1:52" x14ac:dyDescent="0.2">
      <c r="A240" s="13"/>
      <c r="B240" s="1542"/>
      <c r="C240" s="1388"/>
      <c r="D240" s="1434"/>
      <c r="E240" s="1542"/>
      <c r="F240" s="1542"/>
      <c r="G240" s="1542"/>
      <c r="H240" s="1436"/>
      <c r="I240" s="1436"/>
      <c r="J240" s="1437"/>
      <c r="K240" s="1351"/>
      <c r="L240" s="1387"/>
      <c r="M240" s="1351"/>
      <c r="N240" s="1388"/>
      <c r="O240" s="1390"/>
      <c r="P240" s="1470"/>
      <c r="Q240" s="1470"/>
      <c r="R240" s="1470"/>
      <c r="S240" s="1638"/>
      <c r="T240" s="1638"/>
      <c r="U240" s="1470"/>
      <c r="V240" s="1470"/>
      <c r="W240" s="1470"/>
      <c r="X240" s="1470"/>
      <c r="Y240" s="1638"/>
      <c r="Z240" s="1638"/>
      <c r="AA240" s="1610"/>
      <c r="AB240" s="1610"/>
      <c r="AC240" s="1388"/>
      <c r="AD240" s="1388"/>
      <c r="AE240" s="1434"/>
      <c r="AF240" s="1388"/>
      <c r="AG240" s="1388"/>
      <c r="AH240" s="1610"/>
      <c r="AI240" s="1388"/>
      <c r="AJ240" s="1388"/>
      <c r="AK240" s="1388"/>
      <c r="AL240" s="1388"/>
      <c r="AM240" s="1388"/>
      <c r="AN240" s="1388"/>
      <c r="AO240" s="1388"/>
      <c r="AP240" s="1388"/>
      <c r="AQ240" s="1388"/>
      <c r="AR240" s="1388"/>
      <c r="AS240" s="1388"/>
      <c r="AT240" s="1388"/>
      <c r="AU240" s="1388"/>
      <c r="AV240" s="1388"/>
      <c r="AW240" s="1388"/>
      <c r="AX240" s="1388"/>
      <c r="AY240" s="1388"/>
      <c r="AZ240" s="1388"/>
    </row>
    <row r="241" spans="1:52" x14ac:dyDescent="0.2">
      <c r="A241" s="13"/>
      <c r="B241" s="1542"/>
      <c r="C241" s="1388"/>
      <c r="D241" s="1434"/>
      <c r="E241" s="1542"/>
      <c r="F241" s="1542"/>
      <c r="G241" s="1542"/>
      <c r="H241" s="1436"/>
      <c r="I241" s="1436"/>
      <c r="J241" s="1437"/>
      <c r="K241" s="1351"/>
      <c r="L241" s="1387"/>
      <c r="M241" s="1351"/>
      <c r="N241" s="1388"/>
      <c r="O241" s="1390"/>
      <c r="P241" s="1470"/>
      <c r="Q241" s="1470"/>
      <c r="R241" s="1470"/>
      <c r="S241" s="1638"/>
      <c r="T241" s="1638"/>
      <c r="U241" s="1470"/>
      <c r="V241" s="1470"/>
      <c r="W241" s="1470"/>
      <c r="X241" s="1470"/>
      <c r="Y241" s="1638"/>
      <c r="Z241" s="1638"/>
      <c r="AA241" s="1610"/>
      <c r="AB241" s="1610"/>
      <c r="AC241" s="1388"/>
      <c r="AD241" s="1388"/>
      <c r="AE241" s="1434"/>
      <c r="AF241" s="1388"/>
      <c r="AG241" s="1388"/>
      <c r="AH241" s="1610"/>
      <c r="AI241" s="1388"/>
      <c r="AJ241" s="1388"/>
      <c r="AK241" s="1388"/>
      <c r="AL241" s="1388"/>
      <c r="AM241" s="1388"/>
      <c r="AN241" s="1388"/>
      <c r="AO241" s="1388"/>
      <c r="AP241" s="1388"/>
      <c r="AQ241" s="1388"/>
      <c r="AR241" s="1388"/>
      <c r="AS241" s="1388"/>
      <c r="AT241" s="1388"/>
      <c r="AU241" s="1388"/>
      <c r="AV241" s="1388"/>
      <c r="AW241" s="1388"/>
      <c r="AX241" s="1388"/>
      <c r="AY241" s="1388"/>
      <c r="AZ241" s="1388"/>
    </row>
    <row r="242" spans="1:52" x14ac:dyDescent="0.2">
      <c r="A242" s="13"/>
      <c r="B242" s="1542"/>
      <c r="C242" s="1388"/>
      <c r="D242" s="1434"/>
      <c r="E242" s="1542"/>
      <c r="F242" s="1542"/>
      <c r="G242" s="1542"/>
      <c r="H242" s="1436"/>
      <c r="I242" s="1436"/>
      <c r="J242" s="1437"/>
      <c r="K242" s="1351"/>
      <c r="L242" s="1387"/>
      <c r="M242" s="1351"/>
      <c r="N242" s="1388"/>
      <c r="O242" s="1390"/>
      <c r="P242" s="1470"/>
      <c r="Q242" s="1470"/>
      <c r="R242" s="1470"/>
      <c r="S242" s="1638"/>
      <c r="T242" s="1638"/>
      <c r="U242" s="1470"/>
      <c r="V242" s="1470"/>
      <c r="W242" s="1470"/>
      <c r="X242" s="1470"/>
      <c r="Y242" s="1638"/>
      <c r="Z242" s="1638"/>
      <c r="AA242" s="1610"/>
      <c r="AB242" s="1610"/>
      <c r="AC242" s="1388"/>
      <c r="AD242" s="1388"/>
      <c r="AE242" s="1434"/>
      <c r="AF242" s="1388"/>
      <c r="AG242" s="1388"/>
      <c r="AH242" s="1610"/>
      <c r="AI242" s="1388"/>
      <c r="AJ242" s="1388"/>
      <c r="AK242" s="1388"/>
      <c r="AL242" s="1388"/>
      <c r="AM242" s="1388"/>
      <c r="AN242" s="1388"/>
      <c r="AO242" s="1388"/>
      <c r="AP242" s="1388"/>
      <c r="AQ242" s="1388"/>
      <c r="AR242" s="1388"/>
      <c r="AS242" s="1388"/>
      <c r="AT242" s="1388"/>
      <c r="AU242" s="1388"/>
      <c r="AV242" s="1388"/>
      <c r="AW242" s="1388"/>
      <c r="AX242" s="1388"/>
      <c r="AY242" s="1388"/>
      <c r="AZ242" s="1388"/>
    </row>
    <row r="243" spans="1:52" x14ac:dyDescent="0.2">
      <c r="A243" s="13"/>
      <c r="B243" s="1542"/>
      <c r="C243" s="1388"/>
      <c r="D243" s="1434"/>
      <c r="E243" s="1542"/>
      <c r="F243" s="1542"/>
      <c r="G243" s="1542"/>
      <c r="H243" s="1436"/>
      <c r="I243" s="1436"/>
      <c r="J243" s="1437"/>
      <c r="K243" s="1351"/>
      <c r="L243" s="1387"/>
      <c r="M243" s="1351"/>
      <c r="N243" s="1388"/>
      <c r="O243" s="1390"/>
      <c r="P243" s="1470"/>
      <c r="Q243" s="1470"/>
      <c r="R243" s="1470"/>
      <c r="S243" s="1638"/>
      <c r="T243" s="1638"/>
      <c r="U243" s="1470"/>
      <c r="V243" s="1470"/>
      <c r="W243" s="1470"/>
      <c r="X243" s="1470"/>
      <c r="Y243" s="1638"/>
      <c r="Z243" s="1638"/>
      <c r="AA243" s="1610"/>
      <c r="AB243" s="1610"/>
      <c r="AC243" s="1388"/>
      <c r="AD243" s="1388"/>
      <c r="AE243" s="1434"/>
      <c r="AF243" s="1388"/>
      <c r="AG243" s="1388"/>
      <c r="AH243" s="1610"/>
      <c r="AI243" s="1388"/>
      <c r="AJ243" s="1388"/>
      <c r="AK243" s="1388"/>
      <c r="AL243" s="1388"/>
      <c r="AM243" s="1388"/>
      <c r="AN243" s="1388"/>
      <c r="AO243" s="1388"/>
      <c r="AP243" s="1388"/>
      <c r="AQ243" s="1388"/>
      <c r="AR243" s="1388"/>
      <c r="AS243" s="1388"/>
      <c r="AT243" s="1388"/>
      <c r="AU243" s="1388"/>
      <c r="AV243" s="1388"/>
      <c r="AW243" s="1388"/>
      <c r="AX243" s="1388"/>
      <c r="AY243" s="1388"/>
      <c r="AZ243" s="1388"/>
    </row>
    <row r="244" spans="1:52" x14ac:dyDescent="0.2">
      <c r="A244" s="13"/>
      <c r="B244" s="1542"/>
      <c r="C244" s="1388"/>
      <c r="D244" s="1434"/>
      <c r="E244" s="1542"/>
      <c r="F244" s="1542"/>
      <c r="G244" s="1542"/>
      <c r="H244" s="1436"/>
      <c r="I244" s="1436"/>
      <c r="J244" s="1437"/>
      <c r="K244" s="1351"/>
      <c r="L244" s="1387"/>
      <c r="M244" s="1351"/>
      <c r="N244" s="1388"/>
      <c r="O244" s="1390"/>
      <c r="P244" s="1470"/>
      <c r="Q244" s="1470"/>
      <c r="R244" s="1470"/>
      <c r="S244" s="1638"/>
      <c r="T244" s="1638"/>
      <c r="U244" s="1470"/>
      <c r="V244" s="1470"/>
      <c r="W244" s="1470"/>
      <c r="X244" s="1470"/>
      <c r="Y244" s="1638"/>
      <c r="Z244" s="1638"/>
      <c r="AA244" s="1610"/>
      <c r="AB244" s="1610"/>
      <c r="AC244" s="1388"/>
      <c r="AD244" s="1388"/>
      <c r="AE244" s="1434"/>
      <c r="AF244" s="1388"/>
      <c r="AG244" s="1388"/>
      <c r="AH244" s="1610"/>
      <c r="AI244" s="1388"/>
      <c r="AJ244" s="1388"/>
      <c r="AK244" s="1388"/>
      <c r="AL244" s="1388"/>
      <c r="AM244" s="1388"/>
      <c r="AN244" s="1388"/>
      <c r="AO244" s="1388"/>
      <c r="AP244" s="1388"/>
      <c r="AQ244" s="1388"/>
      <c r="AR244" s="1388"/>
      <c r="AS244" s="1388"/>
      <c r="AT244" s="1388"/>
      <c r="AU244" s="1388"/>
      <c r="AV244" s="1388"/>
      <c r="AW244" s="1388"/>
      <c r="AX244" s="1388"/>
      <c r="AY244" s="1388"/>
      <c r="AZ244" s="1388"/>
    </row>
    <row r="245" spans="1:52" x14ac:dyDescent="0.2">
      <c r="A245" s="13"/>
      <c r="B245" s="1542"/>
      <c r="C245" s="1388"/>
      <c r="D245" s="1434"/>
      <c r="E245" s="1542"/>
      <c r="F245" s="1542"/>
      <c r="G245" s="1542"/>
      <c r="H245" s="1436"/>
      <c r="I245" s="1436"/>
      <c r="J245" s="1437"/>
      <c r="K245" s="1351"/>
      <c r="L245" s="1387"/>
      <c r="M245" s="1351"/>
      <c r="N245" s="1388"/>
      <c r="O245" s="1390"/>
      <c r="P245" s="1470"/>
      <c r="Q245" s="1470"/>
      <c r="R245" s="1470"/>
      <c r="S245" s="1638"/>
      <c r="T245" s="1638"/>
      <c r="U245" s="1470"/>
      <c r="V245" s="1470"/>
      <c r="W245" s="1470"/>
      <c r="X245" s="1470"/>
      <c r="Y245" s="1638"/>
      <c r="Z245" s="1638"/>
      <c r="AA245" s="1610"/>
      <c r="AB245" s="1610"/>
      <c r="AC245" s="1388"/>
      <c r="AD245" s="1388"/>
      <c r="AE245" s="1434"/>
      <c r="AF245" s="1388"/>
      <c r="AG245" s="1388"/>
      <c r="AH245" s="1610"/>
      <c r="AI245" s="1388"/>
      <c r="AJ245" s="1388"/>
      <c r="AK245" s="1388"/>
      <c r="AL245" s="1388"/>
      <c r="AM245" s="1388"/>
      <c r="AN245" s="1388"/>
      <c r="AO245" s="1388"/>
      <c r="AP245" s="1388"/>
      <c r="AQ245" s="1388"/>
      <c r="AR245" s="1388"/>
      <c r="AS245" s="1388"/>
      <c r="AT245" s="1388"/>
      <c r="AU245" s="1388"/>
      <c r="AV245" s="1388"/>
      <c r="AW245" s="1388"/>
      <c r="AX245" s="1388"/>
      <c r="AY245" s="1388"/>
      <c r="AZ245" s="1388"/>
    </row>
    <row r="246" spans="1:52" x14ac:dyDescent="0.2">
      <c r="A246" s="13"/>
      <c r="B246" s="1542"/>
      <c r="C246" s="1388"/>
      <c r="D246" s="1434"/>
      <c r="E246" s="1542"/>
      <c r="F246" s="1542"/>
      <c r="G246" s="1542"/>
      <c r="H246" s="1436"/>
      <c r="I246" s="1436"/>
      <c r="J246" s="1437"/>
      <c r="K246" s="1351"/>
      <c r="L246" s="1387"/>
      <c r="M246" s="1351"/>
      <c r="N246" s="1388"/>
      <c r="O246" s="1390"/>
      <c r="P246" s="1470"/>
      <c r="Q246" s="1470"/>
      <c r="R246" s="1470"/>
      <c r="S246" s="1638"/>
      <c r="T246" s="1638"/>
      <c r="U246" s="1470"/>
      <c r="V246" s="1470"/>
      <c r="W246" s="1470"/>
      <c r="X246" s="1470"/>
      <c r="Y246" s="1638"/>
      <c r="Z246" s="1638"/>
      <c r="AA246" s="1610"/>
      <c r="AB246" s="1610"/>
      <c r="AC246" s="1388"/>
      <c r="AD246" s="1388"/>
      <c r="AE246" s="1434"/>
      <c r="AF246" s="1388"/>
      <c r="AG246" s="1388"/>
      <c r="AH246" s="1610"/>
      <c r="AI246" s="1388"/>
      <c r="AJ246" s="1388"/>
      <c r="AK246" s="1388"/>
      <c r="AL246" s="1388"/>
      <c r="AM246" s="1388"/>
      <c r="AN246" s="1388"/>
      <c r="AO246" s="1388"/>
      <c r="AP246" s="1388"/>
      <c r="AQ246" s="1388"/>
      <c r="AR246" s="1388"/>
      <c r="AS246" s="1388"/>
      <c r="AT246" s="1388"/>
      <c r="AU246" s="1388"/>
      <c r="AV246" s="1388"/>
      <c r="AW246" s="1388"/>
      <c r="AX246" s="1388"/>
      <c r="AY246" s="1388"/>
      <c r="AZ246" s="1388"/>
    </row>
    <row r="247" spans="1:52" x14ac:dyDescent="0.2">
      <c r="A247" s="13"/>
      <c r="B247" s="1542"/>
      <c r="C247" s="1388"/>
      <c r="D247" s="1434"/>
      <c r="E247" s="1542"/>
      <c r="F247" s="1542"/>
      <c r="G247" s="1542"/>
      <c r="H247" s="1436"/>
      <c r="I247" s="1436"/>
      <c r="J247" s="1437"/>
      <c r="K247" s="1351"/>
      <c r="L247" s="1387"/>
      <c r="M247" s="1351"/>
      <c r="N247" s="1388"/>
      <c r="O247" s="1390"/>
      <c r="P247" s="1470"/>
      <c r="Q247" s="1470"/>
      <c r="R247" s="1470"/>
      <c r="S247" s="1638"/>
      <c r="T247" s="1638"/>
      <c r="U247" s="1470"/>
      <c r="V247" s="1470"/>
      <c r="W247" s="1470"/>
      <c r="X247" s="1470"/>
      <c r="Y247" s="1638"/>
      <c r="Z247" s="1638"/>
      <c r="AA247" s="1610"/>
      <c r="AB247" s="1610"/>
      <c r="AC247" s="1388"/>
      <c r="AD247" s="1388"/>
      <c r="AE247" s="1434"/>
      <c r="AF247" s="1388"/>
      <c r="AG247" s="1388"/>
      <c r="AH247" s="1610"/>
      <c r="AI247" s="1388"/>
      <c r="AJ247" s="1388"/>
      <c r="AK247" s="1388"/>
      <c r="AL247" s="1388"/>
      <c r="AM247" s="1388"/>
      <c r="AN247" s="1388"/>
      <c r="AO247" s="1388"/>
      <c r="AP247" s="1388"/>
      <c r="AQ247" s="1388"/>
      <c r="AR247" s="1388"/>
      <c r="AS247" s="1388"/>
      <c r="AT247" s="1388"/>
      <c r="AU247" s="1388"/>
      <c r="AV247" s="1388"/>
      <c r="AW247" s="1388"/>
      <c r="AX247" s="1388"/>
      <c r="AY247" s="1388"/>
      <c r="AZ247" s="1388"/>
    </row>
    <row r="248" spans="1:52" x14ac:dyDescent="0.2">
      <c r="A248" s="13"/>
      <c r="B248" s="1542"/>
      <c r="C248" s="1388"/>
      <c r="D248" s="1434"/>
      <c r="E248" s="1542"/>
      <c r="F248" s="1542"/>
      <c r="G248" s="1542"/>
      <c r="H248" s="1436"/>
      <c r="I248" s="1436"/>
      <c r="J248" s="1437"/>
      <c r="K248" s="1351"/>
      <c r="L248" s="1387"/>
      <c r="M248" s="1351"/>
      <c r="N248" s="1388"/>
      <c r="O248" s="1390"/>
      <c r="P248" s="1470"/>
      <c r="Q248" s="1470"/>
      <c r="R248" s="1470"/>
      <c r="S248" s="1638"/>
      <c r="T248" s="1638"/>
      <c r="U248" s="1470"/>
      <c r="V248" s="1470"/>
      <c r="W248" s="1470"/>
      <c r="X248" s="1470"/>
      <c r="Y248" s="1638"/>
      <c r="Z248" s="1638"/>
      <c r="AA248" s="1610"/>
      <c r="AB248" s="1610"/>
      <c r="AC248" s="1388"/>
      <c r="AD248" s="1388"/>
      <c r="AE248" s="1434"/>
      <c r="AF248" s="1388"/>
      <c r="AG248" s="1388"/>
      <c r="AH248" s="1610"/>
      <c r="AI248" s="1388"/>
      <c r="AJ248" s="1388"/>
      <c r="AK248" s="1388"/>
      <c r="AL248" s="1388"/>
      <c r="AM248" s="1388"/>
      <c r="AN248" s="1388"/>
      <c r="AO248" s="1388"/>
      <c r="AP248" s="1388"/>
      <c r="AQ248" s="1388"/>
      <c r="AR248" s="1388"/>
      <c r="AS248" s="1388"/>
      <c r="AT248" s="1388"/>
      <c r="AU248" s="1388"/>
      <c r="AV248" s="1388"/>
      <c r="AW248" s="1388"/>
      <c r="AX248" s="1388"/>
      <c r="AY248" s="1388"/>
      <c r="AZ248" s="1388"/>
    </row>
    <row r="249" spans="1:52" x14ac:dyDescent="0.2">
      <c r="A249" s="13"/>
      <c r="B249" s="1542"/>
      <c r="C249" s="1388"/>
      <c r="D249" s="1434"/>
      <c r="E249" s="1542"/>
      <c r="F249" s="1542"/>
      <c r="G249" s="1542"/>
      <c r="H249" s="1436"/>
      <c r="I249" s="1436"/>
      <c r="J249" s="1437"/>
      <c r="K249" s="1351"/>
      <c r="L249" s="1387"/>
      <c r="M249" s="1351"/>
      <c r="N249" s="1388"/>
      <c r="O249" s="1390"/>
      <c r="P249" s="1470"/>
      <c r="Q249" s="1470"/>
      <c r="R249" s="1470"/>
      <c r="S249" s="1638"/>
      <c r="T249" s="1638"/>
      <c r="U249" s="1470"/>
      <c r="V249" s="1470"/>
      <c r="W249" s="1470"/>
      <c r="X249" s="1470"/>
      <c r="Y249" s="1638"/>
      <c r="Z249" s="1638"/>
      <c r="AA249" s="1610"/>
      <c r="AB249" s="1610"/>
      <c r="AC249" s="1388"/>
      <c r="AD249" s="1388"/>
      <c r="AE249" s="1434"/>
      <c r="AF249" s="1388"/>
      <c r="AG249" s="1388"/>
      <c r="AH249" s="1610"/>
      <c r="AI249" s="1388"/>
      <c r="AJ249" s="1388"/>
      <c r="AK249" s="1388"/>
      <c r="AL249" s="1388"/>
      <c r="AM249" s="1388"/>
      <c r="AN249" s="1388"/>
      <c r="AO249" s="1388"/>
      <c r="AP249" s="1388"/>
      <c r="AQ249" s="1388"/>
      <c r="AR249" s="1388"/>
      <c r="AS249" s="1388"/>
      <c r="AT249" s="1388"/>
      <c r="AU249" s="1388"/>
      <c r="AV249" s="1388"/>
      <c r="AW249" s="1388"/>
      <c r="AX249" s="1388"/>
      <c r="AY249" s="1388"/>
      <c r="AZ249" s="1388"/>
    </row>
    <row r="250" spans="1:52" x14ac:dyDescent="0.2">
      <c r="A250" s="13"/>
      <c r="B250" s="1542"/>
      <c r="C250" s="1388"/>
      <c r="D250" s="1434"/>
      <c r="E250" s="1542"/>
      <c r="F250" s="1542"/>
      <c r="G250" s="1542"/>
      <c r="H250" s="1436"/>
      <c r="I250" s="1436"/>
      <c r="J250" s="1437"/>
      <c r="K250" s="1351"/>
      <c r="L250" s="1387"/>
      <c r="M250" s="1351"/>
      <c r="N250" s="1388"/>
      <c r="O250" s="1390"/>
      <c r="P250" s="1470"/>
      <c r="Q250" s="1470"/>
      <c r="R250" s="1470"/>
      <c r="S250" s="1638"/>
      <c r="T250" s="1638"/>
      <c r="U250" s="1470"/>
      <c r="V250" s="1470"/>
      <c r="W250" s="1470"/>
      <c r="X250" s="1470"/>
      <c r="Y250" s="1638"/>
      <c r="Z250" s="1638"/>
      <c r="AA250" s="1610"/>
      <c r="AB250" s="1610"/>
      <c r="AC250" s="1388"/>
      <c r="AD250" s="1388"/>
      <c r="AE250" s="1434"/>
      <c r="AF250" s="1388"/>
      <c r="AG250" s="1388"/>
      <c r="AH250" s="1610"/>
      <c r="AI250" s="1388"/>
      <c r="AJ250" s="1388"/>
      <c r="AK250" s="1388"/>
      <c r="AL250" s="1388"/>
      <c r="AM250" s="1388"/>
      <c r="AN250" s="1388"/>
      <c r="AO250" s="1388"/>
      <c r="AP250" s="1388"/>
      <c r="AQ250" s="1388"/>
      <c r="AR250" s="1388"/>
      <c r="AS250" s="1388"/>
      <c r="AT250" s="1388"/>
      <c r="AU250" s="1388"/>
      <c r="AV250" s="1388"/>
      <c r="AW250" s="1388"/>
      <c r="AX250" s="1388"/>
      <c r="AY250" s="1388"/>
      <c r="AZ250" s="1388"/>
    </row>
    <row r="251" spans="1:52" x14ac:dyDescent="0.2">
      <c r="A251" s="13"/>
      <c r="B251" s="1542"/>
      <c r="C251" s="1388"/>
      <c r="D251" s="1434"/>
      <c r="E251" s="1542"/>
      <c r="F251" s="1542"/>
      <c r="G251" s="1542"/>
      <c r="H251" s="1436"/>
      <c r="I251" s="1436"/>
      <c r="J251" s="1437"/>
      <c r="K251" s="1351"/>
      <c r="L251" s="1387"/>
      <c r="M251" s="1351"/>
      <c r="N251" s="1388"/>
      <c r="O251" s="1390"/>
      <c r="P251" s="1470"/>
      <c r="Q251" s="1470"/>
      <c r="R251" s="1470"/>
      <c r="S251" s="1638"/>
      <c r="T251" s="1638"/>
      <c r="U251" s="1470"/>
      <c r="V251" s="1470"/>
      <c r="W251" s="1470"/>
      <c r="X251" s="1470"/>
      <c r="Y251" s="1638"/>
      <c r="Z251" s="1638"/>
      <c r="AA251" s="1610"/>
      <c r="AB251" s="1610"/>
      <c r="AC251" s="1388"/>
      <c r="AD251" s="1388"/>
      <c r="AE251" s="1434"/>
      <c r="AF251" s="1388"/>
      <c r="AG251" s="1388"/>
      <c r="AH251" s="1610"/>
      <c r="AI251" s="1388"/>
      <c r="AJ251" s="1388"/>
      <c r="AK251" s="1388"/>
      <c r="AL251" s="1388"/>
      <c r="AM251" s="1388"/>
      <c r="AN251" s="1388"/>
      <c r="AO251" s="1388"/>
      <c r="AP251" s="1388"/>
      <c r="AQ251" s="1388"/>
      <c r="AR251" s="1388"/>
      <c r="AS251" s="1388"/>
      <c r="AT251" s="1388"/>
      <c r="AU251" s="1388"/>
      <c r="AV251" s="1388"/>
      <c r="AW251" s="1388"/>
      <c r="AX251" s="1388"/>
      <c r="AY251" s="1388"/>
      <c r="AZ251" s="1388"/>
    </row>
    <row r="252" spans="1:52" x14ac:dyDescent="0.2">
      <c r="A252" s="13"/>
      <c r="B252" s="1542"/>
      <c r="C252" s="1388"/>
      <c r="D252" s="1434"/>
      <c r="E252" s="1542"/>
      <c r="F252" s="1542"/>
      <c r="G252" s="1542"/>
      <c r="H252" s="1436"/>
      <c r="I252" s="1436"/>
      <c r="J252" s="1437"/>
      <c r="K252" s="1351"/>
      <c r="L252" s="1387"/>
      <c r="M252" s="1351"/>
      <c r="N252" s="1388"/>
      <c r="O252" s="1390"/>
      <c r="P252" s="1470"/>
      <c r="Q252" s="1470"/>
      <c r="R252" s="1470"/>
      <c r="S252" s="1638"/>
      <c r="T252" s="1638"/>
      <c r="U252" s="1470"/>
      <c r="V252" s="1470"/>
      <c r="W252" s="1470"/>
      <c r="X252" s="1470"/>
      <c r="Y252" s="1638"/>
      <c r="Z252" s="1638"/>
      <c r="AA252" s="1610"/>
      <c r="AB252" s="1610"/>
      <c r="AC252" s="1388"/>
      <c r="AD252" s="1388"/>
      <c r="AE252" s="1434"/>
      <c r="AF252" s="1388"/>
      <c r="AG252" s="1388"/>
      <c r="AH252" s="1610"/>
      <c r="AI252" s="1388"/>
      <c r="AJ252" s="1388"/>
      <c r="AK252" s="1388"/>
      <c r="AL252" s="1388"/>
      <c r="AM252" s="1388"/>
      <c r="AN252" s="1388"/>
      <c r="AO252" s="1388"/>
      <c r="AP252" s="1388"/>
      <c r="AQ252" s="1388"/>
      <c r="AR252" s="1388"/>
      <c r="AS252" s="1388"/>
      <c r="AT252" s="1388"/>
      <c r="AU252" s="1388"/>
      <c r="AV252" s="1388"/>
      <c r="AW252" s="1388"/>
      <c r="AX252" s="1388"/>
      <c r="AY252" s="1388"/>
      <c r="AZ252" s="1388"/>
    </row>
    <row r="253" spans="1:52" x14ac:dyDescent="0.2">
      <c r="A253" s="13"/>
      <c r="B253" s="1542"/>
      <c r="C253" s="1388"/>
      <c r="D253" s="1434"/>
      <c r="E253" s="1542"/>
      <c r="F253" s="1542"/>
      <c r="G253" s="1542"/>
      <c r="H253" s="1436"/>
      <c r="I253" s="1436"/>
      <c r="J253" s="1437"/>
      <c r="K253" s="1351"/>
      <c r="L253" s="1387"/>
      <c r="M253" s="1351"/>
      <c r="N253" s="1388"/>
      <c r="O253" s="1390"/>
      <c r="P253" s="1470"/>
      <c r="Q253" s="1470"/>
      <c r="R253" s="1470"/>
      <c r="S253" s="1638"/>
      <c r="T253" s="1638"/>
      <c r="U253" s="1470"/>
      <c r="V253" s="1470"/>
      <c r="W253" s="1470"/>
      <c r="X253" s="1470"/>
      <c r="Y253" s="1638"/>
      <c r="Z253" s="1638"/>
      <c r="AA253" s="1610"/>
      <c r="AB253" s="1610"/>
      <c r="AC253" s="1388"/>
      <c r="AD253" s="1388"/>
      <c r="AE253" s="1434"/>
      <c r="AF253" s="1388"/>
      <c r="AG253" s="1388"/>
      <c r="AH253" s="1610"/>
      <c r="AI253" s="1388"/>
      <c r="AJ253" s="1388"/>
      <c r="AK253" s="1388"/>
      <c r="AL253" s="1388"/>
      <c r="AM253" s="1388"/>
      <c r="AN253" s="1388"/>
      <c r="AO253" s="1388"/>
      <c r="AP253" s="1388"/>
      <c r="AQ253" s="1388"/>
      <c r="AR253" s="1388"/>
      <c r="AS253" s="1388"/>
      <c r="AT253" s="1388"/>
      <c r="AU253" s="1388"/>
      <c r="AV253" s="1388"/>
      <c r="AW253" s="1388"/>
      <c r="AX253" s="1388"/>
      <c r="AY253" s="1388"/>
      <c r="AZ253" s="1388"/>
    </row>
    <row r="254" spans="1:52" x14ac:dyDescent="0.2">
      <c r="A254" s="13"/>
      <c r="B254" s="1542"/>
      <c r="C254" s="1388"/>
      <c r="D254" s="1434"/>
      <c r="E254" s="1542"/>
      <c r="F254" s="1542"/>
      <c r="G254" s="1542"/>
      <c r="H254" s="1513"/>
      <c r="I254" s="1436"/>
      <c r="J254" s="1437"/>
      <c r="K254" s="1351"/>
      <c r="L254" s="1387"/>
      <c r="M254" s="1351"/>
      <c r="N254" s="1388"/>
      <c r="O254" s="1390"/>
      <c r="P254" s="1470"/>
      <c r="Q254" s="1470"/>
      <c r="R254" s="1470"/>
      <c r="S254" s="1638"/>
      <c r="T254" s="1638"/>
      <c r="U254" s="1470"/>
      <c r="V254" s="1470"/>
      <c r="W254" s="1470"/>
      <c r="X254" s="1470"/>
      <c r="Y254" s="1638"/>
      <c r="Z254" s="1638"/>
      <c r="AA254" s="1610"/>
      <c r="AB254" s="1610"/>
      <c r="AC254" s="1388"/>
      <c r="AD254" s="1388"/>
      <c r="AE254" s="1434"/>
      <c r="AF254" s="1388"/>
      <c r="AG254" s="1388"/>
      <c r="AH254" s="1610"/>
      <c r="AI254" s="1388"/>
      <c r="AJ254" s="1388"/>
      <c r="AK254" s="1388"/>
      <c r="AL254" s="1388"/>
      <c r="AM254" s="1388"/>
      <c r="AN254" s="1388"/>
      <c r="AO254" s="1388"/>
      <c r="AP254" s="1388"/>
      <c r="AQ254" s="1388"/>
      <c r="AR254" s="1388"/>
      <c r="AS254" s="1388"/>
      <c r="AT254" s="1388"/>
      <c r="AU254" s="1388"/>
      <c r="AV254" s="1388"/>
      <c r="AW254" s="1388"/>
      <c r="AX254" s="1388"/>
      <c r="AY254" s="1388"/>
      <c r="AZ254" s="1388"/>
    </row>
    <row r="255" spans="1:52" x14ac:dyDescent="0.2">
      <c r="A255" s="13"/>
      <c r="B255" s="1542"/>
      <c r="C255" s="1388"/>
      <c r="D255" s="1434"/>
      <c r="E255" s="1542"/>
      <c r="F255" s="1542"/>
      <c r="G255" s="1542"/>
      <c r="H255" s="1514"/>
      <c r="I255" s="1436"/>
      <c r="J255" s="1437"/>
      <c r="K255" s="1351"/>
      <c r="L255" s="1387"/>
      <c r="M255" s="1351"/>
      <c r="N255" s="1388"/>
      <c r="O255" s="1390"/>
      <c r="P255" s="1470"/>
      <c r="Q255" s="1470"/>
      <c r="R255" s="1470"/>
      <c r="S255" s="1638"/>
      <c r="T255" s="1638"/>
      <c r="U255" s="1470"/>
      <c r="V255" s="1470"/>
      <c r="W255" s="1470"/>
      <c r="X255" s="1470"/>
      <c r="Y255" s="1638"/>
      <c r="Z255" s="1638"/>
      <c r="AA255" s="1610"/>
      <c r="AB255" s="1610"/>
      <c r="AC255" s="1388"/>
      <c r="AD255" s="1388"/>
      <c r="AE255" s="1434"/>
      <c r="AF255" s="1388"/>
      <c r="AG255" s="1388"/>
      <c r="AH255" s="1610"/>
      <c r="AI255" s="1388"/>
      <c r="AJ255" s="1388"/>
      <c r="AK255" s="1388"/>
      <c r="AL255" s="1388"/>
      <c r="AM255" s="1388"/>
      <c r="AN255" s="1388"/>
      <c r="AO255" s="1388"/>
      <c r="AP255" s="1388"/>
      <c r="AQ255" s="1388"/>
      <c r="AR255" s="1388"/>
      <c r="AS255" s="1388"/>
      <c r="AT255" s="1388"/>
      <c r="AU255" s="1388"/>
      <c r="AV255" s="1388"/>
      <c r="AW255" s="1388"/>
      <c r="AX255" s="1388"/>
      <c r="AY255" s="1388"/>
      <c r="AZ255" s="1388"/>
    </row>
    <row r="256" spans="1:52" x14ac:dyDescent="0.2">
      <c r="A256" s="13"/>
      <c r="B256" s="1542"/>
      <c r="C256" s="1388"/>
      <c r="D256" s="1434"/>
      <c r="E256" s="1542"/>
      <c r="F256" s="1542"/>
      <c r="G256" s="1542"/>
      <c r="H256" s="1436"/>
      <c r="I256" s="1436"/>
      <c r="J256" s="1437"/>
      <c r="K256" s="1351"/>
      <c r="L256" s="1387"/>
      <c r="M256" s="1351"/>
      <c r="N256" s="1388"/>
      <c r="O256" s="1390"/>
      <c r="P256" s="1470"/>
      <c r="Q256" s="1470"/>
      <c r="R256" s="1470"/>
      <c r="S256" s="1638"/>
      <c r="T256" s="1638"/>
      <c r="U256" s="1470"/>
      <c r="V256" s="1470"/>
      <c r="W256" s="1470"/>
      <c r="X256" s="1470"/>
      <c r="Y256" s="1638"/>
      <c r="Z256" s="1638"/>
      <c r="AA256" s="1610"/>
      <c r="AB256" s="1610"/>
      <c r="AC256" s="1388"/>
      <c r="AD256" s="1388"/>
      <c r="AE256" s="1434"/>
      <c r="AF256" s="1388"/>
      <c r="AG256" s="1388"/>
      <c r="AH256" s="1610"/>
      <c r="AI256" s="1388"/>
      <c r="AJ256" s="1388"/>
      <c r="AK256" s="1388"/>
      <c r="AL256" s="1388"/>
      <c r="AM256" s="1388"/>
      <c r="AN256" s="1388"/>
      <c r="AO256" s="1388"/>
      <c r="AP256" s="1388"/>
      <c r="AQ256" s="1388"/>
      <c r="AR256" s="1388"/>
      <c r="AS256" s="1388"/>
      <c r="AT256" s="1388"/>
      <c r="AU256" s="1388"/>
      <c r="AV256" s="1388"/>
      <c r="AW256" s="1388"/>
      <c r="AX256" s="1388"/>
      <c r="AY256" s="1388"/>
      <c r="AZ256" s="1388"/>
    </row>
    <row r="257" spans="1:52" x14ac:dyDescent="0.2">
      <c r="A257" s="13"/>
      <c r="B257" s="1542"/>
      <c r="C257" s="1388"/>
      <c r="D257" s="1434"/>
      <c r="E257" s="1542"/>
      <c r="F257" s="1542"/>
      <c r="G257" s="1542"/>
      <c r="H257" s="1436"/>
      <c r="I257" s="1436"/>
      <c r="J257" s="1437"/>
      <c r="K257" s="1351"/>
      <c r="L257" s="1387"/>
      <c r="M257" s="1351"/>
      <c r="N257" s="1388"/>
      <c r="O257" s="1390"/>
      <c r="P257" s="1470"/>
      <c r="Q257" s="1470"/>
      <c r="R257" s="1470"/>
      <c r="S257" s="1638"/>
      <c r="T257" s="1638"/>
      <c r="U257" s="1470"/>
      <c r="V257" s="1470"/>
      <c r="W257" s="1470"/>
      <c r="X257" s="1470"/>
      <c r="Y257" s="1638"/>
      <c r="Z257" s="1638"/>
      <c r="AA257" s="1610"/>
      <c r="AB257" s="1610"/>
      <c r="AC257" s="1388"/>
      <c r="AD257" s="1388"/>
      <c r="AE257" s="1434"/>
      <c r="AF257" s="1388"/>
      <c r="AG257" s="1388"/>
      <c r="AH257" s="1610"/>
      <c r="AI257" s="1388"/>
      <c r="AJ257" s="1388"/>
      <c r="AK257" s="1388"/>
      <c r="AL257" s="1388"/>
      <c r="AM257" s="1388"/>
      <c r="AN257" s="1388"/>
      <c r="AO257" s="1388"/>
      <c r="AP257" s="1388"/>
      <c r="AQ257" s="1388"/>
      <c r="AR257" s="1388"/>
      <c r="AS257" s="1388"/>
      <c r="AT257" s="1388"/>
      <c r="AU257" s="1388"/>
      <c r="AV257" s="1388"/>
      <c r="AW257" s="1388"/>
      <c r="AX257" s="1388"/>
      <c r="AY257" s="1388"/>
      <c r="AZ257" s="1388"/>
    </row>
    <row r="258" spans="1:52" x14ac:dyDescent="0.2">
      <c r="A258" s="13"/>
      <c r="B258" s="1542"/>
      <c r="C258" s="1388"/>
      <c r="D258" s="1434"/>
      <c r="E258" s="1542"/>
      <c r="F258" s="1542"/>
      <c r="G258" s="1542"/>
      <c r="H258" s="1436"/>
      <c r="I258" s="1436"/>
      <c r="J258" s="1437"/>
      <c r="K258" s="1351"/>
      <c r="L258" s="1387"/>
      <c r="M258" s="1351"/>
      <c r="N258" s="1388"/>
      <c r="O258" s="1390"/>
      <c r="P258" s="1470"/>
      <c r="Q258" s="1470"/>
      <c r="R258" s="1470"/>
      <c r="S258" s="1638"/>
      <c r="T258" s="1638"/>
      <c r="U258" s="1470"/>
      <c r="V258" s="1470"/>
      <c r="W258" s="1470"/>
      <c r="X258" s="1470"/>
      <c r="Y258" s="1638"/>
      <c r="Z258" s="1638"/>
      <c r="AA258" s="1610"/>
      <c r="AB258" s="1610"/>
      <c r="AC258" s="1388"/>
      <c r="AD258" s="1388"/>
      <c r="AE258" s="1434"/>
      <c r="AF258" s="1388"/>
      <c r="AG258" s="1388"/>
      <c r="AH258" s="1610"/>
      <c r="AI258" s="1388"/>
      <c r="AJ258" s="1388"/>
      <c r="AK258" s="1388"/>
      <c r="AL258" s="1388"/>
      <c r="AM258" s="1388"/>
      <c r="AN258" s="1388"/>
      <c r="AO258" s="1388"/>
      <c r="AP258" s="1388"/>
      <c r="AQ258" s="1388"/>
      <c r="AR258" s="1388"/>
      <c r="AS258" s="1388"/>
      <c r="AT258" s="1388"/>
      <c r="AU258" s="1388"/>
      <c r="AV258" s="1388"/>
      <c r="AW258" s="1388"/>
      <c r="AX258" s="1388"/>
      <c r="AY258" s="1388"/>
      <c r="AZ258" s="1388"/>
    </row>
    <row r="259" spans="1:52" x14ac:dyDescent="0.2">
      <c r="A259" s="13"/>
      <c r="B259" s="1542"/>
      <c r="C259" s="1388"/>
      <c r="D259" s="1434"/>
      <c r="E259" s="1542"/>
      <c r="F259" s="1542"/>
      <c r="G259" s="1542"/>
      <c r="H259" s="1436"/>
      <c r="I259" s="1436"/>
      <c r="J259" s="1437"/>
      <c r="K259" s="1351"/>
      <c r="L259" s="1387"/>
      <c r="M259" s="1351"/>
      <c r="N259" s="1388"/>
      <c r="O259" s="1390"/>
      <c r="P259" s="1470"/>
      <c r="Q259" s="1470"/>
      <c r="R259" s="1470"/>
      <c r="S259" s="1638"/>
      <c r="T259" s="1638"/>
      <c r="U259" s="1470"/>
      <c r="V259" s="1470"/>
      <c r="W259" s="1470"/>
      <c r="X259" s="1470"/>
      <c r="Y259" s="1638"/>
      <c r="Z259" s="1638"/>
      <c r="AA259" s="1610"/>
      <c r="AB259" s="1610"/>
      <c r="AC259" s="1388"/>
      <c r="AD259" s="1388"/>
      <c r="AE259" s="1434"/>
      <c r="AF259" s="1388"/>
      <c r="AG259" s="1388"/>
      <c r="AH259" s="1610"/>
      <c r="AI259" s="1388"/>
      <c r="AJ259" s="1388"/>
      <c r="AK259" s="1388"/>
      <c r="AL259" s="1388"/>
      <c r="AM259" s="1388"/>
      <c r="AN259" s="1388"/>
      <c r="AO259" s="1388"/>
      <c r="AP259" s="1388"/>
      <c r="AQ259" s="1388"/>
      <c r="AR259" s="1388"/>
      <c r="AS259" s="1388"/>
      <c r="AT259" s="1388"/>
      <c r="AU259" s="1388"/>
      <c r="AV259" s="1388"/>
      <c r="AW259" s="1388"/>
      <c r="AX259" s="1388"/>
      <c r="AY259" s="1388"/>
      <c r="AZ259" s="1388"/>
    </row>
    <row r="260" spans="1:52" x14ac:dyDescent="0.2">
      <c r="A260" s="13"/>
      <c r="B260" s="1542"/>
      <c r="C260" s="1388"/>
      <c r="D260" s="1434"/>
      <c r="E260" s="1542"/>
      <c r="F260" s="1542"/>
      <c r="G260" s="1542"/>
      <c r="H260" s="1436"/>
      <c r="I260" s="1436"/>
      <c r="J260" s="1437"/>
      <c r="K260" s="1351"/>
      <c r="L260" s="1387"/>
      <c r="M260" s="1351"/>
      <c r="N260" s="1388"/>
      <c r="O260" s="1390"/>
      <c r="P260" s="1470"/>
      <c r="Q260" s="1470"/>
      <c r="R260" s="1470"/>
      <c r="S260" s="1638"/>
      <c r="T260" s="1638"/>
      <c r="U260" s="1470"/>
      <c r="V260" s="1470"/>
      <c r="W260" s="1470"/>
      <c r="X260" s="1470"/>
      <c r="Y260" s="1638"/>
      <c r="Z260" s="1638"/>
      <c r="AA260" s="1610"/>
      <c r="AB260" s="1610"/>
      <c r="AC260" s="1388"/>
      <c r="AD260" s="1388"/>
      <c r="AE260" s="1434"/>
      <c r="AF260" s="1388"/>
      <c r="AG260" s="1388"/>
      <c r="AH260" s="1610"/>
      <c r="AI260" s="1388"/>
      <c r="AJ260" s="1388"/>
      <c r="AK260" s="1388"/>
      <c r="AL260" s="1388"/>
      <c r="AM260" s="1388"/>
      <c r="AN260" s="1388"/>
      <c r="AO260" s="1388"/>
      <c r="AP260" s="1388"/>
      <c r="AQ260" s="1388"/>
      <c r="AR260" s="1388"/>
      <c r="AS260" s="1388"/>
      <c r="AT260" s="1388"/>
      <c r="AU260" s="1388"/>
      <c r="AV260" s="1388"/>
      <c r="AW260" s="1388"/>
      <c r="AX260" s="1388"/>
      <c r="AY260" s="1388"/>
      <c r="AZ260" s="1388"/>
    </row>
    <row r="261" spans="1:52" x14ac:dyDescent="0.2">
      <c r="A261" s="13"/>
      <c r="B261" s="1542"/>
      <c r="C261" s="1388"/>
      <c r="D261" s="1434"/>
      <c r="E261" s="1542"/>
      <c r="F261" s="1542"/>
      <c r="G261" s="1542"/>
      <c r="H261" s="1436"/>
      <c r="I261" s="1436"/>
      <c r="J261" s="1437"/>
      <c r="K261" s="1351"/>
      <c r="L261" s="1387"/>
      <c r="M261" s="1351"/>
      <c r="N261" s="1388"/>
      <c r="O261" s="1390"/>
      <c r="P261" s="1470"/>
      <c r="Q261" s="1470"/>
      <c r="R261" s="1470"/>
      <c r="S261" s="1638"/>
      <c r="T261" s="1638"/>
      <c r="U261" s="1470"/>
      <c r="V261" s="1470"/>
      <c r="W261" s="1470"/>
      <c r="X261" s="1470"/>
      <c r="Y261" s="1638"/>
      <c r="Z261" s="1638"/>
      <c r="AA261" s="1610"/>
      <c r="AB261" s="1610"/>
      <c r="AC261" s="1388"/>
      <c r="AD261" s="1388"/>
      <c r="AE261" s="1434"/>
      <c r="AF261" s="1388"/>
      <c r="AG261" s="1388"/>
      <c r="AH261" s="1610"/>
      <c r="AI261" s="1388"/>
      <c r="AJ261" s="1388"/>
      <c r="AK261" s="1388"/>
      <c r="AL261" s="1388"/>
      <c r="AM261" s="1388"/>
      <c r="AN261" s="1388"/>
      <c r="AO261" s="1388"/>
      <c r="AP261" s="1388"/>
      <c r="AQ261" s="1388"/>
      <c r="AR261" s="1388"/>
      <c r="AS261" s="1388"/>
      <c r="AT261" s="1388"/>
      <c r="AU261" s="1388"/>
      <c r="AV261" s="1388"/>
      <c r="AW261" s="1388"/>
      <c r="AX261" s="1388"/>
      <c r="AY261" s="1388"/>
      <c r="AZ261" s="1388"/>
    </row>
    <row r="262" spans="1:52" x14ac:dyDescent="0.2">
      <c r="A262" s="13"/>
      <c r="B262" s="1542"/>
      <c r="C262" s="1388"/>
      <c r="D262" s="1434"/>
      <c r="E262" s="1542"/>
      <c r="F262" s="1542"/>
      <c r="G262" s="1542"/>
      <c r="H262" s="1436"/>
      <c r="I262" s="1436"/>
      <c r="J262" s="1437"/>
      <c r="K262" s="1351"/>
      <c r="L262" s="1387"/>
      <c r="M262" s="1351"/>
      <c r="N262" s="1388"/>
      <c r="O262" s="1390"/>
      <c r="P262" s="1470"/>
      <c r="Q262" s="1470"/>
      <c r="R262" s="1470"/>
      <c r="S262" s="1638"/>
      <c r="T262" s="1638"/>
      <c r="U262" s="1470"/>
      <c r="V262" s="1470"/>
      <c r="W262" s="1470"/>
      <c r="X262" s="1470"/>
      <c r="Y262" s="1638"/>
      <c r="Z262" s="1638"/>
      <c r="AA262" s="1610"/>
      <c r="AB262" s="1610"/>
      <c r="AC262" s="1388"/>
      <c r="AD262" s="1388"/>
      <c r="AE262" s="1434"/>
      <c r="AF262" s="1388"/>
      <c r="AG262" s="1388"/>
      <c r="AH262" s="1610"/>
      <c r="AI262" s="1388"/>
      <c r="AJ262" s="1388"/>
      <c r="AK262" s="1388"/>
      <c r="AL262" s="1388"/>
      <c r="AM262" s="1388"/>
      <c r="AN262" s="1388"/>
      <c r="AO262" s="1388"/>
      <c r="AP262" s="1388"/>
      <c r="AQ262" s="1388"/>
      <c r="AR262" s="1388"/>
      <c r="AS262" s="1388"/>
      <c r="AT262" s="1388"/>
      <c r="AU262" s="1388"/>
      <c r="AV262" s="1388"/>
      <c r="AW262" s="1388"/>
      <c r="AX262" s="1388"/>
      <c r="AY262" s="1388"/>
      <c r="AZ262" s="1388"/>
    </row>
    <row r="263" spans="1:52" x14ac:dyDescent="0.2">
      <c r="A263" s="13"/>
      <c r="B263" s="1542"/>
      <c r="C263" s="1388"/>
      <c r="D263" s="1434"/>
      <c r="E263" s="1542"/>
      <c r="F263" s="1542"/>
      <c r="G263" s="1542"/>
      <c r="H263" s="1436"/>
      <c r="I263" s="1436"/>
      <c r="J263" s="1437"/>
      <c r="K263" s="1351"/>
      <c r="L263" s="1387"/>
      <c r="M263" s="1351"/>
      <c r="N263" s="1388"/>
      <c r="O263" s="1390"/>
      <c r="P263" s="1470"/>
      <c r="Q263" s="1470"/>
      <c r="R263" s="1470"/>
      <c r="S263" s="1638"/>
      <c r="T263" s="1638"/>
      <c r="U263" s="1470"/>
      <c r="V263" s="1470"/>
      <c r="W263" s="1470"/>
      <c r="X263" s="1470"/>
      <c r="Y263" s="1638"/>
      <c r="Z263" s="1638"/>
      <c r="AA263" s="1610"/>
      <c r="AB263" s="1610"/>
      <c r="AC263" s="1388"/>
      <c r="AD263" s="1388"/>
      <c r="AE263" s="1434"/>
      <c r="AF263" s="1388"/>
      <c r="AG263" s="1388"/>
      <c r="AH263" s="1610"/>
      <c r="AI263" s="1388"/>
      <c r="AJ263" s="1388"/>
      <c r="AK263" s="1388"/>
      <c r="AL263" s="1388"/>
      <c r="AM263" s="1388"/>
      <c r="AN263" s="1388"/>
      <c r="AO263" s="1388"/>
      <c r="AP263" s="1388"/>
      <c r="AQ263" s="1388"/>
      <c r="AR263" s="1388"/>
      <c r="AS263" s="1388"/>
      <c r="AT263" s="1388"/>
      <c r="AU263" s="1388"/>
      <c r="AV263" s="1388"/>
      <c r="AW263" s="1388"/>
      <c r="AX263" s="1388"/>
      <c r="AY263" s="1388"/>
      <c r="AZ263" s="1388"/>
    </row>
    <row r="264" spans="1:52" x14ac:dyDescent="0.2">
      <c r="A264" s="13"/>
      <c r="B264" s="1542"/>
      <c r="C264" s="1388"/>
      <c r="D264" s="1434"/>
      <c r="E264" s="1542"/>
      <c r="F264" s="1542"/>
      <c r="G264" s="1542"/>
      <c r="H264" s="1436"/>
      <c r="I264" s="1436"/>
      <c r="J264" s="1437"/>
      <c r="K264" s="1351"/>
      <c r="L264" s="1387"/>
      <c r="M264" s="1351"/>
      <c r="N264" s="1388"/>
      <c r="O264" s="1390"/>
      <c r="P264" s="1470"/>
      <c r="Q264" s="1470"/>
      <c r="R264" s="1470"/>
      <c r="S264" s="1638"/>
      <c r="T264" s="1638"/>
      <c r="U264" s="1470"/>
      <c r="V264" s="1470"/>
      <c r="W264" s="1470"/>
      <c r="X264" s="1470"/>
      <c r="Y264" s="1638"/>
      <c r="Z264" s="1638"/>
      <c r="AA264" s="1610"/>
      <c r="AB264" s="1610"/>
      <c r="AC264" s="1388"/>
      <c r="AD264" s="1388"/>
      <c r="AE264" s="1434"/>
      <c r="AF264" s="1388"/>
      <c r="AG264" s="1388"/>
      <c r="AH264" s="1610"/>
      <c r="AI264" s="1388"/>
      <c r="AJ264" s="1388"/>
      <c r="AK264" s="1388"/>
      <c r="AL264" s="1388"/>
      <c r="AM264" s="1388"/>
      <c r="AN264" s="1388"/>
      <c r="AO264" s="1388"/>
      <c r="AP264" s="1388"/>
      <c r="AQ264" s="1388"/>
      <c r="AR264" s="1388"/>
      <c r="AS264" s="1388"/>
      <c r="AT264" s="1388"/>
      <c r="AU264" s="1388"/>
      <c r="AV264" s="1388"/>
      <c r="AW264" s="1388"/>
      <c r="AX264" s="1388"/>
      <c r="AY264" s="1388"/>
      <c r="AZ264" s="1388"/>
    </row>
    <row r="265" spans="1:52" x14ac:dyDescent="0.2">
      <c r="A265" s="13"/>
      <c r="B265" s="1542"/>
      <c r="C265" s="1388"/>
      <c r="D265" s="1434"/>
      <c r="E265" s="1542"/>
      <c r="F265" s="1542"/>
      <c r="G265" s="1542"/>
      <c r="H265" s="1436"/>
      <c r="I265" s="1436"/>
      <c r="J265" s="1437"/>
      <c r="K265" s="1351"/>
      <c r="L265" s="1387"/>
      <c r="M265" s="1351"/>
      <c r="N265" s="1388"/>
      <c r="O265" s="1390"/>
      <c r="P265" s="1470"/>
      <c r="Q265" s="1470"/>
      <c r="R265" s="1470"/>
      <c r="S265" s="1638"/>
      <c r="T265" s="1638"/>
      <c r="U265" s="1470"/>
      <c r="V265" s="1470"/>
      <c r="W265" s="1470"/>
      <c r="X265" s="1470"/>
      <c r="Y265" s="1638"/>
      <c r="Z265" s="1638"/>
      <c r="AA265" s="1610"/>
      <c r="AB265" s="1610"/>
      <c r="AC265" s="1388"/>
      <c r="AD265" s="1388"/>
      <c r="AE265" s="1434"/>
      <c r="AF265" s="1388"/>
      <c r="AG265" s="1388"/>
      <c r="AH265" s="1610"/>
      <c r="AI265" s="1388"/>
      <c r="AJ265" s="1388"/>
      <c r="AK265" s="1388"/>
      <c r="AL265" s="1388"/>
      <c r="AM265" s="1388"/>
      <c r="AN265" s="1388"/>
      <c r="AO265" s="1388"/>
      <c r="AP265" s="1388"/>
      <c r="AQ265" s="1388"/>
      <c r="AR265" s="1388"/>
      <c r="AS265" s="1388"/>
      <c r="AT265" s="1388"/>
      <c r="AU265" s="1388"/>
      <c r="AV265" s="1388"/>
      <c r="AW265" s="1388"/>
      <c r="AX265" s="1388"/>
      <c r="AY265" s="1388"/>
      <c r="AZ265" s="1388"/>
    </row>
    <row r="266" spans="1:52" x14ac:dyDescent="0.2">
      <c r="A266" s="13"/>
      <c r="B266" s="1542"/>
      <c r="C266" s="1388"/>
      <c r="D266" s="1434"/>
      <c r="E266" s="1542"/>
      <c r="F266" s="1542"/>
      <c r="G266" s="1542"/>
      <c r="H266" s="1436"/>
      <c r="I266" s="1436"/>
      <c r="J266" s="1437"/>
      <c r="K266" s="1351"/>
      <c r="L266" s="1387"/>
      <c r="M266" s="1351"/>
      <c r="N266" s="1388"/>
      <c r="O266" s="1390"/>
      <c r="P266" s="1470"/>
      <c r="Q266" s="1470"/>
      <c r="R266" s="1470"/>
      <c r="S266" s="1638"/>
      <c r="T266" s="1638"/>
      <c r="U266" s="1470"/>
      <c r="V266" s="1470"/>
      <c r="W266" s="1470"/>
      <c r="X266" s="1470"/>
      <c r="Y266" s="1638"/>
      <c r="Z266" s="1638"/>
      <c r="AA266" s="1610"/>
      <c r="AB266" s="1610"/>
      <c r="AC266" s="1388"/>
      <c r="AD266" s="1388"/>
      <c r="AE266" s="1434"/>
      <c r="AF266" s="1388"/>
      <c r="AG266" s="1388"/>
      <c r="AH266" s="1610"/>
      <c r="AI266" s="1388"/>
      <c r="AJ266" s="1388"/>
      <c r="AK266" s="1388"/>
      <c r="AL266" s="1388"/>
      <c r="AM266" s="1388"/>
      <c r="AN266" s="1388"/>
      <c r="AO266" s="1388"/>
      <c r="AP266" s="1388"/>
      <c r="AQ266" s="1388"/>
      <c r="AR266" s="1388"/>
      <c r="AS266" s="1388"/>
      <c r="AT266" s="1388"/>
      <c r="AU266" s="1388"/>
      <c r="AV266" s="1388"/>
      <c r="AW266" s="1388"/>
      <c r="AX266" s="1388"/>
      <c r="AY266" s="1388"/>
      <c r="AZ266" s="1388"/>
    </row>
    <row r="267" spans="1:52" x14ac:dyDescent="0.2">
      <c r="A267" s="13"/>
      <c r="B267" s="1542"/>
      <c r="C267" s="1388"/>
      <c r="D267" s="1434"/>
      <c r="E267" s="1542"/>
      <c r="F267" s="1542"/>
      <c r="G267" s="1542"/>
      <c r="H267" s="1436"/>
      <c r="I267" s="1436"/>
      <c r="J267" s="1437"/>
      <c r="K267" s="1351"/>
      <c r="L267" s="1387"/>
      <c r="M267" s="1351"/>
      <c r="N267" s="1388"/>
      <c r="O267" s="1390"/>
      <c r="P267" s="1470"/>
      <c r="Q267" s="1470"/>
      <c r="R267" s="1470"/>
      <c r="S267" s="1638"/>
      <c r="T267" s="1638"/>
      <c r="U267" s="1470"/>
      <c r="V267" s="1470"/>
      <c r="W267" s="1470"/>
      <c r="X267" s="1470"/>
      <c r="Y267" s="1638"/>
      <c r="Z267" s="1638"/>
      <c r="AA267" s="1610"/>
      <c r="AB267" s="1610"/>
      <c r="AC267" s="1388"/>
      <c r="AD267" s="1388"/>
      <c r="AE267" s="1434"/>
      <c r="AF267" s="1388"/>
      <c r="AG267" s="1388"/>
      <c r="AH267" s="1610"/>
      <c r="AI267" s="1388"/>
      <c r="AJ267" s="1388"/>
      <c r="AK267" s="1388"/>
      <c r="AL267" s="1388"/>
      <c r="AM267" s="1388"/>
      <c r="AN267" s="1388"/>
      <c r="AO267" s="1388"/>
      <c r="AP267" s="1388"/>
      <c r="AQ267" s="1388"/>
      <c r="AR267" s="1388"/>
      <c r="AS267" s="1388"/>
      <c r="AT267" s="1388"/>
      <c r="AU267" s="1388"/>
      <c r="AV267" s="1388"/>
      <c r="AW267" s="1388"/>
      <c r="AX267" s="1388"/>
      <c r="AY267" s="1388"/>
      <c r="AZ267" s="1388"/>
    </row>
    <row r="268" spans="1:52" x14ac:dyDescent="0.2">
      <c r="A268" s="13"/>
      <c r="B268" s="1542"/>
      <c r="C268" s="1388"/>
      <c r="D268" s="1434"/>
      <c r="E268" s="1542"/>
      <c r="F268" s="1542"/>
      <c r="G268" s="1542"/>
      <c r="H268" s="1436"/>
      <c r="I268" s="1436"/>
      <c r="J268" s="1437"/>
      <c r="K268" s="1351"/>
      <c r="L268" s="1387"/>
      <c r="M268" s="1351"/>
      <c r="N268" s="1388"/>
      <c r="O268" s="1390"/>
      <c r="P268" s="1470"/>
      <c r="Q268" s="1470"/>
      <c r="R268" s="1470"/>
      <c r="S268" s="1638"/>
      <c r="T268" s="1638"/>
      <c r="U268" s="1470"/>
      <c r="V268" s="1470"/>
      <c r="W268" s="1470"/>
      <c r="X268" s="1470"/>
      <c r="Y268" s="1638"/>
      <c r="Z268" s="1638"/>
      <c r="AA268" s="1610"/>
      <c r="AB268" s="1610"/>
      <c r="AC268" s="1388"/>
      <c r="AD268" s="1388"/>
      <c r="AE268" s="1434"/>
      <c r="AF268" s="1388"/>
      <c r="AG268" s="1388"/>
      <c r="AH268" s="1610"/>
      <c r="AI268" s="1388"/>
      <c r="AJ268" s="1388"/>
      <c r="AK268" s="1388"/>
      <c r="AL268" s="1388"/>
      <c r="AM268" s="1388"/>
      <c r="AN268" s="1388"/>
      <c r="AO268" s="1388"/>
      <c r="AP268" s="1388"/>
      <c r="AQ268" s="1388"/>
      <c r="AR268" s="1388"/>
      <c r="AS268" s="1388"/>
      <c r="AT268" s="1388"/>
      <c r="AU268" s="1388"/>
      <c r="AV268" s="1388"/>
      <c r="AW268" s="1388"/>
      <c r="AX268" s="1388"/>
      <c r="AY268" s="1388"/>
      <c r="AZ268" s="1388"/>
    </row>
    <row r="269" spans="1:52" x14ac:dyDescent="0.2">
      <c r="A269" s="13"/>
      <c r="B269" s="1542"/>
      <c r="C269" s="1388"/>
      <c r="D269" s="1434"/>
      <c r="E269" s="1542"/>
      <c r="F269" s="1542"/>
      <c r="G269" s="1542"/>
      <c r="H269" s="1436"/>
      <c r="I269" s="1436"/>
      <c r="J269" s="1437"/>
      <c r="K269" s="1351"/>
      <c r="L269" s="1387"/>
      <c r="M269" s="1351"/>
      <c r="N269" s="1388"/>
      <c r="O269" s="1390"/>
      <c r="P269" s="1470"/>
      <c r="Q269" s="1470"/>
      <c r="R269" s="1470"/>
      <c r="S269" s="1638"/>
      <c r="T269" s="1638"/>
      <c r="U269" s="1470"/>
      <c r="V269" s="1470"/>
      <c r="W269" s="1470"/>
      <c r="X269" s="1470"/>
      <c r="Y269" s="1638"/>
      <c r="Z269" s="1638"/>
      <c r="AA269" s="1610"/>
      <c r="AB269" s="1610"/>
      <c r="AC269" s="1388"/>
      <c r="AD269" s="1388"/>
      <c r="AE269" s="1434"/>
      <c r="AF269" s="1388"/>
      <c r="AG269" s="1388"/>
      <c r="AH269" s="1610"/>
      <c r="AI269" s="1388"/>
      <c r="AJ269" s="1388"/>
      <c r="AK269" s="1388"/>
      <c r="AL269" s="1388"/>
      <c r="AM269" s="1388"/>
      <c r="AN269" s="1388"/>
      <c r="AO269" s="1388"/>
      <c r="AP269" s="1388"/>
      <c r="AQ269" s="1388"/>
      <c r="AR269" s="1388"/>
      <c r="AS269" s="1388"/>
      <c r="AT269" s="1388"/>
      <c r="AU269" s="1388"/>
      <c r="AV269" s="1388"/>
      <c r="AW269" s="1388"/>
      <c r="AX269" s="1388"/>
      <c r="AY269" s="1388"/>
      <c r="AZ269" s="1388"/>
    </row>
    <row r="270" spans="1:52" x14ac:dyDescent="0.2">
      <c r="A270" s="13"/>
      <c r="B270" s="1542"/>
      <c r="C270" s="1388"/>
      <c r="D270" s="1434"/>
      <c r="E270" s="1542"/>
      <c r="F270" s="1542"/>
      <c r="G270" s="1542"/>
      <c r="H270" s="1513"/>
      <c r="I270" s="1436"/>
      <c r="J270" s="1437"/>
      <c r="K270" s="1351"/>
      <c r="L270" s="1387"/>
      <c r="M270" s="1351"/>
      <c r="N270" s="1388"/>
      <c r="O270" s="1390"/>
      <c r="P270" s="1470"/>
      <c r="Q270" s="1470"/>
      <c r="R270" s="1470"/>
      <c r="S270" s="1638"/>
      <c r="T270" s="1638"/>
      <c r="U270" s="1470"/>
      <c r="V270" s="1470"/>
      <c r="W270" s="1470"/>
      <c r="X270" s="1470"/>
      <c r="Y270" s="1638"/>
      <c r="Z270" s="1638"/>
      <c r="AA270" s="1610"/>
      <c r="AB270" s="1610"/>
      <c r="AC270" s="1388"/>
      <c r="AD270" s="1388"/>
      <c r="AE270" s="1434"/>
      <c r="AF270" s="1388"/>
      <c r="AG270" s="1388"/>
      <c r="AH270" s="1610"/>
      <c r="AI270" s="1388"/>
      <c r="AJ270" s="1388"/>
      <c r="AK270" s="1388"/>
      <c r="AL270" s="1388"/>
      <c r="AM270" s="1388"/>
      <c r="AN270" s="1388"/>
      <c r="AO270" s="1388"/>
      <c r="AP270" s="1388"/>
      <c r="AQ270" s="1388"/>
      <c r="AR270" s="1388"/>
      <c r="AS270" s="1388"/>
      <c r="AT270" s="1388"/>
      <c r="AU270" s="1388"/>
      <c r="AV270" s="1388"/>
      <c r="AW270" s="1388"/>
      <c r="AX270" s="1388"/>
      <c r="AY270" s="1388"/>
      <c r="AZ270" s="1388"/>
    </row>
    <row r="271" spans="1:52" x14ac:dyDescent="0.2">
      <c r="A271" s="13"/>
      <c r="B271" s="1542"/>
      <c r="C271" s="1388"/>
      <c r="D271" s="1434"/>
      <c r="E271" s="1542"/>
      <c r="F271" s="1542"/>
      <c r="G271" s="1542"/>
      <c r="H271" s="1514"/>
      <c r="I271" s="1436"/>
      <c r="J271" s="1437"/>
      <c r="K271" s="1351"/>
      <c r="L271" s="1387"/>
      <c r="M271" s="1351"/>
      <c r="N271" s="1388"/>
      <c r="O271" s="1390"/>
      <c r="P271" s="1470"/>
      <c r="Q271" s="1470"/>
      <c r="R271" s="1470"/>
      <c r="S271" s="1638"/>
      <c r="T271" s="1638"/>
      <c r="U271" s="1470"/>
      <c r="V271" s="1470"/>
      <c r="W271" s="1470"/>
      <c r="X271" s="1470"/>
      <c r="Y271" s="1638"/>
      <c r="Z271" s="1638"/>
      <c r="AA271" s="1610"/>
      <c r="AB271" s="1610"/>
      <c r="AC271" s="1388"/>
      <c r="AD271" s="1388"/>
      <c r="AE271" s="1434"/>
      <c r="AF271" s="1388"/>
      <c r="AG271" s="1388"/>
      <c r="AH271" s="1610"/>
      <c r="AI271" s="1388"/>
      <c r="AJ271" s="1388"/>
      <c r="AK271" s="1388"/>
      <c r="AL271" s="1388"/>
      <c r="AM271" s="1388"/>
      <c r="AN271" s="1388"/>
      <c r="AO271" s="1388"/>
      <c r="AP271" s="1388"/>
      <c r="AQ271" s="1388"/>
      <c r="AR271" s="1388"/>
      <c r="AS271" s="1388"/>
      <c r="AT271" s="1388"/>
      <c r="AU271" s="1388"/>
      <c r="AV271" s="1388"/>
      <c r="AW271" s="1388"/>
      <c r="AX271" s="1388"/>
      <c r="AY271" s="1388"/>
      <c r="AZ271" s="1388"/>
    </row>
    <row r="272" spans="1:52" x14ac:dyDescent="0.2">
      <c r="A272" s="13"/>
      <c r="B272" s="1542"/>
      <c r="C272" s="1388"/>
      <c r="D272" s="1434"/>
      <c r="E272" s="1542"/>
      <c r="F272" s="1542"/>
      <c r="G272" s="1542"/>
      <c r="H272" s="1436"/>
      <c r="I272" s="1436"/>
      <c r="J272" s="1437"/>
      <c r="K272" s="1351"/>
      <c r="L272" s="1387"/>
      <c r="M272" s="1351"/>
      <c r="N272" s="1388"/>
      <c r="O272" s="1390"/>
      <c r="P272" s="1470"/>
      <c r="Q272" s="1470"/>
      <c r="R272" s="1470"/>
      <c r="S272" s="1638"/>
      <c r="T272" s="1638"/>
      <c r="U272" s="1470"/>
      <c r="V272" s="1470"/>
      <c r="W272" s="1470"/>
      <c r="X272" s="1470"/>
      <c r="Y272" s="1638"/>
      <c r="Z272" s="1638"/>
      <c r="AA272" s="1610"/>
      <c r="AB272" s="1610"/>
      <c r="AC272" s="1388"/>
      <c r="AD272" s="1388"/>
      <c r="AE272" s="1434"/>
      <c r="AF272" s="1388"/>
      <c r="AG272" s="1388"/>
      <c r="AH272" s="1610"/>
      <c r="AI272" s="1388"/>
      <c r="AJ272" s="1388"/>
      <c r="AK272" s="1388"/>
      <c r="AL272" s="1388"/>
      <c r="AM272" s="1388"/>
      <c r="AN272" s="1388"/>
      <c r="AO272" s="1388"/>
      <c r="AP272" s="1388"/>
      <c r="AQ272" s="1388"/>
      <c r="AR272" s="1388"/>
      <c r="AS272" s="1388"/>
      <c r="AT272" s="1388"/>
      <c r="AU272" s="1388"/>
      <c r="AV272" s="1388"/>
      <c r="AW272" s="1388"/>
      <c r="AX272" s="1388"/>
      <c r="AY272" s="1388"/>
      <c r="AZ272" s="1388"/>
    </row>
    <row r="273" spans="1:52" x14ac:dyDescent="0.2">
      <c r="A273" s="13"/>
      <c r="B273" s="1542"/>
      <c r="C273" s="1388"/>
      <c r="D273" s="1434"/>
      <c r="E273" s="1542"/>
      <c r="F273" s="1542"/>
      <c r="G273" s="1542"/>
      <c r="H273" s="1436"/>
      <c r="I273" s="1436"/>
      <c r="J273" s="1437"/>
      <c r="K273" s="1351"/>
      <c r="L273" s="1387"/>
      <c r="M273" s="1351"/>
      <c r="N273" s="1388"/>
      <c r="O273" s="1390"/>
      <c r="P273" s="1470"/>
      <c r="Q273" s="1470"/>
      <c r="R273" s="1470"/>
      <c r="S273" s="1638"/>
      <c r="T273" s="1638"/>
      <c r="U273" s="1470"/>
      <c r="V273" s="1470"/>
      <c r="W273" s="1470"/>
      <c r="X273" s="1470"/>
      <c r="Y273" s="1638"/>
      <c r="Z273" s="1638"/>
      <c r="AA273" s="1610"/>
      <c r="AB273" s="1610"/>
      <c r="AC273" s="1388"/>
      <c r="AD273" s="1388"/>
      <c r="AE273" s="1434"/>
      <c r="AF273" s="1388"/>
      <c r="AG273" s="1388"/>
      <c r="AH273" s="1610"/>
      <c r="AI273" s="1388"/>
      <c r="AJ273" s="1388"/>
      <c r="AK273" s="1388"/>
      <c r="AL273" s="1388"/>
      <c r="AM273" s="1388"/>
      <c r="AN273" s="1388"/>
      <c r="AO273" s="1388"/>
      <c r="AP273" s="1388"/>
      <c r="AQ273" s="1388"/>
      <c r="AR273" s="1388"/>
      <c r="AS273" s="1388"/>
      <c r="AT273" s="1388"/>
      <c r="AU273" s="1388"/>
      <c r="AV273" s="1388"/>
      <c r="AW273" s="1388"/>
      <c r="AX273" s="1388"/>
      <c r="AY273" s="1388"/>
      <c r="AZ273" s="1388"/>
    </row>
    <row r="274" spans="1:52" x14ac:dyDescent="0.2">
      <c r="A274" s="13"/>
      <c r="B274" s="1542"/>
      <c r="C274" s="1388"/>
      <c r="D274" s="1434"/>
      <c r="E274" s="1542"/>
      <c r="F274" s="1542"/>
      <c r="G274" s="1542"/>
      <c r="H274" s="1436"/>
      <c r="I274" s="1436"/>
      <c r="J274" s="1437"/>
      <c r="K274" s="1351"/>
      <c r="L274" s="1387"/>
      <c r="M274" s="1351"/>
      <c r="N274" s="1388"/>
      <c r="O274" s="1390"/>
      <c r="P274" s="1470"/>
      <c r="Q274" s="1470"/>
      <c r="R274" s="1470"/>
      <c r="S274" s="1638"/>
      <c r="T274" s="1638"/>
      <c r="U274" s="1470"/>
      <c r="V274" s="1470"/>
      <c r="W274" s="1470"/>
      <c r="X274" s="1470"/>
      <c r="Y274" s="1638"/>
      <c r="Z274" s="1638"/>
      <c r="AA274" s="1610"/>
      <c r="AB274" s="1610"/>
      <c r="AC274" s="1388"/>
      <c r="AD274" s="1388"/>
      <c r="AE274" s="1434"/>
      <c r="AF274" s="1388"/>
      <c r="AG274" s="1388"/>
      <c r="AH274" s="1610"/>
      <c r="AI274" s="1388"/>
      <c r="AJ274" s="1388"/>
      <c r="AK274" s="1388"/>
      <c r="AL274" s="1388"/>
      <c r="AM274" s="1388"/>
      <c r="AN274" s="1388"/>
      <c r="AO274" s="1388"/>
      <c r="AP274" s="1388"/>
      <c r="AQ274" s="1388"/>
      <c r="AR274" s="1388"/>
      <c r="AS274" s="1388"/>
      <c r="AT274" s="1388"/>
      <c r="AU274" s="1388"/>
      <c r="AV274" s="1388"/>
      <c r="AW274" s="1388"/>
      <c r="AX274" s="1388"/>
      <c r="AY274" s="1388"/>
      <c r="AZ274" s="1388"/>
    </row>
    <row r="275" spans="1:52" x14ac:dyDescent="0.2">
      <c r="A275" s="13"/>
      <c r="B275" s="1542"/>
      <c r="C275" s="1388"/>
      <c r="D275" s="1434"/>
      <c r="E275" s="1542"/>
      <c r="F275" s="1542"/>
      <c r="G275" s="1542"/>
      <c r="H275" s="1436"/>
      <c r="I275" s="1436"/>
      <c r="J275" s="1437"/>
      <c r="K275" s="1351"/>
      <c r="L275" s="1387"/>
      <c r="M275" s="1351"/>
      <c r="N275" s="1388"/>
      <c r="O275" s="1390"/>
      <c r="P275" s="1470"/>
      <c r="Q275" s="1470"/>
      <c r="R275" s="1470"/>
      <c r="S275" s="1638"/>
      <c r="T275" s="1638"/>
      <c r="U275" s="1470"/>
      <c r="V275" s="1470"/>
      <c r="W275" s="1470"/>
      <c r="X275" s="1470"/>
      <c r="Y275" s="1638"/>
      <c r="Z275" s="1638"/>
      <c r="AA275" s="1610"/>
      <c r="AB275" s="1610"/>
      <c r="AC275" s="1388"/>
      <c r="AD275" s="1388"/>
      <c r="AE275" s="1434"/>
      <c r="AF275" s="1388"/>
      <c r="AG275" s="1388"/>
      <c r="AH275" s="1610"/>
      <c r="AI275" s="1388"/>
      <c r="AJ275" s="1388"/>
      <c r="AK275" s="1388"/>
      <c r="AL275" s="1388"/>
      <c r="AM275" s="1388"/>
      <c r="AN275" s="1388"/>
      <c r="AO275" s="1388"/>
      <c r="AP275" s="1388"/>
      <c r="AQ275" s="1388"/>
      <c r="AR275" s="1388"/>
      <c r="AS275" s="1388"/>
      <c r="AT275" s="1388"/>
      <c r="AU275" s="1388"/>
      <c r="AV275" s="1388"/>
      <c r="AW275" s="1388"/>
      <c r="AX275" s="1388"/>
      <c r="AY275" s="1388"/>
      <c r="AZ275" s="1388"/>
    </row>
    <row r="276" spans="1:52" x14ac:dyDescent="0.2">
      <c r="A276" s="13"/>
      <c r="B276" s="1542"/>
      <c r="C276" s="1388"/>
      <c r="D276" s="1434"/>
      <c r="E276" s="1542"/>
      <c r="F276" s="1542"/>
      <c r="G276" s="1542"/>
      <c r="H276" s="1436"/>
      <c r="I276" s="1436"/>
      <c r="J276" s="1437"/>
      <c r="K276" s="1351"/>
      <c r="L276" s="1387"/>
      <c r="M276" s="1351"/>
      <c r="N276" s="1388"/>
      <c r="O276" s="1390"/>
      <c r="P276" s="1470"/>
      <c r="Q276" s="1470"/>
      <c r="R276" s="1470"/>
      <c r="S276" s="1638"/>
      <c r="T276" s="1638"/>
      <c r="U276" s="1470"/>
      <c r="V276" s="1470"/>
      <c r="W276" s="1470"/>
      <c r="X276" s="1470"/>
      <c r="Y276" s="1638"/>
      <c r="Z276" s="1638"/>
      <c r="AA276" s="1610"/>
      <c r="AB276" s="1610"/>
      <c r="AC276" s="1388"/>
      <c r="AD276" s="1388"/>
      <c r="AE276" s="1434"/>
      <c r="AF276" s="1388"/>
      <c r="AG276" s="1388"/>
      <c r="AH276" s="1610"/>
      <c r="AI276" s="1388"/>
      <c r="AJ276" s="1388"/>
      <c r="AK276" s="1388"/>
      <c r="AL276" s="1388"/>
      <c r="AM276" s="1388"/>
      <c r="AN276" s="1388"/>
      <c r="AO276" s="1388"/>
      <c r="AP276" s="1388"/>
      <c r="AQ276" s="1388"/>
      <c r="AR276" s="1388"/>
      <c r="AS276" s="1388"/>
      <c r="AT276" s="1388"/>
      <c r="AU276" s="1388"/>
      <c r="AV276" s="1388"/>
      <c r="AW276" s="1388"/>
      <c r="AX276" s="1388"/>
      <c r="AY276" s="1388"/>
      <c r="AZ276" s="1388"/>
    </row>
    <row r="277" spans="1:52" x14ac:dyDescent="0.2">
      <c r="A277" s="13"/>
      <c r="B277" s="1542"/>
      <c r="C277" s="1388"/>
      <c r="D277" s="1434"/>
      <c r="E277" s="1542"/>
      <c r="F277" s="1542"/>
      <c r="G277" s="1542"/>
      <c r="H277" s="1436"/>
      <c r="I277" s="1436"/>
      <c r="J277" s="1437"/>
      <c r="K277" s="1351"/>
      <c r="L277" s="1387"/>
      <c r="M277" s="1351"/>
      <c r="N277" s="1388"/>
      <c r="O277" s="1390"/>
      <c r="P277" s="1470"/>
      <c r="Q277" s="1470"/>
      <c r="R277" s="1470"/>
      <c r="S277" s="1638"/>
      <c r="T277" s="1638"/>
      <c r="U277" s="1470"/>
      <c r="V277" s="1470"/>
      <c r="W277" s="1470"/>
      <c r="X277" s="1470"/>
      <c r="Y277" s="1638"/>
      <c r="Z277" s="1638"/>
      <c r="AA277" s="1610"/>
      <c r="AB277" s="1610"/>
      <c r="AC277" s="1388"/>
      <c r="AD277" s="1388"/>
      <c r="AE277" s="1434"/>
      <c r="AF277" s="1388"/>
      <c r="AG277" s="1388"/>
      <c r="AH277" s="1610"/>
      <c r="AI277" s="1388"/>
      <c r="AJ277" s="1388"/>
      <c r="AK277" s="1388"/>
      <c r="AL277" s="1388"/>
      <c r="AM277" s="1388"/>
      <c r="AN277" s="1388"/>
      <c r="AO277" s="1388"/>
      <c r="AP277" s="1388"/>
      <c r="AQ277" s="1388"/>
      <c r="AR277" s="1388"/>
      <c r="AS277" s="1388"/>
      <c r="AT277" s="1388"/>
      <c r="AU277" s="1388"/>
      <c r="AV277" s="1388"/>
      <c r="AW277" s="1388"/>
      <c r="AX277" s="1388"/>
      <c r="AY277" s="1388"/>
      <c r="AZ277" s="1388"/>
    </row>
    <row r="278" spans="1:52" x14ac:dyDescent="0.2">
      <c r="A278" s="13"/>
      <c r="B278" s="1542"/>
      <c r="C278" s="1388"/>
      <c r="D278" s="1434"/>
      <c r="E278" s="1542"/>
      <c r="F278" s="1542"/>
      <c r="G278" s="1542"/>
      <c r="H278" s="1436"/>
      <c r="I278" s="1436"/>
      <c r="J278" s="1437"/>
      <c r="K278" s="1351"/>
      <c r="L278" s="1387"/>
      <c r="M278" s="1351"/>
      <c r="N278" s="1388"/>
      <c r="O278" s="1390"/>
      <c r="P278" s="1470"/>
      <c r="Q278" s="1470"/>
      <c r="R278" s="1470"/>
      <c r="S278" s="1638"/>
      <c r="T278" s="1638"/>
      <c r="U278" s="1470"/>
      <c r="V278" s="1470"/>
      <c r="W278" s="1470"/>
      <c r="X278" s="1470"/>
      <c r="Y278" s="1638"/>
      <c r="Z278" s="1638"/>
      <c r="AA278" s="1610"/>
      <c r="AB278" s="1610"/>
      <c r="AC278" s="1388"/>
      <c r="AD278" s="1388"/>
      <c r="AE278" s="1434"/>
      <c r="AF278" s="1388"/>
      <c r="AG278" s="1388"/>
      <c r="AH278" s="1610"/>
      <c r="AI278" s="1388"/>
      <c r="AJ278" s="1388"/>
      <c r="AK278" s="1388"/>
      <c r="AL278" s="1388"/>
      <c r="AM278" s="1388"/>
      <c r="AN278" s="1388"/>
      <c r="AO278" s="1388"/>
      <c r="AP278" s="1388"/>
      <c r="AQ278" s="1388"/>
      <c r="AR278" s="1388"/>
      <c r="AS278" s="1388"/>
      <c r="AT278" s="1388"/>
      <c r="AU278" s="1388"/>
      <c r="AV278" s="1388"/>
      <c r="AW278" s="1388"/>
      <c r="AX278" s="1388"/>
      <c r="AY278" s="1388"/>
      <c r="AZ278" s="1388"/>
    </row>
    <row r="279" spans="1:52" x14ac:dyDescent="0.2">
      <c r="A279" s="13"/>
      <c r="B279" s="1542"/>
      <c r="C279" s="1388"/>
      <c r="D279" s="1434"/>
      <c r="E279" s="1542"/>
      <c r="F279" s="1542"/>
      <c r="G279" s="1542"/>
      <c r="H279" s="1436"/>
      <c r="I279" s="1436"/>
      <c r="J279" s="1437"/>
      <c r="K279" s="1351"/>
      <c r="L279" s="1387"/>
      <c r="M279" s="1351"/>
      <c r="N279" s="1388"/>
      <c r="O279" s="1390"/>
      <c r="P279" s="1470"/>
      <c r="Q279" s="1470"/>
      <c r="R279" s="1470"/>
      <c r="S279" s="1638"/>
      <c r="T279" s="1638"/>
      <c r="U279" s="1470"/>
      <c r="V279" s="1470"/>
      <c r="W279" s="1470"/>
      <c r="X279" s="1470"/>
      <c r="Y279" s="1638"/>
      <c r="Z279" s="1638"/>
      <c r="AA279" s="1610"/>
      <c r="AB279" s="1610"/>
      <c r="AC279" s="1388"/>
      <c r="AD279" s="1388"/>
      <c r="AE279" s="1434"/>
      <c r="AF279" s="1388"/>
      <c r="AG279" s="1388"/>
      <c r="AH279" s="1610"/>
      <c r="AI279" s="1388"/>
      <c r="AJ279" s="1388"/>
      <c r="AK279" s="1388"/>
      <c r="AL279" s="1388"/>
      <c r="AM279" s="1388"/>
      <c r="AN279" s="1388"/>
      <c r="AO279" s="1388"/>
      <c r="AP279" s="1388"/>
      <c r="AQ279" s="1388"/>
      <c r="AR279" s="1388"/>
      <c r="AS279" s="1388"/>
      <c r="AT279" s="1388"/>
      <c r="AU279" s="1388"/>
      <c r="AV279" s="1388"/>
      <c r="AW279" s="1388"/>
      <c r="AX279" s="1388"/>
      <c r="AY279" s="1388"/>
      <c r="AZ279" s="1388"/>
    </row>
    <row r="280" spans="1:52" x14ac:dyDescent="0.2">
      <c r="A280" s="13"/>
      <c r="B280" s="1542"/>
      <c r="C280" s="1388"/>
      <c r="D280" s="1434"/>
      <c r="E280" s="1542"/>
      <c r="F280" s="1542"/>
      <c r="G280" s="1542"/>
      <c r="H280" s="1436"/>
      <c r="I280" s="1436"/>
      <c r="J280" s="1437"/>
      <c r="K280" s="1351"/>
      <c r="L280" s="1387"/>
      <c r="M280" s="1351"/>
      <c r="N280" s="1388"/>
      <c r="O280" s="1390"/>
      <c r="P280" s="1470"/>
      <c r="Q280" s="1470"/>
      <c r="R280" s="1470"/>
      <c r="S280" s="1638"/>
      <c r="T280" s="1638"/>
      <c r="U280" s="1470"/>
      <c r="V280" s="1470"/>
      <c r="W280" s="1470"/>
      <c r="X280" s="1470"/>
      <c r="Y280" s="1638"/>
      <c r="Z280" s="1638"/>
      <c r="AA280" s="1610"/>
      <c r="AB280" s="1610"/>
      <c r="AC280" s="1388"/>
      <c r="AD280" s="1388"/>
      <c r="AE280" s="1434"/>
      <c r="AF280" s="1388"/>
      <c r="AG280" s="1388"/>
      <c r="AH280" s="1610"/>
      <c r="AI280" s="1388"/>
      <c r="AJ280" s="1388"/>
      <c r="AK280" s="1388"/>
      <c r="AL280" s="1388"/>
      <c r="AM280" s="1388"/>
      <c r="AN280" s="1388"/>
      <c r="AO280" s="1388"/>
      <c r="AP280" s="1388"/>
      <c r="AQ280" s="1388"/>
      <c r="AR280" s="1388"/>
      <c r="AS280" s="1388"/>
      <c r="AT280" s="1388"/>
      <c r="AU280" s="1388"/>
      <c r="AV280" s="1388"/>
      <c r="AW280" s="1388"/>
      <c r="AX280" s="1388"/>
      <c r="AY280" s="1388"/>
      <c r="AZ280" s="1388"/>
    </row>
    <row r="281" spans="1:52" x14ac:dyDescent="0.2">
      <c r="A281" s="13"/>
      <c r="B281" s="1542"/>
      <c r="C281" s="1388"/>
      <c r="D281" s="1434"/>
      <c r="E281" s="1542"/>
      <c r="F281" s="1542"/>
      <c r="G281" s="1542"/>
      <c r="H281" s="1436"/>
      <c r="I281" s="1436"/>
      <c r="J281" s="1437"/>
      <c r="K281" s="1351"/>
      <c r="L281" s="1387"/>
      <c r="M281" s="1351"/>
      <c r="N281" s="1388"/>
      <c r="O281" s="1390"/>
      <c r="P281" s="1470"/>
      <c r="Q281" s="1470"/>
      <c r="R281" s="1470"/>
      <c r="S281" s="1638"/>
      <c r="T281" s="1638"/>
      <c r="U281" s="1470"/>
      <c r="V281" s="1470"/>
      <c r="W281" s="1470"/>
      <c r="X281" s="1470"/>
      <c r="Y281" s="1638"/>
      <c r="Z281" s="1638"/>
      <c r="AA281" s="1610"/>
      <c r="AB281" s="1610"/>
      <c r="AC281" s="1388"/>
      <c r="AD281" s="1388"/>
      <c r="AE281" s="1434"/>
      <c r="AF281" s="1388"/>
      <c r="AG281" s="1388"/>
      <c r="AH281" s="1610"/>
      <c r="AI281" s="1388"/>
      <c r="AJ281" s="1388"/>
      <c r="AK281" s="1388"/>
      <c r="AL281" s="1388"/>
      <c r="AM281" s="1388"/>
      <c r="AN281" s="1388"/>
      <c r="AO281" s="1388"/>
      <c r="AP281" s="1388"/>
      <c r="AQ281" s="1388"/>
      <c r="AR281" s="1388"/>
      <c r="AS281" s="1388"/>
      <c r="AT281" s="1388"/>
      <c r="AU281" s="1388"/>
      <c r="AV281" s="1388"/>
      <c r="AW281" s="1388"/>
      <c r="AX281" s="1388"/>
      <c r="AY281" s="1388"/>
      <c r="AZ281" s="1388"/>
    </row>
    <row r="282" spans="1:52" x14ac:dyDescent="0.2">
      <c r="A282" s="13"/>
      <c r="B282" s="1542"/>
      <c r="C282" s="1388"/>
      <c r="D282" s="1434"/>
      <c r="E282" s="1542"/>
      <c r="F282" s="1542"/>
      <c r="G282" s="1542"/>
      <c r="H282" s="1436"/>
      <c r="I282" s="1436"/>
      <c r="J282" s="1437"/>
      <c r="K282" s="1351"/>
      <c r="L282" s="1387"/>
      <c r="M282" s="1351"/>
      <c r="N282" s="1388"/>
      <c r="O282" s="1390"/>
      <c r="P282" s="1470"/>
      <c r="Q282" s="1470"/>
      <c r="R282" s="1470"/>
      <c r="S282" s="1638"/>
      <c r="T282" s="1638"/>
      <c r="U282" s="1470"/>
      <c r="V282" s="1470"/>
      <c r="W282" s="1470"/>
      <c r="X282" s="1470"/>
      <c r="Y282" s="1638"/>
      <c r="Z282" s="1638"/>
      <c r="AA282" s="1610"/>
      <c r="AB282" s="1610"/>
      <c r="AC282" s="1388"/>
      <c r="AD282" s="1388"/>
      <c r="AE282" s="1434"/>
      <c r="AF282" s="1388"/>
      <c r="AG282" s="1388"/>
      <c r="AH282" s="1610"/>
      <c r="AI282" s="1388"/>
      <c r="AJ282" s="1388"/>
      <c r="AK282" s="1388"/>
      <c r="AL282" s="1388"/>
      <c r="AM282" s="1388"/>
      <c r="AN282" s="1388"/>
      <c r="AO282" s="1388"/>
      <c r="AP282" s="1388"/>
      <c r="AQ282" s="1388"/>
      <c r="AR282" s="1388"/>
      <c r="AS282" s="1388"/>
      <c r="AT282" s="1388"/>
      <c r="AU282" s="1388"/>
      <c r="AV282" s="1388"/>
      <c r="AW282" s="1388"/>
      <c r="AX282" s="1388"/>
      <c r="AY282" s="1388"/>
      <c r="AZ282" s="1388"/>
    </row>
    <row r="283" spans="1:52" x14ac:dyDescent="0.2">
      <c r="A283" s="13"/>
      <c r="B283" s="1542"/>
      <c r="C283" s="1388"/>
      <c r="D283" s="1434"/>
      <c r="E283" s="1542"/>
      <c r="F283" s="1542"/>
      <c r="G283" s="1542"/>
      <c r="H283" s="1436"/>
      <c r="I283" s="1436"/>
      <c r="J283" s="1437"/>
      <c r="K283" s="1351"/>
      <c r="L283" s="1387"/>
      <c r="M283" s="1351"/>
      <c r="N283" s="1388"/>
      <c r="O283" s="1390"/>
      <c r="P283" s="1470"/>
      <c r="Q283" s="1470"/>
      <c r="R283" s="1470"/>
      <c r="S283" s="1638"/>
      <c r="T283" s="1638"/>
      <c r="U283" s="1470"/>
      <c r="V283" s="1470"/>
      <c r="W283" s="1470"/>
      <c r="X283" s="1470"/>
      <c r="Y283" s="1638"/>
      <c r="Z283" s="1638"/>
      <c r="AA283" s="1610"/>
      <c r="AB283" s="1610"/>
      <c r="AC283" s="1388"/>
      <c r="AD283" s="1388"/>
      <c r="AE283" s="1434"/>
      <c r="AF283" s="1388"/>
      <c r="AG283" s="1388"/>
      <c r="AH283" s="1610"/>
      <c r="AI283" s="1388"/>
      <c r="AJ283" s="1388"/>
      <c r="AK283" s="1388"/>
      <c r="AL283" s="1388"/>
      <c r="AM283" s="1388"/>
      <c r="AN283" s="1388"/>
      <c r="AO283" s="1388"/>
      <c r="AP283" s="1388"/>
      <c r="AQ283" s="1388"/>
      <c r="AR283" s="1388"/>
      <c r="AS283" s="1388"/>
      <c r="AT283" s="1388"/>
      <c r="AU283" s="1388"/>
      <c r="AV283" s="1388"/>
      <c r="AW283" s="1388"/>
      <c r="AX283" s="1388"/>
      <c r="AY283" s="1388"/>
      <c r="AZ283" s="1388"/>
    </row>
    <row r="284" spans="1:52" x14ac:dyDescent="0.2">
      <c r="A284" s="13"/>
      <c r="B284" s="1542"/>
      <c r="C284" s="1388"/>
      <c r="D284" s="1434"/>
      <c r="E284" s="1542"/>
      <c r="F284" s="1542"/>
      <c r="G284" s="1542"/>
      <c r="H284" s="1436"/>
      <c r="I284" s="1436"/>
      <c r="J284" s="1437"/>
      <c r="K284" s="1351"/>
      <c r="L284" s="1387"/>
      <c r="M284" s="1351"/>
      <c r="N284" s="1388"/>
      <c r="O284" s="1390"/>
      <c r="P284" s="1470"/>
      <c r="Q284" s="1470"/>
      <c r="R284" s="1470"/>
      <c r="S284" s="1638"/>
      <c r="T284" s="1638"/>
      <c r="U284" s="1470"/>
      <c r="V284" s="1470"/>
      <c r="W284" s="1470"/>
      <c r="X284" s="1470"/>
      <c r="Y284" s="1638"/>
      <c r="Z284" s="1638"/>
      <c r="AA284" s="1610"/>
      <c r="AB284" s="1610"/>
      <c r="AC284" s="1388"/>
      <c r="AD284" s="1388"/>
      <c r="AE284" s="1434"/>
      <c r="AF284" s="1388"/>
      <c r="AG284" s="1388"/>
      <c r="AH284" s="1610"/>
      <c r="AI284" s="1388"/>
      <c r="AJ284" s="1388"/>
      <c r="AK284" s="1388"/>
      <c r="AL284" s="1388"/>
      <c r="AM284" s="1388"/>
      <c r="AN284" s="1388"/>
      <c r="AO284" s="1388"/>
      <c r="AP284" s="1388"/>
      <c r="AQ284" s="1388"/>
      <c r="AR284" s="1388"/>
      <c r="AS284" s="1388"/>
      <c r="AT284" s="1388"/>
      <c r="AU284" s="1388"/>
      <c r="AV284" s="1388"/>
      <c r="AW284" s="1388"/>
      <c r="AX284" s="1388"/>
      <c r="AY284" s="1388"/>
      <c r="AZ284" s="1388"/>
    </row>
    <row r="285" spans="1:52" x14ac:dyDescent="0.2">
      <c r="A285" s="13"/>
      <c r="B285" s="1542"/>
      <c r="C285" s="1388"/>
      <c r="D285" s="1434"/>
      <c r="E285" s="1542"/>
      <c r="F285" s="1542"/>
      <c r="G285" s="1542"/>
      <c r="H285" s="1436"/>
      <c r="I285" s="1436"/>
      <c r="J285" s="1437"/>
      <c r="K285" s="1351"/>
      <c r="L285" s="1387"/>
      <c r="M285" s="1351"/>
      <c r="N285" s="1388"/>
      <c r="O285" s="1390"/>
      <c r="P285" s="1470"/>
      <c r="Q285" s="1470"/>
      <c r="R285" s="1470"/>
      <c r="S285" s="1638"/>
      <c r="T285" s="1638"/>
      <c r="U285" s="1470"/>
      <c r="V285" s="1470"/>
      <c r="W285" s="1470"/>
      <c r="X285" s="1470"/>
      <c r="Y285" s="1638"/>
      <c r="Z285" s="1638"/>
      <c r="AA285" s="1610"/>
      <c r="AB285" s="1610"/>
      <c r="AC285" s="1388"/>
      <c r="AD285" s="1388"/>
      <c r="AE285" s="1434"/>
      <c r="AF285" s="1388"/>
      <c r="AG285" s="1388"/>
      <c r="AH285" s="1610"/>
      <c r="AI285" s="1388"/>
      <c r="AJ285" s="1388"/>
      <c r="AK285" s="1388"/>
      <c r="AL285" s="1388"/>
      <c r="AM285" s="1388"/>
      <c r="AN285" s="1388"/>
      <c r="AO285" s="1388"/>
      <c r="AP285" s="1388"/>
      <c r="AQ285" s="1388"/>
      <c r="AR285" s="1388"/>
      <c r="AS285" s="1388"/>
      <c r="AT285" s="1388"/>
      <c r="AU285" s="1388"/>
      <c r="AV285" s="1388"/>
      <c r="AW285" s="1388"/>
      <c r="AX285" s="1388"/>
      <c r="AY285" s="1388"/>
      <c r="AZ285" s="1388"/>
    </row>
    <row r="286" spans="1:52" x14ac:dyDescent="0.2">
      <c r="A286" s="13"/>
      <c r="B286" s="1542"/>
      <c r="C286" s="1388"/>
      <c r="D286" s="1434"/>
      <c r="E286" s="1542"/>
      <c r="F286" s="1542"/>
      <c r="G286" s="1542"/>
      <c r="H286" s="1513"/>
      <c r="I286" s="1436"/>
      <c r="J286" s="1437"/>
      <c r="K286" s="1351"/>
      <c r="L286" s="1387"/>
      <c r="M286" s="1351"/>
      <c r="N286" s="1388"/>
      <c r="O286" s="1390"/>
      <c r="P286" s="1470"/>
      <c r="Q286" s="1470"/>
      <c r="R286" s="1470"/>
      <c r="S286" s="1638"/>
      <c r="T286" s="1638"/>
      <c r="U286" s="1470"/>
      <c r="V286" s="1470"/>
      <c r="W286" s="1470"/>
      <c r="X286" s="1470"/>
      <c r="Y286" s="1638"/>
      <c r="Z286" s="1638"/>
      <c r="AA286" s="1610"/>
      <c r="AB286" s="1610"/>
      <c r="AC286" s="1388"/>
      <c r="AD286" s="1388"/>
      <c r="AE286" s="1434"/>
      <c r="AF286" s="1388"/>
      <c r="AG286" s="1388"/>
      <c r="AH286" s="1610"/>
      <c r="AI286" s="1388"/>
      <c r="AJ286" s="1388"/>
      <c r="AK286" s="1388"/>
      <c r="AL286" s="1388"/>
      <c r="AM286" s="1388"/>
      <c r="AN286" s="1388"/>
      <c r="AO286" s="1388"/>
      <c r="AP286" s="1388"/>
      <c r="AQ286" s="1388"/>
      <c r="AR286" s="1388"/>
      <c r="AS286" s="1388"/>
      <c r="AT286" s="1388"/>
      <c r="AU286" s="1388"/>
      <c r="AV286" s="1388"/>
      <c r="AW286" s="1388"/>
      <c r="AX286" s="1388"/>
      <c r="AY286" s="1388"/>
      <c r="AZ286" s="1388"/>
    </row>
    <row r="287" spans="1:52" x14ac:dyDescent="0.2">
      <c r="A287" s="13"/>
      <c r="B287" s="1542"/>
      <c r="C287" s="1388"/>
      <c r="D287" s="1434"/>
      <c r="E287" s="1542"/>
      <c r="F287" s="1542"/>
      <c r="G287" s="1542"/>
      <c r="H287" s="1514"/>
      <c r="I287" s="1436"/>
      <c r="J287" s="1437"/>
      <c r="K287" s="1351"/>
      <c r="L287" s="1387"/>
      <c r="M287" s="1351"/>
      <c r="N287" s="1388"/>
      <c r="O287" s="1390"/>
      <c r="P287" s="1470"/>
      <c r="Q287" s="1470"/>
      <c r="R287" s="1470"/>
      <c r="S287" s="1638"/>
      <c r="T287" s="1638"/>
      <c r="U287" s="1470"/>
      <c r="V287" s="1470"/>
      <c r="W287" s="1470"/>
      <c r="X287" s="1470"/>
      <c r="Y287" s="1638"/>
      <c r="Z287" s="1638"/>
      <c r="AA287" s="1610"/>
      <c r="AB287" s="1610"/>
      <c r="AC287" s="1388"/>
      <c r="AD287" s="1388"/>
      <c r="AE287" s="1434"/>
      <c r="AF287" s="1388"/>
      <c r="AG287" s="1388"/>
      <c r="AH287" s="1610"/>
      <c r="AI287" s="1388"/>
      <c r="AJ287" s="1388"/>
      <c r="AK287" s="1388"/>
      <c r="AL287" s="1388"/>
      <c r="AM287" s="1388"/>
      <c r="AN287" s="1388"/>
      <c r="AO287" s="1388"/>
      <c r="AP287" s="1388"/>
      <c r="AQ287" s="1388"/>
      <c r="AR287" s="1388"/>
      <c r="AS287" s="1388"/>
      <c r="AT287" s="1388"/>
      <c r="AU287" s="1388"/>
      <c r="AV287" s="1388"/>
      <c r="AW287" s="1388"/>
      <c r="AX287" s="1388"/>
      <c r="AY287" s="1388"/>
      <c r="AZ287" s="1388"/>
    </row>
    <row r="288" spans="1:52" x14ac:dyDescent="0.2">
      <c r="A288" s="13"/>
      <c r="B288" s="1542"/>
      <c r="C288" s="1388"/>
      <c r="D288" s="1434"/>
      <c r="E288" s="1542"/>
      <c r="F288" s="1542"/>
      <c r="G288" s="1542"/>
      <c r="H288" s="1436"/>
      <c r="I288" s="1436"/>
      <c r="J288" s="1437"/>
      <c r="K288" s="1351"/>
      <c r="L288" s="1387"/>
      <c r="M288" s="1351"/>
      <c r="N288" s="1388"/>
      <c r="O288" s="1390"/>
      <c r="P288" s="1470"/>
      <c r="Q288" s="1470"/>
      <c r="R288" s="1470"/>
      <c r="S288" s="1638"/>
      <c r="T288" s="1638"/>
      <c r="U288" s="1470"/>
      <c r="V288" s="1470"/>
      <c r="W288" s="1470"/>
      <c r="X288" s="1470"/>
      <c r="Y288" s="1638"/>
      <c r="Z288" s="1638"/>
      <c r="AA288" s="1610"/>
      <c r="AB288" s="1610"/>
      <c r="AC288" s="1388"/>
      <c r="AD288" s="1388"/>
      <c r="AE288" s="1434"/>
      <c r="AF288" s="1388"/>
      <c r="AG288" s="1388"/>
      <c r="AH288" s="1610"/>
      <c r="AI288" s="1388"/>
      <c r="AJ288" s="1388"/>
      <c r="AK288" s="1388"/>
      <c r="AL288" s="1388"/>
      <c r="AM288" s="1388"/>
      <c r="AN288" s="1388"/>
      <c r="AO288" s="1388"/>
      <c r="AP288" s="1388"/>
      <c r="AQ288" s="1388"/>
      <c r="AR288" s="1388"/>
      <c r="AS288" s="1388"/>
      <c r="AT288" s="1388"/>
      <c r="AU288" s="1388"/>
      <c r="AV288" s="1388"/>
      <c r="AW288" s="1388"/>
      <c r="AX288" s="1388"/>
      <c r="AY288" s="1388"/>
      <c r="AZ288" s="1388"/>
    </row>
    <row r="289" spans="1:52" x14ac:dyDescent="0.2">
      <c r="A289" s="13"/>
      <c r="B289" s="1542"/>
      <c r="C289" s="1388"/>
      <c r="D289" s="1434"/>
      <c r="E289" s="1542"/>
      <c r="F289" s="1542"/>
      <c r="G289" s="1542"/>
      <c r="H289" s="1436"/>
      <c r="I289" s="1436"/>
      <c r="J289" s="1437"/>
      <c r="K289" s="1351"/>
      <c r="L289" s="1387"/>
      <c r="M289" s="1351"/>
      <c r="N289" s="1388"/>
      <c r="O289" s="1390"/>
      <c r="P289" s="1470"/>
      <c r="Q289" s="1470"/>
      <c r="R289" s="1470"/>
      <c r="S289" s="1638"/>
      <c r="T289" s="1638"/>
      <c r="U289" s="1470"/>
      <c r="V289" s="1470"/>
      <c r="W289" s="1470"/>
      <c r="X289" s="1470"/>
      <c r="Y289" s="1638"/>
      <c r="Z289" s="1638"/>
      <c r="AA289" s="1610"/>
      <c r="AB289" s="1610"/>
      <c r="AC289" s="1388"/>
      <c r="AD289" s="1388"/>
      <c r="AE289" s="1434"/>
      <c r="AF289" s="1388"/>
      <c r="AG289" s="1388"/>
      <c r="AH289" s="1610"/>
      <c r="AI289" s="1388"/>
      <c r="AJ289" s="1388"/>
      <c r="AK289" s="1388"/>
      <c r="AL289" s="1388"/>
      <c r="AM289" s="1388"/>
      <c r="AN289" s="1388"/>
      <c r="AO289" s="1388"/>
      <c r="AP289" s="1388"/>
      <c r="AQ289" s="1388"/>
      <c r="AR289" s="1388"/>
      <c r="AS289" s="1388"/>
      <c r="AT289" s="1388"/>
      <c r="AU289" s="1388"/>
      <c r="AV289" s="1388"/>
      <c r="AW289" s="1388"/>
      <c r="AX289" s="1388"/>
      <c r="AY289" s="1388"/>
      <c r="AZ289" s="1388"/>
    </row>
    <row r="290" spans="1:52" x14ac:dyDescent="0.2">
      <c r="A290" s="13"/>
      <c r="B290" s="1542"/>
      <c r="C290" s="1388"/>
      <c r="D290" s="1434"/>
      <c r="E290" s="1542"/>
      <c r="F290" s="1542"/>
      <c r="G290" s="1542"/>
      <c r="H290" s="1436"/>
      <c r="I290" s="1436"/>
      <c r="J290" s="1437"/>
      <c r="K290" s="1351"/>
      <c r="L290" s="1387"/>
      <c r="M290" s="1351"/>
      <c r="N290" s="1388"/>
      <c r="O290" s="1390"/>
      <c r="P290" s="1470"/>
      <c r="Q290" s="1470"/>
      <c r="R290" s="1470"/>
      <c r="S290" s="1638"/>
      <c r="T290" s="1638"/>
      <c r="U290" s="1470"/>
      <c r="V290" s="1470"/>
      <c r="W290" s="1470"/>
      <c r="X290" s="1470"/>
      <c r="Y290" s="1638"/>
      <c r="Z290" s="1638"/>
      <c r="AA290" s="1610"/>
      <c r="AB290" s="1610"/>
      <c r="AC290" s="1388"/>
      <c r="AD290" s="1388"/>
      <c r="AE290" s="1434"/>
      <c r="AF290" s="1388"/>
      <c r="AG290" s="1388"/>
      <c r="AH290" s="1610"/>
      <c r="AI290" s="1388"/>
      <c r="AJ290" s="1388"/>
      <c r="AK290" s="1388"/>
      <c r="AL290" s="1388"/>
      <c r="AM290" s="1388"/>
      <c r="AN290" s="1388"/>
      <c r="AO290" s="1388"/>
      <c r="AP290" s="1388"/>
      <c r="AQ290" s="1388"/>
      <c r="AR290" s="1388"/>
      <c r="AS290" s="1388"/>
      <c r="AT290" s="1388"/>
      <c r="AU290" s="1388"/>
      <c r="AV290" s="1388"/>
      <c r="AW290" s="1388"/>
      <c r="AX290" s="1388"/>
      <c r="AY290" s="1388"/>
      <c r="AZ290" s="1388"/>
    </row>
    <row r="291" spans="1:52" x14ac:dyDescent="0.2">
      <c r="A291" s="13"/>
      <c r="B291" s="1542"/>
      <c r="C291" s="1388"/>
      <c r="D291" s="1434"/>
      <c r="E291" s="1542"/>
      <c r="F291" s="1542"/>
      <c r="G291" s="1542"/>
      <c r="H291" s="1436"/>
      <c r="I291" s="1436"/>
      <c r="J291" s="1437"/>
      <c r="K291" s="1351"/>
      <c r="L291" s="1387"/>
      <c r="M291" s="1351"/>
      <c r="N291" s="1388"/>
      <c r="O291" s="1390"/>
      <c r="P291" s="1470"/>
      <c r="Q291" s="1470"/>
      <c r="R291" s="1470"/>
      <c r="S291" s="1638"/>
      <c r="T291" s="1638"/>
      <c r="U291" s="1470"/>
      <c r="V291" s="1470"/>
      <c r="W291" s="1470"/>
      <c r="X291" s="1470"/>
      <c r="Y291" s="1638"/>
      <c r="Z291" s="1638"/>
      <c r="AA291" s="1610"/>
      <c r="AB291" s="1610"/>
      <c r="AC291" s="1388"/>
      <c r="AD291" s="1388"/>
      <c r="AE291" s="1434"/>
      <c r="AF291" s="1388"/>
      <c r="AG291" s="1388"/>
      <c r="AH291" s="1610"/>
      <c r="AI291" s="1388"/>
      <c r="AJ291" s="1388"/>
      <c r="AK291" s="1388"/>
      <c r="AL291" s="1388"/>
      <c r="AM291" s="1388"/>
      <c r="AN291" s="1388"/>
      <c r="AO291" s="1388"/>
      <c r="AP291" s="1388"/>
      <c r="AQ291" s="1388"/>
      <c r="AR291" s="1388"/>
      <c r="AS291" s="1388"/>
      <c r="AT291" s="1388"/>
      <c r="AU291" s="1388"/>
      <c r="AV291" s="1388"/>
      <c r="AW291" s="1388"/>
      <c r="AX291" s="1388"/>
      <c r="AY291" s="1388"/>
      <c r="AZ291" s="1388"/>
    </row>
    <row r="292" spans="1:52" x14ac:dyDescent="0.2">
      <c r="A292" s="13"/>
      <c r="B292" s="1542"/>
      <c r="C292" s="1388"/>
      <c r="D292" s="1434"/>
      <c r="E292" s="1542"/>
      <c r="F292" s="1542"/>
      <c r="G292" s="1542"/>
      <c r="H292" s="1436"/>
      <c r="I292" s="1436"/>
      <c r="J292" s="1437"/>
      <c r="K292" s="1351"/>
      <c r="L292" s="1387"/>
      <c r="M292" s="1351"/>
      <c r="N292" s="1388"/>
      <c r="O292" s="1390"/>
      <c r="P292" s="1470"/>
      <c r="Q292" s="1470"/>
      <c r="R292" s="1470"/>
      <c r="S292" s="1638"/>
      <c r="T292" s="1638"/>
      <c r="U292" s="1470"/>
      <c r="V292" s="1470"/>
      <c r="W292" s="1470"/>
      <c r="X292" s="1470"/>
      <c r="Y292" s="1638"/>
      <c r="Z292" s="1638"/>
      <c r="AA292" s="1610"/>
      <c r="AB292" s="1610"/>
      <c r="AC292" s="1388"/>
      <c r="AD292" s="1388"/>
      <c r="AE292" s="1434"/>
      <c r="AF292" s="1388"/>
      <c r="AG292" s="1388"/>
      <c r="AH292" s="1610"/>
      <c r="AI292" s="1388"/>
      <c r="AJ292" s="1388"/>
      <c r="AK292" s="1388"/>
      <c r="AL292" s="1388"/>
      <c r="AM292" s="1388"/>
      <c r="AN292" s="1388"/>
      <c r="AO292" s="1388"/>
      <c r="AP292" s="1388"/>
      <c r="AQ292" s="1388"/>
      <c r="AR292" s="1388"/>
      <c r="AS292" s="1388"/>
      <c r="AT292" s="1388"/>
      <c r="AU292" s="1388"/>
      <c r="AV292" s="1388"/>
      <c r="AW292" s="1388"/>
      <c r="AX292" s="1388"/>
      <c r="AY292" s="1388"/>
      <c r="AZ292" s="1388"/>
    </row>
    <row r="293" spans="1:52" x14ac:dyDescent="0.2">
      <c r="A293" s="13"/>
      <c r="B293" s="1542"/>
      <c r="C293" s="1388"/>
      <c r="D293" s="1434"/>
      <c r="E293" s="1542"/>
      <c r="F293" s="1542"/>
      <c r="G293" s="1542"/>
      <c r="H293" s="1436"/>
      <c r="I293" s="1436"/>
      <c r="J293" s="1437"/>
      <c r="K293" s="1351"/>
      <c r="L293" s="1387"/>
      <c r="M293" s="1351"/>
      <c r="N293" s="1388"/>
      <c r="O293" s="1390"/>
      <c r="P293" s="1470"/>
      <c r="Q293" s="1470"/>
      <c r="R293" s="1470"/>
      <c r="S293" s="1638"/>
      <c r="T293" s="1638"/>
      <c r="U293" s="1470"/>
      <c r="V293" s="1470"/>
      <c r="W293" s="1470"/>
      <c r="X293" s="1470"/>
      <c r="Y293" s="1638"/>
      <c r="Z293" s="1638"/>
      <c r="AA293" s="1610"/>
      <c r="AB293" s="1610"/>
      <c r="AC293" s="1388"/>
      <c r="AD293" s="1388"/>
      <c r="AE293" s="1434"/>
      <c r="AF293" s="1388"/>
      <c r="AG293" s="1388"/>
      <c r="AH293" s="1610"/>
      <c r="AI293" s="1388"/>
      <c r="AJ293" s="1388"/>
      <c r="AK293" s="1388"/>
      <c r="AL293" s="1388"/>
      <c r="AM293" s="1388"/>
      <c r="AN293" s="1388"/>
      <c r="AO293" s="1388"/>
      <c r="AP293" s="1388"/>
      <c r="AQ293" s="1388"/>
      <c r="AR293" s="1388"/>
      <c r="AS293" s="1388"/>
      <c r="AT293" s="1388"/>
      <c r="AU293" s="1388"/>
      <c r="AV293" s="1388"/>
      <c r="AW293" s="1388"/>
      <c r="AX293" s="1388"/>
      <c r="AY293" s="1388"/>
      <c r="AZ293" s="1388"/>
    </row>
    <row r="294" spans="1:52" x14ac:dyDescent="0.2">
      <c r="A294" s="13"/>
      <c r="B294" s="1542"/>
      <c r="C294" s="1388"/>
      <c r="D294" s="1434"/>
      <c r="E294" s="1542"/>
      <c r="F294" s="1542"/>
      <c r="G294" s="1542"/>
      <c r="H294" s="1436"/>
      <c r="I294" s="1436"/>
      <c r="J294" s="1437"/>
      <c r="K294" s="1351"/>
      <c r="L294" s="1387"/>
      <c r="M294" s="1351"/>
      <c r="N294" s="1388"/>
      <c r="O294" s="1390"/>
      <c r="P294" s="1470"/>
      <c r="Q294" s="1470"/>
      <c r="R294" s="1470"/>
      <c r="S294" s="1638"/>
      <c r="T294" s="1638"/>
      <c r="U294" s="1470"/>
      <c r="V294" s="1470"/>
      <c r="W294" s="1470"/>
      <c r="X294" s="1470"/>
      <c r="Y294" s="1638"/>
      <c r="Z294" s="1638"/>
      <c r="AA294" s="1610"/>
      <c r="AB294" s="1610"/>
      <c r="AC294" s="1388"/>
      <c r="AD294" s="1388"/>
      <c r="AE294" s="1434"/>
      <c r="AF294" s="1388"/>
      <c r="AG294" s="1388"/>
      <c r="AH294" s="1610"/>
      <c r="AI294" s="1388"/>
      <c r="AJ294" s="1388"/>
      <c r="AK294" s="1388"/>
      <c r="AL294" s="1388"/>
      <c r="AM294" s="1388"/>
      <c r="AN294" s="1388"/>
      <c r="AO294" s="1388"/>
      <c r="AP294" s="1388"/>
      <c r="AQ294" s="1388"/>
      <c r="AR294" s="1388"/>
      <c r="AS294" s="1388"/>
      <c r="AT294" s="1388"/>
      <c r="AU294" s="1388"/>
      <c r="AV294" s="1388"/>
      <c r="AW294" s="1388"/>
      <c r="AX294" s="1388"/>
      <c r="AY294" s="1388"/>
      <c r="AZ294" s="1388"/>
    </row>
    <row r="295" spans="1:52" x14ac:dyDescent="0.2">
      <c r="A295" s="13"/>
      <c r="B295" s="1542"/>
      <c r="C295" s="1388"/>
      <c r="D295" s="1434"/>
      <c r="E295" s="1542"/>
      <c r="F295" s="1542"/>
      <c r="G295" s="1542"/>
      <c r="H295" s="1436"/>
      <c r="I295" s="1436"/>
      <c r="J295" s="1437"/>
      <c r="K295" s="1351"/>
      <c r="L295" s="1387"/>
      <c r="M295" s="1351"/>
      <c r="N295" s="1388"/>
      <c r="O295" s="1390"/>
      <c r="P295" s="1470"/>
      <c r="Q295" s="1470"/>
      <c r="R295" s="1470"/>
      <c r="S295" s="1638"/>
      <c r="T295" s="1638"/>
      <c r="U295" s="1470"/>
      <c r="V295" s="1470"/>
      <c r="W295" s="1470"/>
      <c r="X295" s="1470"/>
      <c r="Y295" s="1638"/>
      <c r="Z295" s="1638"/>
      <c r="AA295" s="1610"/>
      <c r="AB295" s="1610"/>
      <c r="AC295" s="1388"/>
      <c r="AD295" s="1388"/>
      <c r="AE295" s="1434"/>
      <c r="AF295" s="1388"/>
      <c r="AG295" s="1388"/>
      <c r="AH295" s="1610"/>
      <c r="AI295" s="1388"/>
      <c r="AJ295" s="1388"/>
      <c r="AK295" s="1388"/>
      <c r="AL295" s="1388"/>
      <c r="AM295" s="1388"/>
      <c r="AN295" s="1388"/>
      <c r="AO295" s="1388"/>
      <c r="AP295" s="1388"/>
      <c r="AQ295" s="1388"/>
      <c r="AR295" s="1388"/>
      <c r="AS295" s="1388"/>
      <c r="AT295" s="1388"/>
      <c r="AU295" s="1388"/>
      <c r="AV295" s="1388"/>
      <c r="AW295" s="1388"/>
      <c r="AX295" s="1388"/>
      <c r="AY295" s="1388"/>
      <c r="AZ295" s="1388"/>
    </row>
    <row r="296" spans="1:52" x14ac:dyDescent="0.2">
      <c r="A296" s="13"/>
      <c r="B296" s="1542"/>
      <c r="C296" s="1388"/>
      <c r="D296" s="1434"/>
      <c r="E296" s="1542"/>
      <c r="F296" s="1542"/>
      <c r="G296" s="1542"/>
      <c r="H296" s="1436"/>
      <c r="I296" s="1436"/>
      <c r="J296" s="1437"/>
      <c r="K296" s="1351"/>
      <c r="L296" s="1387"/>
      <c r="M296" s="1351"/>
      <c r="N296" s="1388"/>
      <c r="O296" s="1390"/>
      <c r="P296" s="1470"/>
      <c r="Q296" s="1470"/>
      <c r="R296" s="1470"/>
      <c r="S296" s="1638"/>
      <c r="T296" s="1638"/>
      <c r="U296" s="1470"/>
      <c r="V296" s="1470"/>
      <c r="W296" s="1470"/>
      <c r="X296" s="1470"/>
      <c r="Y296" s="1638"/>
      <c r="Z296" s="1638"/>
      <c r="AA296" s="1610"/>
      <c r="AB296" s="1610"/>
      <c r="AC296" s="1388"/>
      <c r="AD296" s="1388"/>
      <c r="AE296" s="1434"/>
      <c r="AF296" s="1388"/>
      <c r="AG296" s="1388"/>
      <c r="AH296" s="1610"/>
      <c r="AI296" s="1388"/>
      <c r="AJ296" s="1388"/>
      <c r="AK296" s="1388"/>
      <c r="AL296" s="1388"/>
      <c r="AM296" s="1388"/>
      <c r="AN296" s="1388"/>
      <c r="AO296" s="1388"/>
      <c r="AP296" s="1388"/>
      <c r="AQ296" s="1388"/>
      <c r="AR296" s="1388"/>
      <c r="AS296" s="1388"/>
      <c r="AT296" s="1388"/>
      <c r="AU296" s="1388"/>
      <c r="AV296" s="1388"/>
      <c r="AW296" s="1388"/>
      <c r="AX296" s="1388"/>
      <c r="AY296" s="1388"/>
      <c r="AZ296" s="1388"/>
    </row>
    <row r="297" spans="1:52" x14ac:dyDescent="0.2">
      <c r="A297" s="13"/>
      <c r="B297" s="1542"/>
      <c r="C297" s="1388"/>
      <c r="D297" s="1434"/>
      <c r="E297" s="1542"/>
      <c r="F297" s="1542"/>
      <c r="G297" s="1542"/>
      <c r="H297" s="1436"/>
      <c r="I297" s="1436"/>
      <c r="J297" s="1437"/>
      <c r="K297" s="1351"/>
      <c r="L297" s="1387"/>
      <c r="M297" s="1351"/>
      <c r="N297" s="1388"/>
      <c r="O297" s="1390"/>
      <c r="P297" s="1470"/>
      <c r="Q297" s="1470"/>
      <c r="R297" s="1470"/>
      <c r="S297" s="1638"/>
      <c r="T297" s="1638"/>
      <c r="U297" s="1470"/>
      <c r="V297" s="1470"/>
      <c r="W297" s="1470"/>
      <c r="X297" s="1470"/>
      <c r="Y297" s="1638"/>
      <c r="Z297" s="1638"/>
      <c r="AA297" s="1610"/>
      <c r="AB297" s="1610"/>
      <c r="AC297" s="1388"/>
      <c r="AD297" s="1388"/>
      <c r="AE297" s="1434"/>
      <c r="AF297" s="1388"/>
      <c r="AG297" s="1388"/>
      <c r="AH297" s="1610"/>
      <c r="AI297" s="1388"/>
      <c r="AJ297" s="1388"/>
      <c r="AK297" s="1388"/>
      <c r="AL297" s="1388"/>
      <c r="AM297" s="1388"/>
      <c r="AN297" s="1388"/>
      <c r="AO297" s="1388"/>
      <c r="AP297" s="1388"/>
      <c r="AQ297" s="1388"/>
      <c r="AR297" s="1388"/>
      <c r="AS297" s="1388"/>
      <c r="AT297" s="1388"/>
      <c r="AU297" s="1388"/>
      <c r="AV297" s="1388"/>
      <c r="AW297" s="1388"/>
      <c r="AX297" s="1388"/>
      <c r="AY297" s="1388"/>
      <c r="AZ297" s="1388"/>
    </row>
    <row r="298" spans="1:52" x14ac:dyDescent="0.2">
      <c r="A298" s="13"/>
      <c r="B298" s="401"/>
      <c r="C298" s="20"/>
      <c r="D298" s="243"/>
      <c r="E298" s="401"/>
      <c r="F298" s="401"/>
      <c r="G298" s="401"/>
      <c r="H298" s="177"/>
      <c r="I298" s="177"/>
      <c r="N298" s="20"/>
      <c r="P298" s="56"/>
      <c r="Q298" s="56"/>
      <c r="R298" s="56"/>
      <c r="V298" s="56"/>
      <c r="W298" s="56"/>
      <c r="X298" s="56"/>
      <c r="Y298" s="771"/>
      <c r="Z298" s="771"/>
      <c r="AB298" s="119"/>
      <c r="AD298" s="20"/>
      <c r="AE298" s="245"/>
      <c r="AH298" s="119"/>
      <c r="AI298" s="13"/>
      <c r="AJ298" s="13"/>
      <c r="AK298" s="13"/>
      <c r="AL298" s="13"/>
      <c r="AM298" s="13"/>
      <c r="AN298" s="13"/>
      <c r="AO298" s="13"/>
      <c r="AP298" s="13"/>
      <c r="AQ298" s="13"/>
      <c r="AR298" s="13"/>
      <c r="AS298" s="13"/>
      <c r="AT298" s="13"/>
      <c r="AU298" s="13"/>
      <c r="AV298" s="13"/>
      <c r="AW298" s="13"/>
      <c r="AX298" s="13"/>
      <c r="AY298" s="13"/>
      <c r="AZ298" s="13"/>
    </row>
    <row r="299" spans="1:52" x14ac:dyDescent="0.2">
      <c r="A299" s="13"/>
      <c r="B299" s="401"/>
      <c r="C299" s="20"/>
      <c r="D299" s="243"/>
      <c r="E299" s="401"/>
      <c r="F299" s="401"/>
      <c r="G299" s="401"/>
      <c r="H299" s="177"/>
      <c r="I299" s="177"/>
      <c r="N299" s="20"/>
      <c r="P299" s="56"/>
      <c r="Q299" s="56"/>
      <c r="R299" s="56"/>
      <c r="V299" s="56"/>
      <c r="W299" s="56"/>
      <c r="X299" s="56"/>
      <c r="Y299" s="771"/>
      <c r="Z299" s="771"/>
      <c r="AB299" s="119"/>
      <c r="AD299" s="20"/>
      <c r="AE299" s="245"/>
      <c r="AH299" s="119"/>
      <c r="AI299" s="13"/>
      <c r="AJ299" s="13"/>
      <c r="AK299" s="13"/>
      <c r="AL299" s="13"/>
      <c r="AM299" s="13"/>
      <c r="AN299" s="13"/>
      <c r="AO299" s="13"/>
      <c r="AP299" s="13"/>
      <c r="AQ299" s="13"/>
      <c r="AR299" s="13"/>
      <c r="AS299" s="13"/>
      <c r="AT299" s="13"/>
      <c r="AU299" s="13"/>
      <c r="AV299" s="13"/>
      <c r="AW299" s="13"/>
      <c r="AX299" s="13"/>
      <c r="AY299" s="13"/>
      <c r="AZ299" s="13"/>
    </row>
    <row r="300" spans="1:52" x14ac:dyDescent="0.2">
      <c r="A300" s="13"/>
      <c r="B300" s="401"/>
      <c r="C300" s="20"/>
      <c r="D300" s="243"/>
      <c r="E300" s="401"/>
      <c r="F300" s="401"/>
      <c r="G300" s="401"/>
      <c r="H300" s="177"/>
      <c r="I300" s="177"/>
      <c r="N300" s="20"/>
      <c r="P300" s="56"/>
      <c r="Q300" s="56"/>
      <c r="R300" s="56"/>
      <c r="V300" s="56"/>
      <c r="W300" s="56"/>
      <c r="X300" s="56"/>
      <c r="Y300" s="771"/>
      <c r="Z300" s="771"/>
      <c r="AB300" s="119"/>
      <c r="AD300" s="20"/>
      <c r="AE300" s="245"/>
      <c r="AH300" s="119"/>
      <c r="AI300" s="13"/>
      <c r="AJ300" s="13"/>
      <c r="AK300" s="13"/>
      <c r="AL300" s="13"/>
      <c r="AM300" s="13"/>
      <c r="AN300" s="13"/>
      <c r="AO300" s="13"/>
      <c r="AP300" s="13"/>
      <c r="AQ300" s="13"/>
      <c r="AR300" s="13"/>
      <c r="AS300" s="13"/>
      <c r="AT300" s="13"/>
      <c r="AU300" s="13"/>
      <c r="AV300" s="13"/>
      <c r="AW300" s="13"/>
      <c r="AX300" s="13"/>
      <c r="AY300" s="13"/>
      <c r="AZ300" s="13"/>
    </row>
    <row r="301" spans="1:52" x14ac:dyDescent="0.2">
      <c r="A301" s="13"/>
      <c r="B301" s="401"/>
      <c r="C301" s="20"/>
      <c r="D301" s="243"/>
      <c r="E301" s="401"/>
      <c r="F301" s="401"/>
      <c r="G301" s="401"/>
      <c r="H301" s="177"/>
      <c r="I301" s="177"/>
      <c r="N301" s="20"/>
      <c r="P301" s="56"/>
      <c r="Q301" s="56"/>
      <c r="R301" s="56"/>
      <c r="V301" s="56"/>
      <c r="W301" s="56"/>
      <c r="X301" s="56"/>
      <c r="Y301" s="771"/>
      <c r="Z301" s="771"/>
      <c r="AB301" s="119"/>
      <c r="AD301" s="20"/>
      <c r="AE301" s="245"/>
      <c r="AH301" s="119"/>
      <c r="AI301" s="13"/>
      <c r="AJ301" s="13"/>
      <c r="AK301" s="13"/>
      <c r="AL301" s="13"/>
      <c r="AM301" s="13"/>
      <c r="AN301" s="13"/>
      <c r="AO301" s="13"/>
      <c r="AP301" s="13"/>
      <c r="AQ301" s="13"/>
      <c r="AR301" s="13"/>
      <c r="AS301" s="13"/>
      <c r="AT301" s="13"/>
      <c r="AU301" s="13"/>
      <c r="AV301" s="13"/>
      <c r="AW301" s="13"/>
      <c r="AX301" s="13"/>
      <c r="AY301" s="13"/>
      <c r="AZ301" s="13"/>
    </row>
    <row r="302" spans="1:52" x14ac:dyDescent="0.2">
      <c r="A302" s="13"/>
      <c r="B302" s="401"/>
      <c r="C302" s="20"/>
      <c r="D302" s="243"/>
      <c r="E302" s="401"/>
      <c r="F302" s="401"/>
      <c r="G302" s="401"/>
      <c r="H302" s="296"/>
      <c r="I302" s="177"/>
      <c r="N302" s="20"/>
      <c r="P302" s="56"/>
      <c r="Q302" s="56"/>
      <c r="R302" s="56"/>
      <c r="V302" s="56"/>
      <c r="W302" s="56"/>
      <c r="X302" s="56"/>
      <c r="Y302" s="771"/>
      <c r="Z302" s="771"/>
      <c r="AB302" s="119"/>
      <c r="AD302" s="20"/>
      <c r="AE302" s="245"/>
      <c r="AH302" s="119"/>
      <c r="AI302" s="13"/>
      <c r="AJ302" s="13"/>
      <c r="AK302" s="13"/>
      <c r="AL302" s="13"/>
      <c r="AM302" s="13"/>
      <c r="AN302" s="13"/>
      <c r="AO302" s="13"/>
      <c r="AP302" s="13"/>
      <c r="AQ302" s="13"/>
      <c r="AR302" s="13"/>
      <c r="AS302" s="13"/>
      <c r="AT302" s="13"/>
      <c r="AU302" s="13"/>
      <c r="AV302" s="13"/>
      <c r="AW302" s="13"/>
      <c r="AX302" s="13"/>
      <c r="AY302" s="13"/>
      <c r="AZ302" s="13"/>
    </row>
    <row r="303" spans="1:52" x14ac:dyDescent="0.2">
      <c r="A303" s="13"/>
      <c r="B303" s="401"/>
      <c r="C303" s="20"/>
      <c r="D303" s="243"/>
      <c r="E303" s="401"/>
      <c r="F303" s="401"/>
      <c r="G303" s="401"/>
      <c r="H303" s="297"/>
      <c r="I303" s="297"/>
      <c r="N303" s="20"/>
      <c r="P303" s="56"/>
      <c r="Q303" s="56"/>
      <c r="R303" s="56"/>
      <c r="V303" s="56"/>
      <c r="W303" s="56"/>
      <c r="X303" s="56"/>
      <c r="Y303" s="771"/>
      <c r="Z303" s="771"/>
      <c r="AB303" s="119"/>
      <c r="AD303" s="20"/>
      <c r="AE303" s="245"/>
      <c r="AH303" s="119"/>
      <c r="AI303" s="13"/>
      <c r="AJ303" s="13"/>
      <c r="AK303" s="13"/>
      <c r="AL303" s="13"/>
      <c r="AM303" s="13"/>
      <c r="AN303" s="13"/>
      <c r="AO303" s="13"/>
      <c r="AP303" s="13"/>
      <c r="AQ303" s="13"/>
      <c r="AR303" s="13"/>
      <c r="AS303" s="13"/>
      <c r="AT303" s="13"/>
      <c r="AU303" s="13"/>
      <c r="AV303" s="13"/>
      <c r="AW303" s="13"/>
      <c r="AX303" s="13"/>
      <c r="AY303" s="13"/>
      <c r="AZ303" s="13"/>
    </row>
    <row r="304" spans="1:52" x14ac:dyDescent="0.2">
      <c r="A304" s="13"/>
      <c r="B304" s="401"/>
      <c r="C304" s="20"/>
      <c r="D304" s="243"/>
      <c r="E304" s="401"/>
      <c r="F304" s="401"/>
      <c r="G304" s="401"/>
      <c r="H304" s="297"/>
      <c r="I304" s="297"/>
      <c r="N304" s="20"/>
      <c r="P304" s="56"/>
      <c r="Q304" s="56"/>
      <c r="R304" s="56"/>
      <c r="V304" s="56"/>
      <c r="W304" s="56"/>
      <c r="X304" s="56"/>
      <c r="Y304" s="771"/>
      <c r="Z304" s="771"/>
      <c r="AB304" s="119"/>
      <c r="AD304" s="20"/>
      <c r="AE304" s="245"/>
      <c r="AH304" s="119"/>
      <c r="AI304" s="13"/>
      <c r="AJ304" s="13"/>
      <c r="AK304" s="13"/>
      <c r="AL304" s="13"/>
      <c r="AM304" s="13"/>
      <c r="AN304" s="13"/>
      <c r="AO304" s="13"/>
      <c r="AP304" s="13"/>
      <c r="AQ304" s="13"/>
      <c r="AR304" s="13"/>
      <c r="AS304" s="13"/>
      <c r="AT304" s="13"/>
      <c r="AU304" s="13"/>
      <c r="AV304" s="13"/>
      <c r="AW304" s="13"/>
      <c r="AX304" s="13"/>
      <c r="AY304" s="13"/>
      <c r="AZ304" s="13"/>
    </row>
    <row r="305" spans="1:52" x14ac:dyDescent="0.2">
      <c r="A305" s="13"/>
      <c r="B305" s="401"/>
      <c r="C305" s="20"/>
      <c r="D305" s="243"/>
      <c r="E305" s="401"/>
      <c r="F305" s="401"/>
      <c r="G305" s="401"/>
      <c r="H305" s="297"/>
      <c r="I305" s="297"/>
      <c r="N305" s="20"/>
      <c r="P305" s="56"/>
      <c r="Q305" s="56"/>
      <c r="R305" s="56"/>
      <c r="V305" s="56"/>
      <c r="W305" s="56"/>
      <c r="X305" s="56"/>
      <c r="Y305" s="771"/>
      <c r="Z305" s="771"/>
      <c r="AB305" s="119"/>
      <c r="AD305" s="20"/>
      <c r="AE305" s="245"/>
      <c r="AH305" s="119"/>
      <c r="AI305" s="13"/>
      <c r="AJ305" s="13"/>
      <c r="AK305" s="13"/>
      <c r="AL305" s="13"/>
      <c r="AM305" s="13"/>
      <c r="AN305" s="13"/>
      <c r="AO305" s="13"/>
      <c r="AP305" s="13"/>
      <c r="AQ305" s="13"/>
      <c r="AR305" s="13"/>
      <c r="AS305" s="13"/>
      <c r="AT305" s="13"/>
      <c r="AU305" s="13"/>
      <c r="AV305" s="13"/>
      <c r="AW305" s="13"/>
      <c r="AX305" s="13"/>
      <c r="AY305" s="13"/>
      <c r="AZ305" s="13"/>
    </row>
    <row r="306" spans="1:52" x14ac:dyDescent="0.2">
      <c r="A306" s="13"/>
      <c r="B306" s="401"/>
      <c r="C306" s="20"/>
      <c r="D306" s="243"/>
      <c r="E306" s="401"/>
      <c r="F306" s="401"/>
      <c r="G306" s="401"/>
      <c r="H306" s="297"/>
      <c r="I306" s="297"/>
      <c r="N306" s="20"/>
      <c r="P306" s="56"/>
      <c r="Q306" s="56"/>
      <c r="R306" s="56"/>
      <c r="V306" s="56"/>
      <c r="W306" s="56"/>
      <c r="X306" s="56"/>
      <c r="Y306" s="771"/>
      <c r="Z306" s="771"/>
      <c r="AB306" s="119"/>
      <c r="AD306" s="20"/>
      <c r="AE306" s="245"/>
      <c r="AH306" s="119"/>
      <c r="AI306" s="13"/>
      <c r="AJ306" s="13"/>
      <c r="AK306" s="13"/>
      <c r="AL306" s="13"/>
      <c r="AM306" s="13"/>
      <c r="AN306" s="13"/>
      <c r="AO306" s="13"/>
      <c r="AP306" s="13"/>
      <c r="AQ306" s="13"/>
      <c r="AR306" s="13"/>
      <c r="AS306" s="13"/>
      <c r="AT306" s="13"/>
      <c r="AU306" s="13"/>
      <c r="AV306" s="13"/>
      <c r="AW306" s="13"/>
      <c r="AX306" s="13"/>
      <c r="AY306" s="13"/>
      <c r="AZ306" s="13"/>
    </row>
    <row r="307" spans="1:52" x14ac:dyDescent="0.2">
      <c r="A307" s="13"/>
      <c r="B307" s="401"/>
      <c r="C307" s="20"/>
      <c r="D307" s="243"/>
      <c r="E307" s="401"/>
      <c r="F307" s="401"/>
      <c r="G307" s="401"/>
      <c r="H307" s="297"/>
      <c r="I307" s="297"/>
      <c r="N307" s="20"/>
      <c r="P307" s="56"/>
      <c r="Q307" s="56"/>
      <c r="R307" s="56"/>
      <c r="V307" s="56"/>
      <c r="W307" s="56"/>
      <c r="X307" s="56"/>
      <c r="Y307" s="771"/>
      <c r="Z307" s="771"/>
      <c r="AB307" s="119"/>
      <c r="AD307" s="20"/>
      <c r="AE307" s="245"/>
      <c r="AH307" s="119"/>
      <c r="AI307" s="13"/>
      <c r="AJ307" s="13"/>
      <c r="AK307" s="13"/>
      <c r="AL307" s="13"/>
      <c r="AM307" s="13"/>
      <c r="AN307" s="13"/>
      <c r="AO307" s="13"/>
      <c r="AP307" s="13"/>
      <c r="AQ307" s="13"/>
      <c r="AR307" s="13"/>
      <c r="AS307" s="13"/>
      <c r="AT307" s="13"/>
      <c r="AU307" s="13"/>
      <c r="AV307" s="13"/>
      <c r="AW307" s="13"/>
      <c r="AX307" s="13"/>
      <c r="AY307" s="13"/>
      <c r="AZ307" s="13"/>
    </row>
    <row r="308" spans="1:52" x14ac:dyDescent="0.2">
      <c r="A308" s="13"/>
      <c r="B308" s="401"/>
      <c r="C308" s="20"/>
      <c r="D308" s="243"/>
      <c r="E308" s="401"/>
      <c r="F308" s="401"/>
      <c r="G308" s="401"/>
      <c r="H308" s="297"/>
      <c r="I308" s="297"/>
      <c r="N308" s="20"/>
      <c r="P308" s="56"/>
      <c r="Q308" s="56"/>
      <c r="R308" s="56"/>
      <c r="V308" s="56"/>
      <c r="W308" s="56"/>
      <c r="X308" s="56"/>
      <c r="Y308" s="771"/>
      <c r="Z308" s="771"/>
      <c r="AB308" s="119"/>
      <c r="AD308" s="20"/>
      <c r="AE308" s="245"/>
      <c r="AH308" s="119"/>
      <c r="AI308" s="13"/>
      <c r="AJ308" s="13"/>
      <c r="AK308" s="13"/>
      <c r="AL308" s="13"/>
      <c r="AM308" s="13"/>
      <c r="AN308" s="13"/>
      <c r="AO308" s="13"/>
      <c r="AP308" s="13"/>
      <c r="AQ308" s="13"/>
      <c r="AR308" s="13"/>
      <c r="AS308" s="13"/>
      <c r="AT308" s="13"/>
      <c r="AU308" s="13"/>
      <c r="AV308" s="13"/>
      <c r="AW308" s="13"/>
      <c r="AX308" s="13"/>
      <c r="AY308" s="13"/>
      <c r="AZ308" s="13"/>
    </row>
    <row r="309" spans="1:52" x14ac:dyDescent="0.2">
      <c r="A309" s="13"/>
      <c r="B309" s="401"/>
      <c r="C309" s="20"/>
      <c r="D309" s="243"/>
      <c r="E309" s="401"/>
      <c r="F309" s="401"/>
      <c r="G309" s="401"/>
      <c r="H309" s="297"/>
      <c r="I309" s="297"/>
      <c r="N309" s="20"/>
      <c r="P309" s="56"/>
      <c r="Q309" s="56"/>
      <c r="R309" s="56"/>
      <c r="V309" s="56"/>
      <c r="W309" s="56"/>
      <c r="X309" s="56"/>
      <c r="Y309" s="771"/>
      <c r="Z309" s="771"/>
      <c r="AB309" s="119"/>
      <c r="AD309" s="20"/>
      <c r="AE309" s="245"/>
      <c r="AH309" s="119"/>
      <c r="AI309" s="13"/>
      <c r="AJ309" s="13"/>
      <c r="AK309" s="13"/>
      <c r="AL309" s="13"/>
      <c r="AM309" s="13"/>
      <c r="AN309" s="13"/>
      <c r="AO309" s="13"/>
      <c r="AP309" s="13"/>
      <c r="AQ309" s="13"/>
      <c r="AR309" s="13"/>
      <c r="AS309" s="13"/>
      <c r="AT309" s="13"/>
      <c r="AU309" s="13"/>
      <c r="AV309" s="13"/>
      <c r="AW309" s="13"/>
      <c r="AX309" s="13"/>
      <c r="AY309" s="13"/>
      <c r="AZ309" s="13"/>
    </row>
    <row r="310" spans="1:52" x14ac:dyDescent="0.2">
      <c r="A310" s="13"/>
      <c r="B310" s="401"/>
      <c r="C310" s="20"/>
      <c r="D310" s="243"/>
      <c r="E310" s="401"/>
      <c r="F310" s="401"/>
      <c r="G310" s="401"/>
      <c r="H310" s="297"/>
      <c r="I310" s="297"/>
      <c r="N310" s="20"/>
      <c r="P310" s="56"/>
      <c r="Q310" s="56"/>
      <c r="R310" s="56"/>
      <c r="V310" s="56"/>
      <c r="W310" s="56"/>
      <c r="X310" s="56"/>
      <c r="Y310" s="771"/>
      <c r="Z310" s="771"/>
      <c r="AB310" s="119"/>
      <c r="AD310" s="20"/>
      <c r="AE310" s="245"/>
      <c r="AH310" s="119"/>
      <c r="AI310" s="13"/>
      <c r="AJ310" s="13"/>
      <c r="AK310" s="13"/>
      <c r="AL310" s="13"/>
      <c r="AM310" s="13"/>
      <c r="AN310" s="13"/>
      <c r="AO310" s="13"/>
      <c r="AP310" s="13"/>
      <c r="AQ310" s="13"/>
      <c r="AR310" s="13"/>
      <c r="AS310" s="13"/>
      <c r="AT310" s="13"/>
      <c r="AU310" s="13"/>
      <c r="AV310" s="13"/>
      <c r="AW310" s="13"/>
      <c r="AX310" s="13"/>
      <c r="AY310" s="13"/>
      <c r="AZ310" s="13"/>
    </row>
    <row r="311" spans="1:52" x14ac:dyDescent="0.2">
      <c r="A311" s="13"/>
      <c r="B311" s="401"/>
      <c r="C311" s="20"/>
      <c r="D311" s="243"/>
      <c r="E311" s="401"/>
      <c r="F311" s="401"/>
      <c r="G311" s="401"/>
      <c r="H311" s="297"/>
      <c r="I311" s="297"/>
      <c r="N311" s="20"/>
      <c r="P311" s="56"/>
      <c r="Q311" s="56"/>
      <c r="R311" s="56"/>
      <c r="V311" s="56"/>
      <c r="W311" s="56"/>
      <c r="X311" s="56"/>
      <c r="Y311" s="771"/>
      <c r="Z311" s="771"/>
      <c r="AB311" s="119"/>
      <c r="AD311" s="20"/>
      <c r="AE311" s="245"/>
      <c r="AH311" s="119"/>
      <c r="AI311" s="13"/>
      <c r="AJ311" s="13"/>
      <c r="AK311" s="13"/>
      <c r="AL311" s="13"/>
      <c r="AM311" s="13"/>
      <c r="AN311" s="13"/>
      <c r="AO311" s="13"/>
      <c r="AP311" s="13"/>
      <c r="AQ311" s="13"/>
      <c r="AR311" s="13"/>
      <c r="AS311" s="13"/>
      <c r="AT311" s="13"/>
      <c r="AU311" s="13"/>
      <c r="AV311" s="13"/>
      <c r="AW311" s="13"/>
      <c r="AX311" s="13"/>
      <c r="AY311" s="13"/>
      <c r="AZ311" s="13"/>
    </row>
    <row r="312" spans="1:52" x14ac:dyDescent="0.2">
      <c r="A312" s="13"/>
      <c r="B312" s="401"/>
      <c r="C312" s="20"/>
      <c r="D312" s="243"/>
      <c r="E312" s="401"/>
      <c r="F312" s="401"/>
      <c r="G312" s="401"/>
      <c r="H312" s="297"/>
      <c r="I312" s="297"/>
      <c r="N312" s="20"/>
      <c r="P312" s="56"/>
      <c r="Q312" s="56"/>
      <c r="R312" s="56"/>
      <c r="V312" s="56"/>
      <c r="W312" s="56"/>
      <c r="X312" s="56"/>
      <c r="Y312" s="771"/>
      <c r="Z312" s="771"/>
      <c r="AB312" s="119"/>
      <c r="AD312" s="20"/>
      <c r="AE312" s="245"/>
      <c r="AH312" s="119"/>
      <c r="AI312" s="13"/>
      <c r="AJ312" s="13"/>
      <c r="AK312" s="13"/>
      <c r="AL312" s="13"/>
      <c r="AM312" s="13"/>
      <c r="AN312" s="13"/>
      <c r="AO312" s="13"/>
      <c r="AP312" s="13"/>
      <c r="AQ312" s="13"/>
      <c r="AR312" s="13"/>
      <c r="AS312" s="13"/>
      <c r="AT312" s="13"/>
      <c r="AU312" s="13"/>
      <c r="AV312" s="13"/>
      <c r="AW312" s="13"/>
      <c r="AX312" s="13"/>
      <c r="AY312" s="13"/>
      <c r="AZ312" s="13"/>
    </row>
    <row r="313" spans="1:52" x14ac:dyDescent="0.2">
      <c r="A313" s="13"/>
      <c r="B313" s="401"/>
      <c r="C313" s="20"/>
      <c r="D313" s="243"/>
      <c r="E313" s="401"/>
      <c r="F313" s="401"/>
      <c r="G313" s="401"/>
      <c r="H313" s="297"/>
      <c r="I313" s="297"/>
      <c r="N313" s="20"/>
      <c r="P313" s="56"/>
      <c r="Q313" s="56"/>
      <c r="R313" s="56"/>
      <c r="V313" s="56"/>
      <c r="W313" s="56"/>
      <c r="X313" s="56"/>
      <c r="Y313" s="771"/>
      <c r="Z313" s="771"/>
      <c r="AB313" s="119"/>
      <c r="AD313" s="20"/>
      <c r="AE313" s="245"/>
      <c r="AH313" s="119"/>
      <c r="AI313" s="13"/>
      <c r="AJ313" s="13"/>
      <c r="AK313" s="13"/>
      <c r="AL313" s="13"/>
      <c r="AM313" s="13"/>
      <c r="AN313" s="13"/>
      <c r="AO313" s="13"/>
      <c r="AP313" s="13"/>
      <c r="AQ313" s="13"/>
      <c r="AR313" s="13"/>
      <c r="AS313" s="13"/>
      <c r="AT313" s="13"/>
      <c r="AU313" s="13"/>
      <c r="AV313" s="13"/>
      <c r="AW313" s="13"/>
      <c r="AX313" s="13"/>
      <c r="AY313" s="13"/>
      <c r="AZ313" s="13"/>
    </row>
    <row r="314" spans="1:52" x14ac:dyDescent="0.2">
      <c r="A314" s="13"/>
      <c r="B314" s="401"/>
      <c r="C314" s="20"/>
      <c r="D314" s="243"/>
      <c r="E314" s="401"/>
      <c r="F314" s="401"/>
      <c r="G314" s="401"/>
      <c r="H314" s="297"/>
      <c r="I314" s="297"/>
      <c r="N314" s="20"/>
      <c r="P314" s="56"/>
      <c r="Q314" s="56"/>
      <c r="R314" s="56"/>
      <c r="V314" s="56"/>
      <c r="W314" s="56"/>
      <c r="X314" s="56"/>
      <c r="Y314" s="771"/>
      <c r="Z314" s="771"/>
      <c r="AB314" s="119"/>
      <c r="AD314" s="20"/>
      <c r="AE314" s="245"/>
      <c r="AH314" s="119"/>
      <c r="AI314" s="13"/>
      <c r="AJ314" s="13"/>
      <c r="AK314" s="13"/>
      <c r="AL314" s="13"/>
      <c r="AM314" s="13"/>
      <c r="AN314" s="13"/>
      <c r="AO314" s="13"/>
      <c r="AP314" s="13"/>
      <c r="AQ314" s="13"/>
      <c r="AR314" s="13"/>
      <c r="AS314" s="13"/>
      <c r="AT314" s="13"/>
      <c r="AU314" s="13"/>
      <c r="AV314" s="13"/>
      <c r="AW314" s="13"/>
      <c r="AX314" s="13"/>
      <c r="AY314" s="13"/>
      <c r="AZ314" s="13"/>
    </row>
    <row r="315" spans="1:52" x14ac:dyDescent="0.2">
      <c r="A315" s="13"/>
      <c r="B315" s="401"/>
      <c r="C315" s="20"/>
      <c r="D315" s="243"/>
      <c r="E315" s="401"/>
      <c r="F315" s="401"/>
      <c r="G315" s="401"/>
      <c r="H315" s="297"/>
      <c r="I315" s="297"/>
      <c r="N315" s="20"/>
      <c r="P315" s="56"/>
      <c r="Q315" s="56"/>
      <c r="R315" s="56"/>
      <c r="V315" s="56"/>
      <c r="W315" s="56"/>
      <c r="X315" s="56"/>
      <c r="Y315" s="771"/>
      <c r="Z315" s="771"/>
      <c r="AB315" s="119"/>
      <c r="AD315" s="20"/>
      <c r="AE315" s="245"/>
      <c r="AH315" s="119"/>
      <c r="AI315" s="13"/>
      <c r="AJ315" s="13"/>
      <c r="AK315" s="13"/>
      <c r="AL315" s="13"/>
      <c r="AM315" s="13"/>
      <c r="AN315" s="13"/>
      <c r="AO315" s="13"/>
      <c r="AP315" s="13"/>
      <c r="AQ315" s="13"/>
      <c r="AR315" s="13"/>
      <c r="AS315" s="13"/>
      <c r="AT315" s="13"/>
      <c r="AU315" s="13"/>
      <c r="AV315" s="13"/>
      <c r="AW315" s="13"/>
      <c r="AX315" s="13"/>
      <c r="AY315" s="13"/>
      <c r="AZ315" s="13"/>
    </row>
    <row r="316" spans="1:52" x14ac:dyDescent="0.2">
      <c r="A316" s="13"/>
      <c r="B316" s="401"/>
      <c r="C316" s="20"/>
      <c r="D316" s="243"/>
      <c r="E316" s="401"/>
      <c r="F316" s="401"/>
      <c r="G316" s="401"/>
      <c r="H316" s="297"/>
      <c r="I316" s="297"/>
      <c r="N316" s="20"/>
      <c r="P316" s="56"/>
      <c r="Q316" s="56"/>
      <c r="R316" s="56"/>
      <c r="V316" s="56"/>
      <c r="W316" s="56"/>
      <c r="X316" s="56"/>
      <c r="Y316" s="771"/>
      <c r="Z316" s="771"/>
      <c r="AB316" s="119"/>
      <c r="AD316" s="20"/>
      <c r="AE316" s="245"/>
      <c r="AH316" s="119"/>
      <c r="AI316" s="13"/>
      <c r="AJ316" s="13"/>
      <c r="AK316" s="13"/>
      <c r="AL316" s="13"/>
      <c r="AM316" s="13"/>
      <c r="AN316" s="13"/>
      <c r="AO316" s="13"/>
      <c r="AP316" s="13"/>
      <c r="AQ316" s="13"/>
      <c r="AR316" s="13"/>
      <c r="AS316" s="13"/>
      <c r="AT316" s="13"/>
      <c r="AU316" s="13"/>
      <c r="AV316" s="13"/>
      <c r="AW316" s="13"/>
      <c r="AX316" s="13"/>
      <c r="AY316" s="13"/>
      <c r="AZ316" s="13"/>
    </row>
    <row r="317" spans="1:52" x14ac:dyDescent="0.2">
      <c r="A317" s="13"/>
      <c r="B317" s="401"/>
      <c r="C317" s="20"/>
      <c r="D317" s="243"/>
      <c r="E317" s="401"/>
      <c r="F317" s="401"/>
      <c r="G317" s="401"/>
      <c r="H317" s="297"/>
      <c r="I317" s="297"/>
      <c r="N317" s="20"/>
      <c r="P317" s="56"/>
      <c r="Q317" s="56"/>
      <c r="R317" s="56"/>
      <c r="V317" s="56"/>
      <c r="W317" s="56"/>
      <c r="X317" s="56"/>
      <c r="Y317" s="771"/>
      <c r="Z317" s="771"/>
      <c r="AB317" s="119"/>
      <c r="AD317" s="20"/>
      <c r="AE317" s="245"/>
      <c r="AH317" s="119"/>
      <c r="AI317" s="13"/>
      <c r="AJ317" s="13"/>
      <c r="AK317" s="13"/>
      <c r="AL317" s="13"/>
      <c r="AM317" s="13"/>
      <c r="AN317" s="13"/>
      <c r="AO317" s="13"/>
      <c r="AP317" s="13"/>
      <c r="AQ317" s="13"/>
      <c r="AR317" s="13"/>
      <c r="AS317" s="13"/>
      <c r="AT317" s="13"/>
      <c r="AU317" s="13"/>
      <c r="AV317" s="13"/>
      <c r="AW317" s="13"/>
      <c r="AX317" s="13"/>
      <c r="AY317" s="13"/>
      <c r="AZ317" s="13"/>
    </row>
    <row r="318" spans="1:52" x14ac:dyDescent="0.2">
      <c r="A318" s="13"/>
      <c r="B318" s="401"/>
      <c r="C318" s="20"/>
      <c r="D318" s="243"/>
      <c r="E318" s="401"/>
      <c r="F318" s="401"/>
      <c r="G318" s="401"/>
      <c r="H318" s="297"/>
      <c r="I318" s="297"/>
      <c r="N318" s="20"/>
      <c r="P318" s="56"/>
      <c r="Q318" s="56"/>
      <c r="R318" s="56"/>
      <c r="V318" s="56"/>
      <c r="W318" s="56"/>
      <c r="X318" s="56"/>
      <c r="Y318" s="771"/>
      <c r="Z318" s="771"/>
      <c r="AB318" s="119"/>
      <c r="AD318" s="20"/>
      <c r="AE318" s="245"/>
      <c r="AH318" s="119"/>
      <c r="AI318" s="13"/>
      <c r="AJ318" s="13"/>
      <c r="AK318" s="13"/>
      <c r="AL318" s="13"/>
      <c r="AM318" s="13"/>
      <c r="AN318" s="13"/>
      <c r="AO318" s="13"/>
      <c r="AP318" s="13"/>
      <c r="AQ318" s="13"/>
      <c r="AR318" s="13"/>
      <c r="AS318" s="13"/>
      <c r="AT318" s="13"/>
      <c r="AU318" s="13"/>
      <c r="AV318" s="13"/>
      <c r="AW318" s="13"/>
      <c r="AX318" s="13"/>
      <c r="AY318" s="13"/>
      <c r="AZ318" s="13"/>
    </row>
    <row r="319" spans="1:52" x14ac:dyDescent="0.2">
      <c r="A319" s="13"/>
      <c r="B319" s="401"/>
      <c r="C319" s="20"/>
      <c r="D319" s="243"/>
      <c r="E319" s="401"/>
      <c r="F319" s="401"/>
      <c r="G319" s="401"/>
      <c r="H319" s="297"/>
      <c r="I319" s="297"/>
      <c r="N319" s="20"/>
      <c r="P319" s="56"/>
      <c r="Q319" s="56"/>
      <c r="R319" s="56"/>
      <c r="V319" s="56"/>
      <c r="W319" s="56"/>
      <c r="X319" s="56"/>
      <c r="Y319" s="771"/>
      <c r="Z319" s="771"/>
      <c r="AB319" s="119"/>
      <c r="AD319" s="20"/>
      <c r="AE319" s="245"/>
      <c r="AH319" s="119"/>
      <c r="AI319" s="13"/>
      <c r="AJ319" s="13"/>
      <c r="AK319" s="13"/>
      <c r="AL319" s="13"/>
      <c r="AM319" s="13"/>
      <c r="AN319" s="13"/>
      <c r="AO319" s="13"/>
      <c r="AP319" s="13"/>
      <c r="AQ319" s="13"/>
      <c r="AR319" s="13"/>
      <c r="AS319" s="13"/>
      <c r="AT319" s="13"/>
      <c r="AU319" s="13"/>
      <c r="AV319" s="13"/>
      <c r="AW319" s="13"/>
      <c r="AX319" s="13"/>
      <c r="AY319" s="13"/>
      <c r="AZ319" s="13"/>
    </row>
    <row r="320" spans="1:52" x14ac:dyDescent="0.2">
      <c r="A320" s="13"/>
      <c r="B320" s="401"/>
      <c r="C320" s="20"/>
      <c r="D320" s="243"/>
      <c r="E320" s="401"/>
      <c r="F320" s="401"/>
      <c r="G320" s="401"/>
      <c r="H320" s="297"/>
      <c r="I320" s="297"/>
      <c r="N320" s="20"/>
      <c r="P320" s="56"/>
      <c r="Q320" s="56"/>
      <c r="R320" s="56"/>
      <c r="V320" s="56"/>
      <c r="W320" s="56"/>
      <c r="X320" s="56"/>
      <c r="Y320" s="771"/>
      <c r="Z320" s="771"/>
      <c r="AB320" s="119"/>
      <c r="AD320" s="20"/>
      <c r="AE320" s="245"/>
      <c r="AH320" s="119"/>
      <c r="AI320" s="13"/>
      <c r="AJ320" s="13"/>
      <c r="AK320" s="13"/>
      <c r="AL320" s="13"/>
      <c r="AM320" s="13"/>
      <c r="AN320" s="13"/>
      <c r="AO320" s="13"/>
      <c r="AP320" s="13"/>
      <c r="AQ320" s="13"/>
      <c r="AR320" s="13"/>
      <c r="AS320" s="13"/>
      <c r="AT320" s="13"/>
      <c r="AU320" s="13"/>
      <c r="AV320" s="13"/>
      <c r="AW320" s="13"/>
      <c r="AX320" s="13"/>
      <c r="AY320" s="13"/>
      <c r="AZ320" s="13"/>
    </row>
    <row r="321" spans="1:52" x14ac:dyDescent="0.2">
      <c r="A321" s="13"/>
      <c r="B321" s="401"/>
      <c r="C321" s="20"/>
      <c r="D321" s="243"/>
      <c r="E321" s="401"/>
      <c r="F321" s="401"/>
      <c r="G321" s="401"/>
      <c r="H321" s="297"/>
      <c r="I321" s="297"/>
      <c r="N321" s="20"/>
      <c r="P321" s="56"/>
      <c r="Q321" s="56"/>
      <c r="R321" s="56"/>
      <c r="V321" s="56"/>
      <c r="W321" s="56"/>
      <c r="X321" s="56"/>
      <c r="Y321" s="771"/>
      <c r="Z321" s="771"/>
      <c r="AB321" s="119"/>
      <c r="AD321" s="20"/>
      <c r="AE321" s="245"/>
      <c r="AH321" s="119"/>
      <c r="AI321" s="13"/>
      <c r="AJ321" s="13"/>
      <c r="AK321" s="13"/>
      <c r="AL321" s="13"/>
      <c r="AM321" s="13"/>
      <c r="AN321" s="13"/>
      <c r="AO321" s="13"/>
      <c r="AP321" s="13"/>
      <c r="AQ321" s="13"/>
      <c r="AR321" s="13"/>
      <c r="AS321" s="13"/>
      <c r="AT321" s="13"/>
      <c r="AU321" s="13"/>
      <c r="AV321" s="13"/>
      <c r="AW321" s="13"/>
      <c r="AX321" s="13"/>
      <c r="AY321" s="13"/>
      <c r="AZ321" s="13"/>
    </row>
    <row r="322" spans="1:52" x14ac:dyDescent="0.2">
      <c r="A322" s="13"/>
      <c r="B322" s="401"/>
      <c r="C322" s="20"/>
      <c r="D322" s="243"/>
      <c r="E322" s="401"/>
      <c r="F322" s="401"/>
      <c r="G322" s="401"/>
      <c r="H322" s="297"/>
      <c r="I322" s="297"/>
      <c r="N322" s="20"/>
      <c r="P322" s="56"/>
      <c r="Q322" s="56"/>
      <c r="R322" s="56"/>
      <c r="V322" s="56"/>
      <c r="W322" s="56"/>
      <c r="X322" s="56"/>
      <c r="Y322" s="771"/>
      <c r="Z322" s="771"/>
      <c r="AB322" s="119"/>
      <c r="AD322" s="20"/>
      <c r="AE322" s="245"/>
      <c r="AH322" s="119"/>
      <c r="AI322" s="13"/>
      <c r="AJ322" s="13"/>
      <c r="AK322" s="13"/>
      <c r="AL322" s="13"/>
      <c r="AM322" s="13"/>
      <c r="AN322" s="13"/>
      <c r="AO322" s="13"/>
      <c r="AP322" s="13"/>
      <c r="AQ322" s="13"/>
      <c r="AR322" s="13"/>
      <c r="AS322" s="13"/>
      <c r="AT322" s="13"/>
      <c r="AU322" s="13"/>
      <c r="AV322" s="13"/>
      <c r="AW322" s="13"/>
      <c r="AX322" s="13"/>
      <c r="AY322" s="13"/>
      <c r="AZ322" s="13"/>
    </row>
    <row r="323" spans="1:52" x14ac:dyDescent="0.2">
      <c r="A323" s="13"/>
      <c r="B323" s="401"/>
      <c r="C323" s="20"/>
      <c r="D323" s="243"/>
      <c r="E323" s="401"/>
      <c r="F323" s="401"/>
      <c r="G323" s="401"/>
      <c r="H323" s="297"/>
      <c r="I323" s="297"/>
      <c r="N323" s="20"/>
      <c r="P323" s="56"/>
      <c r="Q323" s="56"/>
      <c r="R323" s="56"/>
      <c r="V323" s="56"/>
      <c r="W323" s="56"/>
      <c r="X323" s="56"/>
      <c r="Y323" s="771"/>
      <c r="Z323" s="771"/>
      <c r="AB323" s="119"/>
      <c r="AD323" s="20"/>
      <c r="AE323" s="245"/>
      <c r="AH323" s="119"/>
      <c r="AI323" s="13"/>
      <c r="AJ323" s="13"/>
      <c r="AK323" s="13"/>
      <c r="AL323" s="13"/>
      <c r="AM323" s="13"/>
      <c r="AN323" s="13"/>
      <c r="AO323" s="13"/>
      <c r="AP323" s="13"/>
      <c r="AQ323" s="13"/>
      <c r="AR323" s="13"/>
      <c r="AS323" s="13"/>
      <c r="AT323" s="13"/>
      <c r="AU323" s="13"/>
      <c r="AV323" s="13"/>
      <c r="AW323" s="13"/>
      <c r="AX323" s="13"/>
      <c r="AY323" s="13"/>
      <c r="AZ323" s="13"/>
    </row>
    <row r="324" spans="1:52" x14ac:dyDescent="0.2">
      <c r="A324" s="13"/>
      <c r="B324" s="401"/>
      <c r="C324" s="20"/>
      <c r="D324" s="243"/>
      <c r="E324" s="401"/>
      <c r="F324" s="401"/>
      <c r="G324" s="401"/>
      <c r="H324" s="297"/>
      <c r="I324" s="297"/>
      <c r="N324" s="20"/>
      <c r="P324" s="56"/>
      <c r="Q324" s="56"/>
      <c r="R324" s="56"/>
      <c r="V324" s="56"/>
      <c r="W324" s="56"/>
      <c r="X324" s="56"/>
      <c r="Y324" s="771"/>
      <c r="Z324" s="771"/>
      <c r="AB324" s="119"/>
      <c r="AD324" s="20"/>
      <c r="AE324" s="245"/>
      <c r="AH324" s="119"/>
      <c r="AI324" s="13"/>
      <c r="AJ324" s="13"/>
      <c r="AK324" s="13"/>
      <c r="AL324" s="13"/>
      <c r="AM324" s="13"/>
      <c r="AN324" s="13"/>
      <c r="AO324" s="13"/>
      <c r="AP324" s="13"/>
      <c r="AQ324" s="13"/>
      <c r="AR324" s="13"/>
      <c r="AS324" s="13"/>
      <c r="AT324" s="13"/>
      <c r="AU324" s="13"/>
      <c r="AV324" s="13"/>
      <c r="AW324" s="13"/>
      <c r="AX324" s="13"/>
      <c r="AY324" s="13"/>
      <c r="AZ324" s="13"/>
    </row>
    <row r="325" spans="1:52" x14ac:dyDescent="0.2">
      <c r="A325" s="13"/>
      <c r="B325" s="401"/>
      <c r="C325" s="20"/>
      <c r="D325" s="243"/>
      <c r="E325" s="401"/>
      <c r="F325" s="401"/>
      <c r="G325" s="401"/>
      <c r="H325" s="297"/>
      <c r="I325" s="297"/>
      <c r="N325" s="20"/>
      <c r="P325" s="56"/>
      <c r="Q325" s="56"/>
      <c r="R325" s="56"/>
      <c r="V325" s="56"/>
      <c r="W325" s="56"/>
      <c r="X325" s="56"/>
      <c r="Y325" s="771"/>
      <c r="Z325" s="771"/>
      <c r="AB325" s="119"/>
      <c r="AD325" s="20"/>
      <c r="AE325" s="245"/>
      <c r="AH325" s="119"/>
      <c r="AI325" s="13"/>
      <c r="AJ325" s="13"/>
      <c r="AK325" s="13"/>
      <c r="AL325" s="13"/>
      <c r="AM325" s="13"/>
      <c r="AN325" s="13"/>
      <c r="AO325" s="13"/>
      <c r="AP325" s="13"/>
      <c r="AQ325" s="13"/>
      <c r="AR325" s="13"/>
      <c r="AS325" s="13"/>
      <c r="AT325" s="13"/>
      <c r="AU325" s="13"/>
      <c r="AV325" s="13"/>
      <c r="AW325" s="13"/>
      <c r="AX325" s="13"/>
      <c r="AY325" s="13"/>
      <c r="AZ325" s="13"/>
    </row>
    <row r="326" spans="1:52" x14ac:dyDescent="0.2">
      <c r="A326" s="13"/>
      <c r="B326" s="401"/>
      <c r="C326" s="20"/>
      <c r="D326" s="243"/>
      <c r="E326" s="401"/>
      <c r="F326" s="401"/>
      <c r="G326" s="401"/>
      <c r="H326" s="297"/>
      <c r="I326" s="297"/>
      <c r="N326" s="20"/>
      <c r="P326" s="56"/>
      <c r="Q326" s="56"/>
      <c r="R326" s="56"/>
      <c r="V326" s="56"/>
      <c r="W326" s="56"/>
      <c r="X326" s="56"/>
      <c r="Y326" s="771"/>
      <c r="Z326" s="771"/>
      <c r="AB326" s="119"/>
      <c r="AD326" s="20"/>
      <c r="AE326" s="245"/>
      <c r="AH326" s="119"/>
      <c r="AI326" s="13"/>
      <c r="AJ326" s="13"/>
      <c r="AK326" s="13"/>
      <c r="AL326" s="13"/>
      <c r="AM326" s="13"/>
      <c r="AN326" s="13"/>
      <c r="AO326" s="13"/>
      <c r="AP326" s="13"/>
      <c r="AQ326" s="13"/>
      <c r="AR326" s="13"/>
      <c r="AS326" s="13"/>
      <c r="AT326" s="13"/>
      <c r="AU326" s="13"/>
      <c r="AV326" s="13"/>
      <c r="AW326" s="13"/>
      <c r="AX326" s="13"/>
      <c r="AY326" s="13"/>
      <c r="AZ326" s="13"/>
    </row>
    <row r="327" spans="1:52" x14ac:dyDescent="0.2">
      <c r="A327" s="13"/>
      <c r="B327" s="401"/>
      <c r="C327" s="20"/>
      <c r="D327" s="243"/>
      <c r="E327" s="401"/>
      <c r="F327" s="401"/>
      <c r="G327" s="401"/>
      <c r="H327" s="297"/>
      <c r="I327" s="297"/>
      <c r="N327" s="20"/>
      <c r="P327" s="56"/>
      <c r="Q327" s="56"/>
      <c r="R327" s="56"/>
      <c r="V327" s="56"/>
      <c r="W327" s="56"/>
      <c r="X327" s="56"/>
      <c r="Y327" s="771"/>
      <c r="Z327" s="771"/>
      <c r="AB327" s="119"/>
      <c r="AD327" s="20"/>
      <c r="AE327" s="245"/>
      <c r="AH327" s="119"/>
      <c r="AI327" s="13"/>
      <c r="AJ327" s="13"/>
      <c r="AK327" s="13"/>
      <c r="AL327" s="13"/>
      <c r="AM327" s="13"/>
      <c r="AN327" s="13"/>
      <c r="AO327" s="13"/>
      <c r="AP327" s="13"/>
      <c r="AQ327" s="13"/>
      <c r="AR327" s="13"/>
      <c r="AS327" s="13"/>
      <c r="AT327" s="13"/>
      <c r="AU327" s="13"/>
      <c r="AV327" s="13"/>
      <c r="AW327" s="13"/>
      <c r="AX327" s="13"/>
      <c r="AY327" s="13"/>
      <c r="AZ327" s="13"/>
    </row>
    <row r="328" spans="1:52" x14ac:dyDescent="0.2">
      <c r="A328" s="13"/>
      <c r="B328" s="401"/>
      <c r="C328" s="20"/>
      <c r="D328" s="243"/>
      <c r="E328" s="401"/>
      <c r="F328" s="401"/>
      <c r="G328" s="401"/>
      <c r="H328" s="297"/>
      <c r="I328" s="297"/>
      <c r="N328" s="20"/>
      <c r="P328" s="56"/>
      <c r="Q328" s="56"/>
      <c r="R328" s="56"/>
      <c r="V328" s="56"/>
      <c r="W328" s="56"/>
      <c r="X328" s="56"/>
      <c r="Y328" s="771"/>
      <c r="Z328" s="771"/>
      <c r="AB328" s="119"/>
      <c r="AD328" s="20"/>
      <c r="AE328" s="245"/>
      <c r="AH328" s="119"/>
      <c r="AI328" s="13"/>
      <c r="AJ328" s="13"/>
      <c r="AK328" s="13"/>
      <c r="AL328" s="13"/>
      <c r="AM328" s="13"/>
      <c r="AN328" s="13"/>
      <c r="AO328" s="13"/>
      <c r="AP328" s="13"/>
      <c r="AQ328" s="13"/>
      <c r="AR328" s="13"/>
      <c r="AS328" s="13"/>
      <c r="AT328" s="13"/>
      <c r="AU328" s="13"/>
      <c r="AV328" s="13"/>
      <c r="AW328" s="13"/>
      <c r="AX328" s="13"/>
      <c r="AY328" s="13"/>
      <c r="AZ328" s="13"/>
    </row>
    <row r="329" spans="1:52" x14ac:dyDescent="0.2">
      <c r="A329" s="13"/>
      <c r="B329" s="401"/>
      <c r="C329" s="20"/>
      <c r="D329" s="243"/>
      <c r="E329" s="401"/>
      <c r="F329" s="401"/>
      <c r="G329" s="401"/>
      <c r="H329" s="297"/>
      <c r="I329" s="297"/>
      <c r="N329" s="20"/>
      <c r="P329" s="56"/>
      <c r="Q329" s="56"/>
      <c r="R329" s="56"/>
      <c r="V329" s="56"/>
      <c r="W329" s="56"/>
      <c r="X329" s="56"/>
      <c r="Y329" s="771"/>
      <c r="Z329" s="771"/>
      <c r="AB329" s="119"/>
      <c r="AD329" s="20"/>
      <c r="AE329" s="245"/>
      <c r="AH329" s="119"/>
      <c r="AI329" s="13"/>
      <c r="AJ329" s="13"/>
      <c r="AK329" s="13"/>
      <c r="AL329" s="13"/>
      <c r="AM329" s="13"/>
      <c r="AN329" s="13"/>
      <c r="AO329" s="13"/>
      <c r="AP329" s="13"/>
      <c r="AQ329" s="13"/>
      <c r="AR329" s="13"/>
      <c r="AS329" s="13"/>
      <c r="AT329" s="13"/>
      <c r="AU329" s="13"/>
      <c r="AV329" s="13"/>
      <c r="AW329" s="13"/>
      <c r="AX329" s="13"/>
      <c r="AY329" s="13"/>
      <c r="AZ329" s="13"/>
    </row>
    <row r="330" spans="1:52" x14ac:dyDescent="0.2">
      <c r="A330" s="13"/>
      <c r="B330" s="401"/>
      <c r="C330" s="20"/>
      <c r="D330" s="243"/>
      <c r="E330" s="401"/>
      <c r="F330" s="401"/>
      <c r="G330" s="401"/>
      <c r="H330" s="297"/>
      <c r="I330" s="297"/>
      <c r="N330" s="20"/>
      <c r="P330" s="56"/>
      <c r="Q330" s="56"/>
      <c r="R330" s="56"/>
      <c r="V330" s="56"/>
      <c r="W330" s="56"/>
      <c r="X330" s="56"/>
      <c r="Y330" s="771"/>
      <c r="Z330" s="771"/>
      <c r="AB330" s="119"/>
      <c r="AD330" s="20"/>
      <c r="AE330" s="245"/>
      <c r="AH330" s="119"/>
      <c r="AI330" s="13"/>
      <c r="AJ330" s="13"/>
      <c r="AK330" s="13"/>
      <c r="AL330" s="13"/>
      <c r="AM330" s="13"/>
      <c r="AN330" s="13"/>
      <c r="AO330" s="13"/>
      <c r="AP330" s="13"/>
      <c r="AQ330" s="13"/>
      <c r="AR330" s="13"/>
      <c r="AS330" s="13"/>
      <c r="AT330" s="13"/>
      <c r="AU330" s="13"/>
      <c r="AV330" s="13"/>
      <c r="AW330" s="13"/>
      <c r="AX330" s="13"/>
      <c r="AY330" s="13"/>
      <c r="AZ330" s="13"/>
    </row>
    <row r="331" spans="1:52" x14ac:dyDescent="0.2">
      <c r="A331" s="13"/>
      <c r="B331" s="401"/>
      <c r="C331" s="20"/>
      <c r="D331" s="243"/>
      <c r="E331" s="401"/>
      <c r="F331" s="401"/>
      <c r="G331" s="401"/>
      <c r="H331" s="297"/>
      <c r="I331" s="297"/>
      <c r="N331" s="20"/>
      <c r="P331" s="56"/>
      <c r="Q331" s="56"/>
      <c r="R331" s="56"/>
      <c r="V331" s="56"/>
      <c r="W331" s="56"/>
      <c r="X331" s="56"/>
      <c r="Y331" s="771"/>
      <c r="Z331" s="771"/>
      <c r="AB331" s="119"/>
      <c r="AD331" s="20"/>
      <c r="AE331" s="245"/>
      <c r="AH331" s="119"/>
      <c r="AI331" s="13"/>
      <c r="AJ331" s="13"/>
      <c r="AK331" s="13"/>
      <c r="AL331" s="13"/>
      <c r="AM331" s="13"/>
      <c r="AN331" s="13"/>
      <c r="AO331" s="13"/>
      <c r="AP331" s="13"/>
      <c r="AQ331" s="13"/>
      <c r="AR331" s="13"/>
      <c r="AS331" s="13"/>
      <c r="AT331" s="13"/>
      <c r="AU331" s="13"/>
      <c r="AV331" s="13"/>
      <c r="AW331" s="13"/>
      <c r="AX331" s="13"/>
      <c r="AY331" s="13"/>
      <c r="AZ331" s="13"/>
    </row>
    <row r="332" spans="1:52" x14ac:dyDescent="0.2">
      <c r="A332" s="13"/>
      <c r="B332" s="401"/>
      <c r="C332" s="20"/>
      <c r="D332" s="243"/>
      <c r="E332" s="401"/>
      <c r="F332" s="401"/>
      <c r="G332" s="401"/>
      <c r="H332" s="297"/>
      <c r="I332" s="297"/>
      <c r="N332" s="20"/>
      <c r="P332" s="56"/>
      <c r="Q332" s="56"/>
      <c r="R332" s="56"/>
      <c r="V332" s="56"/>
      <c r="W332" s="56"/>
      <c r="X332" s="56"/>
      <c r="Y332" s="771"/>
      <c r="Z332" s="771"/>
      <c r="AB332" s="119"/>
      <c r="AD332" s="20"/>
      <c r="AE332" s="245"/>
      <c r="AH332" s="119"/>
      <c r="AI332" s="13"/>
      <c r="AJ332" s="13"/>
      <c r="AK332" s="13"/>
      <c r="AL332" s="13"/>
      <c r="AM332" s="13"/>
      <c r="AN332" s="13"/>
      <c r="AO332" s="13"/>
      <c r="AP332" s="13"/>
      <c r="AQ332" s="13"/>
      <c r="AR332" s="13"/>
      <c r="AS332" s="13"/>
      <c r="AT332" s="13"/>
      <c r="AU332" s="13"/>
      <c r="AV332" s="13"/>
      <c r="AW332" s="13"/>
      <c r="AX332" s="13"/>
      <c r="AY332" s="13"/>
      <c r="AZ332" s="13"/>
    </row>
    <row r="333" spans="1:52" x14ac:dyDescent="0.2">
      <c r="A333" s="13"/>
      <c r="B333" s="401"/>
      <c r="C333" s="20"/>
      <c r="D333" s="243"/>
      <c r="E333" s="401"/>
      <c r="F333" s="401"/>
      <c r="G333" s="401"/>
      <c r="H333" s="297"/>
      <c r="I333" s="297"/>
      <c r="N333" s="20"/>
      <c r="P333" s="56"/>
      <c r="Q333" s="56"/>
      <c r="R333" s="56"/>
      <c r="V333" s="56"/>
      <c r="W333" s="56"/>
      <c r="X333" s="56"/>
      <c r="Y333" s="771"/>
      <c r="Z333" s="771"/>
      <c r="AB333" s="119"/>
      <c r="AD333" s="20"/>
      <c r="AE333" s="245"/>
      <c r="AH333" s="119"/>
      <c r="AI333" s="13"/>
      <c r="AJ333" s="13"/>
      <c r="AK333" s="13"/>
      <c r="AL333" s="13"/>
      <c r="AM333" s="13"/>
      <c r="AN333" s="13"/>
      <c r="AO333" s="13"/>
      <c r="AP333" s="13"/>
      <c r="AQ333" s="13"/>
      <c r="AR333" s="13"/>
      <c r="AS333" s="13"/>
      <c r="AT333" s="13"/>
      <c r="AU333" s="13"/>
      <c r="AV333" s="13"/>
      <c r="AW333" s="13"/>
      <c r="AX333" s="13"/>
      <c r="AY333" s="13"/>
      <c r="AZ333" s="13"/>
    </row>
    <row r="334" spans="1:52" x14ac:dyDescent="0.2">
      <c r="A334" s="13"/>
      <c r="B334" s="401"/>
      <c r="C334" s="20"/>
      <c r="D334" s="243"/>
      <c r="E334" s="401"/>
      <c r="F334" s="401"/>
      <c r="G334" s="401"/>
      <c r="H334" s="297"/>
      <c r="I334" s="297"/>
      <c r="N334" s="20"/>
      <c r="P334" s="56"/>
      <c r="Q334" s="56"/>
      <c r="R334" s="56"/>
      <c r="V334" s="56"/>
      <c r="W334" s="56"/>
      <c r="X334" s="56"/>
      <c r="Y334" s="771"/>
      <c r="Z334" s="771"/>
      <c r="AB334" s="119"/>
      <c r="AD334" s="20"/>
      <c r="AE334" s="245"/>
      <c r="AH334" s="119"/>
      <c r="AI334" s="13"/>
      <c r="AJ334" s="13"/>
      <c r="AK334" s="13"/>
      <c r="AL334" s="13"/>
      <c r="AM334" s="13"/>
      <c r="AN334" s="13"/>
      <c r="AO334" s="13"/>
      <c r="AP334" s="13"/>
      <c r="AQ334" s="13"/>
      <c r="AR334" s="13"/>
      <c r="AS334" s="13"/>
      <c r="AT334" s="13"/>
      <c r="AU334" s="13"/>
      <c r="AV334" s="13"/>
      <c r="AW334" s="13"/>
      <c r="AX334" s="13"/>
      <c r="AY334" s="13"/>
      <c r="AZ334" s="13"/>
    </row>
    <row r="335" spans="1:52" x14ac:dyDescent="0.2">
      <c r="A335" s="13"/>
      <c r="B335" s="401"/>
      <c r="C335" s="20"/>
      <c r="D335" s="243"/>
      <c r="E335" s="401"/>
      <c r="F335" s="401"/>
      <c r="G335" s="401"/>
      <c r="H335" s="297"/>
      <c r="I335" s="297"/>
      <c r="N335" s="20"/>
      <c r="P335" s="56"/>
      <c r="Q335" s="56"/>
      <c r="R335" s="56"/>
      <c r="V335" s="56"/>
      <c r="W335" s="56"/>
      <c r="X335" s="56"/>
      <c r="Y335" s="771"/>
      <c r="Z335" s="771"/>
      <c r="AB335" s="119"/>
      <c r="AD335" s="20"/>
      <c r="AE335" s="245"/>
      <c r="AH335" s="119"/>
      <c r="AI335" s="13"/>
      <c r="AJ335" s="13"/>
      <c r="AK335" s="13"/>
      <c r="AL335" s="13"/>
      <c r="AM335" s="13"/>
      <c r="AN335" s="13"/>
      <c r="AO335" s="13"/>
      <c r="AP335" s="13"/>
      <c r="AQ335" s="13"/>
      <c r="AR335" s="13"/>
      <c r="AS335" s="13"/>
      <c r="AT335" s="13"/>
      <c r="AU335" s="13"/>
      <c r="AV335" s="13"/>
      <c r="AW335" s="13"/>
      <c r="AX335" s="13"/>
      <c r="AY335" s="13"/>
      <c r="AZ335" s="13"/>
    </row>
    <row r="336" spans="1:52" x14ac:dyDescent="0.2">
      <c r="A336" s="13"/>
      <c r="B336" s="401"/>
      <c r="C336" s="20"/>
      <c r="D336" s="243"/>
      <c r="E336" s="401"/>
      <c r="F336" s="401"/>
      <c r="G336" s="401"/>
      <c r="H336" s="297"/>
      <c r="I336" s="297"/>
      <c r="N336" s="20"/>
      <c r="P336" s="56"/>
      <c r="Q336" s="56"/>
      <c r="R336" s="56"/>
      <c r="V336" s="56"/>
      <c r="W336" s="56"/>
      <c r="X336" s="56"/>
      <c r="Y336" s="771"/>
      <c r="Z336" s="771"/>
      <c r="AB336" s="119"/>
      <c r="AD336" s="20"/>
      <c r="AE336" s="245"/>
      <c r="AH336" s="119"/>
      <c r="AI336" s="13"/>
      <c r="AJ336" s="13"/>
      <c r="AK336" s="13"/>
      <c r="AL336" s="13"/>
      <c r="AM336" s="13"/>
      <c r="AN336" s="13"/>
      <c r="AO336" s="13"/>
      <c r="AP336" s="13"/>
      <c r="AQ336" s="13"/>
      <c r="AR336" s="13"/>
      <c r="AS336" s="13"/>
      <c r="AT336" s="13"/>
      <c r="AU336" s="13"/>
      <c r="AV336" s="13"/>
      <c r="AW336" s="13"/>
      <c r="AX336" s="13"/>
      <c r="AY336" s="13"/>
      <c r="AZ336" s="13"/>
    </row>
    <row r="337" spans="1:52" x14ac:dyDescent="0.2">
      <c r="A337" s="13"/>
      <c r="B337" s="401"/>
      <c r="C337" s="20"/>
      <c r="D337" s="243"/>
      <c r="E337" s="401"/>
      <c r="F337" s="401"/>
      <c r="G337" s="401"/>
      <c r="H337" s="297"/>
      <c r="I337" s="297"/>
      <c r="N337" s="20"/>
      <c r="P337" s="56"/>
      <c r="Q337" s="56"/>
      <c r="R337" s="56"/>
      <c r="V337" s="56"/>
      <c r="W337" s="56"/>
      <c r="X337" s="56"/>
      <c r="Y337" s="771"/>
      <c r="Z337" s="771"/>
      <c r="AB337" s="119"/>
      <c r="AD337" s="20"/>
      <c r="AE337" s="245"/>
      <c r="AH337" s="119"/>
      <c r="AI337" s="13"/>
      <c r="AJ337" s="13"/>
      <c r="AK337" s="13"/>
      <c r="AL337" s="13"/>
      <c r="AM337" s="13"/>
      <c r="AN337" s="13"/>
      <c r="AO337" s="13"/>
      <c r="AP337" s="13"/>
      <c r="AQ337" s="13"/>
      <c r="AR337" s="13"/>
      <c r="AS337" s="13"/>
      <c r="AT337" s="13"/>
      <c r="AU337" s="13"/>
      <c r="AV337" s="13"/>
      <c r="AW337" s="13"/>
      <c r="AX337" s="13"/>
      <c r="AY337" s="13"/>
      <c r="AZ337" s="13"/>
    </row>
    <row r="338" spans="1:52" x14ac:dyDescent="0.2">
      <c r="A338" s="13"/>
      <c r="B338" s="401"/>
      <c r="C338" s="20"/>
      <c r="D338" s="243"/>
      <c r="E338" s="401"/>
      <c r="F338" s="401"/>
      <c r="G338" s="401"/>
      <c r="H338" s="297"/>
      <c r="I338" s="297"/>
      <c r="N338" s="20"/>
      <c r="P338" s="56"/>
      <c r="Q338" s="56"/>
      <c r="R338" s="56"/>
      <c r="V338" s="56"/>
      <c r="W338" s="56"/>
      <c r="X338" s="56"/>
      <c r="Y338" s="771"/>
      <c r="Z338" s="771"/>
      <c r="AB338" s="119"/>
      <c r="AD338" s="20"/>
      <c r="AE338" s="245"/>
      <c r="AH338" s="119"/>
      <c r="AI338" s="13"/>
      <c r="AJ338" s="13"/>
      <c r="AK338" s="13"/>
      <c r="AL338" s="13"/>
      <c r="AM338" s="13"/>
      <c r="AN338" s="13"/>
      <c r="AO338" s="13"/>
      <c r="AP338" s="13"/>
      <c r="AQ338" s="13"/>
      <c r="AR338" s="13"/>
      <c r="AS338" s="13"/>
      <c r="AT338" s="13"/>
      <c r="AU338" s="13"/>
      <c r="AV338" s="13"/>
      <c r="AW338" s="13"/>
      <c r="AX338" s="13"/>
      <c r="AY338" s="13"/>
      <c r="AZ338" s="13"/>
    </row>
    <row r="339" spans="1:52" x14ac:dyDescent="0.2">
      <c r="A339" s="13"/>
      <c r="B339" s="401"/>
      <c r="C339" s="20"/>
      <c r="D339" s="243"/>
      <c r="E339" s="401"/>
      <c r="F339" s="401"/>
      <c r="G339" s="401"/>
      <c r="H339" s="297"/>
      <c r="I339" s="297"/>
      <c r="N339" s="20"/>
      <c r="P339" s="56"/>
      <c r="Q339" s="56"/>
      <c r="R339" s="56"/>
      <c r="V339" s="56"/>
      <c r="W339" s="56"/>
      <c r="X339" s="56"/>
      <c r="Y339" s="771"/>
      <c r="Z339" s="771"/>
      <c r="AB339" s="119"/>
      <c r="AD339" s="20"/>
      <c r="AE339" s="245"/>
      <c r="AH339" s="119"/>
      <c r="AI339" s="13"/>
      <c r="AJ339" s="13"/>
      <c r="AK339" s="13"/>
      <c r="AL339" s="13"/>
      <c r="AM339" s="13"/>
      <c r="AN339" s="13"/>
      <c r="AO339" s="13"/>
      <c r="AP339" s="13"/>
      <c r="AQ339" s="13"/>
      <c r="AR339" s="13"/>
      <c r="AS339" s="13"/>
      <c r="AT339" s="13"/>
      <c r="AU339" s="13"/>
      <c r="AV339" s="13"/>
      <c r="AW339" s="13"/>
      <c r="AX339" s="13"/>
      <c r="AY339" s="13"/>
      <c r="AZ339" s="13"/>
    </row>
    <row r="340" spans="1:52" x14ac:dyDescent="0.2">
      <c r="A340" s="13"/>
      <c r="B340" s="401"/>
      <c r="C340" s="20"/>
      <c r="D340" s="243"/>
      <c r="E340" s="401"/>
      <c r="F340" s="401"/>
      <c r="G340" s="401"/>
      <c r="H340" s="297"/>
      <c r="I340" s="297"/>
      <c r="N340" s="20"/>
      <c r="P340" s="56"/>
      <c r="Q340" s="56"/>
      <c r="R340" s="56"/>
      <c r="V340" s="56"/>
      <c r="W340" s="56"/>
      <c r="X340" s="56"/>
      <c r="Y340" s="771"/>
      <c r="Z340" s="771"/>
      <c r="AB340" s="119"/>
      <c r="AD340" s="20"/>
      <c r="AE340" s="245"/>
      <c r="AH340" s="119"/>
      <c r="AI340" s="13"/>
      <c r="AJ340" s="13"/>
      <c r="AK340" s="13"/>
      <c r="AL340" s="13"/>
      <c r="AM340" s="13"/>
      <c r="AN340" s="13"/>
      <c r="AO340" s="13"/>
      <c r="AP340" s="13"/>
      <c r="AQ340" s="13"/>
      <c r="AR340" s="13"/>
      <c r="AS340" s="13"/>
      <c r="AT340" s="13"/>
      <c r="AU340" s="13"/>
      <c r="AV340" s="13"/>
      <c r="AW340" s="13"/>
      <c r="AX340" s="13"/>
      <c r="AY340" s="13"/>
      <c r="AZ340" s="13"/>
    </row>
    <row r="341" spans="1:52" x14ac:dyDescent="0.2">
      <c r="A341" s="13"/>
      <c r="B341" s="401"/>
      <c r="C341" s="20"/>
      <c r="D341" s="243"/>
      <c r="E341" s="401"/>
      <c r="F341" s="401"/>
      <c r="G341" s="401"/>
      <c r="H341" s="297"/>
      <c r="I341" s="297"/>
      <c r="N341" s="20"/>
      <c r="P341" s="56"/>
      <c r="Q341" s="56"/>
      <c r="R341" s="56"/>
      <c r="V341" s="56"/>
      <c r="W341" s="56"/>
      <c r="X341" s="56"/>
      <c r="Y341" s="771"/>
      <c r="Z341" s="771"/>
      <c r="AB341" s="119"/>
      <c r="AD341" s="20"/>
      <c r="AE341" s="245"/>
      <c r="AH341" s="119"/>
      <c r="AI341" s="13"/>
      <c r="AJ341" s="13"/>
      <c r="AK341" s="13"/>
      <c r="AL341" s="13"/>
      <c r="AM341" s="13"/>
      <c r="AN341" s="13"/>
      <c r="AO341" s="13"/>
      <c r="AP341" s="13"/>
      <c r="AQ341" s="13"/>
      <c r="AR341" s="13"/>
      <c r="AS341" s="13"/>
      <c r="AT341" s="13"/>
      <c r="AU341" s="13"/>
      <c r="AV341" s="13"/>
      <c r="AW341" s="13"/>
      <c r="AX341" s="13"/>
      <c r="AY341" s="13"/>
      <c r="AZ341" s="13"/>
    </row>
    <row r="342" spans="1:52" x14ac:dyDescent="0.2">
      <c r="A342" s="13"/>
      <c r="B342" s="401"/>
      <c r="C342" s="20"/>
      <c r="D342" s="243"/>
      <c r="E342" s="401"/>
      <c r="F342" s="401"/>
      <c r="G342" s="401"/>
      <c r="H342" s="297"/>
      <c r="I342" s="297"/>
      <c r="N342" s="20"/>
      <c r="P342" s="56"/>
      <c r="Q342" s="56"/>
      <c r="R342" s="56"/>
      <c r="V342" s="56"/>
      <c r="W342" s="56"/>
      <c r="X342" s="56"/>
      <c r="Y342" s="771"/>
      <c r="Z342" s="771"/>
      <c r="AB342" s="119"/>
      <c r="AD342" s="20"/>
      <c r="AE342" s="245"/>
      <c r="AH342" s="119"/>
      <c r="AI342" s="13"/>
      <c r="AJ342" s="13"/>
      <c r="AK342" s="13"/>
      <c r="AL342" s="13"/>
      <c r="AM342" s="13"/>
      <c r="AN342" s="13"/>
      <c r="AO342" s="13"/>
      <c r="AP342" s="13"/>
      <c r="AQ342" s="13"/>
      <c r="AR342" s="13"/>
      <c r="AS342" s="13"/>
      <c r="AT342" s="13"/>
      <c r="AU342" s="13"/>
      <c r="AV342" s="13"/>
      <c r="AW342" s="13"/>
      <c r="AX342" s="13"/>
      <c r="AY342" s="13"/>
      <c r="AZ342" s="13"/>
    </row>
    <row r="343" spans="1:52" x14ac:dyDescent="0.2">
      <c r="A343" s="13"/>
      <c r="B343" s="401"/>
      <c r="C343" s="20"/>
      <c r="D343" s="243"/>
      <c r="E343" s="401"/>
      <c r="F343" s="401"/>
      <c r="G343" s="401"/>
      <c r="H343" s="297"/>
      <c r="I343" s="297"/>
      <c r="N343" s="20"/>
      <c r="P343" s="56"/>
      <c r="Q343" s="56"/>
      <c r="R343" s="56"/>
      <c r="V343" s="56"/>
      <c r="W343" s="56"/>
      <c r="X343" s="56"/>
      <c r="Y343" s="771"/>
      <c r="Z343" s="771"/>
      <c r="AB343" s="119"/>
      <c r="AD343" s="20"/>
      <c r="AE343" s="245"/>
      <c r="AH343" s="119"/>
      <c r="AI343" s="13"/>
      <c r="AJ343" s="13"/>
      <c r="AK343" s="13"/>
      <c r="AL343" s="13"/>
      <c r="AM343" s="13"/>
      <c r="AN343" s="13"/>
      <c r="AO343" s="13"/>
      <c r="AP343" s="13"/>
      <c r="AQ343" s="13"/>
      <c r="AR343" s="13"/>
      <c r="AS343" s="13"/>
      <c r="AT343" s="13"/>
      <c r="AU343" s="13"/>
      <c r="AV343" s="13"/>
      <c r="AW343" s="13"/>
      <c r="AX343" s="13"/>
      <c r="AY343" s="13"/>
      <c r="AZ343" s="13"/>
    </row>
    <row r="344" spans="1:52" x14ac:dyDescent="0.2">
      <c r="A344" s="13"/>
      <c r="B344" s="401"/>
      <c r="C344" s="20"/>
      <c r="D344" s="243"/>
      <c r="E344" s="401"/>
      <c r="F344" s="401"/>
      <c r="G344" s="401"/>
      <c r="H344" s="297"/>
      <c r="I344" s="297"/>
      <c r="N344" s="20"/>
      <c r="P344" s="56"/>
      <c r="Q344" s="56"/>
      <c r="R344" s="56"/>
      <c r="V344" s="56"/>
      <c r="W344" s="56"/>
      <c r="X344" s="56"/>
      <c r="Y344" s="771"/>
      <c r="Z344" s="771"/>
      <c r="AB344" s="119"/>
      <c r="AD344" s="20"/>
      <c r="AE344" s="245"/>
      <c r="AH344" s="119"/>
      <c r="AI344" s="13"/>
      <c r="AJ344" s="13"/>
      <c r="AK344" s="13"/>
      <c r="AL344" s="13"/>
      <c r="AM344" s="13"/>
      <c r="AN344" s="13"/>
      <c r="AO344" s="13"/>
      <c r="AP344" s="13"/>
      <c r="AQ344" s="13"/>
      <c r="AR344" s="13"/>
      <c r="AS344" s="13"/>
      <c r="AT344" s="13"/>
      <c r="AU344" s="13"/>
      <c r="AV344" s="13"/>
      <c r="AW344" s="13"/>
      <c r="AX344" s="13"/>
      <c r="AY344" s="13"/>
      <c r="AZ344" s="13"/>
    </row>
    <row r="345" spans="1:52" x14ac:dyDescent="0.2">
      <c r="A345" s="13"/>
      <c r="B345" s="401"/>
      <c r="C345" s="20"/>
      <c r="D345" s="243"/>
      <c r="E345" s="401"/>
      <c r="F345" s="401"/>
      <c r="G345" s="401"/>
      <c r="H345" s="297"/>
      <c r="I345" s="297"/>
      <c r="N345" s="20"/>
      <c r="P345" s="56"/>
      <c r="Q345" s="56"/>
      <c r="R345" s="56"/>
      <c r="V345" s="56"/>
      <c r="W345" s="56"/>
      <c r="X345" s="56"/>
      <c r="Y345" s="771"/>
      <c r="Z345" s="771"/>
      <c r="AB345" s="119"/>
      <c r="AD345" s="20"/>
      <c r="AE345" s="245"/>
      <c r="AH345" s="119"/>
      <c r="AI345" s="13"/>
      <c r="AJ345" s="13"/>
      <c r="AK345" s="13"/>
      <c r="AL345" s="13"/>
      <c r="AM345" s="13"/>
      <c r="AN345" s="13"/>
      <c r="AO345" s="13"/>
      <c r="AP345" s="13"/>
      <c r="AQ345" s="13"/>
      <c r="AR345" s="13"/>
      <c r="AS345" s="13"/>
      <c r="AT345" s="13"/>
      <c r="AU345" s="13"/>
      <c r="AV345" s="13"/>
      <c r="AW345" s="13"/>
      <c r="AX345" s="13"/>
      <c r="AY345" s="13"/>
      <c r="AZ345" s="13"/>
    </row>
    <row r="346" spans="1:52" x14ac:dyDescent="0.2">
      <c r="A346" s="13"/>
      <c r="B346" s="401"/>
      <c r="C346" s="20"/>
      <c r="D346" s="243"/>
      <c r="E346" s="401"/>
      <c r="F346" s="401"/>
      <c r="G346" s="401"/>
      <c r="H346" s="297"/>
      <c r="I346" s="297"/>
      <c r="N346" s="20"/>
      <c r="P346" s="56"/>
      <c r="Q346" s="56"/>
      <c r="R346" s="56"/>
      <c r="V346" s="56"/>
      <c r="W346" s="56"/>
      <c r="X346" s="56"/>
      <c r="Y346" s="771"/>
      <c r="Z346" s="771"/>
      <c r="AB346" s="119"/>
      <c r="AD346" s="20"/>
      <c r="AE346" s="245"/>
      <c r="AH346" s="119"/>
      <c r="AI346" s="13"/>
      <c r="AJ346" s="13"/>
      <c r="AK346" s="13"/>
      <c r="AL346" s="13"/>
      <c r="AM346" s="13"/>
      <c r="AN346" s="13"/>
      <c r="AO346" s="13"/>
      <c r="AP346" s="13"/>
      <c r="AQ346" s="13"/>
      <c r="AR346" s="13"/>
      <c r="AS346" s="13"/>
      <c r="AT346" s="13"/>
      <c r="AU346" s="13"/>
      <c r="AV346" s="13"/>
      <c r="AW346" s="13"/>
      <c r="AX346" s="13"/>
      <c r="AY346" s="13"/>
      <c r="AZ346" s="13"/>
    </row>
    <row r="347" spans="1:52" x14ac:dyDescent="0.2">
      <c r="A347" s="13"/>
      <c r="B347" s="401"/>
      <c r="C347" s="20"/>
      <c r="D347" s="243"/>
      <c r="E347" s="401"/>
      <c r="F347" s="401"/>
      <c r="G347" s="401"/>
      <c r="H347" s="297"/>
      <c r="I347" s="297"/>
      <c r="N347" s="20"/>
      <c r="P347" s="56"/>
      <c r="Q347" s="56"/>
      <c r="R347" s="56"/>
      <c r="V347" s="56"/>
      <c r="W347" s="56"/>
      <c r="X347" s="56"/>
      <c r="Y347" s="771"/>
      <c r="Z347" s="771"/>
      <c r="AB347" s="119"/>
      <c r="AD347" s="20"/>
      <c r="AE347" s="245"/>
      <c r="AH347" s="119"/>
      <c r="AI347" s="13"/>
      <c r="AJ347" s="13"/>
      <c r="AK347" s="13"/>
      <c r="AL347" s="13"/>
      <c r="AM347" s="13"/>
      <c r="AN347" s="13"/>
      <c r="AO347" s="13"/>
      <c r="AP347" s="13"/>
      <c r="AQ347" s="13"/>
      <c r="AR347" s="13"/>
      <c r="AS347" s="13"/>
      <c r="AT347" s="13"/>
      <c r="AU347" s="13"/>
      <c r="AV347" s="13"/>
      <c r="AW347" s="13"/>
      <c r="AX347" s="13"/>
      <c r="AY347" s="13"/>
      <c r="AZ347" s="13"/>
    </row>
    <row r="348" spans="1:52" x14ac:dyDescent="0.2">
      <c r="A348" s="13"/>
      <c r="B348" s="401"/>
      <c r="C348" s="20"/>
      <c r="D348" s="243"/>
      <c r="E348" s="401"/>
      <c r="F348" s="401"/>
      <c r="G348" s="401"/>
      <c r="H348" s="297"/>
      <c r="I348" s="297"/>
      <c r="N348" s="20"/>
      <c r="P348" s="56"/>
      <c r="Q348" s="56"/>
      <c r="R348" s="56"/>
      <c r="V348" s="56"/>
      <c r="W348" s="56"/>
      <c r="X348" s="56"/>
      <c r="Y348" s="771"/>
      <c r="Z348" s="771"/>
      <c r="AB348" s="119"/>
      <c r="AD348" s="20"/>
      <c r="AE348" s="245"/>
      <c r="AH348" s="119"/>
      <c r="AI348" s="13"/>
      <c r="AJ348" s="13"/>
      <c r="AK348" s="13"/>
      <c r="AL348" s="13"/>
      <c r="AM348" s="13"/>
      <c r="AN348" s="13"/>
      <c r="AO348" s="13"/>
      <c r="AP348" s="13"/>
      <c r="AQ348" s="13"/>
      <c r="AR348" s="13"/>
      <c r="AS348" s="13"/>
      <c r="AT348" s="13"/>
      <c r="AU348" s="13"/>
      <c r="AV348" s="13"/>
      <c r="AW348" s="13"/>
      <c r="AX348" s="13"/>
      <c r="AY348" s="13"/>
      <c r="AZ348" s="13"/>
    </row>
    <row r="349" spans="1:52" x14ac:dyDescent="0.2">
      <c r="A349" s="13"/>
      <c r="B349" s="401"/>
      <c r="C349" s="20"/>
      <c r="D349" s="243"/>
      <c r="E349" s="401"/>
      <c r="F349" s="401"/>
      <c r="G349" s="401"/>
      <c r="H349" s="297"/>
      <c r="I349" s="297"/>
      <c r="N349" s="20"/>
      <c r="P349" s="56"/>
      <c r="Q349" s="56"/>
      <c r="R349" s="56"/>
      <c r="V349" s="56"/>
      <c r="W349" s="56"/>
      <c r="X349" s="56"/>
      <c r="Y349" s="771"/>
      <c r="Z349" s="771"/>
      <c r="AB349" s="119"/>
      <c r="AD349" s="20"/>
      <c r="AE349" s="245"/>
      <c r="AH349" s="119"/>
      <c r="AI349" s="13"/>
      <c r="AJ349" s="13"/>
      <c r="AK349" s="13"/>
      <c r="AL349" s="13"/>
      <c r="AM349" s="13"/>
      <c r="AN349" s="13"/>
      <c r="AO349" s="13"/>
      <c r="AP349" s="13"/>
      <c r="AQ349" s="13"/>
      <c r="AR349" s="13"/>
      <c r="AS349" s="13"/>
      <c r="AT349" s="13"/>
      <c r="AU349" s="13"/>
      <c r="AV349" s="13"/>
      <c r="AW349" s="13"/>
      <c r="AX349" s="13"/>
      <c r="AY349" s="13"/>
      <c r="AZ349" s="13"/>
    </row>
    <row r="350" spans="1:52" x14ac:dyDescent="0.2">
      <c r="A350" s="13"/>
      <c r="B350" s="401"/>
      <c r="C350" s="20"/>
      <c r="D350" s="243"/>
      <c r="E350" s="401"/>
      <c r="F350" s="401"/>
      <c r="G350" s="401"/>
      <c r="H350" s="297"/>
      <c r="I350" s="297"/>
      <c r="N350" s="20"/>
      <c r="P350" s="56"/>
      <c r="Q350" s="56"/>
      <c r="R350" s="56"/>
      <c r="V350" s="56"/>
      <c r="W350" s="56"/>
      <c r="X350" s="56"/>
      <c r="Y350" s="771"/>
      <c r="Z350" s="771"/>
      <c r="AB350" s="119"/>
      <c r="AD350" s="20"/>
      <c r="AE350" s="245"/>
      <c r="AH350" s="119"/>
      <c r="AI350" s="13"/>
      <c r="AJ350" s="13"/>
      <c r="AK350" s="13"/>
      <c r="AL350" s="13"/>
      <c r="AM350" s="13"/>
      <c r="AN350" s="13"/>
      <c r="AO350" s="13"/>
      <c r="AP350" s="13"/>
      <c r="AQ350" s="13"/>
      <c r="AR350" s="13"/>
      <c r="AS350" s="13"/>
      <c r="AT350" s="13"/>
      <c r="AU350" s="13"/>
      <c r="AV350" s="13"/>
      <c r="AW350" s="13"/>
      <c r="AX350" s="13"/>
      <c r="AY350" s="13"/>
      <c r="AZ350" s="13"/>
    </row>
    <row r="351" spans="1:52" x14ac:dyDescent="0.2">
      <c r="A351" s="13"/>
      <c r="B351" s="401"/>
      <c r="C351" s="20"/>
      <c r="D351" s="243"/>
      <c r="E351" s="401"/>
      <c r="F351" s="401"/>
      <c r="G351" s="401"/>
      <c r="H351" s="297"/>
      <c r="I351" s="297"/>
      <c r="N351" s="20"/>
      <c r="P351" s="56"/>
      <c r="Q351" s="56"/>
      <c r="R351" s="56"/>
      <c r="V351" s="56"/>
      <c r="W351" s="56"/>
      <c r="X351" s="56"/>
      <c r="Y351" s="771"/>
      <c r="Z351" s="771"/>
      <c r="AB351" s="119"/>
      <c r="AD351" s="20"/>
      <c r="AE351" s="245"/>
      <c r="AH351" s="119"/>
      <c r="AI351" s="13"/>
      <c r="AJ351" s="13"/>
      <c r="AK351" s="13"/>
      <c r="AL351" s="13"/>
      <c r="AM351" s="13"/>
      <c r="AN351" s="13"/>
      <c r="AO351" s="13"/>
      <c r="AP351" s="13"/>
      <c r="AQ351" s="13"/>
      <c r="AR351" s="13"/>
      <c r="AS351" s="13"/>
      <c r="AT351" s="13"/>
      <c r="AU351" s="13"/>
      <c r="AV351" s="13"/>
      <c r="AW351" s="13"/>
      <c r="AX351" s="13"/>
      <c r="AY351" s="13"/>
      <c r="AZ351" s="13"/>
    </row>
    <row r="352" spans="1:52" x14ac:dyDescent="0.2">
      <c r="A352" s="13"/>
      <c r="B352" s="401"/>
      <c r="C352" s="20"/>
      <c r="D352" s="243"/>
      <c r="E352" s="401"/>
      <c r="F352" s="401"/>
      <c r="G352" s="401"/>
      <c r="H352" s="297"/>
      <c r="I352" s="297"/>
      <c r="N352" s="20"/>
      <c r="P352" s="56"/>
      <c r="Q352" s="56"/>
      <c r="R352" s="56"/>
      <c r="V352" s="56"/>
      <c r="W352" s="56"/>
      <c r="X352" s="56"/>
      <c r="Y352" s="771"/>
      <c r="Z352" s="771"/>
      <c r="AB352" s="119"/>
      <c r="AD352" s="20"/>
      <c r="AE352" s="245"/>
      <c r="AH352" s="119"/>
      <c r="AI352" s="13"/>
      <c r="AJ352" s="13"/>
      <c r="AK352" s="13"/>
      <c r="AL352" s="13"/>
      <c r="AM352" s="13"/>
      <c r="AN352" s="13"/>
      <c r="AO352" s="13"/>
      <c r="AP352" s="13"/>
      <c r="AQ352" s="13"/>
      <c r="AR352" s="13"/>
      <c r="AS352" s="13"/>
      <c r="AT352" s="13"/>
      <c r="AU352" s="13"/>
      <c r="AV352" s="13"/>
      <c r="AW352" s="13"/>
      <c r="AX352" s="13"/>
      <c r="AY352" s="13"/>
      <c r="AZ352" s="13"/>
    </row>
    <row r="353" spans="1:52" x14ac:dyDescent="0.2">
      <c r="A353" s="13"/>
      <c r="B353" s="401"/>
      <c r="C353" s="20"/>
      <c r="D353" s="243"/>
      <c r="E353" s="401"/>
      <c r="F353" s="401"/>
      <c r="G353" s="401"/>
      <c r="H353" s="297"/>
      <c r="I353" s="297"/>
      <c r="N353" s="20"/>
      <c r="P353" s="56"/>
      <c r="Q353" s="56"/>
      <c r="R353" s="56"/>
      <c r="V353" s="56"/>
      <c r="W353" s="56"/>
      <c r="X353" s="56"/>
      <c r="Y353" s="771"/>
      <c r="Z353" s="771"/>
      <c r="AB353" s="119"/>
      <c r="AD353" s="20"/>
      <c r="AE353" s="245"/>
      <c r="AH353" s="119"/>
      <c r="AI353" s="13"/>
      <c r="AJ353" s="13"/>
      <c r="AK353" s="13"/>
      <c r="AL353" s="13"/>
      <c r="AM353" s="13"/>
      <c r="AN353" s="13"/>
      <c r="AO353" s="13"/>
      <c r="AP353" s="13"/>
      <c r="AQ353" s="13"/>
      <c r="AR353" s="13"/>
      <c r="AS353" s="13"/>
      <c r="AT353" s="13"/>
      <c r="AU353" s="13"/>
      <c r="AV353" s="13"/>
      <c r="AW353" s="13"/>
      <c r="AX353" s="13"/>
      <c r="AY353" s="13"/>
      <c r="AZ353" s="13"/>
    </row>
    <row r="354" spans="1:52" x14ac:dyDescent="0.2">
      <c r="A354" s="13"/>
      <c r="B354" s="401"/>
      <c r="C354" s="20"/>
      <c r="D354" s="243"/>
      <c r="E354" s="401"/>
      <c r="F354" s="401"/>
      <c r="G354" s="401"/>
      <c r="H354" s="297"/>
      <c r="I354" s="297"/>
      <c r="N354" s="20"/>
      <c r="P354" s="56"/>
      <c r="Q354" s="56"/>
      <c r="R354" s="56"/>
      <c r="V354" s="56"/>
      <c r="W354" s="56"/>
      <c r="X354" s="56"/>
      <c r="Y354" s="771"/>
      <c r="Z354" s="771"/>
      <c r="AB354" s="119"/>
      <c r="AD354" s="20"/>
      <c r="AE354" s="245"/>
      <c r="AH354" s="119"/>
      <c r="AI354" s="13"/>
      <c r="AJ354" s="13"/>
      <c r="AK354" s="13"/>
      <c r="AL354" s="13"/>
      <c r="AM354" s="13"/>
      <c r="AN354" s="13"/>
      <c r="AO354" s="13"/>
      <c r="AP354" s="13"/>
      <c r="AQ354" s="13"/>
      <c r="AR354" s="13"/>
      <c r="AS354" s="13"/>
      <c r="AT354" s="13"/>
      <c r="AU354" s="13"/>
      <c r="AV354" s="13"/>
      <c r="AW354" s="13"/>
      <c r="AX354" s="13"/>
      <c r="AY354" s="13"/>
      <c r="AZ354" s="13"/>
    </row>
    <row r="355" spans="1:52" x14ac:dyDescent="0.2">
      <c r="A355" s="13"/>
      <c r="B355" s="401"/>
      <c r="C355" s="20"/>
      <c r="D355" s="243"/>
      <c r="E355" s="401"/>
      <c r="F355" s="401"/>
      <c r="G355" s="401"/>
      <c r="H355" s="297"/>
      <c r="I355" s="297"/>
      <c r="N355" s="20"/>
      <c r="P355" s="56"/>
      <c r="Q355" s="56"/>
      <c r="R355" s="56"/>
      <c r="V355" s="56"/>
      <c r="W355" s="56"/>
      <c r="X355" s="56"/>
      <c r="Y355" s="771"/>
      <c r="Z355" s="771"/>
      <c r="AB355" s="119"/>
      <c r="AD355" s="20"/>
      <c r="AE355" s="245"/>
      <c r="AH355" s="119"/>
      <c r="AI355" s="13"/>
      <c r="AJ355" s="13"/>
      <c r="AK355" s="13"/>
      <c r="AL355" s="13"/>
      <c r="AM355" s="13"/>
      <c r="AN355" s="13"/>
      <c r="AO355" s="13"/>
      <c r="AP355" s="13"/>
      <c r="AQ355" s="13"/>
      <c r="AR355" s="13"/>
      <c r="AS355" s="13"/>
      <c r="AT355" s="13"/>
      <c r="AU355" s="13"/>
      <c r="AV355" s="13"/>
      <c r="AW355" s="13"/>
      <c r="AX355" s="13"/>
      <c r="AY355" s="13"/>
      <c r="AZ355" s="13"/>
    </row>
    <row r="356" spans="1:52" x14ac:dyDescent="0.2">
      <c r="A356" s="13"/>
      <c r="B356" s="401"/>
      <c r="C356" s="20"/>
      <c r="D356" s="243"/>
      <c r="E356" s="401"/>
      <c r="F356" s="401"/>
      <c r="G356" s="401"/>
      <c r="H356" s="297"/>
      <c r="I356" s="297"/>
      <c r="N356" s="20"/>
      <c r="P356" s="56"/>
      <c r="Q356" s="56"/>
      <c r="R356" s="56"/>
      <c r="V356" s="56"/>
      <c r="W356" s="56"/>
      <c r="X356" s="56"/>
      <c r="Y356" s="771"/>
      <c r="Z356" s="771"/>
      <c r="AB356" s="119"/>
      <c r="AD356" s="20"/>
      <c r="AE356" s="245"/>
      <c r="AH356" s="119"/>
      <c r="AI356" s="13"/>
      <c r="AJ356" s="13"/>
      <c r="AK356" s="13"/>
      <c r="AL356" s="13"/>
      <c r="AM356" s="13"/>
      <c r="AN356" s="13"/>
      <c r="AO356" s="13"/>
      <c r="AP356" s="13"/>
      <c r="AQ356" s="13"/>
      <c r="AR356" s="13"/>
      <c r="AS356" s="13"/>
      <c r="AT356" s="13"/>
      <c r="AU356" s="13"/>
      <c r="AV356" s="13"/>
      <c r="AW356" s="13"/>
      <c r="AX356" s="13"/>
      <c r="AY356" s="13"/>
      <c r="AZ356" s="13"/>
    </row>
    <row r="357" spans="1:52" x14ac:dyDescent="0.2">
      <c r="A357" s="13"/>
      <c r="B357" s="401"/>
      <c r="C357" s="20"/>
      <c r="D357" s="243"/>
      <c r="E357" s="401"/>
      <c r="F357" s="401"/>
      <c r="G357" s="401"/>
      <c r="H357" s="297"/>
      <c r="I357" s="297"/>
      <c r="N357" s="20"/>
      <c r="P357" s="56"/>
      <c r="Q357" s="56"/>
      <c r="R357" s="56"/>
      <c r="V357" s="56"/>
      <c r="W357" s="56"/>
      <c r="X357" s="56"/>
      <c r="Y357" s="771"/>
      <c r="Z357" s="771"/>
      <c r="AB357" s="119"/>
      <c r="AD357" s="20"/>
      <c r="AE357" s="245"/>
      <c r="AH357" s="119"/>
      <c r="AI357" s="13"/>
      <c r="AJ357" s="13"/>
      <c r="AK357" s="13"/>
      <c r="AL357" s="13"/>
      <c r="AM357" s="13"/>
      <c r="AN357" s="13"/>
      <c r="AO357" s="13"/>
      <c r="AP357" s="13"/>
      <c r="AQ357" s="13"/>
      <c r="AR357" s="13"/>
      <c r="AS357" s="13"/>
      <c r="AT357" s="13"/>
      <c r="AU357" s="13"/>
      <c r="AV357" s="13"/>
      <c r="AW357" s="13"/>
      <c r="AX357" s="13"/>
      <c r="AY357" s="13"/>
      <c r="AZ357" s="13"/>
    </row>
    <row r="358" spans="1:52" x14ac:dyDescent="0.2">
      <c r="A358" s="13"/>
      <c r="B358" s="401"/>
      <c r="C358" s="20"/>
      <c r="D358" s="243"/>
      <c r="E358" s="401"/>
      <c r="F358" s="401"/>
      <c r="G358" s="401"/>
      <c r="H358" s="297"/>
      <c r="I358" s="297"/>
      <c r="N358" s="20"/>
      <c r="P358" s="56"/>
      <c r="Q358" s="56"/>
      <c r="R358" s="56"/>
      <c r="V358" s="56"/>
      <c r="W358" s="56"/>
      <c r="X358" s="56"/>
      <c r="Y358" s="771"/>
      <c r="Z358" s="771"/>
      <c r="AB358" s="119"/>
      <c r="AD358" s="20"/>
      <c r="AE358" s="245"/>
      <c r="AH358" s="119"/>
      <c r="AI358" s="13"/>
      <c r="AJ358" s="13"/>
      <c r="AK358" s="13"/>
      <c r="AL358" s="13"/>
      <c r="AM358" s="13"/>
      <c r="AN358" s="13"/>
      <c r="AO358" s="13"/>
      <c r="AP358" s="13"/>
      <c r="AQ358" s="13"/>
      <c r="AR358" s="13"/>
      <c r="AS358" s="13"/>
      <c r="AT358" s="13"/>
      <c r="AU358" s="13"/>
      <c r="AV358" s="13"/>
      <c r="AW358" s="13"/>
      <c r="AX358" s="13"/>
      <c r="AY358" s="13"/>
      <c r="AZ358" s="13"/>
    </row>
    <row r="359" spans="1:52" x14ac:dyDescent="0.2">
      <c r="A359" s="13"/>
      <c r="B359" s="401"/>
      <c r="C359" s="20"/>
      <c r="D359" s="243"/>
      <c r="E359" s="401"/>
      <c r="F359" s="401"/>
      <c r="G359" s="401"/>
      <c r="H359" s="297"/>
      <c r="I359" s="297"/>
      <c r="N359" s="20"/>
      <c r="P359" s="56"/>
      <c r="Q359" s="56"/>
      <c r="R359" s="56"/>
      <c r="V359" s="56"/>
      <c r="W359" s="56"/>
      <c r="X359" s="56"/>
      <c r="Y359" s="771"/>
      <c r="Z359" s="771"/>
      <c r="AB359" s="119"/>
      <c r="AD359" s="20"/>
      <c r="AE359" s="245"/>
      <c r="AH359" s="119"/>
      <c r="AI359" s="13"/>
      <c r="AJ359" s="13"/>
      <c r="AK359" s="13"/>
      <c r="AL359" s="13"/>
      <c r="AM359" s="13"/>
      <c r="AN359" s="13"/>
      <c r="AO359" s="13"/>
      <c r="AP359" s="13"/>
      <c r="AQ359" s="13"/>
      <c r="AR359" s="13"/>
      <c r="AS359" s="13"/>
      <c r="AT359" s="13"/>
      <c r="AU359" s="13"/>
      <c r="AV359" s="13"/>
      <c r="AW359" s="13"/>
      <c r="AX359" s="13"/>
      <c r="AY359" s="13"/>
      <c r="AZ359" s="13"/>
    </row>
    <row r="360" spans="1:52" x14ac:dyDescent="0.2">
      <c r="A360" s="13"/>
      <c r="B360" s="401"/>
      <c r="C360" s="20"/>
      <c r="D360" s="243"/>
      <c r="E360" s="401"/>
      <c r="F360" s="401"/>
      <c r="G360" s="401"/>
      <c r="H360" s="297"/>
      <c r="I360" s="297"/>
      <c r="N360" s="20"/>
      <c r="P360" s="56"/>
      <c r="Q360" s="56"/>
      <c r="R360" s="56"/>
      <c r="V360" s="56"/>
      <c r="W360" s="56"/>
      <c r="X360" s="56"/>
      <c r="Y360" s="771"/>
      <c r="Z360" s="771"/>
      <c r="AB360" s="119"/>
      <c r="AD360" s="20"/>
      <c r="AE360" s="245"/>
      <c r="AH360" s="119"/>
      <c r="AI360" s="13"/>
      <c r="AJ360" s="13"/>
      <c r="AK360" s="13"/>
      <c r="AL360" s="13"/>
      <c r="AM360" s="13"/>
      <c r="AN360" s="13"/>
      <c r="AO360" s="13"/>
      <c r="AP360" s="13"/>
      <c r="AQ360" s="13"/>
      <c r="AR360" s="13"/>
      <c r="AS360" s="13"/>
      <c r="AT360" s="13"/>
      <c r="AU360" s="13"/>
      <c r="AV360" s="13"/>
      <c r="AW360" s="13"/>
      <c r="AX360" s="13"/>
      <c r="AY360" s="13"/>
      <c r="AZ360" s="13"/>
    </row>
    <row r="361" spans="1:52" x14ac:dyDescent="0.2">
      <c r="A361" s="13"/>
      <c r="B361" s="401"/>
      <c r="C361" s="20"/>
      <c r="D361" s="243"/>
      <c r="E361" s="401"/>
      <c r="F361" s="401"/>
      <c r="G361" s="401"/>
      <c r="H361" s="297"/>
      <c r="I361" s="297"/>
      <c r="N361" s="20"/>
      <c r="P361" s="56"/>
      <c r="Q361" s="56"/>
      <c r="R361" s="56"/>
      <c r="V361" s="56"/>
      <c r="W361" s="56"/>
      <c r="X361" s="56"/>
      <c r="Y361" s="771"/>
      <c r="Z361" s="771"/>
      <c r="AB361" s="119"/>
      <c r="AD361" s="20"/>
      <c r="AE361" s="245"/>
      <c r="AH361" s="119"/>
      <c r="AI361" s="13"/>
      <c r="AJ361" s="13"/>
      <c r="AK361" s="13"/>
      <c r="AL361" s="13"/>
      <c r="AM361" s="13"/>
      <c r="AN361" s="13"/>
      <c r="AO361" s="13"/>
      <c r="AP361" s="13"/>
      <c r="AQ361" s="13"/>
      <c r="AR361" s="13"/>
      <c r="AS361" s="13"/>
      <c r="AT361" s="13"/>
      <c r="AU361" s="13"/>
      <c r="AV361" s="13"/>
      <c r="AW361" s="13"/>
      <c r="AX361" s="13"/>
      <c r="AY361" s="13"/>
      <c r="AZ361" s="13"/>
    </row>
    <row r="362" spans="1:52" x14ac:dyDescent="0.2">
      <c r="A362" s="13"/>
      <c r="B362" s="401"/>
      <c r="C362" s="20"/>
      <c r="D362" s="243"/>
      <c r="E362" s="401"/>
      <c r="F362" s="401"/>
      <c r="G362" s="401"/>
      <c r="H362" s="297"/>
      <c r="I362" s="297"/>
      <c r="N362" s="20"/>
      <c r="P362" s="56"/>
      <c r="Q362" s="56"/>
      <c r="R362" s="56"/>
      <c r="V362" s="56"/>
      <c r="W362" s="56"/>
      <c r="X362" s="56"/>
      <c r="Y362" s="771"/>
      <c r="Z362" s="771"/>
      <c r="AB362" s="119"/>
      <c r="AD362" s="20"/>
      <c r="AE362" s="245"/>
      <c r="AH362" s="119"/>
      <c r="AI362" s="13"/>
      <c r="AJ362" s="13"/>
      <c r="AK362" s="13"/>
      <c r="AL362" s="13"/>
      <c r="AM362" s="13"/>
      <c r="AN362" s="13"/>
      <c r="AO362" s="13"/>
      <c r="AP362" s="13"/>
      <c r="AQ362" s="13"/>
      <c r="AR362" s="13"/>
      <c r="AS362" s="13"/>
      <c r="AT362" s="13"/>
      <c r="AU362" s="13"/>
      <c r="AV362" s="13"/>
      <c r="AW362" s="13"/>
      <c r="AX362" s="13"/>
      <c r="AY362" s="13"/>
      <c r="AZ362" s="13"/>
    </row>
    <row r="363" spans="1:52" x14ac:dyDescent="0.2">
      <c r="A363" s="13"/>
      <c r="B363" s="401"/>
      <c r="C363" s="20"/>
      <c r="D363" s="243"/>
      <c r="E363" s="401"/>
      <c r="F363" s="401"/>
      <c r="G363" s="401"/>
      <c r="H363" s="297"/>
      <c r="I363" s="297"/>
      <c r="N363" s="20"/>
      <c r="P363" s="56"/>
      <c r="Q363" s="56"/>
      <c r="R363" s="56"/>
      <c r="V363" s="56"/>
      <c r="W363" s="56"/>
      <c r="X363" s="56"/>
      <c r="Y363" s="771"/>
      <c r="Z363" s="771"/>
      <c r="AB363" s="119"/>
      <c r="AD363" s="20"/>
      <c r="AE363" s="245"/>
      <c r="AH363" s="119"/>
      <c r="AI363" s="13"/>
      <c r="AJ363" s="13"/>
      <c r="AK363" s="13"/>
      <c r="AL363" s="13"/>
      <c r="AM363" s="13"/>
      <c r="AN363" s="13"/>
      <c r="AO363" s="13"/>
      <c r="AP363" s="13"/>
      <c r="AQ363" s="13"/>
      <c r="AR363" s="13"/>
      <c r="AS363" s="13"/>
      <c r="AT363" s="13"/>
      <c r="AU363" s="13"/>
      <c r="AV363" s="13"/>
      <c r="AW363" s="13"/>
      <c r="AX363" s="13"/>
      <c r="AY363" s="13"/>
      <c r="AZ363" s="13"/>
    </row>
    <row r="364" spans="1:52" x14ac:dyDescent="0.2">
      <c r="A364" s="13"/>
      <c r="B364" s="401"/>
      <c r="C364" s="20"/>
      <c r="D364" s="243"/>
      <c r="E364" s="401"/>
      <c r="F364" s="401"/>
      <c r="G364" s="401"/>
      <c r="H364" s="297"/>
      <c r="I364" s="297"/>
      <c r="N364" s="20"/>
      <c r="P364" s="56"/>
      <c r="Q364" s="56"/>
      <c r="R364" s="56"/>
      <c r="V364" s="56"/>
      <c r="W364" s="56"/>
      <c r="X364" s="56"/>
      <c r="Y364" s="771"/>
      <c r="Z364" s="771"/>
      <c r="AB364" s="119"/>
      <c r="AD364" s="20"/>
      <c r="AE364" s="245"/>
      <c r="AH364" s="119"/>
      <c r="AI364" s="13"/>
      <c r="AJ364" s="13"/>
      <c r="AK364" s="13"/>
      <c r="AL364" s="13"/>
      <c r="AM364" s="13"/>
      <c r="AN364" s="13"/>
      <c r="AO364" s="13"/>
      <c r="AP364" s="13"/>
      <c r="AQ364" s="13"/>
      <c r="AR364" s="13"/>
      <c r="AS364" s="13"/>
      <c r="AT364" s="13"/>
      <c r="AU364" s="13"/>
      <c r="AV364" s="13"/>
      <c r="AW364" s="13"/>
      <c r="AX364" s="13"/>
      <c r="AY364" s="13"/>
      <c r="AZ364" s="13"/>
    </row>
    <row r="365" spans="1:52" x14ac:dyDescent="0.2">
      <c r="A365" s="13"/>
      <c r="B365" s="401"/>
      <c r="C365" s="20"/>
      <c r="D365" s="243"/>
      <c r="E365" s="401"/>
      <c r="F365" s="401"/>
      <c r="G365" s="401"/>
      <c r="H365" s="297"/>
      <c r="I365" s="297"/>
      <c r="N365" s="20"/>
      <c r="P365" s="56"/>
      <c r="Q365" s="56"/>
      <c r="R365" s="56"/>
      <c r="V365" s="56"/>
      <c r="W365" s="56"/>
      <c r="X365" s="56"/>
      <c r="Y365" s="771"/>
      <c r="Z365" s="771"/>
      <c r="AB365" s="119"/>
      <c r="AD365" s="20"/>
      <c r="AE365" s="245"/>
      <c r="AH365" s="119"/>
      <c r="AI365" s="13"/>
      <c r="AJ365" s="13"/>
      <c r="AK365" s="13"/>
      <c r="AL365" s="13"/>
      <c r="AM365" s="13"/>
      <c r="AN365" s="13"/>
      <c r="AO365" s="13"/>
      <c r="AP365" s="13"/>
      <c r="AQ365" s="13"/>
      <c r="AR365" s="13"/>
      <c r="AS365" s="13"/>
      <c r="AT365" s="13"/>
      <c r="AU365" s="13"/>
      <c r="AV365" s="13"/>
      <c r="AW365" s="13"/>
      <c r="AX365" s="13"/>
      <c r="AY365" s="13"/>
      <c r="AZ365" s="13"/>
    </row>
    <row r="366" spans="1:52" x14ac:dyDescent="0.2">
      <c r="A366" s="13"/>
      <c r="B366" s="401"/>
      <c r="C366" s="20"/>
      <c r="D366" s="243"/>
      <c r="E366" s="401"/>
      <c r="F366" s="401"/>
      <c r="G366" s="401"/>
      <c r="H366" s="297"/>
      <c r="I366" s="297"/>
      <c r="N366" s="20"/>
      <c r="P366" s="56"/>
      <c r="Q366" s="56"/>
      <c r="R366" s="56"/>
      <c r="V366" s="56"/>
      <c r="W366" s="56"/>
      <c r="X366" s="56"/>
      <c r="Y366" s="771"/>
      <c r="Z366" s="771"/>
      <c r="AB366" s="119"/>
      <c r="AD366" s="20"/>
      <c r="AE366" s="245"/>
      <c r="AH366" s="119"/>
      <c r="AI366" s="13"/>
      <c r="AJ366" s="13"/>
      <c r="AK366" s="13"/>
      <c r="AL366" s="13"/>
      <c r="AM366" s="13"/>
      <c r="AN366" s="13"/>
      <c r="AO366" s="13"/>
      <c r="AP366" s="13"/>
      <c r="AQ366" s="13"/>
      <c r="AR366" s="13"/>
      <c r="AS366" s="13"/>
      <c r="AT366" s="13"/>
      <c r="AU366" s="13"/>
      <c r="AV366" s="13"/>
      <c r="AW366" s="13"/>
      <c r="AX366" s="13"/>
      <c r="AY366" s="13"/>
      <c r="AZ366" s="13"/>
    </row>
    <row r="367" spans="1:52" x14ac:dyDescent="0.2">
      <c r="A367" s="13"/>
      <c r="B367" s="401"/>
      <c r="C367" s="20"/>
      <c r="D367" s="243"/>
      <c r="E367" s="401"/>
      <c r="F367" s="401"/>
      <c r="G367" s="401"/>
      <c r="H367" s="297"/>
      <c r="I367" s="297"/>
      <c r="N367" s="20"/>
      <c r="P367" s="56"/>
      <c r="Q367" s="56"/>
      <c r="R367" s="56"/>
      <c r="V367" s="56"/>
      <c r="W367" s="56"/>
      <c r="X367" s="56"/>
      <c r="Y367" s="771"/>
      <c r="Z367" s="771"/>
      <c r="AB367" s="119"/>
      <c r="AD367" s="20"/>
      <c r="AE367" s="245"/>
      <c r="AH367" s="119"/>
      <c r="AI367" s="13"/>
      <c r="AJ367" s="13"/>
      <c r="AK367" s="13"/>
      <c r="AL367" s="13"/>
      <c r="AM367" s="13"/>
      <c r="AN367" s="13"/>
      <c r="AO367" s="13"/>
      <c r="AP367" s="13"/>
      <c r="AQ367" s="13"/>
      <c r="AR367" s="13"/>
      <c r="AS367" s="13"/>
      <c r="AT367" s="13"/>
      <c r="AU367" s="13"/>
      <c r="AV367" s="13"/>
      <c r="AW367" s="13"/>
      <c r="AX367" s="13"/>
      <c r="AY367" s="13"/>
      <c r="AZ367" s="13"/>
    </row>
    <row r="368" spans="1:52" x14ac:dyDescent="0.2">
      <c r="A368" s="13"/>
      <c r="B368" s="401"/>
      <c r="C368" s="20"/>
      <c r="D368" s="243"/>
      <c r="E368" s="401"/>
      <c r="F368" s="401"/>
      <c r="G368" s="401"/>
      <c r="H368" s="297"/>
      <c r="I368" s="297"/>
      <c r="N368" s="20"/>
      <c r="P368" s="56"/>
      <c r="Q368" s="56"/>
      <c r="R368" s="56"/>
      <c r="V368" s="56"/>
      <c r="W368" s="56"/>
      <c r="X368" s="56"/>
      <c r="Y368" s="771"/>
      <c r="Z368" s="771"/>
      <c r="AB368" s="119"/>
      <c r="AD368" s="20"/>
      <c r="AE368" s="245"/>
      <c r="AH368" s="119"/>
      <c r="AI368" s="13"/>
      <c r="AJ368" s="13"/>
      <c r="AK368" s="13"/>
      <c r="AL368" s="13"/>
      <c r="AM368" s="13"/>
      <c r="AN368" s="13"/>
      <c r="AO368" s="13"/>
      <c r="AP368" s="13"/>
      <c r="AQ368" s="13"/>
      <c r="AR368" s="13"/>
      <c r="AS368" s="13"/>
      <c r="AT368" s="13"/>
      <c r="AU368" s="13"/>
      <c r="AV368" s="13"/>
      <c r="AW368" s="13"/>
      <c r="AX368" s="13"/>
      <c r="AY368" s="13"/>
      <c r="AZ368" s="13"/>
    </row>
    <row r="369" spans="1:52" x14ac:dyDescent="0.2">
      <c r="A369" s="13"/>
      <c r="B369" s="401"/>
      <c r="C369" s="20"/>
      <c r="D369" s="243"/>
      <c r="E369" s="401"/>
      <c r="F369" s="401"/>
      <c r="G369" s="401"/>
      <c r="H369" s="297"/>
      <c r="I369" s="297"/>
      <c r="N369" s="20"/>
      <c r="P369" s="56"/>
      <c r="Q369" s="56"/>
      <c r="R369" s="56"/>
      <c r="V369" s="56"/>
      <c r="W369" s="56"/>
      <c r="X369" s="56"/>
      <c r="Y369" s="771"/>
      <c r="Z369" s="771"/>
      <c r="AB369" s="119"/>
      <c r="AD369" s="20"/>
      <c r="AE369" s="245"/>
      <c r="AH369" s="119"/>
      <c r="AI369" s="13"/>
      <c r="AJ369" s="13"/>
      <c r="AK369" s="13"/>
      <c r="AL369" s="13"/>
      <c r="AM369" s="13"/>
      <c r="AN369" s="13"/>
      <c r="AO369" s="13"/>
      <c r="AP369" s="13"/>
      <c r="AQ369" s="13"/>
      <c r="AR369" s="13"/>
      <c r="AS369" s="13"/>
      <c r="AT369" s="13"/>
      <c r="AU369" s="13"/>
      <c r="AV369" s="13"/>
      <c r="AW369" s="13"/>
      <c r="AX369" s="13"/>
      <c r="AY369" s="13"/>
      <c r="AZ369" s="13"/>
    </row>
    <row r="370" spans="1:52" x14ac:dyDescent="0.2">
      <c r="A370" s="13"/>
      <c r="B370" s="401"/>
      <c r="C370" s="20"/>
      <c r="D370" s="243"/>
      <c r="E370" s="401"/>
      <c r="F370" s="401"/>
      <c r="G370" s="401"/>
      <c r="H370" s="297"/>
      <c r="I370" s="297"/>
      <c r="N370" s="20"/>
      <c r="P370" s="56"/>
      <c r="Q370" s="56"/>
      <c r="R370" s="56"/>
      <c r="V370" s="56"/>
      <c r="W370" s="56"/>
      <c r="X370" s="56"/>
      <c r="Y370" s="771"/>
      <c r="Z370" s="771"/>
      <c r="AB370" s="119"/>
      <c r="AD370" s="20"/>
      <c r="AE370" s="245"/>
      <c r="AH370" s="119"/>
      <c r="AI370" s="13"/>
      <c r="AJ370" s="13"/>
      <c r="AK370" s="13"/>
      <c r="AL370" s="13"/>
      <c r="AM370" s="13"/>
      <c r="AN370" s="13"/>
      <c r="AO370" s="13"/>
      <c r="AP370" s="13"/>
      <c r="AQ370" s="13"/>
      <c r="AR370" s="13"/>
      <c r="AS370" s="13"/>
      <c r="AT370" s="13"/>
      <c r="AU370" s="13"/>
      <c r="AV370" s="13"/>
      <c r="AW370" s="13"/>
      <c r="AX370" s="13"/>
      <c r="AY370" s="13"/>
      <c r="AZ370" s="13"/>
    </row>
    <row r="371" spans="1:52" x14ac:dyDescent="0.2">
      <c r="A371" s="13"/>
      <c r="B371" s="401"/>
      <c r="C371" s="20"/>
      <c r="D371" s="243"/>
      <c r="E371" s="401"/>
      <c r="F371" s="401"/>
      <c r="G371" s="401"/>
      <c r="H371" s="297"/>
      <c r="I371" s="297"/>
      <c r="N371" s="20"/>
      <c r="P371" s="56"/>
      <c r="Q371" s="56"/>
      <c r="R371" s="56"/>
      <c r="V371" s="56"/>
      <c r="W371" s="56"/>
      <c r="X371" s="56"/>
      <c r="Y371" s="771"/>
      <c r="Z371" s="771"/>
      <c r="AB371" s="119"/>
      <c r="AD371" s="20"/>
      <c r="AE371" s="245"/>
      <c r="AH371" s="119"/>
      <c r="AI371" s="13"/>
      <c r="AJ371" s="13"/>
      <c r="AK371" s="13"/>
      <c r="AL371" s="13"/>
      <c r="AM371" s="13"/>
      <c r="AN371" s="13"/>
      <c r="AO371" s="13"/>
      <c r="AP371" s="13"/>
      <c r="AQ371" s="13"/>
      <c r="AR371" s="13"/>
      <c r="AS371" s="13"/>
      <c r="AT371" s="13"/>
      <c r="AU371" s="13"/>
      <c r="AV371" s="13"/>
      <c r="AW371" s="13"/>
      <c r="AX371" s="13"/>
      <c r="AY371" s="13"/>
      <c r="AZ371" s="13"/>
    </row>
    <row r="372" spans="1:52" x14ac:dyDescent="0.2">
      <c r="A372" s="13"/>
      <c r="B372" s="401"/>
      <c r="C372" s="20"/>
      <c r="D372" s="243"/>
      <c r="E372" s="401"/>
      <c r="F372" s="401"/>
      <c r="G372" s="401"/>
      <c r="H372" s="297"/>
      <c r="I372" s="297"/>
      <c r="N372" s="20"/>
      <c r="P372" s="56"/>
      <c r="Q372" s="56"/>
      <c r="R372" s="56"/>
      <c r="V372" s="56"/>
      <c r="W372" s="56"/>
      <c r="X372" s="56"/>
      <c r="Y372" s="771"/>
      <c r="Z372" s="771"/>
      <c r="AB372" s="119"/>
      <c r="AD372" s="20"/>
      <c r="AE372" s="245"/>
      <c r="AH372" s="119"/>
      <c r="AI372" s="13"/>
      <c r="AJ372" s="13"/>
      <c r="AK372" s="13"/>
      <c r="AL372" s="13"/>
      <c r="AM372" s="13"/>
      <c r="AN372" s="13"/>
      <c r="AO372" s="13"/>
      <c r="AP372" s="13"/>
      <c r="AQ372" s="13"/>
      <c r="AR372" s="13"/>
      <c r="AS372" s="13"/>
      <c r="AT372" s="13"/>
      <c r="AU372" s="13"/>
      <c r="AV372" s="13"/>
      <c r="AW372" s="13"/>
      <c r="AX372" s="13"/>
      <c r="AY372" s="13"/>
      <c r="AZ372" s="13"/>
    </row>
    <row r="373" spans="1:52" x14ac:dyDescent="0.2">
      <c r="A373" s="13"/>
      <c r="B373" s="401"/>
      <c r="C373" s="20"/>
      <c r="D373" s="243"/>
      <c r="E373" s="401"/>
      <c r="F373" s="401"/>
      <c r="G373" s="401"/>
      <c r="H373" s="297"/>
      <c r="I373" s="297"/>
      <c r="N373" s="20"/>
      <c r="P373" s="56"/>
      <c r="Q373" s="56"/>
      <c r="R373" s="56"/>
      <c r="V373" s="56"/>
      <c r="W373" s="56"/>
      <c r="X373" s="56"/>
      <c r="Y373" s="771"/>
      <c r="Z373" s="771"/>
      <c r="AB373" s="119"/>
      <c r="AD373" s="20"/>
      <c r="AE373" s="245"/>
      <c r="AH373" s="119"/>
      <c r="AI373" s="13"/>
      <c r="AJ373" s="13"/>
      <c r="AK373" s="13"/>
      <c r="AL373" s="13"/>
      <c r="AM373" s="13"/>
      <c r="AN373" s="13"/>
      <c r="AO373" s="13"/>
      <c r="AP373" s="13"/>
      <c r="AQ373" s="13"/>
      <c r="AR373" s="13"/>
      <c r="AS373" s="13"/>
      <c r="AT373" s="13"/>
      <c r="AU373" s="13"/>
      <c r="AV373" s="13"/>
      <c r="AW373" s="13"/>
      <c r="AX373" s="13"/>
      <c r="AY373" s="13"/>
      <c r="AZ373" s="13"/>
    </row>
    <row r="374" spans="1:52" x14ac:dyDescent="0.2">
      <c r="A374" s="13"/>
      <c r="B374" s="401"/>
      <c r="C374" s="20"/>
      <c r="D374" s="243"/>
      <c r="E374" s="401"/>
      <c r="F374" s="401"/>
      <c r="G374" s="401"/>
      <c r="H374" s="297"/>
      <c r="I374" s="297"/>
      <c r="N374" s="20"/>
      <c r="P374" s="56"/>
      <c r="Q374" s="56"/>
      <c r="R374" s="56"/>
      <c r="V374" s="56"/>
      <c r="W374" s="56"/>
      <c r="X374" s="56"/>
      <c r="Y374" s="771"/>
      <c r="Z374" s="771"/>
      <c r="AB374" s="119"/>
      <c r="AD374" s="20"/>
      <c r="AE374" s="245"/>
      <c r="AH374" s="119"/>
      <c r="AI374" s="13"/>
      <c r="AJ374" s="13"/>
      <c r="AK374" s="13"/>
      <c r="AL374" s="13"/>
      <c r="AM374" s="13"/>
      <c r="AN374" s="13"/>
      <c r="AO374" s="13"/>
      <c r="AP374" s="13"/>
      <c r="AQ374" s="13"/>
      <c r="AR374" s="13"/>
      <c r="AS374" s="13"/>
      <c r="AT374" s="13"/>
      <c r="AU374" s="13"/>
      <c r="AV374" s="13"/>
      <c r="AW374" s="13"/>
      <c r="AX374" s="13"/>
      <c r="AY374" s="13"/>
      <c r="AZ374" s="13"/>
    </row>
    <row r="375" spans="1:52" x14ac:dyDescent="0.2">
      <c r="A375" s="13"/>
      <c r="B375" s="401"/>
      <c r="C375" s="20"/>
      <c r="D375" s="243"/>
      <c r="E375" s="401"/>
      <c r="F375" s="401"/>
      <c r="G375" s="401"/>
      <c r="H375" s="297"/>
      <c r="I375" s="297"/>
      <c r="N375" s="20"/>
      <c r="P375" s="56"/>
      <c r="Q375" s="56"/>
      <c r="R375" s="56"/>
      <c r="V375" s="56"/>
      <c r="W375" s="56"/>
      <c r="X375" s="56"/>
      <c r="Y375" s="771"/>
      <c r="Z375" s="771"/>
      <c r="AB375" s="119"/>
      <c r="AD375" s="20"/>
      <c r="AE375" s="245"/>
      <c r="AH375" s="119"/>
      <c r="AI375" s="13"/>
      <c r="AJ375" s="13"/>
      <c r="AK375" s="13"/>
      <c r="AL375" s="13"/>
      <c r="AM375" s="13"/>
      <c r="AN375" s="13"/>
      <c r="AO375" s="13"/>
      <c r="AP375" s="13"/>
      <c r="AQ375" s="13"/>
      <c r="AR375" s="13"/>
      <c r="AS375" s="13"/>
      <c r="AT375" s="13"/>
      <c r="AU375" s="13"/>
      <c r="AV375" s="13"/>
      <c r="AW375" s="13"/>
      <c r="AX375" s="13"/>
      <c r="AY375" s="13"/>
      <c r="AZ375" s="13"/>
    </row>
    <row r="376" spans="1:52" x14ac:dyDescent="0.2">
      <c r="A376" s="13"/>
      <c r="B376" s="401"/>
      <c r="C376" s="20"/>
      <c r="D376" s="243"/>
      <c r="E376" s="401"/>
      <c r="F376" s="401"/>
      <c r="G376" s="401"/>
      <c r="H376" s="297"/>
      <c r="I376" s="297"/>
      <c r="N376" s="20"/>
      <c r="P376" s="56"/>
      <c r="Q376" s="56"/>
      <c r="R376" s="56"/>
      <c r="V376" s="56"/>
      <c r="W376" s="56"/>
      <c r="X376" s="56"/>
      <c r="Y376" s="771"/>
      <c r="Z376" s="771"/>
      <c r="AB376" s="119"/>
      <c r="AD376" s="20"/>
      <c r="AE376" s="245"/>
      <c r="AH376" s="119"/>
      <c r="AI376" s="13"/>
      <c r="AJ376" s="13"/>
      <c r="AK376" s="13"/>
      <c r="AL376" s="13"/>
      <c r="AM376" s="13"/>
      <c r="AN376" s="13"/>
      <c r="AO376" s="13"/>
      <c r="AP376" s="13"/>
      <c r="AQ376" s="13"/>
      <c r="AR376" s="13"/>
      <c r="AS376" s="13"/>
      <c r="AT376" s="13"/>
      <c r="AU376" s="13"/>
      <c r="AV376" s="13"/>
      <c r="AW376" s="13"/>
      <c r="AX376" s="13"/>
      <c r="AY376" s="13"/>
      <c r="AZ376" s="13"/>
    </row>
    <row r="377" spans="1:52" x14ac:dyDescent="0.2">
      <c r="A377" s="13"/>
      <c r="B377" s="401"/>
      <c r="C377" s="20"/>
      <c r="D377" s="243"/>
      <c r="E377" s="401"/>
      <c r="F377" s="401"/>
      <c r="G377" s="401"/>
      <c r="H377" s="297"/>
      <c r="I377" s="297"/>
      <c r="N377" s="20"/>
      <c r="P377" s="56"/>
      <c r="Q377" s="56"/>
      <c r="R377" s="56"/>
      <c r="V377" s="56"/>
      <c r="W377" s="56"/>
      <c r="X377" s="56"/>
      <c r="Y377" s="771"/>
      <c r="Z377" s="771"/>
      <c r="AB377" s="119"/>
      <c r="AD377" s="20"/>
      <c r="AE377" s="245"/>
      <c r="AH377" s="119"/>
      <c r="AI377" s="13"/>
      <c r="AJ377" s="13"/>
      <c r="AK377" s="13"/>
      <c r="AL377" s="13"/>
      <c r="AM377" s="13"/>
      <c r="AN377" s="13"/>
      <c r="AO377" s="13"/>
      <c r="AP377" s="13"/>
      <c r="AQ377" s="13"/>
      <c r="AR377" s="13"/>
      <c r="AS377" s="13"/>
      <c r="AT377" s="13"/>
      <c r="AU377" s="13"/>
      <c r="AV377" s="13"/>
      <c r="AW377" s="13"/>
      <c r="AX377" s="13"/>
      <c r="AY377" s="13"/>
      <c r="AZ377" s="13"/>
    </row>
    <row r="378" spans="1:52" x14ac:dyDescent="0.2">
      <c r="A378" s="13"/>
      <c r="B378" s="401"/>
      <c r="C378" s="20"/>
      <c r="D378" s="243"/>
      <c r="E378" s="401"/>
      <c r="F378" s="401"/>
      <c r="G378" s="401"/>
      <c r="H378" s="297"/>
      <c r="I378" s="297"/>
      <c r="N378" s="20"/>
      <c r="P378" s="56"/>
      <c r="Q378" s="56"/>
      <c r="R378" s="56"/>
      <c r="V378" s="56"/>
      <c r="W378" s="56"/>
      <c r="X378" s="56"/>
      <c r="Y378" s="771"/>
      <c r="Z378" s="771"/>
      <c r="AB378" s="119"/>
      <c r="AD378" s="20"/>
      <c r="AE378" s="245"/>
      <c r="AH378" s="119"/>
      <c r="AI378" s="13"/>
      <c r="AJ378" s="13"/>
      <c r="AK378" s="13"/>
      <c r="AL378" s="13"/>
      <c r="AM378" s="13"/>
      <c r="AN378" s="13"/>
      <c r="AO378" s="13"/>
      <c r="AP378" s="13"/>
      <c r="AQ378" s="13"/>
      <c r="AR378" s="13"/>
      <c r="AS378" s="13"/>
      <c r="AT378" s="13"/>
      <c r="AU378" s="13"/>
      <c r="AV378" s="13"/>
      <c r="AW378" s="13"/>
      <c r="AX378" s="13"/>
      <c r="AY378" s="13"/>
      <c r="AZ378" s="13"/>
    </row>
    <row r="379" spans="1:52" x14ac:dyDescent="0.2">
      <c r="A379" s="13"/>
      <c r="B379" s="401"/>
      <c r="C379" s="20"/>
      <c r="D379" s="243"/>
      <c r="E379" s="401"/>
      <c r="F379" s="401"/>
      <c r="G379" s="401"/>
      <c r="H379" s="297"/>
      <c r="I379" s="297"/>
      <c r="N379" s="20"/>
      <c r="P379" s="56"/>
      <c r="Q379" s="56"/>
      <c r="R379" s="56"/>
      <c r="V379" s="56"/>
      <c r="W379" s="56"/>
      <c r="X379" s="56"/>
      <c r="Y379" s="771"/>
      <c r="Z379" s="771"/>
      <c r="AB379" s="119"/>
      <c r="AD379" s="20"/>
      <c r="AE379" s="245"/>
      <c r="AH379" s="119"/>
      <c r="AI379" s="13"/>
      <c r="AJ379" s="13"/>
      <c r="AK379" s="13"/>
      <c r="AL379" s="13"/>
      <c r="AM379" s="13"/>
      <c r="AN379" s="13"/>
      <c r="AO379" s="13"/>
      <c r="AP379" s="13"/>
      <c r="AQ379" s="13"/>
      <c r="AR379" s="13"/>
      <c r="AS379" s="13"/>
      <c r="AT379" s="13"/>
      <c r="AU379" s="13"/>
      <c r="AV379" s="13"/>
      <c r="AW379" s="13"/>
      <c r="AX379" s="13"/>
      <c r="AY379" s="13"/>
      <c r="AZ379" s="13"/>
    </row>
    <row r="380" spans="1:52" x14ac:dyDescent="0.2">
      <c r="A380" s="13"/>
      <c r="B380" s="401"/>
      <c r="C380" s="20"/>
      <c r="D380" s="243"/>
      <c r="E380" s="401"/>
      <c r="F380" s="401"/>
      <c r="G380" s="401"/>
      <c r="H380" s="297"/>
      <c r="I380" s="297"/>
      <c r="N380" s="20"/>
      <c r="P380" s="56"/>
      <c r="Q380" s="56"/>
      <c r="R380" s="56"/>
      <c r="V380" s="56"/>
      <c r="W380" s="56"/>
      <c r="X380" s="56"/>
      <c r="Y380" s="771"/>
      <c r="Z380" s="771"/>
      <c r="AB380" s="119"/>
      <c r="AD380" s="20"/>
      <c r="AE380" s="245"/>
      <c r="AH380" s="119"/>
      <c r="AI380" s="13"/>
      <c r="AJ380" s="13"/>
      <c r="AK380" s="13"/>
      <c r="AL380" s="13"/>
      <c r="AM380" s="13"/>
      <c r="AN380" s="13"/>
      <c r="AO380" s="13"/>
      <c r="AP380" s="13"/>
      <c r="AQ380" s="13"/>
      <c r="AR380" s="13"/>
      <c r="AS380" s="13"/>
      <c r="AT380" s="13"/>
      <c r="AU380" s="13"/>
      <c r="AV380" s="13"/>
      <c r="AW380" s="13"/>
      <c r="AX380" s="13"/>
      <c r="AY380" s="13"/>
      <c r="AZ380" s="13"/>
    </row>
    <row r="381" spans="1:52" x14ac:dyDescent="0.2">
      <c r="A381" s="13"/>
      <c r="B381" s="401"/>
      <c r="C381" s="20"/>
      <c r="D381" s="243"/>
      <c r="E381" s="401"/>
      <c r="F381" s="401"/>
      <c r="G381" s="401"/>
      <c r="H381" s="297"/>
      <c r="I381" s="297"/>
      <c r="N381" s="20"/>
      <c r="P381" s="56"/>
      <c r="Q381" s="56"/>
      <c r="R381" s="56"/>
      <c r="V381" s="56"/>
      <c r="W381" s="56"/>
      <c r="X381" s="56"/>
      <c r="Y381" s="771"/>
      <c r="Z381" s="771"/>
      <c r="AB381" s="119"/>
      <c r="AD381" s="20"/>
      <c r="AE381" s="245"/>
      <c r="AH381" s="119"/>
      <c r="AI381" s="13"/>
      <c r="AJ381" s="13"/>
      <c r="AK381" s="13"/>
      <c r="AL381" s="13"/>
      <c r="AM381" s="13"/>
      <c r="AN381" s="13"/>
      <c r="AO381" s="13"/>
      <c r="AP381" s="13"/>
      <c r="AQ381" s="13"/>
      <c r="AR381" s="13"/>
      <c r="AS381" s="13"/>
      <c r="AT381" s="13"/>
      <c r="AU381" s="13"/>
      <c r="AV381" s="13"/>
      <c r="AW381" s="13"/>
      <c r="AX381" s="13"/>
      <c r="AY381" s="13"/>
      <c r="AZ381" s="13"/>
    </row>
    <row r="382" spans="1:52" x14ac:dyDescent="0.2">
      <c r="A382" s="13"/>
      <c r="B382" s="401"/>
      <c r="C382" s="20"/>
      <c r="D382" s="243"/>
      <c r="E382" s="401"/>
      <c r="F382" s="401"/>
      <c r="G382" s="401"/>
      <c r="H382" s="297"/>
      <c r="I382" s="297"/>
      <c r="N382" s="20"/>
      <c r="P382" s="56"/>
      <c r="Q382" s="56"/>
      <c r="R382" s="56"/>
      <c r="V382" s="56"/>
      <c r="W382" s="56"/>
      <c r="X382" s="56"/>
      <c r="Y382" s="771"/>
      <c r="Z382" s="771"/>
      <c r="AB382" s="119"/>
      <c r="AD382" s="20"/>
      <c r="AE382" s="245"/>
      <c r="AH382" s="119"/>
      <c r="AI382" s="13"/>
      <c r="AJ382" s="13"/>
      <c r="AK382" s="13"/>
      <c r="AL382" s="13"/>
      <c r="AM382" s="13"/>
      <c r="AN382" s="13"/>
      <c r="AO382" s="13"/>
      <c r="AP382" s="13"/>
      <c r="AQ382" s="13"/>
      <c r="AR382" s="13"/>
      <c r="AS382" s="13"/>
      <c r="AT382" s="13"/>
      <c r="AU382" s="13"/>
      <c r="AV382" s="13"/>
      <c r="AW382" s="13"/>
      <c r="AX382" s="13"/>
      <c r="AY382" s="13"/>
      <c r="AZ382" s="13"/>
    </row>
    <row r="383" spans="1:52" x14ac:dyDescent="0.2">
      <c r="A383" s="13"/>
      <c r="B383" s="401"/>
      <c r="C383" s="20"/>
      <c r="D383" s="243"/>
      <c r="E383" s="401"/>
      <c r="F383" s="401"/>
      <c r="G383" s="401"/>
      <c r="H383" s="297"/>
      <c r="I383" s="297"/>
      <c r="N383" s="20"/>
      <c r="P383" s="56"/>
      <c r="Q383" s="56"/>
      <c r="R383" s="56"/>
      <c r="V383" s="56"/>
      <c r="W383" s="56"/>
      <c r="X383" s="56"/>
      <c r="Y383" s="771"/>
      <c r="Z383" s="771"/>
      <c r="AB383" s="119"/>
      <c r="AD383" s="20"/>
      <c r="AE383" s="245"/>
      <c r="AH383" s="119"/>
      <c r="AI383" s="13"/>
      <c r="AJ383" s="13"/>
      <c r="AK383" s="13"/>
      <c r="AL383" s="13"/>
      <c r="AM383" s="13"/>
      <c r="AN383" s="13"/>
      <c r="AO383" s="13"/>
      <c r="AP383" s="13"/>
      <c r="AQ383" s="13"/>
      <c r="AR383" s="13"/>
      <c r="AS383" s="13"/>
      <c r="AT383" s="13"/>
      <c r="AU383" s="13"/>
      <c r="AV383" s="13"/>
      <c r="AW383" s="13"/>
      <c r="AX383" s="13"/>
      <c r="AY383" s="13"/>
      <c r="AZ383" s="13"/>
    </row>
    <row r="384" spans="1:52" x14ac:dyDescent="0.2">
      <c r="A384" s="13"/>
      <c r="B384" s="401"/>
      <c r="C384" s="20"/>
      <c r="D384" s="243"/>
      <c r="E384" s="401"/>
      <c r="F384" s="401"/>
      <c r="G384" s="401"/>
      <c r="H384" s="297"/>
      <c r="I384" s="297"/>
      <c r="N384" s="20"/>
      <c r="P384" s="56"/>
      <c r="Q384" s="56"/>
      <c r="R384" s="56"/>
      <c r="V384" s="56"/>
      <c r="W384" s="56"/>
      <c r="X384" s="56"/>
      <c r="Y384" s="771"/>
      <c r="Z384" s="771"/>
      <c r="AB384" s="119"/>
      <c r="AD384" s="20"/>
      <c r="AE384" s="245"/>
      <c r="AH384" s="119"/>
      <c r="AI384" s="13"/>
      <c r="AJ384" s="13"/>
      <c r="AK384" s="13"/>
      <c r="AL384" s="13"/>
      <c r="AM384" s="13"/>
      <c r="AN384" s="13"/>
      <c r="AO384" s="13"/>
      <c r="AP384" s="13"/>
      <c r="AQ384" s="13"/>
      <c r="AR384" s="13"/>
      <c r="AS384" s="13"/>
      <c r="AT384" s="13"/>
      <c r="AU384" s="13"/>
      <c r="AV384" s="13"/>
      <c r="AW384" s="13"/>
      <c r="AX384" s="13"/>
      <c r="AY384" s="13"/>
      <c r="AZ384" s="13"/>
    </row>
    <row r="385" spans="1:52" x14ac:dyDescent="0.2">
      <c r="A385" s="13"/>
      <c r="B385" s="401"/>
      <c r="C385" s="20"/>
      <c r="D385" s="243"/>
      <c r="E385" s="401"/>
      <c r="F385" s="401"/>
      <c r="G385" s="401"/>
      <c r="H385" s="297"/>
      <c r="I385" s="297"/>
      <c r="N385" s="20"/>
      <c r="P385" s="56"/>
      <c r="Q385" s="56"/>
      <c r="R385" s="56"/>
      <c r="V385" s="56"/>
      <c r="W385" s="56"/>
      <c r="X385" s="56"/>
      <c r="Y385" s="771"/>
      <c r="Z385" s="771"/>
      <c r="AB385" s="119"/>
      <c r="AD385" s="20"/>
      <c r="AE385" s="245"/>
      <c r="AH385" s="119"/>
      <c r="AI385" s="13"/>
      <c r="AJ385" s="13"/>
      <c r="AK385" s="13"/>
      <c r="AL385" s="13"/>
      <c r="AM385" s="13"/>
      <c r="AN385" s="13"/>
      <c r="AO385" s="13"/>
      <c r="AP385" s="13"/>
      <c r="AQ385" s="13"/>
      <c r="AR385" s="13"/>
      <c r="AS385" s="13"/>
      <c r="AT385" s="13"/>
      <c r="AU385" s="13"/>
      <c r="AV385" s="13"/>
      <c r="AW385" s="13"/>
      <c r="AX385" s="13"/>
      <c r="AY385" s="13"/>
      <c r="AZ385" s="13"/>
    </row>
    <row r="386" spans="1:52" x14ac:dyDescent="0.2">
      <c r="A386" s="13"/>
      <c r="B386" s="401"/>
      <c r="C386" s="20"/>
      <c r="D386" s="243"/>
      <c r="E386" s="401"/>
      <c r="F386" s="401"/>
      <c r="G386" s="401"/>
      <c r="H386" s="297"/>
      <c r="I386" s="297"/>
      <c r="N386" s="20"/>
      <c r="P386" s="56"/>
      <c r="Q386" s="56"/>
      <c r="R386" s="56"/>
      <c r="V386" s="56"/>
      <c r="W386" s="56"/>
      <c r="X386" s="56"/>
      <c r="Y386" s="771"/>
      <c r="Z386" s="771"/>
      <c r="AB386" s="119"/>
      <c r="AD386" s="20"/>
      <c r="AE386" s="245"/>
      <c r="AH386" s="119"/>
      <c r="AI386" s="13"/>
      <c r="AJ386" s="13"/>
      <c r="AK386" s="13"/>
      <c r="AL386" s="13"/>
      <c r="AM386" s="13"/>
      <c r="AN386" s="13"/>
      <c r="AO386" s="13"/>
      <c r="AP386" s="13"/>
      <c r="AQ386" s="13"/>
      <c r="AR386" s="13"/>
      <c r="AS386" s="13"/>
      <c r="AT386" s="13"/>
      <c r="AU386" s="13"/>
      <c r="AV386" s="13"/>
      <c r="AW386" s="13"/>
      <c r="AX386" s="13"/>
      <c r="AY386" s="13"/>
      <c r="AZ386" s="13"/>
    </row>
    <row r="387" spans="1:52" x14ac:dyDescent="0.2">
      <c r="A387" s="13"/>
      <c r="B387" s="401"/>
      <c r="C387" s="20"/>
      <c r="D387" s="243"/>
      <c r="E387" s="401"/>
      <c r="F387" s="401"/>
      <c r="G387" s="401"/>
      <c r="H387" s="297"/>
      <c r="I387" s="297"/>
      <c r="N387" s="20"/>
      <c r="P387" s="56"/>
      <c r="Q387" s="56"/>
      <c r="R387" s="56"/>
      <c r="V387" s="56"/>
      <c r="W387" s="56"/>
      <c r="X387" s="56"/>
      <c r="Y387" s="771"/>
      <c r="Z387" s="771"/>
      <c r="AB387" s="119"/>
      <c r="AD387" s="20"/>
      <c r="AE387" s="245"/>
      <c r="AH387" s="119"/>
      <c r="AI387" s="13"/>
      <c r="AJ387" s="13"/>
      <c r="AK387" s="13"/>
      <c r="AL387" s="13"/>
      <c r="AM387" s="13"/>
      <c r="AN387" s="13"/>
      <c r="AO387" s="13"/>
      <c r="AP387" s="13"/>
      <c r="AQ387" s="13"/>
      <c r="AR387" s="13"/>
      <c r="AS387" s="13"/>
      <c r="AT387" s="13"/>
      <c r="AU387" s="13"/>
      <c r="AV387" s="13"/>
      <c r="AW387" s="13"/>
      <c r="AX387" s="13"/>
      <c r="AY387" s="13"/>
      <c r="AZ387" s="13"/>
    </row>
    <row r="388" spans="1:52" x14ac:dyDescent="0.2">
      <c r="A388" s="13"/>
      <c r="B388" s="401"/>
      <c r="C388" s="20"/>
      <c r="D388" s="243"/>
      <c r="E388" s="401"/>
      <c r="F388" s="401"/>
      <c r="G388" s="401"/>
      <c r="H388" s="297"/>
      <c r="I388" s="297"/>
      <c r="N388" s="20"/>
      <c r="P388" s="56"/>
      <c r="Q388" s="56"/>
      <c r="R388" s="56"/>
      <c r="V388" s="56"/>
      <c r="W388" s="56"/>
      <c r="X388" s="56"/>
      <c r="Y388" s="771"/>
      <c r="Z388" s="771"/>
      <c r="AB388" s="119"/>
      <c r="AD388" s="20"/>
      <c r="AE388" s="245"/>
      <c r="AH388" s="119"/>
      <c r="AI388" s="13"/>
      <c r="AJ388" s="13"/>
      <c r="AK388" s="13"/>
      <c r="AL388" s="13"/>
      <c r="AM388" s="13"/>
      <c r="AN388" s="13"/>
      <c r="AO388" s="13"/>
      <c r="AP388" s="13"/>
      <c r="AQ388" s="13"/>
      <c r="AR388" s="13"/>
      <c r="AS388" s="13"/>
      <c r="AT388" s="13"/>
      <c r="AU388" s="13"/>
      <c r="AV388" s="13"/>
      <c r="AW388" s="13"/>
      <c r="AX388" s="13"/>
      <c r="AY388" s="13"/>
      <c r="AZ388" s="13"/>
    </row>
    <row r="389" spans="1:52" x14ac:dyDescent="0.2">
      <c r="A389" s="13"/>
      <c r="B389" s="401"/>
      <c r="C389" s="20"/>
      <c r="D389" s="243"/>
      <c r="E389" s="401"/>
      <c r="F389" s="401"/>
      <c r="G389" s="401"/>
      <c r="H389" s="297"/>
      <c r="I389" s="297"/>
      <c r="N389" s="20"/>
      <c r="P389" s="56"/>
      <c r="Q389" s="56"/>
      <c r="R389" s="56"/>
      <c r="V389" s="56"/>
      <c r="W389" s="56"/>
      <c r="X389" s="56"/>
      <c r="Y389" s="771"/>
      <c r="Z389" s="771"/>
      <c r="AB389" s="119"/>
      <c r="AD389" s="20"/>
      <c r="AE389" s="245"/>
      <c r="AH389" s="119"/>
      <c r="AI389" s="13"/>
      <c r="AJ389" s="13"/>
      <c r="AK389" s="13"/>
      <c r="AL389" s="13"/>
      <c r="AM389" s="13"/>
      <c r="AN389" s="13"/>
      <c r="AO389" s="13"/>
      <c r="AP389" s="13"/>
      <c r="AQ389" s="13"/>
      <c r="AR389" s="13"/>
      <c r="AS389" s="13"/>
      <c r="AT389" s="13"/>
      <c r="AU389" s="13"/>
      <c r="AV389" s="13"/>
      <c r="AW389" s="13"/>
      <c r="AX389" s="13"/>
      <c r="AY389" s="13"/>
      <c r="AZ389" s="13"/>
    </row>
    <row r="390" spans="1:52" x14ac:dyDescent="0.2">
      <c r="A390" s="13"/>
      <c r="B390" s="401"/>
      <c r="C390" s="20"/>
      <c r="D390" s="243"/>
      <c r="E390" s="401"/>
      <c r="F390" s="401"/>
      <c r="G390" s="401"/>
      <c r="H390" s="297"/>
      <c r="I390" s="297"/>
      <c r="N390" s="20"/>
      <c r="P390" s="56"/>
      <c r="Q390" s="56"/>
      <c r="R390" s="56"/>
      <c r="V390" s="56"/>
      <c r="W390" s="56"/>
      <c r="X390" s="56"/>
      <c r="Y390" s="771"/>
      <c r="Z390" s="771"/>
      <c r="AB390" s="119"/>
      <c r="AD390" s="20"/>
      <c r="AE390" s="245"/>
      <c r="AH390" s="119"/>
      <c r="AI390" s="13"/>
      <c r="AJ390" s="13"/>
      <c r="AK390" s="13"/>
      <c r="AL390" s="13"/>
      <c r="AM390" s="13"/>
      <c r="AN390" s="13"/>
      <c r="AO390" s="13"/>
      <c r="AP390" s="13"/>
      <c r="AQ390" s="13"/>
      <c r="AR390" s="13"/>
      <c r="AS390" s="13"/>
      <c r="AT390" s="13"/>
      <c r="AU390" s="13"/>
      <c r="AV390" s="13"/>
      <c r="AW390" s="13"/>
      <c r="AX390" s="13"/>
      <c r="AY390" s="13"/>
      <c r="AZ390" s="13"/>
    </row>
    <row r="391" spans="1:52" x14ac:dyDescent="0.2">
      <c r="A391" s="13"/>
      <c r="B391" s="401"/>
      <c r="C391" s="20"/>
      <c r="D391" s="243"/>
      <c r="E391" s="401"/>
      <c r="F391" s="401"/>
      <c r="G391" s="401"/>
      <c r="H391" s="297"/>
      <c r="I391" s="297"/>
      <c r="N391" s="20"/>
      <c r="P391" s="56"/>
      <c r="Q391" s="56"/>
      <c r="R391" s="56"/>
      <c r="V391" s="56"/>
      <c r="W391" s="56"/>
      <c r="X391" s="56"/>
      <c r="Y391" s="771"/>
      <c r="Z391" s="771"/>
      <c r="AB391" s="119"/>
      <c r="AD391" s="20"/>
      <c r="AE391" s="245"/>
      <c r="AH391" s="119"/>
      <c r="AI391" s="13"/>
      <c r="AJ391" s="13"/>
      <c r="AK391" s="13"/>
      <c r="AL391" s="13"/>
      <c r="AM391" s="13"/>
      <c r="AN391" s="13"/>
      <c r="AO391" s="13"/>
      <c r="AP391" s="13"/>
      <c r="AQ391" s="13"/>
      <c r="AR391" s="13"/>
      <c r="AS391" s="13"/>
      <c r="AT391" s="13"/>
      <c r="AU391" s="13"/>
      <c r="AV391" s="13"/>
      <c r="AW391" s="13"/>
      <c r="AX391" s="13"/>
      <c r="AY391" s="13"/>
      <c r="AZ391" s="13"/>
    </row>
    <row r="392" spans="1:52" x14ac:dyDescent="0.2">
      <c r="A392" s="13"/>
      <c r="B392" s="401"/>
      <c r="C392" s="20"/>
      <c r="D392" s="243"/>
      <c r="E392" s="401"/>
      <c r="F392" s="401"/>
      <c r="G392" s="401"/>
      <c r="H392" s="297"/>
      <c r="I392" s="297"/>
      <c r="N392" s="20"/>
      <c r="P392" s="56"/>
      <c r="Q392" s="56"/>
      <c r="R392" s="56"/>
      <c r="V392" s="56"/>
      <c r="W392" s="56"/>
      <c r="X392" s="56"/>
      <c r="Y392" s="771"/>
      <c r="Z392" s="771"/>
      <c r="AB392" s="119"/>
      <c r="AD392" s="20"/>
      <c r="AE392" s="245"/>
      <c r="AH392" s="119"/>
      <c r="AI392" s="13"/>
      <c r="AJ392" s="13"/>
      <c r="AK392" s="13"/>
      <c r="AL392" s="13"/>
      <c r="AM392" s="13"/>
      <c r="AN392" s="13"/>
      <c r="AO392" s="13"/>
      <c r="AP392" s="13"/>
      <c r="AQ392" s="13"/>
      <c r="AR392" s="13"/>
      <c r="AS392" s="13"/>
      <c r="AT392" s="13"/>
      <c r="AU392" s="13"/>
      <c r="AV392" s="13"/>
      <c r="AW392" s="13"/>
      <c r="AX392" s="13"/>
      <c r="AY392" s="13"/>
      <c r="AZ392" s="13"/>
    </row>
    <row r="393" spans="1:52" x14ac:dyDescent="0.2">
      <c r="A393" s="13"/>
      <c r="B393" s="401"/>
      <c r="C393" s="20"/>
      <c r="D393" s="243"/>
      <c r="E393" s="401"/>
      <c r="F393" s="401"/>
      <c r="G393" s="401"/>
      <c r="H393" s="297"/>
      <c r="I393" s="297"/>
      <c r="N393" s="20"/>
      <c r="P393" s="56"/>
      <c r="Q393" s="56"/>
      <c r="R393" s="56"/>
      <c r="V393" s="56"/>
      <c r="W393" s="56"/>
      <c r="X393" s="56"/>
      <c r="Y393" s="771"/>
      <c r="Z393" s="771"/>
      <c r="AB393" s="119"/>
      <c r="AD393" s="20"/>
      <c r="AE393" s="245"/>
      <c r="AH393" s="119"/>
      <c r="AI393" s="13"/>
      <c r="AJ393" s="13"/>
      <c r="AK393" s="13"/>
      <c r="AL393" s="13"/>
      <c r="AM393" s="13"/>
      <c r="AN393" s="13"/>
      <c r="AO393" s="13"/>
      <c r="AP393" s="13"/>
      <c r="AQ393" s="13"/>
      <c r="AR393" s="13"/>
      <c r="AS393" s="13"/>
      <c r="AT393" s="13"/>
      <c r="AU393" s="13"/>
      <c r="AV393" s="13"/>
      <c r="AW393" s="13"/>
      <c r="AX393" s="13"/>
      <c r="AY393" s="13"/>
      <c r="AZ393" s="13"/>
    </row>
    <row r="394" spans="1:52" x14ac:dyDescent="0.2">
      <c r="A394" s="13"/>
      <c r="B394" s="401"/>
      <c r="C394" s="20"/>
      <c r="D394" s="243"/>
      <c r="E394" s="401"/>
      <c r="F394" s="401"/>
      <c r="G394" s="401"/>
      <c r="H394" s="297"/>
      <c r="I394" s="297"/>
      <c r="N394" s="20"/>
      <c r="P394" s="56"/>
      <c r="Q394" s="56"/>
      <c r="R394" s="56"/>
      <c r="V394" s="56"/>
      <c r="W394" s="56"/>
      <c r="X394" s="56"/>
      <c r="Y394" s="771"/>
      <c r="Z394" s="771"/>
      <c r="AB394" s="119"/>
      <c r="AD394" s="20"/>
      <c r="AE394" s="245"/>
      <c r="AH394" s="119"/>
      <c r="AI394" s="13"/>
      <c r="AJ394" s="13"/>
      <c r="AK394" s="13"/>
      <c r="AL394" s="13"/>
      <c r="AM394" s="13"/>
      <c r="AN394" s="13"/>
      <c r="AO394" s="13"/>
      <c r="AP394" s="13"/>
      <c r="AQ394" s="13"/>
      <c r="AR394" s="13"/>
      <c r="AS394" s="13"/>
      <c r="AT394" s="13"/>
      <c r="AU394" s="13"/>
      <c r="AV394" s="13"/>
      <c r="AW394" s="13"/>
      <c r="AX394" s="13"/>
      <c r="AY394" s="13"/>
      <c r="AZ394" s="13"/>
    </row>
    <row r="395" spans="1:52" x14ac:dyDescent="0.2">
      <c r="A395" s="13"/>
      <c r="B395" s="401"/>
      <c r="C395" s="20"/>
      <c r="D395" s="243"/>
      <c r="E395" s="401"/>
      <c r="F395" s="401"/>
      <c r="G395" s="401"/>
      <c r="H395" s="297"/>
      <c r="I395" s="297"/>
      <c r="N395" s="20"/>
      <c r="P395" s="56"/>
      <c r="Q395" s="56"/>
      <c r="R395" s="56"/>
      <c r="V395" s="56"/>
      <c r="W395" s="56"/>
      <c r="X395" s="56"/>
      <c r="Y395" s="771"/>
      <c r="Z395" s="771"/>
      <c r="AB395" s="119"/>
      <c r="AD395" s="20"/>
      <c r="AE395" s="245"/>
      <c r="AH395" s="119"/>
      <c r="AI395" s="13"/>
      <c r="AJ395" s="13"/>
      <c r="AK395" s="13"/>
      <c r="AL395" s="13"/>
      <c r="AM395" s="13"/>
      <c r="AN395" s="13"/>
      <c r="AO395" s="13"/>
      <c r="AP395" s="13"/>
      <c r="AQ395" s="13"/>
      <c r="AR395" s="13"/>
      <c r="AS395" s="13"/>
      <c r="AT395" s="13"/>
      <c r="AU395" s="13"/>
      <c r="AV395" s="13"/>
      <c r="AW395" s="13"/>
      <c r="AX395" s="13"/>
      <c r="AY395" s="13"/>
      <c r="AZ395" s="13"/>
    </row>
    <row r="396" spans="1:52" x14ac:dyDescent="0.2">
      <c r="A396" s="13"/>
      <c r="B396" s="401"/>
      <c r="C396" s="20"/>
      <c r="D396" s="243"/>
      <c r="E396" s="401"/>
      <c r="F396" s="401"/>
      <c r="G396" s="401"/>
      <c r="H396" s="297"/>
      <c r="I396" s="297"/>
      <c r="N396" s="20"/>
      <c r="P396" s="56"/>
      <c r="Q396" s="56"/>
      <c r="R396" s="56"/>
      <c r="V396" s="56"/>
      <c r="W396" s="56"/>
      <c r="X396" s="56"/>
      <c r="Y396" s="771"/>
      <c r="Z396" s="771"/>
      <c r="AB396" s="119"/>
      <c r="AD396" s="20"/>
      <c r="AE396" s="245"/>
      <c r="AH396" s="119"/>
      <c r="AI396" s="13"/>
      <c r="AJ396" s="13"/>
      <c r="AK396" s="13"/>
      <c r="AL396" s="13"/>
      <c r="AM396" s="13"/>
      <c r="AN396" s="13"/>
      <c r="AO396" s="13"/>
      <c r="AP396" s="13"/>
      <c r="AQ396" s="13"/>
      <c r="AR396" s="13"/>
      <c r="AS396" s="13"/>
      <c r="AT396" s="13"/>
      <c r="AU396" s="13"/>
      <c r="AV396" s="13"/>
      <c r="AW396" s="13"/>
      <c r="AX396" s="13"/>
      <c r="AY396" s="13"/>
      <c r="AZ396" s="13"/>
    </row>
    <row r="397" spans="1:52" x14ac:dyDescent="0.2">
      <c r="A397" s="13"/>
      <c r="B397" s="401"/>
      <c r="C397" s="20"/>
      <c r="D397" s="243"/>
      <c r="E397" s="401"/>
      <c r="F397" s="401"/>
      <c r="G397" s="401"/>
      <c r="H397" s="297"/>
      <c r="I397" s="297"/>
      <c r="N397" s="20"/>
      <c r="P397" s="56"/>
      <c r="Q397" s="56"/>
      <c r="R397" s="56"/>
      <c r="V397" s="56"/>
      <c r="W397" s="56"/>
      <c r="X397" s="56"/>
      <c r="Y397" s="771"/>
      <c r="Z397" s="771"/>
      <c r="AB397" s="119"/>
      <c r="AD397" s="20"/>
      <c r="AE397" s="245"/>
      <c r="AH397" s="119"/>
      <c r="AI397" s="13"/>
      <c r="AJ397" s="13"/>
      <c r="AK397" s="13"/>
      <c r="AL397" s="13"/>
      <c r="AM397" s="13"/>
      <c r="AN397" s="13"/>
      <c r="AO397" s="13"/>
      <c r="AP397" s="13"/>
      <c r="AQ397" s="13"/>
      <c r="AR397" s="13"/>
      <c r="AS397" s="13"/>
      <c r="AT397" s="13"/>
      <c r="AU397" s="13"/>
      <c r="AV397" s="13"/>
      <c r="AW397" s="13"/>
      <c r="AX397" s="13"/>
      <c r="AY397" s="13"/>
      <c r="AZ397" s="13"/>
    </row>
    <row r="398" spans="1:52" x14ac:dyDescent="0.2">
      <c r="A398" s="13"/>
      <c r="B398" s="401"/>
      <c r="C398" s="20"/>
      <c r="D398" s="243"/>
      <c r="E398" s="401"/>
      <c r="F398" s="401"/>
      <c r="G398" s="401"/>
      <c r="H398" s="297"/>
      <c r="I398" s="297"/>
      <c r="N398" s="20"/>
      <c r="P398" s="56"/>
      <c r="Q398" s="56"/>
      <c r="R398" s="56"/>
      <c r="V398" s="56"/>
      <c r="W398" s="56"/>
      <c r="X398" s="56"/>
      <c r="Y398" s="771"/>
      <c r="Z398" s="771"/>
      <c r="AB398" s="119"/>
      <c r="AD398" s="20"/>
      <c r="AE398" s="245"/>
      <c r="AH398" s="119"/>
      <c r="AI398" s="13"/>
      <c r="AJ398" s="13"/>
      <c r="AK398" s="13"/>
      <c r="AL398" s="13"/>
      <c r="AM398" s="13"/>
      <c r="AN398" s="13"/>
      <c r="AO398" s="13"/>
      <c r="AP398" s="13"/>
      <c r="AQ398" s="13"/>
      <c r="AR398" s="13"/>
      <c r="AS398" s="13"/>
      <c r="AT398" s="13"/>
      <c r="AU398" s="13"/>
      <c r="AV398" s="13"/>
      <c r="AW398" s="13"/>
      <c r="AX398" s="13"/>
      <c r="AY398" s="13"/>
      <c r="AZ398" s="13"/>
    </row>
    <row r="399" spans="1:52" x14ac:dyDescent="0.2">
      <c r="A399" s="13"/>
      <c r="B399" s="401"/>
      <c r="C399" s="20"/>
      <c r="D399" s="243"/>
      <c r="E399" s="401"/>
      <c r="F399" s="401"/>
      <c r="G399" s="401"/>
      <c r="H399" s="297"/>
      <c r="I399" s="297"/>
      <c r="N399" s="20"/>
      <c r="P399" s="56"/>
      <c r="Q399" s="56"/>
      <c r="R399" s="56"/>
      <c r="V399" s="56"/>
      <c r="W399" s="56"/>
      <c r="X399" s="56"/>
      <c r="Y399" s="771"/>
      <c r="Z399" s="771"/>
      <c r="AB399" s="119"/>
      <c r="AD399" s="20"/>
      <c r="AE399" s="245"/>
      <c r="AH399" s="119"/>
      <c r="AI399" s="13"/>
      <c r="AJ399" s="13"/>
      <c r="AK399" s="13"/>
      <c r="AL399" s="13"/>
      <c r="AM399" s="13"/>
      <c r="AN399" s="13"/>
      <c r="AO399" s="13"/>
      <c r="AP399" s="13"/>
      <c r="AQ399" s="13"/>
      <c r="AR399" s="13"/>
      <c r="AS399" s="13"/>
      <c r="AT399" s="13"/>
      <c r="AU399" s="13"/>
      <c r="AV399" s="13"/>
      <c r="AW399" s="13"/>
      <c r="AX399" s="13"/>
      <c r="AY399" s="13"/>
      <c r="AZ399" s="13"/>
    </row>
    <row r="400" spans="1:52" x14ac:dyDescent="0.2">
      <c r="A400" s="13"/>
      <c r="B400" s="401"/>
      <c r="C400" s="20"/>
      <c r="D400" s="243"/>
      <c r="E400" s="401"/>
      <c r="F400" s="401"/>
      <c r="G400" s="401"/>
      <c r="H400" s="297"/>
      <c r="I400" s="297"/>
      <c r="N400" s="20"/>
      <c r="P400" s="56"/>
      <c r="Q400" s="56"/>
      <c r="R400" s="56"/>
      <c r="V400" s="56"/>
      <c r="W400" s="56"/>
      <c r="X400" s="56"/>
      <c r="Y400" s="771"/>
      <c r="Z400" s="771"/>
      <c r="AB400" s="119"/>
      <c r="AD400" s="20"/>
      <c r="AE400" s="245"/>
      <c r="AH400" s="119"/>
      <c r="AI400" s="13"/>
      <c r="AJ400" s="13"/>
      <c r="AK400" s="13"/>
      <c r="AL400" s="13"/>
      <c r="AM400" s="13"/>
      <c r="AN400" s="13"/>
      <c r="AO400" s="13"/>
      <c r="AP400" s="13"/>
      <c r="AQ400" s="13"/>
      <c r="AR400" s="13"/>
      <c r="AS400" s="13"/>
      <c r="AT400" s="13"/>
      <c r="AU400" s="13"/>
      <c r="AV400" s="13"/>
      <c r="AW400" s="13"/>
      <c r="AX400" s="13"/>
      <c r="AY400" s="13"/>
      <c r="AZ400" s="13"/>
    </row>
    <row r="401" spans="1:52" x14ac:dyDescent="0.2">
      <c r="A401" s="13"/>
      <c r="B401" s="401"/>
      <c r="C401" s="20"/>
      <c r="D401" s="243"/>
      <c r="E401" s="401"/>
      <c r="F401" s="401"/>
      <c r="G401" s="401"/>
      <c r="H401" s="297"/>
      <c r="I401" s="297"/>
      <c r="N401" s="20"/>
      <c r="P401" s="56"/>
      <c r="Q401" s="56"/>
      <c r="R401" s="56"/>
      <c r="V401" s="56"/>
      <c r="W401" s="56"/>
      <c r="X401" s="56"/>
      <c r="Y401" s="771"/>
      <c r="Z401" s="771"/>
      <c r="AB401" s="119"/>
      <c r="AD401" s="20"/>
      <c r="AE401" s="245"/>
      <c r="AH401" s="119"/>
      <c r="AI401" s="13"/>
      <c r="AJ401" s="13"/>
      <c r="AK401" s="13"/>
      <c r="AL401" s="13"/>
      <c r="AM401" s="13"/>
      <c r="AN401" s="13"/>
      <c r="AO401" s="13"/>
      <c r="AP401" s="13"/>
      <c r="AQ401" s="13"/>
      <c r="AR401" s="13"/>
      <c r="AS401" s="13"/>
      <c r="AT401" s="13"/>
      <c r="AU401" s="13"/>
      <c r="AV401" s="13"/>
      <c r="AW401" s="13"/>
      <c r="AX401" s="13"/>
      <c r="AY401" s="13"/>
      <c r="AZ401" s="13"/>
    </row>
    <row r="402" spans="1:52" x14ac:dyDescent="0.2">
      <c r="A402" s="13"/>
      <c r="B402" s="401"/>
      <c r="C402" s="20"/>
      <c r="D402" s="243"/>
      <c r="E402" s="401"/>
      <c r="F402" s="401"/>
      <c r="G402" s="401"/>
      <c r="H402" s="297"/>
      <c r="I402" s="297"/>
      <c r="N402" s="20"/>
      <c r="P402" s="56"/>
      <c r="Q402" s="56"/>
      <c r="R402" s="56"/>
      <c r="V402" s="56"/>
      <c r="W402" s="56"/>
      <c r="X402" s="56"/>
      <c r="Y402" s="771"/>
      <c r="Z402" s="771"/>
      <c r="AB402" s="119"/>
      <c r="AD402" s="20"/>
      <c r="AE402" s="245"/>
      <c r="AH402" s="119"/>
      <c r="AI402" s="13"/>
      <c r="AJ402" s="13"/>
      <c r="AK402" s="13"/>
      <c r="AL402" s="13"/>
      <c r="AM402" s="13"/>
      <c r="AN402" s="13"/>
      <c r="AO402" s="13"/>
      <c r="AP402" s="13"/>
      <c r="AQ402" s="13"/>
      <c r="AR402" s="13"/>
      <c r="AS402" s="13"/>
      <c r="AT402" s="13"/>
      <c r="AU402" s="13"/>
      <c r="AV402" s="13"/>
      <c r="AW402" s="13"/>
      <c r="AX402" s="13"/>
      <c r="AY402" s="13"/>
      <c r="AZ402" s="13"/>
    </row>
    <row r="403" spans="1:52" x14ac:dyDescent="0.2">
      <c r="A403" s="13"/>
      <c r="B403" s="401"/>
      <c r="C403" s="20"/>
      <c r="D403" s="243"/>
      <c r="E403" s="401"/>
      <c r="F403" s="401"/>
      <c r="G403" s="401"/>
      <c r="H403" s="297"/>
      <c r="I403" s="297"/>
      <c r="N403" s="20"/>
      <c r="P403" s="56"/>
      <c r="Q403" s="56"/>
      <c r="R403" s="56"/>
      <c r="V403" s="56"/>
      <c r="W403" s="56"/>
      <c r="X403" s="56"/>
      <c r="Y403" s="771"/>
      <c r="Z403" s="771"/>
      <c r="AB403" s="119"/>
      <c r="AD403" s="20"/>
      <c r="AE403" s="245"/>
      <c r="AH403" s="119"/>
      <c r="AI403" s="13"/>
      <c r="AJ403" s="13"/>
      <c r="AK403" s="13"/>
      <c r="AL403" s="13"/>
      <c r="AM403" s="13"/>
      <c r="AN403" s="13"/>
      <c r="AO403" s="13"/>
      <c r="AP403" s="13"/>
      <c r="AQ403" s="13"/>
      <c r="AR403" s="13"/>
      <c r="AS403" s="13"/>
      <c r="AT403" s="13"/>
      <c r="AU403" s="13"/>
      <c r="AV403" s="13"/>
      <c r="AW403" s="13"/>
      <c r="AX403" s="13"/>
      <c r="AY403" s="13"/>
      <c r="AZ403" s="13"/>
    </row>
    <row r="404" spans="1:52" x14ac:dyDescent="0.2">
      <c r="A404" s="13"/>
      <c r="B404" s="401"/>
      <c r="C404" s="20"/>
      <c r="D404" s="243"/>
      <c r="E404" s="401"/>
      <c r="F404" s="401"/>
      <c r="G404" s="401"/>
      <c r="H404" s="297"/>
      <c r="I404" s="297"/>
      <c r="N404" s="20"/>
      <c r="P404" s="56"/>
      <c r="Q404" s="56"/>
      <c r="R404" s="56"/>
      <c r="V404" s="56"/>
      <c r="W404" s="56"/>
      <c r="X404" s="56"/>
      <c r="Y404" s="771"/>
      <c r="Z404" s="771"/>
      <c r="AB404" s="119"/>
      <c r="AD404" s="20"/>
      <c r="AE404" s="245"/>
      <c r="AH404" s="119"/>
      <c r="AI404" s="13"/>
      <c r="AJ404" s="13"/>
      <c r="AK404" s="13"/>
      <c r="AL404" s="13"/>
      <c r="AM404" s="13"/>
      <c r="AN404" s="13"/>
      <c r="AO404" s="13"/>
      <c r="AP404" s="13"/>
      <c r="AQ404" s="13"/>
      <c r="AR404" s="13"/>
      <c r="AS404" s="13"/>
      <c r="AT404" s="13"/>
      <c r="AU404" s="13"/>
      <c r="AV404" s="13"/>
      <c r="AW404" s="13"/>
      <c r="AX404" s="13"/>
      <c r="AY404" s="13"/>
      <c r="AZ404" s="13"/>
    </row>
    <row r="405" spans="1:52" x14ac:dyDescent="0.2">
      <c r="A405" s="13"/>
      <c r="B405" s="401"/>
      <c r="C405" s="20"/>
      <c r="D405" s="243"/>
      <c r="E405" s="401"/>
      <c r="F405" s="401"/>
      <c r="G405" s="401"/>
      <c r="H405" s="297"/>
      <c r="I405" s="297"/>
      <c r="N405" s="20"/>
      <c r="P405" s="56"/>
      <c r="Q405" s="56"/>
      <c r="R405" s="56"/>
      <c r="V405" s="56"/>
      <c r="W405" s="56"/>
      <c r="X405" s="56"/>
      <c r="Y405" s="771"/>
      <c r="Z405" s="771"/>
      <c r="AB405" s="119"/>
      <c r="AD405" s="20"/>
      <c r="AE405" s="245"/>
      <c r="AH405" s="119"/>
      <c r="AI405" s="13"/>
      <c r="AJ405" s="13"/>
      <c r="AK405" s="13"/>
      <c r="AL405" s="13"/>
      <c r="AM405" s="13"/>
      <c r="AN405" s="13"/>
      <c r="AO405" s="13"/>
      <c r="AP405" s="13"/>
      <c r="AQ405" s="13"/>
      <c r="AR405" s="13"/>
      <c r="AS405" s="13"/>
      <c r="AT405" s="13"/>
      <c r="AU405" s="13"/>
      <c r="AV405" s="13"/>
      <c r="AW405" s="13"/>
      <c r="AX405" s="13"/>
      <c r="AY405" s="13"/>
      <c r="AZ405" s="13"/>
    </row>
    <row r="406" spans="1:52" x14ac:dyDescent="0.2">
      <c r="A406" s="13"/>
      <c r="B406" s="401"/>
      <c r="C406" s="20"/>
      <c r="D406" s="243"/>
      <c r="E406" s="401"/>
      <c r="F406" s="401"/>
      <c r="G406" s="401"/>
      <c r="H406" s="297"/>
      <c r="I406" s="297"/>
      <c r="N406" s="20"/>
      <c r="P406" s="56"/>
      <c r="Q406" s="56"/>
      <c r="R406" s="56"/>
      <c r="V406" s="56"/>
      <c r="W406" s="56"/>
      <c r="X406" s="56"/>
      <c r="Y406" s="771"/>
      <c r="Z406" s="771"/>
      <c r="AB406" s="119"/>
      <c r="AD406" s="20"/>
      <c r="AE406" s="245"/>
      <c r="AH406" s="119"/>
      <c r="AI406" s="13"/>
      <c r="AJ406" s="13"/>
      <c r="AK406" s="13"/>
      <c r="AL406" s="13"/>
      <c r="AM406" s="13"/>
      <c r="AN406" s="13"/>
      <c r="AO406" s="13"/>
      <c r="AP406" s="13"/>
      <c r="AQ406" s="13"/>
      <c r="AR406" s="13"/>
      <c r="AS406" s="13"/>
      <c r="AT406" s="13"/>
      <c r="AU406" s="13"/>
      <c r="AV406" s="13"/>
      <c r="AW406" s="13"/>
      <c r="AX406" s="13"/>
      <c r="AY406" s="13"/>
      <c r="AZ406" s="13"/>
    </row>
    <row r="407" spans="1:52" x14ac:dyDescent="0.2">
      <c r="A407" s="13"/>
      <c r="B407" s="401"/>
      <c r="C407" s="20"/>
      <c r="D407" s="243"/>
      <c r="E407" s="401"/>
      <c r="F407" s="401"/>
      <c r="G407" s="401"/>
      <c r="H407" s="297"/>
      <c r="I407" s="297"/>
      <c r="N407" s="20"/>
      <c r="P407" s="56"/>
      <c r="Q407" s="56"/>
      <c r="R407" s="56"/>
      <c r="V407" s="56"/>
      <c r="W407" s="56"/>
      <c r="X407" s="56"/>
      <c r="Y407" s="771"/>
      <c r="Z407" s="771"/>
      <c r="AB407" s="119"/>
      <c r="AD407" s="20"/>
      <c r="AE407" s="245"/>
      <c r="AH407" s="119"/>
      <c r="AI407" s="13"/>
      <c r="AJ407" s="13"/>
      <c r="AK407" s="13"/>
      <c r="AL407" s="13"/>
      <c r="AM407" s="13"/>
      <c r="AN407" s="13"/>
      <c r="AO407" s="13"/>
      <c r="AP407" s="13"/>
      <c r="AQ407" s="13"/>
      <c r="AR407" s="13"/>
      <c r="AS407" s="13"/>
      <c r="AT407" s="13"/>
      <c r="AU407" s="13"/>
      <c r="AV407" s="13"/>
      <c r="AW407" s="13"/>
      <c r="AX407" s="13"/>
      <c r="AY407" s="13"/>
      <c r="AZ407" s="13"/>
    </row>
    <row r="408" spans="1:52" x14ac:dyDescent="0.2">
      <c r="A408" s="13"/>
      <c r="B408" s="401"/>
      <c r="C408" s="20"/>
      <c r="D408" s="243"/>
      <c r="E408" s="401"/>
      <c r="F408" s="401"/>
      <c r="G408" s="401"/>
      <c r="H408" s="297"/>
      <c r="I408" s="297"/>
      <c r="N408" s="20"/>
      <c r="P408" s="56"/>
      <c r="Q408" s="56"/>
      <c r="R408" s="56"/>
      <c r="V408" s="56"/>
      <c r="W408" s="56"/>
      <c r="X408" s="56"/>
      <c r="Y408" s="771"/>
      <c r="Z408" s="771"/>
      <c r="AB408" s="119"/>
      <c r="AD408" s="20"/>
      <c r="AE408" s="245"/>
      <c r="AH408" s="119"/>
      <c r="AI408" s="13"/>
      <c r="AJ408" s="13"/>
      <c r="AK408" s="13"/>
      <c r="AL408" s="13"/>
      <c r="AM408" s="13"/>
      <c r="AN408" s="13"/>
      <c r="AO408" s="13"/>
      <c r="AP408" s="13"/>
      <c r="AQ408" s="13"/>
      <c r="AR408" s="13"/>
      <c r="AS408" s="13"/>
      <c r="AT408" s="13"/>
      <c r="AU408" s="13"/>
      <c r="AV408" s="13"/>
      <c r="AW408" s="13"/>
      <c r="AX408" s="13"/>
      <c r="AY408" s="13"/>
      <c r="AZ408" s="13"/>
    </row>
    <row r="409" spans="1:52" x14ac:dyDescent="0.2">
      <c r="A409" s="13"/>
      <c r="B409" s="401"/>
      <c r="C409" s="20"/>
      <c r="D409" s="243"/>
      <c r="E409" s="401"/>
      <c r="F409" s="401"/>
      <c r="G409" s="401"/>
      <c r="H409" s="297"/>
      <c r="I409" s="297"/>
      <c r="N409" s="20"/>
      <c r="P409" s="56"/>
      <c r="Q409" s="56"/>
      <c r="R409" s="56"/>
      <c r="V409" s="56"/>
      <c r="W409" s="56"/>
      <c r="X409" s="56"/>
      <c r="Y409" s="771"/>
      <c r="Z409" s="771"/>
      <c r="AB409" s="119"/>
      <c r="AD409" s="20"/>
      <c r="AE409" s="245"/>
      <c r="AH409" s="119"/>
      <c r="AI409" s="13"/>
      <c r="AJ409" s="13"/>
      <c r="AK409" s="13"/>
      <c r="AL409" s="13"/>
      <c r="AM409" s="13"/>
      <c r="AN409" s="13"/>
      <c r="AO409" s="13"/>
      <c r="AP409" s="13"/>
      <c r="AQ409" s="13"/>
      <c r="AR409" s="13"/>
      <c r="AS409" s="13"/>
      <c r="AT409" s="13"/>
      <c r="AU409" s="13"/>
      <c r="AV409" s="13"/>
      <c r="AW409" s="13"/>
      <c r="AX409" s="13"/>
      <c r="AY409" s="13"/>
      <c r="AZ409" s="13"/>
    </row>
    <row r="410" spans="1:52" x14ac:dyDescent="0.2">
      <c r="A410" s="13"/>
      <c r="B410" s="401"/>
      <c r="C410" s="20"/>
      <c r="D410" s="243"/>
      <c r="E410" s="401"/>
      <c r="F410" s="401"/>
      <c r="G410" s="401"/>
      <c r="H410" s="297"/>
      <c r="I410" s="297"/>
      <c r="N410" s="20"/>
      <c r="P410" s="56"/>
      <c r="Q410" s="56"/>
      <c r="R410" s="56"/>
      <c r="V410" s="56"/>
      <c r="W410" s="56"/>
      <c r="X410" s="56"/>
      <c r="Y410" s="771"/>
      <c r="Z410" s="771"/>
      <c r="AB410" s="119"/>
      <c r="AD410" s="20"/>
      <c r="AE410" s="245"/>
      <c r="AH410" s="119"/>
      <c r="AI410" s="13"/>
      <c r="AJ410" s="13"/>
      <c r="AK410" s="13"/>
      <c r="AL410" s="13"/>
      <c r="AM410" s="13"/>
      <c r="AN410" s="13"/>
      <c r="AO410" s="13"/>
      <c r="AP410" s="13"/>
      <c r="AQ410" s="13"/>
      <c r="AR410" s="13"/>
      <c r="AS410" s="13"/>
      <c r="AT410" s="13"/>
      <c r="AU410" s="13"/>
      <c r="AV410" s="13"/>
      <c r="AW410" s="13"/>
      <c r="AX410" s="13"/>
      <c r="AY410" s="13"/>
      <c r="AZ410" s="13"/>
    </row>
    <row r="411" spans="1:52" x14ac:dyDescent="0.2">
      <c r="A411" s="13"/>
      <c r="B411" s="401"/>
      <c r="C411" s="20"/>
      <c r="D411" s="243"/>
      <c r="E411" s="401"/>
      <c r="F411" s="401"/>
      <c r="G411" s="401"/>
      <c r="H411" s="297"/>
      <c r="I411" s="297"/>
      <c r="N411" s="20"/>
      <c r="P411" s="56"/>
      <c r="Q411" s="56"/>
      <c r="R411" s="56"/>
      <c r="V411" s="56"/>
      <c r="W411" s="56"/>
      <c r="X411" s="56"/>
      <c r="Y411" s="771"/>
      <c r="Z411" s="771"/>
      <c r="AB411" s="119"/>
      <c r="AD411" s="20"/>
      <c r="AE411" s="245"/>
      <c r="AH411" s="119"/>
      <c r="AI411" s="13"/>
      <c r="AJ411" s="13"/>
      <c r="AK411" s="13"/>
      <c r="AL411" s="13"/>
      <c r="AM411" s="13"/>
      <c r="AN411" s="13"/>
      <c r="AO411" s="13"/>
      <c r="AP411" s="13"/>
      <c r="AQ411" s="13"/>
      <c r="AR411" s="13"/>
      <c r="AS411" s="13"/>
      <c r="AT411" s="13"/>
      <c r="AU411" s="13"/>
      <c r="AV411" s="13"/>
      <c r="AW411" s="13"/>
      <c r="AX411" s="13"/>
      <c r="AY411" s="13"/>
      <c r="AZ411" s="13"/>
    </row>
    <row r="412" spans="1:52" x14ac:dyDescent="0.2">
      <c r="A412" s="13"/>
      <c r="B412" s="401"/>
      <c r="C412" s="20"/>
      <c r="D412" s="243"/>
      <c r="E412" s="401"/>
      <c r="F412" s="401"/>
      <c r="G412" s="401"/>
      <c r="H412" s="297"/>
      <c r="I412" s="297"/>
      <c r="N412" s="20"/>
      <c r="P412" s="56"/>
      <c r="Q412" s="56"/>
      <c r="R412" s="56"/>
      <c r="V412" s="56"/>
      <c r="W412" s="56"/>
      <c r="X412" s="56"/>
      <c r="Y412" s="771"/>
      <c r="Z412" s="771"/>
      <c r="AB412" s="119"/>
      <c r="AD412" s="20"/>
      <c r="AE412" s="245"/>
      <c r="AH412" s="119"/>
      <c r="AI412" s="13"/>
      <c r="AJ412" s="13"/>
      <c r="AK412" s="13"/>
      <c r="AL412" s="13"/>
      <c r="AM412" s="13"/>
      <c r="AN412" s="13"/>
      <c r="AO412" s="13"/>
      <c r="AP412" s="13"/>
      <c r="AQ412" s="13"/>
      <c r="AR412" s="13"/>
      <c r="AS412" s="13"/>
      <c r="AT412" s="13"/>
      <c r="AU412" s="13"/>
      <c r="AV412" s="13"/>
      <c r="AW412" s="13"/>
      <c r="AX412" s="13"/>
      <c r="AY412" s="13"/>
      <c r="AZ412" s="13"/>
    </row>
    <row r="413" spans="1:52" x14ac:dyDescent="0.2">
      <c r="A413" s="13"/>
      <c r="B413" s="401"/>
      <c r="C413" s="20"/>
      <c r="D413" s="243"/>
      <c r="E413" s="401"/>
      <c r="F413" s="401"/>
      <c r="G413" s="401"/>
      <c r="H413" s="298"/>
      <c r="I413" s="298"/>
      <c r="N413" s="20"/>
      <c r="P413" s="56"/>
      <c r="Q413" s="56"/>
      <c r="R413" s="56"/>
      <c r="V413" s="56"/>
      <c r="W413" s="56"/>
      <c r="X413" s="56"/>
      <c r="Y413" s="771"/>
      <c r="Z413" s="771"/>
      <c r="AB413" s="119"/>
      <c r="AD413" s="20"/>
      <c r="AE413" s="245"/>
      <c r="AH413" s="119"/>
      <c r="AI413" s="13"/>
      <c r="AJ413" s="13"/>
      <c r="AK413" s="13"/>
      <c r="AL413" s="13"/>
      <c r="AM413" s="13"/>
      <c r="AN413" s="13"/>
      <c r="AO413" s="13"/>
      <c r="AP413" s="13"/>
      <c r="AQ413" s="13"/>
      <c r="AR413" s="13"/>
      <c r="AS413" s="13"/>
      <c r="AT413" s="13"/>
      <c r="AU413" s="13"/>
      <c r="AV413" s="13"/>
      <c r="AW413" s="13"/>
      <c r="AX413" s="13"/>
      <c r="AY413" s="13"/>
      <c r="AZ413" s="13"/>
    </row>
    <row r="414" spans="1:52" x14ac:dyDescent="0.2">
      <c r="A414" s="13"/>
      <c r="B414" s="401"/>
      <c r="C414" s="20"/>
      <c r="D414" s="243"/>
      <c r="E414" s="401"/>
      <c r="F414" s="401"/>
      <c r="G414" s="401"/>
      <c r="H414" s="298"/>
      <c r="I414" s="298"/>
      <c r="N414" s="20"/>
      <c r="P414" s="56"/>
      <c r="Q414" s="56"/>
      <c r="R414" s="56"/>
      <c r="V414" s="56"/>
      <c r="W414" s="56"/>
      <c r="X414" s="56"/>
      <c r="Y414" s="771"/>
      <c r="Z414" s="771"/>
      <c r="AB414" s="119"/>
      <c r="AD414" s="20"/>
      <c r="AE414" s="245"/>
      <c r="AH414" s="119"/>
      <c r="AI414" s="13"/>
      <c r="AJ414" s="13"/>
      <c r="AK414" s="13"/>
      <c r="AL414" s="13"/>
      <c r="AM414" s="13"/>
      <c r="AN414" s="13"/>
      <c r="AO414" s="13"/>
      <c r="AP414" s="13"/>
      <c r="AQ414" s="13"/>
      <c r="AR414" s="13"/>
      <c r="AS414" s="13"/>
      <c r="AT414" s="13"/>
      <c r="AU414" s="13"/>
      <c r="AV414" s="13"/>
      <c r="AW414" s="13"/>
      <c r="AX414" s="13"/>
      <c r="AY414" s="13"/>
      <c r="AZ414" s="13"/>
    </row>
    <row r="415" spans="1:52" x14ac:dyDescent="0.2">
      <c r="A415" s="13"/>
      <c r="B415" s="401"/>
      <c r="C415" s="20"/>
      <c r="D415" s="243"/>
      <c r="E415" s="401"/>
      <c r="F415" s="401"/>
      <c r="G415" s="401"/>
      <c r="H415" s="298"/>
      <c r="I415" s="298"/>
      <c r="N415" s="20"/>
      <c r="P415" s="56"/>
      <c r="Q415" s="56"/>
      <c r="R415" s="56"/>
      <c r="V415" s="56"/>
      <c r="W415" s="56"/>
      <c r="X415" s="56"/>
      <c r="Y415" s="771"/>
      <c r="Z415" s="771"/>
      <c r="AB415" s="119"/>
      <c r="AD415" s="20"/>
      <c r="AE415" s="245"/>
      <c r="AH415" s="119"/>
      <c r="AI415" s="13"/>
      <c r="AJ415" s="13"/>
      <c r="AK415" s="13"/>
      <c r="AL415" s="13"/>
      <c r="AM415" s="13"/>
      <c r="AN415" s="13"/>
      <c r="AO415" s="13"/>
      <c r="AP415" s="13"/>
      <c r="AQ415" s="13"/>
      <c r="AR415" s="13"/>
      <c r="AS415" s="13"/>
      <c r="AT415" s="13"/>
      <c r="AU415" s="13"/>
      <c r="AV415" s="13"/>
      <c r="AW415" s="13"/>
      <c r="AX415" s="13"/>
      <c r="AY415" s="13"/>
      <c r="AZ415" s="13"/>
    </row>
    <row r="416" spans="1:52" x14ac:dyDescent="0.2">
      <c r="A416" s="13"/>
      <c r="B416" s="401"/>
      <c r="C416" s="20"/>
      <c r="D416" s="243"/>
      <c r="E416" s="401"/>
      <c r="F416" s="401"/>
      <c r="G416" s="401"/>
      <c r="H416" s="298"/>
      <c r="I416" s="298"/>
      <c r="N416" s="20"/>
      <c r="P416" s="56"/>
      <c r="Q416" s="56"/>
      <c r="R416" s="56"/>
      <c r="V416" s="56"/>
      <c r="W416" s="56"/>
      <c r="X416" s="56"/>
      <c r="Y416" s="771"/>
      <c r="Z416" s="771"/>
      <c r="AB416" s="119"/>
      <c r="AD416" s="20"/>
      <c r="AE416" s="245"/>
      <c r="AH416" s="119"/>
      <c r="AI416" s="13"/>
      <c r="AJ416" s="13"/>
      <c r="AK416" s="13"/>
      <c r="AL416" s="13"/>
      <c r="AM416" s="13"/>
      <c r="AN416" s="13"/>
      <c r="AO416" s="13"/>
      <c r="AP416" s="13"/>
      <c r="AQ416" s="13"/>
      <c r="AR416" s="13"/>
      <c r="AS416" s="13"/>
      <c r="AT416" s="13"/>
      <c r="AU416" s="13"/>
      <c r="AV416" s="13"/>
      <c r="AW416" s="13"/>
      <c r="AX416" s="13"/>
      <c r="AY416" s="13"/>
      <c r="AZ416" s="13"/>
    </row>
    <row r="417" spans="1:52" x14ac:dyDescent="0.2">
      <c r="A417" s="13"/>
      <c r="B417" s="401"/>
      <c r="C417" s="20"/>
      <c r="D417" s="243"/>
      <c r="E417" s="401"/>
      <c r="F417" s="401"/>
      <c r="G417" s="401"/>
      <c r="H417" s="298"/>
      <c r="I417" s="298"/>
      <c r="N417" s="20"/>
      <c r="P417" s="56"/>
      <c r="Q417" s="56"/>
      <c r="R417" s="56"/>
      <c r="V417" s="56"/>
      <c r="W417" s="56"/>
      <c r="X417" s="56"/>
      <c r="Y417" s="771"/>
      <c r="Z417" s="771"/>
      <c r="AB417" s="119"/>
      <c r="AD417" s="20"/>
      <c r="AE417" s="245"/>
      <c r="AH417" s="119"/>
      <c r="AI417" s="13"/>
      <c r="AJ417" s="13"/>
      <c r="AK417" s="13"/>
      <c r="AL417" s="13"/>
      <c r="AM417" s="13"/>
      <c r="AN417" s="13"/>
      <c r="AO417" s="13"/>
      <c r="AP417" s="13"/>
      <c r="AQ417" s="13"/>
      <c r="AR417" s="13"/>
      <c r="AS417" s="13"/>
      <c r="AT417" s="13"/>
      <c r="AU417" s="13"/>
      <c r="AV417" s="13"/>
      <c r="AW417" s="13"/>
      <c r="AX417" s="13"/>
      <c r="AY417" s="13"/>
      <c r="AZ417" s="13"/>
    </row>
    <row r="418" spans="1:52" x14ac:dyDescent="0.2">
      <c r="A418" s="13"/>
      <c r="B418" s="401"/>
      <c r="C418" s="20"/>
      <c r="D418" s="243"/>
      <c r="E418" s="401"/>
      <c r="F418" s="401"/>
      <c r="G418" s="401"/>
      <c r="H418" s="298"/>
      <c r="I418" s="298"/>
      <c r="N418" s="20"/>
      <c r="P418" s="56"/>
      <c r="Q418" s="56"/>
      <c r="R418" s="56"/>
      <c r="V418" s="56"/>
      <c r="W418" s="56"/>
      <c r="X418" s="56"/>
      <c r="Y418" s="771"/>
      <c r="Z418" s="771"/>
      <c r="AB418" s="119"/>
      <c r="AD418" s="20"/>
      <c r="AE418" s="245"/>
      <c r="AH418" s="119"/>
      <c r="AI418" s="13"/>
      <c r="AJ418" s="13"/>
      <c r="AK418" s="13"/>
      <c r="AL418" s="13"/>
      <c r="AM418" s="13"/>
      <c r="AN418" s="13"/>
      <c r="AO418" s="13"/>
      <c r="AP418" s="13"/>
      <c r="AQ418" s="13"/>
      <c r="AR418" s="13"/>
      <c r="AS418" s="13"/>
      <c r="AT418" s="13"/>
      <c r="AU418" s="13"/>
      <c r="AV418" s="13"/>
      <c r="AW418" s="13"/>
      <c r="AX418" s="13"/>
      <c r="AY418" s="13"/>
      <c r="AZ418" s="13"/>
    </row>
    <row r="419" spans="1:52" x14ac:dyDescent="0.2">
      <c r="A419" s="13"/>
      <c r="B419" s="401"/>
      <c r="C419" s="20"/>
      <c r="D419" s="243"/>
      <c r="E419" s="401"/>
      <c r="F419" s="401"/>
      <c r="G419" s="401"/>
      <c r="H419" s="298"/>
      <c r="I419" s="298"/>
      <c r="N419" s="20"/>
      <c r="P419" s="56"/>
      <c r="Q419" s="56"/>
      <c r="R419" s="56"/>
      <c r="V419" s="56"/>
      <c r="W419" s="56"/>
      <c r="X419" s="56"/>
      <c r="Y419" s="771"/>
      <c r="Z419" s="771"/>
      <c r="AB419" s="119"/>
      <c r="AD419" s="20"/>
      <c r="AE419" s="245"/>
      <c r="AH419" s="119"/>
      <c r="AI419" s="13"/>
      <c r="AJ419" s="13"/>
      <c r="AK419" s="13"/>
      <c r="AL419" s="13"/>
      <c r="AM419" s="13"/>
      <c r="AN419" s="13"/>
      <c r="AO419" s="13"/>
      <c r="AP419" s="13"/>
      <c r="AQ419" s="13"/>
      <c r="AR419" s="13"/>
      <c r="AS419" s="13"/>
      <c r="AT419" s="13"/>
      <c r="AU419" s="13"/>
      <c r="AV419" s="13"/>
      <c r="AW419" s="13"/>
      <c r="AX419" s="13"/>
      <c r="AY419" s="13"/>
      <c r="AZ419" s="13"/>
    </row>
    <row r="420" spans="1:52" x14ac:dyDescent="0.2">
      <c r="A420" s="13"/>
      <c r="B420" s="401"/>
      <c r="C420" s="20"/>
      <c r="D420" s="243"/>
      <c r="E420" s="401"/>
      <c r="F420" s="401"/>
      <c r="G420" s="401"/>
      <c r="H420" s="298"/>
      <c r="I420" s="298"/>
      <c r="N420" s="20"/>
      <c r="P420" s="56"/>
      <c r="Q420" s="56"/>
      <c r="R420" s="56"/>
      <c r="V420" s="56"/>
      <c r="W420" s="56"/>
      <c r="X420" s="56"/>
      <c r="Y420" s="771"/>
      <c r="Z420" s="771"/>
      <c r="AB420" s="119"/>
      <c r="AD420" s="20"/>
      <c r="AE420" s="245"/>
      <c r="AH420" s="119"/>
      <c r="AI420" s="13"/>
      <c r="AJ420" s="13"/>
      <c r="AK420" s="13"/>
      <c r="AL420" s="13"/>
      <c r="AM420" s="13"/>
      <c r="AN420" s="13"/>
      <c r="AO420" s="13"/>
      <c r="AP420" s="13"/>
      <c r="AQ420" s="13"/>
      <c r="AR420" s="13"/>
      <c r="AS420" s="13"/>
      <c r="AT420" s="13"/>
      <c r="AU420" s="13"/>
      <c r="AV420" s="13"/>
      <c r="AW420" s="13"/>
      <c r="AX420" s="13"/>
      <c r="AY420" s="13"/>
      <c r="AZ420" s="13"/>
    </row>
    <row r="421" spans="1:52" x14ac:dyDescent="0.2">
      <c r="A421" s="13"/>
      <c r="B421" s="401"/>
      <c r="C421" s="20"/>
      <c r="D421" s="243"/>
      <c r="E421" s="401"/>
      <c r="F421" s="401"/>
      <c r="G421" s="401"/>
      <c r="H421" s="298"/>
      <c r="I421" s="298"/>
      <c r="N421" s="20"/>
      <c r="P421" s="56"/>
      <c r="Q421" s="56"/>
      <c r="R421" s="56"/>
      <c r="V421" s="56"/>
      <c r="W421" s="56"/>
      <c r="X421" s="56"/>
      <c r="Y421" s="771"/>
      <c r="Z421" s="771"/>
      <c r="AB421" s="119"/>
      <c r="AD421" s="20"/>
      <c r="AE421" s="245"/>
      <c r="AH421" s="119"/>
      <c r="AI421" s="13"/>
      <c r="AJ421" s="13"/>
      <c r="AK421" s="13"/>
      <c r="AL421" s="13"/>
      <c r="AM421" s="13"/>
      <c r="AN421" s="13"/>
      <c r="AO421" s="13"/>
      <c r="AP421" s="13"/>
      <c r="AQ421" s="13"/>
      <c r="AR421" s="13"/>
      <c r="AS421" s="13"/>
      <c r="AT421" s="13"/>
      <c r="AU421" s="13"/>
      <c r="AV421" s="13"/>
      <c r="AW421" s="13"/>
      <c r="AX421" s="13"/>
      <c r="AY421" s="13"/>
      <c r="AZ421" s="13"/>
    </row>
    <row r="422" spans="1:52" x14ac:dyDescent="0.2">
      <c r="A422" s="13"/>
      <c r="B422" s="401"/>
      <c r="C422" s="20"/>
      <c r="D422" s="243"/>
      <c r="E422" s="401"/>
      <c r="F422" s="401"/>
      <c r="G422" s="401"/>
      <c r="H422" s="298"/>
      <c r="I422" s="298"/>
      <c r="N422" s="20"/>
      <c r="P422" s="56"/>
      <c r="Q422" s="56"/>
      <c r="R422" s="56"/>
      <c r="V422" s="56"/>
      <c r="W422" s="56"/>
      <c r="X422" s="56"/>
      <c r="Y422" s="771"/>
      <c r="Z422" s="771"/>
      <c r="AB422" s="119"/>
      <c r="AD422" s="20"/>
      <c r="AE422" s="245"/>
      <c r="AH422" s="119"/>
      <c r="AI422" s="13"/>
      <c r="AJ422" s="13"/>
      <c r="AK422" s="13"/>
      <c r="AL422" s="13"/>
      <c r="AM422" s="13"/>
      <c r="AN422" s="13"/>
      <c r="AO422" s="13"/>
      <c r="AP422" s="13"/>
      <c r="AQ422" s="13"/>
      <c r="AR422" s="13"/>
      <c r="AS422" s="13"/>
      <c r="AT422" s="13"/>
      <c r="AU422" s="13"/>
      <c r="AV422" s="13"/>
      <c r="AW422" s="13"/>
      <c r="AX422" s="13"/>
      <c r="AY422" s="13"/>
      <c r="AZ422" s="13"/>
    </row>
    <row r="423" spans="1:52" x14ac:dyDescent="0.2">
      <c r="A423" s="13"/>
      <c r="B423" s="401"/>
      <c r="C423" s="20"/>
      <c r="D423" s="243"/>
      <c r="E423" s="401"/>
      <c r="F423" s="401"/>
      <c r="G423" s="401"/>
      <c r="H423" s="298"/>
      <c r="I423" s="298"/>
      <c r="N423" s="20"/>
      <c r="P423" s="56"/>
      <c r="Q423" s="56"/>
      <c r="R423" s="56"/>
      <c r="V423" s="56"/>
      <c r="W423" s="56"/>
      <c r="X423" s="56"/>
      <c r="Y423" s="771"/>
      <c r="Z423" s="771"/>
      <c r="AB423" s="119"/>
      <c r="AD423" s="20"/>
      <c r="AE423" s="245"/>
      <c r="AH423" s="119"/>
      <c r="AI423" s="13"/>
      <c r="AJ423" s="13"/>
      <c r="AK423" s="13"/>
      <c r="AL423" s="13"/>
      <c r="AM423" s="13"/>
      <c r="AN423" s="13"/>
      <c r="AO423" s="13"/>
      <c r="AP423" s="13"/>
      <c r="AQ423" s="13"/>
      <c r="AR423" s="13"/>
      <c r="AS423" s="13"/>
      <c r="AT423" s="13"/>
      <c r="AU423" s="13"/>
      <c r="AV423" s="13"/>
      <c r="AW423" s="13"/>
      <c r="AX423" s="13"/>
      <c r="AY423" s="13"/>
      <c r="AZ423" s="13"/>
    </row>
    <row r="424" spans="1:52" x14ac:dyDescent="0.2">
      <c r="A424" s="13"/>
      <c r="B424" s="401"/>
      <c r="C424" s="20"/>
      <c r="D424" s="243"/>
      <c r="E424" s="401"/>
      <c r="F424" s="401"/>
      <c r="G424" s="401"/>
      <c r="H424" s="298"/>
      <c r="I424" s="298"/>
      <c r="N424" s="20"/>
      <c r="P424" s="56"/>
      <c r="Q424" s="56"/>
      <c r="R424" s="56"/>
      <c r="V424" s="56"/>
      <c r="W424" s="56"/>
      <c r="X424" s="56"/>
      <c r="Y424" s="771"/>
      <c r="Z424" s="771"/>
      <c r="AB424" s="119"/>
      <c r="AD424" s="20"/>
      <c r="AE424" s="245"/>
      <c r="AH424" s="119"/>
      <c r="AI424" s="13"/>
      <c r="AJ424" s="13"/>
      <c r="AK424" s="13"/>
      <c r="AL424" s="13"/>
      <c r="AM424" s="13"/>
      <c r="AN424" s="13"/>
      <c r="AO424" s="13"/>
      <c r="AP424" s="13"/>
      <c r="AQ424" s="13"/>
      <c r="AR424" s="13"/>
      <c r="AS424" s="13"/>
      <c r="AT424" s="13"/>
      <c r="AU424" s="13"/>
      <c r="AV424" s="13"/>
      <c r="AW424" s="13"/>
      <c r="AX424" s="13"/>
      <c r="AY424" s="13"/>
      <c r="AZ424" s="13"/>
    </row>
    <row r="425" spans="1:52" x14ac:dyDescent="0.2">
      <c r="A425" s="13"/>
      <c r="B425" s="401"/>
      <c r="C425" s="20"/>
      <c r="D425" s="243"/>
      <c r="E425" s="401"/>
      <c r="F425" s="401"/>
      <c r="G425" s="401"/>
      <c r="H425" s="298"/>
      <c r="I425" s="298"/>
      <c r="N425" s="20"/>
      <c r="P425" s="56"/>
      <c r="Q425" s="56"/>
      <c r="R425" s="56"/>
      <c r="V425" s="56"/>
      <c r="W425" s="56"/>
      <c r="X425" s="56"/>
      <c r="Y425" s="771"/>
      <c r="Z425" s="771"/>
      <c r="AB425" s="119"/>
      <c r="AD425" s="20"/>
      <c r="AE425" s="245"/>
      <c r="AH425" s="119"/>
      <c r="AI425" s="13"/>
      <c r="AJ425" s="13"/>
      <c r="AK425" s="13"/>
      <c r="AL425" s="13"/>
      <c r="AM425" s="13"/>
      <c r="AN425" s="13"/>
      <c r="AO425" s="13"/>
      <c r="AP425" s="13"/>
      <c r="AQ425" s="13"/>
      <c r="AR425" s="13"/>
      <c r="AS425" s="13"/>
      <c r="AT425" s="13"/>
      <c r="AU425" s="13"/>
      <c r="AV425" s="13"/>
      <c r="AW425" s="13"/>
      <c r="AX425" s="13"/>
      <c r="AY425" s="13"/>
      <c r="AZ425" s="13"/>
    </row>
    <row r="426" spans="1:52" x14ac:dyDescent="0.2">
      <c r="A426" s="13"/>
      <c r="B426" s="401"/>
      <c r="C426" s="20"/>
      <c r="D426" s="243"/>
      <c r="E426" s="401"/>
      <c r="F426" s="401"/>
      <c r="G426" s="401"/>
      <c r="H426" s="298"/>
      <c r="I426" s="298"/>
      <c r="N426" s="20"/>
      <c r="P426" s="56"/>
      <c r="Q426" s="56"/>
      <c r="R426" s="56"/>
      <c r="V426" s="56"/>
      <c r="W426" s="56"/>
      <c r="X426" s="56"/>
      <c r="Y426" s="771"/>
      <c r="Z426" s="771"/>
      <c r="AB426" s="119"/>
      <c r="AD426" s="20"/>
      <c r="AE426" s="245"/>
      <c r="AH426" s="119"/>
      <c r="AI426" s="13"/>
      <c r="AJ426" s="13"/>
      <c r="AK426" s="13"/>
      <c r="AL426" s="13"/>
      <c r="AM426" s="13"/>
      <c r="AN426" s="13"/>
      <c r="AO426" s="13"/>
      <c r="AP426" s="13"/>
      <c r="AQ426" s="13"/>
      <c r="AR426" s="13"/>
      <c r="AS426" s="13"/>
      <c r="AT426" s="13"/>
      <c r="AU426" s="13"/>
      <c r="AV426" s="13"/>
      <c r="AW426" s="13"/>
      <c r="AX426" s="13"/>
      <c r="AY426" s="13"/>
      <c r="AZ426" s="13"/>
    </row>
    <row r="427" spans="1:52" x14ac:dyDescent="0.2">
      <c r="A427" s="13"/>
      <c r="B427" s="401"/>
      <c r="C427" s="20"/>
      <c r="D427" s="243"/>
      <c r="E427" s="401"/>
      <c r="F427" s="401"/>
      <c r="G427" s="401"/>
      <c r="H427" s="298"/>
      <c r="I427" s="298"/>
      <c r="N427" s="20"/>
      <c r="P427" s="56"/>
      <c r="Q427" s="56"/>
      <c r="R427" s="56"/>
      <c r="V427" s="56"/>
      <c r="W427" s="56"/>
      <c r="X427" s="56"/>
      <c r="Y427" s="771"/>
      <c r="Z427" s="771"/>
      <c r="AB427" s="119"/>
      <c r="AD427" s="20"/>
      <c r="AE427" s="245"/>
      <c r="AH427" s="119"/>
      <c r="AI427" s="13"/>
      <c r="AJ427" s="13"/>
      <c r="AK427" s="13"/>
      <c r="AL427" s="13"/>
      <c r="AM427" s="13"/>
      <c r="AN427" s="13"/>
      <c r="AO427" s="13"/>
      <c r="AP427" s="13"/>
      <c r="AQ427" s="13"/>
      <c r="AR427" s="13"/>
      <c r="AS427" s="13"/>
      <c r="AT427" s="13"/>
      <c r="AU427" s="13"/>
      <c r="AV427" s="13"/>
      <c r="AW427" s="13"/>
      <c r="AX427" s="13"/>
      <c r="AY427" s="13"/>
      <c r="AZ427" s="13"/>
    </row>
    <row r="428" spans="1:52" x14ac:dyDescent="0.2">
      <c r="A428" s="13"/>
      <c r="B428" s="401"/>
      <c r="C428" s="20"/>
      <c r="D428" s="243"/>
      <c r="E428" s="401"/>
      <c r="F428" s="401"/>
      <c r="G428" s="401"/>
      <c r="H428" s="298"/>
      <c r="I428" s="298"/>
      <c r="N428" s="20"/>
      <c r="P428" s="56"/>
      <c r="Q428" s="56"/>
      <c r="R428" s="56"/>
      <c r="V428" s="56"/>
      <c r="W428" s="56"/>
      <c r="X428" s="56"/>
      <c r="Y428" s="771"/>
      <c r="Z428" s="771"/>
      <c r="AB428" s="119"/>
      <c r="AD428" s="20"/>
      <c r="AE428" s="245"/>
      <c r="AH428" s="119"/>
      <c r="AI428" s="13"/>
      <c r="AJ428" s="13"/>
      <c r="AK428" s="13"/>
      <c r="AL428" s="13"/>
      <c r="AM428" s="13"/>
      <c r="AN428" s="13"/>
      <c r="AO428" s="13"/>
      <c r="AP428" s="13"/>
      <c r="AQ428" s="13"/>
      <c r="AR428" s="13"/>
      <c r="AS428" s="13"/>
      <c r="AT428" s="13"/>
      <c r="AU428" s="13"/>
      <c r="AV428" s="13"/>
      <c r="AW428" s="13"/>
      <c r="AX428" s="13"/>
      <c r="AY428" s="13"/>
      <c r="AZ428" s="13"/>
    </row>
    <row r="429" spans="1:52" x14ac:dyDescent="0.2">
      <c r="A429" s="13"/>
      <c r="B429" s="401"/>
      <c r="C429" s="20"/>
      <c r="D429" s="243"/>
      <c r="E429" s="401"/>
      <c r="F429" s="401"/>
      <c r="G429" s="401"/>
      <c r="H429" s="298"/>
      <c r="I429" s="298"/>
      <c r="N429" s="20"/>
      <c r="P429" s="56"/>
      <c r="Q429" s="56"/>
      <c r="R429" s="56"/>
      <c r="V429" s="56"/>
      <c r="W429" s="56"/>
      <c r="X429" s="56"/>
      <c r="Y429" s="771"/>
      <c r="Z429" s="771"/>
      <c r="AB429" s="119"/>
      <c r="AD429" s="20"/>
      <c r="AE429" s="245"/>
      <c r="AH429" s="119"/>
      <c r="AI429" s="13"/>
      <c r="AJ429" s="13"/>
      <c r="AK429" s="13"/>
      <c r="AL429" s="13"/>
      <c r="AM429" s="13"/>
      <c r="AN429" s="13"/>
      <c r="AO429" s="13"/>
      <c r="AP429" s="13"/>
      <c r="AQ429" s="13"/>
      <c r="AR429" s="13"/>
      <c r="AS429" s="13"/>
      <c r="AT429" s="13"/>
      <c r="AU429" s="13"/>
      <c r="AV429" s="13"/>
      <c r="AW429" s="13"/>
      <c r="AX429" s="13"/>
      <c r="AY429" s="13"/>
      <c r="AZ429" s="13"/>
    </row>
    <row r="430" spans="1:52" x14ac:dyDescent="0.2">
      <c r="A430" s="13"/>
      <c r="B430" s="401"/>
      <c r="C430" s="20"/>
      <c r="D430" s="243"/>
      <c r="E430" s="401"/>
      <c r="F430" s="401"/>
      <c r="G430" s="401"/>
      <c r="H430" s="298"/>
      <c r="I430" s="298"/>
      <c r="N430" s="20"/>
      <c r="P430" s="56"/>
      <c r="Q430" s="56"/>
      <c r="R430" s="56"/>
      <c r="V430" s="56"/>
      <c r="W430" s="56"/>
      <c r="X430" s="56"/>
      <c r="Y430" s="771"/>
      <c r="Z430" s="771"/>
      <c r="AB430" s="119"/>
      <c r="AD430" s="20"/>
      <c r="AE430" s="245"/>
      <c r="AH430" s="119"/>
      <c r="AI430" s="13"/>
      <c r="AJ430" s="13"/>
      <c r="AK430" s="13"/>
      <c r="AL430" s="13"/>
      <c r="AM430" s="13"/>
      <c r="AN430" s="13"/>
      <c r="AO430" s="13"/>
      <c r="AP430" s="13"/>
      <c r="AQ430" s="13"/>
      <c r="AR430" s="13"/>
      <c r="AS430" s="13"/>
      <c r="AT430" s="13"/>
      <c r="AU430" s="13"/>
      <c r="AV430" s="13"/>
      <c r="AW430" s="13"/>
      <c r="AX430" s="13"/>
      <c r="AY430" s="13"/>
      <c r="AZ430" s="13"/>
    </row>
    <row r="431" spans="1:52" x14ac:dyDescent="0.2">
      <c r="A431" s="13"/>
      <c r="B431" s="401"/>
      <c r="C431" s="20"/>
      <c r="D431" s="243"/>
      <c r="E431" s="401"/>
      <c r="F431" s="401"/>
      <c r="G431" s="401"/>
      <c r="H431" s="298"/>
      <c r="I431" s="298"/>
      <c r="N431" s="20"/>
      <c r="P431" s="56"/>
      <c r="Q431" s="56"/>
      <c r="R431" s="56"/>
      <c r="V431" s="56"/>
      <c r="W431" s="56"/>
      <c r="X431" s="56"/>
      <c r="Y431" s="771"/>
      <c r="Z431" s="771"/>
      <c r="AB431" s="119"/>
      <c r="AD431" s="20"/>
      <c r="AE431" s="245"/>
      <c r="AH431" s="119"/>
      <c r="AI431" s="13"/>
      <c r="AJ431" s="13"/>
      <c r="AK431" s="13"/>
      <c r="AL431" s="13"/>
      <c r="AM431" s="13"/>
      <c r="AN431" s="13"/>
      <c r="AO431" s="13"/>
      <c r="AP431" s="13"/>
      <c r="AQ431" s="13"/>
      <c r="AR431" s="13"/>
      <c r="AS431" s="13"/>
      <c r="AT431" s="13"/>
      <c r="AU431" s="13"/>
      <c r="AV431" s="13"/>
      <c r="AW431" s="13"/>
      <c r="AX431" s="13"/>
      <c r="AY431" s="13"/>
      <c r="AZ431" s="13"/>
    </row>
    <row r="432" spans="1:52" x14ac:dyDescent="0.2">
      <c r="A432" s="13"/>
      <c r="B432" s="401"/>
      <c r="C432" s="20"/>
      <c r="D432" s="243"/>
      <c r="E432" s="401"/>
      <c r="F432" s="401"/>
      <c r="G432" s="401"/>
      <c r="H432" s="298"/>
      <c r="I432" s="298"/>
      <c r="N432" s="20"/>
      <c r="P432" s="56"/>
      <c r="Q432" s="56"/>
      <c r="R432" s="56"/>
      <c r="V432" s="56"/>
      <c r="W432" s="56"/>
      <c r="X432" s="56"/>
      <c r="Y432" s="771"/>
      <c r="Z432" s="771"/>
      <c r="AB432" s="119"/>
      <c r="AD432" s="20"/>
      <c r="AE432" s="245"/>
      <c r="AH432" s="119"/>
      <c r="AI432" s="13"/>
      <c r="AJ432" s="13"/>
      <c r="AK432" s="13"/>
      <c r="AL432" s="13"/>
      <c r="AM432" s="13"/>
      <c r="AN432" s="13"/>
      <c r="AO432" s="13"/>
      <c r="AP432" s="13"/>
      <c r="AQ432" s="13"/>
      <c r="AR432" s="13"/>
      <c r="AS432" s="13"/>
      <c r="AT432" s="13"/>
      <c r="AU432" s="13"/>
      <c r="AV432" s="13"/>
      <c r="AW432" s="13"/>
      <c r="AX432" s="13"/>
      <c r="AY432" s="13"/>
      <c r="AZ432" s="13"/>
    </row>
    <row r="433" spans="1:52" x14ac:dyDescent="0.2">
      <c r="A433" s="13"/>
      <c r="B433" s="401"/>
      <c r="C433" s="20"/>
      <c r="D433" s="243"/>
      <c r="E433" s="401"/>
      <c r="F433" s="401"/>
      <c r="G433" s="401"/>
      <c r="H433" s="298"/>
      <c r="I433" s="298"/>
      <c r="N433" s="20"/>
      <c r="P433" s="56"/>
      <c r="Q433" s="56"/>
      <c r="R433" s="56"/>
      <c r="V433" s="56"/>
      <c r="W433" s="56"/>
      <c r="X433" s="56"/>
      <c r="Y433" s="771"/>
      <c r="Z433" s="771"/>
      <c r="AB433" s="119"/>
      <c r="AD433" s="20"/>
      <c r="AE433" s="245"/>
      <c r="AH433" s="119"/>
      <c r="AI433" s="13"/>
      <c r="AJ433" s="13"/>
      <c r="AK433" s="13"/>
      <c r="AL433" s="13"/>
      <c r="AM433" s="13"/>
      <c r="AN433" s="13"/>
      <c r="AO433" s="13"/>
      <c r="AP433" s="13"/>
      <c r="AQ433" s="13"/>
      <c r="AR433" s="13"/>
      <c r="AS433" s="13"/>
      <c r="AT433" s="13"/>
      <c r="AU433" s="13"/>
      <c r="AV433" s="13"/>
      <c r="AW433" s="13"/>
      <c r="AX433" s="13"/>
      <c r="AY433" s="13"/>
      <c r="AZ433" s="13"/>
    </row>
    <row r="434" spans="1:52" x14ac:dyDescent="0.2">
      <c r="A434" s="13"/>
      <c r="B434" s="401"/>
      <c r="C434" s="20"/>
      <c r="D434" s="243"/>
      <c r="E434" s="401"/>
      <c r="F434" s="401"/>
      <c r="G434" s="401"/>
      <c r="H434" s="298"/>
      <c r="I434" s="298"/>
      <c r="N434" s="20"/>
      <c r="P434" s="56"/>
      <c r="Q434" s="56"/>
      <c r="R434" s="56"/>
      <c r="V434" s="56"/>
      <c r="W434" s="56"/>
      <c r="X434" s="56"/>
      <c r="Y434" s="771"/>
      <c r="Z434" s="771"/>
      <c r="AB434" s="119"/>
      <c r="AD434" s="20"/>
      <c r="AE434" s="245"/>
      <c r="AH434" s="119"/>
      <c r="AI434" s="13"/>
      <c r="AJ434" s="13"/>
      <c r="AK434" s="13"/>
      <c r="AL434" s="13"/>
      <c r="AM434" s="13"/>
      <c r="AN434" s="13"/>
      <c r="AO434" s="13"/>
      <c r="AP434" s="13"/>
      <c r="AQ434" s="13"/>
      <c r="AR434" s="13"/>
      <c r="AS434" s="13"/>
      <c r="AT434" s="13"/>
      <c r="AU434" s="13"/>
      <c r="AV434" s="13"/>
      <c r="AW434" s="13"/>
      <c r="AX434" s="13"/>
      <c r="AY434" s="13"/>
      <c r="AZ434" s="13"/>
    </row>
    <row r="435" spans="1:52" x14ac:dyDescent="0.2">
      <c r="A435" s="13"/>
      <c r="B435" s="401"/>
      <c r="C435" s="20"/>
      <c r="D435" s="243"/>
      <c r="E435" s="401"/>
      <c r="F435" s="401"/>
      <c r="G435" s="401"/>
      <c r="H435" s="298"/>
      <c r="I435" s="298"/>
      <c r="N435" s="20"/>
      <c r="P435" s="56"/>
      <c r="Q435" s="56"/>
      <c r="R435" s="56"/>
      <c r="V435" s="56"/>
      <c r="W435" s="56"/>
      <c r="X435" s="56"/>
      <c r="Y435" s="771"/>
      <c r="Z435" s="771"/>
      <c r="AB435" s="119"/>
      <c r="AD435" s="20"/>
      <c r="AE435" s="245"/>
      <c r="AH435" s="119"/>
      <c r="AI435" s="13"/>
      <c r="AJ435" s="13"/>
      <c r="AK435" s="13"/>
      <c r="AL435" s="13"/>
      <c r="AM435" s="13"/>
      <c r="AN435" s="13"/>
      <c r="AO435" s="13"/>
      <c r="AP435" s="13"/>
      <c r="AQ435" s="13"/>
      <c r="AR435" s="13"/>
      <c r="AS435" s="13"/>
      <c r="AT435" s="13"/>
      <c r="AU435" s="13"/>
      <c r="AV435" s="13"/>
      <c r="AW435" s="13"/>
      <c r="AX435" s="13"/>
      <c r="AY435" s="13"/>
      <c r="AZ435" s="13"/>
    </row>
    <row r="436" spans="1:52" x14ac:dyDescent="0.2">
      <c r="A436" s="13"/>
      <c r="B436" s="401"/>
      <c r="C436" s="20"/>
      <c r="D436" s="243"/>
      <c r="E436" s="401"/>
      <c r="F436" s="401"/>
      <c r="G436" s="401"/>
      <c r="H436" s="298"/>
      <c r="I436" s="298"/>
      <c r="N436" s="20"/>
      <c r="P436" s="56"/>
      <c r="Q436" s="56"/>
      <c r="R436" s="56"/>
      <c r="V436" s="56"/>
      <c r="W436" s="56"/>
      <c r="X436" s="56"/>
      <c r="Y436" s="771"/>
      <c r="Z436" s="771"/>
      <c r="AB436" s="119"/>
      <c r="AD436" s="20"/>
      <c r="AE436" s="245"/>
      <c r="AH436" s="119"/>
      <c r="AI436" s="13"/>
      <c r="AJ436" s="13"/>
      <c r="AK436" s="13"/>
      <c r="AL436" s="13"/>
      <c r="AM436" s="13"/>
      <c r="AN436" s="13"/>
      <c r="AO436" s="13"/>
      <c r="AP436" s="13"/>
      <c r="AQ436" s="13"/>
      <c r="AR436" s="13"/>
      <c r="AS436" s="13"/>
      <c r="AT436" s="13"/>
      <c r="AU436" s="13"/>
      <c r="AV436" s="13"/>
      <c r="AW436" s="13"/>
      <c r="AX436" s="13"/>
      <c r="AY436" s="13"/>
      <c r="AZ436" s="13"/>
    </row>
    <row r="437" spans="1:52" x14ac:dyDescent="0.2">
      <c r="A437" s="13"/>
      <c r="B437" s="401"/>
      <c r="C437" s="20"/>
      <c r="D437" s="243"/>
      <c r="E437" s="401"/>
      <c r="F437" s="401"/>
      <c r="G437" s="401"/>
      <c r="H437" s="298"/>
      <c r="I437" s="298"/>
      <c r="N437" s="20"/>
      <c r="P437" s="56"/>
      <c r="Q437" s="56"/>
      <c r="R437" s="56"/>
      <c r="V437" s="56"/>
      <c r="W437" s="56"/>
      <c r="X437" s="56"/>
      <c r="Y437" s="771"/>
      <c r="Z437" s="771"/>
      <c r="AB437" s="119"/>
      <c r="AD437" s="20"/>
      <c r="AE437" s="245"/>
      <c r="AH437" s="119"/>
      <c r="AI437" s="13"/>
      <c r="AJ437" s="13"/>
      <c r="AK437" s="13"/>
      <c r="AL437" s="13"/>
      <c r="AM437" s="13"/>
      <c r="AN437" s="13"/>
      <c r="AO437" s="13"/>
      <c r="AP437" s="13"/>
      <c r="AQ437" s="13"/>
      <c r="AR437" s="13"/>
      <c r="AS437" s="13"/>
      <c r="AT437" s="13"/>
      <c r="AU437" s="13"/>
      <c r="AV437" s="13"/>
      <c r="AW437" s="13"/>
      <c r="AX437" s="13"/>
      <c r="AY437" s="13"/>
      <c r="AZ437" s="13"/>
    </row>
    <row r="438" spans="1:52" x14ac:dyDescent="0.2">
      <c r="A438" s="13"/>
      <c r="B438" s="401"/>
      <c r="C438" s="20"/>
      <c r="D438" s="243"/>
      <c r="E438" s="401"/>
      <c r="F438" s="401"/>
      <c r="G438" s="401"/>
      <c r="H438" s="298"/>
      <c r="I438" s="298"/>
      <c r="N438" s="20"/>
      <c r="P438" s="56"/>
      <c r="Q438" s="56"/>
      <c r="R438" s="56"/>
      <c r="V438" s="56"/>
      <c r="W438" s="56"/>
      <c r="X438" s="56"/>
      <c r="Y438" s="771"/>
      <c r="Z438" s="771"/>
      <c r="AB438" s="119"/>
      <c r="AD438" s="20"/>
      <c r="AE438" s="245"/>
      <c r="AH438" s="119"/>
      <c r="AI438" s="13"/>
      <c r="AJ438" s="13"/>
      <c r="AK438" s="13"/>
      <c r="AL438" s="13"/>
      <c r="AM438" s="13"/>
      <c r="AN438" s="13"/>
      <c r="AO438" s="13"/>
      <c r="AP438" s="13"/>
      <c r="AQ438" s="13"/>
      <c r="AR438" s="13"/>
      <c r="AS438" s="13"/>
      <c r="AT438" s="13"/>
      <c r="AU438" s="13"/>
      <c r="AV438" s="13"/>
      <c r="AW438" s="13"/>
      <c r="AX438" s="13"/>
      <c r="AY438" s="13"/>
      <c r="AZ438" s="13"/>
    </row>
    <row r="439" spans="1:52" x14ac:dyDescent="0.2">
      <c r="A439" s="13"/>
      <c r="B439" s="401"/>
      <c r="C439" s="20"/>
      <c r="D439" s="243"/>
      <c r="E439" s="401"/>
      <c r="F439" s="401"/>
      <c r="G439" s="401"/>
      <c r="H439" s="298"/>
      <c r="I439" s="298"/>
      <c r="N439" s="20"/>
      <c r="P439" s="56"/>
      <c r="Q439" s="56"/>
      <c r="R439" s="56"/>
      <c r="V439" s="56"/>
      <c r="W439" s="56"/>
      <c r="X439" s="56"/>
      <c r="Y439" s="771"/>
      <c r="Z439" s="771"/>
      <c r="AB439" s="119"/>
      <c r="AD439" s="20"/>
      <c r="AE439" s="245"/>
      <c r="AH439" s="119"/>
      <c r="AI439" s="13"/>
      <c r="AJ439" s="13"/>
      <c r="AK439" s="13"/>
      <c r="AL439" s="13"/>
      <c r="AM439" s="13"/>
      <c r="AN439" s="13"/>
      <c r="AO439" s="13"/>
      <c r="AP439" s="13"/>
      <c r="AQ439" s="13"/>
      <c r="AR439" s="13"/>
      <c r="AS439" s="13"/>
      <c r="AT439" s="13"/>
      <c r="AU439" s="13"/>
      <c r="AV439" s="13"/>
      <c r="AW439" s="13"/>
      <c r="AX439" s="13"/>
      <c r="AY439" s="13"/>
      <c r="AZ439" s="13"/>
    </row>
    <row r="440" spans="1:52" x14ac:dyDescent="0.2">
      <c r="A440" s="13"/>
      <c r="B440" s="401"/>
      <c r="C440" s="20"/>
      <c r="D440" s="243"/>
      <c r="E440" s="401"/>
      <c r="F440" s="401"/>
      <c r="G440" s="401"/>
      <c r="H440" s="298"/>
      <c r="I440" s="298"/>
      <c r="N440" s="20"/>
      <c r="P440" s="56"/>
      <c r="Q440" s="56"/>
      <c r="R440" s="56"/>
      <c r="V440" s="56"/>
      <c r="W440" s="56"/>
      <c r="X440" s="56"/>
      <c r="Y440" s="771"/>
      <c r="Z440" s="771"/>
      <c r="AB440" s="119"/>
      <c r="AD440" s="20"/>
      <c r="AE440" s="245"/>
      <c r="AH440" s="119"/>
      <c r="AI440" s="13"/>
      <c r="AJ440" s="13"/>
      <c r="AK440" s="13"/>
      <c r="AL440" s="13"/>
      <c r="AM440" s="13"/>
      <c r="AN440" s="13"/>
      <c r="AO440" s="13"/>
      <c r="AP440" s="13"/>
      <c r="AQ440" s="13"/>
      <c r="AR440" s="13"/>
      <c r="AS440" s="13"/>
      <c r="AT440" s="13"/>
      <c r="AU440" s="13"/>
      <c r="AV440" s="13"/>
      <c r="AW440" s="13"/>
      <c r="AX440" s="13"/>
      <c r="AY440" s="13"/>
      <c r="AZ440" s="13"/>
    </row>
    <row r="441" spans="1:52" x14ac:dyDescent="0.2">
      <c r="A441" s="13"/>
      <c r="B441" s="401"/>
      <c r="C441" s="20"/>
      <c r="D441" s="243"/>
      <c r="E441" s="401"/>
      <c r="F441" s="401"/>
      <c r="G441" s="401"/>
      <c r="H441" s="298"/>
      <c r="I441" s="298"/>
      <c r="N441" s="20"/>
      <c r="P441" s="56"/>
      <c r="Q441" s="56"/>
      <c r="R441" s="56"/>
      <c r="V441" s="56"/>
      <c r="W441" s="56"/>
      <c r="X441" s="56"/>
      <c r="Y441" s="771"/>
      <c r="Z441" s="771"/>
      <c r="AB441" s="119"/>
      <c r="AD441" s="20"/>
      <c r="AE441" s="245"/>
      <c r="AH441" s="119"/>
      <c r="AI441" s="13"/>
      <c r="AJ441" s="13"/>
      <c r="AK441" s="13"/>
      <c r="AL441" s="13"/>
      <c r="AM441" s="13"/>
      <c r="AN441" s="13"/>
      <c r="AO441" s="13"/>
      <c r="AP441" s="13"/>
      <c r="AQ441" s="13"/>
      <c r="AR441" s="13"/>
      <c r="AS441" s="13"/>
      <c r="AT441" s="13"/>
      <c r="AU441" s="13"/>
      <c r="AV441" s="13"/>
      <c r="AW441" s="13"/>
      <c r="AX441" s="13"/>
      <c r="AY441" s="13"/>
      <c r="AZ441" s="13"/>
    </row>
    <row r="442" spans="1:52" x14ac:dyDescent="0.2">
      <c r="A442" s="13"/>
      <c r="B442" s="401"/>
      <c r="C442" s="20"/>
      <c r="D442" s="243"/>
      <c r="E442" s="401"/>
      <c r="F442" s="401"/>
      <c r="G442" s="401"/>
      <c r="H442" s="298"/>
      <c r="I442" s="298"/>
      <c r="N442" s="20"/>
      <c r="P442" s="56"/>
      <c r="Q442" s="56"/>
      <c r="R442" s="56"/>
      <c r="V442" s="56"/>
      <c r="W442" s="56"/>
      <c r="X442" s="56"/>
      <c r="Y442" s="771"/>
      <c r="Z442" s="771"/>
      <c r="AB442" s="119"/>
      <c r="AD442" s="20"/>
      <c r="AE442" s="245"/>
      <c r="AH442" s="119"/>
      <c r="AI442" s="13"/>
      <c r="AJ442" s="13"/>
      <c r="AK442" s="13"/>
      <c r="AL442" s="13"/>
      <c r="AM442" s="13"/>
      <c r="AN442" s="13"/>
      <c r="AO442" s="13"/>
      <c r="AP442" s="13"/>
      <c r="AQ442" s="13"/>
      <c r="AR442" s="13"/>
      <c r="AS442" s="13"/>
      <c r="AT442" s="13"/>
      <c r="AU442" s="13"/>
      <c r="AV442" s="13"/>
      <c r="AW442" s="13"/>
      <c r="AX442" s="13"/>
      <c r="AY442" s="13"/>
      <c r="AZ442" s="13"/>
    </row>
    <row r="443" spans="1:52" x14ac:dyDescent="0.2">
      <c r="A443" s="13"/>
      <c r="B443" s="401"/>
      <c r="C443" s="20"/>
      <c r="D443" s="243"/>
      <c r="E443" s="401"/>
      <c r="F443" s="401"/>
      <c r="G443" s="401"/>
      <c r="H443" s="298"/>
      <c r="I443" s="298"/>
      <c r="N443" s="20"/>
      <c r="P443" s="56"/>
      <c r="Q443" s="56"/>
      <c r="R443" s="56"/>
      <c r="V443" s="56"/>
      <c r="W443" s="56"/>
      <c r="X443" s="56"/>
      <c r="Y443" s="771"/>
      <c r="Z443" s="771"/>
      <c r="AB443" s="119"/>
      <c r="AD443" s="20"/>
      <c r="AE443" s="245"/>
      <c r="AH443" s="119"/>
      <c r="AI443" s="13"/>
      <c r="AJ443" s="13"/>
      <c r="AK443" s="13"/>
      <c r="AL443" s="13"/>
      <c r="AM443" s="13"/>
      <c r="AN443" s="13"/>
      <c r="AO443" s="13"/>
      <c r="AP443" s="13"/>
      <c r="AQ443" s="13"/>
      <c r="AR443" s="13"/>
      <c r="AS443" s="13"/>
      <c r="AT443" s="13"/>
      <c r="AU443" s="13"/>
      <c r="AV443" s="13"/>
      <c r="AW443" s="13"/>
      <c r="AX443" s="13"/>
      <c r="AY443" s="13"/>
      <c r="AZ443" s="13"/>
    </row>
    <row r="444" spans="1:52" x14ac:dyDescent="0.2">
      <c r="A444" s="13"/>
      <c r="B444" s="401"/>
      <c r="C444" s="20"/>
      <c r="D444" s="243"/>
      <c r="E444" s="401"/>
      <c r="F444" s="401"/>
      <c r="G444" s="401"/>
      <c r="H444" s="298"/>
      <c r="I444" s="298"/>
      <c r="N444" s="20"/>
      <c r="P444" s="56"/>
      <c r="Q444" s="56"/>
      <c r="R444" s="56"/>
      <c r="V444" s="56"/>
      <c r="W444" s="56"/>
      <c r="X444" s="56"/>
      <c r="Y444" s="771"/>
      <c r="Z444" s="771"/>
      <c r="AB444" s="119"/>
      <c r="AD444" s="20"/>
      <c r="AE444" s="245"/>
      <c r="AH444" s="119"/>
      <c r="AI444" s="13"/>
      <c r="AJ444" s="13"/>
      <c r="AK444" s="13"/>
      <c r="AL444" s="13"/>
      <c r="AM444" s="13"/>
      <c r="AN444" s="13"/>
      <c r="AO444" s="13"/>
      <c r="AP444" s="13"/>
      <c r="AQ444" s="13"/>
      <c r="AR444" s="13"/>
      <c r="AS444" s="13"/>
      <c r="AT444" s="13"/>
      <c r="AU444" s="13"/>
      <c r="AV444" s="13"/>
      <c r="AW444" s="13"/>
      <c r="AX444" s="13"/>
      <c r="AY444" s="13"/>
      <c r="AZ444" s="13"/>
    </row>
    <row r="445" spans="1:52" x14ac:dyDescent="0.2">
      <c r="A445" s="13"/>
      <c r="B445" s="401"/>
      <c r="C445" s="20"/>
      <c r="D445" s="243"/>
      <c r="E445" s="401"/>
      <c r="F445" s="401"/>
      <c r="G445" s="401"/>
      <c r="H445" s="298"/>
      <c r="I445" s="298"/>
      <c r="N445" s="20"/>
      <c r="P445" s="56"/>
      <c r="Q445" s="56"/>
      <c r="R445" s="56"/>
      <c r="V445" s="56"/>
      <c r="W445" s="56"/>
      <c r="X445" s="56"/>
      <c r="Y445" s="771"/>
      <c r="Z445" s="771"/>
      <c r="AB445" s="119"/>
      <c r="AD445" s="20"/>
      <c r="AE445" s="245"/>
      <c r="AH445" s="119"/>
      <c r="AI445" s="13"/>
      <c r="AJ445" s="13"/>
      <c r="AK445" s="13"/>
      <c r="AL445" s="13"/>
      <c r="AM445" s="13"/>
      <c r="AN445" s="13"/>
      <c r="AO445" s="13"/>
      <c r="AP445" s="13"/>
      <c r="AQ445" s="13"/>
      <c r="AR445" s="13"/>
      <c r="AS445" s="13"/>
      <c r="AT445" s="13"/>
      <c r="AU445" s="13"/>
      <c r="AV445" s="13"/>
      <c r="AW445" s="13"/>
      <c r="AX445" s="13"/>
      <c r="AY445" s="13"/>
      <c r="AZ445" s="13"/>
    </row>
    <row r="446" spans="1:52" x14ac:dyDescent="0.2">
      <c r="A446" s="13"/>
      <c r="B446" s="401"/>
      <c r="C446" s="20"/>
      <c r="D446" s="243"/>
      <c r="E446" s="401"/>
      <c r="F446" s="401"/>
      <c r="G446" s="401"/>
      <c r="H446" s="298"/>
      <c r="I446" s="298"/>
      <c r="N446" s="20"/>
      <c r="P446" s="56"/>
      <c r="Q446" s="56"/>
      <c r="R446" s="56"/>
      <c r="V446" s="56"/>
      <c r="W446" s="56"/>
      <c r="X446" s="56"/>
      <c r="Y446" s="771"/>
      <c r="Z446" s="771"/>
      <c r="AB446" s="119"/>
      <c r="AD446" s="20"/>
      <c r="AE446" s="245"/>
      <c r="AH446" s="119"/>
      <c r="AI446" s="13"/>
      <c r="AJ446" s="13"/>
      <c r="AK446" s="13"/>
      <c r="AL446" s="13"/>
      <c r="AM446" s="13"/>
      <c r="AN446" s="13"/>
      <c r="AO446" s="13"/>
      <c r="AP446" s="13"/>
      <c r="AQ446" s="13"/>
      <c r="AR446" s="13"/>
      <c r="AS446" s="13"/>
      <c r="AT446" s="13"/>
      <c r="AU446" s="13"/>
      <c r="AV446" s="13"/>
      <c r="AW446" s="13"/>
      <c r="AX446" s="13"/>
      <c r="AY446" s="13"/>
      <c r="AZ446" s="13"/>
    </row>
    <row r="447" spans="1:52" x14ac:dyDescent="0.2">
      <c r="A447" s="13"/>
      <c r="B447" s="401"/>
      <c r="C447" s="20"/>
      <c r="D447" s="243"/>
      <c r="E447" s="401"/>
      <c r="F447" s="401"/>
      <c r="G447" s="401"/>
      <c r="H447" s="298"/>
      <c r="I447" s="298"/>
      <c r="N447" s="20"/>
      <c r="P447" s="56"/>
      <c r="Q447" s="56"/>
      <c r="R447" s="56"/>
      <c r="V447" s="56"/>
      <c r="W447" s="56"/>
      <c r="X447" s="56"/>
      <c r="Y447" s="771"/>
      <c r="Z447" s="771"/>
      <c r="AB447" s="119"/>
      <c r="AD447" s="20"/>
      <c r="AE447" s="245"/>
      <c r="AH447" s="119"/>
      <c r="AI447" s="13"/>
      <c r="AJ447" s="13"/>
      <c r="AK447" s="13"/>
      <c r="AL447" s="13"/>
      <c r="AM447" s="13"/>
      <c r="AN447" s="13"/>
      <c r="AO447" s="13"/>
      <c r="AP447" s="13"/>
      <c r="AQ447" s="13"/>
      <c r="AR447" s="13"/>
      <c r="AS447" s="13"/>
      <c r="AT447" s="13"/>
      <c r="AU447" s="13"/>
      <c r="AV447" s="13"/>
      <c r="AW447" s="13"/>
      <c r="AX447" s="13"/>
      <c r="AY447" s="13"/>
      <c r="AZ447" s="13"/>
    </row>
    <row r="448" spans="1:52" x14ac:dyDescent="0.2">
      <c r="A448" s="13"/>
      <c r="B448" s="401"/>
      <c r="C448" s="20"/>
      <c r="D448" s="243"/>
      <c r="E448" s="401"/>
      <c r="F448" s="401"/>
      <c r="G448" s="401"/>
      <c r="H448" s="298"/>
      <c r="I448" s="298"/>
      <c r="N448" s="20"/>
      <c r="P448" s="56"/>
      <c r="Q448" s="56"/>
      <c r="R448" s="56"/>
      <c r="V448" s="56"/>
      <c r="W448" s="56"/>
      <c r="X448" s="56"/>
      <c r="Y448" s="771"/>
      <c r="Z448" s="771"/>
      <c r="AB448" s="119"/>
      <c r="AD448" s="20"/>
      <c r="AE448" s="245"/>
      <c r="AH448" s="119"/>
      <c r="AI448" s="13"/>
      <c r="AJ448" s="13"/>
      <c r="AK448" s="13"/>
      <c r="AL448" s="13"/>
      <c r="AM448" s="13"/>
      <c r="AN448" s="13"/>
      <c r="AO448" s="13"/>
      <c r="AP448" s="13"/>
      <c r="AQ448" s="13"/>
      <c r="AR448" s="13"/>
      <c r="AS448" s="13"/>
      <c r="AT448" s="13"/>
      <c r="AU448" s="13"/>
      <c r="AV448" s="13"/>
      <c r="AW448" s="13"/>
      <c r="AX448" s="13"/>
      <c r="AY448" s="13"/>
      <c r="AZ448" s="13"/>
    </row>
    <row r="449" spans="1:52" x14ac:dyDescent="0.2">
      <c r="A449" s="13"/>
      <c r="B449" s="401"/>
      <c r="C449" s="20"/>
      <c r="D449" s="243"/>
      <c r="E449" s="401"/>
      <c r="F449" s="401"/>
      <c r="G449" s="401"/>
      <c r="H449" s="298"/>
      <c r="I449" s="298"/>
      <c r="N449" s="20"/>
      <c r="P449" s="56"/>
      <c r="Q449" s="56"/>
      <c r="R449" s="56"/>
      <c r="V449" s="56"/>
      <c r="W449" s="56"/>
      <c r="X449" s="56"/>
      <c r="Y449" s="771"/>
      <c r="Z449" s="771"/>
      <c r="AB449" s="119"/>
      <c r="AD449" s="20"/>
      <c r="AE449" s="245"/>
      <c r="AH449" s="119"/>
      <c r="AI449" s="13"/>
      <c r="AJ449" s="13"/>
      <c r="AK449" s="13"/>
      <c r="AL449" s="13"/>
      <c r="AM449" s="13"/>
      <c r="AN449" s="13"/>
      <c r="AO449" s="13"/>
      <c r="AP449" s="13"/>
      <c r="AQ449" s="13"/>
      <c r="AR449" s="13"/>
      <c r="AS449" s="13"/>
      <c r="AT449" s="13"/>
      <c r="AU449" s="13"/>
      <c r="AV449" s="13"/>
      <c r="AW449" s="13"/>
      <c r="AX449" s="13"/>
      <c r="AY449" s="13"/>
      <c r="AZ449" s="13"/>
    </row>
    <row r="450" spans="1:52" x14ac:dyDescent="0.2">
      <c r="A450" s="13"/>
      <c r="B450" s="401"/>
      <c r="C450" s="20"/>
      <c r="D450" s="243"/>
      <c r="E450" s="401"/>
      <c r="F450" s="401"/>
      <c r="G450" s="401"/>
      <c r="H450" s="298"/>
      <c r="I450" s="298"/>
      <c r="N450" s="20"/>
      <c r="P450" s="56"/>
      <c r="Q450" s="56"/>
      <c r="R450" s="56"/>
      <c r="V450" s="56"/>
      <c r="W450" s="56"/>
      <c r="X450" s="56"/>
      <c r="Y450" s="771"/>
      <c r="Z450" s="771"/>
      <c r="AB450" s="119"/>
      <c r="AD450" s="20"/>
      <c r="AE450" s="245"/>
      <c r="AH450" s="119"/>
      <c r="AI450" s="13"/>
      <c r="AJ450" s="13"/>
      <c r="AK450" s="13"/>
      <c r="AL450" s="13"/>
      <c r="AM450" s="13"/>
      <c r="AN450" s="13"/>
      <c r="AO450" s="13"/>
      <c r="AP450" s="13"/>
      <c r="AQ450" s="13"/>
      <c r="AR450" s="13"/>
      <c r="AS450" s="13"/>
      <c r="AT450" s="13"/>
      <c r="AU450" s="13"/>
      <c r="AV450" s="13"/>
      <c r="AW450" s="13"/>
      <c r="AX450" s="13"/>
      <c r="AY450" s="13"/>
      <c r="AZ450" s="13"/>
    </row>
    <row r="451" spans="1:52" x14ac:dyDescent="0.2">
      <c r="A451" s="13"/>
      <c r="B451" s="401"/>
      <c r="C451" s="20"/>
      <c r="D451" s="243"/>
      <c r="E451" s="401"/>
      <c r="F451" s="401"/>
      <c r="G451" s="401"/>
      <c r="H451" s="298"/>
      <c r="I451" s="298"/>
      <c r="N451" s="20"/>
      <c r="P451" s="56"/>
      <c r="Q451" s="56"/>
      <c r="R451" s="56"/>
      <c r="V451" s="56"/>
      <c r="W451" s="56"/>
      <c r="X451" s="56"/>
      <c r="Y451" s="771"/>
      <c r="Z451" s="771"/>
      <c r="AB451" s="119"/>
      <c r="AD451" s="20"/>
      <c r="AE451" s="245"/>
      <c r="AH451" s="119"/>
      <c r="AI451" s="13"/>
      <c r="AJ451" s="13"/>
      <c r="AK451" s="13"/>
      <c r="AL451" s="13"/>
      <c r="AM451" s="13"/>
      <c r="AN451" s="13"/>
      <c r="AO451" s="13"/>
      <c r="AP451" s="13"/>
      <c r="AQ451" s="13"/>
      <c r="AR451" s="13"/>
      <c r="AS451" s="13"/>
      <c r="AT451" s="13"/>
      <c r="AU451" s="13"/>
      <c r="AV451" s="13"/>
      <c r="AW451" s="13"/>
      <c r="AX451" s="13"/>
      <c r="AY451" s="13"/>
      <c r="AZ451" s="13"/>
    </row>
    <row r="452" spans="1:52" x14ac:dyDescent="0.2">
      <c r="A452" s="13"/>
      <c r="B452" s="401"/>
      <c r="C452" s="20"/>
      <c r="D452" s="243"/>
      <c r="E452" s="401"/>
      <c r="F452" s="401"/>
      <c r="G452" s="401"/>
      <c r="H452" s="298"/>
      <c r="I452" s="298"/>
      <c r="N452" s="20"/>
      <c r="P452" s="56"/>
      <c r="Q452" s="56"/>
      <c r="R452" s="56"/>
      <c r="V452" s="56"/>
      <c r="W452" s="56"/>
      <c r="X452" s="56"/>
      <c r="Y452" s="771"/>
      <c r="Z452" s="771"/>
      <c r="AB452" s="119"/>
      <c r="AD452" s="20"/>
      <c r="AE452" s="245"/>
      <c r="AH452" s="119"/>
      <c r="AI452" s="13"/>
      <c r="AJ452" s="13"/>
      <c r="AK452" s="13"/>
      <c r="AL452" s="13"/>
      <c r="AM452" s="13"/>
      <c r="AN452" s="13"/>
      <c r="AO452" s="13"/>
      <c r="AP452" s="13"/>
      <c r="AQ452" s="13"/>
      <c r="AR452" s="13"/>
      <c r="AS452" s="13"/>
      <c r="AT452" s="13"/>
      <c r="AU452" s="13"/>
      <c r="AV452" s="13"/>
      <c r="AW452" s="13"/>
      <c r="AX452" s="13"/>
      <c r="AY452" s="13"/>
      <c r="AZ452" s="13"/>
    </row>
    <row r="453" spans="1:52" x14ac:dyDescent="0.2">
      <c r="A453" s="13"/>
      <c r="B453" s="401"/>
      <c r="C453" s="20"/>
      <c r="D453" s="243"/>
      <c r="E453" s="401"/>
      <c r="F453" s="401"/>
      <c r="G453" s="401"/>
      <c r="H453" s="298"/>
      <c r="I453" s="298"/>
      <c r="N453" s="20"/>
      <c r="P453" s="56"/>
      <c r="Q453" s="56"/>
      <c r="R453" s="56"/>
      <c r="V453" s="56"/>
      <c r="W453" s="56"/>
      <c r="X453" s="56"/>
      <c r="Y453" s="771"/>
      <c r="Z453" s="771"/>
      <c r="AB453" s="119"/>
      <c r="AD453" s="20"/>
      <c r="AE453" s="245"/>
      <c r="AH453" s="119"/>
      <c r="AI453" s="13"/>
      <c r="AJ453" s="13"/>
      <c r="AK453" s="13"/>
      <c r="AL453" s="13"/>
      <c r="AM453" s="13"/>
      <c r="AN453" s="13"/>
      <c r="AO453" s="13"/>
      <c r="AP453" s="13"/>
      <c r="AQ453" s="13"/>
      <c r="AR453" s="13"/>
      <c r="AS453" s="13"/>
      <c r="AT453" s="13"/>
      <c r="AU453" s="13"/>
      <c r="AV453" s="13"/>
      <c r="AW453" s="13"/>
      <c r="AX453" s="13"/>
      <c r="AY453" s="13"/>
      <c r="AZ453" s="13"/>
    </row>
    <row r="454" spans="1:52" x14ac:dyDescent="0.2">
      <c r="A454" s="13"/>
      <c r="B454" s="401"/>
      <c r="C454" s="20"/>
      <c r="D454" s="243"/>
      <c r="E454" s="401"/>
      <c r="F454" s="401"/>
      <c r="G454" s="401"/>
      <c r="H454" s="298"/>
      <c r="I454" s="298"/>
      <c r="N454" s="20"/>
      <c r="P454" s="56"/>
      <c r="Q454" s="56"/>
      <c r="R454" s="56"/>
      <c r="V454" s="56"/>
      <c r="W454" s="56"/>
      <c r="X454" s="56"/>
      <c r="Y454" s="771"/>
      <c r="Z454" s="771"/>
      <c r="AB454" s="119"/>
      <c r="AD454" s="20"/>
      <c r="AE454" s="245"/>
      <c r="AH454" s="119"/>
      <c r="AI454" s="13"/>
      <c r="AJ454" s="13"/>
      <c r="AK454" s="13"/>
      <c r="AL454" s="13"/>
      <c r="AM454" s="13"/>
      <c r="AN454" s="13"/>
      <c r="AO454" s="13"/>
      <c r="AP454" s="13"/>
      <c r="AQ454" s="13"/>
      <c r="AR454" s="13"/>
      <c r="AS454" s="13"/>
      <c r="AT454" s="13"/>
      <c r="AU454" s="13"/>
      <c r="AV454" s="13"/>
      <c r="AW454" s="13"/>
      <c r="AX454" s="13"/>
      <c r="AY454" s="13"/>
      <c r="AZ454" s="13"/>
    </row>
    <row r="455" spans="1:52" x14ac:dyDescent="0.2">
      <c r="A455" s="13"/>
      <c r="B455" s="401"/>
      <c r="C455" s="20"/>
      <c r="D455" s="243"/>
      <c r="E455" s="401"/>
      <c r="F455" s="401"/>
      <c r="G455" s="401"/>
      <c r="H455" s="298"/>
      <c r="I455" s="298"/>
      <c r="N455" s="20"/>
      <c r="P455" s="56"/>
      <c r="Q455" s="56"/>
      <c r="R455" s="56"/>
      <c r="V455" s="56"/>
      <c r="W455" s="56"/>
      <c r="X455" s="56"/>
      <c r="Y455" s="771"/>
      <c r="Z455" s="771"/>
      <c r="AB455" s="119"/>
      <c r="AD455" s="20"/>
      <c r="AE455" s="245"/>
      <c r="AH455" s="119"/>
      <c r="AI455" s="13"/>
      <c r="AJ455" s="13"/>
      <c r="AK455" s="13"/>
      <c r="AL455" s="13"/>
      <c r="AM455" s="13"/>
      <c r="AN455" s="13"/>
      <c r="AO455" s="13"/>
      <c r="AP455" s="13"/>
      <c r="AQ455" s="13"/>
      <c r="AR455" s="13"/>
      <c r="AS455" s="13"/>
      <c r="AT455" s="13"/>
      <c r="AU455" s="13"/>
      <c r="AV455" s="13"/>
      <c r="AW455" s="13"/>
      <c r="AX455" s="13"/>
      <c r="AY455" s="13"/>
      <c r="AZ455" s="13"/>
    </row>
    <row r="456" spans="1:52" x14ac:dyDescent="0.2">
      <c r="A456" s="13"/>
      <c r="B456" s="401"/>
      <c r="C456" s="20"/>
      <c r="D456" s="243"/>
      <c r="E456" s="401"/>
      <c r="F456" s="401"/>
      <c r="G456" s="401"/>
      <c r="H456" s="298"/>
      <c r="I456" s="298"/>
      <c r="N456" s="20"/>
      <c r="P456" s="56"/>
      <c r="Q456" s="56"/>
      <c r="R456" s="56"/>
      <c r="V456" s="56"/>
      <c r="W456" s="56"/>
      <c r="X456" s="56"/>
      <c r="Y456" s="771"/>
      <c r="Z456" s="771"/>
      <c r="AB456" s="119"/>
      <c r="AD456" s="20"/>
      <c r="AE456" s="245"/>
      <c r="AH456" s="119"/>
      <c r="AI456" s="13"/>
      <c r="AJ456" s="13"/>
      <c r="AK456" s="13"/>
      <c r="AL456" s="13"/>
      <c r="AM456" s="13"/>
      <c r="AN456" s="13"/>
      <c r="AO456" s="13"/>
      <c r="AP456" s="13"/>
      <c r="AQ456" s="13"/>
      <c r="AR456" s="13"/>
      <c r="AS456" s="13"/>
      <c r="AT456" s="13"/>
      <c r="AU456" s="13"/>
      <c r="AV456" s="13"/>
      <c r="AW456" s="13"/>
      <c r="AX456" s="13"/>
      <c r="AY456" s="13"/>
      <c r="AZ456" s="13"/>
    </row>
    <row r="457" spans="1:52" x14ac:dyDescent="0.2">
      <c r="A457" s="13"/>
      <c r="B457" s="401"/>
      <c r="C457" s="20"/>
      <c r="D457" s="243"/>
      <c r="E457" s="401"/>
      <c r="F457" s="401"/>
      <c r="G457" s="401"/>
      <c r="H457" s="298"/>
      <c r="I457" s="298"/>
      <c r="N457" s="20"/>
      <c r="P457" s="56"/>
      <c r="Q457" s="56"/>
      <c r="R457" s="56"/>
      <c r="V457" s="56"/>
      <c r="W457" s="56"/>
      <c r="X457" s="56"/>
      <c r="Y457" s="771"/>
      <c r="Z457" s="771"/>
      <c r="AB457" s="119"/>
      <c r="AD457" s="20"/>
      <c r="AE457" s="245"/>
      <c r="AH457" s="119"/>
      <c r="AI457" s="13"/>
      <c r="AJ457" s="13"/>
      <c r="AK457" s="13"/>
      <c r="AL457" s="13"/>
      <c r="AM457" s="13"/>
      <c r="AN457" s="13"/>
      <c r="AO457" s="13"/>
      <c r="AP457" s="13"/>
      <c r="AQ457" s="13"/>
      <c r="AR457" s="13"/>
      <c r="AS457" s="13"/>
      <c r="AT457" s="13"/>
      <c r="AU457" s="13"/>
      <c r="AV457" s="13"/>
      <c r="AW457" s="13"/>
      <c r="AX457" s="13"/>
      <c r="AY457" s="13"/>
      <c r="AZ457" s="13"/>
    </row>
    <row r="458" spans="1:52" x14ac:dyDescent="0.2">
      <c r="A458" s="13"/>
      <c r="B458" s="401"/>
      <c r="C458" s="20"/>
      <c r="D458" s="243"/>
      <c r="E458" s="401"/>
      <c r="F458" s="401"/>
      <c r="G458" s="401"/>
      <c r="H458" s="298"/>
      <c r="I458" s="298"/>
      <c r="N458" s="20"/>
      <c r="P458" s="56"/>
      <c r="Q458" s="56"/>
      <c r="R458" s="56"/>
      <c r="V458" s="56"/>
      <c r="W458" s="56"/>
      <c r="X458" s="56"/>
      <c r="Y458" s="771"/>
      <c r="Z458" s="771"/>
      <c r="AB458" s="119"/>
      <c r="AD458" s="20"/>
      <c r="AE458" s="245"/>
      <c r="AH458" s="119"/>
      <c r="AI458" s="13"/>
      <c r="AJ458" s="13"/>
      <c r="AK458" s="13"/>
      <c r="AL458" s="13"/>
      <c r="AM458" s="13"/>
      <c r="AN458" s="13"/>
      <c r="AO458" s="13"/>
      <c r="AP458" s="13"/>
      <c r="AQ458" s="13"/>
      <c r="AR458" s="13"/>
      <c r="AS458" s="13"/>
      <c r="AT458" s="13"/>
      <c r="AU458" s="13"/>
      <c r="AV458" s="13"/>
      <c r="AW458" s="13"/>
      <c r="AX458" s="13"/>
      <c r="AY458" s="13"/>
      <c r="AZ458" s="13"/>
    </row>
    <row r="459" spans="1:52" x14ac:dyDescent="0.2">
      <c r="A459" s="13"/>
      <c r="B459" s="401"/>
      <c r="C459" s="20"/>
      <c r="D459" s="243"/>
      <c r="E459" s="401"/>
      <c r="F459" s="401"/>
      <c r="G459" s="401"/>
      <c r="H459" s="298"/>
      <c r="I459" s="298"/>
      <c r="N459" s="20"/>
      <c r="P459" s="56"/>
      <c r="Q459" s="56"/>
      <c r="R459" s="56"/>
      <c r="V459" s="56"/>
      <c r="W459" s="56"/>
      <c r="X459" s="56"/>
      <c r="Y459" s="771"/>
      <c r="Z459" s="771"/>
      <c r="AB459" s="119"/>
      <c r="AD459" s="20"/>
      <c r="AE459" s="245"/>
      <c r="AH459" s="119"/>
      <c r="AI459" s="13"/>
      <c r="AJ459" s="13"/>
      <c r="AK459" s="13"/>
      <c r="AL459" s="13"/>
      <c r="AM459" s="13"/>
      <c r="AN459" s="13"/>
      <c r="AO459" s="13"/>
      <c r="AP459" s="13"/>
      <c r="AQ459" s="13"/>
      <c r="AR459" s="13"/>
      <c r="AS459" s="13"/>
      <c r="AT459" s="13"/>
      <c r="AU459" s="13"/>
      <c r="AV459" s="13"/>
      <c r="AW459" s="13"/>
      <c r="AX459" s="13"/>
      <c r="AY459" s="13"/>
      <c r="AZ459" s="13"/>
    </row>
    <row r="460" spans="1:52" x14ac:dyDescent="0.2">
      <c r="A460" s="13"/>
      <c r="B460" s="401"/>
      <c r="C460" s="20"/>
      <c r="D460" s="243"/>
      <c r="E460" s="401"/>
      <c r="F460" s="401"/>
      <c r="G460" s="401"/>
      <c r="H460" s="298"/>
      <c r="I460" s="298"/>
      <c r="N460" s="20"/>
      <c r="P460" s="56"/>
      <c r="Q460" s="56"/>
      <c r="R460" s="56"/>
      <c r="V460" s="56"/>
      <c r="W460" s="56"/>
      <c r="X460" s="56"/>
      <c r="Y460" s="771"/>
      <c r="Z460" s="771"/>
      <c r="AB460" s="119"/>
      <c r="AD460" s="20"/>
      <c r="AE460" s="245"/>
      <c r="AH460" s="119"/>
      <c r="AI460" s="13"/>
      <c r="AJ460" s="13"/>
      <c r="AK460" s="13"/>
      <c r="AL460" s="13"/>
      <c r="AM460" s="13"/>
      <c r="AN460" s="13"/>
      <c r="AO460" s="13"/>
      <c r="AP460" s="13"/>
      <c r="AQ460" s="13"/>
      <c r="AR460" s="13"/>
      <c r="AS460" s="13"/>
      <c r="AT460" s="13"/>
      <c r="AU460" s="13"/>
      <c r="AV460" s="13"/>
      <c r="AW460" s="13"/>
      <c r="AX460" s="13"/>
      <c r="AY460" s="13"/>
      <c r="AZ460" s="13"/>
    </row>
    <row r="461" spans="1:52" x14ac:dyDescent="0.2">
      <c r="A461" s="13"/>
      <c r="B461" s="401"/>
      <c r="C461" s="20"/>
      <c r="D461" s="243"/>
      <c r="E461" s="401"/>
      <c r="F461" s="401"/>
      <c r="G461" s="401"/>
      <c r="H461" s="298"/>
      <c r="I461" s="298"/>
      <c r="N461" s="20"/>
      <c r="P461" s="56"/>
      <c r="Q461" s="56"/>
      <c r="R461" s="56"/>
      <c r="V461" s="56"/>
      <c r="W461" s="56"/>
      <c r="X461" s="56"/>
      <c r="Y461" s="771"/>
      <c r="Z461" s="771"/>
      <c r="AB461" s="119"/>
      <c r="AD461" s="20"/>
      <c r="AE461" s="245"/>
      <c r="AH461" s="119"/>
      <c r="AI461" s="13"/>
      <c r="AJ461" s="13"/>
      <c r="AK461" s="13"/>
      <c r="AL461" s="13"/>
      <c r="AM461" s="13"/>
      <c r="AN461" s="13"/>
      <c r="AO461" s="13"/>
      <c r="AP461" s="13"/>
      <c r="AQ461" s="13"/>
      <c r="AR461" s="13"/>
      <c r="AS461" s="13"/>
      <c r="AT461" s="13"/>
      <c r="AU461" s="13"/>
      <c r="AV461" s="13"/>
      <c r="AW461" s="13"/>
      <c r="AX461" s="13"/>
      <c r="AY461" s="13"/>
      <c r="AZ461" s="13"/>
    </row>
    <row r="462" spans="1:52" x14ac:dyDescent="0.2">
      <c r="A462" s="13"/>
      <c r="B462" s="401"/>
      <c r="C462" s="20"/>
      <c r="D462" s="243"/>
      <c r="E462" s="401"/>
      <c r="F462" s="401"/>
      <c r="G462" s="401"/>
      <c r="H462" s="298"/>
      <c r="I462" s="298"/>
      <c r="N462" s="20"/>
      <c r="P462" s="56"/>
      <c r="Q462" s="56"/>
      <c r="R462" s="56"/>
      <c r="V462" s="56"/>
      <c r="W462" s="56"/>
      <c r="X462" s="56"/>
      <c r="Y462" s="771"/>
      <c r="Z462" s="771"/>
      <c r="AB462" s="119"/>
      <c r="AD462" s="20"/>
      <c r="AE462" s="245"/>
      <c r="AH462" s="119"/>
      <c r="AI462" s="13"/>
      <c r="AJ462" s="13"/>
      <c r="AK462" s="13"/>
      <c r="AL462" s="13"/>
      <c r="AM462" s="13"/>
      <c r="AN462" s="13"/>
      <c r="AO462" s="13"/>
      <c r="AP462" s="13"/>
      <c r="AQ462" s="13"/>
      <c r="AR462" s="13"/>
      <c r="AS462" s="13"/>
      <c r="AT462" s="13"/>
      <c r="AU462" s="13"/>
      <c r="AV462" s="13"/>
      <c r="AW462" s="13"/>
      <c r="AX462" s="13"/>
      <c r="AY462" s="13"/>
      <c r="AZ462" s="13"/>
    </row>
    <row r="463" spans="1:52" x14ac:dyDescent="0.2">
      <c r="A463" s="13"/>
      <c r="B463" s="401"/>
      <c r="C463" s="20"/>
      <c r="D463" s="243"/>
      <c r="E463" s="401"/>
      <c r="F463" s="401"/>
      <c r="G463" s="401"/>
      <c r="H463" s="298"/>
      <c r="I463" s="298"/>
      <c r="N463" s="20"/>
      <c r="P463" s="56"/>
      <c r="Q463" s="56"/>
      <c r="R463" s="56"/>
      <c r="V463" s="56"/>
      <c r="W463" s="56"/>
      <c r="X463" s="56"/>
      <c r="Y463" s="771"/>
      <c r="Z463" s="771"/>
      <c r="AB463" s="119"/>
      <c r="AD463" s="20"/>
      <c r="AE463" s="245"/>
      <c r="AH463" s="119"/>
      <c r="AI463" s="13"/>
      <c r="AJ463" s="13"/>
      <c r="AK463" s="13"/>
      <c r="AL463" s="13"/>
      <c r="AM463" s="13"/>
      <c r="AN463" s="13"/>
      <c r="AO463" s="13"/>
      <c r="AP463" s="13"/>
      <c r="AQ463" s="13"/>
      <c r="AR463" s="13"/>
      <c r="AS463" s="13"/>
      <c r="AT463" s="13"/>
      <c r="AU463" s="13"/>
      <c r="AV463" s="13"/>
      <c r="AW463" s="13"/>
      <c r="AX463" s="13"/>
      <c r="AY463" s="13"/>
      <c r="AZ463" s="13"/>
    </row>
    <row r="464" spans="1:52" x14ac:dyDescent="0.2">
      <c r="A464" s="13"/>
      <c r="B464" s="401"/>
      <c r="C464" s="20"/>
      <c r="D464" s="243"/>
      <c r="E464" s="401"/>
      <c r="F464" s="401"/>
      <c r="G464" s="401"/>
      <c r="H464" s="298"/>
      <c r="I464" s="298"/>
      <c r="N464" s="20"/>
      <c r="P464" s="56"/>
      <c r="Q464" s="56"/>
      <c r="R464" s="56"/>
      <c r="V464" s="56"/>
      <c r="W464" s="56"/>
      <c r="X464" s="56"/>
      <c r="Y464" s="771"/>
      <c r="Z464" s="771"/>
      <c r="AB464" s="119"/>
      <c r="AD464" s="20"/>
      <c r="AE464" s="245"/>
      <c r="AH464" s="119"/>
      <c r="AI464" s="13"/>
      <c r="AJ464" s="13"/>
      <c r="AK464" s="13"/>
      <c r="AL464" s="13"/>
      <c r="AM464" s="13"/>
      <c r="AN464" s="13"/>
      <c r="AO464" s="13"/>
      <c r="AP464" s="13"/>
      <c r="AQ464" s="13"/>
      <c r="AR464" s="13"/>
      <c r="AS464" s="13"/>
      <c r="AT464" s="13"/>
      <c r="AU464" s="13"/>
      <c r="AV464" s="13"/>
      <c r="AW464" s="13"/>
      <c r="AX464" s="13"/>
      <c r="AY464" s="13"/>
      <c r="AZ464" s="13"/>
    </row>
    <row r="465" spans="1:52" x14ac:dyDescent="0.2">
      <c r="A465" s="13"/>
      <c r="B465" s="401"/>
      <c r="C465" s="20"/>
      <c r="D465" s="243"/>
      <c r="E465" s="401"/>
      <c r="F465" s="401"/>
      <c r="G465" s="401"/>
      <c r="H465" s="298"/>
      <c r="I465" s="298"/>
      <c r="N465" s="20"/>
      <c r="P465" s="56"/>
      <c r="Q465" s="56"/>
      <c r="R465" s="56"/>
      <c r="V465" s="56"/>
      <c r="W465" s="56"/>
      <c r="X465" s="56"/>
      <c r="Y465" s="771"/>
      <c r="Z465" s="771"/>
      <c r="AB465" s="119"/>
      <c r="AD465" s="20"/>
      <c r="AE465" s="245"/>
      <c r="AH465" s="119"/>
      <c r="AI465" s="13"/>
      <c r="AJ465" s="13"/>
      <c r="AK465" s="13"/>
      <c r="AL465" s="13"/>
      <c r="AM465" s="13"/>
      <c r="AN465" s="13"/>
      <c r="AO465" s="13"/>
      <c r="AP465" s="13"/>
      <c r="AQ465" s="13"/>
      <c r="AR465" s="13"/>
      <c r="AS465" s="13"/>
      <c r="AT465" s="13"/>
      <c r="AU465" s="13"/>
      <c r="AV465" s="13"/>
      <c r="AW465" s="13"/>
      <c r="AX465" s="13"/>
      <c r="AY465" s="13"/>
      <c r="AZ465" s="13"/>
    </row>
    <row r="466" spans="1:52" x14ac:dyDescent="0.2">
      <c r="A466" s="13"/>
      <c r="B466" s="401"/>
      <c r="C466" s="20"/>
      <c r="D466" s="243"/>
      <c r="E466" s="401"/>
      <c r="F466" s="401"/>
      <c r="G466" s="401"/>
      <c r="H466" s="298"/>
      <c r="I466" s="298"/>
      <c r="N466" s="20"/>
      <c r="P466" s="56"/>
      <c r="Q466" s="56"/>
      <c r="R466" s="56"/>
      <c r="V466" s="56"/>
      <c r="W466" s="56"/>
      <c r="X466" s="56"/>
      <c r="Y466" s="771"/>
      <c r="Z466" s="771"/>
      <c r="AB466" s="119"/>
      <c r="AD466" s="20"/>
      <c r="AE466" s="245"/>
      <c r="AH466" s="119"/>
      <c r="AI466" s="13"/>
      <c r="AJ466" s="13"/>
      <c r="AK466" s="13"/>
      <c r="AL466" s="13"/>
      <c r="AM466" s="13"/>
      <c r="AN466" s="13"/>
      <c r="AO466" s="13"/>
      <c r="AP466" s="13"/>
      <c r="AQ466" s="13"/>
      <c r="AR466" s="13"/>
      <c r="AS466" s="13"/>
      <c r="AT466" s="13"/>
      <c r="AU466" s="13"/>
      <c r="AV466" s="13"/>
      <c r="AW466" s="13"/>
      <c r="AX466" s="13"/>
      <c r="AY466" s="13"/>
      <c r="AZ466" s="13"/>
    </row>
    <row r="467" spans="1:52" x14ac:dyDescent="0.2">
      <c r="A467" s="13"/>
      <c r="B467" s="401"/>
      <c r="C467" s="20"/>
      <c r="D467" s="243"/>
      <c r="E467" s="401"/>
      <c r="F467" s="401"/>
      <c r="G467" s="401"/>
      <c r="H467" s="298"/>
      <c r="I467" s="298"/>
      <c r="N467" s="20"/>
      <c r="P467" s="56"/>
      <c r="Q467" s="56"/>
      <c r="R467" s="56"/>
      <c r="V467" s="56"/>
      <c r="W467" s="56"/>
      <c r="X467" s="56"/>
      <c r="Y467" s="771"/>
      <c r="Z467" s="771"/>
      <c r="AB467" s="119"/>
      <c r="AD467" s="20"/>
      <c r="AE467" s="245"/>
      <c r="AH467" s="119"/>
      <c r="AI467" s="13"/>
      <c r="AJ467" s="13"/>
      <c r="AK467" s="13"/>
      <c r="AL467" s="13"/>
      <c r="AM467" s="13"/>
      <c r="AN467" s="13"/>
      <c r="AO467" s="13"/>
      <c r="AP467" s="13"/>
      <c r="AQ467" s="13"/>
      <c r="AR467" s="13"/>
      <c r="AS467" s="13"/>
      <c r="AT467" s="13"/>
      <c r="AU467" s="13"/>
      <c r="AV467" s="13"/>
      <c r="AW467" s="13"/>
      <c r="AX467" s="13"/>
      <c r="AY467" s="13"/>
      <c r="AZ467" s="13"/>
    </row>
    <row r="468" spans="1:52" x14ac:dyDescent="0.2">
      <c r="A468" s="13"/>
      <c r="B468" s="401"/>
      <c r="C468" s="20"/>
      <c r="D468" s="243"/>
      <c r="E468" s="401"/>
      <c r="F468" s="401"/>
      <c r="G468" s="401"/>
      <c r="H468" s="298"/>
      <c r="I468" s="298"/>
      <c r="N468" s="20"/>
      <c r="P468" s="56"/>
      <c r="Q468" s="56"/>
      <c r="R468" s="56"/>
      <c r="V468" s="56"/>
      <c r="W468" s="56"/>
      <c r="X468" s="56"/>
      <c r="Y468" s="771"/>
      <c r="Z468" s="771"/>
      <c r="AB468" s="119"/>
      <c r="AD468" s="20"/>
      <c r="AE468" s="245"/>
      <c r="AH468" s="119"/>
      <c r="AI468" s="13"/>
      <c r="AJ468" s="13"/>
      <c r="AK468" s="13"/>
      <c r="AL468" s="13"/>
      <c r="AM468" s="13"/>
      <c r="AN468" s="13"/>
      <c r="AO468" s="13"/>
      <c r="AP468" s="13"/>
      <c r="AQ468" s="13"/>
      <c r="AR468" s="13"/>
      <c r="AS468" s="13"/>
      <c r="AT468" s="13"/>
      <c r="AU468" s="13"/>
      <c r="AV468" s="13"/>
      <c r="AW468" s="13"/>
      <c r="AX468" s="13"/>
      <c r="AY468" s="13"/>
      <c r="AZ468" s="13"/>
    </row>
    <row r="469" spans="1:52" x14ac:dyDescent="0.2">
      <c r="A469" s="13"/>
      <c r="B469" s="401"/>
      <c r="C469" s="20"/>
      <c r="D469" s="243"/>
      <c r="E469" s="401"/>
      <c r="F469" s="401"/>
      <c r="G469" s="401"/>
      <c r="H469" s="298"/>
      <c r="I469" s="298"/>
      <c r="N469" s="20"/>
      <c r="P469" s="56"/>
      <c r="Q469" s="56"/>
      <c r="R469" s="56"/>
      <c r="V469" s="56"/>
      <c r="W469" s="56"/>
      <c r="X469" s="56"/>
      <c r="Y469" s="771"/>
      <c r="Z469" s="771"/>
      <c r="AB469" s="119"/>
      <c r="AD469" s="20"/>
      <c r="AE469" s="245"/>
      <c r="AH469" s="119"/>
      <c r="AI469" s="13"/>
      <c r="AJ469" s="13"/>
      <c r="AK469" s="13"/>
      <c r="AL469" s="13"/>
      <c r="AM469" s="13"/>
      <c r="AN469" s="13"/>
      <c r="AO469" s="13"/>
      <c r="AP469" s="13"/>
      <c r="AQ469" s="13"/>
      <c r="AR469" s="13"/>
      <c r="AS469" s="13"/>
      <c r="AT469" s="13"/>
      <c r="AU469" s="13"/>
      <c r="AV469" s="13"/>
      <c r="AW469" s="13"/>
      <c r="AX469" s="13"/>
      <c r="AY469" s="13"/>
      <c r="AZ469" s="13"/>
    </row>
    <row r="470" spans="1:52" x14ac:dyDescent="0.2">
      <c r="A470" s="13"/>
      <c r="B470" s="401"/>
      <c r="C470" s="20"/>
      <c r="D470" s="243"/>
      <c r="E470" s="401"/>
      <c r="F470" s="401"/>
      <c r="G470" s="401"/>
      <c r="H470" s="298"/>
      <c r="I470" s="298"/>
      <c r="N470" s="20"/>
      <c r="P470" s="56"/>
      <c r="Q470" s="56"/>
      <c r="R470" s="56"/>
      <c r="V470" s="56"/>
      <c r="W470" s="56"/>
      <c r="X470" s="56"/>
      <c r="Y470" s="771"/>
      <c r="Z470" s="771"/>
      <c r="AB470" s="119"/>
      <c r="AD470" s="20"/>
      <c r="AE470" s="245"/>
      <c r="AH470" s="119"/>
      <c r="AI470" s="13"/>
      <c r="AJ470" s="13"/>
      <c r="AK470" s="13"/>
      <c r="AL470" s="13"/>
      <c r="AM470" s="13"/>
      <c r="AN470" s="13"/>
      <c r="AO470" s="13"/>
      <c r="AP470" s="13"/>
      <c r="AQ470" s="13"/>
      <c r="AR470" s="13"/>
      <c r="AS470" s="13"/>
      <c r="AT470" s="13"/>
      <c r="AU470" s="13"/>
      <c r="AV470" s="13"/>
      <c r="AW470" s="13"/>
      <c r="AX470" s="13"/>
      <c r="AY470" s="13"/>
      <c r="AZ470" s="13"/>
    </row>
    <row r="471" spans="1:52" x14ac:dyDescent="0.2">
      <c r="A471" s="13"/>
      <c r="B471" s="401"/>
      <c r="C471" s="20"/>
      <c r="D471" s="243"/>
      <c r="E471" s="401"/>
      <c r="F471" s="401"/>
      <c r="G471" s="401"/>
      <c r="H471" s="298"/>
      <c r="I471" s="298"/>
      <c r="N471" s="20"/>
      <c r="P471" s="56"/>
      <c r="Q471" s="56"/>
      <c r="R471" s="56"/>
      <c r="V471" s="56"/>
      <c r="W471" s="56"/>
      <c r="X471" s="56"/>
      <c r="Y471" s="771"/>
      <c r="Z471" s="771"/>
      <c r="AB471" s="119"/>
      <c r="AD471" s="20"/>
      <c r="AE471" s="245"/>
      <c r="AH471" s="119"/>
      <c r="AI471" s="13"/>
      <c r="AJ471" s="13"/>
      <c r="AK471" s="13"/>
      <c r="AL471" s="13"/>
      <c r="AM471" s="13"/>
      <c r="AN471" s="13"/>
      <c r="AO471" s="13"/>
      <c r="AP471" s="13"/>
      <c r="AQ471" s="13"/>
      <c r="AR471" s="13"/>
      <c r="AS471" s="13"/>
      <c r="AT471" s="13"/>
      <c r="AU471" s="13"/>
      <c r="AV471" s="13"/>
      <c r="AW471" s="13"/>
      <c r="AX471" s="13"/>
      <c r="AY471" s="13"/>
      <c r="AZ471" s="13"/>
    </row>
    <row r="472" spans="1:52" x14ac:dyDescent="0.2">
      <c r="A472" s="13"/>
      <c r="B472" s="401"/>
      <c r="C472" s="20"/>
      <c r="D472" s="243"/>
      <c r="E472" s="401"/>
      <c r="F472" s="401"/>
      <c r="G472" s="401"/>
      <c r="H472" s="298"/>
      <c r="I472" s="298"/>
      <c r="N472" s="20"/>
      <c r="P472" s="56"/>
      <c r="Q472" s="56"/>
      <c r="R472" s="56"/>
      <c r="V472" s="56"/>
      <c r="W472" s="56"/>
      <c r="X472" s="56"/>
      <c r="Y472" s="771"/>
      <c r="Z472" s="771"/>
      <c r="AB472" s="119"/>
      <c r="AD472" s="20"/>
      <c r="AE472" s="245"/>
      <c r="AH472" s="119"/>
      <c r="AI472" s="13"/>
      <c r="AJ472" s="13"/>
      <c r="AK472" s="13"/>
      <c r="AL472" s="13"/>
      <c r="AM472" s="13"/>
      <c r="AN472" s="13"/>
      <c r="AO472" s="13"/>
      <c r="AP472" s="13"/>
      <c r="AQ472" s="13"/>
      <c r="AR472" s="13"/>
      <c r="AS472" s="13"/>
      <c r="AT472" s="13"/>
      <c r="AU472" s="13"/>
      <c r="AV472" s="13"/>
      <c r="AW472" s="13"/>
      <c r="AX472" s="13"/>
      <c r="AY472" s="13"/>
      <c r="AZ472" s="13"/>
    </row>
    <row r="473" spans="1:52" x14ac:dyDescent="0.2">
      <c r="A473" s="13"/>
      <c r="B473" s="401"/>
      <c r="C473" s="20"/>
      <c r="D473" s="243"/>
      <c r="E473" s="401"/>
      <c r="F473" s="401"/>
      <c r="G473" s="401"/>
      <c r="H473" s="298"/>
      <c r="I473" s="298"/>
      <c r="N473" s="20"/>
      <c r="P473" s="56"/>
      <c r="Q473" s="56"/>
      <c r="R473" s="56"/>
      <c r="V473" s="56"/>
      <c r="W473" s="56"/>
      <c r="X473" s="56"/>
      <c r="Y473" s="771"/>
      <c r="Z473" s="771"/>
      <c r="AB473" s="119"/>
      <c r="AD473" s="20"/>
      <c r="AE473" s="245"/>
      <c r="AH473" s="119"/>
      <c r="AI473" s="13"/>
      <c r="AJ473" s="13"/>
      <c r="AK473" s="13"/>
      <c r="AL473" s="13"/>
      <c r="AM473" s="13"/>
      <c r="AN473" s="13"/>
      <c r="AO473" s="13"/>
      <c r="AP473" s="13"/>
      <c r="AQ473" s="13"/>
      <c r="AR473" s="13"/>
      <c r="AS473" s="13"/>
      <c r="AT473" s="13"/>
      <c r="AU473" s="13"/>
      <c r="AV473" s="13"/>
      <c r="AW473" s="13"/>
      <c r="AX473" s="13"/>
      <c r="AY473" s="13"/>
      <c r="AZ473" s="13"/>
    </row>
    <row r="474" spans="1:52" x14ac:dyDescent="0.2">
      <c r="A474" s="13"/>
      <c r="B474" s="401"/>
      <c r="C474" s="20"/>
      <c r="D474" s="243"/>
      <c r="E474" s="401"/>
      <c r="F474" s="401"/>
      <c r="G474" s="401"/>
      <c r="H474" s="298"/>
      <c r="I474" s="298"/>
      <c r="N474" s="20"/>
      <c r="P474" s="56"/>
      <c r="Q474" s="56"/>
      <c r="R474" s="56"/>
      <c r="V474" s="56"/>
      <c r="W474" s="56"/>
      <c r="X474" s="56"/>
      <c r="Y474" s="771"/>
      <c r="Z474" s="771"/>
      <c r="AB474" s="119"/>
      <c r="AD474" s="20"/>
      <c r="AE474" s="245"/>
      <c r="AH474" s="119"/>
      <c r="AI474" s="13"/>
      <c r="AJ474" s="13"/>
      <c r="AK474" s="13"/>
      <c r="AL474" s="13"/>
      <c r="AM474" s="13"/>
      <c r="AN474" s="13"/>
      <c r="AO474" s="13"/>
      <c r="AP474" s="13"/>
      <c r="AQ474" s="13"/>
      <c r="AR474" s="13"/>
      <c r="AS474" s="13"/>
      <c r="AT474" s="13"/>
      <c r="AU474" s="13"/>
      <c r="AV474" s="13"/>
      <c r="AW474" s="13"/>
      <c r="AX474" s="13"/>
      <c r="AY474" s="13"/>
      <c r="AZ474" s="13"/>
    </row>
    <row r="475" spans="1:52" x14ac:dyDescent="0.2">
      <c r="A475" s="13"/>
      <c r="B475" s="401"/>
      <c r="C475" s="20"/>
      <c r="D475" s="243"/>
      <c r="E475" s="401"/>
      <c r="F475" s="401"/>
      <c r="G475" s="401"/>
      <c r="H475" s="298"/>
      <c r="I475" s="298"/>
      <c r="N475" s="20"/>
      <c r="P475" s="56"/>
      <c r="Q475" s="56"/>
      <c r="R475" s="56"/>
      <c r="V475" s="56"/>
      <c r="W475" s="56"/>
      <c r="X475" s="56"/>
      <c r="Y475" s="771"/>
      <c r="Z475" s="771"/>
      <c r="AB475" s="119"/>
      <c r="AD475" s="20"/>
      <c r="AE475" s="245"/>
      <c r="AH475" s="119"/>
      <c r="AI475" s="13"/>
      <c r="AJ475" s="13"/>
      <c r="AK475" s="13"/>
      <c r="AL475" s="13"/>
      <c r="AM475" s="13"/>
      <c r="AN475" s="13"/>
      <c r="AO475" s="13"/>
      <c r="AP475" s="13"/>
      <c r="AQ475" s="13"/>
      <c r="AR475" s="13"/>
      <c r="AS475" s="13"/>
      <c r="AT475" s="13"/>
      <c r="AU475" s="13"/>
      <c r="AV475" s="13"/>
      <c r="AW475" s="13"/>
      <c r="AX475" s="13"/>
      <c r="AY475" s="13"/>
      <c r="AZ475" s="13"/>
    </row>
    <row r="476" spans="1:52" x14ac:dyDescent="0.2">
      <c r="A476" s="13"/>
      <c r="B476" s="401"/>
      <c r="C476" s="20"/>
      <c r="D476" s="243"/>
      <c r="E476" s="401"/>
      <c r="F476" s="401"/>
      <c r="G476" s="401"/>
      <c r="H476" s="298"/>
      <c r="I476" s="298"/>
      <c r="N476" s="20"/>
      <c r="P476" s="56"/>
      <c r="Q476" s="56"/>
      <c r="R476" s="56"/>
      <c r="V476" s="56"/>
      <c r="W476" s="56"/>
      <c r="X476" s="56"/>
      <c r="Y476" s="771"/>
      <c r="Z476" s="771"/>
      <c r="AB476" s="119"/>
      <c r="AD476" s="20"/>
      <c r="AE476" s="245"/>
      <c r="AH476" s="119"/>
      <c r="AI476" s="13"/>
      <c r="AJ476" s="13"/>
      <c r="AK476" s="13"/>
      <c r="AL476" s="13"/>
      <c r="AM476" s="13"/>
      <c r="AN476" s="13"/>
      <c r="AO476" s="13"/>
      <c r="AP476" s="13"/>
      <c r="AQ476" s="13"/>
      <c r="AR476" s="13"/>
      <c r="AS476" s="13"/>
      <c r="AT476" s="13"/>
      <c r="AU476" s="13"/>
      <c r="AV476" s="13"/>
      <c r="AW476" s="13"/>
      <c r="AX476" s="13"/>
      <c r="AY476" s="13"/>
      <c r="AZ476" s="13"/>
    </row>
    <row r="477" spans="1:52" x14ac:dyDescent="0.2">
      <c r="A477" s="13"/>
      <c r="B477" s="401"/>
      <c r="C477" s="20"/>
      <c r="D477" s="243"/>
      <c r="E477" s="401"/>
      <c r="F477" s="401"/>
      <c r="G477" s="401"/>
      <c r="H477" s="298"/>
      <c r="I477" s="298"/>
      <c r="N477" s="20"/>
      <c r="P477" s="56"/>
      <c r="Q477" s="56"/>
      <c r="R477" s="56"/>
      <c r="V477" s="56"/>
      <c r="W477" s="56"/>
      <c r="X477" s="56"/>
      <c r="Y477" s="771"/>
      <c r="Z477" s="771"/>
      <c r="AB477" s="119"/>
      <c r="AD477" s="20"/>
      <c r="AE477" s="245"/>
      <c r="AH477" s="119"/>
      <c r="AI477" s="13"/>
      <c r="AJ477" s="13"/>
      <c r="AK477" s="13"/>
      <c r="AL477" s="13"/>
      <c r="AM477" s="13"/>
      <c r="AN477" s="13"/>
      <c r="AO477" s="13"/>
      <c r="AP477" s="13"/>
      <c r="AQ477" s="13"/>
      <c r="AR477" s="13"/>
      <c r="AS477" s="13"/>
      <c r="AT477" s="13"/>
      <c r="AU477" s="13"/>
      <c r="AV477" s="13"/>
      <c r="AW477" s="13"/>
      <c r="AX477" s="13"/>
      <c r="AY477" s="13"/>
      <c r="AZ477" s="13"/>
    </row>
    <row r="478" spans="1:52" x14ac:dyDescent="0.2">
      <c r="A478" s="13"/>
      <c r="B478" s="401"/>
      <c r="C478" s="20"/>
      <c r="D478" s="243"/>
      <c r="E478" s="401"/>
      <c r="F478" s="401"/>
      <c r="G478" s="401"/>
      <c r="H478" s="298"/>
      <c r="I478" s="298"/>
      <c r="N478" s="20"/>
      <c r="P478" s="56"/>
      <c r="Q478" s="56"/>
      <c r="R478" s="56"/>
      <c r="V478" s="56"/>
      <c r="W478" s="56"/>
      <c r="X478" s="56"/>
      <c r="Y478" s="771"/>
      <c r="Z478" s="771"/>
      <c r="AB478" s="119"/>
      <c r="AD478" s="20"/>
      <c r="AE478" s="245"/>
      <c r="AH478" s="119"/>
      <c r="AI478" s="13"/>
      <c r="AJ478" s="13"/>
      <c r="AK478" s="13"/>
      <c r="AL478" s="13"/>
      <c r="AM478" s="13"/>
      <c r="AN478" s="13"/>
      <c r="AO478" s="13"/>
      <c r="AP478" s="13"/>
      <c r="AQ478" s="13"/>
      <c r="AR478" s="13"/>
      <c r="AS478" s="13"/>
      <c r="AT478" s="13"/>
      <c r="AU478" s="13"/>
      <c r="AV478" s="13"/>
      <c r="AW478" s="13"/>
      <c r="AX478" s="13"/>
      <c r="AY478" s="13"/>
      <c r="AZ478" s="13"/>
    </row>
    <row r="479" spans="1:52" x14ac:dyDescent="0.2">
      <c r="A479" s="13"/>
      <c r="B479" s="401"/>
      <c r="C479" s="20"/>
      <c r="D479" s="243"/>
      <c r="E479" s="401"/>
      <c r="F479" s="401"/>
      <c r="G479" s="401"/>
      <c r="H479" s="298"/>
      <c r="I479" s="298"/>
      <c r="N479" s="20"/>
      <c r="P479" s="56"/>
      <c r="Q479" s="56"/>
      <c r="R479" s="56"/>
      <c r="V479" s="56"/>
      <c r="W479" s="56"/>
      <c r="X479" s="56"/>
      <c r="Y479" s="771"/>
      <c r="Z479" s="771"/>
      <c r="AB479" s="119"/>
      <c r="AD479" s="20"/>
      <c r="AE479" s="245"/>
      <c r="AH479" s="119"/>
      <c r="AI479" s="13"/>
      <c r="AJ479" s="13"/>
      <c r="AK479" s="13"/>
      <c r="AL479" s="13"/>
      <c r="AM479" s="13"/>
      <c r="AN479" s="13"/>
      <c r="AO479" s="13"/>
      <c r="AP479" s="13"/>
      <c r="AQ479" s="13"/>
      <c r="AR479" s="13"/>
      <c r="AS479" s="13"/>
      <c r="AT479" s="13"/>
      <c r="AU479" s="13"/>
      <c r="AV479" s="13"/>
      <c r="AW479" s="13"/>
      <c r="AX479" s="13"/>
      <c r="AY479" s="13"/>
      <c r="AZ479" s="13"/>
    </row>
    <row r="480" spans="1:52" x14ac:dyDescent="0.2">
      <c r="A480" s="13"/>
      <c r="B480" s="401"/>
      <c r="C480" s="20"/>
      <c r="D480" s="243"/>
      <c r="E480" s="401"/>
      <c r="F480" s="401"/>
      <c r="G480" s="401"/>
      <c r="H480" s="298"/>
      <c r="I480" s="298"/>
      <c r="N480" s="20"/>
      <c r="P480" s="56"/>
      <c r="Q480" s="56"/>
      <c r="R480" s="56"/>
      <c r="V480" s="56"/>
      <c r="W480" s="56"/>
      <c r="X480" s="56"/>
      <c r="Y480" s="771"/>
      <c r="Z480" s="771"/>
      <c r="AB480" s="119"/>
      <c r="AD480" s="20"/>
      <c r="AE480" s="245"/>
      <c r="AH480" s="119"/>
      <c r="AI480" s="13"/>
      <c r="AJ480" s="13"/>
      <c r="AK480" s="13"/>
      <c r="AL480" s="13"/>
      <c r="AM480" s="13"/>
      <c r="AN480" s="13"/>
      <c r="AO480" s="13"/>
      <c r="AP480" s="13"/>
      <c r="AQ480" s="13"/>
      <c r="AR480" s="13"/>
      <c r="AS480" s="13"/>
      <c r="AT480" s="13"/>
      <c r="AU480" s="13"/>
      <c r="AV480" s="13"/>
      <c r="AW480" s="13"/>
      <c r="AX480" s="13"/>
      <c r="AY480" s="13"/>
      <c r="AZ480" s="13"/>
    </row>
    <row r="481" spans="1:52" x14ac:dyDescent="0.2">
      <c r="A481" s="13"/>
      <c r="B481" s="401"/>
      <c r="C481" s="20"/>
      <c r="D481" s="243"/>
      <c r="E481" s="401"/>
      <c r="F481" s="401"/>
      <c r="G481" s="401"/>
      <c r="H481" s="298"/>
      <c r="I481" s="298"/>
      <c r="N481" s="20"/>
      <c r="P481" s="56"/>
      <c r="Q481" s="56"/>
      <c r="R481" s="56"/>
      <c r="V481" s="56"/>
      <c r="W481" s="56"/>
      <c r="X481" s="56"/>
      <c r="Y481" s="771"/>
      <c r="Z481" s="771"/>
      <c r="AB481" s="119"/>
      <c r="AD481" s="20"/>
      <c r="AE481" s="245"/>
      <c r="AH481" s="119"/>
      <c r="AI481" s="13"/>
      <c r="AJ481" s="13"/>
      <c r="AK481" s="13"/>
      <c r="AL481" s="13"/>
      <c r="AM481" s="13"/>
      <c r="AN481" s="13"/>
      <c r="AO481" s="13"/>
      <c r="AP481" s="13"/>
      <c r="AQ481" s="13"/>
      <c r="AR481" s="13"/>
      <c r="AS481" s="13"/>
      <c r="AT481" s="13"/>
      <c r="AU481" s="13"/>
      <c r="AV481" s="13"/>
      <c r="AW481" s="13"/>
      <c r="AX481" s="13"/>
      <c r="AY481" s="13"/>
      <c r="AZ481" s="13"/>
    </row>
    <row r="482" spans="1:52" x14ac:dyDescent="0.2">
      <c r="A482" s="13"/>
      <c r="B482" s="401"/>
      <c r="C482" s="20"/>
      <c r="D482" s="243"/>
      <c r="E482" s="401"/>
      <c r="F482" s="401"/>
      <c r="G482" s="401"/>
      <c r="H482" s="298"/>
      <c r="I482" s="298"/>
      <c r="N482" s="20"/>
      <c r="P482" s="56"/>
      <c r="Q482" s="56"/>
      <c r="R482" s="56"/>
      <c r="V482" s="56"/>
      <c r="W482" s="56"/>
      <c r="X482" s="56"/>
      <c r="Y482" s="771"/>
      <c r="Z482" s="771"/>
      <c r="AB482" s="119"/>
      <c r="AD482" s="20"/>
      <c r="AE482" s="245"/>
      <c r="AH482" s="119"/>
      <c r="AI482" s="13"/>
      <c r="AJ482" s="13"/>
      <c r="AK482" s="13"/>
      <c r="AL482" s="13"/>
      <c r="AM482" s="13"/>
      <c r="AN482" s="13"/>
      <c r="AO482" s="13"/>
      <c r="AP482" s="13"/>
      <c r="AQ482" s="13"/>
      <c r="AR482" s="13"/>
      <c r="AS482" s="13"/>
      <c r="AT482" s="13"/>
      <c r="AU482" s="13"/>
      <c r="AV482" s="13"/>
      <c r="AW482" s="13"/>
      <c r="AX482" s="13"/>
      <c r="AY482" s="13"/>
      <c r="AZ482" s="13"/>
    </row>
    <row r="483" spans="1:52" x14ac:dyDescent="0.2">
      <c r="A483" s="13"/>
      <c r="B483" s="401"/>
      <c r="C483" s="20"/>
      <c r="D483" s="243"/>
      <c r="E483" s="401"/>
      <c r="F483" s="401"/>
      <c r="G483" s="401"/>
      <c r="H483" s="298"/>
      <c r="I483" s="298"/>
      <c r="N483" s="20"/>
      <c r="P483" s="56"/>
      <c r="Q483" s="56"/>
      <c r="R483" s="56"/>
      <c r="V483" s="56"/>
      <c r="W483" s="56"/>
      <c r="X483" s="56"/>
      <c r="Y483" s="771"/>
      <c r="Z483" s="771"/>
      <c r="AB483" s="119"/>
      <c r="AD483" s="20"/>
      <c r="AE483" s="245"/>
      <c r="AH483" s="119"/>
      <c r="AI483" s="13"/>
      <c r="AJ483" s="13"/>
      <c r="AK483" s="13"/>
      <c r="AL483" s="13"/>
      <c r="AM483" s="13"/>
      <c r="AN483" s="13"/>
      <c r="AO483" s="13"/>
      <c r="AP483" s="13"/>
      <c r="AQ483" s="13"/>
      <c r="AR483" s="13"/>
      <c r="AS483" s="13"/>
      <c r="AT483" s="13"/>
      <c r="AU483" s="13"/>
      <c r="AV483" s="13"/>
      <c r="AW483" s="13"/>
      <c r="AX483" s="13"/>
      <c r="AY483" s="13"/>
      <c r="AZ483" s="13"/>
    </row>
    <row r="484" spans="1:52" x14ac:dyDescent="0.2">
      <c r="A484" s="13"/>
      <c r="B484" s="401"/>
      <c r="C484" s="20"/>
      <c r="D484" s="243"/>
      <c r="E484" s="401"/>
      <c r="F484" s="401"/>
      <c r="G484" s="401"/>
      <c r="H484" s="298"/>
      <c r="I484" s="298"/>
      <c r="N484" s="20"/>
      <c r="P484" s="56"/>
      <c r="Q484" s="56"/>
      <c r="R484" s="56"/>
      <c r="V484" s="56"/>
      <c r="W484" s="56"/>
      <c r="X484" s="56"/>
      <c r="Y484" s="771"/>
      <c r="Z484" s="771"/>
      <c r="AB484" s="119"/>
      <c r="AD484" s="20"/>
      <c r="AE484" s="245"/>
      <c r="AH484" s="119"/>
      <c r="AI484" s="13"/>
      <c r="AJ484" s="13"/>
      <c r="AK484" s="13"/>
      <c r="AL484" s="13"/>
      <c r="AM484" s="13"/>
      <c r="AN484" s="13"/>
      <c r="AO484" s="13"/>
      <c r="AP484" s="13"/>
      <c r="AQ484" s="13"/>
      <c r="AR484" s="13"/>
      <c r="AS484" s="13"/>
      <c r="AT484" s="13"/>
      <c r="AU484" s="13"/>
      <c r="AV484" s="13"/>
      <c r="AW484" s="13"/>
      <c r="AX484" s="13"/>
      <c r="AY484" s="13"/>
      <c r="AZ484" s="13"/>
    </row>
    <row r="485" spans="1:52" x14ac:dyDescent="0.2">
      <c r="A485" s="13"/>
      <c r="B485" s="401"/>
      <c r="C485" s="20"/>
      <c r="D485" s="243"/>
      <c r="E485" s="401"/>
      <c r="F485" s="401"/>
      <c r="G485" s="401"/>
      <c r="H485" s="298"/>
      <c r="I485" s="298"/>
      <c r="N485" s="20"/>
      <c r="P485" s="56"/>
      <c r="Q485" s="56"/>
      <c r="R485" s="56"/>
      <c r="V485" s="56"/>
      <c r="W485" s="56"/>
      <c r="X485" s="56"/>
      <c r="Y485" s="771"/>
      <c r="Z485" s="771"/>
      <c r="AB485" s="119"/>
      <c r="AD485" s="20"/>
      <c r="AE485" s="245"/>
      <c r="AH485" s="119"/>
      <c r="AI485" s="13"/>
      <c r="AJ485" s="13"/>
      <c r="AK485" s="13"/>
      <c r="AL485" s="13"/>
      <c r="AM485" s="13"/>
      <c r="AN485" s="13"/>
      <c r="AO485" s="13"/>
      <c r="AP485" s="13"/>
      <c r="AQ485" s="13"/>
      <c r="AR485" s="13"/>
      <c r="AS485" s="13"/>
      <c r="AT485" s="13"/>
      <c r="AU485" s="13"/>
      <c r="AV485" s="13"/>
      <c r="AW485" s="13"/>
      <c r="AX485" s="13"/>
      <c r="AY485" s="13"/>
      <c r="AZ485" s="13"/>
    </row>
    <row r="486" spans="1:52" x14ac:dyDescent="0.2">
      <c r="A486" s="13"/>
      <c r="B486" s="401"/>
      <c r="C486" s="20"/>
      <c r="D486" s="243"/>
      <c r="E486" s="401"/>
      <c r="F486" s="401"/>
      <c r="G486" s="401"/>
      <c r="H486" s="298"/>
      <c r="I486" s="298"/>
      <c r="N486" s="20"/>
      <c r="P486" s="56"/>
      <c r="Q486" s="56"/>
      <c r="R486" s="56"/>
      <c r="V486" s="56"/>
      <c r="W486" s="56"/>
      <c r="X486" s="56"/>
      <c r="Y486" s="771"/>
      <c r="Z486" s="771"/>
      <c r="AB486" s="119"/>
      <c r="AD486" s="20"/>
      <c r="AE486" s="245"/>
      <c r="AH486" s="119"/>
      <c r="AI486" s="13"/>
      <c r="AJ486" s="13"/>
      <c r="AK486" s="13"/>
      <c r="AL486" s="13"/>
      <c r="AM486" s="13"/>
      <c r="AN486" s="13"/>
      <c r="AO486" s="13"/>
      <c r="AP486" s="13"/>
      <c r="AQ486" s="13"/>
      <c r="AR486" s="13"/>
      <c r="AS486" s="13"/>
      <c r="AT486" s="13"/>
      <c r="AU486" s="13"/>
      <c r="AV486" s="13"/>
      <c r="AW486" s="13"/>
      <c r="AX486" s="13"/>
      <c r="AY486" s="13"/>
      <c r="AZ486" s="13"/>
    </row>
    <row r="487" spans="1:52" x14ac:dyDescent="0.2">
      <c r="A487" s="13"/>
      <c r="B487" s="401"/>
      <c r="C487" s="20"/>
      <c r="D487" s="243"/>
      <c r="E487" s="401"/>
      <c r="F487" s="401"/>
      <c r="G487" s="401"/>
      <c r="H487" s="298"/>
      <c r="I487" s="298"/>
      <c r="N487" s="20"/>
      <c r="P487" s="56"/>
      <c r="Q487" s="56"/>
      <c r="R487" s="56"/>
      <c r="V487" s="56"/>
      <c r="W487" s="56"/>
      <c r="X487" s="56"/>
      <c r="Y487" s="771"/>
      <c r="Z487" s="771"/>
      <c r="AB487" s="119"/>
      <c r="AD487" s="20"/>
      <c r="AE487" s="245"/>
      <c r="AH487" s="119"/>
      <c r="AI487" s="13"/>
      <c r="AJ487" s="13"/>
      <c r="AK487" s="13"/>
      <c r="AL487" s="13"/>
      <c r="AM487" s="13"/>
      <c r="AN487" s="13"/>
      <c r="AO487" s="13"/>
      <c r="AP487" s="13"/>
      <c r="AQ487" s="13"/>
      <c r="AR487" s="13"/>
      <c r="AS487" s="13"/>
      <c r="AT487" s="13"/>
      <c r="AU487" s="13"/>
      <c r="AV487" s="13"/>
      <c r="AW487" s="13"/>
      <c r="AX487" s="13"/>
      <c r="AY487" s="13"/>
      <c r="AZ487" s="13"/>
    </row>
    <row r="488" spans="1:52" x14ac:dyDescent="0.2">
      <c r="A488" s="13"/>
      <c r="B488" s="401"/>
      <c r="C488" s="20"/>
      <c r="D488" s="243"/>
      <c r="E488" s="401"/>
      <c r="F488" s="401"/>
      <c r="G488" s="401"/>
      <c r="H488" s="298"/>
      <c r="I488" s="298"/>
      <c r="N488" s="20"/>
      <c r="P488" s="56"/>
      <c r="Q488" s="56"/>
      <c r="R488" s="56"/>
      <c r="V488" s="56"/>
      <c r="W488" s="56"/>
      <c r="X488" s="56"/>
      <c r="Y488" s="771"/>
      <c r="Z488" s="771"/>
      <c r="AB488" s="119"/>
      <c r="AD488" s="20"/>
      <c r="AE488" s="245"/>
      <c r="AH488" s="119"/>
      <c r="AI488" s="13"/>
      <c r="AJ488" s="13"/>
      <c r="AK488" s="13"/>
      <c r="AL488" s="13"/>
      <c r="AM488" s="13"/>
      <c r="AN488" s="13"/>
      <c r="AO488" s="13"/>
      <c r="AP488" s="13"/>
      <c r="AQ488" s="13"/>
      <c r="AR488" s="13"/>
      <c r="AS488" s="13"/>
      <c r="AT488" s="13"/>
      <c r="AU488" s="13"/>
      <c r="AV488" s="13"/>
      <c r="AW488" s="13"/>
      <c r="AX488" s="13"/>
      <c r="AY488" s="13"/>
      <c r="AZ488" s="13"/>
    </row>
    <row r="489" spans="1:52" x14ac:dyDescent="0.2">
      <c r="A489" s="13"/>
      <c r="B489" s="401"/>
      <c r="C489" s="20"/>
      <c r="D489" s="243"/>
      <c r="E489" s="401"/>
      <c r="F489" s="401"/>
      <c r="G489" s="401"/>
      <c r="H489" s="298"/>
      <c r="I489" s="298"/>
      <c r="N489" s="20"/>
      <c r="P489" s="56"/>
      <c r="Q489" s="56"/>
      <c r="R489" s="56"/>
      <c r="V489" s="56"/>
      <c r="W489" s="56"/>
      <c r="X489" s="56"/>
      <c r="Y489" s="771"/>
      <c r="Z489" s="771"/>
      <c r="AB489" s="119"/>
      <c r="AD489" s="20"/>
      <c r="AE489" s="245"/>
      <c r="AH489" s="119"/>
      <c r="AI489" s="13"/>
      <c r="AJ489" s="13"/>
      <c r="AK489" s="13"/>
      <c r="AL489" s="13"/>
      <c r="AM489" s="13"/>
      <c r="AN489" s="13"/>
      <c r="AO489" s="13"/>
      <c r="AP489" s="13"/>
      <c r="AQ489" s="13"/>
      <c r="AR489" s="13"/>
      <c r="AS489" s="13"/>
      <c r="AT489" s="13"/>
      <c r="AU489" s="13"/>
      <c r="AV489" s="13"/>
      <c r="AW489" s="13"/>
      <c r="AX489" s="13"/>
      <c r="AY489" s="13"/>
      <c r="AZ489" s="13"/>
    </row>
    <row r="490" spans="1:52" x14ac:dyDescent="0.2">
      <c r="A490" s="13"/>
      <c r="B490" s="401"/>
      <c r="C490" s="20"/>
      <c r="D490" s="243"/>
      <c r="E490" s="401"/>
      <c r="F490" s="401"/>
      <c r="G490" s="401"/>
      <c r="H490" s="298"/>
      <c r="I490" s="298"/>
      <c r="N490" s="20"/>
      <c r="P490" s="56"/>
      <c r="Q490" s="56"/>
      <c r="R490" s="56"/>
      <c r="V490" s="56"/>
      <c r="W490" s="56"/>
      <c r="X490" s="56"/>
      <c r="Y490" s="771"/>
      <c r="Z490" s="771"/>
      <c r="AB490" s="119"/>
      <c r="AD490" s="20"/>
      <c r="AE490" s="245"/>
      <c r="AH490" s="119"/>
      <c r="AI490" s="13"/>
      <c r="AJ490" s="13"/>
      <c r="AK490" s="13"/>
      <c r="AL490" s="13"/>
      <c r="AM490" s="13"/>
      <c r="AN490" s="13"/>
      <c r="AO490" s="13"/>
      <c r="AP490" s="13"/>
      <c r="AQ490" s="13"/>
      <c r="AR490" s="13"/>
      <c r="AS490" s="13"/>
      <c r="AT490" s="13"/>
      <c r="AU490" s="13"/>
      <c r="AV490" s="13"/>
      <c r="AW490" s="13"/>
      <c r="AX490" s="13"/>
      <c r="AY490" s="13"/>
      <c r="AZ490" s="13"/>
    </row>
    <row r="491" spans="1:52" x14ac:dyDescent="0.2">
      <c r="A491" s="13"/>
      <c r="B491" s="401"/>
      <c r="C491" s="20"/>
      <c r="D491" s="243"/>
      <c r="E491" s="401"/>
      <c r="F491" s="401"/>
      <c r="G491" s="401"/>
      <c r="H491" s="298"/>
      <c r="I491" s="298"/>
      <c r="N491" s="20"/>
      <c r="P491" s="56"/>
      <c r="Q491" s="56"/>
      <c r="R491" s="56"/>
      <c r="V491" s="56"/>
      <c r="W491" s="56"/>
      <c r="X491" s="56"/>
      <c r="Y491" s="771"/>
      <c r="Z491" s="771"/>
      <c r="AB491" s="119"/>
      <c r="AD491" s="20"/>
      <c r="AE491" s="245"/>
      <c r="AH491" s="119"/>
      <c r="AI491" s="13"/>
      <c r="AJ491" s="13"/>
      <c r="AK491" s="13"/>
      <c r="AL491" s="13"/>
      <c r="AM491" s="13"/>
      <c r="AN491" s="13"/>
      <c r="AO491" s="13"/>
      <c r="AP491" s="13"/>
      <c r="AQ491" s="13"/>
      <c r="AR491" s="13"/>
      <c r="AS491" s="13"/>
      <c r="AT491" s="13"/>
      <c r="AU491" s="13"/>
      <c r="AV491" s="13"/>
      <c r="AW491" s="13"/>
      <c r="AX491" s="13"/>
      <c r="AY491" s="13"/>
      <c r="AZ491" s="13"/>
    </row>
    <row r="492" spans="1:52" x14ac:dyDescent="0.2">
      <c r="A492" s="13"/>
      <c r="B492" s="401"/>
      <c r="C492" s="20"/>
      <c r="D492" s="243"/>
      <c r="E492" s="401"/>
      <c r="F492" s="401"/>
      <c r="G492" s="401"/>
      <c r="H492" s="298"/>
      <c r="I492" s="298"/>
      <c r="N492" s="20"/>
      <c r="P492" s="56"/>
      <c r="Q492" s="56"/>
      <c r="R492" s="56"/>
      <c r="V492" s="56"/>
      <c r="W492" s="56"/>
      <c r="X492" s="56"/>
      <c r="Y492" s="771"/>
      <c r="Z492" s="771"/>
      <c r="AB492" s="119"/>
      <c r="AD492" s="20"/>
      <c r="AE492" s="245"/>
      <c r="AH492" s="119"/>
      <c r="AI492" s="13"/>
      <c r="AJ492" s="13"/>
      <c r="AK492" s="13"/>
      <c r="AL492" s="13"/>
      <c r="AM492" s="13"/>
      <c r="AN492" s="13"/>
      <c r="AO492" s="13"/>
      <c r="AP492" s="13"/>
      <c r="AQ492" s="13"/>
      <c r="AR492" s="13"/>
      <c r="AS492" s="13"/>
      <c r="AT492" s="13"/>
      <c r="AU492" s="13"/>
      <c r="AV492" s="13"/>
      <c r="AW492" s="13"/>
      <c r="AX492" s="13"/>
      <c r="AY492" s="13"/>
      <c r="AZ492" s="13"/>
    </row>
    <row r="493" spans="1:52" x14ac:dyDescent="0.2">
      <c r="A493" s="13"/>
      <c r="B493" s="401"/>
      <c r="C493" s="20"/>
      <c r="D493" s="243"/>
      <c r="E493" s="401"/>
      <c r="F493" s="401"/>
      <c r="G493" s="401"/>
      <c r="H493" s="298"/>
      <c r="I493" s="298"/>
      <c r="N493" s="20"/>
      <c r="P493" s="56"/>
      <c r="Q493" s="56"/>
      <c r="R493" s="56"/>
      <c r="V493" s="56"/>
      <c r="W493" s="56"/>
      <c r="X493" s="56"/>
      <c r="Y493" s="771"/>
      <c r="Z493" s="771"/>
      <c r="AB493" s="119"/>
      <c r="AD493" s="20"/>
      <c r="AE493" s="245"/>
      <c r="AH493" s="119"/>
      <c r="AI493" s="13"/>
      <c r="AJ493" s="13"/>
      <c r="AK493" s="13"/>
      <c r="AL493" s="13"/>
      <c r="AM493" s="13"/>
      <c r="AN493" s="13"/>
      <c r="AO493" s="13"/>
      <c r="AP493" s="13"/>
      <c r="AQ493" s="13"/>
      <c r="AR493" s="13"/>
      <c r="AS493" s="13"/>
      <c r="AT493" s="13"/>
      <c r="AU493" s="13"/>
      <c r="AV493" s="13"/>
      <c r="AW493" s="13"/>
      <c r="AX493" s="13"/>
      <c r="AY493" s="13"/>
      <c r="AZ493" s="13"/>
    </row>
    <row r="494" spans="1:52" x14ac:dyDescent="0.2">
      <c r="A494" s="13"/>
      <c r="B494" s="401"/>
      <c r="C494" s="20"/>
      <c r="D494" s="243"/>
      <c r="E494" s="401"/>
      <c r="F494" s="401"/>
      <c r="G494" s="401"/>
      <c r="H494" s="298"/>
      <c r="I494" s="298"/>
      <c r="N494" s="20"/>
      <c r="P494" s="56"/>
      <c r="Q494" s="56"/>
      <c r="R494" s="56"/>
      <c r="V494" s="56"/>
      <c r="W494" s="56"/>
      <c r="X494" s="56"/>
      <c r="Y494" s="771"/>
      <c r="Z494" s="771"/>
      <c r="AB494" s="119"/>
      <c r="AD494" s="20"/>
      <c r="AE494" s="245"/>
      <c r="AH494" s="119"/>
      <c r="AI494" s="13"/>
      <c r="AJ494" s="13"/>
      <c r="AK494" s="13"/>
      <c r="AL494" s="13"/>
      <c r="AM494" s="13"/>
      <c r="AN494" s="13"/>
      <c r="AO494" s="13"/>
      <c r="AP494" s="13"/>
      <c r="AQ494" s="13"/>
      <c r="AR494" s="13"/>
      <c r="AS494" s="13"/>
      <c r="AT494" s="13"/>
      <c r="AU494" s="13"/>
      <c r="AV494" s="13"/>
      <c r="AW494" s="13"/>
      <c r="AX494" s="13"/>
      <c r="AY494" s="13"/>
      <c r="AZ494" s="13"/>
    </row>
    <row r="495" spans="1:52" x14ac:dyDescent="0.2">
      <c r="A495" s="13"/>
      <c r="B495" s="401"/>
      <c r="C495" s="20"/>
      <c r="D495" s="243"/>
      <c r="E495" s="401"/>
      <c r="F495" s="401"/>
      <c r="G495" s="401"/>
      <c r="H495" s="298"/>
      <c r="I495" s="298"/>
      <c r="N495" s="20"/>
      <c r="P495" s="56"/>
      <c r="Q495" s="56"/>
      <c r="R495" s="56"/>
      <c r="V495" s="56"/>
      <c r="W495" s="56"/>
      <c r="X495" s="56"/>
      <c r="Y495" s="771"/>
      <c r="Z495" s="771"/>
      <c r="AB495" s="119"/>
      <c r="AD495" s="20"/>
      <c r="AE495" s="245"/>
      <c r="AH495" s="119"/>
      <c r="AI495" s="13"/>
      <c r="AJ495" s="13"/>
      <c r="AK495" s="13"/>
      <c r="AL495" s="13"/>
      <c r="AM495" s="13"/>
      <c r="AN495" s="13"/>
      <c r="AO495" s="13"/>
      <c r="AP495" s="13"/>
      <c r="AQ495" s="13"/>
      <c r="AR495" s="13"/>
      <c r="AS495" s="13"/>
      <c r="AT495" s="13"/>
      <c r="AU495" s="13"/>
      <c r="AV495" s="13"/>
      <c r="AW495" s="13"/>
      <c r="AX495" s="13"/>
      <c r="AY495" s="13"/>
      <c r="AZ495" s="13"/>
    </row>
    <row r="496" spans="1:52" x14ac:dyDescent="0.2">
      <c r="A496" s="13"/>
      <c r="B496" s="401"/>
      <c r="C496" s="20"/>
      <c r="D496" s="243"/>
      <c r="E496" s="401"/>
      <c r="F496" s="401"/>
      <c r="G496" s="401"/>
      <c r="H496" s="298"/>
      <c r="I496" s="298"/>
      <c r="N496" s="20"/>
      <c r="P496" s="56"/>
      <c r="Q496" s="56"/>
      <c r="R496" s="56"/>
      <c r="V496" s="56"/>
      <c r="W496" s="56"/>
      <c r="X496" s="56"/>
      <c r="Y496" s="771"/>
      <c r="Z496" s="771"/>
      <c r="AB496" s="119"/>
      <c r="AD496" s="20"/>
      <c r="AE496" s="245"/>
      <c r="AH496" s="119"/>
      <c r="AI496" s="13"/>
      <c r="AJ496" s="13"/>
      <c r="AK496" s="13"/>
      <c r="AL496" s="13"/>
      <c r="AM496" s="13"/>
      <c r="AN496" s="13"/>
      <c r="AO496" s="13"/>
      <c r="AP496" s="13"/>
      <c r="AQ496" s="13"/>
      <c r="AR496" s="13"/>
      <c r="AS496" s="13"/>
      <c r="AT496" s="13"/>
      <c r="AU496" s="13"/>
      <c r="AV496" s="13"/>
      <c r="AW496" s="13"/>
      <c r="AX496" s="13"/>
      <c r="AY496" s="13"/>
      <c r="AZ496" s="13"/>
    </row>
    <row r="497" spans="1:52" x14ac:dyDescent="0.2">
      <c r="A497" s="13"/>
      <c r="B497" s="401"/>
      <c r="C497" s="20"/>
      <c r="D497" s="243"/>
      <c r="E497" s="401"/>
      <c r="F497" s="401"/>
      <c r="G497" s="401"/>
      <c r="H497" s="298"/>
      <c r="I497" s="298"/>
      <c r="N497" s="20"/>
      <c r="P497" s="56"/>
      <c r="Q497" s="56"/>
      <c r="R497" s="56"/>
      <c r="V497" s="56"/>
      <c r="W497" s="56"/>
      <c r="X497" s="56"/>
      <c r="Y497" s="771"/>
      <c r="Z497" s="771"/>
      <c r="AB497" s="119"/>
      <c r="AD497" s="20"/>
      <c r="AE497" s="245"/>
      <c r="AH497" s="119"/>
      <c r="AI497" s="13"/>
      <c r="AJ497" s="13"/>
      <c r="AK497" s="13"/>
      <c r="AL497" s="13"/>
      <c r="AM497" s="13"/>
      <c r="AN497" s="13"/>
      <c r="AO497" s="13"/>
      <c r="AP497" s="13"/>
      <c r="AQ497" s="13"/>
      <c r="AR497" s="13"/>
      <c r="AS497" s="13"/>
      <c r="AT497" s="13"/>
      <c r="AU497" s="13"/>
      <c r="AV497" s="13"/>
      <c r="AW497" s="13"/>
      <c r="AX497" s="13"/>
      <c r="AY497" s="13"/>
      <c r="AZ497" s="13"/>
    </row>
    <row r="498" spans="1:52" x14ac:dyDescent="0.2">
      <c r="A498" s="13"/>
      <c r="B498" s="401"/>
      <c r="C498" s="20"/>
      <c r="D498" s="243"/>
      <c r="E498" s="401"/>
      <c r="F498" s="401"/>
      <c r="G498" s="401"/>
      <c r="H498" s="298"/>
      <c r="I498" s="298"/>
      <c r="N498" s="20"/>
      <c r="P498" s="56"/>
      <c r="Q498" s="56"/>
      <c r="R498" s="56"/>
      <c r="V498" s="56"/>
      <c r="W498" s="56"/>
      <c r="X498" s="56"/>
      <c r="Y498" s="771"/>
      <c r="Z498" s="771"/>
      <c r="AB498" s="119"/>
      <c r="AD498" s="20"/>
      <c r="AE498" s="245"/>
      <c r="AH498" s="119"/>
      <c r="AI498" s="13"/>
      <c r="AJ498" s="13"/>
      <c r="AK498" s="13"/>
      <c r="AL498" s="13"/>
      <c r="AM498" s="13"/>
      <c r="AN498" s="13"/>
      <c r="AO498" s="13"/>
      <c r="AP498" s="13"/>
      <c r="AQ498" s="13"/>
      <c r="AR498" s="13"/>
      <c r="AS498" s="13"/>
      <c r="AT498" s="13"/>
      <c r="AU498" s="13"/>
      <c r="AV498" s="13"/>
      <c r="AW498" s="13"/>
      <c r="AX498" s="13"/>
      <c r="AY498" s="13"/>
      <c r="AZ498" s="13"/>
    </row>
    <row r="499" spans="1:52" x14ac:dyDescent="0.2">
      <c r="A499" s="13"/>
      <c r="B499" s="401"/>
      <c r="C499" s="20"/>
      <c r="D499" s="243"/>
      <c r="E499" s="401"/>
      <c r="F499" s="401"/>
      <c r="G499" s="401"/>
      <c r="H499" s="298"/>
      <c r="I499" s="298"/>
      <c r="N499" s="20"/>
      <c r="P499" s="56"/>
      <c r="Q499" s="56"/>
      <c r="R499" s="56"/>
      <c r="V499" s="56"/>
      <c r="W499" s="56"/>
      <c r="X499" s="56"/>
      <c r="Y499" s="771"/>
      <c r="Z499" s="771"/>
      <c r="AB499" s="119"/>
      <c r="AD499" s="20"/>
      <c r="AE499" s="245"/>
      <c r="AH499" s="119"/>
      <c r="AI499" s="13"/>
      <c r="AJ499" s="13"/>
      <c r="AK499" s="13"/>
      <c r="AL499" s="13"/>
      <c r="AM499" s="13"/>
      <c r="AN499" s="13"/>
      <c r="AO499" s="13"/>
      <c r="AP499" s="13"/>
      <c r="AQ499" s="13"/>
      <c r="AR499" s="13"/>
      <c r="AS499" s="13"/>
      <c r="AT499" s="13"/>
      <c r="AU499" s="13"/>
      <c r="AV499" s="13"/>
      <c r="AW499" s="13"/>
      <c r="AX499" s="13"/>
      <c r="AY499" s="13"/>
      <c r="AZ499" s="13"/>
    </row>
    <row r="500" spans="1:52" x14ac:dyDescent="0.2">
      <c r="A500" s="13"/>
      <c r="B500" s="401"/>
      <c r="C500" s="20"/>
      <c r="D500" s="243"/>
      <c r="E500" s="401"/>
      <c r="F500" s="401"/>
      <c r="G500" s="401"/>
      <c r="H500" s="298"/>
      <c r="I500" s="298"/>
      <c r="N500" s="20"/>
      <c r="P500" s="56"/>
      <c r="Q500" s="56"/>
      <c r="R500" s="56"/>
      <c r="V500" s="56"/>
      <c r="W500" s="56"/>
      <c r="X500" s="56"/>
      <c r="Y500" s="771"/>
      <c r="Z500" s="771"/>
      <c r="AB500" s="119"/>
      <c r="AD500" s="20"/>
      <c r="AE500" s="245"/>
      <c r="AH500" s="119"/>
      <c r="AI500" s="13"/>
      <c r="AJ500" s="13"/>
      <c r="AK500" s="13"/>
      <c r="AL500" s="13"/>
      <c r="AM500" s="13"/>
      <c r="AN500" s="13"/>
      <c r="AO500" s="13"/>
      <c r="AP500" s="13"/>
      <c r="AQ500" s="13"/>
      <c r="AR500" s="13"/>
      <c r="AS500" s="13"/>
      <c r="AT500" s="13"/>
      <c r="AU500" s="13"/>
      <c r="AV500" s="13"/>
      <c r="AW500" s="13"/>
      <c r="AX500" s="13"/>
      <c r="AY500" s="13"/>
      <c r="AZ500" s="13"/>
    </row>
    <row r="501" spans="1:52" x14ac:dyDescent="0.2">
      <c r="A501" s="13"/>
      <c r="B501" s="401"/>
      <c r="C501" s="20"/>
      <c r="D501" s="243"/>
      <c r="E501" s="401"/>
      <c r="F501" s="401"/>
      <c r="G501" s="401"/>
      <c r="H501" s="298"/>
      <c r="I501" s="298"/>
      <c r="N501" s="20"/>
      <c r="P501" s="56"/>
      <c r="Q501" s="56"/>
      <c r="R501" s="56"/>
      <c r="V501" s="56"/>
      <c r="W501" s="56"/>
      <c r="X501" s="56"/>
      <c r="Y501" s="771"/>
      <c r="Z501" s="771"/>
      <c r="AB501" s="119"/>
      <c r="AD501" s="20"/>
      <c r="AE501" s="245"/>
      <c r="AH501" s="119"/>
      <c r="AI501" s="13"/>
      <c r="AJ501" s="13"/>
      <c r="AK501" s="13"/>
      <c r="AL501" s="13"/>
      <c r="AM501" s="13"/>
      <c r="AN501" s="13"/>
      <c r="AO501" s="13"/>
      <c r="AP501" s="13"/>
      <c r="AQ501" s="13"/>
      <c r="AR501" s="13"/>
      <c r="AS501" s="13"/>
      <c r="AT501" s="13"/>
      <c r="AU501" s="13"/>
      <c r="AV501" s="13"/>
      <c r="AW501" s="13"/>
      <c r="AX501" s="13"/>
      <c r="AY501" s="13"/>
      <c r="AZ501" s="13"/>
    </row>
    <row r="502" spans="1:52" x14ac:dyDescent="0.2">
      <c r="A502" s="13"/>
      <c r="B502" s="401"/>
      <c r="C502" s="20"/>
      <c r="D502" s="243"/>
      <c r="E502" s="401"/>
      <c r="F502" s="401"/>
      <c r="G502" s="401"/>
      <c r="H502" s="298"/>
      <c r="I502" s="298"/>
      <c r="N502" s="20"/>
      <c r="P502" s="56"/>
      <c r="Q502" s="56"/>
      <c r="R502" s="56"/>
      <c r="V502" s="56"/>
      <c r="W502" s="56"/>
      <c r="X502" s="56"/>
      <c r="Y502" s="771"/>
      <c r="Z502" s="771"/>
      <c r="AB502" s="119"/>
      <c r="AD502" s="20"/>
      <c r="AE502" s="245"/>
      <c r="AH502" s="119"/>
      <c r="AI502" s="13"/>
      <c r="AJ502" s="13"/>
      <c r="AK502" s="13"/>
      <c r="AL502" s="13"/>
      <c r="AM502" s="13"/>
      <c r="AN502" s="13"/>
      <c r="AO502" s="13"/>
      <c r="AP502" s="13"/>
      <c r="AQ502" s="13"/>
      <c r="AR502" s="13"/>
      <c r="AS502" s="13"/>
      <c r="AT502" s="13"/>
      <c r="AU502" s="13"/>
      <c r="AV502" s="13"/>
      <c r="AW502" s="13"/>
      <c r="AX502" s="13"/>
      <c r="AY502" s="13"/>
      <c r="AZ502" s="13"/>
    </row>
    <row r="503" spans="1:52" x14ac:dyDescent="0.2">
      <c r="A503" s="13"/>
      <c r="B503" s="401"/>
      <c r="C503" s="20"/>
      <c r="D503" s="243"/>
      <c r="E503" s="401"/>
      <c r="F503" s="401"/>
      <c r="G503" s="401"/>
      <c r="H503" s="298"/>
      <c r="I503" s="298"/>
      <c r="N503" s="20"/>
      <c r="P503" s="56"/>
      <c r="Q503" s="56"/>
      <c r="R503" s="56"/>
      <c r="V503" s="56"/>
      <c r="W503" s="56"/>
      <c r="X503" s="56"/>
      <c r="Y503" s="771"/>
      <c r="Z503" s="771"/>
      <c r="AB503" s="119"/>
      <c r="AD503" s="20"/>
      <c r="AE503" s="245"/>
      <c r="AH503" s="119"/>
      <c r="AI503" s="13"/>
      <c r="AJ503" s="13"/>
      <c r="AK503" s="13"/>
      <c r="AL503" s="13"/>
      <c r="AM503" s="13"/>
      <c r="AN503" s="13"/>
      <c r="AO503" s="13"/>
      <c r="AP503" s="13"/>
      <c r="AQ503" s="13"/>
      <c r="AR503" s="13"/>
      <c r="AS503" s="13"/>
      <c r="AT503" s="13"/>
      <c r="AU503" s="13"/>
      <c r="AV503" s="13"/>
      <c r="AW503" s="13"/>
      <c r="AX503" s="13"/>
      <c r="AY503" s="13"/>
      <c r="AZ503" s="13"/>
    </row>
    <row r="504" spans="1:52" x14ac:dyDescent="0.2">
      <c r="A504" s="13"/>
      <c r="B504" s="401"/>
      <c r="C504" s="20"/>
      <c r="D504" s="243"/>
      <c r="E504" s="401"/>
      <c r="F504" s="401"/>
      <c r="G504" s="401"/>
      <c r="H504" s="298"/>
      <c r="I504" s="298"/>
      <c r="N504" s="20"/>
      <c r="P504" s="56"/>
      <c r="Q504" s="56"/>
      <c r="R504" s="56"/>
      <c r="V504" s="56"/>
      <c r="W504" s="56"/>
      <c r="X504" s="56"/>
      <c r="Y504" s="771"/>
      <c r="Z504" s="771"/>
      <c r="AB504" s="119"/>
      <c r="AD504" s="20"/>
      <c r="AE504" s="245"/>
      <c r="AH504" s="119"/>
      <c r="AI504" s="13"/>
      <c r="AJ504" s="13"/>
      <c r="AK504" s="13"/>
      <c r="AL504" s="13"/>
      <c r="AM504" s="13"/>
      <c r="AN504" s="13"/>
      <c r="AO504" s="13"/>
      <c r="AP504" s="13"/>
      <c r="AQ504" s="13"/>
      <c r="AR504" s="13"/>
      <c r="AS504" s="13"/>
      <c r="AT504" s="13"/>
      <c r="AU504" s="13"/>
      <c r="AV504" s="13"/>
      <c r="AW504" s="13"/>
      <c r="AX504" s="13"/>
      <c r="AY504" s="13"/>
      <c r="AZ504" s="13"/>
    </row>
    <row r="505" spans="1:52" x14ac:dyDescent="0.2">
      <c r="A505" s="13"/>
      <c r="B505" s="401"/>
      <c r="C505" s="20"/>
      <c r="D505" s="243"/>
      <c r="E505" s="401"/>
      <c r="F505" s="401"/>
      <c r="G505" s="401"/>
      <c r="H505" s="298"/>
      <c r="I505" s="298"/>
      <c r="N505" s="20"/>
      <c r="P505" s="56"/>
      <c r="Q505" s="56"/>
      <c r="R505" s="56"/>
      <c r="V505" s="56"/>
      <c r="W505" s="56"/>
      <c r="X505" s="56"/>
      <c r="Y505" s="771"/>
      <c r="Z505" s="771"/>
      <c r="AB505" s="119"/>
      <c r="AD505" s="20"/>
      <c r="AE505" s="245"/>
      <c r="AH505" s="119"/>
      <c r="AI505" s="13"/>
      <c r="AJ505" s="13"/>
      <c r="AK505" s="13"/>
      <c r="AL505" s="13"/>
      <c r="AM505" s="13"/>
      <c r="AN505" s="13"/>
      <c r="AO505" s="13"/>
      <c r="AP505" s="13"/>
      <c r="AQ505" s="13"/>
      <c r="AR505" s="13"/>
      <c r="AS505" s="13"/>
      <c r="AT505" s="13"/>
      <c r="AU505" s="13"/>
      <c r="AV505" s="13"/>
      <c r="AW505" s="13"/>
      <c r="AX505" s="13"/>
      <c r="AY505" s="13"/>
      <c r="AZ505" s="13"/>
    </row>
    <row r="506" spans="1:52" x14ac:dyDescent="0.2">
      <c r="A506" s="13"/>
      <c r="B506" s="401"/>
      <c r="C506" s="20"/>
      <c r="D506" s="243"/>
      <c r="E506" s="401"/>
      <c r="F506" s="401"/>
      <c r="G506" s="401"/>
      <c r="H506" s="298"/>
      <c r="I506" s="298"/>
      <c r="N506" s="20"/>
      <c r="P506" s="56"/>
      <c r="Q506" s="56"/>
      <c r="R506" s="56"/>
      <c r="V506" s="56"/>
      <c r="W506" s="56"/>
      <c r="X506" s="56"/>
      <c r="Y506" s="771"/>
      <c r="Z506" s="771"/>
      <c r="AB506" s="119"/>
      <c r="AD506" s="20"/>
      <c r="AE506" s="245"/>
      <c r="AH506" s="119"/>
      <c r="AI506" s="13"/>
      <c r="AJ506" s="13"/>
      <c r="AK506" s="13"/>
      <c r="AL506" s="13"/>
      <c r="AM506" s="13"/>
      <c r="AN506" s="13"/>
      <c r="AO506" s="13"/>
      <c r="AP506" s="13"/>
      <c r="AQ506" s="13"/>
      <c r="AR506" s="13"/>
      <c r="AS506" s="13"/>
      <c r="AT506" s="13"/>
      <c r="AU506" s="13"/>
      <c r="AV506" s="13"/>
      <c r="AW506" s="13"/>
      <c r="AX506" s="13"/>
      <c r="AY506" s="13"/>
      <c r="AZ506" s="13"/>
    </row>
    <row r="507" spans="1:52" x14ac:dyDescent="0.2">
      <c r="A507" s="13"/>
      <c r="B507" s="401"/>
      <c r="C507" s="20"/>
      <c r="D507" s="243"/>
      <c r="E507" s="401"/>
      <c r="F507" s="401"/>
      <c r="G507" s="401"/>
      <c r="H507" s="298"/>
      <c r="I507" s="298"/>
      <c r="N507" s="20"/>
      <c r="P507" s="56"/>
      <c r="Q507" s="56"/>
      <c r="R507" s="56"/>
      <c r="V507" s="56"/>
      <c r="W507" s="56"/>
      <c r="X507" s="56"/>
      <c r="Y507" s="771"/>
      <c r="Z507" s="771"/>
      <c r="AB507" s="119"/>
      <c r="AD507" s="20"/>
      <c r="AE507" s="245"/>
      <c r="AH507" s="119"/>
      <c r="AI507" s="13"/>
      <c r="AJ507" s="13"/>
      <c r="AK507" s="13"/>
      <c r="AL507" s="13"/>
      <c r="AM507" s="13"/>
      <c r="AN507" s="13"/>
      <c r="AO507" s="13"/>
      <c r="AP507" s="13"/>
      <c r="AQ507" s="13"/>
      <c r="AR507" s="13"/>
      <c r="AS507" s="13"/>
      <c r="AT507" s="13"/>
      <c r="AU507" s="13"/>
      <c r="AV507" s="13"/>
      <c r="AW507" s="13"/>
      <c r="AX507" s="13"/>
      <c r="AY507" s="13"/>
      <c r="AZ507" s="13"/>
    </row>
    <row r="508" spans="1:52" x14ac:dyDescent="0.2">
      <c r="A508" s="13"/>
      <c r="B508" s="401"/>
      <c r="C508" s="20"/>
      <c r="D508" s="243"/>
      <c r="E508" s="401"/>
      <c r="F508" s="401"/>
      <c r="G508" s="401"/>
      <c r="H508" s="298"/>
      <c r="I508" s="298"/>
      <c r="N508" s="20"/>
      <c r="P508" s="56"/>
      <c r="Q508" s="56"/>
      <c r="R508" s="56"/>
      <c r="V508" s="56"/>
      <c r="W508" s="56"/>
      <c r="X508" s="56"/>
      <c r="Y508" s="771"/>
      <c r="Z508" s="771"/>
      <c r="AB508" s="119"/>
      <c r="AD508" s="20"/>
      <c r="AE508" s="245"/>
      <c r="AH508" s="119"/>
      <c r="AI508" s="13"/>
      <c r="AJ508" s="13"/>
      <c r="AK508" s="13"/>
      <c r="AL508" s="13"/>
      <c r="AM508" s="13"/>
      <c r="AN508" s="13"/>
      <c r="AO508" s="13"/>
      <c r="AP508" s="13"/>
      <c r="AQ508" s="13"/>
      <c r="AR508" s="13"/>
      <c r="AS508" s="13"/>
      <c r="AT508" s="13"/>
      <c r="AU508" s="13"/>
      <c r="AV508" s="13"/>
      <c r="AW508" s="13"/>
      <c r="AX508" s="13"/>
      <c r="AY508" s="13"/>
      <c r="AZ508" s="13"/>
    </row>
    <row r="509" spans="1:52" x14ac:dyDescent="0.2">
      <c r="A509" s="13"/>
      <c r="B509" s="401"/>
      <c r="C509" s="20"/>
      <c r="D509" s="243"/>
      <c r="E509" s="401"/>
      <c r="F509" s="401"/>
      <c r="G509" s="401"/>
      <c r="H509" s="298"/>
      <c r="I509" s="298"/>
      <c r="N509" s="20"/>
      <c r="P509" s="56"/>
      <c r="Q509" s="56"/>
      <c r="R509" s="56"/>
      <c r="V509" s="56"/>
      <c r="W509" s="56"/>
      <c r="X509" s="56"/>
      <c r="Y509" s="771"/>
      <c r="Z509" s="771"/>
      <c r="AB509" s="119"/>
      <c r="AD509" s="20"/>
      <c r="AE509" s="245"/>
      <c r="AH509" s="119"/>
      <c r="AI509" s="13"/>
      <c r="AJ509" s="13"/>
      <c r="AK509" s="13"/>
      <c r="AL509" s="13"/>
      <c r="AM509" s="13"/>
      <c r="AN509" s="13"/>
      <c r="AO509" s="13"/>
      <c r="AP509" s="13"/>
      <c r="AQ509" s="13"/>
      <c r="AR509" s="13"/>
      <c r="AS509" s="13"/>
      <c r="AT509" s="13"/>
      <c r="AU509" s="13"/>
      <c r="AV509" s="13"/>
      <c r="AW509" s="13"/>
      <c r="AX509" s="13"/>
      <c r="AY509" s="13"/>
      <c r="AZ509" s="13"/>
    </row>
    <row r="510" spans="1:52" x14ac:dyDescent="0.2">
      <c r="A510" s="13"/>
      <c r="B510" s="401"/>
      <c r="C510" s="20"/>
      <c r="D510" s="243"/>
      <c r="E510" s="401"/>
      <c r="F510" s="401"/>
      <c r="G510" s="401"/>
      <c r="H510" s="298"/>
      <c r="I510" s="298"/>
      <c r="N510" s="20"/>
      <c r="P510" s="56"/>
      <c r="Q510" s="56"/>
      <c r="R510" s="56"/>
      <c r="V510" s="56"/>
      <c r="W510" s="56"/>
      <c r="X510" s="56"/>
      <c r="Y510" s="771"/>
      <c r="Z510" s="771"/>
      <c r="AB510" s="119"/>
      <c r="AD510" s="20"/>
      <c r="AE510" s="245"/>
      <c r="AH510" s="119"/>
      <c r="AI510" s="13"/>
      <c r="AJ510" s="13"/>
      <c r="AK510" s="13"/>
      <c r="AL510" s="13"/>
      <c r="AM510" s="13"/>
      <c r="AN510" s="13"/>
      <c r="AO510" s="13"/>
      <c r="AP510" s="13"/>
      <c r="AQ510" s="13"/>
      <c r="AR510" s="13"/>
      <c r="AS510" s="13"/>
      <c r="AT510" s="13"/>
      <c r="AU510" s="13"/>
      <c r="AV510" s="13"/>
      <c r="AW510" s="13"/>
      <c r="AX510" s="13"/>
      <c r="AY510" s="13"/>
      <c r="AZ510" s="13"/>
    </row>
    <row r="511" spans="1:52" x14ac:dyDescent="0.2">
      <c r="A511" s="13"/>
      <c r="B511" s="401"/>
      <c r="C511" s="20"/>
      <c r="D511" s="243"/>
      <c r="E511" s="401"/>
      <c r="F511" s="401"/>
      <c r="G511" s="401"/>
      <c r="H511" s="298"/>
      <c r="I511" s="298"/>
      <c r="N511" s="20"/>
      <c r="P511" s="56"/>
      <c r="Q511" s="56"/>
      <c r="R511" s="56"/>
      <c r="V511" s="56"/>
      <c r="W511" s="56"/>
      <c r="X511" s="56"/>
      <c r="Y511" s="771"/>
      <c r="Z511" s="771"/>
      <c r="AB511" s="119"/>
      <c r="AD511" s="20"/>
      <c r="AE511" s="245"/>
      <c r="AH511" s="119"/>
      <c r="AI511" s="13"/>
      <c r="AJ511" s="13"/>
      <c r="AK511" s="13"/>
      <c r="AL511" s="13"/>
      <c r="AM511" s="13"/>
      <c r="AN511" s="13"/>
      <c r="AO511" s="13"/>
      <c r="AP511" s="13"/>
      <c r="AQ511" s="13"/>
      <c r="AR511" s="13"/>
      <c r="AS511" s="13"/>
      <c r="AT511" s="13"/>
      <c r="AU511" s="13"/>
      <c r="AV511" s="13"/>
      <c r="AW511" s="13"/>
      <c r="AX511" s="13"/>
      <c r="AY511" s="13"/>
      <c r="AZ511" s="13"/>
    </row>
    <row r="512" spans="1:52" x14ac:dyDescent="0.2">
      <c r="A512" s="13"/>
      <c r="B512" s="401"/>
      <c r="C512" s="20"/>
      <c r="D512" s="243"/>
      <c r="E512" s="401"/>
      <c r="F512" s="401"/>
      <c r="G512" s="401"/>
      <c r="H512" s="298"/>
      <c r="I512" s="298"/>
      <c r="N512" s="20"/>
      <c r="P512" s="56"/>
      <c r="Q512" s="56"/>
      <c r="R512" s="56"/>
      <c r="V512" s="56"/>
      <c r="W512" s="56"/>
      <c r="X512" s="56"/>
      <c r="Y512" s="771"/>
      <c r="Z512" s="771"/>
      <c r="AB512" s="119"/>
      <c r="AD512" s="20"/>
      <c r="AE512" s="245"/>
      <c r="AH512" s="119"/>
      <c r="AI512" s="13"/>
      <c r="AJ512" s="13"/>
      <c r="AK512" s="13"/>
      <c r="AL512" s="13"/>
      <c r="AM512" s="13"/>
      <c r="AN512" s="13"/>
      <c r="AO512" s="13"/>
      <c r="AP512" s="13"/>
      <c r="AQ512" s="13"/>
      <c r="AR512" s="13"/>
      <c r="AS512" s="13"/>
      <c r="AT512" s="13"/>
      <c r="AU512" s="13"/>
      <c r="AV512" s="13"/>
      <c r="AW512" s="13"/>
      <c r="AX512" s="13"/>
      <c r="AY512" s="13"/>
      <c r="AZ512" s="13"/>
    </row>
    <row r="513" spans="1:52" x14ac:dyDescent="0.2">
      <c r="A513" s="13"/>
      <c r="B513" s="401"/>
      <c r="C513" s="20"/>
      <c r="D513" s="243"/>
      <c r="E513" s="401"/>
      <c r="F513" s="401"/>
      <c r="G513" s="401"/>
      <c r="H513" s="298"/>
      <c r="I513" s="298"/>
      <c r="N513" s="20"/>
      <c r="P513" s="56"/>
      <c r="Q513" s="56"/>
      <c r="R513" s="56"/>
      <c r="V513" s="56"/>
      <c r="W513" s="56"/>
      <c r="X513" s="56"/>
      <c r="Y513" s="771"/>
      <c r="Z513" s="771"/>
      <c r="AB513" s="119"/>
      <c r="AD513" s="20"/>
      <c r="AE513" s="245"/>
      <c r="AH513" s="119"/>
      <c r="AI513" s="13"/>
      <c r="AJ513" s="13"/>
      <c r="AK513" s="13"/>
      <c r="AL513" s="13"/>
      <c r="AM513" s="13"/>
      <c r="AN513" s="13"/>
      <c r="AO513" s="13"/>
      <c r="AP513" s="13"/>
      <c r="AQ513" s="13"/>
      <c r="AR513" s="13"/>
      <c r="AS513" s="13"/>
      <c r="AT513" s="13"/>
      <c r="AU513" s="13"/>
      <c r="AV513" s="13"/>
      <c r="AW513" s="13"/>
      <c r="AX513" s="13"/>
      <c r="AY513" s="13"/>
      <c r="AZ513" s="13"/>
    </row>
    <row r="514" spans="1:52" x14ac:dyDescent="0.2">
      <c r="A514" s="13"/>
      <c r="B514" s="401"/>
      <c r="C514" s="20"/>
      <c r="D514" s="243"/>
      <c r="E514" s="401"/>
      <c r="F514" s="401"/>
      <c r="G514" s="401"/>
      <c r="H514" s="298"/>
      <c r="I514" s="298"/>
      <c r="N514" s="20"/>
      <c r="P514" s="56"/>
      <c r="Q514" s="56"/>
      <c r="R514" s="56"/>
      <c r="V514" s="56"/>
      <c r="W514" s="56"/>
      <c r="X514" s="56"/>
      <c r="Y514" s="771"/>
      <c r="Z514" s="771"/>
      <c r="AB514" s="119"/>
      <c r="AD514" s="20"/>
      <c r="AE514" s="245"/>
      <c r="AH514" s="119"/>
      <c r="AI514" s="13"/>
      <c r="AJ514" s="13"/>
      <c r="AK514" s="13"/>
      <c r="AL514" s="13"/>
      <c r="AM514" s="13"/>
      <c r="AN514" s="13"/>
      <c r="AO514" s="13"/>
      <c r="AP514" s="13"/>
      <c r="AQ514" s="13"/>
      <c r="AR514" s="13"/>
      <c r="AS514" s="13"/>
      <c r="AT514" s="13"/>
      <c r="AU514" s="13"/>
      <c r="AV514" s="13"/>
      <c r="AW514" s="13"/>
      <c r="AX514" s="13"/>
      <c r="AY514" s="13"/>
      <c r="AZ514" s="13"/>
    </row>
    <row r="515" spans="1:52" x14ac:dyDescent="0.2">
      <c r="A515" s="13"/>
      <c r="B515" s="401"/>
      <c r="C515" s="20"/>
      <c r="D515" s="243"/>
      <c r="E515" s="401"/>
      <c r="F515" s="401"/>
      <c r="G515" s="401"/>
      <c r="H515" s="298"/>
      <c r="I515" s="298"/>
      <c r="N515" s="20"/>
      <c r="P515" s="56"/>
      <c r="Q515" s="56"/>
      <c r="R515" s="56"/>
      <c r="V515" s="56"/>
      <c r="W515" s="56"/>
      <c r="X515" s="56"/>
      <c r="Y515" s="771"/>
      <c r="Z515" s="771"/>
      <c r="AB515" s="119"/>
      <c r="AD515" s="20"/>
      <c r="AE515" s="245"/>
      <c r="AH515" s="119"/>
      <c r="AI515" s="13"/>
      <c r="AJ515" s="13"/>
      <c r="AK515" s="13"/>
      <c r="AL515" s="13"/>
      <c r="AM515" s="13"/>
      <c r="AN515" s="13"/>
      <c r="AO515" s="13"/>
      <c r="AP515" s="13"/>
      <c r="AQ515" s="13"/>
      <c r="AR515" s="13"/>
      <c r="AS515" s="13"/>
      <c r="AT515" s="13"/>
      <c r="AU515" s="13"/>
      <c r="AV515" s="13"/>
      <c r="AW515" s="13"/>
      <c r="AX515" s="13"/>
      <c r="AY515" s="13"/>
      <c r="AZ515" s="13"/>
    </row>
    <row r="516" spans="1:52" x14ac:dyDescent="0.2">
      <c r="A516" s="13"/>
      <c r="B516" s="401"/>
      <c r="C516" s="20"/>
      <c r="D516" s="243"/>
      <c r="E516" s="401"/>
      <c r="F516" s="401"/>
      <c r="G516" s="401"/>
      <c r="H516" s="298"/>
      <c r="I516" s="298"/>
      <c r="N516" s="20"/>
      <c r="P516" s="56"/>
      <c r="Q516" s="56"/>
      <c r="R516" s="56"/>
      <c r="V516" s="56"/>
      <c r="W516" s="56"/>
      <c r="X516" s="56"/>
      <c r="Y516" s="771"/>
      <c r="Z516" s="771"/>
      <c r="AB516" s="119"/>
      <c r="AD516" s="20"/>
      <c r="AE516" s="245"/>
      <c r="AH516" s="119"/>
      <c r="AI516" s="13"/>
      <c r="AJ516" s="13"/>
      <c r="AK516" s="13"/>
      <c r="AL516" s="13"/>
      <c r="AM516" s="13"/>
      <c r="AN516" s="13"/>
      <c r="AO516" s="13"/>
      <c r="AP516" s="13"/>
      <c r="AQ516" s="13"/>
      <c r="AR516" s="13"/>
      <c r="AS516" s="13"/>
      <c r="AT516" s="13"/>
      <c r="AU516" s="13"/>
      <c r="AV516" s="13"/>
      <c r="AW516" s="13"/>
      <c r="AX516" s="13"/>
      <c r="AY516" s="13"/>
      <c r="AZ516" s="13"/>
    </row>
    <row r="517" spans="1:52" x14ac:dyDescent="0.2">
      <c r="A517" s="13"/>
      <c r="B517" s="401"/>
      <c r="C517" s="20"/>
      <c r="D517" s="243"/>
      <c r="E517" s="401"/>
      <c r="F517" s="401"/>
      <c r="G517" s="401"/>
      <c r="H517" s="298"/>
      <c r="I517" s="298"/>
      <c r="N517" s="20"/>
      <c r="P517" s="56"/>
      <c r="Q517" s="56"/>
      <c r="R517" s="56"/>
      <c r="V517" s="56"/>
      <c r="W517" s="56"/>
      <c r="X517" s="56"/>
      <c r="Y517" s="771"/>
      <c r="Z517" s="771"/>
      <c r="AB517" s="119"/>
      <c r="AD517" s="20"/>
      <c r="AE517" s="245"/>
      <c r="AH517" s="119"/>
      <c r="AI517" s="13"/>
      <c r="AJ517" s="13"/>
      <c r="AK517" s="13"/>
      <c r="AL517" s="13"/>
      <c r="AM517" s="13"/>
      <c r="AN517" s="13"/>
      <c r="AO517" s="13"/>
      <c r="AP517" s="13"/>
      <c r="AQ517" s="13"/>
      <c r="AR517" s="13"/>
      <c r="AS517" s="13"/>
      <c r="AT517" s="13"/>
      <c r="AU517" s="13"/>
      <c r="AV517" s="13"/>
      <c r="AW517" s="13"/>
      <c r="AX517" s="13"/>
      <c r="AY517" s="13"/>
      <c r="AZ517" s="13"/>
    </row>
    <row r="518" spans="1:52" x14ac:dyDescent="0.2">
      <c r="A518" s="13"/>
      <c r="B518" s="401"/>
      <c r="C518" s="20"/>
      <c r="D518" s="243"/>
      <c r="E518" s="401"/>
      <c r="F518" s="401"/>
      <c r="G518" s="401"/>
      <c r="H518" s="298"/>
      <c r="I518" s="298"/>
      <c r="N518" s="20"/>
      <c r="P518" s="56"/>
      <c r="Q518" s="56"/>
      <c r="R518" s="56"/>
      <c r="V518" s="56"/>
      <c r="W518" s="56"/>
      <c r="X518" s="56"/>
      <c r="Y518" s="771"/>
      <c r="Z518" s="771"/>
      <c r="AB518" s="119"/>
      <c r="AD518" s="20"/>
      <c r="AE518" s="245"/>
      <c r="AH518" s="119"/>
      <c r="AI518" s="13"/>
      <c r="AJ518" s="13"/>
      <c r="AK518" s="13"/>
      <c r="AL518" s="13"/>
      <c r="AM518" s="13"/>
      <c r="AN518" s="13"/>
      <c r="AO518" s="13"/>
      <c r="AP518" s="13"/>
      <c r="AQ518" s="13"/>
      <c r="AR518" s="13"/>
      <c r="AS518" s="13"/>
      <c r="AT518" s="13"/>
      <c r="AU518" s="13"/>
      <c r="AV518" s="13"/>
      <c r="AW518" s="13"/>
      <c r="AX518" s="13"/>
      <c r="AY518" s="13"/>
      <c r="AZ518" s="13"/>
    </row>
    <row r="519" spans="1:52" x14ac:dyDescent="0.2">
      <c r="A519" s="13"/>
      <c r="B519" s="401"/>
      <c r="C519" s="20"/>
      <c r="D519" s="243"/>
      <c r="E519" s="401"/>
      <c r="F519" s="401"/>
      <c r="G519" s="401"/>
      <c r="H519" s="298"/>
      <c r="I519" s="298"/>
      <c r="N519" s="20"/>
      <c r="P519" s="56"/>
      <c r="Q519" s="56"/>
      <c r="R519" s="56"/>
      <c r="V519" s="56"/>
      <c r="W519" s="56"/>
      <c r="X519" s="56"/>
      <c r="Y519" s="771"/>
      <c r="Z519" s="771"/>
      <c r="AB519" s="119"/>
      <c r="AD519" s="20"/>
      <c r="AE519" s="245"/>
      <c r="AH519" s="119"/>
      <c r="AI519" s="13"/>
      <c r="AJ519" s="13"/>
      <c r="AK519" s="13"/>
      <c r="AL519" s="13"/>
      <c r="AM519" s="13"/>
      <c r="AN519" s="13"/>
      <c r="AO519" s="13"/>
      <c r="AP519" s="13"/>
      <c r="AQ519" s="13"/>
      <c r="AR519" s="13"/>
      <c r="AS519" s="13"/>
      <c r="AT519" s="13"/>
      <c r="AU519" s="13"/>
      <c r="AV519" s="13"/>
      <c r="AW519" s="13"/>
      <c r="AX519" s="13"/>
      <c r="AY519" s="13"/>
      <c r="AZ519" s="13"/>
    </row>
    <row r="520" spans="1:52" x14ac:dyDescent="0.2">
      <c r="A520" s="13"/>
      <c r="B520" s="401"/>
      <c r="C520" s="20"/>
      <c r="D520" s="243"/>
      <c r="E520" s="401"/>
      <c r="F520" s="401"/>
      <c r="G520" s="401"/>
      <c r="H520" s="298"/>
      <c r="I520" s="298"/>
      <c r="N520" s="20"/>
      <c r="P520" s="56"/>
      <c r="Q520" s="56"/>
      <c r="R520" s="56"/>
      <c r="V520" s="56"/>
      <c r="W520" s="56"/>
      <c r="X520" s="56"/>
      <c r="Y520" s="771"/>
      <c r="Z520" s="771"/>
      <c r="AB520" s="119"/>
      <c r="AD520" s="20"/>
      <c r="AE520" s="245"/>
      <c r="AH520" s="119"/>
      <c r="AI520" s="13"/>
      <c r="AJ520" s="13"/>
      <c r="AK520" s="13"/>
      <c r="AL520" s="13"/>
      <c r="AM520" s="13"/>
      <c r="AN520" s="13"/>
      <c r="AO520" s="13"/>
      <c r="AP520" s="13"/>
      <c r="AQ520" s="13"/>
      <c r="AR520" s="13"/>
      <c r="AS520" s="13"/>
      <c r="AT520" s="13"/>
      <c r="AU520" s="13"/>
      <c r="AV520" s="13"/>
      <c r="AW520" s="13"/>
      <c r="AX520" s="13"/>
      <c r="AY520" s="13"/>
      <c r="AZ520" s="13"/>
    </row>
    <row r="521" spans="1:52" x14ac:dyDescent="0.2">
      <c r="A521" s="13"/>
      <c r="B521" s="401"/>
      <c r="C521" s="20"/>
      <c r="D521" s="243"/>
      <c r="E521" s="401"/>
      <c r="F521" s="401"/>
      <c r="G521" s="401"/>
      <c r="H521" s="298"/>
      <c r="I521" s="298"/>
      <c r="N521" s="20"/>
      <c r="P521" s="56"/>
      <c r="Q521" s="56"/>
      <c r="R521" s="56"/>
      <c r="V521" s="56"/>
      <c r="W521" s="56"/>
      <c r="X521" s="56"/>
      <c r="Y521" s="771"/>
      <c r="Z521" s="771"/>
      <c r="AB521" s="119"/>
      <c r="AD521" s="20"/>
      <c r="AE521" s="245"/>
      <c r="AH521" s="119"/>
      <c r="AI521" s="13"/>
      <c r="AJ521" s="13"/>
      <c r="AK521" s="13"/>
      <c r="AL521" s="13"/>
      <c r="AM521" s="13"/>
      <c r="AN521" s="13"/>
      <c r="AO521" s="13"/>
      <c r="AP521" s="13"/>
      <c r="AQ521" s="13"/>
      <c r="AR521" s="13"/>
      <c r="AS521" s="13"/>
      <c r="AT521" s="13"/>
      <c r="AU521" s="13"/>
      <c r="AV521" s="13"/>
      <c r="AW521" s="13"/>
      <c r="AX521" s="13"/>
      <c r="AY521" s="13"/>
      <c r="AZ521" s="13"/>
    </row>
    <row r="522" spans="1:52" x14ac:dyDescent="0.2">
      <c r="A522" s="13"/>
      <c r="B522" s="401"/>
      <c r="C522" s="20"/>
      <c r="D522" s="243"/>
      <c r="E522" s="401"/>
      <c r="F522" s="401"/>
      <c r="G522" s="401"/>
      <c r="H522" s="298"/>
      <c r="I522" s="298"/>
      <c r="N522" s="20"/>
      <c r="P522" s="56"/>
      <c r="Q522" s="56"/>
      <c r="R522" s="56"/>
      <c r="V522" s="56"/>
      <c r="W522" s="56"/>
      <c r="X522" s="56"/>
      <c r="Y522" s="771"/>
      <c r="Z522" s="771"/>
      <c r="AB522" s="119"/>
      <c r="AD522" s="20"/>
      <c r="AE522" s="245"/>
      <c r="AH522" s="119"/>
      <c r="AI522" s="13"/>
      <c r="AJ522" s="13"/>
      <c r="AK522" s="13"/>
      <c r="AL522" s="13"/>
      <c r="AM522" s="13"/>
      <c r="AN522" s="13"/>
      <c r="AO522" s="13"/>
      <c r="AP522" s="13"/>
      <c r="AQ522" s="13"/>
      <c r="AR522" s="13"/>
      <c r="AS522" s="13"/>
      <c r="AT522" s="13"/>
      <c r="AU522" s="13"/>
      <c r="AV522" s="13"/>
      <c r="AW522" s="13"/>
      <c r="AX522" s="13"/>
      <c r="AY522" s="13"/>
      <c r="AZ522" s="13"/>
    </row>
    <row r="523" spans="1:52" x14ac:dyDescent="0.2">
      <c r="A523" s="13"/>
      <c r="B523" s="401"/>
      <c r="C523" s="20"/>
      <c r="D523" s="243"/>
      <c r="E523" s="401"/>
      <c r="F523" s="401"/>
      <c r="G523" s="401"/>
      <c r="H523" s="298"/>
      <c r="I523" s="298"/>
      <c r="N523" s="20"/>
      <c r="P523" s="56"/>
      <c r="Q523" s="56"/>
      <c r="R523" s="56"/>
      <c r="V523" s="56"/>
      <c r="W523" s="56"/>
      <c r="X523" s="56"/>
      <c r="Y523" s="771"/>
      <c r="Z523" s="771"/>
      <c r="AB523" s="119"/>
      <c r="AD523" s="20"/>
      <c r="AE523" s="245"/>
      <c r="AH523" s="119"/>
      <c r="AI523" s="13"/>
      <c r="AJ523" s="13"/>
      <c r="AK523" s="13"/>
      <c r="AL523" s="13"/>
      <c r="AM523" s="13"/>
      <c r="AN523" s="13"/>
      <c r="AO523" s="13"/>
      <c r="AP523" s="13"/>
      <c r="AQ523" s="13"/>
      <c r="AR523" s="13"/>
      <c r="AS523" s="13"/>
      <c r="AT523" s="13"/>
      <c r="AU523" s="13"/>
      <c r="AV523" s="13"/>
      <c r="AW523" s="13"/>
      <c r="AX523" s="13"/>
      <c r="AY523" s="13"/>
      <c r="AZ523" s="13"/>
    </row>
    <row r="524" spans="1:52" x14ac:dyDescent="0.2">
      <c r="A524" s="13"/>
      <c r="B524" s="401"/>
      <c r="C524" s="20"/>
      <c r="D524" s="243"/>
      <c r="E524" s="401"/>
      <c r="F524" s="401"/>
      <c r="G524" s="401"/>
      <c r="H524" s="298"/>
      <c r="I524" s="298"/>
      <c r="N524" s="20"/>
      <c r="P524" s="56"/>
      <c r="Q524" s="56"/>
      <c r="R524" s="56"/>
      <c r="V524" s="56"/>
      <c r="W524" s="56"/>
      <c r="X524" s="56"/>
      <c r="Y524" s="771"/>
      <c r="Z524" s="771"/>
      <c r="AB524" s="119"/>
      <c r="AD524" s="20"/>
      <c r="AE524" s="245"/>
      <c r="AH524" s="119"/>
      <c r="AI524" s="13"/>
      <c r="AJ524" s="13"/>
      <c r="AK524" s="13"/>
      <c r="AL524" s="13"/>
      <c r="AM524" s="13"/>
      <c r="AN524" s="13"/>
      <c r="AO524" s="13"/>
      <c r="AP524" s="13"/>
      <c r="AQ524" s="13"/>
      <c r="AR524" s="13"/>
      <c r="AS524" s="13"/>
      <c r="AT524" s="13"/>
      <c r="AU524" s="13"/>
      <c r="AV524" s="13"/>
      <c r="AW524" s="13"/>
      <c r="AX524" s="13"/>
      <c r="AY524" s="13"/>
      <c r="AZ524" s="13"/>
    </row>
    <row r="525" spans="1:52" x14ac:dyDescent="0.2">
      <c r="A525" s="13"/>
      <c r="B525" s="401"/>
      <c r="C525" s="20"/>
      <c r="D525" s="243"/>
      <c r="E525" s="401"/>
      <c r="F525" s="401"/>
      <c r="G525" s="401"/>
      <c r="H525" s="298"/>
      <c r="I525" s="298"/>
      <c r="N525" s="20"/>
      <c r="P525" s="56"/>
      <c r="Q525" s="56"/>
      <c r="R525" s="56"/>
      <c r="V525" s="56"/>
      <c r="W525" s="56"/>
      <c r="X525" s="56"/>
      <c r="Y525" s="771"/>
      <c r="Z525" s="771"/>
      <c r="AB525" s="119"/>
      <c r="AD525" s="20"/>
      <c r="AE525" s="245"/>
      <c r="AH525" s="119"/>
      <c r="AI525" s="13"/>
      <c r="AJ525" s="13"/>
      <c r="AK525" s="13"/>
      <c r="AL525" s="13"/>
      <c r="AM525" s="13"/>
      <c r="AN525" s="13"/>
      <c r="AO525" s="13"/>
      <c r="AP525" s="13"/>
      <c r="AQ525" s="13"/>
      <c r="AR525" s="13"/>
      <c r="AS525" s="13"/>
      <c r="AT525" s="13"/>
      <c r="AU525" s="13"/>
      <c r="AV525" s="13"/>
      <c r="AW525" s="13"/>
      <c r="AX525" s="13"/>
      <c r="AY525" s="13"/>
      <c r="AZ525" s="13"/>
    </row>
    <row r="526" spans="1:52" x14ac:dyDescent="0.2">
      <c r="A526" s="13"/>
      <c r="B526" s="401"/>
      <c r="C526" s="20"/>
      <c r="D526" s="243"/>
      <c r="E526" s="401"/>
      <c r="F526" s="401"/>
      <c r="G526" s="401"/>
      <c r="H526" s="298"/>
      <c r="I526" s="298"/>
      <c r="N526" s="20"/>
      <c r="P526" s="56"/>
      <c r="Q526" s="56"/>
      <c r="R526" s="56"/>
      <c r="V526" s="56"/>
      <c r="W526" s="56"/>
      <c r="X526" s="56"/>
      <c r="Y526" s="771"/>
      <c r="Z526" s="771"/>
      <c r="AB526" s="119"/>
      <c r="AD526" s="20"/>
      <c r="AE526" s="245"/>
      <c r="AH526" s="119"/>
      <c r="AI526" s="13"/>
      <c r="AJ526" s="13"/>
      <c r="AK526" s="13"/>
      <c r="AL526" s="13"/>
      <c r="AM526" s="13"/>
      <c r="AN526" s="13"/>
      <c r="AO526" s="13"/>
      <c r="AP526" s="13"/>
      <c r="AQ526" s="13"/>
      <c r="AR526" s="13"/>
      <c r="AS526" s="13"/>
      <c r="AT526" s="13"/>
      <c r="AU526" s="13"/>
      <c r="AV526" s="13"/>
      <c r="AW526" s="13"/>
      <c r="AX526" s="13"/>
      <c r="AY526" s="13"/>
      <c r="AZ526" s="13"/>
    </row>
    <row r="527" spans="1:52" x14ac:dyDescent="0.2">
      <c r="A527" s="13"/>
      <c r="B527" s="401"/>
      <c r="C527" s="20"/>
      <c r="D527" s="243"/>
      <c r="E527" s="401"/>
      <c r="F527" s="401"/>
      <c r="G527" s="401"/>
      <c r="H527" s="298"/>
      <c r="I527" s="298"/>
      <c r="N527" s="20"/>
      <c r="P527" s="56"/>
      <c r="Q527" s="56"/>
      <c r="R527" s="56"/>
      <c r="V527" s="56"/>
      <c r="W527" s="56"/>
      <c r="X527" s="56"/>
      <c r="Y527" s="771"/>
      <c r="Z527" s="771"/>
      <c r="AB527" s="119"/>
      <c r="AD527" s="20"/>
      <c r="AE527" s="245"/>
      <c r="AH527" s="119"/>
      <c r="AI527" s="13"/>
      <c r="AJ527" s="13"/>
      <c r="AK527" s="13"/>
      <c r="AL527" s="13"/>
      <c r="AM527" s="13"/>
      <c r="AN527" s="13"/>
      <c r="AO527" s="13"/>
      <c r="AP527" s="13"/>
      <c r="AQ527" s="13"/>
      <c r="AR527" s="13"/>
      <c r="AS527" s="13"/>
      <c r="AT527" s="13"/>
      <c r="AU527" s="13"/>
      <c r="AV527" s="13"/>
      <c r="AW527" s="13"/>
      <c r="AX527" s="13"/>
      <c r="AY527" s="13"/>
      <c r="AZ527" s="13"/>
    </row>
    <row r="528" spans="1:52" x14ac:dyDescent="0.2">
      <c r="A528" s="13"/>
      <c r="B528" s="401"/>
      <c r="C528" s="20"/>
      <c r="D528" s="243"/>
      <c r="E528" s="401"/>
      <c r="F528" s="401"/>
      <c r="G528" s="401"/>
      <c r="H528" s="298"/>
      <c r="I528" s="298"/>
      <c r="N528" s="20"/>
      <c r="P528" s="56"/>
      <c r="Q528" s="56"/>
      <c r="R528" s="56"/>
      <c r="V528" s="56"/>
      <c r="W528" s="56"/>
      <c r="X528" s="56"/>
      <c r="Y528" s="771"/>
      <c r="Z528" s="771"/>
      <c r="AB528" s="119"/>
      <c r="AD528" s="20"/>
      <c r="AE528" s="245"/>
      <c r="AH528" s="119"/>
      <c r="AI528" s="13"/>
      <c r="AJ528" s="13"/>
      <c r="AK528" s="13"/>
      <c r="AL528" s="13"/>
      <c r="AM528" s="13"/>
      <c r="AN528" s="13"/>
      <c r="AO528" s="13"/>
      <c r="AP528" s="13"/>
      <c r="AQ528" s="13"/>
      <c r="AR528" s="13"/>
      <c r="AS528" s="13"/>
      <c r="AT528" s="13"/>
      <c r="AU528" s="13"/>
      <c r="AV528" s="13"/>
      <c r="AW528" s="13"/>
      <c r="AX528" s="13"/>
      <c r="AY528" s="13"/>
      <c r="AZ528" s="13"/>
    </row>
    <row r="529" spans="1:52" x14ac:dyDescent="0.2">
      <c r="A529" s="13"/>
      <c r="B529" s="401"/>
      <c r="C529" s="20"/>
      <c r="D529" s="243"/>
      <c r="E529" s="401"/>
      <c r="F529" s="401"/>
      <c r="G529" s="401"/>
      <c r="H529" s="298"/>
      <c r="I529" s="298"/>
      <c r="N529" s="20"/>
      <c r="P529" s="56"/>
      <c r="Q529" s="56"/>
      <c r="R529" s="56"/>
      <c r="V529" s="56"/>
      <c r="W529" s="56"/>
      <c r="X529" s="56"/>
      <c r="Y529" s="771"/>
      <c r="Z529" s="771"/>
      <c r="AB529" s="119"/>
      <c r="AD529" s="20"/>
      <c r="AE529" s="245"/>
      <c r="AH529" s="119"/>
      <c r="AI529" s="13"/>
      <c r="AJ529" s="13"/>
      <c r="AK529" s="13"/>
      <c r="AL529" s="13"/>
      <c r="AM529" s="13"/>
      <c r="AN529" s="13"/>
      <c r="AO529" s="13"/>
      <c r="AP529" s="13"/>
      <c r="AQ529" s="13"/>
      <c r="AR529" s="13"/>
      <c r="AS529" s="13"/>
      <c r="AT529" s="13"/>
      <c r="AU529" s="13"/>
      <c r="AV529" s="13"/>
      <c r="AW529" s="13"/>
      <c r="AX529" s="13"/>
      <c r="AY529" s="13"/>
      <c r="AZ529" s="13"/>
    </row>
    <row r="530" spans="1:52" x14ac:dyDescent="0.2">
      <c r="A530" s="13"/>
      <c r="B530" s="401"/>
      <c r="C530" s="20"/>
      <c r="D530" s="243"/>
      <c r="E530" s="401"/>
      <c r="F530" s="401"/>
      <c r="G530" s="401"/>
      <c r="H530" s="298"/>
      <c r="I530" s="298"/>
      <c r="N530" s="20"/>
      <c r="P530" s="56"/>
      <c r="Q530" s="56"/>
      <c r="R530" s="56"/>
      <c r="V530" s="56"/>
      <c r="W530" s="56"/>
      <c r="X530" s="56"/>
      <c r="Y530" s="771"/>
      <c r="Z530" s="771"/>
      <c r="AB530" s="119"/>
      <c r="AD530" s="20"/>
      <c r="AE530" s="245"/>
      <c r="AH530" s="119"/>
      <c r="AI530" s="13"/>
      <c r="AJ530" s="13"/>
      <c r="AK530" s="13"/>
      <c r="AL530" s="13"/>
      <c r="AM530" s="13"/>
      <c r="AN530" s="13"/>
      <c r="AO530" s="13"/>
      <c r="AP530" s="13"/>
      <c r="AQ530" s="13"/>
      <c r="AR530" s="13"/>
      <c r="AS530" s="13"/>
      <c r="AT530" s="13"/>
      <c r="AU530" s="13"/>
      <c r="AV530" s="13"/>
      <c r="AW530" s="13"/>
      <c r="AX530" s="13"/>
      <c r="AY530" s="13"/>
      <c r="AZ530" s="13"/>
    </row>
    <row r="531" spans="1:52" x14ac:dyDescent="0.2">
      <c r="A531" s="13"/>
      <c r="B531" s="401"/>
      <c r="C531" s="20"/>
      <c r="D531" s="243"/>
      <c r="E531" s="401"/>
      <c r="F531" s="401"/>
      <c r="G531" s="401"/>
      <c r="H531" s="298"/>
      <c r="I531" s="298"/>
      <c r="N531" s="20"/>
      <c r="P531" s="56"/>
      <c r="Q531" s="56"/>
      <c r="R531" s="56"/>
      <c r="V531" s="56"/>
      <c r="W531" s="56"/>
      <c r="X531" s="56"/>
      <c r="Y531" s="771"/>
      <c r="Z531" s="771"/>
      <c r="AB531" s="119"/>
      <c r="AD531" s="20"/>
      <c r="AE531" s="245"/>
      <c r="AH531" s="119"/>
      <c r="AI531" s="13"/>
      <c r="AJ531" s="13"/>
      <c r="AK531" s="13"/>
      <c r="AL531" s="13"/>
      <c r="AM531" s="13"/>
      <c r="AN531" s="13"/>
      <c r="AO531" s="13"/>
      <c r="AP531" s="13"/>
      <c r="AQ531" s="13"/>
      <c r="AR531" s="13"/>
      <c r="AS531" s="13"/>
      <c r="AT531" s="13"/>
      <c r="AU531" s="13"/>
      <c r="AV531" s="13"/>
      <c r="AW531" s="13"/>
      <c r="AX531" s="13"/>
      <c r="AY531" s="13"/>
      <c r="AZ531" s="13"/>
    </row>
    <row r="532" spans="1:52" x14ac:dyDescent="0.2">
      <c r="A532" s="13"/>
      <c r="B532" s="401"/>
      <c r="C532" s="20"/>
      <c r="D532" s="243"/>
      <c r="E532" s="401"/>
      <c r="F532" s="401"/>
      <c r="G532" s="401"/>
      <c r="H532" s="298"/>
      <c r="I532" s="298"/>
      <c r="N532" s="20"/>
      <c r="P532" s="56"/>
      <c r="Q532" s="56"/>
      <c r="R532" s="56"/>
      <c r="V532" s="56"/>
      <c r="W532" s="56"/>
      <c r="X532" s="56"/>
      <c r="Y532" s="771"/>
      <c r="Z532" s="771"/>
      <c r="AB532" s="119"/>
      <c r="AD532" s="20"/>
      <c r="AE532" s="245"/>
      <c r="AH532" s="119"/>
      <c r="AI532" s="13"/>
      <c r="AJ532" s="13"/>
      <c r="AK532" s="13"/>
      <c r="AL532" s="13"/>
      <c r="AM532" s="13"/>
      <c r="AN532" s="13"/>
      <c r="AO532" s="13"/>
      <c r="AP532" s="13"/>
      <c r="AQ532" s="13"/>
      <c r="AR532" s="13"/>
      <c r="AS532" s="13"/>
      <c r="AT532" s="13"/>
      <c r="AU532" s="13"/>
      <c r="AV532" s="13"/>
      <c r="AW532" s="13"/>
      <c r="AX532" s="13"/>
      <c r="AY532" s="13"/>
      <c r="AZ532" s="13"/>
    </row>
    <row r="533" spans="1:52" x14ac:dyDescent="0.2">
      <c r="A533" s="13"/>
      <c r="B533" s="401"/>
      <c r="C533" s="20"/>
      <c r="D533" s="243"/>
      <c r="E533" s="401"/>
      <c r="F533" s="401"/>
      <c r="G533" s="401"/>
      <c r="H533" s="298"/>
      <c r="I533" s="298"/>
      <c r="N533" s="20"/>
      <c r="P533" s="56"/>
      <c r="Q533" s="56"/>
      <c r="R533" s="56"/>
      <c r="V533" s="56"/>
      <c r="W533" s="56"/>
      <c r="X533" s="56"/>
      <c r="Y533" s="771"/>
      <c r="Z533" s="771"/>
      <c r="AB533" s="119"/>
      <c r="AD533" s="20"/>
      <c r="AE533" s="245"/>
      <c r="AH533" s="119"/>
      <c r="AI533" s="13"/>
      <c r="AJ533" s="13"/>
      <c r="AK533" s="13"/>
      <c r="AL533" s="13"/>
      <c r="AM533" s="13"/>
      <c r="AN533" s="13"/>
      <c r="AO533" s="13"/>
      <c r="AP533" s="13"/>
      <c r="AQ533" s="13"/>
      <c r="AR533" s="13"/>
      <c r="AS533" s="13"/>
      <c r="AT533" s="13"/>
      <c r="AU533" s="13"/>
      <c r="AV533" s="13"/>
      <c r="AW533" s="13"/>
      <c r="AX533" s="13"/>
      <c r="AY533" s="13"/>
      <c r="AZ533" s="13"/>
    </row>
    <row r="534" spans="1:52" x14ac:dyDescent="0.2">
      <c r="A534" s="13"/>
      <c r="B534" s="401"/>
      <c r="C534" s="20"/>
      <c r="D534" s="243"/>
      <c r="E534" s="401"/>
      <c r="F534" s="401"/>
      <c r="G534" s="401"/>
      <c r="H534" s="298"/>
      <c r="I534" s="298"/>
      <c r="N534" s="20"/>
      <c r="P534" s="56"/>
      <c r="Q534" s="56"/>
      <c r="R534" s="56"/>
      <c r="V534" s="56"/>
      <c r="W534" s="56"/>
      <c r="X534" s="56"/>
      <c r="Y534" s="771"/>
      <c r="Z534" s="771"/>
      <c r="AB534" s="119"/>
      <c r="AD534" s="20"/>
      <c r="AE534" s="245"/>
      <c r="AH534" s="119"/>
      <c r="AI534" s="13"/>
      <c r="AJ534" s="13"/>
      <c r="AK534" s="13"/>
      <c r="AL534" s="13"/>
      <c r="AM534" s="13"/>
      <c r="AN534" s="13"/>
      <c r="AO534" s="13"/>
      <c r="AP534" s="13"/>
      <c r="AQ534" s="13"/>
      <c r="AR534" s="13"/>
      <c r="AS534" s="13"/>
      <c r="AT534" s="13"/>
      <c r="AU534" s="13"/>
      <c r="AV534" s="13"/>
      <c r="AW534" s="13"/>
      <c r="AX534" s="13"/>
      <c r="AY534" s="13"/>
      <c r="AZ534" s="13"/>
    </row>
    <row r="535" spans="1:52" x14ac:dyDescent="0.2">
      <c r="A535" s="13"/>
      <c r="B535" s="401"/>
      <c r="C535" s="20"/>
      <c r="D535" s="243"/>
      <c r="E535" s="401"/>
      <c r="F535" s="401"/>
      <c r="G535" s="401"/>
      <c r="H535" s="298"/>
      <c r="I535" s="298"/>
      <c r="N535" s="20"/>
      <c r="P535" s="56"/>
      <c r="Q535" s="56"/>
      <c r="R535" s="56"/>
      <c r="V535" s="56"/>
      <c r="W535" s="56"/>
      <c r="X535" s="56"/>
      <c r="Y535" s="771"/>
      <c r="Z535" s="771"/>
      <c r="AB535" s="119"/>
      <c r="AD535" s="20"/>
      <c r="AE535" s="245"/>
      <c r="AH535" s="119"/>
      <c r="AI535" s="13"/>
      <c r="AJ535" s="13"/>
      <c r="AK535" s="13"/>
      <c r="AL535" s="13"/>
      <c r="AM535" s="13"/>
      <c r="AN535" s="13"/>
      <c r="AO535" s="13"/>
      <c r="AP535" s="13"/>
      <c r="AQ535" s="13"/>
      <c r="AR535" s="13"/>
      <c r="AS535" s="13"/>
      <c r="AT535" s="13"/>
      <c r="AU535" s="13"/>
      <c r="AV535" s="13"/>
      <c r="AW535" s="13"/>
      <c r="AX535" s="13"/>
      <c r="AY535" s="13"/>
      <c r="AZ535" s="13"/>
    </row>
    <row r="536" spans="1:52" x14ac:dyDescent="0.2">
      <c r="A536" s="13"/>
      <c r="B536" s="401"/>
      <c r="C536" s="20"/>
      <c r="D536" s="243"/>
      <c r="E536" s="401"/>
      <c r="F536" s="401"/>
      <c r="G536" s="401"/>
      <c r="H536" s="298"/>
      <c r="I536" s="298"/>
      <c r="N536" s="20"/>
      <c r="P536" s="56"/>
      <c r="Q536" s="56"/>
      <c r="R536" s="56"/>
      <c r="V536" s="56"/>
      <c r="W536" s="56"/>
      <c r="X536" s="56"/>
      <c r="Y536" s="771"/>
      <c r="Z536" s="771"/>
      <c r="AB536" s="119"/>
      <c r="AD536" s="20"/>
      <c r="AE536" s="245"/>
      <c r="AH536" s="119"/>
      <c r="AI536" s="13"/>
      <c r="AJ536" s="13"/>
      <c r="AK536" s="13"/>
      <c r="AL536" s="13"/>
      <c r="AM536" s="13"/>
      <c r="AN536" s="13"/>
      <c r="AO536" s="13"/>
      <c r="AP536" s="13"/>
      <c r="AQ536" s="13"/>
      <c r="AR536" s="13"/>
      <c r="AS536" s="13"/>
      <c r="AT536" s="13"/>
      <c r="AU536" s="13"/>
      <c r="AV536" s="13"/>
      <c r="AW536" s="13"/>
      <c r="AX536" s="13"/>
      <c r="AY536" s="13"/>
      <c r="AZ536" s="13"/>
    </row>
    <row r="537" spans="1:52" x14ac:dyDescent="0.2">
      <c r="A537" s="13"/>
      <c r="B537" s="401"/>
      <c r="C537" s="20"/>
      <c r="D537" s="243"/>
      <c r="E537" s="401"/>
      <c r="F537" s="401"/>
      <c r="G537" s="401"/>
      <c r="H537" s="298"/>
      <c r="I537" s="298"/>
      <c r="N537" s="20"/>
      <c r="P537" s="56"/>
      <c r="Q537" s="56"/>
      <c r="R537" s="56"/>
      <c r="V537" s="56"/>
      <c r="W537" s="56"/>
      <c r="X537" s="56"/>
      <c r="Y537" s="771"/>
      <c r="Z537" s="771"/>
      <c r="AB537" s="119"/>
      <c r="AD537" s="20"/>
      <c r="AE537" s="245"/>
      <c r="AH537" s="119"/>
      <c r="AI537" s="13"/>
      <c r="AJ537" s="13"/>
      <c r="AK537" s="13"/>
      <c r="AL537" s="13"/>
      <c r="AM537" s="13"/>
      <c r="AN537" s="13"/>
      <c r="AO537" s="13"/>
      <c r="AP537" s="13"/>
      <c r="AQ537" s="13"/>
      <c r="AR537" s="13"/>
      <c r="AS537" s="13"/>
      <c r="AT537" s="13"/>
      <c r="AU537" s="13"/>
      <c r="AV537" s="13"/>
      <c r="AW537" s="13"/>
      <c r="AX537" s="13"/>
      <c r="AY537" s="13"/>
      <c r="AZ537" s="13"/>
    </row>
    <row r="538" spans="1:52" x14ac:dyDescent="0.2">
      <c r="A538" s="13"/>
      <c r="B538" s="401"/>
      <c r="C538" s="20"/>
      <c r="D538" s="243"/>
      <c r="E538" s="401"/>
      <c r="F538" s="401"/>
      <c r="G538" s="401"/>
      <c r="H538" s="298"/>
      <c r="I538" s="298"/>
      <c r="N538" s="20"/>
      <c r="P538" s="56"/>
      <c r="Q538" s="56"/>
      <c r="R538" s="56"/>
      <c r="V538" s="56"/>
      <c r="W538" s="56"/>
      <c r="X538" s="56"/>
      <c r="Y538" s="771"/>
      <c r="Z538" s="771"/>
      <c r="AB538" s="119"/>
      <c r="AD538" s="20"/>
      <c r="AE538" s="245"/>
      <c r="AH538" s="119"/>
      <c r="AI538" s="13"/>
      <c r="AJ538" s="13"/>
      <c r="AK538" s="13"/>
      <c r="AL538" s="13"/>
      <c r="AM538" s="13"/>
      <c r="AN538" s="13"/>
      <c r="AO538" s="13"/>
      <c r="AP538" s="13"/>
      <c r="AQ538" s="13"/>
      <c r="AR538" s="13"/>
      <c r="AS538" s="13"/>
      <c r="AT538" s="13"/>
      <c r="AU538" s="13"/>
      <c r="AV538" s="13"/>
      <c r="AW538" s="13"/>
      <c r="AX538" s="13"/>
      <c r="AY538" s="13"/>
      <c r="AZ538" s="13"/>
    </row>
    <row r="539" spans="1:52" x14ac:dyDescent="0.2">
      <c r="A539" s="13"/>
      <c r="B539" s="401"/>
      <c r="C539" s="20"/>
      <c r="D539" s="243"/>
      <c r="E539" s="401"/>
      <c r="F539" s="401"/>
      <c r="G539" s="401"/>
      <c r="H539" s="298"/>
      <c r="I539" s="298"/>
      <c r="N539" s="20"/>
      <c r="P539" s="56"/>
      <c r="Q539" s="56"/>
      <c r="R539" s="56"/>
      <c r="V539" s="56"/>
      <c r="W539" s="56"/>
      <c r="X539" s="56"/>
      <c r="Y539" s="771"/>
      <c r="Z539" s="771"/>
      <c r="AB539" s="119"/>
      <c r="AD539" s="20"/>
      <c r="AE539" s="245"/>
      <c r="AH539" s="119"/>
      <c r="AI539" s="13"/>
      <c r="AJ539" s="13"/>
      <c r="AK539" s="13"/>
      <c r="AL539" s="13"/>
      <c r="AM539" s="13"/>
      <c r="AN539" s="13"/>
      <c r="AO539" s="13"/>
      <c r="AP539" s="13"/>
      <c r="AQ539" s="13"/>
      <c r="AR539" s="13"/>
      <c r="AS539" s="13"/>
      <c r="AT539" s="13"/>
      <c r="AU539" s="13"/>
      <c r="AV539" s="13"/>
      <c r="AW539" s="13"/>
      <c r="AX539" s="13"/>
      <c r="AY539" s="13"/>
      <c r="AZ539" s="13"/>
    </row>
    <row r="540" spans="1:52" x14ac:dyDescent="0.2">
      <c r="A540" s="13"/>
      <c r="B540" s="401"/>
      <c r="C540" s="20"/>
      <c r="D540" s="243"/>
      <c r="E540" s="401"/>
      <c r="F540" s="401"/>
      <c r="G540" s="401"/>
      <c r="H540" s="298"/>
      <c r="I540" s="298"/>
      <c r="N540" s="20"/>
      <c r="P540" s="56"/>
      <c r="Q540" s="56"/>
      <c r="R540" s="56"/>
      <c r="V540" s="56"/>
      <c r="W540" s="56"/>
      <c r="X540" s="56"/>
      <c r="Y540" s="771"/>
      <c r="Z540" s="771"/>
      <c r="AB540" s="119"/>
      <c r="AD540" s="20"/>
      <c r="AE540" s="245"/>
      <c r="AH540" s="119"/>
      <c r="AI540" s="13"/>
      <c r="AJ540" s="13"/>
      <c r="AK540" s="13"/>
      <c r="AL540" s="13"/>
      <c r="AM540" s="13"/>
      <c r="AN540" s="13"/>
      <c r="AO540" s="13"/>
      <c r="AP540" s="13"/>
      <c r="AQ540" s="13"/>
      <c r="AR540" s="13"/>
      <c r="AS540" s="13"/>
      <c r="AT540" s="13"/>
      <c r="AU540" s="13"/>
      <c r="AV540" s="13"/>
      <c r="AW540" s="13"/>
      <c r="AX540" s="13"/>
      <c r="AY540" s="13"/>
      <c r="AZ540" s="13"/>
    </row>
    <row r="541" spans="1:52" x14ac:dyDescent="0.2">
      <c r="A541" s="13"/>
      <c r="B541" s="401"/>
      <c r="C541" s="20"/>
      <c r="D541" s="243"/>
      <c r="E541" s="401"/>
      <c r="F541" s="401"/>
      <c r="G541" s="401"/>
      <c r="H541" s="298"/>
      <c r="I541" s="298"/>
      <c r="N541" s="20"/>
      <c r="P541" s="56"/>
      <c r="Q541" s="56"/>
      <c r="R541" s="56"/>
      <c r="V541" s="56"/>
      <c r="W541" s="56"/>
      <c r="X541" s="56"/>
      <c r="Y541" s="771"/>
      <c r="Z541" s="771"/>
      <c r="AB541" s="119"/>
      <c r="AD541" s="20"/>
      <c r="AE541" s="245"/>
      <c r="AH541" s="119"/>
      <c r="AI541" s="13"/>
      <c r="AJ541" s="13"/>
      <c r="AK541" s="13"/>
      <c r="AL541" s="13"/>
      <c r="AM541" s="13"/>
      <c r="AN541" s="13"/>
      <c r="AO541" s="13"/>
      <c r="AP541" s="13"/>
      <c r="AQ541" s="13"/>
      <c r="AR541" s="13"/>
      <c r="AS541" s="13"/>
      <c r="AT541" s="13"/>
      <c r="AU541" s="13"/>
      <c r="AV541" s="13"/>
      <c r="AW541" s="13"/>
      <c r="AX541" s="13"/>
      <c r="AY541" s="13"/>
      <c r="AZ541" s="13"/>
    </row>
    <row r="542" spans="1:52" x14ac:dyDescent="0.2">
      <c r="A542" s="13"/>
      <c r="B542" s="401"/>
      <c r="C542" s="20"/>
      <c r="D542" s="243"/>
      <c r="E542" s="401"/>
      <c r="F542" s="401"/>
      <c r="G542" s="401"/>
      <c r="H542" s="298"/>
      <c r="I542" s="298"/>
      <c r="N542" s="20"/>
      <c r="P542" s="56"/>
      <c r="Q542" s="56"/>
      <c r="R542" s="56"/>
      <c r="V542" s="56"/>
      <c r="W542" s="56"/>
      <c r="X542" s="56"/>
      <c r="Y542" s="771"/>
      <c r="Z542" s="771"/>
      <c r="AB542" s="119"/>
      <c r="AD542" s="20"/>
      <c r="AE542" s="245"/>
      <c r="AH542" s="119"/>
      <c r="AI542" s="13"/>
      <c r="AJ542" s="13"/>
      <c r="AK542" s="13"/>
      <c r="AL542" s="13"/>
      <c r="AM542" s="13"/>
      <c r="AN542" s="13"/>
      <c r="AO542" s="13"/>
      <c r="AP542" s="13"/>
      <c r="AQ542" s="13"/>
      <c r="AR542" s="13"/>
      <c r="AS542" s="13"/>
      <c r="AT542" s="13"/>
      <c r="AU542" s="13"/>
      <c r="AV542" s="13"/>
      <c r="AW542" s="13"/>
      <c r="AX542" s="13"/>
      <c r="AY542" s="13"/>
      <c r="AZ542" s="13"/>
    </row>
    <row r="543" spans="1:52" x14ac:dyDescent="0.2">
      <c r="A543" s="13"/>
      <c r="B543" s="401"/>
      <c r="C543" s="20"/>
      <c r="D543" s="243"/>
      <c r="E543" s="401"/>
      <c r="F543" s="401"/>
      <c r="G543" s="401"/>
      <c r="H543" s="298"/>
      <c r="I543" s="298"/>
      <c r="N543" s="20"/>
      <c r="P543" s="56"/>
      <c r="Q543" s="56"/>
      <c r="R543" s="56"/>
      <c r="V543" s="56"/>
      <c r="W543" s="56"/>
      <c r="X543" s="56"/>
      <c r="Y543" s="771"/>
      <c r="Z543" s="771"/>
      <c r="AB543" s="119"/>
      <c r="AD543" s="20"/>
      <c r="AE543" s="245"/>
      <c r="AH543" s="119"/>
      <c r="AI543" s="13"/>
      <c r="AJ543" s="13"/>
      <c r="AK543" s="13"/>
      <c r="AL543" s="13"/>
      <c r="AM543" s="13"/>
      <c r="AN543" s="13"/>
      <c r="AO543" s="13"/>
      <c r="AP543" s="13"/>
      <c r="AQ543" s="13"/>
      <c r="AR543" s="13"/>
      <c r="AS543" s="13"/>
      <c r="AT543" s="13"/>
      <c r="AU543" s="13"/>
      <c r="AV543" s="13"/>
      <c r="AW543" s="13"/>
      <c r="AX543" s="13"/>
      <c r="AY543" s="13"/>
      <c r="AZ543" s="13"/>
    </row>
    <row r="544" spans="1:52" x14ac:dyDescent="0.2">
      <c r="A544" s="13"/>
      <c r="B544" s="401"/>
      <c r="C544" s="20"/>
      <c r="D544" s="243"/>
      <c r="E544" s="401"/>
      <c r="F544" s="401"/>
      <c r="G544" s="401"/>
      <c r="H544" s="298"/>
      <c r="I544" s="298"/>
      <c r="N544" s="20"/>
      <c r="P544" s="56"/>
      <c r="Q544" s="56"/>
      <c r="R544" s="56"/>
      <c r="V544" s="56"/>
      <c r="W544" s="56"/>
      <c r="X544" s="56"/>
      <c r="Y544" s="771"/>
      <c r="Z544" s="771"/>
      <c r="AB544" s="119"/>
      <c r="AD544" s="20"/>
      <c r="AE544" s="245"/>
      <c r="AH544" s="119"/>
      <c r="AI544" s="13"/>
      <c r="AJ544" s="13"/>
      <c r="AK544" s="13"/>
      <c r="AL544" s="13"/>
      <c r="AM544" s="13"/>
      <c r="AN544" s="13"/>
      <c r="AO544" s="13"/>
      <c r="AP544" s="13"/>
      <c r="AQ544" s="13"/>
      <c r="AR544" s="13"/>
      <c r="AS544" s="13"/>
      <c r="AT544" s="13"/>
      <c r="AU544" s="13"/>
      <c r="AV544" s="13"/>
      <c r="AW544" s="13"/>
      <c r="AX544" s="13"/>
      <c r="AY544" s="13"/>
      <c r="AZ544" s="13"/>
    </row>
    <row r="545" spans="1:52" x14ac:dyDescent="0.2">
      <c r="A545" s="13"/>
      <c r="B545" s="401"/>
      <c r="C545" s="20"/>
      <c r="D545" s="243"/>
      <c r="E545" s="401"/>
      <c r="F545" s="401"/>
      <c r="G545" s="401"/>
      <c r="H545" s="298"/>
      <c r="I545" s="298"/>
      <c r="N545" s="20"/>
      <c r="P545" s="56"/>
      <c r="Q545" s="56"/>
      <c r="R545" s="56"/>
      <c r="V545" s="56"/>
      <c r="W545" s="56"/>
      <c r="X545" s="56"/>
      <c r="Y545" s="771"/>
      <c r="Z545" s="771"/>
      <c r="AB545" s="119"/>
      <c r="AD545" s="20"/>
      <c r="AE545" s="245"/>
      <c r="AH545" s="119"/>
      <c r="AI545" s="13"/>
      <c r="AJ545" s="13"/>
      <c r="AK545" s="13"/>
      <c r="AL545" s="13"/>
      <c r="AM545" s="13"/>
      <c r="AN545" s="13"/>
      <c r="AO545" s="13"/>
      <c r="AP545" s="13"/>
      <c r="AQ545" s="13"/>
      <c r="AR545" s="13"/>
      <c r="AS545" s="13"/>
      <c r="AT545" s="13"/>
      <c r="AU545" s="13"/>
      <c r="AV545" s="13"/>
      <c r="AW545" s="13"/>
      <c r="AX545" s="13"/>
      <c r="AY545" s="13"/>
      <c r="AZ545" s="13"/>
    </row>
    <row r="546" spans="1:52" x14ac:dyDescent="0.2">
      <c r="A546" s="13"/>
      <c r="B546" s="401"/>
      <c r="C546" s="20"/>
      <c r="D546" s="243"/>
      <c r="E546" s="401"/>
      <c r="F546" s="401"/>
      <c r="G546" s="401"/>
      <c r="H546" s="298"/>
      <c r="I546" s="298"/>
      <c r="N546" s="20"/>
      <c r="P546" s="56"/>
      <c r="Q546" s="56"/>
      <c r="R546" s="56"/>
      <c r="V546" s="56"/>
      <c r="W546" s="56"/>
      <c r="X546" s="56"/>
      <c r="Y546" s="771"/>
      <c r="Z546" s="771"/>
      <c r="AB546" s="119"/>
      <c r="AD546" s="20"/>
      <c r="AE546" s="245"/>
      <c r="AH546" s="119"/>
      <c r="AI546" s="13"/>
      <c r="AJ546" s="13"/>
      <c r="AK546" s="13"/>
      <c r="AL546" s="13"/>
      <c r="AM546" s="13"/>
      <c r="AN546" s="13"/>
      <c r="AO546" s="13"/>
      <c r="AP546" s="13"/>
      <c r="AQ546" s="13"/>
      <c r="AR546" s="13"/>
      <c r="AS546" s="13"/>
      <c r="AT546" s="13"/>
      <c r="AU546" s="13"/>
      <c r="AV546" s="13"/>
      <c r="AW546" s="13"/>
      <c r="AX546" s="13"/>
      <c r="AY546" s="13"/>
      <c r="AZ546" s="13"/>
    </row>
    <row r="547" spans="1:52" x14ac:dyDescent="0.2">
      <c r="A547" s="13"/>
      <c r="B547" s="401"/>
      <c r="C547" s="20"/>
      <c r="D547" s="243"/>
      <c r="E547" s="401"/>
      <c r="F547" s="401"/>
      <c r="G547" s="401"/>
      <c r="H547" s="298"/>
      <c r="I547" s="298"/>
      <c r="N547" s="20"/>
      <c r="P547" s="56"/>
      <c r="Q547" s="56"/>
      <c r="R547" s="56"/>
      <c r="V547" s="56"/>
      <c r="W547" s="56"/>
      <c r="X547" s="56"/>
      <c r="Y547" s="771"/>
      <c r="Z547" s="771"/>
      <c r="AB547" s="119"/>
      <c r="AD547" s="20"/>
      <c r="AE547" s="245"/>
      <c r="AH547" s="119"/>
      <c r="AI547" s="13"/>
      <c r="AJ547" s="13"/>
      <c r="AK547" s="13"/>
      <c r="AL547" s="13"/>
      <c r="AM547" s="13"/>
      <c r="AN547" s="13"/>
      <c r="AO547" s="13"/>
      <c r="AP547" s="13"/>
      <c r="AQ547" s="13"/>
      <c r="AR547" s="13"/>
      <c r="AS547" s="13"/>
      <c r="AT547" s="13"/>
      <c r="AU547" s="13"/>
      <c r="AV547" s="13"/>
      <c r="AW547" s="13"/>
      <c r="AX547" s="13"/>
      <c r="AY547" s="13"/>
      <c r="AZ547" s="13"/>
    </row>
    <row r="548" spans="1:52" x14ac:dyDescent="0.2">
      <c r="A548" s="13"/>
      <c r="B548" s="401"/>
      <c r="C548" s="20"/>
      <c r="D548" s="243"/>
      <c r="E548" s="401"/>
      <c r="F548" s="401"/>
      <c r="G548" s="401"/>
      <c r="H548" s="298"/>
      <c r="I548" s="298"/>
      <c r="N548" s="20"/>
      <c r="P548" s="56"/>
      <c r="Q548" s="56"/>
      <c r="R548" s="56"/>
      <c r="V548" s="56"/>
      <c r="W548" s="56"/>
      <c r="X548" s="56"/>
      <c r="Y548" s="771"/>
      <c r="Z548" s="771"/>
      <c r="AB548" s="119"/>
      <c r="AD548" s="20"/>
      <c r="AE548" s="245"/>
      <c r="AH548" s="119"/>
      <c r="AI548" s="13"/>
      <c r="AJ548" s="13"/>
      <c r="AK548" s="13"/>
      <c r="AL548" s="13"/>
      <c r="AM548" s="13"/>
      <c r="AN548" s="13"/>
      <c r="AO548" s="13"/>
      <c r="AP548" s="13"/>
      <c r="AQ548" s="13"/>
      <c r="AR548" s="13"/>
      <c r="AS548" s="13"/>
      <c r="AT548" s="13"/>
      <c r="AU548" s="13"/>
      <c r="AV548" s="13"/>
      <c r="AW548" s="13"/>
      <c r="AX548" s="13"/>
      <c r="AY548" s="13"/>
      <c r="AZ548" s="13"/>
    </row>
    <row r="549" spans="1:52" x14ac:dyDescent="0.2">
      <c r="A549" s="13"/>
      <c r="B549" s="401"/>
      <c r="C549" s="20"/>
      <c r="D549" s="243"/>
      <c r="E549" s="401"/>
      <c r="F549" s="401"/>
      <c r="G549" s="401"/>
      <c r="H549" s="298"/>
      <c r="I549" s="298"/>
      <c r="N549" s="20"/>
      <c r="P549" s="56"/>
      <c r="Q549" s="56"/>
      <c r="R549" s="56"/>
      <c r="V549" s="56"/>
      <c r="W549" s="56"/>
      <c r="X549" s="56"/>
      <c r="Y549" s="771"/>
      <c r="Z549" s="771"/>
      <c r="AB549" s="119"/>
      <c r="AD549" s="20"/>
      <c r="AE549" s="245"/>
      <c r="AH549" s="119"/>
      <c r="AI549" s="13"/>
      <c r="AJ549" s="13"/>
      <c r="AK549" s="13"/>
      <c r="AL549" s="13"/>
      <c r="AM549" s="13"/>
      <c r="AN549" s="13"/>
      <c r="AO549" s="13"/>
      <c r="AP549" s="13"/>
      <c r="AQ549" s="13"/>
      <c r="AR549" s="13"/>
      <c r="AS549" s="13"/>
      <c r="AT549" s="13"/>
      <c r="AU549" s="13"/>
      <c r="AV549" s="13"/>
      <c r="AW549" s="13"/>
      <c r="AX549" s="13"/>
      <c r="AY549" s="13"/>
      <c r="AZ549" s="13"/>
    </row>
    <row r="550" spans="1:52" x14ac:dyDescent="0.2">
      <c r="A550" s="13"/>
      <c r="B550" s="401"/>
      <c r="C550" s="20"/>
      <c r="D550" s="243"/>
      <c r="E550" s="401"/>
      <c r="F550" s="401"/>
      <c r="G550" s="401"/>
      <c r="H550" s="298"/>
      <c r="I550" s="298"/>
      <c r="N550" s="20"/>
      <c r="P550" s="56"/>
      <c r="Q550" s="56"/>
      <c r="R550" s="56"/>
      <c r="V550" s="56"/>
      <c r="W550" s="56"/>
      <c r="X550" s="56"/>
      <c r="Y550" s="771"/>
      <c r="Z550" s="771"/>
      <c r="AB550" s="119"/>
      <c r="AD550" s="20"/>
      <c r="AE550" s="245"/>
      <c r="AH550" s="119"/>
      <c r="AI550" s="13"/>
      <c r="AJ550" s="13"/>
      <c r="AK550" s="13"/>
      <c r="AL550" s="13"/>
      <c r="AM550" s="13"/>
      <c r="AN550" s="13"/>
      <c r="AO550" s="13"/>
      <c r="AP550" s="13"/>
      <c r="AQ550" s="13"/>
      <c r="AR550" s="13"/>
      <c r="AS550" s="13"/>
      <c r="AT550" s="13"/>
      <c r="AU550" s="13"/>
      <c r="AV550" s="13"/>
      <c r="AW550" s="13"/>
      <c r="AX550" s="13"/>
      <c r="AY550" s="13"/>
      <c r="AZ550" s="13"/>
    </row>
    <row r="551" spans="1:52" x14ac:dyDescent="0.2">
      <c r="A551" s="13"/>
      <c r="B551" s="401"/>
      <c r="C551" s="20"/>
      <c r="D551" s="243"/>
      <c r="E551" s="401"/>
      <c r="F551" s="401"/>
      <c r="G551" s="401"/>
      <c r="H551" s="298"/>
      <c r="I551" s="298"/>
      <c r="N551" s="20"/>
      <c r="P551" s="56"/>
      <c r="Q551" s="56"/>
      <c r="R551" s="56"/>
      <c r="V551" s="56"/>
      <c r="W551" s="56"/>
      <c r="X551" s="56"/>
      <c r="Y551" s="771"/>
      <c r="Z551" s="771"/>
      <c r="AB551" s="119"/>
      <c r="AD551" s="20"/>
      <c r="AE551" s="245"/>
      <c r="AH551" s="119"/>
      <c r="AI551" s="13"/>
      <c r="AJ551" s="13"/>
      <c r="AK551" s="13"/>
      <c r="AL551" s="13"/>
      <c r="AM551" s="13"/>
      <c r="AN551" s="13"/>
      <c r="AO551" s="13"/>
      <c r="AP551" s="13"/>
      <c r="AQ551" s="13"/>
      <c r="AR551" s="13"/>
      <c r="AS551" s="13"/>
      <c r="AT551" s="13"/>
      <c r="AU551" s="13"/>
      <c r="AV551" s="13"/>
      <c r="AW551" s="13"/>
      <c r="AX551" s="13"/>
      <c r="AY551" s="13"/>
      <c r="AZ551" s="13"/>
    </row>
    <row r="552" spans="1:52" x14ac:dyDescent="0.2">
      <c r="A552" s="13"/>
      <c r="B552" s="401"/>
      <c r="C552" s="20"/>
      <c r="D552" s="243"/>
      <c r="E552" s="401"/>
      <c r="F552" s="401"/>
      <c r="G552" s="401"/>
      <c r="H552" s="298"/>
      <c r="I552" s="298"/>
      <c r="N552" s="20"/>
      <c r="P552" s="56"/>
      <c r="Q552" s="56"/>
      <c r="R552" s="56"/>
      <c r="V552" s="56"/>
      <c r="W552" s="56"/>
      <c r="X552" s="56"/>
      <c r="Y552" s="771"/>
      <c r="Z552" s="771"/>
      <c r="AB552" s="119"/>
      <c r="AD552" s="20"/>
      <c r="AE552" s="245"/>
      <c r="AH552" s="119"/>
      <c r="AI552" s="13"/>
      <c r="AJ552" s="13"/>
      <c r="AK552" s="13"/>
      <c r="AL552" s="13"/>
      <c r="AM552" s="13"/>
      <c r="AN552" s="13"/>
      <c r="AO552" s="13"/>
      <c r="AP552" s="13"/>
      <c r="AQ552" s="13"/>
      <c r="AR552" s="13"/>
      <c r="AS552" s="13"/>
      <c r="AT552" s="13"/>
      <c r="AU552" s="13"/>
      <c r="AV552" s="13"/>
      <c r="AW552" s="13"/>
      <c r="AX552" s="13"/>
      <c r="AY552" s="13"/>
      <c r="AZ552" s="13"/>
    </row>
    <row r="553" spans="1:52" x14ac:dyDescent="0.2">
      <c r="A553" s="13"/>
      <c r="B553" s="401"/>
      <c r="C553" s="20"/>
      <c r="D553" s="243"/>
      <c r="E553" s="401"/>
      <c r="F553" s="401"/>
      <c r="G553" s="401"/>
      <c r="H553" s="298"/>
      <c r="I553" s="298"/>
      <c r="N553" s="20"/>
      <c r="P553" s="56"/>
      <c r="Q553" s="56"/>
      <c r="R553" s="56"/>
      <c r="V553" s="56"/>
      <c r="W553" s="56"/>
      <c r="X553" s="56"/>
      <c r="Y553" s="771"/>
      <c r="Z553" s="771"/>
      <c r="AB553" s="119"/>
      <c r="AD553" s="20"/>
      <c r="AE553" s="245"/>
      <c r="AH553" s="119"/>
      <c r="AI553" s="13"/>
      <c r="AJ553" s="13"/>
      <c r="AK553" s="13"/>
      <c r="AL553" s="13"/>
      <c r="AM553" s="13"/>
      <c r="AN553" s="13"/>
      <c r="AO553" s="13"/>
      <c r="AP553" s="13"/>
      <c r="AQ553" s="13"/>
      <c r="AR553" s="13"/>
      <c r="AS553" s="13"/>
      <c r="AT553" s="13"/>
      <c r="AU553" s="13"/>
      <c r="AV553" s="13"/>
      <c r="AW553" s="13"/>
      <c r="AX553" s="13"/>
      <c r="AY553" s="13"/>
      <c r="AZ553" s="13"/>
    </row>
    <row r="554" spans="1:52" x14ac:dyDescent="0.2">
      <c r="A554" s="13"/>
      <c r="B554" s="401"/>
      <c r="C554" s="20"/>
      <c r="D554" s="243"/>
      <c r="E554" s="401"/>
      <c r="F554" s="401"/>
      <c r="G554" s="401"/>
      <c r="H554" s="298"/>
      <c r="I554" s="298"/>
      <c r="N554" s="20"/>
      <c r="P554" s="56"/>
      <c r="Q554" s="56"/>
      <c r="R554" s="56"/>
      <c r="V554" s="56"/>
      <c r="W554" s="56"/>
      <c r="X554" s="56"/>
      <c r="Y554" s="771"/>
      <c r="Z554" s="771"/>
      <c r="AB554" s="119"/>
      <c r="AD554" s="20"/>
      <c r="AE554" s="245"/>
      <c r="AH554" s="119"/>
      <c r="AI554" s="13"/>
      <c r="AJ554" s="13"/>
      <c r="AK554" s="13"/>
      <c r="AL554" s="13"/>
      <c r="AM554" s="13"/>
      <c r="AN554" s="13"/>
      <c r="AO554" s="13"/>
      <c r="AP554" s="13"/>
      <c r="AQ554" s="13"/>
      <c r="AR554" s="13"/>
      <c r="AS554" s="13"/>
      <c r="AT554" s="13"/>
      <c r="AU554" s="13"/>
      <c r="AV554" s="13"/>
      <c r="AW554" s="13"/>
      <c r="AX554" s="13"/>
      <c r="AY554" s="13"/>
      <c r="AZ554" s="13"/>
    </row>
    <row r="555" spans="1:52" x14ac:dyDescent="0.2">
      <c r="A555" s="13"/>
      <c r="B555" s="401"/>
      <c r="C555" s="20"/>
      <c r="D555" s="243"/>
      <c r="E555" s="401"/>
      <c r="F555" s="401"/>
      <c r="G555" s="401"/>
      <c r="H555" s="298"/>
      <c r="I555" s="298"/>
      <c r="N555" s="20"/>
      <c r="P555" s="56"/>
      <c r="Q555" s="56"/>
      <c r="R555" s="56"/>
      <c r="V555" s="56"/>
      <c r="W555" s="56"/>
      <c r="X555" s="56"/>
      <c r="Y555" s="771"/>
      <c r="Z555" s="771"/>
      <c r="AB555" s="119"/>
      <c r="AD555" s="20"/>
      <c r="AE555" s="245"/>
      <c r="AH555" s="119"/>
      <c r="AI555" s="13"/>
      <c r="AJ555" s="13"/>
      <c r="AK555" s="13"/>
      <c r="AL555" s="13"/>
      <c r="AM555" s="13"/>
      <c r="AN555" s="13"/>
      <c r="AO555" s="13"/>
      <c r="AP555" s="13"/>
      <c r="AQ555" s="13"/>
      <c r="AR555" s="13"/>
      <c r="AS555" s="13"/>
      <c r="AT555" s="13"/>
      <c r="AU555" s="13"/>
      <c r="AV555" s="13"/>
      <c r="AW555" s="13"/>
      <c r="AX555" s="13"/>
      <c r="AY555" s="13"/>
      <c r="AZ555" s="13"/>
    </row>
    <row r="556" spans="1:52" x14ac:dyDescent="0.2">
      <c r="A556" s="13"/>
      <c r="B556" s="401"/>
      <c r="C556" s="20"/>
      <c r="D556" s="243"/>
      <c r="E556" s="401"/>
      <c r="F556" s="401"/>
      <c r="G556" s="401"/>
      <c r="H556" s="298"/>
      <c r="I556" s="298"/>
      <c r="N556" s="20"/>
      <c r="P556" s="56"/>
      <c r="Q556" s="56"/>
      <c r="R556" s="56"/>
      <c r="V556" s="56"/>
      <c r="W556" s="56"/>
      <c r="X556" s="56"/>
      <c r="Y556" s="771"/>
      <c r="Z556" s="771"/>
      <c r="AB556" s="119"/>
      <c r="AD556" s="20"/>
      <c r="AE556" s="245"/>
      <c r="AH556" s="119"/>
      <c r="AI556" s="13"/>
      <c r="AJ556" s="13"/>
      <c r="AK556" s="13"/>
      <c r="AL556" s="13"/>
      <c r="AM556" s="13"/>
      <c r="AN556" s="13"/>
      <c r="AO556" s="13"/>
      <c r="AP556" s="13"/>
      <c r="AQ556" s="13"/>
      <c r="AR556" s="13"/>
      <c r="AS556" s="13"/>
      <c r="AT556" s="13"/>
      <c r="AU556" s="13"/>
      <c r="AV556" s="13"/>
      <c r="AW556" s="13"/>
      <c r="AX556" s="13"/>
      <c r="AY556" s="13"/>
      <c r="AZ556" s="13"/>
    </row>
    <row r="557" spans="1:52" x14ac:dyDescent="0.2">
      <c r="A557" s="13"/>
      <c r="B557" s="401"/>
      <c r="C557" s="20"/>
      <c r="D557" s="243"/>
      <c r="E557" s="401"/>
      <c r="F557" s="401"/>
      <c r="G557" s="401"/>
      <c r="H557" s="298"/>
      <c r="I557" s="298"/>
      <c r="N557" s="20"/>
      <c r="P557" s="56"/>
      <c r="Q557" s="56"/>
      <c r="R557" s="56"/>
      <c r="V557" s="56"/>
      <c r="W557" s="56"/>
      <c r="X557" s="56"/>
      <c r="Y557" s="771"/>
      <c r="Z557" s="771"/>
      <c r="AB557" s="119"/>
      <c r="AD557" s="20"/>
      <c r="AE557" s="245"/>
      <c r="AH557" s="119"/>
      <c r="AI557" s="13"/>
      <c r="AJ557" s="13"/>
      <c r="AK557" s="13"/>
      <c r="AL557" s="13"/>
      <c r="AM557" s="13"/>
      <c r="AN557" s="13"/>
      <c r="AO557" s="13"/>
      <c r="AP557" s="13"/>
      <c r="AQ557" s="13"/>
      <c r="AR557" s="13"/>
      <c r="AS557" s="13"/>
      <c r="AT557" s="13"/>
      <c r="AU557" s="13"/>
      <c r="AV557" s="13"/>
      <c r="AW557" s="13"/>
      <c r="AX557" s="13"/>
      <c r="AY557" s="13"/>
      <c r="AZ557" s="13"/>
    </row>
    <row r="558" spans="1:52" x14ac:dyDescent="0.2">
      <c r="A558" s="13"/>
      <c r="B558" s="401"/>
      <c r="C558" s="20"/>
      <c r="D558" s="243"/>
      <c r="E558" s="401"/>
      <c r="F558" s="401"/>
      <c r="G558" s="401"/>
      <c r="H558" s="298"/>
      <c r="I558" s="298"/>
      <c r="N558" s="20"/>
      <c r="P558" s="56"/>
      <c r="Q558" s="56"/>
      <c r="R558" s="56"/>
      <c r="V558" s="56"/>
      <c r="W558" s="56"/>
      <c r="X558" s="56"/>
      <c r="Y558" s="771"/>
      <c r="Z558" s="771"/>
      <c r="AB558" s="119"/>
      <c r="AD558" s="20"/>
      <c r="AE558" s="245"/>
      <c r="AH558" s="119"/>
      <c r="AI558" s="13"/>
      <c r="AJ558" s="13"/>
      <c r="AK558" s="13"/>
      <c r="AL558" s="13"/>
      <c r="AM558" s="13"/>
      <c r="AN558" s="13"/>
      <c r="AO558" s="13"/>
      <c r="AP558" s="13"/>
      <c r="AQ558" s="13"/>
      <c r="AR558" s="13"/>
      <c r="AS558" s="13"/>
      <c r="AT558" s="13"/>
      <c r="AU558" s="13"/>
      <c r="AV558" s="13"/>
      <c r="AW558" s="13"/>
      <c r="AX558" s="13"/>
      <c r="AY558" s="13"/>
      <c r="AZ558" s="13"/>
    </row>
    <row r="559" spans="1:52" x14ac:dyDescent="0.2">
      <c r="A559" s="13"/>
      <c r="B559" s="401"/>
      <c r="C559" s="20"/>
      <c r="D559" s="243"/>
      <c r="E559" s="401"/>
      <c r="F559" s="401"/>
      <c r="G559" s="401"/>
      <c r="H559" s="298"/>
      <c r="I559" s="298"/>
      <c r="N559" s="20"/>
      <c r="P559" s="56"/>
      <c r="Q559" s="56"/>
      <c r="R559" s="56"/>
      <c r="V559" s="56"/>
      <c r="W559" s="56"/>
      <c r="X559" s="56"/>
      <c r="Y559" s="771"/>
      <c r="Z559" s="771"/>
      <c r="AB559" s="119"/>
      <c r="AD559" s="20"/>
      <c r="AE559" s="245"/>
      <c r="AH559" s="119"/>
      <c r="AI559" s="13"/>
      <c r="AJ559" s="13"/>
      <c r="AK559" s="13"/>
      <c r="AL559" s="13"/>
      <c r="AM559" s="13"/>
      <c r="AN559" s="13"/>
      <c r="AO559" s="13"/>
      <c r="AP559" s="13"/>
      <c r="AQ559" s="13"/>
      <c r="AR559" s="13"/>
      <c r="AS559" s="13"/>
      <c r="AT559" s="13"/>
      <c r="AU559" s="13"/>
      <c r="AV559" s="13"/>
      <c r="AW559" s="13"/>
      <c r="AX559" s="13"/>
      <c r="AY559" s="13"/>
      <c r="AZ559" s="13"/>
    </row>
    <row r="560" spans="1:52" x14ac:dyDescent="0.2">
      <c r="A560" s="13"/>
      <c r="B560" s="401"/>
      <c r="C560" s="20"/>
      <c r="D560" s="243"/>
      <c r="E560" s="401"/>
      <c r="F560" s="401"/>
      <c r="G560" s="401"/>
      <c r="H560" s="298"/>
      <c r="I560" s="298"/>
      <c r="N560" s="20"/>
      <c r="P560" s="56"/>
      <c r="Q560" s="56"/>
      <c r="R560" s="56"/>
      <c r="V560" s="56"/>
      <c r="W560" s="56"/>
      <c r="X560" s="56"/>
      <c r="Y560" s="771"/>
      <c r="Z560" s="771"/>
      <c r="AB560" s="119"/>
      <c r="AD560" s="20"/>
      <c r="AE560" s="245"/>
      <c r="AH560" s="119"/>
      <c r="AI560" s="13"/>
      <c r="AJ560" s="13"/>
      <c r="AK560" s="13"/>
      <c r="AL560" s="13"/>
      <c r="AM560" s="13"/>
      <c r="AN560" s="13"/>
      <c r="AO560" s="13"/>
      <c r="AP560" s="13"/>
      <c r="AQ560" s="13"/>
      <c r="AR560" s="13"/>
      <c r="AS560" s="13"/>
      <c r="AT560" s="13"/>
      <c r="AU560" s="13"/>
      <c r="AV560" s="13"/>
      <c r="AW560" s="13"/>
      <c r="AX560" s="13"/>
      <c r="AY560" s="13"/>
      <c r="AZ560" s="13"/>
    </row>
    <row r="561" spans="1:52" x14ac:dyDescent="0.2">
      <c r="A561" s="13"/>
      <c r="B561" s="401"/>
      <c r="C561" s="20"/>
      <c r="D561" s="243"/>
      <c r="E561" s="401"/>
      <c r="F561" s="401"/>
      <c r="G561" s="401"/>
      <c r="H561" s="298"/>
      <c r="I561" s="298"/>
      <c r="N561" s="20"/>
      <c r="P561" s="56"/>
      <c r="Q561" s="56"/>
      <c r="R561" s="56"/>
      <c r="V561" s="56"/>
      <c r="W561" s="56"/>
      <c r="X561" s="56"/>
      <c r="Y561" s="771"/>
      <c r="Z561" s="771"/>
      <c r="AB561" s="119"/>
      <c r="AD561" s="20"/>
      <c r="AE561" s="245"/>
      <c r="AH561" s="119"/>
      <c r="AI561" s="13"/>
      <c r="AJ561" s="13"/>
      <c r="AK561" s="13"/>
      <c r="AL561" s="13"/>
      <c r="AM561" s="13"/>
      <c r="AN561" s="13"/>
      <c r="AO561" s="13"/>
      <c r="AP561" s="13"/>
      <c r="AQ561" s="13"/>
      <c r="AR561" s="13"/>
      <c r="AS561" s="13"/>
      <c r="AT561" s="13"/>
      <c r="AU561" s="13"/>
      <c r="AV561" s="13"/>
      <c r="AW561" s="13"/>
      <c r="AX561" s="13"/>
      <c r="AY561" s="13"/>
      <c r="AZ561" s="13"/>
    </row>
    <row r="562" spans="1:52" x14ac:dyDescent="0.2">
      <c r="A562" s="13"/>
      <c r="B562" s="401"/>
      <c r="C562" s="20"/>
      <c r="D562" s="243"/>
      <c r="E562" s="401"/>
      <c r="F562" s="401"/>
      <c r="G562" s="401"/>
      <c r="H562" s="298"/>
      <c r="I562" s="298"/>
      <c r="N562" s="20"/>
      <c r="P562" s="56"/>
      <c r="Q562" s="56"/>
      <c r="R562" s="56"/>
      <c r="V562" s="56"/>
      <c r="W562" s="56"/>
      <c r="X562" s="56"/>
      <c r="Y562" s="771"/>
      <c r="Z562" s="771"/>
      <c r="AB562" s="119"/>
      <c r="AD562" s="20"/>
      <c r="AE562" s="245"/>
      <c r="AH562" s="119"/>
      <c r="AI562" s="13"/>
      <c r="AJ562" s="13"/>
      <c r="AK562" s="13"/>
      <c r="AL562" s="13"/>
      <c r="AM562" s="13"/>
      <c r="AN562" s="13"/>
      <c r="AO562" s="13"/>
      <c r="AP562" s="13"/>
      <c r="AQ562" s="13"/>
      <c r="AR562" s="13"/>
      <c r="AS562" s="13"/>
      <c r="AT562" s="13"/>
      <c r="AU562" s="13"/>
      <c r="AV562" s="13"/>
      <c r="AW562" s="13"/>
      <c r="AX562" s="13"/>
      <c r="AY562" s="13"/>
      <c r="AZ562" s="13"/>
    </row>
    <row r="563" spans="1:52" x14ac:dyDescent="0.2">
      <c r="A563" s="13"/>
      <c r="B563" s="401"/>
      <c r="C563" s="20"/>
      <c r="D563" s="243"/>
      <c r="E563" s="401"/>
      <c r="F563" s="401"/>
      <c r="G563" s="401"/>
      <c r="H563" s="298"/>
      <c r="I563" s="298"/>
      <c r="N563" s="20"/>
      <c r="P563" s="56"/>
      <c r="Q563" s="56"/>
      <c r="R563" s="56"/>
      <c r="V563" s="56"/>
      <c r="W563" s="56"/>
      <c r="X563" s="56"/>
      <c r="Y563" s="771"/>
      <c r="Z563" s="771"/>
      <c r="AB563" s="119"/>
      <c r="AD563" s="20"/>
      <c r="AE563" s="245"/>
      <c r="AH563" s="119"/>
      <c r="AI563" s="13"/>
      <c r="AJ563" s="13"/>
      <c r="AK563" s="13"/>
      <c r="AL563" s="13"/>
      <c r="AM563" s="13"/>
      <c r="AN563" s="13"/>
      <c r="AO563" s="13"/>
      <c r="AP563" s="13"/>
      <c r="AQ563" s="13"/>
      <c r="AR563" s="13"/>
      <c r="AS563" s="13"/>
      <c r="AT563" s="13"/>
      <c r="AU563" s="13"/>
      <c r="AV563" s="13"/>
      <c r="AW563" s="13"/>
      <c r="AX563" s="13"/>
      <c r="AY563" s="13"/>
      <c r="AZ563" s="13"/>
    </row>
    <row r="564" spans="1:52" x14ac:dyDescent="0.2">
      <c r="A564" s="13"/>
      <c r="B564" s="401"/>
      <c r="C564" s="20"/>
      <c r="D564" s="243"/>
      <c r="E564" s="401"/>
      <c r="F564" s="401"/>
      <c r="G564" s="401"/>
      <c r="H564" s="298"/>
      <c r="I564" s="298"/>
      <c r="N564" s="20"/>
      <c r="P564" s="56"/>
      <c r="Q564" s="56"/>
      <c r="R564" s="56"/>
      <c r="V564" s="56"/>
      <c r="W564" s="56"/>
      <c r="X564" s="56"/>
      <c r="Y564" s="771"/>
      <c r="Z564" s="771"/>
      <c r="AB564" s="119"/>
      <c r="AD564" s="20"/>
      <c r="AE564" s="245"/>
      <c r="AH564" s="119"/>
      <c r="AI564" s="13"/>
      <c r="AJ564" s="13"/>
      <c r="AK564" s="13"/>
      <c r="AL564" s="13"/>
      <c r="AM564" s="13"/>
      <c r="AN564" s="13"/>
      <c r="AO564" s="13"/>
      <c r="AP564" s="13"/>
      <c r="AQ564" s="13"/>
      <c r="AR564" s="13"/>
      <c r="AS564" s="13"/>
      <c r="AT564" s="13"/>
      <c r="AU564" s="13"/>
      <c r="AV564" s="13"/>
      <c r="AW564" s="13"/>
      <c r="AX564" s="13"/>
      <c r="AY564" s="13"/>
      <c r="AZ564" s="13"/>
    </row>
    <row r="565" spans="1:52" x14ac:dyDescent="0.2">
      <c r="A565" s="13"/>
      <c r="B565" s="401"/>
      <c r="C565" s="20"/>
      <c r="D565" s="243"/>
      <c r="E565" s="401"/>
      <c r="F565" s="401"/>
      <c r="G565" s="401"/>
      <c r="H565" s="298"/>
      <c r="I565" s="298"/>
      <c r="N565" s="20"/>
      <c r="P565" s="56"/>
      <c r="Q565" s="56"/>
      <c r="R565" s="56"/>
      <c r="V565" s="56"/>
      <c r="W565" s="56"/>
      <c r="X565" s="56"/>
      <c r="Y565" s="771"/>
      <c r="Z565" s="771"/>
      <c r="AB565" s="119"/>
      <c r="AD565" s="20"/>
      <c r="AE565" s="245"/>
      <c r="AH565" s="119"/>
      <c r="AI565" s="13"/>
      <c r="AJ565" s="13"/>
      <c r="AK565" s="13"/>
      <c r="AL565" s="13"/>
      <c r="AM565" s="13"/>
      <c r="AN565" s="13"/>
      <c r="AO565" s="13"/>
      <c r="AP565" s="13"/>
      <c r="AQ565" s="13"/>
      <c r="AR565" s="13"/>
      <c r="AS565" s="13"/>
      <c r="AT565" s="13"/>
      <c r="AU565" s="13"/>
      <c r="AV565" s="13"/>
      <c r="AW565" s="13"/>
      <c r="AX565" s="13"/>
      <c r="AY565" s="13"/>
      <c r="AZ565" s="13"/>
    </row>
    <row r="566" spans="1:52" x14ac:dyDescent="0.2">
      <c r="A566" s="13"/>
      <c r="B566" s="401"/>
      <c r="C566" s="20"/>
      <c r="D566" s="243"/>
      <c r="E566" s="401"/>
      <c r="F566" s="401"/>
      <c r="G566" s="401"/>
      <c r="H566" s="298"/>
      <c r="I566" s="298"/>
      <c r="N566" s="20"/>
      <c r="P566" s="56"/>
      <c r="Q566" s="56"/>
      <c r="R566" s="56"/>
      <c r="V566" s="56"/>
      <c r="W566" s="56"/>
      <c r="X566" s="56"/>
      <c r="Y566" s="771"/>
      <c r="Z566" s="771"/>
      <c r="AB566" s="119"/>
      <c r="AD566" s="20"/>
      <c r="AE566" s="245"/>
      <c r="AH566" s="119"/>
      <c r="AI566" s="13"/>
      <c r="AJ566" s="13"/>
      <c r="AK566" s="13"/>
      <c r="AL566" s="13"/>
      <c r="AM566" s="13"/>
      <c r="AN566" s="13"/>
      <c r="AO566" s="13"/>
      <c r="AP566" s="13"/>
      <c r="AQ566" s="13"/>
      <c r="AR566" s="13"/>
      <c r="AS566" s="13"/>
      <c r="AT566" s="13"/>
      <c r="AU566" s="13"/>
      <c r="AV566" s="13"/>
      <c r="AW566" s="13"/>
      <c r="AX566" s="13"/>
      <c r="AY566" s="13"/>
      <c r="AZ566" s="13"/>
    </row>
    <row r="567" spans="1:52" x14ac:dyDescent="0.2">
      <c r="A567" s="13"/>
      <c r="B567" s="401"/>
      <c r="C567" s="20"/>
      <c r="D567" s="243"/>
      <c r="E567" s="401"/>
      <c r="F567" s="401"/>
      <c r="G567" s="401"/>
      <c r="H567" s="298"/>
      <c r="I567" s="298"/>
      <c r="N567" s="20"/>
      <c r="P567" s="56"/>
      <c r="Q567" s="56"/>
      <c r="R567" s="56"/>
      <c r="V567" s="56"/>
      <c r="W567" s="56"/>
      <c r="X567" s="56"/>
      <c r="Y567" s="771"/>
      <c r="Z567" s="771"/>
      <c r="AB567" s="119"/>
      <c r="AD567" s="20"/>
      <c r="AE567" s="245"/>
      <c r="AH567" s="119"/>
      <c r="AI567" s="13"/>
      <c r="AJ567" s="13"/>
      <c r="AK567" s="13"/>
      <c r="AL567" s="13"/>
      <c r="AM567" s="13"/>
      <c r="AN567" s="13"/>
      <c r="AO567" s="13"/>
      <c r="AP567" s="13"/>
      <c r="AQ567" s="13"/>
      <c r="AR567" s="13"/>
      <c r="AS567" s="13"/>
      <c r="AT567" s="13"/>
      <c r="AU567" s="13"/>
      <c r="AV567" s="13"/>
      <c r="AW567" s="13"/>
      <c r="AX567" s="13"/>
      <c r="AY567" s="13"/>
      <c r="AZ567" s="13"/>
    </row>
    <row r="568" spans="1:52" x14ac:dyDescent="0.2">
      <c r="A568" s="13"/>
      <c r="B568" s="401"/>
      <c r="C568" s="20"/>
      <c r="D568" s="243"/>
      <c r="E568" s="401"/>
      <c r="F568" s="401"/>
      <c r="G568" s="401"/>
      <c r="H568" s="298"/>
      <c r="I568" s="298"/>
      <c r="N568" s="20"/>
      <c r="P568" s="56"/>
      <c r="Q568" s="56"/>
      <c r="R568" s="56"/>
      <c r="V568" s="56"/>
      <c r="W568" s="56"/>
      <c r="X568" s="56"/>
      <c r="Y568" s="771"/>
      <c r="Z568" s="771"/>
      <c r="AB568" s="119"/>
      <c r="AD568" s="20"/>
      <c r="AE568" s="245"/>
      <c r="AH568" s="119"/>
      <c r="AI568" s="13"/>
      <c r="AJ568" s="13"/>
      <c r="AK568" s="13"/>
      <c r="AL568" s="13"/>
      <c r="AM568" s="13"/>
      <c r="AN568" s="13"/>
      <c r="AO568" s="13"/>
      <c r="AP568" s="13"/>
      <c r="AQ568" s="13"/>
      <c r="AR568" s="13"/>
      <c r="AS568" s="13"/>
      <c r="AT568" s="13"/>
      <c r="AU568" s="13"/>
      <c r="AV568" s="13"/>
      <c r="AW568" s="13"/>
      <c r="AX568" s="13"/>
      <c r="AY568" s="13"/>
      <c r="AZ568" s="13"/>
    </row>
    <row r="569" spans="1:52" x14ac:dyDescent="0.2">
      <c r="A569" s="13"/>
      <c r="B569" s="401"/>
      <c r="C569" s="20"/>
      <c r="D569" s="243"/>
      <c r="E569" s="401"/>
      <c r="F569" s="401"/>
      <c r="G569" s="401"/>
      <c r="H569" s="298"/>
      <c r="I569" s="298"/>
      <c r="N569" s="20"/>
      <c r="P569" s="56"/>
      <c r="Q569" s="56"/>
      <c r="R569" s="56"/>
      <c r="V569" s="56"/>
      <c r="W569" s="56"/>
      <c r="X569" s="56"/>
      <c r="Y569" s="771"/>
      <c r="Z569" s="771"/>
      <c r="AB569" s="119"/>
      <c r="AD569" s="20"/>
      <c r="AE569" s="245"/>
      <c r="AH569" s="119"/>
      <c r="AI569" s="13"/>
      <c r="AJ569" s="13"/>
      <c r="AK569" s="13"/>
      <c r="AL569" s="13"/>
      <c r="AM569" s="13"/>
      <c r="AN569" s="13"/>
      <c r="AO569" s="13"/>
      <c r="AP569" s="13"/>
      <c r="AQ569" s="13"/>
      <c r="AR569" s="13"/>
      <c r="AS569" s="13"/>
      <c r="AT569" s="13"/>
      <c r="AU569" s="13"/>
      <c r="AV569" s="13"/>
      <c r="AW569" s="13"/>
      <c r="AX569" s="13"/>
      <c r="AY569" s="13"/>
      <c r="AZ569" s="13"/>
    </row>
    <row r="570" spans="1:52" x14ac:dyDescent="0.2">
      <c r="A570" s="13"/>
      <c r="B570" s="401"/>
      <c r="C570" s="20"/>
      <c r="D570" s="243"/>
      <c r="E570" s="401"/>
      <c r="F570" s="401"/>
      <c r="G570" s="401"/>
      <c r="H570" s="298"/>
      <c r="I570" s="298"/>
      <c r="N570" s="20"/>
      <c r="P570" s="56"/>
      <c r="Q570" s="56"/>
      <c r="R570" s="56"/>
      <c r="V570" s="56"/>
      <c r="W570" s="56"/>
      <c r="X570" s="56"/>
      <c r="Y570" s="771"/>
      <c r="Z570" s="771"/>
      <c r="AB570" s="119"/>
      <c r="AD570" s="20"/>
      <c r="AE570" s="245"/>
      <c r="AH570" s="119"/>
      <c r="AI570" s="13"/>
      <c r="AJ570" s="13"/>
      <c r="AK570" s="13"/>
      <c r="AL570" s="13"/>
      <c r="AM570" s="13"/>
      <c r="AN570" s="13"/>
      <c r="AO570" s="13"/>
      <c r="AP570" s="13"/>
      <c r="AQ570" s="13"/>
      <c r="AR570" s="13"/>
      <c r="AS570" s="13"/>
      <c r="AT570" s="13"/>
      <c r="AU570" s="13"/>
      <c r="AV570" s="13"/>
      <c r="AW570" s="13"/>
      <c r="AX570" s="13"/>
      <c r="AY570" s="13"/>
      <c r="AZ570" s="13"/>
    </row>
    <row r="571" spans="1:52" x14ac:dyDescent="0.2">
      <c r="A571" s="13"/>
      <c r="B571" s="401"/>
      <c r="C571" s="20"/>
      <c r="D571" s="243"/>
      <c r="E571" s="401"/>
      <c r="F571" s="401"/>
      <c r="G571" s="401"/>
      <c r="H571" s="298"/>
      <c r="I571" s="298"/>
      <c r="N571" s="20"/>
      <c r="P571" s="56"/>
      <c r="Q571" s="56"/>
      <c r="R571" s="56"/>
      <c r="V571" s="56"/>
      <c r="W571" s="56"/>
      <c r="X571" s="56"/>
      <c r="Y571" s="771"/>
      <c r="Z571" s="771"/>
      <c r="AB571" s="119"/>
      <c r="AD571" s="20"/>
      <c r="AE571" s="245"/>
      <c r="AH571" s="119"/>
      <c r="AI571" s="13"/>
      <c r="AJ571" s="13"/>
      <c r="AK571" s="13"/>
      <c r="AL571" s="13"/>
      <c r="AM571" s="13"/>
      <c r="AN571" s="13"/>
      <c r="AO571" s="13"/>
      <c r="AP571" s="13"/>
      <c r="AQ571" s="13"/>
      <c r="AR571" s="13"/>
      <c r="AS571" s="13"/>
      <c r="AT571" s="13"/>
      <c r="AU571" s="13"/>
      <c r="AV571" s="13"/>
      <c r="AW571" s="13"/>
      <c r="AX571" s="13"/>
      <c r="AY571" s="13"/>
      <c r="AZ571" s="13"/>
    </row>
    <row r="572" spans="1:52" x14ac:dyDescent="0.2">
      <c r="A572" s="13"/>
      <c r="B572" s="401"/>
      <c r="C572" s="20"/>
      <c r="D572" s="243"/>
      <c r="E572" s="401"/>
      <c r="F572" s="401"/>
      <c r="G572" s="401"/>
      <c r="H572" s="298"/>
      <c r="I572" s="298"/>
      <c r="N572" s="20"/>
      <c r="P572" s="56"/>
      <c r="Q572" s="56"/>
      <c r="R572" s="56"/>
      <c r="V572" s="56"/>
      <c r="W572" s="56"/>
      <c r="X572" s="56"/>
      <c r="Y572" s="771"/>
      <c r="Z572" s="771"/>
      <c r="AB572" s="119"/>
      <c r="AD572" s="20"/>
      <c r="AE572" s="245"/>
      <c r="AH572" s="119"/>
      <c r="AI572" s="13"/>
      <c r="AJ572" s="13"/>
      <c r="AK572" s="13"/>
      <c r="AL572" s="13"/>
      <c r="AM572" s="13"/>
      <c r="AN572" s="13"/>
      <c r="AO572" s="13"/>
      <c r="AP572" s="13"/>
      <c r="AQ572" s="13"/>
      <c r="AR572" s="13"/>
      <c r="AS572" s="13"/>
      <c r="AT572" s="13"/>
      <c r="AU572" s="13"/>
      <c r="AV572" s="13"/>
      <c r="AW572" s="13"/>
      <c r="AX572" s="13"/>
      <c r="AY572" s="13"/>
      <c r="AZ572" s="13"/>
    </row>
    <row r="573" spans="1:52" x14ac:dyDescent="0.2">
      <c r="A573" s="13"/>
      <c r="B573" s="401"/>
      <c r="C573" s="20"/>
      <c r="D573" s="243"/>
      <c r="E573" s="401"/>
      <c r="F573" s="401"/>
      <c r="G573" s="401"/>
      <c r="H573" s="298"/>
      <c r="I573" s="298"/>
      <c r="N573" s="20"/>
      <c r="P573" s="56"/>
      <c r="Q573" s="56"/>
      <c r="R573" s="56"/>
      <c r="V573" s="56"/>
      <c r="W573" s="56"/>
      <c r="X573" s="56"/>
      <c r="Y573" s="771"/>
      <c r="Z573" s="771"/>
      <c r="AB573" s="119"/>
      <c r="AD573" s="20"/>
      <c r="AE573" s="245"/>
      <c r="AH573" s="119"/>
      <c r="AI573" s="13"/>
      <c r="AJ573" s="13"/>
      <c r="AK573" s="13"/>
      <c r="AL573" s="13"/>
      <c r="AM573" s="13"/>
      <c r="AN573" s="13"/>
      <c r="AO573" s="13"/>
      <c r="AP573" s="13"/>
      <c r="AQ573" s="13"/>
      <c r="AR573" s="13"/>
      <c r="AS573" s="13"/>
      <c r="AT573" s="13"/>
      <c r="AU573" s="13"/>
      <c r="AV573" s="13"/>
      <c r="AW573" s="13"/>
      <c r="AX573" s="13"/>
      <c r="AY573" s="13"/>
      <c r="AZ573" s="13"/>
    </row>
    <row r="574" spans="1:52" x14ac:dyDescent="0.2">
      <c r="A574" s="13"/>
      <c r="B574" s="401"/>
      <c r="C574" s="20"/>
      <c r="D574" s="243"/>
      <c r="E574" s="401"/>
      <c r="F574" s="401"/>
      <c r="G574" s="401"/>
      <c r="H574" s="298"/>
      <c r="I574" s="298"/>
      <c r="N574" s="20"/>
      <c r="P574" s="56"/>
      <c r="Q574" s="56"/>
      <c r="R574" s="56"/>
      <c r="V574" s="56"/>
      <c r="W574" s="56"/>
      <c r="X574" s="56"/>
      <c r="Y574" s="771"/>
      <c r="Z574" s="771"/>
      <c r="AB574" s="119"/>
      <c r="AD574" s="20"/>
      <c r="AE574" s="245"/>
      <c r="AH574" s="119"/>
      <c r="AI574" s="13"/>
      <c r="AJ574" s="13"/>
      <c r="AK574" s="13"/>
      <c r="AL574" s="13"/>
      <c r="AM574" s="13"/>
      <c r="AN574" s="13"/>
      <c r="AO574" s="13"/>
      <c r="AP574" s="13"/>
      <c r="AQ574" s="13"/>
      <c r="AR574" s="13"/>
      <c r="AS574" s="13"/>
      <c r="AT574" s="13"/>
      <c r="AU574" s="13"/>
      <c r="AV574" s="13"/>
      <c r="AW574" s="13"/>
      <c r="AX574" s="13"/>
      <c r="AY574" s="13"/>
      <c r="AZ574" s="13"/>
    </row>
    <row r="575" spans="1:52" x14ac:dyDescent="0.2">
      <c r="A575" s="13"/>
      <c r="B575" s="401"/>
      <c r="C575" s="20"/>
      <c r="D575" s="243"/>
      <c r="E575" s="401"/>
      <c r="F575" s="401"/>
      <c r="G575" s="401"/>
      <c r="H575" s="298"/>
      <c r="I575" s="298"/>
      <c r="N575" s="20"/>
      <c r="P575" s="56"/>
      <c r="Q575" s="56"/>
      <c r="R575" s="56"/>
      <c r="V575" s="56"/>
      <c r="W575" s="56"/>
      <c r="X575" s="56"/>
      <c r="Y575" s="771"/>
      <c r="Z575" s="771"/>
      <c r="AB575" s="119"/>
      <c r="AD575" s="20"/>
      <c r="AE575" s="245"/>
      <c r="AH575" s="119"/>
      <c r="AI575" s="13"/>
      <c r="AJ575" s="13"/>
      <c r="AK575" s="13"/>
      <c r="AL575" s="13"/>
      <c r="AM575" s="13"/>
      <c r="AN575" s="13"/>
      <c r="AO575" s="13"/>
      <c r="AP575" s="13"/>
      <c r="AQ575" s="13"/>
      <c r="AR575" s="13"/>
      <c r="AS575" s="13"/>
      <c r="AT575" s="13"/>
      <c r="AU575" s="13"/>
      <c r="AV575" s="13"/>
      <c r="AW575" s="13"/>
      <c r="AX575" s="13"/>
      <c r="AY575" s="13"/>
      <c r="AZ575" s="13"/>
    </row>
    <row r="576" spans="1:52" x14ac:dyDescent="0.2">
      <c r="A576" s="13"/>
      <c r="B576" s="401"/>
      <c r="C576" s="20"/>
      <c r="D576" s="243"/>
      <c r="E576" s="401"/>
      <c r="F576" s="401"/>
      <c r="G576" s="401"/>
      <c r="H576" s="298"/>
      <c r="I576" s="298"/>
      <c r="N576" s="20"/>
      <c r="P576" s="56"/>
      <c r="Q576" s="56"/>
      <c r="R576" s="56"/>
      <c r="V576" s="56"/>
      <c r="W576" s="56"/>
      <c r="X576" s="56"/>
      <c r="Y576" s="771"/>
      <c r="Z576" s="771"/>
      <c r="AB576" s="119"/>
      <c r="AD576" s="20"/>
      <c r="AE576" s="245"/>
      <c r="AH576" s="119"/>
      <c r="AI576" s="13"/>
      <c r="AJ576" s="13"/>
      <c r="AK576" s="13"/>
      <c r="AL576" s="13"/>
      <c r="AM576" s="13"/>
      <c r="AN576" s="13"/>
      <c r="AO576" s="13"/>
      <c r="AP576" s="13"/>
      <c r="AQ576" s="13"/>
      <c r="AR576" s="13"/>
      <c r="AS576" s="13"/>
      <c r="AT576" s="13"/>
      <c r="AU576" s="13"/>
      <c r="AV576" s="13"/>
      <c r="AW576" s="13"/>
      <c r="AX576" s="13"/>
      <c r="AY576" s="13"/>
      <c r="AZ576" s="13"/>
    </row>
    <row r="577" spans="1:52" x14ac:dyDescent="0.2">
      <c r="A577" s="13"/>
      <c r="B577" s="401"/>
      <c r="C577" s="20"/>
      <c r="D577" s="243"/>
      <c r="E577" s="401"/>
      <c r="F577" s="401"/>
      <c r="G577" s="401"/>
      <c r="H577" s="298"/>
      <c r="I577" s="298"/>
      <c r="N577" s="20"/>
      <c r="P577" s="56"/>
      <c r="Q577" s="56"/>
      <c r="R577" s="56"/>
      <c r="V577" s="56"/>
      <c r="W577" s="56"/>
      <c r="X577" s="56"/>
      <c r="Y577" s="771"/>
      <c r="Z577" s="771"/>
      <c r="AB577" s="119"/>
      <c r="AD577" s="20"/>
      <c r="AE577" s="245"/>
      <c r="AH577" s="119"/>
      <c r="AI577" s="13"/>
      <c r="AJ577" s="13"/>
      <c r="AK577" s="13"/>
      <c r="AL577" s="13"/>
      <c r="AM577" s="13"/>
      <c r="AN577" s="13"/>
      <c r="AO577" s="13"/>
      <c r="AP577" s="13"/>
      <c r="AQ577" s="13"/>
      <c r="AR577" s="13"/>
      <c r="AS577" s="13"/>
      <c r="AT577" s="13"/>
      <c r="AU577" s="13"/>
      <c r="AV577" s="13"/>
      <c r="AW577" s="13"/>
      <c r="AX577" s="13"/>
      <c r="AY577" s="13"/>
      <c r="AZ577" s="13"/>
    </row>
    <row r="578" spans="1:52" x14ac:dyDescent="0.2">
      <c r="A578" s="13"/>
      <c r="B578" s="401"/>
      <c r="C578" s="20"/>
      <c r="D578" s="243"/>
      <c r="E578" s="401"/>
      <c r="F578" s="401"/>
      <c r="G578" s="401"/>
      <c r="H578" s="298"/>
      <c r="I578" s="298"/>
      <c r="N578" s="20"/>
      <c r="P578" s="56"/>
      <c r="Q578" s="56"/>
      <c r="R578" s="56"/>
      <c r="V578" s="56"/>
      <c r="W578" s="56"/>
      <c r="X578" s="56"/>
      <c r="Y578" s="771"/>
      <c r="Z578" s="771"/>
      <c r="AB578" s="119"/>
      <c r="AD578" s="20"/>
      <c r="AE578" s="245"/>
      <c r="AH578" s="119"/>
      <c r="AI578" s="13"/>
      <c r="AJ578" s="13"/>
      <c r="AK578" s="13"/>
      <c r="AL578" s="13"/>
      <c r="AM578" s="13"/>
      <c r="AN578" s="13"/>
      <c r="AO578" s="13"/>
      <c r="AP578" s="13"/>
      <c r="AQ578" s="13"/>
      <c r="AR578" s="13"/>
      <c r="AS578" s="13"/>
      <c r="AT578" s="13"/>
      <c r="AU578" s="13"/>
      <c r="AV578" s="13"/>
      <c r="AW578" s="13"/>
      <c r="AX578" s="13"/>
      <c r="AY578" s="13"/>
      <c r="AZ578" s="13"/>
    </row>
    <row r="579" spans="1:52" x14ac:dyDescent="0.2">
      <c r="A579" s="13"/>
      <c r="B579" s="401"/>
      <c r="C579" s="20"/>
      <c r="D579" s="243"/>
      <c r="E579" s="401"/>
      <c r="F579" s="401"/>
      <c r="G579" s="401"/>
      <c r="H579" s="298"/>
      <c r="I579" s="298"/>
      <c r="N579" s="20"/>
      <c r="P579" s="56"/>
      <c r="Q579" s="56"/>
      <c r="R579" s="56"/>
      <c r="V579" s="56"/>
      <c r="W579" s="56"/>
      <c r="X579" s="56"/>
      <c r="Y579" s="771"/>
      <c r="Z579" s="771"/>
      <c r="AB579" s="119"/>
      <c r="AD579" s="20"/>
      <c r="AE579" s="245"/>
      <c r="AH579" s="119"/>
      <c r="AI579" s="13"/>
      <c r="AJ579" s="13"/>
      <c r="AK579" s="13"/>
      <c r="AL579" s="13"/>
      <c r="AM579" s="13"/>
      <c r="AN579" s="13"/>
      <c r="AO579" s="13"/>
      <c r="AP579" s="13"/>
      <c r="AQ579" s="13"/>
      <c r="AR579" s="13"/>
      <c r="AS579" s="13"/>
      <c r="AT579" s="13"/>
      <c r="AU579" s="13"/>
      <c r="AV579" s="13"/>
      <c r="AW579" s="13"/>
      <c r="AX579" s="13"/>
      <c r="AY579" s="13"/>
      <c r="AZ579" s="13"/>
    </row>
    <row r="580" spans="1:52" x14ac:dyDescent="0.2">
      <c r="A580" s="13"/>
      <c r="B580" s="401"/>
      <c r="C580" s="20"/>
      <c r="D580" s="243"/>
      <c r="E580" s="401"/>
      <c r="F580" s="401"/>
      <c r="G580" s="401"/>
      <c r="H580" s="298"/>
      <c r="I580" s="298"/>
      <c r="N580" s="20"/>
      <c r="P580" s="56"/>
      <c r="Q580" s="56"/>
      <c r="R580" s="56"/>
      <c r="V580" s="56"/>
      <c r="W580" s="56"/>
      <c r="X580" s="56"/>
      <c r="Y580" s="771"/>
      <c r="Z580" s="771"/>
      <c r="AB580" s="119"/>
      <c r="AD580" s="20"/>
      <c r="AE580" s="245"/>
      <c r="AH580" s="119"/>
      <c r="AI580" s="13"/>
      <c r="AJ580" s="13"/>
      <c r="AK580" s="13"/>
      <c r="AL580" s="13"/>
      <c r="AM580" s="13"/>
      <c r="AN580" s="13"/>
      <c r="AO580" s="13"/>
      <c r="AP580" s="13"/>
      <c r="AQ580" s="13"/>
      <c r="AR580" s="13"/>
      <c r="AS580" s="13"/>
      <c r="AT580" s="13"/>
      <c r="AU580" s="13"/>
      <c r="AV580" s="13"/>
      <c r="AW580" s="13"/>
      <c r="AX580" s="13"/>
      <c r="AY580" s="13"/>
      <c r="AZ580" s="13"/>
    </row>
    <row r="581" spans="1:52" x14ac:dyDescent="0.2">
      <c r="A581" s="13"/>
      <c r="B581" s="401"/>
      <c r="C581" s="20"/>
      <c r="D581" s="243"/>
      <c r="E581" s="401"/>
      <c r="F581" s="401"/>
      <c r="G581" s="401"/>
      <c r="H581" s="298"/>
      <c r="I581" s="298"/>
      <c r="N581" s="20"/>
      <c r="P581" s="56"/>
      <c r="Q581" s="56"/>
      <c r="R581" s="56"/>
      <c r="V581" s="56"/>
      <c r="W581" s="56"/>
      <c r="X581" s="56"/>
      <c r="Y581" s="771"/>
      <c r="Z581" s="771"/>
      <c r="AB581" s="119"/>
      <c r="AD581" s="20"/>
      <c r="AE581" s="245"/>
      <c r="AH581" s="119"/>
      <c r="AI581" s="13"/>
      <c r="AJ581" s="13"/>
      <c r="AK581" s="13"/>
      <c r="AL581" s="13"/>
      <c r="AM581" s="13"/>
      <c r="AN581" s="13"/>
      <c r="AO581" s="13"/>
      <c r="AP581" s="13"/>
      <c r="AQ581" s="13"/>
      <c r="AR581" s="13"/>
      <c r="AS581" s="13"/>
      <c r="AT581" s="13"/>
      <c r="AU581" s="13"/>
      <c r="AV581" s="13"/>
      <c r="AW581" s="13"/>
      <c r="AX581" s="13"/>
      <c r="AY581" s="13"/>
      <c r="AZ581" s="13"/>
    </row>
    <row r="582" spans="1:52" x14ac:dyDescent="0.2">
      <c r="A582" s="13"/>
      <c r="B582" s="401"/>
      <c r="C582" s="20"/>
      <c r="D582" s="243"/>
      <c r="E582" s="401"/>
      <c r="F582" s="401"/>
      <c r="G582" s="401"/>
      <c r="H582" s="298"/>
      <c r="I582" s="298"/>
      <c r="N582" s="20"/>
      <c r="P582" s="56"/>
      <c r="Q582" s="56"/>
      <c r="R582" s="56"/>
      <c r="V582" s="56"/>
      <c r="W582" s="56"/>
      <c r="X582" s="56"/>
      <c r="Y582" s="771"/>
      <c r="Z582" s="771"/>
      <c r="AB582" s="119"/>
      <c r="AD582" s="20"/>
      <c r="AE582" s="245"/>
      <c r="AH582" s="119"/>
      <c r="AI582" s="13"/>
      <c r="AJ582" s="13"/>
      <c r="AK582" s="13"/>
      <c r="AL582" s="13"/>
      <c r="AM582" s="13"/>
      <c r="AN582" s="13"/>
      <c r="AO582" s="13"/>
      <c r="AP582" s="13"/>
      <c r="AQ582" s="13"/>
      <c r="AR582" s="13"/>
      <c r="AS582" s="13"/>
      <c r="AT582" s="13"/>
      <c r="AU582" s="13"/>
      <c r="AV582" s="13"/>
      <c r="AW582" s="13"/>
      <c r="AX582" s="13"/>
      <c r="AY582" s="13"/>
      <c r="AZ582" s="13"/>
    </row>
    <row r="583" spans="1:52" x14ac:dyDescent="0.2">
      <c r="A583" s="13"/>
      <c r="B583" s="401"/>
      <c r="C583" s="20"/>
      <c r="D583" s="243"/>
      <c r="E583" s="401"/>
      <c r="F583" s="401"/>
      <c r="G583" s="401"/>
      <c r="H583" s="298"/>
      <c r="I583" s="298"/>
      <c r="N583" s="20"/>
      <c r="P583" s="56"/>
      <c r="Q583" s="56"/>
      <c r="R583" s="56"/>
      <c r="V583" s="56"/>
      <c r="W583" s="56"/>
      <c r="X583" s="56"/>
      <c r="Y583" s="771"/>
      <c r="Z583" s="771"/>
      <c r="AB583" s="119"/>
      <c r="AD583" s="20"/>
      <c r="AE583" s="245"/>
      <c r="AH583" s="119"/>
      <c r="AI583" s="13"/>
      <c r="AJ583" s="13"/>
      <c r="AK583" s="13"/>
      <c r="AL583" s="13"/>
      <c r="AM583" s="13"/>
      <c r="AN583" s="13"/>
      <c r="AO583" s="13"/>
      <c r="AP583" s="13"/>
      <c r="AQ583" s="13"/>
      <c r="AR583" s="13"/>
      <c r="AS583" s="13"/>
      <c r="AT583" s="13"/>
      <c r="AU583" s="13"/>
      <c r="AV583" s="13"/>
      <c r="AW583" s="13"/>
      <c r="AX583" s="13"/>
      <c r="AY583" s="13"/>
      <c r="AZ583" s="13"/>
    </row>
    <row r="584" spans="1:52" x14ac:dyDescent="0.2">
      <c r="A584" s="13"/>
      <c r="B584" s="401"/>
      <c r="C584" s="20"/>
      <c r="D584" s="243"/>
      <c r="E584" s="401"/>
      <c r="F584" s="401"/>
      <c r="G584" s="401"/>
      <c r="H584" s="298"/>
      <c r="I584" s="298"/>
      <c r="N584" s="20"/>
      <c r="P584" s="56"/>
      <c r="Q584" s="56"/>
      <c r="R584" s="56"/>
      <c r="V584" s="56"/>
      <c r="W584" s="56"/>
      <c r="X584" s="56"/>
      <c r="Y584" s="771"/>
      <c r="Z584" s="771"/>
      <c r="AB584" s="119"/>
      <c r="AD584" s="20"/>
      <c r="AE584" s="245"/>
      <c r="AH584" s="119"/>
      <c r="AI584" s="13"/>
      <c r="AJ584" s="13"/>
      <c r="AK584" s="13"/>
      <c r="AL584" s="13"/>
      <c r="AM584" s="13"/>
      <c r="AN584" s="13"/>
      <c r="AO584" s="13"/>
      <c r="AP584" s="13"/>
      <c r="AQ584" s="13"/>
      <c r="AR584" s="13"/>
      <c r="AS584" s="13"/>
      <c r="AT584" s="13"/>
      <c r="AU584" s="13"/>
      <c r="AV584" s="13"/>
      <c r="AW584" s="13"/>
      <c r="AX584" s="13"/>
      <c r="AY584" s="13"/>
      <c r="AZ584" s="13"/>
    </row>
    <row r="585" spans="1:52" x14ac:dyDescent="0.2">
      <c r="A585" s="13"/>
      <c r="B585" s="401"/>
      <c r="C585" s="20"/>
      <c r="D585" s="243"/>
      <c r="E585" s="401"/>
      <c r="F585" s="401"/>
      <c r="G585" s="401"/>
      <c r="H585" s="298"/>
      <c r="I585" s="298"/>
      <c r="N585" s="20"/>
      <c r="P585" s="56"/>
      <c r="Q585" s="56"/>
      <c r="R585" s="56"/>
      <c r="V585" s="56"/>
      <c r="W585" s="56"/>
      <c r="X585" s="56"/>
      <c r="Y585" s="771"/>
      <c r="Z585" s="771"/>
      <c r="AB585" s="119"/>
      <c r="AD585" s="20"/>
      <c r="AE585" s="245"/>
      <c r="AH585" s="119"/>
      <c r="AI585" s="13"/>
      <c r="AJ585" s="13"/>
      <c r="AK585" s="13"/>
      <c r="AL585" s="13"/>
      <c r="AM585" s="13"/>
      <c r="AN585" s="13"/>
      <c r="AO585" s="13"/>
      <c r="AP585" s="13"/>
      <c r="AQ585" s="13"/>
      <c r="AR585" s="13"/>
      <c r="AS585" s="13"/>
      <c r="AT585" s="13"/>
      <c r="AU585" s="13"/>
      <c r="AV585" s="13"/>
      <c r="AW585" s="13"/>
      <c r="AX585" s="13"/>
      <c r="AY585" s="13"/>
      <c r="AZ585" s="13"/>
    </row>
    <row r="586" spans="1:52" x14ac:dyDescent="0.2">
      <c r="A586" s="13"/>
      <c r="B586" s="401"/>
      <c r="C586" s="20"/>
      <c r="D586" s="243"/>
      <c r="E586" s="401"/>
      <c r="F586" s="401"/>
      <c r="G586" s="401"/>
      <c r="H586" s="298"/>
      <c r="I586" s="298"/>
      <c r="N586" s="20"/>
      <c r="P586" s="56"/>
      <c r="Q586" s="56"/>
      <c r="R586" s="56"/>
      <c r="V586" s="56"/>
      <c r="W586" s="56"/>
      <c r="X586" s="56"/>
      <c r="Y586" s="771"/>
      <c r="Z586" s="771"/>
      <c r="AB586" s="119"/>
      <c r="AD586" s="20"/>
      <c r="AE586" s="245"/>
      <c r="AH586" s="119"/>
      <c r="AI586" s="13"/>
      <c r="AJ586" s="13"/>
      <c r="AK586" s="13"/>
      <c r="AL586" s="13"/>
      <c r="AM586" s="13"/>
      <c r="AN586" s="13"/>
      <c r="AO586" s="13"/>
      <c r="AP586" s="13"/>
      <c r="AQ586" s="13"/>
      <c r="AR586" s="13"/>
      <c r="AS586" s="13"/>
      <c r="AT586" s="13"/>
      <c r="AU586" s="13"/>
      <c r="AV586" s="13"/>
      <c r="AW586" s="13"/>
      <c r="AX586" s="13"/>
      <c r="AY586" s="13"/>
      <c r="AZ586" s="13"/>
    </row>
    <row r="587" spans="1:52" x14ac:dyDescent="0.2">
      <c r="A587" s="13"/>
      <c r="B587" s="401"/>
      <c r="C587" s="20"/>
      <c r="D587" s="243"/>
      <c r="E587" s="401"/>
      <c r="F587" s="401"/>
      <c r="G587" s="401"/>
      <c r="H587" s="298"/>
      <c r="I587" s="298"/>
      <c r="N587" s="20"/>
      <c r="P587" s="56"/>
      <c r="Q587" s="56"/>
      <c r="R587" s="56"/>
      <c r="V587" s="56"/>
      <c r="W587" s="56"/>
      <c r="X587" s="56"/>
      <c r="Y587" s="771"/>
      <c r="Z587" s="771"/>
      <c r="AB587" s="119"/>
      <c r="AD587" s="20"/>
      <c r="AE587" s="245"/>
      <c r="AH587" s="119"/>
      <c r="AI587" s="13"/>
      <c r="AJ587" s="13"/>
      <c r="AK587" s="13"/>
      <c r="AL587" s="13"/>
      <c r="AM587" s="13"/>
      <c r="AN587" s="13"/>
      <c r="AO587" s="13"/>
      <c r="AP587" s="13"/>
      <c r="AQ587" s="13"/>
      <c r="AR587" s="13"/>
      <c r="AS587" s="13"/>
      <c r="AT587" s="13"/>
      <c r="AU587" s="13"/>
      <c r="AV587" s="13"/>
      <c r="AW587" s="13"/>
      <c r="AX587" s="13"/>
      <c r="AY587" s="13"/>
      <c r="AZ587" s="13"/>
    </row>
    <row r="588" spans="1:52" x14ac:dyDescent="0.2">
      <c r="A588" s="13"/>
      <c r="B588" s="401"/>
      <c r="C588" s="20"/>
      <c r="D588" s="243"/>
      <c r="E588" s="401"/>
      <c r="F588" s="401"/>
      <c r="G588" s="401"/>
      <c r="H588" s="298"/>
      <c r="I588" s="298"/>
      <c r="N588" s="20"/>
      <c r="P588" s="56"/>
      <c r="Q588" s="56"/>
      <c r="R588" s="56"/>
      <c r="V588" s="56"/>
      <c r="W588" s="56"/>
      <c r="X588" s="56"/>
      <c r="Y588" s="771"/>
      <c r="Z588" s="771"/>
      <c r="AB588" s="119"/>
      <c r="AD588" s="20"/>
      <c r="AE588" s="245"/>
      <c r="AH588" s="119"/>
      <c r="AI588" s="13"/>
      <c r="AJ588" s="13"/>
      <c r="AK588" s="13"/>
      <c r="AL588" s="13"/>
      <c r="AM588" s="13"/>
      <c r="AN588" s="13"/>
      <c r="AO588" s="13"/>
      <c r="AP588" s="13"/>
      <c r="AQ588" s="13"/>
      <c r="AR588" s="13"/>
      <c r="AS588" s="13"/>
      <c r="AT588" s="13"/>
      <c r="AU588" s="13"/>
      <c r="AV588" s="13"/>
      <c r="AW588" s="13"/>
      <c r="AX588" s="13"/>
      <c r="AY588" s="13"/>
      <c r="AZ588" s="13"/>
    </row>
    <row r="589" spans="1:52" x14ac:dyDescent="0.2">
      <c r="A589" s="13"/>
      <c r="B589" s="401"/>
      <c r="C589" s="20"/>
      <c r="D589" s="243"/>
      <c r="E589" s="401"/>
      <c r="F589" s="401"/>
      <c r="G589" s="401"/>
      <c r="H589" s="298"/>
      <c r="I589" s="298"/>
      <c r="N589" s="20"/>
      <c r="P589" s="56"/>
      <c r="Q589" s="56"/>
      <c r="R589" s="56"/>
      <c r="V589" s="56"/>
      <c r="W589" s="56"/>
      <c r="X589" s="56"/>
      <c r="Y589" s="771"/>
      <c r="Z589" s="771"/>
      <c r="AB589" s="119"/>
      <c r="AD589" s="20"/>
      <c r="AE589" s="245"/>
      <c r="AH589" s="119"/>
      <c r="AI589" s="13"/>
      <c r="AJ589" s="13"/>
      <c r="AK589" s="13"/>
      <c r="AL589" s="13"/>
      <c r="AM589" s="13"/>
      <c r="AN589" s="13"/>
      <c r="AO589" s="13"/>
      <c r="AP589" s="13"/>
      <c r="AQ589" s="13"/>
      <c r="AR589" s="13"/>
      <c r="AS589" s="13"/>
      <c r="AT589" s="13"/>
      <c r="AU589" s="13"/>
      <c r="AV589" s="13"/>
      <c r="AW589" s="13"/>
      <c r="AX589" s="13"/>
      <c r="AY589" s="13"/>
      <c r="AZ589" s="13"/>
    </row>
    <row r="590" spans="1:52" x14ac:dyDescent="0.2">
      <c r="A590" s="13"/>
      <c r="B590" s="401"/>
      <c r="C590" s="20"/>
      <c r="D590" s="243"/>
      <c r="E590" s="401"/>
      <c r="F590" s="401"/>
      <c r="G590" s="401"/>
      <c r="H590" s="298"/>
      <c r="I590" s="298"/>
      <c r="N590" s="20"/>
      <c r="P590" s="56"/>
      <c r="Q590" s="56"/>
      <c r="R590" s="56"/>
      <c r="V590" s="56"/>
      <c r="W590" s="56"/>
      <c r="X590" s="56"/>
      <c r="Y590" s="771"/>
      <c r="Z590" s="771"/>
      <c r="AB590" s="119"/>
      <c r="AD590" s="20"/>
      <c r="AE590" s="245"/>
      <c r="AH590" s="119"/>
      <c r="AI590" s="13"/>
      <c r="AJ590" s="13"/>
      <c r="AK590" s="13"/>
      <c r="AL590" s="13"/>
      <c r="AM590" s="13"/>
      <c r="AN590" s="13"/>
      <c r="AO590" s="13"/>
      <c r="AP590" s="13"/>
      <c r="AQ590" s="13"/>
      <c r="AR590" s="13"/>
      <c r="AS590" s="13"/>
      <c r="AT590" s="13"/>
      <c r="AU590" s="13"/>
      <c r="AV590" s="13"/>
      <c r="AW590" s="13"/>
      <c r="AX590" s="13"/>
      <c r="AY590" s="13"/>
      <c r="AZ590" s="13"/>
    </row>
    <row r="591" spans="1:52" x14ac:dyDescent="0.2">
      <c r="A591" s="13"/>
      <c r="B591" s="401"/>
      <c r="C591" s="20"/>
      <c r="D591" s="243"/>
      <c r="E591" s="401"/>
      <c r="F591" s="401"/>
      <c r="G591" s="401"/>
      <c r="H591" s="298"/>
      <c r="I591" s="298"/>
      <c r="N591" s="20"/>
      <c r="P591" s="56"/>
      <c r="Q591" s="56"/>
      <c r="R591" s="56"/>
      <c r="V591" s="56"/>
      <c r="W591" s="56"/>
      <c r="X591" s="56"/>
      <c r="Y591" s="771"/>
      <c r="Z591" s="771"/>
      <c r="AB591" s="119"/>
      <c r="AD591" s="20"/>
      <c r="AE591" s="245"/>
      <c r="AH591" s="119"/>
      <c r="AI591" s="13"/>
      <c r="AJ591" s="13"/>
      <c r="AK591" s="13"/>
      <c r="AL591" s="13"/>
      <c r="AM591" s="13"/>
      <c r="AN591" s="13"/>
      <c r="AO591" s="13"/>
      <c r="AP591" s="13"/>
      <c r="AQ591" s="13"/>
      <c r="AR591" s="13"/>
      <c r="AS591" s="13"/>
      <c r="AT591" s="13"/>
      <c r="AU591" s="13"/>
      <c r="AV591" s="13"/>
      <c r="AW591" s="13"/>
      <c r="AX591" s="13"/>
      <c r="AY591" s="13"/>
      <c r="AZ591" s="13"/>
    </row>
    <row r="592" spans="1:52" x14ac:dyDescent="0.2">
      <c r="A592" s="13"/>
      <c r="B592" s="401"/>
      <c r="C592" s="20"/>
      <c r="D592" s="243"/>
      <c r="E592" s="401"/>
      <c r="F592" s="401"/>
      <c r="G592" s="401"/>
      <c r="H592" s="298"/>
      <c r="I592" s="298"/>
      <c r="N592" s="20"/>
      <c r="P592" s="56"/>
      <c r="Q592" s="56"/>
      <c r="R592" s="56"/>
      <c r="V592" s="56"/>
      <c r="W592" s="56"/>
      <c r="X592" s="56"/>
      <c r="Y592" s="771"/>
      <c r="Z592" s="771"/>
      <c r="AB592" s="119"/>
      <c r="AD592" s="20"/>
      <c r="AE592" s="245"/>
      <c r="AH592" s="119"/>
      <c r="AI592" s="13"/>
      <c r="AJ592" s="13"/>
      <c r="AK592" s="13"/>
      <c r="AL592" s="13"/>
      <c r="AM592" s="13"/>
      <c r="AN592" s="13"/>
      <c r="AO592" s="13"/>
      <c r="AP592" s="13"/>
      <c r="AQ592" s="13"/>
      <c r="AR592" s="13"/>
      <c r="AS592" s="13"/>
      <c r="AT592" s="13"/>
      <c r="AU592" s="13"/>
      <c r="AV592" s="13"/>
      <c r="AW592" s="13"/>
      <c r="AX592" s="13"/>
      <c r="AY592" s="13"/>
      <c r="AZ592" s="13"/>
    </row>
    <row r="593" spans="1:52" x14ac:dyDescent="0.2">
      <c r="A593" s="13"/>
      <c r="B593" s="401"/>
      <c r="C593" s="20"/>
      <c r="D593" s="243"/>
      <c r="E593" s="401"/>
      <c r="F593" s="401"/>
      <c r="G593" s="401"/>
      <c r="H593" s="298"/>
      <c r="I593" s="298"/>
      <c r="N593" s="20"/>
      <c r="P593" s="56"/>
      <c r="Q593" s="56"/>
      <c r="R593" s="56"/>
      <c r="V593" s="56"/>
      <c r="W593" s="56"/>
      <c r="X593" s="56"/>
      <c r="Y593" s="771"/>
      <c r="Z593" s="771"/>
      <c r="AB593" s="119"/>
      <c r="AD593" s="20"/>
      <c r="AE593" s="245"/>
      <c r="AH593" s="119"/>
      <c r="AI593" s="13"/>
      <c r="AJ593" s="13"/>
      <c r="AK593" s="13"/>
      <c r="AL593" s="13"/>
      <c r="AM593" s="13"/>
      <c r="AN593" s="13"/>
      <c r="AO593" s="13"/>
      <c r="AP593" s="13"/>
      <c r="AQ593" s="13"/>
      <c r="AR593" s="13"/>
      <c r="AS593" s="13"/>
      <c r="AT593" s="13"/>
      <c r="AU593" s="13"/>
      <c r="AV593" s="13"/>
      <c r="AW593" s="13"/>
      <c r="AX593" s="13"/>
      <c r="AY593" s="13"/>
      <c r="AZ593" s="13"/>
    </row>
    <row r="594" spans="1:52" x14ac:dyDescent="0.2">
      <c r="A594" s="13"/>
      <c r="B594" s="401"/>
      <c r="C594" s="20"/>
      <c r="D594" s="243"/>
      <c r="E594" s="401"/>
      <c r="F594" s="401"/>
      <c r="G594" s="401"/>
      <c r="H594" s="298"/>
      <c r="I594" s="298"/>
      <c r="N594" s="20"/>
      <c r="P594" s="56"/>
      <c r="Q594" s="56"/>
      <c r="R594" s="56"/>
      <c r="V594" s="56"/>
      <c r="W594" s="56"/>
      <c r="X594" s="56"/>
      <c r="Y594" s="771"/>
      <c r="Z594" s="771"/>
      <c r="AB594" s="119"/>
      <c r="AD594" s="20"/>
      <c r="AE594" s="245"/>
      <c r="AH594" s="119"/>
      <c r="AI594" s="13"/>
      <c r="AJ594" s="13"/>
      <c r="AK594" s="13"/>
      <c r="AL594" s="13"/>
      <c r="AM594" s="13"/>
      <c r="AN594" s="13"/>
      <c r="AO594" s="13"/>
      <c r="AP594" s="13"/>
      <c r="AQ594" s="13"/>
      <c r="AR594" s="13"/>
      <c r="AS594" s="13"/>
      <c r="AT594" s="13"/>
      <c r="AU594" s="13"/>
      <c r="AV594" s="13"/>
      <c r="AW594" s="13"/>
      <c r="AX594" s="13"/>
      <c r="AY594" s="13"/>
      <c r="AZ594" s="13"/>
    </row>
    <row r="595" spans="1:52" x14ac:dyDescent="0.2">
      <c r="A595" s="13"/>
      <c r="B595" s="401"/>
      <c r="C595" s="20"/>
      <c r="D595" s="243"/>
      <c r="E595" s="401"/>
      <c r="F595" s="401"/>
      <c r="G595" s="401"/>
      <c r="H595" s="298"/>
      <c r="I595" s="298"/>
      <c r="N595" s="20"/>
      <c r="P595" s="56"/>
      <c r="Q595" s="56"/>
      <c r="R595" s="56"/>
      <c r="V595" s="56"/>
      <c r="W595" s="56"/>
      <c r="X595" s="56"/>
      <c r="Y595" s="771"/>
      <c r="Z595" s="771"/>
      <c r="AB595" s="119"/>
      <c r="AD595" s="20"/>
      <c r="AE595" s="245"/>
      <c r="AH595" s="119"/>
      <c r="AI595" s="13"/>
      <c r="AJ595" s="13"/>
      <c r="AK595" s="13"/>
      <c r="AL595" s="13"/>
      <c r="AM595" s="13"/>
      <c r="AN595" s="13"/>
      <c r="AO595" s="13"/>
      <c r="AP595" s="13"/>
      <c r="AQ595" s="13"/>
      <c r="AR595" s="13"/>
      <c r="AS595" s="13"/>
      <c r="AT595" s="13"/>
      <c r="AU595" s="13"/>
      <c r="AV595" s="13"/>
      <c r="AW595" s="13"/>
      <c r="AX595" s="13"/>
      <c r="AY595" s="13"/>
      <c r="AZ595" s="13"/>
    </row>
    <row r="596" spans="1:52" x14ac:dyDescent="0.2">
      <c r="A596" s="13"/>
      <c r="B596" s="401"/>
      <c r="C596" s="20"/>
      <c r="D596" s="243"/>
      <c r="E596" s="401"/>
      <c r="F596" s="401"/>
      <c r="G596" s="401"/>
      <c r="H596" s="298"/>
      <c r="I596" s="298"/>
      <c r="N596" s="20"/>
      <c r="P596" s="56"/>
      <c r="Q596" s="56"/>
      <c r="R596" s="56"/>
      <c r="V596" s="56"/>
      <c r="W596" s="56"/>
      <c r="X596" s="56"/>
      <c r="Y596" s="771"/>
      <c r="Z596" s="771"/>
      <c r="AB596" s="119"/>
      <c r="AD596" s="20"/>
      <c r="AE596" s="245"/>
      <c r="AH596" s="119"/>
      <c r="AI596" s="13"/>
      <c r="AJ596" s="13"/>
      <c r="AK596" s="13"/>
      <c r="AL596" s="13"/>
      <c r="AM596" s="13"/>
      <c r="AN596" s="13"/>
      <c r="AO596" s="13"/>
      <c r="AP596" s="13"/>
      <c r="AQ596" s="13"/>
      <c r="AR596" s="13"/>
      <c r="AS596" s="13"/>
      <c r="AT596" s="13"/>
      <c r="AU596" s="13"/>
      <c r="AV596" s="13"/>
      <c r="AW596" s="13"/>
      <c r="AX596" s="13"/>
      <c r="AY596" s="13"/>
      <c r="AZ596" s="13"/>
    </row>
    <row r="597" spans="1:52" x14ac:dyDescent="0.2">
      <c r="A597" s="13"/>
      <c r="B597" s="401"/>
      <c r="C597" s="20"/>
      <c r="D597" s="243"/>
      <c r="E597" s="401"/>
      <c r="F597" s="401"/>
      <c r="G597" s="401"/>
      <c r="H597" s="298"/>
      <c r="I597" s="298"/>
      <c r="N597" s="20"/>
      <c r="P597" s="56"/>
      <c r="Q597" s="56"/>
      <c r="R597" s="56"/>
      <c r="V597" s="56"/>
      <c r="W597" s="56"/>
      <c r="X597" s="56"/>
      <c r="Y597" s="771"/>
      <c r="Z597" s="771"/>
      <c r="AB597" s="119"/>
      <c r="AD597" s="20"/>
      <c r="AE597" s="245"/>
      <c r="AH597" s="119"/>
      <c r="AI597" s="13"/>
      <c r="AJ597" s="13"/>
      <c r="AK597" s="13"/>
      <c r="AL597" s="13"/>
      <c r="AM597" s="13"/>
      <c r="AN597" s="13"/>
      <c r="AO597" s="13"/>
      <c r="AP597" s="13"/>
      <c r="AQ597" s="13"/>
      <c r="AR597" s="13"/>
      <c r="AS597" s="13"/>
      <c r="AT597" s="13"/>
      <c r="AU597" s="13"/>
      <c r="AV597" s="13"/>
      <c r="AW597" s="13"/>
      <c r="AX597" s="13"/>
      <c r="AY597" s="13"/>
      <c r="AZ597" s="13"/>
    </row>
    <row r="598" spans="1:52" x14ac:dyDescent="0.2">
      <c r="A598" s="13"/>
      <c r="B598" s="401"/>
      <c r="C598" s="20"/>
      <c r="D598" s="243"/>
      <c r="E598" s="401"/>
      <c r="F598" s="401"/>
      <c r="G598" s="401"/>
      <c r="H598" s="298"/>
      <c r="I598" s="298"/>
      <c r="N598" s="20"/>
      <c r="P598" s="56"/>
      <c r="Q598" s="56"/>
      <c r="R598" s="56"/>
      <c r="V598" s="56"/>
      <c r="W598" s="56"/>
      <c r="X598" s="56"/>
      <c r="Y598" s="771"/>
      <c r="Z598" s="771"/>
      <c r="AB598" s="119"/>
      <c r="AD598" s="20"/>
      <c r="AE598" s="245"/>
      <c r="AH598" s="119"/>
      <c r="AI598" s="13"/>
      <c r="AJ598" s="13"/>
      <c r="AK598" s="13"/>
      <c r="AL598" s="13"/>
      <c r="AM598" s="13"/>
      <c r="AN598" s="13"/>
      <c r="AO598" s="13"/>
      <c r="AP598" s="13"/>
      <c r="AQ598" s="13"/>
      <c r="AR598" s="13"/>
      <c r="AS598" s="13"/>
      <c r="AT598" s="13"/>
      <c r="AU598" s="13"/>
      <c r="AV598" s="13"/>
      <c r="AW598" s="13"/>
      <c r="AX598" s="13"/>
      <c r="AY598" s="13"/>
      <c r="AZ598" s="13"/>
    </row>
    <row r="599" spans="1:52" x14ac:dyDescent="0.2">
      <c r="A599" s="13"/>
      <c r="B599" s="401"/>
      <c r="C599" s="20"/>
      <c r="D599" s="243"/>
      <c r="E599" s="401"/>
      <c r="F599" s="401"/>
      <c r="G599" s="401"/>
      <c r="H599" s="298"/>
      <c r="I599" s="298"/>
      <c r="N599" s="20"/>
      <c r="P599" s="56"/>
      <c r="Q599" s="56"/>
      <c r="R599" s="56"/>
      <c r="V599" s="56"/>
      <c r="W599" s="56"/>
      <c r="X599" s="56"/>
      <c r="Y599" s="771"/>
      <c r="Z599" s="771"/>
      <c r="AB599" s="119"/>
      <c r="AD599" s="20"/>
      <c r="AE599" s="245"/>
      <c r="AH599" s="119"/>
      <c r="AI599" s="13"/>
      <c r="AJ599" s="13"/>
      <c r="AK599" s="13"/>
      <c r="AL599" s="13"/>
      <c r="AM599" s="13"/>
      <c r="AN599" s="13"/>
      <c r="AO599" s="13"/>
      <c r="AP599" s="13"/>
      <c r="AQ599" s="13"/>
      <c r="AR599" s="13"/>
      <c r="AS599" s="13"/>
      <c r="AT599" s="13"/>
      <c r="AU599" s="13"/>
      <c r="AV599" s="13"/>
      <c r="AW599" s="13"/>
      <c r="AX599" s="13"/>
      <c r="AY599" s="13"/>
      <c r="AZ599" s="13"/>
    </row>
    <row r="600" spans="1:52" x14ac:dyDescent="0.2">
      <c r="A600" s="13"/>
      <c r="B600" s="401"/>
      <c r="C600" s="20"/>
      <c r="D600" s="243"/>
      <c r="E600" s="401"/>
      <c r="F600" s="401"/>
      <c r="G600" s="401"/>
      <c r="H600" s="298"/>
      <c r="I600" s="298"/>
      <c r="N600" s="20"/>
      <c r="P600" s="56"/>
      <c r="Q600" s="56"/>
      <c r="R600" s="56"/>
      <c r="V600" s="56"/>
      <c r="W600" s="56"/>
      <c r="X600" s="56"/>
      <c r="Y600" s="771"/>
      <c r="Z600" s="771"/>
      <c r="AB600" s="119"/>
      <c r="AD600" s="20"/>
      <c r="AE600" s="245"/>
      <c r="AH600" s="119"/>
      <c r="AI600" s="13"/>
      <c r="AJ600" s="13"/>
      <c r="AK600" s="13"/>
      <c r="AL600" s="13"/>
      <c r="AM600" s="13"/>
      <c r="AN600" s="13"/>
      <c r="AO600" s="13"/>
      <c r="AP600" s="13"/>
      <c r="AQ600" s="13"/>
      <c r="AR600" s="13"/>
      <c r="AS600" s="13"/>
      <c r="AT600" s="13"/>
      <c r="AU600" s="13"/>
      <c r="AV600" s="13"/>
      <c r="AW600" s="13"/>
      <c r="AX600" s="13"/>
      <c r="AY600" s="13"/>
      <c r="AZ600" s="13"/>
    </row>
    <row r="601" spans="1:52" x14ac:dyDescent="0.2">
      <c r="A601" s="13"/>
      <c r="B601" s="401"/>
      <c r="C601" s="20"/>
      <c r="D601" s="243"/>
      <c r="E601" s="401"/>
      <c r="F601" s="401"/>
      <c r="G601" s="401"/>
      <c r="H601" s="298"/>
      <c r="I601" s="298"/>
      <c r="N601" s="20"/>
      <c r="P601" s="56"/>
      <c r="Q601" s="56"/>
      <c r="R601" s="56"/>
      <c r="V601" s="56"/>
      <c r="W601" s="56"/>
      <c r="X601" s="56"/>
      <c r="Y601" s="771"/>
      <c r="Z601" s="771"/>
      <c r="AB601" s="119"/>
      <c r="AD601" s="20"/>
      <c r="AE601" s="245"/>
      <c r="AH601" s="119"/>
      <c r="AI601" s="13"/>
      <c r="AJ601" s="13"/>
      <c r="AK601" s="13"/>
      <c r="AL601" s="13"/>
      <c r="AM601" s="13"/>
      <c r="AN601" s="13"/>
      <c r="AO601" s="13"/>
      <c r="AP601" s="13"/>
      <c r="AQ601" s="13"/>
      <c r="AR601" s="13"/>
      <c r="AS601" s="13"/>
      <c r="AT601" s="13"/>
      <c r="AU601" s="13"/>
      <c r="AV601" s="13"/>
      <c r="AW601" s="13"/>
      <c r="AX601" s="13"/>
      <c r="AY601" s="13"/>
      <c r="AZ601" s="13"/>
    </row>
    <row r="602" spans="1:52" x14ac:dyDescent="0.2">
      <c r="A602" s="13"/>
      <c r="B602" s="401"/>
      <c r="C602" s="20"/>
      <c r="D602" s="243"/>
      <c r="E602" s="401"/>
      <c r="F602" s="401"/>
      <c r="G602" s="401"/>
      <c r="H602" s="298"/>
      <c r="I602" s="298"/>
      <c r="N602" s="20"/>
      <c r="P602" s="56"/>
      <c r="Q602" s="56"/>
      <c r="R602" s="56"/>
      <c r="V602" s="56"/>
      <c r="W602" s="56"/>
      <c r="X602" s="56"/>
      <c r="Y602" s="771"/>
      <c r="Z602" s="771"/>
      <c r="AB602" s="119"/>
      <c r="AD602" s="20"/>
      <c r="AE602" s="245"/>
      <c r="AH602" s="119"/>
      <c r="AI602" s="13"/>
      <c r="AJ602" s="13"/>
      <c r="AK602" s="13"/>
      <c r="AL602" s="13"/>
      <c r="AM602" s="13"/>
      <c r="AN602" s="13"/>
      <c r="AO602" s="13"/>
      <c r="AP602" s="13"/>
      <c r="AQ602" s="13"/>
      <c r="AR602" s="13"/>
      <c r="AS602" s="13"/>
      <c r="AT602" s="13"/>
      <c r="AU602" s="13"/>
      <c r="AV602" s="13"/>
      <c r="AW602" s="13"/>
      <c r="AX602" s="13"/>
      <c r="AY602" s="13"/>
      <c r="AZ602" s="13"/>
    </row>
    <row r="603" spans="1:52" x14ac:dyDescent="0.2">
      <c r="A603" s="13"/>
      <c r="B603" s="401"/>
      <c r="C603" s="20"/>
      <c r="D603" s="243"/>
      <c r="E603" s="401"/>
      <c r="F603" s="401"/>
      <c r="G603" s="401"/>
      <c r="H603" s="298"/>
      <c r="I603" s="298"/>
      <c r="N603" s="20"/>
      <c r="P603" s="56"/>
      <c r="Q603" s="56"/>
      <c r="R603" s="56"/>
      <c r="V603" s="56"/>
      <c r="W603" s="56"/>
      <c r="X603" s="56"/>
      <c r="Y603" s="771"/>
      <c r="Z603" s="771"/>
      <c r="AB603" s="119"/>
      <c r="AD603" s="20"/>
      <c r="AE603" s="245"/>
      <c r="AH603" s="119"/>
      <c r="AI603" s="13"/>
      <c r="AJ603" s="13"/>
      <c r="AK603" s="13"/>
      <c r="AL603" s="13"/>
      <c r="AM603" s="13"/>
      <c r="AN603" s="13"/>
      <c r="AO603" s="13"/>
      <c r="AP603" s="13"/>
      <c r="AQ603" s="13"/>
      <c r="AR603" s="13"/>
      <c r="AS603" s="13"/>
      <c r="AT603" s="13"/>
      <c r="AU603" s="13"/>
      <c r="AV603" s="13"/>
      <c r="AW603" s="13"/>
      <c r="AX603" s="13"/>
      <c r="AY603" s="13"/>
      <c r="AZ603" s="13"/>
    </row>
    <row r="604" spans="1:52" x14ac:dyDescent="0.2">
      <c r="A604" s="13"/>
      <c r="B604" s="401"/>
      <c r="C604" s="20"/>
      <c r="D604" s="243"/>
      <c r="E604" s="401"/>
      <c r="F604" s="401"/>
      <c r="G604" s="401"/>
      <c r="H604" s="298"/>
      <c r="I604" s="298"/>
      <c r="N604" s="20"/>
      <c r="P604" s="56"/>
      <c r="Q604" s="56"/>
      <c r="R604" s="56"/>
      <c r="V604" s="56"/>
      <c r="W604" s="56"/>
      <c r="X604" s="56"/>
      <c r="Y604" s="771"/>
      <c r="Z604" s="771"/>
      <c r="AB604" s="119"/>
      <c r="AD604" s="20"/>
      <c r="AE604" s="245"/>
      <c r="AH604" s="119"/>
      <c r="AI604" s="13"/>
      <c r="AJ604" s="13"/>
      <c r="AK604" s="13"/>
      <c r="AL604" s="13"/>
      <c r="AM604" s="13"/>
      <c r="AN604" s="13"/>
      <c r="AO604" s="13"/>
      <c r="AP604" s="13"/>
      <c r="AQ604" s="13"/>
      <c r="AR604" s="13"/>
      <c r="AS604" s="13"/>
      <c r="AT604" s="13"/>
      <c r="AU604" s="13"/>
      <c r="AV604" s="13"/>
      <c r="AW604" s="13"/>
      <c r="AX604" s="13"/>
      <c r="AY604" s="13"/>
      <c r="AZ604" s="13"/>
    </row>
    <row r="605" spans="1:52" x14ac:dyDescent="0.2">
      <c r="A605" s="13"/>
      <c r="B605" s="401"/>
      <c r="C605" s="20"/>
      <c r="D605" s="243"/>
      <c r="E605" s="401"/>
      <c r="F605" s="401"/>
      <c r="G605" s="401"/>
      <c r="H605" s="298"/>
      <c r="I605" s="298"/>
      <c r="N605" s="20"/>
      <c r="P605" s="56"/>
      <c r="Q605" s="56"/>
      <c r="R605" s="56"/>
      <c r="V605" s="56"/>
      <c r="W605" s="56"/>
      <c r="X605" s="56"/>
      <c r="Y605" s="771"/>
      <c r="Z605" s="771"/>
      <c r="AB605" s="119"/>
      <c r="AD605" s="20"/>
      <c r="AE605" s="245"/>
      <c r="AH605" s="119"/>
      <c r="AI605" s="13"/>
      <c r="AJ605" s="13"/>
      <c r="AK605" s="13"/>
      <c r="AL605" s="13"/>
      <c r="AM605" s="13"/>
      <c r="AN605" s="13"/>
      <c r="AO605" s="13"/>
      <c r="AP605" s="13"/>
      <c r="AQ605" s="13"/>
      <c r="AR605" s="13"/>
      <c r="AS605" s="13"/>
      <c r="AT605" s="13"/>
      <c r="AU605" s="13"/>
      <c r="AV605" s="13"/>
      <c r="AW605" s="13"/>
      <c r="AX605" s="13"/>
      <c r="AY605" s="13"/>
      <c r="AZ605" s="13"/>
    </row>
    <row r="606" spans="1:52" x14ac:dyDescent="0.2">
      <c r="A606" s="13"/>
      <c r="B606" s="401"/>
      <c r="C606" s="20"/>
      <c r="D606" s="243"/>
      <c r="E606" s="401"/>
      <c r="F606" s="401"/>
      <c r="G606" s="401"/>
      <c r="H606" s="298"/>
      <c r="I606" s="298"/>
      <c r="N606" s="20"/>
      <c r="P606" s="56"/>
      <c r="Q606" s="56"/>
      <c r="R606" s="56"/>
      <c r="V606" s="56"/>
      <c r="W606" s="56"/>
      <c r="X606" s="56"/>
      <c r="Y606" s="771"/>
      <c r="Z606" s="771"/>
      <c r="AB606" s="119"/>
      <c r="AD606" s="20"/>
      <c r="AE606" s="245"/>
      <c r="AH606" s="119"/>
      <c r="AI606" s="13"/>
      <c r="AJ606" s="13"/>
      <c r="AK606" s="13"/>
      <c r="AL606" s="13"/>
      <c r="AM606" s="13"/>
      <c r="AN606" s="13"/>
      <c r="AO606" s="13"/>
      <c r="AP606" s="13"/>
      <c r="AQ606" s="13"/>
      <c r="AR606" s="13"/>
      <c r="AS606" s="13"/>
      <c r="AT606" s="13"/>
      <c r="AU606" s="13"/>
      <c r="AV606" s="13"/>
      <c r="AW606" s="13"/>
      <c r="AX606" s="13"/>
      <c r="AY606" s="13"/>
      <c r="AZ606" s="13"/>
    </row>
    <row r="607" spans="1:52" x14ac:dyDescent="0.2">
      <c r="A607" s="13"/>
      <c r="B607" s="401"/>
      <c r="C607" s="20"/>
      <c r="D607" s="243"/>
      <c r="E607" s="401"/>
      <c r="F607" s="401"/>
      <c r="G607" s="401"/>
      <c r="H607" s="298"/>
      <c r="I607" s="298"/>
      <c r="N607" s="20"/>
      <c r="P607" s="56"/>
      <c r="Q607" s="56"/>
      <c r="R607" s="56"/>
      <c r="V607" s="56"/>
      <c r="W607" s="56"/>
      <c r="X607" s="56"/>
      <c r="Y607" s="771"/>
      <c r="Z607" s="771"/>
      <c r="AB607" s="119"/>
      <c r="AD607" s="20"/>
      <c r="AE607" s="245"/>
      <c r="AH607" s="119"/>
      <c r="AI607" s="13"/>
      <c r="AJ607" s="13"/>
      <c r="AK607" s="13"/>
      <c r="AL607" s="13"/>
      <c r="AM607" s="13"/>
      <c r="AN607" s="13"/>
      <c r="AO607" s="13"/>
      <c r="AP607" s="13"/>
      <c r="AQ607" s="13"/>
      <c r="AR607" s="13"/>
      <c r="AS607" s="13"/>
      <c r="AT607" s="13"/>
      <c r="AU607" s="13"/>
      <c r="AV607" s="13"/>
      <c r="AW607" s="13"/>
      <c r="AX607" s="13"/>
      <c r="AY607" s="13"/>
      <c r="AZ607" s="13"/>
    </row>
    <row r="608" spans="1:52" x14ac:dyDescent="0.2">
      <c r="A608" s="13"/>
      <c r="B608" s="401"/>
      <c r="C608" s="20"/>
      <c r="D608" s="243"/>
      <c r="E608" s="401"/>
      <c r="F608" s="401"/>
      <c r="G608" s="401"/>
      <c r="H608" s="298"/>
      <c r="I608" s="298"/>
      <c r="N608" s="20"/>
      <c r="P608" s="56"/>
      <c r="Q608" s="56"/>
      <c r="R608" s="56"/>
      <c r="V608" s="56"/>
      <c r="W608" s="56"/>
      <c r="X608" s="56"/>
      <c r="Y608" s="771"/>
      <c r="Z608" s="771"/>
      <c r="AB608" s="119"/>
      <c r="AD608" s="20"/>
      <c r="AE608" s="245"/>
      <c r="AH608" s="119"/>
      <c r="AI608" s="13"/>
      <c r="AJ608" s="13"/>
      <c r="AK608" s="13"/>
      <c r="AL608" s="13"/>
      <c r="AM608" s="13"/>
      <c r="AN608" s="13"/>
      <c r="AO608" s="13"/>
      <c r="AP608" s="13"/>
      <c r="AQ608" s="13"/>
      <c r="AR608" s="13"/>
      <c r="AS608" s="13"/>
      <c r="AT608" s="13"/>
      <c r="AU608" s="13"/>
      <c r="AV608" s="13"/>
      <c r="AW608" s="13"/>
      <c r="AX608" s="13"/>
      <c r="AY608" s="13"/>
      <c r="AZ608" s="13"/>
    </row>
    <row r="609" spans="1:52" x14ac:dyDescent="0.2">
      <c r="A609" s="13"/>
      <c r="B609" s="401"/>
      <c r="C609" s="20"/>
      <c r="D609" s="243"/>
      <c r="E609" s="401"/>
      <c r="F609" s="401"/>
      <c r="G609" s="401"/>
      <c r="H609" s="298"/>
      <c r="I609" s="298"/>
      <c r="N609" s="20"/>
      <c r="P609" s="56"/>
      <c r="Q609" s="56"/>
      <c r="R609" s="56"/>
      <c r="V609" s="56"/>
      <c r="W609" s="56"/>
      <c r="X609" s="56"/>
      <c r="Y609" s="771"/>
      <c r="Z609" s="771"/>
      <c r="AB609" s="119"/>
      <c r="AD609" s="20"/>
      <c r="AE609" s="245"/>
      <c r="AH609" s="119"/>
      <c r="AI609" s="13"/>
      <c r="AJ609" s="13"/>
      <c r="AK609" s="13"/>
      <c r="AL609" s="13"/>
      <c r="AM609" s="13"/>
      <c r="AN609" s="13"/>
      <c r="AO609" s="13"/>
      <c r="AP609" s="13"/>
      <c r="AQ609" s="13"/>
      <c r="AR609" s="13"/>
      <c r="AS609" s="13"/>
      <c r="AT609" s="13"/>
      <c r="AU609" s="13"/>
      <c r="AV609" s="13"/>
      <c r="AW609" s="13"/>
      <c r="AX609" s="13"/>
      <c r="AY609" s="13"/>
      <c r="AZ609" s="13"/>
    </row>
    <row r="610" spans="1:52" x14ac:dyDescent="0.2">
      <c r="A610" s="13"/>
      <c r="B610" s="401"/>
      <c r="C610" s="20"/>
      <c r="D610" s="243"/>
      <c r="E610" s="401"/>
      <c r="F610" s="401"/>
      <c r="G610" s="401"/>
      <c r="H610" s="298"/>
      <c r="I610" s="298"/>
      <c r="N610" s="20"/>
      <c r="P610" s="56"/>
      <c r="Q610" s="56"/>
      <c r="R610" s="56"/>
      <c r="V610" s="56"/>
      <c r="W610" s="56"/>
      <c r="X610" s="56"/>
      <c r="Y610" s="771"/>
      <c r="Z610" s="771"/>
      <c r="AB610" s="119"/>
      <c r="AD610" s="20"/>
      <c r="AE610" s="245"/>
      <c r="AH610" s="119"/>
      <c r="AI610" s="13"/>
      <c r="AJ610" s="13"/>
      <c r="AK610" s="13"/>
      <c r="AL610" s="13"/>
      <c r="AM610" s="13"/>
      <c r="AN610" s="13"/>
      <c r="AO610" s="13"/>
      <c r="AP610" s="13"/>
      <c r="AQ610" s="13"/>
      <c r="AR610" s="13"/>
      <c r="AS610" s="13"/>
      <c r="AT610" s="13"/>
      <c r="AU610" s="13"/>
      <c r="AV610" s="13"/>
      <c r="AW610" s="13"/>
      <c r="AX610" s="13"/>
      <c r="AY610" s="13"/>
      <c r="AZ610" s="13"/>
    </row>
    <row r="611" spans="1:52" x14ac:dyDescent="0.2">
      <c r="A611" s="13"/>
      <c r="B611" s="401"/>
      <c r="C611" s="20"/>
      <c r="D611" s="243"/>
      <c r="E611" s="401"/>
      <c r="F611" s="401"/>
      <c r="G611" s="401"/>
      <c r="H611" s="299"/>
      <c r="I611" s="299"/>
      <c r="N611" s="20"/>
      <c r="P611" s="56"/>
      <c r="Q611" s="56"/>
      <c r="R611" s="56"/>
      <c r="V611" s="56"/>
      <c r="W611" s="56"/>
      <c r="X611" s="56"/>
      <c r="Y611" s="771"/>
      <c r="Z611" s="771"/>
      <c r="AB611" s="119"/>
      <c r="AD611" s="20"/>
      <c r="AE611" s="245"/>
      <c r="AH611" s="119"/>
      <c r="AI611" s="13"/>
      <c r="AJ611" s="13"/>
      <c r="AK611" s="13"/>
      <c r="AL611" s="13"/>
      <c r="AM611" s="13"/>
      <c r="AN611" s="13"/>
      <c r="AO611" s="13"/>
      <c r="AP611" s="13"/>
      <c r="AQ611" s="13"/>
      <c r="AR611" s="13"/>
      <c r="AS611" s="13"/>
      <c r="AT611" s="13"/>
      <c r="AU611" s="13"/>
      <c r="AV611" s="13"/>
      <c r="AW611" s="13"/>
      <c r="AX611" s="13"/>
      <c r="AY611" s="13"/>
      <c r="AZ611" s="13"/>
    </row>
    <row r="612" spans="1:52" x14ac:dyDescent="0.2">
      <c r="A612" s="13"/>
      <c r="B612" s="401"/>
      <c r="C612" s="20"/>
      <c r="D612" s="243"/>
      <c r="E612" s="401"/>
      <c r="F612" s="401"/>
      <c r="G612" s="401"/>
      <c r="H612" s="299"/>
      <c r="I612" s="299"/>
      <c r="N612" s="20"/>
      <c r="P612" s="56"/>
      <c r="Q612" s="56"/>
      <c r="R612" s="56"/>
      <c r="V612" s="56"/>
      <c r="W612" s="56"/>
      <c r="X612" s="56"/>
      <c r="Y612" s="771"/>
      <c r="Z612" s="771"/>
      <c r="AB612" s="119"/>
      <c r="AD612" s="20"/>
      <c r="AE612" s="245"/>
      <c r="AH612" s="119"/>
      <c r="AI612" s="13"/>
      <c r="AJ612" s="13"/>
      <c r="AK612" s="13"/>
      <c r="AL612" s="13"/>
      <c r="AM612" s="13"/>
      <c r="AN612" s="13"/>
      <c r="AO612" s="13"/>
      <c r="AP612" s="13"/>
      <c r="AQ612" s="13"/>
      <c r="AR612" s="13"/>
      <c r="AS612" s="13"/>
      <c r="AT612" s="13"/>
      <c r="AU612" s="13"/>
      <c r="AV612" s="13"/>
      <c r="AW612" s="13"/>
      <c r="AX612" s="13"/>
      <c r="AY612" s="13"/>
      <c r="AZ612" s="13"/>
    </row>
    <row r="613" spans="1:52" x14ac:dyDescent="0.2">
      <c r="A613" s="13"/>
      <c r="B613" s="401"/>
      <c r="C613" s="20"/>
      <c r="D613" s="243"/>
      <c r="E613" s="401"/>
      <c r="F613" s="401"/>
      <c r="G613" s="401"/>
      <c r="H613" s="299"/>
      <c r="I613" s="299"/>
      <c r="N613" s="20"/>
      <c r="P613" s="56"/>
      <c r="Q613" s="56"/>
      <c r="R613" s="56"/>
      <c r="V613" s="56"/>
      <c r="W613" s="56"/>
      <c r="X613" s="56"/>
      <c r="Y613" s="771"/>
      <c r="Z613" s="771"/>
      <c r="AB613" s="119"/>
      <c r="AD613" s="20"/>
      <c r="AE613" s="245"/>
      <c r="AH613" s="119"/>
      <c r="AI613" s="13"/>
      <c r="AJ613" s="13"/>
      <c r="AK613" s="13"/>
      <c r="AL613" s="13"/>
      <c r="AM613" s="13"/>
      <c r="AN613" s="13"/>
      <c r="AO613" s="13"/>
      <c r="AP613" s="13"/>
      <c r="AQ613" s="13"/>
      <c r="AR613" s="13"/>
      <c r="AS613" s="13"/>
      <c r="AT613" s="13"/>
      <c r="AU613" s="13"/>
      <c r="AV613" s="13"/>
      <c r="AW613" s="13"/>
      <c r="AX613" s="13"/>
      <c r="AY613" s="13"/>
      <c r="AZ613" s="13"/>
    </row>
    <row r="614" spans="1:52" x14ac:dyDescent="0.2">
      <c r="A614" s="13"/>
      <c r="B614" s="401"/>
      <c r="C614" s="20"/>
      <c r="D614" s="243"/>
      <c r="E614" s="401"/>
      <c r="F614" s="401"/>
      <c r="G614" s="401"/>
      <c r="H614" s="299"/>
      <c r="I614" s="299"/>
      <c r="N614" s="20"/>
      <c r="P614" s="56"/>
      <c r="Q614" s="56"/>
      <c r="R614" s="56"/>
      <c r="V614" s="56"/>
      <c r="W614" s="56"/>
      <c r="X614" s="56"/>
      <c r="Y614" s="771"/>
      <c r="Z614" s="771"/>
      <c r="AB614" s="119"/>
      <c r="AD614" s="20"/>
      <c r="AE614" s="245"/>
      <c r="AH614" s="119"/>
      <c r="AI614" s="13"/>
      <c r="AJ614" s="13"/>
      <c r="AK614" s="13"/>
      <c r="AL614" s="13"/>
      <c r="AM614" s="13"/>
      <c r="AN614" s="13"/>
      <c r="AO614" s="13"/>
      <c r="AP614" s="13"/>
      <c r="AQ614" s="13"/>
      <c r="AR614" s="13"/>
      <c r="AS614" s="13"/>
      <c r="AT614" s="13"/>
      <c r="AU614" s="13"/>
      <c r="AV614" s="13"/>
      <c r="AW614" s="13"/>
      <c r="AX614" s="13"/>
      <c r="AY614" s="13"/>
      <c r="AZ614" s="13"/>
    </row>
    <row r="615" spans="1:52" x14ac:dyDescent="0.2">
      <c r="A615" s="13"/>
      <c r="B615" s="401"/>
      <c r="C615" s="20"/>
      <c r="D615" s="243"/>
      <c r="E615" s="401"/>
      <c r="F615" s="401"/>
      <c r="G615" s="401"/>
      <c r="H615" s="299"/>
      <c r="I615" s="299"/>
      <c r="N615" s="20"/>
      <c r="P615" s="56"/>
      <c r="Q615" s="56"/>
      <c r="R615" s="56"/>
      <c r="V615" s="56"/>
      <c r="W615" s="56"/>
      <c r="X615" s="56"/>
      <c r="Y615" s="771"/>
      <c r="Z615" s="771"/>
      <c r="AB615" s="119"/>
      <c r="AD615" s="20"/>
      <c r="AE615" s="245"/>
      <c r="AH615" s="119"/>
      <c r="AI615" s="13"/>
      <c r="AJ615" s="13"/>
      <c r="AK615" s="13"/>
      <c r="AL615" s="13"/>
      <c r="AM615" s="13"/>
      <c r="AN615" s="13"/>
      <c r="AO615" s="13"/>
      <c r="AP615" s="13"/>
      <c r="AQ615" s="13"/>
      <c r="AR615" s="13"/>
      <c r="AS615" s="13"/>
      <c r="AT615" s="13"/>
      <c r="AU615" s="13"/>
      <c r="AV615" s="13"/>
      <c r="AW615" s="13"/>
      <c r="AX615" s="13"/>
      <c r="AY615" s="13"/>
      <c r="AZ615" s="13"/>
    </row>
    <row r="616" spans="1:52" x14ac:dyDescent="0.2">
      <c r="A616" s="13"/>
      <c r="B616" s="401"/>
      <c r="C616" s="20"/>
      <c r="D616" s="243"/>
      <c r="E616" s="401"/>
      <c r="F616" s="401"/>
      <c r="G616" s="401"/>
      <c r="H616" s="299"/>
      <c r="I616" s="299"/>
      <c r="N616" s="20"/>
      <c r="P616" s="56"/>
      <c r="Q616" s="56"/>
      <c r="R616" s="56"/>
      <c r="V616" s="56"/>
      <c r="W616" s="56"/>
      <c r="X616" s="56"/>
      <c r="Y616" s="771"/>
      <c r="Z616" s="771"/>
      <c r="AB616" s="119"/>
      <c r="AD616" s="20"/>
      <c r="AE616" s="245"/>
      <c r="AH616" s="119"/>
      <c r="AI616" s="13"/>
      <c r="AJ616" s="13"/>
      <c r="AK616" s="13"/>
      <c r="AL616" s="13"/>
      <c r="AM616" s="13"/>
      <c r="AN616" s="13"/>
      <c r="AO616" s="13"/>
      <c r="AP616" s="13"/>
      <c r="AQ616" s="13"/>
      <c r="AR616" s="13"/>
      <c r="AS616" s="13"/>
      <c r="AT616" s="13"/>
      <c r="AU616" s="13"/>
      <c r="AV616" s="13"/>
      <c r="AW616" s="13"/>
      <c r="AX616" s="13"/>
      <c r="AY616" s="13"/>
      <c r="AZ616" s="13"/>
    </row>
    <row r="617" spans="1:52" x14ac:dyDescent="0.2">
      <c r="A617" s="13"/>
      <c r="B617" s="401"/>
      <c r="C617" s="20"/>
      <c r="D617" s="243"/>
      <c r="E617" s="401"/>
      <c r="F617" s="401"/>
      <c r="G617" s="401"/>
      <c r="H617" s="299"/>
      <c r="I617" s="299"/>
      <c r="N617" s="20"/>
      <c r="P617" s="56"/>
      <c r="Q617" s="56"/>
      <c r="R617" s="56"/>
      <c r="V617" s="56"/>
      <c r="W617" s="56"/>
      <c r="X617" s="56"/>
      <c r="Y617" s="771"/>
      <c r="Z617" s="771"/>
      <c r="AB617" s="119"/>
      <c r="AD617" s="20"/>
      <c r="AE617" s="245"/>
      <c r="AH617" s="119"/>
      <c r="AI617" s="13"/>
      <c r="AJ617" s="13"/>
      <c r="AK617" s="13"/>
      <c r="AL617" s="13"/>
      <c r="AM617" s="13"/>
      <c r="AN617" s="13"/>
      <c r="AO617" s="13"/>
      <c r="AP617" s="13"/>
      <c r="AQ617" s="13"/>
      <c r="AR617" s="13"/>
      <c r="AS617" s="13"/>
      <c r="AT617" s="13"/>
      <c r="AU617" s="13"/>
      <c r="AV617" s="13"/>
      <c r="AW617" s="13"/>
      <c r="AX617" s="13"/>
      <c r="AY617" s="13"/>
      <c r="AZ617" s="13"/>
    </row>
    <row r="618" spans="1:52" x14ac:dyDescent="0.2">
      <c r="A618" s="13"/>
      <c r="B618" s="401"/>
      <c r="C618" s="20"/>
      <c r="D618" s="243"/>
      <c r="E618" s="401"/>
      <c r="F618" s="401"/>
      <c r="G618" s="401"/>
      <c r="H618" s="299"/>
      <c r="I618" s="299"/>
      <c r="N618" s="20"/>
      <c r="P618" s="56"/>
      <c r="Q618" s="56"/>
      <c r="R618" s="56"/>
      <c r="V618" s="56"/>
      <c r="W618" s="56"/>
      <c r="X618" s="56"/>
      <c r="Y618" s="771"/>
      <c r="Z618" s="771"/>
      <c r="AB618" s="119"/>
      <c r="AD618" s="20"/>
      <c r="AE618" s="245"/>
      <c r="AH618" s="119"/>
      <c r="AI618" s="13"/>
      <c r="AJ618" s="13"/>
      <c r="AK618" s="13"/>
      <c r="AL618" s="13"/>
      <c r="AM618" s="13"/>
      <c r="AN618" s="13"/>
      <c r="AO618" s="13"/>
      <c r="AP618" s="13"/>
      <c r="AQ618" s="13"/>
      <c r="AR618" s="13"/>
      <c r="AS618" s="13"/>
      <c r="AT618" s="13"/>
      <c r="AU618" s="13"/>
      <c r="AV618" s="13"/>
      <c r="AW618" s="13"/>
      <c r="AX618" s="13"/>
      <c r="AY618" s="13"/>
      <c r="AZ618" s="13"/>
    </row>
    <row r="619" spans="1:52" x14ac:dyDescent="0.2">
      <c r="A619" s="13"/>
      <c r="B619" s="401"/>
      <c r="C619" s="20"/>
      <c r="D619" s="243"/>
      <c r="E619" s="401"/>
      <c r="F619" s="401"/>
      <c r="G619" s="401"/>
      <c r="H619" s="299"/>
      <c r="I619" s="299"/>
      <c r="N619" s="20"/>
      <c r="P619" s="56"/>
      <c r="Q619" s="56"/>
      <c r="R619" s="56"/>
      <c r="V619" s="56"/>
      <c r="W619" s="56"/>
      <c r="X619" s="56"/>
      <c r="Y619" s="771"/>
      <c r="Z619" s="771"/>
      <c r="AB619" s="119"/>
      <c r="AD619" s="20"/>
      <c r="AE619" s="245"/>
      <c r="AH619" s="119"/>
      <c r="AI619" s="13"/>
      <c r="AJ619" s="13"/>
      <c r="AK619" s="13"/>
      <c r="AL619" s="13"/>
      <c r="AM619" s="13"/>
      <c r="AN619" s="13"/>
      <c r="AO619" s="13"/>
      <c r="AP619" s="13"/>
      <c r="AQ619" s="13"/>
      <c r="AR619" s="13"/>
      <c r="AS619" s="13"/>
      <c r="AT619" s="13"/>
      <c r="AU619" s="13"/>
      <c r="AV619" s="13"/>
      <c r="AW619" s="13"/>
      <c r="AX619" s="13"/>
      <c r="AY619" s="13"/>
      <c r="AZ619" s="13"/>
    </row>
    <row r="620" spans="1:52" x14ac:dyDescent="0.2">
      <c r="A620" s="13"/>
      <c r="B620" s="401"/>
      <c r="C620" s="20"/>
      <c r="D620" s="243"/>
      <c r="E620" s="401"/>
      <c r="F620" s="401"/>
      <c r="G620" s="401"/>
      <c r="H620" s="299"/>
      <c r="I620" s="299"/>
      <c r="N620" s="20"/>
      <c r="P620" s="56"/>
      <c r="Q620" s="56"/>
      <c r="R620" s="56"/>
      <c r="V620" s="56"/>
      <c r="W620" s="56"/>
      <c r="X620" s="56"/>
      <c r="Y620" s="771"/>
      <c r="Z620" s="771"/>
      <c r="AB620" s="119"/>
      <c r="AD620" s="20"/>
      <c r="AE620" s="245"/>
      <c r="AH620" s="119"/>
      <c r="AI620" s="13"/>
      <c r="AJ620" s="13"/>
      <c r="AK620" s="13"/>
      <c r="AL620" s="13"/>
      <c r="AM620" s="13"/>
      <c r="AN620" s="13"/>
      <c r="AO620" s="13"/>
      <c r="AP620" s="13"/>
      <c r="AQ620" s="13"/>
      <c r="AR620" s="13"/>
      <c r="AS620" s="13"/>
      <c r="AT620" s="13"/>
      <c r="AU620" s="13"/>
      <c r="AV620" s="13"/>
      <c r="AW620" s="13"/>
      <c r="AX620" s="13"/>
      <c r="AY620" s="13"/>
      <c r="AZ620" s="13"/>
    </row>
    <row r="621" spans="1:52" x14ac:dyDescent="0.2">
      <c r="A621" s="13"/>
      <c r="B621" s="401"/>
      <c r="C621" s="20"/>
      <c r="D621" s="243"/>
      <c r="E621" s="401"/>
      <c r="F621" s="401"/>
      <c r="G621" s="401"/>
      <c r="H621" s="299"/>
      <c r="I621" s="299"/>
      <c r="N621" s="20"/>
      <c r="P621" s="56"/>
      <c r="Q621" s="56"/>
      <c r="R621" s="56"/>
      <c r="V621" s="56"/>
      <c r="W621" s="56"/>
      <c r="X621" s="56"/>
      <c r="Y621" s="771"/>
      <c r="Z621" s="771"/>
      <c r="AB621" s="119"/>
      <c r="AD621" s="20"/>
      <c r="AE621" s="245"/>
      <c r="AH621" s="119"/>
      <c r="AI621" s="13"/>
      <c r="AJ621" s="13"/>
      <c r="AK621" s="13"/>
      <c r="AL621" s="13"/>
      <c r="AM621" s="13"/>
      <c r="AN621" s="13"/>
      <c r="AO621" s="13"/>
      <c r="AP621" s="13"/>
      <c r="AQ621" s="13"/>
      <c r="AR621" s="13"/>
      <c r="AS621" s="13"/>
      <c r="AT621" s="13"/>
      <c r="AU621" s="13"/>
      <c r="AV621" s="13"/>
      <c r="AW621" s="13"/>
      <c r="AX621" s="13"/>
      <c r="AY621" s="13"/>
      <c r="AZ621" s="13"/>
    </row>
    <row r="622" spans="1:52" x14ac:dyDescent="0.2">
      <c r="A622" s="13"/>
      <c r="B622" s="401"/>
      <c r="C622" s="20"/>
      <c r="D622" s="243"/>
      <c r="E622" s="401"/>
      <c r="F622" s="401"/>
      <c r="G622" s="401"/>
      <c r="H622" s="299"/>
      <c r="I622" s="299"/>
      <c r="N622" s="20"/>
      <c r="P622" s="56"/>
      <c r="Q622" s="56"/>
      <c r="R622" s="56"/>
      <c r="V622" s="56"/>
      <c r="W622" s="56"/>
      <c r="X622" s="56"/>
      <c r="Y622" s="771"/>
      <c r="Z622" s="771"/>
      <c r="AB622" s="119"/>
      <c r="AD622" s="20"/>
      <c r="AE622" s="245"/>
      <c r="AH622" s="119"/>
      <c r="AI622" s="13"/>
      <c r="AJ622" s="13"/>
      <c r="AK622" s="13"/>
      <c r="AL622" s="13"/>
      <c r="AM622" s="13"/>
      <c r="AN622" s="13"/>
      <c r="AO622" s="13"/>
      <c r="AP622" s="13"/>
      <c r="AQ622" s="13"/>
      <c r="AR622" s="13"/>
      <c r="AS622" s="13"/>
      <c r="AT622" s="13"/>
      <c r="AU622" s="13"/>
      <c r="AV622" s="13"/>
      <c r="AW622" s="13"/>
      <c r="AX622" s="13"/>
      <c r="AY622" s="13"/>
      <c r="AZ622" s="13"/>
    </row>
    <row r="623" spans="1:52" x14ac:dyDescent="0.2">
      <c r="A623" s="13"/>
      <c r="B623" s="401"/>
      <c r="C623" s="20"/>
      <c r="D623" s="243"/>
      <c r="E623" s="401"/>
      <c r="F623" s="401"/>
      <c r="G623" s="401"/>
      <c r="H623" s="299"/>
      <c r="I623" s="299"/>
      <c r="N623" s="20"/>
      <c r="P623" s="56"/>
      <c r="Q623" s="56"/>
      <c r="R623" s="56"/>
      <c r="V623" s="56"/>
      <c r="W623" s="56"/>
      <c r="X623" s="56"/>
      <c r="Y623" s="771"/>
      <c r="Z623" s="771"/>
      <c r="AB623" s="119"/>
      <c r="AD623" s="20"/>
      <c r="AE623" s="245"/>
      <c r="AH623" s="119"/>
      <c r="AI623" s="13"/>
      <c r="AJ623" s="13"/>
      <c r="AK623" s="13"/>
      <c r="AL623" s="13"/>
      <c r="AM623" s="13"/>
      <c r="AN623" s="13"/>
      <c r="AO623" s="13"/>
      <c r="AP623" s="13"/>
      <c r="AQ623" s="13"/>
      <c r="AR623" s="13"/>
      <c r="AS623" s="13"/>
      <c r="AT623" s="13"/>
      <c r="AU623" s="13"/>
      <c r="AV623" s="13"/>
      <c r="AW623" s="13"/>
      <c r="AX623" s="13"/>
      <c r="AY623" s="13"/>
      <c r="AZ623" s="13"/>
    </row>
    <row r="624" spans="1:52" x14ac:dyDescent="0.2">
      <c r="A624" s="13"/>
      <c r="B624" s="401"/>
      <c r="C624" s="20"/>
      <c r="D624" s="243"/>
      <c r="E624" s="401"/>
      <c r="F624" s="401"/>
      <c r="G624" s="401"/>
      <c r="H624" s="299"/>
      <c r="I624" s="299"/>
      <c r="N624" s="20"/>
      <c r="P624" s="56"/>
      <c r="Q624" s="56"/>
      <c r="R624" s="56"/>
      <c r="V624" s="56"/>
      <c r="W624" s="56"/>
      <c r="X624" s="56"/>
      <c r="Y624" s="771"/>
      <c r="Z624" s="771"/>
      <c r="AB624" s="119"/>
      <c r="AD624" s="20"/>
      <c r="AE624" s="245"/>
      <c r="AH624" s="119"/>
      <c r="AI624" s="13"/>
      <c r="AJ624" s="13"/>
      <c r="AK624" s="13"/>
      <c r="AL624" s="13"/>
      <c r="AM624" s="13"/>
      <c r="AN624" s="13"/>
      <c r="AO624" s="13"/>
      <c r="AP624" s="13"/>
      <c r="AQ624" s="13"/>
      <c r="AR624" s="13"/>
      <c r="AS624" s="13"/>
      <c r="AT624" s="13"/>
      <c r="AU624" s="13"/>
      <c r="AV624" s="13"/>
      <c r="AW624" s="13"/>
      <c r="AX624" s="13"/>
      <c r="AY624" s="13"/>
      <c r="AZ624" s="13"/>
    </row>
    <row r="625" spans="1:52" x14ac:dyDescent="0.2">
      <c r="A625" s="13"/>
      <c r="B625" s="401"/>
      <c r="C625" s="20"/>
      <c r="D625" s="243"/>
      <c r="E625" s="401"/>
      <c r="F625" s="401"/>
      <c r="G625" s="401"/>
      <c r="H625" s="299"/>
      <c r="I625" s="299"/>
      <c r="N625" s="20"/>
      <c r="P625" s="56"/>
      <c r="Q625" s="56"/>
      <c r="R625" s="56"/>
      <c r="V625" s="56"/>
      <c r="W625" s="56"/>
      <c r="X625" s="56"/>
      <c r="Y625" s="771"/>
      <c r="Z625" s="771"/>
      <c r="AB625" s="119"/>
      <c r="AD625" s="20"/>
      <c r="AE625" s="245"/>
      <c r="AH625" s="119"/>
      <c r="AI625" s="13"/>
      <c r="AJ625" s="13"/>
      <c r="AK625" s="13"/>
      <c r="AL625" s="13"/>
      <c r="AM625" s="13"/>
      <c r="AN625" s="13"/>
      <c r="AO625" s="13"/>
      <c r="AP625" s="13"/>
      <c r="AQ625" s="13"/>
      <c r="AR625" s="13"/>
      <c r="AS625" s="13"/>
      <c r="AT625" s="13"/>
      <c r="AU625" s="13"/>
      <c r="AV625" s="13"/>
      <c r="AW625" s="13"/>
      <c r="AX625" s="13"/>
      <c r="AY625" s="13"/>
      <c r="AZ625" s="13"/>
    </row>
    <row r="626" spans="1:52" x14ac:dyDescent="0.2">
      <c r="A626" s="13"/>
      <c r="B626" s="401"/>
      <c r="C626" s="20"/>
      <c r="D626" s="243"/>
      <c r="E626" s="401"/>
      <c r="F626" s="401"/>
      <c r="G626" s="401"/>
      <c r="H626" s="299"/>
      <c r="I626" s="299"/>
      <c r="N626" s="20"/>
      <c r="P626" s="56"/>
      <c r="Q626" s="56"/>
      <c r="R626" s="56"/>
      <c r="V626" s="56"/>
      <c r="W626" s="56"/>
      <c r="X626" s="56"/>
      <c r="Y626" s="771"/>
      <c r="Z626" s="771"/>
      <c r="AB626" s="119"/>
      <c r="AD626" s="20"/>
      <c r="AE626" s="245"/>
      <c r="AH626" s="119"/>
      <c r="AI626" s="13"/>
      <c r="AJ626" s="13"/>
      <c r="AK626" s="13"/>
      <c r="AL626" s="13"/>
      <c r="AM626" s="13"/>
      <c r="AN626" s="13"/>
      <c r="AO626" s="13"/>
      <c r="AP626" s="13"/>
      <c r="AQ626" s="13"/>
      <c r="AR626" s="13"/>
      <c r="AS626" s="13"/>
      <c r="AT626" s="13"/>
      <c r="AU626" s="13"/>
      <c r="AV626" s="13"/>
      <c r="AW626" s="13"/>
      <c r="AX626" s="13"/>
      <c r="AY626" s="13"/>
      <c r="AZ626" s="13"/>
    </row>
    <row r="627" spans="1:52" x14ac:dyDescent="0.2">
      <c r="A627" s="13"/>
      <c r="B627" s="401"/>
      <c r="C627" s="20"/>
      <c r="D627" s="243"/>
      <c r="E627" s="401"/>
      <c r="F627" s="401"/>
      <c r="G627" s="401"/>
      <c r="H627" s="299"/>
      <c r="I627" s="299"/>
      <c r="N627" s="20"/>
      <c r="P627" s="56"/>
      <c r="Q627" s="56"/>
      <c r="R627" s="56"/>
      <c r="V627" s="56"/>
      <c r="W627" s="56"/>
      <c r="X627" s="56"/>
      <c r="Y627" s="771"/>
      <c r="Z627" s="771"/>
      <c r="AB627" s="119"/>
      <c r="AD627" s="20"/>
      <c r="AE627" s="245"/>
      <c r="AH627" s="119"/>
      <c r="AI627" s="13"/>
      <c r="AJ627" s="13"/>
      <c r="AK627" s="13"/>
      <c r="AL627" s="13"/>
      <c r="AM627" s="13"/>
      <c r="AN627" s="13"/>
      <c r="AO627" s="13"/>
      <c r="AP627" s="13"/>
      <c r="AQ627" s="13"/>
      <c r="AR627" s="13"/>
      <c r="AS627" s="13"/>
      <c r="AT627" s="13"/>
      <c r="AU627" s="13"/>
      <c r="AV627" s="13"/>
      <c r="AW627" s="13"/>
      <c r="AX627" s="13"/>
      <c r="AY627" s="13"/>
      <c r="AZ627" s="13"/>
    </row>
    <row r="628" spans="1:52" x14ac:dyDescent="0.2">
      <c r="A628" s="13"/>
      <c r="B628" s="401"/>
      <c r="C628" s="20"/>
      <c r="D628" s="243"/>
      <c r="E628" s="401"/>
      <c r="F628" s="401"/>
      <c r="G628" s="401"/>
      <c r="H628" s="299"/>
      <c r="I628" s="299"/>
      <c r="N628" s="20"/>
      <c r="P628" s="56"/>
      <c r="Q628" s="56"/>
      <c r="R628" s="56"/>
      <c r="V628" s="56"/>
      <c r="W628" s="56"/>
      <c r="X628" s="56"/>
      <c r="Y628" s="771"/>
      <c r="Z628" s="771"/>
      <c r="AB628" s="119"/>
      <c r="AD628" s="20"/>
      <c r="AE628" s="245"/>
      <c r="AH628" s="119"/>
      <c r="AI628" s="13"/>
      <c r="AJ628" s="13"/>
      <c r="AK628" s="13"/>
      <c r="AL628" s="13"/>
      <c r="AM628" s="13"/>
      <c r="AN628" s="13"/>
      <c r="AO628" s="13"/>
      <c r="AP628" s="13"/>
      <c r="AQ628" s="13"/>
      <c r="AR628" s="13"/>
      <c r="AS628" s="13"/>
      <c r="AT628" s="13"/>
      <c r="AU628" s="13"/>
      <c r="AV628" s="13"/>
      <c r="AW628" s="13"/>
      <c r="AX628" s="13"/>
      <c r="AY628" s="13"/>
      <c r="AZ628" s="13"/>
    </row>
    <row r="629" spans="1:52" x14ac:dyDescent="0.2">
      <c r="A629" s="13"/>
      <c r="B629" s="401"/>
      <c r="C629" s="20"/>
      <c r="D629" s="243"/>
      <c r="E629" s="401"/>
      <c r="F629" s="401"/>
      <c r="G629" s="401"/>
      <c r="H629" s="299"/>
      <c r="I629" s="299"/>
      <c r="N629" s="20"/>
      <c r="P629" s="56"/>
      <c r="Q629" s="56"/>
      <c r="R629" s="56"/>
      <c r="V629" s="56"/>
      <c r="W629" s="56"/>
      <c r="X629" s="56"/>
      <c r="Y629" s="771"/>
      <c r="Z629" s="771"/>
      <c r="AB629" s="119"/>
      <c r="AD629" s="20"/>
      <c r="AE629" s="245"/>
      <c r="AH629" s="119"/>
      <c r="AI629" s="13"/>
      <c r="AJ629" s="13"/>
      <c r="AK629" s="13"/>
      <c r="AL629" s="13"/>
      <c r="AM629" s="13"/>
      <c r="AN629" s="13"/>
      <c r="AO629" s="13"/>
      <c r="AP629" s="13"/>
      <c r="AQ629" s="13"/>
      <c r="AR629" s="13"/>
      <c r="AS629" s="13"/>
      <c r="AT629" s="13"/>
      <c r="AU629" s="13"/>
      <c r="AV629" s="13"/>
      <c r="AW629" s="13"/>
      <c r="AX629" s="13"/>
      <c r="AY629" s="13"/>
      <c r="AZ629" s="13"/>
    </row>
    <row r="630" spans="1:52" x14ac:dyDescent="0.2">
      <c r="A630" s="13"/>
      <c r="B630" s="401"/>
      <c r="C630" s="20"/>
      <c r="D630" s="243"/>
      <c r="E630" s="401"/>
      <c r="F630" s="401"/>
      <c r="G630" s="401"/>
      <c r="H630" s="299"/>
      <c r="I630" s="299"/>
      <c r="N630" s="20"/>
      <c r="P630" s="56"/>
      <c r="Q630" s="56"/>
      <c r="R630" s="56"/>
      <c r="V630" s="56"/>
      <c r="W630" s="56"/>
      <c r="X630" s="56"/>
      <c r="Y630" s="771"/>
      <c r="Z630" s="771"/>
      <c r="AB630" s="119"/>
      <c r="AD630" s="20"/>
      <c r="AE630" s="245"/>
      <c r="AH630" s="119"/>
      <c r="AI630" s="13"/>
      <c r="AJ630" s="13"/>
      <c r="AK630" s="13"/>
      <c r="AL630" s="13"/>
      <c r="AM630" s="13"/>
      <c r="AN630" s="13"/>
      <c r="AO630" s="13"/>
      <c r="AP630" s="13"/>
      <c r="AQ630" s="13"/>
      <c r="AR630" s="13"/>
      <c r="AS630" s="13"/>
      <c r="AT630" s="13"/>
      <c r="AU630" s="13"/>
      <c r="AV630" s="13"/>
      <c r="AW630" s="13"/>
      <c r="AX630" s="13"/>
      <c r="AY630" s="13"/>
      <c r="AZ630" s="13"/>
    </row>
    <row r="631" spans="1:52" x14ac:dyDescent="0.2">
      <c r="A631" s="13"/>
      <c r="B631" s="401"/>
      <c r="C631" s="20"/>
      <c r="D631" s="243"/>
      <c r="E631" s="401"/>
      <c r="F631" s="401"/>
      <c r="G631" s="401"/>
      <c r="H631" s="299"/>
      <c r="I631" s="299"/>
      <c r="N631" s="20"/>
      <c r="P631" s="56"/>
      <c r="Q631" s="56"/>
      <c r="R631" s="56"/>
      <c r="V631" s="56"/>
      <c r="W631" s="56"/>
      <c r="X631" s="56"/>
      <c r="Y631" s="771"/>
      <c r="Z631" s="771"/>
      <c r="AB631" s="119"/>
      <c r="AD631" s="20"/>
      <c r="AE631" s="245"/>
      <c r="AH631" s="119"/>
      <c r="AI631" s="13"/>
      <c r="AJ631" s="13"/>
      <c r="AK631" s="13"/>
      <c r="AL631" s="13"/>
      <c r="AM631" s="13"/>
      <c r="AN631" s="13"/>
      <c r="AO631" s="13"/>
      <c r="AP631" s="13"/>
      <c r="AQ631" s="13"/>
      <c r="AR631" s="13"/>
      <c r="AS631" s="13"/>
      <c r="AT631" s="13"/>
      <c r="AU631" s="13"/>
      <c r="AV631" s="13"/>
      <c r="AW631" s="13"/>
      <c r="AX631" s="13"/>
      <c r="AY631" s="13"/>
      <c r="AZ631" s="13"/>
    </row>
    <row r="632" spans="1:52" x14ac:dyDescent="0.2">
      <c r="A632" s="13"/>
      <c r="B632" s="401"/>
      <c r="C632" s="20"/>
      <c r="D632" s="243"/>
      <c r="E632" s="401"/>
      <c r="F632" s="401"/>
      <c r="G632" s="401"/>
      <c r="H632" s="299"/>
      <c r="I632" s="299"/>
      <c r="N632" s="20"/>
      <c r="P632" s="56"/>
      <c r="Q632" s="56"/>
      <c r="R632" s="56"/>
      <c r="V632" s="56"/>
      <c r="W632" s="56"/>
      <c r="X632" s="56"/>
      <c r="Y632" s="771"/>
      <c r="Z632" s="771"/>
      <c r="AB632" s="119"/>
      <c r="AD632" s="20"/>
      <c r="AE632" s="245"/>
      <c r="AH632" s="119"/>
      <c r="AI632" s="13"/>
      <c r="AJ632" s="13"/>
      <c r="AK632" s="13"/>
      <c r="AL632" s="13"/>
      <c r="AM632" s="13"/>
      <c r="AN632" s="13"/>
      <c r="AO632" s="13"/>
      <c r="AP632" s="13"/>
      <c r="AQ632" s="13"/>
      <c r="AR632" s="13"/>
      <c r="AS632" s="13"/>
      <c r="AT632" s="13"/>
      <c r="AU632" s="13"/>
      <c r="AV632" s="13"/>
      <c r="AW632" s="13"/>
      <c r="AX632" s="13"/>
      <c r="AY632" s="13"/>
      <c r="AZ632" s="13"/>
    </row>
    <row r="633" spans="1:52" x14ac:dyDescent="0.2">
      <c r="A633" s="13"/>
      <c r="B633" s="401"/>
      <c r="C633" s="20"/>
      <c r="D633" s="243"/>
      <c r="E633" s="401"/>
      <c r="F633" s="401"/>
      <c r="G633" s="401"/>
      <c r="H633" s="299"/>
      <c r="I633" s="299"/>
      <c r="N633" s="20"/>
      <c r="P633" s="56"/>
      <c r="Q633" s="56"/>
      <c r="R633" s="56"/>
      <c r="V633" s="56"/>
      <c r="W633" s="56"/>
      <c r="X633" s="56"/>
      <c r="Y633" s="771"/>
      <c r="Z633" s="771"/>
      <c r="AB633" s="119"/>
      <c r="AD633" s="20"/>
      <c r="AE633" s="245"/>
      <c r="AH633" s="119"/>
      <c r="AI633" s="13"/>
      <c r="AJ633" s="13"/>
      <c r="AK633" s="13"/>
      <c r="AL633" s="13"/>
      <c r="AM633" s="13"/>
      <c r="AN633" s="13"/>
      <c r="AO633" s="13"/>
      <c r="AP633" s="13"/>
      <c r="AQ633" s="13"/>
      <c r="AR633" s="13"/>
      <c r="AS633" s="13"/>
      <c r="AT633" s="13"/>
      <c r="AU633" s="13"/>
      <c r="AV633" s="13"/>
      <c r="AW633" s="13"/>
      <c r="AX633" s="13"/>
      <c r="AY633" s="13"/>
      <c r="AZ633" s="13"/>
    </row>
    <row r="634" spans="1:52" x14ac:dyDescent="0.2">
      <c r="A634" s="13"/>
      <c r="B634" s="401"/>
      <c r="C634" s="20"/>
      <c r="D634" s="243"/>
      <c r="E634" s="401"/>
      <c r="F634" s="401"/>
      <c r="G634" s="401"/>
      <c r="H634" s="299"/>
      <c r="I634" s="299"/>
      <c r="N634" s="20"/>
      <c r="P634" s="56"/>
      <c r="Q634" s="56"/>
      <c r="R634" s="56"/>
      <c r="V634" s="56"/>
      <c r="W634" s="56"/>
      <c r="X634" s="56"/>
      <c r="Y634" s="771"/>
      <c r="Z634" s="771"/>
      <c r="AB634" s="119"/>
      <c r="AD634" s="20"/>
      <c r="AE634" s="245"/>
      <c r="AH634" s="119"/>
      <c r="AI634" s="13"/>
      <c r="AJ634" s="13"/>
      <c r="AK634" s="13"/>
      <c r="AL634" s="13"/>
      <c r="AM634" s="13"/>
      <c r="AN634" s="13"/>
      <c r="AO634" s="13"/>
      <c r="AP634" s="13"/>
      <c r="AQ634" s="13"/>
      <c r="AR634" s="13"/>
      <c r="AS634" s="13"/>
      <c r="AT634" s="13"/>
      <c r="AU634" s="13"/>
      <c r="AV634" s="13"/>
      <c r="AW634" s="13"/>
      <c r="AX634" s="13"/>
      <c r="AY634" s="13"/>
      <c r="AZ634" s="13"/>
    </row>
    <row r="635" spans="1:52" x14ac:dyDescent="0.2">
      <c r="A635" s="13"/>
      <c r="B635" s="401"/>
      <c r="C635" s="20"/>
      <c r="D635" s="243"/>
      <c r="E635" s="401"/>
      <c r="F635" s="401"/>
      <c r="G635" s="401"/>
      <c r="H635" s="299"/>
      <c r="I635" s="299"/>
      <c r="N635" s="20"/>
      <c r="P635" s="56"/>
      <c r="Q635" s="56"/>
      <c r="R635" s="56"/>
      <c r="V635" s="56"/>
      <c r="W635" s="56"/>
      <c r="X635" s="56"/>
      <c r="Y635" s="771"/>
      <c r="Z635" s="771"/>
      <c r="AB635" s="119"/>
      <c r="AD635" s="20"/>
      <c r="AE635" s="245"/>
      <c r="AH635" s="119"/>
      <c r="AI635" s="13"/>
      <c r="AJ635" s="13"/>
      <c r="AK635" s="13"/>
      <c r="AL635" s="13"/>
      <c r="AM635" s="13"/>
      <c r="AN635" s="13"/>
      <c r="AO635" s="13"/>
      <c r="AP635" s="13"/>
      <c r="AQ635" s="13"/>
      <c r="AR635" s="13"/>
      <c r="AS635" s="13"/>
      <c r="AT635" s="13"/>
      <c r="AU635" s="13"/>
      <c r="AV635" s="13"/>
      <c r="AW635" s="13"/>
      <c r="AX635" s="13"/>
      <c r="AY635" s="13"/>
      <c r="AZ635" s="13"/>
    </row>
    <row r="636" spans="1:52" x14ac:dyDescent="0.2">
      <c r="A636" s="13"/>
      <c r="B636" s="401"/>
      <c r="C636" s="20"/>
      <c r="D636" s="243"/>
      <c r="E636" s="401"/>
      <c r="F636" s="401"/>
      <c r="G636" s="401"/>
      <c r="H636" s="299"/>
      <c r="I636" s="299"/>
      <c r="N636" s="20"/>
      <c r="P636" s="56"/>
      <c r="Q636" s="56"/>
      <c r="R636" s="56"/>
      <c r="V636" s="56"/>
      <c r="W636" s="56"/>
      <c r="X636" s="56"/>
      <c r="Y636" s="771"/>
      <c r="Z636" s="771"/>
      <c r="AB636" s="119"/>
      <c r="AD636" s="20"/>
      <c r="AE636" s="245"/>
      <c r="AH636" s="119"/>
      <c r="AI636" s="13"/>
      <c r="AJ636" s="13"/>
      <c r="AK636" s="13"/>
      <c r="AL636" s="13"/>
      <c r="AM636" s="13"/>
      <c r="AN636" s="13"/>
      <c r="AO636" s="13"/>
      <c r="AP636" s="13"/>
      <c r="AQ636" s="13"/>
      <c r="AR636" s="13"/>
      <c r="AS636" s="13"/>
      <c r="AT636" s="13"/>
      <c r="AU636" s="13"/>
      <c r="AV636" s="13"/>
      <c r="AW636" s="13"/>
      <c r="AX636" s="13"/>
      <c r="AY636" s="13"/>
      <c r="AZ636" s="13"/>
    </row>
    <row r="637" spans="1:52" x14ac:dyDescent="0.2">
      <c r="A637" s="13"/>
      <c r="B637" s="401"/>
      <c r="C637" s="20"/>
      <c r="D637" s="243"/>
      <c r="E637" s="401"/>
      <c r="F637" s="401"/>
      <c r="G637" s="401"/>
      <c r="H637" s="299"/>
      <c r="I637" s="299"/>
      <c r="N637" s="20"/>
      <c r="P637" s="56"/>
      <c r="Q637" s="56"/>
      <c r="R637" s="56"/>
      <c r="V637" s="56"/>
      <c r="W637" s="56"/>
      <c r="X637" s="56"/>
      <c r="Y637" s="771"/>
      <c r="Z637" s="771"/>
      <c r="AB637" s="119"/>
      <c r="AD637" s="20"/>
      <c r="AE637" s="245"/>
      <c r="AH637" s="119"/>
      <c r="AI637" s="13"/>
      <c r="AJ637" s="13"/>
      <c r="AK637" s="13"/>
      <c r="AL637" s="13"/>
      <c r="AM637" s="13"/>
      <c r="AN637" s="13"/>
      <c r="AO637" s="13"/>
      <c r="AP637" s="13"/>
      <c r="AQ637" s="13"/>
      <c r="AR637" s="13"/>
      <c r="AS637" s="13"/>
      <c r="AT637" s="13"/>
      <c r="AU637" s="13"/>
      <c r="AV637" s="13"/>
      <c r="AW637" s="13"/>
      <c r="AX637" s="13"/>
      <c r="AY637" s="13"/>
      <c r="AZ637" s="13"/>
    </row>
    <row r="638" spans="1:52" x14ac:dyDescent="0.2">
      <c r="A638" s="13"/>
      <c r="B638" s="401"/>
      <c r="C638" s="20"/>
      <c r="D638" s="243"/>
      <c r="E638" s="401"/>
      <c r="F638" s="401"/>
      <c r="G638" s="401"/>
      <c r="H638" s="299"/>
      <c r="I638" s="299"/>
      <c r="N638" s="20"/>
      <c r="P638" s="56"/>
      <c r="Q638" s="56"/>
      <c r="R638" s="56"/>
      <c r="V638" s="56"/>
      <c r="W638" s="56"/>
      <c r="X638" s="56"/>
      <c r="Y638" s="771"/>
      <c r="Z638" s="771"/>
      <c r="AB638" s="119"/>
      <c r="AD638" s="20"/>
      <c r="AE638" s="245"/>
      <c r="AH638" s="119"/>
      <c r="AI638" s="13"/>
      <c r="AJ638" s="13"/>
      <c r="AK638" s="13"/>
      <c r="AL638" s="13"/>
      <c r="AM638" s="13"/>
      <c r="AN638" s="13"/>
      <c r="AO638" s="13"/>
      <c r="AP638" s="13"/>
      <c r="AQ638" s="13"/>
      <c r="AR638" s="13"/>
      <c r="AS638" s="13"/>
      <c r="AT638" s="13"/>
      <c r="AU638" s="13"/>
      <c r="AV638" s="13"/>
      <c r="AW638" s="13"/>
      <c r="AX638" s="13"/>
      <c r="AY638" s="13"/>
      <c r="AZ638" s="13"/>
    </row>
    <row r="639" spans="1:52" x14ac:dyDescent="0.2">
      <c r="A639" s="13"/>
      <c r="B639" s="401"/>
      <c r="C639" s="20"/>
      <c r="D639" s="243"/>
      <c r="E639" s="401"/>
      <c r="F639" s="401"/>
      <c r="G639" s="401"/>
      <c r="H639" s="299"/>
      <c r="I639" s="299"/>
      <c r="N639" s="20"/>
      <c r="P639" s="56"/>
      <c r="Q639" s="56"/>
      <c r="R639" s="56"/>
      <c r="V639" s="56"/>
      <c r="W639" s="56"/>
      <c r="X639" s="56"/>
      <c r="Y639" s="771"/>
      <c r="Z639" s="771"/>
      <c r="AB639" s="119"/>
      <c r="AD639" s="20"/>
      <c r="AE639" s="245"/>
      <c r="AH639" s="119"/>
      <c r="AI639" s="13"/>
      <c r="AJ639" s="13"/>
      <c r="AK639" s="13"/>
      <c r="AL639" s="13"/>
      <c r="AM639" s="13"/>
      <c r="AN639" s="13"/>
      <c r="AO639" s="13"/>
      <c r="AP639" s="13"/>
      <c r="AQ639" s="13"/>
      <c r="AR639" s="13"/>
      <c r="AS639" s="13"/>
      <c r="AT639" s="13"/>
      <c r="AU639" s="13"/>
      <c r="AV639" s="13"/>
      <c r="AW639" s="13"/>
      <c r="AX639" s="13"/>
      <c r="AY639" s="13"/>
      <c r="AZ639" s="13"/>
    </row>
    <row r="640" spans="1:52" x14ac:dyDescent="0.2">
      <c r="A640" s="13"/>
      <c r="B640" s="401"/>
      <c r="C640" s="20"/>
      <c r="D640" s="243"/>
      <c r="E640" s="401"/>
      <c r="F640" s="401"/>
      <c r="G640" s="401"/>
      <c r="H640" s="299"/>
      <c r="I640" s="299"/>
      <c r="N640" s="20"/>
      <c r="P640" s="56"/>
      <c r="Q640" s="56"/>
      <c r="R640" s="56"/>
      <c r="V640" s="56"/>
      <c r="W640" s="56"/>
      <c r="X640" s="56"/>
      <c r="Y640" s="771"/>
      <c r="Z640" s="771"/>
      <c r="AB640" s="119"/>
      <c r="AD640" s="20"/>
      <c r="AE640" s="245"/>
      <c r="AH640" s="119"/>
      <c r="AI640" s="13"/>
      <c r="AJ640" s="13"/>
      <c r="AK640" s="13"/>
      <c r="AL640" s="13"/>
      <c r="AM640" s="13"/>
      <c r="AN640" s="13"/>
      <c r="AO640" s="13"/>
      <c r="AP640" s="13"/>
      <c r="AQ640" s="13"/>
      <c r="AR640" s="13"/>
      <c r="AS640" s="13"/>
      <c r="AT640" s="13"/>
      <c r="AU640" s="13"/>
      <c r="AV640" s="13"/>
      <c r="AW640" s="13"/>
      <c r="AX640" s="13"/>
      <c r="AY640" s="13"/>
      <c r="AZ640" s="13"/>
    </row>
    <row r="641" spans="1:52" x14ac:dyDescent="0.2">
      <c r="A641" s="13"/>
      <c r="B641" s="401"/>
      <c r="C641" s="20"/>
      <c r="D641" s="243"/>
      <c r="E641" s="401"/>
      <c r="F641" s="401"/>
      <c r="G641" s="401"/>
      <c r="H641" s="299"/>
      <c r="I641" s="299"/>
      <c r="N641" s="20"/>
      <c r="P641" s="56"/>
      <c r="Q641" s="56"/>
      <c r="R641" s="56"/>
      <c r="V641" s="56"/>
      <c r="W641" s="56"/>
      <c r="X641" s="56"/>
      <c r="Y641" s="771"/>
      <c r="Z641" s="771"/>
      <c r="AB641" s="119"/>
      <c r="AD641" s="20"/>
      <c r="AE641" s="245"/>
      <c r="AH641" s="119"/>
      <c r="AI641" s="13"/>
      <c r="AJ641" s="13"/>
      <c r="AK641" s="13"/>
      <c r="AL641" s="13"/>
      <c r="AM641" s="13"/>
      <c r="AN641" s="13"/>
      <c r="AO641" s="13"/>
      <c r="AP641" s="13"/>
      <c r="AQ641" s="13"/>
      <c r="AR641" s="13"/>
      <c r="AS641" s="13"/>
      <c r="AT641" s="13"/>
      <c r="AU641" s="13"/>
      <c r="AV641" s="13"/>
      <c r="AW641" s="13"/>
      <c r="AX641" s="13"/>
      <c r="AY641" s="13"/>
      <c r="AZ641" s="13"/>
    </row>
    <row r="642" spans="1:52" x14ac:dyDescent="0.2">
      <c r="A642" s="13"/>
      <c r="B642" s="401"/>
      <c r="C642" s="20"/>
      <c r="D642" s="243"/>
      <c r="E642" s="401"/>
      <c r="F642" s="401"/>
      <c r="G642" s="401"/>
      <c r="H642" s="299"/>
      <c r="I642" s="299"/>
      <c r="N642" s="20"/>
      <c r="P642" s="56"/>
      <c r="Q642" s="56"/>
      <c r="R642" s="56"/>
      <c r="V642" s="56"/>
      <c r="W642" s="56"/>
      <c r="X642" s="56"/>
      <c r="Y642" s="771"/>
      <c r="Z642" s="771"/>
      <c r="AB642" s="119"/>
      <c r="AD642" s="20"/>
      <c r="AE642" s="245"/>
      <c r="AH642" s="119"/>
      <c r="AI642" s="13"/>
      <c r="AJ642" s="13"/>
      <c r="AK642" s="13"/>
      <c r="AL642" s="13"/>
      <c r="AM642" s="13"/>
      <c r="AN642" s="13"/>
      <c r="AO642" s="13"/>
      <c r="AP642" s="13"/>
      <c r="AQ642" s="13"/>
      <c r="AR642" s="13"/>
      <c r="AS642" s="13"/>
      <c r="AT642" s="13"/>
      <c r="AU642" s="13"/>
      <c r="AV642" s="13"/>
      <c r="AW642" s="13"/>
      <c r="AX642" s="13"/>
      <c r="AY642" s="13"/>
      <c r="AZ642" s="13"/>
    </row>
    <row r="643" spans="1:52" x14ac:dyDescent="0.2">
      <c r="A643" s="13"/>
      <c r="B643" s="401"/>
      <c r="C643" s="20"/>
      <c r="D643" s="243"/>
      <c r="E643" s="401"/>
      <c r="F643" s="401"/>
      <c r="G643" s="401"/>
      <c r="H643" s="299"/>
      <c r="I643" s="299"/>
      <c r="N643" s="20"/>
      <c r="P643" s="56"/>
      <c r="Q643" s="56"/>
      <c r="R643" s="56"/>
      <c r="V643" s="56"/>
      <c r="W643" s="56"/>
      <c r="X643" s="56"/>
      <c r="Y643" s="771"/>
      <c r="Z643" s="771"/>
      <c r="AB643" s="119"/>
      <c r="AD643" s="20"/>
      <c r="AE643" s="245"/>
      <c r="AH643" s="119"/>
      <c r="AI643" s="13"/>
      <c r="AJ643" s="13"/>
      <c r="AK643" s="13"/>
      <c r="AL643" s="13"/>
      <c r="AM643" s="13"/>
      <c r="AN643" s="13"/>
      <c r="AO643" s="13"/>
      <c r="AP643" s="13"/>
      <c r="AQ643" s="13"/>
      <c r="AR643" s="13"/>
      <c r="AS643" s="13"/>
      <c r="AT643" s="13"/>
      <c r="AU643" s="13"/>
      <c r="AV643" s="13"/>
      <c r="AW643" s="13"/>
      <c r="AX643" s="13"/>
      <c r="AY643" s="13"/>
      <c r="AZ643" s="13"/>
    </row>
    <row r="644" spans="1:52" x14ac:dyDescent="0.2">
      <c r="A644" s="13"/>
      <c r="B644" s="401"/>
      <c r="C644" s="20"/>
      <c r="D644" s="243"/>
      <c r="E644" s="401"/>
      <c r="F644" s="401"/>
      <c r="G644" s="401"/>
      <c r="H644" s="299"/>
      <c r="I644" s="299"/>
      <c r="N644" s="20"/>
      <c r="P644" s="56"/>
      <c r="Q644" s="56"/>
      <c r="R644" s="56"/>
      <c r="V644" s="56"/>
      <c r="W644" s="56"/>
      <c r="X644" s="56"/>
      <c r="Y644" s="771"/>
      <c r="Z644" s="771"/>
      <c r="AB644" s="119"/>
      <c r="AD644" s="20"/>
      <c r="AE644" s="245"/>
      <c r="AH644" s="119"/>
      <c r="AI644" s="13"/>
      <c r="AJ644" s="13"/>
      <c r="AK644" s="13"/>
      <c r="AL644" s="13"/>
      <c r="AM644" s="13"/>
      <c r="AN644" s="13"/>
      <c r="AO644" s="13"/>
      <c r="AP644" s="13"/>
      <c r="AQ644" s="13"/>
      <c r="AR644" s="13"/>
      <c r="AS644" s="13"/>
      <c r="AT644" s="13"/>
      <c r="AU644" s="13"/>
      <c r="AV644" s="13"/>
      <c r="AW644" s="13"/>
      <c r="AX644" s="13"/>
      <c r="AY644" s="13"/>
      <c r="AZ644" s="13"/>
    </row>
    <row r="645" spans="1:52" x14ac:dyDescent="0.2">
      <c r="A645" s="13"/>
      <c r="B645" s="401"/>
      <c r="C645" s="20"/>
      <c r="D645" s="243"/>
      <c r="E645" s="401"/>
      <c r="F645" s="401"/>
      <c r="G645" s="401"/>
      <c r="H645" s="299"/>
      <c r="I645" s="299"/>
      <c r="N645" s="20"/>
      <c r="P645" s="56"/>
      <c r="Q645" s="56"/>
      <c r="R645" s="56"/>
      <c r="V645" s="56"/>
      <c r="W645" s="56"/>
      <c r="X645" s="56"/>
      <c r="Y645" s="771"/>
      <c r="Z645" s="771"/>
      <c r="AB645" s="119"/>
      <c r="AD645" s="20"/>
      <c r="AE645" s="245"/>
      <c r="AH645" s="119"/>
      <c r="AI645" s="13"/>
      <c r="AJ645" s="13"/>
      <c r="AK645" s="13"/>
      <c r="AL645" s="13"/>
      <c r="AM645" s="13"/>
      <c r="AN645" s="13"/>
      <c r="AO645" s="13"/>
      <c r="AP645" s="13"/>
      <c r="AQ645" s="13"/>
      <c r="AR645" s="13"/>
      <c r="AS645" s="13"/>
      <c r="AT645" s="13"/>
      <c r="AU645" s="13"/>
      <c r="AV645" s="13"/>
      <c r="AW645" s="13"/>
      <c r="AX645" s="13"/>
      <c r="AY645" s="13"/>
      <c r="AZ645" s="13"/>
    </row>
    <row r="646" spans="1:52" x14ac:dyDescent="0.2">
      <c r="A646" s="13"/>
      <c r="B646" s="401"/>
      <c r="C646" s="20"/>
      <c r="D646" s="243"/>
      <c r="E646" s="401"/>
      <c r="F646" s="401"/>
      <c r="G646" s="401"/>
      <c r="H646" s="299"/>
      <c r="I646" s="299"/>
      <c r="N646" s="20"/>
      <c r="P646" s="56"/>
      <c r="Q646" s="56"/>
      <c r="R646" s="56"/>
      <c r="V646" s="56"/>
      <c r="W646" s="56"/>
      <c r="X646" s="56"/>
      <c r="Y646" s="771"/>
      <c r="Z646" s="771"/>
      <c r="AB646" s="119"/>
      <c r="AD646" s="20"/>
      <c r="AE646" s="245"/>
      <c r="AH646" s="119"/>
      <c r="AI646" s="13"/>
      <c r="AJ646" s="13"/>
      <c r="AK646" s="13"/>
      <c r="AL646" s="13"/>
      <c r="AM646" s="13"/>
      <c r="AN646" s="13"/>
      <c r="AO646" s="13"/>
      <c r="AP646" s="13"/>
      <c r="AQ646" s="13"/>
      <c r="AR646" s="13"/>
      <c r="AS646" s="13"/>
      <c r="AT646" s="13"/>
      <c r="AU646" s="13"/>
      <c r="AV646" s="13"/>
      <c r="AW646" s="13"/>
      <c r="AX646" s="13"/>
      <c r="AY646" s="13"/>
      <c r="AZ646" s="13"/>
    </row>
    <row r="647" spans="1:52" x14ac:dyDescent="0.2">
      <c r="A647" s="13"/>
      <c r="B647" s="401"/>
      <c r="C647" s="20"/>
      <c r="D647" s="243"/>
      <c r="E647" s="401"/>
      <c r="F647" s="401"/>
      <c r="G647" s="401"/>
      <c r="H647" s="299"/>
      <c r="I647" s="299"/>
      <c r="N647" s="20"/>
      <c r="P647" s="56"/>
      <c r="Q647" s="56"/>
      <c r="R647" s="56"/>
      <c r="V647" s="56"/>
      <c r="W647" s="56"/>
      <c r="X647" s="56"/>
      <c r="Y647" s="771"/>
      <c r="Z647" s="771"/>
      <c r="AB647" s="119"/>
      <c r="AD647" s="20"/>
      <c r="AE647" s="245"/>
      <c r="AH647" s="119"/>
      <c r="AI647" s="13"/>
      <c r="AJ647" s="13"/>
      <c r="AK647" s="13"/>
      <c r="AL647" s="13"/>
      <c r="AM647" s="13"/>
      <c r="AN647" s="13"/>
      <c r="AO647" s="13"/>
      <c r="AP647" s="13"/>
      <c r="AQ647" s="13"/>
      <c r="AR647" s="13"/>
      <c r="AS647" s="13"/>
      <c r="AT647" s="13"/>
      <c r="AU647" s="13"/>
      <c r="AV647" s="13"/>
      <c r="AW647" s="13"/>
      <c r="AX647" s="13"/>
      <c r="AY647" s="13"/>
      <c r="AZ647" s="13"/>
    </row>
    <row r="648" spans="1:52" x14ac:dyDescent="0.2">
      <c r="A648" s="13"/>
      <c r="B648" s="401"/>
      <c r="C648" s="20"/>
      <c r="D648" s="243"/>
      <c r="E648" s="401"/>
      <c r="F648" s="401"/>
      <c r="G648" s="401"/>
      <c r="H648" s="299"/>
      <c r="I648" s="299"/>
      <c r="N648" s="20"/>
      <c r="P648" s="56"/>
      <c r="Q648" s="56"/>
      <c r="R648" s="56"/>
      <c r="V648" s="56"/>
      <c r="W648" s="56"/>
      <c r="X648" s="56"/>
      <c r="Y648" s="771"/>
      <c r="Z648" s="771"/>
      <c r="AB648" s="119"/>
      <c r="AD648" s="20"/>
      <c r="AE648" s="245"/>
      <c r="AH648" s="119"/>
      <c r="AI648" s="13"/>
      <c r="AJ648" s="13"/>
      <c r="AK648" s="13"/>
      <c r="AL648" s="13"/>
      <c r="AM648" s="13"/>
      <c r="AN648" s="13"/>
      <c r="AO648" s="13"/>
      <c r="AP648" s="13"/>
      <c r="AQ648" s="13"/>
      <c r="AR648" s="13"/>
      <c r="AS648" s="13"/>
      <c r="AT648" s="13"/>
      <c r="AU648" s="13"/>
      <c r="AV648" s="13"/>
      <c r="AW648" s="13"/>
      <c r="AX648" s="13"/>
      <c r="AY648" s="13"/>
      <c r="AZ648" s="13"/>
    </row>
    <row r="649" spans="1:52" x14ac:dyDescent="0.2">
      <c r="A649" s="13"/>
      <c r="B649" s="401"/>
      <c r="C649" s="20"/>
      <c r="D649" s="243"/>
      <c r="E649" s="401"/>
      <c r="F649" s="401"/>
      <c r="G649" s="401"/>
      <c r="H649" s="299"/>
      <c r="I649" s="299"/>
      <c r="N649" s="20"/>
      <c r="P649" s="56"/>
      <c r="Q649" s="56"/>
      <c r="R649" s="56"/>
      <c r="V649" s="56"/>
      <c r="W649" s="56"/>
      <c r="X649" s="56"/>
      <c r="Y649" s="771"/>
      <c r="Z649" s="771"/>
      <c r="AB649" s="119"/>
      <c r="AD649" s="20"/>
      <c r="AE649" s="245"/>
      <c r="AH649" s="119"/>
      <c r="AI649" s="13"/>
      <c r="AJ649" s="13"/>
      <c r="AK649" s="13"/>
      <c r="AL649" s="13"/>
      <c r="AM649" s="13"/>
      <c r="AN649" s="13"/>
      <c r="AO649" s="13"/>
      <c r="AP649" s="13"/>
      <c r="AQ649" s="13"/>
      <c r="AR649" s="13"/>
      <c r="AS649" s="13"/>
      <c r="AT649" s="13"/>
      <c r="AU649" s="13"/>
      <c r="AV649" s="13"/>
      <c r="AW649" s="13"/>
      <c r="AX649" s="13"/>
      <c r="AY649" s="13"/>
      <c r="AZ649" s="13"/>
    </row>
    <row r="650" spans="1:52" x14ac:dyDescent="0.2">
      <c r="A650" s="13"/>
      <c r="B650" s="401"/>
      <c r="C650" s="20"/>
      <c r="D650" s="243"/>
      <c r="E650" s="401"/>
      <c r="F650" s="401"/>
      <c r="G650" s="401"/>
      <c r="H650" s="299"/>
      <c r="I650" s="299"/>
      <c r="N650" s="20"/>
      <c r="P650" s="56"/>
      <c r="Q650" s="56"/>
      <c r="R650" s="56"/>
      <c r="V650" s="56"/>
      <c r="W650" s="56"/>
      <c r="X650" s="56"/>
      <c r="Y650" s="771"/>
      <c r="Z650" s="771"/>
      <c r="AB650" s="119"/>
      <c r="AD650" s="20"/>
      <c r="AE650" s="245"/>
      <c r="AH650" s="119"/>
      <c r="AI650" s="13"/>
      <c r="AJ650" s="13"/>
      <c r="AK650" s="13"/>
      <c r="AL650" s="13"/>
      <c r="AM650" s="13"/>
      <c r="AN650" s="13"/>
      <c r="AO650" s="13"/>
      <c r="AP650" s="13"/>
      <c r="AQ650" s="13"/>
      <c r="AR650" s="13"/>
      <c r="AS650" s="13"/>
      <c r="AT650" s="13"/>
      <c r="AU650" s="13"/>
      <c r="AV650" s="13"/>
      <c r="AW650" s="13"/>
      <c r="AX650" s="13"/>
      <c r="AY650" s="13"/>
      <c r="AZ650" s="13"/>
    </row>
    <row r="651" spans="1:52" x14ac:dyDescent="0.2">
      <c r="A651" s="13"/>
      <c r="B651" s="401"/>
      <c r="C651" s="20"/>
      <c r="D651" s="243"/>
      <c r="E651" s="401"/>
      <c r="F651" s="401"/>
      <c r="G651" s="401"/>
      <c r="H651" s="299"/>
      <c r="I651" s="299"/>
      <c r="N651" s="20"/>
      <c r="P651" s="56"/>
      <c r="Q651" s="56"/>
      <c r="R651" s="56"/>
      <c r="V651" s="56"/>
      <c r="W651" s="56"/>
      <c r="X651" s="56"/>
      <c r="Y651" s="771"/>
      <c r="Z651" s="771"/>
      <c r="AB651" s="119"/>
      <c r="AD651" s="20"/>
      <c r="AE651" s="245"/>
      <c r="AH651" s="119"/>
      <c r="AI651" s="13"/>
      <c r="AJ651" s="13"/>
      <c r="AK651" s="13"/>
      <c r="AL651" s="13"/>
      <c r="AM651" s="13"/>
      <c r="AN651" s="13"/>
      <c r="AO651" s="13"/>
      <c r="AP651" s="13"/>
      <c r="AQ651" s="13"/>
      <c r="AR651" s="13"/>
      <c r="AS651" s="13"/>
      <c r="AT651" s="13"/>
      <c r="AU651" s="13"/>
      <c r="AV651" s="13"/>
      <c r="AW651" s="13"/>
      <c r="AX651" s="13"/>
      <c r="AY651" s="13"/>
      <c r="AZ651" s="13"/>
    </row>
    <row r="652" spans="1:52" x14ac:dyDescent="0.2">
      <c r="A652" s="13"/>
      <c r="B652" s="401"/>
      <c r="C652" s="20"/>
      <c r="D652" s="243"/>
      <c r="E652" s="401"/>
      <c r="F652" s="401"/>
      <c r="G652" s="401"/>
      <c r="H652" s="299"/>
      <c r="I652" s="299"/>
      <c r="N652" s="20"/>
      <c r="P652" s="56"/>
      <c r="Q652" s="56"/>
      <c r="R652" s="56"/>
      <c r="V652" s="56"/>
      <c r="W652" s="56"/>
      <c r="X652" s="56"/>
      <c r="Y652" s="771"/>
      <c r="Z652" s="771"/>
      <c r="AB652" s="119"/>
      <c r="AD652" s="20"/>
      <c r="AE652" s="245"/>
      <c r="AH652" s="119"/>
      <c r="AI652" s="13"/>
      <c r="AJ652" s="13"/>
      <c r="AK652" s="13"/>
      <c r="AL652" s="13"/>
      <c r="AM652" s="13"/>
      <c r="AN652" s="13"/>
      <c r="AO652" s="13"/>
      <c r="AP652" s="13"/>
      <c r="AQ652" s="13"/>
      <c r="AR652" s="13"/>
      <c r="AS652" s="13"/>
      <c r="AT652" s="13"/>
      <c r="AU652" s="13"/>
      <c r="AV652" s="13"/>
      <c r="AW652" s="13"/>
      <c r="AX652" s="13"/>
      <c r="AY652" s="13"/>
      <c r="AZ652" s="13"/>
    </row>
    <row r="653" spans="1:52" x14ac:dyDescent="0.2">
      <c r="A653" s="13"/>
      <c r="B653" s="401"/>
      <c r="C653" s="20"/>
      <c r="D653" s="243"/>
      <c r="E653" s="401"/>
      <c r="F653" s="401"/>
      <c r="G653" s="401"/>
      <c r="H653" s="299"/>
      <c r="I653" s="299"/>
      <c r="N653" s="20"/>
      <c r="P653" s="56"/>
      <c r="Q653" s="56"/>
      <c r="R653" s="56"/>
      <c r="V653" s="56"/>
      <c r="W653" s="56"/>
      <c r="X653" s="56"/>
      <c r="Y653" s="771"/>
      <c r="Z653" s="771"/>
      <c r="AB653" s="119"/>
      <c r="AD653" s="20"/>
      <c r="AE653" s="245"/>
      <c r="AH653" s="119"/>
      <c r="AI653" s="13"/>
      <c r="AJ653" s="13"/>
      <c r="AK653" s="13"/>
      <c r="AL653" s="13"/>
      <c r="AM653" s="13"/>
      <c r="AN653" s="13"/>
      <c r="AO653" s="13"/>
      <c r="AP653" s="13"/>
      <c r="AQ653" s="13"/>
      <c r="AR653" s="13"/>
      <c r="AS653" s="13"/>
      <c r="AT653" s="13"/>
      <c r="AU653" s="13"/>
      <c r="AV653" s="13"/>
      <c r="AW653" s="13"/>
      <c r="AX653" s="13"/>
      <c r="AY653" s="13"/>
      <c r="AZ653" s="13"/>
    </row>
    <row r="654" spans="1:52" x14ac:dyDescent="0.2">
      <c r="A654" s="13"/>
      <c r="B654" s="401"/>
      <c r="C654" s="20"/>
      <c r="D654" s="243"/>
      <c r="E654" s="401"/>
      <c r="F654" s="401"/>
      <c r="G654" s="401"/>
      <c r="H654" s="299"/>
      <c r="I654" s="299"/>
      <c r="N654" s="20"/>
      <c r="P654" s="56"/>
      <c r="Q654" s="56"/>
      <c r="R654" s="56"/>
      <c r="V654" s="56"/>
      <c r="W654" s="56"/>
      <c r="X654" s="56"/>
      <c r="Y654" s="771"/>
      <c r="Z654" s="771"/>
      <c r="AB654" s="119"/>
      <c r="AD654" s="20"/>
      <c r="AE654" s="245"/>
      <c r="AH654" s="119"/>
      <c r="AI654" s="13"/>
      <c r="AJ654" s="13"/>
      <c r="AK654" s="13"/>
      <c r="AL654" s="13"/>
      <c r="AM654" s="13"/>
      <c r="AN654" s="13"/>
      <c r="AO654" s="13"/>
      <c r="AP654" s="13"/>
      <c r="AQ654" s="13"/>
      <c r="AR654" s="13"/>
      <c r="AS654" s="13"/>
      <c r="AT654" s="13"/>
      <c r="AU654" s="13"/>
      <c r="AV654" s="13"/>
      <c r="AW654" s="13"/>
      <c r="AX654" s="13"/>
      <c r="AY654" s="13"/>
      <c r="AZ654" s="13"/>
    </row>
    <row r="655" spans="1:52" x14ac:dyDescent="0.2">
      <c r="A655" s="13"/>
      <c r="B655" s="401"/>
      <c r="C655" s="20"/>
      <c r="D655" s="243"/>
      <c r="E655" s="401"/>
      <c r="F655" s="401"/>
      <c r="G655" s="401"/>
      <c r="H655" s="299"/>
      <c r="I655" s="299"/>
      <c r="N655" s="20"/>
      <c r="P655" s="56"/>
      <c r="Q655" s="56"/>
      <c r="R655" s="56"/>
      <c r="V655" s="56"/>
      <c r="W655" s="56"/>
      <c r="X655" s="56"/>
      <c r="Y655" s="771"/>
      <c r="Z655" s="771"/>
      <c r="AB655" s="119"/>
      <c r="AD655" s="20"/>
      <c r="AE655" s="245"/>
      <c r="AH655" s="119"/>
      <c r="AI655" s="13"/>
      <c r="AJ655" s="13"/>
      <c r="AK655" s="13"/>
      <c r="AL655" s="13"/>
      <c r="AM655" s="13"/>
      <c r="AN655" s="13"/>
      <c r="AO655" s="13"/>
      <c r="AP655" s="13"/>
      <c r="AQ655" s="13"/>
      <c r="AR655" s="13"/>
      <c r="AS655" s="13"/>
      <c r="AT655" s="13"/>
      <c r="AU655" s="13"/>
      <c r="AV655" s="13"/>
      <c r="AW655" s="13"/>
      <c r="AX655" s="13"/>
      <c r="AY655" s="13"/>
      <c r="AZ655" s="13"/>
    </row>
    <row r="656" spans="1:52" x14ac:dyDescent="0.2">
      <c r="A656" s="13"/>
      <c r="B656" s="401"/>
      <c r="C656" s="20"/>
      <c r="D656" s="243"/>
      <c r="E656" s="401"/>
      <c r="F656" s="401"/>
      <c r="G656" s="401"/>
      <c r="H656" s="299"/>
      <c r="I656" s="299"/>
      <c r="N656" s="20"/>
      <c r="P656" s="56"/>
      <c r="Q656" s="56"/>
      <c r="R656" s="56"/>
      <c r="V656" s="56"/>
      <c r="W656" s="56"/>
      <c r="X656" s="56"/>
      <c r="Y656" s="771"/>
      <c r="Z656" s="771"/>
      <c r="AB656" s="119"/>
      <c r="AD656" s="20"/>
      <c r="AE656" s="245"/>
      <c r="AH656" s="119"/>
      <c r="AI656" s="13"/>
      <c r="AJ656" s="13"/>
      <c r="AK656" s="13"/>
      <c r="AL656" s="13"/>
      <c r="AM656" s="13"/>
      <c r="AN656" s="13"/>
      <c r="AO656" s="13"/>
      <c r="AP656" s="13"/>
      <c r="AQ656" s="13"/>
      <c r="AR656" s="13"/>
      <c r="AS656" s="13"/>
      <c r="AT656" s="13"/>
      <c r="AU656" s="13"/>
      <c r="AV656" s="13"/>
      <c r="AW656" s="13"/>
      <c r="AX656" s="13"/>
      <c r="AY656" s="13"/>
      <c r="AZ656" s="13"/>
    </row>
    <row r="657" spans="1:52" x14ac:dyDescent="0.2">
      <c r="A657" s="13"/>
      <c r="B657" s="401"/>
      <c r="C657" s="20"/>
      <c r="D657" s="243"/>
      <c r="E657" s="401"/>
      <c r="F657" s="401"/>
      <c r="G657" s="401"/>
      <c r="H657" s="299"/>
      <c r="I657" s="299"/>
      <c r="N657" s="20"/>
      <c r="P657" s="56"/>
      <c r="Q657" s="56"/>
      <c r="R657" s="56"/>
      <c r="V657" s="56"/>
      <c r="W657" s="56"/>
      <c r="X657" s="56"/>
      <c r="Y657" s="771"/>
      <c r="Z657" s="771"/>
      <c r="AB657" s="119"/>
      <c r="AD657" s="20"/>
      <c r="AE657" s="245"/>
      <c r="AH657" s="119"/>
      <c r="AI657" s="13"/>
      <c r="AJ657" s="13"/>
      <c r="AK657" s="13"/>
      <c r="AL657" s="13"/>
      <c r="AM657" s="13"/>
      <c r="AN657" s="13"/>
      <c r="AO657" s="13"/>
      <c r="AP657" s="13"/>
      <c r="AQ657" s="13"/>
      <c r="AR657" s="13"/>
      <c r="AS657" s="13"/>
      <c r="AT657" s="13"/>
      <c r="AU657" s="13"/>
      <c r="AV657" s="13"/>
      <c r="AW657" s="13"/>
      <c r="AX657" s="13"/>
      <c r="AY657" s="13"/>
      <c r="AZ657" s="13"/>
    </row>
    <row r="658" spans="1:52" x14ac:dyDescent="0.2">
      <c r="A658" s="13"/>
      <c r="B658" s="401"/>
      <c r="C658" s="20"/>
      <c r="D658" s="243"/>
      <c r="E658" s="401"/>
      <c r="F658" s="401"/>
      <c r="G658" s="401"/>
      <c r="H658" s="299"/>
      <c r="I658" s="299"/>
      <c r="N658" s="20"/>
      <c r="P658" s="56"/>
      <c r="Q658" s="56"/>
      <c r="R658" s="56"/>
      <c r="V658" s="56"/>
      <c r="W658" s="56"/>
      <c r="X658" s="56"/>
      <c r="Y658" s="771"/>
      <c r="Z658" s="771"/>
      <c r="AB658" s="119"/>
      <c r="AD658" s="20"/>
      <c r="AE658" s="245"/>
      <c r="AH658" s="119"/>
      <c r="AI658" s="13"/>
      <c r="AJ658" s="13"/>
      <c r="AK658" s="13"/>
      <c r="AL658" s="13"/>
      <c r="AM658" s="13"/>
      <c r="AN658" s="13"/>
      <c r="AO658" s="13"/>
      <c r="AP658" s="13"/>
      <c r="AQ658" s="13"/>
      <c r="AR658" s="13"/>
      <c r="AS658" s="13"/>
      <c r="AT658" s="13"/>
      <c r="AU658" s="13"/>
      <c r="AV658" s="13"/>
      <c r="AW658" s="13"/>
      <c r="AX658" s="13"/>
      <c r="AY658" s="13"/>
      <c r="AZ658" s="13"/>
    </row>
    <row r="659" spans="1:52" x14ac:dyDescent="0.2">
      <c r="A659" s="13"/>
      <c r="B659" s="401"/>
      <c r="C659" s="20"/>
      <c r="D659" s="243"/>
      <c r="E659" s="401"/>
      <c r="F659" s="401"/>
      <c r="G659" s="401"/>
      <c r="H659" s="299"/>
      <c r="I659" s="299"/>
      <c r="N659" s="20"/>
      <c r="P659" s="56"/>
      <c r="Q659" s="56"/>
      <c r="R659" s="56"/>
      <c r="V659" s="56"/>
      <c r="W659" s="56"/>
      <c r="X659" s="56"/>
      <c r="Y659" s="771"/>
      <c r="Z659" s="771"/>
      <c r="AB659" s="119"/>
      <c r="AD659" s="20"/>
      <c r="AE659" s="245"/>
      <c r="AH659" s="119"/>
      <c r="AI659" s="13"/>
      <c r="AJ659" s="13"/>
      <c r="AK659" s="13"/>
      <c r="AL659" s="13"/>
      <c r="AM659" s="13"/>
      <c r="AN659" s="13"/>
      <c r="AO659" s="13"/>
      <c r="AP659" s="13"/>
      <c r="AQ659" s="13"/>
      <c r="AR659" s="13"/>
      <c r="AS659" s="13"/>
      <c r="AT659" s="13"/>
      <c r="AU659" s="13"/>
      <c r="AV659" s="13"/>
      <c r="AW659" s="13"/>
      <c r="AX659" s="13"/>
      <c r="AY659" s="13"/>
      <c r="AZ659" s="13"/>
    </row>
    <row r="660" spans="1:52" x14ac:dyDescent="0.2">
      <c r="A660" s="13"/>
      <c r="B660" s="401"/>
      <c r="C660" s="20"/>
      <c r="D660" s="243"/>
      <c r="E660" s="401"/>
      <c r="F660" s="401"/>
      <c r="G660" s="401"/>
      <c r="H660" s="299"/>
      <c r="I660" s="299"/>
      <c r="N660" s="20"/>
      <c r="P660" s="56"/>
      <c r="Q660" s="56"/>
      <c r="R660" s="56"/>
      <c r="V660" s="56"/>
      <c r="W660" s="56"/>
      <c r="X660" s="56"/>
      <c r="Y660" s="771"/>
      <c r="Z660" s="771"/>
      <c r="AB660" s="119"/>
      <c r="AD660" s="20"/>
      <c r="AE660" s="245"/>
      <c r="AH660" s="119"/>
      <c r="AI660" s="13"/>
      <c r="AJ660" s="13"/>
      <c r="AK660" s="13"/>
      <c r="AL660" s="13"/>
      <c r="AM660" s="13"/>
      <c r="AN660" s="13"/>
      <c r="AO660" s="13"/>
      <c r="AP660" s="13"/>
      <c r="AQ660" s="13"/>
      <c r="AR660" s="13"/>
      <c r="AS660" s="13"/>
      <c r="AT660" s="13"/>
      <c r="AU660" s="13"/>
      <c r="AV660" s="13"/>
      <c r="AW660" s="13"/>
      <c r="AX660" s="13"/>
      <c r="AY660" s="13"/>
      <c r="AZ660" s="13"/>
    </row>
    <row r="661" spans="1:52" x14ac:dyDescent="0.2">
      <c r="A661" s="13"/>
      <c r="B661" s="401"/>
      <c r="C661" s="20"/>
      <c r="D661" s="243"/>
      <c r="E661" s="401"/>
      <c r="F661" s="401"/>
      <c r="G661" s="401"/>
      <c r="H661" s="299"/>
      <c r="I661" s="299"/>
      <c r="N661" s="20"/>
      <c r="P661" s="56"/>
      <c r="Q661" s="56"/>
      <c r="R661" s="56"/>
      <c r="V661" s="56"/>
      <c r="W661" s="56"/>
      <c r="X661" s="56"/>
      <c r="Y661" s="771"/>
      <c r="Z661" s="771"/>
      <c r="AB661" s="119"/>
      <c r="AD661" s="20"/>
      <c r="AE661" s="245"/>
      <c r="AH661" s="119"/>
      <c r="AI661" s="13"/>
      <c r="AJ661" s="13"/>
      <c r="AK661" s="13"/>
      <c r="AL661" s="13"/>
      <c r="AM661" s="13"/>
      <c r="AN661" s="13"/>
      <c r="AO661" s="13"/>
      <c r="AP661" s="13"/>
      <c r="AQ661" s="13"/>
      <c r="AR661" s="13"/>
      <c r="AS661" s="13"/>
      <c r="AT661" s="13"/>
      <c r="AU661" s="13"/>
      <c r="AV661" s="13"/>
      <c r="AW661" s="13"/>
      <c r="AX661" s="13"/>
      <c r="AY661" s="13"/>
      <c r="AZ661" s="13"/>
    </row>
    <row r="662" spans="1:52" x14ac:dyDescent="0.2">
      <c r="A662" s="13"/>
      <c r="B662" s="401"/>
      <c r="C662" s="20"/>
      <c r="D662" s="243"/>
      <c r="E662" s="401"/>
      <c r="F662" s="401"/>
      <c r="G662" s="401"/>
      <c r="H662" s="299"/>
      <c r="I662" s="299"/>
      <c r="N662" s="20"/>
      <c r="P662" s="56"/>
      <c r="Q662" s="56"/>
      <c r="R662" s="56"/>
      <c r="V662" s="56"/>
      <c r="W662" s="56"/>
      <c r="X662" s="56"/>
      <c r="Y662" s="771"/>
      <c r="Z662" s="771"/>
      <c r="AB662" s="119"/>
      <c r="AD662" s="20"/>
      <c r="AE662" s="245"/>
      <c r="AH662" s="119"/>
      <c r="AI662" s="13"/>
      <c r="AJ662" s="13"/>
      <c r="AK662" s="13"/>
      <c r="AL662" s="13"/>
      <c r="AM662" s="13"/>
      <c r="AN662" s="13"/>
      <c r="AO662" s="13"/>
      <c r="AP662" s="13"/>
      <c r="AQ662" s="13"/>
      <c r="AR662" s="13"/>
      <c r="AS662" s="13"/>
      <c r="AT662" s="13"/>
      <c r="AU662" s="13"/>
      <c r="AV662" s="13"/>
      <c r="AW662" s="13"/>
      <c r="AX662" s="13"/>
      <c r="AY662" s="13"/>
      <c r="AZ662" s="13"/>
    </row>
    <row r="663" spans="1:52" x14ac:dyDescent="0.2">
      <c r="A663" s="13"/>
      <c r="B663" s="401"/>
      <c r="C663" s="20"/>
      <c r="D663" s="243"/>
      <c r="E663" s="401"/>
      <c r="F663" s="401"/>
      <c r="G663" s="401"/>
      <c r="H663" s="299"/>
      <c r="I663" s="299"/>
      <c r="N663" s="20"/>
      <c r="P663" s="56"/>
      <c r="Q663" s="56"/>
      <c r="R663" s="56"/>
      <c r="V663" s="56"/>
      <c r="W663" s="56"/>
      <c r="X663" s="56"/>
      <c r="Y663" s="771"/>
      <c r="Z663" s="771"/>
      <c r="AB663" s="119"/>
      <c r="AD663" s="20"/>
      <c r="AE663" s="245"/>
      <c r="AH663" s="119"/>
      <c r="AI663" s="13"/>
      <c r="AJ663" s="13"/>
      <c r="AK663" s="13"/>
      <c r="AL663" s="13"/>
      <c r="AM663" s="13"/>
      <c r="AN663" s="13"/>
      <c r="AO663" s="13"/>
      <c r="AP663" s="13"/>
      <c r="AQ663" s="13"/>
      <c r="AR663" s="13"/>
      <c r="AS663" s="13"/>
      <c r="AT663" s="13"/>
      <c r="AU663" s="13"/>
      <c r="AV663" s="13"/>
      <c r="AW663" s="13"/>
      <c r="AX663" s="13"/>
      <c r="AY663" s="13"/>
      <c r="AZ663" s="13"/>
    </row>
    <row r="664" spans="1:52" x14ac:dyDescent="0.2">
      <c r="A664" s="13"/>
      <c r="B664" s="401"/>
      <c r="C664" s="20"/>
      <c r="D664" s="243"/>
      <c r="E664" s="401"/>
      <c r="F664" s="401"/>
      <c r="G664" s="401"/>
      <c r="H664" s="299"/>
      <c r="I664" s="299"/>
      <c r="N664" s="20"/>
      <c r="P664" s="56"/>
      <c r="Q664" s="56"/>
      <c r="R664" s="56"/>
      <c r="V664" s="56"/>
      <c r="W664" s="56"/>
      <c r="X664" s="56"/>
      <c r="Y664" s="771"/>
      <c r="Z664" s="771"/>
      <c r="AB664" s="119"/>
      <c r="AD664" s="20"/>
      <c r="AE664" s="245"/>
      <c r="AH664" s="119"/>
      <c r="AI664" s="13"/>
      <c r="AJ664" s="13"/>
      <c r="AK664" s="13"/>
      <c r="AL664" s="13"/>
      <c r="AM664" s="13"/>
      <c r="AN664" s="13"/>
      <c r="AO664" s="13"/>
      <c r="AP664" s="13"/>
      <c r="AQ664" s="13"/>
      <c r="AR664" s="13"/>
      <c r="AS664" s="13"/>
      <c r="AT664" s="13"/>
      <c r="AU664" s="13"/>
      <c r="AV664" s="13"/>
      <c r="AW664" s="13"/>
      <c r="AX664" s="13"/>
      <c r="AY664" s="13"/>
      <c r="AZ664" s="13"/>
    </row>
    <row r="665" spans="1:52" x14ac:dyDescent="0.2">
      <c r="A665" s="13"/>
      <c r="B665" s="401"/>
      <c r="C665" s="20"/>
      <c r="D665" s="243"/>
      <c r="E665" s="401"/>
      <c r="F665" s="401"/>
      <c r="G665" s="401"/>
      <c r="H665" s="142"/>
      <c r="I665" s="142"/>
      <c r="N665" s="20"/>
      <c r="P665" s="56"/>
      <c r="Q665" s="56"/>
      <c r="R665" s="56"/>
      <c r="V665" s="56"/>
      <c r="W665" s="56"/>
      <c r="X665" s="56"/>
      <c r="Y665" s="771"/>
      <c r="Z665" s="771"/>
      <c r="AB665" s="119"/>
      <c r="AD665" s="20"/>
      <c r="AE665" s="245"/>
      <c r="AH665" s="119"/>
      <c r="AI665" s="13"/>
      <c r="AJ665" s="13"/>
      <c r="AK665" s="13"/>
      <c r="AL665" s="13"/>
      <c r="AM665" s="13"/>
      <c r="AN665" s="13"/>
      <c r="AO665" s="13"/>
      <c r="AP665" s="13"/>
      <c r="AQ665" s="13"/>
      <c r="AR665" s="13"/>
      <c r="AS665" s="13"/>
      <c r="AT665" s="13"/>
      <c r="AU665" s="13"/>
      <c r="AV665" s="13"/>
      <c r="AW665" s="13"/>
      <c r="AX665" s="13"/>
      <c r="AY665" s="13"/>
      <c r="AZ665" s="13"/>
    </row>
    <row r="666" spans="1:52" x14ac:dyDescent="0.2">
      <c r="A666" s="13"/>
      <c r="B666" s="401"/>
      <c r="C666" s="20"/>
      <c r="D666" s="243"/>
      <c r="E666" s="401"/>
      <c r="F666" s="401"/>
      <c r="G666" s="401"/>
      <c r="H666" s="142"/>
      <c r="I666" s="142"/>
      <c r="N666" s="20"/>
      <c r="P666" s="56"/>
      <c r="Q666" s="56"/>
      <c r="R666" s="56"/>
      <c r="V666" s="56"/>
      <c r="W666" s="56"/>
      <c r="X666" s="56"/>
      <c r="Y666" s="771"/>
      <c r="Z666" s="771"/>
      <c r="AB666" s="119"/>
      <c r="AD666" s="20"/>
      <c r="AE666" s="245"/>
      <c r="AH666" s="119"/>
      <c r="AI666" s="13"/>
      <c r="AJ666" s="13"/>
      <c r="AK666" s="13"/>
      <c r="AL666" s="13"/>
      <c r="AM666" s="13"/>
      <c r="AN666" s="13"/>
      <c r="AO666" s="13"/>
      <c r="AP666" s="13"/>
      <c r="AQ666" s="13"/>
      <c r="AR666" s="13"/>
      <c r="AS666" s="13"/>
      <c r="AT666" s="13"/>
      <c r="AU666" s="13"/>
      <c r="AV666" s="13"/>
      <c r="AW666" s="13"/>
      <c r="AX666" s="13"/>
      <c r="AY666" s="13"/>
      <c r="AZ666" s="13"/>
    </row>
    <row r="667" spans="1:52" x14ac:dyDescent="0.2">
      <c r="A667" s="13"/>
      <c r="B667" s="401"/>
      <c r="C667" s="20"/>
      <c r="D667" s="243"/>
      <c r="E667" s="401"/>
      <c r="F667" s="401"/>
      <c r="G667" s="401"/>
      <c r="H667" s="142"/>
      <c r="I667" s="142"/>
      <c r="N667" s="20"/>
      <c r="P667" s="56"/>
      <c r="Q667" s="56"/>
      <c r="R667" s="56"/>
      <c r="V667" s="56"/>
      <c r="W667" s="56"/>
      <c r="X667" s="56"/>
      <c r="Y667" s="771"/>
      <c r="Z667" s="771"/>
      <c r="AB667" s="119"/>
      <c r="AD667" s="20"/>
      <c r="AE667" s="245"/>
      <c r="AH667" s="119"/>
      <c r="AI667" s="13"/>
      <c r="AJ667" s="13"/>
      <c r="AK667" s="13"/>
      <c r="AL667" s="13"/>
      <c r="AM667" s="13"/>
      <c r="AN667" s="13"/>
      <c r="AO667" s="13"/>
      <c r="AP667" s="13"/>
      <c r="AQ667" s="13"/>
      <c r="AR667" s="13"/>
      <c r="AS667" s="13"/>
      <c r="AT667" s="13"/>
      <c r="AU667" s="13"/>
      <c r="AV667" s="13"/>
      <c r="AW667" s="13"/>
      <c r="AX667" s="13"/>
      <c r="AY667" s="13"/>
      <c r="AZ667" s="13"/>
    </row>
    <row r="668" spans="1:52" x14ac:dyDescent="0.2">
      <c r="A668" s="13"/>
      <c r="B668" s="401"/>
      <c r="C668" s="20"/>
      <c r="D668" s="243"/>
      <c r="E668" s="401"/>
      <c r="F668" s="401"/>
      <c r="G668" s="401"/>
      <c r="H668" s="142"/>
      <c r="I668" s="142"/>
      <c r="N668" s="20"/>
      <c r="P668" s="56"/>
      <c r="Q668" s="56"/>
      <c r="R668" s="56"/>
      <c r="V668" s="56"/>
      <c r="W668" s="56"/>
      <c r="X668" s="56"/>
      <c r="Y668" s="771"/>
      <c r="Z668" s="771"/>
      <c r="AB668" s="119"/>
      <c r="AD668" s="20"/>
      <c r="AE668" s="245"/>
      <c r="AH668" s="119"/>
      <c r="AI668" s="13"/>
      <c r="AJ668" s="13"/>
      <c r="AK668" s="13"/>
      <c r="AL668" s="13"/>
      <c r="AM668" s="13"/>
      <c r="AN668" s="13"/>
      <c r="AO668" s="13"/>
      <c r="AP668" s="13"/>
      <c r="AQ668" s="13"/>
      <c r="AR668" s="13"/>
      <c r="AS668" s="13"/>
      <c r="AT668" s="13"/>
      <c r="AU668" s="13"/>
      <c r="AV668" s="13"/>
      <c r="AW668" s="13"/>
      <c r="AX668" s="13"/>
      <c r="AY668" s="13"/>
      <c r="AZ668" s="13"/>
    </row>
    <row r="669" spans="1:52" x14ac:dyDescent="0.2">
      <c r="A669" s="13"/>
      <c r="B669" s="401"/>
      <c r="C669" s="20"/>
      <c r="D669" s="243"/>
      <c r="E669" s="401"/>
      <c r="F669" s="401"/>
      <c r="G669" s="401"/>
      <c r="H669" s="142"/>
      <c r="I669" s="142"/>
      <c r="N669" s="20"/>
      <c r="P669" s="56"/>
      <c r="Q669" s="56"/>
      <c r="R669" s="56"/>
      <c r="V669" s="56"/>
      <c r="W669" s="56"/>
      <c r="X669" s="56"/>
      <c r="Y669" s="771"/>
      <c r="Z669" s="771"/>
      <c r="AB669" s="119"/>
      <c r="AD669" s="20"/>
      <c r="AE669" s="245"/>
      <c r="AH669" s="119"/>
      <c r="AI669" s="13"/>
      <c r="AJ669" s="13"/>
      <c r="AK669" s="13"/>
      <c r="AL669" s="13"/>
      <c r="AM669" s="13"/>
      <c r="AN669" s="13"/>
      <c r="AO669" s="13"/>
      <c r="AP669" s="13"/>
      <c r="AQ669" s="13"/>
      <c r="AR669" s="13"/>
      <c r="AS669" s="13"/>
      <c r="AT669" s="13"/>
      <c r="AU669" s="13"/>
      <c r="AV669" s="13"/>
      <c r="AW669" s="13"/>
      <c r="AX669" s="13"/>
      <c r="AY669" s="13"/>
      <c r="AZ669" s="13"/>
    </row>
    <row r="670" spans="1:52" x14ac:dyDescent="0.2">
      <c r="A670" s="13"/>
      <c r="B670" s="401"/>
      <c r="C670" s="20"/>
      <c r="D670" s="243"/>
      <c r="E670" s="401"/>
      <c r="F670" s="401"/>
      <c r="G670" s="401"/>
      <c r="H670" s="142"/>
      <c r="I670" s="142"/>
      <c r="N670" s="20"/>
      <c r="P670" s="56"/>
      <c r="Q670" s="56"/>
      <c r="R670" s="56"/>
      <c r="V670" s="56"/>
      <c r="W670" s="56"/>
      <c r="X670" s="56"/>
      <c r="Y670" s="771"/>
      <c r="Z670" s="771"/>
      <c r="AB670" s="119"/>
      <c r="AD670" s="20"/>
      <c r="AE670" s="245"/>
      <c r="AH670" s="119"/>
      <c r="AI670" s="13"/>
      <c r="AJ670" s="13"/>
      <c r="AK670" s="13"/>
      <c r="AL670" s="13"/>
      <c r="AM670" s="13"/>
      <c r="AN670" s="13"/>
      <c r="AO670" s="13"/>
      <c r="AP670" s="13"/>
      <c r="AQ670" s="13"/>
      <c r="AR670" s="13"/>
      <c r="AS670" s="13"/>
      <c r="AT670" s="13"/>
      <c r="AU670" s="13"/>
      <c r="AV670" s="13"/>
      <c r="AW670" s="13"/>
      <c r="AX670" s="13"/>
      <c r="AY670" s="13"/>
      <c r="AZ670" s="13"/>
    </row>
    <row r="671" spans="1:52" x14ac:dyDescent="0.2">
      <c r="A671" s="13"/>
      <c r="B671" s="401"/>
      <c r="C671" s="20"/>
      <c r="D671" s="243"/>
      <c r="E671" s="401"/>
      <c r="F671" s="401"/>
      <c r="G671" s="401"/>
      <c r="H671" s="142"/>
      <c r="I671" s="142"/>
      <c r="N671" s="20"/>
      <c r="P671" s="56"/>
      <c r="Q671" s="56"/>
      <c r="R671" s="56"/>
      <c r="V671" s="56"/>
      <c r="W671" s="56"/>
      <c r="X671" s="56"/>
      <c r="Y671" s="771"/>
      <c r="Z671" s="771"/>
      <c r="AB671" s="119"/>
      <c r="AD671" s="20"/>
      <c r="AE671" s="245"/>
      <c r="AH671" s="119"/>
      <c r="AI671" s="13"/>
      <c r="AJ671" s="13"/>
      <c r="AK671" s="13"/>
      <c r="AL671" s="13"/>
      <c r="AM671" s="13"/>
      <c r="AN671" s="13"/>
      <c r="AO671" s="13"/>
      <c r="AP671" s="13"/>
      <c r="AQ671" s="13"/>
      <c r="AR671" s="13"/>
      <c r="AS671" s="13"/>
      <c r="AT671" s="13"/>
      <c r="AU671" s="13"/>
      <c r="AV671" s="13"/>
      <c r="AW671" s="13"/>
      <c r="AX671" s="13"/>
      <c r="AY671" s="13"/>
      <c r="AZ671" s="13"/>
    </row>
    <row r="672" spans="1:52" x14ac:dyDescent="0.2">
      <c r="A672" s="13"/>
      <c r="B672" s="401"/>
      <c r="C672" s="20"/>
      <c r="D672" s="243"/>
      <c r="E672" s="401"/>
      <c r="F672" s="401"/>
      <c r="G672" s="401"/>
      <c r="H672" s="142"/>
      <c r="I672" s="142"/>
      <c r="N672" s="20"/>
      <c r="P672" s="56"/>
      <c r="Q672" s="56"/>
      <c r="R672" s="56"/>
      <c r="V672" s="56"/>
      <c r="W672" s="56"/>
      <c r="X672" s="56"/>
      <c r="Y672" s="771"/>
      <c r="Z672" s="771"/>
      <c r="AB672" s="119"/>
      <c r="AD672" s="20"/>
      <c r="AE672" s="245"/>
      <c r="AH672" s="119"/>
      <c r="AI672" s="13"/>
      <c r="AJ672" s="13"/>
      <c r="AK672" s="13"/>
      <c r="AL672" s="13"/>
      <c r="AM672" s="13"/>
      <c r="AN672" s="13"/>
      <c r="AO672" s="13"/>
      <c r="AP672" s="13"/>
      <c r="AQ672" s="13"/>
      <c r="AR672" s="13"/>
      <c r="AS672" s="13"/>
      <c r="AT672" s="13"/>
      <c r="AU672" s="13"/>
      <c r="AV672" s="13"/>
      <c r="AW672" s="13"/>
      <c r="AX672" s="13"/>
      <c r="AY672" s="13"/>
      <c r="AZ672" s="13"/>
    </row>
    <row r="673" spans="1:52" x14ac:dyDescent="0.2">
      <c r="A673" s="13"/>
      <c r="B673" s="401"/>
      <c r="C673" s="20"/>
      <c r="D673" s="243"/>
      <c r="E673" s="401"/>
      <c r="F673" s="401"/>
      <c r="G673" s="401"/>
      <c r="H673" s="142"/>
      <c r="I673" s="142"/>
      <c r="N673" s="20"/>
      <c r="P673" s="56"/>
      <c r="Q673" s="56"/>
      <c r="R673" s="56"/>
      <c r="V673" s="56"/>
      <c r="W673" s="56"/>
      <c r="X673" s="56"/>
      <c r="Y673" s="771"/>
      <c r="Z673" s="771"/>
      <c r="AB673" s="119"/>
      <c r="AD673" s="20"/>
      <c r="AE673" s="245"/>
      <c r="AH673" s="119"/>
      <c r="AI673" s="13"/>
      <c r="AJ673" s="13"/>
      <c r="AK673" s="13"/>
      <c r="AL673" s="13"/>
      <c r="AM673" s="13"/>
      <c r="AN673" s="13"/>
      <c r="AO673" s="13"/>
      <c r="AP673" s="13"/>
      <c r="AQ673" s="13"/>
      <c r="AR673" s="13"/>
      <c r="AS673" s="13"/>
      <c r="AT673" s="13"/>
      <c r="AU673" s="13"/>
      <c r="AV673" s="13"/>
      <c r="AW673" s="13"/>
      <c r="AX673" s="13"/>
      <c r="AY673" s="13"/>
      <c r="AZ673" s="13"/>
    </row>
    <row r="674" spans="1:52" x14ac:dyDescent="0.2">
      <c r="A674" s="13"/>
      <c r="B674" s="401"/>
      <c r="C674" s="20"/>
      <c r="D674" s="243"/>
      <c r="E674" s="401"/>
      <c r="F674" s="401"/>
      <c r="G674" s="401"/>
      <c r="H674" s="142"/>
      <c r="I674" s="142"/>
      <c r="N674" s="20"/>
      <c r="P674" s="56"/>
      <c r="Q674" s="56"/>
      <c r="R674" s="56"/>
      <c r="V674" s="56"/>
      <c r="W674" s="56"/>
      <c r="X674" s="56"/>
      <c r="Y674" s="771"/>
      <c r="Z674" s="771"/>
      <c r="AB674" s="119"/>
      <c r="AD674" s="20"/>
      <c r="AE674" s="245"/>
      <c r="AH674" s="119"/>
      <c r="AI674" s="13"/>
      <c r="AJ674" s="13"/>
      <c r="AK674" s="13"/>
      <c r="AL674" s="13"/>
      <c r="AM674" s="13"/>
      <c r="AN674" s="13"/>
      <c r="AO674" s="13"/>
      <c r="AP674" s="13"/>
      <c r="AQ674" s="13"/>
      <c r="AR674" s="13"/>
      <c r="AS674" s="13"/>
      <c r="AT674" s="13"/>
      <c r="AU674" s="13"/>
      <c r="AV674" s="13"/>
      <c r="AW674" s="13"/>
      <c r="AX674" s="13"/>
      <c r="AY674" s="13"/>
      <c r="AZ674" s="13"/>
    </row>
    <row r="675" spans="1:52" x14ac:dyDescent="0.2">
      <c r="A675" s="13"/>
      <c r="B675" s="401"/>
      <c r="C675" s="20"/>
      <c r="D675" s="243"/>
      <c r="E675" s="401"/>
      <c r="F675" s="401"/>
      <c r="G675" s="401"/>
      <c r="H675" s="142"/>
      <c r="I675" s="142"/>
      <c r="N675" s="20"/>
      <c r="P675" s="56"/>
      <c r="Q675" s="56"/>
      <c r="R675" s="56"/>
      <c r="V675" s="56"/>
      <c r="W675" s="56"/>
      <c r="X675" s="56"/>
      <c r="Y675" s="771"/>
      <c r="Z675" s="771"/>
      <c r="AB675" s="119"/>
      <c r="AD675" s="20"/>
      <c r="AE675" s="245"/>
      <c r="AH675" s="119"/>
      <c r="AI675" s="13"/>
      <c r="AJ675" s="13"/>
      <c r="AK675" s="13"/>
      <c r="AL675" s="13"/>
      <c r="AM675" s="13"/>
      <c r="AN675" s="13"/>
      <c r="AO675" s="13"/>
      <c r="AP675" s="13"/>
      <c r="AQ675" s="13"/>
      <c r="AR675" s="13"/>
      <c r="AS675" s="13"/>
      <c r="AT675" s="13"/>
      <c r="AU675" s="13"/>
      <c r="AV675" s="13"/>
      <c r="AW675" s="13"/>
      <c r="AX675" s="13"/>
      <c r="AY675" s="13"/>
      <c r="AZ675" s="13"/>
    </row>
    <row r="676" spans="1:52" x14ac:dyDescent="0.2">
      <c r="A676" s="13"/>
      <c r="B676" s="401"/>
      <c r="C676" s="20"/>
      <c r="D676" s="243"/>
      <c r="E676" s="401"/>
      <c r="F676" s="401"/>
      <c r="G676" s="401"/>
      <c r="H676" s="142"/>
      <c r="I676" s="142"/>
      <c r="N676" s="20"/>
      <c r="P676" s="56"/>
      <c r="Q676" s="56"/>
      <c r="R676" s="56"/>
      <c r="V676" s="56"/>
      <c r="W676" s="56"/>
      <c r="X676" s="56"/>
      <c r="Y676" s="771"/>
      <c r="Z676" s="771"/>
      <c r="AB676" s="119"/>
      <c r="AD676" s="20"/>
      <c r="AE676" s="245"/>
      <c r="AH676" s="119"/>
      <c r="AI676" s="13"/>
      <c r="AJ676" s="13"/>
      <c r="AK676" s="13"/>
      <c r="AL676" s="13"/>
      <c r="AM676" s="13"/>
      <c r="AN676" s="13"/>
      <c r="AO676" s="13"/>
      <c r="AP676" s="13"/>
      <c r="AQ676" s="13"/>
      <c r="AR676" s="13"/>
      <c r="AS676" s="13"/>
      <c r="AT676" s="13"/>
      <c r="AU676" s="13"/>
      <c r="AV676" s="13"/>
      <c r="AW676" s="13"/>
      <c r="AX676" s="13"/>
      <c r="AY676" s="13"/>
      <c r="AZ676" s="13"/>
    </row>
    <row r="677" spans="1:52" x14ac:dyDescent="0.2">
      <c r="A677" s="13"/>
      <c r="B677" s="401"/>
      <c r="C677" s="20"/>
      <c r="D677" s="243"/>
      <c r="E677" s="401"/>
      <c r="F677" s="401"/>
      <c r="G677" s="401"/>
      <c r="N677" s="20"/>
      <c r="P677" s="56"/>
      <c r="Q677" s="56"/>
      <c r="R677" s="56"/>
      <c r="V677" s="56"/>
      <c r="W677" s="56"/>
      <c r="X677" s="56"/>
      <c r="Y677" s="771"/>
      <c r="Z677" s="771"/>
      <c r="AB677" s="119"/>
      <c r="AD677" s="20"/>
      <c r="AE677" s="245"/>
      <c r="AH677" s="119"/>
      <c r="AI677" s="13"/>
      <c r="AJ677" s="13"/>
      <c r="AK677" s="13"/>
      <c r="AL677" s="13"/>
      <c r="AM677" s="13"/>
      <c r="AN677" s="13"/>
      <c r="AO677" s="13"/>
      <c r="AP677" s="13"/>
      <c r="AQ677" s="13"/>
      <c r="AR677" s="13"/>
      <c r="AS677" s="13"/>
      <c r="AT677" s="13"/>
      <c r="AU677" s="13"/>
      <c r="AV677" s="13"/>
      <c r="AW677" s="13"/>
      <c r="AX677" s="13"/>
      <c r="AY677" s="13"/>
      <c r="AZ677" s="13"/>
    </row>
    <row r="678" spans="1:52" x14ac:dyDescent="0.2">
      <c r="A678" s="13"/>
      <c r="B678" s="401"/>
      <c r="C678" s="20"/>
      <c r="D678" s="243"/>
      <c r="E678" s="401"/>
      <c r="F678" s="401"/>
      <c r="G678" s="401"/>
      <c r="N678" s="20"/>
      <c r="P678" s="56"/>
      <c r="Q678" s="56"/>
      <c r="R678" s="56"/>
      <c r="V678" s="56"/>
      <c r="W678" s="56"/>
      <c r="X678" s="56"/>
      <c r="Y678" s="771"/>
      <c r="Z678" s="771"/>
      <c r="AB678" s="119"/>
      <c r="AD678" s="20"/>
      <c r="AE678" s="245"/>
      <c r="AH678" s="119"/>
      <c r="AI678" s="13"/>
      <c r="AJ678" s="13"/>
      <c r="AK678" s="13"/>
      <c r="AL678" s="13"/>
      <c r="AM678" s="13"/>
      <c r="AN678" s="13"/>
      <c r="AO678" s="13"/>
      <c r="AP678" s="13"/>
      <c r="AQ678" s="13"/>
      <c r="AR678" s="13"/>
      <c r="AS678" s="13"/>
      <c r="AT678" s="13"/>
      <c r="AU678" s="13"/>
      <c r="AV678" s="13"/>
      <c r="AW678" s="13"/>
      <c r="AX678" s="13"/>
      <c r="AY678" s="13"/>
      <c r="AZ678" s="13"/>
    </row>
    <row r="679" spans="1:52" x14ac:dyDescent="0.2">
      <c r="A679" s="13"/>
      <c r="B679" s="401"/>
      <c r="C679" s="20"/>
      <c r="D679" s="243"/>
      <c r="E679" s="401"/>
      <c r="F679" s="401"/>
      <c r="G679" s="401"/>
      <c r="N679" s="20"/>
      <c r="P679" s="56"/>
      <c r="Q679" s="56"/>
      <c r="R679" s="56"/>
      <c r="V679" s="56"/>
      <c r="W679" s="56"/>
      <c r="X679" s="56"/>
      <c r="Y679" s="771"/>
      <c r="Z679" s="771"/>
      <c r="AB679" s="119"/>
      <c r="AD679" s="20"/>
      <c r="AE679" s="245"/>
      <c r="AH679" s="119"/>
      <c r="AI679" s="13"/>
      <c r="AJ679" s="13"/>
      <c r="AK679" s="13"/>
      <c r="AL679" s="13"/>
      <c r="AM679" s="13"/>
      <c r="AN679" s="13"/>
      <c r="AO679" s="13"/>
      <c r="AP679" s="13"/>
      <c r="AQ679" s="13"/>
      <c r="AR679" s="13"/>
      <c r="AS679" s="13"/>
      <c r="AT679" s="13"/>
      <c r="AU679" s="13"/>
      <c r="AV679" s="13"/>
      <c r="AW679" s="13"/>
      <c r="AX679" s="13"/>
      <c r="AY679" s="13"/>
      <c r="AZ679" s="13"/>
    </row>
    <row r="680" spans="1:52" x14ac:dyDescent="0.2">
      <c r="A680" s="13"/>
      <c r="B680" s="401"/>
      <c r="C680" s="20"/>
      <c r="D680" s="243"/>
      <c r="E680" s="401"/>
      <c r="F680" s="401"/>
      <c r="G680" s="401"/>
      <c r="N680" s="20"/>
      <c r="P680" s="56"/>
      <c r="Q680" s="56"/>
      <c r="R680" s="56"/>
      <c r="V680" s="56"/>
      <c r="W680" s="56"/>
      <c r="X680" s="56"/>
      <c r="Y680" s="771"/>
      <c r="Z680" s="771"/>
      <c r="AB680" s="119"/>
      <c r="AD680" s="20"/>
      <c r="AE680" s="245"/>
      <c r="AH680" s="119"/>
      <c r="AI680" s="13"/>
      <c r="AJ680" s="13"/>
      <c r="AK680" s="13"/>
      <c r="AL680" s="13"/>
      <c r="AM680" s="13"/>
      <c r="AN680" s="13"/>
      <c r="AO680" s="13"/>
      <c r="AP680" s="13"/>
      <c r="AQ680" s="13"/>
      <c r="AR680" s="13"/>
      <c r="AS680" s="13"/>
      <c r="AT680" s="13"/>
      <c r="AU680" s="13"/>
      <c r="AV680" s="13"/>
      <c r="AW680" s="13"/>
      <c r="AX680" s="13"/>
      <c r="AY680" s="13"/>
      <c r="AZ680" s="13"/>
    </row>
    <row r="681" spans="1:52" x14ac:dyDescent="0.2">
      <c r="A681" s="13"/>
      <c r="B681" s="401"/>
      <c r="C681" s="20"/>
      <c r="D681" s="243"/>
      <c r="E681" s="401"/>
      <c r="F681" s="401"/>
      <c r="G681" s="401"/>
      <c r="N681" s="20"/>
      <c r="P681" s="56"/>
      <c r="Q681" s="56"/>
      <c r="R681" s="56"/>
      <c r="V681" s="56"/>
      <c r="W681" s="56"/>
      <c r="X681" s="56"/>
      <c r="Y681" s="771"/>
      <c r="Z681" s="771"/>
      <c r="AB681" s="119"/>
      <c r="AD681" s="20"/>
      <c r="AE681" s="245"/>
      <c r="AH681" s="119"/>
      <c r="AI681" s="13"/>
      <c r="AJ681" s="13"/>
      <c r="AK681" s="13"/>
      <c r="AL681" s="13"/>
      <c r="AM681" s="13"/>
      <c r="AN681" s="13"/>
      <c r="AO681" s="13"/>
      <c r="AP681" s="13"/>
      <c r="AQ681" s="13"/>
      <c r="AR681" s="13"/>
      <c r="AS681" s="13"/>
      <c r="AT681" s="13"/>
      <c r="AU681" s="13"/>
      <c r="AV681" s="13"/>
      <c r="AW681" s="13"/>
      <c r="AX681" s="13"/>
      <c r="AY681" s="13"/>
      <c r="AZ681" s="13"/>
    </row>
    <row r="682" spans="1:52" x14ac:dyDescent="0.2">
      <c r="A682" s="13"/>
      <c r="B682" s="401"/>
      <c r="C682" s="20"/>
      <c r="D682" s="243"/>
      <c r="E682" s="401"/>
      <c r="F682" s="401"/>
      <c r="G682" s="401"/>
      <c r="N682" s="20"/>
      <c r="P682" s="56"/>
      <c r="Q682" s="56"/>
      <c r="R682" s="56"/>
      <c r="V682" s="56"/>
      <c r="W682" s="56"/>
      <c r="X682" s="56"/>
      <c r="Y682" s="771"/>
      <c r="Z682" s="771"/>
      <c r="AB682" s="119"/>
      <c r="AD682" s="20"/>
      <c r="AE682" s="245"/>
      <c r="AH682" s="119"/>
      <c r="AI682" s="13"/>
      <c r="AJ682" s="13"/>
      <c r="AK682" s="13"/>
      <c r="AL682" s="13"/>
      <c r="AM682" s="13"/>
      <c r="AN682" s="13"/>
      <c r="AO682" s="13"/>
      <c r="AP682" s="13"/>
      <c r="AQ682" s="13"/>
      <c r="AR682" s="13"/>
      <c r="AS682" s="13"/>
      <c r="AT682" s="13"/>
      <c r="AU682" s="13"/>
      <c r="AV682" s="13"/>
      <c r="AW682" s="13"/>
      <c r="AX682" s="13"/>
      <c r="AY682" s="13"/>
      <c r="AZ682" s="13"/>
    </row>
    <row r="683" spans="1:52" x14ac:dyDescent="0.2">
      <c r="A683" s="13"/>
      <c r="B683" s="401"/>
      <c r="C683" s="20"/>
      <c r="D683" s="243"/>
      <c r="E683" s="401"/>
      <c r="F683" s="401"/>
      <c r="G683" s="401"/>
      <c r="N683" s="20"/>
      <c r="P683" s="56"/>
      <c r="Q683" s="56"/>
      <c r="R683" s="56"/>
      <c r="V683" s="56"/>
      <c r="W683" s="56"/>
      <c r="X683" s="56"/>
      <c r="Y683" s="771"/>
      <c r="Z683" s="771"/>
      <c r="AB683" s="119"/>
      <c r="AD683" s="20"/>
      <c r="AE683" s="245"/>
      <c r="AH683" s="119"/>
      <c r="AI683" s="13"/>
      <c r="AJ683" s="13"/>
      <c r="AK683" s="13"/>
      <c r="AL683" s="13"/>
      <c r="AM683" s="13"/>
      <c r="AN683" s="13"/>
      <c r="AO683" s="13"/>
      <c r="AP683" s="13"/>
      <c r="AQ683" s="13"/>
      <c r="AR683" s="13"/>
      <c r="AS683" s="13"/>
      <c r="AT683" s="13"/>
      <c r="AU683" s="13"/>
      <c r="AV683" s="13"/>
      <c r="AW683" s="13"/>
      <c r="AX683" s="13"/>
      <c r="AY683" s="13"/>
      <c r="AZ683" s="13"/>
    </row>
    <row r="684" spans="1:52" x14ac:dyDescent="0.2">
      <c r="A684" s="13"/>
      <c r="B684" s="401"/>
      <c r="C684" s="20"/>
      <c r="D684" s="243"/>
      <c r="E684" s="401"/>
      <c r="F684" s="401"/>
      <c r="G684" s="401"/>
      <c r="N684" s="20"/>
      <c r="P684" s="56"/>
      <c r="Q684" s="56"/>
      <c r="R684" s="56"/>
      <c r="V684" s="56"/>
      <c r="W684" s="56"/>
      <c r="X684" s="56"/>
      <c r="Y684" s="771"/>
      <c r="Z684" s="771"/>
      <c r="AB684" s="119"/>
      <c r="AD684" s="20"/>
      <c r="AE684" s="245"/>
      <c r="AH684" s="119"/>
      <c r="AI684" s="13"/>
      <c r="AJ684" s="13"/>
      <c r="AK684" s="13"/>
      <c r="AL684" s="13"/>
      <c r="AM684" s="13"/>
      <c r="AN684" s="13"/>
      <c r="AO684" s="13"/>
      <c r="AP684" s="13"/>
      <c r="AQ684" s="13"/>
      <c r="AR684" s="13"/>
      <c r="AS684" s="13"/>
      <c r="AT684" s="13"/>
      <c r="AU684" s="13"/>
      <c r="AV684" s="13"/>
      <c r="AW684" s="13"/>
      <c r="AX684" s="13"/>
      <c r="AY684" s="13"/>
      <c r="AZ684" s="13"/>
    </row>
    <row r="685" spans="1:52" x14ac:dyDescent="0.2">
      <c r="A685" s="13"/>
      <c r="B685" s="401"/>
      <c r="C685" s="20"/>
      <c r="D685" s="243"/>
      <c r="E685" s="401"/>
      <c r="F685" s="401"/>
      <c r="G685" s="401"/>
      <c r="N685" s="20"/>
      <c r="P685" s="56"/>
      <c r="Q685" s="56"/>
      <c r="R685" s="56"/>
      <c r="V685" s="56"/>
      <c r="W685" s="56"/>
      <c r="X685" s="56"/>
      <c r="Y685" s="771"/>
      <c r="Z685" s="771"/>
      <c r="AB685" s="119"/>
      <c r="AD685" s="20"/>
      <c r="AE685" s="245"/>
      <c r="AH685" s="119"/>
      <c r="AI685" s="13"/>
      <c r="AJ685" s="13"/>
      <c r="AK685" s="13"/>
      <c r="AL685" s="13"/>
      <c r="AM685" s="13"/>
      <c r="AN685" s="13"/>
      <c r="AO685" s="13"/>
      <c r="AP685" s="13"/>
      <c r="AQ685" s="13"/>
      <c r="AR685" s="13"/>
      <c r="AS685" s="13"/>
      <c r="AT685" s="13"/>
      <c r="AU685" s="13"/>
      <c r="AV685" s="13"/>
      <c r="AW685" s="13"/>
      <c r="AX685" s="13"/>
      <c r="AY685" s="13"/>
      <c r="AZ685" s="13"/>
    </row>
    <row r="686" spans="1:52" x14ac:dyDescent="0.2">
      <c r="A686" s="13"/>
      <c r="B686" s="401"/>
      <c r="C686" s="20"/>
      <c r="D686" s="243"/>
      <c r="E686" s="401"/>
      <c r="F686" s="401"/>
      <c r="G686" s="401"/>
      <c r="N686" s="20"/>
      <c r="P686" s="56"/>
      <c r="Q686" s="56"/>
      <c r="R686" s="56"/>
      <c r="V686" s="56"/>
      <c r="W686" s="56"/>
      <c r="X686" s="56"/>
      <c r="Y686" s="771"/>
      <c r="Z686" s="771"/>
      <c r="AB686" s="119"/>
      <c r="AD686" s="20"/>
      <c r="AE686" s="245"/>
      <c r="AH686" s="119"/>
      <c r="AI686" s="13"/>
      <c r="AJ686" s="13"/>
      <c r="AK686" s="13"/>
      <c r="AL686" s="13"/>
      <c r="AM686" s="13"/>
      <c r="AN686" s="13"/>
      <c r="AO686" s="13"/>
      <c r="AP686" s="13"/>
      <c r="AQ686" s="13"/>
      <c r="AR686" s="13"/>
      <c r="AS686" s="13"/>
      <c r="AT686" s="13"/>
      <c r="AU686" s="13"/>
      <c r="AV686" s="13"/>
      <c r="AW686" s="13"/>
      <c r="AX686" s="13"/>
      <c r="AY686" s="13"/>
      <c r="AZ686" s="13"/>
    </row>
    <row r="687" spans="1:52" x14ac:dyDescent="0.2">
      <c r="A687" s="13"/>
      <c r="B687" s="401"/>
      <c r="C687" s="20"/>
      <c r="D687" s="243"/>
      <c r="E687" s="401"/>
      <c r="F687" s="401"/>
      <c r="G687" s="401"/>
      <c r="N687" s="20"/>
      <c r="P687" s="56"/>
      <c r="Q687" s="56"/>
      <c r="R687" s="56"/>
      <c r="V687" s="56"/>
      <c r="W687" s="56"/>
      <c r="X687" s="56"/>
      <c r="Y687" s="771"/>
      <c r="Z687" s="771"/>
      <c r="AB687" s="119"/>
      <c r="AD687" s="20"/>
      <c r="AE687" s="245"/>
      <c r="AH687" s="119"/>
      <c r="AI687" s="13"/>
      <c r="AJ687" s="13"/>
      <c r="AK687" s="13"/>
      <c r="AL687" s="13"/>
      <c r="AM687" s="13"/>
      <c r="AN687" s="13"/>
      <c r="AO687" s="13"/>
      <c r="AP687" s="13"/>
      <c r="AQ687" s="13"/>
      <c r="AR687" s="13"/>
      <c r="AS687" s="13"/>
      <c r="AT687" s="13"/>
      <c r="AU687" s="13"/>
      <c r="AV687" s="13"/>
      <c r="AW687" s="13"/>
      <c r="AX687" s="13"/>
      <c r="AY687" s="13"/>
      <c r="AZ687" s="13"/>
    </row>
    <row r="688" spans="1:52" x14ac:dyDescent="0.2">
      <c r="A688" s="13"/>
      <c r="B688" s="401"/>
      <c r="C688" s="20"/>
      <c r="D688" s="243"/>
      <c r="E688" s="401"/>
      <c r="F688" s="401"/>
      <c r="G688" s="401"/>
      <c r="N688" s="20"/>
      <c r="P688" s="56"/>
      <c r="Q688" s="56"/>
      <c r="R688" s="56"/>
      <c r="V688" s="56"/>
      <c r="W688" s="56"/>
      <c r="X688" s="56"/>
      <c r="Y688" s="771"/>
      <c r="Z688" s="771"/>
      <c r="AB688" s="119"/>
      <c r="AD688" s="20"/>
      <c r="AE688" s="245"/>
      <c r="AH688" s="119"/>
      <c r="AI688" s="13"/>
      <c r="AJ688" s="13"/>
      <c r="AK688" s="13"/>
      <c r="AL688" s="13"/>
      <c r="AM688" s="13"/>
      <c r="AN688" s="13"/>
      <c r="AO688" s="13"/>
      <c r="AP688" s="13"/>
      <c r="AQ688" s="13"/>
      <c r="AR688" s="13"/>
      <c r="AS688" s="13"/>
      <c r="AT688" s="13"/>
      <c r="AU688" s="13"/>
      <c r="AV688" s="13"/>
      <c r="AW688" s="13"/>
      <c r="AX688" s="13"/>
      <c r="AY688" s="13"/>
      <c r="AZ688" s="13"/>
    </row>
    <row r="689" spans="1:52" x14ac:dyDescent="0.2">
      <c r="A689" s="13"/>
      <c r="B689" s="401"/>
      <c r="C689" s="20"/>
      <c r="D689" s="243"/>
      <c r="E689" s="401"/>
      <c r="F689" s="401"/>
      <c r="G689" s="401"/>
      <c r="N689" s="20"/>
      <c r="P689" s="56"/>
      <c r="Q689" s="56"/>
      <c r="R689" s="56"/>
      <c r="V689" s="56"/>
      <c r="W689" s="56"/>
      <c r="X689" s="56"/>
      <c r="Y689" s="771"/>
      <c r="Z689" s="771"/>
      <c r="AB689" s="119"/>
      <c r="AD689" s="20"/>
      <c r="AE689" s="245"/>
      <c r="AH689" s="119"/>
      <c r="AI689" s="13"/>
      <c r="AJ689" s="13"/>
      <c r="AK689" s="13"/>
      <c r="AL689" s="13"/>
      <c r="AM689" s="13"/>
      <c r="AN689" s="13"/>
      <c r="AO689" s="13"/>
      <c r="AP689" s="13"/>
      <c r="AQ689" s="13"/>
      <c r="AR689" s="13"/>
      <c r="AS689" s="13"/>
      <c r="AT689" s="13"/>
      <c r="AU689" s="13"/>
      <c r="AV689" s="13"/>
      <c r="AW689" s="13"/>
      <c r="AX689" s="13"/>
      <c r="AY689" s="13"/>
      <c r="AZ689" s="13"/>
    </row>
    <row r="690" spans="1:52" x14ac:dyDescent="0.2">
      <c r="A690" s="13"/>
      <c r="B690" s="401"/>
      <c r="C690" s="20"/>
      <c r="D690" s="243"/>
      <c r="E690" s="401"/>
      <c r="F690" s="401"/>
      <c r="G690" s="401"/>
      <c r="N690" s="20"/>
      <c r="P690" s="56"/>
      <c r="Q690" s="56"/>
      <c r="R690" s="56"/>
      <c r="V690" s="56"/>
      <c r="W690" s="56"/>
      <c r="X690" s="56"/>
      <c r="Y690" s="771"/>
      <c r="Z690" s="771"/>
      <c r="AB690" s="119"/>
      <c r="AD690" s="20"/>
      <c r="AE690" s="245"/>
      <c r="AH690" s="119"/>
      <c r="AI690" s="13"/>
      <c r="AJ690" s="13"/>
      <c r="AK690" s="13"/>
      <c r="AL690" s="13"/>
      <c r="AM690" s="13"/>
      <c r="AN690" s="13"/>
      <c r="AO690" s="13"/>
      <c r="AP690" s="13"/>
      <c r="AQ690" s="13"/>
      <c r="AR690" s="13"/>
      <c r="AS690" s="13"/>
      <c r="AT690" s="13"/>
      <c r="AU690" s="13"/>
      <c r="AV690" s="13"/>
      <c r="AW690" s="13"/>
      <c r="AX690" s="13"/>
      <c r="AY690" s="13"/>
      <c r="AZ690" s="13"/>
    </row>
    <row r="691" spans="1:52" x14ac:dyDescent="0.2">
      <c r="A691" s="13"/>
      <c r="B691" s="401"/>
      <c r="C691" s="20"/>
      <c r="D691" s="243"/>
      <c r="E691" s="401"/>
      <c r="F691" s="401"/>
      <c r="G691" s="401"/>
      <c r="N691" s="20"/>
      <c r="P691" s="56"/>
      <c r="Q691" s="56"/>
      <c r="R691" s="56"/>
      <c r="V691" s="56"/>
      <c r="W691" s="56"/>
      <c r="X691" s="56"/>
      <c r="Y691" s="771"/>
      <c r="Z691" s="771"/>
      <c r="AB691" s="119"/>
      <c r="AD691" s="20"/>
      <c r="AE691" s="245"/>
      <c r="AH691" s="119"/>
      <c r="AI691" s="13"/>
      <c r="AJ691" s="13"/>
      <c r="AK691" s="13"/>
      <c r="AL691" s="13"/>
      <c r="AM691" s="13"/>
      <c r="AN691" s="13"/>
      <c r="AO691" s="13"/>
      <c r="AP691" s="13"/>
      <c r="AQ691" s="13"/>
      <c r="AR691" s="13"/>
      <c r="AS691" s="13"/>
      <c r="AT691" s="13"/>
      <c r="AU691" s="13"/>
      <c r="AV691" s="13"/>
      <c r="AW691" s="13"/>
      <c r="AX691" s="13"/>
      <c r="AY691" s="13"/>
      <c r="AZ691" s="13"/>
    </row>
    <row r="692" spans="1:52" x14ac:dyDescent="0.2">
      <c r="A692" s="13"/>
      <c r="B692" s="401"/>
      <c r="C692" s="20"/>
      <c r="D692" s="243"/>
      <c r="E692" s="401"/>
      <c r="F692" s="401"/>
      <c r="G692" s="401"/>
      <c r="N692" s="20"/>
      <c r="P692" s="56"/>
      <c r="Q692" s="56"/>
      <c r="R692" s="56"/>
      <c r="V692" s="56"/>
      <c r="W692" s="56"/>
      <c r="X692" s="56"/>
      <c r="Y692" s="771"/>
      <c r="Z692" s="771"/>
      <c r="AB692" s="119"/>
      <c r="AD692" s="20"/>
      <c r="AE692" s="245"/>
      <c r="AH692" s="119"/>
      <c r="AI692" s="13"/>
      <c r="AJ692" s="13"/>
      <c r="AK692" s="13"/>
      <c r="AL692" s="13"/>
      <c r="AM692" s="13"/>
      <c r="AN692" s="13"/>
      <c r="AO692" s="13"/>
      <c r="AP692" s="13"/>
      <c r="AQ692" s="13"/>
      <c r="AR692" s="13"/>
      <c r="AS692" s="13"/>
      <c r="AT692" s="13"/>
      <c r="AU692" s="13"/>
      <c r="AV692" s="13"/>
      <c r="AW692" s="13"/>
      <c r="AX692" s="13"/>
      <c r="AY692" s="13"/>
      <c r="AZ692" s="13"/>
    </row>
    <row r="693" spans="1:52" x14ac:dyDescent="0.2">
      <c r="A693" s="13"/>
      <c r="B693" s="401"/>
      <c r="C693" s="20"/>
      <c r="D693" s="243"/>
      <c r="E693" s="401"/>
      <c r="F693" s="401"/>
      <c r="G693" s="401"/>
      <c r="N693" s="20"/>
      <c r="P693" s="56"/>
      <c r="Q693" s="56"/>
      <c r="R693" s="56"/>
      <c r="V693" s="56"/>
      <c r="W693" s="56"/>
      <c r="X693" s="56"/>
      <c r="Y693" s="771"/>
      <c r="Z693" s="771"/>
      <c r="AB693" s="119"/>
      <c r="AH693" s="119"/>
      <c r="AI693" s="13"/>
      <c r="AJ693" s="13"/>
      <c r="AK693" s="13"/>
      <c r="AL693" s="13"/>
      <c r="AM693" s="13"/>
      <c r="AN693" s="13"/>
      <c r="AO693" s="13"/>
      <c r="AP693" s="13"/>
      <c r="AQ693" s="13"/>
      <c r="AR693" s="13"/>
      <c r="AS693" s="13"/>
      <c r="AT693" s="13"/>
      <c r="AU693" s="13"/>
      <c r="AV693" s="13"/>
      <c r="AW693" s="13"/>
      <c r="AX693" s="13"/>
      <c r="AY693" s="13"/>
      <c r="AZ693" s="13"/>
    </row>
    <row r="694" spans="1:52" x14ac:dyDescent="0.2">
      <c r="A694" s="13"/>
      <c r="B694" s="401"/>
      <c r="C694" s="20"/>
      <c r="D694" s="243"/>
      <c r="E694" s="401"/>
      <c r="F694" s="401"/>
      <c r="G694" s="401"/>
      <c r="N694" s="20"/>
      <c r="P694" s="56"/>
      <c r="Q694" s="56"/>
      <c r="R694" s="56"/>
      <c r="V694" s="56"/>
      <c r="W694" s="56"/>
      <c r="X694" s="56"/>
      <c r="Y694" s="771"/>
      <c r="Z694" s="771"/>
      <c r="AB694" s="119"/>
      <c r="AH694" s="119"/>
      <c r="AI694" s="13"/>
      <c r="AJ694" s="13"/>
      <c r="AK694" s="13"/>
      <c r="AL694" s="13"/>
      <c r="AM694" s="13"/>
      <c r="AN694" s="13"/>
      <c r="AO694" s="13"/>
      <c r="AP694" s="13"/>
      <c r="AQ694" s="13"/>
      <c r="AR694" s="13"/>
      <c r="AS694" s="13"/>
      <c r="AT694" s="13"/>
      <c r="AU694" s="13"/>
      <c r="AV694" s="13"/>
      <c r="AW694" s="13"/>
      <c r="AX694" s="13"/>
      <c r="AY694" s="13"/>
      <c r="AZ694" s="13"/>
    </row>
    <row r="695" spans="1:52" x14ac:dyDescent="0.2">
      <c r="A695" s="13"/>
      <c r="B695" s="401"/>
      <c r="C695" s="20"/>
      <c r="D695" s="243"/>
      <c r="E695" s="401"/>
      <c r="F695" s="401"/>
      <c r="G695" s="401"/>
      <c r="N695" s="20"/>
      <c r="P695" s="56"/>
      <c r="Q695" s="56"/>
      <c r="R695" s="56"/>
      <c r="V695" s="56"/>
      <c r="W695" s="56"/>
      <c r="X695" s="56"/>
      <c r="Y695" s="771"/>
      <c r="Z695" s="771"/>
      <c r="AB695" s="119"/>
      <c r="AH695" s="119"/>
      <c r="AI695" s="13"/>
      <c r="AJ695" s="13"/>
      <c r="AK695" s="13"/>
      <c r="AL695" s="13"/>
      <c r="AM695" s="13"/>
      <c r="AN695" s="13"/>
      <c r="AO695" s="13"/>
      <c r="AP695" s="13"/>
      <c r="AQ695" s="13"/>
      <c r="AR695" s="13"/>
      <c r="AS695" s="13"/>
      <c r="AT695" s="13"/>
      <c r="AU695" s="13"/>
      <c r="AV695" s="13"/>
      <c r="AW695" s="13"/>
      <c r="AX695" s="13"/>
      <c r="AY695" s="13"/>
      <c r="AZ695" s="13"/>
    </row>
    <row r="696" spans="1:52" x14ac:dyDescent="0.2">
      <c r="A696" s="13"/>
      <c r="B696" s="401"/>
      <c r="C696" s="20"/>
      <c r="D696" s="243"/>
      <c r="E696" s="401"/>
      <c r="F696" s="401"/>
      <c r="G696" s="401"/>
      <c r="N696" s="20"/>
      <c r="P696" s="56"/>
      <c r="Q696" s="56"/>
      <c r="R696" s="56"/>
      <c r="V696" s="56"/>
      <c r="W696" s="56"/>
      <c r="X696" s="56"/>
      <c r="Y696" s="771"/>
      <c r="Z696" s="771"/>
      <c r="AB696" s="119"/>
      <c r="AH696" s="119"/>
      <c r="AI696" s="13"/>
      <c r="AJ696" s="13"/>
      <c r="AK696" s="13"/>
      <c r="AL696" s="13"/>
      <c r="AM696" s="13"/>
      <c r="AN696" s="13"/>
      <c r="AO696" s="13"/>
      <c r="AP696" s="13"/>
      <c r="AQ696" s="13"/>
      <c r="AR696" s="13"/>
      <c r="AS696" s="13"/>
      <c r="AT696" s="13"/>
      <c r="AU696" s="13"/>
      <c r="AV696" s="13"/>
      <c r="AW696" s="13"/>
      <c r="AX696" s="13"/>
      <c r="AY696" s="13"/>
      <c r="AZ696" s="13"/>
    </row>
    <row r="697" spans="1:52" x14ac:dyDescent="0.2">
      <c r="A697" s="13"/>
      <c r="B697" s="401"/>
      <c r="C697" s="20"/>
      <c r="D697" s="243"/>
      <c r="E697" s="401"/>
      <c r="F697" s="401"/>
      <c r="G697" s="401"/>
      <c r="N697" s="20"/>
      <c r="P697" s="56"/>
      <c r="Q697" s="56"/>
      <c r="R697" s="56"/>
      <c r="V697" s="56"/>
      <c r="W697" s="56"/>
      <c r="X697" s="56"/>
      <c r="Y697" s="771"/>
      <c r="Z697" s="771"/>
      <c r="AB697" s="119"/>
      <c r="AH697" s="119"/>
      <c r="AI697" s="13"/>
      <c r="AJ697" s="13"/>
      <c r="AK697" s="13"/>
      <c r="AL697" s="13"/>
      <c r="AM697" s="13"/>
      <c r="AN697" s="13"/>
      <c r="AO697" s="13"/>
      <c r="AP697" s="13"/>
      <c r="AQ697" s="13"/>
      <c r="AR697" s="13"/>
      <c r="AS697" s="13"/>
      <c r="AT697" s="13"/>
      <c r="AU697" s="13"/>
      <c r="AV697" s="13"/>
      <c r="AW697" s="13"/>
      <c r="AX697" s="13"/>
      <c r="AY697" s="13"/>
      <c r="AZ697" s="13"/>
    </row>
    <row r="698" spans="1:52" x14ac:dyDescent="0.2">
      <c r="A698" s="13"/>
      <c r="B698" s="401"/>
      <c r="C698" s="20"/>
      <c r="D698" s="243"/>
      <c r="E698" s="401"/>
      <c r="F698" s="401"/>
      <c r="G698" s="401"/>
      <c r="N698" s="20"/>
      <c r="P698" s="56"/>
      <c r="Q698" s="56"/>
      <c r="R698" s="56"/>
      <c r="V698" s="56"/>
      <c r="W698" s="56"/>
      <c r="X698" s="56"/>
      <c r="Y698" s="771"/>
      <c r="Z698" s="771"/>
      <c r="AB698" s="119"/>
      <c r="AH698" s="119"/>
      <c r="AI698" s="13"/>
      <c r="AJ698" s="13"/>
      <c r="AK698" s="13"/>
      <c r="AL698" s="13"/>
      <c r="AM698" s="13"/>
      <c r="AN698" s="13"/>
      <c r="AO698" s="13"/>
      <c r="AP698" s="13"/>
      <c r="AQ698" s="13"/>
      <c r="AR698" s="13"/>
      <c r="AS698" s="13"/>
      <c r="AT698" s="13"/>
      <c r="AU698" s="13"/>
      <c r="AV698" s="13"/>
      <c r="AW698" s="13"/>
      <c r="AX698" s="13"/>
      <c r="AY698" s="13"/>
      <c r="AZ698" s="13"/>
    </row>
    <row r="699" spans="1:52" x14ac:dyDescent="0.2">
      <c r="A699" s="13"/>
      <c r="B699" s="401"/>
      <c r="C699" s="20"/>
      <c r="D699" s="243"/>
      <c r="E699" s="401"/>
      <c r="F699" s="401"/>
      <c r="G699" s="401"/>
      <c r="N699" s="20"/>
      <c r="P699" s="56"/>
      <c r="Q699" s="56"/>
      <c r="R699" s="56"/>
      <c r="V699" s="56"/>
      <c r="W699" s="56"/>
      <c r="X699" s="56"/>
      <c r="Y699" s="771"/>
      <c r="Z699" s="771"/>
      <c r="AB699" s="119"/>
      <c r="AH699" s="119"/>
      <c r="AI699" s="13"/>
      <c r="AJ699" s="13"/>
      <c r="AK699" s="13"/>
      <c r="AL699" s="13"/>
      <c r="AM699" s="13"/>
      <c r="AN699" s="13"/>
      <c r="AO699" s="13"/>
      <c r="AP699" s="13"/>
      <c r="AQ699" s="13"/>
      <c r="AR699" s="13"/>
      <c r="AS699" s="13"/>
      <c r="AT699" s="13"/>
      <c r="AU699" s="13"/>
      <c r="AV699" s="13"/>
      <c r="AW699" s="13"/>
      <c r="AX699" s="13"/>
      <c r="AY699" s="13"/>
      <c r="AZ699" s="13"/>
    </row>
    <row r="700" spans="1:52" x14ac:dyDescent="0.2">
      <c r="B700" s="401"/>
      <c r="E700" s="401"/>
      <c r="F700" s="401"/>
      <c r="G700" s="401"/>
    </row>
    <row r="701" spans="1:52" x14ac:dyDescent="0.2">
      <c r="B701" s="401"/>
      <c r="E701" s="401"/>
      <c r="F701" s="401"/>
      <c r="G701" s="401"/>
    </row>
  </sheetData>
  <sheetProtection password="CAA3" sheet="1" objects="1" scenarios="1" selectLockedCells="1" autoFilter="0"/>
  <autoFilter ref="C17:S177"/>
  <mergeCells count="183">
    <mergeCell ref="E5:H5"/>
    <mergeCell ref="P9:AE11"/>
    <mergeCell ref="AJ164:AP164"/>
    <mergeCell ref="AJ173:AP173"/>
    <mergeCell ref="AJ174:AP174"/>
    <mergeCell ref="AJ175:AP175"/>
    <mergeCell ref="AJ176:AP176"/>
    <mergeCell ref="AJ177:AP177"/>
    <mergeCell ref="AJ172:AP172"/>
    <mergeCell ref="AJ157:AP157"/>
    <mergeCell ref="AJ158:AP158"/>
    <mergeCell ref="AJ141:AP141"/>
    <mergeCell ref="AJ142:AP142"/>
    <mergeCell ref="AJ143:AP143"/>
    <mergeCell ref="AJ144:AP144"/>
    <mergeCell ref="AJ137:AP137"/>
    <mergeCell ref="AJ150:AP150"/>
    <mergeCell ref="AJ151:AP151"/>
    <mergeCell ref="AJ152:AP152"/>
    <mergeCell ref="AJ145:AP145"/>
    <mergeCell ref="AJ146:AP146"/>
    <mergeCell ref="AJ147:AP147"/>
    <mergeCell ref="AJ148:AP148"/>
    <mergeCell ref="AJ162:AP162"/>
    <mergeCell ref="P182:AE182"/>
    <mergeCell ref="M181:AE181"/>
    <mergeCell ref="AJ169:AP169"/>
    <mergeCell ref="AJ170:AP170"/>
    <mergeCell ref="AJ171:AP171"/>
    <mergeCell ref="AJ165:AP165"/>
    <mergeCell ref="AJ153:AP153"/>
    <mergeCell ref="AJ154:AP154"/>
    <mergeCell ref="AJ155:AP155"/>
    <mergeCell ref="AJ156:AP156"/>
    <mergeCell ref="AJ168:AP168"/>
    <mergeCell ref="AJ167:AP167"/>
    <mergeCell ref="AJ163:AP163"/>
    <mergeCell ref="AJ166:AP166"/>
    <mergeCell ref="AJ159:AP159"/>
    <mergeCell ref="AJ160:AP160"/>
    <mergeCell ref="AJ161:AP161"/>
    <mergeCell ref="AJ138:AP138"/>
    <mergeCell ref="AJ139:AP139"/>
    <mergeCell ref="AJ140:AP140"/>
    <mergeCell ref="AJ149:AP149"/>
    <mergeCell ref="AJ128:AP128"/>
    <mergeCell ref="AJ121:AP121"/>
    <mergeCell ref="AJ122:AP122"/>
    <mergeCell ref="AJ123:AP123"/>
    <mergeCell ref="AJ124:AP124"/>
    <mergeCell ref="AJ133:AP133"/>
    <mergeCell ref="AJ134:AP134"/>
    <mergeCell ref="AJ135:AP135"/>
    <mergeCell ref="AJ136:AP136"/>
    <mergeCell ref="AJ129:AP129"/>
    <mergeCell ref="AJ130:AP130"/>
    <mergeCell ref="AJ131:AP131"/>
    <mergeCell ref="AJ132:AP132"/>
    <mergeCell ref="AJ119:AP119"/>
    <mergeCell ref="AJ120:AP120"/>
    <mergeCell ref="AJ113:AP113"/>
    <mergeCell ref="AJ114:AP114"/>
    <mergeCell ref="AJ115:AP115"/>
    <mergeCell ref="AJ116:AP116"/>
    <mergeCell ref="AJ125:AP125"/>
    <mergeCell ref="AJ126:AP126"/>
    <mergeCell ref="AJ127:AP127"/>
    <mergeCell ref="AJ110:AP110"/>
    <mergeCell ref="AJ111:AP111"/>
    <mergeCell ref="AJ112:AP112"/>
    <mergeCell ref="AJ105:AP105"/>
    <mergeCell ref="AJ106:AP106"/>
    <mergeCell ref="AJ107:AP107"/>
    <mergeCell ref="AJ108:AP108"/>
    <mergeCell ref="AJ117:AP117"/>
    <mergeCell ref="AJ118:AP118"/>
    <mergeCell ref="AJ101:AP101"/>
    <mergeCell ref="AJ102:AP102"/>
    <mergeCell ref="AJ103:AP103"/>
    <mergeCell ref="AJ104:AP104"/>
    <mergeCell ref="AJ97:AP97"/>
    <mergeCell ref="AJ98:AP98"/>
    <mergeCell ref="AJ99:AP99"/>
    <mergeCell ref="AJ100:AP100"/>
    <mergeCell ref="AJ109:AP109"/>
    <mergeCell ref="AJ88:AP88"/>
    <mergeCell ref="AJ81:AP81"/>
    <mergeCell ref="AJ82:AP82"/>
    <mergeCell ref="AJ83:AP83"/>
    <mergeCell ref="AJ84:AP84"/>
    <mergeCell ref="AJ93:AP93"/>
    <mergeCell ref="AJ94:AP94"/>
    <mergeCell ref="AJ95:AP95"/>
    <mergeCell ref="AJ96:AP96"/>
    <mergeCell ref="AJ89:AP89"/>
    <mergeCell ref="AJ90:AP90"/>
    <mergeCell ref="AJ91:AP91"/>
    <mergeCell ref="AJ92:AP92"/>
    <mergeCell ref="AJ79:AP79"/>
    <mergeCell ref="AJ80:AP80"/>
    <mergeCell ref="AJ73:AP73"/>
    <mergeCell ref="AJ74:AP74"/>
    <mergeCell ref="AJ75:AP75"/>
    <mergeCell ref="AJ76:AP76"/>
    <mergeCell ref="AJ85:AP85"/>
    <mergeCell ref="AJ86:AP86"/>
    <mergeCell ref="AJ87:AP87"/>
    <mergeCell ref="AJ70:AP70"/>
    <mergeCell ref="AJ71:AP71"/>
    <mergeCell ref="AJ72:AP72"/>
    <mergeCell ref="AJ65:AP65"/>
    <mergeCell ref="AJ66:AP66"/>
    <mergeCell ref="AJ67:AP67"/>
    <mergeCell ref="AJ68:AP68"/>
    <mergeCell ref="AJ77:AP77"/>
    <mergeCell ref="AJ78:AP78"/>
    <mergeCell ref="AJ61:AP61"/>
    <mergeCell ref="AJ62:AP62"/>
    <mergeCell ref="AJ63:AP63"/>
    <mergeCell ref="AJ64:AP64"/>
    <mergeCell ref="AJ57:AP57"/>
    <mergeCell ref="AJ58:AP58"/>
    <mergeCell ref="AJ59:AP59"/>
    <mergeCell ref="AJ60:AP60"/>
    <mergeCell ref="AJ69:AP69"/>
    <mergeCell ref="AJ53:AP53"/>
    <mergeCell ref="AJ54:AP54"/>
    <mergeCell ref="AJ55:AP55"/>
    <mergeCell ref="AJ56:AP56"/>
    <mergeCell ref="AJ49:AP49"/>
    <mergeCell ref="AJ50:AP50"/>
    <mergeCell ref="AJ51:AP51"/>
    <mergeCell ref="AJ52:AP52"/>
    <mergeCell ref="AJ45:AP45"/>
    <mergeCell ref="AJ46:AP46"/>
    <mergeCell ref="AJ47:AP47"/>
    <mergeCell ref="AJ48:AP48"/>
    <mergeCell ref="C5:D5"/>
    <mergeCell ref="AJ26:AP26"/>
    <mergeCell ref="K7:M8"/>
    <mergeCell ref="K9:K10"/>
    <mergeCell ref="L9:M10"/>
    <mergeCell ref="M5:M6"/>
    <mergeCell ref="AJ22:AP22"/>
    <mergeCell ref="AJ23:AP23"/>
    <mergeCell ref="AJ25:AP25"/>
    <mergeCell ref="AJ2:AO5"/>
    <mergeCell ref="F4:H4"/>
    <mergeCell ref="N5:N6"/>
    <mergeCell ref="AJ24:AP24"/>
    <mergeCell ref="AJ6:AO6"/>
    <mergeCell ref="AJ20:AP20"/>
    <mergeCell ref="AJ21:AP21"/>
    <mergeCell ref="AJ11:AO13"/>
    <mergeCell ref="AJ18:AP18"/>
    <mergeCell ref="P2:R4"/>
    <mergeCell ref="P5:R6"/>
    <mergeCell ref="P7:R8"/>
    <mergeCell ref="AD15:AE15"/>
    <mergeCell ref="K11:K12"/>
    <mergeCell ref="L11:M12"/>
    <mergeCell ref="AJ19:AP19"/>
    <mergeCell ref="C10:D14"/>
    <mergeCell ref="F10:H13"/>
    <mergeCell ref="AJ44:AP44"/>
    <mergeCell ref="AJ41:AP41"/>
    <mergeCell ref="AJ42:AP42"/>
    <mergeCell ref="AJ28:AP28"/>
    <mergeCell ref="AJ29:AP29"/>
    <mergeCell ref="AJ30:AP30"/>
    <mergeCell ref="AJ31:AP31"/>
    <mergeCell ref="AJ32:AP32"/>
    <mergeCell ref="AJ33:AP33"/>
    <mergeCell ref="AJ34:AP34"/>
    <mergeCell ref="AJ27:AP27"/>
    <mergeCell ref="AJ35:AP35"/>
    <mergeCell ref="AJ36:AP36"/>
    <mergeCell ref="AJ37:AP37"/>
    <mergeCell ref="AJ39:AP39"/>
    <mergeCell ref="AJ40:AP40"/>
    <mergeCell ref="AJ38:AP38"/>
    <mergeCell ref="AJ43:AP43"/>
    <mergeCell ref="K13:M13"/>
  </mergeCells>
  <phoneticPr fontId="3" type="noConversion"/>
  <conditionalFormatting sqref="O168:O177">
    <cfRule type="expression" dxfId="16" priority="1" stopIfTrue="1">
      <formula>$C168="NO"</formula>
    </cfRule>
  </conditionalFormatting>
  <conditionalFormatting sqref="K18:N177">
    <cfRule type="expression" dxfId="15" priority="2" stopIfTrue="1">
      <formula>OR($C18="NO",$C18="NP")</formula>
    </cfRule>
  </conditionalFormatting>
  <conditionalFormatting sqref="H18:I177">
    <cfRule type="expression" dxfId="14" priority="3" stopIfTrue="1">
      <formula>$C18="NO"</formula>
    </cfRule>
  </conditionalFormatting>
  <conditionalFormatting sqref="R18:R177">
    <cfRule type="expression" dxfId="13" priority="5" stopIfTrue="1">
      <formula>S18&gt;0</formula>
    </cfRule>
    <cfRule type="cellIs" dxfId="12" priority="6" stopIfTrue="1" operator="lessThan">
      <formula>$AE$16</formula>
    </cfRule>
  </conditionalFormatting>
  <conditionalFormatting sqref="H180:I664">
    <cfRule type="cellIs" dxfId="11" priority="7" stopIfTrue="1" operator="equal">
      <formula>0</formula>
    </cfRule>
  </conditionalFormatting>
  <conditionalFormatting sqref="AD18:AD177">
    <cfRule type="expression" dxfId="10" priority="8" stopIfTrue="1">
      <formula>AD18="NO"</formula>
    </cfRule>
  </conditionalFormatting>
  <conditionalFormatting sqref="P7">
    <cfRule type="expression" dxfId="9" priority="9" stopIfTrue="1">
      <formula>OR($T$15&gt;0,$Z$15&gt;0)</formula>
    </cfRule>
  </conditionalFormatting>
  <conditionalFormatting sqref="P5 P2">
    <cfRule type="expression" dxfId="8" priority="10" stopIfTrue="1">
      <formula>OR($S$15&gt;0,$Y$15&gt;0)</formula>
    </cfRule>
  </conditionalFormatting>
  <conditionalFormatting sqref="C18:C177 F18:F177">
    <cfRule type="expression" dxfId="7" priority="11" stopIfTrue="1">
      <formula>OR(C18="NO",C18="NP")</formula>
    </cfRule>
  </conditionalFormatting>
  <conditionalFormatting sqref="Q18:Q177">
    <cfRule type="cellIs" dxfId="6" priority="12" stopIfTrue="1" operator="equal">
      <formula>"NO"</formula>
    </cfRule>
  </conditionalFormatting>
  <dataValidations count="7">
    <dataValidation allowBlank="1" showInputMessage="1" showErrorMessage="1" errorTitle="VALIDACIÓN DE DATOS" error="Introduce una fecha con formato: dd/mm/aa_x000a_(entre min-max)" sqref="AH178:IV179 J178:R179 A178:D179 AB178:AE179"/>
    <dataValidation type="list" allowBlank="1" showInputMessage="1" showErrorMessage="1" sqref="AJ8:AJ10">
      <formula1>"nv"</formula1>
    </dataValidation>
    <dataValidation type="decimal" allowBlank="1" showInputMessage="1" showErrorMessage="1" errorTitle="Validación de datos" error="Introducir una nota entre 0 y 10_x000a_(2 decimales)" sqref="AK8:AO10">
      <formula1>0</formula1>
      <formula2>10</formula2>
    </dataValidation>
    <dataValidation type="decimal" allowBlank="1" showInputMessage="1" showErrorMessage="1" errorTitle="Validación de datos" error="Introducir una nota entre 0 y 10_x000a_(4 decimales)" sqref="P18:P177">
      <formula1>0</formula1>
      <formula2>10</formula2>
    </dataValidation>
    <dataValidation type="list" allowBlank="1" showInputMessage="1" showErrorMessage="1" errorTitle="Validación de datos" error="Introducir una nota entre 0 y 10_x000a_(4 decimales)" sqref="Q18:Q177">
      <formula1>"SÍ,NO"</formula1>
    </dataValidation>
    <dataValidation allowBlank="1" sqref="R18:R177"/>
    <dataValidation type="list" allowBlank="1" showInputMessage="1" showErrorMessage="1" errorTitle="VALIDACIÓN DE DATOS" error="Introduce una fecha con formato: dd/mm/aa_x000a_(entre min-max)" promptTitle="Seleccione de la lista." prompt=" " sqref="E5">
      <formula1>FECHAS_OPOS</formula1>
    </dataValidation>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tabColor rgb="FF660066"/>
  </sheetPr>
  <dimension ref="A1:AK20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ht="15" customHeight="1"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INGLÉS  (FI)</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81">
        <v>42539</v>
      </c>
      <c r="J4" s="2081"/>
      <c r="K4" s="2081"/>
      <c r="L4" s="1351"/>
      <c r="M4" s="1351"/>
      <c r="N4" s="1351"/>
      <c r="O4" s="1351"/>
      <c r="P4" s="1351"/>
      <c r="Q4" s="1351"/>
      <c r="R4" s="1351"/>
      <c r="S4" s="1351"/>
      <c r="T4" s="1351"/>
      <c r="U4" s="1351"/>
      <c r="V4" s="1351"/>
      <c r="W4" s="1351"/>
      <c r="X4" s="1351"/>
      <c r="Y4" s="1351"/>
      <c r="Z4" s="1351"/>
    </row>
    <row r="5" spans="1:26" ht="13.5" x14ac:dyDescent="0.25">
      <c r="A5" s="1351"/>
      <c r="C5" s="142" t="s">
        <v>496</v>
      </c>
      <c r="D5" s="163" t="str">
        <f>'01_Carga'!$G$6</f>
        <v>BURGOS</v>
      </c>
      <c r="H5" s="583" t="s">
        <v>474</v>
      </c>
      <c r="I5" s="556">
        <v>0.375</v>
      </c>
      <c r="J5" s="2083" t="str">
        <f>IF(AND(I6&lt;&gt;"",I6&lt;=I5),"Compruebe la hora de Finalización","")</f>
        <v/>
      </c>
      <c r="K5" s="2083"/>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84"/>
      <c r="K6" s="2084"/>
      <c r="L6" s="1351"/>
      <c r="M6" s="1351"/>
      <c r="N6" s="1351"/>
      <c r="O6" s="1351"/>
      <c r="P6" s="1351"/>
      <c r="Q6" s="1351"/>
      <c r="R6" s="1351"/>
      <c r="S6" s="1351"/>
      <c r="T6" s="1351"/>
      <c r="U6" s="1351"/>
      <c r="V6" s="1351"/>
      <c r="W6" s="1351"/>
      <c r="X6" s="1351"/>
      <c r="Y6" s="1351"/>
      <c r="Z6" s="1351"/>
    </row>
    <row r="7" spans="1:26" x14ac:dyDescent="0.2">
      <c r="A7" s="1351"/>
      <c r="C7" s="173"/>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80" t="s">
        <v>336</v>
      </c>
      <c r="D10" s="2080"/>
      <c r="E10" s="2080"/>
      <c r="F10" s="2080"/>
      <c r="G10" s="2080"/>
      <c r="H10" s="2080"/>
      <c r="I10" s="2080"/>
      <c r="J10" s="2080"/>
      <c r="K10" s="55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82" t="s">
        <v>1980</v>
      </c>
      <c r="D13" s="2082"/>
      <c r="E13" s="2082"/>
      <c r="F13" s="2082"/>
      <c r="G13" s="2082"/>
      <c r="H13" s="2082"/>
      <c r="I13" s="2082"/>
      <c r="J13" s="2082"/>
      <c r="K13" s="56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str">
        <f>CONCATENATE("número de aspirantes: ",IF('23_Estadist'!$C$53&lt;&gt;"",'23_Estadist'!$C$53," ____"))</f>
        <v>número de aspirantes: 0</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32" t="s">
        <v>81</v>
      </c>
      <c r="D17" s="2032"/>
      <c r="E17" s="2032"/>
      <c r="F17" s="2032"/>
      <c r="G17" s="2032"/>
      <c r="H17" s="2032"/>
      <c r="I17" s="2032"/>
      <c r="J17" s="2032"/>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BURGOS,  a</v>
      </c>
      <c r="H20" s="2029">
        <f>IF($I$4&lt;&gt;"",$I$4,"_______________________________")</f>
        <v>42539</v>
      </c>
      <c r="I20" s="2029"/>
      <c r="J20" s="2029"/>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8" customFormat="1" x14ac:dyDescent="0.2">
      <c r="A22" s="1356"/>
      <c r="L22" s="1356"/>
      <c r="M22" s="1356"/>
      <c r="N22" s="1356"/>
      <c r="O22" s="1356"/>
      <c r="P22" s="1356"/>
      <c r="Q22" s="1356"/>
      <c r="R22" s="1356"/>
      <c r="S22" s="1356"/>
      <c r="T22" s="1356"/>
      <c r="U22" s="1356"/>
      <c r="V22" s="1356"/>
      <c r="W22" s="1356"/>
      <c r="X22" s="1356"/>
      <c r="Y22" s="1356"/>
      <c r="Z22" s="1356"/>
    </row>
    <row r="23" spans="1:37" s="528" customFormat="1" x14ac:dyDescent="0.2">
      <c r="A23" s="1356"/>
      <c r="L23" s="1356"/>
      <c r="M23" s="1356"/>
      <c r="N23" s="1356"/>
      <c r="O23" s="1356"/>
      <c r="P23" s="1356"/>
      <c r="Q23" s="1356"/>
      <c r="R23" s="1356"/>
      <c r="S23" s="1356"/>
      <c r="T23" s="1356"/>
      <c r="U23" s="1356"/>
      <c r="V23" s="1356"/>
      <c r="W23" s="1356"/>
      <c r="X23" s="1356"/>
      <c r="Y23" s="1356"/>
      <c r="Z23" s="1356"/>
    </row>
    <row r="24" spans="1:37" s="528" customFormat="1" x14ac:dyDescent="0.2">
      <c r="A24" s="1356"/>
      <c r="L24" s="1356"/>
      <c r="M24" s="1356"/>
      <c r="N24" s="1356"/>
      <c r="O24" s="1356"/>
      <c r="P24" s="1356"/>
      <c r="Q24" s="1356"/>
      <c r="R24" s="1356"/>
      <c r="S24" s="1356"/>
      <c r="T24" s="1356"/>
      <c r="U24" s="1356"/>
      <c r="V24" s="1356"/>
      <c r="W24" s="1356"/>
      <c r="X24" s="1356"/>
      <c r="Y24" s="1356"/>
      <c r="Z24" s="1356"/>
    </row>
    <row r="25" spans="1:37" s="528" customFormat="1" x14ac:dyDescent="0.2">
      <c r="A25" s="1356"/>
      <c r="C25" s="544"/>
      <c r="D25" s="192" t="str">
        <f>CONCATENATE("Fdo: EL ",IF(AND(SECRETARIO&lt;&gt;"",PRESIDENTE=SECRETARIO),"PRESIDENTE Y SECRETARIO","PRESIDENTE"))</f>
        <v>Fdo: EL PRESIDENTE</v>
      </c>
      <c r="E25" s="407"/>
      <c r="F25" s="407"/>
      <c r="G25" s="407"/>
      <c r="H25" s="407"/>
      <c r="I25" s="545"/>
      <c r="J25" s="546"/>
      <c r="K25" s="531"/>
      <c r="L25" s="1360"/>
      <c r="M25" s="1360"/>
      <c r="N25" s="1360"/>
      <c r="O25" s="1360"/>
      <c r="P25" s="1360"/>
      <c r="Q25" s="1360"/>
      <c r="R25" s="1360"/>
      <c r="S25" s="1360"/>
      <c r="T25" s="1360"/>
      <c r="U25" s="1360"/>
      <c r="V25" s="1360"/>
      <c r="W25" s="1360"/>
      <c r="X25" s="1360"/>
      <c r="Y25" s="1360"/>
      <c r="Z25" s="1360"/>
      <c r="AH25" s="531"/>
      <c r="AI25" s="531"/>
      <c r="AJ25" s="531"/>
      <c r="AK25" s="531"/>
    </row>
    <row r="26" spans="1:37" s="528" customFormat="1" ht="15" customHeight="1" x14ac:dyDescent="0.2">
      <c r="A26" s="1356"/>
      <c r="C26" s="2028" t="str">
        <f>PRESIDENTE</f>
        <v/>
      </c>
      <c r="D26" s="2028"/>
      <c r="E26" s="2028"/>
      <c r="F26" s="408"/>
      <c r="G26" s="408"/>
      <c r="H26" s="408"/>
      <c r="I26" s="409"/>
      <c r="K26" s="535"/>
      <c r="L26" s="1362"/>
      <c r="M26" s="1363"/>
      <c r="N26" s="1363"/>
      <c r="O26" s="1363"/>
      <c r="P26" s="1363"/>
      <c r="Q26" s="1363"/>
      <c r="R26" s="1363"/>
      <c r="S26" s="1363"/>
      <c r="T26" s="1363"/>
      <c r="U26" s="1363"/>
      <c r="V26" s="1363"/>
      <c r="W26" s="1363"/>
      <c r="X26" s="1363"/>
      <c r="Y26" s="1363"/>
      <c r="Z26" s="1363"/>
      <c r="AH26" s="329"/>
      <c r="AI26" s="329"/>
      <c r="AJ26" s="329"/>
      <c r="AK26" s="329"/>
    </row>
    <row r="27" spans="1:37" s="528" customFormat="1" x14ac:dyDescent="0.2">
      <c r="A27" s="1356"/>
      <c r="C27" s="2028"/>
      <c r="D27" s="2028"/>
      <c r="E27" s="2028"/>
      <c r="F27" s="408"/>
      <c r="G27" s="408"/>
      <c r="H27" s="408"/>
      <c r="I27" s="545"/>
      <c r="J27" s="408"/>
      <c r="K27" s="535"/>
      <c r="L27" s="1362"/>
      <c r="M27" s="1363"/>
      <c r="N27" s="1363"/>
      <c r="O27" s="1363"/>
      <c r="P27" s="1363"/>
      <c r="Q27" s="1363"/>
      <c r="R27" s="1363"/>
      <c r="S27" s="1363"/>
      <c r="T27" s="1363"/>
      <c r="U27" s="1363"/>
      <c r="V27" s="1363"/>
      <c r="W27" s="1363"/>
      <c r="X27" s="1363"/>
      <c r="Y27" s="1363"/>
      <c r="Z27" s="1363"/>
      <c r="AH27" s="329"/>
      <c r="AI27" s="329"/>
      <c r="AJ27" s="329"/>
      <c r="AK27" s="329"/>
    </row>
    <row r="28" spans="1:37" s="528" customFormat="1" x14ac:dyDescent="0.2">
      <c r="A28" s="1356"/>
      <c r="C28" s="544"/>
      <c r="D28" s="546"/>
      <c r="E28" s="546"/>
      <c r="F28" s="546"/>
      <c r="G28" s="546"/>
      <c r="H28" s="546"/>
      <c r="I28" s="545"/>
      <c r="J28" s="546"/>
      <c r="K28" s="544"/>
      <c r="L28" s="1359"/>
      <c r="M28" s="1356"/>
      <c r="N28" s="1356"/>
      <c r="O28" s="1356"/>
      <c r="P28" s="1356"/>
      <c r="Q28" s="1356"/>
      <c r="R28" s="1356"/>
      <c r="S28" s="1356"/>
      <c r="T28" s="1356"/>
      <c r="U28" s="1356"/>
      <c r="V28" s="1356"/>
      <c r="W28" s="1356"/>
      <c r="X28" s="1356"/>
      <c r="Y28" s="1356"/>
      <c r="Z28" s="1356"/>
    </row>
    <row r="29" spans="1:37" s="528" customFormat="1" x14ac:dyDescent="0.2">
      <c r="A29" s="1356"/>
      <c r="C29" s="544"/>
      <c r="D29" s="546"/>
      <c r="E29" s="546"/>
      <c r="F29" s="546"/>
      <c r="G29" s="546"/>
      <c r="H29" s="546"/>
      <c r="I29" s="546"/>
      <c r="J29" s="546"/>
      <c r="K29" s="544"/>
      <c r="L29" s="1359"/>
      <c r="M29" s="1356"/>
      <c r="N29" s="1356"/>
      <c r="O29" s="1356"/>
      <c r="P29" s="1356"/>
      <c r="Q29" s="1356"/>
      <c r="R29" s="1356"/>
      <c r="S29" s="1356"/>
      <c r="T29" s="1356"/>
      <c r="U29" s="1356"/>
      <c r="V29" s="1356"/>
      <c r="W29" s="1356"/>
      <c r="X29" s="1356"/>
      <c r="Y29" s="1356"/>
      <c r="Z29" s="1356"/>
    </row>
    <row r="30" spans="1:37" s="528" customFormat="1" x14ac:dyDescent="0.2">
      <c r="A30" s="1356"/>
      <c r="C30" s="544"/>
      <c r="D30" s="546"/>
      <c r="E30" s="546"/>
      <c r="F30" s="546"/>
      <c r="G30" s="546"/>
      <c r="H30" s="546"/>
      <c r="I30" s="546"/>
      <c r="J30" s="546"/>
      <c r="K30" s="544"/>
      <c r="L30" s="1359"/>
      <c r="M30" s="1356"/>
      <c r="N30" s="1356"/>
      <c r="O30" s="1356"/>
      <c r="P30" s="1356"/>
      <c r="Q30" s="1356"/>
      <c r="R30" s="1356"/>
      <c r="S30" s="1356"/>
      <c r="T30" s="1356"/>
      <c r="U30" s="1356"/>
      <c r="V30" s="1356"/>
      <c r="W30" s="1356"/>
      <c r="X30" s="1356"/>
      <c r="Y30" s="1356"/>
      <c r="Z30" s="1356"/>
    </row>
    <row r="31" spans="1:37" s="528" customFormat="1" x14ac:dyDescent="0.2">
      <c r="A31" s="1356"/>
      <c r="C31" s="544"/>
      <c r="D31" s="546"/>
      <c r="E31" s="546"/>
      <c r="F31" s="546"/>
      <c r="G31" s="546"/>
      <c r="H31" s="546"/>
      <c r="I31" s="546"/>
      <c r="J31" s="546"/>
      <c r="K31" s="544"/>
      <c r="L31" s="1359"/>
      <c r="M31" s="1356"/>
      <c r="N31" s="1356"/>
      <c r="O31" s="1356"/>
      <c r="P31" s="1356"/>
      <c r="Q31" s="1356"/>
      <c r="R31" s="1356"/>
      <c r="S31" s="1356"/>
      <c r="T31" s="1356"/>
      <c r="U31" s="1356"/>
      <c r="V31" s="1356"/>
      <c r="W31" s="1356"/>
      <c r="X31" s="1356"/>
      <c r="Y31" s="1356"/>
      <c r="Z31" s="1356"/>
    </row>
    <row r="32" spans="1:37" s="528" customFormat="1" x14ac:dyDescent="0.2">
      <c r="A32" s="1356"/>
      <c r="C32" s="544"/>
      <c r="D32" s="546"/>
      <c r="E32" s="546"/>
      <c r="F32" s="546"/>
      <c r="G32" s="546"/>
      <c r="H32" s="546"/>
      <c r="I32" s="546"/>
      <c r="J32" s="546"/>
      <c r="K32" s="544"/>
      <c r="L32" s="1359"/>
      <c r="M32" s="1356"/>
      <c r="N32" s="1356"/>
      <c r="O32" s="1356"/>
      <c r="P32" s="1356"/>
      <c r="Q32" s="1356"/>
      <c r="R32" s="1356"/>
      <c r="S32" s="1356"/>
      <c r="T32" s="1356"/>
      <c r="U32" s="1356"/>
      <c r="V32" s="1356"/>
      <c r="W32" s="1356"/>
      <c r="X32" s="1356"/>
      <c r="Y32" s="1356"/>
      <c r="Z32" s="1356"/>
    </row>
    <row r="33" spans="1:26" s="528" customFormat="1" x14ac:dyDescent="0.2">
      <c r="A33" s="1356"/>
      <c r="D33" s="546"/>
      <c r="E33" s="407"/>
      <c r="F33" s="407"/>
      <c r="G33" s="407"/>
      <c r="H33" s="538"/>
      <c r="I33" s="546"/>
      <c r="J33" s="407"/>
      <c r="K33" s="544"/>
      <c r="L33" s="1359"/>
      <c r="M33" s="1356"/>
      <c r="N33" s="1356"/>
      <c r="O33" s="1356"/>
      <c r="P33" s="1356"/>
      <c r="Q33" s="1356"/>
      <c r="R33" s="1356"/>
      <c r="S33" s="1356"/>
      <c r="T33" s="1356"/>
      <c r="U33" s="1356"/>
      <c r="V33" s="1356"/>
      <c r="W33" s="1356"/>
      <c r="X33" s="1356"/>
      <c r="Y33" s="1356"/>
      <c r="Z33" s="1356"/>
    </row>
    <row r="34" spans="1:26" s="528" customFormat="1" x14ac:dyDescent="0.2">
      <c r="A34" s="1356"/>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44"/>
      <c r="L34" s="1359"/>
      <c r="M34" s="1356"/>
      <c r="N34" s="1356"/>
      <c r="O34" s="1356"/>
      <c r="P34" s="1356"/>
      <c r="Q34" s="1356"/>
      <c r="R34" s="1356"/>
      <c r="S34" s="1356"/>
      <c r="T34" s="1356"/>
      <c r="U34" s="1356"/>
      <c r="V34" s="1356"/>
      <c r="W34" s="1356"/>
      <c r="X34" s="1356"/>
      <c r="Y34" s="1356"/>
      <c r="Z34" s="1356"/>
    </row>
    <row r="35" spans="1:26" s="528" customFormat="1" x14ac:dyDescent="0.2">
      <c r="A35" s="1356"/>
      <c r="C35" s="2028" t="str">
        <f>VOCAL_1</f>
        <v/>
      </c>
      <c r="D35" s="2028"/>
      <c r="E35" s="2028"/>
      <c r="F35" s="129"/>
      <c r="G35" s="129"/>
      <c r="H35" s="2028" t="str">
        <f>VOCAL_2</f>
        <v/>
      </c>
      <c r="I35" s="2028"/>
      <c r="J35" s="2028"/>
      <c r="L35" s="1356"/>
      <c r="M35" s="1356"/>
      <c r="N35" s="1356"/>
      <c r="O35" s="1356"/>
      <c r="P35" s="1356"/>
      <c r="Q35" s="1356"/>
      <c r="R35" s="1356"/>
      <c r="S35" s="1356"/>
      <c r="T35" s="1356"/>
      <c r="U35" s="1356"/>
      <c r="V35" s="1356"/>
      <c r="W35" s="1356"/>
      <c r="X35" s="1356"/>
      <c r="Y35" s="1356"/>
      <c r="Z35" s="1356"/>
    </row>
    <row r="36" spans="1:26" s="528" customFormat="1" x14ac:dyDescent="0.2">
      <c r="A36" s="1356"/>
      <c r="C36" s="2028"/>
      <c r="D36" s="2028"/>
      <c r="E36" s="2028"/>
      <c r="F36" s="546"/>
      <c r="G36" s="546"/>
      <c r="H36" s="2028"/>
      <c r="I36" s="2028"/>
      <c r="J36" s="2028"/>
      <c r="L36" s="1356"/>
      <c r="M36" s="1356"/>
      <c r="N36" s="1356"/>
      <c r="O36" s="1356"/>
      <c r="P36" s="1356"/>
      <c r="Q36" s="1356"/>
      <c r="R36" s="1356"/>
      <c r="S36" s="1356"/>
      <c r="T36" s="1356"/>
      <c r="U36" s="1356"/>
      <c r="V36" s="1356"/>
      <c r="W36" s="1356"/>
      <c r="X36" s="1356"/>
      <c r="Y36" s="1356"/>
      <c r="Z36" s="1356"/>
    </row>
    <row r="37" spans="1:26" s="528" customFormat="1" x14ac:dyDescent="0.2">
      <c r="A37" s="1356"/>
      <c r="D37" s="546"/>
      <c r="E37" s="546"/>
      <c r="F37" s="546"/>
      <c r="G37" s="546"/>
      <c r="H37" s="546"/>
      <c r="I37" s="546"/>
      <c r="J37" s="546"/>
      <c r="L37" s="1356"/>
      <c r="M37" s="1356"/>
      <c r="N37" s="1356"/>
      <c r="O37" s="1356"/>
      <c r="P37" s="1356"/>
      <c r="Q37" s="1356"/>
      <c r="R37" s="1356"/>
      <c r="S37" s="1356"/>
      <c r="T37" s="1356"/>
      <c r="U37" s="1356"/>
      <c r="V37" s="1356"/>
      <c r="W37" s="1356"/>
      <c r="X37" s="1356"/>
      <c r="Y37" s="1356"/>
      <c r="Z37" s="1356"/>
    </row>
    <row r="38" spans="1:26" s="528" customFormat="1" x14ac:dyDescent="0.2">
      <c r="A38" s="1356"/>
      <c r="D38" s="546"/>
      <c r="E38" s="546"/>
      <c r="F38" s="546"/>
      <c r="G38" s="546"/>
      <c r="H38" s="546"/>
      <c r="I38" s="546"/>
      <c r="J38" s="546"/>
      <c r="L38" s="1356"/>
      <c r="M38" s="1356"/>
      <c r="N38" s="1356"/>
      <c r="O38" s="1356"/>
      <c r="P38" s="1356"/>
      <c r="Q38" s="1356"/>
      <c r="R38" s="1356"/>
      <c r="S38" s="1356"/>
      <c r="T38" s="1356"/>
      <c r="U38" s="1356"/>
      <c r="V38" s="1356"/>
      <c r="W38" s="1356"/>
      <c r="X38" s="1356"/>
      <c r="Y38" s="1356"/>
      <c r="Z38" s="1356"/>
    </row>
    <row r="39" spans="1:26" s="528" customFormat="1" x14ac:dyDescent="0.2">
      <c r="A39" s="1356"/>
      <c r="D39" s="546"/>
      <c r="E39" s="546"/>
      <c r="F39" s="546"/>
      <c r="G39" s="546"/>
      <c r="H39" s="546"/>
      <c r="I39" s="546"/>
      <c r="J39" s="546"/>
      <c r="L39" s="1356"/>
      <c r="M39" s="1356"/>
      <c r="N39" s="1356"/>
      <c r="O39" s="1356"/>
      <c r="P39" s="1356"/>
      <c r="Q39" s="1356"/>
      <c r="R39" s="1356"/>
      <c r="S39" s="1356"/>
      <c r="T39" s="1356"/>
      <c r="U39" s="1356"/>
      <c r="V39" s="1356"/>
      <c r="W39" s="1356"/>
      <c r="X39" s="1356"/>
      <c r="Y39" s="1356"/>
      <c r="Z39" s="1356"/>
    </row>
    <row r="40" spans="1:26" s="528" customFormat="1" x14ac:dyDescent="0.2">
      <c r="A40" s="1356"/>
      <c r="D40" s="546"/>
      <c r="E40" s="546"/>
      <c r="F40" s="546"/>
      <c r="G40" s="546"/>
      <c r="H40" s="546"/>
      <c r="I40" s="546"/>
      <c r="J40" s="546"/>
      <c r="L40" s="1356"/>
      <c r="M40" s="1356"/>
      <c r="N40" s="1356"/>
      <c r="O40" s="1356"/>
      <c r="P40" s="1356"/>
      <c r="Q40" s="1356"/>
      <c r="R40" s="1356"/>
      <c r="S40" s="1356"/>
      <c r="T40" s="1356"/>
      <c r="U40" s="1356"/>
      <c r="V40" s="1356"/>
      <c r="W40" s="1356"/>
      <c r="X40" s="1356"/>
      <c r="Y40" s="1356"/>
      <c r="Z40" s="1356"/>
    </row>
    <row r="41" spans="1:26" s="528" customFormat="1" x14ac:dyDescent="0.2">
      <c r="A41" s="1356"/>
      <c r="D41" s="546"/>
      <c r="E41" s="546"/>
      <c r="F41" s="546"/>
      <c r="G41" s="546"/>
      <c r="H41" s="546"/>
      <c r="I41" s="546"/>
      <c r="J41" s="546"/>
      <c r="L41" s="1356"/>
      <c r="M41" s="1356"/>
      <c r="N41" s="1356"/>
      <c r="O41" s="1356"/>
      <c r="P41" s="1356"/>
      <c r="Q41" s="1356"/>
      <c r="R41" s="1356"/>
      <c r="S41" s="1356"/>
      <c r="T41" s="1356"/>
      <c r="U41" s="1356"/>
      <c r="V41" s="1356"/>
      <c r="W41" s="1356"/>
      <c r="X41" s="1356"/>
      <c r="Y41" s="1356"/>
      <c r="Z41" s="1356"/>
    </row>
    <row r="42" spans="1:26" s="528" customFormat="1" x14ac:dyDescent="0.2">
      <c r="A42" s="1356"/>
      <c r="D42" s="546"/>
      <c r="E42" s="546"/>
      <c r="F42" s="546"/>
      <c r="G42" s="546"/>
      <c r="H42" s="546"/>
      <c r="I42" s="546"/>
      <c r="J42" s="546"/>
      <c r="L42" s="1356"/>
      <c r="M42" s="1356"/>
      <c r="N42" s="1356"/>
      <c r="O42" s="1356"/>
      <c r="P42" s="1356"/>
      <c r="Q42" s="1356"/>
      <c r="R42" s="1356"/>
      <c r="S42" s="1356"/>
      <c r="T42" s="1356"/>
      <c r="U42" s="1356"/>
      <c r="V42" s="1356"/>
      <c r="W42" s="1356"/>
      <c r="X42" s="1356"/>
      <c r="Y42" s="1356"/>
      <c r="Z42" s="1356"/>
    </row>
    <row r="43" spans="1:26" s="528" customFormat="1" x14ac:dyDescent="0.2">
      <c r="A43" s="1356"/>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546"/>
      <c r="L43" s="1356"/>
      <c r="M43" s="1356"/>
      <c r="N43" s="1356"/>
      <c r="O43" s="1356"/>
      <c r="P43" s="1356"/>
      <c r="Q43" s="1356"/>
      <c r="R43" s="1356"/>
      <c r="S43" s="1356"/>
      <c r="T43" s="1356"/>
      <c r="U43" s="1356"/>
      <c r="V43" s="1356"/>
      <c r="W43" s="1356"/>
      <c r="X43" s="1356"/>
      <c r="Y43" s="1356"/>
      <c r="Z43" s="1356"/>
    </row>
    <row r="44" spans="1:26" s="528" customFormat="1" x14ac:dyDescent="0.2">
      <c r="A44" s="1356"/>
      <c r="C44" s="2028" t="str">
        <f>VOCAL_3</f>
        <v/>
      </c>
      <c r="D44" s="2028"/>
      <c r="E44" s="2028"/>
      <c r="F44" s="546"/>
      <c r="G44" s="546"/>
      <c r="H44" s="2028" t="str">
        <f>VOCAL_4</f>
        <v/>
      </c>
      <c r="I44" s="2028"/>
      <c r="J44" s="2028"/>
      <c r="L44" s="1356"/>
      <c r="M44" s="1356"/>
      <c r="N44" s="1356"/>
      <c r="O44" s="1356"/>
      <c r="P44" s="1356"/>
      <c r="Q44" s="1356"/>
      <c r="R44" s="1356"/>
      <c r="S44" s="1356"/>
      <c r="T44" s="1356"/>
      <c r="U44" s="1356"/>
      <c r="V44" s="1356"/>
      <c r="W44" s="1356"/>
      <c r="X44" s="1356"/>
      <c r="Y44" s="1356"/>
      <c r="Z44" s="1356"/>
    </row>
    <row r="45" spans="1:26" s="528" customFormat="1" x14ac:dyDescent="0.2">
      <c r="A45" s="1356"/>
      <c r="C45" s="2028"/>
      <c r="D45" s="2028"/>
      <c r="E45" s="2028"/>
      <c r="H45" s="2028"/>
      <c r="I45" s="2028"/>
      <c r="J45" s="2028"/>
      <c r="L45" s="1356"/>
      <c r="M45" s="1356"/>
      <c r="N45" s="1356"/>
      <c r="O45" s="1356"/>
      <c r="P45" s="1356"/>
      <c r="Q45" s="1356"/>
      <c r="R45" s="1356"/>
      <c r="S45" s="1356"/>
      <c r="T45" s="1356"/>
      <c r="U45" s="1356"/>
      <c r="V45" s="1356"/>
      <c r="W45" s="1356"/>
      <c r="X45" s="1356"/>
      <c r="Y45" s="1356"/>
      <c r="Z45" s="1356"/>
    </row>
    <row r="46" spans="1:26" s="528" customFormat="1" x14ac:dyDescent="0.2">
      <c r="A46" s="1356"/>
      <c r="L46" s="1356"/>
      <c r="M46" s="1356"/>
      <c r="N46" s="1356"/>
      <c r="O46" s="1356"/>
      <c r="P46" s="1356"/>
      <c r="Q46" s="1356"/>
      <c r="R46" s="1356"/>
      <c r="S46" s="1356"/>
      <c r="T46" s="1356"/>
      <c r="U46" s="1356"/>
      <c r="V46" s="1356"/>
      <c r="W46" s="1356"/>
      <c r="X46" s="1356"/>
      <c r="Y46" s="1356"/>
      <c r="Z46" s="1356"/>
    </row>
    <row r="47" spans="1:26" s="528" customFormat="1" x14ac:dyDescent="0.2">
      <c r="A47" s="1356"/>
      <c r="L47" s="1356"/>
      <c r="M47" s="1356"/>
      <c r="N47" s="1356"/>
      <c r="O47" s="1356"/>
      <c r="P47" s="1356"/>
      <c r="Q47" s="1356"/>
      <c r="R47" s="1356"/>
      <c r="S47" s="1356"/>
      <c r="T47" s="1356"/>
      <c r="U47" s="1356"/>
      <c r="V47" s="1356"/>
      <c r="W47" s="1356"/>
      <c r="X47" s="1356"/>
      <c r="Y47" s="1356"/>
      <c r="Z47" s="1356"/>
    </row>
    <row r="48" spans="1:26" s="528" customFormat="1" x14ac:dyDescent="0.2">
      <c r="A48" s="1356"/>
      <c r="L48" s="1356"/>
      <c r="M48" s="1356"/>
      <c r="N48" s="1356"/>
      <c r="O48" s="1356"/>
      <c r="P48" s="1356"/>
      <c r="Q48" s="1356"/>
      <c r="R48" s="1356"/>
      <c r="S48" s="1356"/>
      <c r="T48" s="1356"/>
      <c r="U48" s="1356"/>
      <c r="V48" s="1356"/>
      <c r="W48" s="1356"/>
      <c r="X48" s="1356"/>
      <c r="Y48" s="1356"/>
      <c r="Z48" s="1356"/>
    </row>
    <row r="49" spans="1:26" s="528" customFormat="1" x14ac:dyDescent="0.2">
      <c r="A49" s="1356"/>
      <c r="B49" s="1356"/>
      <c r="C49" s="1356"/>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row r="151" spans="1:26" x14ac:dyDescent="0.2">
      <c r="A151" s="1351"/>
      <c r="B151" s="1351"/>
      <c r="C151" s="1351"/>
      <c r="D151" s="1351"/>
      <c r="E151" s="1351"/>
      <c r="F151" s="1351"/>
      <c r="G151" s="1351"/>
      <c r="H151" s="1351"/>
      <c r="I151" s="1351"/>
      <c r="J151" s="1351"/>
      <c r="K151" s="1351"/>
      <c r="L151" s="1351"/>
      <c r="M151" s="1351"/>
      <c r="N151" s="1351"/>
      <c r="O151" s="1351"/>
      <c r="P151" s="1351"/>
      <c r="Q151" s="1351"/>
      <c r="R151" s="1351"/>
      <c r="S151" s="1351"/>
      <c r="T151" s="1351"/>
      <c r="U151" s="1351"/>
      <c r="V151" s="1351"/>
      <c r="W151" s="1351"/>
      <c r="X151" s="1351"/>
      <c r="Y151" s="1351"/>
      <c r="Z151" s="1351"/>
    </row>
    <row r="152" spans="1:26" x14ac:dyDescent="0.2">
      <c r="A152" s="1351"/>
      <c r="B152" s="1351"/>
      <c r="C152" s="1351"/>
      <c r="D152" s="1351"/>
      <c r="E152" s="1351"/>
      <c r="F152" s="1351"/>
      <c r="G152" s="1351"/>
      <c r="H152" s="1351"/>
      <c r="I152" s="1351"/>
      <c r="J152" s="1351"/>
      <c r="K152" s="1351"/>
      <c r="L152" s="1351"/>
      <c r="M152" s="1351"/>
      <c r="N152" s="1351"/>
      <c r="O152" s="1351"/>
      <c r="P152" s="1351"/>
      <c r="Q152" s="1351"/>
      <c r="R152" s="1351"/>
      <c r="S152" s="1351"/>
      <c r="T152" s="1351"/>
      <c r="U152" s="1351"/>
      <c r="V152" s="1351"/>
      <c r="W152" s="1351"/>
      <c r="X152" s="1351"/>
      <c r="Y152" s="1351"/>
      <c r="Z152" s="1351"/>
    </row>
    <row r="153" spans="1:26" x14ac:dyDescent="0.2">
      <c r="A153" s="1351"/>
      <c r="B153" s="1351"/>
      <c r="C153" s="1351"/>
      <c r="D153" s="1351"/>
      <c r="E153" s="1351"/>
      <c r="F153" s="1351"/>
      <c r="G153" s="1351"/>
      <c r="H153" s="1351"/>
      <c r="I153" s="1351"/>
      <c r="J153" s="1351"/>
      <c r="K153" s="1351"/>
      <c r="L153" s="1351"/>
      <c r="M153" s="1351"/>
      <c r="N153" s="1351"/>
      <c r="O153" s="1351"/>
      <c r="P153" s="1351"/>
      <c r="Q153" s="1351"/>
      <c r="R153" s="1351"/>
      <c r="S153" s="1351"/>
      <c r="T153" s="1351"/>
      <c r="U153" s="1351"/>
      <c r="V153" s="1351"/>
      <c r="W153" s="1351"/>
      <c r="X153" s="1351"/>
      <c r="Y153" s="1351"/>
      <c r="Z153" s="1351"/>
    </row>
    <row r="154" spans="1:26" x14ac:dyDescent="0.2">
      <c r="A154" s="1351"/>
      <c r="B154" s="1351"/>
      <c r="C154" s="1351"/>
      <c r="D154" s="1351"/>
      <c r="E154" s="1351"/>
      <c r="F154" s="1351"/>
      <c r="G154" s="1351"/>
      <c r="H154" s="1351"/>
      <c r="I154" s="1351"/>
      <c r="J154" s="1351"/>
      <c r="K154" s="1351"/>
      <c r="L154" s="1351"/>
      <c r="M154" s="1351"/>
      <c r="N154" s="1351"/>
      <c r="O154" s="1351"/>
      <c r="P154" s="1351"/>
      <c r="Q154" s="1351"/>
      <c r="R154" s="1351"/>
      <c r="S154" s="1351"/>
      <c r="T154" s="1351"/>
      <c r="U154" s="1351"/>
      <c r="V154" s="1351"/>
      <c r="W154" s="1351"/>
      <c r="X154" s="1351"/>
      <c r="Y154" s="1351"/>
      <c r="Z154" s="1351"/>
    </row>
    <row r="155" spans="1:26" x14ac:dyDescent="0.2">
      <c r="A155" s="1351"/>
      <c r="B155" s="1351"/>
      <c r="C155" s="1351"/>
      <c r="D155" s="1351"/>
      <c r="E155" s="1351"/>
      <c r="F155" s="1351"/>
      <c r="G155" s="1351"/>
      <c r="H155" s="1351"/>
      <c r="I155" s="1351"/>
      <c r="J155" s="1351"/>
      <c r="K155" s="1351"/>
      <c r="L155" s="1351"/>
      <c r="M155" s="1351"/>
      <c r="N155" s="1351"/>
      <c r="O155" s="1351"/>
      <c r="P155" s="1351"/>
      <c r="Q155" s="1351"/>
      <c r="R155" s="1351"/>
      <c r="S155" s="1351"/>
      <c r="T155" s="1351"/>
      <c r="U155" s="1351"/>
      <c r="V155" s="1351"/>
      <c r="W155" s="1351"/>
      <c r="X155" s="1351"/>
      <c r="Y155" s="1351"/>
      <c r="Z155" s="1351"/>
    </row>
    <row r="156" spans="1:26" x14ac:dyDescent="0.2">
      <c r="A156" s="1351"/>
      <c r="B156" s="1351"/>
      <c r="C156" s="1351"/>
      <c r="D156" s="1351"/>
      <c r="E156" s="1351"/>
      <c r="F156" s="1351"/>
      <c r="G156" s="1351"/>
      <c r="H156" s="1351"/>
      <c r="I156" s="1351"/>
      <c r="J156" s="1351"/>
      <c r="K156" s="1351"/>
      <c r="L156" s="1351"/>
      <c r="M156" s="1351"/>
      <c r="N156" s="1351"/>
      <c r="O156" s="1351"/>
      <c r="P156" s="1351"/>
      <c r="Q156" s="1351"/>
      <c r="R156" s="1351"/>
      <c r="S156" s="1351"/>
      <c r="T156" s="1351"/>
      <c r="U156" s="1351"/>
      <c r="V156" s="1351"/>
      <c r="W156" s="1351"/>
      <c r="X156" s="1351"/>
      <c r="Y156" s="1351"/>
      <c r="Z156" s="1351"/>
    </row>
    <row r="157" spans="1:26" x14ac:dyDescent="0.2">
      <c r="A157" s="1351"/>
      <c r="B157" s="1351"/>
      <c r="C157" s="1351"/>
      <c r="D157" s="1351"/>
      <c r="E157" s="1351"/>
      <c r="F157" s="1351"/>
      <c r="G157" s="1351"/>
      <c r="H157" s="1351"/>
      <c r="I157" s="1351"/>
      <c r="J157" s="1351"/>
      <c r="K157" s="1351"/>
      <c r="L157" s="1351"/>
      <c r="M157" s="1351"/>
      <c r="N157" s="1351"/>
      <c r="O157" s="1351"/>
      <c r="P157" s="1351"/>
      <c r="Q157" s="1351"/>
      <c r="R157" s="1351"/>
      <c r="S157" s="1351"/>
      <c r="T157" s="1351"/>
      <c r="U157" s="1351"/>
      <c r="V157" s="1351"/>
      <c r="W157" s="1351"/>
      <c r="X157" s="1351"/>
      <c r="Y157" s="1351"/>
      <c r="Z157" s="1351"/>
    </row>
    <row r="158" spans="1:26" x14ac:dyDescent="0.2">
      <c r="A158" s="1351"/>
      <c r="B158" s="1351"/>
      <c r="C158" s="1351"/>
      <c r="D158" s="1351"/>
      <c r="E158" s="1351"/>
      <c r="F158" s="1351"/>
      <c r="G158" s="1351"/>
      <c r="H158" s="1351"/>
      <c r="I158" s="1351"/>
      <c r="J158" s="1351"/>
      <c r="K158" s="1351"/>
      <c r="L158" s="1351"/>
      <c r="M158" s="1351"/>
      <c r="N158" s="1351"/>
      <c r="O158" s="1351"/>
      <c r="P158" s="1351"/>
      <c r="Q158" s="1351"/>
      <c r="R158" s="1351"/>
      <c r="S158" s="1351"/>
      <c r="T158" s="1351"/>
      <c r="U158" s="1351"/>
      <c r="V158" s="1351"/>
      <c r="W158" s="1351"/>
      <c r="X158" s="1351"/>
      <c r="Y158" s="1351"/>
      <c r="Z158" s="1351"/>
    </row>
    <row r="159" spans="1:26" x14ac:dyDescent="0.2">
      <c r="A159" s="1351"/>
      <c r="B159" s="1351"/>
      <c r="C159" s="1351"/>
      <c r="D159" s="1351"/>
      <c r="E159" s="1351"/>
      <c r="F159" s="1351"/>
      <c r="G159" s="1351"/>
      <c r="H159" s="1351"/>
      <c r="I159" s="1351"/>
      <c r="J159" s="1351"/>
      <c r="K159" s="1351"/>
      <c r="L159" s="1351"/>
      <c r="M159" s="1351"/>
      <c r="N159" s="1351"/>
      <c r="O159" s="1351"/>
      <c r="P159" s="1351"/>
      <c r="Q159" s="1351"/>
      <c r="R159" s="1351"/>
      <c r="S159" s="1351"/>
      <c r="T159" s="1351"/>
      <c r="U159" s="1351"/>
      <c r="V159" s="1351"/>
      <c r="W159" s="1351"/>
      <c r="X159" s="1351"/>
      <c r="Y159" s="1351"/>
      <c r="Z159" s="1351"/>
    </row>
    <row r="160" spans="1:26" x14ac:dyDescent="0.2">
      <c r="A160" s="1351"/>
      <c r="B160" s="1351"/>
      <c r="C160" s="1351"/>
      <c r="D160" s="1351"/>
      <c r="E160" s="1351"/>
      <c r="F160" s="1351"/>
      <c r="G160" s="1351"/>
      <c r="H160" s="1351"/>
      <c r="I160" s="1351"/>
      <c r="J160" s="1351"/>
      <c r="K160" s="1351"/>
      <c r="L160" s="1351"/>
      <c r="M160" s="1351"/>
      <c r="N160" s="1351"/>
      <c r="O160" s="1351"/>
      <c r="P160" s="1351"/>
      <c r="Q160" s="1351"/>
      <c r="R160" s="1351"/>
      <c r="S160" s="1351"/>
      <c r="T160" s="1351"/>
      <c r="U160" s="1351"/>
      <c r="V160" s="1351"/>
      <c r="W160" s="1351"/>
      <c r="X160" s="1351"/>
      <c r="Y160" s="1351"/>
      <c r="Z160" s="1351"/>
    </row>
    <row r="161" spans="1:26" x14ac:dyDescent="0.2">
      <c r="A161" s="1351"/>
      <c r="B161" s="1351"/>
      <c r="C161" s="1351"/>
      <c r="D161" s="1351"/>
      <c r="E161" s="1351"/>
      <c r="F161" s="1351"/>
      <c r="G161" s="1351"/>
      <c r="H161" s="1351"/>
      <c r="I161" s="1351"/>
      <c r="J161" s="1351"/>
      <c r="K161" s="1351"/>
      <c r="L161" s="1351"/>
      <c r="M161" s="1351"/>
      <c r="N161" s="1351"/>
      <c r="O161" s="1351"/>
      <c r="P161" s="1351"/>
      <c r="Q161" s="1351"/>
      <c r="R161" s="1351"/>
      <c r="S161" s="1351"/>
      <c r="T161" s="1351"/>
      <c r="U161" s="1351"/>
      <c r="V161" s="1351"/>
      <c r="W161" s="1351"/>
      <c r="X161" s="1351"/>
      <c r="Y161" s="1351"/>
      <c r="Z161" s="1351"/>
    </row>
    <row r="162" spans="1:26" x14ac:dyDescent="0.2">
      <c r="A162" s="1351"/>
      <c r="B162" s="1351"/>
      <c r="C162" s="1351"/>
      <c r="D162" s="1351"/>
      <c r="E162" s="1351"/>
      <c r="F162" s="1351"/>
      <c r="G162" s="1351"/>
      <c r="H162" s="1351"/>
      <c r="I162" s="1351"/>
      <c r="J162" s="1351"/>
      <c r="K162" s="1351"/>
      <c r="L162" s="1351"/>
      <c r="M162" s="1351"/>
      <c r="N162" s="1351"/>
      <c r="O162" s="1351"/>
      <c r="P162" s="1351"/>
      <c r="Q162" s="1351"/>
      <c r="R162" s="1351"/>
      <c r="S162" s="1351"/>
      <c r="T162" s="1351"/>
      <c r="U162" s="1351"/>
      <c r="V162" s="1351"/>
      <c r="W162" s="1351"/>
      <c r="X162" s="1351"/>
      <c r="Y162" s="1351"/>
      <c r="Z162" s="1351"/>
    </row>
    <row r="163" spans="1:26" x14ac:dyDescent="0.2">
      <c r="A163" s="1351"/>
      <c r="B163" s="1351"/>
      <c r="C163" s="1351"/>
      <c r="D163" s="1351"/>
      <c r="E163" s="1351"/>
      <c r="F163" s="1351"/>
      <c r="G163" s="1351"/>
      <c r="H163" s="1351"/>
      <c r="I163" s="1351"/>
      <c r="J163" s="1351"/>
      <c r="K163" s="1351"/>
      <c r="L163" s="1351"/>
      <c r="M163" s="1351"/>
      <c r="N163" s="1351"/>
      <c r="O163" s="1351"/>
      <c r="P163" s="1351"/>
      <c r="Q163" s="1351"/>
      <c r="R163" s="1351"/>
      <c r="S163" s="1351"/>
      <c r="T163" s="1351"/>
      <c r="U163" s="1351"/>
      <c r="V163" s="1351"/>
      <c r="W163" s="1351"/>
      <c r="X163" s="1351"/>
      <c r="Y163" s="1351"/>
      <c r="Z163" s="1351"/>
    </row>
    <row r="164" spans="1:26" x14ac:dyDescent="0.2">
      <c r="A164" s="1351"/>
      <c r="B164" s="1351"/>
      <c r="C164" s="1351"/>
      <c r="D164" s="1351"/>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row>
    <row r="165" spans="1:26" x14ac:dyDescent="0.2">
      <c r="A165" s="1351"/>
      <c r="B165" s="1351"/>
      <c r="C165" s="1351"/>
      <c r="D165" s="1351"/>
      <c r="E165" s="1351"/>
      <c r="F165" s="1351"/>
      <c r="G165" s="1351"/>
      <c r="H165" s="1351"/>
      <c r="I165" s="1351"/>
      <c r="J165" s="1351"/>
      <c r="K165" s="1351"/>
      <c r="L165" s="1351"/>
      <c r="M165" s="1351"/>
      <c r="N165" s="1351"/>
      <c r="O165" s="1351"/>
      <c r="P165" s="1351"/>
      <c r="Q165" s="1351"/>
      <c r="R165" s="1351"/>
      <c r="S165" s="1351"/>
      <c r="T165" s="1351"/>
      <c r="U165" s="1351"/>
      <c r="V165" s="1351"/>
      <c r="W165" s="1351"/>
      <c r="X165" s="1351"/>
      <c r="Y165" s="1351"/>
      <c r="Z165" s="1351"/>
    </row>
    <row r="166" spans="1:26" x14ac:dyDescent="0.2">
      <c r="A166" s="1351"/>
      <c r="B166" s="1351"/>
      <c r="C166" s="1351"/>
      <c r="D166" s="1351"/>
      <c r="E166" s="1351"/>
      <c r="F166" s="1351"/>
      <c r="G166" s="1351"/>
      <c r="H166" s="1351"/>
      <c r="I166" s="1351"/>
      <c r="J166" s="1351"/>
      <c r="K166" s="1351"/>
      <c r="L166" s="1351"/>
      <c r="M166" s="1351"/>
      <c r="N166" s="1351"/>
      <c r="O166" s="1351"/>
      <c r="P166" s="1351"/>
      <c r="Q166" s="1351"/>
      <c r="R166" s="1351"/>
      <c r="S166" s="1351"/>
      <c r="T166" s="1351"/>
      <c r="U166" s="1351"/>
      <c r="V166" s="1351"/>
      <c r="W166" s="1351"/>
      <c r="X166" s="1351"/>
      <c r="Y166" s="1351"/>
      <c r="Z166" s="1351"/>
    </row>
    <row r="167" spans="1:26" x14ac:dyDescent="0.2">
      <c r="A167" s="1351"/>
      <c r="B167" s="1351"/>
      <c r="C167" s="1351"/>
      <c r="D167" s="1351"/>
      <c r="E167" s="1351"/>
      <c r="F167" s="1351"/>
      <c r="G167" s="1351"/>
      <c r="H167" s="1351"/>
      <c r="I167" s="1351"/>
      <c r="J167" s="1351"/>
      <c r="K167" s="1351"/>
      <c r="L167" s="1351"/>
      <c r="M167" s="1351"/>
      <c r="N167" s="1351"/>
      <c r="O167" s="1351"/>
      <c r="P167" s="1351"/>
      <c r="Q167" s="1351"/>
      <c r="R167" s="1351"/>
      <c r="S167" s="1351"/>
      <c r="T167" s="1351"/>
      <c r="U167" s="1351"/>
      <c r="V167" s="1351"/>
      <c r="W167" s="1351"/>
      <c r="X167" s="1351"/>
      <c r="Y167" s="1351"/>
      <c r="Z167" s="1351"/>
    </row>
    <row r="168" spans="1:26" x14ac:dyDescent="0.2">
      <c r="A168" s="1351"/>
      <c r="B168" s="1351"/>
      <c r="C168" s="1351"/>
      <c r="D168" s="1351"/>
      <c r="E168" s="1351"/>
      <c r="F168" s="1351"/>
      <c r="G168" s="1351"/>
      <c r="H168" s="1351"/>
      <c r="I168" s="1351"/>
      <c r="J168" s="1351"/>
      <c r="K168" s="1351"/>
      <c r="L168" s="1351"/>
      <c r="M168" s="1351"/>
      <c r="N168" s="1351"/>
      <c r="O168" s="1351"/>
      <c r="P168" s="1351"/>
      <c r="Q168" s="1351"/>
      <c r="R168" s="1351"/>
      <c r="S168" s="1351"/>
      <c r="T168" s="1351"/>
      <c r="U168" s="1351"/>
      <c r="V168" s="1351"/>
      <c r="W168" s="1351"/>
      <c r="X168" s="1351"/>
      <c r="Y168" s="1351"/>
      <c r="Z168" s="1351"/>
    </row>
    <row r="169" spans="1:26" x14ac:dyDescent="0.2">
      <c r="A169" s="1351"/>
      <c r="B169" s="1351"/>
      <c r="C169" s="1351"/>
      <c r="D169" s="1351"/>
      <c r="E169" s="1351"/>
      <c r="F169" s="1351"/>
      <c r="G169" s="1351"/>
      <c r="H169" s="1351"/>
      <c r="I169" s="1351"/>
      <c r="J169" s="1351"/>
      <c r="K169" s="1351"/>
      <c r="L169" s="1351"/>
      <c r="M169" s="1351"/>
      <c r="N169" s="1351"/>
      <c r="O169" s="1351"/>
      <c r="P169" s="1351"/>
      <c r="Q169" s="1351"/>
      <c r="R169" s="1351"/>
      <c r="S169" s="1351"/>
      <c r="T169" s="1351"/>
      <c r="U169" s="1351"/>
      <c r="V169" s="1351"/>
      <c r="W169" s="1351"/>
      <c r="X169" s="1351"/>
      <c r="Y169" s="1351"/>
      <c r="Z169" s="1351"/>
    </row>
    <row r="170" spans="1:26" x14ac:dyDescent="0.2">
      <c r="A170" s="1351"/>
      <c r="B170" s="1351"/>
      <c r="C170" s="1351"/>
      <c r="D170" s="1351"/>
      <c r="E170" s="1351"/>
      <c r="F170" s="1351"/>
      <c r="G170" s="1351"/>
      <c r="H170" s="1351"/>
      <c r="I170" s="1351"/>
      <c r="J170" s="1351"/>
      <c r="K170" s="1351"/>
      <c r="L170" s="1351"/>
      <c r="M170" s="1351"/>
      <c r="N170" s="1351"/>
      <c r="O170" s="1351"/>
      <c r="P170" s="1351"/>
      <c r="Q170" s="1351"/>
      <c r="R170" s="1351"/>
      <c r="S170" s="1351"/>
      <c r="T170" s="1351"/>
      <c r="U170" s="1351"/>
      <c r="V170" s="1351"/>
      <c r="W170" s="1351"/>
      <c r="X170" s="1351"/>
      <c r="Y170" s="1351"/>
      <c r="Z170" s="1351"/>
    </row>
    <row r="171" spans="1:26" x14ac:dyDescent="0.2">
      <c r="A171" s="1351"/>
      <c r="B171" s="1351"/>
      <c r="C171" s="1351"/>
      <c r="D171" s="1351"/>
      <c r="E171" s="1351"/>
      <c r="F171" s="1351"/>
      <c r="G171" s="1351"/>
      <c r="H171" s="1351"/>
      <c r="I171" s="1351"/>
      <c r="J171" s="1351"/>
      <c r="K171" s="1351"/>
      <c r="L171" s="1351"/>
      <c r="M171" s="1351"/>
      <c r="N171" s="1351"/>
      <c r="O171" s="1351"/>
      <c r="P171" s="1351"/>
      <c r="Q171" s="1351"/>
      <c r="R171" s="1351"/>
      <c r="S171" s="1351"/>
      <c r="T171" s="1351"/>
      <c r="U171" s="1351"/>
      <c r="V171" s="1351"/>
      <c r="W171" s="1351"/>
      <c r="X171" s="1351"/>
      <c r="Y171" s="1351"/>
      <c r="Z171" s="1351"/>
    </row>
    <row r="172" spans="1:26" x14ac:dyDescent="0.2">
      <c r="A172" s="1351"/>
      <c r="B172" s="1351"/>
      <c r="C172" s="1351"/>
      <c r="D172" s="1351"/>
      <c r="E172" s="1351"/>
      <c r="F172" s="1351"/>
      <c r="G172" s="1351"/>
      <c r="H172" s="1351"/>
      <c r="I172" s="1351"/>
      <c r="J172" s="1351"/>
      <c r="K172" s="1351"/>
      <c r="L172" s="1351"/>
      <c r="M172" s="1351"/>
      <c r="N172" s="1351"/>
      <c r="O172" s="1351"/>
      <c r="P172" s="1351"/>
      <c r="Q172" s="1351"/>
      <c r="R172" s="1351"/>
      <c r="S172" s="1351"/>
      <c r="T172" s="1351"/>
      <c r="U172" s="1351"/>
      <c r="V172" s="1351"/>
      <c r="W172" s="1351"/>
      <c r="X172" s="1351"/>
      <c r="Y172" s="1351"/>
      <c r="Z172" s="1351"/>
    </row>
    <row r="173" spans="1:26" x14ac:dyDescent="0.2">
      <c r="A173" s="1351"/>
      <c r="B173" s="1351"/>
      <c r="C173" s="1351"/>
      <c r="D173" s="1351"/>
      <c r="E173" s="1351"/>
      <c r="F173" s="1351"/>
      <c r="G173" s="1351"/>
      <c r="H173" s="1351"/>
      <c r="I173" s="1351"/>
      <c r="J173" s="1351"/>
      <c r="K173" s="1351"/>
      <c r="L173" s="1351"/>
      <c r="M173" s="1351"/>
      <c r="N173" s="1351"/>
      <c r="O173" s="1351"/>
      <c r="P173" s="1351"/>
      <c r="Q173" s="1351"/>
      <c r="R173" s="1351"/>
      <c r="S173" s="1351"/>
      <c r="T173" s="1351"/>
      <c r="U173" s="1351"/>
      <c r="V173" s="1351"/>
      <c r="W173" s="1351"/>
      <c r="X173" s="1351"/>
      <c r="Y173" s="1351"/>
      <c r="Z173" s="1351"/>
    </row>
    <row r="174" spans="1:26" x14ac:dyDescent="0.2">
      <c r="A174" s="1351"/>
      <c r="B174" s="1351"/>
      <c r="C174" s="1351"/>
      <c r="D174" s="1351"/>
      <c r="E174" s="1351"/>
      <c r="F174" s="1351"/>
      <c r="G174" s="1351"/>
      <c r="H174" s="1351"/>
      <c r="I174" s="1351"/>
      <c r="J174" s="1351"/>
      <c r="K174" s="1351"/>
      <c r="L174" s="1351"/>
      <c r="M174" s="1351"/>
      <c r="N174" s="1351"/>
      <c r="O174" s="1351"/>
      <c r="P174" s="1351"/>
      <c r="Q174" s="1351"/>
      <c r="R174" s="1351"/>
      <c r="S174" s="1351"/>
      <c r="T174" s="1351"/>
      <c r="U174" s="1351"/>
      <c r="V174" s="1351"/>
      <c r="W174" s="1351"/>
      <c r="X174" s="1351"/>
      <c r="Y174" s="1351"/>
      <c r="Z174" s="1351"/>
    </row>
    <row r="175" spans="1:26" x14ac:dyDescent="0.2">
      <c r="A175" s="1351"/>
      <c r="B175" s="1351"/>
      <c r="C175" s="1351"/>
      <c r="D175" s="1351"/>
      <c r="E175" s="1351"/>
      <c r="F175" s="1351"/>
      <c r="G175" s="1351"/>
      <c r="H175" s="1351"/>
      <c r="I175" s="1351"/>
      <c r="J175" s="1351"/>
      <c r="K175" s="1351"/>
      <c r="L175" s="1351"/>
      <c r="M175" s="1351"/>
      <c r="N175" s="1351"/>
      <c r="O175" s="1351"/>
      <c r="P175" s="1351"/>
      <c r="Q175" s="1351"/>
      <c r="R175" s="1351"/>
      <c r="S175" s="1351"/>
      <c r="T175" s="1351"/>
      <c r="U175" s="1351"/>
      <c r="V175" s="1351"/>
      <c r="W175" s="1351"/>
      <c r="X175" s="1351"/>
      <c r="Y175" s="1351"/>
      <c r="Z175" s="1351"/>
    </row>
    <row r="176" spans="1:26" x14ac:dyDescent="0.2">
      <c r="A176" s="1351"/>
      <c r="B176" s="1351"/>
      <c r="C176" s="1351"/>
      <c r="D176" s="1351"/>
      <c r="E176" s="1351"/>
      <c r="F176" s="1351"/>
      <c r="G176" s="1351"/>
      <c r="H176" s="1351"/>
      <c r="I176" s="1351"/>
      <c r="J176" s="1351"/>
      <c r="K176" s="1351"/>
      <c r="L176" s="1351"/>
      <c r="M176" s="1351"/>
      <c r="N176" s="1351"/>
      <c r="O176" s="1351"/>
      <c r="P176" s="1351"/>
      <c r="Q176" s="1351"/>
      <c r="R176" s="1351"/>
      <c r="S176" s="1351"/>
      <c r="T176" s="1351"/>
      <c r="U176" s="1351"/>
      <c r="V176" s="1351"/>
      <c r="W176" s="1351"/>
      <c r="X176" s="1351"/>
      <c r="Y176" s="1351"/>
      <c r="Z176" s="1351"/>
    </row>
    <row r="177" spans="1:26" x14ac:dyDescent="0.2">
      <c r="A177" s="1351"/>
      <c r="B177" s="1351"/>
      <c r="C177" s="1351"/>
      <c r="D177" s="1351"/>
      <c r="E177" s="1351"/>
      <c r="F177" s="1351"/>
      <c r="G177" s="1351"/>
      <c r="H177" s="1351"/>
      <c r="I177" s="1351"/>
      <c r="J177" s="1351"/>
      <c r="K177" s="1351"/>
      <c r="L177" s="1351"/>
      <c r="M177" s="1351"/>
      <c r="N177" s="1351"/>
      <c r="O177" s="1351"/>
      <c r="P177" s="1351"/>
      <c r="Q177" s="1351"/>
      <c r="R177" s="1351"/>
      <c r="S177" s="1351"/>
      <c r="T177" s="1351"/>
      <c r="U177" s="1351"/>
      <c r="V177" s="1351"/>
      <c r="W177" s="1351"/>
      <c r="X177" s="1351"/>
      <c r="Y177" s="1351"/>
      <c r="Z177" s="1351"/>
    </row>
    <row r="178" spans="1:26" x14ac:dyDescent="0.2">
      <c r="A178" s="1351"/>
      <c r="B178" s="1351"/>
      <c r="C178" s="1351"/>
      <c r="D178" s="1351"/>
      <c r="E178" s="1351"/>
      <c r="F178" s="1351"/>
      <c r="G178" s="1351"/>
      <c r="H178" s="1351"/>
      <c r="I178" s="1351"/>
      <c r="J178" s="1351"/>
      <c r="K178" s="1351"/>
      <c r="L178" s="1351"/>
      <c r="M178" s="1351"/>
      <c r="N178" s="1351"/>
      <c r="O178" s="1351"/>
      <c r="P178" s="1351"/>
      <c r="Q178" s="1351"/>
      <c r="R178" s="1351"/>
      <c r="S178" s="1351"/>
      <c r="T178" s="1351"/>
      <c r="U178" s="1351"/>
      <c r="V178" s="1351"/>
      <c r="W178" s="1351"/>
      <c r="X178" s="1351"/>
      <c r="Y178" s="1351"/>
      <c r="Z178" s="1351"/>
    </row>
    <row r="179" spans="1:26" x14ac:dyDescent="0.2">
      <c r="A179" s="1351"/>
      <c r="B179" s="1351"/>
      <c r="C179" s="1351"/>
      <c r="D179" s="1351"/>
      <c r="E179" s="1351"/>
      <c r="F179" s="1351"/>
      <c r="G179" s="1351"/>
      <c r="H179" s="1351"/>
      <c r="I179" s="1351"/>
      <c r="J179" s="1351"/>
      <c r="K179" s="1351"/>
      <c r="L179" s="1351"/>
      <c r="M179" s="1351"/>
      <c r="N179" s="1351"/>
      <c r="O179" s="1351"/>
      <c r="P179" s="1351"/>
      <c r="Q179" s="1351"/>
      <c r="R179" s="1351"/>
      <c r="S179" s="1351"/>
      <c r="T179" s="1351"/>
      <c r="U179" s="1351"/>
      <c r="V179" s="1351"/>
      <c r="W179" s="1351"/>
      <c r="X179" s="1351"/>
      <c r="Y179" s="1351"/>
      <c r="Z179" s="1351"/>
    </row>
    <row r="180" spans="1:26" x14ac:dyDescent="0.2">
      <c r="A180" s="1351"/>
      <c r="B180" s="1351"/>
      <c r="C180" s="1351"/>
      <c r="D180" s="1351"/>
      <c r="E180" s="1351"/>
      <c r="F180" s="1351"/>
      <c r="G180" s="1351"/>
      <c r="H180" s="1351"/>
      <c r="I180" s="1351"/>
      <c r="J180" s="1351"/>
      <c r="K180" s="1351"/>
      <c r="L180" s="1351"/>
      <c r="M180" s="1351"/>
      <c r="N180" s="1351"/>
      <c r="O180" s="1351"/>
      <c r="P180" s="1351"/>
      <c r="Q180" s="1351"/>
      <c r="R180" s="1351"/>
      <c r="S180" s="1351"/>
      <c r="T180" s="1351"/>
      <c r="U180" s="1351"/>
      <c r="V180" s="1351"/>
      <c r="W180" s="1351"/>
      <c r="X180" s="1351"/>
      <c r="Y180" s="1351"/>
      <c r="Z180" s="1351"/>
    </row>
    <row r="181" spans="1:26" x14ac:dyDescent="0.2">
      <c r="A181" s="1351"/>
      <c r="B181" s="1351"/>
      <c r="C181" s="1351"/>
      <c r="D181" s="1351"/>
      <c r="E181" s="1351"/>
      <c r="F181" s="1351"/>
      <c r="G181" s="1351"/>
      <c r="H181" s="1351"/>
      <c r="I181" s="1351"/>
      <c r="J181" s="1351"/>
      <c r="K181" s="1351"/>
      <c r="L181" s="1351"/>
      <c r="M181" s="1351"/>
      <c r="N181" s="1351"/>
      <c r="O181" s="1351"/>
      <c r="P181" s="1351"/>
      <c r="Q181" s="1351"/>
      <c r="R181" s="1351"/>
      <c r="S181" s="1351"/>
      <c r="T181" s="1351"/>
      <c r="U181" s="1351"/>
      <c r="V181" s="1351"/>
      <c r="W181" s="1351"/>
      <c r="X181" s="1351"/>
      <c r="Y181" s="1351"/>
      <c r="Z181" s="1351"/>
    </row>
    <row r="182" spans="1:26" x14ac:dyDescent="0.2">
      <c r="A182" s="1351"/>
      <c r="B182" s="1351"/>
      <c r="C182" s="1351"/>
      <c r="D182" s="1351"/>
      <c r="E182" s="1351"/>
      <c r="F182" s="1351"/>
      <c r="G182" s="1351"/>
      <c r="H182" s="1351"/>
      <c r="I182" s="1351"/>
      <c r="J182" s="1351"/>
      <c r="K182" s="1351"/>
      <c r="L182" s="1351"/>
      <c r="M182" s="1351"/>
      <c r="N182" s="1351"/>
      <c r="O182" s="1351"/>
      <c r="P182" s="1351"/>
      <c r="Q182" s="1351"/>
      <c r="R182" s="1351"/>
      <c r="S182" s="1351"/>
      <c r="T182" s="1351"/>
      <c r="U182" s="1351"/>
      <c r="V182" s="1351"/>
      <c r="W182" s="1351"/>
      <c r="X182" s="1351"/>
      <c r="Y182" s="1351"/>
      <c r="Z182" s="1351"/>
    </row>
    <row r="183" spans="1:26" x14ac:dyDescent="0.2">
      <c r="A183" s="1351"/>
      <c r="B183" s="1351"/>
      <c r="C183" s="1351"/>
      <c r="D183" s="1351"/>
      <c r="E183" s="1351"/>
      <c r="F183" s="1351"/>
      <c r="G183" s="1351"/>
      <c r="H183" s="1351"/>
      <c r="I183" s="1351"/>
      <c r="J183" s="1351"/>
      <c r="K183" s="1351"/>
      <c r="L183" s="1351"/>
      <c r="M183" s="1351"/>
      <c r="N183" s="1351"/>
      <c r="O183" s="1351"/>
      <c r="P183" s="1351"/>
      <c r="Q183" s="1351"/>
      <c r="R183" s="1351"/>
      <c r="S183" s="1351"/>
      <c r="T183" s="1351"/>
      <c r="U183" s="1351"/>
      <c r="V183" s="1351"/>
      <c r="W183" s="1351"/>
      <c r="X183" s="1351"/>
      <c r="Y183" s="1351"/>
      <c r="Z183" s="1351"/>
    </row>
    <row r="184" spans="1:26" x14ac:dyDescent="0.2">
      <c r="A184" s="1351"/>
      <c r="B184" s="1351"/>
      <c r="C184" s="1351"/>
      <c r="D184" s="1351"/>
      <c r="E184" s="1351"/>
      <c r="F184" s="1351"/>
      <c r="G184" s="1351"/>
      <c r="H184" s="1351"/>
      <c r="I184" s="1351"/>
      <c r="J184" s="1351"/>
      <c r="K184" s="1351"/>
      <c r="L184" s="1351"/>
      <c r="M184" s="1351"/>
      <c r="N184" s="1351"/>
      <c r="O184" s="1351"/>
      <c r="P184" s="1351"/>
      <c r="Q184" s="1351"/>
      <c r="R184" s="1351"/>
      <c r="S184" s="1351"/>
      <c r="T184" s="1351"/>
      <c r="U184" s="1351"/>
      <c r="V184" s="1351"/>
      <c r="W184" s="1351"/>
      <c r="X184" s="1351"/>
      <c r="Y184" s="1351"/>
      <c r="Z184" s="1351"/>
    </row>
    <row r="185" spans="1:26" x14ac:dyDescent="0.2">
      <c r="A185" s="1351"/>
      <c r="B185" s="1351"/>
      <c r="C185" s="1351"/>
      <c r="D185" s="1351"/>
      <c r="E185" s="1351"/>
      <c r="F185" s="1351"/>
      <c r="G185" s="1351"/>
      <c r="H185" s="1351"/>
      <c r="I185" s="1351"/>
      <c r="J185" s="1351"/>
      <c r="K185" s="1351"/>
      <c r="L185" s="1351"/>
      <c r="M185" s="1351"/>
      <c r="N185" s="1351"/>
      <c r="O185" s="1351"/>
      <c r="P185" s="1351"/>
      <c r="Q185" s="1351"/>
      <c r="R185" s="1351"/>
      <c r="S185" s="1351"/>
      <c r="T185" s="1351"/>
      <c r="U185" s="1351"/>
      <c r="V185" s="1351"/>
      <c r="W185" s="1351"/>
      <c r="X185" s="1351"/>
      <c r="Y185" s="1351"/>
      <c r="Z185" s="1351"/>
    </row>
    <row r="186" spans="1:26" x14ac:dyDescent="0.2">
      <c r="A186" s="1351"/>
      <c r="B186" s="1351"/>
      <c r="C186" s="1351"/>
      <c r="D186" s="1351"/>
      <c r="E186" s="1351"/>
      <c r="F186" s="1351"/>
      <c r="G186" s="1351"/>
      <c r="H186" s="1351"/>
      <c r="I186" s="1351"/>
      <c r="J186" s="1351"/>
      <c r="K186" s="1351"/>
      <c r="L186" s="1351"/>
      <c r="M186" s="1351"/>
      <c r="N186" s="1351"/>
      <c r="O186" s="1351"/>
      <c r="P186" s="1351"/>
      <c r="Q186" s="1351"/>
      <c r="R186" s="1351"/>
      <c r="S186" s="1351"/>
      <c r="T186" s="1351"/>
      <c r="U186" s="1351"/>
      <c r="V186" s="1351"/>
      <c r="W186" s="1351"/>
      <c r="X186" s="1351"/>
      <c r="Y186" s="1351"/>
      <c r="Z186" s="1351"/>
    </row>
    <row r="187" spans="1:26" x14ac:dyDescent="0.2">
      <c r="A187" s="1351"/>
      <c r="B187" s="1351"/>
      <c r="C187" s="1351"/>
      <c r="D187" s="1351"/>
      <c r="E187" s="1351"/>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row>
    <row r="188" spans="1:26" x14ac:dyDescent="0.2">
      <c r="A188" s="1351"/>
      <c r="B188" s="1351"/>
      <c r="C188" s="1351"/>
      <c r="D188" s="1351"/>
      <c r="E188" s="1351"/>
      <c r="F188" s="1351"/>
      <c r="G188" s="1351"/>
      <c r="H188" s="1351"/>
      <c r="I188" s="1351"/>
      <c r="J188" s="1351"/>
      <c r="K188" s="1351"/>
      <c r="L188" s="1351"/>
      <c r="M188" s="1351"/>
      <c r="N188" s="1351"/>
      <c r="O188" s="1351"/>
      <c r="P188" s="1351"/>
      <c r="Q188" s="1351"/>
      <c r="R188" s="1351"/>
      <c r="S188" s="1351"/>
      <c r="T188" s="1351"/>
      <c r="U188" s="1351"/>
      <c r="V188" s="1351"/>
      <c r="W188" s="1351"/>
      <c r="X188" s="1351"/>
      <c r="Y188" s="1351"/>
      <c r="Z188" s="1351"/>
    </row>
    <row r="189" spans="1:26" x14ac:dyDescent="0.2">
      <c r="A189" s="1351"/>
      <c r="B189" s="1351"/>
      <c r="C189" s="1351"/>
      <c r="D189" s="1351"/>
      <c r="E189" s="1351"/>
      <c r="F189" s="1351"/>
      <c r="G189" s="1351"/>
      <c r="H189" s="1351"/>
      <c r="I189" s="1351"/>
      <c r="J189" s="1351"/>
      <c r="K189" s="1351"/>
      <c r="L189" s="1351"/>
      <c r="M189" s="1351"/>
      <c r="N189" s="1351"/>
      <c r="O189" s="1351"/>
      <c r="P189" s="1351"/>
      <c r="Q189" s="1351"/>
      <c r="R189" s="1351"/>
      <c r="S189" s="1351"/>
      <c r="T189" s="1351"/>
      <c r="U189" s="1351"/>
      <c r="V189" s="1351"/>
      <c r="W189" s="1351"/>
      <c r="X189" s="1351"/>
      <c r="Y189" s="1351"/>
      <c r="Z189" s="1351"/>
    </row>
    <row r="190" spans="1:26" x14ac:dyDescent="0.2">
      <c r="A190" s="1351"/>
      <c r="B190" s="1351"/>
      <c r="C190" s="1351"/>
      <c r="D190" s="1351"/>
      <c r="E190" s="1351"/>
      <c r="F190" s="1351"/>
      <c r="G190" s="1351"/>
      <c r="H190" s="1351"/>
      <c r="I190" s="1351"/>
      <c r="J190" s="1351"/>
      <c r="K190" s="1351"/>
      <c r="L190" s="1351"/>
      <c r="M190" s="1351"/>
      <c r="N190" s="1351"/>
      <c r="O190" s="1351"/>
      <c r="P190" s="1351"/>
      <c r="Q190" s="1351"/>
      <c r="R190" s="1351"/>
      <c r="S190" s="1351"/>
      <c r="T190" s="1351"/>
      <c r="U190" s="1351"/>
      <c r="V190" s="1351"/>
      <c r="W190" s="1351"/>
      <c r="X190" s="1351"/>
      <c r="Y190" s="1351"/>
      <c r="Z190" s="1351"/>
    </row>
    <row r="191" spans="1:26" x14ac:dyDescent="0.2">
      <c r="A191" s="1351"/>
      <c r="B191" s="1351"/>
      <c r="C191" s="1351"/>
      <c r="D191" s="1351"/>
      <c r="E191" s="1351"/>
      <c r="F191" s="1351"/>
      <c r="G191" s="1351"/>
      <c r="H191" s="1351"/>
      <c r="I191" s="1351"/>
      <c r="J191" s="1351"/>
      <c r="K191" s="1351"/>
      <c r="L191" s="1351"/>
      <c r="M191" s="1351"/>
      <c r="N191" s="1351"/>
      <c r="O191" s="1351"/>
      <c r="P191" s="1351"/>
      <c r="Q191" s="1351"/>
      <c r="R191" s="1351"/>
      <c r="S191" s="1351"/>
      <c r="T191" s="1351"/>
      <c r="U191" s="1351"/>
      <c r="V191" s="1351"/>
      <c r="W191" s="1351"/>
      <c r="X191" s="1351"/>
      <c r="Y191" s="1351"/>
      <c r="Z191" s="1351"/>
    </row>
    <row r="192" spans="1:26" x14ac:dyDescent="0.2">
      <c r="A192" s="1351"/>
      <c r="B192" s="1351"/>
      <c r="C192" s="1351"/>
      <c r="D192" s="1351"/>
      <c r="E192" s="1351"/>
      <c r="F192" s="1351"/>
      <c r="G192" s="1351"/>
      <c r="H192" s="1351"/>
      <c r="I192" s="1351"/>
      <c r="J192" s="1351"/>
      <c r="K192" s="1351"/>
      <c r="L192" s="1351"/>
      <c r="M192" s="1351"/>
      <c r="N192" s="1351"/>
      <c r="O192" s="1351"/>
      <c r="P192" s="1351"/>
      <c r="Q192" s="1351"/>
      <c r="R192" s="1351"/>
      <c r="S192" s="1351"/>
      <c r="T192" s="1351"/>
      <c r="U192" s="1351"/>
      <c r="V192" s="1351"/>
      <c r="W192" s="1351"/>
      <c r="X192" s="1351"/>
      <c r="Y192" s="1351"/>
      <c r="Z192" s="1351"/>
    </row>
    <row r="193" spans="1:26" x14ac:dyDescent="0.2">
      <c r="A193" s="1351"/>
      <c r="B193" s="1351"/>
      <c r="C193" s="1351"/>
      <c r="D193" s="1351"/>
      <c r="E193" s="1351"/>
      <c r="F193" s="1351"/>
      <c r="G193" s="1351"/>
      <c r="H193" s="1351"/>
      <c r="I193" s="1351"/>
      <c r="J193" s="1351"/>
      <c r="K193" s="1351"/>
      <c r="L193" s="1351"/>
      <c r="M193" s="1351"/>
      <c r="N193" s="1351"/>
      <c r="O193" s="1351"/>
      <c r="P193" s="1351"/>
      <c r="Q193" s="1351"/>
      <c r="R193" s="1351"/>
      <c r="S193" s="1351"/>
      <c r="T193" s="1351"/>
      <c r="U193" s="1351"/>
      <c r="V193" s="1351"/>
      <c r="W193" s="1351"/>
      <c r="X193" s="1351"/>
      <c r="Y193" s="1351"/>
      <c r="Z193" s="1351"/>
    </row>
    <row r="194" spans="1:26" x14ac:dyDescent="0.2">
      <c r="A194" s="1351"/>
      <c r="B194" s="1351"/>
      <c r="C194" s="1351"/>
      <c r="D194" s="1351"/>
      <c r="E194" s="1351"/>
      <c r="F194" s="1351"/>
      <c r="G194" s="1351"/>
      <c r="H194" s="1351"/>
      <c r="I194" s="1351"/>
      <c r="J194" s="1351"/>
      <c r="K194" s="1351"/>
      <c r="L194" s="1351"/>
      <c r="M194" s="1351"/>
      <c r="N194" s="1351"/>
      <c r="O194" s="1351"/>
      <c r="P194" s="1351"/>
      <c r="Q194" s="1351"/>
      <c r="R194" s="1351"/>
      <c r="S194" s="1351"/>
      <c r="T194" s="1351"/>
      <c r="U194" s="1351"/>
      <c r="V194" s="1351"/>
      <c r="W194" s="1351"/>
      <c r="X194" s="1351"/>
      <c r="Y194" s="1351"/>
      <c r="Z194" s="1351"/>
    </row>
    <row r="195" spans="1:26" x14ac:dyDescent="0.2">
      <c r="A195" s="1351"/>
      <c r="B195" s="1351"/>
      <c r="C195" s="1351"/>
      <c r="D195" s="1351"/>
      <c r="E195" s="1351"/>
      <c r="F195" s="1351"/>
      <c r="G195" s="1351"/>
      <c r="H195" s="1351"/>
      <c r="I195" s="1351"/>
      <c r="J195" s="1351"/>
      <c r="K195" s="1351"/>
      <c r="L195" s="1351"/>
      <c r="M195" s="1351"/>
      <c r="N195" s="1351"/>
      <c r="O195" s="1351"/>
      <c r="P195" s="1351"/>
      <c r="Q195" s="1351"/>
      <c r="R195" s="1351"/>
      <c r="S195" s="1351"/>
      <c r="T195" s="1351"/>
      <c r="U195" s="1351"/>
      <c r="V195" s="1351"/>
      <c r="W195" s="1351"/>
      <c r="X195" s="1351"/>
      <c r="Y195" s="1351"/>
      <c r="Z195" s="1351"/>
    </row>
    <row r="196" spans="1:26" x14ac:dyDescent="0.2">
      <c r="A196" s="1351"/>
      <c r="B196" s="1351"/>
      <c r="C196" s="1351"/>
      <c r="D196" s="1351"/>
      <c r="E196" s="1351"/>
      <c r="F196" s="1351"/>
      <c r="G196" s="1351"/>
      <c r="H196" s="1351"/>
      <c r="I196" s="1351"/>
      <c r="J196" s="1351"/>
      <c r="K196" s="1351"/>
      <c r="L196" s="1351"/>
      <c r="M196" s="1351"/>
      <c r="N196" s="1351"/>
      <c r="O196" s="1351"/>
      <c r="P196" s="1351"/>
      <c r="Q196" s="1351"/>
      <c r="R196" s="1351"/>
      <c r="S196" s="1351"/>
      <c r="T196" s="1351"/>
      <c r="U196" s="1351"/>
      <c r="V196" s="1351"/>
      <c r="W196" s="1351"/>
      <c r="X196" s="1351"/>
      <c r="Y196" s="1351"/>
      <c r="Z196" s="1351"/>
    </row>
    <row r="197" spans="1:26" x14ac:dyDescent="0.2">
      <c r="A197" s="1351"/>
      <c r="B197" s="1351"/>
      <c r="C197" s="1351"/>
      <c r="D197" s="1351"/>
      <c r="E197" s="1351"/>
      <c r="F197" s="1351"/>
      <c r="G197" s="1351"/>
      <c r="H197" s="1351"/>
      <c r="I197" s="1351"/>
      <c r="J197" s="1351"/>
      <c r="K197" s="1351"/>
      <c r="L197" s="1351"/>
      <c r="M197" s="1351"/>
      <c r="N197" s="1351"/>
      <c r="O197" s="1351"/>
      <c r="P197" s="1351"/>
      <c r="Q197" s="1351"/>
      <c r="R197" s="1351"/>
      <c r="S197" s="1351"/>
      <c r="T197" s="1351"/>
      <c r="U197" s="1351"/>
      <c r="V197" s="1351"/>
      <c r="W197" s="1351"/>
      <c r="X197" s="1351"/>
      <c r="Y197" s="1351"/>
      <c r="Z197" s="1351"/>
    </row>
    <row r="198" spans="1:26" x14ac:dyDescent="0.2">
      <c r="A198" s="1351"/>
      <c r="B198" s="1351"/>
      <c r="C198" s="1351"/>
      <c r="D198" s="1351"/>
      <c r="E198" s="1351"/>
      <c r="F198" s="1351"/>
      <c r="G198" s="1351"/>
      <c r="H198" s="1351"/>
      <c r="I198" s="1351"/>
      <c r="J198" s="1351"/>
      <c r="K198" s="1351"/>
      <c r="L198" s="1351"/>
      <c r="M198" s="1351"/>
      <c r="N198" s="1351"/>
      <c r="O198" s="1351"/>
      <c r="P198" s="1351"/>
      <c r="Q198" s="1351"/>
      <c r="R198" s="1351"/>
      <c r="S198" s="1351"/>
      <c r="T198" s="1351"/>
      <c r="U198" s="1351"/>
      <c r="V198" s="1351"/>
      <c r="W198" s="1351"/>
      <c r="X198" s="1351"/>
      <c r="Y198" s="1351"/>
      <c r="Z198" s="1351"/>
    </row>
    <row r="199" spans="1:26" x14ac:dyDescent="0.2">
      <c r="A199" s="1351"/>
      <c r="B199" s="1351"/>
      <c r="C199" s="1351"/>
      <c r="D199" s="1351"/>
      <c r="E199" s="1351"/>
      <c r="F199" s="1351"/>
      <c r="G199" s="1351"/>
      <c r="H199" s="1351"/>
      <c r="I199" s="1351"/>
      <c r="J199" s="1351"/>
      <c r="K199" s="1351"/>
      <c r="L199" s="1351"/>
      <c r="M199" s="1351"/>
      <c r="N199" s="1351"/>
      <c r="O199" s="1351"/>
      <c r="P199" s="1351"/>
      <c r="Q199" s="1351"/>
      <c r="R199" s="1351"/>
      <c r="S199" s="1351"/>
      <c r="T199" s="1351"/>
      <c r="U199" s="1351"/>
      <c r="V199" s="1351"/>
      <c r="W199" s="1351"/>
      <c r="X199" s="1351"/>
      <c r="Y199" s="1351"/>
      <c r="Z199" s="1351"/>
    </row>
    <row r="200" spans="1:26" x14ac:dyDescent="0.2">
      <c r="A200" s="1351"/>
      <c r="B200" s="1351"/>
      <c r="C200" s="1351"/>
      <c r="D200" s="1351"/>
      <c r="E200" s="1351"/>
      <c r="F200" s="1351"/>
      <c r="G200" s="1351"/>
      <c r="H200" s="1351"/>
      <c r="I200" s="1351"/>
      <c r="J200" s="1351"/>
      <c r="K200" s="1351"/>
      <c r="L200" s="1351"/>
      <c r="M200" s="1351"/>
      <c r="N200" s="1351"/>
      <c r="O200" s="1351"/>
      <c r="P200" s="1351"/>
      <c r="Q200" s="1351"/>
      <c r="R200" s="1351"/>
      <c r="S200" s="1351"/>
      <c r="T200" s="1351"/>
      <c r="U200" s="1351"/>
      <c r="V200" s="1351"/>
      <c r="W200" s="1351"/>
      <c r="X200" s="1351"/>
      <c r="Y200" s="1351"/>
      <c r="Z200" s="1351"/>
    </row>
  </sheetData>
  <sheetProtection password="CAA3" sheet="1" objects="1" scenarios="1" selectLockedCells="1"/>
  <mergeCells count="11">
    <mergeCell ref="I4:K4"/>
    <mergeCell ref="C13:J13"/>
    <mergeCell ref="C17:J17"/>
    <mergeCell ref="J5:K6"/>
    <mergeCell ref="C26:E27"/>
    <mergeCell ref="C35:E36"/>
    <mergeCell ref="C44:E45"/>
    <mergeCell ref="H35:J36"/>
    <mergeCell ref="H44:J45"/>
    <mergeCell ref="C10:J10"/>
    <mergeCell ref="H20:J20"/>
  </mergeCells>
  <phoneticPr fontId="3" type="noConversion"/>
  <conditionalFormatting sqref="I6">
    <cfRule type="cellIs" dxfId="5" priority="1" stopIfTrue="1" operator="lessThanOrEqual">
      <formula>$I$5</formula>
    </cfRule>
  </conditionalFormatting>
  <dataValidations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tabColor rgb="FF660066"/>
  </sheetPr>
  <dimension ref="A1:AZ698"/>
  <sheetViews>
    <sheetView showGridLines="0" defaultGridColor="0" topLeftCell="B1" colorId="22" zoomScaleNormal="100" zoomScaleSheetLayoutView="100" workbookViewId="0">
      <pane ySplit="13" topLeftCell="A14" activePane="bottomLeft" state="frozen"/>
      <selection activeCell="L6" sqref="L6:R11"/>
      <selection pane="bottomLeft" activeCell="J184" sqref="J184"/>
    </sheetView>
  </sheetViews>
  <sheetFormatPr baseColWidth="10" defaultRowHeight="12.75" x14ac:dyDescent="0.2"/>
  <cols>
    <col min="1" max="1" width="8.7109375" style="54" hidden="1" customWidth="1"/>
    <col min="2" max="2" width="0.85546875" style="239" customWidth="1"/>
    <col min="3" max="3" width="3.7109375" style="54" customWidth="1"/>
    <col min="4" max="4" width="10.7109375" style="240" customWidth="1"/>
    <col min="5" max="5" width="0.85546875" style="239" customWidth="1"/>
    <col min="6" max="6" width="2.85546875" style="1193" customWidth="1"/>
    <col min="7" max="7" width="4.7109375" style="54" customWidth="1"/>
    <col min="8" max="8" width="10.7109375" style="99" customWidth="1"/>
    <col min="9" max="9" width="40.7109375" style="54" customWidth="1"/>
    <col min="10" max="10" width="2.7109375" style="54" customWidth="1"/>
    <col min="11" max="11" width="2.28515625" style="51" customWidth="1"/>
    <col min="12" max="13" width="8.7109375" style="54" customWidth="1"/>
    <col min="14" max="14" width="0.85546875" style="20" customWidth="1"/>
    <col min="15" max="15" width="4.7109375" style="20" customWidth="1"/>
    <col min="16" max="16" width="12.7109375" style="20" customWidth="1"/>
    <col min="17" max="17" width="0.85546875" style="20" customWidth="1"/>
    <col min="18" max="18" width="12.7109375" style="54" customWidth="1"/>
    <col min="19" max="19" width="0.85546875" style="54" customWidth="1"/>
    <col min="20" max="20" width="20.7109375" style="54" customWidth="1"/>
    <col min="21" max="21" width="12.7109375" style="1711" hidden="1" customWidth="1"/>
    <col min="22" max="22" width="0.85546875" style="1711" hidden="1" customWidth="1"/>
    <col min="23" max="23" width="12.7109375" style="1711" hidden="1" customWidth="1"/>
    <col min="24" max="24" width="6.7109375" style="1711" hidden="1" customWidth="1"/>
    <col min="25" max="25" width="12.7109375" style="1711" hidden="1" customWidth="1"/>
    <col min="26" max="26" width="2.7109375" style="1711" hidden="1" customWidth="1"/>
    <col min="27" max="27" width="12.7109375" style="1711" hidden="1" customWidth="1"/>
    <col min="28" max="28" width="2.7109375" style="1711" hidden="1" customWidth="1"/>
    <col min="29" max="29" width="12.7109375" style="1711" hidden="1" customWidth="1"/>
    <col min="30" max="16384" width="11.42578125" style="54"/>
  </cols>
  <sheetData>
    <row r="1" spans="1:52" ht="5.0999999999999996" customHeight="1" x14ac:dyDescent="0.2">
      <c r="A1" s="1524"/>
      <c r="B1" s="1398"/>
      <c r="C1" s="1495"/>
      <c r="D1" s="1413"/>
      <c r="E1" s="1398"/>
      <c r="F1" s="1386"/>
      <c r="G1" s="1351"/>
      <c r="H1" s="1387"/>
      <c r="I1" s="1351"/>
      <c r="J1" s="1351"/>
      <c r="K1" s="1429"/>
      <c r="L1" s="1351"/>
      <c r="M1" s="1351"/>
      <c r="N1" s="1388"/>
      <c r="O1" s="1388"/>
      <c r="P1" s="1388"/>
      <c r="Q1" s="1388"/>
      <c r="R1" s="1351"/>
      <c r="S1" s="1351"/>
      <c r="T1" s="1351"/>
      <c r="U1" s="1710"/>
      <c r="V1" s="1710"/>
      <c r="W1" s="1710"/>
      <c r="X1" s="1710"/>
      <c r="Y1" s="1710"/>
      <c r="Z1" s="1710"/>
      <c r="AA1" s="1710"/>
      <c r="AB1" s="1710"/>
      <c r="AC1" s="1710"/>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row>
    <row r="2" spans="1:52" s="137" customFormat="1" ht="15" customHeight="1" x14ac:dyDescent="0.25">
      <c r="A2" s="210"/>
      <c r="B2" s="1398"/>
      <c r="C2" s="383" t="s">
        <v>584</v>
      </c>
      <c r="D2" s="1381" t="s">
        <v>104</v>
      </c>
      <c r="E2" s="1398"/>
      <c r="F2" s="1196"/>
      <c r="G2" s="135"/>
      <c r="H2" s="496" t="s">
        <v>612</v>
      </c>
      <c r="I2" s="497" t="str">
        <f>'01_Carga'!$G$4</f>
        <v>INGLÉS  (FI)</v>
      </c>
      <c r="J2" s="497"/>
      <c r="K2" s="1151"/>
      <c r="L2" s="289"/>
      <c r="M2" s="289"/>
      <c r="N2" s="471"/>
      <c r="O2" s="471"/>
      <c r="P2" s="471"/>
      <c r="Q2" s="471"/>
      <c r="R2" s="289"/>
      <c r="T2" s="1443"/>
      <c r="U2" s="1712"/>
      <c r="V2" s="1712"/>
      <c r="W2" s="1712"/>
      <c r="X2" s="1712"/>
      <c r="Y2" s="1712"/>
      <c r="Z2" s="1712"/>
      <c r="AA2" s="1712"/>
      <c r="AB2" s="1712"/>
      <c r="AC2" s="1712"/>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row>
    <row r="3" spans="1:52" ht="15" customHeight="1" x14ac:dyDescent="0.25">
      <c r="A3" s="210"/>
      <c r="B3" s="1398"/>
      <c r="C3" s="1294" t="s">
        <v>303</v>
      </c>
      <c r="D3" s="1406"/>
      <c r="E3" s="1398"/>
      <c r="F3" s="1196"/>
      <c r="G3" s="289"/>
      <c r="H3" s="496" t="s">
        <v>613</v>
      </c>
      <c r="I3" s="497" t="str">
        <f>'01_Carga'!$L$5</f>
        <v/>
      </c>
      <c r="J3" s="497"/>
      <c r="K3" s="164"/>
      <c r="L3" s="2188" t="s">
        <v>464</v>
      </c>
      <c r="M3" s="2188"/>
      <c r="N3" s="278"/>
      <c r="O3" s="278"/>
      <c r="P3" s="278"/>
      <c r="Q3" s="278"/>
      <c r="R3" s="280"/>
      <c r="S3" s="141"/>
      <c r="T3" s="1444"/>
      <c r="U3" s="2185" t="s">
        <v>99</v>
      </c>
      <c r="V3" s="2185"/>
      <c r="W3" s="2185"/>
      <c r="X3" s="2185"/>
      <c r="Y3" s="2185"/>
      <c r="Z3" s="2185"/>
      <c r="AA3" s="2185"/>
      <c r="AB3" s="2185"/>
      <c r="AC3" s="2185"/>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row>
    <row r="4" spans="1:52" ht="18" customHeight="1" x14ac:dyDescent="0.2">
      <c r="A4" s="210"/>
      <c r="B4" s="1398"/>
      <c r="C4" s="1406"/>
      <c r="D4" s="1406"/>
      <c r="E4" s="1398"/>
      <c r="F4" s="1196"/>
      <c r="G4" s="280"/>
      <c r="H4" s="142" t="s">
        <v>496</v>
      </c>
      <c r="I4" s="163" t="str">
        <f>'01_Carga'!$G$6</f>
        <v>BURGOS</v>
      </c>
      <c r="J4" s="163"/>
      <c r="L4" s="2188"/>
      <c r="M4" s="2188"/>
      <c r="N4" s="295"/>
      <c r="O4" s="295"/>
      <c r="P4" s="295"/>
      <c r="Q4" s="295"/>
      <c r="R4" s="274"/>
      <c r="T4" s="1351"/>
      <c r="U4" s="1710"/>
      <c r="V4" s="1710"/>
      <c r="W4" s="1710"/>
      <c r="X4" s="1710"/>
      <c r="Y4" s="1710"/>
      <c r="Z4" s="1710"/>
      <c r="AA4" s="1710"/>
      <c r="AB4" s="1710"/>
      <c r="AC4" s="1710"/>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ht="12.75" customHeight="1" x14ac:dyDescent="0.2">
      <c r="A5" s="210"/>
      <c r="B5" s="1398"/>
      <c r="C5" s="1406"/>
      <c r="D5" s="1406"/>
      <c r="E5" s="1398"/>
      <c r="F5" s="1196"/>
      <c r="G5" s="274"/>
      <c r="H5" s="145" t="s">
        <v>184</v>
      </c>
      <c r="I5" s="2150" t="str">
        <f>'01_Carga'!$G$7</f>
        <v/>
      </c>
      <c r="J5" s="2150"/>
      <c r="L5" s="2188"/>
      <c r="M5" s="2188"/>
      <c r="P5" s="295"/>
      <c r="Q5" s="295"/>
      <c r="R5" s="274"/>
      <c r="T5" s="1351"/>
      <c r="U5" s="2186" t="s">
        <v>98</v>
      </c>
      <c r="V5" s="2186"/>
      <c r="W5" s="2186"/>
      <c r="X5" s="2186"/>
      <c r="Y5" s="2186"/>
      <c r="Z5" s="2186"/>
      <c r="AA5" s="2186"/>
      <c r="AB5" s="2186"/>
      <c r="AC5" s="2186"/>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ht="12.75" customHeight="1" x14ac:dyDescent="0.2">
      <c r="A6" s="210"/>
      <c r="B6" s="1398"/>
      <c r="C6" s="1406"/>
      <c r="D6" s="1406"/>
      <c r="E6" s="1398"/>
      <c r="F6" s="1196"/>
      <c r="G6" s="274"/>
      <c r="H6" s="461"/>
      <c r="I6" s="2150"/>
      <c r="J6" s="2150"/>
      <c r="L6" s="837" t="s">
        <v>465</v>
      </c>
      <c r="M6" s="836" t="s">
        <v>213</v>
      </c>
      <c r="P6" s="295"/>
      <c r="Q6" s="295"/>
      <c r="R6" s="2189" t="s">
        <v>627</v>
      </c>
      <c r="T6" s="1351"/>
      <c r="U6" s="2186"/>
      <c r="V6" s="2186"/>
      <c r="W6" s="2186"/>
      <c r="X6" s="2186"/>
      <c r="Y6" s="2186"/>
      <c r="Z6" s="2186"/>
      <c r="AA6" s="2186"/>
      <c r="AB6" s="2186"/>
      <c r="AC6" s="2186"/>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ht="12.75" customHeight="1" x14ac:dyDescent="0.2">
      <c r="A7" s="210"/>
      <c r="B7" s="1398"/>
      <c r="C7" s="1709"/>
      <c r="D7" s="1708"/>
      <c r="E7" s="1398"/>
      <c r="F7" s="1196"/>
      <c r="G7" s="2187" t="s">
        <v>0</v>
      </c>
      <c r="H7" s="2187"/>
      <c r="I7" s="2187"/>
      <c r="J7" s="2187"/>
      <c r="K7" s="1152"/>
      <c r="L7" s="837" t="s">
        <v>466</v>
      </c>
      <c r="M7" s="836" t="s">
        <v>214</v>
      </c>
      <c r="P7" s="506"/>
      <c r="Q7" s="506"/>
      <c r="R7" s="2189"/>
      <c r="T7" s="1351"/>
      <c r="U7" s="2186"/>
      <c r="V7" s="2186"/>
      <c r="W7" s="2186"/>
      <c r="X7" s="2186"/>
      <c r="Y7" s="2186"/>
      <c r="Z7" s="2186"/>
      <c r="AA7" s="2186"/>
      <c r="AB7" s="2186"/>
      <c r="AC7" s="2186"/>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ht="12.75" customHeight="1" x14ac:dyDescent="0.2">
      <c r="A8" s="210"/>
      <c r="B8" s="1398"/>
      <c r="C8" s="2038" t="s">
        <v>556</v>
      </c>
      <c r="D8" s="2047"/>
      <c r="E8" s="1398"/>
      <c r="F8" s="1197"/>
      <c r="G8" s="2187"/>
      <c r="H8" s="2187"/>
      <c r="I8" s="2187"/>
      <c r="J8" s="2187"/>
      <c r="K8" s="1152"/>
      <c r="L8" s="838" t="s">
        <v>467</v>
      </c>
      <c r="M8" s="1321" t="s">
        <v>215</v>
      </c>
      <c r="P8" s="505"/>
      <c r="Q8" s="505"/>
      <c r="R8" s="2189"/>
      <c r="T8" s="1351"/>
      <c r="U8" s="1710"/>
      <c r="V8" s="1710"/>
      <c r="W8" s="1710"/>
      <c r="X8" s="1713"/>
      <c r="Y8" s="1713"/>
      <c r="Z8" s="1713"/>
      <c r="AA8" s="1713"/>
      <c r="AB8" s="1713"/>
      <c r="AC8" s="1713"/>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s="137" customFormat="1" ht="12.75" customHeight="1" x14ac:dyDescent="0.2">
      <c r="A9" s="223"/>
      <c r="B9" s="1400"/>
      <c r="C9" s="2048"/>
      <c r="D9" s="2049"/>
      <c r="E9" s="1400"/>
      <c r="F9" s="1197"/>
      <c r="G9" s="2187"/>
      <c r="H9" s="2187"/>
      <c r="I9" s="2187"/>
      <c r="J9" s="2187"/>
      <c r="K9" s="1152"/>
      <c r="L9" s="838" t="s">
        <v>468</v>
      </c>
      <c r="M9" s="1321" t="s">
        <v>215</v>
      </c>
      <c r="N9" s="732"/>
      <c r="O9" s="732"/>
      <c r="P9" s="732"/>
      <c r="Q9" s="732"/>
      <c r="R9" s="2189"/>
      <c r="T9" s="1351"/>
      <c r="U9" s="1710"/>
      <c r="V9" s="1710"/>
      <c r="W9" s="1710"/>
      <c r="X9" s="1710"/>
      <c r="Y9" s="2184" t="s">
        <v>96</v>
      </c>
      <c r="Z9" s="2184"/>
      <c r="AA9" s="2184"/>
      <c r="AB9" s="1710"/>
      <c r="AC9" s="1710"/>
      <c r="AD9" s="1443"/>
      <c r="AE9" s="1443"/>
      <c r="AF9" s="1443"/>
      <c r="AG9" s="1443"/>
      <c r="AH9" s="1443"/>
      <c r="AI9" s="1443"/>
      <c r="AJ9" s="1443"/>
      <c r="AK9" s="1443"/>
      <c r="AL9" s="1443"/>
      <c r="AM9" s="1443"/>
      <c r="AN9" s="1443"/>
      <c r="AO9" s="1443"/>
      <c r="AP9" s="1443"/>
      <c r="AQ9" s="1443"/>
      <c r="AR9" s="1443"/>
      <c r="AS9" s="1443"/>
      <c r="AT9" s="1443"/>
      <c r="AU9" s="1443"/>
      <c r="AV9" s="1443"/>
      <c r="AW9" s="1443"/>
      <c r="AX9" s="1443"/>
      <c r="AY9" s="1443"/>
      <c r="AZ9" s="1443"/>
    </row>
    <row r="10" spans="1:52" s="137" customFormat="1" ht="18" customHeight="1" x14ac:dyDescent="0.2">
      <c r="A10" s="223"/>
      <c r="B10" s="1400"/>
      <c r="C10" s="2048"/>
      <c r="D10" s="2049"/>
      <c r="E10" s="1400"/>
      <c r="F10" s="1198"/>
      <c r="G10" s="557">
        <f>COUNTIF($C$14:$C$173,"SÍ")</f>
        <v>0</v>
      </c>
      <c r="H10" s="33" t="s">
        <v>284</v>
      </c>
      <c r="I10" s="558" t="s">
        <v>283</v>
      </c>
      <c r="J10" s="505"/>
      <c r="K10" s="1153"/>
      <c r="L10" s="2183"/>
      <c r="M10" s="2183"/>
      <c r="N10" s="1154"/>
      <c r="O10" s="730"/>
      <c r="P10" s="730"/>
      <c r="Q10" s="1154"/>
      <c r="R10" s="2073"/>
      <c r="T10" s="1351"/>
      <c r="U10" s="1710"/>
      <c r="V10" s="1710"/>
      <c r="W10" s="1710"/>
      <c r="X10" s="1712"/>
      <c r="Y10" s="1714">
        <v>0.66666666666666663</v>
      </c>
      <c r="Z10" s="1715"/>
      <c r="AA10" s="1714">
        <f>1-Y10</f>
        <v>0.33333333333333337</v>
      </c>
      <c r="AB10" s="1710"/>
      <c r="AC10" s="1710"/>
      <c r="AD10" s="1443"/>
      <c r="AE10" s="1443"/>
      <c r="AF10" s="1443"/>
      <c r="AG10" s="1443"/>
      <c r="AH10" s="1443"/>
      <c r="AI10" s="1443"/>
      <c r="AJ10" s="1443"/>
      <c r="AK10" s="1443"/>
      <c r="AL10" s="1443"/>
      <c r="AM10" s="1443"/>
      <c r="AN10" s="1443"/>
      <c r="AO10" s="1443"/>
      <c r="AP10" s="1443"/>
      <c r="AQ10" s="1443"/>
      <c r="AR10" s="1443"/>
      <c r="AS10" s="1443"/>
      <c r="AT10" s="1443"/>
      <c r="AU10" s="1443"/>
      <c r="AV10" s="1443"/>
      <c r="AW10" s="1443"/>
      <c r="AX10" s="1443"/>
      <c r="AY10" s="1443"/>
      <c r="AZ10" s="1443"/>
    </row>
    <row r="11" spans="1:52" s="34" customFormat="1" ht="12.75" customHeight="1" x14ac:dyDescent="0.2">
      <c r="B11" s="1402"/>
      <c r="C11" s="391" t="s">
        <v>471</v>
      </c>
      <c r="D11" s="393"/>
      <c r="E11" s="1402"/>
      <c r="F11" s="1199"/>
      <c r="G11" s="35" t="s">
        <v>167</v>
      </c>
      <c r="H11" s="36" t="s">
        <v>175</v>
      </c>
      <c r="I11" s="100" t="s">
        <v>156</v>
      </c>
      <c r="J11" s="102" t="s">
        <v>100</v>
      </c>
      <c r="K11" s="163"/>
      <c r="L11" s="92" t="s">
        <v>18</v>
      </c>
      <c r="M11" s="92" t="s">
        <v>18</v>
      </c>
      <c r="N11" s="225"/>
      <c r="O11" s="2085" t="s">
        <v>14</v>
      </c>
      <c r="P11" s="2086"/>
      <c r="Q11" s="225"/>
      <c r="R11" s="92" t="s">
        <v>292</v>
      </c>
      <c r="T11" s="1351"/>
      <c r="U11" s="1716" t="s">
        <v>292</v>
      </c>
      <c r="V11" s="1710"/>
      <c r="W11" s="2174" t="s">
        <v>97</v>
      </c>
      <c r="X11" s="2173"/>
      <c r="Y11" s="2177" t="s">
        <v>322</v>
      </c>
      <c r="Z11" s="2172" t="s">
        <v>321</v>
      </c>
      <c r="AA11" s="2180" t="s">
        <v>152</v>
      </c>
      <c r="AB11" s="2172" t="s">
        <v>153</v>
      </c>
      <c r="AC11" s="2169" t="s">
        <v>29</v>
      </c>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row>
    <row r="12" spans="1:52" s="34" customFormat="1" ht="12.75" hidden="1" customHeight="1" x14ac:dyDescent="0.2">
      <c r="B12" s="1402"/>
      <c r="C12" s="301"/>
      <c r="D12" s="302"/>
      <c r="E12" s="1402"/>
      <c r="F12" s="1199"/>
      <c r="G12" s="121"/>
      <c r="H12" s="122"/>
      <c r="I12" s="123"/>
      <c r="J12" s="124"/>
      <c r="K12" s="163"/>
      <c r="L12" s="125"/>
      <c r="M12" s="125"/>
      <c r="N12" s="225"/>
      <c r="O12" s="733"/>
      <c r="P12" s="734"/>
      <c r="Q12" s="225"/>
      <c r="R12" s="126"/>
      <c r="T12" s="1351"/>
      <c r="U12" s="1717"/>
      <c r="V12" s="1710"/>
      <c r="W12" s="2175"/>
      <c r="X12" s="2173"/>
      <c r="Y12" s="2178"/>
      <c r="Z12" s="2172"/>
      <c r="AA12" s="2181"/>
      <c r="AB12" s="2172"/>
      <c r="AC12" s="2170"/>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row>
    <row r="13" spans="1:52" s="34" customFormat="1" ht="12.75" customHeight="1" x14ac:dyDescent="0.2">
      <c r="B13" s="1403"/>
      <c r="C13" s="303"/>
      <c r="D13" s="304"/>
      <c r="E13" s="1403"/>
      <c r="F13" s="1201" t="s">
        <v>19</v>
      </c>
      <c r="G13" s="44" t="s">
        <v>166</v>
      </c>
      <c r="H13" s="45"/>
      <c r="I13" s="101"/>
      <c r="J13" s="46"/>
      <c r="K13" s="153"/>
      <c r="L13" s="93">
        <v>1</v>
      </c>
      <c r="M13" s="93">
        <v>2</v>
      </c>
      <c r="N13" s="225"/>
      <c r="O13" s="735"/>
      <c r="P13" s="736" t="s">
        <v>13</v>
      </c>
      <c r="Q13" s="225"/>
      <c r="R13" s="93" t="s">
        <v>486</v>
      </c>
      <c r="T13" s="1351"/>
      <c r="U13" s="1718" t="s">
        <v>486</v>
      </c>
      <c r="V13" s="1710"/>
      <c r="W13" s="2176"/>
      <c r="X13" s="2173"/>
      <c r="Y13" s="2179"/>
      <c r="Z13" s="2172"/>
      <c r="AA13" s="2182"/>
      <c r="AB13" s="2172"/>
      <c r="AC13" s="2171"/>
      <c r="AD13" s="1442"/>
      <c r="AE13" s="1442"/>
      <c r="AF13" s="1442"/>
      <c r="AG13" s="1442"/>
      <c r="AH13" s="1442"/>
      <c r="AI13" s="1442"/>
      <c r="AJ13" s="1442"/>
      <c r="AK13" s="1442"/>
      <c r="AL13" s="1442"/>
      <c r="AM13" s="1442"/>
      <c r="AN13" s="1442"/>
      <c r="AO13" s="1442"/>
      <c r="AP13" s="1442"/>
      <c r="AQ13" s="1442"/>
      <c r="AR13" s="1442"/>
      <c r="AS13" s="1442"/>
      <c r="AT13" s="1442"/>
      <c r="AU13" s="1442"/>
      <c r="AV13" s="1442"/>
      <c r="AW13" s="1442"/>
      <c r="AX13" s="1442"/>
      <c r="AY13" s="1442"/>
      <c r="AZ13" s="1442"/>
    </row>
    <row r="14" spans="1:52" s="34" customFormat="1" ht="18" customHeight="1" x14ac:dyDescent="0.2">
      <c r="A14" s="227" t="str">
        <f>CONCATENATE('01_Carga'!$M$5,"_",$F14)</f>
        <v>FI__1</v>
      </c>
      <c r="B14" s="1405"/>
      <c r="C14" s="1460" t="str">
        <f>'19_P2_Lista'!AA18</f>
        <v/>
      </c>
      <c r="D14" s="1727"/>
      <c r="E14" s="1405"/>
      <c r="F14" s="1202">
        <v>1</v>
      </c>
      <c r="G14" s="133" t="str">
        <f>IF(ISERROR(VLOOKUP($A14,Aspirantes!$A:$H,Aspirantes!$E$1,FALSE)),"",VLOOKUP($A14,Aspirantes!$A:$H,Aspirantes!$E$1,FALSE))</f>
        <v/>
      </c>
      <c r="H14" s="669" t="str">
        <f>IF(ISERROR(VLOOKUP($A14,Aspirantes!$A:$H,Aspirantes!$F$1,FALSE)),"",VLOOKUP($A14,Aspirantes!$A:$H,Aspirantes!$F$1,FALSE))</f>
        <v/>
      </c>
      <c r="I14" s="670" t="str">
        <f>IF(ISERROR(VLOOKUP($A14,Aspirantes!$A:$H,Aspirantes!$G$1,FALSE)),"",VLOOKUP($A14,Aspirantes!$A:$H,Aspirantes!$G$1,FALSE))</f>
        <v/>
      </c>
      <c r="J14" s="671" t="str">
        <f>IF(ISERROR(VLOOKUP($A14,Aspirantes!$A:$H,Aspirantes!$H$1,FALSE)),"",VLOOKUP($A14,Aspirantes!$A:$H,Aspirantes!$H$1,FALSE))</f>
        <v/>
      </c>
      <c r="K14" s="153"/>
      <c r="L14" s="84" t="str">
        <f>'12_P1_Lista'!R18</f>
        <v/>
      </c>
      <c r="M14" s="84" t="str">
        <f>'19_P2_Lista'!S18</f>
        <v/>
      </c>
      <c r="N14" s="309"/>
      <c r="O14" s="888" t="str">
        <f>'19_P2_Lista'!AA18</f>
        <v/>
      </c>
      <c r="P14" s="889" t="str">
        <f>'19_P2_Lista'!AB18</f>
        <v/>
      </c>
      <c r="Q14" s="309"/>
      <c r="R14" s="85" t="str">
        <f>IF(AND(L14&lt;&gt;"",M14&lt;&gt;""),IF(O14="SÍ",ROUND(AVERAGE(L14:M14),4),""),"")</f>
        <v/>
      </c>
      <c r="T14" s="1442"/>
      <c r="U14" s="1721" t="str">
        <f>R14</f>
        <v/>
      </c>
      <c r="V14" s="1719"/>
      <c r="W14" s="1721"/>
      <c r="X14" s="1719"/>
      <c r="Y14" s="1721" t="str">
        <f>IF(U14&lt;&gt;"",U14*$Y$10,"")</f>
        <v/>
      </c>
      <c r="Z14" s="1720"/>
      <c r="AA14" s="1721" t="str">
        <f>IF(W14&lt;&gt;"",W14*$AA$10,"")</f>
        <v/>
      </c>
      <c r="AB14" s="1720"/>
      <c r="AC14" s="1723" t="str">
        <f>IF(Y14&lt;&gt;"",IF(W14&lt;&gt;"",Y14+AA14,Y14),"")</f>
        <v/>
      </c>
      <c r="AD14" s="1442"/>
      <c r="AE14" s="1442"/>
      <c r="AF14" s="1442"/>
      <c r="AG14" s="1442"/>
      <c r="AH14" s="1442"/>
      <c r="AI14" s="1442"/>
      <c r="AJ14" s="1442"/>
      <c r="AK14" s="1442"/>
      <c r="AL14" s="1442"/>
      <c r="AM14" s="1442"/>
      <c r="AN14" s="1442"/>
      <c r="AO14" s="1442"/>
      <c r="AP14" s="1442"/>
      <c r="AQ14" s="1442"/>
      <c r="AR14" s="1442"/>
      <c r="AS14" s="1442"/>
      <c r="AT14" s="1442"/>
      <c r="AU14" s="1442"/>
      <c r="AV14" s="1442"/>
      <c r="AW14" s="1442"/>
      <c r="AX14" s="1442"/>
      <c r="AY14" s="1442"/>
      <c r="AZ14" s="1442"/>
    </row>
    <row r="15" spans="1:52" s="34" customFormat="1" ht="18" customHeight="1" x14ac:dyDescent="0.2">
      <c r="A15" s="227" t="str">
        <f>CONCATENATE('01_Carga'!$M$5,"_",$F15)</f>
        <v>FI__2</v>
      </c>
      <c r="B15" s="1405"/>
      <c r="C15" s="1460" t="str">
        <f>'19_P2_Lista'!AA19</f>
        <v/>
      </c>
      <c r="D15" s="1727"/>
      <c r="E15" s="1405"/>
      <c r="F15" s="1202">
        <v>2</v>
      </c>
      <c r="G15" s="134" t="str">
        <f>IF(ISERROR(VLOOKUP($A15,Aspirantes!$A:$H,Aspirantes!$E$1,FALSE)),"",VLOOKUP($A15,Aspirantes!$A:$H,Aspirantes!$E$1,FALSE))</f>
        <v/>
      </c>
      <c r="H15" s="672" t="str">
        <f>IF(ISERROR(VLOOKUP($A15,Aspirantes!$A:$H,Aspirantes!$F$1,FALSE)),"",VLOOKUP($A15,Aspirantes!$A:$H,Aspirantes!$F$1,FALSE))</f>
        <v/>
      </c>
      <c r="I15" s="673" t="str">
        <f>IF(ISERROR(VLOOKUP($A15,Aspirantes!$A:$H,Aspirantes!$G$1,FALSE)),"",VLOOKUP($A15,Aspirantes!$A:$H,Aspirantes!$G$1,FALSE))</f>
        <v/>
      </c>
      <c r="J15" s="674" t="str">
        <f>IF(ISERROR(VLOOKUP($A15,Aspirantes!$A:$H,Aspirantes!$H$1,FALSE)),"",VLOOKUP($A15,Aspirantes!$A:$H,Aspirantes!$H$1,FALSE))</f>
        <v/>
      </c>
      <c r="K15" s="153"/>
      <c r="L15" s="81" t="str">
        <f>'12_P1_Lista'!R19</f>
        <v/>
      </c>
      <c r="M15" s="81" t="str">
        <f>'19_P2_Lista'!S19</f>
        <v/>
      </c>
      <c r="N15" s="309"/>
      <c r="O15" s="890" t="str">
        <f>'19_P2_Lista'!AA19</f>
        <v/>
      </c>
      <c r="P15" s="891" t="str">
        <f>'19_P2_Lista'!AB19</f>
        <v/>
      </c>
      <c r="Q15" s="309"/>
      <c r="R15" s="1146" t="str">
        <f t="shared" ref="R15:R78" si="0">IF(AND(L15&lt;&gt;"",M15&lt;&gt;""),IF(O15="SÍ",ROUND(AVERAGE(L15:M15),4),""),"")</f>
        <v/>
      </c>
      <c r="T15" s="1442"/>
      <c r="U15" s="1722" t="str">
        <f t="shared" ref="U15:U78" si="1">R15</f>
        <v/>
      </c>
      <c r="V15" s="1719"/>
      <c r="W15" s="1722"/>
      <c r="X15" s="1719"/>
      <c r="Y15" s="1722" t="str">
        <f>IF(U15&lt;&gt;"",U15*$Y$10,"")</f>
        <v/>
      </c>
      <c r="Z15" s="1720"/>
      <c r="AA15" s="1722" t="str">
        <f>IF(W15&lt;&gt;"",W15*$AA$10,"")</f>
        <v/>
      </c>
      <c r="AB15" s="1720"/>
      <c r="AC15" s="1724" t="str">
        <f>IF(Y15&lt;&gt;"",IF(W15&lt;&gt;"",Y15+AA15,Y15),"")</f>
        <v/>
      </c>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row>
    <row r="16" spans="1:52" s="34" customFormat="1" ht="18" customHeight="1" x14ac:dyDescent="0.2">
      <c r="A16" s="227" t="str">
        <f>CONCATENATE('01_Carga'!$M$5,"_",$F16)</f>
        <v>FI__3</v>
      </c>
      <c r="B16" s="1405"/>
      <c r="C16" s="1460" t="str">
        <f>'19_P2_Lista'!AA20</f>
        <v/>
      </c>
      <c r="D16" s="1727"/>
      <c r="E16" s="1405"/>
      <c r="F16" s="1202">
        <v>3</v>
      </c>
      <c r="G16" s="134" t="str">
        <f>IF(ISERROR(VLOOKUP($A16,Aspirantes!$A:$H,Aspirantes!$E$1,FALSE)),"",VLOOKUP($A16,Aspirantes!$A:$H,Aspirantes!$E$1,FALSE))</f>
        <v/>
      </c>
      <c r="H16" s="672" t="str">
        <f>IF(ISERROR(VLOOKUP($A16,Aspirantes!$A:$H,Aspirantes!$F$1,FALSE)),"",VLOOKUP($A16,Aspirantes!$A:$H,Aspirantes!$F$1,FALSE))</f>
        <v/>
      </c>
      <c r="I16" s="673" t="str">
        <f>IF(ISERROR(VLOOKUP($A16,Aspirantes!$A:$H,Aspirantes!$G$1,FALSE)),"",VLOOKUP($A16,Aspirantes!$A:$H,Aspirantes!$G$1,FALSE))</f>
        <v/>
      </c>
      <c r="J16" s="674" t="str">
        <f>IF(ISERROR(VLOOKUP($A16,Aspirantes!$A:$H,Aspirantes!$H$1,FALSE)),"",VLOOKUP($A16,Aspirantes!$A:$H,Aspirantes!$H$1,FALSE))</f>
        <v/>
      </c>
      <c r="K16" s="153"/>
      <c r="L16" s="81" t="str">
        <f>'12_P1_Lista'!R20</f>
        <v/>
      </c>
      <c r="M16" s="81" t="str">
        <f>'19_P2_Lista'!S20</f>
        <v/>
      </c>
      <c r="N16" s="309"/>
      <c r="O16" s="890" t="str">
        <f>'19_P2_Lista'!AA20</f>
        <v/>
      </c>
      <c r="P16" s="891" t="str">
        <f>'19_P2_Lista'!AB20</f>
        <v/>
      </c>
      <c r="Q16" s="309"/>
      <c r="R16" s="1146" t="str">
        <f t="shared" si="0"/>
        <v/>
      </c>
      <c r="T16" s="1442"/>
      <c r="U16" s="1722" t="str">
        <f t="shared" si="1"/>
        <v/>
      </c>
      <c r="V16" s="1719"/>
      <c r="W16" s="1722"/>
      <c r="X16" s="1719"/>
      <c r="Y16" s="1722" t="str">
        <f t="shared" ref="Y16:Y79" si="2">IF(U16&lt;&gt;"",U16*$Y$10,"")</f>
        <v/>
      </c>
      <c r="Z16" s="1720"/>
      <c r="AA16" s="1722" t="str">
        <f t="shared" ref="AA16:AA79" si="3">IF(W16&lt;&gt;"",W16*$AA$10,"")</f>
        <v/>
      </c>
      <c r="AB16" s="1720"/>
      <c r="AC16" s="1724" t="str">
        <f t="shared" ref="AC16:AC79" si="4">IF(Y16&lt;&gt;"",IF(W16&lt;&gt;"",Y16+AA16,Y16),"")</f>
        <v/>
      </c>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8" customHeight="1" x14ac:dyDescent="0.2">
      <c r="A17" s="227" t="str">
        <f>CONCATENATE('01_Carga'!$M$5,"_",$F17)</f>
        <v>FI__4</v>
      </c>
      <c r="B17" s="1405"/>
      <c r="C17" s="1460" t="str">
        <f>'19_P2_Lista'!AA21</f>
        <v/>
      </c>
      <c r="D17" s="1727"/>
      <c r="E17" s="1405"/>
      <c r="F17" s="1202">
        <v>4</v>
      </c>
      <c r="G17" s="134" t="str">
        <f>IF(ISERROR(VLOOKUP($A17,Aspirantes!$A:$H,Aspirantes!$E$1,FALSE)),"",VLOOKUP($A17,Aspirantes!$A:$H,Aspirantes!$E$1,FALSE))</f>
        <v/>
      </c>
      <c r="H17" s="672" t="str">
        <f>IF(ISERROR(VLOOKUP($A17,Aspirantes!$A:$H,Aspirantes!$F$1,FALSE)),"",VLOOKUP($A17,Aspirantes!$A:$H,Aspirantes!$F$1,FALSE))</f>
        <v/>
      </c>
      <c r="I17" s="673" t="str">
        <f>IF(ISERROR(VLOOKUP($A17,Aspirantes!$A:$H,Aspirantes!$G$1,FALSE)),"",VLOOKUP($A17,Aspirantes!$A:$H,Aspirantes!$G$1,FALSE))</f>
        <v/>
      </c>
      <c r="J17" s="674" t="str">
        <f>IF(ISERROR(VLOOKUP($A17,Aspirantes!$A:$H,Aspirantes!$H$1,FALSE)),"",VLOOKUP($A17,Aspirantes!$A:$H,Aspirantes!$H$1,FALSE))</f>
        <v/>
      </c>
      <c r="K17" s="153"/>
      <c r="L17" s="81" t="str">
        <f>'12_P1_Lista'!R21</f>
        <v/>
      </c>
      <c r="M17" s="81" t="str">
        <f>'19_P2_Lista'!S21</f>
        <v/>
      </c>
      <c r="N17" s="309"/>
      <c r="O17" s="890" t="str">
        <f>'19_P2_Lista'!AA21</f>
        <v/>
      </c>
      <c r="P17" s="891" t="str">
        <f>'19_P2_Lista'!AB21</f>
        <v/>
      </c>
      <c r="Q17" s="309"/>
      <c r="R17" s="1146" t="str">
        <f t="shared" si="0"/>
        <v/>
      </c>
      <c r="T17" s="1442"/>
      <c r="U17" s="1722" t="str">
        <f t="shared" si="1"/>
        <v/>
      </c>
      <c r="V17" s="1719"/>
      <c r="W17" s="1722"/>
      <c r="X17" s="1719"/>
      <c r="Y17" s="1722" t="str">
        <f t="shared" si="2"/>
        <v/>
      </c>
      <c r="Z17" s="1720"/>
      <c r="AA17" s="1722" t="str">
        <f t="shared" si="3"/>
        <v/>
      </c>
      <c r="AB17" s="1720"/>
      <c r="AC17" s="1724" t="str">
        <f t="shared" si="4"/>
        <v/>
      </c>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8" customHeight="1" x14ac:dyDescent="0.2">
      <c r="A18" s="227" t="str">
        <f>CONCATENATE('01_Carga'!$M$5,"_",$F18)</f>
        <v>FI__5</v>
      </c>
      <c r="B18" s="1405"/>
      <c r="C18" s="1460" t="str">
        <f>'19_P2_Lista'!AA22</f>
        <v/>
      </c>
      <c r="D18" s="1727"/>
      <c r="E18" s="1405"/>
      <c r="F18" s="1202">
        <v>5</v>
      </c>
      <c r="G18" s="134" t="str">
        <f>IF(ISERROR(VLOOKUP($A18,Aspirantes!$A:$H,Aspirantes!$E$1,FALSE)),"",VLOOKUP($A18,Aspirantes!$A:$H,Aspirantes!$E$1,FALSE))</f>
        <v/>
      </c>
      <c r="H18" s="672" t="str">
        <f>IF(ISERROR(VLOOKUP($A18,Aspirantes!$A:$H,Aspirantes!$F$1,FALSE)),"",VLOOKUP($A18,Aspirantes!$A:$H,Aspirantes!$F$1,FALSE))</f>
        <v/>
      </c>
      <c r="I18" s="673" t="str">
        <f>IF(ISERROR(VLOOKUP($A18,Aspirantes!$A:$H,Aspirantes!$G$1,FALSE)),"",VLOOKUP($A18,Aspirantes!$A:$H,Aspirantes!$G$1,FALSE))</f>
        <v/>
      </c>
      <c r="J18" s="674" t="str">
        <f>IF(ISERROR(VLOOKUP($A18,Aspirantes!$A:$H,Aspirantes!$H$1,FALSE)),"",VLOOKUP($A18,Aspirantes!$A:$H,Aspirantes!$H$1,FALSE))</f>
        <v/>
      </c>
      <c r="K18" s="153"/>
      <c r="L18" s="81" t="str">
        <f>'12_P1_Lista'!R22</f>
        <v/>
      </c>
      <c r="M18" s="81" t="str">
        <f>'19_P2_Lista'!S22</f>
        <v/>
      </c>
      <c r="N18" s="309"/>
      <c r="O18" s="890" t="str">
        <f>'19_P2_Lista'!AA22</f>
        <v/>
      </c>
      <c r="P18" s="891" t="str">
        <f>'19_P2_Lista'!AB22</f>
        <v/>
      </c>
      <c r="Q18" s="309"/>
      <c r="R18" s="1146" t="str">
        <f t="shared" si="0"/>
        <v/>
      </c>
      <c r="T18" s="1442"/>
      <c r="U18" s="1722" t="str">
        <f t="shared" si="1"/>
        <v/>
      </c>
      <c r="V18" s="1719"/>
      <c r="W18" s="1722"/>
      <c r="X18" s="1719"/>
      <c r="Y18" s="1722" t="str">
        <f t="shared" si="2"/>
        <v/>
      </c>
      <c r="Z18" s="1720"/>
      <c r="AA18" s="1722" t="str">
        <f t="shared" si="3"/>
        <v/>
      </c>
      <c r="AB18" s="1720"/>
      <c r="AC18" s="1724" t="str">
        <f t="shared" si="4"/>
        <v/>
      </c>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8" customHeight="1" x14ac:dyDescent="0.2">
      <c r="A19" s="227" t="str">
        <f>CONCATENATE('01_Carga'!$M$5,"_",$F19)</f>
        <v>FI__6</v>
      </c>
      <c r="B19" s="1405"/>
      <c r="C19" s="1460" t="str">
        <f>'19_P2_Lista'!AA23</f>
        <v/>
      </c>
      <c r="D19" s="1727"/>
      <c r="E19" s="1405"/>
      <c r="F19" s="1202">
        <v>6</v>
      </c>
      <c r="G19" s="134" t="str">
        <f>IF(ISERROR(VLOOKUP($A19,Aspirantes!$A:$H,Aspirantes!$E$1,FALSE)),"",VLOOKUP($A19,Aspirantes!$A:$H,Aspirantes!$E$1,FALSE))</f>
        <v/>
      </c>
      <c r="H19" s="672" t="str">
        <f>IF(ISERROR(VLOOKUP($A19,Aspirantes!$A:$H,Aspirantes!$F$1,FALSE)),"",VLOOKUP($A19,Aspirantes!$A:$H,Aspirantes!$F$1,FALSE))</f>
        <v/>
      </c>
      <c r="I19" s="673" t="str">
        <f>IF(ISERROR(VLOOKUP($A19,Aspirantes!$A:$H,Aspirantes!$G$1,FALSE)),"",VLOOKUP($A19,Aspirantes!$A:$H,Aspirantes!$G$1,FALSE))</f>
        <v/>
      </c>
      <c r="J19" s="674" t="str">
        <f>IF(ISERROR(VLOOKUP($A19,Aspirantes!$A:$H,Aspirantes!$H$1,FALSE)),"",VLOOKUP($A19,Aspirantes!$A:$H,Aspirantes!$H$1,FALSE))</f>
        <v/>
      </c>
      <c r="K19" s="153"/>
      <c r="L19" s="81" t="str">
        <f>'12_P1_Lista'!R23</f>
        <v/>
      </c>
      <c r="M19" s="81" t="str">
        <f>'19_P2_Lista'!S23</f>
        <v/>
      </c>
      <c r="N19" s="309"/>
      <c r="O19" s="890" t="str">
        <f>'19_P2_Lista'!AA23</f>
        <v/>
      </c>
      <c r="P19" s="891" t="str">
        <f>'19_P2_Lista'!AB23</f>
        <v/>
      </c>
      <c r="Q19" s="309"/>
      <c r="R19" s="1146" t="str">
        <f t="shared" si="0"/>
        <v/>
      </c>
      <c r="T19" s="1442"/>
      <c r="U19" s="1722" t="str">
        <f t="shared" si="1"/>
        <v/>
      </c>
      <c r="V19" s="1719"/>
      <c r="W19" s="1722"/>
      <c r="X19" s="1719"/>
      <c r="Y19" s="1722" t="str">
        <f t="shared" si="2"/>
        <v/>
      </c>
      <c r="Z19" s="1720"/>
      <c r="AA19" s="1722" t="str">
        <f t="shared" si="3"/>
        <v/>
      </c>
      <c r="AB19" s="1720"/>
      <c r="AC19" s="1724" t="str">
        <f t="shared" si="4"/>
        <v/>
      </c>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8" customHeight="1" x14ac:dyDescent="0.2">
      <c r="A20" s="227" t="str">
        <f>CONCATENATE('01_Carga'!$M$5,"_",$F20)</f>
        <v>FI__7</v>
      </c>
      <c r="B20" s="1405"/>
      <c r="C20" s="1460" t="str">
        <f>'19_P2_Lista'!AA24</f>
        <v/>
      </c>
      <c r="D20" s="1727"/>
      <c r="E20" s="1405"/>
      <c r="F20" s="1202">
        <v>7</v>
      </c>
      <c r="G20" s="134" t="str">
        <f>IF(ISERROR(VLOOKUP($A20,Aspirantes!$A:$H,Aspirantes!$E$1,FALSE)),"",VLOOKUP($A20,Aspirantes!$A:$H,Aspirantes!$E$1,FALSE))</f>
        <v/>
      </c>
      <c r="H20" s="672" t="str">
        <f>IF(ISERROR(VLOOKUP($A20,Aspirantes!$A:$H,Aspirantes!$F$1,FALSE)),"",VLOOKUP($A20,Aspirantes!$A:$H,Aspirantes!$F$1,FALSE))</f>
        <v/>
      </c>
      <c r="I20" s="673" t="str">
        <f>IF(ISERROR(VLOOKUP($A20,Aspirantes!$A:$H,Aspirantes!$G$1,FALSE)),"",VLOOKUP($A20,Aspirantes!$A:$H,Aspirantes!$G$1,FALSE))</f>
        <v/>
      </c>
      <c r="J20" s="674" t="str">
        <f>IF(ISERROR(VLOOKUP($A20,Aspirantes!$A:$H,Aspirantes!$H$1,FALSE)),"",VLOOKUP($A20,Aspirantes!$A:$H,Aspirantes!$H$1,FALSE))</f>
        <v/>
      </c>
      <c r="K20" s="153"/>
      <c r="L20" s="81" t="str">
        <f>'12_P1_Lista'!R24</f>
        <v/>
      </c>
      <c r="M20" s="81" t="str">
        <f>'19_P2_Lista'!S24</f>
        <v/>
      </c>
      <c r="N20" s="309"/>
      <c r="O20" s="890" t="str">
        <f>'19_P2_Lista'!AA24</f>
        <v/>
      </c>
      <c r="P20" s="891" t="str">
        <f>'19_P2_Lista'!AB24</f>
        <v/>
      </c>
      <c r="Q20" s="309"/>
      <c r="R20" s="1146" t="str">
        <f t="shared" si="0"/>
        <v/>
      </c>
      <c r="T20" s="1442"/>
      <c r="U20" s="1722" t="str">
        <f t="shared" si="1"/>
        <v/>
      </c>
      <c r="V20" s="1719"/>
      <c r="W20" s="1722"/>
      <c r="X20" s="1719"/>
      <c r="Y20" s="1722" t="str">
        <f t="shared" si="2"/>
        <v/>
      </c>
      <c r="Z20" s="1720"/>
      <c r="AA20" s="1722" t="str">
        <f t="shared" si="3"/>
        <v/>
      </c>
      <c r="AB20" s="1720"/>
      <c r="AC20" s="1724" t="str">
        <f t="shared" si="4"/>
        <v/>
      </c>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8" customHeight="1" x14ac:dyDescent="0.2">
      <c r="A21" s="227" t="str">
        <f>CONCATENATE('01_Carga'!$M$5,"_",$F21)</f>
        <v>FI__8</v>
      </c>
      <c r="B21" s="1405"/>
      <c r="C21" s="1460" t="str">
        <f>'19_P2_Lista'!AA25</f>
        <v/>
      </c>
      <c r="D21" s="1727"/>
      <c r="E21" s="1405"/>
      <c r="F21" s="1202">
        <v>8</v>
      </c>
      <c r="G21" s="134" t="str">
        <f>IF(ISERROR(VLOOKUP($A21,Aspirantes!$A:$H,Aspirantes!$E$1,FALSE)),"",VLOOKUP($A21,Aspirantes!$A:$H,Aspirantes!$E$1,FALSE))</f>
        <v/>
      </c>
      <c r="H21" s="672" t="str">
        <f>IF(ISERROR(VLOOKUP($A21,Aspirantes!$A:$H,Aspirantes!$F$1,FALSE)),"",VLOOKUP($A21,Aspirantes!$A:$H,Aspirantes!$F$1,FALSE))</f>
        <v/>
      </c>
      <c r="I21" s="673" t="str">
        <f>IF(ISERROR(VLOOKUP($A21,Aspirantes!$A:$H,Aspirantes!$G$1,FALSE)),"",VLOOKUP($A21,Aspirantes!$A:$H,Aspirantes!$G$1,FALSE))</f>
        <v/>
      </c>
      <c r="J21" s="674" t="str">
        <f>IF(ISERROR(VLOOKUP($A21,Aspirantes!$A:$H,Aspirantes!$H$1,FALSE)),"",VLOOKUP($A21,Aspirantes!$A:$H,Aspirantes!$H$1,FALSE))</f>
        <v/>
      </c>
      <c r="K21" s="153"/>
      <c r="L21" s="81" t="str">
        <f>'12_P1_Lista'!R25</f>
        <v/>
      </c>
      <c r="M21" s="81" t="str">
        <f>'19_P2_Lista'!S25</f>
        <v/>
      </c>
      <c r="N21" s="309"/>
      <c r="O21" s="890" t="str">
        <f>'19_P2_Lista'!AA25</f>
        <v/>
      </c>
      <c r="P21" s="891" t="str">
        <f>'19_P2_Lista'!AB25</f>
        <v/>
      </c>
      <c r="Q21" s="309"/>
      <c r="R21" s="1146" t="str">
        <f t="shared" si="0"/>
        <v/>
      </c>
      <c r="T21" s="1442"/>
      <c r="U21" s="1722" t="str">
        <f t="shared" si="1"/>
        <v/>
      </c>
      <c r="V21" s="1719"/>
      <c r="W21" s="1722"/>
      <c r="X21" s="1719"/>
      <c r="Y21" s="1722" t="str">
        <f t="shared" si="2"/>
        <v/>
      </c>
      <c r="Z21" s="1720"/>
      <c r="AA21" s="1722" t="str">
        <f t="shared" si="3"/>
        <v/>
      </c>
      <c r="AB21" s="1720"/>
      <c r="AC21" s="1724" t="str">
        <f t="shared" si="4"/>
        <v/>
      </c>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8" customHeight="1" x14ac:dyDescent="0.2">
      <c r="A22" s="227" t="str">
        <f>CONCATENATE('01_Carga'!$M$5,"_",$F22)</f>
        <v>FI__9</v>
      </c>
      <c r="B22" s="1405"/>
      <c r="C22" s="1460" t="str">
        <f>'19_P2_Lista'!AA26</f>
        <v/>
      </c>
      <c r="D22" s="1727"/>
      <c r="E22" s="1405"/>
      <c r="F22" s="1202">
        <v>9</v>
      </c>
      <c r="G22" s="134" t="str">
        <f>IF(ISERROR(VLOOKUP($A22,Aspirantes!$A:$H,Aspirantes!$E$1,FALSE)),"",VLOOKUP($A22,Aspirantes!$A:$H,Aspirantes!$E$1,FALSE))</f>
        <v/>
      </c>
      <c r="H22" s="672" t="str">
        <f>IF(ISERROR(VLOOKUP($A22,Aspirantes!$A:$H,Aspirantes!$F$1,FALSE)),"",VLOOKUP($A22,Aspirantes!$A:$H,Aspirantes!$F$1,FALSE))</f>
        <v/>
      </c>
      <c r="I22" s="673" t="str">
        <f>IF(ISERROR(VLOOKUP($A22,Aspirantes!$A:$H,Aspirantes!$G$1,FALSE)),"",VLOOKUP($A22,Aspirantes!$A:$H,Aspirantes!$G$1,FALSE))</f>
        <v/>
      </c>
      <c r="J22" s="674" t="str">
        <f>IF(ISERROR(VLOOKUP($A22,Aspirantes!$A:$H,Aspirantes!$H$1,FALSE)),"",VLOOKUP($A22,Aspirantes!$A:$H,Aspirantes!$H$1,FALSE))</f>
        <v/>
      </c>
      <c r="K22" s="153"/>
      <c r="L22" s="81" t="str">
        <f>'12_P1_Lista'!R26</f>
        <v/>
      </c>
      <c r="M22" s="81" t="str">
        <f>'19_P2_Lista'!S26</f>
        <v/>
      </c>
      <c r="N22" s="309"/>
      <c r="O22" s="890" t="str">
        <f>'19_P2_Lista'!AA26</f>
        <v/>
      </c>
      <c r="P22" s="891" t="str">
        <f>'19_P2_Lista'!AB26</f>
        <v/>
      </c>
      <c r="Q22" s="309"/>
      <c r="R22" s="1146" t="str">
        <f t="shared" si="0"/>
        <v/>
      </c>
      <c r="T22" s="1442"/>
      <c r="U22" s="1722" t="str">
        <f t="shared" si="1"/>
        <v/>
      </c>
      <c r="V22" s="1719"/>
      <c r="W22" s="1722"/>
      <c r="X22" s="1719"/>
      <c r="Y22" s="1722" t="str">
        <f t="shared" si="2"/>
        <v/>
      </c>
      <c r="Z22" s="1720"/>
      <c r="AA22" s="1722" t="str">
        <f t="shared" si="3"/>
        <v/>
      </c>
      <c r="AB22" s="1720"/>
      <c r="AC22" s="1724" t="str">
        <f t="shared" si="4"/>
        <v/>
      </c>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8" customHeight="1" x14ac:dyDescent="0.2">
      <c r="A23" s="227" t="str">
        <f>CONCATENATE('01_Carga'!$M$5,"_",$F23)</f>
        <v>FI__10</v>
      </c>
      <c r="B23" s="1405"/>
      <c r="C23" s="1460" t="str">
        <f>'19_P2_Lista'!AA27</f>
        <v/>
      </c>
      <c r="D23" s="1727"/>
      <c r="E23" s="1405"/>
      <c r="F23" s="1202">
        <v>10</v>
      </c>
      <c r="G23" s="134" t="str">
        <f>IF(ISERROR(VLOOKUP($A23,Aspirantes!$A:$H,Aspirantes!$E$1,FALSE)),"",VLOOKUP($A23,Aspirantes!$A:$H,Aspirantes!$E$1,FALSE))</f>
        <v/>
      </c>
      <c r="H23" s="672" t="str">
        <f>IF(ISERROR(VLOOKUP($A23,Aspirantes!$A:$H,Aspirantes!$F$1,FALSE)),"",VLOOKUP($A23,Aspirantes!$A:$H,Aspirantes!$F$1,FALSE))</f>
        <v/>
      </c>
      <c r="I23" s="673" t="str">
        <f>IF(ISERROR(VLOOKUP($A23,Aspirantes!$A:$H,Aspirantes!$G$1,FALSE)),"",VLOOKUP($A23,Aspirantes!$A:$H,Aspirantes!$G$1,FALSE))</f>
        <v/>
      </c>
      <c r="J23" s="674" t="str">
        <f>IF(ISERROR(VLOOKUP($A23,Aspirantes!$A:$H,Aspirantes!$H$1,FALSE)),"",VLOOKUP($A23,Aspirantes!$A:$H,Aspirantes!$H$1,FALSE))</f>
        <v/>
      </c>
      <c r="K23" s="153"/>
      <c r="L23" s="81" t="str">
        <f>'12_P1_Lista'!R27</f>
        <v/>
      </c>
      <c r="M23" s="81" t="str">
        <f>'19_P2_Lista'!S27</f>
        <v/>
      </c>
      <c r="N23" s="309"/>
      <c r="O23" s="890" t="str">
        <f>'19_P2_Lista'!AA27</f>
        <v/>
      </c>
      <c r="P23" s="891" t="str">
        <f>'19_P2_Lista'!AB27</f>
        <v/>
      </c>
      <c r="Q23" s="309"/>
      <c r="R23" s="1146" t="str">
        <f t="shared" si="0"/>
        <v/>
      </c>
      <c r="T23" s="1442"/>
      <c r="U23" s="1722" t="str">
        <f t="shared" si="1"/>
        <v/>
      </c>
      <c r="V23" s="1719"/>
      <c r="W23" s="1722"/>
      <c r="X23" s="1719"/>
      <c r="Y23" s="1722" t="str">
        <f t="shared" si="2"/>
        <v/>
      </c>
      <c r="Z23" s="1720"/>
      <c r="AA23" s="1722" t="str">
        <f t="shared" si="3"/>
        <v/>
      </c>
      <c r="AB23" s="1720"/>
      <c r="AC23" s="1724" t="str">
        <f t="shared" si="4"/>
        <v/>
      </c>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8" customHeight="1" x14ac:dyDescent="0.2">
      <c r="A24" s="227" t="str">
        <f>CONCATENATE('01_Carga'!$M$5,"_",$F24)</f>
        <v>FI__11</v>
      </c>
      <c r="B24" s="1405"/>
      <c r="C24" s="1460" t="str">
        <f>'19_P2_Lista'!AA28</f>
        <v/>
      </c>
      <c r="D24" s="1727"/>
      <c r="E24" s="1405"/>
      <c r="F24" s="1202">
        <v>11</v>
      </c>
      <c r="G24" s="134" t="str">
        <f>IF(ISERROR(VLOOKUP($A24,Aspirantes!$A:$H,Aspirantes!$E$1,FALSE)),"",VLOOKUP($A24,Aspirantes!$A:$H,Aspirantes!$E$1,FALSE))</f>
        <v/>
      </c>
      <c r="H24" s="672" t="str">
        <f>IF(ISERROR(VLOOKUP($A24,Aspirantes!$A:$H,Aspirantes!$F$1,FALSE)),"",VLOOKUP($A24,Aspirantes!$A:$H,Aspirantes!$F$1,FALSE))</f>
        <v/>
      </c>
      <c r="I24" s="673" t="str">
        <f>IF(ISERROR(VLOOKUP($A24,Aspirantes!$A:$H,Aspirantes!$G$1,FALSE)),"",VLOOKUP($A24,Aspirantes!$A:$H,Aspirantes!$G$1,FALSE))</f>
        <v/>
      </c>
      <c r="J24" s="674" t="str">
        <f>IF(ISERROR(VLOOKUP($A24,Aspirantes!$A:$H,Aspirantes!$H$1,FALSE)),"",VLOOKUP($A24,Aspirantes!$A:$H,Aspirantes!$H$1,FALSE))</f>
        <v/>
      </c>
      <c r="K24" s="153"/>
      <c r="L24" s="81" t="str">
        <f>'12_P1_Lista'!R28</f>
        <v/>
      </c>
      <c r="M24" s="81" t="str">
        <f>'19_P2_Lista'!S28</f>
        <v/>
      </c>
      <c r="N24" s="309"/>
      <c r="O24" s="890" t="str">
        <f>'19_P2_Lista'!AA28</f>
        <v/>
      </c>
      <c r="P24" s="891" t="str">
        <f>'19_P2_Lista'!AB28</f>
        <v/>
      </c>
      <c r="Q24" s="309"/>
      <c r="R24" s="1146" t="str">
        <f t="shared" si="0"/>
        <v/>
      </c>
      <c r="T24" s="1442"/>
      <c r="U24" s="1722" t="str">
        <f t="shared" si="1"/>
        <v/>
      </c>
      <c r="V24" s="1719"/>
      <c r="W24" s="1722"/>
      <c r="X24" s="1719"/>
      <c r="Y24" s="1722" t="str">
        <f t="shared" si="2"/>
        <v/>
      </c>
      <c r="Z24" s="1720"/>
      <c r="AA24" s="1722" t="str">
        <f t="shared" si="3"/>
        <v/>
      </c>
      <c r="AB24" s="1720"/>
      <c r="AC24" s="1724" t="str">
        <f t="shared" si="4"/>
        <v/>
      </c>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8" customHeight="1" x14ac:dyDescent="0.2">
      <c r="A25" s="227" t="str">
        <f>CONCATENATE('01_Carga'!$M$5,"_",$F25)</f>
        <v>FI__12</v>
      </c>
      <c r="B25" s="1405"/>
      <c r="C25" s="1460" t="str">
        <f>'19_P2_Lista'!AA29</f>
        <v/>
      </c>
      <c r="D25" s="1727"/>
      <c r="E25" s="1405"/>
      <c r="F25" s="1202">
        <v>12</v>
      </c>
      <c r="G25" s="134" t="str">
        <f>IF(ISERROR(VLOOKUP($A25,Aspirantes!$A:$H,Aspirantes!$E$1,FALSE)),"",VLOOKUP($A25,Aspirantes!$A:$H,Aspirantes!$E$1,FALSE))</f>
        <v/>
      </c>
      <c r="H25" s="672" t="str">
        <f>IF(ISERROR(VLOOKUP($A25,Aspirantes!$A:$H,Aspirantes!$F$1,FALSE)),"",VLOOKUP($A25,Aspirantes!$A:$H,Aspirantes!$F$1,FALSE))</f>
        <v/>
      </c>
      <c r="I25" s="673" t="str">
        <f>IF(ISERROR(VLOOKUP($A25,Aspirantes!$A:$H,Aspirantes!$G$1,FALSE)),"",VLOOKUP($A25,Aspirantes!$A:$H,Aspirantes!$G$1,FALSE))</f>
        <v/>
      </c>
      <c r="J25" s="674" t="str">
        <f>IF(ISERROR(VLOOKUP($A25,Aspirantes!$A:$H,Aspirantes!$H$1,FALSE)),"",VLOOKUP($A25,Aspirantes!$A:$H,Aspirantes!$H$1,FALSE))</f>
        <v/>
      </c>
      <c r="K25" s="153"/>
      <c r="L25" s="81" t="str">
        <f>'12_P1_Lista'!R29</f>
        <v/>
      </c>
      <c r="M25" s="81" t="str">
        <f>'19_P2_Lista'!S29</f>
        <v/>
      </c>
      <c r="N25" s="309"/>
      <c r="O25" s="890" t="str">
        <f>'19_P2_Lista'!AA29</f>
        <v/>
      </c>
      <c r="P25" s="891" t="str">
        <f>'19_P2_Lista'!AB29</f>
        <v/>
      </c>
      <c r="Q25" s="309"/>
      <c r="R25" s="1146" t="str">
        <f t="shared" si="0"/>
        <v/>
      </c>
      <c r="T25" s="1442"/>
      <c r="U25" s="1722" t="str">
        <f t="shared" si="1"/>
        <v/>
      </c>
      <c r="V25" s="1719"/>
      <c r="W25" s="1722"/>
      <c r="X25" s="1719"/>
      <c r="Y25" s="1722" t="str">
        <f t="shared" si="2"/>
        <v/>
      </c>
      <c r="Z25" s="1720"/>
      <c r="AA25" s="1722" t="str">
        <f t="shared" si="3"/>
        <v/>
      </c>
      <c r="AB25" s="1720"/>
      <c r="AC25" s="1724" t="str">
        <f t="shared" si="4"/>
        <v/>
      </c>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8" customHeight="1" x14ac:dyDescent="0.2">
      <c r="A26" s="227" t="str">
        <f>CONCATENATE('01_Carga'!$M$5,"_",$F26)</f>
        <v>FI__13</v>
      </c>
      <c r="B26" s="1405"/>
      <c r="C26" s="1460" t="str">
        <f>'19_P2_Lista'!AA30</f>
        <v/>
      </c>
      <c r="D26" s="1727"/>
      <c r="E26" s="1405"/>
      <c r="F26" s="1202">
        <v>13</v>
      </c>
      <c r="G26" s="134" t="str">
        <f>IF(ISERROR(VLOOKUP($A26,Aspirantes!$A:$H,Aspirantes!$E$1,FALSE)),"",VLOOKUP($A26,Aspirantes!$A:$H,Aspirantes!$E$1,FALSE))</f>
        <v/>
      </c>
      <c r="H26" s="672" t="str">
        <f>IF(ISERROR(VLOOKUP($A26,Aspirantes!$A:$H,Aspirantes!$F$1,FALSE)),"",VLOOKUP($A26,Aspirantes!$A:$H,Aspirantes!$F$1,FALSE))</f>
        <v/>
      </c>
      <c r="I26" s="673" t="str">
        <f>IF(ISERROR(VLOOKUP($A26,Aspirantes!$A:$H,Aspirantes!$G$1,FALSE)),"",VLOOKUP($A26,Aspirantes!$A:$H,Aspirantes!$G$1,FALSE))</f>
        <v/>
      </c>
      <c r="J26" s="674" t="str">
        <f>IF(ISERROR(VLOOKUP($A26,Aspirantes!$A:$H,Aspirantes!$H$1,FALSE)),"",VLOOKUP($A26,Aspirantes!$A:$H,Aspirantes!$H$1,FALSE))</f>
        <v/>
      </c>
      <c r="K26" s="153"/>
      <c r="L26" s="81" t="str">
        <f>'12_P1_Lista'!R30</f>
        <v/>
      </c>
      <c r="M26" s="81" t="str">
        <f>'19_P2_Lista'!S30</f>
        <v/>
      </c>
      <c r="N26" s="309"/>
      <c r="O26" s="890" t="str">
        <f>'19_P2_Lista'!AA30</f>
        <v/>
      </c>
      <c r="P26" s="891" t="str">
        <f>'19_P2_Lista'!AB30</f>
        <v/>
      </c>
      <c r="Q26" s="309"/>
      <c r="R26" s="1146" t="str">
        <f t="shared" si="0"/>
        <v/>
      </c>
      <c r="T26" s="1442"/>
      <c r="U26" s="1722" t="str">
        <f t="shared" si="1"/>
        <v/>
      </c>
      <c r="V26" s="1719"/>
      <c r="W26" s="1722"/>
      <c r="X26" s="1719"/>
      <c r="Y26" s="1722" t="str">
        <f t="shared" si="2"/>
        <v/>
      </c>
      <c r="Z26" s="1720"/>
      <c r="AA26" s="1722" t="str">
        <f t="shared" si="3"/>
        <v/>
      </c>
      <c r="AB26" s="1720"/>
      <c r="AC26" s="1724" t="str">
        <f t="shared" si="4"/>
        <v/>
      </c>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8" customHeight="1" x14ac:dyDescent="0.2">
      <c r="A27" s="227" t="str">
        <f>CONCATENATE('01_Carga'!$M$5,"_",$F27)</f>
        <v>FI__14</v>
      </c>
      <c r="B27" s="1405"/>
      <c r="C27" s="1460" t="str">
        <f>'19_P2_Lista'!AA31</f>
        <v/>
      </c>
      <c r="D27" s="1727"/>
      <c r="E27" s="1405"/>
      <c r="F27" s="1202">
        <v>14</v>
      </c>
      <c r="G27" s="134" t="str">
        <f>IF(ISERROR(VLOOKUP($A27,Aspirantes!$A:$H,Aspirantes!$E$1,FALSE)),"",VLOOKUP($A27,Aspirantes!$A:$H,Aspirantes!$E$1,FALSE))</f>
        <v/>
      </c>
      <c r="H27" s="672" t="str">
        <f>IF(ISERROR(VLOOKUP($A27,Aspirantes!$A:$H,Aspirantes!$F$1,FALSE)),"",VLOOKUP($A27,Aspirantes!$A:$H,Aspirantes!$F$1,FALSE))</f>
        <v/>
      </c>
      <c r="I27" s="673" t="str">
        <f>IF(ISERROR(VLOOKUP($A27,Aspirantes!$A:$H,Aspirantes!$G$1,FALSE)),"",VLOOKUP($A27,Aspirantes!$A:$H,Aspirantes!$G$1,FALSE))</f>
        <v/>
      </c>
      <c r="J27" s="674" t="str">
        <f>IF(ISERROR(VLOOKUP($A27,Aspirantes!$A:$H,Aspirantes!$H$1,FALSE)),"",VLOOKUP($A27,Aspirantes!$A:$H,Aspirantes!$H$1,FALSE))</f>
        <v/>
      </c>
      <c r="K27" s="153"/>
      <c r="L27" s="81" t="str">
        <f>'12_P1_Lista'!R31</f>
        <v/>
      </c>
      <c r="M27" s="81" t="str">
        <f>'19_P2_Lista'!S31</f>
        <v/>
      </c>
      <c r="N27" s="309"/>
      <c r="O27" s="890" t="str">
        <f>'19_P2_Lista'!AA31</f>
        <v/>
      </c>
      <c r="P27" s="891" t="str">
        <f>'19_P2_Lista'!AB31</f>
        <v/>
      </c>
      <c r="Q27" s="309"/>
      <c r="R27" s="1146" t="str">
        <f t="shared" si="0"/>
        <v/>
      </c>
      <c r="T27" s="1442"/>
      <c r="U27" s="1722" t="str">
        <f t="shared" si="1"/>
        <v/>
      </c>
      <c r="V27" s="1719"/>
      <c r="W27" s="1722"/>
      <c r="X27" s="1719"/>
      <c r="Y27" s="1722" t="str">
        <f t="shared" si="2"/>
        <v/>
      </c>
      <c r="Z27" s="1720"/>
      <c r="AA27" s="1722" t="str">
        <f t="shared" si="3"/>
        <v/>
      </c>
      <c r="AB27" s="1720"/>
      <c r="AC27" s="1724" t="str">
        <f t="shared" si="4"/>
        <v/>
      </c>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8" customHeight="1" x14ac:dyDescent="0.2">
      <c r="A28" s="227" t="str">
        <f>CONCATENATE('01_Carga'!$M$5,"_",$F28)</f>
        <v>FI__15</v>
      </c>
      <c r="B28" s="1405"/>
      <c r="C28" s="1460" t="str">
        <f>'19_P2_Lista'!AA32</f>
        <v/>
      </c>
      <c r="D28" s="1727"/>
      <c r="E28" s="1405"/>
      <c r="F28" s="1202">
        <v>15</v>
      </c>
      <c r="G28" s="134" t="str">
        <f>IF(ISERROR(VLOOKUP($A28,Aspirantes!$A:$H,Aspirantes!$E$1,FALSE)),"",VLOOKUP($A28,Aspirantes!$A:$H,Aspirantes!$E$1,FALSE))</f>
        <v/>
      </c>
      <c r="H28" s="672" t="str">
        <f>IF(ISERROR(VLOOKUP($A28,Aspirantes!$A:$H,Aspirantes!$F$1,FALSE)),"",VLOOKUP($A28,Aspirantes!$A:$H,Aspirantes!$F$1,FALSE))</f>
        <v/>
      </c>
      <c r="I28" s="673" t="str">
        <f>IF(ISERROR(VLOOKUP($A28,Aspirantes!$A:$H,Aspirantes!$G$1,FALSE)),"",VLOOKUP($A28,Aspirantes!$A:$H,Aspirantes!$G$1,FALSE))</f>
        <v/>
      </c>
      <c r="J28" s="674" t="str">
        <f>IF(ISERROR(VLOOKUP($A28,Aspirantes!$A:$H,Aspirantes!$H$1,FALSE)),"",VLOOKUP($A28,Aspirantes!$A:$H,Aspirantes!$H$1,FALSE))</f>
        <v/>
      </c>
      <c r="K28" s="153"/>
      <c r="L28" s="81" t="str">
        <f>'12_P1_Lista'!R32</f>
        <v/>
      </c>
      <c r="M28" s="81" t="str">
        <f>'19_P2_Lista'!S32</f>
        <v/>
      </c>
      <c r="N28" s="309"/>
      <c r="O28" s="890" t="str">
        <f>'19_P2_Lista'!AA32</f>
        <v/>
      </c>
      <c r="P28" s="891" t="str">
        <f>'19_P2_Lista'!AB32</f>
        <v/>
      </c>
      <c r="Q28" s="309"/>
      <c r="R28" s="1146" t="str">
        <f t="shared" si="0"/>
        <v/>
      </c>
      <c r="T28" s="1442"/>
      <c r="U28" s="1722" t="str">
        <f t="shared" si="1"/>
        <v/>
      </c>
      <c r="V28" s="1719"/>
      <c r="W28" s="1722"/>
      <c r="X28" s="1719"/>
      <c r="Y28" s="1722" t="str">
        <f t="shared" si="2"/>
        <v/>
      </c>
      <c r="Z28" s="1720"/>
      <c r="AA28" s="1722" t="str">
        <f t="shared" si="3"/>
        <v/>
      </c>
      <c r="AB28" s="1720"/>
      <c r="AC28" s="1724" t="str">
        <f t="shared" si="4"/>
        <v/>
      </c>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8" customHeight="1" x14ac:dyDescent="0.2">
      <c r="A29" s="227" t="str">
        <f>CONCATENATE('01_Carga'!$M$5,"_",$F29)</f>
        <v>FI__16</v>
      </c>
      <c r="B29" s="1405"/>
      <c r="C29" s="1460" t="str">
        <f>'19_P2_Lista'!AA33</f>
        <v/>
      </c>
      <c r="D29" s="1727"/>
      <c r="E29" s="1405"/>
      <c r="F29" s="1202">
        <v>16</v>
      </c>
      <c r="G29" s="134" t="str">
        <f>IF(ISERROR(VLOOKUP($A29,Aspirantes!$A:$H,Aspirantes!$E$1,FALSE)),"",VLOOKUP($A29,Aspirantes!$A:$H,Aspirantes!$E$1,FALSE))</f>
        <v/>
      </c>
      <c r="H29" s="672" t="str">
        <f>IF(ISERROR(VLOOKUP($A29,Aspirantes!$A:$H,Aspirantes!$F$1,FALSE)),"",VLOOKUP($A29,Aspirantes!$A:$H,Aspirantes!$F$1,FALSE))</f>
        <v/>
      </c>
      <c r="I29" s="673" t="str">
        <f>IF(ISERROR(VLOOKUP($A29,Aspirantes!$A:$H,Aspirantes!$G$1,FALSE)),"",VLOOKUP($A29,Aspirantes!$A:$H,Aspirantes!$G$1,FALSE))</f>
        <v/>
      </c>
      <c r="J29" s="674" t="str">
        <f>IF(ISERROR(VLOOKUP($A29,Aspirantes!$A:$H,Aspirantes!$H$1,FALSE)),"",VLOOKUP($A29,Aspirantes!$A:$H,Aspirantes!$H$1,FALSE))</f>
        <v/>
      </c>
      <c r="K29" s="153"/>
      <c r="L29" s="81" t="str">
        <f>'12_P1_Lista'!R33</f>
        <v/>
      </c>
      <c r="M29" s="81" t="str">
        <f>'19_P2_Lista'!S33</f>
        <v/>
      </c>
      <c r="N29" s="309"/>
      <c r="O29" s="890" t="str">
        <f>'19_P2_Lista'!AA33</f>
        <v/>
      </c>
      <c r="P29" s="891" t="str">
        <f>'19_P2_Lista'!AB33</f>
        <v/>
      </c>
      <c r="Q29" s="309"/>
      <c r="R29" s="1146" t="str">
        <f t="shared" si="0"/>
        <v/>
      </c>
      <c r="T29" s="1442"/>
      <c r="U29" s="1722" t="str">
        <f t="shared" si="1"/>
        <v/>
      </c>
      <c r="V29" s="1719"/>
      <c r="W29" s="1722"/>
      <c r="X29" s="1719"/>
      <c r="Y29" s="1722" t="str">
        <f t="shared" si="2"/>
        <v/>
      </c>
      <c r="Z29" s="1720"/>
      <c r="AA29" s="1722" t="str">
        <f t="shared" si="3"/>
        <v/>
      </c>
      <c r="AB29" s="1720"/>
      <c r="AC29" s="1724" t="str">
        <f t="shared" si="4"/>
        <v/>
      </c>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8" customHeight="1" x14ac:dyDescent="0.2">
      <c r="A30" s="227" t="str">
        <f>CONCATENATE('01_Carga'!$M$5,"_",$F30)</f>
        <v>FI__17</v>
      </c>
      <c r="B30" s="1405"/>
      <c r="C30" s="1460" t="str">
        <f>'19_P2_Lista'!AA34</f>
        <v/>
      </c>
      <c r="D30" s="1727"/>
      <c r="E30" s="1405"/>
      <c r="F30" s="1202">
        <v>17</v>
      </c>
      <c r="G30" s="134" t="str">
        <f>IF(ISERROR(VLOOKUP($A30,Aspirantes!$A:$H,Aspirantes!$E$1,FALSE)),"",VLOOKUP($A30,Aspirantes!$A:$H,Aspirantes!$E$1,FALSE))</f>
        <v/>
      </c>
      <c r="H30" s="672" t="str">
        <f>IF(ISERROR(VLOOKUP($A30,Aspirantes!$A:$H,Aspirantes!$F$1,FALSE)),"",VLOOKUP($A30,Aspirantes!$A:$H,Aspirantes!$F$1,FALSE))</f>
        <v/>
      </c>
      <c r="I30" s="673" t="str">
        <f>IF(ISERROR(VLOOKUP($A30,Aspirantes!$A:$H,Aspirantes!$G$1,FALSE)),"",VLOOKUP($A30,Aspirantes!$A:$H,Aspirantes!$G$1,FALSE))</f>
        <v/>
      </c>
      <c r="J30" s="674" t="str">
        <f>IF(ISERROR(VLOOKUP($A30,Aspirantes!$A:$H,Aspirantes!$H$1,FALSE)),"",VLOOKUP($A30,Aspirantes!$A:$H,Aspirantes!$H$1,FALSE))</f>
        <v/>
      </c>
      <c r="K30" s="153"/>
      <c r="L30" s="81" t="str">
        <f>'12_P1_Lista'!R34</f>
        <v/>
      </c>
      <c r="M30" s="81" t="str">
        <f>'19_P2_Lista'!S34</f>
        <v/>
      </c>
      <c r="N30" s="309"/>
      <c r="O30" s="890" t="str">
        <f>'19_P2_Lista'!AA34</f>
        <v/>
      </c>
      <c r="P30" s="891" t="str">
        <f>'19_P2_Lista'!AB34</f>
        <v/>
      </c>
      <c r="Q30" s="309"/>
      <c r="R30" s="1146" t="str">
        <f t="shared" si="0"/>
        <v/>
      </c>
      <c r="T30" s="1442"/>
      <c r="U30" s="1722" t="str">
        <f t="shared" si="1"/>
        <v/>
      </c>
      <c r="V30" s="1719"/>
      <c r="W30" s="1722"/>
      <c r="X30" s="1719"/>
      <c r="Y30" s="1722" t="str">
        <f t="shared" si="2"/>
        <v/>
      </c>
      <c r="Z30" s="1720"/>
      <c r="AA30" s="1722" t="str">
        <f t="shared" si="3"/>
        <v/>
      </c>
      <c r="AB30" s="1720"/>
      <c r="AC30" s="1724" t="str">
        <f t="shared" si="4"/>
        <v/>
      </c>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8" customHeight="1" x14ac:dyDescent="0.2">
      <c r="A31" s="227" t="str">
        <f>CONCATENATE('01_Carga'!$M$5,"_",$F31)</f>
        <v>FI__18</v>
      </c>
      <c r="B31" s="1405"/>
      <c r="C31" s="1460" t="str">
        <f>'19_P2_Lista'!AA35</f>
        <v/>
      </c>
      <c r="D31" s="1727"/>
      <c r="E31" s="1405"/>
      <c r="F31" s="1202">
        <v>18</v>
      </c>
      <c r="G31" s="134" t="str">
        <f>IF(ISERROR(VLOOKUP($A31,Aspirantes!$A:$H,Aspirantes!$E$1,FALSE)),"",VLOOKUP($A31,Aspirantes!$A:$H,Aspirantes!$E$1,FALSE))</f>
        <v/>
      </c>
      <c r="H31" s="672" t="str">
        <f>IF(ISERROR(VLOOKUP($A31,Aspirantes!$A:$H,Aspirantes!$F$1,FALSE)),"",VLOOKUP($A31,Aspirantes!$A:$H,Aspirantes!$F$1,FALSE))</f>
        <v/>
      </c>
      <c r="I31" s="673" t="str">
        <f>IF(ISERROR(VLOOKUP($A31,Aspirantes!$A:$H,Aspirantes!$G$1,FALSE)),"",VLOOKUP($A31,Aspirantes!$A:$H,Aspirantes!$G$1,FALSE))</f>
        <v/>
      </c>
      <c r="J31" s="674" t="str">
        <f>IF(ISERROR(VLOOKUP($A31,Aspirantes!$A:$H,Aspirantes!$H$1,FALSE)),"",VLOOKUP($A31,Aspirantes!$A:$H,Aspirantes!$H$1,FALSE))</f>
        <v/>
      </c>
      <c r="K31" s="153"/>
      <c r="L31" s="81" t="str">
        <f>'12_P1_Lista'!R35</f>
        <v/>
      </c>
      <c r="M31" s="81" t="str">
        <f>'19_P2_Lista'!S35</f>
        <v/>
      </c>
      <c r="N31" s="309"/>
      <c r="O31" s="890" t="str">
        <f>'19_P2_Lista'!AA35</f>
        <v/>
      </c>
      <c r="P31" s="891" t="str">
        <f>'19_P2_Lista'!AB35</f>
        <v/>
      </c>
      <c r="Q31" s="309"/>
      <c r="R31" s="1146" t="str">
        <f t="shared" si="0"/>
        <v/>
      </c>
      <c r="T31" s="1442"/>
      <c r="U31" s="1722" t="str">
        <f t="shared" si="1"/>
        <v/>
      </c>
      <c r="V31" s="1719"/>
      <c r="W31" s="1722"/>
      <c r="X31" s="1719"/>
      <c r="Y31" s="1722" t="str">
        <f t="shared" si="2"/>
        <v/>
      </c>
      <c r="Z31" s="1720"/>
      <c r="AA31" s="1722" t="str">
        <f t="shared" si="3"/>
        <v/>
      </c>
      <c r="AB31" s="1720"/>
      <c r="AC31" s="1724" t="str">
        <f t="shared" si="4"/>
        <v/>
      </c>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8" customHeight="1" x14ac:dyDescent="0.2">
      <c r="A32" s="227" t="str">
        <f>CONCATENATE('01_Carga'!$M$5,"_",$F32)</f>
        <v>FI__19</v>
      </c>
      <c r="B32" s="1405"/>
      <c r="C32" s="1460" t="str">
        <f>'19_P2_Lista'!AA36</f>
        <v/>
      </c>
      <c r="D32" s="1727"/>
      <c r="E32" s="1405"/>
      <c r="F32" s="1202">
        <v>19</v>
      </c>
      <c r="G32" s="134" t="str">
        <f>IF(ISERROR(VLOOKUP($A32,Aspirantes!$A:$H,Aspirantes!$E$1,FALSE)),"",VLOOKUP($A32,Aspirantes!$A:$H,Aspirantes!$E$1,FALSE))</f>
        <v/>
      </c>
      <c r="H32" s="672" t="str">
        <f>IF(ISERROR(VLOOKUP($A32,Aspirantes!$A:$H,Aspirantes!$F$1,FALSE)),"",VLOOKUP($A32,Aspirantes!$A:$H,Aspirantes!$F$1,FALSE))</f>
        <v/>
      </c>
      <c r="I32" s="673" t="str">
        <f>IF(ISERROR(VLOOKUP($A32,Aspirantes!$A:$H,Aspirantes!$G$1,FALSE)),"",VLOOKUP($A32,Aspirantes!$A:$H,Aspirantes!$G$1,FALSE))</f>
        <v/>
      </c>
      <c r="J32" s="674" t="str">
        <f>IF(ISERROR(VLOOKUP($A32,Aspirantes!$A:$H,Aspirantes!$H$1,FALSE)),"",VLOOKUP($A32,Aspirantes!$A:$H,Aspirantes!$H$1,FALSE))</f>
        <v/>
      </c>
      <c r="K32" s="153"/>
      <c r="L32" s="81" t="str">
        <f>'12_P1_Lista'!R36</f>
        <v/>
      </c>
      <c r="M32" s="81" t="str">
        <f>'19_P2_Lista'!S36</f>
        <v/>
      </c>
      <c r="N32" s="309"/>
      <c r="O32" s="890" t="str">
        <f>'19_P2_Lista'!AA36</f>
        <v/>
      </c>
      <c r="P32" s="891" t="str">
        <f>'19_P2_Lista'!AB36</f>
        <v/>
      </c>
      <c r="Q32" s="309"/>
      <c r="R32" s="1146" t="str">
        <f t="shared" si="0"/>
        <v/>
      </c>
      <c r="T32" s="1442"/>
      <c r="U32" s="1722" t="str">
        <f t="shared" si="1"/>
        <v/>
      </c>
      <c r="V32" s="1719"/>
      <c r="W32" s="1722"/>
      <c r="X32" s="1719"/>
      <c r="Y32" s="1722" t="str">
        <f t="shared" si="2"/>
        <v/>
      </c>
      <c r="Z32" s="1720"/>
      <c r="AA32" s="1722" t="str">
        <f t="shared" si="3"/>
        <v/>
      </c>
      <c r="AB32" s="1720"/>
      <c r="AC32" s="1724" t="str">
        <f t="shared" si="4"/>
        <v/>
      </c>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8" customHeight="1" x14ac:dyDescent="0.2">
      <c r="A33" s="227" t="str">
        <f>CONCATENATE('01_Carga'!$M$5,"_",$F33)</f>
        <v>FI__20</v>
      </c>
      <c r="B33" s="1405"/>
      <c r="C33" s="1460" t="str">
        <f>'19_P2_Lista'!AA37</f>
        <v/>
      </c>
      <c r="D33" s="1727"/>
      <c r="E33" s="1405"/>
      <c r="F33" s="1202">
        <v>20</v>
      </c>
      <c r="G33" s="134" t="str">
        <f>IF(ISERROR(VLOOKUP($A33,Aspirantes!$A:$H,Aspirantes!$E$1,FALSE)),"",VLOOKUP($A33,Aspirantes!$A:$H,Aspirantes!$E$1,FALSE))</f>
        <v/>
      </c>
      <c r="H33" s="672" t="str">
        <f>IF(ISERROR(VLOOKUP($A33,Aspirantes!$A:$H,Aspirantes!$F$1,FALSE)),"",VLOOKUP($A33,Aspirantes!$A:$H,Aspirantes!$F$1,FALSE))</f>
        <v/>
      </c>
      <c r="I33" s="673" t="str">
        <f>IF(ISERROR(VLOOKUP($A33,Aspirantes!$A:$H,Aspirantes!$G$1,FALSE)),"",VLOOKUP($A33,Aspirantes!$A:$H,Aspirantes!$G$1,FALSE))</f>
        <v/>
      </c>
      <c r="J33" s="674" t="str">
        <f>IF(ISERROR(VLOOKUP($A33,Aspirantes!$A:$H,Aspirantes!$H$1,FALSE)),"",VLOOKUP($A33,Aspirantes!$A:$H,Aspirantes!$H$1,FALSE))</f>
        <v/>
      </c>
      <c r="K33" s="153"/>
      <c r="L33" s="81" t="str">
        <f>'12_P1_Lista'!R37</f>
        <v/>
      </c>
      <c r="M33" s="81" t="str">
        <f>'19_P2_Lista'!S37</f>
        <v/>
      </c>
      <c r="N33" s="309"/>
      <c r="O33" s="890" t="str">
        <f>'19_P2_Lista'!AA37</f>
        <v/>
      </c>
      <c r="P33" s="891" t="str">
        <f>'19_P2_Lista'!AB37</f>
        <v/>
      </c>
      <c r="Q33" s="309"/>
      <c r="R33" s="1146" t="str">
        <f t="shared" si="0"/>
        <v/>
      </c>
      <c r="T33" s="1442"/>
      <c r="U33" s="1722" t="str">
        <f t="shared" si="1"/>
        <v/>
      </c>
      <c r="V33" s="1719"/>
      <c r="W33" s="1722"/>
      <c r="X33" s="1719"/>
      <c r="Y33" s="1722" t="str">
        <f t="shared" si="2"/>
        <v/>
      </c>
      <c r="Z33" s="1720"/>
      <c r="AA33" s="1722" t="str">
        <f t="shared" si="3"/>
        <v/>
      </c>
      <c r="AB33" s="1720"/>
      <c r="AC33" s="1724" t="str">
        <f t="shared" si="4"/>
        <v/>
      </c>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8" customHeight="1" x14ac:dyDescent="0.2">
      <c r="A34" s="227" t="str">
        <f>CONCATENATE('01_Carga'!$M$5,"_",$F34)</f>
        <v>FI__21</v>
      </c>
      <c r="B34" s="1405"/>
      <c r="C34" s="1460" t="str">
        <f>'19_P2_Lista'!AA38</f>
        <v/>
      </c>
      <c r="D34" s="1727"/>
      <c r="E34" s="1405"/>
      <c r="F34" s="1202">
        <v>21</v>
      </c>
      <c r="G34" s="134" t="str">
        <f>IF(ISERROR(VLOOKUP($A34,Aspirantes!$A:$H,Aspirantes!$E$1,FALSE)),"",VLOOKUP($A34,Aspirantes!$A:$H,Aspirantes!$E$1,FALSE))</f>
        <v/>
      </c>
      <c r="H34" s="672" t="str">
        <f>IF(ISERROR(VLOOKUP($A34,Aspirantes!$A:$H,Aspirantes!$F$1,FALSE)),"",VLOOKUP($A34,Aspirantes!$A:$H,Aspirantes!$F$1,FALSE))</f>
        <v/>
      </c>
      <c r="I34" s="673" t="str">
        <f>IF(ISERROR(VLOOKUP($A34,Aspirantes!$A:$H,Aspirantes!$G$1,FALSE)),"",VLOOKUP($A34,Aspirantes!$A:$H,Aspirantes!$G$1,FALSE))</f>
        <v/>
      </c>
      <c r="J34" s="674" t="str">
        <f>IF(ISERROR(VLOOKUP($A34,Aspirantes!$A:$H,Aspirantes!$H$1,FALSE)),"",VLOOKUP($A34,Aspirantes!$A:$H,Aspirantes!$H$1,FALSE))</f>
        <v/>
      </c>
      <c r="K34" s="153"/>
      <c r="L34" s="81" t="str">
        <f>'12_P1_Lista'!R38</f>
        <v/>
      </c>
      <c r="M34" s="81" t="str">
        <f>'19_P2_Lista'!S38</f>
        <v/>
      </c>
      <c r="N34" s="309"/>
      <c r="O34" s="890" t="str">
        <f>'19_P2_Lista'!AA38</f>
        <v/>
      </c>
      <c r="P34" s="891" t="str">
        <f>'19_P2_Lista'!AB38</f>
        <v/>
      </c>
      <c r="Q34" s="309"/>
      <c r="R34" s="1146" t="str">
        <f t="shared" si="0"/>
        <v/>
      </c>
      <c r="T34" s="1442"/>
      <c r="U34" s="1722" t="str">
        <f t="shared" si="1"/>
        <v/>
      </c>
      <c r="V34" s="1719"/>
      <c r="W34" s="1722"/>
      <c r="X34" s="1719"/>
      <c r="Y34" s="1722" t="str">
        <f t="shared" si="2"/>
        <v/>
      </c>
      <c r="Z34" s="1720"/>
      <c r="AA34" s="1722" t="str">
        <f t="shared" si="3"/>
        <v/>
      </c>
      <c r="AB34" s="1720"/>
      <c r="AC34" s="1724" t="str">
        <f t="shared" si="4"/>
        <v/>
      </c>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8" customHeight="1" x14ac:dyDescent="0.2">
      <c r="A35" s="227" t="str">
        <f>CONCATENATE('01_Carga'!$M$5,"_",$F35)</f>
        <v>FI__22</v>
      </c>
      <c r="B35" s="1405"/>
      <c r="C35" s="1460" t="str">
        <f>'19_P2_Lista'!AA39</f>
        <v/>
      </c>
      <c r="D35" s="1727"/>
      <c r="E35" s="1405"/>
      <c r="F35" s="1202">
        <v>22</v>
      </c>
      <c r="G35" s="134" t="str">
        <f>IF(ISERROR(VLOOKUP($A35,Aspirantes!$A:$H,Aspirantes!$E$1,FALSE)),"",VLOOKUP($A35,Aspirantes!$A:$H,Aspirantes!$E$1,FALSE))</f>
        <v/>
      </c>
      <c r="H35" s="672" t="str">
        <f>IF(ISERROR(VLOOKUP($A35,Aspirantes!$A:$H,Aspirantes!$F$1,FALSE)),"",VLOOKUP($A35,Aspirantes!$A:$H,Aspirantes!$F$1,FALSE))</f>
        <v/>
      </c>
      <c r="I35" s="673" t="str">
        <f>IF(ISERROR(VLOOKUP($A35,Aspirantes!$A:$H,Aspirantes!$G$1,FALSE)),"",VLOOKUP($A35,Aspirantes!$A:$H,Aspirantes!$G$1,FALSE))</f>
        <v/>
      </c>
      <c r="J35" s="674" t="str">
        <f>IF(ISERROR(VLOOKUP($A35,Aspirantes!$A:$H,Aspirantes!$H$1,FALSE)),"",VLOOKUP($A35,Aspirantes!$A:$H,Aspirantes!$H$1,FALSE))</f>
        <v/>
      </c>
      <c r="K35" s="153"/>
      <c r="L35" s="81" t="str">
        <f>'12_P1_Lista'!R39</f>
        <v/>
      </c>
      <c r="M35" s="81" t="str">
        <f>'19_P2_Lista'!S39</f>
        <v/>
      </c>
      <c r="N35" s="309"/>
      <c r="O35" s="890" t="str">
        <f>'19_P2_Lista'!AA39</f>
        <v/>
      </c>
      <c r="P35" s="891" t="str">
        <f>'19_P2_Lista'!AB39</f>
        <v/>
      </c>
      <c r="Q35" s="309"/>
      <c r="R35" s="1146" t="str">
        <f t="shared" si="0"/>
        <v/>
      </c>
      <c r="T35" s="1442"/>
      <c r="U35" s="1722" t="str">
        <f t="shared" si="1"/>
        <v/>
      </c>
      <c r="V35" s="1719"/>
      <c r="W35" s="1722"/>
      <c r="X35" s="1719"/>
      <c r="Y35" s="1722" t="str">
        <f t="shared" si="2"/>
        <v/>
      </c>
      <c r="Z35" s="1720"/>
      <c r="AA35" s="1722" t="str">
        <f t="shared" si="3"/>
        <v/>
      </c>
      <c r="AB35" s="1720"/>
      <c r="AC35" s="1724" t="str">
        <f t="shared" si="4"/>
        <v/>
      </c>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8" customHeight="1" x14ac:dyDescent="0.2">
      <c r="A36" s="227" t="str">
        <f>CONCATENATE('01_Carga'!$M$5,"_",$F36)</f>
        <v>FI__23</v>
      </c>
      <c r="B36" s="1405"/>
      <c r="C36" s="1460" t="str">
        <f>'19_P2_Lista'!AA40</f>
        <v/>
      </c>
      <c r="D36" s="1727"/>
      <c r="E36" s="1405"/>
      <c r="F36" s="1202">
        <v>23</v>
      </c>
      <c r="G36" s="134" t="str">
        <f>IF(ISERROR(VLOOKUP($A36,Aspirantes!$A:$H,Aspirantes!$E$1,FALSE)),"",VLOOKUP($A36,Aspirantes!$A:$H,Aspirantes!$E$1,FALSE))</f>
        <v/>
      </c>
      <c r="H36" s="672" t="str">
        <f>IF(ISERROR(VLOOKUP($A36,Aspirantes!$A:$H,Aspirantes!$F$1,FALSE)),"",VLOOKUP($A36,Aspirantes!$A:$H,Aspirantes!$F$1,FALSE))</f>
        <v/>
      </c>
      <c r="I36" s="673" t="str">
        <f>IF(ISERROR(VLOOKUP($A36,Aspirantes!$A:$H,Aspirantes!$G$1,FALSE)),"",VLOOKUP($A36,Aspirantes!$A:$H,Aspirantes!$G$1,FALSE))</f>
        <v/>
      </c>
      <c r="J36" s="674" t="str">
        <f>IF(ISERROR(VLOOKUP($A36,Aspirantes!$A:$H,Aspirantes!$H$1,FALSE)),"",VLOOKUP($A36,Aspirantes!$A:$H,Aspirantes!$H$1,FALSE))</f>
        <v/>
      </c>
      <c r="K36" s="153"/>
      <c r="L36" s="81" t="str">
        <f>'12_P1_Lista'!R40</f>
        <v/>
      </c>
      <c r="M36" s="81" t="str">
        <f>'19_P2_Lista'!S40</f>
        <v/>
      </c>
      <c r="N36" s="309"/>
      <c r="O36" s="890" t="str">
        <f>'19_P2_Lista'!AA40</f>
        <v/>
      </c>
      <c r="P36" s="891" t="str">
        <f>'19_P2_Lista'!AB40</f>
        <v/>
      </c>
      <c r="Q36" s="309"/>
      <c r="R36" s="1146" t="str">
        <f t="shared" si="0"/>
        <v/>
      </c>
      <c r="T36" s="1442"/>
      <c r="U36" s="1722" t="str">
        <f t="shared" si="1"/>
        <v/>
      </c>
      <c r="V36" s="1719"/>
      <c r="W36" s="1722"/>
      <c r="X36" s="1719"/>
      <c r="Y36" s="1722" t="str">
        <f t="shared" si="2"/>
        <v/>
      </c>
      <c r="Z36" s="1720"/>
      <c r="AA36" s="1722" t="str">
        <f t="shared" si="3"/>
        <v/>
      </c>
      <c r="AB36" s="1720"/>
      <c r="AC36" s="1724" t="str">
        <f t="shared" si="4"/>
        <v/>
      </c>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8" customHeight="1" x14ac:dyDescent="0.2">
      <c r="A37" s="227" t="str">
        <f>CONCATENATE('01_Carga'!$M$5,"_",$F37)</f>
        <v>FI__24</v>
      </c>
      <c r="B37" s="1405"/>
      <c r="C37" s="1460" t="str">
        <f>'19_P2_Lista'!AA41</f>
        <v/>
      </c>
      <c r="D37" s="1727"/>
      <c r="E37" s="1405"/>
      <c r="F37" s="1202">
        <v>24</v>
      </c>
      <c r="G37" s="134" t="str">
        <f>IF(ISERROR(VLOOKUP($A37,Aspirantes!$A:$H,Aspirantes!$E$1,FALSE)),"",VLOOKUP($A37,Aspirantes!$A:$H,Aspirantes!$E$1,FALSE))</f>
        <v/>
      </c>
      <c r="H37" s="672" t="str">
        <f>IF(ISERROR(VLOOKUP($A37,Aspirantes!$A:$H,Aspirantes!$F$1,FALSE)),"",VLOOKUP($A37,Aspirantes!$A:$H,Aspirantes!$F$1,FALSE))</f>
        <v/>
      </c>
      <c r="I37" s="673" t="str">
        <f>IF(ISERROR(VLOOKUP($A37,Aspirantes!$A:$H,Aspirantes!$G$1,FALSE)),"",VLOOKUP($A37,Aspirantes!$A:$H,Aspirantes!$G$1,FALSE))</f>
        <v/>
      </c>
      <c r="J37" s="674" t="str">
        <f>IF(ISERROR(VLOOKUP($A37,Aspirantes!$A:$H,Aspirantes!$H$1,FALSE)),"",VLOOKUP($A37,Aspirantes!$A:$H,Aspirantes!$H$1,FALSE))</f>
        <v/>
      </c>
      <c r="K37" s="153"/>
      <c r="L37" s="81" t="str">
        <f>'12_P1_Lista'!R41</f>
        <v/>
      </c>
      <c r="M37" s="81" t="str">
        <f>'19_P2_Lista'!S41</f>
        <v/>
      </c>
      <c r="N37" s="309"/>
      <c r="O37" s="890" t="str">
        <f>'19_P2_Lista'!AA41</f>
        <v/>
      </c>
      <c r="P37" s="891" t="str">
        <f>'19_P2_Lista'!AB41</f>
        <v/>
      </c>
      <c r="Q37" s="309"/>
      <c r="R37" s="1146" t="str">
        <f t="shared" si="0"/>
        <v/>
      </c>
      <c r="T37" s="1442"/>
      <c r="U37" s="1722" t="str">
        <f t="shared" si="1"/>
        <v/>
      </c>
      <c r="V37" s="1719"/>
      <c r="W37" s="1722"/>
      <c r="X37" s="1719"/>
      <c r="Y37" s="1722" t="str">
        <f t="shared" si="2"/>
        <v/>
      </c>
      <c r="Z37" s="1720"/>
      <c r="AA37" s="1722" t="str">
        <f t="shared" si="3"/>
        <v/>
      </c>
      <c r="AB37" s="1720"/>
      <c r="AC37" s="1724" t="str">
        <f t="shared" si="4"/>
        <v/>
      </c>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8" customHeight="1" x14ac:dyDescent="0.2">
      <c r="A38" s="227" t="str">
        <f>CONCATENATE('01_Carga'!$M$5,"_",$F38)</f>
        <v>FI__25</v>
      </c>
      <c r="B38" s="1405"/>
      <c r="C38" s="1460" t="str">
        <f>'19_P2_Lista'!AA42</f>
        <v/>
      </c>
      <c r="D38" s="1727"/>
      <c r="E38" s="1405"/>
      <c r="F38" s="1202">
        <v>25</v>
      </c>
      <c r="G38" s="134" t="str">
        <f>IF(ISERROR(VLOOKUP($A38,Aspirantes!$A:$H,Aspirantes!$E$1,FALSE)),"",VLOOKUP($A38,Aspirantes!$A:$H,Aspirantes!$E$1,FALSE))</f>
        <v/>
      </c>
      <c r="H38" s="672" t="str">
        <f>IF(ISERROR(VLOOKUP($A38,Aspirantes!$A:$H,Aspirantes!$F$1,FALSE)),"",VLOOKUP($A38,Aspirantes!$A:$H,Aspirantes!$F$1,FALSE))</f>
        <v/>
      </c>
      <c r="I38" s="673" t="str">
        <f>IF(ISERROR(VLOOKUP($A38,Aspirantes!$A:$H,Aspirantes!$G$1,FALSE)),"",VLOOKUP($A38,Aspirantes!$A:$H,Aspirantes!$G$1,FALSE))</f>
        <v/>
      </c>
      <c r="J38" s="674" t="str">
        <f>IF(ISERROR(VLOOKUP($A38,Aspirantes!$A:$H,Aspirantes!$H$1,FALSE)),"",VLOOKUP($A38,Aspirantes!$A:$H,Aspirantes!$H$1,FALSE))</f>
        <v/>
      </c>
      <c r="K38" s="153"/>
      <c r="L38" s="81" t="str">
        <f>'12_P1_Lista'!R42</f>
        <v/>
      </c>
      <c r="M38" s="81" t="str">
        <f>'19_P2_Lista'!S42</f>
        <v/>
      </c>
      <c r="N38" s="309"/>
      <c r="O38" s="890" t="str">
        <f>'19_P2_Lista'!AA42</f>
        <v/>
      </c>
      <c r="P38" s="891" t="str">
        <f>'19_P2_Lista'!AB42</f>
        <v/>
      </c>
      <c r="Q38" s="309"/>
      <c r="R38" s="1146" t="str">
        <f t="shared" si="0"/>
        <v/>
      </c>
      <c r="T38" s="1442"/>
      <c r="U38" s="1722" t="str">
        <f t="shared" si="1"/>
        <v/>
      </c>
      <c r="V38" s="1719"/>
      <c r="W38" s="1722"/>
      <c r="X38" s="1719"/>
      <c r="Y38" s="1722" t="str">
        <f t="shared" si="2"/>
        <v/>
      </c>
      <c r="Z38" s="1720"/>
      <c r="AA38" s="1722" t="str">
        <f t="shared" si="3"/>
        <v/>
      </c>
      <c r="AB38" s="1720"/>
      <c r="AC38" s="1724" t="str">
        <f t="shared" si="4"/>
        <v/>
      </c>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8" customHeight="1" x14ac:dyDescent="0.2">
      <c r="A39" s="227" t="str">
        <f>CONCATENATE('01_Carga'!$M$5,"_",$F39)</f>
        <v>FI__26</v>
      </c>
      <c r="B39" s="1405"/>
      <c r="C39" s="1460" t="str">
        <f>'19_P2_Lista'!AA43</f>
        <v/>
      </c>
      <c r="D39" s="1727"/>
      <c r="E39" s="1405"/>
      <c r="F39" s="1202">
        <v>26</v>
      </c>
      <c r="G39" s="134" t="str">
        <f>IF(ISERROR(VLOOKUP($A39,Aspirantes!$A:$H,Aspirantes!$E$1,FALSE)),"",VLOOKUP($A39,Aspirantes!$A:$H,Aspirantes!$E$1,FALSE))</f>
        <v/>
      </c>
      <c r="H39" s="672" t="str">
        <f>IF(ISERROR(VLOOKUP($A39,Aspirantes!$A:$H,Aspirantes!$F$1,FALSE)),"",VLOOKUP($A39,Aspirantes!$A:$H,Aspirantes!$F$1,FALSE))</f>
        <v/>
      </c>
      <c r="I39" s="673" t="str">
        <f>IF(ISERROR(VLOOKUP($A39,Aspirantes!$A:$H,Aspirantes!$G$1,FALSE)),"",VLOOKUP($A39,Aspirantes!$A:$H,Aspirantes!$G$1,FALSE))</f>
        <v/>
      </c>
      <c r="J39" s="674" t="str">
        <f>IF(ISERROR(VLOOKUP($A39,Aspirantes!$A:$H,Aspirantes!$H$1,FALSE)),"",VLOOKUP($A39,Aspirantes!$A:$H,Aspirantes!$H$1,FALSE))</f>
        <v/>
      </c>
      <c r="K39" s="153"/>
      <c r="L39" s="81" t="str">
        <f>'12_P1_Lista'!R43</f>
        <v/>
      </c>
      <c r="M39" s="81" t="str">
        <f>'19_P2_Lista'!S43</f>
        <v/>
      </c>
      <c r="N39" s="309"/>
      <c r="O39" s="890" t="str">
        <f>'19_P2_Lista'!AA43</f>
        <v/>
      </c>
      <c r="P39" s="891" t="str">
        <f>'19_P2_Lista'!AB43</f>
        <v/>
      </c>
      <c r="Q39" s="309"/>
      <c r="R39" s="1146" t="str">
        <f t="shared" si="0"/>
        <v/>
      </c>
      <c r="T39" s="1442"/>
      <c r="U39" s="1722" t="str">
        <f t="shared" si="1"/>
        <v/>
      </c>
      <c r="V39" s="1719"/>
      <c r="W39" s="1722"/>
      <c r="X39" s="1719"/>
      <c r="Y39" s="1722" t="str">
        <f t="shared" si="2"/>
        <v/>
      </c>
      <c r="Z39" s="1720"/>
      <c r="AA39" s="1722" t="str">
        <f t="shared" si="3"/>
        <v/>
      </c>
      <c r="AB39" s="1720"/>
      <c r="AC39" s="1724" t="str">
        <f t="shared" si="4"/>
        <v/>
      </c>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8" customHeight="1" x14ac:dyDescent="0.2">
      <c r="A40" s="227" t="str">
        <f>CONCATENATE('01_Carga'!$M$5,"_",$F40)</f>
        <v>FI__27</v>
      </c>
      <c r="B40" s="1405"/>
      <c r="C40" s="1460" t="str">
        <f>'19_P2_Lista'!AA44</f>
        <v/>
      </c>
      <c r="D40" s="1727"/>
      <c r="E40" s="1405"/>
      <c r="F40" s="1202">
        <v>27</v>
      </c>
      <c r="G40" s="134" t="str">
        <f>IF(ISERROR(VLOOKUP($A40,Aspirantes!$A:$H,Aspirantes!$E$1,FALSE)),"",VLOOKUP($A40,Aspirantes!$A:$H,Aspirantes!$E$1,FALSE))</f>
        <v/>
      </c>
      <c r="H40" s="672" t="str">
        <f>IF(ISERROR(VLOOKUP($A40,Aspirantes!$A:$H,Aspirantes!$F$1,FALSE)),"",VLOOKUP($A40,Aspirantes!$A:$H,Aspirantes!$F$1,FALSE))</f>
        <v/>
      </c>
      <c r="I40" s="673" t="str">
        <f>IF(ISERROR(VLOOKUP($A40,Aspirantes!$A:$H,Aspirantes!$G$1,FALSE)),"",VLOOKUP($A40,Aspirantes!$A:$H,Aspirantes!$G$1,FALSE))</f>
        <v/>
      </c>
      <c r="J40" s="674" t="str">
        <f>IF(ISERROR(VLOOKUP($A40,Aspirantes!$A:$H,Aspirantes!$H$1,FALSE)),"",VLOOKUP($A40,Aspirantes!$A:$H,Aspirantes!$H$1,FALSE))</f>
        <v/>
      </c>
      <c r="K40" s="153"/>
      <c r="L40" s="81" t="str">
        <f>'12_P1_Lista'!R44</f>
        <v/>
      </c>
      <c r="M40" s="81" t="str">
        <f>'19_P2_Lista'!S44</f>
        <v/>
      </c>
      <c r="N40" s="309"/>
      <c r="O40" s="890" t="str">
        <f>'19_P2_Lista'!AA44</f>
        <v/>
      </c>
      <c r="P40" s="891" t="str">
        <f>'19_P2_Lista'!AB44</f>
        <v/>
      </c>
      <c r="Q40" s="309"/>
      <c r="R40" s="1146" t="str">
        <f t="shared" si="0"/>
        <v/>
      </c>
      <c r="T40" s="1442"/>
      <c r="U40" s="1722" t="str">
        <f t="shared" si="1"/>
        <v/>
      </c>
      <c r="V40" s="1719"/>
      <c r="W40" s="1722"/>
      <c r="X40" s="1719"/>
      <c r="Y40" s="1722" t="str">
        <f t="shared" si="2"/>
        <v/>
      </c>
      <c r="Z40" s="1720"/>
      <c r="AA40" s="1722" t="str">
        <f t="shared" si="3"/>
        <v/>
      </c>
      <c r="AB40" s="1720"/>
      <c r="AC40" s="1724" t="str">
        <f t="shared" si="4"/>
        <v/>
      </c>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8" customHeight="1" x14ac:dyDescent="0.2">
      <c r="A41" s="227" t="str">
        <f>CONCATENATE('01_Carga'!$M$5,"_",$F41)</f>
        <v>FI__28</v>
      </c>
      <c r="B41" s="1405"/>
      <c r="C41" s="1460" t="str">
        <f>'19_P2_Lista'!AA45</f>
        <v/>
      </c>
      <c r="D41" s="1727"/>
      <c r="E41" s="1405"/>
      <c r="F41" s="1202">
        <v>28</v>
      </c>
      <c r="G41" s="134" t="str">
        <f>IF(ISERROR(VLOOKUP($A41,Aspirantes!$A:$H,Aspirantes!$E$1,FALSE)),"",VLOOKUP($A41,Aspirantes!$A:$H,Aspirantes!$E$1,FALSE))</f>
        <v/>
      </c>
      <c r="H41" s="672" t="str">
        <f>IF(ISERROR(VLOOKUP($A41,Aspirantes!$A:$H,Aspirantes!$F$1,FALSE)),"",VLOOKUP($A41,Aspirantes!$A:$H,Aspirantes!$F$1,FALSE))</f>
        <v/>
      </c>
      <c r="I41" s="673" t="str">
        <f>IF(ISERROR(VLOOKUP($A41,Aspirantes!$A:$H,Aspirantes!$G$1,FALSE)),"",VLOOKUP($A41,Aspirantes!$A:$H,Aspirantes!$G$1,FALSE))</f>
        <v/>
      </c>
      <c r="J41" s="674" t="str">
        <f>IF(ISERROR(VLOOKUP($A41,Aspirantes!$A:$H,Aspirantes!$H$1,FALSE)),"",VLOOKUP($A41,Aspirantes!$A:$H,Aspirantes!$H$1,FALSE))</f>
        <v/>
      </c>
      <c r="K41" s="153"/>
      <c r="L41" s="81" t="str">
        <f>'12_P1_Lista'!R45</f>
        <v/>
      </c>
      <c r="M41" s="81" t="str">
        <f>'19_P2_Lista'!S45</f>
        <v/>
      </c>
      <c r="N41" s="309"/>
      <c r="O41" s="890" t="str">
        <f>'19_P2_Lista'!AA45</f>
        <v/>
      </c>
      <c r="P41" s="891" t="str">
        <f>'19_P2_Lista'!AB45</f>
        <v/>
      </c>
      <c r="Q41" s="309"/>
      <c r="R41" s="1146" t="str">
        <f t="shared" si="0"/>
        <v/>
      </c>
      <c r="T41" s="1442"/>
      <c r="U41" s="1722" t="str">
        <f t="shared" si="1"/>
        <v/>
      </c>
      <c r="V41" s="1719"/>
      <c r="W41" s="1722"/>
      <c r="X41" s="1719"/>
      <c r="Y41" s="1722" t="str">
        <f t="shared" si="2"/>
        <v/>
      </c>
      <c r="Z41" s="1720"/>
      <c r="AA41" s="1722" t="str">
        <f t="shared" si="3"/>
        <v/>
      </c>
      <c r="AB41" s="1720"/>
      <c r="AC41" s="1724" t="str">
        <f t="shared" si="4"/>
        <v/>
      </c>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8" customHeight="1" x14ac:dyDescent="0.2">
      <c r="A42" s="227" t="str">
        <f>CONCATENATE('01_Carga'!$M$5,"_",$F42)</f>
        <v>FI__29</v>
      </c>
      <c r="B42" s="1405"/>
      <c r="C42" s="1460" t="str">
        <f>'19_P2_Lista'!AA46</f>
        <v/>
      </c>
      <c r="D42" s="1727"/>
      <c r="E42" s="1405"/>
      <c r="F42" s="1202">
        <v>29</v>
      </c>
      <c r="G42" s="134" t="str">
        <f>IF(ISERROR(VLOOKUP($A42,Aspirantes!$A:$H,Aspirantes!$E$1,FALSE)),"",VLOOKUP($A42,Aspirantes!$A:$H,Aspirantes!$E$1,FALSE))</f>
        <v/>
      </c>
      <c r="H42" s="672" t="str">
        <f>IF(ISERROR(VLOOKUP($A42,Aspirantes!$A:$H,Aspirantes!$F$1,FALSE)),"",VLOOKUP($A42,Aspirantes!$A:$H,Aspirantes!$F$1,FALSE))</f>
        <v/>
      </c>
      <c r="I42" s="673" t="str">
        <f>IF(ISERROR(VLOOKUP($A42,Aspirantes!$A:$H,Aspirantes!$G$1,FALSE)),"",VLOOKUP($A42,Aspirantes!$A:$H,Aspirantes!$G$1,FALSE))</f>
        <v/>
      </c>
      <c r="J42" s="674" t="str">
        <f>IF(ISERROR(VLOOKUP($A42,Aspirantes!$A:$H,Aspirantes!$H$1,FALSE)),"",VLOOKUP($A42,Aspirantes!$A:$H,Aspirantes!$H$1,FALSE))</f>
        <v/>
      </c>
      <c r="K42" s="153"/>
      <c r="L42" s="81" t="str">
        <f>'12_P1_Lista'!R46</f>
        <v/>
      </c>
      <c r="M42" s="81" t="str">
        <f>'19_P2_Lista'!S46</f>
        <v/>
      </c>
      <c r="N42" s="309"/>
      <c r="O42" s="890" t="str">
        <f>'19_P2_Lista'!AA46</f>
        <v/>
      </c>
      <c r="P42" s="891" t="str">
        <f>'19_P2_Lista'!AB46</f>
        <v/>
      </c>
      <c r="Q42" s="309"/>
      <c r="R42" s="1146" t="str">
        <f t="shared" si="0"/>
        <v/>
      </c>
      <c r="T42" s="1442"/>
      <c r="U42" s="1722" t="str">
        <f t="shared" si="1"/>
        <v/>
      </c>
      <c r="V42" s="1719"/>
      <c r="W42" s="1722"/>
      <c r="X42" s="1719"/>
      <c r="Y42" s="1722" t="str">
        <f t="shared" si="2"/>
        <v/>
      </c>
      <c r="Z42" s="1720"/>
      <c r="AA42" s="1722" t="str">
        <f t="shared" si="3"/>
        <v/>
      </c>
      <c r="AB42" s="1720"/>
      <c r="AC42" s="1724" t="str">
        <f t="shared" si="4"/>
        <v/>
      </c>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8" customHeight="1" x14ac:dyDescent="0.2">
      <c r="A43" s="227" t="str">
        <f>CONCATENATE('01_Carga'!$M$5,"_",$F43)</f>
        <v>FI__30</v>
      </c>
      <c r="B43" s="1405"/>
      <c r="C43" s="1460" t="str">
        <f>'19_P2_Lista'!AA47</f>
        <v/>
      </c>
      <c r="D43" s="1727"/>
      <c r="E43" s="1405"/>
      <c r="F43" s="1202">
        <v>30</v>
      </c>
      <c r="G43" s="134" t="str">
        <f>IF(ISERROR(VLOOKUP($A43,Aspirantes!$A:$H,Aspirantes!$E$1,FALSE)),"",VLOOKUP($A43,Aspirantes!$A:$H,Aspirantes!$E$1,FALSE))</f>
        <v/>
      </c>
      <c r="H43" s="672" t="str">
        <f>IF(ISERROR(VLOOKUP($A43,Aspirantes!$A:$H,Aspirantes!$F$1,FALSE)),"",VLOOKUP($A43,Aspirantes!$A:$H,Aspirantes!$F$1,FALSE))</f>
        <v/>
      </c>
      <c r="I43" s="673" t="str">
        <f>IF(ISERROR(VLOOKUP($A43,Aspirantes!$A:$H,Aspirantes!$G$1,FALSE)),"",VLOOKUP($A43,Aspirantes!$A:$H,Aspirantes!$G$1,FALSE))</f>
        <v/>
      </c>
      <c r="J43" s="674" t="str">
        <f>IF(ISERROR(VLOOKUP($A43,Aspirantes!$A:$H,Aspirantes!$H$1,FALSE)),"",VLOOKUP($A43,Aspirantes!$A:$H,Aspirantes!$H$1,FALSE))</f>
        <v/>
      </c>
      <c r="K43" s="153"/>
      <c r="L43" s="81" t="str">
        <f>'12_P1_Lista'!R47</f>
        <v/>
      </c>
      <c r="M43" s="81" t="str">
        <f>'19_P2_Lista'!S47</f>
        <v/>
      </c>
      <c r="N43" s="309"/>
      <c r="O43" s="890" t="str">
        <f>'19_P2_Lista'!AA47</f>
        <v/>
      </c>
      <c r="P43" s="891" t="str">
        <f>'19_P2_Lista'!AB47</f>
        <v/>
      </c>
      <c r="Q43" s="309"/>
      <c r="R43" s="1146" t="str">
        <f t="shared" si="0"/>
        <v/>
      </c>
      <c r="T43" s="1442"/>
      <c r="U43" s="1722" t="str">
        <f t="shared" si="1"/>
        <v/>
      </c>
      <c r="V43" s="1719"/>
      <c r="W43" s="1722"/>
      <c r="X43" s="1719"/>
      <c r="Y43" s="1722" t="str">
        <f t="shared" si="2"/>
        <v/>
      </c>
      <c r="Z43" s="1720"/>
      <c r="AA43" s="1722" t="str">
        <f t="shared" si="3"/>
        <v/>
      </c>
      <c r="AB43" s="1720"/>
      <c r="AC43" s="1724" t="str">
        <f t="shared" si="4"/>
        <v/>
      </c>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8" customHeight="1" x14ac:dyDescent="0.2">
      <c r="A44" s="227" t="str">
        <f>CONCATENATE('01_Carga'!$M$5,"_",$F44)</f>
        <v>FI__31</v>
      </c>
      <c r="B44" s="1405"/>
      <c r="C44" s="1460" t="str">
        <f>'19_P2_Lista'!AA48</f>
        <v/>
      </c>
      <c r="D44" s="1727"/>
      <c r="E44" s="1405"/>
      <c r="F44" s="1202">
        <v>31</v>
      </c>
      <c r="G44" s="134" t="str">
        <f>IF(ISERROR(VLOOKUP($A44,Aspirantes!$A:$H,Aspirantes!$E$1,FALSE)),"",VLOOKUP($A44,Aspirantes!$A:$H,Aspirantes!$E$1,FALSE))</f>
        <v/>
      </c>
      <c r="H44" s="672" t="str">
        <f>IF(ISERROR(VLOOKUP($A44,Aspirantes!$A:$H,Aspirantes!$F$1,FALSE)),"",VLOOKUP($A44,Aspirantes!$A:$H,Aspirantes!$F$1,FALSE))</f>
        <v/>
      </c>
      <c r="I44" s="673" t="str">
        <f>IF(ISERROR(VLOOKUP($A44,Aspirantes!$A:$H,Aspirantes!$G$1,FALSE)),"",VLOOKUP($A44,Aspirantes!$A:$H,Aspirantes!$G$1,FALSE))</f>
        <v/>
      </c>
      <c r="J44" s="674" t="str">
        <f>IF(ISERROR(VLOOKUP($A44,Aspirantes!$A:$H,Aspirantes!$H$1,FALSE)),"",VLOOKUP($A44,Aspirantes!$A:$H,Aspirantes!$H$1,FALSE))</f>
        <v/>
      </c>
      <c r="K44" s="153"/>
      <c r="L44" s="81" t="str">
        <f>'12_P1_Lista'!R48</f>
        <v/>
      </c>
      <c r="M44" s="81" t="str">
        <f>'19_P2_Lista'!S48</f>
        <v/>
      </c>
      <c r="N44" s="309"/>
      <c r="O44" s="890" t="str">
        <f>'19_P2_Lista'!AA48</f>
        <v/>
      </c>
      <c r="P44" s="891" t="str">
        <f>'19_P2_Lista'!AB48</f>
        <v/>
      </c>
      <c r="Q44" s="309"/>
      <c r="R44" s="1146" t="str">
        <f t="shared" si="0"/>
        <v/>
      </c>
      <c r="T44" s="1442"/>
      <c r="U44" s="1722" t="str">
        <f t="shared" si="1"/>
        <v/>
      </c>
      <c r="V44" s="1719"/>
      <c r="W44" s="1722"/>
      <c r="X44" s="1719"/>
      <c r="Y44" s="1722" t="str">
        <f t="shared" si="2"/>
        <v/>
      </c>
      <c r="Z44" s="1720"/>
      <c r="AA44" s="1722" t="str">
        <f t="shared" si="3"/>
        <v/>
      </c>
      <c r="AB44" s="1720"/>
      <c r="AC44" s="1724" t="str">
        <f t="shared" si="4"/>
        <v/>
      </c>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8" customHeight="1" x14ac:dyDescent="0.2">
      <c r="A45" s="227" t="str">
        <f>CONCATENATE('01_Carga'!$M$5,"_",$F45)</f>
        <v>FI__32</v>
      </c>
      <c r="B45" s="1405"/>
      <c r="C45" s="1460" t="str">
        <f>'19_P2_Lista'!AA49</f>
        <v/>
      </c>
      <c r="D45" s="1727"/>
      <c r="E45" s="1405"/>
      <c r="F45" s="1202">
        <v>32</v>
      </c>
      <c r="G45" s="134" t="str">
        <f>IF(ISERROR(VLOOKUP($A45,Aspirantes!$A:$H,Aspirantes!$E$1,FALSE)),"",VLOOKUP($A45,Aspirantes!$A:$H,Aspirantes!$E$1,FALSE))</f>
        <v/>
      </c>
      <c r="H45" s="672" t="str">
        <f>IF(ISERROR(VLOOKUP($A45,Aspirantes!$A:$H,Aspirantes!$F$1,FALSE)),"",VLOOKUP($A45,Aspirantes!$A:$H,Aspirantes!$F$1,FALSE))</f>
        <v/>
      </c>
      <c r="I45" s="673" t="str">
        <f>IF(ISERROR(VLOOKUP($A45,Aspirantes!$A:$H,Aspirantes!$G$1,FALSE)),"",VLOOKUP($A45,Aspirantes!$A:$H,Aspirantes!$G$1,FALSE))</f>
        <v/>
      </c>
      <c r="J45" s="674" t="str">
        <f>IF(ISERROR(VLOOKUP($A45,Aspirantes!$A:$H,Aspirantes!$H$1,FALSE)),"",VLOOKUP($A45,Aspirantes!$A:$H,Aspirantes!$H$1,FALSE))</f>
        <v/>
      </c>
      <c r="K45" s="153"/>
      <c r="L45" s="81" t="str">
        <f>'12_P1_Lista'!R49</f>
        <v/>
      </c>
      <c r="M45" s="81" t="str">
        <f>'19_P2_Lista'!S49</f>
        <v/>
      </c>
      <c r="N45" s="309"/>
      <c r="O45" s="890" t="str">
        <f>'19_P2_Lista'!AA49</f>
        <v/>
      </c>
      <c r="P45" s="891" t="str">
        <f>'19_P2_Lista'!AB49</f>
        <v/>
      </c>
      <c r="Q45" s="309"/>
      <c r="R45" s="1146" t="str">
        <f t="shared" si="0"/>
        <v/>
      </c>
      <c r="T45" s="1442"/>
      <c r="U45" s="1722" t="str">
        <f t="shared" si="1"/>
        <v/>
      </c>
      <c r="V45" s="1719"/>
      <c r="W45" s="1722"/>
      <c r="X45" s="1719"/>
      <c r="Y45" s="1722" t="str">
        <f t="shared" si="2"/>
        <v/>
      </c>
      <c r="Z45" s="1720"/>
      <c r="AA45" s="1722" t="str">
        <f t="shared" si="3"/>
        <v/>
      </c>
      <c r="AB45" s="1720"/>
      <c r="AC45" s="1724" t="str">
        <f t="shared" si="4"/>
        <v/>
      </c>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8" customHeight="1" x14ac:dyDescent="0.2">
      <c r="A46" s="227" t="str">
        <f>CONCATENATE('01_Carga'!$M$5,"_",$F46)</f>
        <v>FI__33</v>
      </c>
      <c r="B46" s="1405"/>
      <c r="C46" s="1460" t="str">
        <f>'19_P2_Lista'!AA50</f>
        <v/>
      </c>
      <c r="D46" s="1727"/>
      <c r="E46" s="1405"/>
      <c r="F46" s="1202">
        <v>33</v>
      </c>
      <c r="G46" s="134" t="str">
        <f>IF(ISERROR(VLOOKUP($A46,Aspirantes!$A:$H,Aspirantes!$E$1,FALSE)),"",VLOOKUP($A46,Aspirantes!$A:$H,Aspirantes!$E$1,FALSE))</f>
        <v/>
      </c>
      <c r="H46" s="672" t="str">
        <f>IF(ISERROR(VLOOKUP($A46,Aspirantes!$A:$H,Aspirantes!$F$1,FALSE)),"",VLOOKUP($A46,Aspirantes!$A:$H,Aspirantes!$F$1,FALSE))</f>
        <v/>
      </c>
      <c r="I46" s="673" t="str">
        <f>IF(ISERROR(VLOOKUP($A46,Aspirantes!$A:$H,Aspirantes!$G$1,FALSE)),"",VLOOKUP($A46,Aspirantes!$A:$H,Aspirantes!$G$1,FALSE))</f>
        <v/>
      </c>
      <c r="J46" s="674" t="str">
        <f>IF(ISERROR(VLOOKUP($A46,Aspirantes!$A:$H,Aspirantes!$H$1,FALSE)),"",VLOOKUP($A46,Aspirantes!$A:$H,Aspirantes!$H$1,FALSE))</f>
        <v/>
      </c>
      <c r="K46" s="153"/>
      <c r="L46" s="81" t="str">
        <f>'12_P1_Lista'!R50</f>
        <v/>
      </c>
      <c r="M46" s="81" t="str">
        <f>'19_P2_Lista'!S50</f>
        <v/>
      </c>
      <c r="N46" s="309"/>
      <c r="O46" s="890" t="str">
        <f>'19_P2_Lista'!AA50</f>
        <v/>
      </c>
      <c r="P46" s="891" t="str">
        <f>'19_P2_Lista'!AB50</f>
        <v/>
      </c>
      <c r="Q46" s="309"/>
      <c r="R46" s="1146" t="str">
        <f t="shared" si="0"/>
        <v/>
      </c>
      <c r="T46" s="1442"/>
      <c r="U46" s="1722" t="str">
        <f t="shared" si="1"/>
        <v/>
      </c>
      <c r="V46" s="1719"/>
      <c r="W46" s="1722"/>
      <c r="X46" s="1719"/>
      <c r="Y46" s="1722" t="str">
        <f t="shared" si="2"/>
        <v/>
      </c>
      <c r="Z46" s="1720"/>
      <c r="AA46" s="1722" t="str">
        <f t="shared" si="3"/>
        <v/>
      </c>
      <c r="AB46" s="1720"/>
      <c r="AC46" s="1724" t="str">
        <f t="shared" si="4"/>
        <v/>
      </c>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8" customHeight="1" x14ac:dyDescent="0.2">
      <c r="A47" s="227" t="str">
        <f>CONCATENATE('01_Carga'!$M$5,"_",$F47)</f>
        <v>FI__34</v>
      </c>
      <c r="B47" s="1405"/>
      <c r="C47" s="1460" t="str">
        <f>'19_P2_Lista'!AA51</f>
        <v/>
      </c>
      <c r="D47" s="1727"/>
      <c r="E47" s="1405"/>
      <c r="F47" s="1202">
        <v>34</v>
      </c>
      <c r="G47" s="134" t="str">
        <f>IF(ISERROR(VLOOKUP($A47,Aspirantes!$A:$H,Aspirantes!$E$1,FALSE)),"",VLOOKUP($A47,Aspirantes!$A:$H,Aspirantes!$E$1,FALSE))</f>
        <v/>
      </c>
      <c r="H47" s="672" t="str">
        <f>IF(ISERROR(VLOOKUP($A47,Aspirantes!$A:$H,Aspirantes!$F$1,FALSE)),"",VLOOKUP($A47,Aspirantes!$A:$H,Aspirantes!$F$1,FALSE))</f>
        <v/>
      </c>
      <c r="I47" s="673" t="str">
        <f>IF(ISERROR(VLOOKUP($A47,Aspirantes!$A:$H,Aspirantes!$G$1,FALSE)),"",VLOOKUP($A47,Aspirantes!$A:$H,Aspirantes!$G$1,FALSE))</f>
        <v/>
      </c>
      <c r="J47" s="674" t="str">
        <f>IF(ISERROR(VLOOKUP($A47,Aspirantes!$A:$H,Aspirantes!$H$1,FALSE)),"",VLOOKUP($A47,Aspirantes!$A:$H,Aspirantes!$H$1,FALSE))</f>
        <v/>
      </c>
      <c r="K47" s="153"/>
      <c r="L47" s="81" t="str">
        <f>'12_P1_Lista'!R51</f>
        <v/>
      </c>
      <c r="M47" s="81" t="str">
        <f>'19_P2_Lista'!S51</f>
        <v/>
      </c>
      <c r="N47" s="309"/>
      <c r="O47" s="890" t="str">
        <f>'19_P2_Lista'!AA51</f>
        <v/>
      </c>
      <c r="P47" s="891" t="str">
        <f>'19_P2_Lista'!AB51</f>
        <v/>
      </c>
      <c r="Q47" s="309"/>
      <c r="R47" s="1146" t="str">
        <f t="shared" si="0"/>
        <v/>
      </c>
      <c r="T47" s="1442"/>
      <c r="U47" s="1722" t="str">
        <f t="shared" si="1"/>
        <v/>
      </c>
      <c r="V47" s="1719"/>
      <c r="W47" s="1722"/>
      <c r="X47" s="1719"/>
      <c r="Y47" s="1722" t="str">
        <f t="shared" si="2"/>
        <v/>
      </c>
      <c r="Z47" s="1720"/>
      <c r="AA47" s="1722" t="str">
        <f t="shared" si="3"/>
        <v/>
      </c>
      <c r="AB47" s="1720"/>
      <c r="AC47" s="1724" t="str">
        <f t="shared" si="4"/>
        <v/>
      </c>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8" customHeight="1" x14ac:dyDescent="0.2">
      <c r="A48" s="227" t="str">
        <f>CONCATENATE('01_Carga'!$M$5,"_",$F48)</f>
        <v>FI__35</v>
      </c>
      <c r="B48" s="1405"/>
      <c r="C48" s="1460" t="str">
        <f>'19_P2_Lista'!AA52</f>
        <v/>
      </c>
      <c r="D48" s="1727"/>
      <c r="E48" s="1405"/>
      <c r="F48" s="1202">
        <v>35</v>
      </c>
      <c r="G48" s="134" t="str">
        <f>IF(ISERROR(VLOOKUP($A48,Aspirantes!$A:$H,Aspirantes!$E$1,FALSE)),"",VLOOKUP($A48,Aspirantes!$A:$H,Aspirantes!$E$1,FALSE))</f>
        <v/>
      </c>
      <c r="H48" s="672" t="str">
        <f>IF(ISERROR(VLOOKUP($A48,Aspirantes!$A:$H,Aspirantes!$F$1,FALSE)),"",VLOOKUP($A48,Aspirantes!$A:$H,Aspirantes!$F$1,FALSE))</f>
        <v/>
      </c>
      <c r="I48" s="673" t="str">
        <f>IF(ISERROR(VLOOKUP($A48,Aspirantes!$A:$H,Aspirantes!$G$1,FALSE)),"",VLOOKUP($A48,Aspirantes!$A:$H,Aspirantes!$G$1,FALSE))</f>
        <v/>
      </c>
      <c r="J48" s="674" t="str">
        <f>IF(ISERROR(VLOOKUP($A48,Aspirantes!$A:$H,Aspirantes!$H$1,FALSE)),"",VLOOKUP($A48,Aspirantes!$A:$H,Aspirantes!$H$1,FALSE))</f>
        <v/>
      </c>
      <c r="K48" s="153"/>
      <c r="L48" s="81" t="str">
        <f>'12_P1_Lista'!R52</f>
        <v/>
      </c>
      <c r="M48" s="81" t="str">
        <f>'19_P2_Lista'!S52</f>
        <v/>
      </c>
      <c r="N48" s="309"/>
      <c r="O48" s="890" t="str">
        <f>'19_P2_Lista'!AA52</f>
        <v/>
      </c>
      <c r="P48" s="891" t="str">
        <f>'19_P2_Lista'!AB52</f>
        <v/>
      </c>
      <c r="Q48" s="309"/>
      <c r="R48" s="1146" t="str">
        <f t="shared" si="0"/>
        <v/>
      </c>
      <c r="T48" s="1442"/>
      <c r="U48" s="1722" t="str">
        <f t="shared" si="1"/>
        <v/>
      </c>
      <c r="V48" s="1719"/>
      <c r="W48" s="1722"/>
      <c r="X48" s="1719"/>
      <c r="Y48" s="1722" t="str">
        <f t="shared" si="2"/>
        <v/>
      </c>
      <c r="Z48" s="1720"/>
      <c r="AA48" s="1722" t="str">
        <f t="shared" si="3"/>
        <v/>
      </c>
      <c r="AB48" s="1720"/>
      <c r="AC48" s="1724" t="str">
        <f t="shared" si="4"/>
        <v/>
      </c>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8" customHeight="1" x14ac:dyDescent="0.2">
      <c r="A49" s="227" t="str">
        <f>CONCATENATE('01_Carga'!$M$5,"_",$F49)</f>
        <v>FI__36</v>
      </c>
      <c r="B49" s="1405"/>
      <c r="C49" s="1460" t="str">
        <f>'19_P2_Lista'!AA53</f>
        <v/>
      </c>
      <c r="D49" s="1727"/>
      <c r="E49" s="1405"/>
      <c r="F49" s="1202">
        <v>36</v>
      </c>
      <c r="G49" s="134" t="str">
        <f>IF(ISERROR(VLOOKUP($A49,Aspirantes!$A:$H,Aspirantes!$E$1,FALSE)),"",VLOOKUP($A49,Aspirantes!$A:$H,Aspirantes!$E$1,FALSE))</f>
        <v/>
      </c>
      <c r="H49" s="672" t="str">
        <f>IF(ISERROR(VLOOKUP($A49,Aspirantes!$A:$H,Aspirantes!$F$1,FALSE)),"",VLOOKUP($A49,Aspirantes!$A:$H,Aspirantes!$F$1,FALSE))</f>
        <v/>
      </c>
      <c r="I49" s="673" t="str">
        <f>IF(ISERROR(VLOOKUP($A49,Aspirantes!$A:$H,Aspirantes!$G$1,FALSE)),"",VLOOKUP($A49,Aspirantes!$A:$H,Aspirantes!$G$1,FALSE))</f>
        <v/>
      </c>
      <c r="J49" s="674" t="str">
        <f>IF(ISERROR(VLOOKUP($A49,Aspirantes!$A:$H,Aspirantes!$H$1,FALSE)),"",VLOOKUP($A49,Aspirantes!$A:$H,Aspirantes!$H$1,FALSE))</f>
        <v/>
      </c>
      <c r="K49" s="153"/>
      <c r="L49" s="81" t="str">
        <f>'12_P1_Lista'!R53</f>
        <v/>
      </c>
      <c r="M49" s="81" t="str">
        <f>'19_P2_Lista'!S53</f>
        <v/>
      </c>
      <c r="N49" s="309"/>
      <c r="O49" s="890" t="str">
        <f>'19_P2_Lista'!AA53</f>
        <v/>
      </c>
      <c r="P49" s="891" t="str">
        <f>'19_P2_Lista'!AB53</f>
        <v/>
      </c>
      <c r="Q49" s="309"/>
      <c r="R49" s="1146" t="str">
        <f t="shared" si="0"/>
        <v/>
      </c>
      <c r="T49" s="1442"/>
      <c r="U49" s="1722" t="str">
        <f t="shared" si="1"/>
        <v/>
      </c>
      <c r="V49" s="1719"/>
      <c r="W49" s="1722"/>
      <c r="X49" s="1719"/>
      <c r="Y49" s="1722" t="str">
        <f t="shared" si="2"/>
        <v/>
      </c>
      <c r="Z49" s="1720"/>
      <c r="AA49" s="1722" t="str">
        <f t="shared" si="3"/>
        <v/>
      </c>
      <c r="AB49" s="1720"/>
      <c r="AC49" s="1724" t="str">
        <f t="shared" si="4"/>
        <v/>
      </c>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8" customHeight="1" x14ac:dyDescent="0.2">
      <c r="A50" s="227" t="str">
        <f>CONCATENATE('01_Carga'!$M$5,"_",$F50)</f>
        <v>FI__37</v>
      </c>
      <c r="B50" s="1405"/>
      <c r="C50" s="1460" t="str">
        <f>'19_P2_Lista'!AA54</f>
        <v/>
      </c>
      <c r="D50" s="1727"/>
      <c r="E50" s="1405"/>
      <c r="F50" s="1202">
        <v>37</v>
      </c>
      <c r="G50" s="134" t="str">
        <f>IF(ISERROR(VLOOKUP($A50,Aspirantes!$A:$H,Aspirantes!$E$1,FALSE)),"",VLOOKUP($A50,Aspirantes!$A:$H,Aspirantes!$E$1,FALSE))</f>
        <v/>
      </c>
      <c r="H50" s="672" t="str">
        <f>IF(ISERROR(VLOOKUP($A50,Aspirantes!$A:$H,Aspirantes!$F$1,FALSE)),"",VLOOKUP($A50,Aspirantes!$A:$H,Aspirantes!$F$1,FALSE))</f>
        <v/>
      </c>
      <c r="I50" s="673" t="str">
        <f>IF(ISERROR(VLOOKUP($A50,Aspirantes!$A:$H,Aspirantes!$G$1,FALSE)),"",VLOOKUP($A50,Aspirantes!$A:$H,Aspirantes!$G$1,FALSE))</f>
        <v/>
      </c>
      <c r="J50" s="674" t="str">
        <f>IF(ISERROR(VLOOKUP($A50,Aspirantes!$A:$H,Aspirantes!$H$1,FALSE)),"",VLOOKUP($A50,Aspirantes!$A:$H,Aspirantes!$H$1,FALSE))</f>
        <v/>
      </c>
      <c r="K50" s="153"/>
      <c r="L50" s="81" t="str">
        <f>'12_P1_Lista'!R54</f>
        <v/>
      </c>
      <c r="M50" s="81" t="str">
        <f>'19_P2_Lista'!S54</f>
        <v/>
      </c>
      <c r="N50" s="309"/>
      <c r="O50" s="890" t="str">
        <f>'19_P2_Lista'!AA54</f>
        <v/>
      </c>
      <c r="P50" s="891" t="str">
        <f>'19_P2_Lista'!AB54</f>
        <v/>
      </c>
      <c r="Q50" s="309"/>
      <c r="R50" s="1146" t="str">
        <f t="shared" si="0"/>
        <v/>
      </c>
      <c r="T50" s="1442"/>
      <c r="U50" s="1722" t="str">
        <f t="shared" si="1"/>
        <v/>
      </c>
      <c r="V50" s="1719"/>
      <c r="W50" s="1722"/>
      <c r="X50" s="1719"/>
      <c r="Y50" s="1722" t="str">
        <f t="shared" si="2"/>
        <v/>
      </c>
      <c r="Z50" s="1720"/>
      <c r="AA50" s="1722" t="str">
        <f t="shared" si="3"/>
        <v/>
      </c>
      <c r="AB50" s="1720"/>
      <c r="AC50" s="1724" t="str">
        <f t="shared" si="4"/>
        <v/>
      </c>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8" customHeight="1" x14ac:dyDescent="0.2">
      <c r="A51" s="227" t="str">
        <f>CONCATENATE('01_Carga'!$M$5,"_",$F51)</f>
        <v>FI__38</v>
      </c>
      <c r="B51" s="1405"/>
      <c r="C51" s="1460" t="str">
        <f>'19_P2_Lista'!AA55</f>
        <v/>
      </c>
      <c r="D51" s="1727"/>
      <c r="E51" s="1405"/>
      <c r="F51" s="1202">
        <v>38</v>
      </c>
      <c r="G51" s="134" t="str">
        <f>IF(ISERROR(VLOOKUP($A51,Aspirantes!$A:$H,Aspirantes!$E$1,FALSE)),"",VLOOKUP($A51,Aspirantes!$A:$H,Aspirantes!$E$1,FALSE))</f>
        <v/>
      </c>
      <c r="H51" s="672" t="str">
        <f>IF(ISERROR(VLOOKUP($A51,Aspirantes!$A:$H,Aspirantes!$F$1,FALSE)),"",VLOOKUP($A51,Aspirantes!$A:$H,Aspirantes!$F$1,FALSE))</f>
        <v/>
      </c>
      <c r="I51" s="673" t="str">
        <f>IF(ISERROR(VLOOKUP($A51,Aspirantes!$A:$H,Aspirantes!$G$1,FALSE)),"",VLOOKUP($A51,Aspirantes!$A:$H,Aspirantes!$G$1,FALSE))</f>
        <v/>
      </c>
      <c r="J51" s="674" t="str">
        <f>IF(ISERROR(VLOOKUP($A51,Aspirantes!$A:$H,Aspirantes!$H$1,FALSE)),"",VLOOKUP($A51,Aspirantes!$A:$H,Aspirantes!$H$1,FALSE))</f>
        <v/>
      </c>
      <c r="K51" s="153"/>
      <c r="L51" s="81" t="str">
        <f>'12_P1_Lista'!R55</f>
        <v/>
      </c>
      <c r="M51" s="81" t="str">
        <f>'19_P2_Lista'!S55</f>
        <v/>
      </c>
      <c r="N51" s="309"/>
      <c r="O51" s="890" t="str">
        <f>'19_P2_Lista'!AA55</f>
        <v/>
      </c>
      <c r="P51" s="891" t="str">
        <f>'19_P2_Lista'!AB55</f>
        <v/>
      </c>
      <c r="Q51" s="309"/>
      <c r="R51" s="1146" t="str">
        <f t="shared" si="0"/>
        <v/>
      </c>
      <c r="T51" s="1442"/>
      <c r="U51" s="1722" t="str">
        <f t="shared" si="1"/>
        <v/>
      </c>
      <c r="V51" s="1719"/>
      <c r="W51" s="1722"/>
      <c r="X51" s="1719"/>
      <c r="Y51" s="1722" t="str">
        <f t="shared" si="2"/>
        <v/>
      </c>
      <c r="Z51" s="1720"/>
      <c r="AA51" s="1722" t="str">
        <f t="shared" si="3"/>
        <v/>
      </c>
      <c r="AB51" s="1720"/>
      <c r="AC51" s="1724" t="str">
        <f t="shared" si="4"/>
        <v/>
      </c>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8" customHeight="1" x14ac:dyDescent="0.2">
      <c r="A52" s="227" t="str">
        <f>CONCATENATE('01_Carga'!$M$5,"_",$F52)</f>
        <v>FI__39</v>
      </c>
      <c r="B52" s="1405"/>
      <c r="C52" s="1460" t="str">
        <f>'19_P2_Lista'!AA56</f>
        <v/>
      </c>
      <c r="D52" s="1727"/>
      <c r="E52" s="1405"/>
      <c r="F52" s="1202">
        <v>39</v>
      </c>
      <c r="G52" s="134" t="str">
        <f>IF(ISERROR(VLOOKUP($A52,Aspirantes!$A:$H,Aspirantes!$E$1,FALSE)),"",VLOOKUP($A52,Aspirantes!$A:$H,Aspirantes!$E$1,FALSE))</f>
        <v/>
      </c>
      <c r="H52" s="672" t="str">
        <f>IF(ISERROR(VLOOKUP($A52,Aspirantes!$A:$H,Aspirantes!$F$1,FALSE)),"",VLOOKUP($A52,Aspirantes!$A:$H,Aspirantes!$F$1,FALSE))</f>
        <v/>
      </c>
      <c r="I52" s="673" t="str">
        <f>IF(ISERROR(VLOOKUP($A52,Aspirantes!$A:$H,Aspirantes!$G$1,FALSE)),"",VLOOKUP($A52,Aspirantes!$A:$H,Aspirantes!$G$1,FALSE))</f>
        <v/>
      </c>
      <c r="J52" s="674" t="str">
        <f>IF(ISERROR(VLOOKUP($A52,Aspirantes!$A:$H,Aspirantes!$H$1,FALSE)),"",VLOOKUP($A52,Aspirantes!$A:$H,Aspirantes!$H$1,FALSE))</f>
        <v/>
      </c>
      <c r="K52" s="153"/>
      <c r="L52" s="81" t="str">
        <f>'12_P1_Lista'!R56</f>
        <v/>
      </c>
      <c r="M52" s="81" t="str">
        <f>'19_P2_Lista'!S56</f>
        <v/>
      </c>
      <c r="N52" s="309"/>
      <c r="O52" s="890" t="str">
        <f>'19_P2_Lista'!AA56</f>
        <v/>
      </c>
      <c r="P52" s="891" t="str">
        <f>'19_P2_Lista'!AB56</f>
        <v/>
      </c>
      <c r="Q52" s="309"/>
      <c r="R52" s="1146" t="str">
        <f t="shared" si="0"/>
        <v/>
      </c>
      <c r="T52" s="1442"/>
      <c r="U52" s="1722" t="str">
        <f t="shared" si="1"/>
        <v/>
      </c>
      <c r="V52" s="1719"/>
      <c r="W52" s="1722"/>
      <c r="X52" s="1719"/>
      <c r="Y52" s="1722" t="str">
        <f t="shared" si="2"/>
        <v/>
      </c>
      <c r="Z52" s="1720"/>
      <c r="AA52" s="1722" t="str">
        <f t="shared" si="3"/>
        <v/>
      </c>
      <c r="AB52" s="1720"/>
      <c r="AC52" s="1724" t="str">
        <f t="shared" si="4"/>
        <v/>
      </c>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8" customHeight="1" x14ac:dyDescent="0.2">
      <c r="A53" s="227" t="str">
        <f>CONCATENATE('01_Carga'!$M$5,"_",$F53)</f>
        <v>FI__40</v>
      </c>
      <c r="B53" s="1405"/>
      <c r="C53" s="1460" t="str">
        <f>'19_P2_Lista'!AA57</f>
        <v/>
      </c>
      <c r="D53" s="1727"/>
      <c r="E53" s="1405"/>
      <c r="F53" s="1202">
        <v>40</v>
      </c>
      <c r="G53" s="134" t="str">
        <f>IF(ISERROR(VLOOKUP($A53,Aspirantes!$A:$H,Aspirantes!$E$1,FALSE)),"",VLOOKUP($A53,Aspirantes!$A:$H,Aspirantes!$E$1,FALSE))</f>
        <v/>
      </c>
      <c r="H53" s="672" t="str">
        <f>IF(ISERROR(VLOOKUP($A53,Aspirantes!$A:$H,Aspirantes!$F$1,FALSE)),"",VLOOKUP($A53,Aspirantes!$A:$H,Aspirantes!$F$1,FALSE))</f>
        <v/>
      </c>
      <c r="I53" s="673" t="str">
        <f>IF(ISERROR(VLOOKUP($A53,Aspirantes!$A:$H,Aspirantes!$G$1,FALSE)),"",VLOOKUP($A53,Aspirantes!$A:$H,Aspirantes!$G$1,FALSE))</f>
        <v/>
      </c>
      <c r="J53" s="674" t="str">
        <f>IF(ISERROR(VLOOKUP($A53,Aspirantes!$A:$H,Aspirantes!$H$1,FALSE)),"",VLOOKUP($A53,Aspirantes!$A:$H,Aspirantes!$H$1,FALSE))</f>
        <v/>
      </c>
      <c r="K53" s="153"/>
      <c r="L53" s="81" t="str">
        <f>'12_P1_Lista'!R57</f>
        <v/>
      </c>
      <c r="M53" s="81" t="str">
        <f>'19_P2_Lista'!S57</f>
        <v/>
      </c>
      <c r="N53" s="309"/>
      <c r="O53" s="890" t="str">
        <f>'19_P2_Lista'!AA57</f>
        <v/>
      </c>
      <c r="P53" s="891" t="str">
        <f>'19_P2_Lista'!AB57</f>
        <v/>
      </c>
      <c r="Q53" s="309"/>
      <c r="R53" s="1146" t="str">
        <f t="shared" si="0"/>
        <v/>
      </c>
      <c r="T53" s="1442"/>
      <c r="U53" s="1722" t="str">
        <f t="shared" si="1"/>
        <v/>
      </c>
      <c r="V53" s="1719"/>
      <c r="W53" s="1722"/>
      <c r="X53" s="1719"/>
      <c r="Y53" s="1722" t="str">
        <f t="shared" si="2"/>
        <v/>
      </c>
      <c r="Z53" s="1720"/>
      <c r="AA53" s="1722" t="str">
        <f t="shared" si="3"/>
        <v/>
      </c>
      <c r="AB53" s="1720"/>
      <c r="AC53" s="1724" t="str">
        <f t="shared" si="4"/>
        <v/>
      </c>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8" customHeight="1" x14ac:dyDescent="0.2">
      <c r="A54" s="227" t="str">
        <f>CONCATENATE('01_Carga'!$M$5,"_",$F54)</f>
        <v>FI__41</v>
      </c>
      <c r="B54" s="1405"/>
      <c r="C54" s="1460" t="str">
        <f>'19_P2_Lista'!AA58</f>
        <v/>
      </c>
      <c r="D54" s="1727"/>
      <c r="E54" s="1405"/>
      <c r="F54" s="1202">
        <v>41</v>
      </c>
      <c r="G54" s="134" t="str">
        <f>IF(ISERROR(VLOOKUP($A54,Aspirantes!$A:$H,Aspirantes!$E$1,FALSE)),"",VLOOKUP($A54,Aspirantes!$A:$H,Aspirantes!$E$1,FALSE))</f>
        <v/>
      </c>
      <c r="H54" s="672" t="str">
        <f>IF(ISERROR(VLOOKUP($A54,Aspirantes!$A:$H,Aspirantes!$F$1,FALSE)),"",VLOOKUP($A54,Aspirantes!$A:$H,Aspirantes!$F$1,FALSE))</f>
        <v/>
      </c>
      <c r="I54" s="673" t="str">
        <f>IF(ISERROR(VLOOKUP($A54,Aspirantes!$A:$H,Aspirantes!$G$1,FALSE)),"",VLOOKUP($A54,Aspirantes!$A:$H,Aspirantes!$G$1,FALSE))</f>
        <v/>
      </c>
      <c r="J54" s="674" t="str">
        <f>IF(ISERROR(VLOOKUP($A54,Aspirantes!$A:$H,Aspirantes!$H$1,FALSE)),"",VLOOKUP($A54,Aspirantes!$A:$H,Aspirantes!$H$1,FALSE))</f>
        <v/>
      </c>
      <c r="K54" s="153"/>
      <c r="L54" s="81" t="str">
        <f>'12_P1_Lista'!R58</f>
        <v/>
      </c>
      <c r="M54" s="81" t="str">
        <f>'19_P2_Lista'!S58</f>
        <v/>
      </c>
      <c r="N54" s="309"/>
      <c r="O54" s="890" t="str">
        <f>'19_P2_Lista'!AA58</f>
        <v/>
      </c>
      <c r="P54" s="891" t="str">
        <f>'19_P2_Lista'!AB58</f>
        <v/>
      </c>
      <c r="Q54" s="309"/>
      <c r="R54" s="1146" t="str">
        <f t="shared" si="0"/>
        <v/>
      </c>
      <c r="T54" s="1442"/>
      <c r="U54" s="1722" t="str">
        <f t="shared" si="1"/>
        <v/>
      </c>
      <c r="V54" s="1719"/>
      <c r="W54" s="1722"/>
      <c r="X54" s="1719"/>
      <c r="Y54" s="1722" t="str">
        <f t="shared" si="2"/>
        <v/>
      </c>
      <c r="Z54" s="1720"/>
      <c r="AA54" s="1722" t="str">
        <f t="shared" si="3"/>
        <v/>
      </c>
      <c r="AB54" s="1720"/>
      <c r="AC54" s="1724" t="str">
        <f t="shared" si="4"/>
        <v/>
      </c>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8" customHeight="1" x14ac:dyDescent="0.2">
      <c r="A55" s="227" t="str">
        <f>CONCATENATE('01_Carga'!$M$5,"_",$F55)</f>
        <v>FI__42</v>
      </c>
      <c r="B55" s="1405"/>
      <c r="C55" s="1460" t="str">
        <f>'19_P2_Lista'!AA59</f>
        <v/>
      </c>
      <c r="D55" s="1727"/>
      <c r="E55" s="1405"/>
      <c r="F55" s="1202">
        <v>42</v>
      </c>
      <c r="G55" s="134" t="str">
        <f>IF(ISERROR(VLOOKUP($A55,Aspirantes!$A:$H,Aspirantes!$E$1,FALSE)),"",VLOOKUP($A55,Aspirantes!$A:$H,Aspirantes!$E$1,FALSE))</f>
        <v/>
      </c>
      <c r="H55" s="672" t="str">
        <f>IF(ISERROR(VLOOKUP($A55,Aspirantes!$A:$H,Aspirantes!$F$1,FALSE)),"",VLOOKUP($A55,Aspirantes!$A:$H,Aspirantes!$F$1,FALSE))</f>
        <v/>
      </c>
      <c r="I55" s="673" t="str">
        <f>IF(ISERROR(VLOOKUP($A55,Aspirantes!$A:$H,Aspirantes!$G$1,FALSE)),"",VLOOKUP($A55,Aspirantes!$A:$H,Aspirantes!$G$1,FALSE))</f>
        <v/>
      </c>
      <c r="J55" s="674" t="str">
        <f>IF(ISERROR(VLOOKUP($A55,Aspirantes!$A:$H,Aspirantes!$H$1,FALSE)),"",VLOOKUP($A55,Aspirantes!$A:$H,Aspirantes!$H$1,FALSE))</f>
        <v/>
      </c>
      <c r="K55" s="153"/>
      <c r="L55" s="81" t="str">
        <f>'12_P1_Lista'!R59</f>
        <v/>
      </c>
      <c r="M55" s="81" t="str">
        <f>'19_P2_Lista'!S59</f>
        <v/>
      </c>
      <c r="N55" s="309"/>
      <c r="O55" s="890" t="str">
        <f>'19_P2_Lista'!AA59</f>
        <v/>
      </c>
      <c r="P55" s="891" t="str">
        <f>'19_P2_Lista'!AB59</f>
        <v/>
      </c>
      <c r="Q55" s="309"/>
      <c r="R55" s="1146" t="str">
        <f t="shared" si="0"/>
        <v/>
      </c>
      <c r="T55" s="1442"/>
      <c r="U55" s="1722" t="str">
        <f t="shared" si="1"/>
        <v/>
      </c>
      <c r="V55" s="1719"/>
      <c r="W55" s="1722"/>
      <c r="X55" s="1719"/>
      <c r="Y55" s="1722" t="str">
        <f t="shared" si="2"/>
        <v/>
      </c>
      <c r="Z55" s="1720"/>
      <c r="AA55" s="1722" t="str">
        <f t="shared" si="3"/>
        <v/>
      </c>
      <c r="AB55" s="1720"/>
      <c r="AC55" s="1724" t="str">
        <f t="shared" si="4"/>
        <v/>
      </c>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8" customHeight="1" x14ac:dyDescent="0.2">
      <c r="A56" s="227" t="str">
        <f>CONCATENATE('01_Carga'!$M$5,"_",$F56)</f>
        <v>FI__43</v>
      </c>
      <c r="B56" s="1405"/>
      <c r="C56" s="1460" t="str">
        <f>'19_P2_Lista'!AA60</f>
        <v/>
      </c>
      <c r="D56" s="1727"/>
      <c r="E56" s="1405"/>
      <c r="F56" s="1202">
        <v>43</v>
      </c>
      <c r="G56" s="134" t="str">
        <f>IF(ISERROR(VLOOKUP($A56,Aspirantes!$A:$H,Aspirantes!$E$1,FALSE)),"",VLOOKUP($A56,Aspirantes!$A:$H,Aspirantes!$E$1,FALSE))</f>
        <v/>
      </c>
      <c r="H56" s="672" t="str">
        <f>IF(ISERROR(VLOOKUP($A56,Aspirantes!$A:$H,Aspirantes!$F$1,FALSE)),"",VLOOKUP($A56,Aspirantes!$A:$H,Aspirantes!$F$1,FALSE))</f>
        <v/>
      </c>
      <c r="I56" s="673" t="str">
        <f>IF(ISERROR(VLOOKUP($A56,Aspirantes!$A:$H,Aspirantes!$G$1,FALSE)),"",VLOOKUP($A56,Aspirantes!$A:$H,Aspirantes!$G$1,FALSE))</f>
        <v/>
      </c>
      <c r="J56" s="674" t="str">
        <f>IF(ISERROR(VLOOKUP($A56,Aspirantes!$A:$H,Aspirantes!$H$1,FALSE)),"",VLOOKUP($A56,Aspirantes!$A:$H,Aspirantes!$H$1,FALSE))</f>
        <v/>
      </c>
      <c r="K56" s="153"/>
      <c r="L56" s="81" t="str">
        <f>'12_P1_Lista'!R60</f>
        <v/>
      </c>
      <c r="M56" s="81" t="str">
        <f>'19_P2_Lista'!S60</f>
        <v/>
      </c>
      <c r="N56" s="309"/>
      <c r="O56" s="890" t="str">
        <f>'19_P2_Lista'!AA60</f>
        <v/>
      </c>
      <c r="P56" s="891" t="str">
        <f>'19_P2_Lista'!AB60</f>
        <v/>
      </c>
      <c r="Q56" s="309"/>
      <c r="R56" s="1146" t="str">
        <f t="shared" si="0"/>
        <v/>
      </c>
      <c r="T56" s="1442"/>
      <c r="U56" s="1722" t="str">
        <f t="shared" si="1"/>
        <v/>
      </c>
      <c r="V56" s="1719"/>
      <c r="W56" s="1722"/>
      <c r="X56" s="1719"/>
      <c r="Y56" s="1722" t="str">
        <f t="shared" si="2"/>
        <v/>
      </c>
      <c r="Z56" s="1720"/>
      <c r="AA56" s="1722" t="str">
        <f t="shared" si="3"/>
        <v/>
      </c>
      <c r="AB56" s="1720"/>
      <c r="AC56" s="1724" t="str">
        <f t="shared" si="4"/>
        <v/>
      </c>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8" customHeight="1" x14ac:dyDescent="0.2">
      <c r="A57" s="227" t="str">
        <f>CONCATENATE('01_Carga'!$M$5,"_",$F57)</f>
        <v>FI__44</v>
      </c>
      <c r="B57" s="1405"/>
      <c r="C57" s="1460" t="str">
        <f>'19_P2_Lista'!AA61</f>
        <v/>
      </c>
      <c r="D57" s="1727"/>
      <c r="E57" s="1405"/>
      <c r="F57" s="1202">
        <v>44</v>
      </c>
      <c r="G57" s="134" t="str">
        <f>IF(ISERROR(VLOOKUP($A57,Aspirantes!$A:$H,Aspirantes!$E$1,FALSE)),"",VLOOKUP($A57,Aspirantes!$A:$H,Aspirantes!$E$1,FALSE))</f>
        <v/>
      </c>
      <c r="H57" s="672" t="str">
        <f>IF(ISERROR(VLOOKUP($A57,Aspirantes!$A:$H,Aspirantes!$F$1,FALSE)),"",VLOOKUP($A57,Aspirantes!$A:$H,Aspirantes!$F$1,FALSE))</f>
        <v/>
      </c>
      <c r="I57" s="673" t="str">
        <f>IF(ISERROR(VLOOKUP($A57,Aspirantes!$A:$H,Aspirantes!$G$1,FALSE)),"",VLOOKUP($A57,Aspirantes!$A:$H,Aspirantes!$G$1,FALSE))</f>
        <v/>
      </c>
      <c r="J57" s="674" t="str">
        <f>IF(ISERROR(VLOOKUP($A57,Aspirantes!$A:$H,Aspirantes!$H$1,FALSE)),"",VLOOKUP($A57,Aspirantes!$A:$H,Aspirantes!$H$1,FALSE))</f>
        <v/>
      </c>
      <c r="K57" s="153"/>
      <c r="L57" s="81" t="str">
        <f>'12_P1_Lista'!R61</f>
        <v/>
      </c>
      <c r="M57" s="81" t="str">
        <f>'19_P2_Lista'!S61</f>
        <v/>
      </c>
      <c r="N57" s="309"/>
      <c r="O57" s="890" t="str">
        <f>'19_P2_Lista'!AA61</f>
        <v/>
      </c>
      <c r="P57" s="891" t="str">
        <f>'19_P2_Lista'!AB61</f>
        <v/>
      </c>
      <c r="Q57" s="309"/>
      <c r="R57" s="1146" t="str">
        <f t="shared" si="0"/>
        <v/>
      </c>
      <c r="T57" s="1442"/>
      <c r="U57" s="1722" t="str">
        <f t="shared" si="1"/>
        <v/>
      </c>
      <c r="V57" s="1719"/>
      <c r="W57" s="1722"/>
      <c r="X57" s="1719"/>
      <c r="Y57" s="1722" t="str">
        <f t="shared" si="2"/>
        <v/>
      </c>
      <c r="Z57" s="1720"/>
      <c r="AA57" s="1722" t="str">
        <f t="shared" si="3"/>
        <v/>
      </c>
      <c r="AB57" s="1720"/>
      <c r="AC57" s="1724" t="str">
        <f t="shared" si="4"/>
        <v/>
      </c>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8" customHeight="1" x14ac:dyDescent="0.2">
      <c r="A58" s="227" t="str">
        <f>CONCATENATE('01_Carga'!$M$5,"_",$F58)</f>
        <v>FI__45</v>
      </c>
      <c r="B58" s="1405"/>
      <c r="C58" s="1460" t="str">
        <f>'19_P2_Lista'!AA62</f>
        <v/>
      </c>
      <c r="D58" s="1727"/>
      <c r="E58" s="1405"/>
      <c r="F58" s="1202">
        <v>45</v>
      </c>
      <c r="G58" s="134" t="str">
        <f>IF(ISERROR(VLOOKUP($A58,Aspirantes!$A:$H,Aspirantes!$E$1,FALSE)),"",VLOOKUP($A58,Aspirantes!$A:$H,Aspirantes!$E$1,FALSE))</f>
        <v/>
      </c>
      <c r="H58" s="672" t="str">
        <f>IF(ISERROR(VLOOKUP($A58,Aspirantes!$A:$H,Aspirantes!$F$1,FALSE)),"",VLOOKUP($A58,Aspirantes!$A:$H,Aspirantes!$F$1,FALSE))</f>
        <v/>
      </c>
      <c r="I58" s="673" t="str">
        <f>IF(ISERROR(VLOOKUP($A58,Aspirantes!$A:$H,Aspirantes!$G$1,FALSE)),"",VLOOKUP($A58,Aspirantes!$A:$H,Aspirantes!$G$1,FALSE))</f>
        <v/>
      </c>
      <c r="J58" s="674" t="str">
        <f>IF(ISERROR(VLOOKUP($A58,Aspirantes!$A:$H,Aspirantes!$H$1,FALSE)),"",VLOOKUP($A58,Aspirantes!$A:$H,Aspirantes!$H$1,FALSE))</f>
        <v/>
      </c>
      <c r="K58" s="153"/>
      <c r="L58" s="81" t="str">
        <f>'12_P1_Lista'!R62</f>
        <v/>
      </c>
      <c r="M58" s="81" t="str">
        <f>'19_P2_Lista'!S62</f>
        <v/>
      </c>
      <c r="N58" s="309"/>
      <c r="O58" s="890" t="str">
        <f>'19_P2_Lista'!AA62</f>
        <v/>
      </c>
      <c r="P58" s="891" t="str">
        <f>'19_P2_Lista'!AB62</f>
        <v/>
      </c>
      <c r="Q58" s="309"/>
      <c r="R58" s="1146" t="str">
        <f t="shared" si="0"/>
        <v/>
      </c>
      <c r="T58" s="1442"/>
      <c r="U58" s="1722" t="str">
        <f t="shared" si="1"/>
        <v/>
      </c>
      <c r="V58" s="1719"/>
      <c r="W58" s="1722"/>
      <c r="X58" s="1719"/>
      <c r="Y58" s="1722" t="str">
        <f t="shared" si="2"/>
        <v/>
      </c>
      <c r="Z58" s="1720"/>
      <c r="AA58" s="1722" t="str">
        <f t="shared" si="3"/>
        <v/>
      </c>
      <c r="AB58" s="1720"/>
      <c r="AC58" s="1724" t="str">
        <f t="shared" si="4"/>
        <v/>
      </c>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8" customHeight="1" x14ac:dyDescent="0.2">
      <c r="A59" s="227" t="str">
        <f>CONCATENATE('01_Carga'!$M$5,"_",$F59)</f>
        <v>FI__46</v>
      </c>
      <c r="B59" s="1405"/>
      <c r="C59" s="1460" t="str">
        <f>'19_P2_Lista'!AA63</f>
        <v/>
      </c>
      <c r="D59" s="1727"/>
      <c r="E59" s="1405"/>
      <c r="F59" s="1202">
        <v>46</v>
      </c>
      <c r="G59" s="134" t="str">
        <f>IF(ISERROR(VLOOKUP($A59,Aspirantes!$A:$H,Aspirantes!$E$1,FALSE)),"",VLOOKUP($A59,Aspirantes!$A:$H,Aspirantes!$E$1,FALSE))</f>
        <v/>
      </c>
      <c r="H59" s="672" t="str">
        <f>IF(ISERROR(VLOOKUP($A59,Aspirantes!$A:$H,Aspirantes!$F$1,FALSE)),"",VLOOKUP($A59,Aspirantes!$A:$H,Aspirantes!$F$1,FALSE))</f>
        <v/>
      </c>
      <c r="I59" s="673" t="str">
        <f>IF(ISERROR(VLOOKUP($A59,Aspirantes!$A:$H,Aspirantes!$G$1,FALSE)),"",VLOOKUP($A59,Aspirantes!$A:$H,Aspirantes!$G$1,FALSE))</f>
        <v/>
      </c>
      <c r="J59" s="674" t="str">
        <f>IF(ISERROR(VLOOKUP($A59,Aspirantes!$A:$H,Aspirantes!$H$1,FALSE)),"",VLOOKUP($A59,Aspirantes!$A:$H,Aspirantes!$H$1,FALSE))</f>
        <v/>
      </c>
      <c r="K59" s="153"/>
      <c r="L59" s="81" t="str">
        <f>'12_P1_Lista'!R63</f>
        <v/>
      </c>
      <c r="M59" s="81" t="str">
        <f>'19_P2_Lista'!S63</f>
        <v/>
      </c>
      <c r="N59" s="309"/>
      <c r="O59" s="890" t="str">
        <f>'19_P2_Lista'!AA63</f>
        <v/>
      </c>
      <c r="P59" s="891" t="str">
        <f>'19_P2_Lista'!AB63</f>
        <v/>
      </c>
      <c r="Q59" s="309"/>
      <c r="R59" s="1146" t="str">
        <f t="shared" si="0"/>
        <v/>
      </c>
      <c r="T59" s="1442"/>
      <c r="U59" s="1722" t="str">
        <f t="shared" si="1"/>
        <v/>
      </c>
      <c r="V59" s="1719"/>
      <c r="W59" s="1722"/>
      <c r="X59" s="1719"/>
      <c r="Y59" s="1722" t="str">
        <f t="shared" si="2"/>
        <v/>
      </c>
      <c r="Z59" s="1720"/>
      <c r="AA59" s="1722" t="str">
        <f t="shared" si="3"/>
        <v/>
      </c>
      <c r="AB59" s="1720"/>
      <c r="AC59" s="1724" t="str">
        <f t="shared" si="4"/>
        <v/>
      </c>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8" customHeight="1" x14ac:dyDescent="0.2">
      <c r="A60" s="227" t="str">
        <f>CONCATENATE('01_Carga'!$M$5,"_",$F60)</f>
        <v>FI__47</v>
      </c>
      <c r="B60" s="1405"/>
      <c r="C60" s="1460" t="str">
        <f>'19_P2_Lista'!AA64</f>
        <v/>
      </c>
      <c r="D60" s="1727"/>
      <c r="E60" s="1405"/>
      <c r="F60" s="1202">
        <v>47</v>
      </c>
      <c r="G60" s="134" t="str">
        <f>IF(ISERROR(VLOOKUP($A60,Aspirantes!$A:$H,Aspirantes!$E$1,FALSE)),"",VLOOKUP($A60,Aspirantes!$A:$H,Aspirantes!$E$1,FALSE))</f>
        <v/>
      </c>
      <c r="H60" s="672" t="str">
        <f>IF(ISERROR(VLOOKUP($A60,Aspirantes!$A:$H,Aspirantes!$F$1,FALSE)),"",VLOOKUP($A60,Aspirantes!$A:$H,Aspirantes!$F$1,FALSE))</f>
        <v/>
      </c>
      <c r="I60" s="673" t="str">
        <f>IF(ISERROR(VLOOKUP($A60,Aspirantes!$A:$H,Aspirantes!$G$1,FALSE)),"",VLOOKUP($A60,Aspirantes!$A:$H,Aspirantes!$G$1,FALSE))</f>
        <v/>
      </c>
      <c r="J60" s="674" t="str">
        <f>IF(ISERROR(VLOOKUP($A60,Aspirantes!$A:$H,Aspirantes!$H$1,FALSE)),"",VLOOKUP($A60,Aspirantes!$A:$H,Aspirantes!$H$1,FALSE))</f>
        <v/>
      </c>
      <c r="K60" s="153"/>
      <c r="L60" s="81" t="str">
        <f>'12_P1_Lista'!R64</f>
        <v/>
      </c>
      <c r="M60" s="81" t="str">
        <f>'19_P2_Lista'!S64</f>
        <v/>
      </c>
      <c r="N60" s="309"/>
      <c r="O60" s="890" t="str">
        <f>'19_P2_Lista'!AA64</f>
        <v/>
      </c>
      <c r="P60" s="891" t="str">
        <f>'19_P2_Lista'!AB64</f>
        <v/>
      </c>
      <c r="Q60" s="309"/>
      <c r="R60" s="1146" t="str">
        <f t="shared" si="0"/>
        <v/>
      </c>
      <c r="T60" s="1442"/>
      <c r="U60" s="1722" t="str">
        <f t="shared" si="1"/>
        <v/>
      </c>
      <c r="V60" s="1719"/>
      <c r="W60" s="1722"/>
      <c r="X60" s="1719"/>
      <c r="Y60" s="1722" t="str">
        <f t="shared" si="2"/>
        <v/>
      </c>
      <c r="Z60" s="1720"/>
      <c r="AA60" s="1722" t="str">
        <f t="shared" si="3"/>
        <v/>
      </c>
      <c r="AB60" s="1720"/>
      <c r="AC60" s="1724" t="str">
        <f t="shared" si="4"/>
        <v/>
      </c>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8" customHeight="1" x14ac:dyDescent="0.2">
      <c r="A61" s="227" t="str">
        <f>CONCATENATE('01_Carga'!$M$5,"_",$F61)</f>
        <v>FI__48</v>
      </c>
      <c r="B61" s="1405"/>
      <c r="C61" s="1460" t="str">
        <f>'19_P2_Lista'!AA65</f>
        <v/>
      </c>
      <c r="D61" s="1727"/>
      <c r="E61" s="1405"/>
      <c r="F61" s="1202">
        <v>48</v>
      </c>
      <c r="G61" s="134" t="str">
        <f>IF(ISERROR(VLOOKUP($A61,Aspirantes!$A:$H,Aspirantes!$E$1,FALSE)),"",VLOOKUP($A61,Aspirantes!$A:$H,Aspirantes!$E$1,FALSE))</f>
        <v/>
      </c>
      <c r="H61" s="672" t="str">
        <f>IF(ISERROR(VLOOKUP($A61,Aspirantes!$A:$H,Aspirantes!$F$1,FALSE)),"",VLOOKUP($A61,Aspirantes!$A:$H,Aspirantes!$F$1,FALSE))</f>
        <v/>
      </c>
      <c r="I61" s="673" t="str">
        <f>IF(ISERROR(VLOOKUP($A61,Aspirantes!$A:$H,Aspirantes!$G$1,FALSE)),"",VLOOKUP($A61,Aspirantes!$A:$H,Aspirantes!$G$1,FALSE))</f>
        <v/>
      </c>
      <c r="J61" s="674" t="str">
        <f>IF(ISERROR(VLOOKUP($A61,Aspirantes!$A:$H,Aspirantes!$H$1,FALSE)),"",VLOOKUP($A61,Aspirantes!$A:$H,Aspirantes!$H$1,FALSE))</f>
        <v/>
      </c>
      <c r="K61" s="153"/>
      <c r="L61" s="81" t="str">
        <f>'12_P1_Lista'!R65</f>
        <v/>
      </c>
      <c r="M61" s="81" t="str">
        <f>'19_P2_Lista'!S65</f>
        <v/>
      </c>
      <c r="N61" s="309"/>
      <c r="O61" s="890" t="str">
        <f>'19_P2_Lista'!AA65</f>
        <v/>
      </c>
      <c r="P61" s="891" t="str">
        <f>'19_P2_Lista'!AB65</f>
        <v/>
      </c>
      <c r="Q61" s="309"/>
      <c r="R61" s="1146" t="str">
        <f t="shared" si="0"/>
        <v/>
      </c>
      <c r="T61" s="1442"/>
      <c r="U61" s="1722" t="str">
        <f t="shared" si="1"/>
        <v/>
      </c>
      <c r="V61" s="1719"/>
      <c r="W61" s="1722"/>
      <c r="X61" s="1719"/>
      <c r="Y61" s="1722" t="str">
        <f t="shared" si="2"/>
        <v/>
      </c>
      <c r="Z61" s="1720"/>
      <c r="AA61" s="1722" t="str">
        <f t="shared" si="3"/>
        <v/>
      </c>
      <c r="AB61" s="1720"/>
      <c r="AC61" s="1724" t="str">
        <f t="shared" si="4"/>
        <v/>
      </c>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8" customHeight="1" x14ac:dyDescent="0.2">
      <c r="A62" s="227" t="str">
        <f>CONCATENATE('01_Carga'!$M$5,"_",$F62)</f>
        <v>FI__49</v>
      </c>
      <c r="B62" s="1405"/>
      <c r="C62" s="1460" t="str">
        <f>'19_P2_Lista'!AA66</f>
        <v/>
      </c>
      <c r="D62" s="1727"/>
      <c r="E62" s="1405"/>
      <c r="F62" s="1202">
        <v>49</v>
      </c>
      <c r="G62" s="134" t="str">
        <f>IF(ISERROR(VLOOKUP($A62,Aspirantes!$A:$H,Aspirantes!$E$1,FALSE)),"",VLOOKUP($A62,Aspirantes!$A:$H,Aspirantes!$E$1,FALSE))</f>
        <v/>
      </c>
      <c r="H62" s="672" t="str">
        <f>IF(ISERROR(VLOOKUP($A62,Aspirantes!$A:$H,Aspirantes!$F$1,FALSE)),"",VLOOKUP($A62,Aspirantes!$A:$H,Aspirantes!$F$1,FALSE))</f>
        <v/>
      </c>
      <c r="I62" s="673" t="str">
        <f>IF(ISERROR(VLOOKUP($A62,Aspirantes!$A:$H,Aspirantes!$G$1,FALSE)),"",VLOOKUP($A62,Aspirantes!$A:$H,Aspirantes!$G$1,FALSE))</f>
        <v/>
      </c>
      <c r="J62" s="674" t="str">
        <f>IF(ISERROR(VLOOKUP($A62,Aspirantes!$A:$H,Aspirantes!$H$1,FALSE)),"",VLOOKUP($A62,Aspirantes!$A:$H,Aspirantes!$H$1,FALSE))</f>
        <v/>
      </c>
      <c r="K62" s="153"/>
      <c r="L62" s="81" t="str">
        <f>'12_P1_Lista'!R66</f>
        <v/>
      </c>
      <c r="M62" s="81" t="str">
        <f>'19_P2_Lista'!S66</f>
        <v/>
      </c>
      <c r="N62" s="309"/>
      <c r="O62" s="890" t="str">
        <f>'19_P2_Lista'!AA66</f>
        <v/>
      </c>
      <c r="P62" s="891" t="str">
        <f>'19_P2_Lista'!AB66</f>
        <v/>
      </c>
      <c r="Q62" s="309"/>
      <c r="R62" s="1146" t="str">
        <f t="shared" si="0"/>
        <v/>
      </c>
      <c r="T62" s="1442"/>
      <c r="U62" s="1722" t="str">
        <f t="shared" si="1"/>
        <v/>
      </c>
      <c r="V62" s="1719"/>
      <c r="W62" s="1722"/>
      <c r="X62" s="1719"/>
      <c r="Y62" s="1722" t="str">
        <f t="shared" si="2"/>
        <v/>
      </c>
      <c r="Z62" s="1720"/>
      <c r="AA62" s="1722" t="str">
        <f t="shared" si="3"/>
        <v/>
      </c>
      <c r="AB62" s="1720"/>
      <c r="AC62" s="1724" t="str">
        <f t="shared" si="4"/>
        <v/>
      </c>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8" customHeight="1" x14ac:dyDescent="0.2">
      <c r="A63" s="227" t="str">
        <f>CONCATENATE('01_Carga'!$M$5,"_",$F63)</f>
        <v>FI__50</v>
      </c>
      <c r="B63" s="1405"/>
      <c r="C63" s="1460" t="str">
        <f>'19_P2_Lista'!AA67</f>
        <v/>
      </c>
      <c r="D63" s="1727"/>
      <c r="E63" s="1405"/>
      <c r="F63" s="1202">
        <v>50</v>
      </c>
      <c r="G63" s="134" t="str">
        <f>IF(ISERROR(VLOOKUP($A63,Aspirantes!$A:$H,Aspirantes!$E$1,FALSE)),"",VLOOKUP($A63,Aspirantes!$A:$H,Aspirantes!$E$1,FALSE))</f>
        <v/>
      </c>
      <c r="H63" s="672" t="str">
        <f>IF(ISERROR(VLOOKUP($A63,Aspirantes!$A:$H,Aspirantes!$F$1,FALSE)),"",VLOOKUP($A63,Aspirantes!$A:$H,Aspirantes!$F$1,FALSE))</f>
        <v/>
      </c>
      <c r="I63" s="673" t="str">
        <f>IF(ISERROR(VLOOKUP($A63,Aspirantes!$A:$H,Aspirantes!$G$1,FALSE)),"",VLOOKUP($A63,Aspirantes!$A:$H,Aspirantes!$G$1,FALSE))</f>
        <v/>
      </c>
      <c r="J63" s="674" t="str">
        <f>IF(ISERROR(VLOOKUP($A63,Aspirantes!$A:$H,Aspirantes!$H$1,FALSE)),"",VLOOKUP($A63,Aspirantes!$A:$H,Aspirantes!$H$1,FALSE))</f>
        <v/>
      </c>
      <c r="K63" s="153"/>
      <c r="L63" s="81" t="str">
        <f>'12_P1_Lista'!R67</f>
        <v/>
      </c>
      <c r="M63" s="81" t="str">
        <f>'19_P2_Lista'!S67</f>
        <v/>
      </c>
      <c r="N63" s="309"/>
      <c r="O63" s="890" t="str">
        <f>'19_P2_Lista'!AA67</f>
        <v/>
      </c>
      <c r="P63" s="891" t="str">
        <f>'19_P2_Lista'!AB67</f>
        <v/>
      </c>
      <c r="Q63" s="309"/>
      <c r="R63" s="1146" t="str">
        <f t="shared" si="0"/>
        <v/>
      </c>
      <c r="T63" s="1442"/>
      <c r="U63" s="1722" t="str">
        <f t="shared" si="1"/>
        <v/>
      </c>
      <c r="V63" s="1719"/>
      <c r="W63" s="1722"/>
      <c r="X63" s="1719"/>
      <c r="Y63" s="1722" t="str">
        <f t="shared" si="2"/>
        <v/>
      </c>
      <c r="Z63" s="1720"/>
      <c r="AA63" s="1722" t="str">
        <f t="shared" si="3"/>
        <v/>
      </c>
      <c r="AB63" s="1720"/>
      <c r="AC63" s="1724" t="str">
        <f t="shared" si="4"/>
        <v/>
      </c>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8" customHeight="1" x14ac:dyDescent="0.2">
      <c r="A64" s="227" t="str">
        <f>CONCATENATE('01_Carga'!$M$5,"_",$F64)</f>
        <v>FI__51</v>
      </c>
      <c r="B64" s="1405"/>
      <c r="C64" s="1460" t="str">
        <f>'19_P2_Lista'!AA68</f>
        <v/>
      </c>
      <c r="D64" s="1727"/>
      <c r="E64" s="1405"/>
      <c r="F64" s="1202">
        <v>51</v>
      </c>
      <c r="G64" s="134" t="str">
        <f>IF(ISERROR(VLOOKUP($A64,Aspirantes!$A:$H,Aspirantes!$E$1,FALSE)),"",VLOOKUP($A64,Aspirantes!$A:$H,Aspirantes!$E$1,FALSE))</f>
        <v/>
      </c>
      <c r="H64" s="672" t="str">
        <f>IF(ISERROR(VLOOKUP($A64,Aspirantes!$A:$H,Aspirantes!$F$1,FALSE)),"",VLOOKUP($A64,Aspirantes!$A:$H,Aspirantes!$F$1,FALSE))</f>
        <v/>
      </c>
      <c r="I64" s="673" t="str">
        <f>IF(ISERROR(VLOOKUP($A64,Aspirantes!$A:$H,Aspirantes!$G$1,FALSE)),"",VLOOKUP($A64,Aspirantes!$A:$H,Aspirantes!$G$1,FALSE))</f>
        <v/>
      </c>
      <c r="J64" s="674" t="str">
        <f>IF(ISERROR(VLOOKUP($A64,Aspirantes!$A:$H,Aspirantes!$H$1,FALSE)),"",VLOOKUP($A64,Aspirantes!$A:$H,Aspirantes!$H$1,FALSE))</f>
        <v/>
      </c>
      <c r="K64" s="153"/>
      <c r="L64" s="81" t="str">
        <f>'12_P1_Lista'!R68</f>
        <v/>
      </c>
      <c r="M64" s="81" t="str">
        <f>'19_P2_Lista'!S68</f>
        <v/>
      </c>
      <c r="N64" s="309"/>
      <c r="O64" s="890" t="str">
        <f>'19_P2_Lista'!AA68</f>
        <v/>
      </c>
      <c r="P64" s="891" t="str">
        <f>'19_P2_Lista'!AB68</f>
        <v/>
      </c>
      <c r="Q64" s="309"/>
      <c r="R64" s="1146" t="str">
        <f t="shared" si="0"/>
        <v/>
      </c>
      <c r="T64" s="1442"/>
      <c r="U64" s="1722" t="str">
        <f t="shared" si="1"/>
        <v/>
      </c>
      <c r="V64" s="1719"/>
      <c r="W64" s="1722"/>
      <c r="X64" s="1719"/>
      <c r="Y64" s="1722" t="str">
        <f t="shared" si="2"/>
        <v/>
      </c>
      <c r="Z64" s="1720"/>
      <c r="AA64" s="1722" t="str">
        <f t="shared" si="3"/>
        <v/>
      </c>
      <c r="AB64" s="1720"/>
      <c r="AC64" s="1724" t="str">
        <f t="shared" si="4"/>
        <v/>
      </c>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8" customHeight="1" x14ac:dyDescent="0.2">
      <c r="A65" s="227" t="str">
        <f>CONCATENATE('01_Carga'!$M$5,"_",$F65)</f>
        <v>FI__52</v>
      </c>
      <c r="B65" s="1405"/>
      <c r="C65" s="1460" t="str">
        <f>'19_P2_Lista'!AA69</f>
        <v/>
      </c>
      <c r="D65" s="1727"/>
      <c r="E65" s="1405"/>
      <c r="F65" s="1202">
        <v>52</v>
      </c>
      <c r="G65" s="134" t="str">
        <f>IF(ISERROR(VLOOKUP($A65,Aspirantes!$A:$H,Aspirantes!$E$1,FALSE)),"",VLOOKUP($A65,Aspirantes!$A:$H,Aspirantes!$E$1,FALSE))</f>
        <v/>
      </c>
      <c r="H65" s="672" t="str">
        <f>IF(ISERROR(VLOOKUP($A65,Aspirantes!$A:$H,Aspirantes!$F$1,FALSE)),"",VLOOKUP($A65,Aspirantes!$A:$H,Aspirantes!$F$1,FALSE))</f>
        <v/>
      </c>
      <c r="I65" s="673" t="str">
        <f>IF(ISERROR(VLOOKUP($A65,Aspirantes!$A:$H,Aspirantes!$G$1,FALSE)),"",VLOOKUP($A65,Aspirantes!$A:$H,Aspirantes!$G$1,FALSE))</f>
        <v/>
      </c>
      <c r="J65" s="674" t="str">
        <f>IF(ISERROR(VLOOKUP($A65,Aspirantes!$A:$H,Aspirantes!$H$1,FALSE)),"",VLOOKUP($A65,Aspirantes!$A:$H,Aspirantes!$H$1,FALSE))</f>
        <v/>
      </c>
      <c r="K65" s="153"/>
      <c r="L65" s="81" t="str">
        <f>'12_P1_Lista'!R69</f>
        <v/>
      </c>
      <c r="M65" s="81" t="str">
        <f>'19_P2_Lista'!S69</f>
        <v/>
      </c>
      <c r="N65" s="309"/>
      <c r="O65" s="890" t="str">
        <f>'19_P2_Lista'!AA69</f>
        <v/>
      </c>
      <c r="P65" s="891" t="str">
        <f>'19_P2_Lista'!AB69</f>
        <v/>
      </c>
      <c r="Q65" s="309"/>
      <c r="R65" s="1146" t="str">
        <f t="shared" si="0"/>
        <v/>
      </c>
      <c r="T65" s="1442"/>
      <c r="U65" s="1722" t="str">
        <f t="shared" si="1"/>
        <v/>
      </c>
      <c r="V65" s="1719"/>
      <c r="W65" s="1722"/>
      <c r="X65" s="1719"/>
      <c r="Y65" s="1722" t="str">
        <f t="shared" si="2"/>
        <v/>
      </c>
      <c r="Z65" s="1720"/>
      <c r="AA65" s="1722" t="str">
        <f t="shared" si="3"/>
        <v/>
      </c>
      <c r="AB65" s="1720"/>
      <c r="AC65" s="1724" t="str">
        <f t="shared" si="4"/>
        <v/>
      </c>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8" customHeight="1" x14ac:dyDescent="0.2">
      <c r="A66" s="227" t="str">
        <f>CONCATENATE('01_Carga'!$M$5,"_",$F66)</f>
        <v>FI__53</v>
      </c>
      <c r="B66" s="1405"/>
      <c r="C66" s="1460" t="str">
        <f>'19_P2_Lista'!AA70</f>
        <v/>
      </c>
      <c r="D66" s="1727"/>
      <c r="E66" s="1405"/>
      <c r="F66" s="1202">
        <v>53</v>
      </c>
      <c r="G66" s="134" t="str">
        <f>IF(ISERROR(VLOOKUP($A66,Aspirantes!$A:$H,Aspirantes!$E$1,FALSE)),"",VLOOKUP($A66,Aspirantes!$A:$H,Aspirantes!$E$1,FALSE))</f>
        <v/>
      </c>
      <c r="H66" s="672" t="str">
        <f>IF(ISERROR(VLOOKUP($A66,Aspirantes!$A:$H,Aspirantes!$F$1,FALSE)),"",VLOOKUP($A66,Aspirantes!$A:$H,Aspirantes!$F$1,FALSE))</f>
        <v/>
      </c>
      <c r="I66" s="673" t="str">
        <f>IF(ISERROR(VLOOKUP($A66,Aspirantes!$A:$H,Aspirantes!$G$1,FALSE)),"",VLOOKUP($A66,Aspirantes!$A:$H,Aspirantes!$G$1,FALSE))</f>
        <v/>
      </c>
      <c r="J66" s="674" t="str">
        <f>IF(ISERROR(VLOOKUP($A66,Aspirantes!$A:$H,Aspirantes!$H$1,FALSE)),"",VLOOKUP($A66,Aspirantes!$A:$H,Aspirantes!$H$1,FALSE))</f>
        <v/>
      </c>
      <c r="K66" s="153"/>
      <c r="L66" s="81" t="str">
        <f>'12_P1_Lista'!R70</f>
        <v/>
      </c>
      <c r="M66" s="81" t="str">
        <f>'19_P2_Lista'!S70</f>
        <v/>
      </c>
      <c r="N66" s="309"/>
      <c r="O66" s="890" t="str">
        <f>'19_P2_Lista'!AA70</f>
        <v/>
      </c>
      <c r="P66" s="891" t="str">
        <f>'19_P2_Lista'!AB70</f>
        <v/>
      </c>
      <c r="Q66" s="309"/>
      <c r="R66" s="1146" t="str">
        <f t="shared" si="0"/>
        <v/>
      </c>
      <c r="T66" s="1442"/>
      <c r="U66" s="1722" t="str">
        <f t="shared" si="1"/>
        <v/>
      </c>
      <c r="V66" s="1719"/>
      <c r="W66" s="1722"/>
      <c r="X66" s="1719"/>
      <c r="Y66" s="1722" t="str">
        <f t="shared" si="2"/>
        <v/>
      </c>
      <c r="Z66" s="1720"/>
      <c r="AA66" s="1722" t="str">
        <f t="shared" si="3"/>
        <v/>
      </c>
      <c r="AB66" s="1720"/>
      <c r="AC66" s="1724" t="str">
        <f t="shared" si="4"/>
        <v/>
      </c>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8" customHeight="1" x14ac:dyDescent="0.2">
      <c r="A67" s="227" t="str">
        <f>CONCATENATE('01_Carga'!$M$5,"_",$F67)</f>
        <v>FI__54</v>
      </c>
      <c r="B67" s="1405"/>
      <c r="C67" s="1460" t="str">
        <f>'19_P2_Lista'!AA71</f>
        <v/>
      </c>
      <c r="D67" s="1727"/>
      <c r="E67" s="1405"/>
      <c r="F67" s="1202">
        <v>54</v>
      </c>
      <c r="G67" s="134" t="str">
        <f>IF(ISERROR(VLOOKUP($A67,Aspirantes!$A:$H,Aspirantes!$E$1,FALSE)),"",VLOOKUP($A67,Aspirantes!$A:$H,Aspirantes!$E$1,FALSE))</f>
        <v/>
      </c>
      <c r="H67" s="672" t="str">
        <f>IF(ISERROR(VLOOKUP($A67,Aspirantes!$A:$H,Aspirantes!$F$1,FALSE)),"",VLOOKUP($A67,Aspirantes!$A:$H,Aspirantes!$F$1,FALSE))</f>
        <v/>
      </c>
      <c r="I67" s="673" t="str">
        <f>IF(ISERROR(VLOOKUP($A67,Aspirantes!$A:$H,Aspirantes!$G$1,FALSE)),"",VLOOKUP($A67,Aspirantes!$A:$H,Aspirantes!$G$1,FALSE))</f>
        <v/>
      </c>
      <c r="J67" s="674" t="str">
        <f>IF(ISERROR(VLOOKUP($A67,Aspirantes!$A:$H,Aspirantes!$H$1,FALSE)),"",VLOOKUP($A67,Aspirantes!$A:$H,Aspirantes!$H$1,FALSE))</f>
        <v/>
      </c>
      <c r="K67" s="153"/>
      <c r="L67" s="81" t="str">
        <f>'12_P1_Lista'!R71</f>
        <v/>
      </c>
      <c r="M67" s="81" t="str">
        <f>'19_P2_Lista'!S71</f>
        <v/>
      </c>
      <c r="N67" s="309"/>
      <c r="O67" s="890" t="str">
        <f>'19_P2_Lista'!AA71</f>
        <v/>
      </c>
      <c r="P67" s="891" t="str">
        <f>'19_P2_Lista'!AB71</f>
        <v/>
      </c>
      <c r="Q67" s="309"/>
      <c r="R67" s="1146" t="str">
        <f t="shared" si="0"/>
        <v/>
      </c>
      <c r="T67" s="1442"/>
      <c r="U67" s="1722" t="str">
        <f t="shared" si="1"/>
        <v/>
      </c>
      <c r="V67" s="1719"/>
      <c r="W67" s="1722"/>
      <c r="X67" s="1719"/>
      <c r="Y67" s="1722" t="str">
        <f t="shared" si="2"/>
        <v/>
      </c>
      <c r="Z67" s="1720"/>
      <c r="AA67" s="1722" t="str">
        <f t="shared" si="3"/>
        <v/>
      </c>
      <c r="AB67" s="1720"/>
      <c r="AC67" s="1724" t="str">
        <f t="shared" si="4"/>
        <v/>
      </c>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8" customHeight="1" x14ac:dyDescent="0.2">
      <c r="A68" s="227" t="str">
        <f>CONCATENATE('01_Carga'!$M$5,"_",$F68)</f>
        <v>FI__55</v>
      </c>
      <c r="B68" s="1405"/>
      <c r="C68" s="1460" t="str">
        <f>'19_P2_Lista'!AA72</f>
        <v/>
      </c>
      <c r="D68" s="1727"/>
      <c r="E68" s="1405"/>
      <c r="F68" s="1202">
        <v>55</v>
      </c>
      <c r="G68" s="134" t="str">
        <f>IF(ISERROR(VLOOKUP($A68,Aspirantes!$A:$H,Aspirantes!$E$1,FALSE)),"",VLOOKUP($A68,Aspirantes!$A:$H,Aspirantes!$E$1,FALSE))</f>
        <v/>
      </c>
      <c r="H68" s="672" t="str">
        <f>IF(ISERROR(VLOOKUP($A68,Aspirantes!$A:$H,Aspirantes!$F$1,FALSE)),"",VLOOKUP($A68,Aspirantes!$A:$H,Aspirantes!$F$1,FALSE))</f>
        <v/>
      </c>
      <c r="I68" s="673" t="str">
        <f>IF(ISERROR(VLOOKUP($A68,Aspirantes!$A:$H,Aspirantes!$G$1,FALSE)),"",VLOOKUP($A68,Aspirantes!$A:$H,Aspirantes!$G$1,FALSE))</f>
        <v/>
      </c>
      <c r="J68" s="674" t="str">
        <f>IF(ISERROR(VLOOKUP($A68,Aspirantes!$A:$H,Aspirantes!$H$1,FALSE)),"",VLOOKUP($A68,Aspirantes!$A:$H,Aspirantes!$H$1,FALSE))</f>
        <v/>
      </c>
      <c r="K68" s="153"/>
      <c r="L68" s="81" t="str">
        <f>'12_P1_Lista'!R72</f>
        <v/>
      </c>
      <c r="M68" s="81" t="str">
        <f>'19_P2_Lista'!S72</f>
        <v/>
      </c>
      <c r="N68" s="309"/>
      <c r="O68" s="890" t="str">
        <f>'19_P2_Lista'!AA72</f>
        <v/>
      </c>
      <c r="P68" s="891" t="str">
        <f>'19_P2_Lista'!AB72</f>
        <v/>
      </c>
      <c r="Q68" s="309"/>
      <c r="R68" s="1146" t="str">
        <f t="shared" si="0"/>
        <v/>
      </c>
      <c r="T68" s="1442"/>
      <c r="U68" s="1722" t="str">
        <f t="shared" si="1"/>
        <v/>
      </c>
      <c r="V68" s="1719"/>
      <c r="W68" s="1722"/>
      <c r="X68" s="1719"/>
      <c r="Y68" s="1722" t="str">
        <f t="shared" si="2"/>
        <v/>
      </c>
      <c r="Z68" s="1720"/>
      <c r="AA68" s="1722" t="str">
        <f t="shared" si="3"/>
        <v/>
      </c>
      <c r="AB68" s="1720"/>
      <c r="AC68" s="1724" t="str">
        <f t="shared" si="4"/>
        <v/>
      </c>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8" customHeight="1" x14ac:dyDescent="0.2">
      <c r="A69" s="227" t="str">
        <f>CONCATENATE('01_Carga'!$M$5,"_",$F69)</f>
        <v>FI__56</v>
      </c>
      <c r="B69" s="1405"/>
      <c r="C69" s="1460" t="str">
        <f>'19_P2_Lista'!AA73</f>
        <v/>
      </c>
      <c r="D69" s="1727"/>
      <c r="E69" s="1405"/>
      <c r="F69" s="1202">
        <v>56</v>
      </c>
      <c r="G69" s="134" t="str">
        <f>IF(ISERROR(VLOOKUP($A69,Aspirantes!$A:$H,Aspirantes!$E$1,FALSE)),"",VLOOKUP($A69,Aspirantes!$A:$H,Aspirantes!$E$1,FALSE))</f>
        <v/>
      </c>
      <c r="H69" s="672" t="str">
        <f>IF(ISERROR(VLOOKUP($A69,Aspirantes!$A:$H,Aspirantes!$F$1,FALSE)),"",VLOOKUP($A69,Aspirantes!$A:$H,Aspirantes!$F$1,FALSE))</f>
        <v/>
      </c>
      <c r="I69" s="673" t="str">
        <f>IF(ISERROR(VLOOKUP($A69,Aspirantes!$A:$H,Aspirantes!$G$1,FALSE)),"",VLOOKUP($A69,Aspirantes!$A:$H,Aspirantes!$G$1,FALSE))</f>
        <v/>
      </c>
      <c r="J69" s="674" t="str">
        <f>IF(ISERROR(VLOOKUP($A69,Aspirantes!$A:$H,Aspirantes!$H$1,FALSE)),"",VLOOKUP($A69,Aspirantes!$A:$H,Aspirantes!$H$1,FALSE))</f>
        <v/>
      </c>
      <c r="K69" s="153"/>
      <c r="L69" s="81" t="str">
        <f>'12_P1_Lista'!R73</f>
        <v/>
      </c>
      <c r="M69" s="81" t="str">
        <f>'19_P2_Lista'!S73</f>
        <v/>
      </c>
      <c r="N69" s="309"/>
      <c r="O69" s="890" t="str">
        <f>'19_P2_Lista'!AA73</f>
        <v/>
      </c>
      <c r="P69" s="891" t="str">
        <f>'19_P2_Lista'!AB73</f>
        <v/>
      </c>
      <c r="Q69" s="309"/>
      <c r="R69" s="1146" t="str">
        <f t="shared" si="0"/>
        <v/>
      </c>
      <c r="T69" s="1442"/>
      <c r="U69" s="1722" t="str">
        <f t="shared" si="1"/>
        <v/>
      </c>
      <c r="V69" s="1719"/>
      <c r="W69" s="1722"/>
      <c r="X69" s="1719"/>
      <c r="Y69" s="1722" t="str">
        <f t="shared" si="2"/>
        <v/>
      </c>
      <c r="Z69" s="1720"/>
      <c r="AA69" s="1722" t="str">
        <f t="shared" si="3"/>
        <v/>
      </c>
      <c r="AB69" s="1720"/>
      <c r="AC69" s="1724" t="str">
        <f t="shared" si="4"/>
        <v/>
      </c>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8" customHeight="1" x14ac:dyDescent="0.2">
      <c r="A70" s="227" t="str">
        <f>CONCATENATE('01_Carga'!$M$5,"_",$F70)</f>
        <v>FI__57</v>
      </c>
      <c r="B70" s="1405"/>
      <c r="C70" s="1460" t="str">
        <f>'19_P2_Lista'!AA74</f>
        <v/>
      </c>
      <c r="D70" s="1727"/>
      <c r="E70" s="1405"/>
      <c r="F70" s="1202">
        <v>57</v>
      </c>
      <c r="G70" s="134" t="str">
        <f>IF(ISERROR(VLOOKUP($A70,Aspirantes!$A:$H,Aspirantes!$E$1,FALSE)),"",VLOOKUP($A70,Aspirantes!$A:$H,Aspirantes!$E$1,FALSE))</f>
        <v/>
      </c>
      <c r="H70" s="672" t="str">
        <f>IF(ISERROR(VLOOKUP($A70,Aspirantes!$A:$H,Aspirantes!$F$1,FALSE)),"",VLOOKUP($A70,Aspirantes!$A:$H,Aspirantes!$F$1,FALSE))</f>
        <v/>
      </c>
      <c r="I70" s="673" t="str">
        <f>IF(ISERROR(VLOOKUP($A70,Aspirantes!$A:$H,Aspirantes!$G$1,FALSE)),"",VLOOKUP($A70,Aspirantes!$A:$H,Aspirantes!$G$1,FALSE))</f>
        <v/>
      </c>
      <c r="J70" s="674" t="str">
        <f>IF(ISERROR(VLOOKUP($A70,Aspirantes!$A:$H,Aspirantes!$H$1,FALSE)),"",VLOOKUP($A70,Aspirantes!$A:$H,Aspirantes!$H$1,FALSE))</f>
        <v/>
      </c>
      <c r="K70" s="153"/>
      <c r="L70" s="81" t="str">
        <f>'12_P1_Lista'!R74</f>
        <v/>
      </c>
      <c r="M70" s="81" t="str">
        <f>'19_P2_Lista'!S74</f>
        <v/>
      </c>
      <c r="N70" s="309"/>
      <c r="O70" s="890" t="str">
        <f>'19_P2_Lista'!AA74</f>
        <v/>
      </c>
      <c r="P70" s="891" t="str">
        <f>'19_P2_Lista'!AB74</f>
        <v/>
      </c>
      <c r="Q70" s="309"/>
      <c r="R70" s="1146" t="str">
        <f t="shared" si="0"/>
        <v/>
      </c>
      <c r="T70" s="1442"/>
      <c r="U70" s="1722" t="str">
        <f t="shared" si="1"/>
        <v/>
      </c>
      <c r="V70" s="1719"/>
      <c r="W70" s="1722"/>
      <c r="X70" s="1719"/>
      <c r="Y70" s="1722" t="str">
        <f t="shared" si="2"/>
        <v/>
      </c>
      <c r="Z70" s="1720"/>
      <c r="AA70" s="1722" t="str">
        <f t="shared" si="3"/>
        <v/>
      </c>
      <c r="AB70" s="1720"/>
      <c r="AC70" s="1724" t="str">
        <f t="shared" si="4"/>
        <v/>
      </c>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8" customHeight="1" x14ac:dyDescent="0.2">
      <c r="A71" s="227" t="str">
        <f>CONCATENATE('01_Carga'!$M$5,"_",$F71)</f>
        <v>FI__58</v>
      </c>
      <c r="B71" s="1405"/>
      <c r="C71" s="1460" t="str">
        <f>'19_P2_Lista'!AA75</f>
        <v/>
      </c>
      <c r="D71" s="1727"/>
      <c r="E71" s="1405"/>
      <c r="F71" s="1202">
        <v>58</v>
      </c>
      <c r="G71" s="134" t="str">
        <f>IF(ISERROR(VLOOKUP($A71,Aspirantes!$A:$H,Aspirantes!$E$1,FALSE)),"",VLOOKUP($A71,Aspirantes!$A:$H,Aspirantes!$E$1,FALSE))</f>
        <v/>
      </c>
      <c r="H71" s="672" t="str">
        <f>IF(ISERROR(VLOOKUP($A71,Aspirantes!$A:$H,Aspirantes!$F$1,FALSE)),"",VLOOKUP($A71,Aspirantes!$A:$H,Aspirantes!$F$1,FALSE))</f>
        <v/>
      </c>
      <c r="I71" s="673" t="str">
        <f>IF(ISERROR(VLOOKUP($A71,Aspirantes!$A:$H,Aspirantes!$G$1,FALSE)),"",VLOOKUP($A71,Aspirantes!$A:$H,Aspirantes!$G$1,FALSE))</f>
        <v/>
      </c>
      <c r="J71" s="674" t="str">
        <f>IF(ISERROR(VLOOKUP($A71,Aspirantes!$A:$H,Aspirantes!$H$1,FALSE)),"",VLOOKUP($A71,Aspirantes!$A:$H,Aspirantes!$H$1,FALSE))</f>
        <v/>
      </c>
      <c r="K71" s="153"/>
      <c r="L71" s="81" t="str">
        <f>'12_P1_Lista'!R75</f>
        <v/>
      </c>
      <c r="M71" s="81" t="str">
        <f>'19_P2_Lista'!S75</f>
        <v/>
      </c>
      <c r="N71" s="309"/>
      <c r="O71" s="890" t="str">
        <f>'19_P2_Lista'!AA75</f>
        <v/>
      </c>
      <c r="P71" s="891" t="str">
        <f>'19_P2_Lista'!AB75</f>
        <v/>
      </c>
      <c r="Q71" s="309"/>
      <c r="R71" s="1146" t="str">
        <f t="shared" si="0"/>
        <v/>
      </c>
      <c r="T71" s="1442"/>
      <c r="U71" s="1722" t="str">
        <f t="shared" si="1"/>
        <v/>
      </c>
      <c r="V71" s="1719"/>
      <c r="W71" s="1722"/>
      <c r="X71" s="1719"/>
      <c r="Y71" s="1722" t="str">
        <f t="shared" si="2"/>
        <v/>
      </c>
      <c r="Z71" s="1720"/>
      <c r="AA71" s="1722" t="str">
        <f t="shared" si="3"/>
        <v/>
      </c>
      <c r="AB71" s="1720"/>
      <c r="AC71" s="1724" t="str">
        <f t="shared" si="4"/>
        <v/>
      </c>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8" customHeight="1" x14ac:dyDescent="0.2">
      <c r="A72" s="227" t="str">
        <f>CONCATENATE('01_Carga'!$M$5,"_",$F72)</f>
        <v>FI__59</v>
      </c>
      <c r="B72" s="1405"/>
      <c r="C72" s="1460" t="str">
        <f>'19_P2_Lista'!AA76</f>
        <v/>
      </c>
      <c r="D72" s="1727"/>
      <c r="E72" s="1405"/>
      <c r="F72" s="1202">
        <v>59</v>
      </c>
      <c r="G72" s="134" t="str">
        <f>IF(ISERROR(VLOOKUP($A72,Aspirantes!$A:$H,Aspirantes!$E$1,FALSE)),"",VLOOKUP($A72,Aspirantes!$A:$H,Aspirantes!$E$1,FALSE))</f>
        <v/>
      </c>
      <c r="H72" s="672" t="str">
        <f>IF(ISERROR(VLOOKUP($A72,Aspirantes!$A:$H,Aspirantes!$F$1,FALSE)),"",VLOOKUP($A72,Aspirantes!$A:$H,Aspirantes!$F$1,FALSE))</f>
        <v/>
      </c>
      <c r="I72" s="673" t="str">
        <f>IF(ISERROR(VLOOKUP($A72,Aspirantes!$A:$H,Aspirantes!$G$1,FALSE)),"",VLOOKUP($A72,Aspirantes!$A:$H,Aspirantes!$G$1,FALSE))</f>
        <v/>
      </c>
      <c r="J72" s="674" t="str">
        <f>IF(ISERROR(VLOOKUP($A72,Aspirantes!$A:$H,Aspirantes!$H$1,FALSE)),"",VLOOKUP($A72,Aspirantes!$A:$H,Aspirantes!$H$1,FALSE))</f>
        <v/>
      </c>
      <c r="K72" s="153"/>
      <c r="L72" s="81" t="str">
        <f>'12_P1_Lista'!R76</f>
        <v/>
      </c>
      <c r="M72" s="81" t="str">
        <f>'19_P2_Lista'!S76</f>
        <v/>
      </c>
      <c r="N72" s="309"/>
      <c r="O72" s="890" t="str">
        <f>'19_P2_Lista'!AA76</f>
        <v/>
      </c>
      <c r="P72" s="891" t="str">
        <f>'19_P2_Lista'!AB76</f>
        <v/>
      </c>
      <c r="Q72" s="309"/>
      <c r="R72" s="1146" t="str">
        <f t="shared" si="0"/>
        <v/>
      </c>
      <c r="T72" s="1442"/>
      <c r="U72" s="1722" t="str">
        <f t="shared" si="1"/>
        <v/>
      </c>
      <c r="V72" s="1719"/>
      <c r="W72" s="1722"/>
      <c r="X72" s="1719"/>
      <c r="Y72" s="1722" t="str">
        <f t="shared" si="2"/>
        <v/>
      </c>
      <c r="Z72" s="1720"/>
      <c r="AA72" s="1722" t="str">
        <f t="shared" si="3"/>
        <v/>
      </c>
      <c r="AB72" s="1720"/>
      <c r="AC72" s="1724" t="str">
        <f t="shared" si="4"/>
        <v/>
      </c>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8" customHeight="1" x14ac:dyDescent="0.2">
      <c r="A73" s="227" t="str">
        <f>CONCATENATE('01_Carga'!$M$5,"_",$F73)</f>
        <v>FI__60</v>
      </c>
      <c r="B73" s="1405"/>
      <c r="C73" s="1460" t="str">
        <f>'19_P2_Lista'!AA77</f>
        <v/>
      </c>
      <c r="D73" s="1727"/>
      <c r="E73" s="1405"/>
      <c r="F73" s="1202">
        <v>60</v>
      </c>
      <c r="G73" s="134" t="str">
        <f>IF(ISERROR(VLOOKUP($A73,Aspirantes!$A:$H,Aspirantes!$E$1,FALSE)),"",VLOOKUP($A73,Aspirantes!$A:$H,Aspirantes!$E$1,FALSE))</f>
        <v/>
      </c>
      <c r="H73" s="672" t="str">
        <f>IF(ISERROR(VLOOKUP($A73,Aspirantes!$A:$H,Aspirantes!$F$1,FALSE)),"",VLOOKUP($A73,Aspirantes!$A:$H,Aspirantes!$F$1,FALSE))</f>
        <v/>
      </c>
      <c r="I73" s="673" t="str">
        <f>IF(ISERROR(VLOOKUP($A73,Aspirantes!$A:$H,Aspirantes!$G$1,FALSE)),"",VLOOKUP($A73,Aspirantes!$A:$H,Aspirantes!$G$1,FALSE))</f>
        <v/>
      </c>
      <c r="J73" s="674" t="str">
        <f>IF(ISERROR(VLOOKUP($A73,Aspirantes!$A:$H,Aspirantes!$H$1,FALSE)),"",VLOOKUP($A73,Aspirantes!$A:$H,Aspirantes!$H$1,FALSE))</f>
        <v/>
      </c>
      <c r="K73" s="153"/>
      <c r="L73" s="81" t="str">
        <f>'12_P1_Lista'!R77</f>
        <v/>
      </c>
      <c r="M73" s="81" t="str">
        <f>'19_P2_Lista'!S77</f>
        <v/>
      </c>
      <c r="N73" s="309"/>
      <c r="O73" s="890" t="str">
        <f>'19_P2_Lista'!AA77</f>
        <v/>
      </c>
      <c r="P73" s="891" t="str">
        <f>'19_P2_Lista'!AB77</f>
        <v/>
      </c>
      <c r="Q73" s="309"/>
      <c r="R73" s="1146" t="str">
        <f t="shared" si="0"/>
        <v/>
      </c>
      <c r="T73" s="1442"/>
      <c r="U73" s="1722" t="str">
        <f t="shared" si="1"/>
        <v/>
      </c>
      <c r="V73" s="1719"/>
      <c r="W73" s="1722"/>
      <c r="X73" s="1719"/>
      <c r="Y73" s="1722" t="str">
        <f t="shared" si="2"/>
        <v/>
      </c>
      <c r="Z73" s="1720"/>
      <c r="AA73" s="1722" t="str">
        <f t="shared" si="3"/>
        <v/>
      </c>
      <c r="AB73" s="1720"/>
      <c r="AC73" s="1724" t="str">
        <f t="shared" si="4"/>
        <v/>
      </c>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8" customHeight="1" x14ac:dyDescent="0.2">
      <c r="A74" s="227" t="str">
        <f>CONCATENATE('01_Carga'!$M$5,"_",$F74)</f>
        <v>FI__61</v>
      </c>
      <c r="B74" s="1405"/>
      <c r="C74" s="1460" t="str">
        <f>'19_P2_Lista'!AA78</f>
        <v/>
      </c>
      <c r="D74" s="1727"/>
      <c r="E74" s="1405"/>
      <c r="F74" s="1202">
        <v>61</v>
      </c>
      <c r="G74" s="134" t="str">
        <f>IF(ISERROR(VLOOKUP($A74,Aspirantes!$A:$H,Aspirantes!$E$1,FALSE)),"",VLOOKUP($A74,Aspirantes!$A:$H,Aspirantes!$E$1,FALSE))</f>
        <v/>
      </c>
      <c r="H74" s="672" t="str">
        <f>IF(ISERROR(VLOOKUP($A74,Aspirantes!$A:$H,Aspirantes!$F$1,FALSE)),"",VLOOKUP($A74,Aspirantes!$A:$H,Aspirantes!$F$1,FALSE))</f>
        <v/>
      </c>
      <c r="I74" s="673" t="str">
        <f>IF(ISERROR(VLOOKUP($A74,Aspirantes!$A:$H,Aspirantes!$G$1,FALSE)),"",VLOOKUP($A74,Aspirantes!$A:$H,Aspirantes!$G$1,FALSE))</f>
        <v/>
      </c>
      <c r="J74" s="674" t="str">
        <f>IF(ISERROR(VLOOKUP($A74,Aspirantes!$A:$H,Aspirantes!$H$1,FALSE)),"",VLOOKUP($A74,Aspirantes!$A:$H,Aspirantes!$H$1,FALSE))</f>
        <v/>
      </c>
      <c r="K74" s="153"/>
      <c r="L74" s="81" t="str">
        <f>'12_P1_Lista'!R78</f>
        <v/>
      </c>
      <c r="M74" s="81" t="str">
        <f>'19_P2_Lista'!S78</f>
        <v/>
      </c>
      <c r="N74" s="309"/>
      <c r="O74" s="890" t="str">
        <f>'19_P2_Lista'!AA78</f>
        <v/>
      </c>
      <c r="P74" s="891" t="str">
        <f>'19_P2_Lista'!AB78</f>
        <v/>
      </c>
      <c r="Q74" s="309"/>
      <c r="R74" s="1146" t="str">
        <f t="shared" si="0"/>
        <v/>
      </c>
      <c r="T74" s="1442"/>
      <c r="U74" s="1722" t="str">
        <f t="shared" si="1"/>
        <v/>
      </c>
      <c r="V74" s="1719"/>
      <c r="W74" s="1722"/>
      <c r="X74" s="1719"/>
      <c r="Y74" s="1722" t="str">
        <f t="shared" si="2"/>
        <v/>
      </c>
      <c r="Z74" s="1720"/>
      <c r="AA74" s="1722" t="str">
        <f t="shared" si="3"/>
        <v/>
      </c>
      <c r="AB74" s="1720"/>
      <c r="AC74" s="1724" t="str">
        <f t="shared" si="4"/>
        <v/>
      </c>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8" customHeight="1" x14ac:dyDescent="0.2">
      <c r="A75" s="227" t="str">
        <f>CONCATENATE('01_Carga'!$M$5,"_",$F75)</f>
        <v>FI__62</v>
      </c>
      <c r="B75" s="1405"/>
      <c r="C75" s="1460" t="str">
        <f>'19_P2_Lista'!AA79</f>
        <v/>
      </c>
      <c r="D75" s="1727"/>
      <c r="E75" s="1405"/>
      <c r="F75" s="1202">
        <v>62</v>
      </c>
      <c r="G75" s="134" t="str">
        <f>IF(ISERROR(VLOOKUP($A75,Aspirantes!$A:$H,Aspirantes!$E$1,FALSE)),"",VLOOKUP($A75,Aspirantes!$A:$H,Aspirantes!$E$1,FALSE))</f>
        <v/>
      </c>
      <c r="H75" s="672" t="str">
        <f>IF(ISERROR(VLOOKUP($A75,Aspirantes!$A:$H,Aspirantes!$F$1,FALSE)),"",VLOOKUP($A75,Aspirantes!$A:$H,Aspirantes!$F$1,FALSE))</f>
        <v/>
      </c>
      <c r="I75" s="673" t="str">
        <f>IF(ISERROR(VLOOKUP($A75,Aspirantes!$A:$H,Aspirantes!$G$1,FALSE)),"",VLOOKUP($A75,Aspirantes!$A:$H,Aspirantes!$G$1,FALSE))</f>
        <v/>
      </c>
      <c r="J75" s="674" t="str">
        <f>IF(ISERROR(VLOOKUP($A75,Aspirantes!$A:$H,Aspirantes!$H$1,FALSE)),"",VLOOKUP($A75,Aspirantes!$A:$H,Aspirantes!$H$1,FALSE))</f>
        <v/>
      </c>
      <c r="K75" s="153"/>
      <c r="L75" s="81" t="str">
        <f>'12_P1_Lista'!R79</f>
        <v/>
      </c>
      <c r="M75" s="81" t="str">
        <f>'19_P2_Lista'!S79</f>
        <v/>
      </c>
      <c r="N75" s="309"/>
      <c r="O75" s="890" t="str">
        <f>'19_P2_Lista'!AA79</f>
        <v/>
      </c>
      <c r="P75" s="891" t="str">
        <f>'19_P2_Lista'!AB79</f>
        <v/>
      </c>
      <c r="Q75" s="309"/>
      <c r="R75" s="1146" t="str">
        <f t="shared" si="0"/>
        <v/>
      </c>
      <c r="T75" s="1442"/>
      <c r="U75" s="1722" t="str">
        <f t="shared" si="1"/>
        <v/>
      </c>
      <c r="V75" s="1719"/>
      <c r="W75" s="1722"/>
      <c r="X75" s="1719"/>
      <c r="Y75" s="1722" t="str">
        <f t="shared" si="2"/>
        <v/>
      </c>
      <c r="Z75" s="1720"/>
      <c r="AA75" s="1722" t="str">
        <f t="shared" si="3"/>
        <v/>
      </c>
      <c r="AB75" s="1720"/>
      <c r="AC75" s="1724" t="str">
        <f t="shared" si="4"/>
        <v/>
      </c>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8" customHeight="1" x14ac:dyDescent="0.2">
      <c r="A76" s="227" t="str">
        <f>CONCATENATE('01_Carga'!$M$5,"_",$F76)</f>
        <v>FI__63</v>
      </c>
      <c r="B76" s="1405"/>
      <c r="C76" s="1460" t="str">
        <f>'19_P2_Lista'!AA80</f>
        <v/>
      </c>
      <c r="D76" s="1727"/>
      <c r="E76" s="1405"/>
      <c r="F76" s="1202">
        <v>63</v>
      </c>
      <c r="G76" s="134" t="str">
        <f>IF(ISERROR(VLOOKUP($A76,Aspirantes!$A:$H,Aspirantes!$E$1,FALSE)),"",VLOOKUP($A76,Aspirantes!$A:$H,Aspirantes!$E$1,FALSE))</f>
        <v/>
      </c>
      <c r="H76" s="672" t="str">
        <f>IF(ISERROR(VLOOKUP($A76,Aspirantes!$A:$H,Aspirantes!$F$1,FALSE)),"",VLOOKUP($A76,Aspirantes!$A:$H,Aspirantes!$F$1,FALSE))</f>
        <v/>
      </c>
      <c r="I76" s="673" t="str">
        <f>IF(ISERROR(VLOOKUP($A76,Aspirantes!$A:$H,Aspirantes!$G$1,FALSE)),"",VLOOKUP($A76,Aspirantes!$A:$H,Aspirantes!$G$1,FALSE))</f>
        <v/>
      </c>
      <c r="J76" s="674" t="str">
        <f>IF(ISERROR(VLOOKUP($A76,Aspirantes!$A:$H,Aspirantes!$H$1,FALSE)),"",VLOOKUP($A76,Aspirantes!$A:$H,Aspirantes!$H$1,FALSE))</f>
        <v/>
      </c>
      <c r="K76" s="153"/>
      <c r="L76" s="81" t="str">
        <f>'12_P1_Lista'!R80</f>
        <v/>
      </c>
      <c r="M76" s="81" t="str">
        <f>'19_P2_Lista'!S80</f>
        <v/>
      </c>
      <c r="N76" s="309"/>
      <c r="O76" s="890" t="str">
        <f>'19_P2_Lista'!AA80</f>
        <v/>
      </c>
      <c r="P76" s="891" t="str">
        <f>'19_P2_Lista'!AB80</f>
        <v/>
      </c>
      <c r="Q76" s="309"/>
      <c r="R76" s="1146" t="str">
        <f t="shared" si="0"/>
        <v/>
      </c>
      <c r="T76" s="1442"/>
      <c r="U76" s="1722" t="str">
        <f t="shared" si="1"/>
        <v/>
      </c>
      <c r="V76" s="1719"/>
      <c r="W76" s="1722"/>
      <c r="X76" s="1719"/>
      <c r="Y76" s="1722" t="str">
        <f t="shared" si="2"/>
        <v/>
      </c>
      <c r="Z76" s="1720"/>
      <c r="AA76" s="1722" t="str">
        <f t="shared" si="3"/>
        <v/>
      </c>
      <c r="AB76" s="1720"/>
      <c r="AC76" s="1724" t="str">
        <f t="shared" si="4"/>
        <v/>
      </c>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8" customHeight="1" x14ac:dyDescent="0.2">
      <c r="A77" s="227" t="str">
        <f>CONCATENATE('01_Carga'!$M$5,"_",$F77)</f>
        <v>FI__64</v>
      </c>
      <c r="B77" s="1405"/>
      <c r="C77" s="1460" t="str">
        <f>'19_P2_Lista'!AA81</f>
        <v/>
      </c>
      <c r="D77" s="1727"/>
      <c r="E77" s="1405"/>
      <c r="F77" s="1202">
        <v>64</v>
      </c>
      <c r="G77" s="134" t="str">
        <f>IF(ISERROR(VLOOKUP($A77,Aspirantes!$A:$H,Aspirantes!$E$1,FALSE)),"",VLOOKUP($A77,Aspirantes!$A:$H,Aspirantes!$E$1,FALSE))</f>
        <v/>
      </c>
      <c r="H77" s="672" t="str">
        <f>IF(ISERROR(VLOOKUP($A77,Aspirantes!$A:$H,Aspirantes!$F$1,FALSE)),"",VLOOKUP($A77,Aspirantes!$A:$H,Aspirantes!$F$1,FALSE))</f>
        <v/>
      </c>
      <c r="I77" s="673" t="str">
        <f>IF(ISERROR(VLOOKUP($A77,Aspirantes!$A:$H,Aspirantes!$G$1,FALSE)),"",VLOOKUP($A77,Aspirantes!$A:$H,Aspirantes!$G$1,FALSE))</f>
        <v/>
      </c>
      <c r="J77" s="674" t="str">
        <f>IF(ISERROR(VLOOKUP($A77,Aspirantes!$A:$H,Aspirantes!$H$1,FALSE)),"",VLOOKUP($A77,Aspirantes!$A:$H,Aspirantes!$H$1,FALSE))</f>
        <v/>
      </c>
      <c r="K77" s="153"/>
      <c r="L77" s="81" t="str">
        <f>'12_P1_Lista'!R81</f>
        <v/>
      </c>
      <c r="M77" s="81" t="str">
        <f>'19_P2_Lista'!S81</f>
        <v/>
      </c>
      <c r="N77" s="309"/>
      <c r="O77" s="890" t="str">
        <f>'19_P2_Lista'!AA81</f>
        <v/>
      </c>
      <c r="P77" s="891" t="str">
        <f>'19_P2_Lista'!AB81</f>
        <v/>
      </c>
      <c r="Q77" s="309"/>
      <c r="R77" s="1146" t="str">
        <f t="shared" si="0"/>
        <v/>
      </c>
      <c r="T77" s="1442"/>
      <c r="U77" s="1722" t="str">
        <f t="shared" si="1"/>
        <v/>
      </c>
      <c r="V77" s="1719"/>
      <c r="W77" s="1722"/>
      <c r="X77" s="1719"/>
      <c r="Y77" s="1722" t="str">
        <f t="shared" si="2"/>
        <v/>
      </c>
      <c r="Z77" s="1720"/>
      <c r="AA77" s="1722" t="str">
        <f t="shared" si="3"/>
        <v/>
      </c>
      <c r="AB77" s="1720"/>
      <c r="AC77" s="1724" t="str">
        <f t="shared" si="4"/>
        <v/>
      </c>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8" customHeight="1" x14ac:dyDescent="0.2">
      <c r="A78" s="227" t="str">
        <f>CONCATENATE('01_Carga'!$M$5,"_",$F78)</f>
        <v>FI__65</v>
      </c>
      <c r="B78" s="1405"/>
      <c r="C78" s="1460" t="str">
        <f>'19_P2_Lista'!AA82</f>
        <v/>
      </c>
      <c r="D78" s="1727"/>
      <c r="E78" s="1405"/>
      <c r="F78" s="1202">
        <v>65</v>
      </c>
      <c r="G78" s="134" t="str">
        <f>IF(ISERROR(VLOOKUP($A78,Aspirantes!$A:$H,Aspirantes!$E$1,FALSE)),"",VLOOKUP($A78,Aspirantes!$A:$H,Aspirantes!$E$1,FALSE))</f>
        <v/>
      </c>
      <c r="H78" s="672" t="str">
        <f>IF(ISERROR(VLOOKUP($A78,Aspirantes!$A:$H,Aspirantes!$F$1,FALSE)),"",VLOOKUP($A78,Aspirantes!$A:$H,Aspirantes!$F$1,FALSE))</f>
        <v/>
      </c>
      <c r="I78" s="673" t="str">
        <f>IF(ISERROR(VLOOKUP($A78,Aspirantes!$A:$H,Aspirantes!$G$1,FALSE)),"",VLOOKUP($A78,Aspirantes!$A:$H,Aspirantes!$G$1,FALSE))</f>
        <v/>
      </c>
      <c r="J78" s="674" t="str">
        <f>IF(ISERROR(VLOOKUP($A78,Aspirantes!$A:$H,Aspirantes!$H$1,FALSE)),"",VLOOKUP($A78,Aspirantes!$A:$H,Aspirantes!$H$1,FALSE))</f>
        <v/>
      </c>
      <c r="K78" s="153"/>
      <c r="L78" s="81" t="str">
        <f>'12_P1_Lista'!R82</f>
        <v/>
      </c>
      <c r="M78" s="81" t="str">
        <f>'19_P2_Lista'!S82</f>
        <v/>
      </c>
      <c r="N78" s="309"/>
      <c r="O78" s="890" t="str">
        <f>'19_P2_Lista'!AA82</f>
        <v/>
      </c>
      <c r="P78" s="891" t="str">
        <f>'19_P2_Lista'!AB82</f>
        <v/>
      </c>
      <c r="Q78" s="309"/>
      <c r="R78" s="1146" t="str">
        <f t="shared" si="0"/>
        <v/>
      </c>
      <c r="T78" s="1442"/>
      <c r="U78" s="1722" t="str">
        <f t="shared" si="1"/>
        <v/>
      </c>
      <c r="V78" s="1719"/>
      <c r="W78" s="1722"/>
      <c r="X78" s="1719"/>
      <c r="Y78" s="1722" t="str">
        <f t="shared" si="2"/>
        <v/>
      </c>
      <c r="Z78" s="1720"/>
      <c r="AA78" s="1722" t="str">
        <f t="shared" si="3"/>
        <v/>
      </c>
      <c r="AB78" s="1720"/>
      <c r="AC78" s="1724" t="str">
        <f t="shared" si="4"/>
        <v/>
      </c>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8" customHeight="1" x14ac:dyDescent="0.2">
      <c r="A79" s="227" t="str">
        <f>CONCATENATE('01_Carga'!$M$5,"_",$F79)</f>
        <v>FI__66</v>
      </c>
      <c r="B79" s="1405"/>
      <c r="C79" s="1460" t="str">
        <f>'19_P2_Lista'!AA83</f>
        <v/>
      </c>
      <c r="D79" s="1727"/>
      <c r="E79" s="1405"/>
      <c r="F79" s="1202">
        <v>66</v>
      </c>
      <c r="G79" s="134" t="str">
        <f>IF(ISERROR(VLOOKUP($A79,Aspirantes!$A:$H,Aspirantes!$E$1,FALSE)),"",VLOOKUP($A79,Aspirantes!$A:$H,Aspirantes!$E$1,FALSE))</f>
        <v/>
      </c>
      <c r="H79" s="672" t="str">
        <f>IF(ISERROR(VLOOKUP($A79,Aspirantes!$A:$H,Aspirantes!$F$1,FALSE)),"",VLOOKUP($A79,Aspirantes!$A:$H,Aspirantes!$F$1,FALSE))</f>
        <v/>
      </c>
      <c r="I79" s="673" t="str">
        <f>IF(ISERROR(VLOOKUP($A79,Aspirantes!$A:$H,Aspirantes!$G$1,FALSE)),"",VLOOKUP($A79,Aspirantes!$A:$H,Aspirantes!$G$1,FALSE))</f>
        <v/>
      </c>
      <c r="J79" s="674" t="str">
        <f>IF(ISERROR(VLOOKUP($A79,Aspirantes!$A:$H,Aspirantes!$H$1,FALSE)),"",VLOOKUP($A79,Aspirantes!$A:$H,Aspirantes!$H$1,FALSE))</f>
        <v/>
      </c>
      <c r="K79" s="153"/>
      <c r="L79" s="81" t="str">
        <f>'12_P1_Lista'!R83</f>
        <v/>
      </c>
      <c r="M79" s="81" t="str">
        <f>'19_P2_Lista'!S83</f>
        <v/>
      </c>
      <c r="N79" s="309"/>
      <c r="O79" s="890" t="str">
        <f>'19_P2_Lista'!AA83</f>
        <v/>
      </c>
      <c r="P79" s="891" t="str">
        <f>'19_P2_Lista'!AB83</f>
        <v/>
      </c>
      <c r="Q79" s="309"/>
      <c r="R79" s="1146" t="str">
        <f t="shared" ref="R79:R142" si="5">IF(AND(L79&lt;&gt;"",M79&lt;&gt;""),IF(O79="SÍ",ROUND(AVERAGE(L79:M79),4),""),"")</f>
        <v/>
      </c>
      <c r="T79" s="1442"/>
      <c r="U79" s="1722" t="str">
        <f t="shared" ref="U79:U142" si="6">R79</f>
        <v/>
      </c>
      <c r="V79" s="1719"/>
      <c r="W79" s="1722"/>
      <c r="X79" s="1719"/>
      <c r="Y79" s="1722" t="str">
        <f t="shared" si="2"/>
        <v/>
      </c>
      <c r="Z79" s="1720"/>
      <c r="AA79" s="1722" t="str">
        <f t="shared" si="3"/>
        <v/>
      </c>
      <c r="AB79" s="1720"/>
      <c r="AC79" s="1724" t="str">
        <f t="shared" si="4"/>
        <v/>
      </c>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8" customHeight="1" x14ac:dyDescent="0.2">
      <c r="A80" s="227" t="str">
        <f>CONCATENATE('01_Carga'!$M$5,"_",$F80)</f>
        <v>FI__67</v>
      </c>
      <c r="B80" s="1405"/>
      <c r="C80" s="1460" t="str">
        <f>'19_P2_Lista'!AA84</f>
        <v/>
      </c>
      <c r="D80" s="1727"/>
      <c r="E80" s="1405"/>
      <c r="F80" s="1202">
        <v>67</v>
      </c>
      <c r="G80" s="134" t="str">
        <f>IF(ISERROR(VLOOKUP($A80,Aspirantes!$A:$H,Aspirantes!$E$1,FALSE)),"",VLOOKUP($A80,Aspirantes!$A:$H,Aspirantes!$E$1,FALSE))</f>
        <v/>
      </c>
      <c r="H80" s="672" t="str">
        <f>IF(ISERROR(VLOOKUP($A80,Aspirantes!$A:$H,Aspirantes!$F$1,FALSE)),"",VLOOKUP($A80,Aspirantes!$A:$H,Aspirantes!$F$1,FALSE))</f>
        <v/>
      </c>
      <c r="I80" s="673" t="str">
        <f>IF(ISERROR(VLOOKUP($A80,Aspirantes!$A:$H,Aspirantes!$G$1,FALSE)),"",VLOOKUP($A80,Aspirantes!$A:$H,Aspirantes!$G$1,FALSE))</f>
        <v/>
      </c>
      <c r="J80" s="674" t="str">
        <f>IF(ISERROR(VLOOKUP($A80,Aspirantes!$A:$H,Aspirantes!$H$1,FALSE)),"",VLOOKUP($A80,Aspirantes!$A:$H,Aspirantes!$H$1,FALSE))</f>
        <v/>
      </c>
      <c r="K80" s="153"/>
      <c r="L80" s="81" t="str">
        <f>'12_P1_Lista'!R84</f>
        <v/>
      </c>
      <c r="M80" s="81" t="str">
        <f>'19_P2_Lista'!S84</f>
        <v/>
      </c>
      <c r="N80" s="309"/>
      <c r="O80" s="890" t="str">
        <f>'19_P2_Lista'!AA84</f>
        <v/>
      </c>
      <c r="P80" s="891" t="str">
        <f>'19_P2_Lista'!AB84</f>
        <v/>
      </c>
      <c r="Q80" s="309"/>
      <c r="R80" s="1146" t="str">
        <f t="shared" si="5"/>
        <v/>
      </c>
      <c r="T80" s="1442"/>
      <c r="U80" s="1722" t="str">
        <f t="shared" si="6"/>
        <v/>
      </c>
      <c r="V80" s="1719"/>
      <c r="W80" s="1722"/>
      <c r="X80" s="1719"/>
      <c r="Y80" s="1722" t="str">
        <f t="shared" ref="Y80:Y143" si="7">IF(U80&lt;&gt;"",U80*$Y$10,"")</f>
        <v/>
      </c>
      <c r="Z80" s="1720"/>
      <c r="AA80" s="1722" t="str">
        <f t="shared" ref="AA80:AA143" si="8">IF(W80&lt;&gt;"",W80*$AA$10,"")</f>
        <v/>
      </c>
      <c r="AB80" s="1720"/>
      <c r="AC80" s="1724" t="str">
        <f t="shared" ref="AC80:AC143" si="9">IF(Y80&lt;&gt;"",IF(W80&lt;&gt;"",Y80+AA80,Y80),"")</f>
        <v/>
      </c>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8" customHeight="1" x14ac:dyDescent="0.2">
      <c r="A81" s="227" t="str">
        <f>CONCATENATE('01_Carga'!$M$5,"_",$F81)</f>
        <v>FI__68</v>
      </c>
      <c r="B81" s="1405"/>
      <c r="C81" s="1460" t="str">
        <f>'19_P2_Lista'!AA85</f>
        <v/>
      </c>
      <c r="D81" s="1727"/>
      <c r="E81" s="1405"/>
      <c r="F81" s="1202">
        <v>68</v>
      </c>
      <c r="G81" s="134" t="str">
        <f>IF(ISERROR(VLOOKUP($A81,Aspirantes!$A:$H,Aspirantes!$E$1,FALSE)),"",VLOOKUP($A81,Aspirantes!$A:$H,Aspirantes!$E$1,FALSE))</f>
        <v/>
      </c>
      <c r="H81" s="672" t="str">
        <f>IF(ISERROR(VLOOKUP($A81,Aspirantes!$A:$H,Aspirantes!$F$1,FALSE)),"",VLOOKUP($A81,Aspirantes!$A:$H,Aspirantes!$F$1,FALSE))</f>
        <v/>
      </c>
      <c r="I81" s="673" t="str">
        <f>IF(ISERROR(VLOOKUP($A81,Aspirantes!$A:$H,Aspirantes!$G$1,FALSE)),"",VLOOKUP($A81,Aspirantes!$A:$H,Aspirantes!$G$1,FALSE))</f>
        <v/>
      </c>
      <c r="J81" s="674" t="str">
        <f>IF(ISERROR(VLOOKUP($A81,Aspirantes!$A:$H,Aspirantes!$H$1,FALSE)),"",VLOOKUP($A81,Aspirantes!$A:$H,Aspirantes!$H$1,FALSE))</f>
        <v/>
      </c>
      <c r="K81" s="153"/>
      <c r="L81" s="81" t="str">
        <f>'12_P1_Lista'!R85</f>
        <v/>
      </c>
      <c r="M81" s="81" t="str">
        <f>'19_P2_Lista'!S85</f>
        <v/>
      </c>
      <c r="N81" s="309"/>
      <c r="O81" s="890" t="str">
        <f>'19_P2_Lista'!AA85</f>
        <v/>
      </c>
      <c r="P81" s="891" t="str">
        <f>'19_P2_Lista'!AB85</f>
        <v/>
      </c>
      <c r="Q81" s="309"/>
      <c r="R81" s="1146" t="str">
        <f t="shared" si="5"/>
        <v/>
      </c>
      <c r="T81" s="1442"/>
      <c r="U81" s="1722" t="str">
        <f t="shared" si="6"/>
        <v/>
      </c>
      <c r="V81" s="1719"/>
      <c r="W81" s="1722"/>
      <c r="X81" s="1719"/>
      <c r="Y81" s="1722" t="str">
        <f t="shared" si="7"/>
        <v/>
      </c>
      <c r="Z81" s="1720"/>
      <c r="AA81" s="1722" t="str">
        <f t="shared" si="8"/>
        <v/>
      </c>
      <c r="AB81" s="1720"/>
      <c r="AC81" s="1724" t="str">
        <f t="shared" si="9"/>
        <v/>
      </c>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8" customHeight="1" x14ac:dyDescent="0.2">
      <c r="A82" s="227" t="str">
        <f>CONCATENATE('01_Carga'!$M$5,"_",$F82)</f>
        <v>FI__69</v>
      </c>
      <c r="B82" s="1405"/>
      <c r="C82" s="1460" t="str">
        <f>'19_P2_Lista'!AA86</f>
        <v/>
      </c>
      <c r="D82" s="1727"/>
      <c r="E82" s="1405"/>
      <c r="F82" s="1202">
        <v>69</v>
      </c>
      <c r="G82" s="134" t="str">
        <f>IF(ISERROR(VLOOKUP($A82,Aspirantes!$A:$H,Aspirantes!$E$1,FALSE)),"",VLOOKUP($A82,Aspirantes!$A:$H,Aspirantes!$E$1,FALSE))</f>
        <v/>
      </c>
      <c r="H82" s="672" t="str">
        <f>IF(ISERROR(VLOOKUP($A82,Aspirantes!$A:$H,Aspirantes!$F$1,FALSE)),"",VLOOKUP($A82,Aspirantes!$A:$H,Aspirantes!$F$1,FALSE))</f>
        <v/>
      </c>
      <c r="I82" s="673" t="str">
        <f>IF(ISERROR(VLOOKUP($A82,Aspirantes!$A:$H,Aspirantes!$G$1,FALSE)),"",VLOOKUP($A82,Aspirantes!$A:$H,Aspirantes!$G$1,FALSE))</f>
        <v/>
      </c>
      <c r="J82" s="674" t="str">
        <f>IF(ISERROR(VLOOKUP($A82,Aspirantes!$A:$H,Aspirantes!$H$1,FALSE)),"",VLOOKUP($A82,Aspirantes!$A:$H,Aspirantes!$H$1,FALSE))</f>
        <v/>
      </c>
      <c r="K82" s="153"/>
      <c r="L82" s="81" t="str">
        <f>'12_P1_Lista'!R86</f>
        <v/>
      </c>
      <c r="M82" s="81" t="str">
        <f>'19_P2_Lista'!S86</f>
        <v/>
      </c>
      <c r="N82" s="309"/>
      <c r="O82" s="890" t="str">
        <f>'19_P2_Lista'!AA86</f>
        <v/>
      </c>
      <c r="P82" s="891" t="str">
        <f>'19_P2_Lista'!AB86</f>
        <v/>
      </c>
      <c r="Q82" s="309"/>
      <c r="R82" s="1146" t="str">
        <f t="shared" si="5"/>
        <v/>
      </c>
      <c r="T82" s="1442"/>
      <c r="U82" s="1722" t="str">
        <f t="shared" si="6"/>
        <v/>
      </c>
      <c r="V82" s="1719"/>
      <c r="W82" s="1722"/>
      <c r="X82" s="1719"/>
      <c r="Y82" s="1722" t="str">
        <f t="shared" si="7"/>
        <v/>
      </c>
      <c r="Z82" s="1720"/>
      <c r="AA82" s="1722" t="str">
        <f t="shared" si="8"/>
        <v/>
      </c>
      <c r="AB82" s="1720"/>
      <c r="AC82" s="1724" t="str">
        <f t="shared" si="9"/>
        <v/>
      </c>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8" customHeight="1" x14ac:dyDescent="0.2">
      <c r="A83" s="227" t="str">
        <f>CONCATENATE('01_Carga'!$M$5,"_",$F83)</f>
        <v>FI__70</v>
      </c>
      <c r="B83" s="1405"/>
      <c r="C83" s="1460" t="str">
        <f>'19_P2_Lista'!AA87</f>
        <v/>
      </c>
      <c r="D83" s="1727"/>
      <c r="E83" s="1405"/>
      <c r="F83" s="1202">
        <v>70</v>
      </c>
      <c r="G83" s="134" t="str">
        <f>IF(ISERROR(VLOOKUP($A83,Aspirantes!$A:$H,Aspirantes!$E$1,FALSE)),"",VLOOKUP($A83,Aspirantes!$A:$H,Aspirantes!$E$1,FALSE))</f>
        <v/>
      </c>
      <c r="H83" s="672" t="str">
        <f>IF(ISERROR(VLOOKUP($A83,Aspirantes!$A:$H,Aspirantes!$F$1,FALSE)),"",VLOOKUP($A83,Aspirantes!$A:$H,Aspirantes!$F$1,FALSE))</f>
        <v/>
      </c>
      <c r="I83" s="673" t="str">
        <f>IF(ISERROR(VLOOKUP($A83,Aspirantes!$A:$H,Aspirantes!$G$1,FALSE)),"",VLOOKUP($A83,Aspirantes!$A:$H,Aspirantes!$G$1,FALSE))</f>
        <v/>
      </c>
      <c r="J83" s="674" t="str">
        <f>IF(ISERROR(VLOOKUP($A83,Aspirantes!$A:$H,Aspirantes!$H$1,FALSE)),"",VLOOKUP($A83,Aspirantes!$A:$H,Aspirantes!$H$1,FALSE))</f>
        <v/>
      </c>
      <c r="K83" s="153"/>
      <c r="L83" s="81" t="str">
        <f>'12_P1_Lista'!R87</f>
        <v/>
      </c>
      <c r="M83" s="81" t="str">
        <f>'19_P2_Lista'!S87</f>
        <v/>
      </c>
      <c r="N83" s="309"/>
      <c r="O83" s="890" t="str">
        <f>'19_P2_Lista'!AA87</f>
        <v/>
      </c>
      <c r="P83" s="891" t="str">
        <f>'19_P2_Lista'!AB87</f>
        <v/>
      </c>
      <c r="Q83" s="309"/>
      <c r="R83" s="1146" t="str">
        <f t="shared" si="5"/>
        <v/>
      </c>
      <c r="T83" s="1442"/>
      <c r="U83" s="1722" t="str">
        <f t="shared" si="6"/>
        <v/>
      </c>
      <c r="V83" s="1719"/>
      <c r="W83" s="1722"/>
      <c r="X83" s="1719"/>
      <c r="Y83" s="1722" t="str">
        <f t="shared" si="7"/>
        <v/>
      </c>
      <c r="Z83" s="1720"/>
      <c r="AA83" s="1722" t="str">
        <f t="shared" si="8"/>
        <v/>
      </c>
      <c r="AB83" s="1720"/>
      <c r="AC83" s="1724" t="str">
        <f t="shared" si="9"/>
        <v/>
      </c>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8" customHeight="1" x14ac:dyDescent="0.2">
      <c r="A84" s="227" t="str">
        <f>CONCATENATE('01_Carga'!$M$5,"_",$F84)</f>
        <v>FI__71</v>
      </c>
      <c r="B84" s="1405"/>
      <c r="C84" s="1460" t="str">
        <f>'19_P2_Lista'!AA88</f>
        <v/>
      </c>
      <c r="D84" s="1727"/>
      <c r="E84" s="1405"/>
      <c r="F84" s="1202">
        <v>71</v>
      </c>
      <c r="G84" s="134" t="str">
        <f>IF(ISERROR(VLOOKUP($A84,Aspirantes!$A:$H,Aspirantes!$E$1,FALSE)),"",VLOOKUP($A84,Aspirantes!$A:$H,Aspirantes!$E$1,FALSE))</f>
        <v/>
      </c>
      <c r="H84" s="672" t="str">
        <f>IF(ISERROR(VLOOKUP($A84,Aspirantes!$A:$H,Aspirantes!$F$1,FALSE)),"",VLOOKUP($A84,Aspirantes!$A:$H,Aspirantes!$F$1,FALSE))</f>
        <v/>
      </c>
      <c r="I84" s="673" t="str">
        <f>IF(ISERROR(VLOOKUP($A84,Aspirantes!$A:$H,Aspirantes!$G$1,FALSE)),"",VLOOKUP($A84,Aspirantes!$A:$H,Aspirantes!$G$1,FALSE))</f>
        <v/>
      </c>
      <c r="J84" s="674" t="str">
        <f>IF(ISERROR(VLOOKUP($A84,Aspirantes!$A:$H,Aspirantes!$H$1,FALSE)),"",VLOOKUP($A84,Aspirantes!$A:$H,Aspirantes!$H$1,FALSE))</f>
        <v/>
      </c>
      <c r="K84" s="153"/>
      <c r="L84" s="81" t="str">
        <f>'12_P1_Lista'!R88</f>
        <v/>
      </c>
      <c r="M84" s="81" t="str">
        <f>'19_P2_Lista'!S88</f>
        <v/>
      </c>
      <c r="N84" s="309"/>
      <c r="O84" s="890" t="str">
        <f>'19_P2_Lista'!AA88</f>
        <v/>
      </c>
      <c r="P84" s="891" t="str">
        <f>'19_P2_Lista'!AB88</f>
        <v/>
      </c>
      <c r="Q84" s="309"/>
      <c r="R84" s="1146" t="str">
        <f t="shared" si="5"/>
        <v/>
      </c>
      <c r="T84" s="1442"/>
      <c r="U84" s="1722" t="str">
        <f t="shared" si="6"/>
        <v/>
      </c>
      <c r="V84" s="1719"/>
      <c r="W84" s="1722"/>
      <c r="X84" s="1719"/>
      <c r="Y84" s="1722" t="str">
        <f t="shared" si="7"/>
        <v/>
      </c>
      <c r="Z84" s="1720"/>
      <c r="AA84" s="1722" t="str">
        <f t="shared" si="8"/>
        <v/>
      </c>
      <c r="AB84" s="1720"/>
      <c r="AC84" s="1724" t="str">
        <f t="shared" si="9"/>
        <v/>
      </c>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8" customHeight="1" x14ac:dyDescent="0.2">
      <c r="A85" s="227" t="str">
        <f>CONCATENATE('01_Carga'!$M$5,"_",$F85)</f>
        <v>FI__72</v>
      </c>
      <c r="B85" s="1405"/>
      <c r="C85" s="1460" t="str">
        <f>'19_P2_Lista'!AA89</f>
        <v/>
      </c>
      <c r="D85" s="1727"/>
      <c r="E85" s="1405"/>
      <c r="F85" s="1202">
        <v>72</v>
      </c>
      <c r="G85" s="134" t="str">
        <f>IF(ISERROR(VLOOKUP($A85,Aspirantes!$A:$H,Aspirantes!$E$1,FALSE)),"",VLOOKUP($A85,Aspirantes!$A:$H,Aspirantes!$E$1,FALSE))</f>
        <v/>
      </c>
      <c r="H85" s="672" t="str">
        <f>IF(ISERROR(VLOOKUP($A85,Aspirantes!$A:$H,Aspirantes!$F$1,FALSE)),"",VLOOKUP($A85,Aspirantes!$A:$H,Aspirantes!$F$1,FALSE))</f>
        <v/>
      </c>
      <c r="I85" s="673" t="str">
        <f>IF(ISERROR(VLOOKUP($A85,Aspirantes!$A:$H,Aspirantes!$G$1,FALSE)),"",VLOOKUP($A85,Aspirantes!$A:$H,Aspirantes!$G$1,FALSE))</f>
        <v/>
      </c>
      <c r="J85" s="674" t="str">
        <f>IF(ISERROR(VLOOKUP($A85,Aspirantes!$A:$H,Aspirantes!$H$1,FALSE)),"",VLOOKUP($A85,Aspirantes!$A:$H,Aspirantes!$H$1,FALSE))</f>
        <v/>
      </c>
      <c r="K85" s="153"/>
      <c r="L85" s="81" t="str">
        <f>'12_P1_Lista'!R89</f>
        <v/>
      </c>
      <c r="M85" s="81" t="str">
        <f>'19_P2_Lista'!S89</f>
        <v/>
      </c>
      <c r="N85" s="309"/>
      <c r="O85" s="890" t="str">
        <f>'19_P2_Lista'!AA89</f>
        <v/>
      </c>
      <c r="P85" s="891" t="str">
        <f>'19_P2_Lista'!AB89</f>
        <v/>
      </c>
      <c r="Q85" s="309"/>
      <c r="R85" s="1146" t="str">
        <f t="shared" si="5"/>
        <v/>
      </c>
      <c r="T85" s="1442"/>
      <c r="U85" s="1722" t="str">
        <f t="shared" si="6"/>
        <v/>
      </c>
      <c r="V85" s="1719"/>
      <c r="W85" s="1722"/>
      <c r="X85" s="1719"/>
      <c r="Y85" s="1722" t="str">
        <f t="shared" si="7"/>
        <v/>
      </c>
      <c r="Z85" s="1720"/>
      <c r="AA85" s="1722" t="str">
        <f t="shared" si="8"/>
        <v/>
      </c>
      <c r="AB85" s="1720"/>
      <c r="AC85" s="1724" t="str">
        <f t="shared" si="9"/>
        <v/>
      </c>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8" customHeight="1" x14ac:dyDescent="0.2">
      <c r="A86" s="227" t="str">
        <f>CONCATENATE('01_Carga'!$M$5,"_",$F86)</f>
        <v>FI__73</v>
      </c>
      <c r="B86" s="1405"/>
      <c r="C86" s="1460" t="str">
        <f>'19_P2_Lista'!AA90</f>
        <v/>
      </c>
      <c r="D86" s="1727"/>
      <c r="E86" s="1405"/>
      <c r="F86" s="1202">
        <v>73</v>
      </c>
      <c r="G86" s="134" t="str">
        <f>IF(ISERROR(VLOOKUP($A86,Aspirantes!$A:$H,Aspirantes!$E$1,FALSE)),"",VLOOKUP($A86,Aspirantes!$A:$H,Aspirantes!$E$1,FALSE))</f>
        <v/>
      </c>
      <c r="H86" s="672" t="str">
        <f>IF(ISERROR(VLOOKUP($A86,Aspirantes!$A:$H,Aspirantes!$F$1,FALSE)),"",VLOOKUP($A86,Aspirantes!$A:$H,Aspirantes!$F$1,FALSE))</f>
        <v/>
      </c>
      <c r="I86" s="673" t="str">
        <f>IF(ISERROR(VLOOKUP($A86,Aspirantes!$A:$H,Aspirantes!$G$1,FALSE)),"",VLOOKUP($A86,Aspirantes!$A:$H,Aspirantes!$G$1,FALSE))</f>
        <v/>
      </c>
      <c r="J86" s="674" t="str">
        <f>IF(ISERROR(VLOOKUP($A86,Aspirantes!$A:$H,Aspirantes!$H$1,FALSE)),"",VLOOKUP($A86,Aspirantes!$A:$H,Aspirantes!$H$1,FALSE))</f>
        <v/>
      </c>
      <c r="K86" s="153"/>
      <c r="L86" s="81" t="str">
        <f>'12_P1_Lista'!R90</f>
        <v/>
      </c>
      <c r="M86" s="81" t="str">
        <f>'19_P2_Lista'!S90</f>
        <v/>
      </c>
      <c r="N86" s="309"/>
      <c r="O86" s="890" t="str">
        <f>'19_P2_Lista'!AA90</f>
        <v/>
      </c>
      <c r="P86" s="891" t="str">
        <f>'19_P2_Lista'!AB90</f>
        <v/>
      </c>
      <c r="Q86" s="309"/>
      <c r="R86" s="1146" t="str">
        <f t="shared" si="5"/>
        <v/>
      </c>
      <c r="T86" s="1442"/>
      <c r="U86" s="1722" t="str">
        <f t="shared" si="6"/>
        <v/>
      </c>
      <c r="V86" s="1719"/>
      <c r="W86" s="1722"/>
      <c r="X86" s="1719"/>
      <c r="Y86" s="1722" t="str">
        <f t="shared" si="7"/>
        <v/>
      </c>
      <c r="Z86" s="1720"/>
      <c r="AA86" s="1722" t="str">
        <f t="shared" si="8"/>
        <v/>
      </c>
      <c r="AB86" s="1720"/>
      <c r="AC86" s="1724" t="str">
        <f t="shared" si="9"/>
        <v/>
      </c>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8" customHeight="1" x14ac:dyDescent="0.2">
      <c r="A87" s="227" t="str">
        <f>CONCATENATE('01_Carga'!$M$5,"_",$F87)</f>
        <v>FI__74</v>
      </c>
      <c r="B87" s="1405"/>
      <c r="C87" s="1460" t="str">
        <f>'19_P2_Lista'!AA91</f>
        <v/>
      </c>
      <c r="D87" s="1727"/>
      <c r="E87" s="1405"/>
      <c r="F87" s="1202">
        <v>74</v>
      </c>
      <c r="G87" s="134" t="str">
        <f>IF(ISERROR(VLOOKUP($A87,Aspirantes!$A:$H,Aspirantes!$E$1,FALSE)),"",VLOOKUP($A87,Aspirantes!$A:$H,Aspirantes!$E$1,FALSE))</f>
        <v/>
      </c>
      <c r="H87" s="672" t="str">
        <f>IF(ISERROR(VLOOKUP($A87,Aspirantes!$A:$H,Aspirantes!$F$1,FALSE)),"",VLOOKUP($A87,Aspirantes!$A:$H,Aspirantes!$F$1,FALSE))</f>
        <v/>
      </c>
      <c r="I87" s="673" t="str">
        <f>IF(ISERROR(VLOOKUP($A87,Aspirantes!$A:$H,Aspirantes!$G$1,FALSE)),"",VLOOKUP($A87,Aspirantes!$A:$H,Aspirantes!$G$1,FALSE))</f>
        <v/>
      </c>
      <c r="J87" s="674" t="str">
        <f>IF(ISERROR(VLOOKUP($A87,Aspirantes!$A:$H,Aspirantes!$H$1,FALSE)),"",VLOOKUP($A87,Aspirantes!$A:$H,Aspirantes!$H$1,FALSE))</f>
        <v/>
      </c>
      <c r="K87" s="153"/>
      <c r="L87" s="81" t="str">
        <f>'12_P1_Lista'!R91</f>
        <v/>
      </c>
      <c r="M87" s="81" t="str">
        <f>'19_P2_Lista'!S91</f>
        <v/>
      </c>
      <c r="N87" s="309"/>
      <c r="O87" s="890" t="str">
        <f>'19_P2_Lista'!AA91</f>
        <v/>
      </c>
      <c r="P87" s="891" t="str">
        <f>'19_P2_Lista'!AB91</f>
        <v/>
      </c>
      <c r="Q87" s="309"/>
      <c r="R87" s="1146" t="str">
        <f t="shared" si="5"/>
        <v/>
      </c>
      <c r="T87" s="1442"/>
      <c r="U87" s="1722" t="str">
        <f t="shared" si="6"/>
        <v/>
      </c>
      <c r="V87" s="1719"/>
      <c r="W87" s="1722"/>
      <c r="X87" s="1719"/>
      <c r="Y87" s="1722" t="str">
        <f t="shared" si="7"/>
        <v/>
      </c>
      <c r="Z87" s="1720"/>
      <c r="AA87" s="1722" t="str">
        <f t="shared" si="8"/>
        <v/>
      </c>
      <c r="AB87" s="1720"/>
      <c r="AC87" s="1724" t="str">
        <f t="shared" si="9"/>
        <v/>
      </c>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8" customHeight="1" x14ac:dyDescent="0.2">
      <c r="A88" s="227" t="str">
        <f>CONCATENATE('01_Carga'!$M$5,"_",$F88)</f>
        <v>FI__75</v>
      </c>
      <c r="B88" s="1405"/>
      <c r="C88" s="1460" t="str">
        <f>'19_P2_Lista'!AA92</f>
        <v/>
      </c>
      <c r="D88" s="1727"/>
      <c r="E88" s="1405"/>
      <c r="F88" s="1202">
        <v>75</v>
      </c>
      <c r="G88" s="134" t="str">
        <f>IF(ISERROR(VLOOKUP($A88,Aspirantes!$A:$H,Aspirantes!$E$1,FALSE)),"",VLOOKUP($A88,Aspirantes!$A:$H,Aspirantes!$E$1,FALSE))</f>
        <v/>
      </c>
      <c r="H88" s="672" t="str">
        <f>IF(ISERROR(VLOOKUP($A88,Aspirantes!$A:$H,Aspirantes!$F$1,FALSE)),"",VLOOKUP($A88,Aspirantes!$A:$H,Aspirantes!$F$1,FALSE))</f>
        <v/>
      </c>
      <c r="I88" s="673" t="str">
        <f>IF(ISERROR(VLOOKUP($A88,Aspirantes!$A:$H,Aspirantes!$G$1,FALSE)),"",VLOOKUP($A88,Aspirantes!$A:$H,Aspirantes!$G$1,FALSE))</f>
        <v/>
      </c>
      <c r="J88" s="674" t="str">
        <f>IF(ISERROR(VLOOKUP($A88,Aspirantes!$A:$H,Aspirantes!$H$1,FALSE)),"",VLOOKUP($A88,Aspirantes!$A:$H,Aspirantes!$H$1,FALSE))</f>
        <v/>
      </c>
      <c r="K88" s="153"/>
      <c r="L88" s="81" t="str">
        <f>'12_P1_Lista'!R92</f>
        <v/>
      </c>
      <c r="M88" s="81" t="str">
        <f>'19_P2_Lista'!S92</f>
        <v/>
      </c>
      <c r="N88" s="309"/>
      <c r="O88" s="890" t="str">
        <f>'19_P2_Lista'!AA92</f>
        <v/>
      </c>
      <c r="P88" s="891" t="str">
        <f>'19_P2_Lista'!AB92</f>
        <v/>
      </c>
      <c r="Q88" s="309"/>
      <c r="R88" s="1146" t="str">
        <f t="shared" si="5"/>
        <v/>
      </c>
      <c r="T88" s="1442"/>
      <c r="U88" s="1722" t="str">
        <f t="shared" si="6"/>
        <v/>
      </c>
      <c r="V88" s="1719"/>
      <c r="W88" s="1722"/>
      <c r="X88" s="1719"/>
      <c r="Y88" s="1722" t="str">
        <f t="shared" si="7"/>
        <v/>
      </c>
      <c r="Z88" s="1720"/>
      <c r="AA88" s="1722" t="str">
        <f t="shared" si="8"/>
        <v/>
      </c>
      <c r="AB88" s="1720"/>
      <c r="AC88" s="1724" t="str">
        <f t="shared" si="9"/>
        <v/>
      </c>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8" customHeight="1" x14ac:dyDescent="0.2">
      <c r="A89" s="227" t="str">
        <f>CONCATENATE('01_Carga'!$M$5,"_",$F89)</f>
        <v>FI__76</v>
      </c>
      <c r="B89" s="1405"/>
      <c r="C89" s="1460" t="str">
        <f>'19_P2_Lista'!AA93</f>
        <v/>
      </c>
      <c r="D89" s="1727"/>
      <c r="E89" s="1405"/>
      <c r="F89" s="1202">
        <v>76</v>
      </c>
      <c r="G89" s="134" t="str">
        <f>IF(ISERROR(VLOOKUP($A89,Aspirantes!$A:$H,Aspirantes!$E$1,FALSE)),"",VLOOKUP($A89,Aspirantes!$A:$H,Aspirantes!$E$1,FALSE))</f>
        <v/>
      </c>
      <c r="H89" s="672" t="str">
        <f>IF(ISERROR(VLOOKUP($A89,Aspirantes!$A:$H,Aspirantes!$F$1,FALSE)),"",VLOOKUP($A89,Aspirantes!$A:$H,Aspirantes!$F$1,FALSE))</f>
        <v/>
      </c>
      <c r="I89" s="673" t="str">
        <f>IF(ISERROR(VLOOKUP($A89,Aspirantes!$A:$H,Aspirantes!$G$1,FALSE)),"",VLOOKUP($A89,Aspirantes!$A:$H,Aspirantes!$G$1,FALSE))</f>
        <v/>
      </c>
      <c r="J89" s="674" t="str">
        <f>IF(ISERROR(VLOOKUP($A89,Aspirantes!$A:$H,Aspirantes!$H$1,FALSE)),"",VLOOKUP($A89,Aspirantes!$A:$H,Aspirantes!$H$1,FALSE))</f>
        <v/>
      </c>
      <c r="K89" s="153"/>
      <c r="L89" s="81" t="str">
        <f>'12_P1_Lista'!R93</f>
        <v/>
      </c>
      <c r="M89" s="81" t="str">
        <f>'19_P2_Lista'!S93</f>
        <v/>
      </c>
      <c r="N89" s="309"/>
      <c r="O89" s="890" t="str">
        <f>'19_P2_Lista'!AA93</f>
        <v/>
      </c>
      <c r="P89" s="891" t="str">
        <f>'19_P2_Lista'!AB93</f>
        <v/>
      </c>
      <c r="Q89" s="309"/>
      <c r="R89" s="1146" t="str">
        <f t="shared" si="5"/>
        <v/>
      </c>
      <c r="T89" s="1442"/>
      <c r="U89" s="1722" t="str">
        <f t="shared" si="6"/>
        <v/>
      </c>
      <c r="V89" s="1719"/>
      <c r="W89" s="1722"/>
      <c r="X89" s="1719"/>
      <c r="Y89" s="1722" t="str">
        <f t="shared" si="7"/>
        <v/>
      </c>
      <c r="Z89" s="1720"/>
      <c r="AA89" s="1722" t="str">
        <f t="shared" si="8"/>
        <v/>
      </c>
      <c r="AB89" s="1720"/>
      <c r="AC89" s="1724" t="str">
        <f t="shared" si="9"/>
        <v/>
      </c>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8" customHeight="1" x14ac:dyDescent="0.2">
      <c r="A90" s="227" t="str">
        <f>CONCATENATE('01_Carga'!$M$5,"_",$F90)</f>
        <v>FI__77</v>
      </c>
      <c r="B90" s="1405"/>
      <c r="C90" s="1460" t="str">
        <f>'19_P2_Lista'!AA94</f>
        <v/>
      </c>
      <c r="D90" s="1727"/>
      <c r="E90" s="1405"/>
      <c r="F90" s="1202">
        <v>77</v>
      </c>
      <c r="G90" s="134" t="str">
        <f>IF(ISERROR(VLOOKUP($A90,Aspirantes!$A:$H,Aspirantes!$E$1,FALSE)),"",VLOOKUP($A90,Aspirantes!$A:$H,Aspirantes!$E$1,FALSE))</f>
        <v/>
      </c>
      <c r="H90" s="672" t="str">
        <f>IF(ISERROR(VLOOKUP($A90,Aspirantes!$A:$H,Aspirantes!$F$1,FALSE)),"",VLOOKUP($A90,Aspirantes!$A:$H,Aspirantes!$F$1,FALSE))</f>
        <v/>
      </c>
      <c r="I90" s="673" t="str">
        <f>IF(ISERROR(VLOOKUP($A90,Aspirantes!$A:$H,Aspirantes!$G$1,FALSE)),"",VLOOKUP($A90,Aspirantes!$A:$H,Aspirantes!$G$1,FALSE))</f>
        <v/>
      </c>
      <c r="J90" s="674" t="str">
        <f>IF(ISERROR(VLOOKUP($A90,Aspirantes!$A:$H,Aspirantes!$H$1,FALSE)),"",VLOOKUP($A90,Aspirantes!$A:$H,Aspirantes!$H$1,FALSE))</f>
        <v/>
      </c>
      <c r="K90" s="153"/>
      <c r="L90" s="81" t="str">
        <f>'12_P1_Lista'!R94</f>
        <v/>
      </c>
      <c r="M90" s="81" t="str">
        <f>'19_P2_Lista'!S94</f>
        <v/>
      </c>
      <c r="N90" s="309"/>
      <c r="O90" s="890" t="str">
        <f>'19_P2_Lista'!AA94</f>
        <v/>
      </c>
      <c r="P90" s="891" t="str">
        <f>'19_P2_Lista'!AB94</f>
        <v/>
      </c>
      <c r="Q90" s="309"/>
      <c r="R90" s="1146" t="str">
        <f t="shared" si="5"/>
        <v/>
      </c>
      <c r="T90" s="1442"/>
      <c r="U90" s="1722" t="str">
        <f t="shared" si="6"/>
        <v/>
      </c>
      <c r="V90" s="1719"/>
      <c r="W90" s="1722"/>
      <c r="X90" s="1719"/>
      <c r="Y90" s="1722" t="str">
        <f t="shared" si="7"/>
        <v/>
      </c>
      <c r="Z90" s="1720"/>
      <c r="AA90" s="1722" t="str">
        <f t="shared" si="8"/>
        <v/>
      </c>
      <c r="AB90" s="1720"/>
      <c r="AC90" s="1724" t="str">
        <f t="shared" si="9"/>
        <v/>
      </c>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8" customHeight="1" x14ac:dyDescent="0.2">
      <c r="A91" s="227" t="str">
        <f>CONCATENATE('01_Carga'!$M$5,"_",$F91)</f>
        <v>FI__78</v>
      </c>
      <c r="B91" s="1405"/>
      <c r="C91" s="1460" t="str">
        <f>'19_P2_Lista'!AA95</f>
        <v/>
      </c>
      <c r="D91" s="1727"/>
      <c r="E91" s="1405"/>
      <c r="F91" s="1202">
        <v>78</v>
      </c>
      <c r="G91" s="134" t="str">
        <f>IF(ISERROR(VLOOKUP($A91,Aspirantes!$A:$H,Aspirantes!$E$1,FALSE)),"",VLOOKUP($A91,Aspirantes!$A:$H,Aspirantes!$E$1,FALSE))</f>
        <v/>
      </c>
      <c r="H91" s="672" t="str">
        <f>IF(ISERROR(VLOOKUP($A91,Aspirantes!$A:$H,Aspirantes!$F$1,FALSE)),"",VLOOKUP($A91,Aspirantes!$A:$H,Aspirantes!$F$1,FALSE))</f>
        <v/>
      </c>
      <c r="I91" s="673" t="str">
        <f>IF(ISERROR(VLOOKUP($A91,Aspirantes!$A:$H,Aspirantes!$G$1,FALSE)),"",VLOOKUP($A91,Aspirantes!$A:$H,Aspirantes!$G$1,FALSE))</f>
        <v/>
      </c>
      <c r="J91" s="674" t="str">
        <f>IF(ISERROR(VLOOKUP($A91,Aspirantes!$A:$H,Aspirantes!$H$1,FALSE)),"",VLOOKUP($A91,Aspirantes!$A:$H,Aspirantes!$H$1,FALSE))</f>
        <v/>
      </c>
      <c r="K91" s="153"/>
      <c r="L91" s="81" t="str">
        <f>'12_P1_Lista'!R95</f>
        <v/>
      </c>
      <c r="M91" s="81" t="str">
        <f>'19_P2_Lista'!S95</f>
        <v/>
      </c>
      <c r="N91" s="309"/>
      <c r="O91" s="890" t="str">
        <f>'19_P2_Lista'!AA95</f>
        <v/>
      </c>
      <c r="P91" s="891" t="str">
        <f>'19_P2_Lista'!AB95</f>
        <v/>
      </c>
      <c r="Q91" s="309"/>
      <c r="R91" s="1146" t="str">
        <f t="shared" si="5"/>
        <v/>
      </c>
      <c r="T91" s="1442"/>
      <c r="U91" s="1722" t="str">
        <f t="shared" si="6"/>
        <v/>
      </c>
      <c r="V91" s="1719"/>
      <c r="W91" s="1722"/>
      <c r="X91" s="1719"/>
      <c r="Y91" s="1722" t="str">
        <f t="shared" si="7"/>
        <v/>
      </c>
      <c r="Z91" s="1720"/>
      <c r="AA91" s="1722" t="str">
        <f t="shared" si="8"/>
        <v/>
      </c>
      <c r="AB91" s="1720"/>
      <c r="AC91" s="1724" t="str">
        <f t="shared" si="9"/>
        <v/>
      </c>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8" customHeight="1" x14ac:dyDescent="0.2">
      <c r="A92" s="227" t="str">
        <f>CONCATENATE('01_Carga'!$M$5,"_",$F92)</f>
        <v>FI__79</v>
      </c>
      <c r="B92" s="1405"/>
      <c r="C92" s="1460" t="str">
        <f>'19_P2_Lista'!AA96</f>
        <v/>
      </c>
      <c r="D92" s="1727"/>
      <c r="E92" s="1405"/>
      <c r="F92" s="1202">
        <v>79</v>
      </c>
      <c r="G92" s="134" t="str">
        <f>IF(ISERROR(VLOOKUP($A92,Aspirantes!$A:$H,Aspirantes!$E$1,FALSE)),"",VLOOKUP($A92,Aspirantes!$A:$H,Aspirantes!$E$1,FALSE))</f>
        <v/>
      </c>
      <c r="H92" s="672" t="str">
        <f>IF(ISERROR(VLOOKUP($A92,Aspirantes!$A:$H,Aspirantes!$F$1,FALSE)),"",VLOOKUP($A92,Aspirantes!$A:$H,Aspirantes!$F$1,FALSE))</f>
        <v/>
      </c>
      <c r="I92" s="673" t="str">
        <f>IF(ISERROR(VLOOKUP($A92,Aspirantes!$A:$H,Aspirantes!$G$1,FALSE)),"",VLOOKUP($A92,Aspirantes!$A:$H,Aspirantes!$G$1,FALSE))</f>
        <v/>
      </c>
      <c r="J92" s="674" t="str">
        <f>IF(ISERROR(VLOOKUP($A92,Aspirantes!$A:$H,Aspirantes!$H$1,FALSE)),"",VLOOKUP($A92,Aspirantes!$A:$H,Aspirantes!$H$1,FALSE))</f>
        <v/>
      </c>
      <c r="K92" s="153"/>
      <c r="L92" s="81" t="str">
        <f>'12_P1_Lista'!R96</f>
        <v/>
      </c>
      <c r="M92" s="81" t="str">
        <f>'19_P2_Lista'!S96</f>
        <v/>
      </c>
      <c r="N92" s="309"/>
      <c r="O92" s="890" t="str">
        <f>'19_P2_Lista'!AA96</f>
        <v/>
      </c>
      <c r="P92" s="891" t="str">
        <f>'19_P2_Lista'!AB96</f>
        <v/>
      </c>
      <c r="Q92" s="309"/>
      <c r="R92" s="1146" t="str">
        <f t="shared" si="5"/>
        <v/>
      </c>
      <c r="T92" s="1442"/>
      <c r="U92" s="1722" t="str">
        <f t="shared" si="6"/>
        <v/>
      </c>
      <c r="V92" s="1719"/>
      <c r="W92" s="1722"/>
      <c r="X92" s="1719"/>
      <c r="Y92" s="1722" t="str">
        <f t="shared" si="7"/>
        <v/>
      </c>
      <c r="Z92" s="1720"/>
      <c r="AA92" s="1722" t="str">
        <f t="shared" si="8"/>
        <v/>
      </c>
      <c r="AB92" s="1720"/>
      <c r="AC92" s="1724" t="str">
        <f t="shared" si="9"/>
        <v/>
      </c>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8" customHeight="1" x14ac:dyDescent="0.2">
      <c r="A93" s="227" t="str">
        <f>CONCATENATE('01_Carga'!$M$5,"_",$F93)</f>
        <v>FI__80</v>
      </c>
      <c r="B93" s="1405"/>
      <c r="C93" s="1460" t="str">
        <f>'19_P2_Lista'!AA97</f>
        <v/>
      </c>
      <c r="D93" s="1727"/>
      <c r="E93" s="1405"/>
      <c r="F93" s="1202">
        <v>80</v>
      </c>
      <c r="G93" s="134" t="str">
        <f>IF(ISERROR(VLOOKUP($A93,Aspirantes!$A:$H,Aspirantes!$E$1,FALSE)),"",VLOOKUP($A93,Aspirantes!$A:$H,Aspirantes!$E$1,FALSE))</f>
        <v/>
      </c>
      <c r="H93" s="672" t="str">
        <f>IF(ISERROR(VLOOKUP($A93,Aspirantes!$A:$H,Aspirantes!$F$1,FALSE)),"",VLOOKUP($A93,Aspirantes!$A:$H,Aspirantes!$F$1,FALSE))</f>
        <v/>
      </c>
      <c r="I93" s="673" t="str">
        <f>IF(ISERROR(VLOOKUP($A93,Aspirantes!$A:$H,Aspirantes!$G$1,FALSE)),"",VLOOKUP($A93,Aspirantes!$A:$H,Aspirantes!$G$1,FALSE))</f>
        <v/>
      </c>
      <c r="J93" s="674" t="str">
        <f>IF(ISERROR(VLOOKUP($A93,Aspirantes!$A:$H,Aspirantes!$H$1,FALSE)),"",VLOOKUP($A93,Aspirantes!$A:$H,Aspirantes!$H$1,FALSE))</f>
        <v/>
      </c>
      <c r="K93" s="153"/>
      <c r="L93" s="81" t="str">
        <f>'12_P1_Lista'!R97</f>
        <v/>
      </c>
      <c r="M93" s="81" t="str">
        <f>'19_P2_Lista'!S97</f>
        <v/>
      </c>
      <c r="N93" s="309"/>
      <c r="O93" s="890" t="str">
        <f>'19_P2_Lista'!AA97</f>
        <v/>
      </c>
      <c r="P93" s="891" t="str">
        <f>'19_P2_Lista'!AB97</f>
        <v/>
      </c>
      <c r="Q93" s="309"/>
      <c r="R93" s="1146" t="str">
        <f t="shared" si="5"/>
        <v/>
      </c>
      <c r="T93" s="1442"/>
      <c r="U93" s="1722" t="str">
        <f t="shared" si="6"/>
        <v/>
      </c>
      <c r="V93" s="1719"/>
      <c r="W93" s="1722"/>
      <c r="X93" s="1719"/>
      <c r="Y93" s="1722" t="str">
        <f t="shared" si="7"/>
        <v/>
      </c>
      <c r="Z93" s="1720"/>
      <c r="AA93" s="1722" t="str">
        <f t="shared" si="8"/>
        <v/>
      </c>
      <c r="AB93" s="1720"/>
      <c r="AC93" s="1724" t="str">
        <f t="shared" si="9"/>
        <v/>
      </c>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8" customHeight="1" x14ac:dyDescent="0.2">
      <c r="A94" s="227" t="str">
        <f>CONCATENATE('01_Carga'!$M$5,"_",$F94)</f>
        <v>FI__81</v>
      </c>
      <c r="B94" s="1405"/>
      <c r="C94" s="1460" t="str">
        <f>'19_P2_Lista'!AA98</f>
        <v/>
      </c>
      <c r="D94" s="1727"/>
      <c r="E94" s="1405"/>
      <c r="F94" s="1202">
        <v>81</v>
      </c>
      <c r="G94" s="134" t="str">
        <f>IF(ISERROR(VLOOKUP($A94,Aspirantes!$A:$H,Aspirantes!$E$1,FALSE)),"",VLOOKUP($A94,Aspirantes!$A:$H,Aspirantes!$E$1,FALSE))</f>
        <v/>
      </c>
      <c r="H94" s="672" t="str">
        <f>IF(ISERROR(VLOOKUP($A94,Aspirantes!$A:$H,Aspirantes!$F$1,FALSE)),"",VLOOKUP($A94,Aspirantes!$A:$H,Aspirantes!$F$1,FALSE))</f>
        <v/>
      </c>
      <c r="I94" s="673" t="str">
        <f>IF(ISERROR(VLOOKUP($A94,Aspirantes!$A:$H,Aspirantes!$G$1,FALSE)),"",VLOOKUP($A94,Aspirantes!$A:$H,Aspirantes!$G$1,FALSE))</f>
        <v/>
      </c>
      <c r="J94" s="674" t="str">
        <f>IF(ISERROR(VLOOKUP($A94,Aspirantes!$A:$H,Aspirantes!$H$1,FALSE)),"",VLOOKUP($A94,Aspirantes!$A:$H,Aspirantes!$H$1,FALSE))</f>
        <v/>
      </c>
      <c r="K94" s="153"/>
      <c r="L94" s="81" t="str">
        <f>'12_P1_Lista'!R98</f>
        <v/>
      </c>
      <c r="M94" s="81" t="str">
        <f>'19_P2_Lista'!S98</f>
        <v/>
      </c>
      <c r="N94" s="309"/>
      <c r="O94" s="890" t="str">
        <f>'19_P2_Lista'!AA98</f>
        <v/>
      </c>
      <c r="P94" s="891" t="str">
        <f>'19_P2_Lista'!AB98</f>
        <v/>
      </c>
      <c r="Q94" s="309"/>
      <c r="R94" s="1146" t="str">
        <f t="shared" si="5"/>
        <v/>
      </c>
      <c r="T94" s="1442"/>
      <c r="U94" s="1722" t="str">
        <f t="shared" si="6"/>
        <v/>
      </c>
      <c r="V94" s="1719"/>
      <c r="W94" s="1722"/>
      <c r="X94" s="1719"/>
      <c r="Y94" s="1722" t="str">
        <f t="shared" si="7"/>
        <v/>
      </c>
      <c r="Z94" s="1720"/>
      <c r="AA94" s="1722" t="str">
        <f t="shared" si="8"/>
        <v/>
      </c>
      <c r="AB94" s="1720"/>
      <c r="AC94" s="1724" t="str">
        <f t="shared" si="9"/>
        <v/>
      </c>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8" customHeight="1" x14ac:dyDescent="0.2">
      <c r="A95" s="227" t="str">
        <f>CONCATENATE('01_Carga'!$M$5,"_",$F95)</f>
        <v>FI__82</v>
      </c>
      <c r="B95" s="1405"/>
      <c r="C95" s="1460" t="str">
        <f>'19_P2_Lista'!AA99</f>
        <v/>
      </c>
      <c r="D95" s="1727"/>
      <c r="E95" s="1405"/>
      <c r="F95" s="1202">
        <v>82</v>
      </c>
      <c r="G95" s="134" t="str">
        <f>IF(ISERROR(VLOOKUP($A95,Aspirantes!$A:$H,Aspirantes!$E$1,FALSE)),"",VLOOKUP($A95,Aspirantes!$A:$H,Aspirantes!$E$1,FALSE))</f>
        <v/>
      </c>
      <c r="H95" s="672" t="str">
        <f>IF(ISERROR(VLOOKUP($A95,Aspirantes!$A:$H,Aspirantes!$F$1,FALSE)),"",VLOOKUP($A95,Aspirantes!$A:$H,Aspirantes!$F$1,FALSE))</f>
        <v/>
      </c>
      <c r="I95" s="673" t="str">
        <f>IF(ISERROR(VLOOKUP($A95,Aspirantes!$A:$H,Aspirantes!$G$1,FALSE)),"",VLOOKUP($A95,Aspirantes!$A:$H,Aspirantes!$G$1,FALSE))</f>
        <v/>
      </c>
      <c r="J95" s="674" t="str">
        <f>IF(ISERROR(VLOOKUP($A95,Aspirantes!$A:$H,Aspirantes!$H$1,FALSE)),"",VLOOKUP($A95,Aspirantes!$A:$H,Aspirantes!$H$1,FALSE))</f>
        <v/>
      </c>
      <c r="K95" s="153"/>
      <c r="L95" s="81" t="str">
        <f>'12_P1_Lista'!R99</f>
        <v/>
      </c>
      <c r="M95" s="81" t="str">
        <f>'19_P2_Lista'!S99</f>
        <v/>
      </c>
      <c r="N95" s="309"/>
      <c r="O95" s="890" t="str">
        <f>'19_P2_Lista'!AA99</f>
        <v/>
      </c>
      <c r="P95" s="891" t="str">
        <f>'19_P2_Lista'!AB99</f>
        <v/>
      </c>
      <c r="Q95" s="309"/>
      <c r="R95" s="1146" t="str">
        <f t="shared" si="5"/>
        <v/>
      </c>
      <c r="T95" s="1442"/>
      <c r="U95" s="1722" t="str">
        <f t="shared" si="6"/>
        <v/>
      </c>
      <c r="V95" s="1719"/>
      <c r="W95" s="1722"/>
      <c r="X95" s="1719"/>
      <c r="Y95" s="1722" t="str">
        <f t="shared" si="7"/>
        <v/>
      </c>
      <c r="Z95" s="1720"/>
      <c r="AA95" s="1722" t="str">
        <f t="shared" si="8"/>
        <v/>
      </c>
      <c r="AB95" s="1720"/>
      <c r="AC95" s="1724" t="str">
        <f t="shared" si="9"/>
        <v/>
      </c>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8" customHeight="1" x14ac:dyDescent="0.2">
      <c r="A96" s="227" t="str">
        <f>CONCATENATE('01_Carga'!$M$5,"_",$F96)</f>
        <v>FI__83</v>
      </c>
      <c r="B96" s="1405"/>
      <c r="C96" s="1460" t="str">
        <f>'19_P2_Lista'!AA100</f>
        <v/>
      </c>
      <c r="D96" s="1727"/>
      <c r="E96" s="1405"/>
      <c r="F96" s="1202">
        <v>83</v>
      </c>
      <c r="G96" s="134" t="str">
        <f>IF(ISERROR(VLOOKUP($A96,Aspirantes!$A:$H,Aspirantes!$E$1,FALSE)),"",VLOOKUP($A96,Aspirantes!$A:$H,Aspirantes!$E$1,FALSE))</f>
        <v/>
      </c>
      <c r="H96" s="672" t="str">
        <f>IF(ISERROR(VLOOKUP($A96,Aspirantes!$A:$H,Aspirantes!$F$1,FALSE)),"",VLOOKUP($A96,Aspirantes!$A:$H,Aspirantes!$F$1,FALSE))</f>
        <v/>
      </c>
      <c r="I96" s="673" t="str">
        <f>IF(ISERROR(VLOOKUP($A96,Aspirantes!$A:$H,Aspirantes!$G$1,FALSE)),"",VLOOKUP($A96,Aspirantes!$A:$H,Aspirantes!$G$1,FALSE))</f>
        <v/>
      </c>
      <c r="J96" s="674" t="str">
        <f>IF(ISERROR(VLOOKUP($A96,Aspirantes!$A:$H,Aspirantes!$H$1,FALSE)),"",VLOOKUP($A96,Aspirantes!$A:$H,Aspirantes!$H$1,FALSE))</f>
        <v/>
      </c>
      <c r="K96" s="153"/>
      <c r="L96" s="81" t="str">
        <f>'12_P1_Lista'!R100</f>
        <v/>
      </c>
      <c r="M96" s="81" t="str">
        <f>'19_P2_Lista'!S100</f>
        <v/>
      </c>
      <c r="N96" s="309"/>
      <c r="O96" s="890" t="str">
        <f>'19_P2_Lista'!AA100</f>
        <v/>
      </c>
      <c r="P96" s="891" t="str">
        <f>'19_P2_Lista'!AB100</f>
        <v/>
      </c>
      <c r="Q96" s="309"/>
      <c r="R96" s="1146" t="str">
        <f t="shared" si="5"/>
        <v/>
      </c>
      <c r="T96" s="1442"/>
      <c r="U96" s="1722" t="str">
        <f t="shared" si="6"/>
        <v/>
      </c>
      <c r="V96" s="1719"/>
      <c r="W96" s="1722"/>
      <c r="X96" s="1719"/>
      <c r="Y96" s="1722" t="str">
        <f t="shared" si="7"/>
        <v/>
      </c>
      <c r="Z96" s="1720"/>
      <c r="AA96" s="1722" t="str">
        <f t="shared" si="8"/>
        <v/>
      </c>
      <c r="AB96" s="1720"/>
      <c r="AC96" s="1724" t="str">
        <f t="shared" si="9"/>
        <v/>
      </c>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8" customHeight="1" x14ac:dyDescent="0.2">
      <c r="A97" s="227" t="str">
        <f>CONCATENATE('01_Carga'!$M$5,"_",$F97)</f>
        <v>FI__84</v>
      </c>
      <c r="B97" s="1405"/>
      <c r="C97" s="1460" t="str">
        <f>'19_P2_Lista'!AA101</f>
        <v/>
      </c>
      <c r="D97" s="1727"/>
      <c r="E97" s="1405"/>
      <c r="F97" s="1202">
        <v>84</v>
      </c>
      <c r="G97" s="134" t="str">
        <f>IF(ISERROR(VLOOKUP($A97,Aspirantes!$A:$H,Aspirantes!$E$1,FALSE)),"",VLOOKUP($A97,Aspirantes!$A:$H,Aspirantes!$E$1,FALSE))</f>
        <v/>
      </c>
      <c r="H97" s="672" t="str">
        <f>IF(ISERROR(VLOOKUP($A97,Aspirantes!$A:$H,Aspirantes!$F$1,FALSE)),"",VLOOKUP($A97,Aspirantes!$A:$H,Aspirantes!$F$1,FALSE))</f>
        <v/>
      </c>
      <c r="I97" s="673" t="str">
        <f>IF(ISERROR(VLOOKUP($A97,Aspirantes!$A:$H,Aspirantes!$G$1,FALSE)),"",VLOOKUP($A97,Aspirantes!$A:$H,Aspirantes!$G$1,FALSE))</f>
        <v/>
      </c>
      <c r="J97" s="674" t="str">
        <f>IF(ISERROR(VLOOKUP($A97,Aspirantes!$A:$H,Aspirantes!$H$1,FALSE)),"",VLOOKUP($A97,Aspirantes!$A:$H,Aspirantes!$H$1,FALSE))</f>
        <v/>
      </c>
      <c r="K97" s="153"/>
      <c r="L97" s="81" t="str">
        <f>'12_P1_Lista'!R101</f>
        <v/>
      </c>
      <c r="M97" s="81" t="str">
        <f>'19_P2_Lista'!S101</f>
        <v/>
      </c>
      <c r="N97" s="309"/>
      <c r="O97" s="890" t="str">
        <f>'19_P2_Lista'!AA101</f>
        <v/>
      </c>
      <c r="P97" s="891" t="str">
        <f>'19_P2_Lista'!AB101</f>
        <v/>
      </c>
      <c r="Q97" s="309"/>
      <c r="R97" s="1146" t="str">
        <f t="shared" si="5"/>
        <v/>
      </c>
      <c r="T97" s="1442"/>
      <c r="U97" s="1722" t="str">
        <f t="shared" si="6"/>
        <v/>
      </c>
      <c r="V97" s="1719"/>
      <c r="W97" s="1722"/>
      <c r="X97" s="1719"/>
      <c r="Y97" s="1722" t="str">
        <f t="shared" si="7"/>
        <v/>
      </c>
      <c r="Z97" s="1720"/>
      <c r="AA97" s="1722" t="str">
        <f t="shared" si="8"/>
        <v/>
      </c>
      <c r="AB97" s="1720"/>
      <c r="AC97" s="1724" t="str">
        <f t="shared" si="9"/>
        <v/>
      </c>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8" customHeight="1" x14ac:dyDescent="0.2">
      <c r="A98" s="227" t="str">
        <f>CONCATENATE('01_Carga'!$M$5,"_",$F98)</f>
        <v>FI__85</v>
      </c>
      <c r="B98" s="1405"/>
      <c r="C98" s="1460" t="str">
        <f>'19_P2_Lista'!AA102</f>
        <v/>
      </c>
      <c r="D98" s="1727"/>
      <c r="E98" s="1405"/>
      <c r="F98" s="1202">
        <v>85</v>
      </c>
      <c r="G98" s="134" t="str">
        <f>IF(ISERROR(VLOOKUP($A98,Aspirantes!$A:$H,Aspirantes!$E$1,FALSE)),"",VLOOKUP($A98,Aspirantes!$A:$H,Aspirantes!$E$1,FALSE))</f>
        <v/>
      </c>
      <c r="H98" s="672" t="str">
        <f>IF(ISERROR(VLOOKUP($A98,Aspirantes!$A:$H,Aspirantes!$F$1,FALSE)),"",VLOOKUP($A98,Aspirantes!$A:$H,Aspirantes!$F$1,FALSE))</f>
        <v/>
      </c>
      <c r="I98" s="673" t="str">
        <f>IF(ISERROR(VLOOKUP($A98,Aspirantes!$A:$H,Aspirantes!$G$1,FALSE)),"",VLOOKUP($A98,Aspirantes!$A:$H,Aspirantes!$G$1,FALSE))</f>
        <v/>
      </c>
      <c r="J98" s="674" t="str">
        <f>IF(ISERROR(VLOOKUP($A98,Aspirantes!$A:$H,Aspirantes!$H$1,FALSE)),"",VLOOKUP($A98,Aspirantes!$A:$H,Aspirantes!$H$1,FALSE))</f>
        <v/>
      </c>
      <c r="K98" s="153"/>
      <c r="L98" s="81" t="str">
        <f>'12_P1_Lista'!R102</f>
        <v/>
      </c>
      <c r="M98" s="81" t="str">
        <f>'19_P2_Lista'!S102</f>
        <v/>
      </c>
      <c r="N98" s="309"/>
      <c r="O98" s="890" t="str">
        <f>'19_P2_Lista'!AA102</f>
        <v/>
      </c>
      <c r="P98" s="891" t="str">
        <f>'19_P2_Lista'!AB102</f>
        <v/>
      </c>
      <c r="Q98" s="309"/>
      <c r="R98" s="1146" t="str">
        <f t="shared" si="5"/>
        <v/>
      </c>
      <c r="T98" s="1442"/>
      <c r="U98" s="1722" t="str">
        <f t="shared" si="6"/>
        <v/>
      </c>
      <c r="V98" s="1719"/>
      <c r="W98" s="1722"/>
      <c r="X98" s="1719"/>
      <c r="Y98" s="1722" t="str">
        <f t="shared" si="7"/>
        <v/>
      </c>
      <c r="Z98" s="1720"/>
      <c r="AA98" s="1722" t="str">
        <f t="shared" si="8"/>
        <v/>
      </c>
      <c r="AB98" s="1720"/>
      <c r="AC98" s="1724" t="str">
        <f t="shared" si="9"/>
        <v/>
      </c>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8" customHeight="1" x14ac:dyDescent="0.2">
      <c r="A99" s="227" t="str">
        <f>CONCATENATE('01_Carga'!$M$5,"_",$F99)</f>
        <v>FI__86</v>
      </c>
      <c r="B99" s="1405"/>
      <c r="C99" s="1460" t="str">
        <f>'19_P2_Lista'!AA103</f>
        <v/>
      </c>
      <c r="D99" s="1727"/>
      <c r="E99" s="1405"/>
      <c r="F99" s="1202">
        <v>86</v>
      </c>
      <c r="G99" s="134" t="str">
        <f>IF(ISERROR(VLOOKUP($A99,Aspirantes!$A:$H,Aspirantes!$E$1,FALSE)),"",VLOOKUP($A99,Aspirantes!$A:$H,Aspirantes!$E$1,FALSE))</f>
        <v/>
      </c>
      <c r="H99" s="672" t="str">
        <f>IF(ISERROR(VLOOKUP($A99,Aspirantes!$A:$H,Aspirantes!$F$1,FALSE)),"",VLOOKUP($A99,Aspirantes!$A:$H,Aspirantes!$F$1,FALSE))</f>
        <v/>
      </c>
      <c r="I99" s="673" t="str">
        <f>IF(ISERROR(VLOOKUP($A99,Aspirantes!$A:$H,Aspirantes!$G$1,FALSE)),"",VLOOKUP($A99,Aspirantes!$A:$H,Aspirantes!$G$1,FALSE))</f>
        <v/>
      </c>
      <c r="J99" s="674" t="str">
        <f>IF(ISERROR(VLOOKUP($A99,Aspirantes!$A:$H,Aspirantes!$H$1,FALSE)),"",VLOOKUP($A99,Aspirantes!$A:$H,Aspirantes!$H$1,FALSE))</f>
        <v/>
      </c>
      <c r="K99" s="153"/>
      <c r="L99" s="81" t="str">
        <f>'12_P1_Lista'!R103</f>
        <v/>
      </c>
      <c r="M99" s="81" t="str">
        <f>'19_P2_Lista'!S103</f>
        <v/>
      </c>
      <c r="N99" s="309"/>
      <c r="O99" s="890" t="str">
        <f>'19_P2_Lista'!AA103</f>
        <v/>
      </c>
      <c r="P99" s="891" t="str">
        <f>'19_P2_Lista'!AB103</f>
        <v/>
      </c>
      <c r="Q99" s="309"/>
      <c r="R99" s="1146" t="str">
        <f t="shared" si="5"/>
        <v/>
      </c>
      <c r="T99" s="1442"/>
      <c r="U99" s="1722" t="str">
        <f t="shared" si="6"/>
        <v/>
      </c>
      <c r="V99" s="1719"/>
      <c r="W99" s="1722"/>
      <c r="X99" s="1719"/>
      <c r="Y99" s="1722" t="str">
        <f t="shared" si="7"/>
        <v/>
      </c>
      <c r="Z99" s="1720"/>
      <c r="AA99" s="1722" t="str">
        <f t="shared" si="8"/>
        <v/>
      </c>
      <c r="AB99" s="1720"/>
      <c r="AC99" s="1724" t="str">
        <f t="shared" si="9"/>
        <v/>
      </c>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8" customHeight="1" x14ac:dyDescent="0.2">
      <c r="A100" s="227" t="str">
        <f>CONCATENATE('01_Carga'!$M$5,"_",$F100)</f>
        <v>FI__87</v>
      </c>
      <c r="B100" s="1405"/>
      <c r="C100" s="1460" t="str">
        <f>'19_P2_Lista'!AA104</f>
        <v/>
      </c>
      <c r="D100" s="1727"/>
      <c r="E100" s="1405"/>
      <c r="F100" s="1202">
        <v>87</v>
      </c>
      <c r="G100" s="134" t="str">
        <f>IF(ISERROR(VLOOKUP($A100,Aspirantes!$A:$H,Aspirantes!$E$1,FALSE)),"",VLOOKUP($A100,Aspirantes!$A:$H,Aspirantes!$E$1,FALSE))</f>
        <v/>
      </c>
      <c r="H100" s="672" t="str">
        <f>IF(ISERROR(VLOOKUP($A100,Aspirantes!$A:$H,Aspirantes!$F$1,FALSE)),"",VLOOKUP($A100,Aspirantes!$A:$H,Aspirantes!$F$1,FALSE))</f>
        <v/>
      </c>
      <c r="I100" s="673" t="str">
        <f>IF(ISERROR(VLOOKUP($A100,Aspirantes!$A:$H,Aspirantes!$G$1,FALSE)),"",VLOOKUP($A100,Aspirantes!$A:$H,Aspirantes!$G$1,FALSE))</f>
        <v/>
      </c>
      <c r="J100" s="674" t="str">
        <f>IF(ISERROR(VLOOKUP($A100,Aspirantes!$A:$H,Aspirantes!$H$1,FALSE)),"",VLOOKUP($A100,Aspirantes!$A:$H,Aspirantes!$H$1,FALSE))</f>
        <v/>
      </c>
      <c r="K100" s="153"/>
      <c r="L100" s="81" t="str">
        <f>'12_P1_Lista'!R104</f>
        <v/>
      </c>
      <c r="M100" s="81" t="str">
        <f>'19_P2_Lista'!S104</f>
        <v/>
      </c>
      <c r="N100" s="309"/>
      <c r="O100" s="890" t="str">
        <f>'19_P2_Lista'!AA104</f>
        <v/>
      </c>
      <c r="P100" s="891" t="str">
        <f>'19_P2_Lista'!AB104</f>
        <v/>
      </c>
      <c r="Q100" s="309"/>
      <c r="R100" s="1146" t="str">
        <f t="shared" si="5"/>
        <v/>
      </c>
      <c r="T100" s="1442"/>
      <c r="U100" s="1722" t="str">
        <f t="shared" si="6"/>
        <v/>
      </c>
      <c r="V100" s="1719"/>
      <c r="W100" s="1722"/>
      <c r="X100" s="1719"/>
      <c r="Y100" s="1722" t="str">
        <f t="shared" si="7"/>
        <v/>
      </c>
      <c r="Z100" s="1720"/>
      <c r="AA100" s="1722" t="str">
        <f t="shared" si="8"/>
        <v/>
      </c>
      <c r="AB100" s="1720"/>
      <c r="AC100" s="1724" t="str">
        <f t="shared" si="9"/>
        <v/>
      </c>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8" customHeight="1" x14ac:dyDescent="0.2">
      <c r="A101" s="227" t="str">
        <f>CONCATENATE('01_Carga'!$M$5,"_",$F101)</f>
        <v>FI__88</v>
      </c>
      <c r="B101" s="1405"/>
      <c r="C101" s="1460" t="str">
        <f>'19_P2_Lista'!AA105</f>
        <v/>
      </c>
      <c r="D101" s="1727"/>
      <c r="E101" s="1405"/>
      <c r="F101" s="1202">
        <v>88</v>
      </c>
      <c r="G101" s="134" t="str">
        <f>IF(ISERROR(VLOOKUP($A101,Aspirantes!$A:$H,Aspirantes!$E$1,FALSE)),"",VLOOKUP($A101,Aspirantes!$A:$H,Aspirantes!$E$1,FALSE))</f>
        <v/>
      </c>
      <c r="H101" s="672" t="str">
        <f>IF(ISERROR(VLOOKUP($A101,Aspirantes!$A:$H,Aspirantes!$F$1,FALSE)),"",VLOOKUP($A101,Aspirantes!$A:$H,Aspirantes!$F$1,FALSE))</f>
        <v/>
      </c>
      <c r="I101" s="673" t="str">
        <f>IF(ISERROR(VLOOKUP($A101,Aspirantes!$A:$H,Aspirantes!$G$1,FALSE)),"",VLOOKUP($A101,Aspirantes!$A:$H,Aspirantes!$G$1,FALSE))</f>
        <v/>
      </c>
      <c r="J101" s="674" t="str">
        <f>IF(ISERROR(VLOOKUP($A101,Aspirantes!$A:$H,Aspirantes!$H$1,FALSE)),"",VLOOKUP($A101,Aspirantes!$A:$H,Aspirantes!$H$1,FALSE))</f>
        <v/>
      </c>
      <c r="K101" s="153"/>
      <c r="L101" s="81" t="str">
        <f>'12_P1_Lista'!R105</f>
        <v/>
      </c>
      <c r="M101" s="81" t="str">
        <f>'19_P2_Lista'!S105</f>
        <v/>
      </c>
      <c r="N101" s="309"/>
      <c r="O101" s="890" t="str">
        <f>'19_P2_Lista'!AA105</f>
        <v/>
      </c>
      <c r="P101" s="891" t="str">
        <f>'19_P2_Lista'!AB105</f>
        <v/>
      </c>
      <c r="Q101" s="309"/>
      <c r="R101" s="1146" t="str">
        <f t="shared" si="5"/>
        <v/>
      </c>
      <c r="T101" s="1442"/>
      <c r="U101" s="1722" t="str">
        <f t="shared" si="6"/>
        <v/>
      </c>
      <c r="V101" s="1719"/>
      <c r="W101" s="1722"/>
      <c r="X101" s="1719"/>
      <c r="Y101" s="1722" t="str">
        <f t="shared" si="7"/>
        <v/>
      </c>
      <c r="Z101" s="1720"/>
      <c r="AA101" s="1722" t="str">
        <f t="shared" si="8"/>
        <v/>
      </c>
      <c r="AB101" s="1720"/>
      <c r="AC101" s="1724" t="str">
        <f t="shared" si="9"/>
        <v/>
      </c>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8" customHeight="1" x14ac:dyDescent="0.2">
      <c r="A102" s="227" t="str">
        <f>CONCATENATE('01_Carga'!$M$5,"_",$F102)</f>
        <v>FI__89</v>
      </c>
      <c r="B102" s="1405"/>
      <c r="C102" s="1460" t="str">
        <f>'19_P2_Lista'!AA106</f>
        <v/>
      </c>
      <c r="D102" s="1727"/>
      <c r="E102" s="1405"/>
      <c r="F102" s="1202">
        <v>89</v>
      </c>
      <c r="G102" s="134" t="str">
        <f>IF(ISERROR(VLOOKUP($A102,Aspirantes!$A:$H,Aspirantes!$E$1,FALSE)),"",VLOOKUP($A102,Aspirantes!$A:$H,Aspirantes!$E$1,FALSE))</f>
        <v/>
      </c>
      <c r="H102" s="672" t="str">
        <f>IF(ISERROR(VLOOKUP($A102,Aspirantes!$A:$H,Aspirantes!$F$1,FALSE)),"",VLOOKUP($A102,Aspirantes!$A:$H,Aspirantes!$F$1,FALSE))</f>
        <v/>
      </c>
      <c r="I102" s="673" t="str">
        <f>IF(ISERROR(VLOOKUP($A102,Aspirantes!$A:$H,Aspirantes!$G$1,FALSE)),"",VLOOKUP($A102,Aspirantes!$A:$H,Aspirantes!$G$1,FALSE))</f>
        <v/>
      </c>
      <c r="J102" s="674" t="str">
        <f>IF(ISERROR(VLOOKUP($A102,Aspirantes!$A:$H,Aspirantes!$H$1,FALSE)),"",VLOOKUP($A102,Aspirantes!$A:$H,Aspirantes!$H$1,FALSE))</f>
        <v/>
      </c>
      <c r="K102" s="153"/>
      <c r="L102" s="81" t="str">
        <f>'12_P1_Lista'!R106</f>
        <v/>
      </c>
      <c r="M102" s="81" t="str">
        <f>'19_P2_Lista'!S106</f>
        <v/>
      </c>
      <c r="N102" s="309"/>
      <c r="O102" s="890" t="str">
        <f>'19_P2_Lista'!AA106</f>
        <v/>
      </c>
      <c r="P102" s="891" t="str">
        <f>'19_P2_Lista'!AB106</f>
        <v/>
      </c>
      <c r="Q102" s="309"/>
      <c r="R102" s="1146" t="str">
        <f t="shared" si="5"/>
        <v/>
      </c>
      <c r="T102" s="1442"/>
      <c r="U102" s="1722" t="str">
        <f t="shared" si="6"/>
        <v/>
      </c>
      <c r="V102" s="1719"/>
      <c r="W102" s="1722"/>
      <c r="X102" s="1719"/>
      <c r="Y102" s="1722" t="str">
        <f t="shared" si="7"/>
        <v/>
      </c>
      <c r="Z102" s="1720"/>
      <c r="AA102" s="1722" t="str">
        <f t="shared" si="8"/>
        <v/>
      </c>
      <c r="AB102" s="1720"/>
      <c r="AC102" s="1724" t="str">
        <f t="shared" si="9"/>
        <v/>
      </c>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8" customHeight="1" x14ac:dyDescent="0.2">
      <c r="A103" s="227" t="str">
        <f>CONCATENATE('01_Carga'!$M$5,"_",$F103)</f>
        <v>FI__90</v>
      </c>
      <c r="B103" s="1405"/>
      <c r="C103" s="1460" t="str">
        <f>'19_P2_Lista'!AA107</f>
        <v/>
      </c>
      <c r="D103" s="1727"/>
      <c r="E103" s="1405"/>
      <c r="F103" s="1202">
        <v>90</v>
      </c>
      <c r="G103" s="134" t="str">
        <f>IF(ISERROR(VLOOKUP($A103,Aspirantes!$A:$H,Aspirantes!$E$1,FALSE)),"",VLOOKUP($A103,Aspirantes!$A:$H,Aspirantes!$E$1,FALSE))</f>
        <v/>
      </c>
      <c r="H103" s="672" t="str">
        <f>IF(ISERROR(VLOOKUP($A103,Aspirantes!$A:$H,Aspirantes!$F$1,FALSE)),"",VLOOKUP($A103,Aspirantes!$A:$H,Aspirantes!$F$1,FALSE))</f>
        <v/>
      </c>
      <c r="I103" s="673" t="str">
        <f>IF(ISERROR(VLOOKUP($A103,Aspirantes!$A:$H,Aspirantes!$G$1,FALSE)),"",VLOOKUP($A103,Aspirantes!$A:$H,Aspirantes!$G$1,FALSE))</f>
        <v/>
      </c>
      <c r="J103" s="674" t="str">
        <f>IF(ISERROR(VLOOKUP($A103,Aspirantes!$A:$H,Aspirantes!$H$1,FALSE)),"",VLOOKUP($A103,Aspirantes!$A:$H,Aspirantes!$H$1,FALSE))</f>
        <v/>
      </c>
      <c r="K103" s="153"/>
      <c r="L103" s="81" t="str">
        <f>'12_P1_Lista'!R107</f>
        <v/>
      </c>
      <c r="M103" s="81" t="str">
        <f>'19_P2_Lista'!S107</f>
        <v/>
      </c>
      <c r="N103" s="309"/>
      <c r="O103" s="890" t="str">
        <f>'19_P2_Lista'!AA107</f>
        <v/>
      </c>
      <c r="P103" s="891" t="str">
        <f>'19_P2_Lista'!AB107</f>
        <v/>
      </c>
      <c r="Q103" s="309"/>
      <c r="R103" s="1146" t="str">
        <f t="shared" si="5"/>
        <v/>
      </c>
      <c r="T103" s="1442"/>
      <c r="U103" s="1722" t="str">
        <f t="shared" si="6"/>
        <v/>
      </c>
      <c r="V103" s="1719"/>
      <c r="W103" s="1722"/>
      <c r="X103" s="1719"/>
      <c r="Y103" s="1722" t="str">
        <f t="shared" si="7"/>
        <v/>
      </c>
      <c r="Z103" s="1720"/>
      <c r="AA103" s="1722" t="str">
        <f t="shared" si="8"/>
        <v/>
      </c>
      <c r="AB103" s="1720"/>
      <c r="AC103" s="1724" t="str">
        <f t="shared" si="9"/>
        <v/>
      </c>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8" customHeight="1" x14ac:dyDescent="0.2">
      <c r="A104" s="227" t="str">
        <f>CONCATENATE('01_Carga'!$M$5,"_",$F104)</f>
        <v>FI__91</v>
      </c>
      <c r="B104" s="1405"/>
      <c r="C104" s="1460" t="str">
        <f>'19_P2_Lista'!AA108</f>
        <v/>
      </c>
      <c r="D104" s="1727"/>
      <c r="E104" s="1405"/>
      <c r="F104" s="1202">
        <v>91</v>
      </c>
      <c r="G104" s="134" t="str">
        <f>IF(ISERROR(VLOOKUP($A104,Aspirantes!$A:$H,Aspirantes!$E$1,FALSE)),"",VLOOKUP($A104,Aspirantes!$A:$H,Aspirantes!$E$1,FALSE))</f>
        <v/>
      </c>
      <c r="H104" s="672" t="str">
        <f>IF(ISERROR(VLOOKUP($A104,Aspirantes!$A:$H,Aspirantes!$F$1,FALSE)),"",VLOOKUP($A104,Aspirantes!$A:$H,Aspirantes!$F$1,FALSE))</f>
        <v/>
      </c>
      <c r="I104" s="673" t="str">
        <f>IF(ISERROR(VLOOKUP($A104,Aspirantes!$A:$H,Aspirantes!$G$1,FALSE)),"",VLOOKUP($A104,Aspirantes!$A:$H,Aspirantes!$G$1,FALSE))</f>
        <v/>
      </c>
      <c r="J104" s="674" t="str">
        <f>IF(ISERROR(VLOOKUP($A104,Aspirantes!$A:$H,Aspirantes!$H$1,FALSE)),"",VLOOKUP($A104,Aspirantes!$A:$H,Aspirantes!$H$1,FALSE))</f>
        <v/>
      </c>
      <c r="K104" s="153"/>
      <c r="L104" s="81" t="str">
        <f>'12_P1_Lista'!R108</f>
        <v/>
      </c>
      <c r="M104" s="81" t="str">
        <f>'19_P2_Lista'!S108</f>
        <v/>
      </c>
      <c r="N104" s="309"/>
      <c r="O104" s="890" t="str">
        <f>'19_P2_Lista'!AA108</f>
        <v/>
      </c>
      <c r="P104" s="891" t="str">
        <f>'19_P2_Lista'!AB108</f>
        <v/>
      </c>
      <c r="Q104" s="309"/>
      <c r="R104" s="1146" t="str">
        <f t="shared" si="5"/>
        <v/>
      </c>
      <c r="T104" s="1442"/>
      <c r="U104" s="1722" t="str">
        <f t="shared" si="6"/>
        <v/>
      </c>
      <c r="V104" s="1719"/>
      <c r="W104" s="1722"/>
      <c r="X104" s="1719"/>
      <c r="Y104" s="1722" t="str">
        <f t="shared" si="7"/>
        <v/>
      </c>
      <c r="Z104" s="1720"/>
      <c r="AA104" s="1722" t="str">
        <f t="shared" si="8"/>
        <v/>
      </c>
      <c r="AB104" s="1720"/>
      <c r="AC104" s="1724" t="str">
        <f t="shared" si="9"/>
        <v/>
      </c>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8" customHeight="1" x14ac:dyDescent="0.2">
      <c r="A105" s="227" t="str">
        <f>CONCATENATE('01_Carga'!$M$5,"_",$F105)</f>
        <v>FI__92</v>
      </c>
      <c r="B105" s="1405"/>
      <c r="C105" s="1460" t="str">
        <f>'19_P2_Lista'!AA109</f>
        <v/>
      </c>
      <c r="D105" s="1727"/>
      <c r="E105" s="1405"/>
      <c r="F105" s="1202">
        <v>92</v>
      </c>
      <c r="G105" s="134" t="str">
        <f>IF(ISERROR(VLOOKUP($A105,Aspirantes!$A:$H,Aspirantes!$E$1,FALSE)),"",VLOOKUP($A105,Aspirantes!$A:$H,Aspirantes!$E$1,FALSE))</f>
        <v/>
      </c>
      <c r="H105" s="672" t="str">
        <f>IF(ISERROR(VLOOKUP($A105,Aspirantes!$A:$H,Aspirantes!$F$1,FALSE)),"",VLOOKUP($A105,Aspirantes!$A:$H,Aspirantes!$F$1,FALSE))</f>
        <v/>
      </c>
      <c r="I105" s="673" t="str">
        <f>IF(ISERROR(VLOOKUP($A105,Aspirantes!$A:$H,Aspirantes!$G$1,FALSE)),"",VLOOKUP($A105,Aspirantes!$A:$H,Aspirantes!$G$1,FALSE))</f>
        <v/>
      </c>
      <c r="J105" s="674" t="str">
        <f>IF(ISERROR(VLOOKUP($A105,Aspirantes!$A:$H,Aspirantes!$H$1,FALSE)),"",VLOOKUP($A105,Aspirantes!$A:$H,Aspirantes!$H$1,FALSE))</f>
        <v/>
      </c>
      <c r="K105" s="153"/>
      <c r="L105" s="81" t="str">
        <f>'12_P1_Lista'!R109</f>
        <v/>
      </c>
      <c r="M105" s="81" t="str">
        <f>'19_P2_Lista'!S109</f>
        <v/>
      </c>
      <c r="N105" s="309"/>
      <c r="O105" s="890" t="str">
        <f>'19_P2_Lista'!AA109</f>
        <v/>
      </c>
      <c r="P105" s="891" t="str">
        <f>'19_P2_Lista'!AB109</f>
        <v/>
      </c>
      <c r="Q105" s="309"/>
      <c r="R105" s="1146" t="str">
        <f t="shared" si="5"/>
        <v/>
      </c>
      <c r="T105" s="1442"/>
      <c r="U105" s="1722" t="str">
        <f t="shared" si="6"/>
        <v/>
      </c>
      <c r="V105" s="1719"/>
      <c r="W105" s="1722"/>
      <c r="X105" s="1719"/>
      <c r="Y105" s="1722" t="str">
        <f t="shared" si="7"/>
        <v/>
      </c>
      <c r="Z105" s="1720"/>
      <c r="AA105" s="1722" t="str">
        <f t="shared" si="8"/>
        <v/>
      </c>
      <c r="AB105" s="1720"/>
      <c r="AC105" s="1724" t="str">
        <f t="shared" si="9"/>
        <v/>
      </c>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8" customHeight="1" x14ac:dyDescent="0.2">
      <c r="A106" s="227" t="str">
        <f>CONCATENATE('01_Carga'!$M$5,"_",$F106)</f>
        <v>FI__93</v>
      </c>
      <c r="B106" s="1405"/>
      <c r="C106" s="1460" t="str">
        <f>'19_P2_Lista'!AA110</f>
        <v/>
      </c>
      <c r="D106" s="1727"/>
      <c r="E106" s="1405"/>
      <c r="F106" s="1202">
        <v>93</v>
      </c>
      <c r="G106" s="134" t="str">
        <f>IF(ISERROR(VLOOKUP($A106,Aspirantes!$A:$H,Aspirantes!$E$1,FALSE)),"",VLOOKUP($A106,Aspirantes!$A:$H,Aspirantes!$E$1,FALSE))</f>
        <v/>
      </c>
      <c r="H106" s="672" t="str">
        <f>IF(ISERROR(VLOOKUP($A106,Aspirantes!$A:$H,Aspirantes!$F$1,FALSE)),"",VLOOKUP($A106,Aspirantes!$A:$H,Aspirantes!$F$1,FALSE))</f>
        <v/>
      </c>
      <c r="I106" s="673" t="str">
        <f>IF(ISERROR(VLOOKUP($A106,Aspirantes!$A:$H,Aspirantes!$G$1,FALSE)),"",VLOOKUP($A106,Aspirantes!$A:$H,Aspirantes!$G$1,FALSE))</f>
        <v/>
      </c>
      <c r="J106" s="674" t="str">
        <f>IF(ISERROR(VLOOKUP($A106,Aspirantes!$A:$H,Aspirantes!$H$1,FALSE)),"",VLOOKUP($A106,Aspirantes!$A:$H,Aspirantes!$H$1,FALSE))</f>
        <v/>
      </c>
      <c r="K106" s="153"/>
      <c r="L106" s="81" t="str">
        <f>'12_P1_Lista'!R110</f>
        <v/>
      </c>
      <c r="M106" s="81" t="str">
        <f>'19_P2_Lista'!S110</f>
        <v/>
      </c>
      <c r="N106" s="309"/>
      <c r="O106" s="890" t="str">
        <f>'19_P2_Lista'!AA110</f>
        <v/>
      </c>
      <c r="P106" s="891" t="str">
        <f>'19_P2_Lista'!AB110</f>
        <v/>
      </c>
      <c r="Q106" s="309"/>
      <c r="R106" s="1146" t="str">
        <f t="shared" si="5"/>
        <v/>
      </c>
      <c r="T106" s="1442"/>
      <c r="U106" s="1722" t="str">
        <f t="shared" si="6"/>
        <v/>
      </c>
      <c r="V106" s="1719"/>
      <c r="W106" s="1722"/>
      <c r="X106" s="1719"/>
      <c r="Y106" s="1722" t="str">
        <f t="shared" si="7"/>
        <v/>
      </c>
      <c r="Z106" s="1720"/>
      <c r="AA106" s="1722" t="str">
        <f t="shared" si="8"/>
        <v/>
      </c>
      <c r="AB106" s="1720"/>
      <c r="AC106" s="1724" t="str">
        <f t="shared" si="9"/>
        <v/>
      </c>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8" customHeight="1" x14ac:dyDescent="0.2">
      <c r="A107" s="227" t="str">
        <f>CONCATENATE('01_Carga'!$M$5,"_",$F107)</f>
        <v>FI__94</v>
      </c>
      <c r="B107" s="1405"/>
      <c r="C107" s="1460" t="str">
        <f>'19_P2_Lista'!AA111</f>
        <v/>
      </c>
      <c r="D107" s="1727"/>
      <c r="E107" s="1405"/>
      <c r="F107" s="1202">
        <v>94</v>
      </c>
      <c r="G107" s="134" t="str">
        <f>IF(ISERROR(VLOOKUP($A107,Aspirantes!$A:$H,Aspirantes!$E$1,FALSE)),"",VLOOKUP($A107,Aspirantes!$A:$H,Aspirantes!$E$1,FALSE))</f>
        <v/>
      </c>
      <c r="H107" s="672" t="str">
        <f>IF(ISERROR(VLOOKUP($A107,Aspirantes!$A:$H,Aspirantes!$F$1,FALSE)),"",VLOOKUP($A107,Aspirantes!$A:$H,Aspirantes!$F$1,FALSE))</f>
        <v/>
      </c>
      <c r="I107" s="673" t="str">
        <f>IF(ISERROR(VLOOKUP($A107,Aspirantes!$A:$H,Aspirantes!$G$1,FALSE)),"",VLOOKUP($A107,Aspirantes!$A:$H,Aspirantes!$G$1,FALSE))</f>
        <v/>
      </c>
      <c r="J107" s="674" t="str">
        <f>IF(ISERROR(VLOOKUP($A107,Aspirantes!$A:$H,Aspirantes!$H$1,FALSE)),"",VLOOKUP($A107,Aspirantes!$A:$H,Aspirantes!$H$1,FALSE))</f>
        <v/>
      </c>
      <c r="K107" s="153"/>
      <c r="L107" s="81" t="str">
        <f>'12_P1_Lista'!R111</f>
        <v/>
      </c>
      <c r="M107" s="81" t="str">
        <f>'19_P2_Lista'!S111</f>
        <v/>
      </c>
      <c r="N107" s="309"/>
      <c r="O107" s="890" t="str">
        <f>'19_P2_Lista'!AA111</f>
        <v/>
      </c>
      <c r="P107" s="891" t="str">
        <f>'19_P2_Lista'!AB111</f>
        <v/>
      </c>
      <c r="Q107" s="309"/>
      <c r="R107" s="1146" t="str">
        <f t="shared" si="5"/>
        <v/>
      </c>
      <c r="T107" s="1442"/>
      <c r="U107" s="1722" t="str">
        <f t="shared" si="6"/>
        <v/>
      </c>
      <c r="V107" s="1719"/>
      <c r="W107" s="1722"/>
      <c r="X107" s="1719"/>
      <c r="Y107" s="1722" t="str">
        <f t="shared" si="7"/>
        <v/>
      </c>
      <c r="Z107" s="1720"/>
      <c r="AA107" s="1722" t="str">
        <f t="shared" si="8"/>
        <v/>
      </c>
      <c r="AB107" s="1720"/>
      <c r="AC107" s="1724" t="str">
        <f t="shared" si="9"/>
        <v/>
      </c>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8" customHeight="1" x14ac:dyDescent="0.2">
      <c r="A108" s="227" t="str">
        <f>CONCATENATE('01_Carga'!$M$5,"_",$F108)</f>
        <v>FI__95</v>
      </c>
      <c r="B108" s="1405"/>
      <c r="C108" s="1460" t="str">
        <f>'19_P2_Lista'!AA112</f>
        <v/>
      </c>
      <c r="D108" s="1727"/>
      <c r="E108" s="1405"/>
      <c r="F108" s="1202">
        <v>95</v>
      </c>
      <c r="G108" s="134" t="str">
        <f>IF(ISERROR(VLOOKUP($A108,Aspirantes!$A:$H,Aspirantes!$E$1,FALSE)),"",VLOOKUP($A108,Aspirantes!$A:$H,Aspirantes!$E$1,FALSE))</f>
        <v/>
      </c>
      <c r="H108" s="672" t="str">
        <f>IF(ISERROR(VLOOKUP($A108,Aspirantes!$A:$H,Aspirantes!$F$1,FALSE)),"",VLOOKUP($A108,Aspirantes!$A:$H,Aspirantes!$F$1,FALSE))</f>
        <v/>
      </c>
      <c r="I108" s="673" t="str">
        <f>IF(ISERROR(VLOOKUP($A108,Aspirantes!$A:$H,Aspirantes!$G$1,FALSE)),"",VLOOKUP($A108,Aspirantes!$A:$H,Aspirantes!$G$1,FALSE))</f>
        <v/>
      </c>
      <c r="J108" s="674" t="str">
        <f>IF(ISERROR(VLOOKUP($A108,Aspirantes!$A:$H,Aspirantes!$H$1,FALSE)),"",VLOOKUP($A108,Aspirantes!$A:$H,Aspirantes!$H$1,FALSE))</f>
        <v/>
      </c>
      <c r="K108" s="153"/>
      <c r="L108" s="81" t="str">
        <f>'12_P1_Lista'!R112</f>
        <v/>
      </c>
      <c r="M108" s="81" t="str">
        <f>'19_P2_Lista'!S112</f>
        <v/>
      </c>
      <c r="N108" s="309"/>
      <c r="O108" s="890" t="str">
        <f>'19_P2_Lista'!AA112</f>
        <v/>
      </c>
      <c r="P108" s="891" t="str">
        <f>'19_P2_Lista'!AB112</f>
        <v/>
      </c>
      <c r="Q108" s="309"/>
      <c r="R108" s="1146" t="str">
        <f t="shared" si="5"/>
        <v/>
      </c>
      <c r="T108" s="1442"/>
      <c r="U108" s="1722" t="str">
        <f t="shared" si="6"/>
        <v/>
      </c>
      <c r="V108" s="1719"/>
      <c r="W108" s="1722"/>
      <c r="X108" s="1719"/>
      <c r="Y108" s="1722" t="str">
        <f t="shared" si="7"/>
        <v/>
      </c>
      <c r="Z108" s="1720"/>
      <c r="AA108" s="1722" t="str">
        <f t="shared" si="8"/>
        <v/>
      </c>
      <c r="AB108" s="1720"/>
      <c r="AC108" s="1724" t="str">
        <f t="shared" si="9"/>
        <v/>
      </c>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8" customHeight="1" x14ac:dyDescent="0.2">
      <c r="A109" s="227" t="str">
        <f>CONCATENATE('01_Carga'!$M$5,"_",$F109)</f>
        <v>FI__96</v>
      </c>
      <c r="B109" s="1405"/>
      <c r="C109" s="1460" t="str">
        <f>'19_P2_Lista'!AA113</f>
        <v/>
      </c>
      <c r="D109" s="1727"/>
      <c r="E109" s="1405"/>
      <c r="F109" s="1202">
        <v>96</v>
      </c>
      <c r="G109" s="134" t="str">
        <f>IF(ISERROR(VLOOKUP($A109,Aspirantes!$A:$H,Aspirantes!$E$1,FALSE)),"",VLOOKUP($A109,Aspirantes!$A:$H,Aspirantes!$E$1,FALSE))</f>
        <v/>
      </c>
      <c r="H109" s="672" t="str">
        <f>IF(ISERROR(VLOOKUP($A109,Aspirantes!$A:$H,Aspirantes!$F$1,FALSE)),"",VLOOKUP($A109,Aspirantes!$A:$H,Aspirantes!$F$1,FALSE))</f>
        <v/>
      </c>
      <c r="I109" s="673" t="str">
        <f>IF(ISERROR(VLOOKUP($A109,Aspirantes!$A:$H,Aspirantes!$G$1,FALSE)),"",VLOOKUP($A109,Aspirantes!$A:$H,Aspirantes!$G$1,FALSE))</f>
        <v/>
      </c>
      <c r="J109" s="674" t="str">
        <f>IF(ISERROR(VLOOKUP($A109,Aspirantes!$A:$H,Aspirantes!$H$1,FALSE)),"",VLOOKUP($A109,Aspirantes!$A:$H,Aspirantes!$H$1,FALSE))</f>
        <v/>
      </c>
      <c r="K109" s="153"/>
      <c r="L109" s="81" t="str">
        <f>'12_P1_Lista'!R113</f>
        <v/>
      </c>
      <c r="M109" s="81" t="str">
        <f>'19_P2_Lista'!S113</f>
        <v/>
      </c>
      <c r="N109" s="309"/>
      <c r="O109" s="890" t="str">
        <f>'19_P2_Lista'!AA113</f>
        <v/>
      </c>
      <c r="P109" s="891" t="str">
        <f>'19_P2_Lista'!AB113</f>
        <v/>
      </c>
      <c r="Q109" s="309"/>
      <c r="R109" s="1146" t="str">
        <f t="shared" si="5"/>
        <v/>
      </c>
      <c r="T109" s="1442"/>
      <c r="U109" s="1722" t="str">
        <f t="shared" si="6"/>
        <v/>
      </c>
      <c r="V109" s="1719"/>
      <c r="W109" s="1722"/>
      <c r="X109" s="1719"/>
      <c r="Y109" s="1722" t="str">
        <f t="shared" si="7"/>
        <v/>
      </c>
      <c r="Z109" s="1720"/>
      <c r="AA109" s="1722" t="str">
        <f t="shared" si="8"/>
        <v/>
      </c>
      <c r="AB109" s="1720"/>
      <c r="AC109" s="1724" t="str">
        <f t="shared" si="9"/>
        <v/>
      </c>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8" customHeight="1" x14ac:dyDescent="0.2">
      <c r="A110" s="227" t="str">
        <f>CONCATENATE('01_Carga'!$M$5,"_",$F110)</f>
        <v>FI__97</v>
      </c>
      <c r="B110" s="1405"/>
      <c r="C110" s="1460" t="str">
        <f>'19_P2_Lista'!AA114</f>
        <v/>
      </c>
      <c r="D110" s="1727"/>
      <c r="E110" s="1405"/>
      <c r="F110" s="1202">
        <v>97</v>
      </c>
      <c r="G110" s="134" t="str">
        <f>IF(ISERROR(VLOOKUP($A110,Aspirantes!$A:$H,Aspirantes!$E$1,FALSE)),"",VLOOKUP($A110,Aspirantes!$A:$H,Aspirantes!$E$1,FALSE))</f>
        <v/>
      </c>
      <c r="H110" s="672" t="str">
        <f>IF(ISERROR(VLOOKUP($A110,Aspirantes!$A:$H,Aspirantes!$F$1,FALSE)),"",VLOOKUP($A110,Aspirantes!$A:$H,Aspirantes!$F$1,FALSE))</f>
        <v/>
      </c>
      <c r="I110" s="673" t="str">
        <f>IF(ISERROR(VLOOKUP($A110,Aspirantes!$A:$H,Aspirantes!$G$1,FALSE)),"",VLOOKUP($A110,Aspirantes!$A:$H,Aspirantes!$G$1,FALSE))</f>
        <v/>
      </c>
      <c r="J110" s="674" t="str">
        <f>IF(ISERROR(VLOOKUP($A110,Aspirantes!$A:$H,Aspirantes!$H$1,FALSE)),"",VLOOKUP($A110,Aspirantes!$A:$H,Aspirantes!$H$1,FALSE))</f>
        <v/>
      </c>
      <c r="K110" s="153"/>
      <c r="L110" s="81" t="str">
        <f>'12_P1_Lista'!R114</f>
        <v/>
      </c>
      <c r="M110" s="81" t="str">
        <f>'19_P2_Lista'!S114</f>
        <v/>
      </c>
      <c r="N110" s="309"/>
      <c r="O110" s="890" t="str">
        <f>'19_P2_Lista'!AA114</f>
        <v/>
      </c>
      <c r="P110" s="891" t="str">
        <f>'19_P2_Lista'!AB114</f>
        <v/>
      </c>
      <c r="Q110" s="309"/>
      <c r="R110" s="1146" t="str">
        <f t="shared" si="5"/>
        <v/>
      </c>
      <c r="T110" s="1442"/>
      <c r="U110" s="1722" t="str">
        <f t="shared" si="6"/>
        <v/>
      </c>
      <c r="V110" s="1719"/>
      <c r="W110" s="1722"/>
      <c r="X110" s="1719"/>
      <c r="Y110" s="1722" t="str">
        <f t="shared" si="7"/>
        <v/>
      </c>
      <c r="Z110" s="1720"/>
      <c r="AA110" s="1722" t="str">
        <f t="shared" si="8"/>
        <v/>
      </c>
      <c r="AB110" s="1720"/>
      <c r="AC110" s="1724" t="str">
        <f t="shared" si="9"/>
        <v/>
      </c>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8" customHeight="1" x14ac:dyDescent="0.2">
      <c r="A111" s="227" t="str">
        <f>CONCATENATE('01_Carga'!$M$5,"_",$F111)</f>
        <v>FI__98</v>
      </c>
      <c r="B111" s="1405"/>
      <c r="C111" s="1460" t="str">
        <f>'19_P2_Lista'!AA115</f>
        <v/>
      </c>
      <c r="D111" s="1727"/>
      <c r="E111" s="1405"/>
      <c r="F111" s="1202">
        <v>98</v>
      </c>
      <c r="G111" s="134" t="str">
        <f>IF(ISERROR(VLOOKUP($A111,Aspirantes!$A:$H,Aspirantes!$E$1,FALSE)),"",VLOOKUP($A111,Aspirantes!$A:$H,Aspirantes!$E$1,FALSE))</f>
        <v/>
      </c>
      <c r="H111" s="672" t="str">
        <f>IF(ISERROR(VLOOKUP($A111,Aspirantes!$A:$H,Aspirantes!$F$1,FALSE)),"",VLOOKUP($A111,Aspirantes!$A:$H,Aspirantes!$F$1,FALSE))</f>
        <v/>
      </c>
      <c r="I111" s="673" t="str">
        <f>IF(ISERROR(VLOOKUP($A111,Aspirantes!$A:$H,Aspirantes!$G$1,FALSE)),"",VLOOKUP($A111,Aspirantes!$A:$H,Aspirantes!$G$1,FALSE))</f>
        <v/>
      </c>
      <c r="J111" s="674" t="str">
        <f>IF(ISERROR(VLOOKUP($A111,Aspirantes!$A:$H,Aspirantes!$H$1,FALSE)),"",VLOOKUP($A111,Aspirantes!$A:$H,Aspirantes!$H$1,FALSE))</f>
        <v/>
      </c>
      <c r="K111" s="153"/>
      <c r="L111" s="81" t="str">
        <f>'12_P1_Lista'!R115</f>
        <v/>
      </c>
      <c r="M111" s="81" t="str">
        <f>'19_P2_Lista'!S115</f>
        <v/>
      </c>
      <c r="N111" s="309"/>
      <c r="O111" s="890" t="str">
        <f>'19_P2_Lista'!AA115</f>
        <v/>
      </c>
      <c r="P111" s="891" t="str">
        <f>'19_P2_Lista'!AB115</f>
        <v/>
      </c>
      <c r="Q111" s="309"/>
      <c r="R111" s="1146" t="str">
        <f t="shared" si="5"/>
        <v/>
      </c>
      <c r="T111" s="1442"/>
      <c r="U111" s="1722" t="str">
        <f t="shared" si="6"/>
        <v/>
      </c>
      <c r="V111" s="1719"/>
      <c r="W111" s="1722"/>
      <c r="X111" s="1719"/>
      <c r="Y111" s="1722" t="str">
        <f t="shared" si="7"/>
        <v/>
      </c>
      <c r="Z111" s="1720"/>
      <c r="AA111" s="1722" t="str">
        <f t="shared" si="8"/>
        <v/>
      </c>
      <c r="AB111" s="1720"/>
      <c r="AC111" s="1724" t="str">
        <f t="shared" si="9"/>
        <v/>
      </c>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8" customHeight="1" x14ac:dyDescent="0.2">
      <c r="A112" s="227" t="str">
        <f>CONCATENATE('01_Carga'!$M$5,"_",$F112)</f>
        <v>FI__99</v>
      </c>
      <c r="B112" s="1405"/>
      <c r="C112" s="1460" t="str">
        <f>'19_P2_Lista'!AA116</f>
        <v/>
      </c>
      <c r="D112" s="1727"/>
      <c r="E112" s="1405"/>
      <c r="F112" s="1202">
        <v>99</v>
      </c>
      <c r="G112" s="134" t="str">
        <f>IF(ISERROR(VLOOKUP($A112,Aspirantes!$A:$H,Aspirantes!$E$1,FALSE)),"",VLOOKUP($A112,Aspirantes!$A:$H,Aspirantes!$E$1,FALSE))</f>
        <v/>
      </c>
      <c r="H112" s="672" t="str">
        <f>IF(ISERROR(VLOOKUP($A112,Aspirantes!$A:$H,Aspirantes!$F$1,FALSE)),"",VLOOKUP($A112,Aspirantes!$A:$H,Aspirantes!$F$1,FALSE))</f>
        <v/>
      </c>
      <c r="I112" s="673" t="str">
        <f>IF(ISERROR(VLOOKUP($A112,Aspirantes!$A:$H,Aspirantes!$G$1,FALSE)),"",VLOOKUP($A112,Aspirantes!$A:$H,Aspirantes!$G$1,FALSE))</f>
        <v/>
      </c>
      <c r="J112" s="674" t="str">
        <f>IF(ISERROR(VLOOKUP($A112,Aspirantes!$A:$H,Aspirantes!$H$1,FALSE)),"",VLOOKUP($A112,Aspirantes!$A:$H,Aspirantes!$H$1,FALSE))</f>
        <v/>
      </c>
      <c r="K112" s="153"/>
      <c r="L112" s="81" t="str">
        <f>'12_P1_Lista'!R116</f>
        <v/>
      </c>
      <c r="M112" s="81" t="str">
        <f>'19_P2_Lista'!S116</f>
        <v/>
      </c>
      <c r="N112" s="309"/>
      <c r="O112" s="890" t="str">
        <f>'19_P2_Lista'!AA116</f>
        <v/>
      </c>
      <c r="P112" s="891" t="str">
        <f>'19_P2_Lista'!AB116</f>
        <v/>
      </c>
      <c r="Q112" s="309"/>
      <c r="R112" s="1146" t="str">
        <f t="shared" si="5"/>
        <v/>
      </c>
      <c r="T112" s="1442"/>
      <c r="U112" s="1722" t="str">
        <f t="shared" si="6"/>
        <v/>
      </c>
      <c r="V112" s="1719"/>
      <c r="W112" s="1722"/>
      <c r="X112" s="1719"/>
      <c r="Y112" s="1722" t="str">
        <f t="shared" si="7"/>
        <v/>
      </c>
      <c r="Z112" s="1720"/>
      <c r="AA112" s="1722" t="str">
        <f t="shared" si="8"/>
        <v/>
      </c>
      <c r="AB112" s="1720"/>
      <c r="AC112" s="1724" t="str">
        <f t="shared" si="9"/>
        <v/>
      </c>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8" customHeight="1" x14ac:dyDescent="0.2">
      <c r="A113" s="227" t="str">
        <f>CONCATENATE('01_Carga'!$M$5,"_",$F113)</f>
        <v>FI__100</v>
      </c>
      <c r="B113" s="1405"/>
      <c r="C113" s="1460" t="str">
        <f>'19_P2_Lista'!AA117</f>
        <v/>
      </c>
      <c r="D113" s="1727"/>
      <c r="E113" s="1405"/>
      <c r="F113" s="1202">
        <v>100</v>
      </c>
      <c r="G113" s="134" t="str">
        <f>IF(ISERROR(VLOOKUP($A113,Aspirantes!$A:$H,Aspirantes!$E$1,FALSE)),"",VLOOKUP($A113,Aspirantes!$A:$H,Aspirantes!$E$1,FALSE))</f>
        <v/>
      </c>
      <c r="H113" s="672" t="str">
        <f>IF(ISERROR(VLOOKUP($A113,Aspirantes!$A:$H,Aspirantes!$F$1,FALSE)),"",VLOOKUP($A113,Aspirantes!$A:$H,Aspirantes!$F$1,FALSE))</f>
        <v/>
      </c>
      <c r="I113" s="673" t="str">
        <f>IF(ISERROR(VLOOKUP($A113,Aspirantes!$A:$H,Aspirantes!$G$1,FALSE)),"",VLOOKUP($A113,Aspirantes!$A:$H,Aspirantes!$G$1,FALSE))</f>
        <v/>
      </c>
      <c r="J113" s="674" t="str">
        <f>IF(ISERROR(VLOOKUP($A113,Aspirantes!$A:$H,Aspirantes!$H$1,FALSE)),"",VLOOKUP($A113,Aspirantes!$A:$H,Aspirantes!$H$1,FALSE))</f>
        <v/>
      </c>
      <c r="K113" s="153"/>
      <c r="L113" s="81" t="str">
        <f>'12_P1_Lista'!R117</f>
        <v/>
      </c>
      <c r="M113" s="81" t="str">
        <f>'19_P2_Lista'!S117</f>
        <v/>
      </c>
      <c r="N113" s="309"/>
      <c r="O113" s="890" t="str">
        <f>'19_P2_Lista'!AA117</f>
        <v/>
      </c>
      <c r="P113" s="891" t="str">
        <f>'19_P2_Lista'!AB117</f>
        <v/>
      </c>
      <c r="Q113" s="309"/>
      <c r="R113" s="1146" t="str">
        <f t="shared" si="5"/>
        <v/>
      </c>
      <c r="T113" s="1442"/>
      <c r="U113" s="1722" t="str">
        <f t="shared" si="6"/>
        <v/>
      </c>
      <c r="V113" s="1719"/>
      <c r="W113" s="1722"/>
      <c r="X113" s="1719"/>
      <c r="Y113" s="1722" t="str">
        <f t="shared" si="7"/>
        <v/>
      </c>
      <c r="Z113" s="1720"/>
      <c r="AA113" s="1722" t="str">
        <f t="shared" si="8"/>
        <v/>
      </c>
      <c r="AB113" s="1720"/>
      <c r="AC113" s="1724" t="str">
        <f t="shared" si="9"/>
        <v/>
      </c>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8" customHeight="1" x14ac:dyDescent="0.2">
      <c r="A114" s="227" t="str">
        <f>CONCATENATE('01_Carga'!$M$5,"_",$F114)</f>
        <v>FI__101</v>
      </c>
      <c r="B114" s="1405"/>
      <c r="C114" s="1460" t="str">
        <f>'19_P2_Lista'!AA118</f>
        <v/>
      </c>
      <c r="D114" s="1727"/>
      <c r="E114" s="1405"/>
      <c r="F114" s="1202">
        <v>101</v>
      </c>
      <c r="G114" s="134" t="str">
        <f>IF(ISERROR(VLOOKUP($A114,Aspirantes!$A:$H,Aspirantes!$E$1,FALSE)),"",VLOOKUP($A114,Aspirantes!$A:$H,Aspirantes!$E$1,FALSE))</f>
        <v/>
      </c>
      <c r="H114" s="672" t="str">
        <f>IF(ISERROR(VLOOKUP($A114,Aspirantes!$A:$H,Aspirantes!$F$1,FALSE)),"",VLOOKUP($A114,Aspirantes!$A:$H,Aspirantes!$F$1,FALSE))</f>
        <v/>
      </c>
      <c r="I114" s="673" t="str">
        <f>IF(ISERROR(VLOOKUP($A114,Aspirantes!$A:$H,Aspirantes!$G$1,FALSE)),"",VLOOKUP($A114,Aspirantes!$A:$H,Aspirantes!$G$1,FALSE))</f>
        <v/>
      </c>
      <c r="J114" s="674" t="str">
        <f>IF(ISERROR(VLOOKUP($A114,Aspirantes!$A:$H,Aspirantes!$H$1,FALSE)),"",VLOOKUP($A114,Aspirantes!$A:$H,Aspirantes!$H$1,FALSE))</f>
        <v/>
      </c>
      <c r="K114" s="153"/>
      <c r="L114" s="81" t="str">
        <f>'12_P1_Lista'!R118</f>
        <v/>
      </c>
      <c r="M114" s="81" t="str">
        <f>'19_P2_Lista'!S118</f>
        <v/>
      </c>
      <c r="N114" s="309"/>
      <c r="O114" s="890" t="str">
        <f>'19_P2_Lista'!AA118</f>
        <v/>
      </c>
      <c r="P114" s="891" t="str">
        <f>'19_P2_Lista'!AB118</f>
        <v/>
      </c>
      <c r="Q114" s="309"/>
      <c r="R114" s="1146" t="str">
        <f t="shared" si="5"/>
        <v/>
      </c>
      <c r="T114" s="1442"/>
      <c r="U114" s="1722" t="str">
        <f t="shared" si="6"/>
        <v/>
      </c>
      <c r="V114" s="1719"/>
      <c r="W114" s="1722"/>
      <c r="X114" s="1719"/>
      <c r="Y114" s="1722" t="str">
        <f t="shared" si="7"/>
        <v/>
      </c>
      <c r="Z114" s="1720"/>
      <c r="AA114" s="1722" t="str">
        <f t="shared" si="8"/>
        <v/>
      </c>
      <c r="AB114" s="1720"/>
      <c r="AC114" s="1724" t="str">
        <f t="shared" si="9"/>
        <v/>
      </c>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8" customHeight="1" x14ac:dyDescent="0.2">
      <c r="A115" s="227" t="str">
        <f>CONCATENATE('01_Carga'!$M$5,"_",$F115)</f>
        <v>FI__102</v>
      </c>
      <c r="B115" s="1405"/>
      <c r="C115" s="1460" t="str">
        <f>'19_P2_Lista'!AA119</f>
        <v/>
      </c>
      <c r="D115" s="1727"/>
      <c r="E115" s="1405"/>
      <c r="F115" s="1202">
        <v>102</v>
      </c>
      <c r="G115" s="134" t="str">
        <f>IF(ISERROR(VLOOKUP($A115,Aspirantes!$A:$H,Aspirantes!$E$1,FALSE)),"",VLOOKUP($A115,Aspirantes!$A:$H,Aspirantes!$E$1,FALSE))</f>
        <v/>
      </c>
      <c r="H115" s="672" t="str">
        <f>IF(ISERROR(VLOOKUP($A115,Aspirantes!$A:$H,Aspirantes!$F$1,FALSE)),"",VLOOKUP($A115,Aspirantes!$A:$H,Aspirantes!$F$1,FALSE))</f>
        <v/>
      </c>
      <c r="I115" s="673" t="str">
        <f>IF(ISERROR(VLOOKUP($A115,Aspirantes!$A:$H,Aspirantes!$G$1,FALSE)),"",VLOOKUP($A115,Aspirantes!$A:$H,Aspirantes!$G$1,FALSE))</f>
        <v/>
      </c>
      <c r="J115" s="674" t="str">
        <f>IF(ISERROR(VLOOKUP($A115,Aspirantes!$A:$H,Aspirantes!$H$1,FALSE)),"",VLOOKUP($A115,Aspirantes!$A:$H,Aspirantes!$H$1,FALSE))</f>
        <v/>
      </c>
      <c r="K115" s="153"/>
      <c r="L115" s="81" t="str">
        <f>'12_P1_Lista'!R119</f>
        <v/>
      </c>
      <c r="M115" s="81" t="str">
        <f>'19_P2_Lista'!S119</f>
        <v/>
      </c>
      <c r="N115" s="309"/>
      <c r="O115" s="890" t="str">
        <f>'19_P2_Lista'!AA119</f>
        <v/>
      </c>
      <c r="P115" s="891" t="str">
        <f>'19_P2_Lista'!AB119</f>
        <v/>
      </c>
      <c r="Q115" s="309"/>
      <c r="R115" s="1146" t="str">
        <f t="shared" si="5"/>
        <v/>
      </c>
      <c r="T115" s="1442"/>
      <c r="U115" s="1722" t="str">
        <f t="shared" si="6"/>
        <v/>
      </c>
      <c r="V115" s="1719"/>
      <c r="W115" s="1722"/>
      <c r="X115" s="1719"/>
      <c r="Y115" s="1722" t="str">
        <f t="shared" si="7"/>
        <v/>
      </c>
      <c r="Z115" s="1720"/>
      <c r="AA115" s="1722" t="str">
        <f t="shared" si="8"/>
        <v/>
      </c>
      <c r="AB115" s="1720"/>
      <c r="AC115" s="1724" t="str">
        <f t="shared" si="9"/>
        <v/>
      </c>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8" customHeight="1" x14ac:dyDescent="0.2">
      <c r="A116" s="227" t="str">
        <f>CONCATENATE('01_Carga'!$M$5,"_",$F116)</f>
        <v>FI__103</v>
      </c>
      <c r="B116" s="1405"/>
      <c r="C116" s="1460" t="str">
        <f>'19_P2_Lista'!AA120</f>
        <v/>
      </c>
      <c r="D116" s="1727"/>
      <c r="E116" s="1405"/>
      <c r="F116" s="1202">
        <v>103</v>
      </c>
      <c r="G116" s="134" t="str">
        <f>IF(ISERROR(VLOOKUP($A116,Aspirantes!$A:$H,Aspirantes!$E$1,FALSE)),"",VLOOKUP($A116,Aspirantes!$A:$H,Aspirantes!$E$1,FALSE))</f>
        <v/>
      </c>
      <c r="H116" s="672" t="str">
        <f>IF(ISERROR(VLOOKUP($A116,Aspirantes!$A:$H,Aspirantes!$F$1,FALSE)),"",VLOOKUP($A116,Aspirantes!$A:$H,Aspirantes!$F$1,FALSE))</f>
        <v/>
      </c>
      <c r="I116" s="673" t="str">
        <f>IF(ISERROR(VLOOKUP($A116,Aspirantes!$A:$H,Aspirantes!$G$1,FALSE)),"",VLOOKUP($A116,Aspirantes!$A:$H,Aspirantes!$G$1,FALSE))</f>
        <v/>
      </c>
      <c r="J116" s="674" t="str">
        <f>IF(ISERROR(VLOOKUP($A116,Aspirantes!$A:$H,Aspirantes!$H$1,FALSE)),"",VLOOKUP($A116,Aspirantes!$A:$H,Aspirantes!$H$1,FALSE))</f>
        <v/>
      </c>
      <c r="K116" s="153"/>
      <c r="L116" s="81" t="str">
        <f>'12_P1_Lista'!R120</f>
        <v/>
      </c>
      <c r="M116" s="81" t="str">
        <f>'19_P2_Lista'!S120</f>
        <v/>
      </c>
      <c r="N116" s="309"/>
      <c r="O116" s="890" t="str">
        <f>'19_P2_Lista'!AA120</f>
        <v/>
      </c>
      <c r="P116" s="891" t="str">
        <f>'19_P2_Lista'!AB120</f>
        <v/>
      </c>
      <c r="Q116" s="309"/>
      <c r="R116" s="1146" t="str">
        <f t="shared" si="5"/>
        <v/>
      </c>
      <c r="T116" s="1442"/>
      <c r="U116" s="1722" t="str">
        <f t="shared" si="6"/>
        <v/>
      </c>
      <c r="V116" s="1719"/>
      <c r="W116" s="1722"/>
      <c r="X116" s="1719"/>
      <c r="Y116" s="1722" t="str">
        <f t="shared" si="7"/>
        <v/>
      </c>
      <c r="Z116" s="1720"/>
      <c r="AA116" s="1722" t="str">
        <f t="shared" si="8"/>
        <v/>
      </c>
      <c r="AB116" s="1720"/>
      <c r="AC116" s="1724" t="str">
        <f t="shared" si="9"/>
        <v/>
      </c>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8" customHeight="1" x14ac:dyDescent="0.2">
      <c r="A117" s="227" t="str">
        <f>CONCATENATE('01_Carga'!$M$5,"_",$F117)</f>
        <v>FI__104</v>
      </c>
      <c r="B117" s="1405"/>
      <c r="C117" s="1460" t="str">
        <f>'19_P2_Lista'!AA121</f>
        <v/>
      </c>
      <c r="D117" s="1727"/>
      <c r="E117" s="1405"/>
      <c r="F117" s="1202">
        <v>104</v>
      </c>
      <c r="G117" s="134" t="str">
        <f>IF(ISERROR(VLOOKUP($A117,Aspirantes!$A:$H,Aspirantes!$E$1,FALSE)),"",VLOOKUP($A117,Aspirantes!$A:$H,Aspirantes!$E$1,FALSE))</f>
        <v/>
      </c>
      <c r="H117" s="672" t="str">
        <f>IF(ISERROR(VLOOKUP($A117,Aspirantes!$A:$H,Aspirantes!$F$1,FALSE)),"",VLOOKUP($A117,Aspirantes!$A:$H,Aspirantes!$F$1,FALSE))</f>
        <v/>
      </c>
      <c r="I117" s="673" t="str">
        <f>IF(ISERROR(VLOOKUP($A117,Aspirantes!$A:$H,Aspirantes!$G$1,FALSE)),"",VLOOKUP($A117,Aspirantes!$A:$H,Aspirantes!$G$1,FALSE))</f>
        <v/>
      </c>
      <c r="J117" s="674" t="str">
        <f>IF(ISERROR(VLOOKUP($A117,Aspirantes!$A:$H,Aspirantes!$H$1,FALSE)),"",VLOOKUP($A117,Aspirantes!$A:$H,Aspirantes!$H$1,FALSE))</f>
        <v/>
      </c>
      <c r="K117" s="153"/>
      <c r="L117" s="81" t="str">
        <f>'12_P1_Lista'!R121</f>
        <v/>
      </c>
      <c r="M117" s="81" t="str">
        <f>'19_P2_Lista'!S121</f>
        <v/>
      </c>
      <c r="N117" s="309"/>
      <c r="O117" s="890" t="str">
        <f>'19_P2_Lista'!AA121</f>
        <v/>
      </c>
      <c r="P117" s="891" t="str">
        <f>'19_P2_Lista'!AB121</f>
        <v/>
      </c>
      <c r="Q117" s="309"/>
      <c r="R117" s="1146" t="str">
        <f t="shared" si="5"/>
        <v/>
      </c>
      <c r="T117" s="1442"/>
      <c r="U117" s="1722" t="str">
        <f t="shared" si="6"/>
        <v/>
      </c>
      <c r="V117" s="1719"/>
      <c r="W117" s="1722"/>
      <c r="X117" s="1719"/>
      <c r="Y117" s="1722" t="str">
        <f t="shared" si="7"/>
        <v/>
      </c>
      <c r="Z117" s="1720"/>
      <c r="AA117" s="1722" t="str">
        <f t="shared" si="8"/>
        <v/>
      </c>
      <c r="AB117" s="1720"/>
      <c r="AC117" s="1724" t="str">
        <f t="shared" si="9"/>
        <v/>
      </c>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8" customHeight="1" x14ac:dyDescent="0.2">
      <c r="A118" s="227" t="str">
        <f>CONCATENATE('01_Carga'!$M$5,"_",$F118)</f>
        <v>FI__105</v>
      </c>
      <c r="B118" s="1405"/>
      <c r="C118" s="1460" t="str">
        <f>'19_P2_Lista'!AA122</f>
        <v/>
      </c>
      <c r="D118" s="1727"/>
      <c r="E118" s="1405"/>
      <c r="F118" s="1202">
        <v>105</v>
      </c>
      <c r="G118" s="134" t="str">
        <f>IF(ISERROR(VLOOKUP($A118,Aspirantes!$A:$H,Aspirantes!$E$1,FALSE)),"",VLOOKUP($A118,Aspirantes!$A:$H,Aspirantes!$E$1,FALSE))</f>
        <v/>
      </c>
      <c r="H118" s="672" t="str">
        <f>IF(ISERROR(VLOOKUP($A118,Aspirantes!$A:$H,Aspirantes!$F$1,FALSE)),"",VLOOKUP($A118,Aspirantes!$A:$H,Aspirantes!$F$1,FALSE))</f>
        <v/>
      </c>
      <c r="I118" s="673" t="str">
        <f>IF(ISERROR(VLOOKUP($A118,Aspirantes!$A:$H,Aspirantes!$G$1,FALSE)),"",VLOOKUP($A118,Aspirantes!$A:$H,Aspirantes!$G$1,FALSE))</f>
        <v/>
      </c>
      <c r="J118" s="674" t="str">
        <f>IF(ISERROR(VLOOKUP($A118,Aspirantes!$A:$H,Aspirantes!$H$1,FALSE)),"",VLOOKUP($A118,Aspirantes!$A:$H,Aspirantes!$H$1,FALSE))</f>
        <v/>
      </c>
      <c r="K118" s="153"/>
      <c r="L118" s="81" t="str">
        <f>'12_P1_Lista'!R122</f>
        <v/>
      </c>
      <c r="M118" s="81" t="str">
        <f>'19_P2_Lista'!S122</f>
        <v/>
      </c>
      <c r="N118" s="309"/>
      <c r="O118" s="890" t="str">
        <f>'19_P2_Lista'!AA122</f>
        <v/>
      </c>
      <c r="P118" s="891" t="str">
        <f>'19_P2_Lista'!AB122</f>
        <v/>
      </c>
      <c r="Q118" s="309"/>
      <c r="R118" s="1146" t="str">
        <f t="shared" si="5"/>
        <v/>
      </c>
      <c r="T118" s="1442"/>
      <c r="U118" s="1722" t="str">
        <f t="shared" si="6"/>
        <v/>
      </c>
      <c r="V118" s="1719"/>
      <c r="W118" s="1722"/>
      <c r="X118" s="1719"/>
      <c r="Y118" s="1722" t="str">
        <f t="shared" si="7"/>
        <v/>
      </c>
      <c r="Z118" s="1720"/>
      <c r="AA118" s="1722" t="str">
        <f t="shared" si="8"/>
        <v/>
      </c>
      <c r="AB118" s="1720"/>
      <c r="AC118" s="1724" t="str">
        <f t="shared" si="9"/>
        <v/>
      </c>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8" customHeight="1" x14ac:dyDescent="0.2">
      <c r="A119" s="227" t="str">
        <f>CONCATENATE('01_Carga'!$M$5,"_",$F119)</f>
        <v>FI__106</v>
      </c>
      <c r="B119" s="1405"/>
      <c r="C119" s="1460" t="str">
        <f>'19_P2_Lista'!AA123</f>
        <v/>
      </c>
      <c r="D119" s="1727"/>
      <c r="E119" s="1405"/>
      <c r="F119" s="1202">
        <v>106</v>
      </c>
      <c r="G119" s="134" t="str">
        <f>IF(ISERROR(VLOOKUP($A119,Aspirantes!$A:$H,Aspirantes!$E$1,FALSE)),"",VLOOKUP($A119,Aspirantes!$A:$H,Aspirantes!$E$1,FALSE))</f>
        <v/>
      </c>
      <c r="H119" s="672" t="str">
        <f>IF(ISERROR(VLOOKUP($A119,Aspirantes!$A:$H,Aspirantes!$F$1,FALSE)),"",VLOOKUP($A119,Aspirantes!$A:$H,Aspirantes!$F$1,FALSE))</f>
        <v/>
      </c>
      <c r="I119" s="673" t="str">
        <f>IF(ISERROR(VLOOKUP($A119,Aspirantes!$A:$H,Aspirantes!$G$1,FALSE)),"",VLOOKUP($A119,Aspirantes!$A:$H,Aspirantes!$G$1,FALSE))</f>
        <v/>
      </c>
      <c r="J119" s="674" t="str">
        <f>IF(ISERROR(VLOOKUP($A119,Aspirantes!$A:$H,Aspirantes!$H$1,FALSE)),"",VLOOKUP($A119,Aspirantes!$A:$H,Aspirantes!$H$1,FALSE))</f>
        <v/>
      </c>
      <c r="K119" s="153"/>
      <c r="L119" s="81" t="str">
        <f>'12_P1_Lista'!R123</f>
        <v/>
      </c>
      <c r="M119" s="81" t="str">
        <f>'19_P2_Lista'!S123</f>
        <v/>
      </c>
      <c r="N119" s="309"/>
      <c r="O119" s="890" t="str">
        <f>'19_P2_Lista'!AA123</f>
        <v/>
      </c>
      <c r="P119" s="891" t="str">
        <f>'19_P2_Lista'!AB123</f>
        <v/>
      </c>
      <c r="Q119" s="309"/>
      <c r="R119" s="1146" t="str">
        <f t="shared" si="5"/>
        <v/>
      </c>
      <c r="T119" s="1442"/>
      <c r="U119" s="1722" t="str">
        <f t="shared" si="6"/>
        <v/>
      </c>
      <c r="V119" s="1719"/>
      <c r="W119" s="1722"/>
      <c r="X119" s="1719"/>
      <c r="Y119" s="1722" t="str">
        <f t="shared" si="7"/>
        <v/>
      </c>
      <c r="Z119" s="1720"/>
      <c r="AA119" s="1722" t="str">
        <f t="shared" si="8"/>
        <v/>
      </c>
      <c r="AB119" s="1720"/>
      <c r="AC119" s="1724" t="str">
        <f t="shared" si="9"/>
        <v/>
      </c>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8" customHeight="1" x14ac:dyDescent="0.2">
      <c r="A120" s="227" t="str">
        <f>CONCATENATE('01_Carga'!$M$5,"_",$F120)</f>
        <v>FI__107</v>
      </c>
      <c r="B120" s="1405"/>
      <c r="C120" s="1460" t="str">
        <f>'19_P2_Lista'!AA124</f>
        <v/>
      </c>
      <c r="D120" s="1727"/>
      <c r="E120" s="1405"/>
      <c r="F120" s="1202">
        <v>107</v>
      </c>
      <c r="G120" s="134" t="str">
        <f>IF(ISERROR(VLOOKUP($A120,Aspirantes!$A:$H,Aspirantes!$E$1,FALSE)),"",VLOOKUP($A120,Aspirantes!$A:$H,Aspirantes!$E$1,FALSE))</f>
        <v/>
      </c>
      <c r="H120" s="672" t="str">
        <f>IF(ISERROR(VLOOKUP($A120,Aspirantes!$A:$H,Aspirantes!$F$1,FALSE)),"",VLOOKUP($A120,Aspirantes!$A:$H,Aspirantes!$F$1,FALSE))</f>
        <v/>
      </c>
      <c r="I120" s="673" t="str">
        <f>IF(ISERROR(VLOOKUP($A120,Aspirantes!$A:$H,Aspirantes!$G$1,FALSE)),"",VLOOKUP($A120,Aspirantes!$A:$H,Aspirantes!$G$1,FALSE))</f>
        <v/>
      </c>
      <c r="J120" s="674" t="str">
        <f>IF(ISERROR(VLOOKUP($A120,Aspirantes!$A:$H,Aspirantes!$H$1,FALSE)),"",VLOOKUP($A120,Aspirantes!$A:$H,Aspirantes!$H$1,FALSE))</f>
        <v/>
      </c>
      <c r="K120" s="153"/>
      <c r="L120" s="81" t="str">
        <f>'12_P1_Lista'!R124</f>
        <v/>
      </c>
      <c r="M120" s="81" t="str">
        <f>'19_P2_Lista'!S124</f>
        <v/>
      </c>
      <c r="N120" s="309"/>
      <c r="O120" s="890" t="str">
        <f>'19_P2_Lista'!AA124</f>
        <v/>
      </c>
      <c r="P120" s="891" t="str">
        <f>'19_P2_Lista'!AB124</f>
        <v/>
      </c>
      <c r="Q120" s="309"/>
      <c r="R120" s="1146" t="str">
        <f t="shared" si="5"/>
        <v/>
      </c>
      <c r="T120" s="1442"/>
      <c r="U120" s="1722" t="str">
        <f t="shared" si="6"/>
        <v/>
      </c>
      <c r="V120" s="1719"/>
      <c r="W120" s="1722"/>
      <c r="X120" s="1719"/>
      <c r="Y120" s="1722" t="str">
        <f t="shared" si="7"/>
        <v/>
      </c>
      <c r="Z120" s="1720"/>
      <c r="AA120" s="1722" t="str">
        <f t="shared" si="8"/>
        <v/>
      </c>
      <c r="AB120" s="1720"/>
      <c r="AC120" s="1724" t="str">
        <f t="shared" si="9"/>
        <v/>
      </c>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8" customHeight="1" x14ac:dyDescent="0.2">
      <c r="A121" s="227" t="str">
        <f>CONCATENATE('01_Carga'!$M$5,"_",$F121)</f>
        <v>FI__108</v>
      </c>
      <c r="B121" s="1405"/>
      <c r="C121" s="1460" t="str">
        <f>'19_P2_Lista'!AA125</f>
        <v/>
      </c>
      <c r="D121" s="1727"/>
      <c r="E121" s="1405"/>
      <c r="F121" s="1202">
        <v>108</v>
      </c>
      <c r="G121" s="134" t="str">
        <f>IF(ISERROR(VLOOKUP($A121,Aspirantes!$A:$H,Aspirantes!$E$1,FALSE)),"",VLOOKUP($A121,Aspirantes!$A:$H,Aspirantes!$E$1,FALSE))</f>
        <v/>
      </c>
      <c r="H121" s="672" t="str">
        <f>IF(ISERROR(VLOOKUP($A121,Aspirantes!$A:$H,Aspirantes!$F$1,FALSE)),"",VLOOKUP($A121,Aspirantes!$A:$H,Aspirantes!$F$1,FALSE))</f>
        <v/>
      </c>
      <c r="I121" s="673" t="str">
        <f>IF(ISERROR(VLOOKUP($A121,Aspirantes!$A:$H,Aspirantes!$G$1,FALSE)),"",VLOOKUP($A121,Aspirantes!$A:$H,Aspirantes!$G$1,FALSE))</f>
        <v/>
      </c>
      <c r="J121" s="674" t="str">
        <f>IF(ISERROR(VLOOKUP($A121,Aspirantes!$A:$H,Aspirantes!$H$1,FALSE)),"",VLOOKUP($A121,Aspirantes!$A:$H,Aspirantes!$H$1,FALSE))</f>
        <v/>
      </c>
      <c r="K121" s="153"/>
      <c r="L121" s="81" t="str">
        <f>'12_P1_Lista'!R125</f>
        <v/>
      </c>
      <c r="M121" s="81" t="str">
        <f>'19_P2_Lista'!S125</f>
        <v/>
      </c>
      <c r="N121" s="309"/>
      <c r="O121" s="890" t="str">
        <f>'19_P2_Lista'!AA125</f>
        <v/>
      </c>
      <c r="P121" s="891" t="str">
        <f>'19_P2_Lista'!AB125</f>
        <v/>
      </c>
      <c r="Q121" s="309"/>
      <c r="R121" s="1146" t="str">
        <f t="shared" si="5"/>
        <v/>
      </c>
      <c r="T121" s="1442"/>
      <c r="U121" s="1722" t="str">
        <f t="shared" si="6"/>
        <v/>
      </c>
      <c r="V121" s="1719"/>
      <c r="W121" s="1722"/>
      <c r="X121" s="1719"/>
      <c r="Y121" s="1722" t="str">
        <f t="shared" si="7"/>
        <v/>
      </c>
      <c r="Z121" s="1720"/>
      <c r="AA121" s="1722" t="str">
        <f t="shared" si="8"/>
        <v/>
      </c>
      <c r="AB121" s="1720"/>
      <c r="AC121" s="1724" t="str">
        <f t="shared" si="9"/>
        <v/>
      </c>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8" customHeight="1" x14ac:dyDescent="0.2">
      <c r="A122" s="227" t="str">
        <f>CONCATENATE('01_Carga'!$M$5,"_",$F122)</f>
        <v>FI__109</v>
      </c>
      <c r="B122" s="1405"/>
      <c r="C122" s="1460" t="str">
        <f>'19_P2_Lista'!AA126</f>
        <v/>
      </c>
      <c r="D122" s="1727"/>
      <c r="E122" s="1405"/>
      <c r="F122" s="1202">
        <v>109</v>
      </c>
      <c r="G122" s="134" t="str">
        <f>IF(ISERROR(VLOOKUP($A122,Aspirantes!$A:$H,Aspirantes!$E$1,FALSE)),"",VLOOKUP($A122,Aspirantes!$A:$H,Aspirantes!$E$1,FALSE))</f>
        <v/>
      </c>
      <c r="H122" s="672" t="str">
        <f>IF(ISERROR(VLOOKUP($A122,Aspirantes!$A:$H,Aspirantes!$F$1,FALSE)),"",VLOOKUP($A122,Aspirantes!$A:$H,Aspirantes!$F$1,FALSE))</f>
        <v/>
      </c>
      <c r="I122" s="673" t="str">
        <f>IF(ISERROR(VLOOKUP($A122,Aspirantes!$A:$H,Aspirantes!$G$1,FALSE)),"",VLOOKUP($A122,Aspirantes!$A:$H,Aspirantes!$G$1,FALSE))</f>
        <v/>
      </c>
      <c r="J122" s="674" t="str">
        <f>IF(ISERROR(VLOOKUP($A122,Aspirantes!$A:$H,Aspirantes!$H$1,FALSE)),"",VLOOKUP($A122,Aspirantes!$A:$H,Aspirantes!$H$1,FALSE))</f>
        <v/>
      </c>
      <c r="K122" s="153"/>
      <c r="L122" s="81" t="str">
        <f>'12_P1_Lista'!R126</f>
        <v/>
      </c>
      <c r="M122" s="81" t="str">
        <f>'19_P2_Lista'!S126</f>
        <v/>
      </c>
      <c r="N122" s="309"/>
      <c r="O122" s="890" t="str">
        <f>'19_P2_Lista'!AA126</f>
        <v/>
      </c>
      <c r="P122" s="891" t="str">
        <f>'19_P2_Lista'!AB126</f>
        <v/>
      </c>
      <c r="Q122" s="309"/>
      <c r="R122" s="1146" t="str">
        <f t="shared" si="5"/>
        <v/>
      </c>
      <c r="T122" s="1442"/>
      <c r="U122" s="1722" t="str">
        <f t="shared" si="6"/>
        <v/>
      </c>
      <c r="V122" s="1719"/>
      <c r="W122" s="1722"/>
      <c r="X122" s="1719"/>
      <c r="Y122" s="1722" t="str">
        <f t="shared" si="7"/>
        <v/>
      </c>
      <c r="Z122" s="1720"/>
      <c r="AA122" s="1722" t="str">
        <f t="shared" si="8"/>
        <v/>
      </c>
      <c r="AB122" s="1720"/>
      <c r="AC122" s="1724" t="str">
        <f t="shared" si="9"/>
        <v/>
      </c>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8" customHeight="1" x14ac:dyDescent="0.2">
      <c r="A123" s="227" t="str">
        <f>CONCATENATE('01_Carga'!$M$5,"_",$F123)</f>
        <v>FI__110</v>
      </c>
      <c r="B123" s="1405"/>
      <c r="C123" s="1460" t="str">
        <f>'19_P2_Lista'!AA127</f>
        <v/>
      </c>
      <c r="D123" s="1727"/>
      <c r="E123" s="1405"/>
      <c r="F123" s="1202">
        <v>110</v>
      </c>
      <c r="G123" s="134" t="str">
        <f>IF(ISERROR(VLOOKUP($A123,Aspirantes!$A:$H,Aspirantes!$E$1,FALSE)),"",VLOOKUP($A123,Aspirantes!$A:$H,Aspirantes!$E$1,FALSE))</f>
        <v/>
      </c>
      <c r="H123" s="672" t="str">
        <f>IF(ISERROR(VLOOKUP($A123,Aspirantes!$A:$H,Aspirantes!$F$1,FALSE)),"",VLOOKUP($A123,Aspirantes!$A:$H,Aspirantes!$F$1,FALSE))</f>
        <v/>
      </c>
      <c r="I123" s="673" t="str">
        <f>IF(ISERROR(VLOOKUP($A123,Aspirantes!$A:$H,Aspirantes!$G$1,FALSE)),"",VLOOKUP($A123,Aspirantes!$A:$H,Aspirantes!$G$1,FALSE))</f>
        <v/>
      </c>
      <c r="J123" s="674" t="str">
        <f>IF(ISERROR(VLOOKUP($A123,Aspirantes!$A:$H,Aspirantes!$H$1,FALSE)),"",VLOOKUP($A123,Aspirantes!$A:$H,Aspirantes!$H$1,FALSE))</f>
        <v/>
      </c>
      <c r="K123" s="153"/>
      <c r="L123" s="81" t="str">
        <f>'12_P1_Lista'!R127</f>
        <v/>
      </c>
      <c r="M123" s="81" t="str">
        <f>'19_P2_Lista'!S127</f>
        <v/>
      </c>
      <c r="N123" s="309"/>
      <c r="O123" s="890" t="str">
        <f>'19_P2_Lista'!AA127</f>
        <v/>
      </c>
      <c r="P123" s="891" t="str">
        <f>'19_P2_Lista'!AB127</f>
        <v/>
      </c>
      <c r="Q123" s="309"/>
      <c r="R123" s="1146" t="str">
        <f t="shared" si="5"/>
        <v/>
      </c>
      <c r="T123" s="1442"/>
      <c r="U123" s="1722" t="str">
        <f t="shared" si="6"/>
        <v/>
      </c>
      <c r="V123" s="1719"/>
      <c r="W123" s="1722"/>
      <c r="X123" s="1719"/>
      <c r="Y123" s="1722" t="str">
        <f t="shared" si="7"/>
        <v/>
      </c>
      <c r="Z123" s="1720"/>
      <c r="AA123" s="1722" t="str">
        <f t="shared" si="8"/>
        <v/>
      </c>
      <c r="AB123" s="1720"/>
      <c r="AC123" s="1724" t="str">
        <f t="shared" si="9"/>
        <v/>
      </c>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8" customHeight="1" x14ac:dyDescent="0.2">
      <c r="A124" s="227" t="str">
        <f>CONCATENATE('01_Carga'!$M$5,"_",$F124)</f>
        <v>FI__111</v>
      </c>
      <c r="B124" s="1405"/>
      <c r="C124" s="1460" t="str">
        <f>'19_P2_Lista'!AA128</f>
        <v/>
      </c>
      <c r="D124" s="1727"/>
      <c r="E124" s="1405"/>
      <c r="F124" s="1202">
        <v>111</v>
      </c>
      <c r="G124" s="134" t="str">
        <f>IF(ISERROR(VLOOKUP($A124,Aspirantes!$A:$H,Aspirantes!$E$1,FALSE)),"",VLOOKUP($A124,Aspirantes!$A:$H,Aspirantes!$E$1,FALSE))</f>
        <v/>
      </c>
      <c r="H124" s="672" t="str">
        <f>IF(ISERROR(VLOOKUP($A124,Aspirantes!$A:$H,Aspirantes!$F$1,FALSE)),"",VLOOKUP($A124,Aspirantes!$A:$H,Aspirantes!$F$1,FALSE))</f>
        <v/>
      </c>
      <c r="I124" s="673" t="str">
        <f>IF(ISERROR(VLOOKUP($A124,Aspirantes!$A:$H,Aspirantes!$G$1,FALSE)),"",VLOOKUP($A124,Aspirantes!$A:$H,Aspirantes!$G$1,FALSE))</f>
        <v/>
      </c>
      <c r="J124" s="674" t="str">
        <f>IF(ISERROR(VLOOKUP($A124,Aspirantes!$A:$H,Aspirantes!$H$1,FALSE)),"",VLOOKUP($A124,Aspirantes!$A:$H,Aspirantes!$H$1,FALSE))</f>
        <v/>
      </c>
      <c r="K124" s="153"/>
      <c r="L124" s="81" t="str">
        <f>'12_P1_Lista'!R128</f>
        <v/>
      </c>
      <c r="M124" s="81" t="str">
        <f>'19_P2_Lista'!S128</f>
        <v/>
      </c>
      <c r="N124" s="309"/>
      <c r="O124" s="890" t="str">
        <f>'19_P2_Lista'!AA128</f>
        <v/>
      </c>
      <c r="P124" s="891" t="str">
        <f>'19_P2_Lista'!AB128</f>
        <v/>
      </c>
      <c r="Q124" s="309"/>
      <c r="R124" s="1146" t="str">
        <f t="shared" si="5"/>
        <v/>
      </c>
      <c r="T124" s="1442"/>
      <c r="U124" s="1722" t="str">
        <f t="shared" si="6"/>
        <v/>
      </c>
      <c r="V124" s="1719"/>
      <c r="W124" s="1722"/>
      <c r="X124" s="1719"/>
      <c r="Y124" s="1722" t="str">
        <f t="shared" si="7"/>
        <v/>
      </c>
      <c r="Z124" s="1720"/>
      <c r="AA124" s="1722" t="str">
        <f t="shared" si="8"/>
        <v/>
      </c>
      <c r="AB124" s="1720"/>
      <c r="AC124" s="1724" t="str">
        <f t="shared" si="9"/>
        <v/>
      </c>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8" customHeight="1" x14ac:dyDescent="0.2">
      <c r="A125" s="227" t="str">
        <f>CONCATENATE('01_Carga'!$M$5,"_",$F125)</f>
        <v>FI__112</v>
      </c>
      <c r="B125" s="1405"/>
      <c r="C125" s="1460" t="str">
        <f>'19_P2_Lista'!AA129</f>
        <v/>
      </c>
      <c r="D125" s="1727"/>
      <c r="E125" s="1405"/>
      <c r="F125" s="1202">
        <v>112</v>
      </c>
      <c r="G125" s="134" t="str">
        <f>IF(ISERROR(VLOOKUP($A125,Aspirantes!$A:$H,Aspirantes!$E$1,FALSE)),"",VLOOKUP($A125,Aspirantes!$A:$H,Aspirantes!$E$1,FALSE))</f>
        <v/>
      </c>
      <c r="H125" s="672" t="str">
        <f>IF(ISERROR(VLOOKUP($A125,Aspirantes!$A:$H,Aspirantes!$F$1,FALSE)),"",VLOOKUP($A125,Aspirantes!$A:$H,Aspirantes!$F$1,FALSE))</f>
        <v/>
      </c>
      <c r="I125" s="673" t="str">
        <f>IF(ISERROR(VLOOKUP($A125,Aspirantes!$A:$H,Aspirantes!$G$1,FALSE)),"",VLOOKUP($A125,Aspirantes!$A:$H,Aspirantes!$G$1,FALSE))</f>
        <v/>
      </c>
      <c r="J125" s="674" t="str">
        <f>IF(ISERROR(VLOOKUP($A125,Aspirantes!$A:$H,Aspirantes!$H$1,FALSE)),"",VLOOKUP($A125,Aspirantes!$A:$H,Aspirantes!$H$1,FALSE))</f>
        <v/>
      </c>
      <c r="K125" s="153"/>
      <c r="L125" s="81" t="str">
        <f>'12_P1_Lista'!R129</f>
        <v/>
      </c>
      <c r="M125" s="81" t="str">
        <f>'19_P2_Lista'!S129</f>
        <v/>
      </c>
      <c r="N125" s="309"/>
      <c r="O125" s="890" t="str">
        <f>'19_P2_Lista'!AA129</f>
        <v/>
      </c>
      <c r="P125" s="891" t="str">
        <f>'19_P2_Lista'!AB129</f>
        <v/>
      </c>
      <c r="Q125" s="309"/>
      <c r="R125" s="1146" t="str">
        <f t="shared" si="5"/>
        <v/>
      </c>
      <c r="T125" s="1442"/>
      <c r="U125" s="1722" t="str">
        <f t="shared" si="6"/>
        <v/>
      </c>
      <c r="V125" s="1719"/>
      <c r="W125" s="1722"/>
      <c r="X125" s="1719"/>
      <c r="Y125" s="1722" t="str">
        <f t="shared" si="7"/>
        <v/>
      </c>
      <c r="Z125" s="1720"/>
      <c r="AA125" s="1722" t="str">
        <f t="shared" si="8"/>
        <v/>
      </c>
      <c r="AB125" s="1720"/>
      <c r="AC125" s="1724" t="str">
        <f t="shared" si="9"/>
        <v/>
      </c>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8" customHeight="1" x14ac:dyDescent="0.2">
      <c r="A126" s="227" t="str">
        <f>CONCATENATE('01_Carga'!$M$5,"_",$F126)</f>
        <v>FI__113</v>
      </c>
      <c r="B126" s="1405"/>
      <c r="C126" s="1460" t="str">
        <f>'19_P2_Lista'!AA130</f>
        <v/>
      </c>
      <c r="D126" s="1727"/>
      <c r="E126" s="1405"/>
      <c r="F126" s="1202">
        <v>113</v>
      </c>
      <c r="G126" s="134" t="str">
        <f>IF(ISERROR(VLOOKUP($A126,Aspirantes!$A:$H,Aspirantes!$E$1,FALSE)),"",VLOOKUP($A126,Aspirantes!$A:$H,Aspirantes!$E$1,FALSE))</f>
        <v/>
      </c>
      <c r="H126" s="672" t="str">
        <f>IF(ISERROR(VLOOKUP($A126,Aspirantes!$A:$H,Aspirantes!$F$1,FALSE)),"",VLOOKUP($A126,Aspirantes!$A:$H,Aspirantes!$F$1,FALSE))</f>
        <v/>
      </c>
      <c r="I126" s="673" t="str">
        <f>IF(ISERROR(VLOOKUP($A126,Aspirantes!$A:$H,Aspirantes!$G$1,FALSE)),"",VLOOKUP($A126,Aspirantes!$A:$H,Aspirantes!$G$1,FALSE))</f>
        <v/>
      </c>
      <c r="J126" s="674" t="str">
        <f>IF(ISERROR(VLOOKUP($A126,Aspirantes!$A:$H,Aspirantes!$H$1,FALSE)),"",VLOOKUP($A126,Aspirantes!$A:$H,Aspirantes!$H$1,FALSE))</f>
        <v/>
      </c>
      <c r="K126" s="153"/>
      <c r="L126" s="81" t="str">
        <f>'12_P1_Lista'!R130</f>
        <v/>
      </c>
      <c r="M126" s="81" t="str">
        <f>'19_P2_Lista'!S130</f>
        <v/>
      </c>
      <c r="N126" s="309"/>
      <c r="O126" s="890" t="str">
        <f>'19_P2_Lista'!AA130</f>
        <v/>
      </c>
      <c r="P126" s="891" t="str">
        <f>'19_P2_Lista'!AB130</f>
        <v/>
      </c>
      <c r="Q126" s="309"/>
      <c r="R126" s="1146" t="str">
        <f t="shared" si="5"/>
        <v/>
      </c>
      <c r="T126" s="1442"/>
      <c r="U126" s="1722" t="str">
        <f t="shared" si="6"/>
        <v/>
      </c>
      <c r="V126" s="1719"/>
      <c r="W126" s="1722"/>
      <c r="X126" s="1719"/>
      <c r="Y126" s="1722" t="str">
        <f t="shared" si="7"/>
        <v/>
      </c>
      <c r="Z126" s="1720"/>
      <c r="AA126" s="1722" t="str">
        <f t="shared" si="8"/>
        <v/>
      </c>
      <c r="AB126" s="1720"/>
      <c r="AC126" s="1724" t="str">
        <f t="shared" si="9"/>
        <v/>
      </c>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8" customHeight="1" x14ac:dyDescent="0.2">
      <c r="A127" s="227" t="str">
        <f>CONCATENATE('01_Carga'!$M$5,"_",$F127)</f>
        <v>FI__114</v>
      </c>
      <c r="B127" s="1405"/>
      <c r="C127" s="1460" t="str">
        <f>'19_P2_Lista'!AA131</f>
        <v/>
      </c>
      <c r="D127" s="1727"/>
      <c r="E127" s="1405"/>
      <c r="F127" s="1202">
        <v>114</v>
      </c>
      <c r="G127" s="134" t="str">
        <f>IF(ISERROR(VLOOKUP($A127,Aspirantes!$A:$H,Aspirantes!$E$1,FALSE)),"",VLOOKUP($A127,Aspirantes!$A:$H,Aspirantes!$E$1,FALSE))</f>
        <v/>
      </c>
      <c r="H127" s="672" t="str">
        <f>IF(ISERROR(VLOOKUP($A127,Aspirantes!$A:$H,Aspirantes!$F$1,FALSE)),"",VLOOKUP($A127,Aspirantes!$A:$H,Aspirantes!$F$1,FALSE))</f>
        <v/>
      </c>
      <c r="I127" s="673" t="str">
        <f>IF(ISERROR(VLOOKUP($A127,Aspirantes!$A:$H,Aspirantes!$G$1,FALSE)),"",VLOOKUP($A127,Aspirantes!$A:$H,Aspirantes!$G$1,FALSE))</f>
        <v/>
      </c>
      <c r="J127" s="674" t="str">
        <f>IF(ISERROR(VLOOKUP($A127,Aspirantes!$A:$H,Aspirantes!$H$1,FALSE)),"",VLOOKUP($A127,Aspirantes!$A:$H,Aspirantes!$H$1,FALSE))</f>
        <v/>
      </c>
      <c r="K127" s="153"/>
      <c r="L127" s="81" t="str">
        <f>'12_P1_Lista'!R131</f>
        <v/>
      </c>
      <c r="M127" s="81" t="str">
        <f>'19_P2_Lista'!S131</f>
        <v/>
      </c>
      <c r="N127" s="309"/>
      <c r="O127" s="890" t="str">
        <f>'19_P2_Lista'!AA131</f>
        <v/>
      </c>
      <c r="P127" s="891" t="str">
        <f>'19_P2_Lista'!AB131</f>
        <v/>
      </c>
      <c r="Q127" s="309"/>
      <c r="R127" s="1146" t="str">
        <f t="shared" si="5"/>
        <v/>
      </c>
      <c r="T127" s="1442"/>
      <c r="U127" s="1722" t="str">
        <f t="shared" si="6"/>
        <v/>
      </c>
      <c r="V127" s="1719"/>
      <c r="W127" s="1722"/>
      <c r="X127" s="1719"/>
      <c r="Y127" s="1722" t="str">
        <f t="shared" si="7"/>
        <v/>
      </c>
      <c r="Z127" s="1720"/>
      <c r="AA127" s="1722" t="str">
        <f t="shared" si="8"/>
        <v/>
      </c>
      <c r="AB127" s="1720"/>
      <c r="AC127" s="1724" t="str">
        <f t="shared" si="9"/>
        <v/>
      </c>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8" customHeight="1" x14ac:dyDescent="0.2">
      <c r="A128" s="227" t="str">
        <f>CONCATENATE('01_Carga'!$M$5,"_",$F128)</f>
        <v>FI__115</v>
      </c>
      <c r="B128" s="1405"/>
      <c r="C128" s="1460" t="str">
        <f>'19_P2_Lista'!AA132</f>
        <v/>
      </c>
      <c r="D128" s="1727"/>
      <c r="E128" s="1405"/>
      <c r="F128" s="1202">
        <v>115</v>
      </c>
      <c r="G128" s="134" t="str">
        <f>IF(ISERROR(VLOOKUP($A128,Aspirantes!$A:$H,Aspirantes!$E$1,FALSE)),"",VLOOKUP($A128,Aspirantes!$A:$H,Aspirantes!$E$1,FALSE))</f>
        <v/>
      </c>
      <c r="H128" s="672" t="str">
        <f>IF(ISERROR(VLOOKUP($A128,Aspirantes!$A:$H,Aspirantes!$F$1,FALSE)),"",VLOOKUP($A128,Aspirantes!$A:$H,Aspirantes!$F$1,FALSE))</f>
        <v/>
      </c>
      <c r="I128" s="673" t="str">
        <f>IF(ISERROR(VLOOKUP($A128,Aspirantes!$A:$H,Aspirantes!$G$1,FALSE)),"",VLOOKUP($A128,Aspirantes!$A:$H,Aspirantes!$G$1,FALSE))</f>
        <v/>
      </c>
      <c r="J128" s="674" t="str">
        <f>IF(ISERROR(VLOOKUP($A128,Aspirantes!$A:$H,Aspirantes!$H$1,FALSE)),"",VLOOKUP($A128,Aspirantes!$A:$H,Aspirantes!$H$1,FALSE))</f>
        <v/>
      </c>
      <c r="K128" s="153"/>
      <c r="L128" s="81" t="str">
        <f>'12_P1_Lista'!R132</f>
        <v/>
      </c>
      <c r="M128" s="81" t="str">
        <f>'19_P2_Lista'!S132</f>
        <v/>
      </c>
      <c r="N128" s="309"/>
      <c r="O128" s="890" t="str">
        <f>'19_P2_Lista'!AA132</f>
        <v/>
      </c>
      <c r="P128" s="891" t="str">
        <f>'19_P2_Lista'!AB132</f>
        <v/>
      </c>
      <c r="Q128" s="309"/>
      <c r="R128" s="1146" t="str">
        <f t="shared" si="5"/>
        <v/>
      </c>
      <c r="T128" s="1442"/>
      <c r="U128" s="1722" t="str">
        <f t="shared" si="6"/>
        <v/>
      </c>
      <c r="V128" s="1719"/>
      <c r="W128" s="1722"/>
      <c r="X128" s="1719"/>
      <c r="Y128" s="1722" t="str">
        <f t="shared" si="7"/>
        <v/>
      </c>
      <c r="Z128" s="1720"/>
      <c r="AA128" s="1722" t="str">
        <f t="shared" si="8"/>
        <v/>
      </c>
      <c r="AB128" s="1720"/>
      <c r="AC128" s="1724" t="str">
        <f t="shared" si="9"/>
        <v/>
      </c>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8" customHeight="1" x14ac:dyDescent="0.2">
      <c r="A129" s="227" t="str">
        <f>CONCATENATE('01_Carga'!$M$5,"_",$F129)</f>
        <v>FI__116</v>
      </c>
      <c r="B129" s="1405"/>
      <c r="C129" s="1460" t="str">
        <f>'19_P2_Lista'!AA133</f>
        <v/>
      </c>
      <c r="D129" s="1727"/>
      <c r="E129" s="1405"/>
      <c r="F129" s="1202">
        <v>116</v>
      </c>
      <c r="G129" s="134" t="str">
        <f>IF(ISERROR(VLOOKUP($A129,Aspirantes!$A:$H,Aspirantes!$E$1,FALSE)),"",VLOOKUP($A129,Aspirantes!$A:$H,Aspirantes!$E$1,FALSE))</f>
        <v/>
      </c>
      <c r="H129" s="672" t="str">
        <f>IF(ISERROR(VLOOKUP($A129,Aspirantes!$A:$H,Aspirantes!$F$1,FALSE)),"",VLOOKUP($A129,Aspirantes!$A:$H,Aspirantes!$F$1,FALSE))</f>
        <v/>
      </c>
      <c r="I129" s="673" t="str">
        <f>IF(ISERROR(VLOOKUP($A129,Aspirantes!$A:$H,Aspirantes!$G$1,FALSE)),"",VLOOKUP($A129,Aspirantes!$A:$H,Aspirantes!$G$1,FALSE))</f>
        <v/>
      </c>
      <c r="J129" s="674" t="str">
        <f>IF(ISERROR(VLOOKUP($A129,Aspirantes!$A:$H,Aspirantes!$H$1,FALSE)),"",VLOOKUP($A129,Aspirantes!$A:$H,Aspirantes!$H$1,FALSE))</f>
        <v/>
      </c>
      <c r="K129" s="153"/>
      <c r="L129" s="81" t="str">
        <f>'12_P1_Lista'!R133</f>
        <v/>
      </c>
      <c r="M129" s="81" t="str">
        <f>'19_P2_Lista'!S133</f>
        <v/>
      </c>
      <c r="N129" s="309"/>
      <c r="O129" s="890" t="str">
        <f>'19_P2_Lista'!AA133</f>
        <v/>
      </c>
      <c r="P129" s="891" t="str">
        <f>'19_P2_Lista'!AB133</f>
        <v/>
      </c>
      <c r="Q129" s="309"/>
      <c r="R129" s="1146" t="str">
        <f t="shared" si="5"/>
        <v/>
      </c>
      <c r="T129" s="1442"/>
      <c r="U129" s="1722" t="str">
        <f t="shared" si="6"/>
        <v/>
      </c>
      <c r="V129" s="1719"/>
      <c r="W129" s="1722"/>
      <c r="X129" s="1719"/>
      <c r="Y129" s="1722" t="str">
        <f t="shared" si="7"/>
        <v/>
      </c>
      <c r="Z129" s="1720"/>
      <c r="AA129" s="1722" t="str">
        <f t="shared" si="8"/>
        <v/>
      </c>
      <c r="AB129" s="1720"/>
      <c r="AC129" s="1724" t="str">
        <f t="shared" si="9"/>
        <v/>
      </c>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8" customHeight="1" x14ac:dyDescent="0.2">
      <c r="A130" s="227" t="str">
        <f>CONCATENATE('01_Carga'!$M$5,"_",$F130)</f>
        <v>FI__117</v>
      </c>
      <c r="B130" s="1405"/>
      <c r="C130" s="1460" t="str">
        <f>'19_P2_Lista'!AA134</f>
        <v/>
      </c>
      <c r="D130" s="1727"/>
      <c r="E130" s="1405"/>
      <c r="F130" s="1202">
        <v>117</v>
      </c>
      <c r="G130" s="134" t="str">
        <f>IF(ISERROR(VLOOKUP($A130,Aspirantes!$A:$H,Aspirantes!$E$1,FALSE)),"",VLOOKUP($A130,Aspirantes!$A:$H,Aspirantes!$E$1,FALSE))</f>
        <v/>
      </c>
      <c r="H130" s="672" t="str">
        <f>IF(ISERROR(VLOOKUP($A130,Aspirantes!$A:$H,Aspirantes!$F$1,FALSE)),"",VLOOKUP($A130,Aspirantes!$A:$H,Aspirantes!$F$1,FALSE))</f>
        <v/>
      </c>
      <c r="I130" s="673" t="str">
        <f>IF(ISERROR(VLOOKUP($A130,Aspirantes!$A:$H,Aspirantes!$G$1,FALSE)),"",VLOOKUP($A130,Aspirantes!$A:$H,Aspirantes!$G$1,FALSE))</f>
        <v/>
      </c>
      <c r="J130" s="674" t="str">
        <f>IF(ISERROR(VLOOKUP($A130,Aspirantes!$A:$H,Aspirantes!$H$1,FALSE)),"",VLOOKUP($A130,Aspirantes!$A:$H,Aspirantes!$H$1,FALSE))</f>
        <v/>
      </c>
      <c r="K130" s="153"/>
      <c r="L130" s="81" t="str">
        <f>'12_P1_Lista'!R134</f>
        <v/>
      </c>
      <c r="M130" s="81" t="str">
        <f>'19_P2_Lista'!S134</f>
        <v/>
      </c>
      <c r="N130" s="309"/>
      <c r="O130" s="890" t="str">
        <f>'19_P2_Lista'!AA134</f>
        <v/>
      </c>
      <c r="P130" s="891" t="str">
        <f>'19_P2_Lista'!AB134</f>
        <v/>
      </c>
      <c r="Q130" s="309"/>
      <c r="R130" s="1146" t="str">
        <f t="shared" si="5"/>
        <v/>
      </c>
      <c r="T130" s="1442"/>
      <c r="U130" s="1722" t="str">
        <f t="shared" si="6"/>
        <v/>
      </c>
      <c r="V130" s="1719"/>
      <c r="W130" s="1722"/>
      <c r="X130" s="1719"/>
      <c r="Y130" s="1722" t="str">
        <f t="shared" si="7"/>
        <v/>
      </c>
      <c r="Z130" s="1720"/>
      <c r="AA130" s="1722" t="str">
        <f t="shared" si="8"/>
        <v/>
      </c>
      <c r="AB130" s="1720"/>
      <c r="AC130" s="1724" t="str">
        <f t="shared" si="9"/>
        <v/>
      </c>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8" customHeight="1" x14ac:dyDescent="0.2">
      <c r="A131" s="227" t="str">
        <f>CONCATENATE('01_Carga'!$M$5,"_",$F131)</f>
        <v>FI__118</v>
      </c>
      <c r="B131" s="1405"/>
      <c r="C131" s="1460" t="str">
        <f>'19_P2_Lista'!AA135</f>
        <v/>
      </c>
      <c r="D131" s="1727"/>
      <c r="E131" s="1405"/>
      <c r="F131" s="1202">
        <v>118</v>
      </c>
      <c r="G131" s="134" t="str">
        <f>IF(ISERROR(VLOOKUP($A131,Aspirantes!$A:$H,Aspirantes!$E$1,FALSE)),"",VLOOKUP($A131,Aspirantes!$A:$H,Aspirantes!$E$1,FALSE))</f>
        <v/>
      </c>
      <c r="H131" s="672" t="str">
        <f>IF(ISERROR(VLOOKUP($A131,Aspirantes!$A:$H,Aspirantes!$F$1,FALSE)),"",VLOOKUP($A131,Aspirantes!$A:$H,Aspirantes!$F$1,FALSE))</f>
        <v/>
      </c>
      <c r="I131" s="673" t="str">
        <f>IF(ISERROR(VLOOKUP($A131,Aspirantes!$A:$H,Aspirantes!$G$1,FALSE)),"",VLOOKUP($A131,Aspirantes!$A:$H,Aspirantes!$G$1,FALSE))</f>
        <v/>
      </c>
      <c r="J131" s="674" t="str">
        <f>IF(ISERROR(VLOOKUP($A131,Aspirantes!$A:$H,Aspirantes!$H$1,FALSE)),"",VLOOKUP($A131,Aspirantes!$A:$H,Aspirantes!$H$1,FALSE))</f>
        <v/>
      </c>
      <c r="K131" s="153"/>
      <c r="L131" s="81" t="str">
        <f>'12_P1_Lista'!R135</f>
        <v/>
      </c>
      <c r="M131" s="81" t="str">
        <f>'19_P2_Lista'!S135</f>
        <v/>
      </c>
      <c r="N131" s="309"/>
      <c r="O131" s="890" t="str">
        <f>'19_P2_Lista'!AA135</f>
        <v/>
      </c>
      <c r="P131" s="891" t="str">
        <f>'19_P2_Lista'!AB135</f>
        <v/>
      </c>
      <c r="Q131" s="309"/>
      <c r="R131" s="1146" t="str">
        <f t="shared" si="5"/>
        <v/>
      </c>
      <c r="T131" s="1442"/>
      <c r="U131" s="1722" t="str">
        <f t="shared" si="6"/>
        <v/>
      </c>
      <c r="V131" s="1719"/>
      <c r="W131" s="1722"/>
      <c r="X131" s="1719"/>
      <c r="Y131" s="1722" t="str">
        <f t="shared" si="7"/>
        <v/>
      </c>
      <c r="Z131" s="1720"/>
      <c r="AA131" s="1722" t="str">
        <f t="shared" si="8"/>
        <v/>
      </c>
      <c r="AB131" s="1720"/>
      <c r="AC131" s="1724" t="str">
        <f t="shared" si="9"/>
        <v/>
      </c>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8" customHeight="1" x14ac:dyDescent="0.2">
      <c r="A132" s="227" t="str">
        <f>CONCATENATE('01_Carga'!$M$5,"_",$F132)</f>
        <v>FI__119</v>
      </c>
      <c r="B132" s="1405"/>
      <c r="C132" s="1460" t="str">
        <f>'19_P2_Lista'!AA136</f>
        <v/>
      </c>
      <c r="D132" s="1727"/>
      <c r="E132" s="1405"/>
      <c r="F132" s="1202">
        <v>119</v>
      </c>
      <c r="G132" s="134" t="str">
        <f>IF(ISERROR(VLOOKUP($A132,Aspirantes!$A:$H,Aspirantes!$E$1,FALSE)),"",VLOOKUP($A132,Aspirantes!$A:$H,Aspirantes!$E$1,FALSE))</f>
        <v/>
      </c>
      <c r="H132" s="672" t="str">
        <f>IF(ISERROR(VLOOKUP($A132,Aspirantes!$A:$H,Aspirantes!$F$1,FALSE)),"",VLOOKUP($A132,Aspirantes!$A:$H,Aspirantes!$F$1,FALSE))</f>
        <v/>
      </c>
      <c r="I132" s="673" t="str">
        <f>IF(ISERROR(VLOOKUP($A132,Aspirantes!$A:$H,Aspirantes!$G$1,FALSE)),"",VLOOKUP($A132,Aspirantes!$A:$H,Aspirantes!$G$1,FALSE))</f>
        <v/>
      </c>
      <c r="J132" s="674" t="str">
        <f>IF(ISERROR(VLOOKUP($A132,Aspirantes!$A:$H,Aspirantes!$H$1,FALSE)),"",VLOOKUP($A132,Aspirantes!$A:$H,Aspirantes!$H$1,FALSE))</f>
        <v/>
      </c>
      <c r="K132" s="153"/>
      <c r="L132" s="81" t="str">
        <f>'12_P1_Lista'!R136</f>
        <v/>
      </c>
      <c r="M132" s="81" t="str">
        <f>'19_P2_Lista'!S136</f>
        <v/>
      </c>
      <c r="N132" s="309"/>
      <c r="O132" s="890" t="str">
        <f>'19_P2_Lista'!AA136</f>
        <v/>
      </c>
      <c r="P132" s="891" t="str">
        <f>'19_P2_Lista'!AB136</f>
        <v/>
      </c>
      <c r="Q132" s="309"/>
      <c r="R132" s="1146" t="str">
        <f t="shared" si="5"/>
        <v/>
      </c>
      <c r="T132" s="1442"/>
      <c r="U132" s="1722" t="str">
        <f t="shared" si="6"/>
        <v/>
      </c>
      <c r="V132" s="1719"/>
      <c r="W132" s="1722"/>
      <c r="X132" s="1719"/>
      <c r="Y132" s="1722" t="str">
        <f t="shared" si="7"/>
        <v/>
      </c>
      <c r="Z132" s="1720"/>
      <c r="AA132" s="1722" t="str">
        <f t="shared" si="8"/>
        <v/>
      </c>
      <c r="AB132" s="1720"/>
      <c r="AC132" s="1724" t="str">
        <f t="shared" si="9"/>
        <v/>
      </c>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8" customHeight="1" x14ac:dyDescent="0.2">
      <c r="A133" s="227" t="str">
        <f>CONCATENATE('01_Carga'!$M$5,"_",$F133)</f>
        <v>FI__120</v>
      </c>
      <c r="B133" s="1405"/>
      <c r="C133" s="1460" t="str">
        <f>'19_P2_Lista'!AA137</f>
        <v/>
      </c>
      <c r="D133" s="1727"/>
      <c r="E133" s="1405"/>
      <c r="F133" s="1202">
        <v>120</v>
      </c>
      <c r="G133" s="134" t="str">
        <f>IF(ISERROR(VLOOKUP($A133,Aspirantes!$A:$H,Aspirantes!$E$1,FALSE)),"",VLOOKUP($A133,Aspirantes!$A:$H,Aspirantes!$E$1,FALSE))</f>
        <v/>
      </c>
      <c r="H133" s="672" t="str">
        <f>IF(ISERROR(VLOOKUP($A133,Aspirantes!$A:$H,Aspirantes!$F$1,FALSE)),"",VLOOKUP($A133,Aspirantes!$A:$H,Aspirantes!$F$1,FALSE))</f>
        <v/>
      </c>
      <c r="I133" s="673" t="str">
        <f>IF(ISERROR(VLOOKUP($A133,Aspirantes!$A:$H,Aspirantes!$G$1,FALSE)),"",VLOOKUP($A133,Aspirantes!$A:$H,Aspirantes!$G$1,FALSE))</f>
        <v/>
      </c>
      <c r="J133" s="674" t="str">
        <f>IF(ISERROR(VLOOKUP($A133,Aspirantes!$A:$H,Aspirantes!$H$1,FALSE)),"",VLOOKUP($A133,Aspirantes!$A:$H,Aspirantes!$H$1,FALSE))</f>
        <v/>
      </c>
      <c r="K133" s="153"/>
      <c r="L133" s="81" t="str">
        <f>'12_P1_Lista'!R137</f>
        <v/>
      </c>
      <c r="M133" s="81" t="str">
        <f>'19_P2_Lista'!S137</f>
        <v/>
      </c>
      <c r="N133" s="309"/>
      <c r="O133" s="890" t="str">
        <f>'19_P2_Lista'!AA137</f>
        <v/>
      </c>
      <c r="P133" s="891" t="str">
        <f>'19_P2_Lista'!AB137</f>
        <v/>
      </c>
      <c r="Q133" s="309"/>
      <c r="R133" s="1146" t="str">
        <f t="shared" si="5"/>
        <v/>
      </c>
      <c r="T133" s="1442"/>
      <c r="U133" s="1722" t="str">
        <f t="shared" si="6"/>
        <v/>
      </c>
      <c r="V133" s="1719"/>
      <c r="W133" s="1722"/>
      <c r="X133" s="1719"/>
      <c r="Y133" s="1722" t="str">
        <f t="shared" si="7"/>
        <v/>
      </c>
      <c r="Z133" s="1720"/>
      <c r="AA133" s="1722" t="str">
        <f t="shared" si="8"/>
        <v/>
      </c>
      <c r="AB133" s="1720"/>
      <c r="AC133" s="1724" t="str">
        <f t="shared" si="9"/>
        <v/>
      </c>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8" customHeight="1" x14ac:dyDescent="0.2">
      <c r="A134" s="227" t="str">
        <f>CONCATENATE('01_Carga'!$M$5,"_",$F134)</f>
        <v>FI__121</v>
      </c>
      <c r="B134" s="1405"/>
      <c r="C134" s="1460" t="str">
        <f>'19_P2_Lista'!AA138</f>
        <v/>
      </c>
      <c r="D134" s="1727"/>
      <c r="E134" s="1405"/>
      <c r="F134" s="1202">
        <v>121</v>
      </c>
      <c r="G134" s="134" t="str">
        <f>IF(ISERROR(VLOOKUP($A134,Aspirantes!$A:$H,Aspirantes!$E$1,FALSE)),"",VLOOKUP($A134,Aspirantes!$A:$H,Aspirantes!$E$1,FALSE))</f>
        <v/>
      </c>
      <c r="H134" s="672" t="str">
        <f>IF(ISERROR(VLOOKUP($A134,Aspirantes!$A:$H,Aspirantes!$F$1,FALSE)),"",VLOOKUP($A134,Aspirantes!$A:$H,Aspirantes!$F$1,FALSE))</f>
        <v/>
      </c>
      <c r="I134" s="673" t="str">
        <f>IF(ISERROR(VLOOKUP($A134,Aspirantes!$A:$H,Aspirantes!$G$1,FALSE)),"",VLOOKUP($A134,Aspirantes!$A:$H,Aspirantes!$G$1,FALSE))</f>
        <v/>
      </c>
      <c r="J134" s="674" t="str">
        <f>IF(ISERROR(VLOOKUP($A134,Aspirantes!$A:$H,Aspirantes!$H$1,FALSE)),"",VLOOKUP($A134,Aspirantes!$A:$H,Aspirantes!$H$1,FALSE))</f>
        <v/>
      </c>
      <c r="K134" s="153"/>
      <c r="L134" s="81" t="str">
        <f>'12_P1_Lista'!R138</f>
        <v/>
      </c>
      <c r="M134" s="81" t="str">
        <f>'19_P2_Lista'!S138</f>
        <v/>
      </c>
      <c r="N134" s="309"/>
      <c r="O134" s="890" t="str">
        <f>'19_P2_Lista'!AA138</f>
        <v/>
      </c>
      <c r="P134" s="891" t="str">
        <f>'19_P2_Lista'!AB138</f>
        <v/>
      </c>
      <c r="Q134" s="309"/>
      <c r="R134" s="1146" t="str">
        <f t="shared" si="5"/>
        <v/>
      </c>
      <c r="T134" s="1442"/>
      <c r="U134" s="1722" t="str">
        <f t="shared" si="6"/>
        <v/>
      </c>
      <c r="V134" s="1719"/>
      <c r="W134" s="1722"/>
      <c r="X134" s="1719"/>
      <c r="Y134" s="1722" t="str">
        <f t="shared" si="7"/>
        <v/>
      </c>
      <c r="Z134" s="1720"/>
      <c r="AA134" s="1722" t="str">
        <f t="shared" si="8"/>
        <v/>
      </c>
      <c r="AB134" s="1720"/>
      <c r="AC134" s="1724" t="str">
        <f t="shared" si="9"/>
        <v/>
      </c>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8" customHeight="1" x14ac:dyDescent="0.2">
      <c r="A135" s="227" t="str">
        <f>CONCATENATE('01_Carga'!$M$5,"_",$F135)</f>
        <v>FI__122</v>
      </c>
      <c r="B135" s="1405"/>
      <c r="C135" s="1460" t="str">
        <f>'19_P2_Lista'!AA139</f>
        <v/>
      </c>
      <c r="D135" s="1727"/>
      <c r="E135" s="1405"/>
      <c r="F135" s="1202">
        <v>122</v>
      </c>
      <c r="G135" s="134" t="str">
        <f>IF(ISERROR(VLOOKUP($A135,Aspirantes!$A:$H,Aspirantes!$E$1,FALSE)),"",VLOOKUP($A135,Aspirantes!$A:$H,Aspirantes!$E$1,FALSE))</f>
        <v/>
      </c>
      <c r="H135" s="672" t="str">
        <f>IF(ISERROR(VLOOKUP($A135,Aspirantes!$A:$H,Aspirantes!$F$1,FALSE)),"",VLOOKUP($A135,Aspirantes!$A:$H,Aspirantes!$F$1,FALSE))</f>
        <v/>
      </c>
      <c r="I135" s="673" t="str">
        <f>IF(ISERROR(VLOOKUP($A135,Aspirantes!$A:$H,Aspirantes!$G$1,FALSE)),"",VLOOKUP($A135,Aspirantes!$A:$H,Aspirantes!$G$1,FALSE))</f>
        <v/>
      </c>
      <c r="J135" s="674" t="str">
        <f>IF(ISERROR(VLOOKUP($A135,Aspirantes!$A:$H,Aspirantes!$H$1,FALSE)),"",VLOOKUP($A135,Aspirantes!$A:$H,Aspirantes!$H$1,FALSE))</f>
        <v/>
      </c>
      <c r="K135" s="153"/>
      <c r="L135" s="81" t="str">
        <f>'12_P1_Lista'!R139</f>
        <v/>
      </c>
      <c r="M135" s="81" t="str">
        <f>'19_P2_Lista'!S139</f>
        <v/>
      </c>
      <c r="N135" s="309"/>
      <c r="O135" s="890" t="str">
        <f>'19_P2_Lista'!AA139</f>
        <v/>
      </c>
      <c r="P135" s="891" t="str">
        <f>'19_P2_Lista'!AB139</f>
        <v/>
      </c>
      <c r="Q135" s="309"/>
      <c r="R135" s="1146" t="str">
        <f t="shared" si="5"/>
        <v/>
      </c>
      <c r="T135" s="1442"/>
      <c r="U135" s="1722" t="str">
        <f t="shared" si="6"/>
        <v/>
      </c>
      <c r="V135" s="1719"/>
      <c r="W135" s="1722"/>
      <c r="X135" s="1719"/>
      <c r="Y135" s="1722" t="str">
        <f t="shared" si="7"/>
        <v/>
      </c>
      <c r="Z135" s="1720"/>
      <c r="AA135" s="1722" t="str">
        <f t="shared" si="8"/>
        <v/>
      </c>
      <c r="AB135" s="1720"/>
      <c r="AC135" s="1724" t="str">
        <f t="shared" si="9"/>
        <v/>
      </c>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8" customHeight="1" x14ac:dyDescent="0.2">
      <c r="A136" s="227" t="str">
        <f>CONCATENATE('01_Carga'!$M$5,"_",$F136)</f>
        <v>FI__123</v>
      </c>
      <c r="B136" s="1405"/>
      <c r="C136" s="1460" t="str">
        <f>'19_P2_Lista'!AA140</f>
        <v/>
      </c>
      <c r="D136" s="1727"/>
      <c r="E136" s="1405"/>
      <c r="F136" s="1202">
        <v>123</v>
      </c>
      <c r="G136" s="134" t="str">
        <f>IF(ISERROR(VLOOKUP($A136,Aspirantes!$A:$H,Aspirantes!$E$1,FALSE)),"",VLOOKUP($A136,Aspirantes!$A:$H,Aspirantes!$E$1,FALSE))</f>
        <v/>
      </c>
      <c r="H136" s="672" t="str">
        <f>IF(ISERROR(VLOOKUP($A136,Aspirantes!$A:$H,Aspirantes!$F$1,FALSE)),"",VLOOKUP($A136,Aspirantes!$A:$H,Aspirantes!$F$1,FALSE))</f>
        <v/>
      </c>
      <c r="I136" s="673" t="str">
        <f>IF(ISERROR(VLOOKUP($A136,Aspirantes!$A:$H,Aspirantes!$G$1,FALSE)),"",VLOOKUP($A136,Aspirantes!$A:$H,Aspirantes!$G$1,FALSE))</f>
        <v/>
      </c>
      <c r="J136" s="674" t="str">
        <f>IF(ISERROR(VLOOKUP($A136,Aspirantes!$A:$H,Aspirantes!$H$1,FALSE)),"",VLOOKUP($A136,Aspirantes!$A:$H,Aspirantes!$H$1,FALSE))</f>
        <v/>
      </c>
      <c r="K136" s="153"/>
      <c r="L136" s="81" t="str">
        <f>'12_P1_Lista'!R140</f>
        <v/>
      </c>
      <c r="M136" s="81" t="str">
        <f>'19_P2_Lista'!S140</f>
        <v/>
      </c>
      <c r="N136" s="309"/>
      <c r="O136" s="890" t="str">
        <f>'19_P2_Lista'!AA140</f>
        <v/>
      </c>
      <c r="P136" s="891" t="str">
        <f>'19_P2_Lista'!AB140</f>
        <v/>
      </c>
      <c r="Q136" s="309"/>
      <c r="R136" s="1146" t="str">
        <f t="shared" si="5"/>
        <v/>
      </c>
      <c r="T136" s="1442"/>
      <c r="U136" s="1722" t="str">
        <f t="shared" si="6"/>
        <v/>
      </c>
      <c r="V136" s="1719"/>
      <c r="W136" s="1722"/>
      <c r="X136" s="1719"/>
      <c r="Y136" s="1722" t="str">
        <f t="shared" si="7"/>
        <v/>
      </c>
      <c r="Z136" s="1720"/>
      <c r="AA136" s="1722" t="str">
        <f t="shared" si="8"/>
        <v/>
      </c>
      <c r="AB136" s="1720"/>
      <c r="AC136" s="1724" t="str">
        <f t="shared" si="9"/>
        <v/>
      </c>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8" customHeight="1" x14ac:dyDescent="0.2">
      <c r="A137" s="227" t="str">
        <f>CONCATENATE('01_Carga'!$M$5,"_",$F137)</f>
        <v>FI__124</v>
      </c>
      <c r="B137" s="1405"/>
      <c r="C137" s="1460" t="str">
        <f>'19_P2_Lista'!AA141</f>
        <v/>
      </c>
      <c r="D137" s="1727"/>
      <c r="E137" s="1405"/>
      <c r="F137" s="1202">
        <v>124</v>
      </c>
      <c r="G137" s="134" t="str">
        <f>IF(ISERROR(VLOOKUP($A137,Aspirantes!$A:$H,Aspirantes!$E$1,FALSE)),"",VLOOKUP($A137,Aspirantes!$A:$H,Aspirantes!$E$1,FALSE))</f>
        <v/>
      </c>
      <c r="H137" s="672" t="str">
        <f>IF(ISERROR(VLOOKUP($A137,Aspirantes!$A:$H,Aspirantes!$F$1,FALSE)),"",VLOOKUP($A137,Aspirantes!$A:$H,Aspirantes!$F$1,FALSE))</f>
        <v/>
      </c>
      <c r="I137" s="673" t="str">
        <f>IF(ISERROR(VLOOKUP($A137,Aspirantes!$A:$H,Aspirantes!$G$1,FALSE)),"",VLOOKUP($A137,Aspirantes!$A:$H,Aspirantes!$G$1,FALSE))</f>
        <v/>
      </c>
      <c r="J137" s="674" t="str">
        <f>IF(ISERROR(VLOOKUP($A137,Aspirantes!$A:$H,Aspirantes!$H$1,FALSE)),"",VLOOKUP($A137,Aspirantes!$A:$H,Aspirantes!$H$1,FALSE))</f>
        <v/>
      </c>
      <c r="K137" s="153"/>
      <c r="L137" s="81" t="str">
        <f>'12_P1_Lista'!R141</f>
        <v/>
      </c>
      <c r="M137" s="81" t="str">
        <f>'19_P2_Lista'!S141</f>
        <v/>
      </c>
      <c r="N137" s="309"/>
      <c r="O137" s="890" t="str">
        <f>'19_P2_Lista'!AA141</f>
        <v/>
      </c>
      <c r="P137" s="891" t="str">
        <f>'19_P2_Lista'!AB141</f>
        <v/>
      </c>
      <c r="Q137" s="309"/>
      <c r="R137" s="1146" t="str">
        <f t="shared" si="5"/>
        <v/>
      </c>
      <c r="T137" s="1442"/>
      <c r="U137" s="1722" t="str">
        <f t="shared" si="6"/>
        <v/>
      </c>
      <c r="V137" s="1719"/>
      <c r="W137" s="1722"/>
      <c r="X137" s="1719"/>
      <c r="Y137" s="1722" t="str">
        <f t="shared" si="7"/>
        <v/>
      </c>
      <c r="Z137" s="1720"/>
      <c r="AA137" s="1722" t="str">
        <f t="shared" si="8"/>
        <v/>
      </c>
      <c r="AB137" s="1720"/>
      <c r="AC137" s="1724" t="str">
        <f t="shared" si="9"/>
        <v/>
      </c>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8" customHeight="1" x14ac:dyDescent="0.2">
      <c r="A138" s="227" t="str">
        <f>CONCATENATE('01_Carga'!$M$5,"_",$F138)</f>
        <v>FI__125</v>
      </c>
      <c r="B138" s="1405"/>
      <c r="C138" s="1460" t="str">
        <f>'19_P2_Lista'!AA142</f>
        <v/>
      </c>
      <c r="D138" s="1727"/>
      <c r="E138" s="1405"/>
      <c r="F138" s="1202">
        <v>125</v>
      </c>
      <c r="G138" s="134" t="str">
        <f>IF(ISERROR(VLOOKUP($A138,Aspirantes!$A:$H,Aspirantes!$E$1,FALSE)),"",VLOOKUP($A138,Aspirantes!$A:$H,Aspirantes!$E$1,FALSE))</f>
        <v/>
      </c>
      <c r="H138" s="672" t="str">
        <f>IF(ISERROR(VLOOKUP($A138,Aspirantes!$A:$H,Aspirantes!$F$1,FALSE)),"",VLOOKUP($A138,Aspirantes!$A:$H,Aspirantes!$F$1,FALSE))</f>
        <v/>
      </c>
      <c r="I138" s="673" t="str">
        <f>IF(ISERROR(VLOOKUP($A138,Aspirantes!$A:$H,Aspirantes!$G$1,FALSE)),"",VLOOKUP($A138,Aspirantes!$A:$H,Aspirantes!$G$1,FALSE))</f>
        <v/>
      </c>
      <c r="J138" s="674" t="str">
        <f>IF(ISERROR(VLOOKUP($A138,Aspirantes!$A:$H,Aspirantes!$H$1,FALSE)),"",VLOOKUP($A138,Aspirantes!$A:$H,Aspirantes!$H$1,FALSE))</f>
        <v/>
      </c>
      <c r="K138" s="153"/>
      <c r="L138" s="81" t="str">
        <f>'12_P1_Lista'!R142</f>
        <v/>
      </c>
      <c r="M138" s="81" t="str">
        <f>'19_P2_Lista'!S142</f>
        <v/>
      </c>
      <c r="N138" s="309"/>
      <c r="O138" s="890" t="str">
        <f>'19_P2_Lista'!AA142</f>
        <v/>
      </c>
      <c r="P138" s="891" t="str">
        <f>'19_P2_Lista'!AB142</f>
        <v/>
      </c>
      <c r="Q138" s="309"/>
      <c r="R138" s="1146" t="str">
        <f t="shared" si="5"/>
        <v/>
      </c>
      <c r="T138" s="1442"/>
      <c r="U138" s="1722" t="str">
        <f t="shared" si="6"/>
        <v/>
      </c>
      <c r="V138" s="1719"/>
      <c r="W138" s="1722"/>
      <c r="X138" s="1719"/>
      <c r="Y138" s="1722" t="str">
        <f t="shared" si="7"/>
        <v/>
      </c>
      <c r="Z138" s="1720"/>
      <c r="AA138" s="1722" t="str">
        <f t="shared" si="8"/>
        <v/>
      </c>
      <c r="AB138" s="1720"/>
      <c r="AC138" s="1724" t="str">
        <f t="shared" si="9"/>
        <v/>
      </c>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8" customHeight="1" x14ac:dyDescent="0.2">
      <c r="A139" s="227" t="str">
        <f>CONCATENATE('01_Carga'!$M$5,"_",$F139)</f>
        <v>FI__126</v>
      </c>
      <c r="B139" s="1405"/>
      <c r="C139" s="1460" t="str">
        <f>'19_P2_Lista'!AA143</f>
        <v/>
      </c>
      <c r="D139" s="1727"/>
      <c r="E139" s="1405"/>
      <c r="F139" s="1202">
        <v>126</v>
      </c>
      <c r="G139" s="134" t="str">
        <f>IF(ISERROR(VLOOKUP($A139,Aspirantes!$A:$H,Aspirantes!$E$1,FALSE)),"",VLOOKUP($A139,Aspirantes!$A:$H,Aspirantes!$E$1,FALSE))</f>
        <v/>
      </c>
      <c r="H139" s="672" t="str">
        <f>IF(ISERROR(VLOOKUP($A139,Aspirantes!$A:$H,Aspirantes!$F$1,FALSE)),"",VLOOKUP($A139,Aspirantes!$A:$H,Aspirantes!$F$1,FALSE))</f>
        <v/>
      </c>
      <c r="I139" s="673" t="str">
        <f>IF(ISERROR(VLOOKUP($A139,Aspirantes!$A:$H,Aspirantes!$G$1,FALSE)),"",VLOOKUP($A139,Aspirantes!$A:$H,Aspirantes!$G$1,FALSE))</f>
        <v/>
      </c>
      <c r="J139" s="674" t="str">
        <f>IF(ISERROR(VLOOKUP($A139,Aspirantes!$A:$H,Aspirantes!$H$1,FALSE)),"",VLOOKUP($A139,Aspirantes!$A:$H,Aspirantes!$H$1,FALSE))</f>
        <v/>
      </c>
      <c r="K139" s="153"/>
      <c r="L139" s="81" t="str">
        <f>'12_P1_Lista'!R143</f>
        <v/>
      </c>
      <c r="M139" s="81" t="str">
        <f>'19_P2_Lista'!S143</f>
        <v/>
      </c>
      <c r="N139" s="309"/>
      <c r="O139" s="890" t="str">
        <f>'19_P2_Lista'!AA143</f>
        <v/>
      </c>
      <c r="P139" s="891" t="str">
        <f>'19_P2_Lista'!AB143</f>
        <v/>
      </c>
      <c r="Q139" s="309"/>
      <c r="R139" s="1146" t="str">
        <f t="shared" si="5"/>
        <v/>
      </c>
      <c r="T139" s="1442"/>
      <c r="U139" s="1722" t="str">
        <f t="shared" si="6"/>
        <v/>
      </c>
      <c r="V139" s="1719"/>
      <c r="W139" s="1722"/>
      <c r="X139" s="1719"/>
      <c r="Y139" s="1722" t="str">
        <f t="shared" si="7"/>
        <v/>
      </c>
      <c r="Z139" s="1720"/>
      <c r="AA139" s="1722" t="str">
        <f t="shared" si="8"/>
        <v/>
      </c>
      <c r="AB139" s="1720"/>
      <c r="AC139" s="1724" t="str">
        <f t="shared" si="9"/>
        <v/>
      </c>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8" customHeight="1" x14ac:dyDescent="0.2">
      <c r="A140" s="227" t="str">
        <f>CONCATENATE('01_Carga'!$M$5,"_",$F140)</f>
        <v>FI__127</v>
      </c>
      <c r="B140" s="1405"/>
      <c r="C140" s="1460" t="str">
        <f>'19_P2_Lista'!AA144</f>
        <v/>
      </c>
      <c r="D140" s="1727"/>
      <c r="E140" s="1405"/>
      <c r="F140" s="1202">
        <v>127</v>
      </c>
      <c r="G140" s="134" t="str">
        <f>IF(ISERROR(VLOOKUP($A140,Aspirantes!$A:$H,Aspirantes!$E$1,FALSE)),"",VLOOKUP($A140,Aspirantes!$A:$H,Aspirantes!$E$1,FALSE))</f>
        <v/>
      </c>
      <c r="H140" s="672" t="str">
        <f>IF(ISERROR(VLOOKUP($A140,Aspirantes!$A:$H,Aspirantes!$F$1,FALSE)),"",VLOOKUP($A140,Aspirantes!$A:$H,Aspirantes!$F$1,FALSE))</f>
        <v/>
      </c>
      <c r="I140" s="673" t="str">
        <f>IF(ISERROR(VLOOKUP($A140,Aspirantes!$A:$H,Aspirantes!$G$1,FALSE)),"",VLOOKUP($A140,Aspirantes!$A:$H,Aspirantes!$G$1,FALSE))</f>
        <v/>
      </c>
      <c r="J140" s="674" t="str">
        <f>IF(ISERROR(VLOOKUP($A140,Aspirantes!$A:$H,Aspirantes!$H$1,FALSE)),"",VLOOKUP($A140,Aspirantes!$A:$H,Aspirantes!$H$1,FALSE))</f>
        <v/>
      </c>
      <c r="K140" s="153"/>
      <c r="L140" s="81" t="str">
        <f>'12_P1_Lista'!R144</f>
        <v/>
      </c>
      <c r="M140" s="81" t="str">
        <f>'19_P2_Lista'!S144</f>
        <v/>
      </c>
      <c r="N140" s="309"/>
      <c r="O140" s="890" t="str">
        <f>'19_P2_Lista'!AA144</f>
        <v/>
      </c>
      <c r="P140" s="891" t="str">
        <f>'19_P2_Lista'!AB144</f>
        <v/>
      </c>
      <c r="Q140" s="309"/>
      <c r="R140" s="1146" t="str">
        <f t="shared" si="5"/>
        <v/>
      </c>
      <c r="T140" s="1442"/>
      <c r="U140" s="1722" t="str">
        <f t="shared" si="6"/>
        <v/>
      </c>
      <c r="V140" s="1719"/>
      <c r="W140" s="1722"/>
      <c r="X140" s="1719"/>
      <c r="Y140" s="1722" t="str">
        <f t="shared" si="7"/>
        <v/>
      </c>
      <c r="Z140" s="1720"/>
      <c r="AA140" s="1722" t="str">
        <f t="shared" si="8"/>
        <v/>
      </c>
      <c r="AB140" s="1720"/>
      <c r="AC140" s="1724" t="str">
        <f t="shared" si="9"/>
        <v/>
      </c>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8" customHeight="1" x14ac:dyDescent="0.2">
      <c r="A141" s="227" t="str">
        <f>CONCATENATE('01_Carga'!$M$5,"_",$F141)</f>
        <v>FI__128</v>
      </c>
      <c r="B141" s="1405"/>
      <c r="C141" s="1460" t="str">
        <f>'19_P2_Lista'!AA145</f>
        <v/>
      </c>
      <c r="D141" s="1727"/>
      <c r="E141" s="1405"/>
      <c r="F141" s="1202">
        <v>128</v>
      </c>
      <c r="G141" s="134" t="str">
        <f>IF(ISERROR(VLOOKUP($A141,Aspirantes!$A:$H,Aspirantes!$E$1,FALSE)),"",VLOOKUP($A141,Aspirantes!$A:$H,Aspirantes!$E$1,FALSE))</f>
        <v/>
      </c>
      <c r="H141" s="672" t="str">
        <f>IF(ISERROR(VLOOKUP($A141,Aspirantes!$A:$H,Aspirantes!$F$1,FALSE)),"",VLOOKUP($A141,Aspirantes!$A:$H,Aspirantes!$F$1,FALSE))</f>
        <v/>
      </c>
      <c r="I141" s="673" t="str">
        <f>IF(ISERROR(VLOOKUP($A141,Aspirantes!$A:$H,Aspirantes!$G$1,FALSE)),"",VLOOKUP($A141,Aspirantes!$A:$H,Aspirantes!$G$1,FALSE))</f>
        <v/>
      </c>
      <c r="J141" s="674" t="str">
        <f>IF(ISERROR(VLOOKUP($A141,Aspirantes!$A:$H,Aspirantes!$H$1,FALSE)),"",VLOOKUP($A141,Aspirantes!$A:$H,Aspirantes!$H$1,FALSE))</f>
        <v/>
      </c>
      <c r="K141" s="153"/>
      <c r="L141" s="81" t="str">
        <f>'12_P1_Lista'!R145</f>
        <v/>
      </c>
      <c r="M141" s="81" t="str">
        <f>'19_P2_Lista'!S145</f>
        <v/>
      </c>
      <c r="N141" s="309"/>
      <c r="O141" s="890" t="str">
        <f>'19_P2_Lista'!AA145</f>
        <v/>
      </c>
      <c r="P141" s="891" t="str">
        <f>'19_P2_Lista'!AB145</f>
        <v/>
      </c>
      <c r="Q141" s="309"/>
      <c r="R141" s="1146" t="str">
        <f t="shared" si="5"/>
        <v/>
      </c>
      <c r="T141" s="1442"/>
      <c r="U141" s="1722" t="str">
        <f t="shared" si="6"/>
        <v/>
      </c>
      <c r="V141" s="1719"/>
      <c r="W141" s="1722"/>
      <c r="X141" s="1719"/>
      <c r="Y141" s="1722" t="str">
        <f t="shared" si="7"/>
        <v/>
      </c>
      <c r="Z141" s="1720"/>
      <c r="AA141" s="1722" t="str">
        <f t="shared" si="8"/>
        <v/>
      </c>
      <c r="AB141" s="1720"/>
      <c r="AC141" s="1724" t="str">
        <f t="shared" si="9"/>
        <v/>
      </c>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8" customHeight="1" x14ac:dyDescent="0.2">
      <c r="A142" s="227" t="str">
        <f>CONCATENATE('01_Carga'!$M$5,"_",$F142)</f>
        <v>FI__129</v>
      </c>
      <c r="B142" s="1405"/>
      <c r="C142" s="1460" t="str">
        <f>'19_P2_Lista'!AA146</f>
        <v/>
      </c>
      <c r="D142" s="1727"/>
      <c r="E142" s="1405"/>
      <c r="F142" s="1202">
        <v>129</v>
      </c>
      <c r="G142" s="134" t="str">
        <f>IF(ISERROR(VLOOKUP($A142,Aspirantes!$A:$H,Aspirantes!$E$1,FALSE)),"",VLOOKUP($A142,Aspirantes!$A:$H,Aspirantes!$E$1,FALSE))</f>
        <v/>
      </c>
      <c r="H142" s="672" t="str">
        <f>IF(ISERROR(VLOOKUP($A142,Aspirantes!$A:$H,Aspirantes!$F$1,FALSE)),"",VLOOKUP($A142,Aspirantes!$A:$H,Aspirantes!$F$1,FALSE))</f>
        <v/>
      </c>
      <c r="I142" s="673" t="str">
        <f>IF(ISERROR(VLOOKUP($A142,Aspirantes!$A:$H,Aspirantes!$G$1,FALSE)),"",VLOOKUP($A142,Aspirantes!$A:$H,Aspirantes!$G$1,FALSE))</f>
        <v/>
      </c>
      <c r="J142" s="674" t="str">
        <f>IF(ISERROR(VLOOKUP($A142,Aspirantes!$A:$H,Aspirantes!$H$1,FALSE)),"",VLOOKUP($A142,Aspirantes!$A:$H,Aspirantes!$H$1,FALSE))</f>
        <v/>
      </c>
      <c r="K142" s="153"/>
      <c r="L142" s="81" t="str">
        <f>'12_P1_Lista'!R146</f>
        <v/>
      </c>
      <c r="M142" s="81" t="str">
        <f>'19_P2_Lista'!S146</f>
        <v/>
      </c>
      <c r="N142" s="309"/>
      <c r="O142" s="890" t="str">
        <f>'19_P2_Lista'!AA146</f>
        <v/>
      </c>
      <c r="P142" s="891" t="str">
        <f>'19_P2_Lista'!AB146</f>
        <v/>
      </c>
      <c r="Q142" s="309"/>
      <c r="R142" s="1146" t="str">
        <f t="shared" si="5"/>
        <v/>
      </c>
      <c r="T142" s="1442"/>
      <c r="U142" s="1722" t="str">
        <f t="shared" si="6"/>
        <v/>
      </c>
      <c r="V142" s="1719"/>
      <c r="W142" s="1722"/>
      <c r="X142" s="1719"/>
      <c r="Y142" s="1722" t="str">
        <f t="shared" si="7"/>
        <v/>
      </c>
      <c r="Z142" s="1720"/>
      <c r="AA142" s="1722" t="str">
        <f t="shared" si="8"/>
        <v/>
      </c>
      <c r="AB142" s="1720"/>
      <c r="AC142" s="1724" t="str">
        <f t="shared" si="9"/>
        <v/>
      </c>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8" customHeight="1" x14ac:dyDescent="0.2">
      <c r="A143" s="227" t="str">
        <f>CONCATENATE('01_Carga'!$M$5,"_",$F143)</f>
        <v>FI__130</v>
      </c>
      <c r="B143" s="1405"/>
      <c r="C143" s="1460" t="str">
        <f>'19_P2_Lista'!AA147</f>
        <v/>
      </c>
      <c r="D143" s="1727"/>
      <c r="E143" s="1405"/>
      <c r="F143" s="1202">
        <v>130</v>
      </c>
      <c r="G143" s="134" t="str">
        <f>IF(ISERROR(VLOOKUP($A143,Aspirantes!$A:$H,Aspirantes!$E$1,FALSE)),"",VLOOKUP($A143,Aspirantes!$A:$H,Aspirantes!$E$1,FALSE))</f>
        <v/>
      </c>
      <c r="H143" s="672" t="str">
        <f>IF(ISERROR(VLOOKUP($A143,Aspirantes!$A:$H,Aspirantes!$F$1,FALSE)),"",VLOOKUP($A143,Aspirantes!$A:$H,Aspirantes!$F$1,FALSE))</f>
        <v/>
      </c>
      <c r="I143" s="673" t="str">
        <f>IF(ISERROR(VLOOKUP($A143,Aspirantes!$A:$H,Aspirantes!$G$1,FALSE)),"",VLOOKUP($A143,Aspirantes!$A:$H,Aspirantes!$G$1,FALSE))</f>
        <v/>
      </c>
      <c r="J143" s="674" t="str">
        <f>IF(ISERROR(VLOOKUP($A143,Aspirantes!$A:$H,Aspirantes!$H$1,FALSE)),"",VLOOKUP($A143,Aspirantes!$A:$H,Aspirantes!$H$1,FALSE))</f>
        <v/>
      </c>
      <c r="K143" s="153"/>
      <c r="L143" s="81" t="str">
        <f>'12_P1_Lista'!R147</f>
        <v/>
      </c>
      <c r="M143" s="81" t="str">
        <f>'19_P2_Lista'!S147</f>
        <v/>
      </c>
      <c r="N143" s="309"/>
      <c r="O143" s="890" t="str">
        <f>'19_P2_Lista'!AA147</f>
        <v/>
      </c>
      <c r="P143" s="891" t="str">
        <f>'19_P2_Lista'!AB147</f>
        <v/>
      </c>
      <c r="Q143" s="309"/>
      <c r="R143" s="1146" t="str">
        <f t="shared" ref="R143:R173" si="10">IF(AND(L143&lt;&gt;"",M143&lt;&gt;""),IF(O143="SÍ",ROUND(AVERAGE(L143:M143),4),""),"")</f>
        <v/>
      </c>
      <c r="T143" s="1442"/>
      <c r="U143" s="1722" t="str">
        <f t="shared" ref="U143:U163" si="11">R143</f>
        <v/>
      </c>
      <c r="V143" s="1719"/>
      <c r="W143" s="1722"/>
      <c r="X143" s="1719"/>
      <c r="Y143" s="1722" t="str">
        <f t="shared" si="7"/>
        <v/>
      </c>
      <c r="Z143" s="1720"/>
      <c r="AA143" s="1722" t="str">
        <f t="shared" si="8"/>
        <v/>
      </c>
      <c r="AB143" s="1720"/>
      <c r="AC143" s="1724" t="str">
        <f t="shared" si="9"/>
        <v/>
      </c>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8" customHeight="1" x14ac:dyDescent="0.2">
      <c r="A144" s="227" t="str">
        <f>CONCATENATE('01_Carga'!$M$5,"_",$F144)</f>
        <v>FI__131</v>
      </c>
      <c r="B144" s="1405"/>
      <c r="C144" s="1460" t="str">
        <f>'19_P2_Lista'!AA148</f>
        <v/>
      </c>
      <c r="D144" s="1727"/>
      <c r="E144" s="1405"/>
      <c r="F144" s="1202">
        <v>131</v>
      </c>
      <c r="G144" s="134" t="str">
        <f>IF(ISERROR(VLOOKUP($A144,Aspirantes!$A:$H,Aspirantes!$E$1,FALSE)),"",VLOOKUP($A144,Aspirantes!$A:$H,Aspirantes!$E$1,FALSE))</f>
        <v/>
      </c>
      <c r="H144" s="672" t="str">
        <f>IF(ISERROR(VLOOKUP($A144,Aspirantes!$A:$H,Aspirantes!$F$1,FALSE)),"",VLOOKUP($A144,Aspirantes!$A:$H,Aspirantes!$F$1,FALSE))</f>
        <v/>
      </c>
      <c r="I144" s="673" t="str">
        <f>IF(ISERROR(VLOOKUP($A144,Aspirantes!$A:$H,Aspirantes!$G$1,FALSE)),"",VLOOKUP($A144,Aspirantes!$A:$H,Aspirantes!$G$1,FALSE))</f>
        <v/>
      </c>
      <c r="J144" s="674" t="str">
        <f>IF(ISERROR(VLOOKUP($A144,Aspirantes!$A:$H,Aspirantes!$H$1,FALSE)),"",VLOOKUP($A144,Aspirantes!$A:$H,Aspirantes!$H$1,FALSE))</f>
        <v/>
      </c>
      <c r="K144" s="153"/>
      <c r="L144" s="81" t="str">
        <f>'12_P1_Lista'!R148</f>
        <v/>
      </c>
      <c r="M144" s="81" t="str">
        <f>'19_P2_Lista'!S148</f>
        <v/>
      </c>
      <c r="N144" s="309"/>
      <c r="O144" s="890" t="str">
        <f>'19_P2_Lista'!AA148</f>
        <v/>
      </c>
      <c r="P144" s="891" t="str">
        <f>'19_P2_Lista'!AB148</f>
        <v/>
      </c>
      <c r="Q144" s="309"/>
      <c r="R144" s="1146" t="str">
        <f t="shared" si="10"/>
        <v/>
      </c>
      <c r="T144" s="1442"/>
      <c r="U144" s="1722" t="str">
        <f t="shared" si="11"/>
        <v/>
      </c>
      <c r="V144" s="1719"/>
      <c r="W144" s="1722"/>
      <c r="X144" s="1719"/>
      <c r="Y144" s="1722" t="str">
        <f t="shared" ref="Y144:Y163" si="12">IF(U144&lt;&gt;"",U144*$Y$10,"")</f>
        <v/>
      </c>
      <c r="Z144" s="1720"/>
      <c r="AA144" s="1722" t="str">
        <f t="shared" ref="AA144:AA163" si="13">IF(W144&lt;&gt;"",W144*$AA$10,"")</f>
        <v/>
      </c>
      <c r="AB144" s="1720"/>
      <c r="AC144" s="1724" t="str">
        <f t="shared" ref="AC144:AC163" si="14">IF(Y144&lt;&gt;"",IF(W144&lt;&gt;"",Y144+AA144,Y144),"")</f>
        <v/>
      </c>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8" customHeight="1" x14ac:dyDescent="0.2">
      <c r="A145" s="227" t="str">
        <f>CONCATENATE('01_Carga'!$M$5,"_",$F145)</f>
        <v>FI__132</v>
      </c>
      <c r="B145" s="1405"/>
      <c r="C145" s="1460" t="str">
        <f>'19_P2_Lista'!AA149</f>
        <v/>
      </c>
      <c r="D145" s="1727"/>
      <c r="E145" s="1405"/>
      <c r="F145" s="1202">
        <v>132</v>
      </c>
      <c r="G145" s="134" t="str">
        <f>IF(ISERROR(VLOOKUP($A145,Aspirantes!$A:$H,Aspirantes!$E$1,FALSE)),"",VLOOKUP($A145,Aspirantes!$A:$H,Aspirantes!$E$1,FALSE))</f>
        <v/>
      </c>
      <c r="H145" s="672" t="str">
        <f>IF(ISERROR(VLOOKUP($A145,Aspirantes!$A:$H,Aspirantes!$F$1,FALSE)),"",VLOOKUP($A145,Aspirantes!$A:$H,Aspirantes!$F$1,FALSE))</f>
        <v/>
      </c>
      <c r="I145" s="673" t="str">
        <f>IF(ISERROR(VLOOKUP($A145,Aspirantes!$A:$H,Aspirantes!$G$1,FALSE)),"",VLOOKUP($A145,Aspirantes!$A:$H,Aspirantes!$G$1,FALSE))</f>
        <v/>
      </c>
      <c r="J145" s="674" t="str">
        <f>IF(ISERROR(VLOOKUP($A145,Aspirantes!$A:$H,Aspirantes!$H$1,FALSE)),"",VLOOKUP($A145,Aspirantes!$A:$H,Aspirantes!$H$1,FALSE))</f>
        <v/>
      </c>
      <c r="K145" s="153"/>
      <c r="L145" s="81" t="str">
        <f>'12_P1_Lista'!R149</f>
        <v/>
      </c>
      <c r="M145" s="81" t="str">
        <f>'19_P2_Lista'!S149</f>
        <v/>
      </c>
      <c r="N145" s="309"/>
      <c r="O145" s="890" t="str">
        <f>'19_P2_Lista'!AA149</f>
        <v/>
      </c>
      <c r="P145" s="891" t="str">
        <f>'19_P2_Lista'!AB149</f>
        <v/>
      </c>
      <c r="Q145" s="309"/>
      <c r="R145" s="1146" t="str">
        <f t="shared" si="10"/>
        <v/>
      </c>
      <c r="T145" s="1442"/>
      <c r="U145" s="1722" t="str">
        <f t="shared" si="11"/>
        <v/>
      </c>
      <c r="V145" s="1719"/>
      <c r="W145" s="1722"/>
      <c r="X145" s="1719"/>
      <c r="Y145" s="1722" t="str">
        <f t="shared" si="12"/>
        <v/>
      </c>
      <c r="Z145" s="1720"/>
      <c r="AA145" s="1722" t="str">
        <f t="shared" si="13"/>
        <v/>
      </c>
      <c r="AB145" s="1720"/>
      <c r="AC145" s="1724" t="str">
        <f t="shared" si="14"/>
        <v/>
      </c>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8" customHeight="1" x14ac:dyDescent="0.2">
      <c r="A146" s="227" t="str">
        <f>CONCATENATE('01_Carga'!$M$5,"_",$F146)</f>
        <v>FI__133</v>
      </c>
      <c r="B146" s="1405"/>
      <c r="C146" s="1460" t="str">
        <f>'19_P2_Lista'!AA150</f>
        <v/>
      </c>
      <c r="D146" s="1727"/>
      <c r="E146" s="1405"/>
      <c r="F146" s="1202">
        <v>133</v>
      </c>
      <c r="G146" s="134" t="str">
        <f>IF(ISERROR(VLOOKUP($A146,Aspirantes!$A:$H,Aspirantes!$E$1,FALSE)),"",VLOOKUP($A146,Aspirantes!$A:$H,Aspirantes!$E$1,FALSE))</f>
        <v/>
      </c>
      <c r="H146" s="672" t="str">
        <f>IF(ISERROR(VLOOKUP($A146,Aspirantes!$A:$H,Aspirantes!$F$1,FALSE)),"",VLOOKUP($A146,Aspirantes!$A:$H,Aspirantes!$F$1,FALSE))</f>
        <v/>
      </c>
      <c r="I146" s="673" t="str">
        <f>IF(ISERROR(VLOOKUP($A146,Aspirantes!$A:$H,Aspirantes!$G$1,FALSE)),"",VLOOKUP($A146,Aspirantes!$A:$H,Aspirantes!$G$1,FALSE))</f>
        <v/>
      </c>
      <c r="J146" s="674" t="str">
        <f>IF(ISERROR(VLOOKUP($A146,Aspirantes!$A:$H,Aspirantes!$H$1,FALSE)),"",VLOOKUP($A146,Aspirantes!$A:$H,Aspirantes!$H$1,FALSE))</f>
        <v/>
      </c>
      <c r="K146" s="153"/>
      <c r="L146" s="81" t="str">
        <f>'12_P1_Lista'!R150</f>
        <v/>
      </c>
      <c r="M146" s="81" t="str">
        <f>'19_P2_Lista'!S150</f>
        <v/>
      </c>
      <c r="N146" s="309"/>
      <c r="O146" s="890" t="str">
        <f>'19_P2_Lista'!AA150</f>
        <v/>
      </c>
      <c r="P146" s="891" t="str">
        <f>'19_P2_Lista'!AB150</f>
        <v/>
      </c>
      <c r="Q146" s="309"/>
      <c r="R146" s="1146" t="str">
        <f t="shared" si="10"/>
        <v/>
      </c>
      <c r="T146" s="1442"/>
      <c r="U146" s="1722" t="str">
        <f t="shared" si="11"/>
        <v/>
      </c>
      <c r="V146" s="1719"/>
      <c r="W146" s="1722"/>
      <c r="X146" s="1719"/>
      <c r="Y146" s="1722" t="str">
        <f t="shared" si="12"/>
        <v/>
      </c>
      <c r="Z146" s="1720"/>
      <c r="AA146" s="1722" t="str">
        <f t="shared" si="13"/>
        <v/>
      </c>
      <c r="AB146" s="1720"/>
      <c r="AC146" s="1724" t="str">
        <f t="shared" si="14"/>
        <v/>
      </c>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8" customHeight="1" x14ac:dyDescent="0.2">
      <c r="A147" s="227" t="str">
        <f>CONCATENATE('01_Carga'!$M$5,"_",$F147)</f>
        <v>FI__134</v>
      </c>
      <c r="B147" s="1405"/>
      <c r="C147" s="1460" t="str">
        <f>'19_P2_Lista'!AA151</f>
        <v/>
      </c>
      <c r="D147" s="1727"/>
      <c r="E147" s="1405"/>
      <c r="F147" s="1202">
        <v>134</v>
      </c>
      <c r="G147" s="134" t="str">
        <f>IF(ISERROR(VLOOKUP($A147,Aspirantes!$A:$H,Aspirantes!$E$1,FALSE)),"",VLOOKUP($A147,Aspirantes!$A:$H,Aspirantes!$E$1,FALSE))</f>
        <v/>
      </c>
      <c r="H147" s="672" t="str">
        <f>IF(ISERROR(VLOOKUP($A147,Aspirantes!$A:$H,Aspirantes!$F$1,FALSE)),"",VLOOKUP($A147,Aspirantes!$A:$H,Aspirantes!$F$1,FALSE))</f>
        <v/>
      </c>
      <c r="I147" s="673" t="str">
        <f>IF(ISERROR(VLOOKUP($A147,Aspirantes!$A:$H,Aspirantes!$G$1,FALSE)),"",VLOOKUP($A147,Aspirantes!$A:$H,Aspirantes!$G$1,FALSE))</f>
        <v/>
      </c>
      <c r="J147" s="674" t="str">
        <f>IF(ISERROR(VLOOKUP($A147,Aspirantes!$A:$H,Aspirantes!$H$1,FALSE)),"",VLOOKUP($A147,Aspirantes!$A:$H,Aspirantes!$H$1,FALSE))</f>
        <v/>
      </c>
      <c r="K147" s="153"/>
      <c r="L147" s="81" t="str">
        <f>'12_P1_Lista'!R151</f>
        <v/>
      </c>
      <c r="M147" s="81" t="str">
        <f>'19_P2_Lista'!S151</f>
        <v/>
      </c>
      <c r="N147" s="309"/>
      <c r="O147" s="890" t="str">
        <f>'19_P2_Lista'!AA151</f>
        <v/>
      </c>
      <c r="P147" s="891" t="str">
        <f>'19_P2_Lista'!AB151</f>
        <v/>
      </c>
      <c r="Q147" s="309"/>
      <c r="R147" s="1146" t="str">
        <f t="shared" si="10"/>
        <v/>
      </c>
      <c r="T147" s="1442"/>
      <c r="U147" s="1722" t="str">
        <f t="shared" si="11"/>
        <v/>
      </c>
      <c r="V147" s="1719"/>
      <c r="W147" s="1722"/>
      <c r="X147" s="1719"/>
      <c r="Y147" s="1722" t="str">
        <f t="shared" si="12"/>
        <v/>
      </c>
      <c r="Z147" s="1720"/>
      <c r="AA147" s="1722" t="str">
        <f t="shared" si="13"/>
        <v/>
      </c>
      <c r="AB147" s="1720"/>
      <c r="AC147" s="1724" t="str">
        <f t="shared" si="14"/>
        <v/>
      </c>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8" customHeight="1" x14ac:dyDescent="0.2">
      <c r="A148" s="227" t="str">
        <f>CONCATENATE('01_Carga'!$M$5,"_",$F148)</f>
        <v>FI__135</v>
      </c>
      <c r="B148" s="1405"/>
      <c r="C148" s="1460" t="str">
        <f>'19_P2_Lista'!AA152</f>
        <v/>
      </c>
      <c r="D148" s="1727"/>
      <c r="E148" s="1405"/>
      <c r="F148" s="1202">
        <v>135</v>
      </c>
      <c r="G148" s="134" t="str">
        <f>IF(ISERROR(VLOOKUP($A148,Aspirantes!$A:$H,Aspirantes!$E$1,FALSE)),"",VLOOKUP($A148,Aspirantes!$A:$H,Aspirantes!$E$1,FALSE))</f>
        <v/>
      </c>
      <c r="H148" s="672" t="str">
        <f>IF(ISERROR(VLOOKUP($A148,Aspirantes!$A:$H,Aspirantes!$F$1,FALSE)),"",VLOOKUP($A148,Aspirantes!$A:$H,Aspirantes!$F$1,FALSE))</f>
        <v/>
      </c>
      <c r="I148" s="673" t="str">
        <f>IF(ISERROR(VLOOKUP($A148,Aspirantes!$A:$H,Aspirantes!$G$1,FALSE)),"",VLOOKUP($A148,Aspirantes!$A:$H,Aspirantes!$G$1,FALSE))</f>
        <v/>
      </c>
      <c r="J148" s="674" t="str">
        <f>IF(ISERROR(VLOOKUP($A148,Aspirantes!$A:$H,Aspirantes!$H$1,FALSE)),"",VLOOKUP($A148,Aspirantes!$A:$H,Aspirantes!$H$1,FALSE))</f>
        <v/>
      </c>
      <c r="K148" s="153"/>
      <c r="L148" s="81" t="str">
        <f>'12_P1_Lista'!R152</f>
        <v/>
      </c>
      <c r="M148" s="81" t="str">
        <f>'19_P2_Lista'!S152</f>
        <v/>
      </c>
      <c r="N148" s="309"/>
      <c r="O148" s="890" t="str">
        <f>'19_P2_Lista'!AA152</f>
        <v/>
      </c>
      <c r="P148" s="891" t="str">
        <f>'19_P2_Lista'!AB152</f>
        <v/>
      </c>
      <c r="Q148" s="309"/>
      <c r="R148" s="1146" t="str">
        <f t="shared" si="10"/>
        <v/>
      </c>
      <c r="T148" s="1442"/>
      <c r="U148" s="1722" t="str">
        <f t="shared" si="11"/>
        <v/>
      </c>
      <c r="V148" s="1719"/>
      <c r="W148" s="1722"/>
      <c r="X148" s="1719"/>
      <c r="Y148" s="1722" t="str">
        <f t="shared" si="12"/>
        <v/>
      </c>
      <c r="Z148" s="1720"/>
      <c r="AA148" s="1722" t="str">
        <f t="shared" si="13"/>
        <v/>
      </c>
      <c r="AB148" s="1720"/>
      <c r="AC148" s="1724" t="str">
        <f t="shared" si="14"/>
        <v/>
      </c>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8" customHeight="1" x14ac:dyDescent="0.2">
      <c r="A149" s="227" t="str">
        <f>CONCATENATE('01_Carga'!$M$5,"_",$F149)</f>
        <v>FI__136</v>
      </c>
      <c r="B149" s="1405"/>
      <c r="C149" s="1460" t="str">
        <f>'19_P2_Lista'!AA153</f>
        <v/>
      </c>
      <c r="D149" s="1727"/>
      <c r="E149" s="1405"/>
      <c r="F149" s="1202">
        <v>136</v>
      </c>
      <c r="G149" s="134" t="str">
        <f>IF(ISERROR(VLOOKUP($A149,Aspirantes!$A:$H,Aspirantes!$E$1,FALSE)),"",VLOOKUP($A149,Aspirantes!$A:$H,Aspirantes!$E$1,FALSE))</f>
        <v/>
      </c>
      <c r="H149" s="672" t="str">
        <f>IF(ISERROR(VLOOKUP($A149,Aspirantes!$A:$H,Aspirantes!$F$1,FALSE)),"",VLOOKUP($A149,Aspirantes!$A:$H,Aspirantes!$F$1,FALSE))</f>
        <v/>
      </c>
      <c r="I149" s="673" t="str">
        <f>IF(ISERROR(VLOOKUP($A149,Aspirantes!$A:$H,Aspirantes!$G$1,FALSE)),"",VLOOKUP($A149,Aspirantes!$A:$H,Aspirantes!$G$1,FALSE))</f>
        <v/>
      </c>
      <c r="J149" s="674" t="str">
        <f>IF(ISERROR(VLOOKUP($A149,Aspirantes!$A:$H,Aspirantes!$H$1,FALSE)),"",VLOOKUP($A149,Aspirantes!$A:$H,Aspirantes!$H$1,FALSE))</f>
        <v/>
      </c>
      <c r="K149" s="153"/>
      <c r="L149" s="81" t="str">
        <f>'12_P1_Lista'!R153</f>
        <v/>
      </c>
      <c r="M149" s="81" t="str">
        <f>'19_P2_Lista'!S153</f>
        <v/>
      </c>
      <c r="N149" s="309"/>
      <c r="O149" s="890" t="str">
        <f>'19_P2_Lista'!AA153</f>
        <v/>
      </c>
      <c r="P149" s="891" t="str">
        <f>'19_P2_Lista'!AB153</f>
        <v/>
      </c>
      <c r="Q149" s="309"/>
      <c r="R149" s="1146" t="str">
        <f t="shared" si="10"/>
        <v/>
      </c>
      <c r="T149" s="1442"/>
      <c r="U149" s="1722" t="str">
        <f t="shared" si="11"/>
        <v/>
      </c>
      <c r="V149" s="1719"/>
      <c r="W149" s="1722"/>
      <c r="X149" s="1719"/>
      <c r="Y149" s="1722" t="str">
        <f t="shared" si="12"/>
        <v/>
      </c>
      <c r="Z149" s="1720"/>
      <c r="AA149" s="1722" t="str">
        <f t="shared" si="13"/>
        <v/>
      </c>
      <c r="AB149" s="1720"/>
      <c r="AC149" s="1724" t="str">
        <f t="shared" si="14"/>
        <v/>
      </c>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8" customHeight="1" x14ac:dyDescent="0.2">
      <c r="A150" s="227" t="str">
        <f>CONCATENATE('01_Carga'!$M$5,"_",$F150)</f>
        <v>FI__137</v>
      </c>
      <c r="B150" s="1405"/>
      <c r="C150" s="1460" t="str">
        <f>'19_P2_Lista'!AA154</f>
        <v/>
      </c>
      <c r="D150" s="1727"/>
      <c r="E150" s="1405"/>
      <c r="F150" s="1202">
        <v>137</v>
      </c>
      <c r="G150" s="134" t="str">
        <f>IF(ISERROR(VLOOKUP($A150,Aspirantes!$A:$H,Aspirantes!$E$1,FALSE)),"",VLOOKUP($A150,Aspirantes!$A:$H,Aspirantes!$E$1,FALSE))</f>
        <v/>
      </c>
      <c r="H150" s="672" t="str">
        <f>IF(ISERROR(VLOOKUP($A150,Aspirantes!$A:$H,Aspirantes!$F$1,FALSE)),"",VLOOKUP($A150,Aspirantes!$A:$H,Aspirantes!$F$1,FALSE))</f>
        <v/>
      </c>
      <c r="I150" s="673" t="str">
        <f>IF(ISERROR(VLOOKUP($A150,Aspirantes!$A:$H,Aspirantes!$G$1,FALSE)),"",VLOOKUP($A150,Aspirantes!$A:$H,Aspirantes!$G$1,FALSE))</f>
        <v/>
      </c>
      <c r="J150" s="674" t="str">
        <f>IF(ISERROR(VLOOKUP($A150,Aspirantes!$A:$H,Aspirantes!$H$1,FALSE)),"",VLOOKUP($A150,Aspirantes!$A:$H,Aspirantes!$H$1,FALSE))</f>
        <v/>
      </c>
      <c r="K150" s="153"/>
      <c r="L150" s="81" t="str">
        <f>'12_P1_Lista'!R154</f>
        <v/>
      </c>
      <c r="M150" s="81" t="str">
        <f>'19_P2_Lista'!S154</f>
        <v/>
      </c>
      <c r="N150" s="309"/>
      <c r="O150" s="890" t="str">
        <f>'19_P2_Lista'!AA154</f>
        <v/>
      </c>
      <c r="P150" s="891" t="str">
        <f>'19_P2_Lista'!AB154</f>
        <v/>
      </c>
      <c r="Q150" s="309"/>
      <c r="R150" s="1146" t="str">
        <f t="shared" si="10"/>
        <v/>
      </c>
      <c r="T150" s="1442"/>
      <c r="U150" s="1722" t="str">
        <f t="shared" si="11"/>
        <v/>
      </c>
      <c r="V150" s="1719"/>
      <c r="W150" s="1722"/>
      <c r="X150" s="1719"/>
      <c r="Y150" s="1722" t="str">
        <f t="shared" si="12"/>
        <v/>
      </c>
      <c r="Z150" s="1720"/>
      <c r="AA150" s="1722" t="str">
        <f t="shared" si="13"/>
        <v/>
      </c>
      <c r="AB150" s="1720"/>
      <c r="AC150" s="1724" t="str">
        <f t="shared" si="14"/>
        <v/>
      </c>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8" customHeight="1" x14ac:dyDescent="0.2">
      <c r="A151" s="227" t="str">
        <f>CONCATENATE('01_Carga'!$M$5,"_",$F151)</f>
        <v>FI__138</v>
      </c>
      <c r="B151" s="1405"/>
      <c r="C151" s="1460" t="str">
        <f>'19_P2_Lista'!AA155</f>
        <v/>
      </c>
      <c r="D151" s="1727"/>
      <c r="E151" s="1405"/>
      <c r="F151" s="1202">
        <v>138</v>
      </c>
      <c r="G151" s="134" t="str">
        <f>IF(ISERROR(VLOOKUP($A151,Aspirantes!$A:$H,Aspirantes!$E$1,FALSE)),"",VLOOKUP($A151,Aspirantes!$A:$H,Aspirantes!$E$1,FALSE))</f>
        <v/>
      </c>
      <c r="H151" s="672" t="str">
        <f>IF(ISERROR(VLOOKUP($A151,Aspirantes!$A:$H,Aspirantes!$F$1,FALSE)),"",VLOOKUP($A151,Aspirantes!$A:$H,Aspirantes!$F$1,FALSE))</f>
        <v/>
      </c>
      <c r="I151" s="673" t="str">
        <f>IF(ISERROR(VLOOKUP($A151,Aspirantes!$A:$H,Aspirantes!$G$1,FALSE)),"",VLOOKUP($A151,Aspirantes!$A:$H,Aspirantes!$G$1,FALSE))</f>
        <v/>
      </c>
      <c r="J151" s="674" t="str">
        <f>IF(ISERROR(VLOOKUP($A151,Aspirantes!$A:$H,Aspirantes!$H$1,FALSE)),"",VLOOKUP($A151,Aspirantes!$A:$H,Aspirantes!$H$1,FALSE))</f>
        <v/>
      </c>
      <c r="K151" s="153"/>
      <c r="L151" s="81" t="str">
        <f>'12_P1_Lista'!R155</f>
        <v/>
      </c>
      <c r="M151" s="81" t="str">
        <f>'19_P2_Lista'!S155</f>
        <v/>
      </c>
      <c r="N151" s="309"/>
      <c r="O151" s="890" t="str">
        <f>'19_P2_Lista'!AA155</f>
        <v/>
      </c>
      <c r="P151" s="891" t="str">
        <f>'19_P2_Lista'!AB155</f>
        <v/>
      </c>
      <c r="Q151" s="309"/>
      <c r="R151" s="1146" t="str">
        <f t="shared" si="10"/>
        <v/>
      </c>
      <c r="T151" s="1442"/>
      <c r="U151" s="1722" t="str">
        <f t="shared" si="11"/>
        <v/>
      </c>
      <c r="V151" s="1719"/>
      <c r="W151" s="1722"/>
      <c r="X151" s="1719"/>
      <c r="Y151" s="1722" t="str">
        <f t="shared" si="12"/>
        <v/>
      </c>
      <c r="Z151" s="1720"/>
      <c r="AA151" s="1722" t="str">
        <f t="shared" si="13"/>
        <v/>
      </c>
      <c r="AB151" s="1720"/>
      <c r="AC151" s="1724" t="str">
        <f t="shared" si="14"/>
        <v/>
      </c>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8" customHeight="1" x14ac:dyDescent="0.2">
      <c r="A152" s="227" t="str">
        <f>CONCATENATE('01_Carga'!$M$5,"_",$F152)</f>
        <v>FI__139</v>
      </c>
      <c r="B152" s="1405"/>
      <c r="C152" s="1460" t="str">
        <f>'19_P2_Lista'!AA156</f>
        <v/>
      </c>
      <c r="D152" s="1727"/>
      <c r="E152" s="1405"/>
      <c r="F152" s="1202">
        <v>139</v>
      </c>
      <c r="G152" s="134" t="str">
        <f>IF(ISERROR(VLOOKUP($A152,Aspirantes!$A:$H,Aspirantes!$E$1,FALSE)),"",VLOOKUP($A152,Aspirantes!$A:$H,Aspirantes!$E$1,FALSE))</f>
        <v/>
      </c>
      <c r="H152" s="672" t="str">
        <f>IF(ISERROR(VLOOKUP($A152,Aspirantes!$A:$H,Aspirantes!$F$1,FALSE)),"",VLOOKUP($A152,Aspirantes!$A:$H,Aspirantes!$F$1,FALSE))</f>
        <v/>
      </c>
      <c r="I152" s="673" t="str">
        <f>IF(ISERROR(VLOOKUP($A152,Aspirantes!$A:$H,Aspirantes!$G$1,FALSE)),"",VLOOKUP($A152,Aspirantes!$A:$H,Aspirantes!$G$1,FALSE))</f>
        <v/>
      </c>
      <c r="J152" s="674" t="str">
        <f>IF(ISERROR(VLOOKUP($A152,Aspirantes!$A:$H,Aspirantes!$H$1,FALSE)),"",VLOOKUP($A152,Aspirantes!$A:$H,Aspirantes!$H$1,FALSE))</f>
        <v/>
      </c>
      <c r="K152" s="153"/>
      <c r="L152" s="81" t="str">
        <f>'12_P1_Lista'!R156</f>
        <v/>
      </c>
      <c r="M152" s="81" t="str">
        <f>'19_P2_Lista'!S156</f>
        <v/>
      </c>
      <c r="N152" s="309"/>
      <c r="O152" s="890" t="str">
        <f>'19_P2_Lista'!AA156</f>
        <v/>
      </c>
      <c r="P152" s="891" t="str">
        <f>'19_P2_Lista'!AB156</f>
        <v/>
      </c>
      <c r="Q152" s="309"/>
      <c r="R152" s="1146" t="str">
        <f t="shared" si="10"/>
        <v/>
      </c>
      <c r="T152" s="1442"/>
      <c r="U152" s="1722" t="str">
        <f t="shared" si="11"/>
        <v/>
      </c>
      <c r="V152" s="1719"/>
      <c r="W152" s="1722"/>
      <c r="X152" s="1719"/>
      <c r="Y152" s="1722" t="str">
        <f t="shared" si="12"/>
        <v/>
      </c>
      <c r="Z152" s="1720"/>
      <c r="AA152" s="1722" t="str">
        <f t="shared" si="13"/>
        <v/>
      </c>
      <c r="AB152" s="1720"/>
      <c r="AC152" s="1724" t="str">
        <f t="shared" si="14"/>
        <v/>
      </c>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8" customHeight="1" x14ac:dyDescent="0.2">
      <c r="A153" s="227" t="str">
        <f>CONCATENATE('01_Carga'!$M$5,"_",$F153)</f>
        <v>FI__140</v>
      </c>
      <c r="B153" s="1405"/>
      <c r="C153" s="1460" t="str">
        <f>'19_P2_Lista'!AA157</f>
        <v/>
      </c>
      <c r="D153" s="1727"/>
      <c r="E153" s="1405"/>
      <c r="F153" s="1202">
        <v>140</v>
      </c>
      <c r="G153" s="134" t="str">
        <f>IF(ISERROR(VLOOKUP($A153,Aspirantes!$A:$H,Aspirantes!$E$1,FALSE)),"",VLOOKUP($A153,Aspirantes!$A:$H,Aspirantes!$E$1,FALSE))</f>
        <v/>
      </c>
      <c r="H153" s="672" t="str">
        <f>IF(ISERROR(VLOOKUP($A153,Aspirantes!$A:$H,Aspirantes!$F$1,FALSE)),"",VLOOKUP($A153,Aspirantes!$A:$H,Aspirantes!$F$1,FALSE))</f>
        <v/>
      </c>
      <c r="I153" s="673" t="str">
        <f>IF(ISERROR(VLOOKUP($A153,Aspirantes!$A:$H,Aspirantes!$G$1,FALSE)),"",VLOOKUP($A153,Aspirantes!$A:$H,Aspirantes!$G$1,FALSE))</f>
        <v/>
      </c>
      <c r="J153" s="674" t="str">
        <f>IF(ISERROR(VLOOKUP($A153,Aspirantes!$A:$H,Aspirantes!$H$1,FALSE)),"",VLOOKUP($A153,Aspirantes!$A:$H,Aspirantes!$H$1,FALSE))</f>
        <v/>
      </c>
      <c r="K153" s="153"/>
      <c r="L153" s="81" t="str">
        <f>'12_P1_Lista'!R157</f>
        <v/>
      </c>
      <c r="M153" s="81" t="str">
        <f>'19_P2_Lista'!S157</f>
        <v/>
      </c>
      <c r="N153" s="309"/>
      <c r="O153" s="890" t="str">
        <f>'19_P2_Lista'!AA157</f>
        <v/>
      </c>
      <c r="P153" s="891" t="str">
        <f>'19_P2_Lista'!AB157</f>
        <v/>
      </c>
      <c r="Q153" s="309"/>
      <c r="R153" s="1146" t="str">
        <f t="shared" si="10"/>
        <v/>
      </c>
      <c r="T153" s="1442"/>
      <c r="U153" s="1722" t="str">
        <f t="shared" si="11"/>
        <v/>
      </c>
      <c r="V153" s="1719"/>
      <c r="W153" s="1722"/>
      <c r="X153" s="1719"/>
      <c r="Y153" s="1722" t="str">
        <f t="shared" si="12"/>
        <v/>
      </c>
      <c r="Z153" s="1720"/>
      <c r="AA153" s="1722" t="str">
        <f t="shared" si="13"/>
        <v/>
      </c>
      <c r="AB153" s="1720"/>
      <c r="AC153" s="1724" t="str">
        <f t="shared" si="14"/>
        <v/>
      </c>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8" customHeight="1" x14ac:dyDescent="0.2">
      <c r="A154" s="227" t="str">
        <f>CONCATENATE('01_Carga'!$M$5,"_",$F154)</f>
        <v>FI__141</v>
      </c>
      <c r="B154" s="1405"/>
      <c r="C154" s="1460" t="str">
        <f>'19_P2_Lista'!AA158</f>
        <v/>
      </c>
      <c r="D154" s="1727"/>
      <c r="E154" s="1405"/>
      <c r="F154" s="1202">
        <v>141</v>
      </c>
      <c r="G154" s="134" t="str">
        <f>IF(ISERROR(VLOOKUP($A154,Aspirantes!$A:$H,Aspirantes!$E$1,FALSE)),"",VLOOKUP($A154,Aspirantes!$A:$H,Aspirantes!$E$1,FALSE))</f>
        <v/>
      </c>
      <c r="H154" s="672" t="str">
        <f>IF(ISERROR(VLOOKUP($A154,Aspirantes!$A:$H,Aspirantes!$F$1,FALSE)),"",VLOOKUP($A154,Aspirantes!$A:$H,Aspirantes!$F$1,FALSE))</f>
        <v/>
      </c>
      <c r="I154" s="673" t="str">
        <f>IF(ISERROR(VLOOKUP($A154,Aspirantes!$A:$H,Aspirantes!$G$1,FALSE)),"",VLOOKUP($A154,Aspirantes!$A:$H,Aspirantes!$G$1,FALSE))</f>
        <v/>
      </c>
      <c r="J154" s="674" t="str">
        <f>IF(ISERROR(VLOOKUP($A154,Aspirantes!$A:$H,Aspirantes!$H$1,FALSE)),"",VLOOKUP($A154,Aspirantes!$A:$H,Aspirantes!$H$1,FALSE))</f>
        <v/>
      </c>
      <c r="K154" s="153"/>
      <c r="L154" s="81" t="str">
        <f>'12_P1_Lista'!R158</f>
        <v/>
      </c>
      <c r="M154" s="81" t="str">
        <f>'19_P2_Lista'!S158</f>
        <v/>
      </c>
      <c r="N154" s="309"/>
      <c r="O154" s="890" t="str">
        <f>'19_P2_Lista'!AA158</f>
        <v/>
      </c>
      <c r="P154" s="891" t="str">
        <f>'19_P2_Lista'!AB158</f>
        <v/>
      </c>
      <c r="Q154" s="309"/>
      <c r="R154" s="1146" t="str">
        <f t="shared" si="10"/>
        <v/>
      </c>
      <c r="T154" s="1442"/>
      <c r="U154" s="1722" t="str">
        <f t="shared" si="11"/>
        <v/>
      </c>
      <c r="V154" s="1719"/>
      <c r="W154" s="1722"/>
      <c r="X154" s="1719"/>
      <c r="Y154" s="1722" t="str">
        <f t="shared" si="12"/>
        <v/>
      </c>
      <c r="Z154" s="1720"/>
      <c r="AA154" s="1722" t="str">
        <f t="shared" si="13"/>
        <v/>
      </c>
      <c r="AB154" s="1720"/>
      <c r="AC154" s="1724" t="str">
        <f t="shared" si="14"/>
        <v/>
      </c>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8" customHeight="1" x14ac:dyDescent="0.2">
      <c r="A155" s="227" t="str">
        <f>CONCATENATE('01_Carga'!$M$5,"_",$F155)</f>
        <v>FI__142</v>
      </c>
      <c r="B155" s="1405"/>
      <c r="C155" s="1460" t="str">
        <f>'19_P2_Lista'!AA159</f>
        <v/>
      </c>
      <c r="D155" s="1727"/>
      <c r="E155" s="1405"/>
      <c r="F155" s="1202">
        <v>142</v>
      </c>
      <c r="G155" s="134" t="str">
        <f>IF(ISERROR(VLOOKUP($A155,Aspirantes!$A:$H,Aspirantes!$E$1,FALSE)),"",VLOOKUP($A155,Aspirantes!$A:$H,Aspirantes!$E$1,FALSE))</f>
        <v/>
      </c>
      <c r="H155" s="672" t="str">
        <f>IF(ISERROR(VLOOKUP($A155,Aspirantes!$A:$H,Aspirantes!$F$1,FALSE)),"",VLOOKUP($A155,Aspirantes!$A:$H,Aspirantes!$F$1,FALSE))</f>
        <v/>
      </c>
      <c r="I155" s="673" t="str">
        <f>IF(ISERROR(VLOOKUP($A155,Aspirantes!$A:$H,Aspirantes!$G$1,FALSE)),"",VLOOKUP($A155,Aspirantes!$A:$H,Aspirantes!$G$1,FALSE))</f>
        <v/>
      </c>
      <c r="J155" s="674" t="str">
        <f>IF(ISERROR(VLOOKUP($A155,Aspirantes!$A:$H,Aspirantes!$H$1,FALSE)),"",VLOOKUP($A155,Aspirantes!$A:$H,Aspirantes!$H$1,FALSE))</f>
        <v/>
      </c>
      <c r="K155" s="153"/>
      <c r="L155" s="81" t="str">
        <f>'12_P1_Lista'!R159</f>
        <v/>
      </c>
      <c r="M155" s="81" t="str">
        <f>'19_P2_Lista'!S159</f>
        <v/>
      </c>
      <c r="N155" s="309"/>
      <c r="O155" s="890" t="str">
        <f>'19_P2_Lista'!AA159</f>
        <v/>
      </c>
      <c r="P155" s="891" t="str">
        <f>'19_P2_Lista'!AB159</f>
        <v/>
      </c>
      <c r="Q155" s="309"/>
      <c r="R155" s="1146" t="str">
        <f t="shared" si="10"/>
        <v/>
      </c>
      <c r="T155" s="1442"/>
      <c r="U155" s="1722" t="str">
        <f t="shared" si="11"/>
        <v/>
      </c>
      <c r="V155" s="1719"/>
      <c r="W155" s="1722"/>
      <c r="X155" s="1719"/>
      <c r="Y155" s="1722" t="str">
        <f t="shared" si="12"/>
        <v/>
      </c>
      <c r="Z155" s="1720"/>
      <c r="AA155" s="1722" t="str">
        <f t="shared" si="13"/>
        <v/>
      </c>
      <c r="AB155" s="1720"/>
      <c r="AC155" s="1724" t="str">
        <f t="shared" si="14"/>
        <v/>
      </c>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8" customHeight="1" x14ac:dyDescent="0.2">
      <c r="A156" s="227" t="str">
        <f>CONCATENATE('01_Carga'!$M$5,"_",$F156)</f>
        <v>FI__143</v>
      </c>
      <c r="B156" s="1405"/>
      <c r="C156" s="1460" t="str">
        <f>'19_P2_Lista'!AA160</f>
        <v/>
      </c>
      <c r="D156" s="1727"/>
      <c r="E156" s="1405"/>
      <c r="F156" s="1202">
        <v>143</v>
      </c>
      <c r="G156" s="134" t="str">
        <f>IF(ISERROR(VLOOKUP($A156,Aspirantes!$A:$H,Aspirantes!$E$1,FALSE)),"",VLOOKUP($A156,Aspirantes!$A:$H,Aspirantes!$E$1,FALSE))</f>
        <v/>
      </c>
      <c r="H156" s="672" t="str">
        <f>IF(ISERROR(VLOOKUP($A156,Aspirantes!$A:$H,Aspirantes!$F$1,FALSE)),"",VLOOKUP($A156,Aspirantes!$A:$H,Aspirantes!$F$1,FALSE))</f>
        <v/>
      </c>
      <c r="I156" s="673" t="str">
        <f>IF(ISERROR(VLOOKUP($A156,Aspirantes!$A:$H,Aspirantes!$G$1,FALSE)),"",VLOOKUP($A156,Aspirantes!$A:$H,Aspirantes!$G$1,FALSE))</f>
        <v/>
      </c>
      <c r="J156" s="674" t="str">
        <f>IF(ISERROR(VLOOKUP($A156,Aspirantes!$A:$H,Aspirantes!$H$1,FALSE)),"",VLOOKUP($A156,Aspirantes!$A:$H,Aspirantes!$H$1,FALSE))</f>
        <v/>
      </c>
      <c r="K156" s="153"/>
      <c r="L156" s="81" t="str">
        <f>'12_P1_Lista'!R160</f>
        <v/>
      </c>
      <c r="M156" s="81" t="str">
        <f>'19_P2_Lista'!S160</f>
        <v/>
      </c>
      <c r="N156" s="309"/>
      <c r="O156" s="890" t="str">
        <f>'19_P2_Lista'!AA160</f>
        <v/>
      </c>
      <c r="P156" s="891" t="str">
        <f>'19_P2_Lista'!AB160</f>
        <v/>
      </c>
      <c r="Q156" s="309"/>
      <c r="R156" s="1146" t="str">
        <f t="shared" si="10"/>
        <v/>
      </c>
      <c r="T156" s="1442"/>
      <c r="U156" s="1722" t="str">
        <f t="shared" si="11"/>
        <v/>
      </c>
      <c r="V156" s="1719"/>
      <c r="W156" s="1722"/>
      <c r="X156" s="1719"/>
      <c r="Y156" s="1722" t="str">
        <f t="shared" si="12"/>
        <v/>
      </c>
      <c r="Z156" s="1720"/>
      <c r="AA156" s="1722" t="str">
        <f t="shared" si="13"/>
        <v/>
      </c>
      <c r="AB156" s="1720"/>
      <c r="AC156" s="1724" t="str">
        <f t="shared" si="14"/>
        <v/>
      </c>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8" customHeight="1" x14ac:dyDescent="0.2">
      <c r="A157" s="227" t="str">
        <f>CONCATENATE('01_Carga'!$M$5,"_",$F157)</f>
        <v>FI__144</v>
      </c>
      <c r="B157" s="1405"/>
      <c r="C157" s="1460" t="str">
        <f>'19_P2_Lista'!AA161</f>
        <v/>
      </c>
      <c r="D157" s="1727"/>
      <c r="E157" s="1405"/>
      <c r="F157" s="1202">
        <v>144</v>
      </c>
      <c r="G157" s="134" t="str">
        <f>IF(ISERROR(VLOOKUP($A157,Aspirantes!$A:$H,Aspirantes!$E$1,FALSE)),"",VLOOKUP($A157,Aspirantes!$A:$H,Aspirantes!$E$1,FALSE))</f>
        <v/>
      </c>
      <c r="H157" s="672" t="str">
        <f>IF(ISERROR(VLOOKUP($A157,Aspirantes!$A:$H,Aspirantes!$F$1,FALSE)),"",VLOOKUP($A157,Aspirantes!$A:$H,Aspirantes!$F$1,FALSE))</f>
        <v/>
      </c>
      <c r="I157" s="673" t="str">
        <f>IF(ISERROR(VLOOKUP($A157,Aspirantes!$A:$H,Aspirantes!$G$1,FALSE)),"",VLOOKUP($A157,Aspirantes!$A:$H,Aspirantes!$G$1,FALSE))</f>
        <v/>
      </c>
      <c r="J157" s="674" t="str">
        <f>IF(ISERROR(VLOOKUP($A157,Aspirantes!$A:$H,Aspirantes!$H$1,FALSE)),"",VLOOKUP($A157,Aspirantes!$A:$H,Aspirantes!$H$1,FALSE))</f>
        <v/>
      </c>
      <c r="K157" s="153"/>
      <c r="L157" s="81" t="str">
        <f>'12_P1_Lista'!R161</f>
        <v/>
      </c>
      <c r="M157" s="81" t="str">
        <f>'19_P2_Lista'!S161</f>
        <v/>
      </c>
      <c r="N157" s="309"/>
      <c r="O157" s="890" t="str">
        <f>'19_P2_Lista'!AA161</f>
        <v/>
      </c>
      <c r="P157" s="891" t="str">
        <f>'19_P2_Lista'!AB161</f>
        <v/>
      </c>
      <c r="Q157" s="309"/>
      <c r="R157" s="1146" t="str">
        <f t="shared" si="10"/>
        <v/>
      </c>
      <c r="T157" s="1442"/>
      <c r="U157" s="1722" t="str">
        <f t="shared" si="11"/>
        <v/>
      </c>
      <c r="V157" s="1719"/>
      <c r="W157" s="1722"/>
      <c r="X157" s="1719"/>
      <c r="Y157" s="1722" t="str">
        <f t="shared" si="12"/>
        <v/>
      </c>
      <c r="Z157" s="1720"/>
      <c r="AA157" s="1722" t="str">
        <f t="shared" si="13"/>
        <v/>
      </c>
      <c r="AB157" s="1720"/>
      <c r="AC157" s="1724" t="str">
        <f t="shared" si="14"/>
        <v/>
      </c>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8" customHeight="1" x14ac:dyDescent="0.2">
      <c r="A158" s="227" t="str">
        <f>CONCATENATE('01_Carga'!$M$5,"_",$F158)</f>
        <v>FI__145</v>
      </c>
      <c r="B158" s="1405"/>
      <c r="C158" s="1460" t="str">
        <f>'19_P2_Lista'!AA162</f>
        <v/>
      </c>
      <c r="D158" s="1727"/>
      <c r="E158" s="1405"/>
      <c r="F158" s="1202">
        <v>145</v>
      </c>
      <c r="G158" s="134" t="str">
        <f>IF(ISERROR(VLOOKUP($A158,Aspirantes!$A:$H,Aspirantes!$E$1,FALSE)),"",VLOOKUP($A158,Aspirantes!$A:$H,Aspirantes!$E$1,FALSE))</f>
        <v/>
      </c>
      <c r="H158" s="672" t="str">
        <f>IF(ISERROR(VLOOKUP($A158,Aspirantes!$A:$H,Aspirantes!$F$1,FALSE)),"",VLOOKUP($A158,Aspirantes!$A:$H,Aspirantes!$F$1,FALSE))</f>
        <v/>
      </c>
      <c r="I158" s="673" t="str">
        <f>IF(ISERROR(VLOOKUP($A158,Aspirantes!$A:$H,Aspirantes!$G$1,FALSE)),"",VLOOKUP($A158,Aspirantes!$A:$H,Aspirantes!$G$1,FALSE))</f>
        <v/>
      </c>
      <c r="J158" s="674" t="str">
        <f>IF(ISERROR(VLOOKUP($A158,Aspirantes!$A:$H,Aspirantes!$H$1,FALSE)),"",VLOOKUP($A158,Aspirantes!$A:$H,Aspirantes!$H$1,FALSE))</f>
        <v/>
      </c>
      <c r="K158" s="153"/>
      <c r="L158" s="81" t="str">
        <f>'12_P1_Lista'!R162</f>
        <v/>
      </c>
      <c r="M158" s="81" t="str">
        <f>'19_P2_Lista'!S162</f>
        <v/>
      </c>
      <c r="N158" s="309"/>
      <c r="O158" s="890" t="str">
        <f>'19_P2_Lista'!AA162</f>
        <v/>
      </c>
      <c r="P158" s="891" t="str">
        <f>'19_P2_Lista'!AB162</f>
        <v/>
      </c>
      <c r="Q158" s="309"/>
      <c r="R158" s="1146" t="str">
        <f t="shared" si="10"/>
        <v/>
      </c>
      <c r="T158" s="1442"/>
      <c r="U158" s="1722" t="str">
        <f t="shared" si="11"/>
        <v/>
      </c>
      <c r="V158" s="1719"/>
      <c r="W158" s="1722"/>
      <c r="X158" s="1719"/>
      <c r="Y158" s="1722" t="str">
        <f t="shared" si="12"/>
        <v/>
      </c>
      <c r="Z158" s="1720"/>
      <c r="AA158" s="1722" t="str">
        <f t="shared" si="13"/>
        <v/>
      </c>
      <c r="AB158" s="1720"/>
      <c r="AC158" s="1724" t="str">
        <f t="shared" si="14"/>
        <v/>
      </c>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8" customHeight="1" x14ac:dyDescent="0.2">
      <c r="A159" s="227" t="str">
        <f>CONCATENATE('01_Carga'!$M$5,"_",$F159)</f>
        <v>FI__146</v>
      </c>
      <c r="B159" s="1405"/>
      <c r="C159" s="1460" t="str">
        <f>'19_P2_Lista'!AA163</f>
        <v/>
      </c>
      <c r="D159" s="1727"/>
      <c r="E159" s="1405"/>
      <c r="F159" s="1202">
        <v>146</v>
      </c>
      <c r="G159" s="134" t="str">
        <f>IF(ISERROR(VLOOKUP($A159,Aspirantes!$A:$H,Aspirantes!$E$1,FALSE)),"",VLOOKUP($A159,Aspirantes!$A:$H,Aspirantes!$E$1,FALSE))</f>
        <v/>
      </c>
      <c r="H159" s="672" t="str">
        <f>IF(ISERROR(VLOOKUP($A159,Aspirantes!$A:$H,Aspirantes!$F$1,FALSE)),"",VLOOKUP($A159,Aspirantes!$A:$H,Aspirantes!$F$1,FALSE))</f>
        <v/>
      </c>
      <c r="I159" s="673" t="str">
        <f>IF(ISERROR(VLOOKUP($A159,Aspirantes!$A:$H,Aspirantes!$G$1,FALSE)),"",VLOOKUP($A159,Aspirantes!$A:$H,Aspirantes!$G$1,FALSE))</f>
        <v/>
      </c>
      <c r="J159" s="674" t="str">
        <f>IF(ISERROR(VLOOKUP($A159,Aspirantes!$A:$H,Aspirantes!$H$1,FALSE)),"",VLOOKUP($A159,Aspirantes!$A:$H,Aspirantes!$H$1,FALSE))</f>
        <v/>
      </c>
      <c r="K159" s="153"/>
      <c r="L159" s="81" t="str">
        <f>'12_P1_Lista'!R163</f>
        <v/>
      </c>
      <c r="M159" s="81" t="str">
        <f>'19_P2_Lista'!S163</f>
        <v/>
      </c>
      <c r="N159" s="309"/>
      <c r="O159" s="890" t="str">
        <f>'19_P2_Lista'!AA163</f>
        <v/>
      </c>
      <c r="P159" s="891" t="str">
        <f>'19_P2_Lista'!AB163</f>
        <v/>
      </c>
      <c r="Q159" s="309"/>
      <c r="R159" s="1146" t="str">
        <f t="shared" si="10"/>
        <v/>
      </c>
      <c r="T159" s="1442"/>
      <c r="U159" s="1722" t="str">
        <f t="shared" si="11"/>
        <v/>
      </c>
      <c r="V159" s="1719"/>
      <c r="W159" s="1722"/>
      <c r="X159" s="1719"/>
      <c r="Y159" s="1722" t="str">
        <f t="shared" si="12"/>
        <v/>
      </c>
      <c r="Z159" s="1720"/>
      <c r="AA159" s="1722" t="str">
        <f t="shared" si="13"/>
        <v/>
      </c>
      <c r="AB159" s="1720"/>
      <c r="AC159" s="1724" t="str">
        <f t="shared" si="14"/>
        <v/>
      </c>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8" customHeight="1" x14ac:dyDescent="0.2">
      <c r="A160" s="227" t="str">
        <f>CONCATENATE('01_Carga'!$M$5,"_",$F160)</f>
        <v>FI__147</v>
      </c>
      <c r="B160" s="1405"/>
      <c r="C160" s="1460" t="str">
        <f>'19_P2_Lista'!AA164</f>
        <v/>
      </c>
      <c r="D160" s="1727"/>
      <c r="E160" s="1405"/>
      <c r="F160" s="1202">
        <v>147</v>
      </c>
      <c r="G160" s="134" t="str">
        <f>IF(ISERROR(VLOOKUP($A160,Aspirantes!$A:$H,Aspirantes!$E$1,FALSE)),"",VLOOKUP($A160,Aspirantes!$A:$H,Aspirantes!$E$1,FALSE))</f>
        <v/>
      </c>
      <c r="H160" s="672" t="str">
        <f>IF(ISERROR(VLOOKUP($A160,Aspirantes!$A:$H,Aspirantes!$F$1,FALSE)),"",VLOOKUP($A160,Aspirantes!$A:$H,Aspirantes!$F$1,FALSE))</f>
        <v/>
      </c>
      <c r="I160" s="673" t="str">
        <f>IF(ISERROR(VLOOKUP($A160,Aspirantes!$A:$H,Aspirantes!$G$1,FALSE)),"",VLOOKUP($A160,Aspirantes!$A:$H,Aspirantes!$G$1,FALSE))</f>
        <v/>
      </c>
      <c r="J160" s="674" t="str">
        <f>IF(ISERROR(VLOOKUP($A160,Aspirantes!$A:$H,Aspirantes!$H$1,FALSE)),"",VLOOKUP($A160,Aspirantes!$A:$H,Aspirantes!$H$1,FALSE))</f>
        <v/>
      </c>
      <c r="K160" s="153"/>
      <c r="L160" s="81" t="str">
        <f>'12_P1_Lista'!R164</f>
        <v/>
      </c>
      <c r="M160" s="81" t="str">
        <f>'19_P2_Lista'!S164</f>
        <v/>
      </c>
      <c r="N160" s="309"/>
      <c r="O160" s="890" t="str">
        <f>'19_P2_Lista'!AA164</f>
        <v/>
      </c>
      <c r="P160" s="891" t="str">
        <f>'19_P2_Lista'!AB164</f>
        <v/>
      </c>
      <c r="Q160" s="309"/>
      <c r="R160" s="1146" t="str">
        <f t="shared" si="10"/>
        <v/>
      </c>
      <c r="T160" s="1442"/>
      <c r="U160" s="1722" t="str">
        <f t="shared" si="11"/>
        <v/>
      </c>
      <c r="V160" s="1719"/>
      <c r="W160" s="1722"/>
      <c r="X160" s="1719"/>
      <c r="Y160" s="1722" t="str">
        <f t="shared" si="12"/>
        <v/>
      </c>
      <c r="Z160" s="1720"/>
      <c r="AA160" s="1722" t="str">
        <f t="shared" si="13"/>
        <v/>
      </c>
      <c r="AB160" s="1720"/>
      <c r="AC160" s="1724" t="str">
        <f t="shared" si="14"/>
        <v/>
      </c>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8" customHeight="1" x14ac:dyDescent="0.2">
      <c r="A161" s="227" t="str">
        <f>CONCATENATE('01_Carga'!$M$5,"_",$F161)</f>
        <v>FI__148</v>
      </c>
      <c r="B161" s="1405"/>
      <c r="C161" s="1460" t="str">
        <f>'19_P2_Lista'!AA165</f>
        <v/>
      </c>
      <c r="D161" s="1727"/>
      <c r="E161" s="1405"/>
      <c r="F161" s="1202">
        <v>148</v>
      </c>
      <c r="G161" s="134" t="str">
        <f>IF(ISERROR(VLOOKUP($A161,Aspirantes!$A:$H,Aspirantes!$E$1,FALSE)),"",VLOOKUP($A161,Aspirantes!$A:$H,Aspirantes!$E$1,FALSE))</f>
        <v/>
      </c>
      <c r="H161" s="672" t="str">
        <f>IF(ISERROR(VLOOKUP($A161,Aspirantes!$A:$H,Aspirantes!$F$1,FALSE)),"",VLOOKUP($A161,Aspirantes!$A:$H,Aspirantes!$F$1,FALSE))</f>
        <v/>
      </c>
      <c r="I161" s="673" t="str">
        <f>IF(ISERROR(VLOOKUP($A161,Aspirantes!$A:$H,Aspirantes!$G$1,FALSE)),"",VLOOKUP($A161,Aspirantes!$A:$H,Aspirantes!$G$1,FALSE))</f>
        <v/>
      </c>
      <c r="J161" s="674" t="str">
        <f>IF(ISERROR(VLOOKUP($A161,Aspirantes!$A:$H,Aspirantes!$H$1,FALSE)),"",VLOOKUP($A161,Aspirantes!$A:$H,Aspirantes!$H$1,FALSE))</f>
        <v/>
      </c>
      <c r="K161" s="153"/>
      <c r="L161" s="81" t="str">
        <f>'12_P1_Lista'!R165</f>
        <v/>
      </c>
      <c r="M161" s="81" t="str">
        <f>'19_P2_Lista'!S165</f>
        <v/>
      </c>
      <c r="N161" s="309"/>
      <c r="O161" s="890" t="str">
        <f>'19_P2_Lista'!AA165</f>
        <v/>
      </c>
      <c r="P161" s="891" t="str">
        <f>'19_P2_Lista'!AB165</f>
        <v/>
      </c>
      <c r="Q161" s="309"/>
      <c r="R161" s="1146" t="str">
        <f t="shared" si="10"/>
        <v/>
      </c>
      <c r="T161" s="1442"/>
      <c r="U161" s="1722" t="str">
        <f t="shared" si="11"/>
        <v/>
      </c>
      <c r="V161" s="1719"/>
      <c r="W161" s="1722"/>
      <c r="X161" s="1719"/>
      <c r="Y161" s="1722" t="str">
        <f t="shared" si="12"/>
        <v/>
      </c>
      <c r="Z161" s="1720"/>
      <c r="AA161" s="1722" t="str">
        <f t="shared" si="13"/>
        <v/>
      </c>
      <c r="AB161" s="1720"/>
      <c r="AC161" s="1724" t="str">
        <f t="shared" si="14"/>
        <v/>
      </c>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8" customHeight="1" x14ac:dyDescent="0.2">
      <c r="A162" s="227" t="str">
        <f>CONCATENATE('01_Carga'!$M$5,"_",$F162)</f>
        <v>FI__149</v>
      </c>
      <c r="B162" s="1405"/>
      <c r="C162" s="1460" t="str">
        <f>'19_P2_Lista'!AA166</f>
        <v/>
      </c>
      <c r="D162" s="1727"/>
      <c r="E162" s="1405"/>
      <c r="F162" s="1202">
        <v>149</v>
      </c>
      <c r="G162" s="134" t="str">
        <f>IF(ISERROR(VLOOKUP($A162,Aspirantes!$A:$H,Aspirantes!$E$1,FALSE)),"",VLOOKUP($A162,Aspirantes!$A:$H,Aspirantes!$E$1,FALSE))</f>
        <v/>
      </c>
      <c r="H162" s="672" t="str">
        <f>IF(ISERROR(VLOOKUP($A162,Aspirantes!$A:$H,Aspirantes!$F$1,FALSE)),"",VLOOKUP($A162,Aspirantes!$A:$H,Aspirantes!$F$1,FALSE))</f>
        <v/>
      </c>
      <c r="I162" s="673" t="str">
        <f>IF(ISERROR(VLOOKUP($A162,Aspirantes!$A:$H,Aspirantes!$G$1,FALSE)),"",VLOOKUP($A162,Aspirantes!$A:$H,Aspirantes!$G$1,FALSE))</f>
        <v/>
      </c>
      <c r="J162" s="674" t="str">
        <f>IF(ISERROR(VLOOKUP($A162,Aspirantes!$A:$H,Aspirantes!$H$1,FALSE)),"",VLOOKUP($A162,Aspirantes!$A:$H,Aspirantes!$H$1,FALSE))</f>
        <v/>
      </c>
      <c r="K162" s="153"/>
      <c r="L162" s="81" t="str">
        <f>'12_P1_Lista'!R166</f>
        <v/>
      </c>
      <c r="M162" s="81" t="str">
        <f>'19_P2_Lista'!S166</f>
        <v/>
      </c>
      <c r="N162" s="309"/>
      <c r="O162" s="890" t="str">
        <f>'19_P2_Lista'!AA166</f>
        <v/>
      </c>
      <c r="P162" s="891" t="str">
        <f>'19_P2_Lista'!AB166</f>
        <v/>
      </c>
      <c r="Q162" s="309"/>
      <c r="R162" s="1146" t="str">
        <f t="shared" si="10"/>
        <v/>
      </c>
      <c r="T162" s="1442"/>
      <c r="U162" s="1722" t="str">
        <f t="shared" si="11"/>
        <v/>
      </c>
      <c r="V162" s="1719"/>
      <c r="W162" s="1722"/>
      <c r="X162" s="1719"/>
      <c r="Y162" s="1722" t="str">
        <f t="shared" si="12"/>
        <v/>
      </c>
      <c r="Z162" s="1720"/>
      <c r="AA162" s="1722" t="str">
        <f t="shared" si="13"/>
        <v/>
      </c>
      <c r="AB162" s="1720"/>
      <c r="AC162" s="1724" t="str">
        <f t="shared" si="14"/>
        <v/>
      </c>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8" customHeight="1" x14ac:dyDescent="0.2">
      <c r="A163" s="227" t="str">
        <f>CONCATENATE('01_Carga'!$M$5,"_",$F163)</f>
        <v>FI__150</v>
      </c>
      <c r="B163" s="1405"/>
      <c r="C163" s="1460" t="str">
        <f>'19_P2_Lista'!AA167</f>
        <v/>
      </c>
      <c r="D163" s="1727"/>
      <c r="E163" s="1405"/>
      <c r="F163" s="1202">
        <v>150</v>
      </c>
      <c r="G163" s="134" t="str">
        <f>IF(ISERROR(VLOOKUP($A163,Aspirantes!$A:$H,Aspirantes!$E$1,FALSE)),"",VLOOKUP($A163,Aspirantes!$A:$H,Aspirantes!$E$1,FALSE))</f>
        <v/>
      </c>
      <c r="H163" s="672" t="str">
        <f>IF(ISERROR(VLOOKUP($A163,Aspirantes!$A:$H,Aspirantes!$F$1,FALSE)),"",VLOOKUP($A163,Aspirantes!$A:$H,Aspirantes!$F$1,FALSE))</f>
        <v/>
      </c>
      <c r="I163" s="673" t="str">
        <f>IF(ISERROR(VLOOKUP($A163,Aspirantes!$A:$H,Aspirantes!$G$1,FALSE)),"",VLOOKUP($A163,Aspirantes!$A:$H,Aspirantes!$G$1,FALSE))</f>
        <v/>
      </c>
      <c r="J163" s="674" t="str">
        <f>IF(ISERROR(VLOOKUP($A163,Aspirantes!$A:$H,Aspirantes!$H$1,FALSE)),"",VLOOKUP($A163,Aspirantes!$A:$H,Aspirantes!$H$1,FALSE))</f>
        <v/>
      </c>
      <c r="K163" s="153"/>
      <c r="L163" s="81" t="str">
        <f>'12_P1_Lista'!R167</f>
        <v/>
      </c>
      <c r="M163" s="81" t="str">
        <f>'19_P2_Lista'!S167</f>
        <v/>
      </c>
      <c r="N163" s="309"/>
      <c r="O163" s="890" t="str">
        <f>'19_P2_Lista'!AA167</f>
        <v/>
      </c>
      <c r="P163" s="891" t="str">
        <f>'19_P2_Lista'!AB167</f>
        <v/>
      </c>
      <c r="Q163" s="309"/>
      <c r="R163" s="1146" t="str">
        <f t="shared" si="10"/>
        <v/>
      </c>
      <c r="T163" s="1442"/>
      <c r="U163" s="1722" t="str">
        <f t="shared" si="11"/>
        <v/>
      </c>
      <c r="V163" s="1719"/>
      <c r="W163" s="1722"/>
      <c r="X163" s="1719"/>
      <c r="Y163" s="1722" t="str">
        <f t="shared" si="12"/>
        <v/>
      </c>
      <c r="Z163" s="1720"/>
      <c r="AA163" s="1722" t="str">
        <f t="shared" si="13"/>
        <v/>
      </c>
      <c r="AB163" s="1720"/>
      <c r="AC163" s="1724" t="str">
        <f t="shared" si="14"/>
        <v/>
      </c>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8" customHeight="1" x14ac:dyDescent="0.2">
      <c r="A164" s="227" t="str">
        <f>CONCATENATE('01_Carga'!$M$5,"_",$F164)</f>
        <v>FI__151</v>
      </c>
      <c r="B164" s="1405"/>
      <c r="C164" s="1460" t="str">
        <f>'19_P2_Lista'!AA168</f>
        <v/>
      </c>
      <c r="D164" s="1727"/>
      <c r="E164" s="1404">
        <f>IF($C164="SÍ",1,0)</f>
        <v>0</v>
      </c>
      <c r="F164" s="1202">
        <v>151</v>
      </c>
      <c r="G164" s="134" t="str">
        <f>IF(VLOOKUP($A164,'03_Extras'!$A$18:$I$27,'03_Extras'!$F$16,FALSE)&lt;&gt;"",VLOOKUP($A164,'03_Extras'!$A$18:$I$27,'03_Extras'!$F$16,FALSE),"")</f>
        <v/>
      </c>
      <c r="H164" s="672" t="str">
        <f>IF(VLOOKUP($A164,'03_Extras'!$A$18:$I$27,'03_Extras'!$G$16,FALSE)&lt;&gt;"",VLOOKUP($A164,'03_Extras'!$A$18:$I$27,'03_Extras'!$G$16,FALSE),"")</f>
        <v/>
      </c>
      <c r="I164" s="673" t="str">
        <f>IF(VLOOKUP($A164,'03_Extras'!$A$18:$I$27,'03_Extras'!$H$16,FALSE)&lt;&gt;"",VLOOKUP($A164,'03_Extras'!$A$18:$I$27,'03_Extras'!$H$16,FALSE),"")</f>
        <v/>
      </c>
      <c r="J164" s="674" t="str">
        <f>IF(VLOOKUP($A164,'03_Extras'!$A$18:$I$27,'03_Extras'!$I$16,FALSE)&lt;&gt;"",VLOOKUP($A164,'03_Extras'!$A$18:$I$27,'03_Extras'!$I$16,FALSE),"")</f>
        <v/>
      </c>
      <c r="K164" s="614" t="str">
        <f>IF(H164&lt;&gt;"","*","")</f>
        <v/>
      </c>
      <c r="L164" s="81" t="str">
        <f>'12_P1_Lista'!R168</f>
        <v/>
      </c>
      <c r="M164" s="81" t="str">
        <f>'19_P2_Lista'!S168</f>
        <v/>
      </c>
      <c r="N164" s="309"/>
      <c r="O164" s="890" t="str">
        <f>'19_P2_Lista'!AA168</f>
        <v/>
      </c>
      <c r="P164" s="891" t="str">
        <f>'19_P2_Lista'!AB168</f>
        <v/>
      </c>
      <c r="Q164" s="309"/>
      <c r="R164" s="1146" t="str">
        <f t="shared" si="10"/>
        <v/>
      </c>
      <c r="T164" s="1442"/>
      <c r="U164" s="1722" t="str">
        <f t="shared" ref="U164:U173" si="15">R164</f>
        <v/>
      </c>
      <c r="V164" s="1719"/>
      <c r="W164" s="1722"/>
      <c r="X164" s="1719"/>
      <c r="Y164" s="1722" t="str">
        <f t="shared" ref="Y164:Y173" si="16">IF(U164&lt;&gt;"",U164*$Y$10,"")</f>
        <v/>
      </c>
      <c r="Z164" s="1720"/>
      <c r="AA164" s="1722" t="str">
        <f t="shared" ref="AA164:AA173" si="17">IF(W164&lt;&gt;"",W164*$AA$10,"")</f>
        <v/>
      </c>
      <c r="AB164" s="1720"/>
      <c r="AC164" s="1724" t="str">
        <f t="shared" ref="AC164:AC173" si="18">IF(Y164&lt;&gt;"",IF(W164&lt;&gt;"",Y164+AA164,Y164),"")</f>
        <v/>
      </c>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8" customHeight="1" x14ac:dyDescent="0.2">
      <c r="A165" s="227" t="str">
        <f>CONCATENATE('01_Carga'!$M$5,"_",$F165)</f>
        <v>FI__152</v>
      </c>
      <c r="B165" s="1405"/>
      <c r="C165" s="1460" t="str">
        <f>'19_P2_Lista'!AA169</f>
        <v/>
      </c>
      <c r="D165" s="1727"/>
      <c r="E165" s="1404">
        <f t="shared" ref="E165:E173" si="19">IF($C165="SÍ",1,0)</f>
        <v>0</v>
      </c>
      <c r="F165" s="1202">
        <v>152</v>
      </c>
      <c r="G165" s="134" t="str">
        <f>IF(VLOOKUP($A165,'03_Extras'!$A$18:$I$27,'03_Extras'!$F$16,FALSE)&lt;&gt;"",VLOOKUP($A165,'03_Extras'!$A$18:$I$27,'03_Extras'!$F$16,FALSE),"")</f>
        <v/>
      </c>
      <c r="H165" s="672" t="str">
        <f>IF(VLOOKUP($A165,'03_Extras'!$A$18:$I$27,'03_Extras'!$G$16,FALSE)&lt;&gt;"",VLOOKUP($A165,'03_Extras'!$A$18:$I$27,'03_Extras'!$G$16,FALSE),"")</f>
        <v/>
      </c>
      <c r="I165" s="673" t="str">
        <f>IF(VLOOKUP($A165,'03_Extras'!$A$18:$I$27,'03_Extras'!$H$16,FALSE)&lt;&gt;"",VLOOKUP($A165,'03_Extras'!$A$18:$I$27,'03_Extras'!$H$16,FALSE),"")</f>
        <v/>
      </c>
      <c r="J165" s="674" t="str">
        <f>IF(VLOOKUP($A165,'03_Extras'!$A$18:$I$27,'03_Extras'!$I$16,FALSE)&lt;&gt;"",VLOOKUP($A165,'03_Extras'!$A$18:$I$27,'03_Extras'!$I$16,FALSE),"")</f>
        <v/>
      </c>
      <c r="K165" s="614" t="str">
        <f t="shared" ref="K165:K173" si="20">IF(H165&lt;&gt;"","*","")</f>
        <v/>
      </c>
      <c r="L165" s="81" t="str">
        <f>'12_P1_Lista'!R169</f>
        <v/>
      </c>
      <c r="M165" s="81" t="str">
        <f>'19_P2_Lista'!S169</f>
        <v/>
      </c>
      <c r="N165" s="309"/>
      <c r="O165" s="890" t="str">
        <f>'19_P2_Lista'!AA169</f>
        <v/>
      </c>
      <c r="P165" s="891" t="str">
        <f>'19_P2_Lista'!AB169</f>
        <v/>
      </c>
      <c r="Q165" s="309"/>
      <c r="R165" s="1146" t="str">
        <f t="shared" si="10"/>
        <v/>
      </c>
      <c r="T165" s="1442"/>
      <c r="U165" s="1722" t="str">
        <f t="shared" si="15"/>
        <v/>
      </c>
      <c r="V165" s="1719"/>
      <c r="W165" s="1722"/>
      <c r="X165" s="1719"/>
      <c r="Y165" s="1722" t="str">
        <f t="shared" si="16"/>
        <v/>
      </c>
      <c r="Z165" s="1720"/>
      <c r="AA165" s="1722" t="str">
        <f t="shared" si="17"/>
        <v/>
      </c>
      <c r="AB165" s="1720"/>
      <c r="AC165" s="1724" t="str">
        <f t="shared" si="18"/>
        <v/>
      </c>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8" customHeight="1" x14ac:dyDescent="0.2">
      <c r="A166" s="227" t="str">
        <f>CONCATENATE('01_Carga'!$M$5,"_",$F166)</f>
        <v>FI__153</v>
      </c>
      <c r="B166" s="1405"/>
      <c r="C166" s="1460" t="str">
        <f>'19_P2_Lista'!AA170</f>
        <v/>
      </c>
      <c r="D166" s="1727"/>
      <c r="E166" s="1404">
        <f t="shared" si="19"/>
        <v>0</v>
      </c>
      <c r="F166" s="1202">
        <v>153</v>
      </c>
      <c r="G166" s="134" t="str">
        <f>IF(VLOOKUP($A166,'03_Extras'!$A$18:$I$27,'03_Extras'!$F$16,FALSE)&lt;&gt;"",VLOOKUP($A166,'03_Extras'!$A$18:$I$27,'03_Extras'!$F$16,FALSE),"")</f>
        <v/>
      </c>
      <c r="H166" s="672" t="str">
        <f>IF(VLOOKUP($A166,'03_Extras'!$A$18:$I$27,'03_Extras'!$G$16,FALSE)&lt;&gt;"",VLOOKUP($A166,'03_Extras'!$A$18:$I$27,'03_Extras'!$G$16,FALSE),"")</f>
        <v/>
      </c>
      <c r="I166" s="673" t="str">
        <f>IF(VLOOKUP($A166,'03_Extras'!$A$18:$I$27,'03_Extras'!$H$16,FALSE)&lt;&gt;"",VLOOKUP($A166,'03_Extras'!$A$18:$I$27,'03_Extras'!$H$16,FALSE),"")</f>
        <v/>
      </c>
      <c r="J166" s="674" t="str">
        <f>IF(VLOOKUP($A166,'03_Extras'!$A$18:$I$27,'03_Extras'!$I$16,FALSE)&lt;&gt;"",VLOOKUP($A166,'03_Extras'!$A$18:$I$27,'03_Extras'!$I$16,FALSE),"")</f>
        <v/>
      </c>
      <c r="K166" s="614" t="str">
        <f t="shared" si="20"/>
        <v/>
      </c>
      <c r="L166" s="81" t="str">
        <f>'12_P1_Lista'!R170</f>
        <v/>
      </c>
      <c r="M166" s="81" t="str">
        <f>'19_P2_Lista'!S170</f>
        <v/>
      </c>
      <c r="N166" s="309"/>
      <c r="O166" s="890" t="str">
        <f>'19_P2_Lista'!AA170</f>
        <v/>
      </c>
      <c r="P166" s="891" t="str">
        <f>'19_P2_Lista'!AB170</f>
        <v/>
      </c>
      <c r="Q166" s="309"/>
      <c r="R166" s="1146" t="str">
        <f t="shared" si="10"/>
        <v/>
      </c>
      <c r="T166" s="1442"/>
      <c r="U166" s="1722" t="str">
        <f t="shared" si="15"/>
        <v/>
      </c>
      <c r="V166" s="1719"/>
      <c r="W166" s="1722"/>
      <c r="X166" s="1719"/>
      <c r="Y166" s="1722" t="str">
        <f t="shared" si="16"/>
        <v/>
      </c>
      <c r="Z166" s="1720"/>
      <c r="AA166" s="1722" t="str">
        <f t="shared" si="17"/>
        <v/>
      </c>
      <c r="AB166" s="1720"/>
      <c r="AC166" s="1724" t="str">
        <f t="shared" si="18"/>
        <v/>
      </c>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8" customHeight="1" x14ac:dyDescent="0.2">
      <c r="A167" s="227" t="str">
        <f>CONCATENATE('01_Carga'!$M$5,"_",$F167)</f>
        <v>FI__154</v>
      </c>
      <c r="B167" s="1405"/>
      <c r="C167" s="1460" t="str">
        <f>'19_P2_Lista'!AA171</f>
        <v/>
      </c>
      <c r="D167" s="1727"/>
      <c r="E167" s="1404">
        <f t="shared" si="19"/>
        <v>0</v>
      </c>
      <c r="F167" s="1202">
        <v>154</v>
      </c>
      <c r="G167" s="134" t="str">
        <f>IF(VLOOKUP($A167,'03_Extras'!$A$18:$I$27,'03_Extras'!$F$16,FALSE)&lt;&gt;"",VLOOKUP($A167,'03_Extras'!$A$18:$I$27,'03_Extras'!$F$16,FALSE),"")</f>
        <v/>
      </c>
      <c r="H167" s="672" t="str">
        <f>IF(VLOOKUP($A167,'03_Extras'!$A$18:$I$27,'03_Extras'!$G$16,FALSE)&lt;&gt;"",VLOOKUP($A167,'03_Extras'!$A$18:$I$27,'03_Extras'!$G$16,FALSE),"")</f>
        <v/>
      </c>
      <c r="I167" s="673" t="str">
        <f>IF(VLOOKUP($A167,'03_Extras'!$A$18:$I$27,'03_Extras'!$H$16,FALSE)&lt;&gt;"",VLOOKUP($A167,'03_Extras'!$A$18:$I$27,'03_Extras'!$H$16,FALSE),"")</f>
        <v/>
      </c>
      <c r="J167" s="674" t="str">
        <f>IF(VLOOKUP($A167,'03_Extras'!$A$18:$I$27,'03_Extras'!$I$16,FALSE)&lt;&gt;"",VLOOKUP($A167,'03_Extras'!$A$18:$I$27,'03_Extras'!$I$16,FALSE),"")</f>
        <v/>
      </c>
      <c r="K167" s="614" t="str">
        <f t="shared" si="20"/>
        <v/>
      </c>
      <c r="L167" s="81" t="str">
        <f>'12_P1_Lista'!R171</f>
        <v/>
      </c>
      <c r="M167" s="81" t="str">
        <f>'19_P2_Lista'!S171</f>
        <v/>
      </c>
      <c r="N167" s="309"/>
      <c r="O167" s="890" t="str">
        <f>'19_P2_Lista'!AA171</f>
        <v/>
      </c>
      <c r="P167" s="891" t="str">
        <f>'19_P2_Lista'!AB171</f>
        <v/>
      </c>
      <c r="Q167" s="309"/>
      <c r="R167" s="1146" t="str">
        <f t="shared" si="10"/>
        <v/>
      </c>
      <c r="T167" s="1442"/>
      <c r="U167" s="1722" t="str">
        <f t="shared" si="15"/>
        <v/>
      </c>
      <c r="V167" s="1719"/>
      <c r="W167" s="1722"/>
      <c r="X167" s="1719"/>
      <c r="Y167" s="1722" t="str">
        <f t="shared" si="16"/>
        <v/>
      </c>
      <c r="Z167" s="1720"/>
      <c r="AA167" s="1722" t="str">
        <f t="shared" si="17"/>
        <v/>
      </c>
      <c r="AB167" s="1720"/>
      <c r="AC167" s="1724" t="str">
        <f t="shared" si="18"/>
        <v/>
      </c>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8" customHeight="1" x14ac:dyDescent="0.2">
      <c r="A168" s="227" t="str">
        <f>CONCATENATE('01_Carga'!$M$5,"_",$F168)</f>
        <v>FI__155</v>
      </c>
      <c r="B168" s="1405"/>
      <c r="C168" s="1460" t="str">
        <f>'19_P2_Lista'!AA172</f>
        <v/>
      </c>
      <c r="D168" s="1727"/>
      <c r="E168" s="1404">
        <f t="shared" si="19"/>
        <v>0</v>
      </c>
      <c r="F168" s="1202">
        <v>155</v>
      </c>
      <c r="G168" s="134" t="str">
        <f>IF(VLOOKUP($A168,'03_Extras'!$A$18:$I$27,'03_Extras'!$F$16,FALSE)&lt;&gt;"",VLOOKUP($A168,'03_Extras'!$A$18:$I$27,'03_Extras'!$F$16,FALSE),"")</f>
        <v/>
      </c>
      <c r="H168" s="672" t="str">
        <f>IF(VLOOKUP($A168,'03_Extras'!$A$18:$I$27,'03_Extras'!$G$16,FALSE)&lt;&gt;"",VLOOKUP($A168,'03_Extras'!$A$18:$I$27,'03_Extras'!$G$16,FALSE),"")</f>
        <v/>
      </c>
      <c r="I168" s="673" t="str">
        <f>IF(VLOOKUP($A168,'03_Extras'!$A$18:$I$27,'03_Extras'!$H$16,FALSE)&lt;&gt;"",VLOOKUP($A168,'03_Extras'!$A$18:$I$27,'03_Extras'!$H$16,FALSE),"")</f>
        <v/>
      </c>
      <c r="J168" s="674" t="str">
        <f>IF(VLOOKUP($A168,'03_Extras'!$A$18:$I$27,'03_Extras'!$I$16,FALSE)&lt;&gt;"",VLOOKUP($A168,'03_Extras'!$A$18:$I$27,'03_Extras'!$I$16,FALSE),"")</f>
        <v/>
      </c>
      <c r="K168" s="614" t="str">
        <f t="shared" si="20"/>
        <v/>
      </c>
      <c r="L168" s="81" t="str">
        <f>'12_P1_Lista'!R172</f>
        <v/>
      </c>
      <c r="M168" s="81" t="str">
        <f>'19_P2_Lista'!S172</f>
        <v/>
      </c>
      <c r="N168" s="309"/>
      <c r="O168" s="890" t="str">
        <f>'19_P2_Lista'!AA172</f>
        <v/>
      </c>
      <c r="P168" s="891" t="str">
        <f>'19_P2_Lista'!AB172</f>
        <v/>
      </c>
      <c r="Q168" s="309"/>
      <c r="R168" s="1146" t="str">
        <f t="shared" si="10"/>
        <v/>
      </c>
      <c r="T168" s="1442"/>
      <c r="U168" s="1722" t="str">
        <f t="shared" si="15"/>
        <v/>
      </c>
      <c r="V168" s="1719"/>
      <c r="W168" s="1722"/>
      <c r="X168" s="1719"/>
      <c r="Y168" s="1722" t="str">
        <f t="shared" si="16"/>
        <v/>
      </c>
      <c r="Z168" s="1720"/>
      <c r="AA168" s="1722" t="str">
        <f t="shared" si="17"/>
        <v/>
      </c>
      <c r="AB168" s="1720"/>
      <c r="AC168" s="1724" t="str">
        <f t="shared" si="18"/>
        <v/>
      </c>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8" customHeight="1" x14ac:dyDescent="0.2">
      <c r="A169" s="227" t="str">
        <f>CONCATENATE('01_Carga'!$M$5,"_",$F169)</f>
        <v>FI__156</v>
      </c>
      <c r="B169" s="1405"/>
      <c r="C169" s="1460" t="str">
        <f>'19_P2_Lista'!AA173</f>
        <v/>
      </c>
      <c r="D169" s="1727"/>
      <c r="E169" s="1404">
        <f t="shared" si="19"/>
        <v>0</v>
      </c>
      <c r="F169" s="1202">
        <v>156</v>
      </c>
      <c r="G169" s="134" t="str">
        <f>IF(VLOOKUP($A169,'03_Extras'!$A$18:$I$27,'03_Extras'!$F$16,FALSE)&lt;&gt;"",VLOOKUP($A169,'03_Extras'!$A$18:$I$27,'03_Extras'!$F$16,FALSE),"")</f>
        <v/>
      </c>
      <c r="H169" s="672" t="str">
        <f>IF(VLOOKUP($A169,'03_Extras'!$A$18:$I$27,'03_Extras'!$G$16,FALSE)&lt;&gt;"",VLOOKUP($A169,'03_Extras'!$A$18:$I$27,'03_Extras'!$G$16,FALSE),"")</f>
        <v/>
      </c>
      <c r="I169" s="673" t="str">
        <f>IF(VLOOKUP($A169,'03_Extras'!$A$18:$I$27,'03_Extras'!$H$16,FALSE)&lt;&gt;"",VLOOKUP($A169,'03_Extras'!$A$18:$I$27,'03_Extras'!$H$16,FALSE),"")</f>
        <v/>
      </c>
      <c r="J169" s="674" t="str">
        <f>IF(VLOOKUP($A169,'03_Extras'!$A$18:$I$27,'03_Extras'!$I$16,FALSE)&lt;&gt;"",VLOOKUP($A169,'03_Extras'!$A$18:$I$27,'03_Extras'!$I$16,FALSE),"")</f>
        <v/>
      </c>
      <c r="K169" s="614" t="str">
        <f t="shared" si="20"/>
        <v/>
      </c>
      <c r="L169" s="81" t="str">
        <f>'12_P1_Lista'!R173</f>
        <v/>
      </c>
      <c r="M169" s="81" t="str">
        <f>'19_P2_Lista'!S173</f>
        <v/>
      </c>
      <c r="N169" s="309"/>
      <c r="O169" s="890" t="str">
        <f>'19_P2_Lista'!AA173</f>
        <v/>
      </c>
      <c r="P169" s="891" t="str">
        <f>'19_P2_Lista'!AB173</f>
        <v/>
      </c>
      <c r="Q169" s="309"/>
      <c r="R169" s="1146" t="str">
        <f t="shared" si="10"/>
        <v/>
      </c>
      <c r="T169" s="1442"/>
      <c r="U169" s="1722" t="str">
        <f t="shared" si="15"/>
        <v/>
      </c>
      <c r="V169" s="1719"/>
      <c r="W169" s="1722"/>
      <c r="X169" s="1719"/>
      <c r="Y169" s="1722" t="str">
        <f t="shared" si="16"/>
        <v/>
      </c>
      <c r="Z169" s="1720"/>
      <c r="AA169" s="1722" t="str">
        <f t="shared" si="17"/>
        <v/>
      </c>
      <c r="AB169" s="1720"/>
      <c r="AC169" s="1724" t="str">
        <f t="shared" si="18"/>
        <v/>
      </c>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8" customHeight="1" x14ac:dyDescent="0.2">
      <c r="A170" s="227" t="str">
        <f>CONCATENATE('01_Carga'!$M$5,"_",$F170)</f>
        <v>FI__157</v>
      </c>
      <c r="B170" s="1405"/>
      <c r="C170" s="1460" t="str">
        <f>'19_P2_Lista'!AA174</f>
        <v/>
      </c>
      <c r="D170" s="1727"/>
      <c r="E170" s="1404">
        <f t="shared" si="19"/>
        <v>0</v>
      </c>
      <c r="F170" s="1202">
        <v>157</v>
      </c>
      <c r="G170" s="134" t="str">
        <f>IF(VLOOKUP($A170,'03_Extras'!$A$18:$I$27,'03_Extras'!$F$16,FALSE)&lt;&gt;"",VLOOKUP($A170,'03_Extras'!$A$18:$I$27,'03_Extras'!$F$16,FALSE),"")</f>
        <v/>
      </c>
      <c r="H170" s="672" t="str">
        <f>IF(VLOOKUP($A170,'03_Extras'!$A$18:$I$27,'03_Extras'!$G$16,FALSE)&lt;&gt;"",VLOOKUP($A170,'03_Extras'!$A$18:$I$27,'03_Extras'!$G$16,FALSE),"")</f>
        <v/>
      </c>
      <c r="I170" s="673" t="str">
        <f>IF(VLOOKUP($A170,'03_Extras'!$A$18:$I$27,'03_Extras'!$H$16,FALSE)&lt;&gt;"",VLOOKUP($A170,'03_Extras'!$A$18:$I$27,'03_Extras'!$H$16,FALSE),"")</f>
        <v/>
      </c>
      <c r="J170" s="674" t="str">
        <f>IF(VLOOKUP($A170,'03_Extras'!$A$18:$I$27,'03_Extras'!$I$16,FALSE)&lt;&gt;"",VLOOKUP($A170,'03_Extras'!$A$18:$I$27,'03_Extras'!$I$16,FALSE),"")</f>
        <v/>
      </c>
      <c r="K170" s="614" t="str">
        <f t="shared" si="20"/>
        <v/>
      </c>
      <c r="L170" s="81" t="str">
        <f>'12_P1_Lista'!R174</f>
        <v/>
      </c>
      <c r="M170" s="81" t="str">
        <f>'19_P2_Lista'!S174</f>
        <v/>
      </c>
      <c r="N170" s="309"/>
      <c r="O170" s="890" t="str">
        <f>'19_P2_Lista'!AA174</f>
        <v/>
      </c>
      <c r="P170" s="891" t="str">
        <f>'19_P2_Lista'!AB174</f>
        <v/>
      </c>
      <c r="Q170" s="309"/>
      <c r="R170" s="1146" t="str">
        <f t="shared" si="10"/>
        <v/>
      </c>
      <c r="T170" s="1442"/>
      <c r="U170" s="1722" t="str">
        <f t="shared" si="15"/>
        <v/>
      </c>
      <c r="V170" s="1719"/>
      <c r="W170" s="1722"/>
      <c r="X170" s="1719"/>
      <c r="Y170" s="1722" t="str">
        <f t="shared" si="16"/>
        <v/>
      </c>
      <c r="Z170" s="1720"/>
      <c r="AA170" s="1722" t="str">
        <f t="shared" si="17"/>
        <v/>
      </c>
      <c r="AB170" s="1720"/>
      <c r="AC170" s="1724" t="str">
        <f t="shared" si="18"/>
        <v/>
      </c>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8" customHeight="1" x14ac:dyDescent="0.2">
      <c r="A171" s="227" t="str">
        <f>CONCATENATE('01_Carga'!$M$5,"_",$F171)</f>
        <v>FI__158</v>
      </c>
      <c r="B171" s="1405"/>
      <c r="C171" s="1460" t="str">
        <f>'19_P2_Lista'!AA175</f>
        <v/>
      </c>
      <c r="D171" s="1727"/>
      <c r="E171" s="1404">
        <f t="shared" si="19"/>
        <v>0</v>
      </c>
      <c r="F171" s="1202">
        <v>158</v>
      </c>
      <c r="G171" s="134" t="str">
        <f>IF(VLOOKUP($A171,'03_Extras'!$A$18:$I$27,'03_Extras'!$F$16,FALSE)&lt;&gt;"",VLOOKUP($A171,'03_Extras'!$A$18:$I$27,'03_Extras'!$F$16,FALSE),"")</f>
        <v/>
      </c>
      <c r="H171" s="672" t="str">
        <f>IF(VLOOKUP($A171,'03_Extras'!$A$18:$I$27,'03_Extras'!$G$16,FALSE)&lt;&gt;"",VLOOKUP($A171,'03_Extras'!$A$18:$I$27,'03_Extras'!$G$16,FALSE),"")</f>
        <v/>
      </c>
      <c r="I171" s="673" t="str">
        <f>IF(VLOOKUP($A171,'03_Extras'!$A$18:$I$27,'03_Extras'!$H$16,FALSE)&lt;&gt;"",VLOOKUP($A171,'03_Extras'!$A$18:$I$27,'03_Extras'!$H$16,FALSE),"")</f>
        <v/>
      </c>
      <c r="J171" s="674" t="str">
        <f>IF(VLOOKUP($A171,'03_Extras'!$A$18:$I$27,'03_Extras'!$I$16,FALSE)&lt;&gt;"",VLOOKUP($A171,'03_Extras'!$A$18:$I$27,'03_Extras'!$I$16,FALSE),"")</f>
        <v/>
      </c>
      <c r="K171" s="614" t="str">
        <f t="shared" si="20"/>
        <v/>
      </c>
      <c r="L171" s="81" t="str">
        <f>'12_P1_Lista'!R175</f>
        <v/>
      </c>
      <c r="M171" s="81" t="str">
        <f>'19_P2_Lista'!S175</f>
        <v/>
      </c>
      <c r="N171" s="309"/>
      <c r="O171" s="890" t="str">
        <f>'19_P2_Lista'!AA175</f>
        <v/>
      </c>
      <c r="P171" s="891" t="str">
        <f>'19_P2_Lista'!AB175</f>
        <v/>
      </c>
      <c r="Q171" s="309"/>
      <c r="R171" s="1146" t="str">
        <f t="shared" si="10"/>
        <v/>
      </c>
      <c r="T171" s="1442"/>
      <c r="U171" s="1722" t="str">
        <f t="shared" si="15"/>
        <v/>
      </c>
      <c r="V171" s="1719"/>
      <c r="W171" s="1722"/>
      <c r="X171" s="1719"/>
      <c r="Y171" s="1722" t="str">
        <f t="shared" si="16"/>
        <v/>
      </c>
      <c r="Z171" s="1720"/>
      <c r="AA171" s="1722" t="str">
        <f t="shared" si="17"/>
        <v/>
      </c>
      <c r="AB171" s="1720"/>
      <c r="AC171" s="1724" t="str">
        <f t="shared" si="18"/>
        <v/>
      </c>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8" customHeight="1" x14ac:dyDescent="0.2">
      <c r="A172" s="227" t="str">
        <f>CONCATENATE('01_Carga'!$M$5,"_",$F172)</f>
        <v>FI__159</v>
      </c>
      <c r="B172" s="1405"/>
      <c r="C172" s="1460" t="str">
        <f>'19_P2_Lista'!AA176</f>
        <v/>
      </c>
      <c r="D172" s="1727"/>
      <c r="E172" s="1404">
        <f t="shared" si="19"/>
        <v>0</v>
      </c>
      <c r="F172" s="1202">
        <v>159</v>
      </c>
      <c r="G172" s="134" t="str">
        <f>IF(VLOOKUP($A172,'03_Extras'!$A$18:$I$27,'03_Extras'!$F$16,FALSE)&lt;&gt;"",VLOOKUP($A172,'03_Extras'!$A$18:$I$27,'03_Extras'!$F$16,FALSE),"")</f>
        <v/>
      </c>
      <c r="H172" s="672" t="str">
        <f>IF(VLOOKUP($A172,'03_Extras'!$A$18:$I$27,'03_Extras'!$G$16,FALSE)&lt;&gt;"",VLOOKUP($A172,'03_Extras'!$A$18:$I$27,'03_Extras'!$G$16,FALSE),"")</f>
        <v/>
      </c>
      <c r="I172" s="673" t="str">
        <f>IF(VLOOKUP($A172,'03_Extras'!$A$18:$I$27,'03_Extras'!$H$16,FALSE)&lt;&gt;"",VLOOKUP($A172,'03_Extras'!$A$18:$I$27,'03_Extras'!$H$16,FALSE),"")</f>
        <v/>
      </c>
      <c r="J172" s="674" t="str">
        <f>IF(VLOOKUP($A172,'03_Extras'!$A$18:$I$27,'03_Extras'!$I$16,FALSE)&lt;&gt;"",VLOOKUP($A172,'03_Extras'!$A$18:$I$27,'03_Extras'!$I$16,FALSE),"")</f>
        <v/>
      </c>
      <c r="K172" s="614" t="str">
        <f t="shared" si="20"/>
        <v/>
      </c>
      <c r="L172" s="81" t="str">
        <f>'12_P1_Lista'!R176</f>
        <v/>
      </c>
      <c r="M172" s="81" t="str">
        <f>'19_P2_Lista'!S176</f>
        <v/>
      </c>
      <c r="N172" s="309"/>
      <c r="O172" s="890" t="str">
        <f>'19_P2_Lista'!AA176</f>
        <v/>
      </c>
      <c r="P172" s="891" t="str">
        <f>'19_P2_Lista'!AB176</f>
        <v/>
      </c>
      <c r="Q172" s="309"/>
      <c r="R172" s="1146" t="str">
        <f t="shared" si="10"/>
        <v/>
      </c>
      <c r="T172" s="1442"/>
      <c r="U172" s="1722" t="str">
        <f t="shared" si="15"/>
        <v/>
      </c>
      <c r="V172" s="1719"/>
      <c r="W172" s="1722"/>
      <c r="X172" s="1719"/>
      <c r="Y172" s="1722" t="str">
        <f t="shared" si="16"/>
        <v/>
      </c>
      <c r="Z172" s="1720"/>
      <c r="AA172" s="1722" t="str">
        <f t="shared" si="17"/>
        <v/>
      </c>
      <c r="AB172" s="1720"/>
      <c r="AC172" s="1724" t="str">
        <f t="shared" si="18"/>
        <v/>
      </c>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8" customHeight="1" x14ac:dyDescent="0.2">
      <c r="A173" s="227" t="str">
        <f>CONCATENATE('01_Carga'!$M$5,"_",$F173)</f>
        <v>FI__160</v>
      </c>
      <c r="B173" s="1405"/>
      <c r="C173" s="1460" t="str">
        <f>'19_P2_Lista'!AA177</f>
        <v/>
      </c>
      <c r="D173" s="1727"/>
      <c r="E173" s="1404">
        <f t="shared" si="19"/>
        <v>0</v>
      </c>
      <c r="F173" s="1202">
        <v>160</v>
      </c>
      <c r="G173" s="134" t="str">
        <f>IF(VLOOKUP($A173,'03_Extras'!$A$18:$I$27,'03_Extras'!$F$16,FALSE)&lt;&gt;"",VLOOKUP($A173,'03_Extras'!$A$18:$I$27,'03_Extras'!$F$16,FALSE),"")</f>
        <v/>
      </c>
      <c r="H173" s="672" t="str">
        <f>IF(VLOOKUP($A173,'03_Extras'!$A$18:$I$27,'03_Extras'!$G$16,FALSE)&lt;&gt;"",VLOOKUP($A173,'03_Extras'!$A$18:$I$27,'03_Extras'!$G$16,FALSE),"")</f>
        <v/>
      </c>
      <c r="I173" s="673" t="str">
        <f>IF(VLOOKUP($A173,'03_Extras'!$A$18:$I$27,'03_Extras'!$H$16,FALSE)&lt;&gt;"",VLOOKUP($A173,'03_Extras'!$A$18:$I$27,'03_Extras'!$H$16,FALSE),"")</f>
        <v/>
      </c>
      <c r="J173" s="674" t="str">
        <f>IF(VLOOKUP($A173,'03_Extras'!$A$18:$I$27,'03_Extras'!$I$16,FALSE)&lt;&gt;"",VLOOKUP($A173,'03_Extras'!$A$18:$I$27,'03_Extras'!$I$16,FALSE),"")</f>
        <v/>
      </c>
      <c r="K173" s="614" t="str">
        <f t="shared" si="20"/>
        <v/>
      </c>
      <c r="L173" s="81" t="str">
        <f>'12_P1_Lista'!R177</f>
        <v/>
      </c>
      <c r="M173" s="81" t="str">
        <f>'19_P2_Lista'!S177</f>
        <v/>
      </c>
      <c r="N173" s="309"/>
      <c r="O173" s="890" t="str">
        <f>'19_P2_Lista'!AA177</f>
        <v/>
      </c>
      <c r="P173" s="891" t="str">
        <f>'19_P2_Lista'!AB177</f>
        <v/>
      </c>
      <c r="Q173" s="309"/>
      <c r="R173" s="1146" t="str">
        <f t="shared" si="10"/>
        <v/>
      </c>
      <c r="T173" s="1442"/>
      <c r="U173" s="1722" t="str">
        <f t="shared" si="15"/>
        <v/>
      </c>
      <c r="V173" s="1719"/>
      <c r="W173" s="1722"/>
      <c r="X173" s="1719"/>
      <c r="Y173" s="1722" t="str">
        <f t="shared" si="16"/>
        <v/>
      </c>
      <c r="Z173" s="1720"/>
      <c r="AA173" s="1722" t="str">
        <f t="shared" si="17"/>
        <v/>
      </c>
      <c r="AB173" s="1720"/>
      <c r="AC173" s="1724" t="str">
        <f t="shared" si="18"/>
        <v/>
      </c>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2.1" customHeight="1" x14ac:dyDescent="0.2">
      <c r="A174" s="227"/>
      <c r="B174" s="1404"/>
      <c r="C174" s="1505"/>
      <c r="D174" s="1506"/>
      <c r="E174" s="1404"/>
      <c r="F174" s="1202"/>
      <c r="G174" s="1147"/>
      <c r="H174" s="1148"/>
      <c r="I174" s="1149"/>
      <c r="J174" s="1149"/>
      <c r="K174" s="153"/>
      <c r="L174" s="1150"/>
      <c r="M174" s="1150"/>
      <c r="O174" s="1150"/>
      <c r="P174" s="1150"/>
      <c r="R174" s="1150"/>
      <c r="T174" s="1442"/>
      <c r="U174" s="1719"/>
      <c r="V174" s="1719"/>
      <c r="W174" s="1719"/>
      <c r="X174" s="1719"/>
      <c r="Y174" s="1719"/>
      <c r="Z174" s="1719"/>
      <c r="AA174" s="1719"/>
      <c r="AB174" s="1719"/>
      <c r="AC174" s="1719"/>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2.1" customHeight="1" x14ac:dyDescent="0.2">
      <c r="A175" s="227"/>
      <c r="B175" s="1404"/>
      <c r="C175" s="1505"/>
      <c r="D175" s="1506"/>
      <c r="E175" s="1404"/>
      <c r="F175" s="1202"/>
      <c r="G175" s="154"/>
      <c r="H175" s="155"/>
      <c r="I175" s="156"/>
      <c r="J175" s="156"/>
      <c r="K175" s="153"/>
      <c r="L175" s="310"/>
      <c r="M175" s="310"/>
      <c r="O175" s="310"/>
      <c r="P175" s="310"/>
      <c r="R175" s="310"/>
      <c r="T175" s="1442"/>
      <c r="U175" s="1719"/>
      <c r="V175" s="1719"/>
      <c r="W175" s="1719"/>
      <c r="X175" s="1719"/>
      <c r="Y175" s="1719"/>
      <c r="Z175" s="1719"/>
      <c r="AA175" s="1719"/>
      <c r="AB175" s="1719"/>
      <c r="AC175" s="1719"/>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x14ac:dyDescent="0.2">
      <c r="A176" s="20"/>
      <c r="B176" s="1421"/>
      <c r="C176" s="1388"/>
      <c r="D176" s="1388"/>
      <c r="E176" s="1421"/>
      <c r="G176" s="555" t="str">
        <f>IF(SUBTOTAL(9,$E$164:$E$173)&gt;0,"Los aspirantes marcados con (*) han sido incorporados a este Tribunal con posterioridad a la elaboración de los listados.","")</f>
        <v/>
      </c>
      <c r="S176" s="128"/>
      <c r="T176" s="1351"/>
      <c r="U176" s="1710"/>
      <c r="V176" s="1710"/>
      <c r="W176" s="1710"/>
      <c r="X176" s="1710"/>
      <c r="Y176" s="1710"/>
      <c r="Z176" s="1710"/>
      <c r="AA176" s="1710"/>
      <c r="AB176" s="1710"/>
      <c r="AC176" s="1710"/>
      <c r="AD176" s="1351"/>
      <c r="AE176" s="1351"/>
      <c r="AF176" s="1351"/>
      <c r="AG176" s="1351"/>
      <c r="AH176" s="1351"/>
      <c r="AI176" s="1351"/>
      <c r="AJ176" s="1351"/>
      <c r="AK176" s="1351"/>
      <c r="AL176" s="1351"/>
      <c r="AM176" s="1351"/>
      <c r="AN176" s="1351"/>
      <c r="AO176" s="1351"/>
      <c r="AP176" s="1351"/>
      <c r="AQ176" s="1351"/>
      <c r="AR176" s="1351"/>
      <c r="AS176" s="1351"/>
      <c r="AT176" s="1351"/>
      <c r="AU176" s="1351"/>
      <c r="AV176" s="1351"/>
      <c r="AW176" s="1351"/>
      <c r="AX176" s="1351"/>
      <c r="AY176" s="1351"/>
      <c r="AZ176" s="1351"/>
    </row>
    <row r="177" spans="1:52" ht="12.75" customHeight="1" x14ac:dyDescent="0.2">
      <c r="A177" s="20"/>
      <c r="B177" s="1421"/>
      <c r="C177" s="1388"/>
      <c r="D177" s="1388"/>
      <c r="E177" s="1421"/>
      <c r="F177" s="1386"/>
      <c r="G177" s="1351"/>
      <c r="H177" s="1387"/>
      <c r="I177" s="1351"/>
      <c r="J177" s="1351"/>
      <c r="K177" s="1429"/>
      <c r="L177" s="1351"/>
      <c r="M177" s="1351"/>
      <c r="N177" s="1388"/>
      <c r="O177" s="1388"/>
      <c r="P177" s="1388"/>
      <c r="Q177" s="1388"/>
      <c r="R177" s="1351"/>
      <c r="S177" s="1483"/>
      <c r="T177" s="1351"/>
      <c r="U177" s="1710"/>
      <c r="V177" s="1710"/>
      <c r="W177" s="1710"/>
      <c r="X177" s="1710"/>
      <c r="Y177" s="1710"/>
      <c r="Z177" s="1710"/>
      <c r="AA177" s="1710"/>
      <c r="AB177" s="1710"/>
      <c r="AC177" s="1710"/>
      <c r="AD177" s="1351"/>
      <c r="AE177" s="1351"/>
      <c r="AF177" s="1351"/>
      <c r="AG177" s="1351"/>
      <c r="AH177" s="1351"/>
      <c r="AI177" s="1351"/>
      <c r="AJ177" s="1351"/>
      <c r="AK177" s="1351"/>
      <c r="AL177" s="1351"/>
      <c r="AM177" s="1351"/>
      <c r="AN177" s="1351"/>
      <c r="AO177" s="1351"/>
      <c r="AP177" s="1351"/>
      <c r="AQ177" s="1351"/>
      <c r="AR177" s="1351"/>
      <c r="AS177" s="1351"/>
      <c r="AT177" s="1351"/>
      <c r="AU177" s="1351"/>
      <c r="AV177" s="1351"/>
      <c r="AW177" s="1351"/>
      <c r="AX177" s="1351"/>
      <c r="AY177" s="1351"/>
      <c r="AZ177" s="1351"/>
    </row>
    <row r="178" spans="1:52" x14ac:dyDescent="0.2">
      <c r="A178" s="20"/>
      <c r="B178" s="1421"/>
      <c r="C178" s="1388"/>
      <c r="D178" s="1388"/>
      <c r="E178" s="1421"/>
      <c r="F178" s="1386"/>
      <c r="G178" s="1351"/>
      <c r="H178" s="1387"/>
      <c r="I178" s="1351"/>
      <c r="J178" s="1351"/>
      <c r="K178" s="1429"/>
      <c r="L178" s="1351"/>
      <c r="M178" s="1351"/>
      <c r="N178" s="1388"/>
      <c r="O178" s="1388"/>
      <c r="P178" s="1388"/>
      <c r="Q178" s="1388"/>
      <c r="R178" s="1351"/>
      <c r="S178" s="1483"/>
      <c r="T178" s="1351"/>
      <c r="U178" s="1710"/>
      <c r="V178" s="1710"/>
      <c r="W178" s="1710"/>
      <c r="X178" s="1710"/>
      <c r="Y178" s="1710"/>
      <c r="Z178" s="1710"/>
      <c r="AA178" s="1710"/>
      <c r="AB178" s="1710"/>
      <c r="AC178" s="1710"/>
      <c r="AD178" s="1351"/>
      <c r="AE178" s="1351"/>
      <c r="AF178" s="1351"/>
      <c r="AG178" s="1351"/>
      <c r="AH178" s="1351"/>
      <c r="AI178" s="1351"/>
      <c r="AJ178" s="1351"/>
      <c r="AK178" s="1351"/>
      <c r="AL178" s="1351"/>
      <c r="AM178" s="1351"/>
      <c r="AN178" s="1351"/>
      <c r="AO178" s="1351"/>
      <c r="AP178" s="1351"/>
      <c r="AQ178" s="1351"/>
      <c r="AR178" s="1351"/>
      <c r="AS178" s="1351"/>
      <c r="AT178" s="1351"/>
      <c r="AU178" s="1351"/>
      <c r="AV178" s="1351"/>
      <c r="AW178" s="1351"/>
      <c r="AX178" s="1351"/>
      <c r="AY178" s="1351"/>
      <c r="AZ178" s="1351"/>
    </row>
    <row r="179" spans="1:52" x14ac:dyDescent="0.2">
      <c r="A179" s="20"/>
      <c r="B179" s="1435"/>
      <c r="C179" s="1388"/>
      <c r="D179" s="1434"/>
      <c r="E179" s="1435"/>
      <c r="F179" s="1386"/>
      <c r="G179" s="1351"/>
      <c r="H179" s="1387"/>
      <c r="I179" s="1351"/>
      <c r="J179" s="1351"/>
      <c r="K179" s="1429"/>
      <c r="L179" s="1517"/>
      <c r="M179" s="1351"/>
      <c r="N179" s="1388"/>
      <c r="O179" s="1388"/>
      <c r="P179" s="1388"/>
      <c r="Q179" s="1388"/>
      <c r="R179" s="1351"/>
      <c r="S179" s="1351"/>
      <c r="T179" s="1351"/>
      <c r="U179" s="1710"/>
      <c r="V179" s="1710"/>
      <c r="W179" s="1710"/>
      <c r="X179" s="1710"/>
      <c r="Y179" s="1710"/>
      <c r="Z179" s="1710"/>
      <c r="AA179" s="1710"/>
      <c r="AB179" s="1710"/>
      <c r="AC179" s="1710"/>
      <c r="AD179" s="1351"/>
      <c r="AE179" s="1351"/>
      <c r="AF179" s="1351"/>
      <c r="AG179" s="1351"/>
      <c r="AH179" s="1351"/>
      <c r="AI179" s="1351"/>
      <c r="AJ179" s="1351"/>
      <c r="AK179" s="1351"/>
      <c r="AL179" s="1351"/>
      <c r="AM179" s="1351"/>
      <c r="AN179" s="1351"/>
      <c r="AO179" s="1351"/>
      <c r="AP179" s="1351"/>
      <c r="AQ179" s="1351"/>
      <c r="AR179" s="1351"/>
      <c r="AS179" s="1351"/>
      <c r="AT179" s="1351"/>
      <c r="AU179" s="1351"/>
      <c r="AV179" s="1351"/>
      <c r="AW179" s="1351"/>
      <c r="AX179" s="1351"/>
      <c r="AY179" s="1351"/>
      <c r="AZ179" s="1351"/>
    </row>
    <row r="180" spans="1:52" x14ac:dyDescent="0.2">
      <c r="A180" s="20"/>
      <c r="B180" s="1435"/>
      <c r="C180" s="1388"/>
      <c r="D180" s="1434"/>
      <c r="E180" s="1435"/>
      <c r="F180" s="1386"/>
      <c r="G180" s="1351"/>
      <c r="H180" s="1387"/>
      <c r="I180" s="1351"/>
      <c r="J180" s="1351"/>
      <c r="K180" s="1429"/>
      <c r="L180" s="1351"/>
      <c r="M180" s="1351"/>
      <c r="N180" s="1388"/>
      <c r="O180" s="1388"/>
      <c r="P180" s="1388"/>
      <c r="Q180" s="1388"/>
      <c r="R180" s="1351"/>
      <c r="S180" s="1351"/>
      <c r="T180" s="1351"/>
      <c r="U180" s="1710"/>
      <c r="V180" s="1710"/>
      <c r="W180" s="1710"/>
      <c r="X180" s="1710"/>
      <c r="Y180" s="1710"/>
      <c r="Z180" s="1710"/>
      <c r="AA180" s="1710"/>
      <c r="AB180" s="1710"/>
      <c r="AC180" s="1710"/>
      <c r="AD180" s="1351"/>
      <c r="AE180" s="1351"/>
      <c r="AF180" s="1351"/>
      <c r="AG180" s="1351"/>
      <c r="AH180" s="1351"/>
      <c r="AI180" s="1351"/>
      <c r="AJ180" s="1351"/>
      <c r="AK180" s="1351"/>
      <c r="AL180" s="1351"/>
      <c r="AM180" s="1351"/>
      <c r="AN180" s="1351"/>
      <c r="AO180" s="1351"/>
      <c r="AP180" s="1351"/>
      <c r="AQ180" s="1351"/>
      <c r="AR180" s="1351"/>
      <c r="AS180" s="1351"/>
      <c r="AT180" s="1351"/>
      <c r="AU180" s="1351"/>
      <c r="AV180" s="1351"/>
      <c r="AW180" s="1351"/>
      <c r="AX180" s="1351"/>
      <c r="AY180" s="1351"/>
      <c r="AZ180" s="1351"/>
    </row>
    <row r="181" spans="1:52" x14ac:dyDescent="0.2">
      <c r="A181" s="20"/>
      <c r="B181" s="1435"/>
      <c r="C181" s="1388"/>
      <c r="D181" s="1434"/>
      <c r="E181" s="1435"/>
      <c r="F181" s="1386"/>
      <c r="G181" s="1351"/>
      <c r="H181" s="1387"/>
      <c r="I181" s="1351"/>
      <c r="J181" s="1351"/>
      <c r="K181" s="1429"/>
      <c r="L181" s="1351"/>
      <c r="M181" s="1351"/>
      <c r="N181" s="1388"/>
      <c r="O181" s="1388"/>
      <c r="P181" s="1388"/>
      <c r="Q181" s="1388"/>
      <c r="R181" s="1351"/>
      <c r="S181" s="1351"/>
      <c r="T181" s="1351"/>
      <c r="U181" s="1710"/>
      <c r="V181" s="1710"/>
      <c r="W181" s="1710"/>
      <c r="X181" s="1710"/>
      <c r="Y181" s="1710"/>
      <c r="Z181" s="1710"/>
      <c r="AA181" s="1710"/>
      <c r="AB181" s="1710"/>
      <c r="AC181" s="1710"/>
      <c r="AD181" s="1351"/>
      <c r="AE181" s="1351"/>
      <c r="AF181" s="1351"/>
      <c r="AG181" s="1351"/>
      <c r="AH181" s="1351"/>
      <c r="AI181" s="1351"/>
      <c r="AJ181" s="1351"/>
      <c r="AK181" s="1351"/>
      <c r="AL181" s="1351"/>
      <c r="AM181" s="1351"/>
      <c r="AN181" s="1351"/>
      <c r="AO181" s="1351"/>
      <c r="AP181" s="1351"/>
      <c r="AQ181" s="1351"/>
      <c r="AR181" s="1351"/>
      <c r="AS181" s="1351"/>
      <c r="AT181" s="1351"/>
      <c r="AU181" s="1351"/>
      <c r="AV181" s="1351"/>
      <c r="AW181" s="1351"/>
      <c r="AX181" s="1351"/>
      <c r="AY181" s="1351"/>
      <c r="AZ181" s="1351"/>
    </row>
    <row r="182" spans="1:52" x14ac:dyDescent="0.2">
      <c r="A182" s="20"/>
      <c r="B182" s="1435"/>
      <c r="C182" s="1388"/>
      <c r="D182" s="1434"/>
      <c r="E182" s="1435"/>
      <c r="F182" s="1386"/>
      <c r="G182" s="1351"/>
      <c r="H182" s="1387"/>
      <c r="I182" s="1351"/>
      <c r="J182" s="1351"/>
      <c r="K182" s="1429"/>
      <c r="L182" s="1351"/>
      <c r="M182" s="1351"/>
      <c r="N182" s="1388"/>
      <c r="O182" s="1388"/>
      <c r="P182" s="1388"/>
      <c r="Q182" s="1388"/>
      <c r="R182" s="1351"/>
      <c r="S182" s="1351"/>
      <c r="T182" s="1351"/>
      <c r="U182" s="1710"/>
      <c r="V182" s="1710"/>
      <c r="W182" s="1710"/>
      <c r="X182" s="1710"/>
      <c r="Y182" s="1710"/>
      <c r="Z182" s="1710"/>
      <c r="AA182" s="1710"/>
      <c r="AB182" s="1710"/>
      <c r="AC182" s="1710"/>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x14ac:dyDescent="0.2">
      <c r="A183" s="20"/>
      <c r="B183" s="1435"/>
      <c r="C183" s="1388"/>
      <c r="D183" s="1434"/>
      <c r="E183" s="1435"/>
      <c r="F183" s="1386"/>
      <c r="G183" s="1351"/>
      <c r="H183" s="1387"/>
      <c r="I183" s="1351"/>
      <c r="J183" s="1351"/>
      <c r="K183" s="1429"/>
      <c r="L183" s="1351"/>
      <c r="M183" s="1351"/>
      <c r="N183" s="1388"/>
      <c r="O183" s="1388"/>
      <c r="P183" s="1388"/>
      <c r="Q183" s="1388"/>
      <c r="R183" s="1351"/>
      <c r="S183" s="1351"/>
      <c r="T183" s="1351"/>
      <c r="U183" s="1710"/>
      <c r="V183" s="1710"/>
      <c r="W183" s="1710"/>
      <c r="X183" s="1710"/>
      <c r="Y183" s="1710"/>
      <c r="Z183" s="1710"/>
      <c r="AA183" s="1710"/>
      <c r="AB183" s="1710"/>
      <c r="AC183" s="1710"/>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x14ac:dyDescent="0.2">
      <c r="A184" s="20"/>
      <c r="B184" s="1435"/>
      <c r="C184" s="1388"/>
      <c r="D184" s="1434"/>
      <c r="E184" s="1435"/>
      <c r="F184" s="1386"/>
      <c r="G184" s="1351"/>
      <c r="H184" s="1387"/>
      <c r="I184" s="1351"/>
      <c r="J184" s="1351"/>
      <c r="K184" s="1429"/>
      <c r="L184" s="1351"/>
      <c r="M184" s="1351"/>
      <c r="N184" s="1388"/>
      <c r="O184" s="1388"/>
      <c r="P184" s="1388"/>
      <c r="Q184" s="1388"/>
      <c r="R184" s="1351"/>
      <c r="S184" s="1351"/>
      <c r="T184" s="1351"/>
      <c r="U184" s="1710"/>
      <c r="V184" s="1710"/>
      <c r="W184" s="1710"/>
      <c r="X184" s="1710"/>
      <c r="Y184" s="1710"/>
      <c r="Z184" s="1710"/>
      <c r="AA184" s="1710"/>
      <c r="AB184" s="1710"/>
      <c r="AC184" s="1710"/>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x14ac:dyDescent="0.2">
      <c r="A185" s="20"/>
      <c r="B185" s="1435"/>
      <c r="C185" s="1388"/>
      <c r="D185" s="1434"/>
      <c r="E185" s="1435"/>
      <c r="F185" s="1386"/>
      <c r="G185" s="1351"/>
      <c r="H185" s="1387"/>
      <c r="I185" s="1351"/>
      <c r="J185" s="1351"/>
      <c r="K185" s="1429"/>
      <c r="L185" s="1351"/>
      <c r="M185" s="1351"/>
      <c r="N185" s="1388"/>
      <c r="O185" s="1388"/>
      <c r="P185" s="1388"/>
      <c r="Q185" s="1388"/>
      <c r="R185" s="1351"/>
      <c r="S185" s="1351"/>
      <c r="T185" s="1351"/>
      <c r="U185" s="1710"/>
      <c r="V185" s="1710"/>
      <c r="W185" s="1710"/>
      <c r="X185" s="1710"/>
      <c r="Y185" s="1710"/>
      <c r="Z185" s="1710"/>
      <c r="AA185" s="1710"/>
      <c r="AB185" s="1710"/>
      <c r="AC185" s="1710"/>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x14ac:dyDescent="0.2">
      <c r="A186" s="20"/>
      <c r="B186" s="1435"/>
      <c r="C186" s="1388"/>
      <c r="D186" s="1434"/>
      <c r="E186" s="1435"/>
      <c r="F186" s="1386"/>
      <c r="G186" s="1351"/>
      <c r="H186" s="1387"/>
      <c r="I186" s="1351"/>
      <c r="J186" s="1351"/>
      <c r="K186" s="1429"/>
      <c r="L186" s="1351"/>
      <c r="M186" s="1351"/>
      <c r="N186" s="1388"/>
      <c r="O186" s="1388"/>
      <c r="P186" s="1388"/>
      <c r="Q186" s="1388"/>
      <c r="R186" s="1351"/>
      <c r="S186" s="1351"/>
      <c r="T186" s="1351"/>
      <c r="U186" s="1710"/>
      <c r="V186" s="1710"/>
      <c r="W186" s="1710"/>
      <c r="X186" s="1710"/>
      <c r="Y186" s="1710"/>
      <c r="Z186" s="1710"/>
      <c r="AA186" s="1710"/>
      <c r="AB186" s="1710"/>
      <c r="AC186" s="1710"/>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x14ac:dyDescent="0.2">
      <c r="A187" s="20"/>
      <c r="B187" s="1435"/>
      <c r="C187" s="1388"/>
      <c r="D187" s="1434"/>
      <c r="E187" s="1435"/>
      <c r="F187" s="1386"/>
      <c r="G187" s="1351"/>
      <c r="H187" s="1387"/>
      <c r="I187" s="1351"/>
      <c r="J187" s="1351"/>
      <c r="K187" s="1429"/>
      <c r="L187" s="1351"/>
      <c r="M187" s="1351"/>
      <c r="N187" s="1388"/>
      <c r="O187" s="1388"/>
      <c r="P187" s="1388"/>
      <c r="Q187" s="1388"/>
      <c r="R187" s="1351"/>
      <c r="S187" s="1351"/>
      <c r="T187" s="1351"/>
      <c r="U187" s="1710"/>
      <c r="V187" s="1710"/>
      <c r="W187" s="1710"/>
      <c r="X187" s="1710"/>
      <c r="Y187" s="1710"/>
      <c r="Z187" s="1710"/>
      <c r="AA187" s="1710"/>
      <c r="AB187" s="1710"/>
      <c r="AC187" s="1710"/>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x14ac:dyDescent="0.2">
      <c r="A188" s="20"/>
      <c r="B188" s="1435"/>
      <c r="C188" s="1388"/>
      <c r="D188" s="1434"/>
      <c r="E188" s="1435"/>
      <c r="F188" s="1386"/>
      <c r="G188" s="1351"/>
      <c r="H188" s="1387"/>
      <c r="I188" s="1351"/>
      <c r="J188" s="1351"/>
      <c r="K188" s="1429"/>
      <c r="L188" s="1351"/>
      <c r="M188" s="1351"/>
      <c r="N188" s="1388"/>
      <c r="O188" s="1388"/>
      <c r="P188" s="1388"/>
      <c r="Q188" s="1388"/>
      <c r="R188" s="1351"/>
      <c r="S188" s="1351"/>
      <c r="T188" s="1351"/>
      <c r="U188" s="1710"/>
      <c r="V188" s="1710"/>
      <c r="W188" s="1710"/>
      <c r="X188" s="1710"/>
      <c r="Y188" s="1710"/>
      <c r="Z188" s="1710"/>
      <c r="AA188" s="1710"/>
      <c r="AB188" s="1710"/>
      <c r="AC188" s="1710"/>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x14ac:dyDescent="0.2">
      <c r="A189" s="20"/>
      <c r="B189" s="1435"/>
      <c r="C189" s="1388"/>
      <c r="D189" s="1434"/>
      <c r="E189" s="1435"/>
      <c r="F189" s="1386"/>
      <c r="G189" s="1351"/>
      <c r="H189" s="1387"/>
      <c r="I189" s="1351"/>
      <c r="J189" s="1351"/>
      <c r="K189" s="1429"/>
      <c r="L189" s="1351"/>
      <c r="M189" s="1351"/>
      <c r="N189" s="1388"/>
      <c r="O189" s="1388"/>
      <c r="P189" s="1388"/>
      <c r="Q189" s="1388"/>
      <c r="R189" s="1351"/>
      <c r="S189" s="1351"/>
      <c r="T189" s="1351"/>
      <c r="U189" s="1710"/>
      <c r="V189" s="1710"/>
      <c r="W189" s="1710"/>
      <c r="X189" s="1710"/>
      <c r="Y189" s="1710"/>
      <c r="Z189" s="1710"/>
      <c r="AA189" s="1710"/>
      <c r="AB189" s="1710"/>
      <c r="AC189" s="1710"/>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x14ac:dyDescent="0.2">
      <c r="A190" s="20"/>
      <c r="B190" s="1435"/>
      <c r="C190" s="1388"/>
      <c r="D190" s="1434"/>
      <c r="E190" s="1435"/>
      <c r="F190" s="1386"/>
      <c r="G190" s="1351"/>
      <c r="H190" s="1387"/>
      <c r="I190" s="1351"/>
      <c r="J190" s="1351"/>
      <c r="K190" s="1429"/>
      <c r="L190" s="1351"/>
      <c r="M190" s="1351"/>
      <c r="N190" s="1388"/>
      <c r="O190" s="1388"/>
      <c r="P190" s="1388"/>
      <c r="Q190" s="1388"/>
      <c r="R190" s="1351"/>
      <c r="S190" s="1351"/>
      <c r="T190" s="1351"/>
      <c r="U190" s="1710"/>
      <c r="V190" s="1710"/>
      <c r="W190" s="1710"/>
      <c r="X190" s="1710"/>
      <c r="Y190" s="1710"/>
      <c r="Z190" s="1710"/>
      <c r="AA190" s="1710"/>
      <c r="AB190" s="1710"/>
      <c r="AC190" s="1710"/>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x14ac:dyDescent="0.2">
      <c r="A191" s="20"/>
      <c r="B191" s="1435"/>
      <c r="C191" s="1388"/>
      <c r="D191" s="1434"/>
      <c r="E191" s="1435"/>
      <c r="F191" s="1386"/>
      <c r="G191" s="1351"/>
      <c r="H191" s="1387"/>
      <c r="I191" s="1351"/>
      <c r="J191" s="1351"/>
      <c r="K191" s="1429"/>
      <c r="L191" s="1351"/>
      <c r="M191" s="1351"/>
      <c r="N191" s="1388"/>
      <c r="O191" s="1388"/>
      <c r="P191" s="1388"/>
      <c r="Q191" s="1388"/>
      <c r="R191" s="1351"/>
      <c r="S191" s="1351"/>
      <c r="T191" s="1351"/>
      <c r="U191" s="1710"/>
      <c r="V191" s="1710"/>
      <c r="W191" s="1710"/>
      <c r="X191" s="1710"/>
      <c r="Y191" s="1710"/>
      <c r="Z191" s="1710"/>
      <c r="AA191" s="1710"/>
      <c r="AB191" s="1710"/>
      <c r="AC191" s="1710"/>
      <c r="AD191" s="1351"/>
      <c r="AE191" s="1351"/>
      <c r="AF191" s="1351"/>
      <c r="AG191" s="1351"/>
      <c r="AH191" s="1351"/>
      <c r="AI191" s="1351"/>
      <c r="AJ191" s="1351"/>
      <c r="AK191" s="1351"/>
      <c r="AL191" s="1351"/>
      <c r="AM191" s="1351"/>
      <c r="AN191" s="1351"/>
      <c r="AO191" s="1351"/>
      <c r="AP191" s="1351"/>
      <c r="AQ191" s="1351"/>
      <c r="AR191" s="1351"/>
      <c r="AS191" s="1351"/>
      <c r="AT191" s="1351"/>
      <c r="AU191" s="1351"/>
      <c r="AV191" s="1351"/>
      <c r="AW191" s="1351"/>
      <c r="AX191" s="1351"/>
      <c r="AY191" s="1351"/>
      <c r="AZ191" s="1351"/>
    </row>
    <row r="192" spans="1:52" x14ac:dyDescent="0.2">
      <c r="A192" s="20"/>
      <c r="B192" s="1435"/>
      <c r="C192" s="1388"/>
      <c r="D192" s="1434"/>
      <c r="E192" s="1435"/>
      <c r="F192" s="1386"/>
      <c r="G192" s="1351"/>
      <c r="H192" s="1387"/>
      <c r="I192" s="1351"/>
      <c r="J192" s="1351"/>
      <c r="K192" s="1429"/>
      <c r="L192" s="1351"/>
      <c r="M192" s="1351"/>
      <c r="N192" s="1388"/>
      <c r="O192" s="1388"/>
      <c r="P192" s="1388"/>
      <c r="Q192" s="1388"/>
      <c r="R192" s="1351"/>
      <c r="S192" s="1351"/>
      <c r="T192" s="1351"/>
      <c r="U192" s="1710"/>
      <c r="V192" s="1710"/>
      <c r="W192" s="1710"/>
      <c r="X192" s="1710"/>
      <c r="Y192" s="1710"/>
      <c r="Z192" s="1710"/>
      <c r="AA192" s="1710"/>
      <c r="AB192" s="1710"/>
      <c r="AC192" s="1710"/>
      <c r="AD192" s="1351"/>
      <c r="AE192" s="1351"/>
      <c r="AF192" s="1351"/>
      <c r="AG192" s="1351"/>
      <c r="AH192" s="1351"/>
      <c r="AI192" s="1351"/>
      <c r="AJ192" s="1351"/>
      <c r="AK192" s="1351"/>
      <c r="AL192" s="1351"/>
      <c r="AM192" s="1351"/>
      <c r="AN192" s="1351"/>
      <c r="AO192" s="1351"/>
      <c r="AP192" s="1351"/>
      <c r="AQ192" s="1351"/>
      <c r="AR192" s="1351"/>
      <c r="AS192" s="1351"/>
      <c r="AT192" s="1351"/>
      <c r="AU192" s="1351"/>
      <c r="AV192" s="1351"/>
      <c r="AW192" s="1351"/>
      <c r="AX192" s="1351"/>
      <c r="AY192" s="1351"/>
      <c r="AZ192" s="1351"/>
    </row>
    <row r="193" spans="1:52" x14ac:dyDescent="0.2">
      <c r="A193" s="20"/>
      <c r="B193" s="1435"/>
      <c r="C193" s="1388"/>
      <c r="D193" s="1434"/>
      <c r="E193" s="1435"/>
      <c r="F193" s="1386"/>
      <c r="G193" s="1351"/>
      <c r="H193" s="1387"/>
      <c r="I193" s="1351"/>
      <c r="J193" s="1351"/>
      <c r="K193" s="1429"/>
      <c r="L193" s="1351"/>
      <c r="M193" s="1351"/>
      <c r="N193" s="1388"/>
      <c r="O193" s="1388"/>
      <c r="P193" s="1388"/>
      <c r="Q193" s="1388"/>
      <c r="R193" s="1351"/>
      <c r="S193" s="1351"/>
      <c r="T193" s="1351"/>
      <c r="U193" s="1710"/>
      <c r="V193" s="1710"/>
      <c r="W193" s="1710"/>
      <c r="X193" s="1710"/>
      <c r="Y193" s="1710"/>
      <c r="Z193" s="1710"/>
      <c r="AA193" s="1710"/>
      <c r="AB193" s="1710"/>
      <c r="AC193" s="1710"/>
      <c r="AD193" s="1351"/>
      <c r="AE193" s="1351"/>
      <c r="AF193" s="1351"/>
      <c r="AG193" s="1351"/>
      <c r="AH193" s="1351"/>
      <c r="AI193" s="1351"/>
      <c r="AJ193" s="1351"/>
      <c r="AK193" s="1351"/>
      <c r="AL193" s="1351"/>
      <c r="AM193" s="1351"/>
      <c r="AN193" s="1351"/>
      <c r="AO193" s="1351"/>
      <c r="AP193" s="1351"/>
      <c r="AQ193" s="1351"/>
      <c r="AR193" s="1351"/>
      <c r="AS193" s="1351"/>
      <c r="AT193" s="1351"/>
      <c r="AU193" s="1351"/>
      <c r="AV193" s="1351"/>
      <c r="AW193" s="1351"/>
      <c r="AX193" s="1351"/>
      <c r="AY193" s="1351"/>
      <c r="AZ193" s="1351"/>
    </row>
    <row r="194" spans="1:52" x14ac:dyDescent="0.2">
      <c r="A194" s="20"/>
      <c r="B194" s="1435"/>
      <c r="C194" s="1388"/>
      <c r="D194" s="1434"/>
      <c r="E194" s="1435"/>
      <c r="F194" s="1386"/>
      <c r="G194" s="1351"/>
      <c r="H194" s="1387"/>
      <c r="I194" s="1351"/>
      <c r="J194" s="1351"/>
      <c r="K194" s="1429"/>
      <c r="L194" s="1351"/>
      <c r="M194" s="1351"/>
      <c r="N194" s="1388"/>
      <c r="O194" s="1388"/>
      <c r="P194" s="1388"/>
      <c r="Q194" s="1388"/>
      <c r="R194" s="1351"/>
      <c r="S194" s="1351"/>
      <c r="T194" s="1351"/>
      <c r="U194" s="1710"/>
      <c r="V194" s="1710"/>
      <c r="W194" s="1710"/>
      <c r="X194" s="1710"/>
      <c r="Y194" s="1710"/>
      <c r="Z194" s="1710"/>
      <c r="AA194" s="1710"/>
      <c r="AB194" s="1710"/>
      <c r="AC194" s="1710"/>
      <c r="AD194" s="1351"/>
      <c r="AE194" s="1351"/>
      <c r="AF194" s="1351"/>
      <c r="AG194" s="1351"/>
      <c r="AH194" s="1351"/>
      <c r="AI194" s="1351"/>
      <c r="AJ194" s="1351"/>
      <c r="AK194" s="1351"/>
      <c r="AL194" s="1351"/>
      <c r="AM194" s="1351"/>
      <c r="AN194" s="1351"/>
      <c r="AO194" s="1351"/>
      <c r="AP194" s="1351"/>
      <c r="AQ194" s="1351"/>
      <c r="AR194" s="1351"/>
      <c r="AS194" s="1351"/>
      <c r="AT194" s="1351"/>
      <c r="AU194" s="1351"/>
      <c r="AV194" s="1351"/>
      <c r="AW194" s="1351"/>
      <c r="AX194" s="1351"/>
      <c r="AY194" s="1351"/>
      <c r="AZ194" s="1351"/>
    </row>
    <row r="195" spans="1:52" x14ac:dyDescent="0.2">
      <c r="A195" s="20"/>
      <c r="B195" s="1435"/>
      <c r="C195" s="1388"/>
      <c r="D195" s="1434"/>
      <c r="E195" s="1435"/>
      <c r="F195" s="1386"/>
      <c r="G195" s="1351"/>
      <c r="H195" s="1387"/>
      <c r="I195" s="1351"/>
      <c r="J195" s="1351"/>
      <c r="K195" s="1429"/>
      <c r="L195" s="1351"/>
      <c r="M195" s="1351"/>
      <c r="N195" s="1388"/>
      <c r="O195" s="1388"/>
      <c r="P195" s="1388"/>
      <c r="Q195" s="1388"/>
      <c r="R195" s="1351"/>
      <c r="S195" s="1351"/>
      <c r="T195" s="1351"/>
      <c r="U195" s="1710"/>
      <c r="V195" s="1710"/>
      <c r="W195" s="1710"/>
      <c r="X195" s="1710"/>
      <c r="Y195" s="1710"/>
      <c r="Z195" s="1710"/>
      <c r="AA195" s="1710"/>
      <c r="AB195" s="1710"/>
      <c r="AC195" s="1710"/>
      <c r="AD195" s="1351"/>
      <c r="AE195" s="1351"/>
      <c r="AF195" s="1351"/>
      <c r="AG195" s="1351"/>
      <c r="AH195" s="1351"/>
      <c r="AI195" s="1351"/>
      <c r="AJ195" s="1351"/>
      <c r="AK195" s="1351"/>
      <c r="AL195" s="1351"/>
      <c r="AM195" s="1351"/>
      <c r="AN195" s="1351"/>
      <c r="AO195" s="1351"/>
      <c r="AP195" s="1351"/>
      <c r="AQ195" s="1351"/>
      <c r="AR195" s="1351"/>
      <c r="AS195" s="1351"/>
      <c r="AT195" s="1351"/>
      <c r="AU195" s="1351"/>
      <c r="AV195" s="1351"/>
      <c r="AW195" s="1351"/>
      <c r="AX195" s="1351"/>
      <c r="AY195" s="1351"/>
      <c r="AZ195" s="1351"/>
    </row>
    <row r="196" spans="1:52" x14ac:dyDescent="0.2">
      <c r="A196" s="20"/>
      <c r="B196" s="1435"/>
      <c r="C196" s="1388"/>
      <c r="D196" s="1434"/>
      <c r="E196" s="1435"/>
      <c r="F196" s="1386"/>
      <c r="G196" s="1351"/>
      <c r="H196" s="1387"/>
      <c r="I196" s="1351"/>
      <c r="J196" s="1351"/>
      <c r="K196" s="1429"/>
      <c r="L196" s="1351"/>
      <c r="M196" s="1351"/>
      <c r="N196" s="1388"/>
      <c r="O196" s="1388"/>
      <c r="P196" s="1388"/>
      <c r="Q196" s="1388"/>
      <c r="R196" s="1351"/>
      <c r="S196" s="1351"/>
      <c r="T196" s="1351"/>
      <c r="U196" s="1710"/>
      <c r="V196" s="1710"/>
      <c r="W196" s="1710"/>
      <c r="X196" s="1710"/>
      <c r="Y196" s="1710"/>
      <c r="Z196" s="1710"/>
      <c r="AA196" s="1710"/>
      <c r="AB196" s="1710"/>
      <c r="AC196" s="1710"/>
      <c r="AD196" s="1351"/>
      <c r="AE196" s="1351"/>
      <c r="AF196" s="1351"/>
      <c r="AG196" s="1351"/>
      <c r="AH196" s="1351"/>
      <c r="AI196" s="1351"/>
      <c r="AJ196" s="1351"/>
      <c r="AK196" s="1351"/>
      <c r="AL196" s="1351"/>
      <c r="AM196" s="1351"/>
      <c r="AN196" s="1351"/>
      <c r="AO196" s="1351"/>
      <c r="AP196" s="1351"/>
      <c r="AQ196" s="1351"/>
      <c r="AR196" s="1351"/>
      <c r="AS196" s="1351"/>
      <c r="AT196" s="1351"/>
      <c r="AU196" s="1351"/>
      <c r="AV196" s="1351"/>
      <c r="AW196" s="1351"/>
      <c r="AX196" s="1351"/>
      <c r="AY196" s="1351"/>
      <c r="AZ196" s="1351"/>
    </row>
    <row r="197" spans="1:52" x14ac:dyDescent="0.2">
      <c r="A197" s="20"/>
      <c r="B197" s="1435"/>
      <c r="C197" s="1388"/>
      <c r="D197" s="1434"/>
      <c r="E197" s="1435"/>
      <c r="F197" s="1386"/>
      <c r="G197" s="1351"/>
      <c r="H197" s="1387"/>
      <c r="I197" s="1351"/>
      <c r="J197" s="1351"/>
      <c r="K197" s="1429"/>
      <c r="L197" s="1351"/>
      <c r="M197" s="1351"/>
      <c r="N197" s="1388"/>
      <c r="O197" s="1388"/>
      <c r="P197" s="1388"/>
      <c r="Q197" s="1388"/>
      <c r="R197" s="1351"/>
      <c r="S197" s="1351"/>
      <c r="T197" s="1351"/>
      <c r="U197" s="1710"/>
      <c r="V197" s="1710"/>
      <c r="W197" s="1710"/>
      <c r="X197" s="1710"/>
      <c r="Y197" s="1710"/>
      <c r="Z197" s="1710"/>
      <c r="AA197" s="1710"/>
      <c r="AB197" s="1710"/>
      <c r="AC197" s="1710"/>
      <c r="AD197" s="1351"/>
      <c r="AE197" s="1351"/>
      <c r="AF197" s="1351"/>
      <c r="AG197" s="1351"/>
      <c r="AH197" s="1351"/>
      <c r="AI197" s="1351"/>
      <c r="AJ197" s="1351"/>
      <c r="AK197" s="1351"/>
      <c r="AL197" s="1351"/>
      <c r="AM197" s="1351"/>
      <c r="AN197" s="1351"/>
      <c r="AO197" s="1351"/>
      <c r="AP197" s="1351"/>
      <c r="AQ197" s="1351"/>
      <c r="AR197" s="1351"/>
      <c r="AS197" s="1351"/>
      <c r="AT197" s="1351"/>
      <c r="AU197" s="1351"/>
      <c r="AV197" s="1351"/>
      <c r="AW197" s="1351"/>
      <c r="AX197" s="1351"/>
      <c r="AY197" s="1351"/>
      <c r="AZ197" s="1351"/>
    </row>
    <row r="198" spans="1:52" x14ac:dyDescent="0.2">
      <c r="A198" s="20"/>
      <c r="B198" s="1435"/>
      <c r="C198" s="1388"/>
      <c r="D198" s="1434"/>
      <c r="E198" s="1435"/>
      <c r="F198" s="1386"/>
      <c r="G198" s="1351"/>
      <c r="H198" s="1387"/>
      <c r="I198" s="1351"/>
      <c r="J198" s="1351"/>
      <c r="K198" s="1429"/>
      <c r="L198" s="1351"/>
      <c r="M198" s="1351"/>
      <c r="N198" s="1388"/>
      <c r="O198" s="1388"/>
      <c r="P198" s="1388"/>
      <c r="Q198" s="1388"/>
      <c r="R198" s="1351"/>
      <c r="S198" s="1351"/>
      <c r="T198" s="1351"/>
      <c r="U198" s="1710"/>
      <c r="V198" s="1710"/>
      <c r="W198" s="1710"/>
      <c r="X198" s="1710"/>
      <c r="Y198" s="1710"/>
      <c r="Z198" s="1710"/>
      <c r="AA198" s="1710"/>
      <c r="AB198" s="1710"/>
      <c r="AC198" s="1710"/>
      <c r="AD198" s="1351"/>
      <c r="AE198" s="1351"/>
      <c r="AF198" s="1351"/>
      <c r="AG198" s="1351"/>
      <c r="AH198" s="1351"/>
      <c r="AI198" s="1351"/>
      <c r="AJ198" s="1351"/>
      <c r="AK198" s="1351"/>
      <c r="AL198" s="1351"/>
      <c r="AM198" s="1351"/>
      <c r="AN198" s="1351"/>
      <c r="AO198" s="1351"/>
      <c r="AP198" s="1351"/>
      <c r="AQ198" s="1351"/>
      <c r="AR198" s="1351"/>
      <c r="AS198" s="1351"/>
      <c r="AT198" s="1351"/>
      <c r="AU198" s="1351"/>
      <c r="AV198" s="1351"/>
      <c r="AW198" s="1351"/>
      <c r="AX198" s="1351"/>
      <c r="AY198" s="1351"/>
      <c r="AZ198" s="1351"/>
    </row>
    <row r="199" spans="1:52" x14ac:dyDescent="0.2">
      <c r="A199" s="20"/>
      <c r="B199" s="1435"/>
      <c r="C199" s="1388"/>
      <c r="D199" s="1434"/>
      <c r="E199" s="1435"/>
      <c r="F199" s="1386"/>
      <c r="G199" s="1351"/>
      <c r="H199" s="1387"/>
      <c r="I199" s="1351"/>
      <c r="J199" s="1351"/>
      <c r="K199" s="1429"/>
      <c r="L199" s="1351"/>
      <c r="M199" s="1351"/>
      <c r="N199" s="1388"/>
      <c r="O199" s="1388"/>
      <c r="P199" s="1388"/>
      <c r="Q199" s="1388"/>
      <c r="R199" s="1351"/>
      <c r="S199" s="1351"/>
      <c r="T199" s="1351"/>
      <c r="U199" s="1710"/>
      <c r="V199" s="1710"/>
      <c r="W199" s="1710"/>
      <c r="X199" s="1710"/>
      <c r="Y199" s="1710"/>
      <c r="Z199" s="1710"/>
      <c r="AA199" s="1710"/>
      <c r="AB199" s="1710"/>
      <c r="AC199" s="1710"/>
      <c r="AD199" s="1351"/>
      <c r="AE199" s="1351"/>
      <c r="AF199" s="1351"/>
      <c r="AG199" s="1351"/>
      <c r="AH199" s="1351"/>
      <c r="AI199" s="1351"/>
      <c r="AJ199" s="1351"/>
      <c r="AK199" s="1351"/>
      <c r="AL199" s="1351"/>
      <c r="AM199" s="1351"/>
      <c r="AN199" s="1351"/>
      <c r="AO199" s="1351"/>
      <c r="AP199" s="1351"/>
      <c r="AQ199" s="1351"/>
      <c r="AR199" s="1351"/>
      <c r="AS199" s="1351"/>
      <c r="AT199" s="1351"/>
      <c r="AU199" s="1351"/>
      <c r="AV199" s="1351"/>
      <c r="AW199" s="1351"/>
      <c r="AX199" s="1351"/>
      <c r="AY199" s="1351"/>
      <c r="AZ199" s="1351"/>
    </row>
    <row r="200" spans="1:52" x14ac:dyDescent="0.2">
      <c r="A200" s="20"/>
      <c r="B200" s="1435"/>
      <c r="C200" s="1388"/>
      <c r="D200" s="1434"/>
      <c r="E200" s="1435"/>
      <c r="F200" s="1386"/>
      <c r="G200" s="1351"/>
      <c r="H200" s="1387"/>
      <c r="I200" s="1351"/>
      <c r="J200" s="1351"/>
      <c r="K200" s="1429"/>
      <c r="L200" s="1351"/>
      <c r="M200" s="1351"/>
      <c r="N200" s="1388"/>
      <c r="O200" s="1388"/>
      <c r="P200" s="1388"/>
      <c r="Q200" s="1388"/>
      <c r="R200" s="1351"/>
      <c r="S200" s="1351"/>
      <c r="T200" s="1351"/>
      <c r="U200" s="1710"/>
      <c r="V200" s="1710"/>
      <c r="W200" s="1710"/>
      <c r="X200" s="1710"/>
      <c r="Y200" s="1710"/>
      <c r="Z200" s="1710"/>
      <c r="AA200" s="1710"/>
      <c r="AB200" s="1710"/>
      <c r="AC200" s="1710"/>
      <c r="AD200" s="1351"/>
      <c r="AE200" s="1351"/>
      <c r="AF200" s="1351"/>
      <c r="AG200" s="1351"/>
      <c r="AH200" s="1351"/>
      <c r="AI200" s="1351"/>
      <c r="AJ200" s="1351"/>
      <c r="AK200" s="1351"/>
      <c r="AL200" s="1351"/>
      <c r="AM200" s="1351"/>
      <c r="AN200" s="1351"/>
      <c r="AO200" s="1351"/>
      <c r="AP200" s="1351"/>
      <c r="AQ200" s="1351"/>
      <c r="AR200" s="1351"/>
      <c r="AS200" s="1351"/>
      <c r="AT200" s="1351"/>
      <c r="AU200" s="1351"/>
      <c r="AV200" s="1351"/>
      <c r="AW200" s="1351"/>
      <c r="AX200" s="1351"/>
      <c r="AY200" s="1351"/>
      <c r="AZ200" s="1351"/>
    </row>
    <row r="201" spans="1:52" x14ac:dyDescent="0.2">
      <c r="A201" s="20"/>
      <c r="B201" s="1435"/>
      <c r="C201" s="1388"/>
      <c r="D201" s="1434"/>
      <c r="E201" s="1435"/>
      <c r="F201" s="1386"/>
      <c r="G201" s="1351"/>
      <c r="H201" s="1387"/>
      <c r="I201" s="1351"/>
      <c r="J201" s="1351"/>
      <c r="K201" s="1429"/>
      <c r="L201" s="1351"/>
      <c r="M201" s="1351"/>
      <c r="N201" s="1388"/>
      <c r="O201" s="1388"/>
      <c r="P201" s="1388"/>
      <c r="Q201" s="1388"/>
      <c r="R201" s="1351"/>
      <c r="S201" s="1351"/>
      <c r="T201" s="1351"/>
      <c r="U201" s="1710"/>
      <c r="V201" s="1710"/>
      <c r="W201" s="1710"/>
      <c r="X201" s="1710"/>
      <c r="Y201" s="1710"/>
      <c r="Z201" s="1710"/>
      <c r="AA201" s="1710"/>
      <c r="AB201" s="1710"/>
      <c r="AC201" s="1710"/>
      <c r="AD201" s="1351"/>
      <c r="AE201" s="1351"/>
      <c r="AF201" s="1351"/>
      <c r="AG201" s="1351"/>
      <c r="AH201" s="1351"/>
      <c r="AI201" s="1351"/>
      <c r="AJ201" s="1351"/>
      <c r="AK201" s="1351"/>
      <c r="AL201" s="1351"/>
      <c r="AM201" s="1351"/>
      <c r="AN201" s="1351"/>
      <c r="AO201" s="1351"/>
      <c r="AP201" s="1351"/>
      <c r="AQ201" s="1351"/>
      <c r="AR201" s="1351"/>
      <c r="AS201" s="1351"/>
      <c r="AT201" s="1351"/>
      <c r="AU201" s="1351"/>
      <c r="AV201" s="1351"/>
      <c r="AW201" s="1351"/>
      <c r="AX201" s="1351"/>
      <c r="AY201" s="1351"/>
      <c r="AZ201" s="1351"/>
    </row>
    <row r="202" spans="1:52" x14ac:dyDescent="0.2">
      <c r="A202" s="20"/>
      <c r="B202" s="1435"/>
      <c r="C202" s="1388"/>
      <c r="D202" s="1434"/>
      <c r="E202" s="1435"/>
      <c r="F202" s="1386"/>
      <c r="G202" s="1351"/>
      <c r="H202" s="1387"/>
      <c r="I202" s="1351"/>
      <c r="J202" s="1351"/>
      <c r="K202" s="1429"/>
      <c r="L202" s="1351"/>
      <c r="M202" s="1351"/>
      <c r="N202" s="1388"/>
      <c r="O202" s="1388"/>
      <c r="P202" s="1388"/>
      <c r="Q202" s="1388"/>
      <c r="R202" s="1351"/>
      <c r="S202" s="1351"/>
      <c r="T202" s="1351"/>
      <c r="U202" s="1710"/>
      <c r="V202" s="1710"/>
      <c r="W202" s="1710"/>
      <c r="X202" s="1710"/>
      <c r="Y202" s="1710"/>
      <c r="Z202" s="1710"/>
      <c r="AA202" s="1710"/>
      <c r="AB202" s="1710"/>
      <c r="AC202" s="1710"/>
      <c r="AD202" s="1351"/>
      <c r="AE202" s="1351"/>
      <c r="AF202" s="1351"/>
      <c r="AG202" s="1351"/>
      <c r="AH202" s="1351"/>
      <c r="AI202" s="1351"/>
      <c r="AJ202" s="1351"/>
      <c r="AK202" s="1351"/>
      <c r="AL202" s="1351"/>
      <c r="AM202" s="1351"/>
      <c r="AN202" s="1351"/>
      <c r="AO202" s="1351"/>
      <c r="AP202" s="1351"/>
      <c r="AQ202" s="1351"/>
      <c r="AR202" s="1351"/>
      <c r="AS202" s="1351"/>
      <c r="AT202" s="1351"/>
      <c r="AU202" s="1351"/>
      <c r="AV202" s="1351"/>
      <c r="AW202" s="1351"/>
      <c r="AX202" s="1351"/>
      <c r="AY202" s="1351"/>
      <c r="AZ202" s="1351"/>
    </row>
    <row r="203" spans="1:52" x14ac:dyDescent="0.2">
      <c r="A203" s="20"/>
      <c r="B203" s="1435"/>
      <c r="C203" s="1388"/>
      <c r="D203" s="1434"/>
      <c r="E203" s="1435"/>
      <c r="F203" s="1386"/>
      <c r="G203" s="1351"/>
      <c r="H203" s="1387"/>
      <c r="I203" s="1351"/>
      <c r="J203" s="1351"/>
      <c r="K203" s="1429"/>
      <c r="L203" s="1351"/>
      <c r="M203" s="1351"/>
      <c r="N203" s="1388"/>
      <c r="O203" s="1388"/>
      <c r="P203" s="1388"/>
      <c r="Q203" s="1388"/>
      <c r="R203" s="1351"/>
      <c r="S203" s="1351"/>
      <c r="T203" s="1351"/>
      <c r="U203" s="1710"/>
      <c r="V203" s="1710"/>
      <c r="W203" s="1710"/>
      <c r="X203" s="1710"/>
      <c r="Y203" s="1710"/>
      <c r="Z203" s="1710"/>
      <c r="AA203" s="1710"/>
      <c r="AB203" s="1710"/>
      <c r="AC203" s="1710"/>
      <c r="AD203" s="1351"/>
      <c r="AE203" s="1351"/>
      <c r="AF203" s="1351"/>
      <c r="AG203" s="1351"/>
      <c r="AH203" s="1351"/>
      <c r="AI203" s="1351"/>
      <c r="AJ203" s="1351"/>
      <c r="AK203" s="1351"/>
      <c r="AL203" s="1351"/>
      <c r="AM203" s="1351"/>
      <c r="AN203" s="1351"/>
      <c r="AO203" s="1351"/>
      <c r="AP203" s="1351"/>
      <c r="AQ203" s="1351"/>
      <c r="AR203" s="1351"/>
      <c r="AS203" s="1351"/>
      <c r="AT203" s="1351"/>
      <c r="AU203" s="1351"/>
      <c r="AV203" s="1351"/>
      <c r="AW203" s="1351"/>
      <c r="AX203" s="1351"/>
      <c r="AY203" s="1351"/>
      <c r="AZ203" s="1351"/>
    </row>
    <row r="204" spans="1:52" x14ac:dyDescent="0.2">
      <c r="A204" s="20"/>
      <c r="B204" s="1435"/>
      <c r="C204" s="1388"/>
      <c r="D204" s="1434"/>
      <c r="E204" s="1435"/>
      <c r="F204" s="1386"/>
      <c r="G204" s="1351"/>
      <c r="H204" s="1387"/>
      <c r="I204" s="1351"/>
      <c r="J204" s="1351"/>
      <c r="K204" s="1429"/>
      <c r="L204" s="1351"/>
      <c r="M204" s="1351"/>
      <c r="N204" s="1388"/>
      <c r="O204" s="1388"/>
      <c r="P204" s="1388"/>
      <c r="Q204" s="1388"/>
      <c r="R204" s="1351"/>
      <c r="S204" s="1351"/>
      <c r="T204" s="1351"/>
      <c r="U204" s="1710"/>
      <c r="V204" s="1710"/>
      <c r="W204" s="1710"/>
      <c r="X204" s="1710"/>
      <c r="Y204" s="1710"/>
      <c r="Z204" s="1710"/>
      <c r="AA204" s="1710"/>
      <c r="AB204" s="1710"/>
      <c r="AC204" s="1710"/>
      <c r="AD204" s="1351"/>
      <c r="AE204" s="1351"/>
      <c r="AF204" s="1351"/>
      <c r="AG204" s="1351"/>
      <c r="AH204" s="1351"/>
      <c r="AI204" s="1351"/>
      <c r="AJ204" s="1351"/>
      <c r="AK204" s="1351"/>
      <c r="AL204" s="1351"/>
      <c r="AM204" s="1351"/>
      <c r="AN204" s="1351"/>
      <c r="AO204" s="1351"/>
      <c r="AP204" s="1351"/>
      <c r="AQ204" s="1351"/>
      <c r="AR204" s="1351"/>
      <c r="AS204" s="1351"/>
      <c r="AT204" s="1351"/>
      <c r="AU204" s="1351"/>
      <c r="AV204" s="1351"/>
      <c r="AW204" s="1351"/>
      <c r="AX204" s="1351"/>
      <c r="AY204" s="1351"/>
      <c r="AZ204" s="1351"/>
    </row>
    <row r="205" spans="1:52" x14ac:dyDescent="0.2">
      <c r="A205" s="20"/>
      <c r="B205" s="1435"/>
      <c r="C205" s="1388"/>
      <c r="D205" s="1434"/>
      <c r="E205" s="1435"/>
      <c r="F205" s="1386"/>
      <c r="G205" s="1351"/>
      <c r="H205" s="1387"/>
      <c r="I205" s="1351"/>
      <c r="J205" s="1351"/>
      <c r="K205" s="1429"/>
      <c r="L205" s="1351"/>
      <c r="M205" s="1351"/>
      <c r="N205" s="1388"/>
      <c r="O205" s="1388"/>
      <c r="P205" s="1388"/>
      <c r="Q205" s="1388"/>
      <c r="R205" s="1351"/>
      <c r="S205" s="1351"/>
      <c r="T205" s="1351"/>
      <c r="U205" s="1710"/>
      <c r="V205" s="1710"/>
      <c r="W205" s="1710"/>
      <c r="X205" s="1710"/>
      <c r="Y205" s="1710"/>
      <c r="Z205" s="1710"/>
      <c r="AA205" s="1710"/>
      <c r="AB205" s="1710"/>
      <c r="AC205" s="1710"/>
      <c r="AD205" s="1351"/>
      <c r="AE205" s="1351"/>
      <c r="AF205" s="1351"/>
      <c r="AG205" s="1351"/>
      <c r="AH205" s="1351"/>
      <c r="AI205" s="1351"/>
      <c r="AJ205" s="1351"/>
      <c r="AK205" s="1351"/>
      <c r="AL205" s="1351"/>
      <c r="AM205" s="1351"/>
      <c r="AN205" s="1351"/>
      <c r="AO205" s="1351"/>
      <c r="AP205" s="1351"/>
      <c r="AQ205" s="1351"/>
      <c r="AR205" s="1351"/>
      <c r="AS205" s="1351"/>
      <c r="AT205" s="1351"/>
      <c r="AU205" s="1351"/>
      <c r="AV205" s="1351"/>
      <c r="AW205" s="1351"/>
      <c r="AX205" s="1351"/>
      <c r="AY205" s="1351"/>
      <c r="AZ205" s="1351"/>
    </row>
    <row r="206" spans="1:52" x14ac:dyDescent="0.2">
      <c r="A206" s="20"/>
      <c r="B206" s="1435"/>
      <c r="C206" s="1388"/>
      <c r="D206" s="1434"/>
      <c r="E206" s="1435"/>
      <c r="F206" s="1386"/>
      <c r="G206" s="1351"/>
      <c r="H206" s="1387"/>
      <c r="I206" s="1351"/>
      <c r="J206" s="1351"/>
      <c r="K206" s="1429"/>
      <c r="L206" s="1351"/>
      <c r="M206" s="1351"/>
      <c r="N206" s="1388"/>
      <c r="O206" s="1388"/>
      <c r="P206" s="1388"/>
      <c r="Q206" s="1388"/>
      <c r="R206" s="1351"/>
      <c r="S206" s="1351"/>
      <c r="T206" s="1351"/>
      <c r="U206" s="1710"/>
      <c r="V206" s="1710"/>
      <c r="W206" s="1710"/>
      <c r="X206" s="1710"/>
      <c r="Y206" s="1710"/>
      <c r="Z206" s="1710"/>
      <c r="AA206" s="1710"/>
      <c r="AB206" s="1710"/>
      <c r="AC206" s="1710"/>
      <c r="AD206" s="1351"/>
      <c r="AE206" s="1351"/>
      <c r="AF206" s="1351"/>
      <c r="AG206" s="1351"/>
      <c r="AH206" s="1351"/>
      <c r="AI206" s="1351"/>
      <c r="AJ206" s="1351"/>
      <c r="AK206" s="1351"/>
      <c r="AL206" s="1351"/>
      <c r="AM206" s="1351"/>
      <c r="AN206" s="1351"/>
      <c r="AO206" s="1351"/>
      <c r="AP206" s="1351"/>
      <c r="AQ206" s="1351"/>
      <c r="AR206" s="1351"/>
      <c r="AS206" s="1351"/>
      <c r="AT206" s="1351"/>
      <c r="AU206" s="1351"/>
      <c r="AV206" s="1351"/>
      <c r="AW206" s="1351"/>
      <c r="AX206" s="1351"/>
      <c r="AY206" s="1351"/>
      <c r="AZ206" s="1351"/>
    </row>
    <row r="207" spans="1:52" x14ac:dyDescent="0.2">
      <c r="A207" s="20"/>
      <c r="B207" s="1435"/>
      <c r="C207" s="1388"/>
      <c r="D207" s="1434"/>
      <c r="E207" s="1435"/>
      <c r="F207" s="1386"/>
      <c r="G207" s="1351"/>
      <c r="H207" s="1387"/>
      <c r="I207" s="1351"/>
      <c r="J207" s="1351"/>
      <c r="K207" s="1429"/>
      <c r="L207" s="1351"/>
      <c r="M207" s="1351"/>
      <c r="N207" s="1388"/>
      <c r="O207" s="1388"/>
      <c r="P207" s="1388"/>
      <c r="Q207" s="1388"/>
      <c r="R207" s="1351"/>
      <c r="S207" s="1351"/>
      <c r="T207" s="1351"/>
      <c r="U207" s="1710"/>
      <c r="V207" s="1710"/>
      <c r="W207" s="1710"/>
      <c r="X207" s="1710"/>
      <c r="Y207" s="1710"/>
      <c r="Z207" s="1710"/>
      <c r="AA207" s="1710"/>
      <c r="AB207" s="1710"/>
      <c r="AC207" s="1710"/>
      <c r="AD207" s="1351"/>
      <c r="AE207" s="1351"/>
      <c r="AF207" s="1351"/>
      <c r="AG207" s="1351"/>
      <c r="AH207" s="1351"/>
      <c r="AI207" s="1351"/>
      <c r="AJ207" s="1351"/>
      <c r="AK207" s="1351"/>
      <c r="AL207" s="1351"/>
      <c r="AM207" s="1351"/>
      <c r="AN207" s="1351"/>
      <c r="AO207" s="1351"/>
      <c r="AP207" s="1351"/>
      <c r="AQ207" s="1351"/>
      <c r="AR207" s="1351"/>
      <c r="AS207" s="1351"/>
      <c r="AT207" s="1351"/>
      <c r="AU207" s="1351"/>
      <c r="AV207" s="1351"/>
      <c r="AW207" s="1351"/>
      <c r="AX207" s="1351"/>
      <c r="AY207" s="1351"/>
      <c r="AZ207" s="1351"/>
    </row>
    <row r="208" spans="1:52" x14ac:dyDescent="0.2">
      <c r="A208" s="20"/>
      <c r="B208" s="1435"/>
      <c r="C208" s="1388"/>
      <c r="D208" s="1434"/>
      <c r="E208" s="1435"/>
      <c r="F208" s="1386"/>
      <c r="G208" s="1351"/>
      <c r="H208" s="1387"/>
      <c r="I208" s="1351"/>
      <c r="J208" s="1351"/>
      <c r="K208" s="1429"/>
      <c r="L208" s="1351"/>
      <c r="M208" s="1351"/>
      <c r="N208" s="1388"/>
      <c r="O208" s="1388"/>
      <c r="P208" s="1388"/>
      <c r="Q208" s="1388"/>
      <c r="R208" s="1351"/>
      <c r="S208" s="1351"/>
      <c r="T208" s="1351"/>
      <c r="U208" s="1710"/>
      <c r="V208" s="1710"/>
      <c r="W208" s="1710"/>
      <c r="X208" s="1710"/>
      <c r="Y208" s="1710"/>
      <c r="Z208" s="1710"/>
      <c r="AA208" s="1710"/>
      <c r="AB208" s="1710"/>
      <c r="AC208" s="1710"/>
      <c r="AD208" s="1351"/>
      <c r="AE208" s="1351"/>
      <c r="AF208" s="1351"/>
      <c r="AG208" s="1351"/>
      <c r="AH208" s="1351"/>
      <c r="AI208" s="1351"/>
      <c r="AJ208" s="1351"/>
      <c r="AK208" s="1351"/>
      <c r="AL208" s="1351"/>
      <c r="AM208" s="1351"/>
      <c r="AN208" s="1351"/>
      <c r="AO208" s="1351"/>
      <c r="AP208" s="1351"/>
      <c r="AQ208" s="1351"/>
      <c r="AR208" s="1351"/>
      <c r="AS208" s="1351"/>
      <c r="AT208" s="1351"/>
      <c r="AU208" s="1351"/>
      <c r="AV208" s="1351"/>
      <c r="AW208" s="1351"/>
      <c r="AX208" s="1351"/>
      <c r="AY208" s="1351"/>
      <c r="AZ208" s="1351"/>
    </row>
    <row r="209" spans="1:52" x14ac:dyDescent="0.2">
      <c r="A209" s="20"/>
      <c r="B209" s="1435"/>
      <c r="C209" s="1388"/>
      <c r="D209" s="1434"/>
      <c r="E209" s="1435"/>
      <c r="F209" s="1386"/>
      <c r="G209" s="1351"/>
      <c r="H209" s="1387"/>
      <c r="I209" s="1351"/>
      <c r="J209" s="1351"/>
      <c r="K209" s="1429"/>
      <c r="L209" s="1351"/>
      <c r="M209" s="1351"/>
      <c r="N209" s="1388"/>
      <c r="O209" s="1388"/>
      <c r="P209" s="1388"/>
      <c r="Q209" s="1388"/>
      <c r="R209" s="1351"/>
      <c r="S209" s="1351"/>
      <c r="T209" s="1351"/>
      <c r="U209" s="1710"/>
      <c r="V209" s="1710"/>
      <c r="W209" s="1710"/>
      <c r="X209" s="1710"/>
      <c r="Y209" s="1710"/>
      <c r="Z209" s="1710"/>
      <c r="AA209" s="1710"/>
      <c r="AB209" s="1710"/>
      <c r="AC209" s="1710"/>
      <c r="AD209" s="1351"/>
      <c r="AE209" s="1351"/>
      <c r="AF209" s="1351"/>
      <c r="AG209" s="1351"/>
      <c r="AH209" s="1351"/>
      <c r="AI209" s="1351"/>
      <c r="AJ209" s="1351"/>
      <c r="AK209" s="1351"/>
      <c r="AL209" s="1351"/>
      <c r="AM209" s="1351"/>
      <c r="AN209" s="1351"/>
      <c r="AO209" s="1351"/>
      <c r="AP209" s="1351"/>
      <c r="AQ209" s="1351"/>
      <c r="AR209" s="1351"/>
      <c r="AS209" s="1351"/>
      <c r="AT209" s="1351"/>
      <c r="AU209" s="1351"/>
      <c r="AV209" s="1351"/>
      <c r="AW209" s="1351"/>
      <c r="AX209" s="1351"/>
      <c r="AY209" s="1351"/>
      <c r="AZ209" s="1351"/>
    </row>
    <row r="210" spans="1:52" x14ac:dyDescent="0.2">
      <c r="A210" s="20"/>
      <c r="B210" s="1435"/>
      <c r="C210" s="1388"/>
      <c r="D210" s="1434"/>
      <c r="E210" s="1435"/>
      <c r="F210" s="1386"/>
      <c r="G210" s="1351"/>
      <c r="H210" s="1387"/>
      <c r="I210" s="1351"/>
      <c r="J210" s="1351"/>
      <c r="K210" s="1429"/>
      <c r="L210" s="1351"/>
      <c r="M210" s="1351"/>
      <c r="N210" s="1388"/>
      <c r="O210" s="1388"/>
      <c r="P210" s="1388"/>
      <c r="Q210" s="1388"/>
      <c r="R210" s="1351"/>
      <c r="S210" s="1351"/>
      <c r="T210" s="1351"/>
      <c r="U210" s="1710"/>
      <c r="V210" s="1710"/>
      <c r="W210" s="1710"/>
      <c r="X210" s="1710"/>
      <c r="Y210" s="1710"/>
      <c r="Z210" s="1710"/>
      <c r="AA210" s="1710"/>
      <c r="AB210" s="1710"/>
      <c r="AC210" s="1710"/>
      <c r="AD210" s="1351"/>
      <c r="AE210" s="1351"/>
      <c r="AF210" s="1351"/>
      <c r="AG210" s="1351"/>
      <c r="AH210" s="1351"/>
      <c r="AI210" s="1351"/>
      <c r="AJ210" s="1351"/>
      <c r="AK210" s="1351"/>
      <c r="AL210" s="1351"/>
      <c r="AM210" s="1351"/>
      <c r="AN210" s="1351"/>
      <c r="AO210" s="1351"/>
      <c r="AP210" s="1351"/>
      <c r="AQ210" s="1351"/>
      <c r="AR210" s="1351"/>
      <c r="AS210" s="1351"/>
      <c r="AT210" s="1351"/>
      <c r="AU210" s="1351"/>
      <c r="AV210" s="1351"/>
      <c r="AW210" s="1351"/>
      <c r="AX210" s="1351"/>
      <c r="AY210" s="1351"/>
      <c r="AZ210" s="1351"/>
    </row>
    <row r="211" spans="1:52" x14ac:dyDescent="0.2">
      <c r="A211" s="20"/>
      <c r="B211" s="1435"/>
      <c r="C211" s="1388"/>
      <c r="D211" s="1434"/>
      <c r="E211" s="1435"/>
      <c r="F211" s="1386"/>
      <c r="G211" s="1351"/>
      <c r="H211" s="1387"/>
      <c r="I211" s="1351"/>
      <c r="J211" s="1351"/>
      <c r="K211" s="1429"/>
      <c r="L211" s="1351"/>
      <c r="M211" s="1351"/>
      <c r="N211" s="1388"/>
      <c r="O211" s="1388"/>
      <c r="P211" s="1388"/>
      <c r="Q211" s="1388"/>
      <c r="R211" s="1351"/>
      <c r="S211" s="1351"/>
      <c r="T211" s="1351"/>
      <c r="U211" s="1710"/>
      <c r="V211" s="1710"/>
      <c r="W211" s="1710"/>
      <c r="X211" s="1710"/>
      <c r="Y211" s="1710"/>
      <c r="Z211" s="1710"/>
      <c r="AA211" s="1710"/>
      <c r="AB211" s="1710"/>
      <c r="AC211" s="1710"/>
      <c r="AD211" s="1351"/>
      <c r="AE211" s="1351"/>
      <c r="AF211" s="1351"/>
      <c r="AG211" s="1351"/>
      <c r="AH211" s="1351"/>
      <c r="AI211" s="1351"/>
      <c r="AJ211" s="1351"/>
      <c r="AK211" s="1351"/>
      <c r="AL211" s="1351"/>
      <c r="AM211" s="1351"/>
      <c r="AN211" s="1351"/>
      <c r="AO211" s="1351"/>
      <c r="AP211" s="1351"/>
      <c r="AQ211" s="1351"/>
      <c r="AR211" s="1351"/>
      <c r="AS211" s="1351"/>
      <c r="AT211" s="1351"/>
      <c r="AU211" s="1351"/>
      <c r="AV211" s="1351"/>
      <c r="AW211" s="1351"/>
      <c r="AX211" s="1351"/>
      <c r="AY211" s="1351"/>
      <c r="AZ211" s="1351"/>
    </row>
    <row r="212" spans="1:52" x14ac:dyDescent="0.2">
      <c r="A212" s="20"/>
      <c r="B212" s="1435"/>
      <c r="C212" s="1388"/>
      <c r="D212" s="1434"/>
      <c r="E212" s="1435"/>
      <c r="F212" s="1386"/>
      <c r="G212" s="1351"/>
      <c r="H212" s="1387"/>
      <c r="I212" s="1351"/>
      <c r="J212" s="1351"/>
      <c r="K212" s="1429"/>
      <c r="L212" s="1351"/>
      <c r="M212" s="1351"/>
      <c r="N212" s="1388"/>
      <c r="O212" s="1388"/>
      <c r="P212" s="1388"/>
      <c r="Q212" s="1388"/>
      <c r="R212" s="1351"/>
      <c r="S212" s="1351"/>
      <c r="T212" s="1351"/>
      <c r="U212" s="1710"/>
      <c r="V212" s="1710"/>
      <c r="W212" s="1710"/>
      <c r="X212" s="1710"/>
      <c r="Y212" s="1710"/>
      <c r="Z212" s="1710"/>
      <c r="AA212" s="1710"/>
      <c r="AB212" s="1710"/>
      <c r="AC212" s="1710"/>
      <c r="AD212" s="1351"/>
      <c r="AE212" s="1351"/>
      <c r="AF212" s="1351"/>
      <c r="AG212" s="1351"/>
      <c r="AH212" s="1351"/>
      <c r="AI212" s="1351"/>
      <c r="AJ212" s="1351"/>
      <c r="AK212" s="1351"/>
      <c r="AL212" s="1351"/>
      <c r="AM212" s="1351"/>
      <c r="AN212" s="1351"/>
      <c r="AO212" s="1351"/>
      <c r="AP212" s="1351"/>
      <c r="AQ212" s="1351"/>
      <c r="AR212" s="1351"/>
      <c r="AS212" s="1351"/>
      <c r="AT212" s="1351"/>
      <c r="AU212" s="1351"/>
      <c r="AV212" s="1351"/>
      <c r="AW212" s="1351"/>
      <c r="AX212" s="1351"/>
      <c r="AY212" s="1351"/>
      <c r="AZ212" s="1351"/>
    </row>
    <row r="213" spans="1:52" x14ac:dyDescent="0.2">
      <c r="A213" s="20"/>
      <c r="B213" s="1435"/>
      <c r="C213" s="1388"/>
      <c r="D213" s="1434"/>
      <c r="E213" s="1435"/>
      <c r="F213" s="1386"/>
      <c r="G213" s="1351"/>
      <c r="H213" s="1387"/>
      <c r="I213" s="1351"/>
      <c r="J213" s="1351"/>
      <c r="K213" s="1429"/>
      <c r="L213" s="1351"/>
      <c r="M213" s="1351"/>
      <c r="N213" s="1388"/>
      <c r="O213" s="1388"/>
      <c r="P213" s="1388"/>
      <c r="Q213" s="1388"/>
      <c r="R213" s="1351"/>
      <c r="S213" s="1351"/>
      <c r="T213" s="1351"/>
      <c r="U213" s="1710"/>
      <c r="V213" s="1710"/>
      <c r="W213" s="1710"/>
      <c r="X213" s="1710"/>
      <c r="Y213" s="1710"/>
      <c r="Z213" s="1710"/>
      <c r="AA213" s="1710"/>
      <c r="AB213" s="1710"/>
      <c r="AC213" s="1710"/>
      <c r="AD213" s="1351"/>
      <c r="AE213" s="1351"/>
      <c r="AF213" s="1351"/>
      <c r="AG213" s="1351"/>
      <c r="AH213" s="1351"/>
      <c r="AI213" s="1351"/>
      <c r="AJ213" s="1351"/>
      <c r="AK213" s="1351"/>
      <c r="AL213" s="1351"/>
      <c r="AM213" s="1351"/>
      <c r="AN213" s="1351"/>
      <c r="AO213" s="1351"/>
      <c r="AP213" s="1351"/>
      <c r="AQ213" s="1351"/>
      <c r="AR213" s="1351"/>
      <c r="AS213" s="1351"/>
      <c r="AT213" s="1351"/>
      <c r="AU213" s="1351"/>
      <c r="AV213" s="1351"/>
      <c r="AW213" s="1351"/>
      <c r="AX213" s="1351"/>
      <c r="AY213" s="1351"/>
      <c r="AZ213" s="1351"/>
    </row>
    <row r="214" spans="1:52" x14ac:dyDescent="0.2">
      <c r="A214" s="20"/>
      <c r="B214" s="1435"/>
      <c r="C214" s="1388"/>
      <c r="D214" s="1434"/>
      <c r="E214" s="1435"/>
      <c r="F214" s="1386"/>
      <c r="G214" s="1351"/>
      <c r="H214" s="1387"/>
      <c r="I214" s="1351"/>
      <c r="J214" s="1351"/>
      <c r="K214" s="1429"/>
      <c r="L214" s="1351"/>
      <c r="M214" s="1351"/>
      <c r="N214" s="1388"/>
      <c r="O214" s="1388"/>
      <c r="P214" s="1388"/>
      <c r="Q214" s="1388"/>
      <c r="R214" s="1351"/>
      <c r="S214" s="1351"/>
      <c r="T214" s="1351"/>
      <c r="U214" s="1710"/>
      <c r="V214" s="1710"/>
      <c r="W214" s="1710"/>
      <c r="X214" s="1710"/>
      <c r="Y214" s="1710"/>
      <c r="Z214" s="1710"/>
      <c r="AA214" s="1710"/>
      <c r="AB214" s="1710"/>
      <c r="AC214" s="1710"/>
      <c r="AD214" s="1351"/>
      <c r="AE214" s="1351"/>
      <c r="AF214" s="1351"/>
      <c r="AG214" s="1351"/>
      <c r="AH214" s="1351"/>
      <c r="AI214" s="1351"/>
      <c r="AJ214" s="1351"/>
      <c r="AK214" s="1351"/>
      <c r="AL214" s="1351"/>
      <c r="AM214" s="1351"/>
      <c r="AN214" s="1351"/>
      <c r="AO214" s="1351"/>
      <c r="AP214" s="1351"/>
      <c r="AQ214" s="1351"/>
      <c r="AR214" s="1351"/>
      <c r="AS214" s="1351"/>
      <c r="AT214" s="1351"/>
      <c r="AU214" s="1351"/>
      <c r="AV214" s="1351"/>
      <c r="AW214" s="1351"/>
      <c r="AX214" s="1351"/>
      <c r="AY214" s="1351"/>
      <c r="AZ214" s="1351"/>
    </row>
    <row r="215" spans="1:52" x14ac:dyDescent="0.2">
      <c r="A215" s="20"/>
      <c r="B215" s="1435"/>
      <c r="C215" s="1388"/>
      <c r="D215" s="1434"/>
      <c r="E215" s="1435"/>
      <c r="F215" s="1386"/>
      <c r="G215" s="1351"/>
      <c r="H215" s="1387"/>
      <c r="I215" s="1351"/>
      <c r="J215" s="1351"/>
      <c r="K215" s="1429"/>
      <c r="L215" s="1351"/>
      <c r="M215" s="1351"/>
      <c r="N215" s="1388"/>
      <c r="O215" s="1388"/>
      <c r="P215" s="1388"/>
      <c r="Q215" s="1388"/>
      <c r="R215" s="1351"/>
      <c r="S215" s="1351"/>
      <c r="T215" s="1351"/>
      <c r="U215" s="1710"/>
      <c r="V215" s="1710"/>
      <c r="W215" s="1710"/>
      <c r="X215" s="1710"/>
      <c r="Y215" s="1710"/>
      <c r="Z215" s="1710"/>
      <c r="AA215" s="1710"/>
      <c r="AB215" s="1710"/>
      <c r="AC215" s="1710"/>
      <c r="AD215" s="1351"/>
      <c r="AE215" s="1351"/>
      <c r="AF215" s="1351"/>
      <c r="AG215" s="1351"/>
      <c r="AH215" s="1351"/>
      <c r="AI215" s="1351"/>
      <c r="AJ215" s="1351"/>
      <c r="AK215" s="1351"/>
      <c r="AL215" s="1351"/>
      <c r="AM215" s="1351"/>
      <c r="AN215" s="1351"/>
      <c r="AO215" s="1351"/>
      <c r="AP215" s="1351"/>
      <c r="AQ215" s="1351"/>
      <c r="AR215" s="1351"/>
      <c r="AS215" s="1351"/>
      <c r="AT215" s="1351"/>
      <c r="AU215" s="1351"/>
      <c r="AV215" s="1351"/>
      <c r="AW215" s="1351"/>
      <c r="AX215" s="1351"/>
      <c r="AY215" s="1351"/>
      <c r="AZ215" s="1351"/>
    </row>
    <row r="216" spans="1:52" x14ac:dyDescent="0.2">
      <c r="A216" s="20"/>
      <c r="B216" s="1435"/>
      <c r="C216" s="1388"/>
      <c r="D216" s="1434"/>
      <c r="E216" s="1435"/>
      <c r="F216" s="1386"/>
      <c r="G216" s="1351"/>
      <c r="H216" s="1387"/>
      <c r="I216" s="1351"/>
      <c r="J216" s="1351"/>
      <c r="K216" s="1429"/>
      <c r="L216" s="1351"/>
      <c r="M216" s="1351"/>
      <c r="N216" s="1388"/>
      <c r="O216" s="1388"/>
      <c r="P216" s="1388"/>
      <c r="Q216" s="1388"/>
      <c r="R216" s="1351"/>
      <c r="S216" s="1351"/>
      <c r="T216" s="1351"/>
      <c r="U216" s="1710"/>
      <c r="V216" s="1710"/>
      <c r="W216" s="1710"/>
      <c r="X216" s="1710"/>
      <c r="Y216" s="1710"/>
      <c r="Z216" s="1710"/>
      <c r="AA216" s="1710"/>
      <c r="AB216" s="1710"/>
      <c r="AC216" s="1710"/>
      <c r="AD216" s="1351"/>
      <c r="AE216" s="1351"/>
      <c r="AF216" s="1351"/>
      <c r="AG216" s="1351"/>
      <c r="AH216" s="1351"/>
      <c r="AI216" s="1351"/>
      <c r="AJ216" s="1351"/>
      <c r="AK216" s="1351"/>
      <c r="AL216" s="1351"/>
      <c r="AM216" s="1351"/>
      <c r="AN216" s="1351"/>
      <c r="AO216" s="1351"/>
      <c r="AP216" s="1351"/>
      <c r="AQ216" s="1351"/>
      <c r="AR216" s="1351"/>
      <c r="AS216" s="1351"/>
      <c r="AT216" s="1351"/>
      <c r="AU216" s="1351"/>
      <c r="AV216" s="1351"/>
      <c r="AW216" s="1351"/>
      <c r="AX216" s="1351"/>
      <c r="AY216" s="1351"/>
      <c r="AZ216" s="1351"/>
    </row>
    <row r="217" spans="1:52" x14ac:dyDescent="0.2">
      <c r="A217" s="20"/>
      <c r="B217" s="1435"/>
      <c r="C217" s="1388"/>
      <c r="D217" s="1434"/>
      <c r="E217" s="1435"/>
      <c r="F217" s="1386"/>
      <c r="G217" s="1351"/>
      <c r="H217" s="1387"/>
      <c r="I217" s="1351"/>
      <c r="J217" s="1351"/>
      <c r="K217" s="1429"/>
      <c r="L217" s="1351"/>
      <c r="M217" s="1351"/>
      <c r="N217" s="1388"/>
      <c r="O217" s="1388"/>
      <c r="P217" s="1388"/>
      <c r="Q217" s="1388"/>
      <c r="R217" s="1351"/>
      <c r="S217" s="1351"/>
      <c r="T217" s="1351"/>
      <c r="U217" s="1710"/>
      <c r="V217" s="1710"/>
      <c r="W217" s="1710"/>
      <c r="X217" s="1710"/>
      <c r="Y217" s="1710"/>
      <c r="Z217" s="1710"/>
      <c r="AA217" s="1710"/>
      <c r="AB217" s="1710"/>
      <c r="AC217" s="1710"/>
      <c r="AD217" s="1351"/>
      <c r="AE217" s="1351"/>
      <c r="AF217" s="1351"/>
      <c r="AG217" s="1351"/>
      <c r="AH217" s="1351"/>
      <c r="AI217" s="1351"/>
      <c r="AJ217" s="1351"/>
      <c r="AK217" s="1351"/>
      <c r="AL217" s="1351"/>
      <c r="AM217" s="1351"/>
      <c r="AN217" s="1351"/>
      <c r="AO217" s="1351"/>
      <c r="AP217" s="1351"/>
      <c r="AQ217" s="1351"/>
      <c r="AR217" s="1351"/>
      <c r="AS217" s="1351"/>
      <c r="AT217" s="1351"/>
      <c r="AU217" s="1351"/>
      <c r="AV217" s="1351"/>
      <c r="AW217" s="1351"/>
      <c r="AX217" s="1351"/>
      <c r="AY217" s="1351"/>
      <c r="AZ217" s="1351"/>
    </row>
    <row r="218" spans="1:52" x14ac:dyDescent="0.2">
      <c r="A218" s="20"/>
      <c r="B218" s="1435"/>
      <c r="C218" s="1388"/>
      <c r="D218" s="1434"/>
      <c r="E218" s="1435"/>
      <c r="F218" s="1386"/>
      <c r="G218" s="1351"/>
      <c r="H218" s="1387"/>
      <c r="I218" s="1351"/>
      <c r="J218" s="1351"/>
      <c r="K218" s="1429"/>
      <c r="L218" s="1351"/>
      <c r="M218" s="1351"/>
      <c r="N218" s="1388"/>
      <c r="O218" s="1388"/>
      <c r="P218" s="1388"/>
      <c r="Q218" s="1388"/>
      <c r="R218" s="1351"/>
      <c r="S218" s="1351"/>
      <c r="T218" s="1351"/>
      <c r="U218" s="1710"/>
      <c r="V218" s="1710"/>
      <c r="W218" s="1710"/>
      <c r="X218" s="1710"/>
      <c r="Y218" s="1710"/>
      <c r="Z218" s="1710"/>
      <c r="AA218" s="1710"/>
      <c r="AB218" s="1710"/>
      <c r="AC218" s="1710"/>
      <c r="AD218" s="1351"/>
      <c r="AE218" s="1351"/>
      <c r="AF218" s="1351"/>
      <c r="AG218" s="1351"/>
      <c r="AH218" s="1351"/>
      <c r="AI218" s="1351"/>
      <c r="AJ218" s="1351"/>
      <c r="AK218" s="1351"/>
      <c r="AL218" s="1351"/>
      <c r="AM218" s="1351"/>
      <c r="AN218" s="1351"/>
      <c r="AO218" s="1351"/>
      <c r="AP218" s="1351"/>
      <c r="AQ218" s="1351"/>
      <c r="AR218" s="1351"/>
      <c r="AS218" s="1351"/>
      <c r="AT218" s="1351"/>
      <c r="AU218" s="1351"/>
      <c r="AV218" s="1351"/>
      <c r="AW218" s="1351"/>
      <c r="AX218" s="1351"/>
      <c r="AY218" s="1351"/>
      <c r="AZ218" s="1351"/>
    </row>
    <row r="219" spans="1:52" x14ac:dyDescent="0.2">
      <c r="A219" s="20"/>
      <c r="B219" s="1435"/>
      <c r="C219" s="1388"/>
      <c r="D219" s="1434"/>
      <c r="E219" s="1435"/>
      <c r="F219" s="1386"/>
      <c r="G219" s="1351"/>
      <c r="H219" s="1387"/>
      <c r="I219" s="1351"/>
      <c r="J219" s="1351"/>
      <c r="K219" s="1429"/>
      <c r="L219" s="1351"/>
      <c r="M219" s="1351"/>
      <c r="N219" s="1388"/>
      <c r="O219" s="1388"/>
      <c r="P219" s="1388"/>
      <c r="Q219" s="1388"/>
      <c r="R219" s="1351"/>
      <c r="S219" s="1351"/>
      <c r="T219" s="1351"/>
      <c r="U219" s="1710"/>
      <c r="V219" s="1710"/>
      <c r="W219" s="1710"/>
      <c r="X219" s="1710"/>
      <c r="Y219" s="1710"/>
      <c r="Z219" s="1710"/>
      <c r="AA219" s="1710"/>
      <c r="AB219" s="1710"/>
      <c r="AC219" s="1710"/>
      <c r="AD219" s="1351"/>
      <c r="AE219" s="1351"/>
      <c r="AF219" s="1351"/>
      <c r="AG219" s="1351"/>
      <c r="AH219" s="1351"/>
      <c r="AI219" s="1351"/>
      <c r="AJ219" s="1351"/>
      <c r="AK219" s="1351"/>
      <c r="AL219" s="1351"/>
      <c r="AM219" s="1351"/>
      <c r="AN219" s="1351"/>
      <c r="AO219" s="1351"/>
      <c r="AP219" s="1351"/>
      <c r="AQ219" s="1351"/>
      <c r="AR219" s="1351"/>
      <c r="AS219" s="1351"/>
      <c r="AT219" s="1351"/>
      <c r="AU219" s="1351"/>
      <c r="AV219" s="1351"/>
      <c r="AW219" s="1351"/>
      <c r="AX219" s="1351"/>
      <c r="AY219" s="1351"/>
      <c r="AZ219" s="1351"/>
    </row>
    <row r="220" spans="1:52" x14ac:dyDescent="0.2">
      <c r="A220" s="20"/>
      <c r="B220" s="1435"/>
      <c r="C220" s="1388"/>
      <c r="D220" s="1434"/>
      <c r="E220" s="1435"/>
      <c r="F220" s="1386"/>
      <c r="G220" s="1351"/>
      <c r="H220" s="1387"/>
      <c r="I220" s="1351"/>
      <c r="J220" s="1351"/>
      <c r="K220" s="1429"/>
      <c r="L220" s="1351"/>
      <c r="M220" s="1351"/>
      <c r="N220" s="1388"/>
      <c r="O220" s="1388"/>
      <c r="P220" s="1388"/>
      <c r="Q220" s="1388"/>
      <c r="R220" s="1351"/>
      <c r="S220" s="1351"/>
      <c r="T220" s="1351"/>
      <c r="U220" s="1710"/>
      <c r="V220" s="1710"/>
      <c r="W220" s="1710"/>
      <c r="X220" s="1710"/>
      <c r="Y220" s="1710"/>
      <c r="Z220" s="1710"/>
      <c r="AA220" s="1710"/>
      <c r="AB220" s="1710"/>
      <c r="AC220" s="1710"/>
      <c r="AD220" s="1351"/>
      <c r="AE220" s="1351"/>
      <c r="AF220" s="1351"/>
      <c r="AG220" s="1351"/>
      <c r="AH220" s="1351"/>
      <c r="AI220" s="1351"/>
      <c r="AJ220" s="1351"/>
      <c r="AK220" s="1351"/>
      <c r="AL220" s="1351"/>
      <c r="AM220" s="1351"/>
      <c r="AN220" s="1351"/>
      <c r="AO220" s="1351"/>
      <c r="AP220" s="1351"/>
      <c r="AQ220" s="1351"/>
      <c r="AR220" s="1351"/>
      <c r="AS220" s="1351"/>
      <c r="AT220" s="1351"/>
      <c r="AU220" s="1351"/>
      <c r="AV220" s="1351"/>
      <c r="AW220" s="1351"/>
      <c r="AX220" s="1351"/>
      <c r="AY220" s="1351"/>
      <c r="AZ220" s="1351"/>
    </row>
    <row r="221" spans="1:52" x14ac:dyDescent="0.2">
      <c r="A221" s="20"/>
      <c r="B221" s="1435"/>
      <c r="C221" s="1388"/>
      <c r="D221" s="1434"/>
      <c r="E221" s="1435"/>
      <c r="F221" s="1386"/>
      <c r="G221" s="1351"/>
      <c r="H221" s="1387"/>
      <c r="I221" s="1351"/>
      <c r="J221" s="1351"/>
      <c r="K221" s="1429"/>
      <c r="L221" s="1351"/>
      <c r="M221" s="1351"/>
      <c r="N221" s="1388"/>
      <c r="O221" s="1388"/>
      <c r="P221" s="1388"/>
      <c r="Q221" s="1388"/>
      <c r="R221" s="1351"/>
      <c r="S221" s="1351"/>
      <c r="T221" s="1351"/>
      <c r="U221" s="1710"/>
      <c r="V221" s="1710"/>
      <c r="W221" s="1710"/>
      <c r="X221" s="1710"/>
      <c r="Y221" s="1710"/>
      <c r="Z221" s="1710"/>
      <c r="AA221" s="1710"/>
      <c r="AB221" s="1710"/>
      <c r="AC221" s="1710"/>
      <c r="AD221" s="1351"/>
      <c r="AE221" s="1351"/>
      <c r="AF221" s="1351"/>
      <c r="AG221" s="1351"/>
      <c r="AH221" s="1351"/>
      <c r="AI221" s="1351"/>
      <c r="AJ221" s="1351"/>
      <c r="AK221" s="1351"/>
      <c r="AL221" s="1351"/>
      <c r="AM221" s="1351"/>
      <c r="AN221" s="1351"/>
      <c r="AO221" s="1351"/>
      <c r="AP221" s="1351"/>
      <c r="AQ221" s="1351"/>
      <c r="AR221" s="1351"/>
      <c r="AS221" s="1351"/>
      <c r="AT221" s="1351"/>
      <c r="AU221" s="1351"/>
      <c r="AV221" s="1351"/>
      <c r="AW221" s="1351"/>
      <c r="AX221" s="1351"/>
      <c r="AY221" s="1351"/>
      <c r="AZ221" s="1351"/>
    </row>
    <row r="222" spans="1:52" x14ac:dyDescent="0.2">
      <c r="A222" s="20"/>
      <c r="B222" s="1435"/>
      <c r="C222" s="1388"/>
      <c r="D222" s="1434"/>
      <c r="E222" s="1435"/>
      <c r="F222" s="1386"/>
      <c r="G222" s="1351"/>
      <c r="H222" s="1387"/>
      <c r="I222" s="1351"/>
      <c r="J222" s="1351"/>
      <c r="K222" s="1429"/>
      <c r="L222" s="1351"/>
      <c r="M222" s="1351"/>
      <c r="N222" s="1388"/>
      <c r="O222" s="1388"/>
      <c r="P222" s="1388"/>
      <c r="Q222" s="1388"/>
      <c r="R222" s="1351"/>
      <c r="S222" s="1351"/>
      <c r="T222" s="1351"/>
      <c r="U222" s="1710"/>
      <c r="V222" s="1710"/>
      <c r="W222" s="1710"/>
      <c r="X222" s="1710"/>
      <c r="Y222" s="1710"/>
      <c r="Z222" s="1710"/>
      <c r="AA222" s="1710"/>
      <c r="AB222" s="1710"/>
      <c r="AC222" s="1710"/>
      <c r="AD222" s="1351"/>
      <c r="AE222" s="1351"/>
      <c r="AF222" s="1351"/>
      <c r="AG222" s="1351"/>
      <c r="AH222" s="1351"/>
      <c r="AI222" s="1351"/>
      <c r="AJ222" s="1351"/>
      <c r="AK222" s="1351"/>
      <c r="AL222" s="1351"/>
      <c r="AM222" s="1351"/>
      <c r="AN222" s="1351"/>
      <c r="AO222" s="1351"/>
      <c r="AP222" s="1351"/>
      <c r="AQ222" s="1351"/>
      <c r="AR222" s="1351"/>
      <c r="AS222" s="1351"/>
      <c r="AT222" s="1351"/>
      <c r="AU222" s="1351"/>
      <c r="AV222" s="1351"/>
      <c r="AW222" s="1351"/>
      <c r="AX222" s="1351"/>
      <c r="AY222" s="1351"/>
      <c r="AZ222" s="1351"/>
    </row>
    <row r="223" spans="1:52" x14ac:dyDescent="0.2">
      <c r="A223" s="20"/>
      <c r="B223" s="1435"/>
      <c r="C223" s="1388"/>
      <c r="D223" s="1434"/>
      <c r="E223" s="1435"/>
      <c r="F223" s="1386"/>
      <c r="G223" s="1351"/>
      <c r="H223" s="1387"/>
      <c r="I223" s="1351"/>
      <c r="J223" s="1351"/>
      <c r="K223" s="1429"/>
      <c r="L223" s="1351"/>
      <c r="M223" s="1351"/>
      <c r="N223" s="1388"/>
      <c r="O223" s="1388"/>
      <c r="P223" s="1388"/>
      <c r="Q223" s="1388"/>
      <c r="R223" s="1351"/>
      <c r="S223" s="1351"/>
      <c r="T223" s="1351"/>
      <c r="U223" s="1710"/>
      <c r="V223" s="1710"/>
      <c r="W223" s="1710"/>
      <c r="X223" s="1710"/>
      <c r="Y223" s="1710"/>
      <c r="Z223" s="1710"/>
      <c r="AA223" s="1710"/>
      <c r="AB223" s="1710"/>
      <c r="AC223" s="1710"/>
      <c r="AD223" s="1351"/>
      <c r="AE223" s="1351"/>
      <c r="AF223" s="1351"/>
      <c r="AG223" s="1351"/>
      <c r="AH223" s="1351"/>
      <c r="AI223" s="1351"/>
      <c r="AJ223" s="1351"/>
      <c r="AK223" s="1351"/>
      <c r="AL223" s="1351"/>
      <c r="AM223" s="1351"/>
      <c r="AN223" s="1351"/>
      <c r="AO223" s="1351"/>
      <c r="AP223" s="1351"/>
      <c r="AQ223" s="1351"/>
      <c r="AR223" s="1351"/>
      <c r="AS223" s="1351"/>
      <c r="AT223" s="1351"/>
      <c r="AU223" s="1351"/>
      <c r="AV223" s="1351"/>
      <c r="AW223" s="1351"/>
      <c r="AX223" s="1351"/>
      <c r="AY223" s="1351"/>
      <c r="AZ223" s="1351"/>
    </row>
    <row r="224" spans="1:52" x14ac:dyDescent="0.2">
      <c r="A224" s="20"/>
      <c r="B224" s="1435"/>
      <c r="C224" s="1388"/>
      <c r="D224" s="1434"/>
      <c r="E224" s="1435"/>
      <c r="F224" s="1386"/>
      <c r="G224" s="1351"/>
      <c r="H224" s="1387"/>
      <c r="I224" s="1351"/>
      <c r="J224" s="1351"/>
      <c r="K224" s="1429"/>
      <c r="L224" s="1351"/>
      <c r="M224" s="1351"/>
      <c r="N224" s="1388"/>
      <c r="O224" s="1388"/>
      <c r="P224" s="1388"/>
      <c r="Q224" s="1388"/>
      <c r="R224" s="1351"/>
      <c r="S224" s="1351"/>
      <c r="T224" s="1351"/>
      <c r="U224" s="1710"/>
      <c r="V224" s="1710"/>
      <c r="W224" s="1710"/>
      <c r="X224" s="1710"/>
      <c r="Y224" s="1710"/>
      <c r="Z224" s="1710"/>
      <c r="AA224" s="1710"/>
      <c r="AB224" s="1710"/>
      <c r="AC224" s="1710"/>
      <c r="AD224" s="1351"/>
      <c r="AE224" s="1351"/>
      <c r="AF224" s="1351"/>
      <c r="AG224" s="1351"/>
      <c r="AH224" s="1351"/>
      <c r="AI224" s="1351"/>
      <c r="AJ224" s="1351"/>
      <c r="AK224" s="1351"/>
      <c r="AL224" s="1351"/>
      <c r="AM224" s="1351"/>
      <c r="AN224" s="1351"/>
      <c r="AO224" s="1351"/>
      <c r="AP224" s="1351"/>
      <c r="AQ224" s="1351"/>
      <c r="AR224" s="1351"/>
      <c r="AS224" s="1351"/>
      <c r="AT224" s="1351"/>
      <c r="AU224" s="1351"/>
      <c r="AV224" s="1351"/>
      <c r="AW224" s="1351"/>
      <c r="AX224" s="1351"/>
      <c r="AY224" s="1351"/>
      <c r="AZ224" s="1351"/>
    </row>
    <row r="225" spans="1:52" x14ac:dyDescent="0.2">
      <c r="A225" s="20"/>
      <c r="B225" s="1435"/>
      <c r="C225" s="1388"/>
      <c r="D225" s="1434"/>
      <c r="E225" s="1435"/>
      <c r="F225" s="1386"/>
      <c r="G225" s="1351"/>
      <c r="H225" s="1387"/>
      <c r="I225" s="1351"/>
      <c r="J225" s="1351"/>
      <c r="K225" s="1429"/>
      <c r="L225" s="1351"/>
      <c r="M225" s="1351"/>
      <c r="N225" s="1388"/>
      <c r="O225" s="1388"/>
      <c r="P225" s="1388"/>
      <c r="Q225" s="1388"/>
      <c r="R225" s="1351"/>
      <c r="S225" s="1351"/>
      <c r="T225" s="1351"/>
      <c r="U225" s="1710"/>
      <c r="V225" s="1710"/>
      <c r="W225" s="1710"/>
      <c r="X225" s="1710"/>
      <c r="Y225" s="1710"/>
      <c r="Z225" s="1710"/>
      <c r="AA225" s="1710"/>
      <c r="AB225" s="1710"/>
      <c r="AC225" s="1710"/>
      <c r="AD225" s="1351"/>
      <c r="AE225" s="1351"/>
      <c r="AF225" s="1351"/>
      <c r="AG225" s="1351"/>
      <c r="AH225" s="1351"/>
      <c r="AI225" s="1351"/>
      <c r="AJ225" s="1351"/>
      <c r="AK225" s="1351"/>
      <c r="AL225" s="1351"/>
      <c r="AM225" s="1351"/>
      <c r="AN225" s="1351"/>
      <c r="AO225" s="1351"/>
      <c r="AP225" s="1351"/>
      <c r="AQ225" s="1351"/>
      <c r="AR225" s="1351"/>
      <c r="AS225" s="1351"/>
      <c r="AT225" s="1351"/>
      <c r="AU225" s="1351"/>
      <c r="AV225" s="1351"/>
      <c r="AW225" s="1351"/>
      <c r="AX225" s="1351"/>
      <c r="AY225" s="1351"/>
      <c r="AZ225" s="1351"/>
    </row>
    <row r="226" spans="1:52" x14ac:dyDescent="0.2">
      <c r="A226" s="20"/>
      <c r="B226" s="1435"/>
      <c r="C226" s="1388"/>
      <c r="D226" s="1434"/>
      <c r="E226" s="1435"/>
      <c r="F226" s="1386"/>
      <c r="G226" s="1351"/>
      <c r="H226" s="1387"/>
      <c r="I226" s="1351"/>
      <c r="J226" s="1351"/>
      <c r="K226" s="1429"/>
      <c r="L226" s="1351"/>
      <c r="M226" s="1351"/>
      <c r="N226" s="1388"/>
      <c r="O226" s="1388"/>
      <c r="P226" s="1388"/>
      <c r="Q226" s="1388"/>
      <c r="R226" s="1351"/>
      <c r="S226" s="1351"/>
      <c r="T226" s="1351"/>
      <c r="U226" s="1710"/>
      <c r="V226" s="1710"/>
      <c r="W226" s="1710"/>
      <c r="X226" s="1710"/>
      <c r="Y226" s="1710"/>
      <c r="Z226" s="1710"/>
      <c r="AA226" s="1710"/>
      <c r="AB226" s="1710"/>
      <c r="AC226" s="1710"/>
      <c r="AD226" s="1351"/>
      <c r="AE226" s="1351"/>
      <c r="AF226" s="1351"/>
      <c r="AG226" s="1351"/>
      <c r="AH226" s="1351"/>
      <c r="AI226" s="1351"/>
      <c r="AJ226" s="1351"/>
      <c r="AK226" s="1351"/>
      <c r="AL226" s="1351"/>
      <c r="AM226" s="1351"/>
      <c r="AN226" s="1351"/>
      <c r="AO226" s="1351"/>
      <c r="AP226" s="1351"/>
      <c r="AQ226" s="1351"/>
      <c r="AR226" s="1351"/>
      <c r="AS226" s="1351"/>
      <c r="AT226" s="1351"/>
      <c r="AU226" s="1351"/>
      <c r="AV226" s="1351"/>
      <c r="AW226" s="1351"/>
      <c r="AX226" s="1351"/>
      <c r="AY226" s="1351"/>
      <c r="AZ226" s="1351"/>
    </row>
    <row r="227" spans="1:52" x14ac:dyDescent="0.2">
      <c r="A227" s="20"/>
      <c r="B227" s="1435"/>
      <c r="C227" s="1388"/>
      <c r="D227" s="1434"/>
      <c r="E227" s="1435"/>
      <c r="F227" s="1386"/>
      <c r="G227" s="1351"/>
      <c r="H227" s="1387"/>
      <c r="I227" s="1351"/>
      <c r="J227" s="1351"/>
      <c r="K227" s="1429"/>
      <c r="L227" s="1351"/>
      <c r="M227" s="1351"/>
      <c r="N227" s="1388"/>
      <c r="O227" s="1388"/>
      <c r="P227" s="1388"/>
      <c r="Q227" s="1388"/>
      <c r="R227" s="1351"/>
      <c r="S227" s="1351"/>
      <c r="T227" s="1351"/>
      <c r="U227" s="1710"/>
      <c r="V227" s="1710"/>
      <c r="W227" s="1710"/>
      <c r="X227" s="1710"/>
      <c r="Y227" s="1710"/>
      <c r="Z227" s="1710"/>
      <c r="AA227" s="1710"/>
      <c r="AB227" s="1710"/>
      <c r="AC227" s="1710"/>
      <c r="AD227" s="1351"/>
      <c r="AE227" s="1351"/>
      <c r="AF227" s="1351"/>
      <c r="AG227" s="1351"/>
      <c r="AH227" s="1351"/>
      <c r="AI227" s="1351"/>
      <c r="AJ227" s="1351"/>
      <c r="AK227" s="1351"/>
      <c r="AL227" s="1351"/>
      <c r="AM227" s="1351"/>
      <c r="AN227" s="1351"/>
      <c r="AO227" s="1351"/>
      <c r="AP227" s="1351"/>
      <c r="AQ227" s="1351"/>
      <c r="AR227" s="1351"/>
      <c r="AS227" s="1351"/>
      <c r="AT227" s="1351"/>
      <c r="AU227" s="1351"/>
      <c r="AV227" s="1351"/>
      <c r="AW227" s="1351"/>
      <c r="AX227" s="1351"/>
      <c r="AY227" s="1351"/>
      <c r="AZ227" s="1351"/>
    </row>
    <row r="228" spans="1:52" x14ac:dyDescent="0.2">
      <c r="A228" s="20"/>
      <c r="B228" s="1435"/>
      <c r="C228" s="1388"/>
      <c r="D228" s="1434"/>
      <c r="E228" s="1435"/>
      <c r="F228" s="1386"/>
      <c r="G228" s="1351"/>
      <c r="H228" s="1387"/>
      <c r="I228" s="1351"/>
      <c r="J228" s="1351"/>
      <c r="K228" s="1429"/>
      <c r="L228" s="1351"/>
      <c r="M228" s="1351"/>
      <c r="N228" s="1388"/>
      <c r="O228" s="1388"/>
      <c r="P228" s="1388"/>
      <c r="Q228" s="1388"/>
      <c r="R228" s="1351"/>
      <c r="S228" s="1351"/>
      <c r="T228" s="1351"/>
      <c r="U228" s="1710"/>
      <c r="V228" s="1710"/>
      <c r="W228" s="1710"/>
      <c r="X228" s="1710"/>
      <c r="Y228" s="1710"/>
      <c r="Z228" s="1710"/>
      <c r="AA228" s="1710"/>
      <c r="AB228" s="1710"/>
      <c r="AC228" s="1710"/>
      <c r="AD228" s="1351"/>
      <c r="AE228" s="1351"/>
      <c r="AF228" s="1351"/>
      <c r="AG228" s="1351"/>
      <c r="AH228" s="1351"/>
      <c r="AI228" s="1351"/>
      <c r="AJ228" s="1351"/>
      <c r="AK228" s="1351"/>
      <c r="AL228" s="1351"/>
      <c r="AM228" s="1351"/>
      <c r="AN228" s="1351"/>
      <c r="AO228" s="1351"/>
      <c r="AP228" s="1351"/>
      <c r="AQ228" s="1351"/>
      <c r="AR228" s="1351"/>
      <c r="AS228" s="1351"/>
      <c r="AT228" s="1351"/>
      <c r="AU228" s="1351"/>
      <c r="AV228" s="1351"/>
      <c r="AW228" s="1351"/>
      <c r="AX228" s="1351"/>
      <c r="AY228" s="1351"/>
      <c r="AZ228" s="1351"/>
    </row>
    <row r="229" spans="1:52" x14ac:dyDescent="0.2">
      <c r="A229" s="20"/>
      <c r="B229" s="1435"/>
      <c r="C229" s="1388"/>
      <c r="D229" s="1434"/>
      <c r="E229" s="1435"/>
      <c r="F229" s="1386"/>
      <c r="G229" s="1351"/>
      <c r="H229" s="1387"/>
      <c r="I229" s="1351"/>
      <c r="J229" s="1351"/>
      <c r="K229" s="1429"/>
      <c r="L229" s="1351"/>
      <c r="M229" s="1351"/>
      <c r="N229" s="1388"/>
      <c r="O229" s="1388"/>
      <c r="P229" s="1388"/>
      <c r="Q229" s="1388"/>
      <c r="R229" s="1351"/>
      <c r="S229" s="1351"/>
      <c r="T229" s="1351"/>
      <c r="U229" s="1710"/>
      <c r="V229" s="1710"/>
      <c r="W229" s="1710"/>
      <c r="X229" s="1710"/>
      <c r="Y229" s="1710"/>
      <c r="Z229" s="1710"/>
      <c r="AA229" s="1710"/>
      <c r="AB229" s="1710"/>
      <c r="AC229" s="1710"/>
      <c r="AD229" s="1351"/>
      <c r="AE229" s="1351"/>
      <c r="AF229" s="1351"/>
      <c r="AG229" s="1351"/>
      <c r="AH229" s="1351"/>
      <c r="AI229" s="1351"/>
      <c r="AJ229" s="1351"/>
      <c r="AK229" s="1351"/>
      <c r="AL229" s="1351"/>
      <c r="AM229" s="1351"/>
      <c r="AN229" s="1351"/>
      <c r="AO229" s="1351"/>
      <c r="AP229" s="1351"/>
      <c r="AQ229" s="1351"/>
      <c r="AR229" s="1351"/>
      <c r="AS229" s="1351"/>
      <c r="AT229" s="1351"/>
      <c r="AU229" s="1351"/>
      <c r="AV229" s="1351"/>
      <c r="AW229" s="1351"/>
      <c r="AX229" s="1351"/>
      <c r="AY229" s="1351"/>
      <c r="AZ229" s="1351"/>
    </row>
    <row r="230" spans="1:52" x14ac:dyDescent="0.2">
      <c r="A230" s="20"/>
      <c r="B230" s="1435"/>
      <c r="C230" s="1388"/>
      <c r="D230" s="1434"/>
      <c r="E230" s="1435"/>
      <c r="F230" s="1386"/>
      <c r="G230" s="1351"/>
      <c r="H230" s="1387"/>
      <c r="I230" s="1351"/>
      <c r="J230" s="1351"/>
      <c r="K230" s="1429"/>
      <c r="L230" s="1351"/>
      <c r="M230" s="1351"/>
      <c r="N230" s="1388"/>
      <c r="O230" s="1388"/>
      <c r="P230" s="1388"/>
      <c r="Q230" s="1388"/>
      <c r="R230" s="1351"/>
      <c r="S230" s="1351"/>
      <c r="T230" s="1351"/>
      <c r="U230" s="1710"/>
      <c r="V230" s="1710"/>
      <c r="W230" s="1710"/>
      <c r="X230" s="1710"/>
      <c r="Y230" s="1710"/>
      <c r="Z230" s="1710"/>
      <c r="AA230" s="1710"/>
      <c r="AB230" s="1710"/>
      <c r="AC230" s="1710"/>
      <c r="AD230" s="1351"/>
      <c r="AE230" s="1351"/>
      <c r="AF230" s="1351"/>
      <c r="AG230" s="1351"/>
      <c r="AH230" s="1351"/>
      <c r="AI230" s="1351"/>
      <c r="AJ230" s="1351"/>
      <c r="AK230" s="1351"/>
      <c r="AL230" s="1351"/>
      <c r="AM230" s="1351"/>
      <c r="AN230" s="1351"/>
      <c r="AO230" s="1351"/>
      <c r="AP230" s="1351"/>
      <c r="AQ230" s="1351"/>
      <c r="AR230" s="1351"/>
      <c r="AS230" s="1351"/>
      <c r="AT230" s="1351"/>
      <c r="AU230" s="1351"/>
      <c r="AV230" s="1351"/>
      <c r="AW230" s="1351"/>
      <c r="AX230" s="1351"/>
      <c r="AY230" s="1351"/>
      <c r="AZ230" s="1351"/>
    </row>
    <row r="231" spans="1:52" x14ac:dyDescent="0.2">
      <c r="A231" s="20"/>
      <c r="B231" s="1435"/>
      <c r="C231" s="1388"/>
      <c r="D231" s="1434"/>
      <c r="E231" s="1435"/>
      <c r="F231" s="1386"/>
      <c r="G231" s="1351"/>
      <c r="H231" s="1387"/>
      <c r="I231" s="1351"/>
      <c r="J231" s="1351"/>
      <c r="K231" s="1429"/>
      <c r="L231" s="1351"/>
      <c r="M231" s="1351"/>
      <c r="N231" s="1388"/>
      <c r="O231" s="1388"/>
      <c r="P231" s="1388"/>
      <c r="Q231" s="1388"/>
      <c r="R231" s="1351"/>
      <c r="S231" s="1351"/>
      <c r="T231" s="1351"/>
      <c r="U231" s="1710"/>
      <c r="V231" s="1710"/>
      <c r="W231" s="1710"/>
      <c r="X231" s="1710"/>
      <c r="Y231" s="1710"/>
      <c r="Z231" s="1710"/>
      <c r="AA231" s="1710"/>
      <c r="AB231" s="1710"/>
      <c r="AC231" s="1710"/>
      <c r="AD231" s="1351"/>
      <c r="AE231" s="1351"/>
      <c r="AF231" s="1351"/>
      <c r="AG231" s="1351"/>
      <c r="AH231" s="1351"/>
      <c r="AI231" s="1351"/>
      <c r="AJ231" s="1351"/>
      <c r="AK231" s="1351"/>
      <c r="AL231" s="1351"/>
      <c r="AM231" s="1351"/>
      <c r="AN231" s="1351"/>
      <c r="AO231" s="1351"/>
      <c r="AP231" s="1351"/>
      <c r="AQ231" s="1351"/>
      <c r="AR231" s="1351"/>
      <c r="AS231" s="1351"/>
      <c r="AT231" s="1351"/>
      <c r="AU231" s="1351"/>
      <c r="AV231" s="1351"/>
      <c r="AW231" s="1351"/>
      <c r="AX231" s="1351"/>
      <c r="AY231" s="1351"/>
      <c r="AZ231" s="1351"/>
    </row>
    <row r="232" spans="1:52" x14ac:dyDescent="0.2">
      <c r="A232" s="20"/>
      <c r="B232" s="1435"/>
      <c r="C232" s="1388"/>
      <c r="D232" s="1434"/>
      <c r="E232" s="1435"/>
      <c r="F232" s="1386"/>
      <c r="G232" s="1351"/>
      <c r="H232" s="1387"/>
      <c r="I232" s="1351"/>
      <c r="J232" s="1351"/>
      <c r="K232" s="1429"/>
      <c r="L232" s="1351"/>
      <c r="M232" s="1351"/>
      <c r="N232" s="1388"/>
      <c r="O232" s="1388"/>
      <c r="P232" s="1388"/>
      <c r="Q232" s="1388"/>
      <c r="R232" s="1351"/>
      <c r="S232" s="1351"/>
      <c r="T232" s="1351"/>
      <c r="U232" s="1710"/>
      <c r="V232" s="1710"/>
      <c r="W232" s="1710"/>
      <c r="X232" s="1710"/>
      <c r="Y232" s="1710"/>
      <c r="Z232" s="1710"/>
      <c r="AA232" s="1710"/>
      <c r="AB232" s="1710"/>
      <c r="AC232" s="1710"/>
      <c r="AD232" s="1351"/>
      <c r="AE232" s="1351"/>
      <c r="AF232" s="1351"/>
      <c r="AG232" s="1351"/>
      <c r="AH232" s="1351"/>
      <c r="AI232" s="1351"/>
      <c r="AJ232" s="1351"/>
      <c r="AK232" s="1351"/>
      <c r="AL232" s="1351"/>
      <c r="AM232" s="1351"/>
      <c r="AN232" s="1351"/>
      <c r="AO232" s="1351"/>
      <c r="AP232" s="1351"/>
      <c r="AQ232" s="1351"/>
      <c r="AR232" s="1351"/>
      <c r="AS232" s="1351"/>
      <c r="AT232" s="1351"/>
      <c r="AU232" s="1351"/>
      <c r="AV232" s="1351"/>
      <c r="AW232" s="1351"/>
      <c r="AX232" s="1351"/>
      <c r="AY232" s="1351"/>
      <c r="AZ232" s="1351"/>
    </row>
    <row r="233" spans="1:52" x14ac:dyDescent="0.2">
      <c r="A233" s="20"/>
      <c r="B233" s="1435"/>
      <c r="C233" s="1388"/>
      <c r="D233" s="1434"/>
      <c r="E233" s="1435"/>
      <c r="F233" s="1386"/>
      <c r="G233" s="1351"/>
      <c r="H233" s="1387"/>
      <c r="I233" s="1351"/>
      <c r="J233" s="1351"/>
      <c r="K233" s="1429"/>
      <c r="L233" s="1351"/>
      <c r="M233" s="1351"/>
      <c r="N233" s="1388"/>
      <c r="O233" s="1388"/>
      <c r="P233" s="1388"/>
      <c r="Q233" s="1388"/>
      <c r="R233" s="1351"/>
      <c r="S233" s="1351"/>
      <c r="T233" s="1351"/>
      <c r="U233" s="1710"/>
      <c r="V233" s="1710"/>
      <c r="W233" s="1710"/>
      <c r="X233" s="1710"/>
      <c r="Y233" s="1710"/>
      <c r="Z233" s="1710"/>
      <c r="AA233" s="1710"/>
      <c r="AB233" s="1710"/>
      <c r="AC233" s="1710"/>
      <c r="AD233" s="1351"/>
      <c r="AE233" s="1351"/>
      <c r="AF233" s="1351"/>
      <c r="AG233" s="1351"/>
      <c r="AH233" s="1351"/>
      <c r="AI233" s="1351"/>
      <c r="AJ233" s="1351"/>
      <c r="AK233" s="1351"/>
      <c r="AL233" s="1351"/>
      <c r="AM233" s="1351"/>
      <c r="AN233" s="1351"/>
      <c r="AO233" s="1351"/>
      <c r="AP233" s="1351"/>
      <c r="AQ233" s="1351"/>
      <c r="AR233" s="1351"/>
      <c r="AS233" s="1351"/>
      <c r="AT233" s="1351"/>
      <c r="AU233" s="1351"/>
      <c r="AV233" s="1351"/>
      <c r="AW233" s="1351"/>
      <c r="AX233" s="1351"/>
      <c r="AY233" s="1351"/>
      <c r="AZ233" s="1351"/>
    </row>
    <row r="234" spans="1:52" x14ac:dyDescent="0.2">
      <c r="A234" s="20"/>
      <c r="B234" s="1435"/>
      <c r="C234" s="1388"/>
      <c r="D234" s="1434"/>
      <c r="E234" s="1435"/>
      <c r="F234" s="1386"/>
      <c r="G234" s="1351"/>
      <c r="H234" s="1387"/>
      <c r="I234" s="1351"/>
      <c r="J234" s="1351"/>
      <c r="K234" s="1429"/>
      <c r="L234" s="1351"/>
      <c r="M234" s="1351"/>
      <c r="N234" s="1388"/>
      <c r="O234" s="1388"/>
      <c r="P234" s="1388"/>
      <c r="Q234" s="1388"/>
      <c r="R234" s="1351"/>
      <c r="S234" s="1351"/>
      <c r="T234" s="1351"/>
      <c r="U234" s="1710"/>
      <c r="V234" s="1710"/>
      <c r="W234" s="1710"/>
      <c r="X234" s="1710"/>
      <c r="Y234" s="1710"/>
      <c r="Z234" s="1710"/>
      <c r="AA234" s="1710"/>
      <c r="AB234" s="1710"/>
      <c r="AC234" s="1710"/>
      <c r="AD234" s="1351"/>
      <c r="AE234" s="1351"/>
      <c r="AF234" s="1351"/>
      <c r="AG234" s="1351"/>
      <c r="AH234" s="1351"/>
      <c r="AI234" s="1351"/>
      <c r="AJ234" s="1351"/>
      <c r="AK234" s="1351"/>
      <c r="AL234" s="1351"/>
      <c r="AM234" s="1351"/>
      <c r="AN234" s="1351"/>
      <c r="AO234" s="1351"/>
      <c r="AP234" s="1351"/>
      <c r="AQ234" s="1351"/>
      <c r="AR234" s="1351"/>
      <c r="AS234" s="1351"/>
      <c r="AT234" s="1351"/>
      <c r="AU234" s="1351"/>
      <c r="AV234" s="1351"/>
      <c r="AW234" s="1351"/>
      <c r="AX234" s="1351"/>
      <c r="AY234" s="1351"/>
      <c r="AZ234" s="1351"/>
    </row>
    <row r="235" spans="1:52" x14ac:dyDescent="0.2">
      <c r="A235" s="20"/>
      <c r="B235" s="1435"/>
      <c r="C235" s="1388"/>
      <c r="D235" s="1434"/>
      <c r="E235" s="1435"/>
      <c r="F235" s="1386"/>
      <c r="G235" s="1351"/>
      <c r="H235" s="1387"/>
      <c r="I235" s="1351"/>
      <c r="J235" s="1351"/>
      <c r="K235" s="1429"/>
      <c r="L235" s="1351"/>
      <c r="M235" s="1351"/>
      <c r="N235" s="1388"/>
      <c r="O235" s="1388"/>
      <c r="P235" s="1388"/>
      <c r="Q235" s="1388"/>
      <c r="R235" s="1351"/>
      <c r="S235" s="1351"/>
      <c r="T235" s="1351"/>
      <c r="U235" s="1710"/>
      <c r="V235" s="1710"/>
      <c r="W235" s="1710"/>
      <c r="X235" s="1710"/>
      <c r="Y235" s="1710"/>
      <c r="Z235" s="1710"/>
      <c r="AA235" s="1710"/>
      <c r="AB235" s="1710"/>
      <c r="AC235" s="1710"/>
      <c r="AD235" s="1351"/>
      <c r="AE235" s="1351"/>
      <c r="AF235" s="1351"/>
      <c r="AG235" s="1351"/>
      <c r="AH235" s="1351"/>
      <c r="AI235" s="1351"/>
      <c r="AJ235" s="1351"/>
      <c r="AK235" s="1351"/>
      <c r="AL235" s="1351"/>
      <c r="AM235" s="1351"/>
      <c r="AN235" s="1351"/>
      <c r="AO235" s="1351"/>
      <c r="AP235" s="1351"/>
      <c r="AQ235" s="1351"/>
      <c r="AR235" s="1351"/>
      <c r="AS235" s="1351"/>
      <c r="AT235" s="1351"/>
      <c r="AU235" s="1351"/>
      <c r="AV235" s="1351"/>
      <c r="AW235" s="1351"/>
      <c r="AX235" s="1351"/>
      <c r="AY235" s="1351"/>
      <c r="AZ235" s="1351"/>
    </row>
    <row r="236" spans="1:52" x14ac:dyDescent="0.2">
      <c r="A236" s="20"/>
      <c r="B236" s="1435"/>
      <c r="C236" s="1388"/>
      <c r="D236" s="1434"/>
      <c r="E236" s="1435"/>
      <c r="F236" s="1386"/>
      <c r="G236" s="1351"/>
      <c r="H236" s="1387"/>
      <c r="I236" s="1351"/>
      <c r="J236" s="1351"/>
      <c r="K236" s="1429"/>
      <c r="L236" s="1351"/>
      <c r="M236" s="1351"/>
      <c r="N236" s="1388"/>
      <c r="O236" s="1388"/>
      <c r="P236" s="1388"/>
      <c r="Q236" s="1388"/>
      <c r="R236" s="1351"/>
      <c r="S236" s="1351"/>
      <c r="T236" s="1351"/>
      <c r="U236" s="1710"/>
      <c r="V236" s="1710"/>
      <c r="W236" s="1710"/>
      <c r="X236" s="1710"/>
      <c r="Y236" s="1710"/>
      <c r="Z236" s="1710"/>
      <c r="AA236" s="1710"/>
      <c r="AB236" s="1710"/>
      <c r="AC236" s="1710"/>
      <c r="AD236" s="1351"/>
      <c r="AE236" s="1351"/>
      <c r="AF236" s="1351"/>
      <c r="AG236" s="1351"/>
      <c r="AH236" s="1351"/>
      <c r="AI236" s="1351"/>
      <c r="AJ236" s="1351"/>
      <c r="AK236" s="1351"/>
      <c r="AL236" s="1351"/>
      <c r="AM236" s="1351"/>
      <c r="AN236" s="1351"/>
      <c r="AO236" s="1351"/>
      <c r="AP236" s="1351"/>
      <c r="AQ236" s="1351"/>
      <c r="AR236" s="1351"/>
      <c r="AS236" s="1351"/>
      <c r="AT236" s="1351"/>
      <c r="AU236" s="1351"/>
      <c r="AV236" s="1351"/>
      <c r="AW236" s="1351"/>
      <c r="AX236" s="1351"/>
      <c r="AY236" s="1351"/>
      <c r="AZ236" s="1351"/>
    </row>
    <row r="237" spans="1:52" x14ac:dyDescent="0.2">
      <c r="A237" s="20"/>
      <c r="B237" s="1435"/>
      <c r="C237" s="1388"/>
      <c r="D237" s="1434"/>
      <c r="E237" s="1435"/>
      <c r="F237" s="1386"/>
      <c r="G237" s="1351"/>
      <c r="H237" s="1387"/>
      <c r="I237" s="1351"/>
      <c r="J237" s="1351"/>
      <c r="K237" s="1429"/>
      <c r="L237" s="1351"/>
      <c r="M237" s="1351"/>
      <c r="N237" s="1388"/>
      <c r="O237" s="1388"/>
      <c r="P237" s="1388"/>
      <c r="Q237" s="1388"/>
      <c r="R237" s="1351"/>
      <c r="S237" s="1351"/>
      <c r="T237" s="1351"/>
      <c r="U237" s="1710"/>
      <c r="V237" s="1710"/>
      <c r="W237" s="1710"/>
      <c r="X237" s="1710"/>
      <c r="Y237" s="1710"/>
      <c r="Z237" s="1710"/>
      <c r="AA237" s="1710"/>
      <c r="AB237" s="1710"/>
      <c r="AC237" s="1710"/>
      <c r="AD237" s="1351"/>
      <c r="AE237" s="1351"/>
      <c r="AF237" s="1351"/>
      <c r="AG237" s="1351"/>
      <c r="AH237" s="1351"/>
      <c r="AI237" s="1351"/>
      <c r="AJ237" s="1351"/>
      <c r="AK237" s="1351"/>
      <c r="AL237" s="1351"/>
      <c r="AM237" s="1351"/>
      <c r="AN237" s="1351"/>
      <c r="AO237" s="1351"/>
      <c r="AP237" s="1351"/>
      <c r="AQ237" s="1351"/>
      <c r="AR237" s="1351"/>
      <c r="AS237" s="1351"/>
      <c r="AT237" s="1351"/>
      <c r="AU237" s="1351"/>
      <c r="AV237" s="1351"/>
      <c r="AW237" s="1351"/>
      <c r="AX237" s="1351"/>
      <c r="AY237" s="1351"/>
      <c r="AZ237" s="1351"/>
    </row>
    <row r="238" spans="1:52" x14ac:dyDescent="0.2">
      <c r="A238" s="20"/>
      <c r="B238" s="1435"/>
      <c r="C238" s="1388"/>
      <c r="D238" s="1434"/>
      <c r="E238" s="1435"/>
      <c r="F238" s="1386"/>
      <c r="G238" s="1351"/>
      <c r="H238" s="1387"/>
      <c r="I238" s="1351"/>
      <c r="J238" s="1351"/>
      <c r="K238" s="1429"/>
      <c r="L238" s="1351"/>
      <c r="M238" s="1351"/>
      <c r="N238" s="1388"/>
      <c r="O238" s="1388"/>
      <c r="P238" s="1388"/>
      <c r="Q238" s="1388"/>
      <c r="R238" s="1351"/>
      <c r="S238" s="1351"/>
      <c r="T238" s="1351"/>
      <c r="U238" s="1710"/>
      <c r="V238" s="1710"/>
      <c r="W238" s="1710"/>
      <c r="X238" s="1710"/>
      <c r="Y238" s="1710"/>
      <c r="Z238" s="1710"/>
      <c r="AA238" s="1710"/>
      <c r="AB238" s="1710"/>
      <c r="AC238" s="1710"/>
      <c r="AD238" s="1351"/>
      <c r="AE238" s="1351"/>
      <c r="AF238" s="1351"/>
      <c r="AG238" s="1351"/>
      <c r="AH238" s="1351"/>
      <c r="AI238" s="1351"/>
      <c r="AJ238" s="1351"/>
      <c r="AK238" s="1351"/>
      <c r="AL238" s="1351"/>
      <c r="AM238" s="1351"/>
      <c r="AN238" s="1351"/>
      <c r="AO238" s="1351"/>
      <c r="AP238" s="1351"/>
      <c r="AQ238" s="1351"/>
      <c r="AR238" s="1351"/>
      <c r="AS238" s="1351"/>
      <c r="AT238" s="1351"/>
      <c r="AU238" s="1351"/>
      <c r="AV238" s="1351"/>
      <c r="AW238" s="1351"/>
      <c r="AX238" s="1351"/>
      <c r="AY238" s="1351"/>
      <c r="AZ238" s="1351"/>
    </row>
    <row r="239" spans="1:52" x14ac:dyDescent="0.2">
      <c r="A239" s="20"/>
      <c r="B239" s="1435"/>
      <c r="C239" s="1388"/>
      <c r="D239" s="1434"/>
      <c r="E239" s="1435"/>
      <c r="F239" s="1386"/>
      <c r="G239" s="1351"/>
      <c r="H239" s="1387"/>
      <c r="I239" s="1351"/>
      <c r="J239" s="1351"/>
      <c r="K239" s="1429"/>
      <c r="L239" s="1351"/>
      <c r="M239" s="1351"/>
      <c r="N239" s="1388"/>
      <c r="O239" s="1388"/>
      <c r="P239" s="1388"/>
      <c r="Q239" s="1388"/>
      <c r="R239" s="1351"/>
      <c r="S239" s="1351"/>
      <c r="T239" s="1351"/>
      <c r="U239" s="1710"/>
      <c r="V239" s="1710"/>
      <c r="W239" s="1710"/>
      <c r="X239" s="1710"/>
      <c r="Y239" s="1710"/>
      <c r="Z239" s="1710"/>
      <c r="AA239" s="1710"/>
      <c r="AB239" s="1710"/>
      <c r="AC239" s="1710"/>
      <c r="AD239" s="1351"/>
      <c r="AE239" s="1351"/>
      <c r="AF239" s="1351"/>
      <c r="AG239" s="1351"/>
      <c r="AH239" s="1351"/>
      <c r="AI239" s="1351"/>
      <c r="AJ239" s="1351"/>
      <c r="AK239" s="1351"/>
      <c r="AL239" s="1351"/>
      <c r="AM239" s="1351"/>
      <c r="AN239" s="1351"/>
      <c r="AO239" s="1351"/>
      <c r="AP239" s="1351"/>
      <c r="AQ239" s="1351"/>
      <c r="AR239" s="1351"/>
      <c r="AS239" s="1351"/>
      <c r="AT239" s="1351"/>
      <c r="AU239" s="1351"/>
      <c r="AV239" s="1351"/>
      <c r="AW239" s="1351"/>
      <c r="AX239" s="1351"/>
      <c r="AY239" s="1351"/>
      <c r="AZ239" s="1351"/>
    </row>
    <row r="240" spans="1:52" x14ac:dyDescent="0.2">
      <c r="A240" s="20"/>
      <c r="B240" s="1435"/>
      <c r="C240" s="1388"/>
      <c r="D240" s="1434"/>
      <c r="E240" s="1435"/>
      <c r="F240" s="1386"/>
      <c r="G240" s="1351"/>
      <c r="H240" s="1387"/>
      <c r="I240" s="1351"/>
      <c r="J240" s="1351"/>
      <c r="K240" s="1429"/>
      <c r="L240" s="1351"/>
      <c r="M240" s="1351"/>
      <c r="N240" s="1388"/>
      <c r="O240" s="1388"/>
      <c r="P240" s="1388"/>
      <c r="Q240" s="1388"/>
      <c r="R240" s="1351"/>
      <c r="S240" s="1351"/>
      <c r="T240" s="1351"/>
      <c r="U240" s="1710"/>
      <c r="V240" s="1710"/>
      <c r="W240" s="1710"/>
      <c r="X240" s="1710"/>
      <c r="Y240" s="1710"/>
      <c r="Z240" s="1710"/>
      <c r="AA240" s="1710"/>
      <c r="AB240" s="1710"/>
      <c r="AC240" s="1710"/>
      <c r="AD240" s="1351"/>
      <c r="AE240" s="1351"/>
      <c r="AF240" s="1351"/>
      <c r="AG240" s="1351"/>
      <c r="AH240" s="1351"/>
      <c r="AI240" s="1351"/>
      <c r="AJ240" s="1351"/>
      <c r="AK240" s="1351"/>
      <c r="AL240" s="1351"/>
      <c r="AM240" s="1351"/>
      <c r="AN240" s="1351"/>
      <c r="AO240" s="1351"/>
      <c r="AP240" s="1351"/>
      <c r="AQ240" s="1351"/>
      <c r="AR240" s="1351"/>
      <c r="AS240" s="1351"/>
      <c r="AT240" s="1351"/>
      <c r="AU240" s="1351"/>
      <c r="AV240" s="1351"/>
      <c r="AW240" s="1351"/>
      <c r="AX240" s="1351"/>
      <c r="AY240" s="1351"/>
      <c r="AZ240" s="1351"/>
    </row>
    <row r="241" spans="1:52" x14ac:dyDescent="0.2">
      <c r="A241" s="20"/>
      <c r="B241" s="1435"/>
      <c r="C241" s="1388"/>
      <c r="D241" s="1434"/>
      <c r="E241" s="1435"/>
      <c r="F241" s="1386"/>
      <c r="G241" s="1351"/>
      <c r="H241" s="1387"/>
      <c r="I241" s="1351"/>
      <c r="J241" s="1351"/>
      <c r="K241" s="1429"/>
      <c r="L241" s="1351"/>
      <c r="M241" s="1351"/>
      <c r="N241" s="1388"/>
      <c r="O241" s="1388"/>
      <c r="P241" s="1388"/>
      <c r="Q241" s="1388"/>
      <c r="R241" s="1351"/>
      <c r="S241" s="1351"/>
      <c r="T241" s="1351"/>
      <c r="U241" s="1710"/>
      <c r="V241" s="1710"/>
      <c r="W241" s="1710"/>
      <c r="X241" s="1710"/>
      <c r="Y241" s="1710"/>
      <c r="Z241" s="1710"/>
      <c r="AA241" s="1710"/>
      <c r="AB241" s="1710"/>
      <c r="AC241" s="1710"/>
      <c r="AD241" s="1351"/>
      <c r="AE241" s="1351"/>
      <c r="AF241" s="1351"/>
      <c r="AG241" s="1351"/>
      <c r="AH241" s="1351"/>
      <c r="AI241" s="1351"/>
      <c r="AJ241" s="1351"/>
      <c r="AK241" s="1351"/>
      <c r="AL241" s="1351"/>
      <c r="AM241" s="1351"/>
      <c r="AN241" s="1351"/>
      <c r="AO241" s="1351"/>
      <c r="AP241" s="1351"/>
      <c r="AQ241" s="1351"/>
      <c r="AR241" s="1351"/>
      <c r="AS241" s="1351"/>
      <c r="AT241" s="1351"/>
      <c r="AU241" s="1351"/>
      <c r="AV241" s="1351"/>
      <c r="AW241" s="1351"/>
      <c r="AX241" s="1351"/>
      <c r="AY241" s="1351"/>
      <c r="AZ241" s="1351"/>
    </row>
    <row r="242" spans="1:52" x14ac:dyDescent="0.2">
      <c r="A242" s="20"/>
      <c r="B242" s="1435"/>
      <c r="C242" s="1388"/>
      <c r="D242" s="1434"/>
      <c r="E242" s="1435"/>
      <c r="F242" s="1386"/>
      <c r="G242" s="1351"/>
      <c r="H242" s="1387"/>
      <c r="I242" s="1351"/>
      <c r="J242" s="1351"/>
      <c r="K242" s="1429"/>
      <c r="L242" s="1351"/>
      <c r="M242" s="1351"/>
      <c r="N242" s="1388"/>
      <c r="O242" s="1388"/>
      <c r="P242" s="1388"/>
      <c r="Q242" s="1388"/>
      <c r="R242" s="1351"/>
      <c r="S242" s="1351"/>
      <c r="T242" s="1351"/>
      <c r="U242" s="1710"/>
      <c r="V242" s="1710"/>
      <c r="W242" s="1710"/>
      <c r="X242" s="1710"/>
      <c r="Y242" s="1710"/>
      <c r="Z242" s="1710"/>
      <c r="AA242" s="1710"/>
      <c r="AB242" s="1710"/>
      <c r="AC242" s="1710"/>
      <c r="AD242" s="1351"/>
      <c r="AE242" s="1351"/>
      <c r="AF242" s="1351"/>
      <c r="AG242" s="1351"/>
      <c r="AH242" s="1351"/>
      <c r="AI242" s="1351"/>
      <c r="AJ242" s="1351"/>
      <c r="AK242" s="1351"/>
      <c r="AL242" s="1351"/>
      <c r="AM242" s="1351"/>
      <c r="AN242" s="1351"/>
      <c r="AO242" s="1351"/>
      <c r="AP242" s="1351"/>
      <c r="AQ242" s="1351"/>
      <c r="AR242" s="1351"/>
      <c r="AS242" s="1351"/>
      <c r="AT242" s="1351"/>
      <c r="AU242" s="1351"/>
      <c r="AV242" s="1351"/>
      <c r="AW242" s="1351"/>
      <c r="AX242" s="1351"/>
      <c r="AY242" s="1351"/>
      <c r="AZ242" s="1351"/>
    </row>
    <row r="243" spans="1:52" x14ac:dyDescent="0.2">
      <c r="A243" s="20"/>
      <c r="B243" s="1435"/>
      <c r="C243" s="1388"/>
      <c r="D243" s="1434"/>
      <c r="E243" s="1435"/>
      <c r="F243" s="1386"/>
      <c r="G243" s="1351"/>
      <c r="H243" s="1387"/>
      <c r="I243" s="1351"/>
      <c r="J243" s="1351"/>
      <c r="K243" s="1429"/>
      <c r="L243" s="1351"/>
      <c r="M243" s="1351"/>
      <c r="N243" s="1388"/>
      <c r="O243" s="1388"/>
      <c r="P243" s="1388"/>
      <c r="Q243" s="1388"/>
      <c r="R243" s="1351"/>
      <c r="S243" s="1351"/>
      <c r="T243" s="1351"/>
      <c r="U243" s="1710"/>
      <c r="V243" s="1710"/>
      <c r="W243" s="1710"/>
      <c r="X243" s="1710"/>
      <c r="Y243" s="1710"/>
      <c r="Z243" s="1710"/>
      <c r="AA243" s="1710"/>
      <c r="AB243" s="1710"/>
      <c r="AC243" s="1710"/>
      <c r="AD243" s="1351"/>
      <c r="AE243" s="1351"/>
      <c r="AF243" s="1351"/>
      <c r="AG243" s="1351"/>
      <c r="AH243" s="1351"/>
      <c r="AI243" s="1351"/>
      <c r="AJ243" s="1351"/>
      <c r="AK243" s="1351"/>
      <c r="AL243" s="1351"/>
      <c r="AM243" s="1351"/>
      <c r="AN243" s="1351"/>
      <c r="AO243" s="1351"/>
      <c r="AP243" s="1351"/>
      <c r="AQ243" s="1351"/>
      <c r="AR243" s="1351"/>
      <c r="AS243" s="1351"/>
      <c r="AT243" s="1351"/>
      <c r="AU243" s="1351"/>
      <c r="AV243" s="1351"/>
      <c r="AW243" s="1351"/>
      <c r="AX243" s="1351"/>
      <c r="AY243" s="1351"/>
      <c r="AZ243" s="1351"/>
    </row>
    <row r="244" spans="1:52" x14ac:dyDescent="0.2">
      <c r="A244" s="20"/>
      <c r="B244" s="1435"/>
      <c r="C244" s="1388"/>
      <c r="D244" s="1434"/>
      <c r="E244" s="1435"/>
      <c r="F244" s="1386"/>
      <c r="G244" s="1351"/>
      <c r="H244" s="1387"/>
      <c r="I244" s="1351"/>
      <c r="J244" s="1351"/>
      <c r="K244" s="1429"/>
      <c r="L244" s="1351"/>
      <c r="M244" s="1351"/>
      <c r="N244" s="1388"/>
      <c r="O244" s="1388"/>
      <c r="P244" s="1388"/>
      <c r="Q244" s="1388"/>
      <c r="R244" s="1351"/>
      <c r="S244" s="1351"/>
      <c r="T244" s="1351"/>
      <c r="U244" s="1710"/>
      <c r="V244" s="1710"/>
      <c r="W244" s="1710"/>
      <c r="X244" s="1710"/>
      <c r="Y244" s="1710"/>
      <c r="Z244" s="1710"/>
      <c r="AA244" s="1710"/>
      <c r="AB244" s="1710"/>
      <c r="AC244" s="1710"/>
      <c r="AD244" s="1351"/>
      <c r="AE244" s="1351"/>
      <c r="AF244" s="1351"/>
      <c r="AG244" s="1351"/>
      <c r="AH244" s="1351"/>
      <c r="AI244" s="1351"/>
      <c r="AJ244" s="1351"/>
      <c r="AK244" s="1351"/>
      <c r="AL244" s="1351"/>
      <c r="AM244" s="1351"/>
      <c r="AN244" s="1351"/>
      <c r="AO244" s="1351"/>
      <c r="AP244" s="1351"/>
      <c r="AQ244" s="1351"/>
      <c r="AR244" s="1351"/>
      <c r="AS244" s="1351"/>
      <c r="AT244" s="1351"/>
      <c r="AU244" s="1351"/>
      <c r="AV244" s="1351"/>
      <c r="AW244" s="1351"/>
      <c r="AX244" s="1351"/>
      <c r="AY244" s="1351"/>
      <c r="AZ244" s="1351"/>
    </row>
    <row r="245" spans="1:52" x14ac:dyDescent="0.2">
      <c r="A245" s="20"/>
      <c r="B245" s="1435"/>
      <c r="C245" s="1388"/>
      <c r="D245" s="1434"/>
      <c r="E245" s="1435"/>
      <c r="F245" s="1386"/>
      <c r="G245" s="1351"/>
      <c r="H245" s="1387"/>
      <c r="I245" s="1351"/>
      <c r="J245" s="1351"/>
      <c r="K245" s="1429"/>
      <c r="L245" s="1351"/>
      <c r="M245" s="1351"/>
      <c r="N245" s="1388"/>
      <c r="O245" s="1388"/>
      <c r="P245" s="1388"/>
      <c r="Q245" s="1388"/>
      <c r="R245" s="1351"/>
      <c r="S245" s="1351"/>
      <c r="T245" s="1351"/>
      <c r="U245" s="1710"/>
      <c r="V245" s="1710"/>
      <c r="W245" s="1710"/>
      <c r="X245" s="1710"/>
      <c r="Y245" s="1710"/>
      <c r="Z245" s="1710"/>
      <c r="AA245" s="1710"/>
      <c r="AB245" s="1710"/>
      <c r="AC245" s="1710"/>
      <c r="AD245" s="1351"/>
      <c r="AE245" s="1351"/>
      <c r="AF245" s="1351"/>
      <c r="AG245" s="1351"/>
      <c r="AH245" s="1351"/>
      <c r="AI245" s="1351"/>
      <c r="AJ245" s="1351"/>
      <c r="AK245" s="1351"/>
      <c r="AL245" s="1351"/>
      <c r="AM245" s="1351"/>
      <c r="AN245" s="1351"/>
      <c r="AO245" s="1351"/>
      <c r="AP245" s="1351"/>
      <c r="AQ245" s="1351"/>
      <c r="AR245" s="1351"/>
      <c r="AS245" s="1351"/>
      <c r="AT245" s="1351"/>
      <c r="AU245" s="1351"/>
      <c r="AV245" s="1351"/>
      <c r="AW245" s="1351"/>
      <c r="AX245" s="1351"/>
      <c r="AY245" s="1351"/>
      <c r="AZ245" s="1351"/>
    </row>
    <row r="246" spans="1:52" x14ac:dyDescent="0.2">
      <c r="A246" s="20"/>
      <c r="B246" s="1435"/>
      <c r="C246" s="1388"/>
      <c r="D246" s="1434"/>
      <c r="E246" s="1435"/>
      <c r="F246" s="1386"/>
      <c r="G246" s="1351"/>
      <c r="H246" s="1387"/>
      <c r="I246" s="1351"/>
      <c r="J246" s="1351"/>
      <c r="K246" s="1429"/>
      <c r="L246" s="1351"/>
      <c r="M246" s="1351"/>
      <c r="N246" s="1388"/>
      <c r="O246" s="1388"/>
      <c r="P246" s="1388"/>
      <c r="Q246" s="1388"/>
      <c r="R246" s="1351"/>
      <c r="S246" s="1351"/>
      <c r="T246" s="1351"/>
      <c r="U246" s="1710"/>
      <c r="V246" s="1710"/>
      <c r="W246" s="1710"/>
      <c r="X246" s="1710"/>
      <c r="Y246" s="1710"/>
      <c r="Z246" s="1710"/>
      <c r="AA246" s="1710"/>
      <c r="AB246" s="1710"/>
      <c r="AC246" s="1710"/>
      <c r="AD246" s="1351"/>
      <c r="AE246" s="1351"/>
      <c r="AF246" s="1351"/>
      <c r="AG246" s="1351"/>
      <c r="AH246" s="1351"/>
      <c r="AI246" s="1351"/>
      <c r="AJ246" s="1351"/>
      <c r="AK246" s="1351"/>
      <c r="AL246" s="1351"/>
      <c r="AM246" s="1351"/>
      <c r="AN246" s="1351"/>
      <c r="AO246" s="1351"/>
      <c r="AP246" s="1351"/>
      <c r="AQ246" s="1351"/>
      <c r="AR246" s="1351"/>
      <c r="AS246" s="1351"/>
      <c r="AT246" s="1351"/>
      <c r="AU246" s="1351"/>
      <c r="AV246" s="1351"/>
      <c r="AW246" s="1351"/>
      <c r="AX246" s="1351"/>
      <c r="AY246" s="1351"/>
      <c r="AZ246" s="1351"/>
    </row>
    <row r="247" spans="1:52" x14ac:dyDescent="0.2">
      <c r="A247" s="20"/>
      <c r="B247" s="1435"/>
      <c r="C247" s="1388"/>
      <c r="D247" s="1434"/>
      <c r="E247" s="1435"/>
      <c r="F247" s="1386"/>
      <c r="G247" s="1351"/>
      <c r="H247" s="1387"/>
      <c r="I247" s="1351"/>
      <c r="J247" s="1351"/>
      <c r="K247" s="1429"/>
      <c r="L247" s="1351"/>
      <c r="M247" s="1351"/>
      <c r="N247" s="1388"/>
      <c r="O247" s="1388"/>
      <c r="P247" s="1388"/>
      <c r="Q247" s="1388"/>
      <c r="R247" s="1351"/>
      <c r="S247" s="1351"/>
      <c r="T247" s="1351"/>
      <c r="U247" s="1710"/>
      <c r="V247" s="1710"/>
      <c r="W247" s="1710"/>
      <c r="X247" s="1710"/>
      <c r="Y247" s="1710"/>
      <c r="Z247" s="1710"/>
      <c r="AA247" s="1710"/>
      <c r="AB247" s="1710"/>
      <c r="AC247" s="1710"/>
      <c r="AD247" s="1351"/>
      <c r="AE247" s="1351"/>
      <c r="AF247" s="1351"/>
      <c r="AG247" s="1351"/>
      <c r="AH247" s="1351"/>
      <c r="AI247" s="1351"/>
      <c r="AJ247" s="1351"/>
      <c r="AK247" s="1351"/>
      <c r="AL247" s="1351"/>
      <c r="AM247" s="1351"/>
      <c r="AN247" s="1351"/>
      <c r="AO247" s="1351"/>
      <c r="AP247" s="1351"/>
      <c r="AQ247" s="1351"/>
      <c r="AR247" s="1351"/>
      <c r="AS247" s="1351"/>
      <c r="AT247" s="1351"/>
      <c r="AU247" s="1351"/>
      <c r="AV247" s="1351"/>
      <c r="AW247" s="1351"/>
      <c r="AX247" s="1351"/>
      <c r="AY247" s="1351"/>
      <c r="AZ247" s="1351"/>
    </row>
    <row r="248" spans="1:52" x14ac:dyDescent="0.2">
      <c r="A248" s="20"/>
      <c r="B248" s="1435"/>
      <c r="C248" s="1388"/>
      <c r="D248" s="1434"/>
      <c r="E248" s="1435"/>
      <c r="F248" s="1386"/>
      <c r="G248" s="1351"/>
      <c r="H248" s="1387"/>
      <c r="I248" s="1351"/>
      <c r="J248" s="1351"/>
      <c r="K248" s="1429"/>
      <c r="L248" s="1351"/>
      <c r="M248" s="1351"/>
      <c r="N248" s="1388"/>
      <c r="O248" s="1388"/>
      <c r="P248" s="1388"/>
      <c r="Q248" s="1388"/>
      <c r="R248" s="1351"/>
      <c r="S248" s="1351"/>
      <c r="T248" s="1351"/>
      <c r="U248" s="1710"/>
      <c r="V248" s="1710"/>
      <c r="W248" s="1710"/>
      <c r="X248" s="1710"/>
      <c r="Y248" s="1710"/>
      <c r="Z248" s="1710"/>
      <c r="AA248" s="1710"/>
      <c r="AB248" s="1710"/>
      <c r="AC248" s="1710"/>
      <c r="AD248" s="1351"/>
      <c r="AE248" s="1351"/>
      <c r="AF248" s="1351"/>
      <c r="AG248" s="1351"/>
      <c r="AH248" s="1351"/>
      <c r="AI248" s="1351"/>
      <c r="AJ248" s="1351"/>
      <c r="AK248" s="1351"/>
      <c r="AL248" s="1351"/>
      <c r="AM248" s="1351"/>
      <c r="AN248" s="1351"/>
      <c r="AO248" s="1351"/>
      <c r="AP248" s="1351"/>
      <c r="AQ248" s="1351"/>
      <c r="AR248" s="1351"/>
      <c r="AS248" s="1351"/>
      <c r="AT248" s="1351"/>
      <c r="AU248" s="1351"/>
      <c r="AV248" s="1351"/>
      <c r="AW248" s="1351"/>
      <c r="AX248" s="1351"/>
      <c r="AY248" s="1351"/>
      <c r="AZ248" s="1351"/>
    </row>
    <row r="249" spans="1:52" x14ac:dyDescent="0.2">
      <c r="A249" s="20"/>
      <c r="B249" s="1435"/>
      <c r="C249" s="1388"/>
      <c r="D249" s="1434"/>
      <c r="E249" s="1435"/>
      <c r="F249" s="1386"/>
      <c r="G249" s="1351"/>
      <c r="H249" s="1387"/>
      <c r="I249" s="1351"/>
      <c r="J249" s="1351"/>
      <c r="K249" s="1429"/>
      <c r="L249" s="1351"/>
      <c r="M249" s="1351"/>
      <c r="N249" s="1388"/>
      <c r="O249" s="1388"/>
      <c r="P249" s="1388"/>
      <c r="Q249" s="1388"/>
      <c r="R249" s="1351"/>
      <c r="S249" s="1351"/>
      <c r="T249" s="1351"/>
      <c r="U249" s="1710"/>
      <c r="V249" s="1710"/>
      <c r="W249" s="1710"/>
      <c r="X249" s="1710"/>
      <c r="Y249" s="1710"/>
      <c r="Z249" s="1710"/>
      <c r="AA249" s="1710"/>
      <c r="AB249" s="1710"/>
      <c r="AC249" s="1710"/>
      <c r="AD249" s="1351"/>
      <c r="AE249" s="1351"/>
      <c r="AF249" s="1351"/>
      <c r="AG249" s="1351"/>
      <c r="AH249" s="1351"/>
      <c r="AI249" s="1351"/>
      <c r="AJ249" s="1351"/>
      <c r="AK249" s="1351"/>
      <c r="AL249" s="1351"/>
      <c r="AM249" s="1351"/>
      <c r="AN249" s="1351"/>
      <c r="AO249" s="1351"/>
      <c r="AP249" s="1351"/>
      <c r="AQ249" s="1351"/>
      <c r="AR249" s="1351"/>
      <c r="AS249" s="1351"/>
      <c r="AT249" s="1351"/>
      <c r="AU249" s="1351"/>
      <c r="AV249" s="1351"/>
      <c r="AW249" s="1351"/>
      <c r="AX249" s="1351"/>
      <c r="AY249" s="1351"/>
      <c r="AZ249" s="1351"/>
    </row>
    <row r="250" spans="1:52" x14ac:dyDescent="0.2">
      <c r="A250" s="20"/>
      <c r="B250" s="1435"/>
      <c r="C250" s="1388"/>
      <c r="D250" s="1434"/>
      <c r="E250" s="1435"/>
      <c r="F250" s="1386"/>
      <c r="G250" s="1351"/>
      <c r="H250" s="1387"/>
      <c r="I250" s="1351"/>
      <c r="J250" s="1351"/>
      <c r="K250" s="1429"/>
      <c r="L250" s="1351"/>
      <c r="M250" s="1351"/>
      <c r="N250" s="1388"/>
      <c r="O250" s="1388"/>
      <c r="P250" s="1388"/>
      <c r="Q250" s="1388"/>
      <c r="R250" s="1351"/>
      <c r="S250" s="1351"/>
      <c r="T250" s="1351"/>
      <c r="U250" s="1710"/>
      <c r="V250" s="1710"/>
      <c r="W250" s="1710"/>
      <c r="X250" s="1710"/>
      <c r="Y250" s="1710"/>
      <c r="Z250" s="1710"/>
      <c r="AA250" s="1710"/>
      <c r="AB250" s="1710"/>
      <c r="AC250" s="1710"/>
      <c r="AD250" s="1351"/>
      <c r="AE250" s="1351"/>
      <c r="AF250" s="1351"/>
      <c r="AG250" s="1351"/>
      <c r="AH250" s="1351"/>
      <c r="AI250" s="1351"/>
      <c r="AJ250" s="1351"/>
      <c r="AK250" s="1351"/>
      <c r="AL250" s="1351"/>
      <c r="AM250" s="1351"/>
      <c r="AN250" s="1351"/>
      <c r="AO250" s="1351"/>
      <c r="AP250" s="1351"/>
      <c r="AQ250" s="1351"/>
      <c r="AR250" s="1351"/>
      <c r="AS250" s="1351"/>
      <c r="AT250" s="1351"/>
      <c r="AU250" s="1351"/>
      <c r="AV250" s="1351"/>
      <c r="AW250" s="1351"/>
      <c r="AX250" s="1351"/>
      <c r="AY250" s="1351"/>
      <c r="AZ250" s="1351"/>
    </row>
    <row r="251" spans="1:52" x14ac:dyDescent="0.2">
      <c r="A251" s="20"/>
      <c r="B251" s="1435"/>
      <c r="C251" s="1388"/>
      <c r="D251" s="1434"/>
      <c r="E251" s="1435"/>
      <c r="F251" s="1386"/>
      <c r="G251" s="1351"/>
      <c r="H251" s="1387"/>
      <c r="I251" s="1351"/>
      <c r="J251" s="1351"/>
      <c r="K251" s="1429"/>
      <c r="L251" s="1351"/>
      <c r="M251" s="1351"/>
      <c r="N251" s="1388"/>
      <c r="O251" s="1388"/>
      <c r="P251" s="1388"/>
      <c r="Q251" s="1388"/>
      <c r="R251" s="1351"/>
      <c r="S251" s="1351"/>
      <c r="T251" s="1351"/>
      <c r="U251" s="1710"/>
      <c r="V251" s="1710"/>
      <c r="W251" s="1710"/>
      <c r="X251" s="1710"/>
      <c r="Y251" s="1710"/>
      <c r="Z251" s="1710"/>
      <c r="AA251" s="1710"/>
      <c r="AB251" s="1710"/>
      <c r="AC251" s="1710"/>
      <c r="AD251" s="1351"/>
      <c r="AE251" s="1351"/>
      <c r="AF251" s="1351"/>
      <c r="AG251" s="1351"/>
      <c r="AH251" s="1351"/>
      <c r="AI251" s="1351"/>
      <c r="AJ251" s="1351"/>
      <c r="AK251" s="1351"/>
      <c r="AL251" s="1351"/>
      <c r="AM251" s="1351"/>
      <c r="AN251" s="1351"/>
      <c r="AO251" s="1351"/>
      <c r="AP251" s="1351"/>
      <c r="AQ251" s="1351"/>
      <c r="AR251" s="1351"/>
      <c r="AS251" s="1351"/>
      <c r="AT251" s="1351"/>
      <c r="AU251" s="1351"/>
      <c r="AV251" s="1351"/>
      <c r="AW251" s="1351"/>
      <c r="AX251" s="1351"/>
      <c r="AY251" s="1351"/>
      <c r="AZ251" s="1351"/>
    </row>
    <row r="252" spans="1:52" x14ac:dyDescent="0.2">
      <c r="A252" s="20"/>
      <c r="B252" s="1435"/>
      <c r="C252" s="1388"/>
      <c r="D252" s="1434"/>
      <c r="E252" s="1435"/>
      <c r="F252" s="1386"/>
      <c r="G252" s="1351"/>
      <c r="H252" s="1387"/>
      <c r="I252" s="1351"/>
      <c r="J252" s="1351"/>
      <c r="K252" s="1429"/>
      <c r="L252" s="1351"/>
      <c r="M252" s="1351"/>
      <c r="N252" s="1388"/>
      <c r="O252" s="1388"/>
      <c r="P252" s="1388"/>
      <c r="Q252" s="1388"/>
      <c r="R252" s="1351"/>
      <c r="S252" s="1351"/>
      <c r="T252" s="1351"/>
      <c r="U252" s="1710"/>
      <c r="V252" s="1710"/>
      <c r="W252" s="1710"/>
      <c r="X252" s="1710"/>
      <c r="Y252" s="1710"/>
      <c r="Z252" s="1710"/>
      <c r="AA252" s="1710"/>
      <c r="AB252" s="1710"/>
      <c r="AC252" s="1710"/>
      <c r="AD252" s="1351"/>
      <c r="AE252" s="1351"/>
      <c r="AF252" s="1351"/>
      <c r="AG252" s="1351"/>
      <c r="AH252" s="1351"/>
      <c r="AI252" s="1351"/>
      <c r="AJ252" s="1351"/>
      <c r="AK252" s="1351"/>
      <c r="AL252" s="1351"/>
      <c r="AM252" s="1351"/>
      <c r="AN252" s="1351"/>
      <c r="AO252" s="1351"/>
      <c r="AP252" s="1351"/>
      <c r="AQ252" s="1351"/>
      <c r="AR252" s="1351"/>
      <c r="AS252" s="1351"/>
      <c r="AT252" s="1351"/>
      <c r="AU252" s="1351"/>
      <c r="AV252" s="1351"/>
      <c r="AW252" s="1351"/>
      <c r="AX252" s="1351"/>
      <c r="AY252" s="1351"/>
      <c r="AZ252" s="1351"/>
    </row>
    <row r="253" spans="1:52" x14ac:dyDescent="0.2">
      <c r="A253" s="20"/>
      <c r="B253" s="1435"/>
      <c r="C253" s="1388"/>
      <c r="D253" s="1434"/>
      <c r="E253" s="1435"/>
      <c r="F253" s="1386"/>
      <c r="G253" s="1351"/>
      <c r="H253" s="1387"/>
      <c r="I253" s="1351"/>
      <c r="J253" s="1351"/>
      <c r="K253" s="1429"/>
      <c r="L253" s="1351"/>
      <c r="M253" s="1351"/>
      <c r="N253" s="1388"/>
      <c r="O253" s="1388"/>
      <c r="P253" s="1388"/>
      <c r="Q253" s="1388"/>
      <c r="R253" s="1351"/>
      <c r="S253" s="1351"/>
      <c r="T253" s="1351"/>
      <c r="U253" s="1710"/>
      <c r="V253" s="1710"/>
      <c r="W253" s="1710"/>
      <c r="X253" s="1710"/>
      <c r="Y253" s="1710"/>
      <c r="Z253" s="1710"/>
      <c r="AA253" s="1710"/>
      <c r="AB253" s="1710"/>
      <c r="AC253" s="1710"/>
      <c r="AD253" s="1351"/>
      <c r="AE253" s="1351"/>
      <c r="AF253" s="1351"/>
      <c r="AG253" s="1351"/>
      <c r="AH253" s="1351"/>
      <c r="AI253" s="1351"/>
      <c r="AJ253" s="1351"/>
      <c r="AK253" s="1351"/>
      <c r="AL253" s="1351"/>
      <c r="AM253" s="1351"/>
      <c r="AN253" s="1351"/>
      <c r="AO253" s="1351"/>
      <c r="AP253" s="1351"/>
      <c r="AQ253" s="1351"/>
      <c r="AR253" s="1351"/>
      <c r="AS253" s="1351"/>
      <c r="AT253" s="1351"/>
      <c r="AU253" s="1351"/>
      <c r="AV253" s="1351"/>
      <c r="AW253" s="1351"/>
      <c r="AX253" s="1351"/>
      <c r="AY253" s="1351"/>
      <c r="AZ253" s="1351"/>
    </row>
    <row r="254" spans="1:52" x14ac:dyDescent="0.2">
      <c r="A254" s="20"/>
      <c r="B254" s="1435"/>
      <c r="C254" s="1388"/>
      <c r="D254" s="1434"/>
      <c r="E254" s="1435"/>
      <c r="F254" s="1386"/>
      <c r="G254" s="1351"/>
      <c r="H254" s="1387"/>
      <c r="I254" s="1351"/>
      <c r="J254" s="1351"/>
      <c r="K254" s="1429"/>
      <c r="L254" s="1351"/>
      <c r="M254" s="1351"/>
      <c r="N254" s="1388"/>
      <c r="O254" s="1388"/>
      <c r="P254" s="1388"/>
      <c r="Q254" s="1388"/>
      <c r="R254" s="1351"/>
      <c r="S254" s="1351"/>
      <c r="T254" s="1351"/>
      <c r="U254" s="1710"/>
      <c r="V254" s="1710"/>
      <c r="W254" s="1710"/>
      <c r="X254" s="1710"/>
      <c r="Y254" s="1710"/>
      <c r="Z254" s="1710"/>
      <c r="AA254" s="1710"/>
      <c r="AB254" s="1710"/>
      <c r="AC254" s="1710"/>
      <c r="AD254" s="1351"/>
      <c r="AE254" s="1351"/>
      <c r="AF254" s="1351"/>
      <c r="AG254" s="1351"/>
      <c r="AH254" s="1351"/>
      <c r="AI254" s="1351"/>
      <c r="AJ254" s="1351"/>
      <c r="AK254" s="1351"/>
      <c r="AL254" s="1351"/>
      <c r="AM254" s="1351"/>
      <c r="AN254" s="1351"/>
      <c r="AO254" s="1351"/>
      <c r="AP254" s="1351"/>
      <c r="AQ254" s="1351"/>
      <c r="AR254" s="1351"/>
      <c r="AS254" s="1351"/>
      <c r="AT254" s="1351"/>
      <c r="AU254" s="1351"/>
      <c r="AV254" s="1351"/>
      <c r="AW254" s="1351"/>
      <c r="AX254" s="1351"/>
      <c r="AY254" s="1351"/>
      <c r="AZ254" s="1351"/>
    </row>
    <row r="255" spans="1:52" x14ac:dyDescent="0.2">
      <c r="A255" s="20"/>
      <c r="B255" s="1435"/>
      <c r="C255" s="1388"/>
      <c r="D255" s="1434"/>
      <c r="E255" s="1435"/>
      <c r="F255" s="1386"/>
      <c r="G255" s="1351"/>
      <c r="H255" s="1387"/>
      <c r="I255" s="1351"/>
      <c r="J255" s="1351"/>
      <c r="K255" s="1429"/>
      <c r="L255" s="1351"/>
      <c r="M255" s="1351"/>
      <c r="N255" s="1388"/>
      <c r="O255" s="1388"/>
      <c r="P255" s="1388"/>
      <c r="Q255" s="1388"/>
      <c r="R255" s="1351"/>
      <c r="S255" s="1351"/>
      <c r="T255" s="1351"/>
      <c r="U255" s="1710"/>
      <c r="V255" s="1710"/>
      <c r="W255" s="1710"/>
      <c r="X255" s="1710"/>
      <c r="Y255" s="1710"/>
      <c r="Z255" s="1710"/>
      <c r="AA255" s="1710"/>
      <c r="AB255" s="1710"/>
      <c r="AC255" s="1710"/>
      <c r="AD255" s="1351"/>
      <c r="AE255" s="1351"/>
      <c r="AF255" s="1351"/>
      <c r="AG255" s="1351"/>
      <c r="AH255" s="1351"/>
      <c r="AI255" s="1351"/>
      <c r="AJ255" s="1351"/>
      <c r="AK255" s="1351"/>
      <c r="AL255" s="1351"/>
      <c r="AM255" s="1351"/>
      <c r="AN255" s="1351"/>
      <c r="AO255" s="1351"/>
      <c r="AP255" s="1351"/>
      <c r="AQ255" s="1351"/>
      <c r="AR255" s="1351"/>
      <c r="AS255" s="1351"/>
      <c r="AT255" s="1351"/>
      <c r="AU255" s="1351"/>
      <c r="AV255" s="1351"/>
      <c r="AW255" s="1351"/>
      <c r="AX255" s="1351"/>
      <c r="AY255" s="1351"/>
      <c r="AZ255" s="1351"/>
    </row>
    <row r="256" spans="1:52" x14ac:dyDescent="0.2">
      <c r="A256" s="20"/>
      <c r="B256" s="1435"/>
      <c r="C256" s="1388"/>
      <c r="D256" s="1434"/>
      <c r="E256" s="1435"/>
      <c r="F256" s="1386"/>
      <c r="G256" s="1351"/>
      <c r="H256" s="1387"/>
      <c r="I256" s="1351"/>
      <c r="J256" s="1351"/>
      <c r="K256" s="1429"/>
      <c r="L256" s="1351"/>
      <c r="M256" s="1351"/>
      <c r="N256" s="1388"/>
      <c r="O256" s="1388"/>
      <c r="P256" s="1388"/>
      <c r="Q256" s="1388"/>
      <c r="R256" s="1351"/>
      <c r="S256" s="1351"/>
      <c r="T256" s="1351"/>
      <c r="U256" s="1710"/>
      <c r="V256" s="1710"/>
      <c r="W256" s="1710"/>
      <c r="X256" s="1710"/>
      <c r="Y256" s="1710"/>
      <c r="Z256" s="1710"/>
      <c r="AA256" s="1710"/>
      <c r="AB256" s="1710"/>
      <c r="AC256" s="1710"/>
      <c r="AD256" s="1351"/>
      <c r="AE256" s="1351"/>
      <c r="AF256" s="1351"/>
      <c r="AG256" s="1351"/>
      <c r="AH256" s="1351"/>
      <c r="AI256" s="1351"/>
      <c r="AJ256" s="1351"/>
      <c r="AK256" s="1351"/>
      <c r="AL256" s="1351"/>
      <c r="AM256" s="1351"/>
      <c r="AN256" s="1351"/>
      <c r="AO256" s="1351"/>
      <c r="AP256" s="1351"/>
      <c r="AQ256" s="1351"/>
      <c r="AR256" s="1351"/>
      <c r="AS256" s="1351"/>
      <c r="AT256" s="1351"/>
      <c r="AU256" s="1351"/>
      <c r="AV256" s="1351"/>
      <c r="AW256" s="1351"/>
      <c r="AX256" s="1351"/>
      <c r="AY256" s="1351"/>
      <c r="AZ256" s="1351"/>
    </row>
    <row r="257" spans="1:52" x14ac:dyDescent="0.2">
      <c r="A257" s="20"/>
      <c r="B257" s="1435"/>
      <c r="C257" s="1388"/>
      <c r="D257" s="1434"/>
      <c r="E257" s="1435"/>
      <c r="F257" s="1386"/>
      <c r="G257" s="1351"/>
      <c r="H257" s="1387"/>
      <c r="I257" s="1351"/>
      <c r="J257" s="1351"/>
      <c r="K257" s="1429"/>
      <c r="L257" s="1351"/>
      <c r="M257" s="1351"/>
      <c r="N257" s="1388"/>
      <c r="O257" s="1388"/>
      <c r="P257" s="1388"/>
      <c r="Q257" s="1388"/>
      <c r="R257" s="1351"/>
      <c r="S257" s="1351"/>
      <c r="T257" s="1351"/>
      <c r="U257" s="1710"/>
      <c r="V257" s="1710"/>
      <c r="W257" s="1710"/>
      <c r="X257" s="1710"/>
      <c r="Y257" s="1710"/>
      <c r="Z257" s="1710"/>
      <c r="AA257" s="1710"/>
      <c r="AB257" s="1710"/>
      <c r="AC257" s="1710"/>
      <c r="AD257" s="1351"/>
      <c r="AE257" s="1351"/>
      <c r="AF257" s="1351"/>
      <c r="AG257" s="1351"/>
      <c r="AH257" s="1351"/>
      <c r="AI257" s="1351"/>
      <c r="AJ257" s="1351"/>
      <c r="AK257" s="1351"/>
      <c r="AL257" s="1351"/>
      <c r="AM257" s="1351"/>
      <c r="AN257" s="1351"/>
      <c r="AO257" s="1351"/>
      <c r="AP257" s="1351"/>
      <c r="AQ257" s="1351"/>
      <c r="AR257" s="1351"/>
      <c r="AS257" s="1351"/>
      <c r="AT257" s="1351"/>
      <c r="AU257" s="1351"/>
      <c r="AV257" s="1351"/>
      <c r="AW257" s="1351"/>
      <c r="AX257" s="1351"/>
      <c r="AY257" s="1351"/>
      <c r="AZ257" s="1351"/>
    </row>
    <row r="258" spans="1:52" x14ac:dyDescent="0.2">
      <c r="A258" s="20"/>
      <c r="B258" s="1435"/>
      <c r="C258" s="1388"/>
      <c r="D258" s="1434"/>
      <c r="E258" s="1435"/>
      <c r="F258" s="1386"/>
      <c r="G258" s="1351"/>
      <c r="H258" s="1387"/>
      <c r="I258" s="1351"/>
      <c r="J258" s="1351"/>
      <c r="K258" s="1429"/>
      <c r="L258" s="1351"/>
      <c r="M258" s="1351"/>
      <c r="N258" s="1388"/>
      <c r="O258" s="1388"/>
      <c r="P258" s="1388"/>
      <c r="Q258" s="1388"/>
      <c r="R258" s="1351"/>
      <c r="S258" s="1351"/>
      <c r="T258" s="1351"/>
      <c r="U258" s="1710"/>
      <c r="V258" s="1710"/>
      <c r="W258" s="1710"/>
      <c r="X258" s="1710"/>
      <c r="Y258" s="1710"/>
      <c r="Z258" s="1710"/>
      <c r="AA258" s="1710"/>
      <c r="AB258" s="1710"/>
      <c r="AC258" s="1710"/>
      <c r="AD258" s="1351"/>
      <c r="AE258" s="1351"/>
      <c r="AF258" s="1351"/>
      <c r="AG258" s="1351"/>
      <c r="AH258" s="1351"/>
      <c r="AI258" s="1351"/>
      <c r="AJ258" s="1351"/>
      <c r="AK258" s="1351"/>
      <c r="AL258" s="1351"/>
      <c r="AM258" s="1351"/>
      <c r="AN258" s="1351"/>
      <c r="AO258" s="1351"/>
      <c r="AP258" s="1351"/>
      <c r="AQ258" s="1351"/>
      <c r="AR258" s="1351"/>
      <c r="AS258" s="1351"/>
      <c r="AT258" s="1351"/>
      <c r="AU258" s="1351"/>
      <c r="AV258" s="1351"/>
      <c r="AW258" s="1351"/>
      <c r="AX258" s="1351"/>
      <c r="AY258" s="1351"/>
      <c r="AZ258" s="1351"/>
    </row>
    <row r="259" spans="1:52" x14ac:dyDescent="0.2">
      <c r="A259" s="20"/>
      <c r="B259" s="1435"/>
      <c r="C259" s="1388"/>
      <c r="D259" s="1434"/>
      <c r="E259" s="1435"/>
      <c r="F259" s="1386"/>
      <c r="G259" s="1351"/>
      <c r="H259" s="1387"/>
      <c r="I259" s="1351"/>
      <c r="J259" s="1351"/>
      <c r="K259" s="1429"/>
      <c r="L259" s="1351"/>
      <c r="M259" s="1351"/>
      <c r="N259" s="1388"/>
      <c r="O259" s="1388"/>
      <c r="P259" s="1388"/>
      <c r="Q259" s="1388"/>
      <c r="R259" s="1351"/>
      <c r="S259" s="1351"/>
      <c r="T259" s="1351"/>
      <c r="U259" s="1710"/>
      <c r="V259" s="1710"/>
      <c r="W259" s="1710"/>
      <c r="X259" s="1710"/>
      <c r="Y259" s="1710"/>
      <c r="Z259" s="1710"/>
      <c r="AA259" s="1710"/>
      <c r="AB259" s="1710"/>
      <c r="AC259" s="1710"/>
      <c r="AD259" s="1351"/>
      <c r="AE259" s="1351"/>
      <c r="AF259" s="1351"/>
      <c r="AG259" s="1351"/>
      <c r="AH259" s="1351"/>
      <c r="AI259" s="1351"/>
      <c r="AJ259" s="1351"/>
      <c r="AK259" s="1351"/>
      <c r="AL259" s="1351"/>
      <c r="AM259" s="1351"/>
      <c r="AN259" s="1351"/>
      <c r="AO259" s="1351"/>
      <c r="AP259" s="1351"/>
      <c r="AQ259" s="1351"/>
      <c r="AR259" s="1351"/>
      <c r="AS259" s="1351"/>
      <c r="AT259" s="1351"/>
      <c r="AU259" s="1351"/>
      <c r="AV259" s="1351"/>
      <c r="AW259" s="1351"/>
      <c r="AX259" s="1351"/>
      <c r="AY259" s="1351"/>
      <c r="AZ259" s="1351"/>
    </row>
    <row r="260" spans="1:52" x14ac:dyDescent="0.2">
      <c r="A260" s="20"/>
      <c r="B260" s="1435"/>
      <c r="C260" s="1388"/>
      <c r="D260" s="1434"/>
      <c r="E260" s="1435"/>
      <c r="F260" s="1386"/>
      <c r="G260" s="1351"/>
      <c r="H260" s="1387"/>
      <c r="I260" s="1351"/>
      <c r="J260" s="1351"/>
      <c r="K260" s="1429"/>
      <c r="L260" s="1351"/>
      <c r="M260" s="1351"/>
      <c r="N260" s="1388"/>
      <c r="O260" s="1388"/>
      <c r="P260" s="1388"/>
      <c r="Q260" s="1388"/>
      <c r="R260" s="1351"/>
      <c r="S260" s="1351"/>
      <c r="T260" s="1351"/>
      <c r="U260" s="1710"/>
      <c r="V260" s="1710"/>
      <c r="W260" s="1710"/>
      <c r="X260" s="1710"/>
      <c r="Y260" s="1710"/>
      <c r="Z260" s="1710"/>
      <c r="AA260" s="1710"/>
      <c r="AB260" s="1710"/>
      <c r="AC260" s="1710"/>
      <c r="AD260" s="1351"/>
      <c r="AE260" s="1351"/>
      <c r="AF260" s="1351"/>
      <c r="AG260" s="1351"/>
      <c r="AH260" s="1351"/>
      <c r="AI260" s="1351"/>
      <c r="AJ260" s="1351"/>
      <c r="AK260" s="1351"/>
      <c r="AL260" s="1351"/>
      <c r="AM260" s="1351"/>
      <c r="AN260" s="1351"/>
      <c r="AO260" s="1351"/>
      <c r="AP260" s="1351"/>
      <c r="AQ260" s="1351"/>
      <c r="AR260" s="1351"/>
      <c r="AS260" s="1351"/>
      <c r="AT260" s="1351"/>
      <c r="AU260" s="1351"/>
      <c r="AV260" s="1351"/>
      <c r="AW260" s="1351"/>
      <c r="AX260" s="1351"/>
      <c r="AY260" s="1351"/>
      <c r="AZ260" s="1351"/>
    </row>
    <row r="261" spans="1:52" x14ac:dyDescent="0.2">
      <c r="A261" s="20"/>
      <c r="B261" s="1435"/>
      <c r="C261" s="1388"/>
      <c r="D261" s="1434"/>
      <c r="E261" s="1435"/>
      <c r="F261" s="1386"/>
      <c r="G261" s="1351"/>
      <c r="H261" s="1387"/>
      <c r="I261" s="1351"/>
      <c r="J261" s="1351"/>
      <c r="K261" s="1429"/>
      <c r="L261" s="1351"/>
      <c r="M261" s="1351"/>
      <c r="N261" s="1388"/>
      <c r="O261" s="1388"/>
      <c r="P261" s="1388"/>
      <c r="Q261" s="1388"/>
      <c r="R261" s="1351"/>
      <c r="S261" s="1351"/>
      <c r="T261" s="1351"/>
      <c r="U261" s="1710"/>
      <c r="V261" s="1710"/>
      <c r="W261" s="1710"/>
      <c r="X261" s="1710"/>
      <c r="Y261" s="1710"/>
      <c r="Z261" s="1710"/>
      <c r="AA261" s="1710"/>
      <c r="AB261" s="1710"/>
      <c r="AC261" s="1710"/>
      <c r="AD261" s="1351"/>
      <c r="AE261" s="1351"/>
      <c r="AF261" s="1351"/>
      <c r="AG261" s="1351"/>
      <c r="AH261" s="1351"/>
      <c r="AI261" s="1351"/>
      <c r="AJ261" s="1351"/>
      <c r="AK261" s="1351"/>
      <c r="AL261" s="1351"/>
      <c r="AM261" s="1351"/>
      <c r="AN261" s="1351"/>
      <c r="AO261" s="1351"/>
      <c r="AP261" s="1351"/>
      <c r="AQ261" s="1351"/>
      <c r="AR261" s="1351"/>
      <c r="AS261" s="1351"/>
      <c r="AT261" s="1351"/>
      <c r="AU261" s="1351"/>
      <c r="AV261" s="1351"/>
      <c r="AW261" s="1351"/>
      <c r="AX261" s="1351"/>
      <c r="AY261" s="1351"/>
      <c r="AZ261" s="1351"/>
    </row>
    <row r="262" spans="1:52" x14ac:dyDescent="0.2">
      <c r="A262" s="20"/>
      <c r="B262" s="1435"/>
      <c r="C262" s="1388"/>
      <c r="D262" s="1434"/>
      <c r="E262" s="1435"/>
      <c r="F262" s="1386"/>
      <c r="G262" s="1351"/>
      <c r="H262" s="1387"/>
      <c r="I262" s="1351"/>
      <c r="J262" s="1351"/>
      <c r="K262" s="1429"/>
      <c r="L262" s="1351"/>
      <c r="M262" s="1351"/>
      <c r="N262" s="1388"/>
      <c r="O262" s="1388"/>
      <c r="P262" s="1388"/>
      <c r="Q262" s="1388"/>
      <c r="R262" s="1351"/>
      <c r="S262" s="1351"/>
      <c r="T262" s="1351"/>
      <c r="U262" s="1710"/>
      <c r="V262" s="1710"/>
      <c r="W262" s="1710"/>
      <c r="X262" s="1710"/>
      <c r="Y262" s="1710"/>
      <c r="Z262" s="1710"/>
      <c r="AA262" s="1710"/>
      <c r="AB262" s="1710"/>
      <c r="AC262" s="1710"/>
      <c r="AD262" s="1351"/>
      <c r="AE262" s="1351"/>
      <c r="AF262" s="1351"/>
      <c r="AG262" s="1351"/>
      <c r="AH262" s="1351"/>
      <c r="AI262" s="1351"/>
      <c r="AJ262" s="1351"/>
      <c r="AK262" s="1351"/>
      <c r="AL262" s="1351"/>
      <c r="AM262" s="1351"/>
      <c r="AN262" s="1351"/>
      <c r="AO262" s="1351"/>
      <c r="AP262" s="1351"/>
      <c r="AQ262" s="1351"/>
      <c r="AR262" s="1351"/>
      <c r="AS262" s="1351"/>
      <c r="AT262" s="1351"/>
      <c r="AU262" s="1351"/>
      <c r="AV262" s="1351"/>
      <c r="AW262" s="1351"/>
      <c r="AX262" s="1351"/>
      <c r="AY262" s="1351"/>
      <c r="AZ262" s="1351"/>
    </row>
    <row r="263" spans="1:52" x14ac:dyDescent="0.2">
      <c r="A263" s="20"/>
      <c r="B263" s="1435"/>
      <c r="C263" s="1388"/>
      <c r="D263" s="1434"/>
      <c r="E263" s="1435"/>
      <c r="F263" s="1386"/>
      <c r="G263" s="1351"/>
      <c r="H263" s="1387"/>
      <c r="I263" s="1351"/>
      <c r="J263" s="1351"/>
      <c r="K263" s="1429"/>
      <c r="L263" s="1351"/>
      <c r="M263" s="1351"/>
      <c r="N263" s="1388"/>
      <c r="O263" s="1388"/>
      <c r="P263" s="1388"/>
      <c r="Q263" s="1388"/>
      <c r="R263" s="1351"/>
      <c r="S263" s="1351"/>
      <c r="T263" s="1351"/>
      <c r="U263" s="1710"/>
      <c r="V263" s="1710"/>
      <c r="W263" s="1710"/>
      <c r="X263" s="1710"/>
      <c r="Y263" s="1710"/>
      <c r="Z263" s="1710"/>
      <c r="AA263" s="1710"/>
      <c r="AB263" s="1710"/>
      <c r="AC263" s="1710"/>
      <c r="AD263" s="1351"/>
      <c r="AE263" s="1351"/>
      <c r="AF263" s="1351"/>
      <c r="AG263" s="1351"/>
      <c r="AH263" s="1351"/>
      <c r="AI263" s="1351"/>
      <c r="AJ263" s="1351"/>
      <c r="AK263" s="1351"/>
      <c r="AL263" s="1351"/>
      <c r="AM263" s="1351"/>
      <c r="AN263" s="1351"/>
      <c r="AO263" s="1351"/>
      <c r="AP263" s="1351"/>
      <c r="AQ263" s="1351"/>
      <c r="AR263" s="1351"/>
      <c r="AS263" s="1351"/>
      <c r="AT263" s="1351"/>
      <c r="AU263" s="1351"/>
      <c r="AV263" s="1351"/>
      <c r="AW263" s="1351"/>
      <c r="AX263" s="1351"/>
      <c r="AY263" s="1351"/>
      <c r="AZ263" s="1351"/>
    </row>
    <row r="264" spans="1:52" x14ac:dyDescent="0.2">
      <c r="A264" s="20"/>
      <c r="B264" s="1435"/>
      <c r="C264" s="1388"/>
      <c r="D264" s="1434"/>
      <c r="E264" s="1435"/>
      <c r="F264" s="1386"/>
      <c r="G264" s="1351"/>
      <c r="H264" s="1387"/>
      <c r="I264" s="1351"/>
      <c r="J264" s="1351"/>
      <c r="K264" s="1429"/>
      <c r="L264" s="1351"/>
      <c r="M264" s="1351"/>
      <c r="N264" s="1388"/>
      <c r="O264" s="1388"/>
      <c r="P264" s="1388"/>
      <c r="Q264" s="1388"/>
      <c r="R264" s="1351"/>
      <c r="S264" s="1351"/>
      <c r="T264" s="1351"/>
      <c r="U264" s="1710"/>
      <c r="V264" s="1710"/>
      <c r="W264" s="1710"/>
      <c r="X264" s="1710"/>
      <c r="Y264" s="1710"/>
      <c r="Z264" s="1710"/>
      <c r="AA264" s="1710"/>
      <c r="AB264" s="1710"/>
      <c r="AC264" s="1710"/>
      <c r="AD264" s="1351"/>
      <c r="AE264" s="1351"/>
      <c r="AF264" s="1351"/>
      <c r="AG264" s="1351"/>
      <c r="AH264" s="1351"/>
      <c r="AI264" s="1351"/>
      <c r="AJ264" s="1351"/>
      <c r="AK264" s="1351"/>
      <c r="AL264" s="1351"/>
      <c r="AM264" s="1351"/>
      <c r="AN264" s="1351"/>
      <c r="AO264" s="1351"/>
      <c r="AP264" s="1351"/>
      <c r="AQ264" s="1351"/>
      <c r="AR264" s="1351"/>
      <c r="AS264" s="1351"/>
      <c r="AT264" s="1351"/>
      <c r="AU264" s="1351"/>
      <c r="AV264" s="1351"/>
      <c r="AW264" s="1351"/>
      <c r="AX264" s="1351"/>
      <c r="AY264" s="1351"/>
      <c r="AZ264" s="1351"/>
    </row>
    <row r="265" spans="1:52" x14ac:dyDescent="0.2">
      <c r="A265" s="20"/>
      <c r="B265" s="1435"/>
      <c r="C265" s="1388"/>
      <c r="D265" s="1434"/>
      <c r="E265" s="1435"/>
      <c r="F265" s="1386"/>
      <c r="G265" s="1351"/>
      <c r="H265" s="1387"/>
      <c r="I265" s="1351"/>
      <c r="J265" s="1351"/>
      <c r="K265" s="1429"/>
      <c r="L265" s="1351"/>
      <c r="M265" s="1351"/>
      <c r="N265" s="1388"/>
      <c r="O265" s="1388"/>
      <c r="P265" s="1388"/>
      <c r="Q265" s="1388"/>
      <c r="R265" s="1351"/>
      <c r="S265" s="1351"/>
      <c r="T265" s="1351"/>
      <c r="U265" s="1710"/>
      <c r="V265" s="1710"/>
      <c r="W265" s="1710"/>
      <c r="X265" s="1710"/>
      <c r="Y265" s="1710"/>
      <c r="Z265" s="1710"/>
      <c r="AA265" s="1710"/>
      <c r="AB265" s="1710"/>
      <c r="AC265" s="1710"/>
      <c r="AD265" s="1351"/>
      <c r="AE265" s="1351"/>
      <c r="AF265" s="1351"/>
      <c r="AG265" s="1351"/>
      <c r="AH265" s="1351"/>
      <c r="AI265" s="1351"/>
      <c r="AJ265" s="1351"/>
      <c r="AK265" s="1351"/>
      <c r="AL265" s="1351"/>
      <c r="AM265" s="1351"/>
      <c r="AN265" s="1351"/>
      <c r="AO265" s="1351"/>
      <c r="AP265" s="1351"/>
      <c r="AQ265" s="1351"/>
      <c r="AR265" s="1351"/>
      <c r="AS265" s="1351"/>
      <c r="AT265" s="1351"/>
      <c r="AU265" s="1351"/>
      <c r="AV265" s="1351"/>
      <c r="AW265" s="1351"/>
      <c r="AX265" s="1351"/>
      <c r="AY265" s="1351"/>
      <c r="AZ265" s="1351"/>
    </row>
    <row r="266" spans="1:52" x14ac:dyDescent="0.2">
      <c r="A266" s="20"/>
      <c r="B266" s="1435"/>
      <c r="C266" s="1388"/>
      <c r="D266" s="1434"/>
      <c r="E266" s="1435"/>
      <c r="F266" s="1386"/>
      <c r="G266" s="1351"/>
      <c r="H266" s="1387"/>
      <c r="I266" s="1351"/>
      <c r="J266" s="1351"/>
      <c r="K266" s="1429"/>
      <c r="L266" s="1351"/>
      <c r="M266" s="1351"/>
      <c r="N266" s="1388"/>
      <c r="O266" s="1388"/>
      <c r="P266" s="1388"/>
      <c r="Q266" s="1388"/>
      <c r="R266" s="1351"/>
      <c r="S266" s="1351"/>
      <c r="T266" s="1351"/>
      <c r="U266" s="1710"/>
      <c r="V266" s="1710"/>
      <c r="W266" s="1710"/>
      <c r="X266" s="1710"/>
      <c r="Y266" s="1710"/>
      <c r="Z266" s="1710"/>
      <c r="AA266" s="1710"/>
      <c r="AB266" s="1710"/>
      <c r="AC266" s="1710"/>
      <c r="AD266" s="1351"/>
      <c r="AE266" s="1351"/>
      <c r="AF266" s="1351"/>
      <c r="AG266" s="1351"/>
      <c r="AH266" s="1351"/>
      <c r="AI266" s="1351"/>
      <c r="AJ266" s="1351"/>
      <c r="AK266" s="1351"/>
      <c r="AL266" s="1351"/>
      <c r="AM266" s="1351"/>
      <c r="AN266" s="1351"/>
      <c r="AO266" s="1351"/>
      <c r="AP266" s="1351"/>
      <c r="AQ266" s="1351"/>
      <c r="AR266" s="1351"/>
      <c r="AS266" s="1351"/>
      <c r="AT266" s="1351"/>
      <c r="AU266" s="1351"/>
      <c r="AV266" s="1351"/>
      <c r="AW266" s="1351"/>
      <c r="AX266" s="1351"/>
      <c r="AY266" s="1351"/>
      <c r="AZ266" s="1351"/>
    </row>
    <row r="267" spans="1:52" x14ac:dyDescent="0.2">
      <c r="A267" s="20"/>
      <c r="B267" s="1435"/>
      <c r="C267" s="1388"/>
      <c r="D267" s="1434"/>
      <c r="E267" s="1435"/>
      <c r="F267" s="1386"/>
      <c r="G267" s="1351"/>
      <c r="H267" s="1387"/>
      <c r="I267" s="1351"/>
      <c r="J267" s="1351"/>
      <c r="K267" s="1429"/>
      <c r="L267" s="1351"/>
      <c r="M267" s="1351"/>
      <c r="N267" s="1388"/>
      <c r="O267" s="1388"/>
      <c r="P267" s="1388"/>
      <c r="Q267" s="1388"/>
      <c r="R267" s="1351"/>
      <c r="S267" s="1351"/>
      <c r="T267" s="1351"/>
      <c r="U267" s="1710"/>
      <c r="V267" s="1710"/>
      <c r="W267" s="1710"/>
      <c r="X267" s="1710"/>
      <c r="Y267" s="1710"/>
      <c r="Z267" s="1710"/>
      <c r="AA267" s="1710"/>
      <c r="AB267" s="1710"/>
      <c r="AC267" s="1710"/>
      <c r="AD267" s="1351"/>
      <c r="AE267" s="1351"/>
      <c r="AF267" s="1351"/>
      <c r="AG267" s="1351"/>
      <c r="AH267" s="1351"/>
      <c r="AI267" s="1351"/>
      <c r="AJ267" s="1351"/>
      <c r="AK267" s="1351"/>
      <c r="AL267" s="1351"/>
      <c r="AM267" s="1351"/>
      <c r="AN267" s="1351"/>
      <c r="AO267" s="1351"/>
      <c r="AP267" s="1351"/>
      <c r="AQ267" s="1351"/>
      <c r="AR267" s="1351"/>
      <c r="AS267" s="1351"/>
      <c r="AT267" s="1351"/>
      <c r="AU267" s="1351"/>
      <c r="AV267" s="1351"/>
      <c r="AW267" s="1351"/>
      <c r="AX267" s="1351"/>
      <c r="AY267" s="1351"/>
      <c r="AZ267" s="1351"/>
    </row>
    <row r="268" spans="1:52" x14ac:dyDescent="0.2">
      <c r="A268" s="20"/>
      <c r="B268" s="1435"/>
      <c r="C268" s="1388"/>
      <c r="D268" s="1434"/>
      <c r="E268" s="1435"/>
      <c r="F268" s="1386"/>
      <c r="G268" s="1351"/>
      <c r="H268" s="1387"/>
      <c r="I268" s="1351"/>
      <c r="J268" s="1351"/>
      <c r="K268" s="1429"/>
      <c r="L268" s="1351"/>
      <c r="M268" s="1351"/>
      <c r="N268" s="1388"/>
      <c r="O268" s="1388"/>
      <c r="P268" s="1388"/>
      <c r="Q268" s="1388"/>
      <c r="R268" s="1351"/>
      <c r="S268" s="1351"/>
      <c r="T268" s="1351"/>
      <c r="U268" s="1710"/>
      <c r="V268" s="1710"/>
      <c r="W268" s="1710"/>
      <c r="X268" s="1710"/>
      <c r="Y268" s="1710"/>
      <c r="Z268" s="1710"/>
      <c r="AA268" s="1710"/>
      <c r="AB268" s="1710"/>
      <c r="AC268" s="1710"/>
      <c r="AD268" s="1351"/>
      <c r="AE268" s="1351"/>
      <c r="AF268" s="1351"/>
      <c r="AG268" s="1351"/>
      <c r="AH268" s="1351"/>
      <c r="AI268" s="1351"/>
      <c r="AJ268" s="1351"/>
      <c r="AK268" s="1351"/>
      <c r="AL268" s="1351"/>
      <c r="AM268" s="1351"/>
      <c r="AN268" s="1351"/>
      <c r="AO268" s="1351"/>
      <c r="AP268" s="1351"/>
      <c r="AQ268" s="1351"/>
      <c r="AR268" s="1351"/>
      <c r="AS268" s="1351"/>
      <c r="AT268" s="1351"/>
      <c r="AU268" s="1351"/>
      <c r="AV268" s="1351"/>
      <c r="AW268" s="1351"/>
      <c r="AX268" s="1351"/>
      <c r="AY268" s="1351"/>
      <c r="AZ268" s="1351"/>
    </row>
    <row r="269" spans="1:52" x14ac:dyDescent="0.2">
      <c r="A269" s="20"/>
      <c r="B269" s="1435"/>
      <c r="C269" s="1388"/>
      <c r="D269" s="1434"/>
      <c r="E269" s="1435"/>
      <c r="F269" s="1386"/>
      <c r="G269" s="1351"/>
      <c r="H269" s="1387"/>
      <c r="I269" s="1351"/>
      <c r="J269" s="1351"/>
      <c r="K269" s="1429"/>
      <c r="L269" s="1351"/>
      <c r="M269" s="1351"/>
      <c r="N269" s="1388"/>
      <c r="O269" s="1388"/>
      <c r="P269" s="1388"/>
      <c r="Q269" s="1388"/>
      <c r="R269" s="1351"/>
      <c r="S269" s="1351"/>
      <c r="T269" s="1351"/>
      <c r="U269" s="1710"/>
      <c r="V269" s="1710"/>
      <c r="W269" s="1710"/>
      <c r="X269" s="1710"/>
      <c r="Y269" s="1710"/>
      <c r="Z269" s="1710"/>
      <c r="AA269" s="1710"/>
      <c r="AB269" s="1710"/>
      <c r="AC269" s="1710"/>
      <c r="AD269" s="1351"/>
      <c r="AE269" s="1351"/>
      <c r="AF269" s="1351"/>
      <c r="AG269" s="1351"/>
      <c r="AH269" s="1351"/>
      <c r="AI269" s="1351"/>
      <c r="AJ269" s="1351"/>
      <c r="AK269" s="1351"/>
      <c r="AL269" s="1351"/>
      <c r="AM269" s="1351"/>
      <c r="AN269" s="1351"/>
      <c r="AO269" s="1351"/>
      <c r="AP269" s="1351"/>
      <c r="AQ269" s="1351"/>
      <c r="AR269" s="1351"/>
      <c r="AS269" s="1351"/>
      <c r="AT269" s="1351"/>
      <c r="AU269" s="1351"/>
      <c r="AV269" s="1351"/>
      <c r="AW269" s="1351"/>
      <c r="AX269" s="1351"/>
      <c r="AY269" s="1351"/>
      <c r="AZ269" s="1351"/>
    </row>
    <row r="270" spans="1:52" x14ac:dyDescent="0.2">
      <c r="A270" s="20"/>
      <c r="B270" s="1435"/>
      <c r="C270" s="1388"/>
      <c r="D270" s="1434"/>
      <c r="E270" s="1435"/>
      <c r="F270" s="1386"/>
      <c r="G270" s="1351"/>
      <c r="H270" s="1387"/>
      <c r="I270" s="1351"/>
      <c r="J270" s="1351"/>
      <c r="K270" s="1429"/>
      <c r="L270" s="1351"/>
      <c r="M270" s="1351"/>
      <c r="N270" s="1388"/>
      <c r="O270" s="1388"/>
      <c r="P270" s="1388"/>
      <c r="Q270" s="1388"/>
      <c r="R270" s="1351"/>
      <c r="S270" s="1351"/>
      <c r="T270" s="1351"/>
      <c r="U270" s="1710"/>
      <c r="V270" s="1710"/>
      <c r="W270" s="1710"/>
      <c r="X270" s="1710"/>
      <c r="Y270" s="1710"/>
      <c r="Z270" s="1710"/>
      <c r="AA270" s="1710"/>
      <c r="AB270" s="1710"/>
      <c r="AC270" s="1710"/>
      <c r="AD270" s="1351"/>
      <c r="AE270" s="1351"/>
      <c r="AF270" s="1351"/>
      <c r="AG270" s="1351"/>
      <c r="AH270" s="1351"/>
      <c r="AI270" s="1351"/>
      <c r="AJ270" s="1351"/>
      <c r="AK270" s="1351"/>
      <c r="AL270" s="1351"/>
      <c r="AM270" s="1351"/>
      <c r="AN270" s="1351"/>
      <c r="AO270" s="1351"/>
      <c r="AP270" s="1351"/>
      <c r="AQ270" s="1351"/>
      <c r="AR270" s="1351"/>
      <c r="AS270" s="1351"/>
      <c r="AT270" s="1351"/>
      <c r="AU270" s="1351"/>
      <c r="AV270" s="1351"/>
      <c r="AW270" s="1351"/>
      <c r="AX270" s="1351"/>
      <c r="AY270" s="1351"/>
      <c r="AZ270" s="1351"/>
    </row>
    <row r="271" spans="1:52" x14ac:dyDescent="0.2">
      <c r="A271" s="20"/>
      <c r="B271" s="1435"/>
      <c r="C271" s="1388"/>
      <c r="D271" s="1434"/>
      <c r="E271" s="1435"/>
      <c r="F271" s="1386"/>
      <c r="G271" s="1351"/>
      <c r="H271" s="1387"/>
      <c r="I271" s="1351"/>
      <c r="J271" s="1351"/>
      <c r="K271" s="1429"/>
      <c r="L271" s="1351"/>
      <c r="M271" s="1351"/>
      <c r="N271" s="1388"/>
      <c r="O271" s="1388"/>
      <c r="P271" s="1388"/>
      <c r="Q271" s="1388"/>
      <c r="R271" s="1351"/>
      <c r="S271" s="1351"/>
      <c r="T271" s="1351"/>
      <c r="U271" s="1710"/>
      <c r="V271" s="1710"/>
      <c r="W271" s="1710"/>
      <c r="X271" s="1710"/>
      <c r="Y271" s="1710"/>
      <c r="Z271" s="1710"/>
      <c r="AA271" s="1710"/>
      <c r="AB271" s="1710"/>
      <c r="AC271" s="1710"/>
      <c r="AD271" s="1351"/>
      <c r="AE271" s="1351"/>
      <c r="AF271" s="1351"/>
      <c r="AG271" s="1351"/>
      <c r="AH271" s="1351"/>
      <c r="AI271" s="1351"/>
      <c r="AJ271" s="1351"/>
      <c r="AK271" s="1351"/>
      <c r="AL271" s="1351"/>
      <c r="AM271" s="1351"/>
      <c r="AN271" s="1351"/>
      <c r="AO271" s="1351"/>
      <c r="AP271" s="1351"/>
      <c r="AQ271" s="1351"/>
      <c r="AR271" s="1351"/>
      <c r="AS271" s="1351"/>
      <c r="AT271" s="1351"/>
      <c r="AU271" s="1351"/>
      <c r="AV271" s="1351"/>
      <c r="AW271" s="1351"/>
      <c r="AX271" s="1351"/>
      <c r="AY271" s="1351"/>
      <c r="AZ271" s="1351"/>
    </row>
    <row r="272" spans="1:52" x14ac:dyDescent="0.2">
      <c r="A272" s="20"/>
      <c r="B272" s="1435"/>
      <c r="C272" s="1388"/>
      <c r="D272" s="1434"/>
      <c r="E272" s="1435"/>
      <c r="F272" s="1386"/>
      <c r="G272" s="1351"/>
      <c r="H272" s="1387"/>
      <c r="I272" s="1351"/>
      <c r="J272" s="1351"/>
      <c r="K272" s="1429"/>
      <c r="L272" s="1351"/>
      <c r="M272" s="1351"/>
      <c r="N272" s="1388"/>
      <c r="O272" s="1388"/>
      <c r="P272" s="1388"/>
      <c r="Q272" s="1388"/>
      <c r="R272" s="1351"/>
      <c r="S272" s="1351"/>
      <c r="T272" s="1351"/>
      <c r="U272" s="1710"/>
      <c r="V272" s="1710"/>
      <c r="W272" s="1710"/>
      <c r="X272" s="1710"/>
      <c r="Y272" s="1710"/>
      <c r="Z272" s="1710"/>
      <c r="AA272" s="1710"/>
      <c r="AB272" s="1710"/>
      <c r="AC272" s="1710"/>
      <c r="AD272" s="1351"/>
      <c r="AE272" s="1351"/>
      <c r="AF272" s="1351"/>
      <c r="AG272" s="1351"/>
      <c r="AH272" s="1351"/>
      <c r="AI272" s="1351"/>
      <c r="AJ272" s="1351"/>
      <c r="AK272" s="1351"/>
      <c r="AL272" s="1351"/>
      <c r="AM272" s="1351"/>
      <c r="AN272" s="1351"/>
      <c r="AO272" s="1351"/>
      <c r="AP272" s="1351"/>
      <c r="AQ272" s="1351"/>
      <c r="AR272" s="1351"/>
      <c r="AS272" s="1351"/>
      <c r="AT272" s="1351"/>
      <c r="AU272" s="1351"/>
      <c r="AV272" s="1351"/>
      <c r="AW272" s="1351"/>
      <c r="AX272" s="1351"/>
      <c r="AY272" s="1351"/>
      <c r="AZ272" s="1351"/>
    </row>
    <row r="273" spans="1:52" x14ac:dyDescent="0.2">
      <c r="A273" s="20"/>
      <c r="B273" s="1435"/>
      <c r="C273" s="1388"/>
      <c r="D273" s="1434"/>
      <c r="E273" s="1435"/>
      <c r="F273" s="1386"/>
      <c r="G273" s="1351"/>
      <c r="H273" s="1387"/>
      <c r="I273" s="1351"/>
      <c r="J273" s="1351"/>
      <c r="K273" s="1429"/>
      <c r="L273" s="1351"/>
      <c r="M273" s="1351"/>
      <c r="N273" s="1388"/>
      <c r="O273" s="1388"/>
      <c r="P273" s="1388"/>
      <c r="Q273" s="1388"/>
      <c r="R273" s="1351"/>
      <c r="S273" s="1351"/>
      <c r="T273" s="1351"/>
      <c r="U273" s="1710"/>
      <c r="V273" s="1710"/>
      <c r="W273" s="1710"/>
      <c r="X273" s="1710"/>
      <c r="Y273" s="1710"/>
      <c r="Z273" s="1710"/>
      <c r="AA273" s="1710"/>
      <c r="AB273" s="1710"/>
      <c r="AC273" s="1710"/>
      <c r="AD273" s="1351"/>
      <c r="AE273" s="1351"/>
      <c r="AF273" s="1351"/>
      <c r="AG273" s="1351"/>
      <c r="AH273" s="1351"/>
      <c r="AI273" s="1351"/>
      <c r="AJ273" s="1351"/>
      <c r="AK273" s="1351"/>
      <c r="AL273" s="1351"/>
      <c r="AM273" s="1351"/>
      <c r="AN273" s="1351"/>
      <c r="AO273" s="1351"/>
      <c r="AP273" s="1351"/>
      <c r="AQ273" s="1351"/>
      <c r="AR273" s="1351"/>
      <c r="AS273" s="1351"/>
      <c r="AT273" s="1351"/>
      <c r="AU273" s="1351"/>
      <c r="AV273" s="1351"/>
      <c r="AW273" s="1351"/>
      <c r="AX273" s="1351"/>
      <c r="AY273" s="1351"/>
      <c r="AZ273" s="1351"/>
    </row>
    <row r="274" spans="1:52" x14ac:dyDescent="0.2">
      <c r="A274" s="20"/>
      <c r="B274" s="1435"/>
      <c r="C274" s="1388"/>
      <c r="D274" s="1434"/>
      <c r="E274" s="1435"/>
      <c r="F274" s="1386"/>
      <c r="G274" s="1351"/>
      <c r="H274" s="1387"/>
      <c r="I274" s="1351"/>
      <c r="J274" s="1351"/>
      <c r="K274" s="1429"/>
      <c r="L274" s="1351"/>
      <c r="M274" s="1351"/>
      <c r="N274" s="1388"/>
      <c r="O274" s="1388"/>
      <c r="P274" s="1388"/>
      <c r="Q274" s="1388"/>
      <c r="R274" s="1351"/>
      <c r="S274" s="1351"/>
      <c r="T274" s="1351"/>
      <c r="U274" s="1710"/>
      <c r="V274" s="1710"/>
      <c r="W274" s="1710"/>
      <c r="X274" s="1710"/>
      <c r="Y274" s="1710"/>
      <c r="Z274" s="1710"/>
      <c r="AA274" s="1710"/>
      <c r="AB274" s="1710"/>
      <c r="AC274" s="1710"/>
      <c r="AD274" s="1351"/>
      <c r="AE274" s="1351"/>
      <c r="AF274" s="1351"/>
      <c r="AG274" s="1351"/>
      <c r="AH274" s="1351"/>
      <c r="AI274" s="1351"/>
      <c r="AJ274" s="1351"/>
      <c r="AK274" s="1351"/>
      <c r="AL274" s="1351"/>
      <c r="AM274" s="1351"/>
      <c r="AN274" s="1351"/>
      <c r="AO274" s="1351"/>
      <c r="AP274" s="1351"/>
      <c r="AQ274" s="1351"/>
      <c r="AR274" s="1351"/>
      <c r="AS274" s="1351"/>
      <c r="AT274" s="1351"/>
      <c r="AU274" s="1351"/>
      <c r="AV274" s="1351"/>
      <c r="AW274" s="1351"/>
      <c r="AX274" s="1351"/>
      <c r="AY274" s="1351"/>
      <c r="AZ274" s="1351"/>
    </row>
    <row r="275" spans="1:52" x14ac:dyDescent="0.2">
      <c r="A275" s="20"/>
      <c r="B275" s="1435"/>
      <c r="C275" s="1388"/>
      <c r="D275" s="1434"/>
      <c r="E275" s="1435"/>
      <c r="F275" s="1386"/>
      <c r="G275" s="1351"/>
      <c r="H275" s="1387"/>
      <c r="I275" s="1351"/>
      <c r="J275" s="1351"/>
      <c r="K275" s="1429"/>
      <c r="L275" s="1351"/>
      <c r="M275" s="1351"/>
      <c r="N275" s="1388"/>
      <c r="O275" s="1388"/>
      <c r="P275" s="1388"/>
      <c r="Q275" s="1388"/>
      <c r="R275" s="1351"/>
      <c r="S275" s="1351"/>
      <c r="T275" s="1351"/>
      <c r="U275" s="1710"/>
      <c r="V275" s="1710"/>
      <c r="W275" s="1710"/>
      <c r="X275" s="1710"/>
      <c r="Y275" s="1710"/>
      <c r="Z275" s="1710"/>
      <c r="AA275" s="1710"/>
      <c r="AB275" s="1710"/>
      <c r="AC275" s="1710"/>
      <c r="AD275" s="1351"/>
      <c r="AE275" s="1351"/>
      <c r="AF275" s="1351"/>
      <c r="AG275" s="1351"/>
      <c r="AH275" s="1351"/>
      <c r="AI275" s="1351"/>
      <c r="AJ275" s="1351"/>
      <c r="AK275" s="1351"/>
      <c r="AL275" s="1351"/>
      <c r="AM275" s="1351"/>
      <c r="AN275" s="1351"/>
      <c r="AO275" s="1351"/>
      <c r="AP275" s="1351"/>
      <c r="AQ275" s="1351"/>
      <c r="AR275" s="1351"/>
      <c r="AS275" s="1351"/>
      <c r="AT275" s="1351"/>
      <c r="AU275" s="1351"/>
      <c r="AV275" s="1351"/>
      <c r="AW275" s="1351"/>
      <c r="AX275" s="1351"/>
      <c r="AY275" s="1351"/>
      <c r="AZ275" s="1351"/>
    </row>
    <row r="276" spans="1:52" x14ac:dyDescent="0.2">
      <c r="A276" s="20"/>
      <c r="B276" s="1435"/>
      <c r="C276" s="1388"/>
      <c r="D276" s="1434"/>
      <c r="E276" s="1435"/>
      <c r="F276" s="1386"/>
      <c r="G276" s="1351"/>
      <c r="H276" s="1387"/>
      <c r="I276" s="1351"/>
      <c r="J276" s="1351"/>
      <c r="K276" s="1429"/>
      <c r="L276" s="1351"/>
      <c r="M276" s="1351"/>
      <c r="N276" s="1388"/>
      <c r="O276" s="1388"/>
      <c r="P276" s="1388"/>
      <c r="Q276" s="1388"/>
      <c r="R276" s="1351"/>
      <c r="S276" s="1351"/>
      <c r="T276" s="1351"/>
      <c r="U276" s="1710"/>
      <c r="V276" s="1710"/>
      <c r="W276" s="1710"/>
      <c r="X276" s="1710"/>
      <c r="Y276" s="1710"/>
      <c r="Z276" s="1710"/>
      <c r="AA276" s="1710"/>
      <c r="AB276" s="1710"/>
      <c r="AC276" s="1710"/>
      <c r="AD276" s="1351"/>
      <c r="AE276" s="1351"/>
      <c r="AF276" s="1351"/>
      <c r="AG276" s="1351"/>
      <c r="AH276" s="1351"/>
      <c r="AI276" s="1351"/>
      <c r="AJ276" s="1351"/>
      <c r="AK276" s="1351"/>
      <c r="AL276" s="1351"/>
      <c r="AM276" s="1351"/>
      <c r="AN276" s="1351"/>
      <c r="AO276" s="1351"/>
      <c r="AP276" s="1351"/>
      <c r="AQ276" s="1351"/>
      <c r="AR276" s="1351"/>
      <c r="AS276" s="1351"/>
      <c r="AT276" s="1351"/>
      <c r="AU276" s="1351"/>
      <c r="AV276" s="1351"/>
      <c r="AW276" s="1351"/>
      <c r="AX276" s="1351"/>
      <c r="AY276" s="1351"/>
      <c r="AZ276" s="1351"/>
    </row>
    <row r="277" spans="1:52" x14ac:dyDescent="0.2">
      <c r="A277" s="20"/>
      <c r="B277" s="1435"/>
      <c r="C277" s="1388"/>
      <c r="D277" s="1434"/>
      <c r="E277" s="1435"/>
      <c r="F277" s="1386"/>
      <c r="G277" s="1351"/>
      <c r="H277" s="1387"/>
      <c r="I277" s="1351"/>
      <c r="J277" s="1351"/>
      <c r="K277" s="1429"/>
      <c r="L277" s="1351"/>
      <c r="M277" s="1351"/>
      <c r="N277" s="1388"/>
      <c r="O277" s="1388"/>
      <c r="P277" s="1388"/>
      <c r="Q277" s="1388"/>
      <c r="R277" s="1351"/>
      <c r="S277" s="1351"/>
      <c r="T277" s="1351"/>
      <c r="U277" s="1710"/>
      <c r="V277" s="1710"/>
      <c r="W277" s="1710"/>
      <c r="X277" s="1710"/>
      <c r="Y277" s="1710"/>
      <c r="Z277" s="1710"/>
      <c r="AA277" s="1710"/>
      <c r="AB277" s="1710"/>
      <c r="AC277" s="1710"/>
      <c r="AD277" s="1351"/>
      <c r="AE277" s="1351"/>
      <c r="AF277" s="1351"/>
      <c r="AG277" s="1351"/>
      <c r="AH277" s="1351"/>
      <c r="AI277" s="1351"/>
      <c r="AJ277" s="1351"/>
      <c r="AK277" s="1351"/>
      <c r="AL277" s="1351"/>
      <c r="AM277" s="1351"/>
      <c r="AN277" s="1351"/>
      <c r="AO277" s="1351"/>
      <c r="AP277" s="1351"/>
      <c r="AQ277" s="1351"/>
      <c r="AR277" s="1351"/>
      <c r="AS277" s="1351"/>
      <c r="AT277" s="1351"/>
      <c r="AU277" s="1351"/>
      <c r="AV277" s="1351"/>
      <c r="AW277" s="1351"/>
      <c r="AX277" s="1351"/>
      <c r="AY277" s="1351"/>
      <c r="AZ277" s="1351"/>
    </row>
    <row r="278" spans="1:52" x14ac:dyDescent="0.2">
      <c r="A278" s="20"/>
      <c r="B278" s="1435"/>
      <c r="C278" s="1388"/>
      <c r="D278" s="1434"/>
      <c r="E278" s="1435"/>
      <c r="F278" s="1386"/>
      <c r="G278" s="1351"/>
      <c r="H278" s="1387"/>
      <c r="I278" s="1351"/>
      <c r="J278" s="1351"/>
      <c r="K278" s="1429"/>
      <c r="L278" s="1351"/>
      <c r="M278" s="1351"/>
      <c r="N278" s="1388"/>
      <c r="O278" s="1388"/>
      <c r="P278" s="1388"/>
      <c r="Q278" s="1388"/>
      <c r="R278" s="1351"/>
      <c r="S278" s="1351"/>
      <c r="T278" s="1351"/>
      <c r="U278" s="1710"/>
      <c r="V278" s="1710"/>
      <c r="W278" s="1710"/>
      <c r="X278" s="1710"/>
      <c r="Y278" s="1710"/>
      <c r="Z278" s="1710"/>
      <c r="AA278" s="1710"/>
      <c r="AB278" s="1710"/>
      <c r="AC278" s="1710"/>
      <c r="AD278" s="1351"/>
      <c r="AE278" s="1351"/>
      <c r="AF278" s="1351"/>
      <c r="AG278" s="1351"/>
      <c r="AH278" s="1351"/>
      <c r="AI278" s="1351"/>
      <c r="AJ278" s="1351"/>
      <c r="AK278" s="1351"/>
      <c r="AL278" s="1351"/>
      <c r="AM278" s="1351"/>
      <c r="AN278" s="1351"/>
      <c r="AO278" s="1351"/>
      <c r="AP278" s="1351"/>
      <c r="AQ278" s="1351"/>
      <c r="AR278" s="1351"/>
      <c r="AS278" s="1351"/>
      <c r="AT278" s="1351"/>
      <c r="AU278" s="1351"/>
      <c r="AV278" s="1351"/>
      <c r="AW278" s="1351"/>
      <c r="AX278" s="1351"/>
      <c r="AY278" s="1351"/>
      <c r="AZ278" s="1351"/>
    </row>
    <row r="279" spans="1:52" x14ac:dyDescent="0.2">
      <c r="A279" s="20"/>
      <c r="B279" s="1435"/>
      <c r="C279" s="1388"/>
      <c r="D279" s="1434"/>
      <c r="E279" s="1435"/>
      <c r="F279" s="1386"/>
      <c r="G279" s="1351"/>
      <c r="H279" s="1387"/>
      <c r="I279" s="1351"/>
      <c r="J279" s="1351"/>
      <c r="K279" s="1429"/>
      <c r="L279" s="1351"/>
      <c r="M279" s="1351"/>
      <c r="N279" s="1388"/>
      <c r="O279" s="1388"/>
      <c r="P279" s="1388"/>
      <c r="Q279" s="1388"/>
      <c r="R279" s="1351"/>
      <c r="S279" s="1351"/>
      <c r="T279" s="1351"/>
      <c r="U279" s="1710"/>
      <c r="V279" s="1710"/>
      <c r="W279" s="1710"/>
      <c r="X279" s="1710"/>
      <c r="Y279" s="1710"/>
      <c r="Z279" s="1710"/>
      <c r="AA279" s="1710"/>
      <c r="AB279" s="1710"/>
      <c r="AC279" s="1710"/>
      <c r="AD279" s="1351"/>
      <c r="AE279" s="1351"/>
      <c r="AF279" s="1351"/>
      <c r="AG279" s="1351"/>
      <c r="AH279" s="1351"/>
      <c r="AI279" s="1351"/>
      <c r="AJ279" s="1351"/>
      <c r="AK279" s="1351"/>
      <c r="AL279" s="1351"/>
      <c r="AM279" s="1351"/>
      <c r="AN279" s="1351"/>
      <c r="AO279" s="1351"/>
      <c r="AP279" s="1351"/>
      <c r="AQ279" s="1351"/>
      <c r="AR279" s="1351"/>
      <c r="AS279" s="1351"/>
      <c r="AT279" s="1351"/>
      <c r="AU279" s="1351"/>
      <c r="AV279" s="1351"/>
      <c r="AW279" s="1351"/>
      <c r="AX279" s="1351"/>
      <c r="AY279" s="1351"/>
      <c r="AZ279" s="1351"/>
    </row>
    <row r="280" spans="1:52" x14ac:dyDescent="0.2">
      <c r="A280" s="20"/>
      <c r="B280" s="1435"/>
      <c r="C280" s="1388"/>
      <c r="D280" s="1434"/>
      <c r="E280" s="1435"/>
      <c r="F280" s="1386"/>
      <c r="G280" s="1351"/>
      <c r="H280" s="1387"/>
      <c r="I280" s="1351"/>
      <c r="J280" s="1351"/>
      <c r="K280" s="1429"/>
      <c r="L280" s="1351"/>
      <c r="M280" s="1351"/>
      <c r="N280" s="1388"/>
      <c r="O280" s="1388"/>
      <c r="P280" s="1388"/>
      <c r="Q280" s="1388"/>
      <c r="R280" s="1351"/>
      <c r="S280" s="1351"/>
      <c r="T280" s="1351"/>
      <c r="U280" s="1710"/>
      <c r="V280" s="1710"/>
      <c r="W280" s="1710"/>
      <c r="X280" s="1710"/>
      <c r="Y280" s="1710"/>
      <c r="Z280" s="1710"/>
      <c r="AA280" s="1710"/>
      <c r="AB280" s="1710"/>
      <c r="AC280" s="1710"/>
      <c r="AD280" s="1351"/>
      <c r="AE280" s="1351"/>
      <c r="AF280" s="1351"/>
      <c r="AG280" s="1351"/>
      <c r="AH280" s="1351"/>
      <c r="AI280" s="1351"/>
      <c r="AJ280" s="1351"/>
      <c r="AK280" s="1351"/>
      <c r="AL280" s="1351"/>
      <c r="AM280" s="1351"/>
      <c r="AN280" s="1351"/>
      <c r="AO280" s="1351"/>
      <c r="AP280" s="1351"/>
      <c r="AQ280" s="1351"/>
      <c r="AR280" s="1351"/>
      <c r="AS280" s="1351"/>
      <c r="AT280" s="1351"/>
      <c r="AU280" s="1351"/>
      <c r="AV280" s="1351"/>
      <c r="AW280" s="1351"/>
      <c r="AX280" s="1351"/>
      <c r="AY280" s="1351"/>
      <c r="AZ280" s="1351"/>
    </row>
    <row r="281" spans="1:52" x14ac:dyDescent="0.2">
      <c r="A281" s="20"/>
      <c r="B281" s="1435"/>
      <c r="C281" s="1388"/>
      <c r="D281" s="1434"/>
      <c r="E281" s="1435"/>
      <c r="F281" s="1386"/>
      <c r="G281" s="1351"/>
      <c r="H281" s="1387"/>
      <c r="I281" s="1351"/>
      <c r="J281" s="1351"/>
      <c r="K281" s="1429"/>
      <c r="L281" s="1351"/>
      <c r="M281" s="1351"/>
      <c r="N281" s="1388"/>
      <c r="O281" s="1388"/>
      <c r="P281" s="1388"/>
      <c r="Q281" s="1388"/>
      <c r="R281" s="1351"/>
      <c r="S281" s="1351"/>
      <c r="T281" s="1351"/>
      <c r="U281" s="1710"/>
      <c r="V281" s="1710"/>
      <c r="W281" s="1710"/>
      <c r="X281" s="1710"/>
      <c r="Y281" s="1710"/>
      <c r="Z281" s="1710"/>
      <c r="AA281" s="1710"/>
      <c r="AB281" s="1710"/>
      <c r="AC281" s="1710"/>
      <c r="AD281" s="1351"/>
      <c r="AE281" s="1351"/>
      <c r="AF281" s="1351"/>
      <c r="AG281" s="1351"/>
      <c r="AH281" s="1351"/>
      <c r="AI281" s="1351"/>
      <c r="AJ281" s="1351"/>
      <c r="AK281" s="1351"/>
      <c r="AL281" s="1351"/>
      <c r="AM281" s="1351"/>
      <c r="AN281" s="1351"/>
      <c r="AO281" s="1351"/>
      <c r="AP281" s="1351"/>
      <c r="AQ281" s="1351"/>
      <c r="AR281" s="1351"/>
      <c r="AS281" s="1351"/>
      <c r="AT281" s="1351"/>
      <c r="AU281" s="1351"/>
      <c r="AV281" s="1351"/>
      <c r="AW281" s="1351"/>
      <c r="AX281" s="1351"/>
      <c r="AY281" s="1351"/>
      <c r="AZ281" s="1351"/>
    </row>
    <row r="282" spans="1:52" x14ac:dyDescent="0.2">
      <c r="A282" s="20"/>
      <c r="B282" s="1435"/>
      <c r="C282" s="1388"/>
      <c r="D282" s="1434"/>
      <c r="E282" s="1435"/>
      <c r="F282" s="1386"/>
      <c r="G282" s="1351"/>
      <c r="H282" s="1387"/>
      <c r="I282" s="1351"/>
      <c r="J282" s="1351"/>
      <c r="K282" s="1429"/>
      <c r="L282" s="1351"/>
      <c r="M282" s="1351"/>
      <c r="N282" s="1388"/>
      <c r="O282" s="1388"/>
      <c r="P282" s="1388"/>
      <c r="Q282" s="1388"/>
      <c r="R282" s="1351"/>
      <c r="S282" s="1351"/>
      <c r="T282" s="1351"/>
      <c r="U282" s="1710"/>
      <c r="V282" s="1710"/>
      <c r="W282" s="1710"/>
      <c r="X282" s="1710"/>
      <c r="Y282" s="1710"/>
      <c r="Z282" s="1710"/>
      <c r="AA282" s="1710"/>
      <c r="AB282" s="1710"/>
      <c r="AC282" s="1710"/>
      <c r="AD282" s="1351"/>
      <c r="AE282" s="1351"/>
      <c r="AF282" s="1351"/>
      <c r="AG282" s="1351"/>
      <c r="AH282" s="1351"/>
      <c r="AI282" s="1351"/>
      <c r="AJ282" s="1351"/>
      <c r="AK282" s="1351"/>
      <c r="AL282" s="1351"/>
      <c r="AM282" s="1351"/>
      <c r="AN282" s="1351"/>
      <c r="AO282" s="1351"/>
      <c r="AP282" s="1351"/>
      <c r="AQ282" s="1351"/>
      <c r="AR282" s="1351"/>
      <c r="AS282" s="1351"/>
      <c r="AT282" s="1351"/>
      <c r="AU282" s="1351"/>
      <c r="AV282" s="1351"/>
      <c r="AW282" s="1351"/>
      <c r="AX282" s="1351"/>
      <c r="AY282" s="1351"/>
      <c r="AZ282" s="1351"/>
    </row>
    <row r="283" spans="1:52" x14ac:dyDescent="0.2">
      <c r="A283" s="20"/>
      <c r="B283" s="1435"/>
      <c r="C283" s="1388"/>
      <c r="D283" s="1434"/>
      <c r="E283" s="1435"/>
      <c r="F283" s="1386"/>
      <c r="G283" s="1351"/>
      <c r="H283" s="1387"/>
      <c r="I283" s="1351"/>
      <c r="J283" s="1351"/>
      <c r="K283" s="1429"/>
      <c r="L283" s="1351"/>
      <c r="M283" s="1351"/>
      <c r="N283" s="1388"/>
      <c r="O283" s="1388"/>
      <c r="P283" s="1388"/>
      <c r="Q283" s="1388"/>
      <c r="R283" s="1351"/>
      <c r="S283" s="1351"/>
      <c r="T283" s="1351"/>
      <c r="U283" s="1710"/>
      <c r="V283" s="1710"/>
      <c r="W283" s="1710"/>
      <c r="X283" s="1710"/>
      <c r="Y283" s="1710"/>
      <c r="Z283" s="1710"/>
      <c r="AA283" s="1710"/>
      <c r="AB283" s="1710"/>
      <c r="AC283" s="1710"/>
      <c r="AD283" s="1351"/>
      <c r="AE283" s="1351"/>
      <c r="AF283" s="1351"/>
      <c r="AG283" s="1351"/>
      <c r="AH283" s="1351"/>
      <c r="AI283" s="1351"/>
      <c r="AJ283" s="1351"/>
      <c r="AK283" s="1351"/>
      <c r="AL283" s="1351"/>
      <c r="AM283" s="1351"/>
      <c r="AN283" s="1351"/>
      <c r="AO283" s="1351"/>
      <c r="AP283" s="1351"/>
      <c r="AQ283" s="1351"/>
      <c r="AR283" s="1351"/>
      <c r="AS283" s="1351"/>
      <c r="AT283" s="1351"/>
      <c r="AU283" s="1351"/>
      <c r="AV283" s="1351"/>
      <c r="AW283" s="1351"/>
      <c r="AX283" s="1351"/>
      <c r="AY283" s="1351"/>
      <c r="AZ283" s="1351"/>
    </row>
    <row r="284" spans="1:52" x14ac:dyDescent="0.2">
      <c r="A284" s="20"/>
      <c r="B284" s="1435"/>
      <c r="C284" s="1388"/>
      <c r="D284" s="1434"/>
      <c r="E284" s="1435"/>
      <c r="F284" s="1386"/>
      <c r="G284" s="1351"/>
      <c r="H284" s="1387"/>
      <c r="I284" s="1351"/>
      <c r="J284" s="1351"/>
      <c r="K284" s="1429"/>
      <c r="L284" s="1351"/>
      <c r="M284" s="1351"/>
      <c r="N284" s="1388"/>
      <c r="O284" s="1388"/>
      <c r="P284" s="1388"/>
      <c r="Q284" s="1388"/>
      <c r="R284" s="1351"/>
      <c r="S284" s="1351"/>
      <c r="T284" s="1351"/>
      <c r="U284" s="1710"/>
      <c r="V284" s="1710"/>
      <c r="W284" s="1710"/>
      <c r="X284" s="1710"/>
      <c r="Y284" s="1710"/>
      <c r="Z284" s="1710"/>
      <c r="AA284" s="1710"/>
      <c r="AB284" s="1710"/>
      <c r="AC284" s="1710"/>
      <c r="AD284" s="1351"/>
      <c r="AE284" s="1351"/>
      <c r="AF284" s="1351"/>
      <c r="AG284" s="1351"/>
      <c r="AH284" s="1351"/>
      <c r="AI284" s="1351"/>
      <c r="AJ284" s="1351"/>
      <c r="AK284" s="1351"/>
      <c r="AL284" s="1351"/>
      <c r="AM284" s="1351"/>
      <c r="AN284" s="1351"/>
      <c r="AO284" s="1351"/>
      <c r="AP284" s="1351"/>
      <c r="AQ284" s="1351"/>
      <c r="AR284" s="1351"/>
      <c r="AS284" s="1351"/>
      <c r="AT284" s="1351"/>
      <c r="AU284" s="1351"/>
      <c r="AV284" s="1351"/>
      <c r="AW284" s="1351"/>
      <c r="AX284" s="1351"/>
      <c r="AY284" s="1351"/>
      <c r="AZ284" s="1351"/>
    </row>
    <row r="285" spans="1:52" x14ac:dyDescent="0.2">
      <c r="A285" s="20"/>
      <c r="B285" s="1435"/>
      <c r="C285" s="1388"/>
      <c r="D285" s="1434"/>
      <c r="E285" s="1435"/>
      <c r="F285" s="1386"/>
      <c r="G285" s="1351"/>
      <c r="H285" s="1387"/>
      <c r="I285" s="1351"/>
      <c r="J285" s="1351"/>
      <c r="K285" s="1429"/>
      <c r="L285" s="1351"/>
      <c r="M285" s="1351"/>
      <c r="N285" s="1388"/>
      <c r="O285" s="1388"/>
      <c r="P285" s="1388"/>
      <c r="Q285" s="1388"/>
      <c r="R285" s="1351"/>
      <c r="S285" s="1351"/>
      <c r="T285" s="1351"/>
      <c r="U285" s="1710"/>
      <c r="V285" s="1710"/>
      <c r="W285" s="1710"/>
      <c r="X285" s="1710"/>
      <c r="Y285" s="1710"/>
      <c r="Z285" s="1710"/>
      <c r="AA285" s="1710"/>
      <c r="AB285" s="1710"/>
      <c r="AC285" s="1710"/>
      <c r="AD285" s="1351"/>
      <c r="AE285" s="1351"/>
      <c r="AF285" s="1351"/>
      <c r="AG285" s="1351"/>
      <c r="AH285" s="1351"/>
      <c r="AI285" s="1351"/>
      <c r="AJ285" s="1351"/>
      <c r="AK285" s="1351"/>
      <c r="AL285" s="1351"/>
      <c r="AM285" s="1351"/>
      <c r="AN285" s="1351"/>
      <c r="AO285" s="1351"/>
      <c r="AP285" s="1351"/>
      <c r="AQ285" s="1351"/>
      <c r="AR285" s="1351"/>
      <c r="AS285" s="1351"/>
      <c r="AT285" s="1351"/>
      <c r="AU285" s="1351"/>
      <c r="AV285" s="1351"/>
      <c r="AW285" s="1351"/>
      <c r="AX285" s="1351"/>
      <c r="AY285" s="1351"/>
      <c r="AZ285" s="1351"/>
    </row>
    <row r="286" spans="1:52" x14ac:dyDescent="0.2">
      <c r="A286" s="20"/>
      <c r="B286" s="1435"/>
      <c r="C286" s="1388"/>
      <c r="D286" s="1434"/>
      <c r="E286" s="1435"/>
      <c r="F286" s="1386"/>
      <c r="G286" s="1351"/>
      <c r="H286" s="1387"/>
      <c r="I286" s="1351"/>
      <c r="J286" s="1351"/>
      <c r="K286" s="1429"/>
      <c r="L286" s="1351"/>
      <c r="M286" s="1351"/>
      <c r="N286" s="1388"/>
      <c r="O286" s="1388"/>
      <c r="P286" s="1388"/>
      <c r="Q286" s="1388"/>
      <c r="R286" s="1351"/>
      <c r="S286" s="1351"/>
      <c r="T286" s="1351"/>
      <c r="U286" s="1710"/>
      <c r="V286" s="1710"/>
      <c r="W286" s="1710"/>
      <c r="X286" s="1710"/>
      <c r="Y286" s="1710"/>
      <c r="Z286" s="1710"/>
      <c r="AA286" s="1710"/>
      <c r="AB286" s="1710"/>
      <c r="AC286" s="1710"/>
      <c r="AD286" s="1351"/>
      <c r="AE286" s="1351"/>
      <c r="AF286" s="1351"/>
      <c r="AG286" s="1351"/>
      <c r="AH286" s="1351"/>
      <c r="AI286" s="1351"/>
      <c r="AJ286" s="1351"/>
      <c r="AK286" s="1351"/>
      <c r="AL286" s="1351"/>
      <c r="AM286" s="1351"/>
      <c r="AN286" s="1351"/>
      <c r="AO286" s="1351"/>
      <c r="AP286" s="1351"/>
      <c r="AQ286" s="1351"/>
      <c r="AR286" s="1351"/>
      <c r="AS286" s="1351"/>
      <c r="AT286" s="1351"/>
      <c r="AU286" s="1351"/>
      <c r="AV286" s="1351"/>
      <c r="AW286" s="1351"/>
      <c r="AX286" s="1351"/>
      <c r="AY286" s="1351"/>
      <c r="AZ286" s="1351"/>
    </row>
    <row r="287" spans="1:52" x14ac:dyDescent="0.2">
      <c r="A287" s="20"/>
      <c r="B287" s="1435"/>
      <c r="C287" s="1388"/>
      <c r="D287" s="1434"/>
      <c r="E287" s="1435"/>
      <c r="F287" s="1386"/>
      <c r="G287" s="1351"/>
      <c r="H287" s="1387"/>
      <c r="I287" s="1351"/>
      <c r="J287" s="1351"/>
      <c r="K287" s="1429"/>
      <c r="L287" s="1351"/>
      <c r="M287" s="1351"/>
      <c r="N287" s="1388"/>
      <c r="O287" s="1388"/>
      <c r="P287" s="1388"/>
      <c r="Q287" s="1388"/>
      <c r="R287" s="1351"/>
      <c r="S287" s="1351"/>
      <c r="T287" s="1351"/>
      <c r="U287" s="1710"/>
      <c r="V287" s="1710"/>
      <c r="W287" s="1710"/>
      <c r="X287" s="1710"/>
      <c r="Y287" s="1710"/>
      <c r="Z287" s="1710"/>
      <c r="AA287" s="1710"/>
      <c r="AB287" s="1710"/>
      <c r="AC287" s="1710"/>
      <c r="AD287" s="1351"/>
      <c r="AE287" s="1351"/>
      <c r="AF287" s="1351"/>
      <c r="AG287" s="1351"/>
      <c r="AH287" s="1351"/>
      <c r="AI287" s="1351"/>
      <c r="AJ287" s="1351"/>
      <c r="AK287" s="1351"/>
      <c r="AL287" s="1351"/>
      <c r="AM287" s="1351"/>
      <c r="AN287" s="1351"/>
      <c r="AO287" s="1351"/>
      <c r="AP287" s="1351"/>
      <c r="AQ287" s="1351"/>
      <c r="AR287" s="1351"/>
      <c r="AS287" s="1351"/>
      <c r="AT287" s="1351"/>
      <c r="AU287" s="1351"/>
      <c r="AV287" s="1351"/>
      <c r="AW287" s="1351"/>
      <c r="AX287" s="1351"/>
      <c r="AY287" s="1351"/>
      <c r="AZ287" s="1351"/>
    </row>
    <row r="288" spans="1:52" x14ac:dyDescent="0.2">
      <c r="A288" s="20"/>
      <c r="B288" s="1435"/>
      <c r="C288" s="1388"/>
      <c r="D288" s="1434"/>
      <c r="E288" s="1435"/>
      <c r="F288" s="1386"/>
      <c r="G288" s="1351"/>
      <c r="H288" s="1387"/>
      <c r="I288" s="1351"/>
      <c r="J288" s="1351"/>
      <c r="K288" s="1429"/>
      <c r="L288" s="1351"/>
      <c r="M288" s="1351"/>
      <c r="N288" s="1388"/>
      <c r="O288" s="1388"/>
      <c r="P288" s="1388"/>
      <c r="Q288" s="1388"/>
      <c r="R288" s="1351"/>
      <c r="S288" s="1351"/>
      <c r="T288" s="1351"/>
      <c r="U288" s="1710"/>
      <c r="V288" s="1710"/>
      <c r="W288" s="1710"/>
      <c r="X288" s="1710"/>
      <c r="Y288" s="1710"/>
      <c r="Z288" s="1710"/>
      <c r="AA288" s="1710"/>
      <c r="AB288" s="1710"/>
      <c r="AC288" s="1710"/>
      <c r="AD288" s="1351"/>
      <c r="AE288" s="1351"/>
      <c r="AF288" s="1351"/>
      <c r="AG288" s="1351"/>
      <c r="AH288" s="1351"/>
      <c r="AI288" s="1351"/>
      <c r="AJ288" s="1351"/>
      <c r="AK288" s="1351"/>
      <c r="AL288" s="1351"/>
      <c r="AM288" s="1351"/>
      <c r="AN288" s="1351"/>
      <c r="AO288" s="1351"/>
      <c r="AP288" s="1351"/>
      <c r="AQ288" s="1351"/>
      <c r="AR288" s="1351"/>
      <c r="AS288" s="1351"/>
      <c r="AT288" s="1351"/>
      <c r="AU288" s="1351"/>
      <c r="AV288" s="1351"/>
      <c r="AW288" s="1351"/>
      <c r="AX288" s="1351"/>
      <c r="AY288" s="1351"/>
      <c r="AZ288" s="1351"/>
    </row>
    <row r="289" spans="1:52" x14ac:dyDescent="0.2">
      <c r="A289" s="20"/>
      <c r="B289" s="1435"/>
      <c r="C289" s="1388"/>
      <c r="D289" s="1434"/>
      <c r="E289" s="1435"/>
      <c r="F289" s="1386"/>
      <c r="G289" s="1351"/>
      <c r="H289" s="1387"/>
      <c r="I289" s="1351"/>
      <c r="J289" s="1351"/>
      <c r="K289" s="1429"/>
      <c r="L289" s="1351"/>
      <c r="M289" s="1351"/>
      <c r="N289" s="1388"/>
      <c r="O289" s="1388"/>
      <c r="P289" s="1388"/>
      <c r="Q289" s="1388"/>
      <c r="R289" s="1351"/>
      <c r="S289" s="1351"/>
      <c r="T289" s="1351"/>
      <c r="U289" s="1710"/>
      <c r="V289" s="1710"/>
      <c r="W289" s="1710"/>
      <c r="X289" s="1710"/>
      <c r="Y289" s="1710"/>
      <c r="Z289" s="1710"/>
      <c r="AA289" s="1710"/>
      <c r="AB289" s="1710"/>
      <c r="AC289" s="1710"/>
      <c r="AD289" s="1351"/>
      <c r="AE289" s="1351"/>
      <c r="AF289" s="1351"/>
      <c r="AG289" s="1351"/>
      <c r="AH289" s="1351"/>
      <c r="AI289" s="1351"/>
      <c r="AJ289" s="1351"/>
      <c r="AK289" s="1351"/>
      <c r="AL289" s="1351"/>
      <c r="AM289" s="1351"/>
      <c r="AN289" s="1351"/>
      <c r="AO289" s="1351"/>
      <c r="AP289" s="1351"/>
      <c r="AQ289" s="1351"/>
      <c r="AR289" s="1351"/>
      <c r="AS289" s="1351"/>
      <c r="AT289" s="1351"/>
      <c r="AU289" s="1351"/>
      <c r="AV289" s="1351"/>
      <c r="AW289" s="1351"/>
      <c r="AX289" s="1351"/>
      <c r="AY289" s="1351"/>
      <c r="AZ289" s="1351"/>
    </row>
    <row r="290" spans="1:52" x14ac:dyDescent="0.2">
      <c r="A290" s="20"/>
      <c r="B290" s="1435"/>
      <c r="C290" s="1388"/>
      <c r="D290" s="1434"/>
      <c r="E290" s="1435"/>
      <c r="F290" s="1386"/>
      <c r="G290" s="1351"/>
      <c r="H290" s="1387"/>
      <c r="I290" s="1351"/>
      <c r="J290" s="1351"/>
      <c r="K290" s="1429"/>
      <c r="L290" s="1351"/>
      <c r="M290" s="1351"/>
      <c r="N290" s="1388"/>
      <c r="O290" s="1388"/>
      <c r="P290" s="1388"/>
      <c r="Q290" s="1388"/>
      <c r="R290" s="1351"/>
      <c r="S290" s="1351"/>
      <c r="T290" s="1351"/>
      <c r="U290" s="1710"/>
      <c r="V290" s="1710"/>
      <c r="W290" s="1710"/>
      <c r="X290" s="1710"/>
      <c r="Y290" s="1710"/>
      <c r="Z290" s="1710"/>
      <c r="AA290" s="1710"/>
      <c r="AB290" s="1710"/>
      <c r="AC290" s="1710"/>
      <c r="AD290" s="1351"/>
      <c r="AE290" s="1351"/>
      <c r="AF290" s="1351"/>
      <c r="AG290" s="1351"/>
      <c r="AH290" s="1351"/>
      <c r="AI290" s="1351"/>
      <c r="AJ290" s="1351"/>
      <c r="AK290" s="1351"/>
      <c r="AL290" s="1351"/>
      <c r="AM290" s="1351"/>
      <c r="AN290" s="1351"/>
      <c r="AO290" s="1351"/>
      <c r="AP290" s="1351"/>
      <c r="AQ290" s="1351"/>
      <c r="AR290" s="1351"/>
      <c r="AS290" s="1351"/>
      <c r="AT290" s="1351"/>
      <c r="AU290" s="1351"/>
      <c r="AV290" s="1351"/>
      <c r="AW290" s="1351"/>
      <c r="AX290" s="1351"/>
      <c r="AY290" s="1351"/>
      <c r="AZ290" s="1351"/>
    </row>
    <row r="291" spans="1:52" x14ac:dyDescent="0.2">
      <c r="A291" s="20"/>
      <c r="B291" s="1435"/>
      <c r="C291" s="1388"/>
      <c r="D291" s="1434"/>
      <c r="E291" s="1435"/>
      <c r="F291" s="1386"/>
      <c r="G291" s="1351"/>
      <c r="H291" s="1387"/>
      <c r="I291" s="1351"/>
      <c r="J291" s="1351"/>
      <c r="K291" s="1429"/>
      <c r="L291" s="1351"/>
      <c r="M291" s="1351"/>
      <c r="N291" s="1388"/>
      <c r="O291" s="1388"/>
      <c r="P291" s="1388"/>
      <c r="Q291" s="1388"/>
      <c r="R291" s="1351"/>
      <c r="S291" s="1351"/>
      <c r="T291" s="1351"/>
      <c r="U291" s="1710"/>
      <c r="V291" s="1710"/>
      <c r="W291" s="1710"/>
      <c r="X291" s="1710"/>
      <c r="Y291" s="1710"/>
      <c r="Z291" s="1710"/>
      <c r="AA291" s="1710"/>
      <c r="AB291" s="1710"/>
      <c r="AC291" s="1710"/>
      <c r="AD291" s="1351"/>
      <c r="AE291" s="1351"/>
      <c r="AF291" s="1351"/>
      <c r="AG291" s="1351"/>
      <c r="AH291" s="1351"/>
      <c r="AI291" s="1351"/>
      <c r="AJ291" s="1351"/>
      <c r="AK291" s="1351"/>
      <c r="AL291" s="1351"/>
      <c r="AM291" s="1351"/>
      <c r="AN291" s="1351"/>
      <c r="AO291" s="1351"/>
      <c r="AP291" s="1351"/>
      <c r="AQ291" s="1351"/>
      <c r="AR291" s="1351"/>
      <c r="AS291" s="1351"/>
      <c r="AT291" s="1351"/>
      <c r="AU291" s="1351"/>
      <c r="AV291" s="1351"/>
      <c r="AW291" s="1351"/>
      <c r="AX291" s="1351"/>
      <c r="AY291" s="1351"/>
      <c r="AZ291" s="1351"/>
    </row>
    <row r="292" spans="1:52" x14ac:dyDescent="0.2">
      <c r="A292" s="20"/>
      <c r="B292" s="1435"/>
      <c r="C292" s="1388"/>
      <c r="D292" s="1434"/>
      <c r="E292" s="1435"/>
      <c r="F292" s="1386"/>
      <c r="G292" s="1351"/>
      <c r="H292" s="1387"/>
      <c r="I292" s="1351"/>
      <c r="J292" s="1351"/>
      <c r="K292" s="1429"/>
      <c r="L292" s="1351"/>
      <c r="M292" s="1351"/>
      <c r="N292" s="1388"/>
      <c r="O292" s="1388"/>
      <c r="P292" s="1388"/>
      <c r="Q292" s="1388"/>
      <c r="R292" s="1351"/>
      <c r="S292" s="1351"/>
      <c r="T292" s="1351"/>
      <c r="U292" s="1710"/>
      <c r="V292" s="1710"/>
      <c r="W292" s="1710"/>
      <c r="X292" s="1710"/>
      <c r="Y292" s="1710"/>
      <c r="Z292" s="1710"/>
      <c r="AA292" s="1710"/>
      <c r="AB292" s="1710"/>
      <c r="AC292" s="1710"/>
      <c r="AD292" s="1351"/>
      <c r="AE292" s="1351"/>
      <c r="AF292" s="1351"/>
      <c r="AG292" s="1351"/>
      <c r="AH292" s="1351"/>
      <c r="AI292" s="1351"/>
      <c r="AJ292" s="1351"/>
      <c r="AK292" s="1351"/>
      <c r="AL292" s="1351"/>
      <c r="AM292" s="1351"/>
      <c r="AN292" s="1351"/>
      <c r="AO292" s="1351"/>
      <c r="AP292" s="1351"/>
      <c r="AQ292" s="1351"/>
      <c r="AR292" s="1351"/>
      <c r="AS292" s="1351"/>
      <c r="AT292" s="1351"/>
      <c r="AU292" s="1351"/>
      <c r="AV292" s="1351"/>
      <c r="AW292" s="1351"/>
      <c r="AX292" s="1351"/>
      <c r="AY292" s="1351"/>
      <c r="AZ292" s="1351"/>
    </row>
    <row r="293" spans="1:52" x14ac:dyDescent="0.2">
      <c r="A293" s="20"/>
      <c r="B293" s="1435"/>
      <c r="C293" s="1388"/>
      <c r="D293" s="1434"/>
      <c r="E293" s="1435"/>
      <c r="F293" s="1386"/>
      <c r="G293" s="1351"/>
      <c r="H293" s="1387"/>
      <c r="I293" s="1351"/>
      <c r="J293" s="1351"/>
      <c r="K293" s="1429"/>
      <c r="L293" s="1351"/>
      <c r="M293" s="1351"/>
      <c r="N293" s="1388"/>
      <c r="O293" s="1388"/>
      <c r="P293" s="1388"/>
      <c r="Q293" s="1388"/>
      <c r="R293" s="1351"/>
      <c r="S293" s="1351"/>
      <c r="T293" s="1351"/>
      <c r="U293" s="1710"/>
      <c r="V293" s="1710"/>
      <c r="W293" s="1710"/>
      <c r="X293" s="1710"/>
      <c r="Y293" s="1710"/>
      <c r="Z293" s="1710"/>
      <c r="AA293" s="1710"/>
      <c r="AB293" s="1710"/>
      <c r="AC293" s="1710"/>
      <c r="AD293" s="1351"/>
      <c r="AE293" s="1351"/>
      <c r="AF293" s="1351"/>
      <c r="AG293" s="1351"/>
      <c r="AH293" s="1351"/>
      <c r="AI293" s="1351"/>
      <c r="AJ293" s="1351"/>
      <c r="AK293" s="1351"/>
      <c r="AL293" s="1351"/>
      <c r="AM293" s="1351"/>
      <c r="AN293" s="1351"/>
      <c r="AO293" s="1351"/>
      <c r="AP293" s="1351"/>
      <c r="AQ293" s="1351"/>
      <c r="AR293" s="1351"/>
      <c r="AS293" s="1351"/>
      <c r="AT293" s="1351"/>
      <c r="AU293" s="1351"/>
      <c r="AV293" s="1351"/>
      <c r="AW293" s="1351"/>
      <c r="AX293" s="1351"/>
      <c r="AY293" s="1351"/>
      <c r="AZ293" s="1351"/>
    </row>
    <row r="294" spans="1:52" x14ac:dyDescent="0.2">
      <c r="A294" s="20"/>
      <c r="B294" s="1435"/>
      <c r="C294" s="1388"/>
      <c r="D294" s="1434"/>
      <c r="E294" s="1435"/>
      <c r="F294" s="1386"/>
      <c r="G294" s="1351"/>
      <c r="H294" s="1387"/>
      <c r="I294" s="1351"/>
      <c r="J294" s="1351"/>
      <c r="K294" s="1429"/>
      <c r="L294" s="1351"/>
      <c r="M294" s="1351"/>
      <c r="N294" s="1388"/>
      <c r="O294" s="1388"/>
      <c r="P294" s="1388"/>
      <c r="Q294" s="1388"/>
      <c r="R294" s="1351"/>
      <c r="S294" s="1351"/>
      <c r="T294" s="1351"/>
      <c r="U294" s="1710"/>
      <c r="V294" s="1710"/>
      <c r="W294" s="1710"/>
      <c r="X294" s="1710"/>
      <c r="Y294" s="1710"/>
      <c r="Z294" s="1710"/>
      <c r="AA294" s="1710"/>
      <c r="AB294" s="1710"/>
      <c r="AC294" s="1710"/>
      <c r="AD294" s="1351"/>
      <c r="AE294" s="1351"/>
      <c r="AF294" s="1351"/>
      <c r="AG294" s="1351"/>
      <c r="AH294" s="1351"/>
      <c r="AI294" s="1351"/>
      <c r="AJ294" s="1351"/>
      <c r="AK294" s="1351"/>
      <c r="AL294" s="1351"/>
      <c r="AM294" s="1351"/>
      <c r="AN294" s="1351"/>
      <c r="AO294" s="1351"/>
      <c r="AP294" s="1351"/>
      <c r="AQ294" s="1351"/>
      <c r="AR294" s="1351"/>
      <c r="AS294" s="1351"/>
      <c r="AT294" s="1351"/>
      <c r="AU294" s="1351"/>
      <c r="AV294" s="1351"/>
      <c r="AW294" s="1351"/>
      <c r="AX294" s="1351"/>
      <c r="AY294" s="1351"/>
      <c r="AZ294" s="1351"/>
    </row>
    <row r="295" spans="1:52" x14ac:dyDescent="0.2">
      <c r="A295" s="20"/>
      <c r="B295" s="1435"/>
      <c r="C295" s="1388"/>
      <c r="D295" s="1434"/>
      <c r="E295" s="1435"/>
      <c r="F295" s="1386"/>
      <c r="G295" s="1351"/>
      <c r="H295" s="1387"/>
      <c r="I295" s="1351"/>
      <c r="J295" s="1351"/>
      <c r="K295" s="1429"/>
      <c r="L295" s="1351"/>
      <c r="M295" s="1351"/>
      <c r="N295" s="1388"/>
      <c r="O295" s="1388"/>
      <c r="P295" s="1388"/>
      <c r="Q295" s="1388"/>
      <c r="R295" s="1351"/>
      <c r="S295" s="1351"/>
      <c r="T295" s="1351"/>
      <c r="U295" s="1710"/>
      <c r="V295" s="1710"/>
      <c r="W295" s="1710"/>
      <c r="X295" s="1710"/>
      <c r="Y295" s="1710"/>
      <c r="Z295" s="1710"/>
      <c r="AA295" s="1710"/>
      <c r="AB295" s="1710"/>
      <c r="AC295" s="1710"/>
      <c r="AD295" s="1351"/>
      <c r="AE295" s="1351"/>
      <c r="AF295" s="1351"/>
      <c r="AG295" s="1351"/>
      <c r="AH295" s="1351"/>
      <c r="AI295" s="1351"/>
      <c r="AJ295" s="1351"/>
      <c r="AK295" s="1351"/>
      <c r="AL295" s="1351"/>
      <c r="AM295" s="1351"/>
      <c r="AN295" s="1351"/>
      <c r="AO295" s="1351"/>
      <c r="AP295" s="1351"/>
      <c r="AQ295" s="1351"/>
      <c r="AR295" s="1351"/>
      <c r="AS295" s="1351"/>
      <c r="AT295" s="1351"/>
      <c r="AU295" s="1351"/>
      <c r="AV295" s="1351"/>
      <c r="AW295" s="1351"/>
      <c r="AX295" s="1351"/>
      <c r="AY295" s="1351"/>
      <c r="AZ295" s="1351"/>
    </row>
    <row r="296" spans="1:52" x14ac:dyDescent="0.2">
      <c r="A296" s="20"/>
      <c r="B296" s="1435"/>
      <c r="C296" s="1388"/>
      <c r="D296" s="1434"/>
      <c r="E296" s="1435"/>
      <c r="F296" s="1386"/>
      <c r="G296" s="1351"/>
      <c r="H296" s="1387"/>
      <c r="I296" s="1351"/>
      <c r="J296" s="1351"/>
      <c r="K296" s="1429"/>
      <c r="L296" s="1351"/>
      <c r="M296" s="1351"/>
      <c r="N296" s="1388"/>
      <c r="O296" s="1388"/>
      <c r="P296" s="1388"/>
      <c r="Q296" s="1388"/>
      <c r="R296" s="1351"/>
      <c r="S296" s="1351"/>
      <c r="T296" s="1351"/>
      <c r="U296" s="1710"/>
      <c r="V296" s="1710"/>
      <c r="W296" s="1710"/>
      <c r="X296" s="1710"/>
      <c r="Y296" s="1710"/>
      <c r="Z296" s="1710"/>
      <c r="AA296" s="1710"/>
      <c r="AB296" s="1710"/>
      <c r="AC296" s="1710"/>
      <c r="AD296" s="1351"/>
      <c r="AE296" s="1351"/>
      <c r="AF296" s="1351"/>
      <c r="AG296" s="1351"/>
      <c r="AH296" s="1351"/>
      <c r="AI296" s="1351"/>
      <c r="AJ296" s="1351"/>
      <c r="AK296" s="1351"/>
      <c r="AL296" s="1351"/>
      <c r="AM296" s="1351"/>
      <c r="AN296" s="1351"/>
      <c r="AO296" s="1351"/>
      <c r="AP296" s="1351"/>
      <c r="AQ296" s="1351"/>
      <c r="AR296" s="1351"/>
      <c r="AS296" s="1351"/>
      <c r="AT296" s="1351"/>
      <c r="AU296" s="1351"/>
      <c r="AV296" s="1351"/>
      <c r="AW296" s="1351"/>
      <c r="AX296" s="1351"/>
      <c r="AY296" s="1351"/>
      <c r="AZ296" s="1351"/>
    </row>
    <row r="297" spans="1:52" x14ac:dyDescent="0.2">
      <c r="A297" s="20"/>
      <c r="B297" s="238"/>
      <c r="C297" s="20"/>
      <c r="D297" s="243"/>
      <c r="E297" s="238"/>
    </row>
    <row r="298" spans="1:52" x14ac:dyDescent="0.2">
      <c r="A298" s="20"/>
      <c r="B298" s="238"/>
      <c r="C298" s="20"/>
      <c r="D298" s="243"/>
      <c r="E298" s="238"/>
    </row>
    <row r="299" spans="1:52" x14ac:dyDescent="0.2">
      <c r="A299" s="20"/>
      <c r="B299" s="238"/>
      <c r="C299" s="20"/>
      <c r="D299" s="243"/>
      <c r="E299" s="238"/>
    </row>
    <row r="300" spans="1:52" x14ac:dyDescent="0.2">
      <c r="A300" s="20"/>
      <c r="B300" s="238"/>
      <c r="C300" s="20"/>
      <c r="D300" s="243"/>
      <c r="E300" s="238"/>
    </row>
    <row r="301" spans="1:52" x14ac:dyDescent="0.2">
      <c r="A301" s="20"/>
      <c r="B301" s="238"/>
      <c r="C301" s="20"/>
      <c r="D301" s="243"/>
      <c r="E301" s="238"/>
    </row>
    <row r="302" spans="1:52" x14ac:dyDescent="0.2">
      <c r="A302" s="20"/>
      <c r="B302" s="238"/>
      <c r="C302" s="20"/>
      <c r="D302" s="243"/>
      <c r="E302" s="238"/>
    </row>
    <row r="303" spans="1:52" x14ac:dyDescent="0.2">
      <c r="A303" s="20"/>
      <c r="B303" s="238"/>
      <c r="C303" s="20"/>
      <c r="D303" s="243"/>
      <c r="E303" s="238"/>
    </row>
    <row r="304" spans="1:52" x14ac:dyDescent="0.2">
      <c r="A304" s="20"/>
      <c r="B304" s="238"/>
      <c r="C304" s="20"/>
      <c r="D304" s="243"/>
      <c r="E304" s="238"/>
    </row>
    <row r="305" spans="1:5" x14ac:dyDescent="0.2">
      <c r="A305" s="20"/>
      <c r="B305" s="238"/>
      <c r="C305" s="20"/>
      <c r="D305" s="243"/>
      <c r="E305" s="238"/>
    </row>
    <row r="306" spans="1:5" x14ac:dyDescent="0.2">
      <c r="A306" s="20"/>
      <c r="B306" s="238"/>
      <c r="C306" s="20"/>
      <c r="D306" s="243"/>
      <c r="E306" s="238"/>
    </row>
    <row r="307" spans="1:5" x14ac:dyDescent="0.2">
      <c r="A307" s="20"/>
      <c r="B307" s="238"/>
      <c r="C307" s="20"/>
      <c r="D307" s="243"/>
      <c r="E307" s="238"/>
    </row>
    <row r="308" spans="1:5" x14ac:dyDescent="0.2">
      <c r="A308" s="20"/>
      <c r="B308" s="238"/>
      <c r="C308" s="20"/>
      <c r="D308" s="243"/>
      <c r="E308" s="238"/>
    </row>
    <row r="309" spans="1:5" x14ac:dyDescent="0.2">
      <c r="A309" s="20"/>
      <c r="B309" s="238"/>
      <c r="C309" s="20"/>
      <c r="D309" s="243"/>
      <c r="E309" s="238"/>
    </row>
    <row r="310" spans="1:5" x14ac:dyDescent="0.2">
      <c r="A310" s="20"/>
      <c r="B310" s="238"/>
      <c r="C310" s="20"/>
      <c r="D310" s="243"/>
      <c r="E310" s="238"/>
    </row>
    <row r="311" spans="1:5" x14ac:dyDescent="0.2">
      <c r="A311" s="20"/>
      <c r="B311" s="238"/>
      <c r="C311" s="20"/>
      <c r="D311" s="243"/>
      <c r="E311" s="238"/>
    </row>
    <row r="312" spans="1:5" x14ac:dyDescent="0.2">
      <c r="A312" s="20"/>
      <c r="B312" s="238"/>
      <c r="C312" s="20"/>
      <c r="D312" s="243"/>
      <c r="E312" s="238"/>
    </row>
    <row r="313" spans="1:5" x14ac:dyDescent="0.2">
      <c r="A313" s="20"/>
      <c r="B313" s="238"/>
      <c r="C313" s="20"/>
      <c r="D313" s="243"/>
      <c r="E313" s="238"/>
    </row>
    <row r="314" spans="1:5" x14ac:dyDescent="0.2">
      <c r="A314" s="20"/>
      <c r="B314" s="238"/>
      <c r="C314" s="20"/>
      <c r="D314" s="243"/>
      <c r="E314" s="238"/>
    </row>
    <row r="315" spans="1:5" x14ac:dyDescent="0.2">
      <c r="A315" s="20"/>
      <c r="B315" s="238"/>
      <c r="C315" s="20"/>
      <c r="D315" s="243"/>
      <c r="E315" s="238"/>
    </row>
    <row r="316" spans="1:5" x14ac:dyDescent="0.2">
      <c r="A316" s="20"/>
      <c r="B316" s="238"/>
      <c r="C316" s="20"/>
      <c r="D316" s="243"/>
      <c r="E316" s="238"/>
    </row>
    <row r="317" spans="1:5" x14ac:dyDescent="0.2">
      <c r="A317" s="20"/>
      <c r="B317" s="238"/>
      <c r="C317" s="20"/>
      <c r="D317" s="243"/>
      <c r="E317" s="238"/>
    </row>
    <row r="318" spans="1:5" x14ac:dyDescent="0.2">
      <c r="A318" s="20"/>
      <c r="B318" s="238"/>
      <c r="C318" s="20"/>
      <c r="D318" s="243"/>
      <c r="E318" s="238"/>
    </row>
    <row r="319" spans="1:5" x14ac:dyDescent="0.2">
      <c r="A319" s="20"/>
      <c r="B319" s="238"/>
      <c r="C319" s="20"/>
      <c r="D319" s="243"/>
      <c r="E319" s="238"/>
    </row>
    <row r="320" spans="1:5" x14ac:dyDescent="0.2">
      <c r="A320" s="20"/>
      <c r="B320" s="238"/>
      <c r="C320" s="20"/>
      <c r="D320" s="243"/>
      <c r="E320" s="238"/>
    </row>
    <row r="321" spans="1:5" x14ac:dyDescent="0.2">
      <c r="A321" s="20"/>
      <c r="B321" s="238"/>
      <c r="C321" s="20"/>
      <c r="D321" s="243"/>
      <c r="E321" s="238"/>
    </row>
    <row r="322" spans="1:5" x14ac:dyDescent="0.2">
      <c r="A322" s="20"/>
      <c r="B322" s="238"/>
      <c r="C322" s="20"/>
      <c r="D322" s="243"/>
      <c r="E322" s="238"/>
    </row>
    <row r="323" spans="1:5" x14ac:dyDescent="0.2">
      <c r="A323" s="20"/>
      <c r="B323" s="238"/>
      <c r="C323" s="20"/>
      <c r="D323" s="243"/>
      <c r="E323" s="238"/>
    </row>
    <row r="324" spans="1:5" x14ac:dyDescent="0.2">
      <c r="A324" s="20"/>
      <c r="B324" s="238"/>
      <c r="C324" s="20"/>
      <c r="D324" s="243"/>
      <c r="E324" s="238"/>
    </row>
    <row r="325" spans="1:5" x14ac:dyDescent="0.2">
      <c r="A325" s="20"/>
      <c r="B325" s="238"/>
      <c r="C325" s="20"/>
      <c r="D325" s="243"/>
      <c r="E325" s="238"/>
    </row>
    <row r="326" spans="1:5" x14ac:dyDescent="0.2">
      <c r="A326" s="20"/>
      <c r="B326" s="238"/>
      <c r="C326" s="20"/>
      <c r="D326" s="243"/>
      <c r="E326" s="238"/>
    </row>
    <row r="327" spans="1:5" x14ac:dyDescent="0.2">
      <c r="A327" s="20"/>
      <c r="B327" s="238"/>
      <c r="C327" s="20"/>
      <c r="D327" s="243"/>
      <c r="E327" s="238"/>
    </row>
    <row r="328" spans="1:5" x14ac:dyDescent="0.2">
      <c r="A328" s="20"/>
      <c r="B328" s="238"/>
      <c r="C328" s="20"/>
      <c r="D328" s="243"/>
      <c r="E328" s="238"/>
    </row>
    <row r="329" spans="1:5" x14ac:dyDescent="0.2">
      <c r="A329" s="20"/>
      <c r="B329" s="238"/>
      <c r="C329" s="20"/>
      <c r="D329" s="243"/>
      <c r="E329" s="238"/>
    </row>
    <row r="330" spans="1:5" x14ac:dyDescent="0.2">
      <c r="A330" s="20"/>
      <c r="B330" s="238"/>
      <c r="C330" s="20"/>
      <c r="D330" s="243"/>
      <c r="E330" s="238"/>
    </row>
    <row r="331" spans="1:5" x14ac:dyDescent="0.2">
      <c r="A331" s="20"/>
      <c r="B331" s="238"/>
      <c r="C331" s="20"/>
      <c r="D331" s="243"/>
      <c r="E331" s="238"/>
    </row>
    <row r="332" spans="1:5" x14ac:dyDescent="0.2">
      <c r="A332" s="20"/>
      <c r="B332" s="238"/>
      <c r="C332" s="20"/>
      <c r="D332" s="243"/>
      <c r="E332" s="238"/>
    </row>
    <row r="333" spans="1:5" x14ac:dyDescent="0.2">
      <c r="A333" s="20"/>
      <c r="B333" s="238"/>
      <c r="C333" s="20"/>
      <c r="D333" s="243"/>
      <c r="E333" s="238"/>
    </row>
    <row r="334" spans="1:5" x14ac:dyDescent="0.2">
      <c r="A334" s="20"/>
      <c r="B334" s="238"/>
      <c r="C334" s="20"/>
      <c r="D334" s="243"/>
      <c r="E334" s="238"/>
    </row>
    <row r="335" spans="1:5" x14ac:dyDescent="0.2">
      <c r="A335" s="20"/>
      <c r="B335" s="238"/>
      <c r="C335" s="20"/>
      <c r="D335" s="243"/>
      <c r="E335" s="238"/>
    </row>
    <row r="336" spans="1:5" x14ac:dyDescent="0.2">
      <c r="A336" s="20"/>
      <c r="B336" s="238"/>
      <c r="C336" s="20"/>
      <c r="D336" s="243"/>
      <c r="E336" s="238"/>
    </row>
    <row r="337" spans="1:5" x14ac:dyDescent="0.2">
      <c r="A337" s="20"/>
      <c r="B337" s="238"/>
      <c r="C337" s="20"/>
      <c r="D337" s="243"/>
      <c r="E337" s="238"/>
    </row>
    <row r="338" spans="1:5" x14ac:dyDescent="0.2">
      <c r="A338" s="20"/>
      <c r="B338" s="238"/>
      <c r="C338" s="20"/>
      <c r="D338" s="243"/>
      <c r="E338" s="238"/>
    </row>
    <row r="339" spans="1:5" x14ac:dyDescent="0.2">
      <c r="A339" s="20"/>
      <c r="B339" s="238"/>
      <c r="C339" s="20"/>
      <c r="D339" s="243"/>
      <c r="E339" s="238"/>
    </row>
    <row r="340" spans="1:5" x14ac:dyDescent="0.2">
      <c r="A340" s="20"/>
      <c r="B340" s="238"/>
      <c r="C340" s="20"/>
      <c r="D340" s="243"/>
      <c r="E340" s="238"/>
    </row>
    <row r="341" spans="1:5" x14ac:dyDescent="0.2">
      <c r="A341" s="20"/>
      <c r="B341" s="238"/>
      <c r="C341" s="20"/>
      <c r="D341" s="243"/>
      <c r="E341" s="238"/>
    </row>
    <row r="342" spans="1:5" x14ac:dyDescent="0.2">
      <c r="A342" s="20"/>
      <c r="B342" s="238"/>
      <c r="C342" s="20"/>
      <c r="D342" s="243"/>
      <c r="E342" s="238"/>
    </row>
    <row r="343" spans="1:5" x14ac:dyDescent="0.2">
      <c r="A343" s="20"/>
      <c r="B343" s="238"/>
      <c r="C343" s="20"/>
      <c r="D343" s="243"/>
      <c r="E343" s="238"/>
    </row>
    <row r="344" spans="1:5" x14ac:dyDescent="0.2">
      <c r="A344" s="20"/>
      <c r="B344" s="238"/>
      <c r="C344" s="20"/>
      <c r="D344" s="243"/>
      <c r="E344" s="238"/>
    </row>
    <row r="345" spans="1:5" x14ac:dyDescent="0.2">
      <c r="A345" s="20"/>
      <c r="B345" s="238"/>
      <c r="C345" s="20"/>
      <c r="D345" s="243"/>
      <c r="E345" s="238"/>
    </row>
    <row r="346" spans="1:5" x14ac:dyDescent="0.2">
      <c r="A346" s="20"/>
      <c r="B346" s="238"/>
      <c r="C346" s="20"/>
      <c r="D346" s="243"/>
      <c r="E346" s="238"/>
    </row>
    <row r="347" spans="1:5" x14ac:dyDescent="0.2">
      <c r="A347" s="20"/>
      <c r="B347" s="238"/>
      <c r="C347" s="20"/>
      <c r="D347" s="243"/>
      <c r="E347" s="238"/>
    </row>
    <row r="348" spans="1:5" x14ac:dyDescent="0.2">
      <c r="A348" s="20"/>
      <c r="B348" s="238"/>
      <c r="C348" s="20"/>
      <c r="D348" s="243"/>
      <c r="E348" s="238"/>
    </row>
    <row r="349" spans="1:5" x14ac:dyDescent="0.2">
      <c r="A349" s="20"/>
      <c r="B349" s="238"/>
      <c r="C349" s="20"/>
      <c r="D349" s="243"/>
      <c r="E349" s="238"/>
    </row>
    <row r="350" spans="1:5" x14ac:dyDescent="0.2">
      <c r="A350" s="20"/>
      <c r="B350" s="238"/>
      <c r="C350" s="20"/>
      <c r="D350" s="243"/>
      <c r="E350" s="238"/>
    </row>
    <row r="351" spans="1:5" x14ac:dyDescent="0.2">
      <c r="A351" s="20"/>
      <c r="B351" s="238"/>
      <c r="C351" s="20"/>
      <c r="D351" s="243"/>
      <c r="E351" s="238"/>
    </row>
    <row r="352" spans="1:5" x14ac:dyDescent="0.2">
      <c r="A352" s="20"/>
      <c r="B352" s="238"/>
      <c r="C352" s="20"/>
      <c r="D352" s="243"/>
      <c r="E352" s="238"/>
    </row>
    <row r="353" spans="1:5" x14ac:dyDescent="0.2">
      <c r="A353" s="20"/>
      <c r="B353" s="238"/>
      <c r="C353" s="20"/>
      <c r="D353" s="243"/>
      <c r="E353" s="238"/>
    </row>
    <row r="354" spans="1:5" x14ac:dyDescent="0.2">
      <c r="A354" s="20"/>
      <c r="B354" s="238"/>
      <c r="C354" s="20"/>
      <c r="D354" s="243"/>
      <c r="E354" s="238"/>
    </row>
    <row r="355" spans="1:5" x14ac:dyDescent="0.2">
      <c r="A355" s="20"/>
      <c r="B355" s="238"/>
      <c r="C355" s="20"/>
      <c r="D355" s="243"/>
      <c r="E355" s="238"/>
    </row>
    <row r="356" spans="1:5" x14ac:dyDescent="0.2">
      <c r="A356" s="20"/>
      <c r="B356" s="238"/>
      <c r="C356" s="20"/>
      <c r="D356" s="243"/>
      <c r="E356" s="238"/>
    </row>
    <row r="357" spans="1:5" x14ac:dyDescent="0.2">
      <c r="A357" s="20"/>
      <c r="B357" s="238"/>
      <c r="C357" s="20"/>
      <c r="D357" s="243"/>
      <c r="E357" s="238"/>
    </row>
    <row r="358" spans="1:5" x14ac:dyDescent="0.2">
      <c r="A358" s="20"/>
      <c r="B358" s="238"/>
      <c r="C358" s="20"/>
      <c r="D358" s="243"/>
      <c r="E358" s="238"/>
    </row>
    <row r="359" spans="1:5" x14ac:dyDescent="0.2">
      <c r="A359" s="20"/>
      <c r="B359" s="238"/>
      <c r="C359" s="20"/>
      <c r="D359" s="243"/>
      <c r="E359" s="238"/>
    </row>
    <row r="360" spans="1:5" x14ac:dyDescent="0.2">
      <c r="A360" s="20"/>
      <c r="B360" s="238"/>
      <c r="C360" s="20"/>
      <c r="D360" s="243"/>
      <c r="E360" s="238"/>
    </row>
    <row r="361" spans="1:5" x14ac:dyDescent="0.2">
      <c r="A361" s="20"/>
      <c r="B361" s="238"/>
      <c r="C361" s="20"/>
      <c r="D361" s="243"/>
      <c r="E361" s="238"/>
    </row>
    <row r="362" spans="1:5" x14ac:dyDescent="0.2">
      <c r="A362" s="20"/>
      <c r="B362" s="238"/>
      <c r="C362" s="20"/>
      <c r="D362" s="243"/>
      <c r="E362" s="238"/>
    </row>
    <row r="363" spans="1:5" x14ac:dyDescent="0.2">
      <c r="A363" s="20"/>
      <c r="B363" s="238"/>
      <c r="C363" s="20"/>
      <c r="D363" s="243"/>
      <c r="E363" s="238"/>
    </row>
    <row r="364" spans="1:5" x14ac:dyDescent="0.2">
      <c r="A364" s="20"/>
      <c r="B364" s="238"/>
      <c r="C364" s="20"/>
      <c r="D364" s="243"/>
      <c r="E364" s="238"/>
    </row>
    <row r="365" spans="1:5" x14ac:dyDescent="0.2">
      <c r="A365" s="20"/>
      <c r="B365" s="238"/>
      <c r="C365" s="20"/>
      <c r="D365" s="243"/>
      <c r="E365" s="238"/>
    </row>
    <row r="366" spans="1:5" x14ac:dyDescent="0.2">
      <c r="A366" s="20"/>
      <c r="B366" s="238"/>
      <c r="C366" s="20"/>
      <c r="D366" s="243"/>
      <c r="E366" s="238"/>
    </row>
    <row r="367" spans="1:5" x14ac:dyDescent="0.2">
      <c r="A367" s="20"/>
      <c r="B367" s="238"/>
      <c r="C367" s="20"/>
      <c r="D367" s="243"/>
      <c r="E367" s="238"/>
    </row>
    <row r="368" spans="1:5" x14ac:dyDescent="0.2">
      <c r="A368" s="20"/>
      <c r="B368" s="238"/>
      <c r="C368" s="20"/>
      <c r="D368" s="243"/>
      <c r="E368" s="238"/>
    </row>
    <row r="369" spans="1:5" x14ac:dyDescent="0.2">
      <c r="A369" s="20"/>
      <c r="B369" s="238"/>
      <c r="C369" s="20"/>
      <c r="D369" s="243"/>
      <c r="E369" s="238"/>
    </row>
    <row r="370" spans="1:5" x14ac:dyDescent="0.2">
      <c r="A370" s="20"/>
      <c r="B370" s="238"/>
      <c r="C370" s="20"/>
      <c r="D370" s="243"/>
      <c r="E370" s="238"/>
    </row>
    <row r="371" spans="1:5" x14ac:dyDescent="0.2">
      <c r="A371" s="20"/>
      <c r="B371" s="238"/>
      <c r="C371" s="20"/>
      <c r="D371" s="243"/>
      <c r="E371" s="238"/>
    </row>
    <row r="372" spans="1:5" x14ac:dyDescent="0.2">
      <c r="A372" s="20"/>
      <c r="B372" s="238"/>
      <c r="C372" s="20"/>
      <c r="D372" s="243"/>
      <c r="E372" s="238"/>
    </row>
    <row r="373" spans="1:5" x14ac:dyDescent="0.2">
      <c r="A373" s="20"/>
      <c r="B373" s="238"/>
      <c r="C373" s="20"/>
      <c r="D373" s="243"/>
      <c r="E373" s="238"/>
    </row>
    <row r="374" spans="1:5" x14ac:dyDescent="0.2">
      <c r="A374" s="20"/>
      <c r="B374" s="238"/>
      <c r="C374" s="20"/>
      <c r="D374" s="243"/>
      <c r="E374" s="238"/>
    </row>
    <row r="375" spans="1:5" x14ac:dyDescent="0.2">
      <c r="A375" s="20"/>
      <c r="B375" s="238"/>
      <c r="C375" s="20"/>
      <c r="D375" s="243"/>
      <c r="E375" s="238"/>
    </row>
    <row r="376" spans="1:5" x14ac:dyDescent="0.2">
      <c r="A376" s="20"/>
      <c r="B376" s="238"/>
      <c r="C376" s="20"/>
      <c r="D376" s="243"/>
      <c r="E376" s="238"/>
    </row>
    <row r="377" spans="1:5" x14ac:dyDescent="0.2">
      <c r="A377" s="20"/>
      <c r="B377" s="238"/>
      <c r="C377" s="20"/>
      <c r="D377" s="243"/>
      <c r="E377" s="238"/>
    </row>
    <row r="378" spans="1:5" x14ac:dyDescent="0.2">
      <c r="A378" s="20"/>
      <c r="B378" s="238"/>
      <c r="C378" s="20"/>
      <c r="D378" s="243"/>
      <c r="E378" s="238"/>
    </row>
    <row r="379" spans="1:5" x14ac:dyDescent="0.2">
      <c r="A379" s="20"/>
      <c r="B379" s="238"/>
      <c r="C379" s="20"/>
      <c r="D379" s="243"/>
      <c r="E379" s="238"/>
    </row>
    <row r="380" spans="1:5" x14ac:dyDescent="0.2">
      <c r="A380" s="20"/>
      <c r="B380" s="238"/>
      <c r="C380" s="20"/>
      <c r="D380" s="243"/>
      <c r="E380" s="238"/>
    </row>
    <row r="381" spans="1:5" x14ac:dyDescent="0.2">
      <c r="A381" s="20"/>
      <c r="B381" s="238"/>
      <c r="C381" s="20"/>
      <c r="D381" s="243"/>
      <c r="E381" s="238"/>
    </row>
    <row r="382" spans="1:5" x14ac:dyDescent="0.2">
      <c r="A382" s="20"/>
      <c r="B382" s="238"/>
      <c r="C382" s="20"/>
      <c r="D382" s="243"/>
      <c r="E382" s="238"/>
    </row>
    <row r="383" spans="1:5" x14ac:dyDescent="0.2">
      <c r="A383" s="20"/>
      <c r="B383" s="238"/>
      <c r="C383" s="20"/>
      <c r="D383" s="243"/>
      <c r="E383" s="238"/>
    </row>
    <row r="384" spans="1:5" x14ac:dyDescent="0.2">
      <c r="A384" s="20"/>
      <c r="B384" s="238"/>
      <c r="C384" s="20"/>
      <c r="D384" s="243"/>
      <c r="E384" s="238"/>
    </row>
    <row r="385" spans="1:5" x14ac:dyDescent="0.2">
      <c r="A385" s="20"/>
      <c r="B385" s="238"/>
      <c r="C385" s="20"/>
      <c r="D385" s="243"/>
      <c r="E385" s="238"/>
    </row>
    <row r="386" spans="1:5" x14ac:dyDescent="0.2">
      <c r="A386" s="20"/>
      <c r="B386" s="238"/>
      <c r="C386" s="20"/>
      <c r="D386" s="243"/>
      <c r="E386" s="238"/>
    </row>
    <row r="387" spans="1:5" x14ac:dyDescent="0.2">
      <c r="A387" s="20"/>
      <c r="B387" s="238"/>
      <c r="C387" s="20"/>
      <c r="D387" s="243"/>
      <c r="E387" s="238"/>
    </row>
    <row r="388" spans="1:5" x14ac:dyDescent="0.2">
      <c r="A388" s="20"/>
      <c r="B388" s="238"/>
      <c r="C388" s="20"/>
      <c r="D388" s="243"/>
      <c r="E388" s="238"/>
    </row>
    <row r="389" spans="1:5" x14ac:dyDescent="0.2">
      <c r="A389" s="20"/>
      <c r="B389" s="238"/>
      <c r="C389" s="20"/>
      <c r="D389" s="243"/>
      <c r="E389" s="238"/>
    </row>
    <row r="390" spans="1:5" x14ac:dyDescent="0.2">
      <c r="A390" s="20"/>
      <c r="B390" s="238"/>
      <c r="C390" s="20"/>
      <c r="D390" s="243"/>
      <c r="E390" s="238"/>
    </row>
    <row r="391" spans="1:5" x14ac:dyDescent="0.2">
      <c r="A391" s="20"/>
      <c r="B391" s="238"/>
      <c r="C391" s="20"/>
      <c r="D391" s="243"/>
      <c r="E391" s="238"/>
    </row>
    <row r="392" spans="1:5" x14ac:dyDescent="0.2">
      <c r="A392" s="20"/>
      <c r="B392" s="238"/>
      <c r="C392" s="20"/>
      <c r="D392" s="243"/>
      <c r="E392" s="238"/>
    </row>
    <row r="393" spans="1:5" x14ac:dyDescent="0.2">
      <c r="A393" s="20"/>
      <c r="B393" s="238"/>
      <c r="C393" s="20"/>
      <c r="D393" s="243"/>
      <c r="E393" s="238"/>
    </row>
    <row r="394" spans="1:5" x14ac:dyDescent="0.2">
      <c r="A394" s="20"/>
      <c r="B394" s="238"/>
      <c r="C394" s="20"/>
      <c r="D394" s="243"/>
      <c r="E394" s="238"/>
    </row>
    <row r="395" spans="1:5" x14ac:dyDescent="0.2">
      <c r="A395" s="20"/>
      <c r="B395" s="238"/>
      <c r="C395" s="20"/>
      <c r="D395" s="243"/>
      <c r="E395" s="238"/>
    </row>
    <row r="396" spans="1:5" x14ac:dyDescent="0.2">
      <c r="A396" s="20"/>
      <c r="B396" s="238"/>
      <c r="C396" s="20"/>
      <c r="D396" s="243"/>
      <c r="E396" s="238"/>
    </row>
    <row r="397" spans="1:5" x14ac:dyDescent="0.2">
      <c r="A397" s="20"/>
      <c r="B397" s="238"/>
      <c r="C397" s="20"/>
      <c r="D397" s="243"/>
      <c r="E397" s="238"/>
    </row>
    <row r="398" spans="1:5" x14ac:dyDescent="0.2">
      <c r="A398" s="20"/>
      <c r="B398" s="238"/>
      <c r="C398" s="20"/>
      <c r="D398" s="243"/>
      <c r="E398" s="238"/>
    </row>
    <row r="399" spans="1:5" x14ac:dyDescent="0.2">
      <c r="A399" s="20"/>
      <c r="B399" s="238"/>
      <c r="C399" s="20"/>
      <c r="D399" s="243"/>
      <c r="E399" s="238"/>
    </row>
    <row r="400" spans="1:5" x14ac:dyDescent="0.2">
      <c r="A400" s="20"/>
      <c r="B400" s="238"/>
      <c r="C400" s="20"/>
      <c r="D400" s="243"/>
      <c r="E400" s="238"/>
    </row>
    <row r="401" spans="1:5" x14ac:dyDescent="0.2">
      <c r="A401" s="20"/>
      <c r="B401" s="238"/>
      <c r="C401" s="20"/>
      <c r="D401" s="243"/>
      <c r="E401" s="238"/>
    </row>
    <row r="402" spans="1:5" x14ac:dyDescent="0.2">
      <c r="A402" s="20"/>
      <c r="B402" s="238"/>
      <c r="C402" s="20"/>
      <c r="D402" s="243"/>
      <c r="E402" s="238"/>
    </row>
    <row r="403" spans="1:5" x14ac:dyDescent="0.2">
      <c r="A403" s="20"/>
      <c r="B403" s="238"/>
      <c r="C403" s="20"/>
      <c r="D403" s="243"/>
      <c r="E403" s="238"/>
    </row>
    <row r="404" spans="1:5" x14ac:dyDescent="0.2">
      <c r="A404" s="20"/>
      <c r="B404" s="238"/>
      <c r="C404" s="20"/>
      <c r="D404" s="243"/>
      <c r="E404" s="238"/>
    </row>
    <row r="405" spans="1:5" x14ac:dyDescent="0.2">
      <c r="A405" s="20"/>
      <c r="B405" s="238"/>
      <c r="C405" s="20"/>
      <c r="D405" s="243"/>
      <c r="E405" s="238"/>
    </row>
    <row r="406" spans="1:5" x14ac:dyDescent="0.2">
      <c r="A406" s="20"/>
      <c r="B406" s="238"/>
      <c r="C406" s="20"/>
      <c r="D406" s="243"/>
      <c r="E406" s="238"/>
    </row>
    <row r="407" spans="1:5" x14ac:dyDescent="0.2">
      <c r="A407" s="20"/>
      <c r="B407" s="238"/>
      <c r="C407" s="20"/>
      <c r="D407" s="243"/>
      <c r="E407" s="238"/>
    </row>
    <row r="408" spans="1:5" x14ac:dyDescent="0.2">
      <c r="A408" s="20"/>
      <c r="B408" s="238"/>
      <c r="C408" s="20"/>
      <c r="D408" s="243"/>
      <c r="E408" s="238"/>
    </row>
    <row r="409" spans="1:5" x14ac:dyDescent="0.2">
      <c r="A409" s="20"/>
      <c r="B409" s="238"/>
      <c r="C409" s="20"/>
      <c r="D409" s="243"/>
      <c r="E409" s="238"/>
    </row>
    <row r="410" spans="1:5" x14ac:dyDescent="0.2">
      <c r="A410" s="20"/>
      <c r="B410" s="238"/>
      <c r="C410" s="20"/>
      <c r="D410" s="243"/>
      <c r="E410" s="238"/>
    </row>
    <row r="411" spans="1:5" x14ac:dyDescent="0.2">
      <c r="A411" s="20"/>
      <c r="B411" s="238"/>
      <c r="C411" s="20"/>
      <c r="D411" s="243"/>
      <c r="E411" s="238"/>
    </row>
    <row r="412" spans="1:5" x14ac:dyDescent="0.2">
      <c r="A412" s="20"/>
      <c r="B412" s="238"/>
      <c r="C412" s="20"/>
      <c r="D412" s="243"/>
      <c r="E412" s="238"/>
    </row>
    <row r="413" spans="1:5" x14ac:dyDescent="0.2">
      <c r="A413" s="20"/>
      <c r="B413" s="238"/>
      <c r="C413" s="20"/>
      <c r="D413" s="243"/>
      <c r="E413" s="238"/>
    </row>
    <row r="414" spans="1:5" x14ac:dyDescent="0.2">
      <c r="A414" s="20"/>
      <c r="B414" s="238"/>
      <c r="C414" s="20"/>
      <c r="D414" s="243"/>
      <c r="E414" s="238"/>
    </row>
    <row r="415" spans="1:5" x14ac:dyDescent="0.2">
      <c r="A415" s="20"/>
      <c r="B415" s="238"/>
      <c r="C415" s="20"/>
      <c r="D415" s="243"/>
      <c r="E415" s="238"/>
    </row>
    <row r="416" spans="1:5" x14ac:dyDescent="0.2">
      <c r="A416" s="20"/>
      <c r="B416" s="238"/>
      <c r="C416" s="20"/>
      <c r="D416" s="243"/>
      <c r="E416" s="238"/>
    </row>
    <row r="417" spans="1:5" x14ac:dyDescent="0.2">
      <c r="A417" s="20"/>
      <c r="B417" s="238"/>
      <c r="C417" s="20"/>
      <c r="D417" s="243"/>
      <c r="E417" s="238"/>
    </row>
    <row r="418" spans="1:5" x14ac:dyDescent="0.2">
      <c r="A418" s="20"/>
      <c r="B418" s="238"/>
      <c r="C418" s="20"/>
      <c r="D418" s="243"/>
      <c r="E418" s="238"/>
    </row>
    <row r="419" spans="1:5" x14ac:dyDescent="0.2">
      <c r="A419" s="20"/>
      <c r="B419" s="238"/>
      <c r="C419" s="20"/>
      <c r="D419" s="243"/>
      <c r="E419" s="238"/>
    </row>
    <row r="420" spans="1:5" x14ac:dyDescent="0.2">
      <c r="A420" s="20"/>
      <c r="B420" s="238"/>
      <c r="C420" s="20"/>
      <c r="D420" s="243"/>
      <c r="E420" s="238"/>
    </row>
    <row r="421" spans="1:5" x14ac:dyDescent="0.2">
      <c r="A421" s="20"/>
      <c r="B421" s="238"/>
      <c r="C421" s="20"/>
      <c r="D421" s="243"/>
      <c r="E421" s="238"/>
    </row>
    <row r="422" spans="1:5" x14ac:dyDescent="0.2">
      <c r="A422" s="20"/>
      <c r="B422" s="238"/>
      <c r="C422" s="20"/>
      <c r="D422" s="243"/>
      <c r="E422" s="238"/>
    </row>
    <row r="423" spans="1:5" x14ac:dyDescent="0.2">
      <c r="A423" s="20"/>
      <c r="B423" s="238"/>
      <c r="C423" s="20"/>
      <c r="D423" s="243"/>
      <c r="E423" s="238"/>
    </row>
    <row r="424" spans="1:5" x14ac:dyDescent="0.2">
      <c r="A424" s="20"/>
      <c r="B424" s="238"/>
      <c r="C424" s="20"/>
      <c r="D424" s="243"/>
      <c r="E424" s="238"/>
    </row>
    <row r="425" spans="1:5" x14ac:dyDescent="0.2">
      <c r="A425" s="20"/>
      <c r="B425" s="238"/>
      <c r="C425" s="20"/>
      <c r="D425" s="243"/>
      <c r="E425" s="238"/>
    </row>
    <row r="426" spans="1:5" x14ac:dyDescent="0.2">
      <c r="A426" s="20"/>
      <c r="B426" s="238"/>
      <c r="C426" s="20"/>
      <c r="D426" s="243"/>
      <c r="E426" s="238"/>
    </row>
    <row r="427" spans="1:5" x14ac:dyDescent="0.2">
      <c r="A427" s="20"/>
      <c r="B427" s="238"/>
      <c r="C427" s="20"/>
      <c r="D427" s="243"/>
      <c r="E427" s="238"/>
    </row>
    <row r="428" spans="1:5" x14ac:dyDescent="0.2">
      <c r="A428" s="20"/>
      <c r="B428" s="238"/>
      <c r="C428" s="20"/>
      <c r="D428" s="243"/>
      <c r="E428" s="238"/>
    </row>
    <row r="429" spans="1:5" x14ac:dyDescent="0.2">
      <c r="A429" s="20"/>
      <c r="B429" s="238"/>
      <c r="C429" s="20"/>
      <c r="D429" s="243"/>
      <c r="E429" s="238"/>
    </row>
    <row r="430" spans="1:5" x14ac:dyDescent="0.2">
      <c r="A430" s="20"/>
      <c r="B430" s="238"/>
      <c r="C430" s="20"/>
      <c r="D430" s="243"/>
      <c r="E430" s="238"/>
    </row>
    <row r="431" spans="1:5" x14ac:dyDescent="0.2">
      <c r="A431" s="20"/>
      <c r="B431" s="238"/>
      <c r="C431" s="20"/>
      <c r="D431" s="243"/>
      <c r="E431" s="238"/>
    </row>
    <row r="432" spans="1:5" x14ac:dyDescent="0.2">
      <c r="A432" s="20"/>
      <c r="B432" s="238"/>
      <c r="C432" s="20"/>
      <c r="D432" s="243"/>
      <c r="E432" s="238"/>
    </row>
    <row r="433" spans="1:5" x14ac:dyDescent="0.2">
      <c r="A433" s="20"/>
      <c r="B433" s="238"/>
      <c r="C433" s="20"/>
      <c r="D433" s="243"/>
      <c r="E433" s="238"/>
    </row>
    <row r="434" spans="1:5" x14ac:dyDescent="0.2">
      <c r="A434" s="20"/>
      <c r="B434" s="238"/>
      <c r="C434" s="20"/>
      <c r="D434" s="243"/>
      <c r="E434" s="238"/>
    </row>
    <row r="435" spans="1:5" x14ac:dyDescent="0.2">
      <c r="A435" s="20"/>
      <c r="B435" s="238"/>
      <c r="C435" s="20"/>
      <c r="D435" s="243"/>
      <c r="E435" s="238"/>
    </row>
    <row r="436" spans="1:5" x14ac:dyDescent="0.2">
      <c r="A436" s="20"/>
      <c r="B436" s="238"/>
      <c r="C436" s="20"/>
      <c r="D436" s="243"/>
      <c r="E436" s="238"/>
    </row>
    <row r="437" spans="1:5" x14ac:dyDescent="0.2">
      <c r="A437" s="20"/>
      <c r="B437" s="238"/>
      <c r="C437" s="20"/>
      <c r="D437" s="243"/>
      <c r="E437" s="238"/>
    </row>
    <row r="438" spans="1:5" x14ac:dyDescent="0.2">
      <c r="A438" s="20"/>
      <c r="B438" s="238"/>
      <c r="C438" s="20"/>
      <c r="D438" s="243"/>
      <c r="E438" s="238"/>
    </row>
    <row r="439" spans="1:5" x14ac:dyDescent="0.2">
      <c r="A439" s="20"/>
      <c r="B439" s="238"/>
      <c r="C439" s="20"/>
      <c r="D439" s="243"/>
      <c r="E439" s="238"/>
    </row>
    <row r="440" spans="1:5" x14ac:dyDescent="0.2">
      <c r="A440" s="20"/>
      <c r="B440" s="238"/>
      <c r="C440" s="20"/>
      <c r="D440" s="243"/>
      <c r="E440" s="238"/>
    </row>
    <row r="441" spans="1:5" x14ac:dyDescent="0.2">
      <c r="A441" s="20"/>
      <c r="B441" s="238"/>
      <c r="C441" s="20"/>
      <c r="D441" s="243"/>
      <c r="E441" s="238"/>
    </row>
    <row r="442" spans="1:5" x14ac:dyDescent="0.2">
      <c r="A442" s="20"/>
      <c r="B442" s="238"/>
      <c r="C442" s="20"/>
      <c r="D442" s="243"/>
      <c r="E442" s="238"/>
    </row>
    <row r="443" spans="1:5" x14ac:dyDescent="0.2">
      <c r="A443" s="20"/>
      <c r="B443" s="238"/>
      <c r="C443" s="20"/>
      <c r="D443" s="243"/>
      <c r="E443" s="238"/>
    </row>
    <row r="444" spans="1:5" x14ac:dyDescent="0.2">
      <c r="A444" s="20"/>
      <c r="B444" s="238"/>
      <c r="C444" s="20"/>
      <c r="D444" s="243"/>
      <c r="E444" s="238"/>
    </row>
    <row r="445" spans="1:5" x14ac:dyDescent="0.2">
      <c r="A445" s="20"/>
      <c r="B445" s="238"/>
      <c r="C445" s="20"/>
      <c r="D445" s="243"/>
      <c r="E445" s="238"/>
    </row>
    <row r="446" spans="1:5" x14ac:dyDescent="0.2">
      <c r="A446" s="20"/>
      <c r="B446" s="238"/>
      <c r="C446" s="20"/>
      <c r="D446" s="243"/>
      <c r="E446" s="238"/>
    </row>
    <row r="447" spans="1:5" x14ac:dyDescent="0.2">
      <c r="A447" s="20"/>
      <c r="B447" s="238"/>
      <c r="C447" s="20"/>
      <c r="D447" s="243"/>
      <c r="E447" s="238"/>
    </row>
    <row r="448" spans="1:5" x14ac:dyDescent="0.2">
      <c r="A448" s="20"/>
      <c r="B448" s="238"/>
      <c r="C448" s="20"/>
      <c r="D448" s="243"/>
      <c r="E448" s="238"/>
    </row>
    <row r="449" spans="1:5" x14ac:dyDescent="0.2">
      <c r="A449" s="20"/>
      <c r="B449" s="238"/>
      <c r="C449" s="20"/>
      <c r="D449" s="243"/>
      <c r="E449" s="238"/>
    </row>
    <row r="450" spans="1:5" x14ac:dyDescent="0.2">
      <c r="A450" s="20"/>
      <c r="B450" s="238"/>
      <c r="C450" s="20"/>
      <c r="D450" s="243"/>
      <c r="E450" s="238"/>
    </row>
    <row r="451" spans="1:5" x14ac:dyDescent="0.2">
      <c r="A451" s="20"/>
      <c r="B451" s="238"/>
      <c r="C451" s="20"/>
      <c r="D451" s="243"/>
      <c r="E451" s="238"/>
    </row>
    <row r="452" spans="1:5" x14ac:dyDescent="0.2">
      <c r="A452" s="20"/>
      <c r="B452" s="238"/>
      <c r="C452" s="20"/>
      <c r="D452" s="243"/>
      <c r="E452" s="238"/>
    </row>
    <row r="453" spans="1:5" x14ac:dyDescent="0.2">
      <c r="A453" s="20"/>
      <c r="B453" s="238"/>
      <c r="C453" s="20"/>
      <c r="D453" s="243"/>
      <c r="E453" s="238"/>
    </row>
    <row r="454" spans="1:5" x14ac:dyDescent="0.2">
      <c r="A454" s="20"/>
      <c r="B454" s="238"/>
      <c r="C454" s="20"/>
      <c r="D454" s="243"/>
      <c r="E454" s="238"/>
    </row>
    <row r="455" spans="1:5" x14ac:dyDescent="0.2">
      <c r="A455" s="20"/>
      <c r="B455" s="238"/>
      <c r="C455" s="20"/>
      <c r="D455" s="243"/>
      <c r="E455" s="238"/>
    </row>
    <row r="456" spans="1:5" x14ac:dyDescent="0.2">
      <c r="A456" s="20"/>
      <c r="B456" s="238"/>
      <c r="C456" s="20"/>
      <c r="D456" s="243"/>
      <c r="E456" s="238"/>
    </row>
    <row r="457" spans="1:5" x14ac:dyDescent="0.2">
      <c r="A457" s="20"/>
      <c r="B457" s="238"/>
      <c r="C457" s="20"/>
      <c r="D457" s="243"/>
      <c r="E457" s="238"/>
    </row>
    <row r="458" spans="1:5" x14ac:dyDescent="0.2">
      <c r="A458" s="20"/>
      <c r="B458" s="238"/>
      <c r="C458" s="20"/>
      <c r="D458" s="243"/>
      <c r="E458" s="238"/>
    </row>
    <row r="459" spans="1:5" x14ac:dyDescent="0.2">
      <c r="A459" s="20"/>
      <c r="B459" s="238"/>
      <c r="C459" s="20"/>
      <c r="D459" s="243"/>
      <c r="E459" s="238"/>
    </row>
    <row r="460" spans="1:5" x14ac:dyDescent="0.2">
      <c r="A460" s="20"/>
      <c r="B460" s="238"/>
      <c r="C460" s="20"/>
      <c r="D460" s="243"/>
      <c r="E460" s="238"/>
    </row>
    <row r="461" spans="1:5" x14ac:dyDescent="0.2">
      <c r="A461" s="20"/>
      <c r="B461" s="238"/>
      <c r="C461" s="20"/>
      <c r="D461" s="243"/>
      <c r="E461" s="238"/>
    </row>
    <row r="462" spans="1:5" x14ac:dyDescent="0.2">
      <c r="A462" s="20"/>
      <c r="B462" s="238"/>
      <c r="C462" s="20"/>
      <c r="D462" s="243"/>
      <c r="E462" s="238"/>
    </row>
    <row r="463" spans="1:5" x14ac:dyDescent="0.2">
      <c r="A463" s="20"/>
      <c r="B463" s="238"/>
      <c r="C463" s="20"/>
      <c r="D463" s="243"/>
      <c r="E463" s="238"/>
    </row>
    <row r="464" spans="1:5" x14ac:dyDescent="0.2">
      <c r="A464" s="20"/>
      <c r="B464" s="238"/>
      <c r="C464" s="20"/>
      <c r="D464" s="243"/>
      <c r="E464" s="238"/>
    </row>
    <row r="465" spans="1:5" x14ac:dyDescent="0.2">
      <c r="A465" s="20"/>
      <c r="B465" s="238"/>
      <c r="C465" s="20"/>
      <c r="D465" s="243"/>
      <c r="E465" s="238"/>
    </row>
    <row r="466" spans="1:5" x14ac:dyDescent="0.2">
      <c r="A466" s="20"/>
      <c r="B466" s="238"/>
      <c r="C466" s="20"/>
      <c r="D466" s="243"/>
      <c r="E466" s="238"/>
    </row>
    <row r="467" spans="1:5" x14ac:dyDescent="0.2">
      <c r="A467" s="20"/>
      <c r="B467" s="238"/>
      <c r="C467" s="20"/>
      <c r="D467" s="243"/>
      <c r="E467" s="238"/>
    </row>
    <row r="468" spans="1:5" x14ac:dyDescent="0.2">
      <c r="A468" s="20"/>
      <c r="B468" s="238"/>
      <c r="C468" s="20"/>
      <c r="D468" s="243"/>
      <c r="E468" s="238"/>
    </row>
    <row r="469" spans="1:5" x14ac:dyDescent="0.2">
      <c r="A469" s="20"/>
      <c r="B469" s="238"/>
      <c r="C469" s="20"/>
      <c r="D469" s="243"/>
      <c r="E469" s="238"/>
    </row>
    <row r="470" spans="1:5" x14ac:dyDescent="0.2">
      <c r="A470" s="20"/>
      <c r="B470" s="238"/>
      <c r="C470" s="20"/>
      <c r="D470" s="243"/>
      <c r="E470" s="238"/>
    </row>
    <row r="471" spans="1:5" x14ac:dyDescent="0.2">
      <c r="A471" s="20"/>
      <c r="B471" s="238"/>
      <c r="C471" s="20"/>
      <c r="D471" s="243"/>
      <c r="E471" s="238"/>
    </row>
    <row r="472" spans="1:5" x14ac:dyDescent="0.2">
      <c r="A472" s="20"/>
      <c r="B472" s="238"/>
      <c r="C472" s="20"/>
      <c r="D472" s="243"/>
      <c r="E472" s="238"/>
    </row>
    <row r="473" spans="1:5" x14ac:dyDescent="0.2">
      <c r="A473" s="20"/>
      <c r="B473" s="238"/>
      <c r="C473" s="20"/>
      <c r="D473" s="243"/>
      <c r="E473" s="238"/>
    </row>
    <row r="474" spans="1:5" x14ac:dyDescent="0.2">
      <c r="A474" s="20"/>
      <c r="B474" s="238"/>
      <c r="C474" s="20"/>
      <c r="D474" s="243"/>
      <c r="E474" s="238"/>
    </row>
    <row r="475" spans="1:5" x14ac:dyDescent="0.2">
      <c r="A475" s="20"/>
      <c r="B475" s="238"/>
      <c r="C475" s="20"/>
      <c r="D475" s="243"/>
      <c r="E475" s="238"/>
    </row>
    <row r="476" spans="1:5" x14ac:dyDescent="0.2">
      <c r="A476" s="20"/>
      <c r="B476" s="238"/>
      <c r="C476" s="20"/>
      <c r="D476" s="243"/>
      <c r="E476" s="238"/>
    </row>
    <row r="477" spans="1:5" x14ac:dyDescent="0.2">
      <c r="A477" s="20"/>
      <c r="B477" s="238"/>
      <c r="C477" s="20"/>
      <c r="D477" s="243"/>
      <c r="E477" s="238"/>
    </row>
    <row r="478" spans="1:5" x14ac:dyDescent="0.2">
      <c r="A478" s="20"/>
      <c r="B478" s="238"/>
      <c r="C478" s="20"/>
      <c r="D478" s="243"/>
      <c r="E478" s="238"/>
    </row>
    <row r="479" spans="1:5" x14ac:dyDescent="0.2">
      <c r="A479" s="20"/>
      <c r="B479" s="238"/>
      <c r="C479" s="20"/>
      <c r="D479" s="243"/>
      <c r="E479" s="238"/>
    </row>
    <row r="480" spans="1:5" x14ac:dyDescent="0.2">
      <c r="A480" s="20"/>
      <c r="B480" s="238"/>
      <c r="C480" s="20"/>
      <c r="D480" s="243"/>
      <c r="E480" s="238"/>
    </row>
    <row r="481" spans="1:5" x14ac:dyDescent="0.2">
      <c r="A481" s="20"/>
      <c r="B481" s="238"/>
      <c r="C481" s="20"/>
      <c r="D481" s="243"/>
      <c r="E481" s="238"/>
    </row>
    <row r="482" spans="1:5" x14ac:dyDescent="0.2">
      <c r="A482" s="20"/>
      <c r="B482" s="238"/>
      <c r="C482" s="20"/>
      <c r="D482" s="243"/>
      <c r="E482" s="238"/>
    </row>
    <row r="483" spans="1:5" x14ac:dyDescent="0.2">
      <c r="A483" s="20"/>
      <c r="B483" s="238"/>
      <c r="C483" s="20"/>
      <c r="D483" s="243"/>
      <c r="E483" s="238"/>
    </row>
    <row r="484" spans="1:5" x14ac:dyDescent="0.2">
      <c r="A484" s="20"/>
      <c r="B484" s="238"/>
      <c r="C484" s="20"/>
      <c r="D484" s="243"/>
      <c r="E484" s="238"/>
    </row>
    <row r="485" spans="1:5" x14ac:dyDescent="0.2">
      <c r="A485" s="20"/>
      <c r="B485" s="238"/>
      <c r="C485" s="20"/>
      <c r="D485" s="243"/>
      <c r="E485" s="238"/>
    </row>
    <row r="486" spans="1:5" x14ac:dyDescent="0.2">
      <c r="A486" s="20"/>
      <c r="B486" s="238"/>
      <c r="C486" s="20"/>
      <c r="D486" s="243"/>
      <c r="E486" s="238"/>
    </row>
    <row r="487" spans="1:5" x14ac:dyDescent="0.2">
      <c r="A487" s="20"/>
      <c r="B487" s="238"/>
      <c r="C487" s="20"/>
      <c r="D487" s="243"/>
      <c r="E487" s="238"/>
    </row>
    <row r="488" spans="1:5" x14ac:dyDescent="0.2">
      <c r="A488" s="20"/>
      <c r="B488" s="238"/>
      <c r="C488" s="20"/>
      <c r="D488" s="243"/>
      <c r="E488" s="238"/>
    </row>
    <row r="489" spans="1:5" x14ac:dyDescent="0.2">
      <c r="A489" s="20"/>
      <c r="B489" s="238"/>
      <c r="C489" s="20"/>
      <c r="D489" s="243"/>
      <c r="E489" s="238"/>
    </row>
    <row r="490" spans="1:5" x14ac:dyDescent="0.2">
      <c r="A490" s="20"/>
      <c r="B490" s="238"/>
      <c r="C490" s="20"/>
      <c r="D490" s="243"/>
      <c r="E490" s="238"/>
    </row>
    <row r="491" spans="1:5" x14ac:dyDescent="0.2">
      <c r="A491" s="20"/>
      <c r="B491" s="238"/>
      <c r="C491" s="20"/>
      <c r="D491" s="243"/>
      <c r="E491" s="238"/>
    </row>
    <row r="492" spans="1:5" x14ac:dyDescent="0.2">
      <c r="A492" s="20"/>
      <c r="B492" s="238"/>
      <c r="C492" s="20"/>
      <c r="D492" s="243"/>
      <c r="E492" s="238"/>
    </row>
    <row r="493" spans="1:5" x14ac:dyDescent="0.2">
      <c r="A493" s="20"/>
      <c r="B493" s="238"/>
      <c r="C493" s="20"/>
      <c r="D493" s="243"/>
      <c r="E493" s="238"/>
    </row>
    <row r="494" spans="1:5" x14ac:dyDescent="0.2">
      <c r="A494" s="20"/>
      <c r="B494" s="238"/>
      <c r="C494" s="20"/>
      <c r="D494" s="243"/>
      <c r="E494" s="238"/>
    </row>
    <row r="495" spans="1:5" x14ac:dyDescent="0.2">
      <c r="A495" s="20"/>
      <c r="B495" s="238"/>
      <c r="C495" s="20"/>
      <c r="D495" s="243"/>
      <c r="E495" s="238"/>
    </row>
    <row r="496" spans="1:5" x14ac:dyDescent="0.2">
      <c r="A496" s="20"/>
      <c r="B496" s="238"/>
      <c r="C496" s="20"/>
      <c r="D496" s="243"/>
      <c r="E496" s="238"/>
    </row>
    <row r="497" spans="1:5" x14ac:dyDescent="0.2">
      <c r="A497" s="20"/>
      <c r="B497" s="238"/>
      <c r="C497" s="20"/>
      <c r="D497" s="243"/>
      <c r="E497" s="238"/>
    </row>
    <row r="498" spans="1:5" x14ac:dyDescent="0.2">
      <c r="A498" s="20"/>
      <c r="B498" s="238"/>
      <c r="C498" s="20"/>
      <c r="D498" s="243"/>
      <c r="E498" s="238"/>
    </row>
    <row r="499" spans="1:5" x14ac:dyDescent="0.2">
      <c r="A499" s="20"/>
      <c r="B499" s="238"/>
      <c r="C499" s="20"/>
      <c r="D499" s="243"/>
      <c r="E499" s="238"/>
    </row>
    <row r="500" spans="1:5" x14ac:dyDescent="0.2">
      <c r="A500" s="20"/>
      <c r="B500" s="238"/>
      <c r="C500" s="20"/>
      <c r="D500" s="243"/>
      <c r="E500" s="238"/>
    </row>
    <row r="501" spans="1:5" x14ac:dyDescent="0.2">
      <c r="A501" s="20"/>
      <c r="B501" s="238"/>
      <c r="C501" s="20"/>
      <c r="D501" s="243"/>
      <c r="E501" s="238"/>
    </row>
    <row r="502" spans="1:5" x14ac:dyDescent="0.2">
      <c r="A502" s="20"/>
      <c r="B502" s="238"/>
      <c r="C502" s="20"/>
      <c r="D502" s="243"/>
      <c r="E502" s="238"/>
    </row>
    <row r="503" spans="1:5" x14ac:dyDescent="0.2">
      <c r="A503" s="20"/>
      <c r="B503" s="238"/>
      <c r="C503" s="20"/>
      <c r="D503" s="243"/>
      <c r="E503" s="238"/>
    </row>
    <row r="504" spans="1:5" x14ac:dyDescent="0.2">
      <c r="A504" s="20"/>
      <c r="B504" s="238"/>
      <c r="C504" s="20"/>
      <c r="D504" s="243"/>
      <c r="E504" s="238"/>
    </row>
    <row r="505" spans="1:5" x14ac:dyDescent="0.2">
      <c r="A505" s="20"/>
      <c r="B505" s="238"/>
      <c r="C505" s="20"/>
      <c r="D505" s="243"/>
      <c r="E505" s="238"/>
    </row>
    <row r="506" spans="1:5" x14ac:dyDescent="0.2">
      <c r="A506" s="20"/>
      <c r="B506" s="238"/>
      <c r="C506" s="20"/>
      <c r="D506" s="243"/>
      <c r="E506" s="238"/>
    </row>
    <row r="507" spans="1:5" x14ac:dyDescent="0.2">
      <c r="A507" s="20"/>
      <c r="B507" s="238"/>
      <c r="C507" s="20"/>
      <c r="D507" s="243"/>
      <c r="E507" s="238"/>
    </row>
    <row r="508" spans="1:5" x14ac:dyDescent="0.2">
      <c r="A508" s="20"/>
      <c r="B508" s="238"/>
      <c r="C508" s="20"/>
      <c r="D508" s="243"/>
      <c r="E508" s="238"/>
    </row>
    <row r="509" spans="1:5" x14ac:dyDescent="0.2">
      <c r="A509" s="20"/>
      <c r="B509" s="238"/>
      <c r="C509" s="20"/>
      <c r="D509" s="243"/>
      <c r="E509" s="238"/>
    </row>
    <row r="510" spans="1:5" x14ac:dyDescent="0.2">
      <c r="A510" s="20"/>
      <c r="B510" s="238"/>
      <c r="C510" s="20"/>
      <c r="D510" s="243"/>
      <c r="E510" s="238"/>
    </row>
    <row r="511" spans="1:5" x14ac:dyDescent="0.2">
      <c r="A511" s="20"/>
      <c r="B511" s="238"/>
      <c r="C511" s="20"/>
      <c r="D511" s="243"/>
      <c r="E511" s="238"/>
    </row>
    <row r="512" spans="1:5" x14ac:dyDescent="0.2">
      <c r="A512" s="20"/>
      <c r="B512" s="238"/>
      <c r="C512" s="20"/>
      <c r="D512" s="243"/>
      <c r="E512" s="238"/>
    </row>
    <row r="513" spans="1:5" x14ac:dyDescent="0.2">
      <c r="A513" s="20"/>
      <c r="B513" s="238"/>
      <c r="C513" s="20"/>
      <c r="D513" s="243"/>
      <c r="E513" s="238"/>
    </row>
    <row r="514" spans="1:5" x14ac:dyDescent="0.2">
      <c r="A514" s="20"/>
      <c r="B514" s="238"/>
      <c r="C514" s="20"/>
      <c r="D514" s="243"/>
      <c r="E514" s="238"/>
    </row>
    <row r="515" spans="1:5" x14ac:dyDescent="0.2">
      <c r="A515" s="20"/>
      <c r="B515" s="238"/>
      <c r="C515" s="20"/>
      <c r="D515" s="243"/>
      <c r="E515" s="238"/>
    </row>
    <row r="516" spans="1:5" x14ac:dyDescent="0.2">
      <c r="A516" s="20"/>
      <c r="B516" s="238"/>
      <c r="C516" s="20"/>
      <c r="D516" s="243"/>
      <c r="E516" s="238"/>
    </row>
    <row r="517" spans="1:5" x14ac:dyDescent="0.2">
      <c r="A517" s="20"/>
      <c r="B517" s="238"/>
      <c r="C517" s="20"/>
      <c r="D517" s="243"/>
      <c r="E517" s="238"/>
    </row>
    <row r="518" spans="1:5" x14ac:dyDescent="0.2">
      <c r="A518" s="20"/>
      <c r="B518" s="238"/>
      <c r="C518" s="20"/>
      <c r="D518" s="243"/>
      <c r="E518" s="238"/>
    </row>
    <row r="519" spans="1:5" x14ac:dyDescent="0.2">
      <c r="A519" s="20"/>
      <c r="B519" s="238"/>
      <c r="C519" s="20"/>
      <c r="D519" s="243"/>
      <c r="E519" s="238"/>
    </row>
    <row r="520" spans="1:5" x14ac:dyDescent="0.2">
      <c r="A520" s="20"/>
      <c r="B520" s="238"/>
      <c r="C520" s="20"/>
      <c r="D520" s="243"/>
      <c r="E520" s="238"/>
    </row>
    <row r="521" spans="1:5" x14ac:dyDescent="0.2">
      <c r="A521" s="20"/>
      <c r="B521" s="238"/>
      <c r="C521" s="20"/>
      <c r="D521" s="243"/>
      <c r="E521" s="238"/>
    </row>
    <row r="522" spans="1:5" x14ac:dyDescent="0.2">
      <c r="A522" s="20"/>
      <c r="B522" s="238"/>
      <c r="C522" s="20"/>
      <c r="D522" s="243"/>
      <c r="E522" s="238"/>
    </row>
    <row r="523" spans="1:5" x14ac:dyDescent="0.2">
      <c r="A523" s="20"/>
      <c r="B523" s="238"/>
      <c r="C523" s="20"/>
      <c r="D523" s="243"/>
      <c r="E523" s="238"/>
    </row>
    <row r="524" spans="1:5" x14ac:dyDescent="0.2">
      <c r="A524" s="20"/>
      <c r="B524" s="238"/>
      <c r="C524" s="20"/>
      <c r="D524" s="243"/>
      <c r="E524" s="238"/>
    </row>
    <row r="525" spans="1:5" x14ac:dyDescent="0.2">
      <c r="A525" s="20"/>
      <c r="B525" s="238"/>
      <c r="C525" s="20"/>
      <c r="D525" s="243"/>
      <c r="E525" s="238"/>
    </row>
    <row r="526" spans="1:5" x14ac:dyDescent="0.2">
      <c r="A526" s="20"/>
      <c r="B526" s="238"/>
      <c r="C526" s="20"/>
      <c r="D526" s="243"/>
      <c r="E526" s="238"/>
    </row>
    <row r="527" spans="1:5" x14ac:dyDescent="0.2">
      <c r="A527" s="20"/>
      <c r="B527" s="238"/>
      <c r="C527" s="20"/>
      <c r="D527" s="243"/>
      <c r="E527" s="238"/>
    </row>
    <row r="528" spans="1:5" x14ac:dyDescent="0.2">
      <c r="A528" s="20"/>
      <c r="B528" s="238"/>
      <c r="C528" s="20"/>
      <c r="D528" s="243"/>
      <c r="E528" s="238"/>
    </row>
    <row r="529" spans="1:5" x14ac:dyDescent="0.2">
      <c r="A529" s="20"/>
      <c r="B529" s="238"/>
      <c r="C529" s="20"/>
      <c r="D529" s="243"/>
      <c r="E529" s="238"/>
    </row>
    <row r="530" spans="1:5" x14ac:dyDescent="0.2">
      <c r="A530" s="20"/>
      <c r="B530" s="238"/>
      <c r="C530" s="20"/>
      <c r="D530" s="243"/>
      <c r="E530" s="238"/>
    </row>
    <row r="531" spans="1:5" x14ac:dyDescent="0.2">
      <c r="A531" s="20"/>
      <c r="B531" s="238"/>
      <c r="C531" s="20"/>
      <c r="D531" s="243"/>
      <c r="E531" s="238"/>
    </row>
    <row r="532" spans="1:5" x14ac:dyDescent="0.2">
      <c r="A532" s="20"/>
      <c r="B532" s="238"/>
      <c r="C532" s="20"/>
      <c r="D532" s="243"/>
      <c r="E532" s="238"/>
    </row>
    <row r="533" spans="1:5" x14ac:dyDescent="0.2">
      <c r="A533" s="20"/>
      <c r="B533" s="238"/>
      <c r="C533" s="20"/>
      <c r="D533" s="243"/>
      <c r="E533" s="238"/>
    </row>
    <row r="534" spans="1:5" x14ac:dyDescent="0.2">
      <c r="A534" s="20"/>
      <c r="B534" s="238"/>
      <c r="C534" s="20"/>
      <c r="D534" s="243"/>
      <c r="E534" s="238"/>
    </row>
    <row r="535" spans="1:5" x14ac:dyDescent="0.2">
      <c r="A535" s="20"/>
      <c r="B535" s="238"/>
      <c r="C535" s="20"/>
      <c r="D535" s="243"/>
      <c r="E535" s="238"/>
    </row>
    <row r="536" spans="1:5" x14ac:dyDescent="0.2">
      <c r="A536" s="20"/>
      <c r="B536" s="238"/>
      <c r="C536" s="20"/>
      <c r="D536" s="243"/>
      <c r="E536" s="238"/>
    </row>
    <row r="537" spans="1:5" x14ac:dyDescent="0.2">
      <c r="A537" s="20"/>
      <c r="B537" s="238"/>
      <c r="C537" s="20"/>
      <c r="D537" s="243"/>
      <c r="E537" s="238"/>
    </row>
    <row r="538" spans="1:5" x14ac:dyDescent="0.2">
      <c r="A538" s="20"/>
      <c r="B538" s="238"/>
      <c r="C538" s="20"/>
      <c r="D538" s="243"/>
      <c r="E538" s="238"/>
    </row>
    <row r="539" spans="1:5" x14ac:dyDescent="0.2">
      <c r="A539" s="20"/>
      <c r="B539" s="238"/>
      <c r="C539" s="20"/>
      <c r="D539" s="243"/>
      <c r="E539" s="238"/>
    </row>
    <row r="540" spans="1:5" x14ac:dyDescent="0.2">
      <c r="A540" s="20"/>
      <c r="B540" s="238"/>
      <c r="C540" s="20"/>
      <c r="D540" s="243"/>
      <c r="E540" s="238"/>
    </row>
    <row r="541" spans="1:5" x14ac:dyDescent="0.2">
      <c r="A541" s="20"/>
      <c r="B541" s="238"/>
      <c r="C541" s="20"/>
      <c r="D541" s="243"/>
      <c r="E541" s="238"/>
    </row>
    <row r="542" spans="1:5" x14ac:dyDescent="0.2">
      <c r="A542" s="20"/>
      <c r="B542" s="238"/>
      <c r="C542" s="20"/>
      <c r="D542" s="243"/>
      <c r="E542" s="238"/>
    </row>
    <row r="543" spans="1:5" x14ac:dyDescent="0.2">
      <c r="A543" s="20"/>
      <c r="B543" s="238"/>
      <c r="C543" s="20"/>
      <c r="D543" s="243"/>
      <c r="E543" s="238"/>
    </row>
    <row r="544" spans="1:5" x14ac:dyDescent="0.2">
      <c r="A544" s="20"/>
      <c r="B544" s="238"/>
      <c r="C544" s="20"/>
      <c r="D544" s="243"/>
      <c r="E544" s="238"/>
    </row>
    <row r="545" spans="1:5" x14ac:dyDescent="0.2">
      <c r="A545" s="20"/>
      <c r="B545" s="238"/>
      <c r="C545" s="20"/>
      <c r="D545" s="243"/>
      <c r="E545" s="238"/>
    </row>
    <row r="546" spans="1:5" x14ac:dyDescent="0.2">
      <c r="A546" s="20"/>
      <c r="B546" s="238"/>
      <c r="C546" s="20"/>
      <c r="D546" s="243"/>
      <c r="E546" s="238"/>
    </row>
    <row r="547" spans="1:5" x14ac:dyDescent="0.2">
      <c r="A547" s="20"/>
      <c r="B547" s="238"/>
      <c r="C547" s="20"/>
      <c r="D547" s="243"/>
      <c r="E547" s="238"/>
    </row>
    <row r="548" spans="1:5" x14ac:dyDescent="0.2">
      <c r="A548" s="20"/>
      <c r="B548" s="238"/>
      <c r="C548" s="20"/>
      <c r="D548" s="243"/>
      <c r="E548" s="238"/>
    </row>
    <row r="549" spans="1:5" x14ac:dyDescent="0.2">
      <c r="A549" s="20"/>
      <c r="B549" s="238"/>
      <c r="C549" s="20"/>
      <c r="D549" s="243"/>
      <c r="E549" s="238"/>
    </row>
    <row r="550" spans="1:5" x14ac:dyDescent="0.2">
      <c r="A550" s="20"/>
      <c r="B550" s="238"/>
      <c r="C550" s="20"/>
      <c r="D550" s="243"/>
      <c r="E550" s="238"/>
    </row>
    <row r="551" spans="1:5" x14ac:dyDescent="0.2">
      <c r="A551" s="20"/>
      <c r="B551" s="238"/>
      <c r="C551" s="20"/>
      <c r="D551" s="243"/>
      <c r="E551" s="238"/>
    </row>
    <row r="552" spans="1:5" x14ac:dyDescent="0.2">
      <c r="A552" s="20"/>
      <c r="B552" s="238"/>
      <c r="C552" s="20"/>
      <c r="D552" s="243"/>
      <c r="E552" s="238"/>
    </row>
    <row r="553" spans="1:5" x14ac:dyDescent="0.2">
      <c r="A553" s="20"/>
      <c r="B553" s="238"/>
      <c r="C553" s="20"/>
      <c r="D553" s="243"/>
      <c r="E553" s="238"/>
    </row>
    <row r="554" spans="1:5" x14ac:dyDescent="0.2">
      <c r="A554" s="20"/>
      <c r="B554" s="238"/>
      <c r="C554" s="20"/>
      <c r="D554" s="243"/>
      <c r="E554" s="238"/>
    </row>
    <row r="555" spans="1:5" x14ac:dyDescent="0.2">
      <c r="A555" s="20"/>
      <c r="B555" s="238"/>
      <c r="C555" s="20"/>
      <c r="D555" s="243"/>
      <c r="E555" s="238"/>
    </row>
    <row r="556" spans="1:5" x14ac:dyDescent="0.2">
      <c r="A556" s="20"/>
      <c r="B556" s="238"/>
      <c r="C556" s="20"/>
      <c r="D556" s="243"/>
      <c r="E556" s="238"/>
    </row>
    <row r="557" spans="1:5" x14ac:dyDescent="0.2">
      <c r="A557" s="20"/>
      <c r="B557" s="238"/>
      <c r="C557" s="20"/>
      <c r="D557" s="243"/>
      <c r="E557" s="238"/>
    </row>
    <row r="558" spans="1:5" x14ac:dyDescent="0.2">
      <c r="A558" s="20"/>
      <c r="B558" s="238"/>
      <c r="C558" s="20"/>
      <c r="D558" s="243"/>
      <c r="E558" s="238"/>
    </row>
    <row r="559" spans="1:5" x14ac:dyDescent="0.2">
      <c r="A559" s="20"/>
      <c r="B559" s="238"/>
      <c r="C559" s="20"/>
      <c r="D559" s="243"/>
      <c r="E559" s="238"/>
    </row>
    <row r="560" spans="1:5" x14ac:dyDescent="0.2">
      <c r="A560" s="20"/>
      <c r="B560" s="238"/>
      <c r="C560" s="20"/>
      <c r="D560" s="243"/>
      <c r="E560" s="238"/>
    </row>
    <row r="561" spans="1:5" x14ac:dyDescent="0.2">
      <c r="A561" s="20"/>
      <c r="B561" s="238"/>
      <c r="C561" s="20"/>
      <c r="D561" s="243"/>
      <c r="E561" s="238"/>
    </row>
    <row r="562" spans="1:5" x14ac:dyDescent="0.2">
      <c r="A562" s="20"/>
      <c r="B562" s="238"/>
      <c r="C562" s="20"/>
      <c r="D562" s="243"/>
      <c r="E562" s="238"/>
    </row>
    <row r="563" spans="1:5" x14ac:dyDescent="0.2">
      <c r="A563" s="20"/>
      <c r="B563" s="238"/>
      <c r="C563" s="20"/>
      <c r="D563" s="243"/>
      <c r="E563" s="238"/>
    </row>
    <row r="564" spans="1:5" x14ac:dyDescent="0.2">
      <c r="A564" s="20"/>
      <c r="B564" s="238"/>
      <c r="C564" s="20"/>
      <c r="D564" s="243"/>
      <c r="E564" s="238"/>
    </row>
    <row r="565" spans="1:5" x14ac:dyDescent="0.2">
      <c r="A565" s="20"/>
      <c r="B565" s="238"/>
      <c r="C565" s="20"/>
      <c r="D565" s="243"/>
      <c r="E565" s="238"/>
    </row>
    <row r="566" spans="1:5" x14ac:dyDescent="0.2">
      <c r="A566" s="20"/>
      <c r="B566" s="238"/>
      <c r="C566" s="20"/>
      <c r="D566" s="243"/>
      <c r="E566" s="238"/>
    </row>
    <row r="567" spans="1:5" x14ac:dyDescent="0.2">
      <c r="A567" s="20"/>
      <c r="B567" s="238"/>
      <c r="C567" s="20"/>
      <c r="D567" s="243"/>
      <c r="E567" s="238"/>
    </row>
    <row r="568" spans="1:5" x14ac:dyDescent="0.2">
      <c r="A568" s="20"/>
      <c r="B568" s="238"/>
      <c r="C568" s="20"/>
      <c r="D568" s="243"/>
      <c r="E568" s="238"/>
    </row>
    <row r="569" spans="1:5" x14ac:dyDescent="0.2">
      <c r="A569" s="20"/>
      <c r="B569" s="238"/>
      <c r="C569" s="20"/>
      <c r="D569" s="243"/>
      <c r="E569" s="238"/>
    </row>
    <row r="570" spans="1:5" x14ac:dyDescent="0.2">
      <c r="A570" s="20"/>
      <c r="B570" s="238"/>
      <c r="C570" s="20"/>
      <c r="D570" s="243"/>
      <c r="E570" s="238"/>
    </row>
    <row r="571" spans="1:5" x14ac:dyDescent="0.2">
      <c r="A571" s="20"/>
      <c r="B571" s="238"/>
      <c r="C571" s="20"/>
      <c r="D571" s="243"/>
      <c r="E571" s="238"/>
    </row>
    <row r="572" spans="1:5" x14ac:dyDescent="0.2">
      <c r="A572" s="20"/>
      <c r="B572" s="238"/>
      <c r="C572" s="20"/>
      <c r="D572" s="243"/>
      <c r="E572" s="238"/>
    </row>
    <row r="573" spans="1:5" x14ac:dyDescent="0.2">
      <c r="A573" s="20"/>
      <c r="B573" s="238"/>
      <c r="C573" s="20"/>
      <c r="D573" s="243"/>
      <c r="E573" s="238"/>
    </row>
    <row r="574" spans="1:5" x14ac:dyDescent="0.2">
      <c r="A574" s="20"/>
      <c r="B574" s="238"/>
      <c r="C574" s="20"/>
      <c r="D574" s="243"/>
      <c r="E574" s="238"/>
    </row>
    <row r="575" spans="1:5" x14ac:dyDescent="0.2">
      <c r="A575" s="20"/>
      <c r="B575" s="238"/>
      <c r="C575" s="20"/>
      <c r="D575" s="243"/>
      <c r="E575" s="238"/>
    </row>
    <row r="576" spans="1:5" x14ac:dyDescent="0.2">
      <c r="A576" s="20"/>
      <c r="B576" s="238"/>
      <c r="C576" s="20"/>
      <c r="D576" s="243"/>
      <c r="E576" s="238"/>
    </row>
    <row r="577" spans="1:5" x14ac:dyDescent="0.2">
      <c r="A577" s="20"/>
      <c r="B577" s="238"/>
      <c r="C577" s="20"/>
      <c r="D577" s="243"/>
      <c r="E577" s="238"/>
    </row>
    <row r="578" spans="1:5" x14ac:dyDescent="0.2">
      <c r="A578" s="20"/>
      <c r="B578" s="238"/>
      <c r="C578" s="20"/>
      <c r="D578" s="243"/>
      <c r="E578" s="238"/>
    </row>
    <row r="579" spans="1:5" x14ac:dyDescent="0.2">
      <c r="A579" s="20"/>
      <c r="B579" s="238"/>
      <c r="C579" s="20"/>
      <c r="D579" s="243"/>
      <c r="E579" s="238"/>
    </row>
    <row r="580" spans="1:5" x14ac:dyDescent="0.2">
      <c r="A580" s="20"/>
      <c r="B580" s="238"/>
      <c r="C580" s="20"/>
      <c r="D580" s="243"/>
      <c r="E580" s="238"/>
    </row>
    <row r="581" spans="1:5" x14ac:dyDescent="0.2">
      <c r="A581" s="20"/>
      <c r="B581" s="238"/>
      <c r="C581" s="20"/>
      <c r="D581" s="243"/>
      <c r="E581" s="238"/>
    </row>
    <row r="582" spans="1:5" x14ac:dyDescent="0.2">
      <c r="A582" s="20"/>
      <c r="B582" s="238"/>
      <c r="C582" s="20"/>
      <c r="D582" s="243"/>
      <c r="E582" s="238"/>
    </row>
    <row r="583" spans="1:5" x14ac:dyDescent="0.2">
      <c r="A583" s="20"/>
      <c r="B583" s="238"/>
      <c r="C583" s="20"/>
      <c r="D583" s="243"/>
      <c r="E583" s="238"/>
    </row>
    <row r="584" spans="1:5" x14ac:dyDescent="0.2">
      <c r="A584" s="20"/>
      <c r="B584" s="238"/>
      <c r="C584" s="20"/>
      <c r="D584" s="243"/>
      <c r="E584" s="238"/>
    </row>
    <row r="585" spans="1:5" x14ac:dyDescent="0.2">
      <c r="A585" s="20"/>
      <c r="B585" s="238"/>
      <c r="C585" s="20"/>
      <c r="D585" s="243"/>
      <c r="E585" s="238"/>
    </row>
    <row r="586" spans="1:5" x14ac:dyDescent="0.2">
      <c r="A586" s="20"/>
      <c r="B586" s="238"/>
      <c r="C586" s="20"/>
      <c r="D586" s="243"/>
      <c r="E586" s="238"/>
    </row>
    <row r="587" spans="1:5" x14ac:dyDescent="0.2">
      <c r="A587" s="20"/>
      <c r="B587" s="238"/>
      <c r="C587" s="20"/>
      <c r="D587" s="243"/>
      <c r="E587" s="238"/>
    </row>
    <row r="588" spans="1:5" x14ac:dyDescent="0.2">
      <c r="A588" s="20"/>
      <c r="B588" s="238"/>
      <c r="C588" s="20"/>
      <c r="D588" s="243"/>
      <c r="E588" s="238"/>
    </row>
    <row r="589" spans="1:5" x14ac:dyDescent="0.2">
      <c r="A589" s="20"/>
      <c r="B589" s="238"/>
      <c r="C589" s="20"/>
      <c r="D589" s="243"/>
      <c r="E589" s="238"/>
    </row>
    <row r="590" spans="1:5" x14ac:dyDescent="0.2">
      <c r="A590" s="20"/>
      <c r="B590" s="238"/>
      <c r="C590" s="20"/>
      <c r="D590" s="243"/>
      <c r="E590" s="238"/>
    </row>
    <row r="591" spans="1:5" x14ac:dyDescent="0.2">
      <c r="A591" s="20"/>
      <c r="B591" s="238"/>
      <c r="C591" s="20"/>
      <c r="D591" s="243"/>
      <c r="E591" s="238"/>
    </row>
    <row r="592" spans="1:5" x14ac:dyDescent="0.2">
      <c r="A592" s="20"/>
      <c r="B592" s="238"/>
      <c r="C592" s="20"/>
      <c r="D592" s="243"/>
      <c r="E592" s="238"/>
    </row>
    <row r="593" spans="1:5" x14ac:dyDescent="0.2">
      <c r="A593" s="20"/>
      <c r="B593" s="238"/>
      <c r="C593" s="20"/>
      <c r="D593" s="243"/>
      <c r="E593" s="238"/>
    </row>
    <row r="594" spans="1:5" x14ac:dyDescent="0.2">
      <c r="A594" s="20"/>
      <c r="B594" s="238"/>
      <c r="C594" s="20"/>
      <c r="D594" s="243"/>
      <c r="E594" s="238"/>
    </row>
    <row r="595" spans="1:5" x14ac:dyDescent="0.2">
      <c r="A595" s="20"/>
      <c r="B595" s="238"/>
      <c r="C595" s="20"/>
      <c r="D595" s="243"/>
      <c r="E595" s="238"/>
    </row>
    <row r="596" spans="1:5" x14ac:dyDescent="0.2">
      <c r="A596" s="20"/>
      <c r="B596" s="238"/>
      <c r="C596" s="20"/>
      <c r="D596" s="243"/>
      <c r="E596" s="238"/>
    </row>
    <row r="597" spans="1:5" x14ac:dyDescent="0.2">
      <c r="A597" s="20"/>
      <c r="B597" s="238"/>
      <c r="C597" s="20"/>
      <c r="D597" s="243"/>
      <c r="E597" s="238"/>
    </row>
    <row r="598" spans="1:5" x14ac:dyDescent="0.2">
      <c r="A598" s="20"/>
      <c r="B598" s="238"/>
      <c r="C598" s="20"/>
      <c r="D598" s="243"/>
      <c r="E598" s="238"/>
    </row>
    <row r="599" spans="1:5" x14ac:dyDescent="0.2">
      <c r="A599" s="20"/>
      <c r="B599" s="238"/>
      <c r="C599" s="20"/>
      <c r="D599" s="243"/>
      <c r="E599" s="238"/>
    </row>
    <row r="600" spans="1:5" x14ac:dyDescent="0.2">
      <c r="A600" s="20"/>
      <c r="B600" s="238"/>
      <c r="C600" s="20"/>
      <c r="D600" s="243"/>
      <c r="E600" s="238"/>
    </row>
    <row r="601" spans="1:5" x14ac:dyDescent="0.2">
      <c r="A601" s="20"/>
      <c r="B601" s="238"/>
      <c r="C601" s="20"/>
      <c r="D601" s="243"/>
      <c r="E601" s="238"/>
    </row>
    <row r="602" spans="1:5" x14ac:dyDescent="0.2">
      <c r="A602" s="20"/>
      <c r="B602" s="238"/>
      <c r="C602" s="20"/>
      <c r="D602" s="243"/>
      <c r="E602" s="238"/>
    </row>
    <row r="603" spans="1:5" x14ac:dyDescent="0.2">
      <c r="A603" s="20"/>
      <c r="B603" s="238"/>
      <c r="C603" s="20"/>
      <c r="D603" s="243"/>
      <c r="E603" s="238"/>
    </row>
    <row r="604" spans="1:5" x14ac:dyDescent="0.2">
      <c r="A604" s="20"/>
      <c r="B604" s="238"/>
      <c r="C604" s="20"/>
      <c r="D604" s="243"/>
      <c r="E604" s="238"/>
    </row>
    <row r="605" spans="1:5" x14ac:dyDescent="0.2">
      <c r="A605" s="20"/>
      <c r="B605" s="238"/>
      <c r="C605" s="20"/>
      <c r="D605" s="243"/>
      <c r="E605" s="238"/>
    </row>
    <row r="606" spans="1:5" x14ac:dyDescent="0.2">
      <c r="A606" s="20"/>
      <c r="B606" s="238"/>
      <c r="C606" s="20"/>
      <c r="D606" s="243"/>
      <c r="E606" s="238"/>
    </row>
    <row r="607" spans="1:5" x14ac:dyDescent="0.2">
      <c r="A607" s="20"/>
      <c r="B607" s="238"/>
      <c r="C607" s="20"/>
      <c r="D607" s="243"/>
      <c r="E607" s="238"/>
    </row>
    <row r="608" spans="1:5" x14ac:dyDescent="0.2">
      <c r="A608" s="20"/>
      <c r="B608" s="238"/>
      <c r="C608" s="20"/>
      <c r="D608" s="243"/>
      <c r="E608" s="238"/>
    </row>
    <row r="609" spans="1:5" x14ac:dyDescent="0.2">
      <c r="A609" s="20"/>
      <c r="B609" s="238"/>
      <c r="C609" s="20"/>
      <c r="D609" s="243"/>
      <c r="E609" s="238"/>
    </row>
    <row r="610" spans="1:5" x14ac:dyDescent="0.2">
      <c r="A610" s="20"/>
      <c r="B610" s="238"/>
      <c r="C610" s="20"/>
      <c r="D610" s="243"/>
      <c r="E610" s="238"/>
    </row>
    <row r="611" spans="1:5" x14ac:dyDescent="0.2">
      <c r="A611" s="20"/>
      <c r="B611" s="238"/>
      <c r="C611" s="20"/>
      <c r="D611" s="243"/>
      <c r="E611" s="238"/>
    </row>
    <row r="612" spans="1:5" x14ac:dyDescent="0.2">
      <c r="A612" s="20"/>
      <c r="B612" s="238"/>
      <c r="C612" s="20"/>
      <c r="D612" s="243"/>
      <c r="E612" s="238"/>
    </row>
    <row r="613" spans="1:5" x14ac:dyDescent="0.2">
      <c r="A613" s="20"/>
      <c r="B613" s="238"/>
      <c r="C613" s="20"/>
      <c r="D613" s="243"/>
      <c r="E613" s="238"/>
    </row>
    <row r="614" spans="1:5" x14ac:dyDescent="0.2">
      <c r="A614" s="20"/>
      <c r="B614" s="238"/>
      <c r="C614" s="20"/>
      <c r="D614" s="243"/>
      <c r="E614" s="238"/>
    </row>
    <row r="615" spans="1:5" x14ac:dyDescent="0.2">
      <c r="A615" s="20"/>
      <c r="B615" s="238"/>
      <c r="C615" s="20"/>
      <c r="D615" s="243"/>
      <c r="E615" s="238"/>
    </row>
    <row r="616" spans="1:5" x14ac:dyDescent="0.2">
      <c r="A616" s="20"/>
      <c r="B616" s="238"/>
      <c r="C616" s="20"/>
      <c r="D616" s="243"/>
      <c r="E616" s="238"/>
    </row>
    <row r="617" spans="1:5" x14ac:dyDescent="0.2">
      <c r="A617" s="20"/>
      <c r="B617" s="238"/>
      <c r="C617" s="20"/>
      <c r="D617" s="243"/>
      <c r="E617" s="238"/>
    </row>
    <row r="618" spans="1:5" x14ac:dyDescent="0.2">
      <c r="A618" s="20"/>
      <c r="B618" s="238"/>
      <c r="C618" s="20"/>
      <c r="D618" s="243"/>
      <c r="E618" s="238"/>
    </row>
    <row r="619" spans="1:5" x14ac:dyDescent="0.2">
      <c r="A619" s="20"/>
      <c r="B619" s="238"/>
      <c r="C619" s="20"/>
      <c r="D619" s="243"/>
      <c r="E619" s="238"/>
    </row>
    <row r="620" spans="1:5" x14ac:dyDescent="0.2">
      <c r="A620" s="20"/>
      <c r="B620" s="238"/>
      <c r="C620" s="20"/>
      <c r="D620" s="243"/>
      <c r="E620" s="238"/>
    </row>
    <row r="621" spans="1:5" x14ac:dyDescent="0.2">
      <c r="A621" s="20"/>
      <c r="B621" s="238"/>
      <c r="C621" s="20"/>
      <c r="D621" s="243"/>
      <c r="E621" s="238"/>
    </row>
    <row r="622" spans="1:5" x14ac:dyDescent="0.2">
      <c r="A622" s="20"/>
      <c r="B622" s="238"/>
      <c r="C622" s="20"/>
      <c r="D622" s="243"/>
      <c r="E622" s="238"/>
    </row>
    <row r="623" spans="1:5" x14ac:dyDescent="0.2">
      <c r="A623" s="20"/>
      <c r="B623" s="238"/>
      <c r="C623" s="20"/>
      <c r="D623" s="243"/>
      <c r="E623" s="238"/>
    </row>
    <row r="624" spans="1:5" x14ac:dyDescent="0.2">
      <c r="A624" s="20"/>
      <c r="B624" s="238"/>
      <c r="C624" s="20"/>
      <c r="D624" s="243"/>
      <c r="E624" s="238"/>
    </row>
    <row r="625" spans="1:5" x14ac:dyDescent="0.2">
      <c r="A625" s="20"/>
      <c r="B625" s="238"/>
      <c r="C625" s="20"/>
      <c r="D625" s="243"/>
      <c r="E625" s="238"/>
    </row>
    <row r="626" spans="1:5" x14ac:dyDescent="0.2">
      <c r="A626" s="20"/>
      <c r="B626" s="238"/>
      <c r="C626" s="20"/>
      <c r="D626" s="243"/>
      <c r="E626" s="238"/>
    </row>
    <row r="627" spans="1:5" x14ac:dyDescent="0.2">
      <c r="A627" s="20"/>
      <c r="B627" s="238"/>
      <c r="C627" s="20"/>
      <c r="D627" s="243"/>
      <c r="E627" s="238"/>
    </row>
    <row r="628" spans="1:5" x14ac:dyDescent="0.2">
      <c r="A628" s="20"/>
      <c r="B628" s="238"/>
      <c r="C628" s="20"/>
      <c r="D628" s="243"/>
      <c r="E628" s="238"/>
    </row>
    <row r="629" spans="1:5" x14ac:dyDescent="0.2">
      <c r="A629" s="20"/>
      <c r="B629" s="238"/>
      <c r="C629" s="20"/>
      <c r="D629" s="243"/>
      <c r="E629" s="238"/>
    </row>
    <row r="630" spans="1:5" x14ac:dyDescent="0.2">
      <c r="A630" s="20"/>
      <c r="B630" s="238"/>
      <c r="C630" s="20"/>
      <c r="D630" s="243"/>
      <c r="E630" s="238"/>
    </row>
    <row r="631" spans="1:5" x14ac:dyDescent="0.2">
      <c r="A631" s="20"/>
      <c r="B631" s="238"/>
      <c r="C631" s="20"/>
      <c r="D631" s="243"/>
      <c r="E631" s="238"/>
    </row>
    <row r="632" spans="1:5" x14ac:dyDescent="0.2">
      <c r="A632" s="20"/>
      <c r="B632" s="238"/>
      <c r="C632" s="20"/>
      <c r="D632" s="243"/>
      <c r="E632" s="238"/>
    </row>
    <row r="633" spans="1:5" x14ac:dyDescent="0.2">
      <c r="A633" s="20"/>
      <c r="B633" s="238"/>
      <c r="C633" s="20"/>
      <c r="D633" s="243"/>
      <c r="E633" s="238"/>
    </row>
    <row r="634" spans="1:5" x14ac:dyDescent="0.2">
      <c r="A634" s="20"/>
      <c r="B634" s="238"/>
      <c r="C634" s="20"/>
      <c r="D634" s="243"/>
      <c r="E634" s="238"/>
    </row>
    <row r="635" spans="1:5" x14ac:dyDescent="0.2">
      <c r="A635" s="20"/>
      <c r="B635" s="238"/>
      <c r="C635" s="20"/>
      <c r="D635" s="243"/>
      <c r="E635" s="238"/>
    </row>
    <row r="636" spans="1:5" x14ac:dyDescent="0.2">
      <c r="A636" s="20"/>
      <c r="B636" s="238"/>
      <c r="C636" s="20"/>
      <c r="D636" s="243"/>
      <c r="E636" s="238"/>
    </row>
    <row r="637" spans="1:5" x14ac:dyDescent="0.2">
      <c r="A637" s="20"/>
      <c r="B637" s="238"/>
      <c r="C637" s="20"/>
      <c r="D637" s="243"/>
      <c r="E637" s="238"/>
    </row>
    <row r="638" spans="1:5" x14ac:dyDescent="0.2">
      <c r="A638" s="20"/>
      <c r="B638" s="238"/>
      <c r="C638" s="20"/>
      <c r="D638" s="243"/>
      <c r="E638" s="238"/>
    </row>
    <row r="639" spans="1:5" x14ac:dyDescent="0.2">
      <c r="A639" s="20"/>
      <c r="B639" s="238"/>
      <c r="C639" s="20"/>
      <c r="D639" s="243"/>
      <c r="E639" s="238"/>
    </row>
    <row r="640" spans="1:5" x14ac:dyDescent="0.2">
      <c r="A640" s="20"/>
      <c r="B640" s="238"/>
      <c r="C640" s="20"/>
      <c r="D640" s="243"/>
      <c r="E640" s="238"/>
    </row>
    <row r="641" spans="1:5" x14ac:dyDescent="0.2">
      <c r="A641" s="20"/>
      <c r="B641" s="238"/>
      <c r="C641" s="20"/>
      <c r="D641" s="243"/>
      <c r="E641" s="238"/>
    </row>
    <row r="642" spans="1:5" x14ac:dyDescent="0.2">
      <c r="A642" s="20"/>
      <c r="B642" s="238"/>
      <c r="C642" s="20"/>
      <c r="D642" s="243"/>
      <c r="E642" s="238"/>
    </row>
    <row r="643" spans="1:5" x14ac:dyDescent="0.2">
      <c r="A643" s="20"/>
      <c r="B643" s="238"/>
      <c r="C643" s="20"/>
      <c r="D643" s="243"/>
      <c r="E643" s="238"/>
    </row>
    <row r="644" spans="1:5" x14ac:dyDescent="0.2">
      <c r="A644" s="20"/>
      <c r="B644" s="238"/>
      <c r="C644" s="20"/>
      <c r="D644" s="243"/>
      <c r="E644" s="238"/>
    </row>
    <row r="645" spans="1:5" x14ac:dyDescent="0.2">
      <c r="A645" s="20"/>
      <c r="B645" s="238"/>
      <c r="C645" s="20"/>
      <c r="D645" s="243"/>
      <c r="E645" s="238"/>
    </row>
    <row r="646" spans="1:5" x14ac:dyDescent="0.2">
      <c r="A646" s="20"/>
      <c r="B646" s="238"/>
      <c r="C646" s="20"/>
      <c r="D646" s="243"/>
      <c r="E646" s="238"/>
    </row>
    <row r="647" spans="1:5" x14ac:dyDescent="0.2">
      <c r="A647" s="20"/>
      <c r="B647" s="238"/>
      <c r="C647" s="20"/>
      <c r="D647" s="243"/>
      <c r="E647" s="238"/>
    </row>
    <row r="648" spans="1:5" x14ac:dyDescent="0.2">
      <c r="A648" s="20"/>
      <c r="B648" s="238"/>
      <c r="C648" s="20"/>
      <c r="D648" s="243"/>
      <c r="E648" s="238"/>
    </row>
    <row r="649" spans="1:5" x14ac:dyDescent="0.2">
      <c r="A649" s="20"/>
      <c r="B649" s="238"/>
      <c r="C649" s="20"/>
      <c r="D649" s="243"/>
      <c r="E649" s="238"/>
    </row>
    <row r="650" spans="1:5" x14ac:dyDescent="0.2">
      <c r="A650" s="20"/>
      <c r="B650" s="238"/>
      <c r="C650" s="20"/>
      <c r="D650" s="243"/>
      <c r="E650" s="238"/>
    </row>
    <row r="651" spans="1:5" x14ac:dyDescent="0.2">
      <c r="A651" s="20"/>
      <c r="B651" s="238"/>
      <c r="C651" s="20"/>
      <c r="D651" s="243"/>
      <c r="E651" s="238"/>
    </row>
    <row r="652" spans="1:5" x14ac:dyDescent="0.2">
      <c r="A652" s="20"/>
      <c r="B652" s="238"/>
      <c r="C652" s="20"/>
      <c r="D652" s="243"/>
      <c r="E652" s="238"/>
    </row>
    <row r="653" spans="1:5" x14ac:dyDescent="0.2">
      <c r="A653" s="20"/>
      <c r="B653" s="238"/>
      <c r="C653" s="20"/>
      <c r="D653" s="243"/>
      <c r="E653" s="238"/>
    </row>
    <row r="654" spans="1:5" x14ac:dyDescent="0.2">
      <c r="A654" s="20"/>
      <c r="B654" s="238"/>
      <c r="C654" s="20"/>
      <c r="D654" s="243"/>
      <c r="E654" s="238"/>
    </row>
    <row r="655" spans="1:5" x14ac:dyDescent="0.2">
      <c r="A655" s="20"/>
      <c r="B655" s="238"/>
      <c r="C655" s="20"/>
      <c r="D655" s="243"/>
      <c r="E655" s="238"/>
    </row>
    <row r="656" spans="1:5" x14ac:dyDescent="0.2">
      <c r="A656" s="20"/>
      <c r="B656" s="238"/>
      <c r="C656" s="20"/>
      <c r="D656" s="243"/>
      <c r="E656" s="238"/>
    </row>
    <row r="657" spans="1:5" x14ac:dyDescent="0.2">
      <c r="A657" s="20"/>
      <c r="B657" s="238"/>
      <c r="C657" s="20"/>
      <c r="D657" s="243"/>
      <c r="E657" s="238"/>
    </row>
    <row r="658" spans="1:5" x14ac:dyDescent="0.2">
      <c r="A658" s="20"/>
      <c r="B658" s="238"/>
      <c r="C658" s="20"/>
      <c r="D658" s="243"/>
      <c r="E658" s="238"/>
    </row>
    <row r="659" spans="1:5" x14ac:dyDescent="0.2">
      <c r="A659" s="20"/>
      <c r="B659" s="238"/>
      <c r="C659" s="20"/>
      <c r="D659" s="243"/>
      <c r="E659" s="238"/>
    </row>
    <row r="660" spans="1:5" x14ac:dyDescent="0.2">
      <c r="A660" s="20"/>
      <c r="B660" s="238"/>
      <c r="C660" s="20"/>
      <c r="D660" s="243"/>
      <c r="E660" s="238"/>
    </row>
    <row r="661" spans="1:5" x14ac:dyDescent="0.2">
      <c r="A661" s="20"/>
      <c r="B661" s="238"/>
      <c r="C661" s="20"/>
      <c r="D661" s="243"/>
      <c r="E661" s="238"/>
    </row>
    <row r="662" spans="1:5" x14ac:dyDescent="0.2">
      <c r="A662" s="20"/>
      <c r="B662" s="238"/>
      <c r="C662" s="20"/>
      <c r="D662" s="243"/>
      <c r="E662" s="238"/>
    </row>
    <row r="663" spans="1:5" x14ac:dyDescent="0.2">
      <c r="A663" s="20"/>
      <c r="B663" s="238"/>
      <c r="C663" s="20"/>
      <c r="D663" s="243"/>
      <c r="E663" s="238"/>
    </row>
    <row r="664" spans="1:5" x14ac:dyDescent="0.2">
      <c r="A664" s="20"/>
      <c r="B664" s="238"/>
      <c r="C664" s="20"/>
      <c r="D664" s="243"/>
      <c r="E664" s="238"/>
    </row>
    <row r="665" spans="1:5" x14ac:dyDescent="0.2">
      <c r="A665" s="20"/>
      <c r="B665" s="238"/>
      <c r="C665" s="20"/>
      <c r="D665" s="243"/>
      <c r="E665" s="238"/>
    </row>
    <row r="666" spans="1:5" x14ac:dyDescent="0.2">
      <c r="A666" s="20"/>
      <c r="B666" s="238"/>
      <c r="C666" s="20"/>
      <c r="D666" s="243"/>
      <c r="E666" s="238"/>
    </row>
    <row r="667" spans="1:5" x14ac:dyDescent="0.2">
      <c r="A667" s="20"/>
      <c r="B667" s="238"/>
      <c r="C667" s="20"/>
      <c r="D667" s="243"/>
      <c r="E667" s="238"/>
    </row>
    <row r="668" spans="1:5" x14ac:dyDescent="0.2">
      <c r="A668" s="20"/>
      <c r="B668" s="238"/>
      <c r="C668" s="20"/>
      <c r="D668" s="243"/>
      <c r="E668" s="238"/>
    </row>
    <row r="669" spans="1:5" x14ac:dyDescent="0.2">
      <c r="A669" s="20"/>
      <c r="B669" s="238"/>
      <c r="C669" s="20"/>
      <c r="D669" s="243"/>
      <c r="E669" s="238"/>
    </row>
    <row r="670" spans="1:5" x14ac:dyDescent="0.2">
      <c r="A670" s="20"/>
      <c r="B670" s="238"/>
      <c r="C670" s="20"/>
      <c r="D670" s="243"/>
      <c r="E670" s="238"/>
    </row>
    <row r="671" spans="1:5" x14ac:dyDescent="0.2">
      <c r="A671" s="20"/>
      <c r="B671" s="238"/>
      <c r="C671" s="20"/>
      <c r="D671" s="243"/>
      <c r="E671" s="238"/>
    </row>
    <row r="672" spans="1:5" x14ac:dyDescent="0.2">
      <c r="A672" s="20"/>
      <c r="B672" s="238"/>
      <c r="C672" s="20"/>
      <c r="D672" s="243"/>
      <c r="E672" s="238"/>
    </row>
    <row r="673" spans="1:5" x14ac:dyDescent="0.2">
      <c r="A673" s="20"/>
      <c r="B673" s="238"/>
      <c r="C673" s="20"/>
      <c r="D673" s="243"/>
      <c r="E673" s="238"/>
    </row>
    <row r="674" spans="1:5" x14ac:dyDescent="0.2">
      <c r="A674" s="20"/>
      <c r="B674" s="238"/>
      <c r="C674" s="20"/>
      <c r="D674" s="243"/>
      <c r="E674" s="238"/>
    </row>
    <row r="675" spans="1:5" x14ac:dyDescent="0.2">
      <c r="A675" s="20"/>
      <c r="B675" s="238"/>
      <c r="C675" s="20"/>
      <c r="D675" s="243"/>
      <c r="E675" s="238"/>
    </row>
    <row r="676" spans="1:5" x14ac:dyDescent="0.2">
      <c r="A676" s="20"/>
      <c r="B676" s="238"/>
      <c r="C676" s="20"/>
      <c r="D676" s="243"/>
      <c r="E676" s="238"/>
    </row>
    <row r="677" spans="1:5" x14ac:dyDescent="0.2">
      <c r="A677" s="20"/>
      <c r="B677" s="238"/>
      <c r="C677" s="20"/>
      <c r="D677" s="243"/>
      <c r="E677" s="238"/>
    </row>
    <row r="678" spans="1:5" x14ac:dyDescent="0.2">
      <c r="A678" s="20"/>
      <c r="B678" s="238"/>
      <c r="C678" s="20"/>
      <c r="D678" s="243"/>
      <c r="E678" s="238"/>
    </row>
    <row r="679" spans="1:5" x14ac:dyDescent="0.2">
      <c r="A679" s="20"/>
      <c r="B679" s="238"/>
      <c r="C679" s="20"/>
      <c r="D679" s="243"/>
      <c r="E679" s="238"/>
    </row>
    <row r="680" spans="1:5" x14ac:dyDescent="0.2">
      <c r="A680" s="20"/>
      <c r="B680" s="238"/>
      <c r="C680" s="20"/>
      <c r="D680" s="243"/>
      <c r="E680" s="238"/>
    </row>
    <row r="681" spans="1:5" x14ac:dyDescent="0.2">
      <c r="A681" s="20"/>
      <c r="B681" s="238"/>
      <c r="C681" s="20"/>
      <c r="D681" s="243"/>
      <c r="E681" s="238"/>
    </row>
    <row r="682" spans="1:5" x14ac:dyDescent="0.2">
      <c r="A682" s="20"/>
      <c r="B682" s="238"/>
      <c r="C682" s="20"/>
      <c r="D682" s="243"/>
      <c r="E682" s="238"/>
    </row>
    <row r="683" spans="1:5" x14ac:dyDescent="0.2">
      <c r="A683" s="20"/>
      <c r="B683" s="238"/>
      <c r="C683" s="20"/>
      <c r="D683" s="243"/>
      <c r="E683" s="238"/>
    </row>
    <row r="684" spans="1:5" x14ac:dyDescent="0.2">
      <c r="A684" s="20"/>
      <c r="B684" s="238"/>
      <c r="C684" s="20"/>
      <c r="D684" s="243"/>
      <c r="E684" s="238"/>
    </row>
    <row r="685" spans="1:5" x14ac:dyDescent="0.2">
      <c r="A685" s="20"/>
      <c r="B685" s="238"/>
      <c r="C685" s="20"/>
      <c r="D685" s="243"/>
      <c r="E685" s="238"/>
    </row>
    <row r="686" spans="1:5" x14ac:dyDescent="0.2">
      <c r="A686" s="20"/>
      <c r="B686" s="238"/>
      <c r="C686" s="20"/>
      <c r="D686" s="243"/>
      <c r="E686" s="238"/>
    </row>
    <row r="687" spans="1:5" x14ac:dyDescent="0.2">
      <c r="A687" s="20"/>
      <c r="B687" s="238"/>
      <c r="C687" s="20"/>
      <c r="D687" s="243"/>
      <c r="E687" s="238"/>
    </row>
    <row r="688" spans="1:5" x14ac:dyDescent="0.2">
      <c r="A688" s="20"/>
      <c r="B688" s="238"/>
      <c r="C688" s="20"/>
      <c r="D688" s="243"/>
      <c r="E688" s="238"/>
    </row>
    <row r="689" spans="1:5" x14ac:dyDescent="0.2">
      <c r="A689" s="20"/>
      <c r="B689" s="238"/>
      <c r="C689" s="20"/>
      <c r="D689" s="243"/>
      <c r="E689" s="238"/>
    </row>
    <row r="690" spans="1:5" x14ac:dyDescent="0.2">
      <c r="A690" s="20"/>
      <c r="B690" s="238"/>
      <c r="C690" s="20"/>
      <c r="D690" s="243"/>
      <c r="E690" s="238"/>
    </row>
    <row r="691" spans="1:5" x14ac:dyDescent="0.2">
      <c r="A691" s="20"/>
      <c r="B691" s="238"/>
      <c r="C691" s="20"/>
      <c r="D691" s="243"/>
      <c r="E691" s="238"/>
    </row>
    <row r="692" spans="1:5" x14ac:dyDescent="0.2">
      <c r="A692" s="20"/>
      <c r="B692" s="238"/>
      <c r="C692" s="20"/>
      <c r="D692" s="243"/>
      <c r="E692" s="238"/>
    </row>
    <row r="693" spans="1:5" x14ac:dyDescent="0.2">
      <c r="A693" s="20"/>
      <c r="B693" s="238"/>
      <c r="C693" s="20"/>
      <c r="D693" s="243"/>
      <c r="E693" s="238"/>
    </row>
    <row r="694" spans="1:5" x14ac:dyDescent="0.2">
      <c r="A694" s="20"/>
      <c r="B694" s="238"/>
      <c r="C694" s="20"/>
      <c r="D694" s="243"/>
      <c r="E694" s="238"/>
    </row>
    <row r="695" spans="1:5" x14ac:dyDescent="0.2">
      <c r="A695" s="20"/>
      <c r="B695" s="238"/>
      <c r="C695" s="20"/>
      <c r="D695" s="243"/>
      <c r="E695" s="238"/>
    </row>
    <row r="696" spans="1:5" x14ac:dyDescent="0.2">
      <c r="A696" s="20"/>
      <c r="B696" s="238"/>
      <c r="C696" s="20"/>
      <c r="D696" s="243"/>
      <c r="E696" s="238"/>
    </row>
    <row r="697" spans="1:5" x14ac:dyDescent="0.2">
      <c r="B697" s="238"/>
      <c r="E697" s="238"/>
    </row>
    <row r="698" spans="1:5" x14ac:dyDescent="0.2">
      <c r="B698" s="238"/>
      <c r="E698" s="238"/>
    </row>
  </sheetData>
  <sheetProtection password="CAA3" sheet="1" objects="1" scenarios="1" selectLockedCells="1" autoFilter="0"/>
  <autoFilter ref="C13:S173"/>
  <mergeCells count="18">
    <mergeCell ref="U3:AC3"/>
    <mergeCell ref="U5:AC7"/>
    <mergeCell ref="I5:I6"/>
    <mergeCell ref="G7:J9"/>
    <mergeCell ref="L3:M5"/>
    <mergeCell ref="J5:J6"/>
    <mergeCell ref="R6:R10"/>
    <mergeCell ref="C8:D10"/>
    <mergeCell ref="AC11:AC13"/>
    <mergeCell ref="Z11:Z13"/>
    <mergeCell ref="AB11:AB13"/>
    <mergeCell ref="X11:X13"/>
    <mergeCell ref="W11:W13"/>
    <mergeCell ref="Y11:Y13"/>
    <mergeCell ref="AA11:AA13"/>
    <mergeCell ref="L10:M10"/>
    <mergeCell ref="Y9:AA9"/>
    <mergeCell ref="O11:P11"/>
  </mergeCells>
  <phoneticPr fontId="3" type="noConversion"/>
  <conditionalFormatting sqref="K164:K173 G14:J173">
    <cfRule type="expression" dxfId="4" priority="1" stopIfTrue="1">
      <formula>$C14="NO"</formula>
    </cfRule>
  </conditionalFormatting>
  <conditionalFormatting sqref="P14:P173">
    <cfRule type="expression" dxfId="3" priority="2" stopIfTrue="1">
      <formula>AND(L14&lt;&gt;"---",L14&gt;5,M14="",O14="NO")</formula>
    </cfRule>
  </conditionalFormatting>
  <conditionalFormatting sqref="C14:C173">
    <cfRule type="expression" dxfId="2" priority="3" stopIfTrue="1">
      <formula>OR(C14="NO",C14="NP")</formula>
    </cfRule>
  </conditionalFormatting>
  <conditionalFormatting sqref="L14:M173">
    <cfRule type="cellIs" dxfId="1" priority="4" stopIfTrue="1" operator="notBetween">
      <formula>5</formula>
      <formula>10</formula>
    </cfRule>
  </conditionalFormatting>
  <conditionalFormatting sqref="O14:O173">
    <cfRule type="cellIs" dxfId="0" priority="5" stopIfTrue="1" operator="equal">
      <formula>"SÍ"</formula>
    </cfRule>
  </conditionalFormatting>
  <dataValidations count="1">
    <dataValidation allowBlank="1" showInputMessage="1" showErrorMessage="1" errorTitle="VALIDACIÓN DE DATOS" error="Introduce una fecha con formato: dd/mm/aa_x000a_(entre min-max)" sqref="A174:XFD175"/>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0" tint="-0.34998626667073579"/>
    <pageSetUpPr fitToPage="1"/>
  </sheetPr>
  <dimension ref="A1:Z70"/>
  <sheetViews>
    <sheetView showGridLines="0" zoomScaleNormal="100" zoomScaleSheetLayoutView="100" workbookViewId="0">
      <pane ySplit="6" topLeftCell="A7" activePane="bottomLeft" state="frozen"/>
      <selection activeCell="L6" sqref="L6:R11"/>
      <selection pane="bottomLeft" activeCell="I52" sqref="I52"/>
    </sheetView>
  </sheetViews>
  <sheetFormatPr baseColWidth="10" defaultRowHeight="12" x14ac:dyDescent="0.2"/>
  <cols>
    <col min="1" max="1" width="1.7109375" style="330" customWidth="1"/>
    <col min="2" max="2" width="25.7109375" style="330" customWidth="1"/>
    <col min="3" max="8" width="6.7109375" style="331" customWidth="1"/>
    <col min="9" max="11" width="7.7109375" style="331" customWidth="1"/>
    <col min="12" max="12" width="0.85546875" style="331" customWidth="1"/>
    <col min="13" max="14" width="6.7109375" style="331" customWidth="1"/>
    <col min="15" max="15" width="1.7109375" style="330" customWidth="1"/>
    <col min="16" max="16" width="6.7109375" style="330" customWidth="1"/>
    <col min="17" max="16384" width="11.42578125" style="330"/>
  </cols>
  <sheetData>
    <row r="1" spans="1:26" s="137" customFormat="1" ht="18" customHeight="1" x14ac:dyDescent="0.25">
      <c r="B1" s="930" t="s">
        <v>612</v>
      </c>
      <c r="C1" s="138" t="str">
        <f>'01_Carga'!$G$4</f>
        <v>INGLÉS  (FI)</v>
      </c>
      <c r="D1" s="507"/>
      <c r="E1" s="508"/>
      <c r="F1" s="312"/>
      <c r="G1" s="308"/>
      <c r="H1" s="308"/>
      <c r="I1" s="139"/>
      <c r="J1" s="206"/>
    </row>
    <row r="2" spans="1:26" s="54" customFormat="1" ht="15" customHeight="1" x14ac:dyDescent="0.25">
      <c r="A2" s="207"/>
      <c r="B2" s="930" t="s">
        <v>613</v>
      </c>
      <c r="C2" s="138" t="str">
        <f>'01_Carga'!$L$5</f>
        <v/>
      </c>
      <c r="D2" s="507"/>
      <c r="E2" s="508"/>
      <c r="F2" s="308"/>
      <c r="G2" s="312"/>
      <c r="H2" s="312"/>
      <c r="I2" s="139"/>
      <c r="J2" s="208"/>
      <c r="L2" s="141"/>
      <c r="M2" s="141"/>
      <c r="O2" s="141"/>
      <c r="P2" s="141"/>
      <c r="Q2" s="141"/>
      <c r="R2" s="1120"/>
      <c r="S2" s="1120"/>
      <c r="T2" s="1120"/>
      <c r="U2" s="1120"/>
      <c r="V2" s="1120"/>
      <c r="W2" s="1120"/>
      <c r="X2" s="1120"/>
      <c r="Y2" s="1120"/>
      <c r="Z2" s="1120"/>
    </row>
    <row r="3" spans="1:26" s="54" customFormat="1" ht="18" customHeight="1" x14ac:dyDescent="0.2">
      <c r="A3" s="210"/>
      <c r="B3" s="294" t="s">
        <v>496</v>
      </c>
      <c r="C3" s="231" t="str">
        <f>'01_Carga'!$G$6</f>
        <v>BURGOS</v>
      </c>
      <c r="D3" s="509"/>
      <c r="E3" s="508"/>
      <c r="F3" s="312"/>
      <c r="G3" s="312"/>
      <c r="H3" s="312"/>
      <c r="I3" s="143"/>
      <c r="J3" s="53"/>
    </row>
    <row r="4" spans="1:26" s="54" customFormat="1" ht="12.75" customHeight="1" x14ac:dyDescent="0.2">
      <c r="A4" s="210"/>
      <c r="B4" s="931" t="s">
        <v>184</v>
      </c>
      <c r="C4" s="197" t="str">
        <f>'01_Carga'!$G$7</f>
        <v/>
      </c>
      <c r="D4" s="507"/>
      <c r="E4" s="508"/>
      <c r="F4" s="312"/>
      <c r="G4" s="312"/>
      <c r="H4" s="312"/>
      <c r="I4" s="331"/>
      <c r="J4" s="53"/>
      <c r="R4" s="330"/>
      <c r="S4" s="330"/>
      <c r="T4" s="330"/>
      <c r="U4" s="330"/>
      <c r="V4" s="330"/>
      <c r="W4" s="330"/>
      <c r="X4" s="330"/>
      <c r="Y4" s="330"/>
      <c r="Z4" s="330"/>
    </row>
    <row r="5" spans="1:26" s="54" customFormat="1" ht="18" customHeight="1" x14ac:dyDescent="0.2">
      <c r="A5" s="210"/>
      <c r="B5" s="145"/>
      <c r="C5" s="146"/>
      <c r="D5" s="240"/>
      <c r="E5" s="144"/>
      <c r="I5" s="331"/>
      <c r="J5" s="53"/>
      <c r="R5" s="330"/>
      <c r="S5" s="330"/>
      <c r="T5" s="330"/>
      <c r="U5" s="330"/>
      <c r="V5" s="330"/>
      <c r="W5" s="330"/>
      <c r="X5" s="330"/>
      <c r="Y5" s="330"/>
      <c r="Z5" s="330"/>
    </row>
    <row r="6" spans="1:26" ht="15" customHeight="1" x14ac:dyDescent="0.2">
      <c r="B6" s="2194" t="s">
        <v>326</v>
      </c>
      <c r="C6" s="2195"/>
      <c r="D6" s="2195"/>
      <c r="E6" s="2195"/>
      <c r="F6" s="2195"/>
      <c r="G6" s="2195"/>
      <c r="H6" s="2195"/>
      <c r="I6" s="2195"/>
      <c r="J6" s="2195"/>
      <c r="K6" s="2196"/>
    </row>
    <row r="9" spans="1:26" ht="12.75" x14ac:dyDescent="0.2">
      <c r="A9" s="665"/>
      <c r="B9" s="1035" t="s">
        <v>241</v>
      </c>
      <c r="C9" s="1034"/>
      <c r="D9" s="1034"/>
      <c r="E9" s="1036" t="s">
        <v>242</v>
      </c>
      <c r="F9" s="1034"/>
      <c r="G9" s="1034"/>
      <c r="H9" s="1034"/>
      <c r="I9" s="1034"/>
      <c r="N9" s="330"/>
    </row>
    <row r="10" spans="1:26" x14ac:dyDescent="0.2">
      <c r="B10" s="348" t="s">
        <v>244</v>
      </c>
      <c r="C10" s="1031">
        <f>'06_PresenLista'!$L$5</f>
        <v>0</v>
      </c>
      <c r="E10" s="1032" t="s">
        <v>239</v>
      </c>
      <c r="F10" s="1033"/>
      <c r="G10" s="1033">
        <f>COUNTIF('06_PresenLista'!$J$18:$J$177,1)</f>
        <v>0</v>
      </c>
      <c r="H10" s="387" t="e">
        <f>G10/C12</f>
        <v>#DIV/0!</v>
      </c>
      <c r="N10" s="330"/>
    </row>
    <row r="11" spans="1:26" x14ac:dyDescent="0.2">
      <c r="B11" s="349" t="s">
        <v>238</v>
      </c>
      <c r="C11" s="350">
        <f>'06_PresenLista'!$L$6</f>
        <v>0</v>
      </c>
      <c r="E11" s="353" t="s">
        <v>240</v>
      </c>
      <c r="F11" s="354"/>
      <c r="G11" s="354">
        <f>COUNTIF('06_PresenLista'!$J$18:$J$177,2)</f>
        <v>0</v>
      </c>
      <c r="H11" s="355" t="e">
        <f>G11/C12</f>
        <v>#DIV/0!</v>
      </c>
      <c r="N11" s="330"/>
    </row>
    <row r="12" spans="1:26" x14ac:dyDescent="0.2">
      <c r="B12" s="351" t="s">
        <v>243</v>
      </c>
      <c r="C12" s="352">
        <f>SUM(C10:C11)</f>
        <v>0</v>
      </c>
      <c r="E12" s="351" t="s">
        <v>243</v>
      </c>
      <c r="F12" s="356"/>
      <c r="G12" s="356">
        <f>SUM(G10:G11)</f>
        <v>0</v>
      </c>
      <c r="H12" s="357" t="e">
        <f>G12/C12</f>
        <v>#DIV/0!</v>
      </c>
      <c r="M12" s="330"/>
      <c r="N12" s="330"/>
    </row>
    <row r="13" spans="1:26" x14ac:dyDescent="0.2">
      <c r="C13" s="330"/>
      <c r="D13" s="330"/>
      <c r="F13" s="330"/>
      <c r="G13" s="330"/>
      <c r="H13" s="330"/>
      <c r="I13" s="330"/>
      <c r="J13" s="330"/>
      <c r="K13" s="330"/>
      <c r="L13" s="330"/>
      <c r="M13" s="330"/>
      <c r="N13" s="330"/>
    </row>
    <row r="14" spans="1:26" x14ac:dyDescent="0.2">
      <c r="A14" s="332"/>
      <c r="B14" s="332"/>
      <c r="C14" s="330"/>
      <c r="D14" s="330"/>
      <c r="E14" s="330"/>
      <c r="F14" s="330"/>
      <c r="G14" s="330"/>
      <c r="H14" s="330"/>
      <c r="I14" s="330"/>
      <c r="J14" s="330"/>
      <c r="K14" s="330"/>
      <c r="L14" s="330"/>
      <c r="M14" s="330"/>
      <c r="N14" s="330"/>
      <c r="P14" s="331"/>
    </row>
    <row r="15" spans="1:26" ht="15" x14ac:dyDescent="0.25">
      <c r="A15" s="332"/>
      <c r="B15" s="668" t="s">
        <v>44</v>
      </c>
      <c r="D15" s="384"/>
      <c r="E15" s="335"/>
      <c r="F15" s="335"/>
      <c r="G15" s="335"/>
      <c r="H15" s="335"/>
      <c r="I15" s="335"/>
      <c r="J15" s="335"/>
      <c r="K15" s="335"/>
      <c r="L15" s="335"/>
      <c r="M15" s="335"/>
      <c r="N15" s="330"/>
      <c r="O15" s="335"/>
      <c r="P15" s="331"/>
    </row>
    <row r="16" spans="1:26" ht="14.1" customHeight="1" x14ac:dyDescent="0.2">
      <c r="A16" s="332"/>
      <c r="B16" s="1044" t="s">
        <v>237</v>
      </c>
      <c r="C16" s="347">
        <f>C17+C18</f>
        <v>0</v>
      </c>
      <c r="D16" s="338" t="e">
        <f>C16/C$16</f>
        <v>#DIV/0!</v>
      </c>
      <c r="I16" s="335"/>
      <c r="J16" s="335"/>
      <c r="K16" s="335"/>
      <c r="L16" s="335"/>
      <c r="M16" s="335"/>
      <c r="N16" s="330"/>
      <c r="O16" s="332"/>
    </row>
    <row r="17" spans="1:15" ht="14.1" customHeight="1" x14ac:dyDescent="0.2">
      <c r="A17" s="332"/>
      <c r="B17" s="1042" t="s">
        <v>245</v>
      </c>
      <c r="C17" s="343">
        <f>COUNTIF('06_PresenLista'!$L$18:$L$177,"NO")</f>
        <v>0</v>
      </c>
      <c r="D17" s="340" t="e">
        <f>C17/C$16</f>
        <v>#DIV/0!</v>
      </c>
      <c r="I17" s="335"/>
      <c r="J17" s="335"/>
      <c r="K17" s="335"/>
      <c r="L17" s="335"/>
      <c r="M17" s="335"/>
      <c r="N17" s="330"/>
      <c r="O17" s="332"/>
    </row>
    <row r="18" spans="1:15" ht="14.1" customHeight="1" x14ac:dyDescent="0.2">
      <c r="A18" s="332"/>
      <c r="B18" s="1043" t="s">
        <v>130</v>
      </c>
      <c r="C18" s="1037">
        <f>COUNTIF('06_PresenLista'!$L$18:$L$177,"SÍ")</f>
        <v>0</v>
      </c>
      <c r="D18" s="1038" t="e">
        <f>C18/C$16</f>
        <v>#DIV/0!</v>
      </c>
      <c r="I18" s="335"/>
      <c r="J18" s="335"/>
      <c r="K18" s="335"/>
      <c r="L18" s="335"/>
      <c r="M18" s="335"/>
      <c r="N18" s="330"/>
      <c r="O18" s="332"/>
    </row>
    <row r="19" spans="1:15" ht="14.1" customHeight="1" x14ac:dyDescent="0.2">
      <c r="A19" s="332"/>
      <c r="B19" s="1039" t="s">
        <v>478</v>
      </c>
      <c r="C19" s="1040">
        <f>'06_PresenLista'!$P$14</f>
        <v>0</v>
      </c>
      <c r="D19" s="1041" t="e">
        <f>C19/C$16</f>
        <v>#DIV/0!</v>
      </c>
      <c r="I19" s="335"/>
      <c r="J19" s="335"/>
      <c r="K19" s="335"/>
      <c r="L19" s="335"/>
      <c r="M19" s="335"/>
      <c r="N19" s="330"/>
      <c r="O19" s="332"/>
    </row>
    <row r="20" spans="1:15" x14ac:dyDescent="0.2">
      <c r="A20" s="332"/>
      <c r="B20" s="336"/>
      <c r="C20" s="333"/>
      <c r="D20" s="334"/>
      <c r="E20" s="334"/>
      <c r="F20" s="335"/>
      <c r="G20" s="335"/>
      <c r="H20" s="335"/>
      <c r="I20" s="335"/>
      <c r="J20" s="335"/>
      <c r="K20" s="335"/>
      <c r="L20" s="335"/>
      <c r="M20" s="335"/>
      <c r="N20" s="335"/>
      <c r="O20" s="332"/>
    </row>
    <row r="21" spans="1:15" x14ac:dyDescent="0.2">
      <c r="A21" s="332"/>
      <c r="B21" s="336"/>
      <c r="C21" s="332"/>
      <c r="D21" s="332"/>
      <c r="F21" s="332"/>
      <c r="G21" s="335"/>
      <c r="H21" s="335"/>
      <c r="I21" s="332"/>
      <c r="J21" s="332"/>
      <c r="K21" s="332"/>
      <c r="L21" s="330"/>
      <c r="M21" s="330"/>
      <c r="N21" s="330"/>
    </row>
    <row r="22" spans="1:15" ht="15" x14ac:dyDescent="0.25">
      <c r="B22" s="668" t="s">
        <v>43</v>
      </c>
      <c r="C22" s="2197" t="s">
        <v>123</v>
      </c>
      <c r="D22" s="2197"/>
      <c r="E22" s="2197" t="s">
        <v>124</v>
      </c>
      <c r="F22" s="2197"/>
      <c r="G22" s="2198" t="s">
        <v>125</v>
      </c>
      <c r="H22" s="2198"/>
      <c r="L22" s="330"/>
      <c r="M22" s="330"/>
      <c r="N22" s="330"/>
    </row>
    <row r="23" spans="1:15" ht="12" customHeight="1" x14ac:dyDescent="0.2">
      <c r="B23" s="932" t="str">
        <f>CONCATENATE("Nº de sesiones:  ",'07_P1_Lectura'!$F$8)</f>
        <v>Nº de sesiones:  0</v>
      </c>
      <c r="C23" s="2190" t="s">
        <v>2030</v>
      </c>
      <c r="D23" s="2190"/>
      <c r="E23" s="2190" t="s">
        <v>2031</v>
      </c>
      <c r="F23" s="2190"/>
      <c r="G23" s="2191" t="s">
        <v>2032</v>
      </c>
      <c r="H23" s="2191"/>
      <c r="L23" s="330"/>
      <c r="M23" s="330"/>
      <c r="N23" s="330"/>
    </row>
    <row r="24" spans="1:15" ht="14.1" customHeight="1" x14ac:dyDescent="0.2">
      <c r="B24" s="1121" t="s">
        <v>237</v>
      </c>
      <c r="C24" s="936">
        <f>COUNTIF('09_P1_Pract'!$C$18:$C$177,"SÍ")</f>
        <v>0</v>
      </c>
      <c r="D24" s="341" t="e">
        <f t="shared" ref="D24:D29" si="0">C24/C$24</f>
        <v>#DIV/0!</v>
      </c>
      <c r="E24" s="937">
        <f>COUNTIF('10_P1_Tema'!$C$18:$C$177,"SÍ")</f>
        <v>0</v>
      </c>
      <c r="F24" s="342" t="e">
        <f t="shared" ref="F24:F29" si="1">E24/E$24</f>
        <v>#DIV/0!</v>
      </c>
      <c r="G24" s="1122">
        <f>COUNTIF('06_PresenLista'!$L$18:$L$177,"SÍ")</f>
        <v>0</v>
      </c>
      <c r="H24" s="342" t="e">
        <f t="shared" ref="H24:H29" si="2">G24/$G$24</f>
        <v>#DIV/0!</v>
      </c>
      <c r="I24" s="404"/>
      <c r="J24" s="405" t="s">
        <v>177</v>
      </c>
      <c r="K24" s="406"/>
      <c r="L24" s="330"/>
      <c r="M24" s="330"/>
      <c r="N24" s="330"/>
    </row>
    <row r="25" spans="1:15" ht="14.1" customHeight="1" x14ac:dyDescent="0.2">
      <c r="B25" s="1123" t="s">
        <v>15</v>
      </c>
      <c r="C25" s="944">
        <f>C27+C26</f>
        <v>0</v>
      </c>
      <c r="D25" s="358" t="e">
        <f>C25/C$24</f>
        <v>#DIV/0!</v>
      </c>
      <c r="E25" s="945">
        <f>E27+E26</f>
        <v>0</v>
      </c>
      <c r="F25" s="362" t="e">
        <f>E25/E$24</f>
        <v>#DIV/0!</v>
      </c>
      <c r="G25" s="1124">
        <f>G27+G26</f>
        <v>0</v>
      </c>
      <c r="H25" s="362" t="e">
        <f>G25/$G$24</f>
        <v>#DIV/0!</v>
      </c>
      <c r="I25" s="693" t="s">
        <v>247</v>
      </c>
      <c r="J25" s="693" t="s">
        <v>246</v>
      </c>
      <c r="K25" s="693" t="s">
        <v>248</v>
      </c>
      <c r="L25" s="330"/>
      <c r="M25" s="330"/>
      <c r="N25" s="330"/>
    </row>
    <row r="26" spans="1:15" ht="14.1" customHeight="1" x14ac:dyDescent="0.2">
      <c r="B26" s="695" t="s">
        <v>324</v>
      </c>
      <c r="C26" s="942">
        <f>COUNTIF('09_P1_Pract'!$BL$18:$BL$177,"&gt;=5")</f>
        <v>0</v>
      </c>
      <c r="D26" s="934" t="e">
        <f>C26/C$24</f>
        <v>#DIV/0!</v>
      </c>
      <c r="E26" s="943">
        <f>COUNTIF('10_P1_Tema'!$BL$18:$BL$177,"&gt;=5")</f>
        <v>0</v>
      </c>
      <c r="F26" s="935" t="e">
        <f>E26/E$24</f>
        <v>#DIV/0!</v>
      </c>
      <c r="G26" s="1125">
        <f>COUNT('12_P1_Lista'!$Y$18:$Y$177)</f>
        <v>0</v>
      </c>
      <c r="H26" s="935" t="e">
        <f>G26/$G$24</f>
        <v>#DIV/0!</v>
      </c>
      <c r="I26" s="667">
        <f t="array" ref="I26">MIN(IF('12_P1_Lista'!$R$18:$R$177&gt;=5,'12_P1_Lista'!$R$18:$R$177,""))</f>
        <v>0</v>
      </c>
      <c r="J26" s="667">
        <f>MAX('12_P1_Lista'!$R$18:$R$177)</f>
        <v>0</v>
      </c>
      <c r="K26" s="667" t="e">
        <f t="array" ref="K26">AVERAGE(IF('12_P1_Lista'!$R$18:$R$177&gt;=5,'12_P1_Lista'!$R$18:$R$177,""))</f>
        <v>#DIV/0!</v>
      </c>
      <c r="L26" s="330"/>
    </row>
    <row r="27" spans="1:15" ht="14.1" customHeight="1" x14ac:dyDescent="0.2">
      <c r="B27" s="694" t="s">
        <v>129</v>
      </c>
      <c r="C27" s="938">
        <f>COUNTIF('09_P1_Pract'!$BL$18:$BL$177,"&lt;5")</f>
        <v>0</v>
      </c>
      <c r="D27" s="388" t="e">
        <f t="shared" si="0"/>
        <v>#DIV/0!</v>
      </c>
      <c r="E27" s="939">
        <f>COUNTIF('10_P1_Tema'!$BL$18:$BL$177,"&lt;5")</f>
        <v>0</v>
      </c>
      <c r="F27" s="389" t="e">
        <f t="shared" si="1"/>
        <v>#DIV/0!</v>
      </c>
      <c r="G27" s="1126">
        <f>COUNT('12_P1_Lista'!$X$18:$X$177)</f>
        <v>0</v>
      </c>
      <c r="H27" s="389" t="e">
        <f t="shared" si="2"/>
        <v>#DIV/0!</v>
      </c>
      <c r="I27" s="666">
        <f>MIN('12_P1_Lista'!$R$18:$R$177)</f>
        <v>0</v>
      </c>
      <c r="J27" s="666">
        <f t="array" ref="J27">MAX(IF('12_P1_Lista'!$R$18:$R$177&lt;5,'12_P1_Lista'!$R$18:$R$177,""))</f>
        <v>0</v>
      </c>
      <c r="K27" s="666" t="e">
        <f t="array" ref="K27">AVERAGE(IF('12_P1_Lista'!$R$18:$R$177&lt;5,'12_P1_Lista'!$R$18:$R$177,""))</f>
        <v>#DIV/0!</v>
      </c>
      <c r="L27" s="330"/>
    </row>
    <row r="28" spans="1:15" ht="14.1" customHeight="1" x14ac:dyDescent="0.2">
      <c r="B28" s="1127" t="s">
        <v>270</v>
      </c>
      <c r="C28" s="940">
        <f>COUNTIF('09_P1_Pract'!$O$18:$O$177,"NL")</f>
        <v>0</v>
      </c>
      <c r="D28" s="359" t="e">
        <f>C28/C$24</f>
        <v>#DIV/0!</v>
      </c>
      <c r="E28" s="941">
        <f>COUNTIF('10_P1_Tema'!$O$18:$O$177,"NL")</f>
        <v>0</v>
      </c>
      <c r="F28" s="363" t="e">
        <f>E28/E$24</f>
        <v>#DIV/0!</v>
      </c>
      <c r="G28" s="940">
        <f>C28</f>
        <v>0</v>
      </c>
      <c r="H28" s="363" t="e">
        <f>G28/$G$24</f>
        <v>#DIV/0!</v>
      </c>
      <c r="L28" s="330"/>
      <c r="M28" s="330"/>
      <c r="N28" s="330"/>
    </row>
    <row r="29" spans="1:15" ht="12" customHeight="1" x14ac:dyDescent="0.2">
      <c r="B29" s="1128" t="s">
        <v>545</v>
      </c>
      <c r="C29" s="946">
        <f>COUNTIF('09_P1_Pract'!$BL$18:$BL$177,"&lt;2,5")</f>
        <v>0</v>
      </c>
      <c r="D29" s="947" t="e">
        <f t="shared" si="0"/>
        <v>#DIV/0!</v>
      </c>
      <c r="E29" s="948">
        <f>COUNTIF('10_P1_Tema'!$BL$18:$BL$177,"&lt;2,5")</f>
        <v>0</v>
      </c>
      <c r="F29" s="949" t="e">
        <f t="shared" si="1"/>
        <v>#DIV/0!</v>
      </c>
      <c r="G29" s="946">
        <f>COUNTIF('12_P1_Lista'!$R$18:$R$177,"&lt;2,5")</f>
        <v>0</v>
      </c>
      <c r="H29" s="949" t="e">
        <f t="shared" si="2"/>
        <v>#DIV/0!</v>
      </c>
      <c r="I29" s="665"/>
      <c r="J29" s="665"/>
      <c r="K29" s="665"/>
      <c r="L29" s="330"/>
      <c r="M29" s="330"/>
      <c r="N29" s="330"/>
    </row>
    <row r="30" spans="1:15" x14ac:dyDescent="0.2">
      <c r="B30" s="702" t="s">
        <v>271</v>
      </c>
      <c r="C30" s="926">
        <f>IF(C28&gt;0,0,MIN('12_P1_Lista'!$M$18:$M$177))</f>
        <v>0</v>
      </c>
      <c r="D30" s="703"/>
      <c r="E30" s="926">
        <f>IF(E28&gt;0,0,MIN('12_P1_Lista'!$N$18:$N$177))</f>
        <v>0</v>
      </c>
      <c r="F30" s="703"/>
      <c r="G30" s="926">
        <f>MIN('12_P1_Lista'!$R$18:$R$177)</f>
        <v>0</v>
      </c>
      <c r="H30" s="703"/>
      <c r="I30" s="667"/>
      <c r="J30" s="951" t="s">
        <v>123</v>
      </c>
      <c r="K30" s="951" t="s">
        <v>124</v>
      </c>
      <c r="M30" s="330"/>
      <c r="N30" s="330"/>
    </row>
    <row r="31" spans="1:15" x14ac:dyDescent="0.2">
      <c r="B31" s="704" t="s">
        <v>272</v>
      </c>
      <c r="C31" s="927">
        <f>MAX('12_P1_Lista'!$M$18:$M$177)</f>
        <v>0</v>
      </c>
      <c r="D31" s="705"/>
      <c r="E31" s="927">
        <f>MAX('12_P1_Lista'!$N$18:$N$177)</f>
        <v>0</v>
      </c>
      <c r="F31" s="705"/>
      <c r="G31" s="927">
        <f>MAX('12_P1_Lista'!$R$18:$R$177)</f>
        <v>0</v>
      </c>
      <c r="H31" s="705"/>
      <c r="I31" s="953" t="s">
        <v>269</v>
      </c>
      <c r="J31" s="952">
        <f>'13_P1_Alega'!F7</f>
        <v>0</v>
      </c>
      <c r="K31" s="952">
        <f>'13_P1_Alega'!H7</f>
        <v>0</v>
      </c>
      <c r="M31" s="330"/>
      <c r="N31" s="330"/>
    </row>
    <row r="32" spans="1:15" x14ac:dyDescent="0.2">
      <c r="B32" s="704" t="s">
        <v>273</v>
      </c>
      <c r="C32" s="927" t="e">
        <f>AVERAGE('12_P1_Lista'!$M$18:$M$177)</f>
        <v>#DIV/0!</v>
      </c>
      <c r="D32" s="705"/>
      <c r="E32" s="927" t="e">
        <f>AVERAGE('12_P1_Lista'!$N$18:$N$177)</f>
        <v>#DIV/0!</v>
      </c>
      <c r="F32" s="705"/>
      <c r="G32" s="927" t="e">
        <f>AVERAGE('12_P1_Lista'!$R$18:$R$177)</f>
        <v>#DIV/0!</v>
      </c>
      <c r="H32" s="705"/>
      <c r="I32" s="701" t="s">
        <v>40</v>
      </c>
      <c r="J32" s="952">
        <f>'13_P1_Alega'!F8</f>
        <v>0</v>
      </c>
      <c r="K32" s="952">
        <f>'13_P1_Alega'!H8</f>
        <v>0</v>
      </c>
      <c r="M32" s="330"/>
      <c r="N32" s="330"/>
    </row>
    <row r="33" spans="1:14" x14ac:dyDescent="0.2">
      <c r="B33" s="336"/>
      <c r="H33" s="330"/>
      <c r="I33" s="701"/>
      <c r="J33" s="952"/>
      <c r="K33" s="952"/>
      <c r="L33" s="330"/>
      <c r="M33" s="330"/>
      <c r="N33" s="330"/>
    </row>
    <row r="34" spans="1:14" x14ac:dyDescent="0.2">
      <c r="B34" s="336"/>
      <c r="H34" s="330"/>
      <c r="I34" s="330"/>
      <c r="J34" s="330"/>
      <c r="K34" s="330"/>
      <c r="L34" s="330"/>
      <c r="M34" s="330"/>
      <c r="N34" s="330"/>
    </row>
    <row r="35" spans="1:14" ht="15" x14ac:dyDescent="0.25">
      <c r="B35" s="668" t="s">
        <v>554</v>
      </c>
      <c r="C35" s="2197" t="s">
        <v>126</v>
      </c>
      <c r="D35" s="2197"/>
      <c r="E35" s="2197" t="s">
        <v>127</v>
      </c>
      <c r="F35" s="2197"/>
      <c r="G35" s="2198" t="s">
        <v>128</v>
      </c>
      <c r="H35" s="2198"/>
      <c r="I35" s="330"/>
      <c r="J35" s="330"/>
      <c r="K35" s="330"/>
      <c r="L35" s="330"/>
      <c r="M35" s="330"/>
      <c r="N35" s="330"/>
    </row>
    <row r="36" spans="1:14" ht="12" customHeight="1" x14ac:dyDescent="0.2">
      <c r="B36" s="932" t="str">
        <f>CONCATENATE("Nº de sesiones:  ",'14_P2_Convoca'!$F$8)</f>
        <v>Nº de sesiones:  0</v>
      </c>
      <c r="C36" s="2190" t="s">
        <v>625</v>
      </c>
      <c r="D36" s="2190"/>
      <c r="E36" s="2190" t="s">
        <v>2033</v>
      </c>
      <c r="F36" s="2190"/>
      <c r="G36" s="2191" t="s">
        <v>2032</v>
      </c>
      <c r="H36" s="2191"/>
      <c r="I36" s="330"/>
      <c r="J36" s="330"/>
      <c r="K36" s="330"/>
      <c r="L36" s="330"/>
      <c r="M36" s="330"/>
      <c r="N36" s="330"/>
    </row>
    <row r="37" spans="1:14" ht="14.1" customHeight="1" x14ac:dyDescent="0.2">
      <c r="B37" s="1121" t="s">
        <v>237</v>
      </c>
      <c r="C37" s="936">
        <f>COUNTIF('16_P2_Prog'!$C$18:$C$177,"SÍ")</f>
        <v>0</v>
      </c>
      <c r="D37" s="341" t="e">
        <f>C37/C$37</f>
        <v>#DIV/0!</v>
      </c>
      <c r="E37" s="937">
        <f>COUNTIF('17_P2_Ud'!$C$18:$C$177,"SÍ")</f>
        <v>0</v>
      </c>
      <c r="F37" s="342" t="e">
        <f>E37/E$37</f>
        <v>#DIV/0!</v>
      </c>
      <c r="G37" s="1122">
        <f>COUNTIF('19_P2_Lista'!$C$18:$C$177,"SÍ")</f>
        <v>0</v>
      </c>
      <c r="H37" s="342" t="e">
        <f>G37/$G$37</f>
        <v>#DIV/0!</v>
      </c>
      <c r="I37" s="330"/>
      <c r="J37" s="405" t="s">
        <v>177</v>
      </c>
      <c r="K37" s="330"/>
      <c r="L37" s="330"/>
      <c r="M37" s="330"/>
      <c r="N37" s="330"/>
    </row>
    <row r="38" spans="1:14" ht="14.1" customHeight="1" x14ac:dyDescent="0.2">
      <c r="B38" s="1123" t="s">
        <v>15</v>
      </c>
      <c r="C38" s="944">
        <f>C40+C39</f>
        <v>0</v>
      </c>
      <c r="D38" s="358" t="e">
        <f>C38/C$37</f>
        <v>#DIV/0!</v>
      </c>
      <c r="E38" s="945">
        <f>E40+E39</f>
        <v>0</v>
      </c>
      <c r="F38" s="362" t="e">
        <f>E38/E$37</f>
        <v>#DIV/0!</v>
      </c>
      <c r="G38" s="1124">
        <f>G40+G39</f>
        <v>0</v>
      </c>
      <c r="H38" s="362" t="e">
        <f>G38/$G$37</f>
        <v>#DIV/0!</v>
      </c>
      <c r="I38" s="693" t="s">
        <v>247</v>
      </c>
      <c r="J38" s="693" t="s">
        <v>246</v>
      </c>
      <c r="K38" s="693" t="s">
        <v>248</v>
      </c>
      <c r="L38" s="330"/>
      <c r="M38" s="330"/>
      <c r="N38" s="330"/>
    </row>
    <row r="39" spans="1:14" ht="14.1" customHeight="1" x14ac:dyDescent="0.2">
      <c r="B39" s="695" t="s">
        <v>324</v>
      </c>
      <c r="C39" s="942">
        <f>COUNTIF('16_P2_Prog'!$BL$18:$BL$177,"&gt;=5")</f>
        <v>0</v>
      </c>
      <c r="D39" s="934" t="e">
        <f>C39/C$37</f>
        <v>#DIV/0!</v>
      </c>
      <c r="E39" s="943">
        <f>COUNTIF('17_P2_Ud'!$BL$18:$BL$177,"&gt;=5")</f>
        <v>0</v>
      </c>
      <c r="F39" s="935" t="e">
        <f>E39/E$37</f>
        <v>#DIV/0!</v>
      </c>
      <c r="G39" s="1125">
        <f>COUNT('19_P2_Lista'!$Z$18:$Z$177)</f>
        <v>0</v>
      </c>
      <c r="H39" s="696" t="e">
        <f>G39/$G$37</f>
        <v>#DIV/0!</v>
      </c>
      <c r="I39" s="667">
        <f t="array" ref="I39">MIN(IF('19_P2_Lista'!$S$18:$S$177&gt;=5,'19_P2_Lista'!$S$18:$S$177,""))</f>
        <v>0</v>
      </c>
      <c r="J39" s="667">
        <f>MAX('19_P2_Lista'!$S$18:$S$177)</f>
        <v>0</v>
      </c>
      <c r="K39" s="667" t="e">
        <f t="array" ref="K39">AVERAGE(IF('19_P2_Lista'!$S$18:$S$177&gt;=5,'19_P2_Lista'!$S$18:$S$177,""))</f>
        <v>#DIV/0!</v>
      </c>
      <c r="L39" s="330"/>
      <c r="M39" s="330"/>
      <c r="N39" s="330"/>
    </row>
    <row r="40" spans="1:14" ht="14.1" customHeight="1" x14ac:dyDescent="0.2">
      <c r="B40" s="694" t="s">
        <v>129</v>
      </c>
      <c r="C40" s="938">
        <f>COUNTIF('16_P2_Prog'!$BL$18:$BL$177,"&lt;5")+C41</f>
        <v>0</v>
      </c>
      <c r="D40" s="388" t="e">
        <f>C40/C$37</f>
        <v>#DIV/0!</v>
      </c>
      <c r="E40" s="939">
        <f>COUNTIF('17_P2_Ud'!$BL$18:$BL$177,"&lt;5")+E41</f>
        <v>0</v>
      </c>
      <c r="F40" s="389" t="e">
        <f>E40/E$37</f>
        <v>#DIV/0!</v>
      </c>
      <c r="G40" s="1126">
        <f>COUNT('19_P2_Lista'!$Y$18:$Y$177)</f>
        <v>0</v>
      </c>
      <c r="H40" s="389" t="e">
        <f>G40/$G$37</f>
        <v>#DIV/0!</v>
      </c>
      <c r="I40" s="666">
        <f>MIN('19_P2_Lista'!$S$18:$S$177)</f>
        <v>0</v>
      </c>
      <c r="J40" s="666">
        <f t="array" ref="J40">MAX(IF('19_P2_Lista'!$S$18:$S$177&lt;5,'19_P2_Lista'!$S$18:$S$177,""))</f>
        <v>0</v>
      </c>
      <c r="K40" s="666" t="e">
        <f t="array" ref="K40">AVERAGE(IF('19_P2_Lista'!$S$18:$S$177&lt;5,'19_P2_Lista'!$S$18:$S$177,""))</f>
        <v>#DIV/0!</v>
      </c>
      <c r="L40" s="330"/>
      <c r="M40" s="330"/>
      <c r="N40" s="330"/>
    </row>
    <row r="41" spans="1:14" ht="14.1" customHeight="1" x14ac:dyDescent="0.2">
      <c r="B41" s="1128" t="s">
        <v>555</v>
      </c>
      <c r="C41" s="946">
        <f>COUNTIF('16_P2_Prog'!$O$18:$O$177,"NP")</f>
        <v>0</v>
      </c>
      <c r="D41" s="947" t="e">
        <f>C41/C$37</f>
        <v>#DIV/0!</v>
      </c>
      <c r="E41" s="948">
        <f>C41</f>
        <v>0</v>
      </c>
      <c r="F41" s="949" t="e">
        <f>E41/E$37</f>
        <v>#DIV/0!</v>
      </c>
      <c r="G41" s="946">
        <f>C41</f>
        <v>0</v>
      </c>
      <c r="H41" s="949" t="e">
        <f>G41/$G$37</f>
        <v>#DIV/0!</v>
      </c>
      <c r="I41" s="330"/>
      <c r="J41" s="330"/>
      <c r="K41" s="330"/>
      <c r="L41" s="330"/>
      <c r="M41" s="330"/>
      <c r="N41" s="330"/>
    </row>
    <row r="42" spans="1:14" x14ac:dyDescent="0.2">
      <c r="B42" s="702" t="s">
        <v>271</v>
      </c>
      <c r="C42" s="926">
        <f>MIN('19_P2_Lista'!$N$18:$N$177)</f>
        <v>0</v>
      </c>
      <c r="D42" s="703"/>
      <c r="E42" s="926">
        <f>MIN('19_P2_Lista'!$O$18:$O$177)</f>
        <v>0</v>
      </c>
      <c r="F42" s="703"/>
      <c r="G42" s="926">
        <f>MIN('19_P2_Lista'!$S$18:$S$177)</f>
        <v>0</v>
      </c>
      <c r="H42" s="703"/>
      <c r="I42" s="667"/>
      <c r="J42" s="667"/>
      <c r="K42" s="667"/>
      <c r="M42" s="330"/>
      <c r="N42" s="330"/>
    </row>
    <row r="43" spans="1:14" x14ac:dyDescent="0.2">
      <c r="B43" s="704" t="s">
        <v>272</v>
      </c>
      <c r="C43" s="927">
        <f>MAX('19_P2_Lista'!$N$18:$N$177)</f>
        <v>0</v>
      </c>
      <c r="D43" s="705"/>
      <c r="E43" s="927">
        <f>MAX('19_P2_Lista'!$O$18:$O$177)</f>
        <v>0</v>
      </c>
      <c r="F43" s="705"/>
      <c r="G43" s="927">
        <f>MAX('19_P2_Lista'!$S$18:$S$177)</f>
        <v>0</v>
      </c>
      <c r="H43" s="705"/>
      <c r="I43" s="953" t="s">
        <v>269</v>
      </c>
      <c r="J43" s="950">
        <f>'20_P2_Alega'!F7</f>
        <v>0</v>
      </c>
      <c r="M43" s="330"/>
      <c r="N43" s="330"/>
    </row>
    <row r="44" spans="1:14" x14ac:dyDescent="0.2">
      <c r="B44" s="704" t="s">
        <v>273</v>
      </c>
      <c r="C44" s="927" t="e">
        <f>AVERAGE('19_P2_Lista'!$N$18:$N$177)</f>
        <v>#DIV/0!</v>
      </c>
      <c r="D44" s="705"/>
      <c r="E44" s="927" t="e">
        <f>AVERAGE('19_P2_Lista'!$O$18:$O$177)</f>
        <v>#DIV/0!</v>
      </c>
      <c r="F44" s="705"/>
      <c r="G44" s="927" t="e">
        <f>AVERAGE('19_P2_Lista'!$S$18:$S$177)</f>
        <v>#DIV/0!</v>
      </c>
      <c r="H44" s="705"/>
      <c r="I44" s="701" t="s">
        <v>40</v>
      </c>
      <c r="J44" s="950">
        <f>'20_P2_Alega'!F8</f>
        <v>0</v>
      </c>
      <c r="M44" s="330"/>
      <c r="N44" s="330"/>
    </row>
    <row r="45" spans="1:14" x14ac:dyDescent="0.2">
      <c r="B45" s="336"/>
      <c r="C45" s="330"/>
      <c r="D45" s="330"/>
      <c r="E45" s="330"/>
      <c r="F45" s="330"/>
      <c r="G45" s="330"/>
      <c r="H45" s="330"/>
      <c r="I45" s="701"/>
      <c r="J45" s="950"/>
      <c r="L45" s="330"/>
      <c r="M45" s="330"/>
      <c r="N45" s="330"/>
    </row>
    <row r="46" spans="1:14" x14ac:dyDescent="0.2">
      <c r="B46" s="336"/>
      <c r="C46" s="330"/>
      <c r="D46" s="330"/>
      <c r="E46" s="330"/>
      <c r="F46" s="330"/>
      <c r="G46" s="330"/>
      <c r="H46" s="330"/>
      <c r="I46" s="701"/>
      <c r="J46" s="950"/>
      <c r="L46" s="330"/>
      <c r="M46" s="330"/>
      <c r="N46" s="330"/>
    </row>
    <row r="47" spans="1:14" ht="15" customHeight="1" x14ac:dyDescent="0.2">
      <c r="A47" s="332"/>
      <c r="B47" s="336"/>
      <c r="C47" s="332"/>
      <c r="D47" s="332"/>
      <c r="E47" s="332"/>
      <c r="H47" s="330"/>
      <c r="I47" s="330"/>
      <c r="J47" s="330"/>
      <c r="K47" s="332"/>
      <c r="L47" s="332"/>
      <c r="M47" s="330"/>
      <c r="N47" s="330"/>
    </row>
    <row r="48" spans="1:14" ht="15.75" x14ac:dyDescent="0.25">
      <c r="A48" s="332"/>
      <c r="B48" s="390" t="s">
        <v>362</v>
      </c>
      <c r="C48" s="9"/>
      <c r="D48" s="9"/>
      <c r="F48" s="404"/>
      <c r="G48" s="405"/>
      <c r="H48" s="406"/>
      <c r="I48" s="330"/>
      <c r="J48" s="330"/>
      <c r="K48" s="330"/>
      <c r="L48" s="330"/>
      <c r="M48" s="330"/>
      <c r="N48" s="330"/>
    </row>
    <row r="49" spans="1:14" ht="12" customHeight="1" x14ac:dyDescent="0.2">
      <c r="A49" s="332"/>
      <c r="B49" s="2192" t="s">
        <v>2034</v>
      </c>
      <c r="C49" s="2193"/>
      <c r="D49" s="2193"/>
      <c r="F49" s="405"/>
      <c r="G49" s="405"/>
      <c r="H49" s="405"/>
      <c r="I49" s="330"/>
      <c r="J49" s="330"/>
      <c r="K49" s="330"/>
      <c r="L49" s="330"/>
      <c r="M49" s="330"/>
      <c r="N49" s="330"/>
    </row>
    <row r="50" spans="1:14" ht="14.1" customHeight="1" x14ac:dyDescent="0.2">
      <c r="A50" s="332"/>
      <c r="B50" s="337" t="s">
        <v>237</v>
      </c>
      <c r="C50" s="347">
        <f>C16</f>
        <v>0</v>
      </c>
      <c r="D50" s="387" t="e">
        <f>C50/C$50</f>
        <v>#DIV/0!</v>
      </c>
      <c r="E50" s="330"/>
      <c r="F50" s="330"/>
      <c r="G50" s="330"/>
      <c r="H50" s="330"/>
      <c r="I50" s="330"/>
      <c r="J50" s="330"/>
      <c r="K50" s="330"/>
      <c r="L50" s="330"/>
      <c r="M50" s="330"/>
      <c r="N50" s="330"/>
    </row>
    <row r="51" spans="1:14" ht="14.1" customHeight="1" x14ac:dyDescent="0.2">
      <c r="A51" s="332"/>
      <c r="B51" s="339" t="s">
        <v>245</v>
      </c>
      <c r="C51" s="343">
        <f>C17</f>
        <v>0</v>
      </c>
      <c r="D51" s="344" t="e">
        <f>C51/C$50</f>
        <v>#DIV/0!</v>
      </c>
      <c r="E51" s="1322" t="e">
        <f>REPT("I",D51*100)</f>
        <v>#DIV/0!</v>
      </c>
      <c r="F51" s="405"/>
      <c r="G51" s="406"/>
      <c r="H51" s="330"/>
      <c r="I51" s="330"/>
      <c r="J51" s="330"/>
      <c r="K51" s="330"/>
      <c r="L51" s="330"/>
      <c r="M51" s="330"/>
      <c r="N51" s="330"/>
    </row>
    <row r="52" spans="1:14" ht="14.1" customHeight="1" x14ac:dyDescent="0.2">
      <c r="A52" s="332"/>
      <c r="B52" s="694" t="s">
        <v>129</v>
      </c>
      <c r="C52" s="345">
        <f>G27+G40</f>
        <v>0</v>
      </c>
      <c r="D52" s="346" t="e">
        <f>C52/C$50</f>
        <v>#DIV/0!</v>
      </c>
      <c r="E52" s="1323" t="e">
        <f>REPT("I",D52*100)</f>
        <v>#DIV/0!</v>
      </c>
      <c r="F52" s="405"/>
      <c r="G52" s="405"/>
      <c r="H52" s="330"/>
      <c r="I52" s="330"/>
      <c r="J52" s="330"/>
      <c r="K52" s="330"/>
      <c r="L52" s="330"/>
      <c r="M52" s="330"/>
      <c r="N52" s="330"/>
    </row>
    <row r="53" spans="1:14" ht="14.1" customHeight="1" x14ac:dyDescent="0.2">
      <c r="A53" s="332"/>
      <c r="B53" s="695" t="s">
        <v>324</v>
      </c>
      <c r="C53" s="1132">
        <f>COUNTIF('22_OPO_Lista'!$O$14:$O$173,"SÍ")</f>
        <v>0</v>
      </c>
      <c r="D53" s="696" t="e">
        <f>C53/C$50</f>
        <v>#DIV/0!</v>
      </c>
      <c r="E53" s="1324" t="e">
        <f>REPT("I",D53*100)</f>
        <v>#DIV/0!</v>
      </c>
      <c r="F53" s="330"/>
      <c r="G53" s="330"/>
      <c r="H53" s="330"/>
      <c r="I53" s="330"/>
      <c r="J53" s="330"/>
      <c r="K53" s="330"/>
      <c r="L53" s="330"/>
      <c r="M53" s="330"/>
      <c r="N53" s="330"/>
    </row>
    <row r="54" spans="1:14" x14ac:dyDescent="0.2">
      <c r="B54" s="699" t="s">
        <v>271</v>
      </c>
      <c r="C54" s="928">
        <f>MIN('22_OPO_Lista'!$R$14:$R$173)</f>
        <v>0</v>
      </c>
      <c r="D54" s="697"/>
      <c r="K54" s="330"/>
      <c r="L54" s="330"/>
      <c r="M54" s="330"/>
      <c r="N54" s="330"/>
    </row>
    <row r="55" spans="1:14" x14ac:dyDescent="0.2">
      <c r="B55" s="699" t="s">
        <v>272</v>
      </c>
      <c r="C55" s="928">
        <f>MAX('22_OPO_Lista'!$R$14:$R$173)</f>
        <v>0</v>
      </c>
      <c r="D55" s="697"/>
      <c r="L55" s="330"/>
      <c r="M55" s="330"/>
      <c r="N55" s="330"/>
    </row>
    <row r="56" spans="1:14" x14ac:dyDescent="0.2">
      <c r="B56" s="700" t="s">
        <v>273</v>
      </c>
      <c r="C56" s="929" t="e">
        <f>AVERAGE('22_OPO_Lista'!$R$14:$R$173)</f>
        <v>#DIV/0!</v>
      </c>
      <c r="D56" s="698"/>
    </row>
    <row r="57" spans="1:14" x14ac:dyDescent="0.2">
      <c r="C57" s="330"/>
      <c r="D57" s="330"/>
    </row>
    <row r="58" spans="1:14" x14ac:dyDescent="0.2">
      <c r="C58" s="330"/>
      <c r="D58" s="1296"/>
    </row>
    <row r="59" spans="1:14" x14ac:dyDescent="0.2">
      <c r="B59" s="336"/>
      <c r="H59" s="330"/>
      <c r="I59" s="330"/>
      <c r="J59" s="330"/>
      <c r="K59" s="330"/>
      <c r="L59" s="330"/>
      <c r="M59" s="330"/>
      <c r="N59" s="330"/>
    </row>
    <row r="60" spans="1:14" x14ac:dyDescent="0.2">
      <c r="B60" s="336"/>
      <c r="D60" s="330"/>
      <c r="E60" s="330"/>
      <c r="F60" s="330"/>
      <c r="G60" s="9"/>
      <c r="H60" s="330"/>
      <c r="I60" s="330"/>
      <c r="J60" s="330"/>
      <c r="K60" s="330"/>
      <c r="L60" s="330"/>
      <c r="M60" s="330"/>
      <c r="N60" s="330"/>
    </row>
    <row r="61" spans="1:14" x14ac:dyDescent="0.2">
      <c r="B61" s="336"/>
      <c r="D61" s="330"/>
      <c r="E61" s="330"/>
      <c r="F61" s="330"/>
      <c r="G61" s="361"/>
      <c r="H61" s="330"/>
      <c r="I61" s="330"/>
      <c r="J61" s="330"/>
      <c r="K61" s="330"/>
      <c r="L61" s="330"/>
      <c r="M61" s="330"/>
      <c r="N61" s="330"/>
    </row>
    <row r="62" spans="1:14" x14ac:dyDescent="0.2">
      <c r="B62" s="336"/>
      <c r="D62" s="330"/>
      <c r="E62" s="330"/>
      <c r="F62" s="330"/>
      <c r="G62" s="361"/>
      <c r="H62" s="330"/>
      <c r="I62" s="330"/>
      <c r="J62" s="330"/>
      <c r="K62" s="330"/>
      <c r="L62" s="330"/>
      <c r="M62" s="330"/>
      <c r="N62" s="330"/>
    </row>
    <row r="63" spans="1:14" x14ac:dyDescent="0.2">
      <c r="B63" s="336"/>
      <c r="D63" s="330"/>
      <c r="E63" s="330"/>
      <c r="F63" s="330"/>
      <c r="G63" s="361"/>
      <c r="H63" s="330"/>
      <c r="I63" s="330"/>
      <c r="J63" s="330"/>
      <c r="K63" s="330"/>
      <c r="L63" s="330"/>
      <c r="M63" s="330"/>
      <c r="N63" s="330"/>
    </row>
    <row r="64" spans="1:14" x14ac:dyDescent="0.2">
      <c r="B64" s="336"/>
      <c r="D64" s="330"/>
      <c r="E64" s="330"/>
      <c r="F64" s="330"/>
      <c r="G64" s="361"/>
      <c r="H64" s="330"/>
      <c r="I64" s="330"/>
      <c r="J64" s="330"/>
      <c r="K64" s="330"/>
      <c r="L64" s="330"/>
      <c r="M64" s="330"/>
      <c r="N64" s="330"/>
    </row>
    <row r="65" spans="2:14" x14ac:dyDescent="0.2">
      <c r="B65" s="336"/>
      <c r="D65" s="330"/>
      <c r="E65" s="330"/>
      <c r="F65" s="330"/>
      <c r="G65" s="360"/>
      <c r="H65" s="330"/>
      <c r="I65" s="330"/>
      <c r="J65" s="330"/>
      <c r="K65" s="330"/>
      <c r="L65" s="330"/>
      <c r="M65" s="330"/>
      <c r="N65" s="330"/>
    </row>
    <row r="66" spans="2:14" x14ac:dyDescent="0.2">
      <c r="B66" s="336"/>
      <c r="D66" s="330"/>
      <c r="E66" s="330"/>
      <c r="F66" s="330"/>
      <c r="G66" s="360"/>
      <c r="H66" s="330"/>
      <c r="I66" s="330"/>
      <c r="J66" s="330"/>
      <c r="K66" s="330"/>
      <c r="L66" s="330"/>
      <c r="M66" s="330"/>
      <c r="N66" s="330"/>
    </row>
    <row r="67" spans="2:14" x14ac:dyDescent="0.2">
      <c r="B67" s="336"/>
    </row>
    <row r="68" spans="2:14" x14ac:dyDescent="0.2">
      <c r="B68" s="336"/>
    </row>
    <row r="69" spans="2:14" x14ac:dyDescent="0.2">
      <c r="B69" s="336"/>
    </row>
    <row r="70" spans="2:14" x14ac:dyDescent="0.2">
      <c r="B70" s="336"/>
    </row>
  </sheetData>
  <sheetProtection password="CAA3" sheet="1" objects="1" scenarios="1" selectLockedCells="1" selectUnlockedCells="1"/>
  <mergeCells count="14">
    <mergeCell ref="C36:D36"/>
    <mergeCell ref="E36:F36"/>
    <mergeCell ref="G36:H36"/>
    <mergeCell ref="B49:D49"/>
    <mergeCell ref="B6:K6"/>
    <mergeCell ref="C35:D35"/>
    <mergeCell ref="E35:F35"/>
    <mergeCell ref="G35:H35"/>
    <mergeCell ref="E22:F22"/>
    <mergeCell ref="C22:D22"/>
    <mergeCell ref="G22:H22"/>
    <mergeCell ref="C23:D23"/>
    <mergeCell ref="E23:F23"/>
    <mergeCell ref="G23:H23"/>
  </mergeCells>
  <phoneticPr fontId="3" type="noConversion"/>
  <printOptions horizontalCentered="1"/>
  <pageMargins left="0.47244094488188981" right="0.47244094488188981" top="1.1811023622047245" bottom="0.59055118110236227" header="0.31496062992125984" footer="0.31496062992125984"/>
  <pageSetup paperSize="9" scale="95"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M1302"/>
  <sheetViews>
    <sheetView workbookViewId="0">
      <pane ySplit="2" topLeftCell="A764" activePane="bottomLeft" state="frozen"/>
      <selection activeCell="K31" sqref="K31"/>
      <selection pane="bottomLeft" activeCell="K31" sqref="K31"/>
    </sheetView>
  </sheetViews>
  <sheetFormatPr baseColWidth="10" defaultRowHeight="11.25" x14ac:dyDescent="0.2"/>
  <cols>
    <col min="1" max="1" width="11.28515625" style="980" customWidth="1"/>
    <col min="2" max="2" width="5.5703125" style="998" bestFit="1" customWidth="1"/>
    <col min="3" max="3" width="7.7109375" style="999" customWidth="1"/>
    <col min="4" max="4" width="4.7109375" style="1000" customWidth="1"/>
    <col min="5" max="5" width="4.7109375" style="999" customWidth="1"/>
    <col min="6" max="6" width="40.7109375" style="2" customWidth="1"/>
    <col min="7" max="7" width="11.42578125" style="5"/>
    <col min="8" max="8" width="11.42578125" style="1"/>
    <col min="9" max="9" width="2.7109375" style="1" bestFit="1" customWidth="1"/>
    <col min="10" max="10" width="2" style="1" bestFit="1" customWidth="1"/>
    <col min="11" max="11" width="3" style="1" bestFit="1" customWidth="1"/>
    <col min="12" max="12" width="33.42578125" style="1" bestFit="1" customWidth="1"/>
    <col min="13" max="13" width="23.85546875" style="1" bestFit="1" customWidth="1"/>
    <col min="14" max="16384" width="11.42578125" style="1"/>
  </cols>
  <sheetData>
    <row r="1" spans="1:12" x14ac:dyDescent="0.2">
      <c r="A1" s="1045">
        <f>COLUMN()</f>
        <v>1</v>
      </c>
      <c r="B1" s="1045">
        <f>COLUMN()</f>
        <v>2</v>
      </c>
      <c r="C1" s="1045">
        <f>COLUMN()</f>
        <v>3</v>
      </c>
      <c r="D1" s="1045">
        <f>COLUMN()</f>
        <v>4</v>
      </c>
      <c r="E1" s="1045">
        <f>COLUMN()</f>
        <v>5</v>
      </c>
      <c r="F1" s="1045">
        <f>COLUMN()</f>
        <v>6</v>
      </c>
    </row>
    <row r="2" spans="1:12" s="8" customFormat="1" ht="24" customHeight="1" x14ac:dyDescent="0.2">
      <c r="A2" s="1046" t="s">
        <v>543</v>
      </c>
      <c r="B2" s="1047" t="s">
        <v>173</v>
      </c>
      <c r="C2" s="1048" t="s">
        <v>542</v>
      </c>
      <c r="D2" s="1049" t="s">
        <v>611</v>
      </c>
      <c r="E2" s="1048" t="s">
        <v>498</v>
      </c>
      <c r="F2" s="1050" t="s">
        <v>185</v>
      </c>
      <c r="G2" s="1275"/>
      <c r="I2" s="1"/>
      <c r="J2" s="1"/>
      <c r="K2" s="1"/>
      <c r="L2" s="1"/>
    </row>
    <row r="3" spans="1:12" x14ac:dyDescent="0.2">
      <c r="A3" s="1051" t="str">
        <f t="shared" ref="A3:A66" si="0">CONCATENATE(B3,"_",C3,"_",E3,"_",D3)</f>
        <v>AL_01_P_T</v>
      </c>
      <c r="B3" s="1052" t="s">
        <v>108</v>
      </c>
      <c r="C3" s="1075" t="s">
        <v>500</v>
      </c>
      <c r="D3" s="1076" t="s">
        <v>609</v>
      </c>
      <c r="E3" s="1056" t="s">
        <v>497</v>
      </c>
      <c r="F3" s="1077" t="s">
        <v>687</v>
      </c>
      <c r="G3" s="5">
        <v>1</v>
      </c>
    </row>
    <row r="4" spans="1:12" x14ac:dyDescent="0.2">
      <c r="A4" s="1053" t="str">
        <f t="shared" si="0"/>
        <v>AL_01_V1_T</v>
      </c>
      <c r="B4" s="981" t="s">
        <v>108</v>
      </c>
      <c r="C4" s="1078" t="s">
        <v>500</v>
      </c>
      <c r="D4" s="1079" t="s">
        <v>609</v>
      </c>
      <c r="E4" s="1057" t="s">
        <v>169</v>
      </c>
      <c r="F4" s="1080" t="s">
        <v>688</v>
      </c>
      <c r="G4" s="5">
        <v>1</v>
      </c>
    </row>
    <row r="5" spans="1:12" x14ac:dyDescent="0.2">
      <c r="A5" s="1053" t="str">
        <f t="shared" si="0"/>
        <v>AL_01_V2_T</v>
      </c>
      <c r="B5" s="981" t="s">
        <v>108</v>
      </c>
      <c r="C5" s="1078" t="s">
        <v>500</v>
      </c>
      <c r="D5" s="1079" t="s">
        <v>609</v>
      </c>
      <c r="E5" s="1057" t="s">
        <v>170</v>
      </c>
      <c r="F5" s="1080" t="s">
        <v>689</v>
      </c>
      <c r="G5" s="5">
        <v>1</v>
      </c>
    </row>
    <row r="6" spans="1:12" x14ac:dyDescent="0.2">
      <c r="A6" s="1053" t="str">
        <f t="shared" si="0"/>
        <v>AL_01_V3_T</v>
      </c>
      <c r="B6" s="981" t="s">
        <v>108</v>
      </c>
      <c r="C6" s="1078" t="s">
        <v>500</v>
      </c>
      <c r="D6" s="1079" t="s">
        <v>609</v>
      </c>
      <c r="E6" s="1057" t="s">
        <v>171</v>
      </c>
      <c r="F6" s="1080" t="s">
        <v>690</v>
      </c>
      <c r="G6" s="5">
        <v>1</v>
      </c>
    </row>
    <row r="7" spans="1:12" x14ac:dyDescent="0.2">
      <c r="A7" s="1053" t="str">
        <f t="shared" si="0"/>
        <v>AL_01_V4_T</v>
      </c>
      <c r="B7" s="981" t="s">
        <v>108</v>
      </c>
      <c r="C7" s="1078" t="s">
        <v>500</v>
      </c>
      <c r="D7" s="1079" t="s">
        <v>609</v>
      </c>
      <c r="E7" s="1057" t="s">
        <v>172</v>
      </c>
      <c r="F7" s="1080" t="s">
        <v>691</v>
      </c>
      <c r="G7" s="5">
        <v>1</v>
      </c>
    </row>
    <row r="8" spans="1:12" x14ac:dyDescent="0.2">
      <c r="A8" s="1053" t="str">
        <f t="shared" si="0"/>
        <v>AL_01_P_S</v>
      </c>
      <c r="B8" s="981" t="s">
        <v>108</v>
      </c>
      <c r="C8" s="1078" t="s">
        <v>500</v>
      </c>
      <c r="D8" s="1076" t="s">
        <v>610</v>
      </c>
      <c r="E8" s="1056" t="s">
        <v>497</v>
      </c>
      <c r="F8" s="1077" t="s">
        <v>692</v>
      </c>
      <c r="G8" s="5">
        <v>1</v>
      </c>
    </row>
    <row r="9" spans="1:12" x14ac:dyDescent="0.2">
      <c r="A9" s="1053" t="str">
        <f t="shared" si="0"/>
        <v>AL_01_V1_S</v>
      </c>
      <c r="B9" s="981" t="s">
        <v>108</v>
      </c>
      <c r="C9" s="1078" t="s">
        <v>500</v>
      </c>
      <c r="D9" s="1079" t="s">
        <v>610</v>
      </c>
      <c r="E9" s="1057" t="s">
        <v>169</v>
      </c>
      <c r="F9" s="1080" t="s">
        <v>693</v>
      </c>
      <c r="G9" s="5">
        <v>1</v>
      </c>
    </row>
    <row r="10" spans="1:12" x14ac:dyDescent="0.2">
      <c r="A10" s="1053" t="str">
        <f t="shared" si="0"/>
        <v>AL_01_V2_S</v>
      </c>
      <c r="B10" s="981" t="s">
        <v>108</v>
      </c>
      <c r="C10" s="1078" t="s">
        <v>500</v>
      </c>
      <c r="D10" s="1079" t="s">
        <v>610</v>
      </c>
      <c r="E10" s="1057" t="s">
        <v>170</v>
      </c>
      <c r="F10" s="1080" t="s">
        <v>694</v>
      </c>
      <c r="G10" s="5">
        <v>1</v>
      </c>
    </row>
    <row r="11" spans="1:12" x14ac:dyDescent="0.2">
      <c r="A11" s="1053" t="str">
        <f t="shared" si="0"/>
        <v>AL_01_V3_S</v>
      </c>
      <c r="B11" s="981" t="s">
        <v>108</v>
      </c>
      <c r="C11" s="1078" t="s">
        <v>500</v>
      </c>
      <c r="D11" s="1079" t="s">
        <v>610</v>
      </c>
      <c r="E11" s="1057" t="s">
        <v>171</v>
      </c>
      <c r="F11" s="1080" t="s">
        <v>695</v>
      </c>
      <c r="G11" s="5">
        <v>1</v>
      </c>
    </row>
    <row r="12" spans="1:12" x14ac:dyDescent="0.2">
      <c r="A12" s="1054" t="str">
        <f t="shared" si="0"/>
        <v>AL_01_V4_S</v>
      </c>
      <c r="B12" s="1055" t="s">
        <v>108</v>
      </c>
      <c r="C12" s="1081" t="s">
        <v>500</v>
      </c>
      <c r="D12" s="1082" t="s">
        <v>610</v>
      </c>
      <c r="E12" s="1058" t="s">
        <v>172</v>
      </c>
      <c r="F12" s="1083" t="s">
        <v>696</v>
      </c>
      <c r="G12" s="5">
        <v>1</v>
      </c>
    </row>
    <row r="13" spans="1:12" x14ac:dyDescent="0.2">
      <c r="A13" s="1051" t="str">
        <f t="shared" si="0"/>
        <v>AL_02_P_T</v>
      </c>
      <c r="B13" s="1052" t="s">
        <v>108</v>
      </c>
      <c r="C13" s="1075" t="s">
        <v>501</v>
      </c>
      <c r="D13" s="1076" t="s">
        <v>609</v>
      </c>
      <c r="E13" s="1056" t="s">
        <v>497</v>
      </c>
      <c r="F13" s="1077" t="s">
        <v>697</v>
      </c>
      <c r="G13" s="5">
        <v>2</v>
      </c>
    </row>
    <row r="14" spans="1:12" x14ac:dyDescent="0.2">
      <c r="A14" s="1053" t="str">
        <f t="shared" si="0"/>
        <v>AL_02_V1_T</v>
      </c>
      <c r="B14" s="981" t="s">
        <v>108</v>
      </c>
      <c r="C14" s="1078" t="s">
        <v>501</v>
      </c>
      <c r="D14" s="1079" t="s">
        <v>609</v>
      </c>
      <c r="E14" s="1057" t="s">
        <v>169</v>
      </c>
      <c r="F14" s="1080" t="s">
        <v>698</v>
      </c>
      <c r="G14" s="5">
        <v>2</v>
      </c>
    </row>
    <row r="15" spans="1:12" x14ac:dyDescent="0.2">
      <c r="A15" s="1053" t="str">
        <f t="shared" si="0"/>
        <v>AL_02_V2_T</v>
      </c>
      <c r="B15" s="981" t="s">
        <v>108</v>
      </c>
      <c r="C15" s="1078" t="s">
        <v>501</v>
      </c>
      <c r="D15" s="1079" t="s">
        <v>609</v>
      </c>
      <c r="E15" s="1057" t="s">
        <v>170</v>
      </c>
      <c r="F15" s="1080" t="s">
        <v>699</v>
      </c>
      <c r="G15" s="5">
        <v>2</v>
      </c>
    </row>
    <row r="16" spans="1:12" x14ac:dyDescent="0.2">
      <c r="A16" s="1053" t="str">
        <f t="shared" si="0"/>
        <v>AL_02_V3_T</v>
      </c>
      <c r="B16" s="981" t="s">
        <v>108</v>
      </c>
      <c r="C16" s="1078" t="s">
        <v>501</v>
      </c>
      <c r="D16" s="1079" t="s">
        <v>609</v>
      </c>
      <c r="E16" s="1057" t="s">
        <v>171</v>
      </c>
      <c r="F16" s="1080" t="s">
        <v>700</v>
      </c>
      <c r="G16" s="5">
        <v>2</v>
      </c>
    </row>
    <row r="17" spans="1:7" x14ac:dyDescent="0.2">
      <c r="A17" s="1053" t="str">
        <f t="shared" si="0"/>
        <v>AL_02_V4_T</v>
      </c>
      <c r="B17" s="981" t="s">
        <v>108</v>
      </c>
      <c r="C17" s="1078" t="s">
        <v>501</v>
      </c>
      <c r="D17" s="1079" t="s">
        <v>609</v>
      </c>
      <c r="E17" s="1057" t="s">
        <v>172</v>
      </c>
      <c r="F17" s="1080" t="s">
        <v>701</v>
      </c>
      <c r="G17" s="5">
        <v>2</v>
      </c>
    </row>
    <row r="18" spans="1:7" x14ac:dyDescent="0.2">
      <c r="A18" s="1053" t="str">
        <f t="shared" si="0"/>
        <v>AL_02_P_S</v>
      </c>
      <c r="B18" s="981" t="s">
        <v>108</v>
      </c>
      <c r="C18" s="1078" t="s">
        <v>501</v>
      </c>
      <c r="D18" s="1076" t="s">
        <v>610</v>
      </c>
      <c r="E18" s="1056" t="s">
        <v>497</v>
      </c>
      <c r="F18" s="1077" t="s">
        <v>702</v>
      </c>
      <c r="G18" s="5">
        <v>2</v>
      </c>
    </row>
    <row r="19" spans="1:7" x14ac:dyDescent="0.2">
      <c r="A19" s="1053" t="str">
        <f t="shared" si="0"/>
        <v>AL_02_V1_S</v>
      </c>
      <c r="B19" s="981" t="s">
        <v>108</v>
      </c>
      <c r="C19" s="1078" t="s">
        <v>501</v>
      </c>
      <c r="D19" s="1079" t="s">
        <v>610</v>
      </c>
      <c r="E19" s="1057" t="s">
        <v>169</v>
      </c>
      <c r="F19" s="1080" t="s">
        <v>703</v>
      </c>
      <c r="G19" s="5">
        <v>2</v>
      </c>
    </row>
    <row r="20" spans="1:7" x14ac:dyDescent="0.2">
      <c r="A20" s="1053" t="str">
        <f t="shared" si="0"/>
        <v>AL_02_V2_S</v>
      </c>
      <c r="B20" s="981" t="s">
        <v>108</v>
      </c>
      <c r="C20" s="1078" t="s">
        <v>501</v>
      </c>
      <c r="D20" s="1079" t="s">
        <v>610</v>
      </c>
      <c r="E20" s="1057" t="s">
        <v>170</v>
      </c>
      <c r="F20" s="1080" t="s">
        <v>704</v>
      </c>
      <c r="G20" s="5">
        <v>2</v>
      </c>
    </row>
    <row r="21" spans="1:7" x14ac:dyDescent="0.2">
      <c r="A21" s="1053" t="str">
        <f t="shared" si="0"/>
        <v>AL_02_V3_S</v>
      </c>
      <c r="B21" s="981" t="s">
        <v>108</v>
      </c>
      <c r="C21" s="1078" t="s">
        <v>501</v>
      </c>
      <c r="D21" s="1079" t="s">
        <v>610</v>
      </c>
      <c r="E21" s="1057" t="s">
        <v>171</v>
      </c>
      <c r="F21" s="1080" t="s">
        <v>705</v>
      </c>
      <c r="G21" s="5">
        <v>2</v>
      </c>
    </row>
    <row r="22" spans="1:7" x14ac:dyDescent="0.2">
      <c r="A22" s="1054" t="str">
        <f t="shared" si="0"/>
        <v>AL_02_V4_S</v>
      </c>
      <c r="B22" s="1055" t="s">
        <v>108</v>
      </c>
      <c r="C22" s="1081" t="s">
        <v>501</v>
      </c>
      <c r="D22" s="1082" t="s">
        <v>610</v>
      </c>
      <c r="E22" s="1058" t="s">
        <v>172</v>
      </c>
      <c r="F22" s="1083" t="s">
        <v>706</v>
      </c>
      <c r="G22" s="5">
        <v>2</v>
      </c>
    </row>
    <row r="23" spans="1:7" x14ac:dyDescent="0.2">
      <c r="A23" s="1051" t="str">
        <f t="shared" si="0"/>
        <v>AL_03_P_T</v>
      </c>
      <c r="B23" s="1052" t="s">
        <v>108</v>
      </c>
      <c r="C23" s="1075" t="s">
        <v>502</v>
      </c>
      <c r="D23" s="1076" t="s">
        <v>609</v>
      </c>
      <c r="E23" s="1056" t="s">
        <v>497</v>
      </c>
      <c r="F23" s="1077" t="s">
        <v>707</v>
      </c>
      <c r="G23" s="5">
        <v>3</v>
      </c>
    </row>
    <row r="24" spans="1:7" x14ac:dyDescent="0.2">
      <c r="A24" s="1053" t="str">
        <f t="shared" si="0"/>
        <v>AL_03_V1_T</v>
      </c>
      <c r="B24" s="981" t="s">
        <v>108</v>
      </c>
      <c r="C24" s="1078" t="s">
        <v>502</v>
      </c>
      <c r="D24" s="1079" t="s">
        <v>609</v>
      </c>
      <c r="E24" s="1057" t="s">
        <v>169</v>
      </c>
      <c r="F24" s="1080" t="s">
        <v>708</v>
      </c>
      <c r="G24" s="5">
        <v>3</v>
      </c>
    </row>
    <row r="25" spans="1:7" x14ac:dyDescent="0.2">
      <c r="A25" s="1053" t="str">
        <f t="shared" si="0"/>
        <v>AL_03_V2_T</v>
      </c>
      <c r="B25" s="981" t="s">
        <v>108</v>
      </c>
      <c r="C25" s="1078" t="s">
        <v>502</v>
      </c>
      <c r="D25" s="1079" t="s">
        <v>609</v>
      </c>
      <c r="E25" s="1057" t="s">
        <v>170</v>
      </c>
      <c r="F25" s="1080" t="s">
        <v>709</v>
      </c>
      <c r="G25" s="5">
        <v>3</v>
      </c>
    </row>
    <row r="26" spans="1:7" x14ac:dyDescent="0.2">
      <c r="A26" s="1053" t="str">
        <f t="shared" si="0"/>
        <v>AL_03_V3_T</v>
      </c>
      <c r="B26" s="981" t="s">
        <v>108</v>
      </c>
      <c r="C26" s="1078" t="s">
        <v>502</v>
      </c>
      <c r="D26" s="1079" t="s">
        <v>609</v>
      </c>
      <c r="E26" s="1057" t="s">
        <v>171</v>
      </c>
      <c r="F26" s="1080" t="s">
        <v>710</v>
      </c>
      <c r="G26" s="5">
        <v>3</v>
      </c>
    </row>
    <row r="27" spans="1:7" x14ac:dyDescent="0.2">
      <c r="A27" s="1053" t="str">
        <f t="shared" si="0"/>
        <v>AL_03_V4_T</v>
      </c>
      <c r="B27" s="981" t="s">
        <v>108</v>
      </c>
      <c r="C27" s="1078" t="s">
        <v>502</v>
      </c>
      <c r="D27" s="1079" t="s">
        <v>609</v>
      </c>
      <c r="E27" s="1057" t="s">
        <v>172</v>
      </c>
      <c r="F27" s="1080" t="s">
        <v>711</v>
      </c>
      <c r="G27" s="5">
        <v>3</v>
      </c>
    </row>
    <row r="28" spans="1:7" x14ac:dyDescent="0.2">
      <c r="A28" s="1053" t="str">
        <f t="shared" si="0"/>
        <v>AL_03_P_S</v>
      </c>
      <c r="B28" s="981" t="s">
        <v>108</v>
      </c>
      <c r="C28" s="1078" t="s">
        <v>502</v>
      </c>
      <c r="D28" s="1076" t="s">
        <v>610</v>
      </c>
      <c r="E28" s="1056" t="s">
        <v>497</v>
      </c>
      <c r="F28" s="1077" t="s">
        <v>712</v>
      </c>
      <c r="G28" s="5">
        <v>3</v>
      </c>
    </row>
    <row r="29" spans="1:7" x14ac:dyDescent="0.2">
      <c r="A29" s="1053" t="str">
        <f t="shared" si="0"/>
        <v>AL_03_V1_S</v>
      </c>
      <c r="B29" s="981" t="s">
        <v>108</v>
      </c>
      <c r="C29" s="1078" t="s">
        <v>502</v>
      </c>
      <c r="D29" s="1079" t="s">
        <v>610</v>
      </c>
      <c r="E29" s="1057" t="s">
        <v>169</v>
      </c>
      <c r="F29" s="1080" t="s">
        <v>713</v>
      </c>
      <c r="G29" s="5">
        <v>3</v>
      </c>
    </row>
    <row r="30" spans="1:7" x14ac:dyDescent="0.2">
      <c r="A30" s="1053" t="str">
        <f t="shared" si="0"/>
        <v>AL_03_V2_S</v>
      </c>
      <c r="B30" s="981" t="s">
        <v>108</v>
      </c>
      <c r="C30" s="1078" t="s">
        <v>502</v>
      </c>
      <c r="D30" s="1079" t="s">
        <v>610</v>
      </c>
      <c r="E30" s="1057" t="s">
        <v>170</v>
      </c>
      <c r="F30" s="1080" t="s">
        <v>714</v>
      </c>
      <c r="G30" s="5">
        <v>3</v>
      </c>
    </row>
    <row r="31" spans="1:7" x14ac:dyDescent="0.2">
      <c r="A31" s="1053" t="str">
        <f t="shared" si="0"/>
        <v>AL_03_V3_S</v>
      </c>
      <c r="B31" s="981" t="s">
        <v>108</v>
      </c>
      <c r="C31" s="1078" t="s">
        <v>502</v>
      </c>
      <c r="D31" s="1079" t="s">
        <v>610</v>
      </c>
      <c r="E31" s="1057" t="s">
        <v>171</v>
      </c>
      <c r="F31" s="1080" t="s">
        <v>715</v>
      </c>
      <c r="G31" s="5">
        <v>3</v>
      </c>
    </row>
    <row r="32" spans="1:7" x14ac:dyDescent="0.2">
      <c r="A32" s="1054" t="str">
        <f t="shared" si="0"/>
        <v>AL_03_V4_S</v>
      </c>
      <c r="B32" s="1055" t="s">
        <v>108</v>
      </c>
      <c r="C32" s="1081" t="s">
        <v>502</v>
      </c>
      <c r="D32" s="1082" t="s">
        <v>610</v>
      </c>
      <c r="E32" s="1058" t="s">
        <v>172</v>
      </c>
      <c r="F32" s="1083" t="s">
        <v>716</v>
      </c>
      <c r="G32" s="5">
        <v>3</v>
      </c>
    </row>
    <row r="33" spans="1:7" x14ac:dyDescent="0.2">
      <c r="A33" s="1051" t="str">
        <f t="shared" si="0"/>
        <v>AL_04_P_T</v>
      </c>
      <c r="B33" s="1052" t="s">
        <v>108</v>
      </c>
      <c r="C33" s="1075" t="s">
        <v>503</v>
      </c>
      <c r="D33" s="1076" t="s">
        <v>609</v>
      </c>
      <c r="E33" s="1056" t="s">
        <v>497</v>
      </c>
      <c r="F33" s="1077" t="s">
        <v>717</v>
      </c>
      <c r="G33" s="5">
        <v>4</v>
      </c>
    </row>
    <row r="34" spans="1:7" x14ac:dyDescent="0.2">
      <c r="A34" s="1053" t="str">
        <f t="shared" si="0"/>
        <v>AL_04_V1_T</v>
      </c>
      <c r="B34" s="981" t="s">
        <v>108</v>
      </c>
      <c r="C34" s="1078" t="s">
        <v>503</v>
      </c>
      <c r="D34" s="1079" t="s">
        <v>609</v>
      </c>
      <c r="E34" s="1057" t="s">
        <v>169</v>
      </c>
      <c r="F34" s="1080" t="s">
        <v>718</v>
      </c>
      <c r="G34" s="5">
        <v>4</v>
      </c>
    </row>
    <row r="35" spans="1:7" x14ac:dyDescent="0.2">
      <c r="A35" s="1053" t="str">
        <f t="shared" si="0"/>
        <v>AL_04_V2_T</v>
      </c>
      <c r="B35" s="981" t="s">
        <v>108</v>
      </c>
      <c r="C35" s="1078" t="s">
        <v>503</v>
      </c>
      <c r="D35" s="1079" t="s">
        <v>609</v>
      </c>
      <c r="E35" s="1057" t="s">
        <v>170</v>
      </c>
      <c r="F35" s="1080" t="s">
        <v>719</v>
      </c>
      <c r="G35" s="5">
        <v>4</v>
      </c>
    </row>
    <row r="36" spans="1:7" x14ac:dyDescent="0.2">
      <c r="A36" s="1053" t="str">
        <f t="shared" si="0"/>
        <v>AL_04_V3_T</v>
      </c>
      <c r="B36" s="981" t="s">
        <v>108</v>
      </c>
      <c r="C36" s="1078" t="s">
        <v>503</v>
      </c>
      <c r="D36" s="1079" t="s">
        <v>609</v>
      </c>
      <c r="E36" s="1057" t="s">
        <v>171</v>
      </c>
      <c r="F36" s="1080" t="s">
        <v>720</v>
      </c>
      <c r="G36" s="5">
        <v>4</v>
      </c>
    </row>
    <row r="37" spans="1:7" x14ac:dyDescent="0.2">
      <c r="A37" s="1053" t="str">
        <f t="shared" si="0"/>
        <v>AL_04_V4_T</v>
      </c>
      <c r="B37" s="981" t="s">
        <v>108</v>
      </c>
      <c r="C37" s="1078" t="s">
        <v>503</v>
      </c>
      <c r="D37" s="1079" t="s">
        <v>609</v>
      </c>
      <c r="E37" s="1057" t="s">
        <v>172</v>
      </c>
      <c r="F37" s="1080" t="s">
        <v>721</v>
      </c>
      <c r="G37" s="5">
        <v>4</v>
      </c>
    </row>
    <row r="38" spans="1:7" x14ac:dyDescent="0.2">
      <c r="A38" s="1053" t="str">
        <f t="shared" si="0"/>
        <v>AL_04_P_S</v>
      </c>
      <c r="B38" s="981" t="s">
        <v>108</v>
      </c>
      <c r="C38" s="1078" t="s">
        <v>503</v>
      </c>
      <c r="D38" s="1076" t="s">
        <v>610</v>
      </c>
      <c r="E38" s="1056" t="s">
        <v>497</v>
      </c>
      <c r="F38" s="1077" t="s">
        <v>722</v>
      </c>
      <c r="G38" s="5">
        <v>4</v>
      </c>
    </row>
    <row r="39" spans="1:7" x14ac:dyDescent="0.2">
      <c r="A39" s="1053" t="str">
        <f t="shared" si="0"/>
        <v>AL_04_V1_S</v>
      </c>
      <c r="B39" s="981" t="s">
        <v>108</v>
      </c>
      <c r="C39" s="1078" t="s">
        <v>503</v>
      </c>
      <c r="D39" s="1079" t="s">
        <v>610</v>
      </c>
      <c r="E39" s="1057" t="s">
        <v>169</v>
      </c>
      <c r="F39" s="1080" t="s">
        <v>723</v>
      </c>
      <c r="G39" s="5">
        <v>4</v>
      </c>
    </row>
    <row r="40" spans="1:7" x14ac:dyDescent="0.2">
      <c r="A40" s="1053" t="str">
        <f t="shared" si="0"/>
        <v>AL_04_V2_S</v>
      </c>
      <c r="B40" s="981" t="s">
        <v>108</v>
      </c>
      <c r="C40" s="1078" t="s">
        <v>503</v>
      </c>
      <c r="D40" s="1079" t="s">
        <v>610</v>
      </c>
      <c r="E40" s="1057" t="s">
        <v>170</v>
      </c>
      <c r="F40" s="1080" t="s">
        <v>724</v>
      </c>
      <c r="G40" s="5">
        <v>4</v>
      </c>
    </row>
    <row r="41" spans="1:7" x14ac:dyDescent="0.2">
      <c r="A41" s="1053" t="str">
        <f t="shared" si="0"/>
        <v>AL_04_V3_S</v>
      </c>
      <c r="B41" s="981" t="s">
        <v>108</v>
      </c>
      <c r="C41" s="1078" t="s">
        <v>503</v>
      </c>
      <c r="D41" s="1079" t="s">
        <v>610</v>
      </c>
      <c r="E41" s="1057" t="s">
        <v>171</v>
      </c>
      <c r="F41" s="1080" t="s">
        <v>725</v>
      </c>
      <c r="G41" s="5">
        <v>4</v>
      </c>
    </row>
    <row r="42" spans="1:7" x14ac:dyDescent="0.2">
      <c r="A42" s="1054" t="str">
        <f t="shared" si="0"/>
        <v>AL_04_V4_S</v>
      </c>
      <c r="B42" s="1055" t="s">
        <v>108</v>
      </c>
      <c r="C42" s="1081" t="s">
        <v>503</v>
      </c>
      <c r="D42" s="1082" t="s">
        <v>610</v>
      </c>
      <c r="E42" s="1058" t="s">
        <v>172</v>
      </c>
      <c r="F42" s="1083" t="s">
        <v>726</v>
      </c>
      <c r="G42" s="5">
        <v>4</v>
      </c>
    </row>
    <row r="43" spans="1:7" x14ac:dyDescent="0.2">
      <c r="A43" s="1051" t="str">
        <f t="shared" si="0"/>
        <v>AL_05_P_T</v>
      </c>
      <c r="B43" s="1052" t="s">
        <v>108</v>
      </c>
      <c r="C43" s="1075" t="s">
        <v>134</v>
      </c>
      <c r="D43" s="1076" t="s">
        <v>609</v>
      </c>
      <c r="E43" s="1056" t="s">
        <v>497</v>
      </c>
      <c r="F43" s="1077" t="s">
        <v>727</v>
      </c>
      <c r="G43" s="5">
        <v>5</v>
      </c>
    </row>
    <row r="44" spans="1:7" x14ac:dyDescent="0.2">
      <c r="A44" s="1053" t="str">
        <f t="shared" si="0"/>
        <v>AL_05_V1_T</v>
      </c>
      <c r="B44" s="981" t="s">
        <v>108</v>
      </c>
      <c r="C44" s="1078" t="s">
        <v>134</v>
      </c>
      <c r="D44" s="1079" t="s">
        <v>609</v>
      </c>
      <c r="E44" s="1057" t="s">
        <v>169</v>
      </c>
      <c r="F44" s="1080" t="s">
        <v>728</v>
      </c>
      <c r="G44" s="5">
        <v>5</v>
      </c>
    </row>
    <row r="45" spans="1:7" x14ac:dyDescent="0.2">
      <c r="A45" s="1053" t="str">
        <f t="shared" si="0"/>
        <v>AL_05_V2_T</v>
      </c>
      <c r="B45" s="981" t="s">
        <v>108</v>
      </c>
      <c r="C45" s="1078" t="s">
        <v>134</v>
      </c>
      <c r="D45" s="1079" t="s">
        <v>609</v>
      </c>
      <c r="E45" s="1057" t="s">
        <v>170</v>
      </c>
      <c r="F45" s="1080" t="s">
        <v>729</v>
      </c>
      <c r="G45" s="5">
        <v>5</v>
      </c>
    </row>
    <row r="46" spans="1:7" x14ac:dyDescent="0.2">
      <c r="A46" s="1053" t="str">
        <f t="shared" si="0"/>
        <v>AL_05_V3_T</v>
      </c>
      <c r="B46" s="981" t="s">
        <v>108</v>
      </c>
      <c r="C46" s="1078" t="s">
        <v>134</v>
      </c>
      <c r="D46" s="1079" t="s">
        <v>609</v>
      </c>
      <c r="E46" s="1057" t="s">
        <v>171</v>
      </c>
      <c r="F46" s="1080" t="s">
        <v>730</v>
      </c>
      <c r="G46" s="5">
        <v>5</v>
      </c>
    </row>
    <row r="47" spans="1:7" x14ac:dyDescent="0.2">
      <c r="A47" s="1053" t="str">
        <f t="shared" si="0"/>
        <v>AL_05_V4_T</v>
      </c>
      <c r="B47" s="981" t="s">
        <v>108</v>
      </c>
      <c r="C47" s="1078" t="s">
        <v>134</v>
      </c>
      <c r="D47" s="1079" t="s">
        <v>609</v>
      </c>
      <c r="E47" s="1057" t="s">
        <v>172</v>
      </c>
      <c r="F47" s="1080" t="s">
        <v>731</v>
      </c>
      <c r="G47" s="5">
        <v>5</v>
      </c>
    </row>
    <row r="48" spans="1:7" x14ac:dyDescent="0.2">
      <c r="A48" s="1053" t="str">
        <f t="shared" si="0"/>
        <v>AL_05_P_S</v>
      </c>
      <c r="B48" s="981" t="s">
        <v>108</v>
      </c>
      <c r="C48" s="1078" t="s">
        <v>134</v>
      </c>
      <c r="D48" s="1076" t="s">
        <v>610</v>
      </c>
      <c r="E48" s="1056" t="s">
        <v>497</v>
      </c>
      <c r="F48" s="1077" t="s">
        <v>732</v>
      </c>
      <c r="G48" s="5">
        <v>5</v>
      </c>
    </row>
    <row r="49" spans="1:7" x14ac:dyDescent="0.2">
      <c r="A49" s="1053" t="str">
        <f t="shared" si="0"/>
        <v>AL_05_V1_S</v>
      </c>
      <c r="B49" s="981" t="s">
        <v>108</v>
      </c>
      <c r="C49" s="1078" t="s">
        <v>134</v>
      </c>
      <c r="D49" s="1079" t="s">
        <v>610</v>
      </c>
      <c r="E49" s="1057" t="s">
        <v>169</v>
      </c>
      <c r="F49" s="1080" t="s">
        <v>733</v>
      </c>
      <c r="G49" s="5">
        <v>5</v>
      </c>
    </row>
    <row r="50" spans="1:7" x14ac:dyDescent="0.2">
      <c r="A50" s="1053" t="str">
        <f t="shared" si="0"/>
        <v>AL_05_V2_S</v>
      </c>
      <c r="B50" s="981" t="s">
        <v>108</v>
      </c>
      <c r="C50" s="1078" t="s">
        <v>134</v>
      </c>
      <c r="D50" s="1079" t="s">
        <v>610</v>
      </c>
      <c r="E50" s="1057" t="s">
        <v>170</v>
      </c>
      <c r="F50" s="1080" t="s">
        <v>734</v>
      </c>
      <c r="G50" s="5">
        <v>5</v>
      </c>
    </row>
    <row r="51" spans="1:7" x14ac:dyDescent="0.2">
      <c r="A51" s="1053" t="str">
        <f t="shared" si="0"/>
        <v>AL_05_V3_S</v>
      </c>
      <c r="B51" s="981" t="s">
        <v>108</v>
      </c>
      <c r="C51" s="1078" t="s">
        <v>134</v>
      </c>
      <c r="D51" s="1079" t="s">
        <v>610</v>
      </c>
      <c r="E51" s="1057" t="s">
        <v>171</v>
      </c>
      <c r="F51" s="1080" t="s">
        <v>735</v>
      </c>
      <c r="G51" s="5">
        <v>5</v>
      </c>
    </row>
    <row r="52" spans="1:7" x14ac:dyDescent="0.2">
      <c r="A52" s="1054" t="str">
        <f t="shared" si="0"/>
        <v>AL_05_V4_S</v>
      </c>
      <c r="B52" s="1055" t="s">
        <v>108</v>
      </c>
      <c r="C52" s="1081" t="s">
        <v>134</v>
      </c>
      <c r="D52" s="1082" t="s">
        <v>610</v>
      </c>
      <c r="E52" s="1058" t="s">
        <v>172</v>
      </c>
      <c r="F52" s="1083" t="s">
        <v>736</v>
      </c>
      <c r="G52" s="5">
        <v>5</v>
      </c>
    </row>
    <row r="53" spans="1:7" x14ac:dyDescent="0.2">
      <c r="A53" s="1051" t="str">
        <f t="shared" si="0"/>
        <v>EF_01_P_T</v>
      </c>
      <c r="B53" s="1052" t="s">
        <v>111</v>
      </c>
      <c r="C53" s="1075" t="s">
        <v>500</v>
      </c>
      <c r="D53" s="1076" t="s">
        <v>609</v>
      </c>
      <c r="E53" s="1056" t="s">
        <v>497</v>
      </c>
      <c r="F53" s="1077" t="s">
        <v>737</v>
      </c>
      <c r="G53" s="5">
        <v>6</v>
      </c>
    </row>
    <row r="54" spans="1:7" x14ac:dyDescent="0.2">
      <c r="A54" s="1053" t="str">
        <f t="shared" si="0"/>
        <v>EF_01_V1_T</v>
      </c>
      <c r="B54" s="981" t="s">
        <v>111</v>
      </c>
      <c r="C54" s="1078" t="s">
        <v>500</v>
      </c>
      <c r="D54" s="1079" t="s">
        <v>609</v>
      </c>
      <c r="E54" s="1057" t="s">
        <v>169</v>
      </c>
      <c r="F54" s="1080" t="s">
        <v>738</v>
      </c>
      <c r="G54" s="5">
        <v>6</v>
      </c>
    </row>
    <row r="55" spans="1:7" x14ac:dyDescent="0.2">
      <c r="A55" s="1053" t="str">
        <f t="shared" si="0"/>
        <v>EF_01_V2_T</v>
      </c>
      <c r="B55" s="981" t="s">
        <v>111</v>
      </c>
      <c r="C55" s="1078" t="s">
        <v>500</v>
      </c>
      <c r="D55" s="1079" t="s">
        <v>609</v>
      </c>
      <c r="E55" s="1057" t="s">
        <v>170</v>
      </c>
      <c r="F55" s="1080" t="s">
        <v>739</v>
      </c>
      <c r="G55" s="5">
        <v>6</v>
      </c>
    </row>
    <row r="56" spans="1:7" x14ac:dyDescent="0.2">
      <c r="A56" s="1053" t="str">
        <f t="shared" si="0"/>
        <v>EF_01_V3_T</v>
      </c>
      <c r="B56" s="981" t="s">
        <v>111</v>
      </c>
      <c r="C56" s="1078" t="s">
        <v>500</v>
      </c>
      <c r="D56" s="1079" t="s">
        <v>609</v>
      </c>
      <c r="E56" s="1057" t="s">
        <v>171</v>
      </c>
      <c r="F56" s="1080" t="s">
        <v>740</v>
      </c>
      <c r="G56" s="5">
        <v>6</v>
      </c>
    </row>
    <row r="57" spans="1:7" x14ac:dyDescent="0.2">
      <c r="A57" s="1053" t="str">
        <f t="shared" si="0"/>
        <v>EF_01_V4_T</v>
      </c>
      <c r="B57" s="981" t="s">
        <v>111</v>
      </c>
      <c r="C57" s="1078" t="s">
        <v>500</v>
      </c>
      <c r="D57" s="1079" t="s">
        <v>609</v>
      </c>
      <c r="E57" s="1057" t="s">
        <v>172</v>
      </c>
      <c r="F57" s="1080" t="s">
        <v>741</v>
      </c>
      <c r="G57" s="5">
        <v>6</v>
      </c>
    </row>
    <row r="58" spans="1:7" x14ac:dyDescent="0.2">
      <c r="A58" s="1053" t="str">
        <f t="shared" si="0"/>
        <v>EF_01_P_S</v>
      </c>
      <c r="B58" s="981" t="s">
        <v>111</v>
      </c>
      <c r="C58" s="1078" t="s">
        <v>500</v>
      </c>
      <c r="D58" s="1076" t="s">
        <v>610</v>
      </c>
      <c r="E58" s="1056" t="s">
        <v>497</v>
      </c>
      <c r="F58" s="1077" t="s">
        <v>742</v>
      </c>
      <c r="G58" s="5">
        <v>6</v>
      </c>
    </row>
    <row r="59" spans="1:7" x14ac:dyDescent="0.2">
      <c r="A59" s="1053" t="str">
        <f t="shared" si="0"/>
        <v>EF_01_V1_S</v>
      </c>
      <c r="B59" s="981" t="s">
        <v>111</v>
      </c>
      <c r="C59" s="1078" t="s">
        <v>500</v>
      </c>
      <c r="D59" s="1079" t="s">
        <v>610</v>
      </c>
      <c r="E59" s="1057" t="s">
        <v>169</v>
      </c>
      <c r="F59" s="1080" t="s">
        <v>743</v>
      </c>
      <c r="G59" s="5">
        <v>6</v>
      </c>
    </row>
    <row r="60" spans="1:7" x14ac:dyDescent="0.2">
      <c r="A60" s="1053" t="str">
        <f t="shared" si="0"/>
        <v>EF_01_V2_S</v>
      </c>
      <c r="B60" s="981" t="s">
        <v>111</v>
      </c>
      <c r="C60" s="1078" t="s">
        <v>500</v>
      </c>
      <c r="D60" s="1079" t="s">
        <v>610</v>
      </c>
      <c r="E60" s="1057" t="s">
        <v>170</v>
      </c>
      <c r="F60" s="1080" t="s">
        <v>744</v>
      </c>
      <c r="G60" s="5">
        <v>6</v>
      </c>
    </row>
    <row r="61" spans="1:7" x14ac:dyDescent="0.2">
      <c r="A61" s="1053" t="str">
        <f t="shared" si="0"/>
        <v>EF_01_V3_S</v>
      </c>
      <c r="B61" s="981" t="s">
        <v>111</v>
      </c>
      <c r="C61" s="1078" t="s">
        <v>500</v>
      </c>
      <c r="D61" s="1079" t="s">
        <v>610</v>
      </c>
      <c r="E61" s="1057" t="s">
        <v>171</v>
      </c>
      <c r="F61" s="1080" t="s">
        <v>745</v>
      </c>
      <c r="G61" s="5">
        <v>6</v>
      </c>
    </row>
    <row r="62" spans="1:7" x14ac:dyDescent="0.2">
      <c r="A62" s="1054" t="str">
        <f t="shared" si="0"/>
        <v>EF_01_V4_S</v>
      </c>
      <c r="B62" s="1055" t="s">
        <v>111</v>
      </c>
      <c r="C62" s="1081" t="s">
        <v>500</v>
      </c>
      <c r="D62" s="1082" t="s">
        <v>610</v>
      </c>
      <c r="E62" s="1058" t="s">
        <v>172</v>
      </c>
      <c r="F62" s="1083" t="s">
        <v>746</v>
      </c>
      <c r="G62" s="5">
        <v>6</v>
      </c>
    </row>
    <row r="63" spans="1:7" x14ac:dyDescent="0.2">
      <c r="A63" s="1051" t="str">
        <f t="shared" si="0"/>
        <v>EF_02_P_T</v>
      </c>
      <c r="B63" s="1052" t="s">
        <v>111</v>
      </c>
      <c r="C63" s="1075" t="s">
        <v>501</v>
      </c>
      <c r="D63" s="1076" t="s">
        <v>609</v>
      </c>
      <c r="E63" s="1056" t="s">
        <v>497</v>
      </c>
      <c r="F63" s="1077" t="s">
        <v>747</v>
      </c>
      <c r="G63" s="5">
        <v>7</v>
      </c>
    </row>
    <row r="64" spans="1:7" x14ac:dyDescent="0.2">
      <c r="A64" s="1053" t="str">
        <f t="shared" si="0"/>
        <v>EF_02_V1_T</v>
      </c>
      <c r="B64" s="981" t="s">
        <v>111</v>
      </c>
      <c r="C64" s="1078" t="s">
        <v>501</v>
      </c>
      <c r="D64" s="1079" t="s">
        <v>609</v>
      </c>
      <c r="E64" s="1057" t="s">
        <v>169</v>
      </c>
      <c r="F64" s="1080" t="s">
        <v>748</v>
      </c>
      <c r="G64" s="5">
        <v>7</v>
      </c>
    </row>
    <row r="65" spans="1:7" x14ac:dyDescent="0.2">
      <c r="A65" s="1053" t="str">
        <f t="shared" si="0"/>
        <v>EF_02_V2_T</v>
      </c>
      <c r="B65" s="981" t="s">
        <v>111</v>
      </c>
      <c r="C65" s="1078" t="s">
        <v>501</v>
      </c>
      <c r="D65" s="1079" t="s">
        <v>609</v>
      </c>
      <c r="E65" s="1057" t="s">
        <v>170</v>
      </c>
      <c r="F65" s="1080" t="s">
        <v>749</v>
      </c>
      <c r="G65" s="5">
        <v>7</v>
      </c>
    </row>
    <row r="66" spans="1:7" x14ac:dyDescent="0.2">
      <c r="A66" s="1053" t="str">
        <f t="shared" si="0"/>
        <v>EF_02_V3_T</v>
      </c>
      <c r="B66" s="981" t="s">
        <v>111</v>
      </c>
      <c r="C66" s="1078" t="s">
        <v>501</v>
      </c>
      <c r="D66" s="1079" t="s">
        <v>609</v>
      </c>
      <c r="E66" s="1057" t="s">
        <v>171</v>
      </c>
      <c r="F66" s="1080" t="s">
        <v>750</v>
      </c>
      <c r="G66" s="5">
        <v>7</v>
      </c>
    </row>
    <row r="67" spans="1:7" x14ac:dyDescent="0.2">
      <c r="A67" s="1053" t="str">
        <f t="shared" ref="A67:A130" si="1">CONCATENATE(B67,"_",C67,"_",E67,"_",D67)</f>
        <v>EF_02_V4_T</v>
      </c>
      <c r="B67" s="981" t="s">
        <v>111</v>
      </c>
      <c r="C67" s="1078" t="s">
        <v>501</v>
      </c>
      <c r="D67" s="1079" t="s">
        <v>609</v>
      </c>
      <c r="E67" s="1057" t="s">
        <v>172</v>
      </c>
      <c r="F67" s="1080" t="s">
        <v>751</v>
      </c>
      <c r="G67" s="5">
        <v>7</v>
      </c>
    </row>
    <row r="68" spans="1:7" x14ac:dyDescent="0.2">
      <c r="A68" s="1053" t="str">
        <f t="shared" si="1"/>
        <v>EF_02_P_S</v>
      </c>
      <c r="B68" s="981" t="s">
        <v>111</v>
      </c>
      <c r="C68" s="1078" t="s">
        <v>501</v>
      </c>
      <c r="D68" s="1076" t="s">
        <v>610</v>
      </c>
      <c r="E68" s="1056" t="s">
        <v>497</v>
      </c>
      <c r="F68" s="1077" t="s">
        <v>752</v>
      </c>
      <c r="G68" s="5">
        <v>7</v>
      </c>
    </row>
    <row r="69" spans="1:7" x14ac:dyDescent="0.2">
      <c r="A69" s="1053" t="str">
        <f t="shared" si="1"/>
        <v>EF_02_V1_S</v>
      </c>
      <c r="B69" s="981" t="s">
        <v>111</v>
      </c>
      <c r="C69" s="1078" t="s">
        <v>501</v>
      </c>
      <c r="D69" s="1079" t="s">
        <v>610</v>
      </c>
      <c r="E69" s="1057" t="s">
        <v>169</v>
      </c>
      <c r="F69" s="1080" t="s">
        <v>753</v>
      </c>
      <c r="G69" s="5">
        <v>7</v>
      </c>
    </row>
    <row r="70" spans="1:7" x14ac:dyDescent="0.2">
      <c r="A70" s="1053" t="str">
        <f t="shared" si="1"/>
        <v>EF_02_V2_S</v>
      </c>
      <c r="B70" s="981" t="s">
        <v>111</v>
      </c>
      <c r="C70" s="1078" t="s">
        <v>501</v>
      </c>
      <c r="D70" s="1079" t="s">
        <v>610</v>
      </c>
      <c r="E70" s="1057" t="s">
        <v>170</v>
      </c>
      <c r="F70" s="1080" t="s">
        <v>754</v>
      </c>
      <c r="G70" s="5">
        <v>7</v>
      </c>
    </row>
    <row r="71" spans="1:7" x14ac:dyDescent="0.2">
      <c r="A71" s="1053" t="str">
        <f t="shared" si="1"/>
        <v>EF_02_V3_S</v>
      </c>
      <c r="B71" s="981" t="s">
        <v>111</v>
      </c>
      <c r="C71" s="1078" t="s">
        <v>501</v>
      </c>
      <c r="D71" s="1079" t="s">
        <v>610</v>
      </c>
      <c r="E71" s="1057" t="s">
        <v>171</v>
      </c>
      <c r="F71" s="1080" t="s">
        <v>755</v>
      </c>
      <c r="G71" s="5">
        <v>7</v>
      </c>
    </row>
    <row r="72" spans="1:7" x14ac:dyDescent="0.2">
      <c r="A72" s="1054" t="str">
        <f t="shared" si="1"/>
        <v>EF_02_V4_S</v>
      </c>
      <c r="B72" s="1055" t="s">
        <v>111</v>
      </c>
      <c r="C72" s="1081" t="s">
        <v>501</v>
      </c>
      <c r="D72" s="1082" t="s">
        <v>610</v>
      </c>
      <c r="E72" s="1058" t="s">
        <v>172</v>
      </c>
      <c r="F72" s="1083" t="s">
        <v>756</v>
      </c>
      <c r="G72" s="5">
        <v>7</v>
      </c>
    </row>
    <row r="73" spans="1:7" x14ac:dyDescent="0.2">
      <c r="A73" s="1051" t="str">
        <f t="shared" si="1"/>
        <v>EF_03_P_T</v>
      </c>
      <c r="B73" s="1052" t="s">
        <v>111</v>
      </c>
      <c r="C73" s="1075" t="s">
        <v>502</v>
      </c>
      <c r="D73" s="1076" t="s">
        <v>609</v>
      </c>
      <c r="E73" s="1056" t="s">
        <v>497</v>
      </c>
      <c r="F73" s="1077" t="s">
        <v>757</v>
      </c>
      <c r="G73" s="5">
        <v>8</v>
      </c>
    </row>
    <row r="74" spans="1:7" x14ac:dyDescent="0.2">
      <c r="A74" s="1053" t="str">
        <f t="shared" si="1"/>
        <v>EF_03_V1_T</v>
      </c>
      <c r="B74" s="981" t="s">
        <v>111</v>
      </c>
      <c r="C74" s="1078" t="s">
        <v>502</v>
      </c>
      <c r="D74" s="1079" t="s">
        <v>609</v>
      </c>
      <c r="E74" s="1057" t="s">
        <v>169</v>
      </c>
      <c r="F74" s="1080" t="s">
        <v>758</v>
      </c>
      <c r="G74" s="5">
        <v>8</v>
      </c>
    </row>
    <row r="75" spans="1:7" x14ac:dyDescent="0.2">
      <c r="A75" s="1053" t="str">
        <f t="shared" si="1"/>
        <v>EF_03_V2_T</v>
      </c>
      <c r="B75" s="981" t="s">
        <v>111</v>
      </c>
      <c r="C75" s="1078" t="s">
        <v>502</v>
      </c>
      <c r="D75" s="1079" t="s">
        <v>609</v>
      </c>
      <c r="E75" s="1057" t="s">
        <v>170</v>
      </c>
      <c r="F75" s="1080" t="s">
        <v>759</v>
      </c>
      <c r="G75" s="5">
        <v>8</v>
      </c>
    </row>
    <row r="76" spans="1:7" x14ac:dyDescent="0.2">
      <c r="A76" s="1053" t="str">
        <f t="shared" si="1"/>
        <v>EF_03_V3_T</v>
      </c>
      <c r="B76" s="981" t="s">
        <v>111</v>
      </c>
      <c r="C76" s="1078" t="s">
        <v>502</v>
      </c>
      <c r="D76" s="1079" t="s">
        <v>609</v>
      </c>
      <c r="E76" s="1057" t="s">
        <v>171</v>
      </c>
      <c r="F76" s="1080" t="s">
        <v>760</v>
      </c>
      <c r="G76" s="5">
        <v>8</v>
      </c>
    </row>
    <row r="77" spans="1:7" x14ac:dyDescent="0.2">
      <c r="A77" s="1053" t="str">
        <f t="shared" si="1"/>
        <v>EF_03_V4_T</v>
      </c>
      <c r="B77" s="981" t="s">
        <v>111</v>
      </c>
      <c r="C77" s="1078" t="s">
        <v>502</v>
      </c>
      <c r="D77" s="1079" t="s">
        <v>609</v>
      </c>
      <c r="E77" s="1057" t="s">
        <v>172</v>
      </c>
      <c r="F77" s="1080" t="s">
        <v>761</v>
      </c>
      <c r="G77" s="5">
        <v>8</v>
      </c>
    </row>
    <row r="78" spans="1:7" x14ac:dyDescent="0.2">
      <c r="A78" s="1053" t="str">
        <f t="shared" si="1"/>
        <v>EF_03_P_S</v>
      </c>
      <c r="B78" s="981" t="s">
        <v>111</v>
      </c>
      <c r="C78" s="1078" t="s">
        <v>502</v>
      </c>
      <c r="D78" s="1076" t="s">
        <v>610</v>
      </c>
      <c r="E78" s="1056" t="s">
        <v>497</v>
      </c>
      <c r="F78" s="1077" t="s">
        <v>762</v>
      </c>
      <c r="G78" s="5">
        <v>8</v>
      </c>
    </row>
    <row r="79" spans="1:7" x14ac:dyDescent="0.2">
      <c r="A79" s="1053" t="str">
        <f t="shared" si="1"/>
        <v>EF_03_V1_S</v>
      </c>
      <c r="B79" s="981" t="s">
        <v>111</v>
      </c>
      <c r="C79" s="1078" t="s">
        <v>502</v>
      </c>
      <c r="D79" s="1079" t="s">
        <v>610</v>
      </c>
      <c r="E79" s="1057" t="s">
        <v>169</v>
      </c>
      <c r="F79" s="1080" t="s">
        <v>763</v>
      </c>
      <c r="G79" s="5">
        <v>8</v>
      </c>
    </row>
    <row r="80" spans="1:7" x14ac:dyDescent="0.2">
      <c r="A80" s="1053" t="str">
        <f t="shared" si="1"/>
        <v>EF_03_V2_S</v>
      </c>
      <c r="B80" s="981" t="s">
        <v>111</v>
      </c>
      <c r="C80" s="1078" t="s">
        <v>502</v>
      </c>
      <c r="D80" s="1079" t="s">
        <v>610</v>
      </c>
      <c r="E80" s="1057" t="s">
        <v>170</v>
      </c>
      <c r="F80" s="1080" t="s">
        <v>764</v>
      </c>
      <c r="G80" s="5">
        <v>8</v>
      </c>
    </row>
    <row r="81" spans="1:7" x14ac:dyDescent="0.2">
      <c r="A81" s="1053" t="str">
        <f t="shared" si="1"/>
        <v>EF_03_V3_S</v>
      </c>
      <c r="B81" s="981" t="s">
        <v>111</v>
      </c>
      <c r="C81" s="1078" t="s">
        <v>502</v>
      </c>
      <c r="D81" s="1079" t="s">
        <v>610</v>
      </c>
      <c r="E81" s="1057" t="s">
        <v>171</v>
      </c>
      <c r="F81" s="1080" t="s">
        <v>765</v>
      </c>
      <c r="G81" s="5">
        <v>8</v>
      </c>
    </row>
    <row r="82" spans="1:7" x14ac:dyDescent="0.2">
      <c r="A82" s="1054" t="str">
        <f t="shared" si="1"/>
        <v>EF_03_V4_S</v>
      </c>
      <c r="B82" s="1055" t="s">
        <v>111</v>
      </c>
      <c r="C82" s="1081" t="s">
        <v>502</v>
      </c>
      <c r="D82" s="1082" t="s">
        <v>610</v>
      </c>
      <c r="E82" s="1058" t="s">
        <v>172</v>
      </c>
      <c r="F82" s="1083" t="s">
        <v>766</v>
      </c>
      <c r="G82" s="5">
        <v>8</v>
      </c>
    </row>
    <row r="83" spans="1:7" x14ac:dyDescent="0.2">
      <c r="A83" s="1051" t="str">
        <f t="shared" si="1"/>
        <v>EF_04_P_T</v>
      </c>
      <c r="B83" s="1052" t="s">
        <v>111</v>
      </c>
      <c r="C83" s="1075" t="s">
        <v>503</v>
      </c>
      <c r="D83" s="1076" t="s">
        <v>609</v>
      </c>
      <c r="E83" s="1056" t="s">
        <v>497</v>
      </c>
      <c r="F83" s="1077" t="s">
        <v>767</v>
      </c>
      <c r="G83" s="5">
        <v>9</v>
      </c>
    </row>
    <row r="84" spans="1:7" x14ac:dyDescent="0.2">
      <c r="A84" s="1053" t="str">
        <f t="shared" si="1"/>
        <v>EF_04_V1_T</v>
      </c>
      <c r="B84" s="981" t="s">
        <v>111</v>
      </c>
      <c r="C84" s="1078" t="s">
        <v>503</v>
      </c>
      <c r="D84" s="1079" t="s">
        <v>609</v>
      </c>
      <c r="E84" s="1057" t="s">
        <v>169</v>
      </c>
      <c r="F84" s="1080" t="s">
        <v>768</v>
      </c>
      <c r="G84" s="5">
        <v>9</v>
      </c>
    </row>
    <row r="85" spans="1:7" x14ac:dyDescent="0.2">
      <c r="A85" s="1053" t="str">
        <f t="shared" si="1"/>
        <v>EF_04_V2_T</v>
      </c>
      <c r="B85" s="981" t="s">
        <v>111</v>
      </c>
      <c r="C85" s="1078" t="s">
        <v>503</v>
      </c>
      <c r="D85" s="1079" t="s">
        <v>609</v>
      </c>
      <c r="E85" s="1057" t="s">
        <v>170</v>
      </c>
      <c r="F85" s="1080" t="s">
        <v>769</v>
      </c>
      <c r="G85" s="5">
        <v>9</v>
      </c>
    </row>
    <row r="86" spans="1:7" x14ac:dyDescent="0.2">
      <c r="A86" s="1053" t="str">
        <f t="shared" si="1"/>
        <v>EF_04_V3_T</v>
      </c>
      <c r="B86" s="981" t="s">
        <v>111</v>
      </c>
      <c r="C86" s="1078" t="s">
        <v>503</v>
      </c>
      <c r="D86" s="1079" t="s">
        <v>609</v>
      </c>
      <c r="E86" s="1057" t="s">
        <v>171</v>
      </c>
      <c r="F86" s="1080" t="s">
        <v>770</v>
      </c>
      <c r="G86" s="5">
        <v>9</v>
      </c>
    </row>
    <row r="87" spans="1:7" x14ac:dyDescent="0.2">
      <c r="A87" s="1053" t="str">
        <f t="shared" si="1"/>
        <v>EF_04_V4_T</v>
      </c>
      <c r="B87" s="981" t="s">
        <v>111</v>
      </c>
      <c r="C87" s="1078" t="s">
        <v>503</v>
      </c>
      <c r="D87" s="1079" t="s">
        <v>609</v>
      </c>
      <c r="E87" s="1057" t="s">
        <v>172</v>
      </c>
      <c r="F87" s="1080" t="s">
        <v>771</v>
      </c>
      <c r="G87" s="5">
        <v>9</v>
      </c>
    </row>
    <row r="88" spans="1:7" x14ac:dyDescent="0.2">
      <c r="A88" s="1053" t="str">
        <f t="shared" si="1"/>
        <v>EF_04_P_S</v>
      </c>
      <c r="B88" s="981" t="s">
        <v>111</v>
      </c>
      <c r="C88" s="1078" t="s">
        <v>503</v>
      </c>
      <c r="D88" s="1076" t="s">
        <v>610</v>
      </c>
      <c r="E88" s="1056" t="s">
        <v>497</v>
      </c>
      <c r="F88" s="1077" t="s">
        <v>772</v>
      </c>
      <c r="G88" s="5">
        <v>9</v>
      </c>
    </row>
    <row r="89" spans="1:7" x14ac:dyDescent="0.2">
      <c r="A89" s="1053" t="str">
        <f t="shared" si="1"/>
        <v>EF_04_V1_S</v>
      </c>
      <c r="B89" s="981" t="s">
        <v>111</v>
      </c>
      <c r="C89" s="1078" t="s">
        <v>503</v>
      </c>
      <c r="D89" s="1079" t="s">
        <v>610</v>
      </c>
      <c r="E89" s="1057" t="s">
        <v>169</v>
      </c>
      <c r="F89" s="1080" t="s">
        <v>773</v>
      </c>
      <c r="G89" s="5">
        <v>9</v>
      </c>
    </row>
    <row r="90" spans="1:7" x14ac:dyDescent="0.2">
      <c r="A90" s="1053" t="str">
        <f t="shared" si="1"/>
        <v>EF_04_V2_S</v>
      </c>
      <c r="B90" s="981" t="s">
        <v>111</v>
      </c>
      <c r="C90" s="1078" t="s">
        <v>503</v>
      </c>
      <c r="D90" s="1079" t="s">
        <v>610</v>
      </c>
      <c r="E90" s="1057" t="s">
        <v>170</v>
      </c>
      <c r="F90" s="1080" t="s">
        <v>774</v>
      </c>
      <c r="G90" s="5">
        <v>9</v>
      </c>
    </row>
    <row r="91" spans="1:7" x14ac:dyDescent="0.2">
      <c r="A91" s="1053" t="str">
        <f t="shared" si="1"/>
        <v>EF_04_V3_S</v>
      </c>
      <c r="B91" s="981" t="s">
        <v>111</v>
      </c>
      <c r="C91" s="1078" t="s">
        <v>503</v>
      </c>
      <c r="D91" s="1079" t="s">
        <v>610</v>
      </c>
      <c r="E91" s="1057" t="s">
        <v>171</v>
      </c>
      <c r="F91" s="1080" t="s">
        <v>775</v>
      </c>
      <c r="G91" s="5">
        <v>9</v>
      </c>
    </row>
    <row r="92" spans="1:7" x14ac:dyDescent="0.2">
      <c r="A92" s="1054" t="str">
        <f t="shared" si="1"/>
        <v>EF_04_V4_S</v>
      </c>
      <c r="B92" s="1055" t="s">
        <v>111</v>
      </c>
      <c r="C92" s="1081" t="s">
        <v>503</v>
      </c>
      <c r="D92" s="1082" t="s">
        <v>610</v>
      </c>
      <c r="E92" s="1058" t="s">
        <v>172</v>
      </c>
      <c r="F92" s="1083" t="s">
        <v>776</v>
      </c>
      <c r="G92" s="5">
        <v>9</v>
      </c>
    </row>
    <row r="93" spans="1:7" x14ac:dyDescent="0.2">
      <c r="A93" s="1051" t="str">
        <f t="shared" si="1"/>
        <v>EF_05_P_T</v>
      </c>
      <c r="B93" s="1052" t="s">
        <v>111</v>
      </c>
      <c r="C93" s="1075" t="s">
        <v>134</v>
      </c>
      <c r="D93" s="1076" t="s">
        <v>609</v>
      </c>
      <c r="E93" s="1056" t="s">
        <v>497</v>
      </c>
      <c r="F93" s="1077" t="s">
        <v>777</v>
      </c>
      <c r="G93" s="5">
        <v>10</v>
      </c>
    </row>
    <row r="94" spans="1:7" x14ac:dyDescent="0.2">
      <c r="A94" s="1053" t="str">
        <f t="shared" si="1"/>
        <v>EF_05_V1_T</v>
      </c>
      <c r="B94" s="981" t="s">
        <v>111</v>
      </c>
      <c r="C94" s="1078" t="s">
        <v>134</v>
      </c>
      <c r="D94" s="1079" t="s">
        <v>609</v>
      </c>
      <c r="E94" s="1057" t="s">
        <v>169</v>
      </c>
      <c r="F94" s="1080" t="s">
        <v>778</v>
      </c>
      <c r="G94" s="5">
        <v>10</v>
      </c>
    </row>
    <row r="95" spans="1:7" x14ac:dyDescent="0.2">
      <c r="A95" s="1053" t="str">
        <f t="shared" si="1"/>
        <v>EF_05_V2_T</v>
      </c>
      <c r="B95" s="981" t="s">
        <v>111</v>
      </c>
      <c r="C95" s="1078" t="s">
        <v>134</v>
      </c>
      <c r="D95" s="1079" t="s">
        <v>609</v>
      </c>
      <c r="E95" s="1057" t="s">
        <v>170</v>
      </c>
      <c r="F95" s="1080" t="s">
        <v>779</v>
      </c>
      <c r="G95" s="5">
        <v>10</v>
      </c>
    </row>
    <row r="96" spans="1:7" x14ac:dyDescent="0.2">
      <c r="A96" s="1053" t="str">
        <f t="shared" si="1"/>
        <v>EF_05_V3_T</v>
      </c>
      <c r="B96" s="981" t="s">
        <v>111</v>
      </c>
      <c r="C96" s="1078" t="s">
        <v>134</v>
      </c>
      <c r="D96" s="1079" t="s">
        <v>609</v>
      </c>
      <c r="E96" s="1057" t="s">
        <v>171</v>
      </c>
      <c r="F96" s="1080" t="s">
        <v>780</v>
      </c>
      <c r="G96" s="5">
        <v>10</v>
      </c>
    </row>
    <row r="97" spans="1:7" x14ac:dyDescent="0.2">
      <c r="A97" s="1053" t="str">
        <f t="shared" si="1"/>
        <v>EF_05_V4_T</v>
      </c>
      <c r="B97" s="981" t="s">
        <v>111</v>
      </c>
      <c r="C97" s="1078" t="s">
        <v>134</v>
      </c>
      <c r="D97" s="1079" t="s">
        <v>609</v>
      </c>
      <c r="E97" s="1057" t="s">
        <v>172</v>
      </c>
      <c r="F97" s="1080" t="s">
        <v>781</v>
      </c>
      <c r="G97" s="5">
        <v>10</v>
      </c>
    </row>
    <row r="98" spans="1:7" x14ac:dyDescent="0.2">
      <c r="A98" s="1053" t="str">
        <f t="shared" si="1"/>
        <v>EF_05_P_S</v>
      </c>
      <c r="B98" s="981" t="s">
        <v>111</v>
      </c>
      <c r="C98" s="1078" t="s">
        <v>134</v>
      </c>
      <c r="D98" s="1076" t="s">
        <v>610</v>
      </c>
      <c r="E98" s="1056" t="s">
        <v>497</v>
      </c>
      <c r="F98" s="1077" t="s">
        <v>782</v>
      </c>
      <c r="G98" s="5">
        <v>10</v>
      </c>
    </row>
    <row r="99" spans="1:7" x14ac:dyDescent="0.2">
      <c r="A99" s="1053" t="str">
        <f t="shared" si="1"/>
        <v>EF_05_V1_S</v>
      </c>
      <c r="B99" s="981" t="s">
        <v>111</v>
      </c>
      <c r="C99" s="1078" t="s">
        <v>134</v>
      </c>
      <c r="D99" s="1079" t="s">
        <v>610</v>
      </c>
      <c r="E99" s="1057" t="s">
        <v>169</v>
      </c>
      <c r="F99" s="1080" t="s">
        <v>783</v>
      </c>
      <c r="G99" s="5">
        <v>10</v>
      </c>
    </row>
    <row r="100" spans="1:7" x14ac:dyDescent="0.2">
      <c r="A100" s="1053" t="str">
        <f t="shared" si="1"/>
        <v>EF_05_V2_S</v>
      </c>
      <c r="B100" s="981" t="s">
        <v>111</v>
      </c>
      <c r="C100" s="1078" t="s">
        <v>134</v>
      </c>
      <c r="D100" s="1079" t="s">
        <v>610</v>
      </c>
      <c r="E100" s="1057" t="s">
        <v>170</v>
      </c>
      <c r="F100" s="1080" t="s">
        <v>784</v>
      </c>
      <c r="G100" s="5">
        <v>10</v>
      </c>
    </row>
    <row r="101" spans="1:7" x14ac:dyDescent="0.2">
      <c r="A101" s="1053" t="str">
        <f t="shared" si="1"/>
        <v>EF_05_V3_S</v>
      </c>
      <c r="B101" s="981" t="s">
        <v>111</v>
      </c>
      <c r="C101" s="1078" t="s">
        <v>134</v>
      </c>
      <c r="D101" s="1079" t="s">
        <v>610</v>
      </c>
      <c r="E101" s="1057" t="s">
        <v>171</v>
      </c>
      <c r="F101" s="1080" t="s">
        <v>785</v>
      </c>
      <c r="G101" s="5">
        <v>10</v>
      </c>
    </row>
    <row r="102" spans="1:7" x14ac:dyDescent="0.2">
      <c r="A102" s="1054" t="str">
        <f t="shared" si="1"/>
        <v>EF_05_V4_S</v>
      </c>
      <c r="B102" s="1055" t="s">
        <v>111</v>
      </c>
      <c r="C102" s="1081" t="s">
        <v>134</v>
      </c>
      <c r="D102" s="1082" t="s">
        <v>610</v>
      </c>
      <c r="E102" s="1058" t="s">
        <v>172</v>
      </c>
      <c r="F102" s="1083" t="s">
        <v>786</v>
      </c>
      <c r="G102" s="5">
        <v>10</v>
      </c>
    </row>
    <row r="103" spans="1:7" x14ac:dyDescent="0.2">
      <c r="A103" s="1051" t="str">
        <f t="shared" si="1"/>
        <v>EF_06_P_T</v>
      </c>
      <c r="B103" s="1052" t="s">
        <v>111</v>
      </c>
      <c r="C103" s="1075" t="s">
        <v>504</v>
      </c>
      <c r="D103" s="1076" t="s">
        <v>609</v>
      </c>
      <c r="E103" s="1056" t="s">
        <v>497</v>
      </c>
      <c r="F103" s="1077" t="s">
        <v>787</v>
      </c>
      <c r="G103" s="5">
        <v>11</v>
      </c>
    </row>
    <row r="104" spans="1:7" x14ac:dyDescent="0.2">
      <c r="A104" s="1053" t="str">
        <f t="shared" si="1"/>
        <v>EF_06_V1_T</v>
      </c>
      <c r="B104" s="981" t="s">
        <v>111</v>
      </c>
      <c r="C104" s="1078" t="s">
        <v>504</v>
      </c>
      <c r="D104" s="1079" t="s">
        <v>609</v>
      </c>
      <c r="E104" s="1057" t="s">
        <v>169</v>
      </c>
      <c r="F104" s="1080" t="s">
        <v>788</v>
      </c>
      <c r="G104" s="5">
        <v>11</v>
      </c>
    </row>
    <row r="105" spans="1:7" x14ac:dyDescent="0.2">
      <c r="A105" s="1053" t="str">
        <f t="shared" si="1"/>
        <v>EF_06_V2_T</v>
      </c>
      <c r="B105" s="981" t="s">
        <v>111</v>
      </c>
      <c r="C105" s="1078" t="s">
        <v>504</v>
      </c>
      <c r="D105" s="1079" t="s">
        <v>609</v>
      </c>
      <c r="E105" s="1057" t="s">
        <v>170</v>
      </c>
      <c r="F105" s="1080" t="s">
        <v>789</v>
      </c>
      <c r="G105" s="5">
        <v>11</v>
      </c>
    </row>
    <row r="106" spans="1:7" x14ac:dyDescent="0.2">
      <c r="A106" s="1053" t="str">
        <f t="shared" si="1"/>
        <v>EF_06_V3_T</v>
      </c>
      <c r="B106" s="981" t="s">
        <v>111</v>
      </c>
      <c r="C106" s="1078" t="s">
        <v>504</v>
      </c>
      <c r="D106" s="1079" t="s">
        <v>609</v>
      </c>
      <c r="E106" s="1057" t="s">
        <v>171</v>
      </c>
      <c r="F106" s="1080" t="s">
        <v>790</v>
      </c>
      <c r="G106" s="5">
        <v>11</v>
      </c>
    </row>
    <row r="107" spans="1:7" x14ac:dyDescent="0.2">
      <c r="A107" s="1053" t="str">
        <f t="shared" si="1"/>
        <v>EF_06_V4_T</v>
      </c>
      <c r="B107" s="981" t="s">
        <v>111</v>
      </c>
      <c r="C107" s="1078" t="s">
        <v>504</v>
      </c>
      <c r="D107" s="1079" t="s">
        <v>609</v>
      </c>
      <c r="E107" s="1057" t="s">
        <v>172</v>
      </c>
      <c r="F107" s="1080" t="s">
        <v>791</v>
      </c>
      <c r="G107" s="5">
        <v>11</v>
      </c>
    </row>
    <row r="108" spans="1:7" x14ac:dyDescent="0.2">
      <c r="A108" s="1053" t="str">
        <f t="shared" si="1"/>
        <v>EF_06_P_S</v>
      </c>
      <c r="B108" s="981" t="s">
        <v>111</v>
      </c>
      <c r="C108" s="1078" t="s">
        <v>504</v>
      </c>
      <c r="D108" s="1076" t="s">
        <v>610</v>
      </c>
      <c r="E108" s="1056" t="s">
        <v>497</v>
      </c>
      <c r="F108" s="1077" t="s">
        <v>792</v>
      </c>
      <c r="G108" s="5">
        <v>11</v>
      </c>
    </row>
    <row r="109" spans="1:7" x14ac:dyDescent="0.2">
      <c r="A109" s="1053" t="str">
        <f t="shared" si="1"/>
        <v>EF_06_V1_S</v>
      </c>
      <c r="B109" s="981" t="s">
        <v>111</v>
      </c>
      <c r="C109" s="1078" t="s">
        <v>504</v>
      </c>
      <c r="D109" s="1079" t="s">
        <v>610</v>
      </c>
      <c r="E109" s="1057" t="s">
        <v>169</v>
      </c>
      <c r="F109" s="1080" t="s">
        <v>793</v>
      </c>
      <c r="G109" s="5">
        <v>11</v>
      </c>
    </row>
    <row r="110" spans="1:7" x14ac:dyDescent="0.2">
      <c r="A110" s="1053" t="str">
        <f t="shared" si="1"/>
        <v>EF_06_V2_S</v>
      </c>
      <c r="B110" s="981" t="s">
        <v>111</v>
      </c>
      <c r="C110" s="1078" t="s">
        <v>504</v>
      </c>
      <c r="D110" s="1079" t="s">
        <v>610</v>
      </c>
      <c r="E110" s="1057" t="s">
        <v>170</v>
      </c>
      <c r="F110" s="1080" t="s">
        <v>794</v>
      </c>
      <c r="G110" s="5">
        <v>11</v>
      </c>
    </row>
    <row r="111" spans="1:7" x14ac:dyDescent="0.2">
      <c r="A111" s="1053" t="str">
        <f t="shared" si="1"/>
        <v>EF_06_V3_S</v>
      </c>
      <c r="B111" s="981" t="s">
        <v>111</v>
      </c>
      <c r="C111" s="1078" t="s">
        <v>504</v>
      </c>
      <c r="D111" s="1079" t="s">
        <v>610</v>
      </c>
      <c r="E111" s="1057" t="s">
        <v>171</v>
      </c>
      <c r="F111" s="1080" t="s">
        <v>795</v>
      </c>
      <c r="G111" s="5">
        <v>11</v>
      </c>
    </row>
    <row r="112" spans="1:7" x14ac:dyDescent="0.2">
      <c r="A112" s="1054" t="str">
        <f t="shared" si="1"/>
        <v>EF_06_V4_S</v>
      </c>
      <c r="B112" s="1055" t="s">
        <v>111</v>
      </c>
      <c r="C112" s="1081" t="s">
        <v>504</v>
      </c>
      <c r="D112" s="1082" t="s">
        <v>610</v>
      </c>
      <c r="E112" s="1058" t="s">
        <v>172</v>
      </c>
      <c r="F112" s="1083" t="s">
        <v>796</v>
      </c>
      <c r="G112" s="5">
        <v>11</v>
      </c>
    </row>
    <row r="113" spans="1:7" x14ac:dyDescent="0.2">
      <c r="A113" s="1051" t="str">
        <f t="shared" si="1"/>
        <v>EF_07_P_T</v>
      </c>
      <c r="B113" s="1052" t="s">
        <v>111</v>
      </c>
      <c r="C113" s="1075" t="s">
        <v>505</v>
      </c>
      <c r="D113" s="1076" t="s">
        <v>609</v>
      </c>
      <c r="E113" s="1056" t="s">
        <v>497</v>
      </c>
      <c r="F113" s="1077" t="s">
        <v>797</v>
      </c>
      <c r="G113" s="5">
        <v>12</v>
      </c>
    </row>
    <row r="114" spans="1:7" x14ac:dyDescent="0.2">
      <c r="A114" s="1053" t="str">
        <f t="shared" si="1"/>
        <v>EF_07_V1_T</v>
      </c>
      <c r="B114" s="981" t="s">
        <v>111</v>
      </c>
      <c r="C114" s="1078" t="s">
        <v>505</v>
      </c>
      <c r="D114" s="1079" t="s">
        <v>609</v>
      </c>
      <c r="E114" s="1057" t="s">
        <v>169</v>
      </c>
      <c r="F114" s="1080" t="s">
        <v>798</v>
      </c>
      <c r="G114" s="5">
        <v>12</v>
      </c>
    </row>
    <row r="115" spans="1:7" x14ac:dyDescent="0.2">
      <c r="A115" s="1053" t="str">
        <f t="shared" si="1"/>
        <v>EF_07_V2_T</v>
      </c>
      <c r="B115" s="981" t="s">
        <v>111</v>
      </c>
      <c r="C115" s="1078" t="s">
        <v>505</v>
      </c>
      <c r="D115" s="1079" t="s">
        <v>609</v>
      </c>
      <c r="E115" s="1057" t="s">
        <v>170</v>
      </c>
      <c r="F115" s="1080" t="s">
        <v>799</v>
      </c>
      <c r="G115" s="5">
        <v>12</v>
      </c>
    </row>
    <row r="116" spans="1:7" x14ac:dyDescent="0.2">
      <c r="A116" s="1053" t="str">
        <f t="shared" si="1"/>
        <v>EF_07_V3_T</v>
      </c>
      <c r="B116" s="981" t="s">
        <v>111</v>
      </c>
      <c r="C116" s="1078" t="s">
        <v>505</v>
      </c>
      <c r="D116" s="1079" t="s">
        <v>609</v>
      </c>
      <c r="E116" s="1057" t="s">
        <v>171</v>
      </c>
      <c r="F116" s="1080" t="s">
        <v>800</v>
      </c>
      <c r="G116" s="5">
        <v>12</v>
      </c>
    </row>
    <row r="117" spans="1:7" x14ac:dyDescent="0.2">
      <c r="A117" s="1053" t="str">
        <f t="shared" si="1"/>
        <v>EF_07_V4_T</v>
      </c>
      <c r="B117" s="981" t="s">
        <v>111</v>
      </c>
      <c r="C117" s="1078" t="s">
        <v>505</v>
      </c>
      <c r="D117" s="1079" t="s">
        <v>609</v>
      </c>
      <c r="E117" s="1057" t="s">
        <v>172</v>
      </c>
      <c r="F117" s="1080" t="s">
        <v>801</v>
      </c>
      <c r="G117" s="5">
        <v>12</v>
      </c>
    </row>
    <row r="118" spans="1:7" x14ac:dyDescent="0.2">
      <c r="A118" s="1053" t="str">
        <f t="shared" si="1"/>
        <v>EF_07_P_S</v>
      </c>
      <c r="B118" s="981" t="s">
        <v>111</v>
      </c>
      <c r="C118" s="1078" t="s">
        <v>505</v>
      </c>
      <c r="D118" s="1076" t="s">
        <v>610</v>
      </c>
      <c r="E118" s="1056" t="s">
        <v>497</v>
      </c>
      <c r="F118" s="1077" t="s">
        <v>802</v>
      </c>
      <c r="G118" s="5">
        <v>12</v>
      </c>
    </row>
    <row r="119" spans="1:7" x14ac:dyDescent="0.2">
      <c r="A119" s="1053" t="str">
        <f t="shared" si="1"/>
        <v>EF_07_V1_S</v>
      </c>
      <c r="B119" s="981" t="s">
        <v>111</v>
      </c>
      <c r="C119" s="1078" t="s">
        <v>505</v>
      </c>
      <c r="D119" s="1079" t="s">
        <v>610</v>
      </c>
      <c r="E119" s="1057" t="s">
        <v>169</v>
      </c>
      <c r="F119" s="1080" t="s">
        <v>803</v>
      </c>
      <c r="G119" s="5">
        <v>12</v>
      </c>
    </row>
    <row r="120" spans="1:7" x14ac:dyDescent="0.2">
      <c r="A120" s="1053" t="str">
        <f t="shared" si="1"/>
        <v>EF_07_V2_S</v>
      </c>
      <c r="B120" s="981" t="s">
        <v>111</v>
      </c>
      <c r="C120" s="1078" t="s">
        <v>505</v>
      </c>
      <c r="D120" s="1079" t="s">
        <v>610</v>
      </c>
      <c r="E120" s="1057" t="s">
        <v>170</v>
      </c>
      <c r="F120" s="1080" t="s">
        <v>804</v>
      </c>
      <c r="G120" s="5">
        <v>12</v>
      </c>
    </row>
    <row r="121" spans="1:7" x14ac:dyDescent="0.2">
      <c r="A121" s="1053" t="str">
        <f t="shared" si="1"/>
        <v>EF_07_V3_S</v>
      </c>
      <c r="B121" s="981" t="s">
        <v>111</v>
      </c>
      <c r="C121" s="1078" t="s">
        <v>505</v>
      </c>
      <c r="D121" s="1079" t="s">
        <v>610</v>
      </c>
      <c r="E121" s="1057" t="s">
        <v>171</v>
      </c>
      <c r="F121" s="1080" t="s">
        <v>805</v>
      </c>
      <c r="G121" s="5">
        <v>12</v>
      </c>
    </row>
    <row r="122" spans="1:7" x14ac:dyDescent="0.2">
      <c r="A122" s="1054" t="str">
        <f t="shared" si="1"/>
        <v>EF_07_V4_S</v>
      </c>
      <c r="B122" s="1055" t="s">
        <v>111</v>
      </c>
      <c r="C122" s="1081" t="s">
        <v>505</v>
      </c>
      <c r="D122" s="1082" t="s">
        <v>610</v>
      </c>
      <c r="E122" s="1058" t="s">
        <v>172</v>
      </c>
      <c r="F122" s="1083" t="s">
        <v>806</v>
      </c>
      <c r="G122" s="5">
        <v>12</v>
      </c>
    </row>
    <row r="123" spans="1:7" x14ac:dyDescent="0.2">
      <c r="A123" s="1051" t="str">
        <f t="shared" si="1"/>
        <v>EF_08_P_T</v>
      </c>
      <c r="B123" s="1052" t="s">
        <v>111</v>
      </c>
      <c r="C123" s="1075" t="s">
        <v>506</v>
      </c>
      <c r="D123" s="1076" t="s">
        <v>609</v>
      </c>
      <c r="E123" s="1056" t="s">
        <v>497</v>
      </c>
      <c r="F123" s="1077" t="s">
        <v>807</v>
      </c>
      <c r="G123" s="5">
        <v>13</v>
      </c>
    </row>
    <row r="124" spans="1:7" x14ac:dyDescent="0.2">
      <c r="A124" s="1053" t="str">
        <f t="shared" si="1"/>
        <v>EF_08_V1_T</v>
      </c>
      <c r="B124" s="981" t="s">
        <v>111</v>
      </c>
      <c r="C124" s="1078" t="s">
        <v>506</v>
      </c>
      <c r="D124" s="1079" t="s">
        <v>609</v>
      </c>
      <c r="E124" s="1057" t="s">
        <v>169</v>
      </c>
      <c r="F124" s="1080" t="s">
        <v>808</v>
      </c>
      <c r="G124" s="5">
        <v>13</v>
      </c>
    </row>
    <row r="125" spans="1:7" x14ac:dyDescent="0.2">
      <c r="A125" s="1053" t="str">
        <f t="shared" si="1"/>
        <v>EF_08_V2_T</v>
      </c>
      <c r="B125" s="981" t="s">
        <v>111</v>
      </c>
      <c r="C125" s="1078" t="s">
        <v>506</v>
      </c>
      <c r="D125" s="1079" t="s">
        <v>609</v>
      </c>
      <c r="E125" s="1057" t="s">
        <v>170</v>
      </c>
      <c r="F125" s="1080" t="s">
        <v>809</v>
      </c>
      <c r="G125" s="5">
        <v>13</v>
      </c>
    </row>
    <row r="126" spans="1:7" x14ac:dyDescent="0.2">
      <c r="A126" s="1053" t="str">
        <f t="shared" si="1"/>
        <v>EF_08_V3_T</v>
      </c>
      <c r="B126" s="981" t="s">
        <v>111</v>
      </c>
      <c r="C126" s="1078" t="s">
        <v>506</v>
      </c>
      <c r="D126" s="1079" t="s">
        <v>609</v>
      </c>
      <c r="E126" s="1057" t="s">
        <v>171</v>
      </c>
      <c r="F126" s="1080" t="s">
        <v>810</v>
      </c>
      <c r="G126" s="5">
        <v>13</v>
      </c>
    </row>
    <row r="127" spans="1:7" x14ac:dyDescent="0.2">
      <c r="A127" s="1053" t="str">
        <f t="shared" si="1"/>
        <v>EF_08_V4_T</v>
      </c>
      <c r="B127" s="981" t="s">
        <v>111</v>
      </c>
      <c r="C127" s="1078" t="s">
        <v>506</v>
      </c>
      <c r="D127" s="1079" t="s">
        <v>609</v>
      </c>
      <c r="E127" s="1057" t="s">
        <v>172</v>
      </c>
      <c r="F127" s="1080" t="s">
        <v>811</v>
      </c>
      <c r="G127" s="5">
        <v>13</v>
      </c>
    </row>
    <row r="128" spans="1:7" x14ac:dyDescent="0.2">
      <c r="A128" s="1053" t="str">
        <f t="shared" si="1"/>
        <v>EF_08_P_S</v>
      </c>
      <c r="B128" s="981" t="s">
        <v>111</v>
      </c>
      <c r="C128" s="1078" t="s">
        <v>506</v>
      </c>
      <c r="D128" s="1076" t="s">
        <v>610</v>
      </c>
      <c r="E128" s="1056" t="s">
        <v>497</v>
      </c>
      <c r="F128" s="1077" t="s">
        <v>812</v>
      </c>
      <c r="G128" s="5">
        <v>13</v>
      </c>
    </row>
    <row r="129" spans="1:7" x14ac:dyDescent="0.2">
      <c r="A129" s="1053" t="str">
        <f t="shared" si="1"/>
        <v>EF_08_V1_S</v>
      </c>
      <c r="B129" s="981" t="s">
        <v>111</v>
      </c>
      <c r="C129" s="1078" t="s">
        <v>506</v>
      </c>
      <c r="D129" s="1079" t="s">
        <v>610</v>
      </c>
      <c r="E129" s="1057" t="s">
        <v>169</v>
      </c>
      <c r="F129" s="1080" t="s">
        <v>813</v>
      </c>
      <c r="G129" s="5">
        <v>13</v>
      </c>
    </row>
    <row r="130" spans="1:7" x14ac:dyDescent="0.2">
      <c r="A130" s="1053" t="str">
        <f t="shared" si="1"/>
        <v>EF_08_V2_S</v>
      </c>
      <c r="B130" s="981" t="s">
        <v>111</v>
      </c>
      <c r="C130" s="1078" t="s">
        <v>506</v>
      </c>
      <c r="D130" s="1079" t="s">
        <v>610</v>
      </c>
      <c r="E130" s="1057" t="s">
        <v>170</v>
      </c>
      <c r="F130" s="1080" t="s">
        <v>814</v>
      </c>
      <c r="G130" s="5">
        <v>13</v>
      </c>
    </row>
    <row r="131" spans="1:7" x14ac:dyDescent="0.2">
      <c r="A131" s="1053" t="str">
        <f t="shared" ref="A131:A194" si="2">CONCATENATE(B131,"_",C131,"_",E131,"_",D131)</f>
        <v>EF_08_V3_S</v>
      </c>
      <c r="B131" s="981" t="s">
        <v>111</v>
      </c>
      <c r="C131" s="1078" t="s">
        <v>506</v>
      </c>
      <c r="D131" s="1079" t="s">
        <v>610</v>
      </c>
      <c r="E131" s="1057" t="s">
        <v>171</v>
      </c>
      <c r="F131" s="1080" t="s">
        <v>815</v>
      </c>
      <c r="G131" s="5">
        <v>13</v>
      </c>
    </row>
    <row r="132" spans="1:7" x14ac:dyDescent="0.2">
      <c r="A132" s="1054" t="str">
        <f t="shared" si="2"/>
        <v>EF_08_V4_S</v>
      </c>
      <c r="B132" s="1055" t="s">
        <v>111</v>
      </c>
      <c r="C132" s="1081" t="s">
        <v>506</v>
      </c>
      <c r="D132" s="1082" t="s">
        <v>610</v>
      </c>
      <c r="E132" s="1058" t="s">
        <v>172</v>
      </c>
      <c r="F132" s="1083" t="s">
        <v>816</v>
      </c>
      <c r="G132" s="5">
        <v>13</v>
      </c>
    </row>
    <row r="133" spans="1:7" x14ac:dyDescent="0.2">
      <c r="A133" s="1051" t="str">
        <f t="shared" si="2"/>
        <v>EF_09_P_T</v>
      </c>
      <c r="B133" s="1052" t="s">
        <v>111</v>
      </c>
      <c r="C133" s="1075" t="s">
        <v>135</v>
      </c>
      <c r="D133" s="1076" t="s">
        <v>609</v>
      </c>
      <c r="E133" s="1056" t="s">
        <v>497</v>
      </c>
      <c r="F133" s="1077" t="s">
        <v>817</v>
      </c>
      <c r="G133" s="5">
        <v>14</v>
      </c>
    </row>
    <row r="134" spans="1:7" x14ac:dyDescent="0.2">
      <c r="A134" s="1053" t="str">
        <f t="shared" si="2"/>
        <v>EF_09_V1_T</v>
      </c>
      <c r="B134" s="981" t="s">
        <v>111</v>
      </c>
      <c r="C134" s="1078" t="s">
        <v>135</v>
      </c>
      <c r="D134" s="1079" t="s">
        <v>609</v>
      </c>
      <c r="E134" s="1057" t="s">
        <v>169</v>
      </c>
      <c r="F134" s="1080" t="s">
        <v>818</v>
      </c>
      <c r="G134" s="5">
        <v>14</v>
      </c>
    </row>
    <row r="135" spans="1:7" x14ac:dyDescent="0.2">
      <c r="A135" s="1053" t="str">
        <f t="shared" si="2"/>
        <v>EF_09_V2_T</v>
      </c>
      <c r="B135" s="981" t="s">
        <v>111</v>
      </c>
      <c r="C135" s="1078" t="s">
        <v>135</v>
      </c>
      <c r="D135" s="1079" t="s">
        <v>609</v>
      </c>
      <c r="E135" s="1057" t="s">
        <v>170</v>
      </c>
      <c r="F135" s="1080" t="s">
        <v>819</v>
      </c>
      <c r="G135" s="5">
        <v>14</v>
      </c>
    </row>
    <row r="136" spans="1:7" x14ac:dyDescent="0.2">
      <c r="A136" s="1053" t="str">
        <f t="shared" si="2"/>
        <v>EF_09_V3_T</v>
      </c>
      <c r="B136" s="981" t="s">
        <v>111</v>
      </c>
      <c r="C136" s="1078" t="s">
        <v>135</v>
      </c>
      <c r="D136" s="1079" t="s">
        <v>609</v>
      </c>
      <c r="E136" s="1057" t="s">
        <v>171</v>
      </c>
      <c r="F136" s="1080" t="s">
        <v>820</v>
      </c>
      <c r="G136" s="5">
        <v>14</v>
      </c>
    </row>
    <row r="137" spans="1:7" x14ac:dyDescent="0.2">
      <c r="A137" s="1053" t="str">
        <f t="shared" si="2"/>
        <v>EF_09_V4_T</v>
      </c>
      <c r="B137" s="981" t="s">
        <v>111</v>
      </c>
      <c r="C137" s="1078" t="s">
        <v>135</v>
      </c>
      <c r="D137" s="1079" t="s">
        <v>609</v>
      </c>
      <c r="E137" s="1057" t="s">
        <v>172</v>
      </c>
      <c r="F137" s="1080" t="s">
        <v>821</v>
      </c>
      <c r="G137" s="5">
        <v>14</v>
      </c>
    </row>
    <row r="138" spans="1:7" x14ac:dyDescent="0.2">
      <c r="A138" s="1053" t="str">
        <f t="shared" si="2"/>
        <v>EF_09_P_S</v>
      </c>
      <c r="B138" s="981" t="s">
        <v>111</v>
      </c>
      <c r="C138" s="1078" t="s">
        <v>135</v>
      </c>
      <c r="D138" s="1076" t="s">
        <v>610</v>
      </c>
      <c r="E138" s="1056" t="s">
        <v>497</v>
      </c>
      <c r="F138" s="1077" t="s">
        <v>822</v>
      </c>
      <c r="G138" s="5">
        <v>14</v>
      </c>
    </row>
    <row r="139" spans="1:7" x14ac:dyDescent="0.2">
      <c r="A139" s="1053" t="str">
        <f t="shared" si="2"/>
        <v>EF_09_V1_S</v>
      </c>
      <c r="B139" s="981" t="s">
        <v>111</v>
      </c>
      <c r="C139" s="1078" t="s">
        <v>135</v>
      </c>
      <c r="D139" s="1079" t="s">
        <v>610</v>
      </c>
      <c r="E139" s="1057" t="s">
        <v>169</v>
      </c>
      <c r="F139" s="1080" t="s">
        <v>823</v>
      </c>
      <c r="G139" s="5">
        <v>14</v>
      </c>
    </row>
    <row r="140" spans="1:7" x14ac:dyDescent="0.2">
      <c r="A140" s="1053" t="str">
        <f t="shared" si="2"/>
        <v>EF_09_V2_S</v>
      </c>
      <c r="B140" s="981" t="s">
        <v>111</v>
      </c>
      <c r="C140" s="1078" t="s">
        <v>135</v>
      </c>
      <c r="D140" s="1079" t="s">
        <v>610</v>
      </c>
      <c r="E140" s="1057" t="s">
        <v>170</v>
      </c>
      <c r="F140" s="1080" t="s">
        <v>824</v>
      </c>
      <c r="G140" s="5">
        <v>14</v>
      </c>
    </row>
    <row r="141" spans="1:7" x14ac:dyDescent="0.2">
      <c r="A141" s="1053" t="str">
        <f t="shared" si="2"/>
        <v>EF_09_V3_S</v>
      </c>
      <c r="B141" s="981" t="s">
        <v>111</v>
      </c>
      <c r="C141" s="1078" t="s">
        <v>135</v>
      </c>
      <c r="D141" s="1079" t="s">
        <v>610</v>
      </c>
      <c r="E141" s="1057" t="s">
        <v>171</v>
      </c>
      <c r="F141" s="1080" t="s">
        <v>825</v>
      </c>
      <c r="G141" s="5">
        <v>14</v>
      </c>
    </row>
    <row r="142" spans="1:7" x14ac:dyDescent="0.2">
      <c r="A142" s="1054" t="str">
        <f t="shared" si="2"/>
        <v>EF_09_V4_S</v>
      </c>
      <c r="B142" s="1055" t="s">
        <v>111</v>
      </c>
      <c r="C142" s="1081" t="s">
        <v>135</v>
      </c>
      <c r="D142" s="1082" t="s">
        <v>610</v>
      </c>
      <c r="E142" s="1058" t="s">
        <v>172</v>
      </c>
      <c r="F142" s="1083" t="s">
        <v>826</v>
      </c>
      <c r="G142" s="5">
        <v>14</v>
      </c>
    </row>
    <row r="143" spans="1:7" x14ac:dyDescent="0.2">
      <c r="A143" s="1051" t="str">
        <f t="shared" si="2"/>
        <v>EF_10_P_T</v>
      </c>
      <c r="B143" s="1052" t="s">
        <v>111</v>
      </c>
      <c r="C143" s="1075">
        <v>10</v>
      </c>
      <c r="D143" s="1076" t="s">
        <v>609</v>
      </c>
      <c r="E143" s="1056" t="s">
        <v>497</v>
      </c>
      <c r="F143" s="1077" t="s">
        <v>827</v>
      </c>
      <c r="G143" s="5">
        <v>15</v>
      </c>
    </row>
    <row r="144" spans="1:7" x14ac:dyDescent="0.2">
      <c r="A144" s="1053" t="str">
        <f t="shared" si="2"/>
        <v>EF_10_V1_T</v>
      </c>
      <c r="B144" s="981" t="s">
        <v>111</v>
      </c>
      <c r="C144" s="1078">
        <v>10</v>
      </c>
      <c r="D144" s="1079" t="s">
        <v>609</v>
      </c>
      <c r="E144" s="1057" t="s">
        <v>169</v>
      </c>
      <c r="F144" s="1080" t="s">
        <v>828</v>
      </c>
      <c r="G144" s="5">
        <v>15</v>
      </c>
    </row>
    <row r="145" spans="1:7" x14ac:dyDescent="0.2">
      <c r="A145" s="1053" t="str">
        <f t="shared" si="2"/>
        <v>EF_10_V2_T</v>
      </c>
      <c r="B145" s="981" t="s">
        <v>111</v>
      </c>
      <c r="C145" s="1078">
        <v>10</v>
      </c>
      <c r="D145" s="1079" t="s">
        <v>609</v>
      </c>
      <c r="E145" s="1057" t="s">
        <v>170</v>
      </c>
      <c r="F145" s="1080" t="s">
        <v>829</v>
      </c>
      <c r="G145" s="5">
        <v>15</v>
      </c>
    </row>
    <row r="146" spans="1:7" x14ac:dyDescent="0.2">
      <c r="A146" s="1053" t="str">
        <f t="shared" si="2"/>
        <v>EF_10_V3_T</v>
      </c>
      <c r="B146" s="981" t="s">
        <v>111</v>
      </c>
      <c r="C146" s="1078">
        <v>10</v>
      </c>
      <c r="D146" s="1079" t="s">
        <v>609</v>
      </c>
      <c r="E146" s="1057" t="s">
        <v>171</v>
      </c>
      <c r="F146" s="1080" t="s">
        <v>830</v>
      </c>
      <c r="G146" s="5">
        <v>15</v>
      </c>
    </row>
    <row r="147" spans="1:7" x14ac:dyDescent="0.2">
      <c r="A147" s="1053" t="str">
        <f t="shared" si="2"/>
        <v>EF_10_V4_T</v>
      </c>
      <c r="B147" s="981" t="s">
        <v>111</v>
      </c>
      <c r="C147" s="1078">
        <v>10</v>
      </c>
      <c r="D147" s="1079" t="s">
        <v>609</v>
      </c>
      <c r="E147" s="1057" t="s">
        <v>172</v>
      </c>
      <c r="F147" s="1080" t="s">
        <v>831</v>
      </c>
      <c r="G147" s="5">
        <v>15</v>
      </c>
    </row>
    <row r="148" spans="1:7" x14ac:dyDescent="0.2">
      <c r="A148" s="1053" t="str">
        <f t="shared" si="2"/>
        <v>EF_10_P_S</v>
      </c>
      <c r="B148" s="981" t="s">
        <v>111</v>
      </c>
      <c r="C148" s="1078">
        <v>10</v>
      </c>
      <c r="D148" s="1076" t="s">
        <v>610</v>
      </c>
      <c r="E148" s="1056" t="s">
        <v>497</v>
      </c>
      <c r="F148" s="1077" t="s">
        <v>832</v>
      </c>
      <c r="G148" s="5">
        <v>15</v>
      </c>
    </row>
    <row r="149" spans="1:7" x14ac:dyDescent="0.2">
      <c r="A149" s="1053" t="str">
        <f t="shared" si="2"/>
        <v>EF_10_V1_S</v>
      </c>
      <c r="B149" s="981" t="s">
        <v>111</v>
      </c>
      <c r="C149" s="1078">
        <v>10</v>
      </c>
      <c r="D149" s="1079" t="s">
        <v>610</v>
      </c>
      <c r="E149" s="1057" t="s">
        <v>169</v>
      </c>
      <c r="F149" s="1080" t="s">
        <v>833</v>
      </c>
      <c r="G149" s="5">
        <v>15</v>
      </c>
    </row>
    <row r="150" spans="1:7" x14ac:dyDescent="0.2">
      <c r="A150" s="1053" t="str">
        <f t="shared" si="2"/>
        <v>EF_10_V2_S</v>
      </c>
      <c r="B150" s="981" t="s">
        <v>111</v>
      </c>
      <c r="C150" s="1078">
        <v>10</v>
      </c>
      <c r="D150" s="1079" t="s">
        <v>610</v>
      </c>
      <c r="E150" s="1057" t="s">
        <v>170</v>
      </c>
      <c r="F150" s="1080" t="s">
        <v>834</v>
      </c>
      <c r="G150" s="5">
        <v>15</v>
      </c>
    </row>
    <row r="151" spans="1:7" x14ac:dyDescent="0.2">
      <c r="A151" s="1053" t="str">
        <f t="shared" si="2"/>
        <v>EF_10_V3_S</v>
      </c>
      <c r="B151" s="981" t="s">
        <v>111</v>
      </c>
      <c r="C151" s="1078">
        <v>10</v>
      </c>
      <c r="D151" s="1079" t="s">
        <v>610</v>
      </c>
      <c r="E151" s="1057" t="s">
        <v>171</v>
      </c>
      <c r="F151" s="1080" t="s">
        <v>835</v>
      </c>
      <c r="G151" s="5">
        <v>15</v>
      </c>
    </row>
    <row r="152" spans="1:7" x14ac:dyDescent="0.2">
      <c r="A152" s="1054" t="str">
        <f t="shared" si="2"/>
        <v>EF_10_V4_S</v>
      </c>
      <c r="B152" s="1055" t="s">
        <v>111</v>
      </c>
      <c r="C152" s="1081">
        <v>10</v>
      </c>
      <c r="D152" s="1082" t="s">
        <v>610</v>
      </c>
      <c r="E152" s="1058" t="s">
        <v>172</v>
      </c>
      <c r="F152" s="1083" t="s">
        <v>836</v>
      </c>
      <c r="G152" s="5">
        <v>15</v>
      </c>
    </row>
    <row r="153" spans="1:7" x14ac:dyDescent="0.2">
      <c r="A153" s="1051" t="str">
        <f t="shared" si="2"/>
        <v>EF_11_P_T</v>
      </c>
      <c r="B153" s="1052" t="s">
        <v>111</v>
      </c>
      <c r="C153" s="1075">
        <v>11</v>
      </c>
      <c r="D153" s="1076" t="s">
        <v>609</v>
      </c>
      <c r="E153" s="1056" t="s">
        <v>497</v>
      </c>
      <c r="F153" s="1077" t="s">
        <v>837</v>
      </c>
      <c r="G153" s="5">
        <v>16</v>
      </c>
    </row>
    <row r="154" spans="1:7" x14ac:dyDescent="0.2">
      <c r="A154" s="1053" t="str">
        <f t="shared" si="2"/>
        <v>EF_11_V1_T</v>
      </c>
      <c r="B154" s="981" t="s">
        <v>111</v>
      </c>
      <c r="C154" s="1078">
        <v>11</v>
      </c>
      <c r="D154" s="1079" t="s">
        <v>609</v>
      </c>
      <c r="E154" s="1057" t="s">
        <v>169</v>
      </c>
      <c r="F154" s="1080" t="s">
        <v>838</v>
      </c>
      <c r="G154" s="5">
        <v>16</v>
      </c>
    </row>
    <row r="155" spans="1:7" x14ac:dyDescent="0.2">
      <c r="A155" s="1053" t="str">
        <f t="shared" si="2"/>
        <v>EF_11_V2_T</v>
      </c>
      <c r="B155" s="981" t="s">
        <v>111</v>
      </c>
      <c r="C155" s="1078">
        <v>11</v>
      </c>
      <c r="D155" s="1079" t="s">
        <v>609</v>
      </c>
      <c r="E155" s="1057" t="s">
        <v>170</v>
      </c>
      <c r="F155" s="1080" t="s">
        <v>839</v>
      </c>
      <c r="G155" s="5">
        <v>16</v>
      </c>
    </row>
    <row r="156" spans="1:7" x14ac:dyDescent="0.2">
      <c r="A156" s="1053" t="str">
        <f t="shared" si="2"/>
        <v>EF_11_V3_T</v>
      </c>
      <c r="B156" s="981" t="s">
        <v>111</v>
      </c>
      <c r="C156" s="1078">
        <v>11</v>
      </c>
      <c r="D156" s="1079" t="s">
        <v>609</v>
      </c>
      <c r="E156" s="1057" t="s">
        <v>171</v>
      </c>
      <c r="F156" s="1080" t="s">
        <v>840</v>
      </c>
      <c r="G156" s="5">
        <v>16</v>
      </c>
    </row>
    <row r="157" spans="1:7" x14ac:dyDescent="0.2">
      <c r="A157" s="1053" t="str">
        <f t="shared" si="2"/>
        <v>EF_11_V4_T</v>
      </c>
      <c r="B157" s="981" t="s">
        <v>111</v>
      </c>
      <c r="C157" s="1078">
        <v>11</v>
      </c>
      <c r="D157" s="1079" t="s">
        <v>609</v>
      </c>
      <c r="E157" s="1057" t="s">
        <v>172</v>
      </c>
      <c r="F157" s="1080" t="s">
        <v>841</v>
      </c>
      <c r="G157" s="5">
        <v>16</v>
      </c>
    </row>
    <row r="158" spans="1:7" x14ac:dyDescent="0.2">
      <c r="A158" s="1053" t="str">
        <f t="shared" si="2"/>
        <v>EF_11_P_S</v>
      </c>
      <c r="B158" s="981" t="s">
        <v>111</v>
      </c>
      <c r="C158" s="1078">
        <v>11</v>
      </c>
      <c r="D158" s="1076" t="s">
        <v>610</v>
      </c>
      <c r="E158" s="1056" t="s">
        <v>497</v>
      </c>
      <c r="F158" s="1077" t="s">
        <v>842</v>
      </c>
      <c r="G158" s="5">
        <v>16</v>
      </c>
    </row>
    <row r="159" spans="1:7" x14ac:dyDescent="0.2">
      <c r="A159" s="1053" t="str">
        <f t="shared" si="2"/>
        <v>EF_11_V1_S</v>
      </c>
      <c r="B159" s="981" t="s">
        <v>111</v>
      </c>
      <c r="C159" s="1078">
        <v>11</v>
      </c>
      <c r="D159" s="1079" t="s">
        <v>610</v>
      </c>
      <c r="E159" s="1057" t="s">
        <v>169</v>
      </c>
      <c r="F159" s="1080" t="s">
        <v>843</v>
      </c>
      <c r="G159" s="5">
        <v>16</v>
      </c>
    </row>
    <row r="160" spans="1:7" x14ac:dyDescent="0.2">
      <c r="A160" s="1053" t="str">
        <f t="shared" si="2"/>
        <v>EF_11_V2_S</v>
      </c>
      <c r="B160" s="981" t="s">
        <v>111</v>
      </c>
      <c r="C160" s="1078">
        <v>11</v>
      </c>
      <c r="D160" s="1079" t="s">
        <v>610</v>
      </c>
      <c r="E160" s="1057" t="s">
        <v>170</v>
      </c>
      <c r="F160" s="1080" t="s">
        <v>844</v>
      </c>
      <c r="G160" s="5">
        <v>16</v>
      </c>
    </row>
    <row r="161" spans="1:7" x14ac:dyDescent="0.2">
      <c r="A161" s="1053" t="str">
        <f t="shared" si="2"/>
        <v>EF_11_V3_S</v>
      </c>
      <c r="B161" s="981" t="s">
        <v>111</v>
      </c>
      <c r="C161" s="1078">
        <v>11</v>
      </c>
      <c r="D161" s="1079" t="s">
        <v>610</v>
      </c>
      <c r="E161" s="1057" t="s">
        <v>171</v>
      </c>
      <c r="F161" s="1080" t="s">
        <v>845</v>
      </c>
      <c r="G161" s="5">
        <v>16</v>
      </c>
    </row>
    <row r="162" spans="1:7" x14ac:dyDescent="0.2">
      <c r="A162" s="1054" t="str">
        <f t="shared" si="2"/>
        <v>EF_11_V4_S</v>
      </c>
      <c r="B162" s="1055" t="s">
        <v>111</v>
      </c>
      <c r="C162" s="1081">
        <v>11</v>
      </c>
      <c r="D162" s="1082" t="s">
        <v>610</v>
      </c>
      <c r="E162" s="1058" t="s">
        <v>172</v>
      </c>
      <c r="F162" s="1083" t="s">
        <v>846</v>
      </c>
      <c r="G162" s="5">
        <v>16</v>
      </c>
    </row>
    <row r="163" spans="1:7" x14ac:dyDescent="0.2">
      <c r="A163" s="1051" t="str">
        <f t="shared" si="2"/>
        <v>EF_12_P_T</v>
      </c>
      <c r="B163" s="1052" t="s">
        <v>111</v>
      </c>
      <c r="C163" s="1075">
        <v>12</v>
      </c>
      <c r="D163" s="1076" t="s">
        <v>609</v>
      </c>
      <c r="E163" s="1056" t="s">
        <v>497</v>
      </c>
      <c r="F163" s="1077" t="s">
        <v>847</v>
      </c>
      <c r="G163" s="5">
        <v>17</v>
      </c>
    </row>
    <row r="164" spans="1:7" x14ac:dyDescent="0.2">
      <c r="A164" s="1053" t="str">
        <f t="shared" si="2"/>
        <v>EF_12_V1_T</v>
      </c>
      <c r="B164" s="981" t="s">
        <v>111</v>
      </c>
      <c r="C164" s="1078">
        <v>12</v>
      </c>
      <c r="D164" s="1079" t="s">
        <v>609</v>
      </c>
      <c r="E164" s="1057" t="s">
        <v>169</v>
      </c>
      <c r="F164" s="1080" t="s">
        <v>848</v>
      </c>
      <c r="G164" s="5">
        <v>17</v>
      </c>
    </row>
    <row r="165" spans="1:7" x14ac:dyDescent="0.2">
      <c r="A165" s="1053" t="str">
        <f t="shared" si="2"/>
        <v>EF_12_V2_T</v>
      </c>
      <c r="B165" s="981" t="s">
        <v>111</v>
      </c>
      <c r="C165" s="1078">
        <v>12</v>
      </c>
      <c r="D165" s="1079" t="s">
        <v>609</v>
      </c>
      <c r="E165" s="1057" t="s">
        <v>170</v>
      </c>
      <c r="F165" s="1080" t="s">
        <v>849</v>
      </c>
      <c r="G165" s="5">
        <v>17</v>
      </c>
    </row>
    <row r="166" spans="1:7" x14ac:dyDescent="0.2">
      <c r="A166" s="1053" t="str">
        <f t="shared" si="2"/>
        <v>EF_12_V3_T</v>
      </c>
      <c r="B166" s="981" t="s">
        <v>111</v>
      </c>
      <c r="C166" s="1078">
        <v>12</v>
      </c>
      <c r="D166" s="1079" t="s">
        <v>609</v>
      </c>
      <c r="E166" s="1057" t="s">
        <v>171</v>
      </c>
      <c r="F166" s="1080" t="s">
        <v>850</v>
      </c>
      <c r="G166" s="5">
        <v>17</v>
      </c>
    </row>
    <row r="167" spans="1:7" x14ac:dyDescent="0.2">
      <c r="A167" s="1053" t="str">
        <f t="shared" si="2"/>
        <v>EF_12_V4_T</v>
      </c>
      <c r="B167" s="981" t="s">
        <v>111</v>
      </c>
      <c r="C167" s="1078">
        <v>12</v>
      </c>
      <c r="D167" s="1079" t="s">
        <v>609</v>
      </c>
      <c r="E167" s="1057" t="s">
        <v>172</v>
      </c>
      <c r="F167" s="1080" t="s">
        <v>851</v>
      </c>
      <c r="G167" s="5">
        <v>17</v>
      </c>
    </row>
    <row r="168" spans="1:7" x14ac:dyDescent="0.2">
      <c r="A168" s="1053" t="str">
        <f t="shared" si="2"/>
        <v>EF_12_P_S</v>
      </c>
      <c r="B168" s="981" t="s">
        <v>111</v>
      </c>
      <c r="C168" s="1078">
        <v>12</v>
      </c>
      <c r="D168" s="1076" t="s">
        <v>610</v>
      </c>
      <c r="E168" s="1056" t="s">
        <v>497</v>
      </c>
      <c r="F168" s="1077" t="s">
        <v>852</v>
      </c>
      <c r="G168" s="5">
        <v>17</v>
      </c>
    </row>
    <row r="169" spans="1:7" x14ac:dyDescent="0.2">
      <c r="A169" s="1053" t="str">
        <f t="shared" si="2"/>
        <v>EF_12_V1_S</v>
      </c>
      <c r="B169" s="981" t="s">
        <v>111</v>
      </c>
      <c r="C169" s="1078">
        <v>12</v>
      </c>
      <c r="D169" s="1079" t="s">
        <v>610</v>
      </c>
      <c r="E169" s="1057" t="s">
        <v>169</v>
      </c>
      <c r="F169" s="1080" t="s">
        <v>853</v>
      </c>
      <c r="G169" s="5">
        <v>17</v>
      </c>
    </row>
    <row r="170" spans="1:7" x14ac:dyDescent="0.2">
      <c r="A170" s="1053" t="str">
        <f t="shared" si="2"/>
        <v>EF_12_V2_S</v>
      </c>
      <c r="B170" s="981" t="s">
        <v>111</v>
      </c>
      <c r="C170" s="1078">
        <v>12</v>
      </c>
      <c r="D170" s="1079" t="s">
        <v>610</v>
      </c>
      <c r="E170" s="1057" t="s">
        <v>170</v>
      </c>
      <c r="F170" s="1080" t="s">
        <v>854</v>
      </c>
      <c r="G170" s="5">
        <v>17</v>
      </c>
    </row>
    <row r="171" spans="1:7" x14ac:dyDescent="0.2">
      <c r="A171" s="1053" t="str">
        <f t="shared" si="2"/>
        <v>EF_12_V3_S</v>
      </c>
      <c r="B171" s="981" t="s">
        <v>111</v>
      </c>
      <c r="C171" s="1078">
        <v>12</v>
      </c>
      <c r="D171" s="1079" t="s">
        <v>610</v>
      </c>
      <c r="E171" s="1057" t="s">
        <v>171</v>
      </c>
      <c r="F171" s="1080" t="s">
        <v>855</v>
      </c>
      <c r="G171" s="5">
        <v>17</v>
      </c>
    </row>
    <row r="172" spans="1:7" x14ac:dyDescent="0.2">
      <c r="A172" s="1054" t="str">
        <f t="shared" si="2"/>
        <v>EF_12_V4_S</v>
      </c>
      <c r="B172" s="1055" t="s">
        <v>111</v>
      </c>
      <c r="C172" s="1081">
        <v>12</v>
      </c>
      <c r="D172" s="1082" t="s">
        <v>610</v>
      </c>
      <c r="E172" s="1058" t="s">
        <v>172</v>
      </c>
      <c r="F172" s="1083" t="s">
        <v>856</v>
      </c>
      <c r="G172" s="5">
        <v>17</v>
      </c>
    </row>
    <row r="173" spans="1:7" x14ac:dyDescent="0.2">
      <c r="A173" s="1051" t="str">
        <f t="shared" si="2"/>
        <v>EF_13_P_T</v>
      </c>
      <c r="B173" s="1052" t="s">
        <v>111</v>
      </c>
      <c r="C173" s="1075">
        <v>13</v>
      </c>
      <c r="D173" s="1076" t="s">
        <v>609</v>
      </c>
      <c r="E173" s="1056" t="s">
        <v>497</v>
      </c>
      <c r="F173" s="1077" t="s">
        <v>857</v>
      </c>
      <c r="G173" s="5">
        <v>18</v>
      </c>
    </row>
    <row r="174" spans="1:7" x14ac:dyDescent="0.2">
      <c r="A174" s="1053" t="str">
        <f t="shared" si="2"/>
        <v>EF_13_V1_T</v>
      </c>
      <c r="B174" s="981" t="s">
        <v>111</v>
      </c>
      <c r="C174" s="1078">
        <v>13</v>
      </c>
      <c r="D174" s="1079" t="s">
        <v>609</v>
      </c>
      <c r="E174" s="1057" t="s">
        <v>169</v>
      </c>
      <c r="F174" s="1080" t="s">
        <v>858</v>
      </c>
      <c r="G174" s="5">
        <v>18</v>
      </c>
    </row>
    <row r="175" spans="1:7" x14ac:dyDescent="0.2">
      <c r="A175" s="1053" t="str">
        <f t="shared" si="2"/>
        <v>EF_13_V2_T</v>
      </c>
      <c r="B175" s="981" t="s">
        <v>111</v>
      </c>
      <c r="C175" s="1078">
        <v>13</v>
      </c>
      <c r="D175" s="1079" t="s">
        <v>609</v>
      </c>
      <c r="E175" s="1057" t="s">
        <v>170</v>
      </c>
      <c r="F175" s="1080" t="s">
        <v>859</v>
      </c>
      <c r="G175" s="5">
        <v>18</v>
      </c>
    </row>
    <row r="176" spans="1:7" x14ac:dyDescent="0.2">
      <c r="A176" s="1053" t="str">
        <f t="shared" si="2"/>
        <v>EF_13_V3_T</v>
      </c>
      <c r="B176" s="981" t="s">
        <v>111</v>
      </c>
      <c r="C176" s="1078">
        <v>13</v>
      </c>
      <c r="D176" s="1079" t="s">
        <v>609</v>
      </c>
      <c r="E176" s="1057" t="s">
        <v>171</v>
      </c>
      <c r="F176" s="1080" t="s">
        <v>860</v>
      </c>
      <c r="G176" s="5">
        <v>18</v>
      </c>
    </row>
    <row r="177" spans="1:7" x14ac:dyDescent="0.2">
      <c r="A177" s="1053" t="str">
        <f t="shared" si="2"/>
        <v>EF_13_V4_T</v>
      </c>
      <c r="B177" s="981" t="s">
        <v>111</v>
      </c>
      <c r="C177" s="1078">
        <v>13</v>
      </c>
      <c r="D177" s="1079" t="s">
        <v>609</v>
      </c>
      <c r="E177" s="1057" t="s">
        <v>172</v>
      </c>
      <c r="F177" s="1080" t="s">
        <v>861</v>
      </c>
      <c r="G177" s="5">
        <v>18</v>
      </c>
    </row>
    <row r="178" spans="1:7" x14ac:dyDescent="0.2">
      <c r="A178" s="1053" t="str">
        <f t="shared" si="2"/>
        <v>EF_13_P_S</v>
      </c>
      <c r="B178" s="981" t="s">
        <v>111</v>
      </c>
      <c r="C178" s="1078">
        <v>13</v>
      </c>
      <c r="D178" s="1076" t="s">
        <v>610</v>
      </c>
      <c r="E178" s="1056" t="s">
        <v>497</v>
      </c>
      <c r="F178" s="1077" t="s">
        <v>862</v>
      </c>
      <c r="G178" s="5">
        <v>18</v>
      </c>
    </row>
    <row r="179" spans="1:7" x14ac:dyDescent="0.2">
      <c r="A179" s="1053" t="str">
        <f t="shared" si="2"/>
        <v>EF_13_V1_S</v>
      </c>
      <c r="B179" s="981" t="s">
        <v>111</v>
      </c>
      <c r="C179" s="1078">
        <v>13</v>
      </c>
      <c r="D179" s="1079" t="s">
        <v>610</v>
      </c>
      <c r="E179" s="1057" t="s">
        <v>169</v>
      </c>
      <c r="F179" s="1080" t="s">
        <v>863</v>
      </c>
      <c r="G179" s="5">
        <v>18</v>
      </c>
    </row>
    <row r="180" spans="1:7" x14ac:dyDescent="0.2">
      <c r="A180" s="1053" t="str">
        <f t="shared" si="2"/>
        <v>EF_13_V2_S</v>
      </c>
      <c r="B180" s="981" t="s">
        <v>111</v>
      </c>
      <c r="C180" s="1078">
        <v>13</v>
      </c>
      <c r="D180" s="1079" t="s">
        <v>610</v>
      </c>
      <c r="E180" s="1057" t="s">
        <v>170</v>
      </c>
      <c r="F180" s="1080" t="s">
        <v>864</v>
      </c>
      <c r="G180" s="5">
        <v>18</v>
      </c>
    </row>
    <row r="181" spans="1:7" x14ac:dyDescent="0.2">
      <c r="A181" s="1053" t="str">
        <f t="shared" si="2"/>
        <v>EF_13_V3_S</v>
      </c>
      <c r="B181" s="981" t="s">
        <v>111</v>
      </c>
      <c r="C181" s="1078">
        <v>13</v>
      </c>
      <c r="D181" s="1079" t="s">
        <v>610</v>
      </c>
      <c r="E181" s="1057" t="s">
        <v>171</v>
      </c>
      <c r="F181" s="1080" t="s">
        <v>865</v>
      </c>
      <c r="G181" s="5">
        <v>18</v>
      </c>
    </row>
    <row r="182" spans="1:7" x14ac:dyDescent="0.2">
      <c r="A182" s="1054" t="str">
        <f t="shared" si="2"/>
        <v>EF_13_V4_S</v>
      </c>
      <c r="B182" s="1055" t="s">
        <v>111</v>
      </c>
      <c r="C182" s="1081">
        <v>13</v>
      </c>
      <c r="D182" s="1082" t="s">
        <v>610</v>
      </c>
      <c r="E182" s="1058" t="s">
        <v>172</v>
      </c>
      <c r="F182" s="1083" t="s">
        <v>866</v>
      </c>
      <c r="G182" s="5">
        <v>18</v>
      </c>
    </row>
    <row r="183" spans="1:7" x14ac:dyDescent="0.2">
      <c r="A183" s="1051" t="str">
        <f t="shared" si="2"/>
        <v>EF_14_P_T</v>
      </c>
      <c r="B183" s="1052" t="s">
        <v>111</v>
      </c>
      <c r="C183" s="1075">
        <v>14</v>
      </c>
      <c r="D183" s="1076" t="s">
        <v>609</v>
      </c>
      <c r="E183" s="1056" t="s">
        <v>497</v>
      </c>
      <c r="F183" s="1077" t="s">
        <v>867</v>
      </c>
      <c r="G183" s="5">
        <v>19</v>
      </c>
    </row>
    <row r="184" spans="1:7" x14ac:dyDescent="0.2">
      <c r="A184" s="1053" t="str">
        <f t="shared" si="2"/>
        <v>EF_14_V1_T</v>
      </c>
      <c r="B184" s="981" t="s">
        <v>111</v>
      </c>
      <c r="C184" s="1078">
        <v>14</v>
      </c>
      <c r="D184" s="1079" t="s">
        <v>609</v>
      </c>
      <c r="E184" s="1057" t="s">
        <v>169</v>
      </c>
      <c r="F184" s="1080" t="s">
        <v>868</v>
      </c>
      <c r="G184" s="5">
        <v>19</v>
      </c>
    </row>
    <row r="185" spans="1:7" x14ac:dyDescent="0.2">
      <c r="A185" s="1053" t="str">
        <f t="shared" si="2"/>
        <v>EF_14_V2_T</v>
      </c>
      <c r="B185" s="981" t="s">
        <v>111</v>
      </c>
      <c r="C185" s="1078">
        <v>14</v>
      </c>
      <c r="D185" s="1079" t="s">
        <v>609</v>
      </c>
      <c r="E185" s="1057" t="s">
        <v>170</v>
      </c>
      <c r="F185" s="1080" t="s">
        <v>869</v>
      </c>
      <c r="G185" s="5">
        <v>19</v>
      </c>
    </row>
    <row r="186" spans="1:7" x14ac:dyDescent="0.2">
      <c r="A186" s="1053" t="str">
        <f t="shared" si="2"/>
        <v>EF_14_V3_T</v>
      </c>
      <c r="B186" s="981" t="s">
        <v>111</v>
      </c>
      <c r="C186" s="1078">
        <v>14</v>
      </c>
      <c r="D186" s="1079" t="s">
        <v>609</v>
      </c>
      <c r="E186" s="1057" t="s">
        <v>171</v>
      </c>
      <c r="F186" s="1080" t="s">
        <v>870</v>
      </c>
      <c r="G186" s="5">
        <v>19</v>
      </c>
    </row>
    <row r="187" spans="1:7" x14ac:dyDescent="0.2">
      <c r="A187" s="1053" t="str">
        <f t="shared" si="2"/>
        <v>EF_14_V4_T</v>
      </c>
      <c r="B187" s="981" t="s">
        <v>111</v>
      </c>
      <c r="C187" s="1078">
        <v>14</v>
      </c>
      <c r="D187" s="1079" t="s">
        <v>609</v>
      </c>
      <c r="E187" s="1057" t="s">
        <v>172</v>
      </c>
      <c r="F187" s="1080" t="s">
        <v>871</v>
      </c>
      <c r="G187" s="5">
        <v>19</v>
      </c>
    </row>
    <row r="188" spans="1:7" x14ac:dyDescent="0.2">
      <c r="A188" s="1053" t="str">
        <f t="shared" si="2"/>
        <v>EF_14_P_S</v>
      </c>
      <c r="B188" s="981" t="s">
        <v>111</v>
      </c>
      <c r="C188" s="1078">
        <v>14</v>
      </c>
      <c r="D188" s="1076" t="s">
        <v>610</v>
      </c>
      <c r="E188" s="1056" t="s">
        <v>497</v>
      </c>
      <c r="F188" s="1077" t="s">
        <v>872</v>
      </c>
      <c r="G188" s="5">
        <v>19</v>
      </c>
    </row>
    <row r="189" spans="1:7" x14ac:dyDescent="0.2">
      <c r="A189" s="1053" t="str">
        <f t="shared" si="2"/>
        <v>EF_14_V1_S</v>
      </c>
      <c r="B189" s="981" t="s">
        <v>111</v>
      </c>
      <c r="C189" s="1078">
        <v>14</v>
      </c>
      <c r="D189" s="1079" t="s">
        <v>610</v>
      </c>
      <c r="E189" s="1057" t="s">
        <v>169</v>
      </c>
      <c r="F189" s="1080" t="s">
        <v>873</v>
      </c>
      <c r="G189" s="5">
        <v>19</v>
      </c>
    </row>
    <row r="190" spans="1:7" x14ac:dyDescent="0.2">
      <c r="A190" s="1053" t="str">
        <f t="shared" si="2"/>
        <v>EF_14_V2_S</v>
      </c>
      <c r="B190" s="981" t="s">
        <v>111</v>
      </c>
      <c r="C190" s="1078">
        <v>14</v>
      </c>
      <c r="D190" s="1079" t="s">
        <v>610</v>
      </c>
      <c r="E190" s="1057" t="s">
        <v>170</v>
      </c>
      <c r="F190" s="1080" t="s">
        <v>874</v>
      </c>
      <c r="G190" s="5">
        <v>19</v>
      </c>
    </row>
    <row r="191" spans="1:7" x14ac:dyDescent="0.2">
      <c r="A191" s="1053" t="str">
        <f t="shared" si="2"/>
        <v>EF_14_V3_S</v>
      </c>
      <c r="B191" s="981" t="s">
        <v>111</v>
      </c>
      <c r="C191" s="1078">
        <v>14</v>
      </c>
      <c r="D191" s="1079" t="s">
        <v>610</v>
      </c>
      <c r="E191" s="1057" t="s">
        <v>171</v>
      </c>
      <c r="F191" s="1080" t="s">
        <v>875</v>
      </c>
      <c r="G191" s="5">
        <v>19</v>
      </c>
    </row>
    <row r="192" spans="1:7" x14ac:dyDescent="0.2">
      <c r="A192" s="1054" t="str">
        <f t="shared" si="2"/>
        <v>EF_14_V4_S</v>
      </c>
      <c r="B192" s="1055" t="s">
        <v>111</v>
      </c>
      <c r="C192" s="1081">
        <v>14</v>
      </c>
      <c r="D192" s="1082" t="s">
        <v>610</v>
      </c>
      <c r="E192" s="1058" t="s">
        <v>172</v>
      </c>
      <c r="F192" s="1083" t="s">
        <v>876</v>
      </c>
      <c r="G192" s="5">
        <v>19</v>
      </c>
    </row>
    <row r="193" spans="1:7" x14ac:dyDescent="0.2">
      <c r="A193" s="1051" t="str">
        <f t="shared" si="2"/>
        <v>EF_15_P_T</v>
      </c>
      <c r="B193" s="1052" t="s">
        <v>111</v>
      </c>
      <c r="C193" s="1075">
        <v>15</v>
      </c>
      <c r="D193" s="1076" t="s">
        <v>609</v>
      </c>
      <c r="E193" s="1056" t="s">
        <v>497</v>
      </c>
      <c r="F193" s="1077" t="s">
        <v>877</v>
      </c>
      <c r="G193" s="5">
        <v>20</v>
      </c>
    </row>
    <row r="194" spans="1:7" x14ac:dyDescent="0.2">
      <c r="A194" s="1053" t="str">
        <f t="shared" si="2"/>
        <v>EF_15_V1_T</v>
      </c>
      <c r="B194" s="981" t="s">
        <v>111</v>
      </c>
      <c r="C194" s="1078">
        <v>15</v>
      </c>
      <c r="D194" s="1079" t="s">
        <v>609</v>
      </c>
      <c r="E194" s="1057" t="s">
        <v>169</v>
      </c>
      <c r="F194" s="1080" t="s">
        <v>878</v>
      </c>
      <c r="G194" s="5">
        <v>20</v>
      </c>
    </row>
    <row r="195" spans="1:7" x14ac:dyDescent="0.2">
      <c r="A195" s="1053" t="str">
        <f t="shared" ref="A195:A258" si="3">CONCATENATE(B195,"_",C195,"_",E195,"_",D195)</f>
        <v>EF_15_V2_T</v>
      </c>
      <c r="B195" s="981" t="s">
        <v>111</v>
      </c>
      <c r="C195" s="1078">
        <v>15</v>
      </c>
      <c r="D195" s="1079" t="s">
        <v>609</v>
      </c>
      <c r="E195" s="1057" t="s">
        <v>170</v>
      </c>
      <c r="F195" s="1080" t="s">
        <v>879</v>
      </c>
      <c r="G195" s="5">
        <v>20</v>
      </c>
    </row>
    <row r="196" spans="1:7" x14ac:dyDescent="0.2">
      <c r="A196" s="1053" t="str">
        <f t="shared" si="3"/>
        <v>EF_15_V3_T</v>
      </c>
      <c r="B196" s="981" t="s">
        <v>111</v>
      </c>
      <c r="C196" s="1078">
        <v>15</v>
      </c>
      <c r="D196" s="1079" t="s">
        <v>609</v>
      </c>
      <c r="E196" s="1057" t="s">
        <v>171</v>
      </c>
      <c r="F196" s="1080" t="s">
        <v>880</v>
      </c>
      <c r="G196" s="5">
        <v>20</v>
      </c>
    </row>
    <row r="197" spans="1:7" x14ac:dyDescent="0.2">
      <c r="A197" s="1053" t="str">
        <f t="shared" si="3"/>
        <v>EF_15_V4_T</v>
      </c>
      <c r="B197" s="981" t="s">
        <v>111</v>
      </c>
      <c r="C197" s="1078">
        <v>15</v>
      </c>
      <c r="D197" s="1079" t="s">
        <v>609</v>
      </c>
      <c r="E197" s="1057" t="s">
        <v>172</v>
      </c>
      <c r="F197" s="1080" t="s">
        <v>881</v>
      </c>
      <c r="G197" s="5">
        <v>20</v>
      </c>
    </row>
    <row r="198" spans="1:7" x14ac:dyDescent="0.2">
      <c r="A198" s="1053" t="str">
        <f t="shared" si="3"/>
        <v>EF_15_P_S</v>
      </c>
      <c r="B198" s="981" t="s">
        <v>111</v>
      </c>
      <c r="C198" s="1078">
        <v>15</v>
      </c>
      <c r="D198" s="1076" t="s">
        <v>610</v>
      </c>
      <c r="E198" s="1056" t="s">
        <v>497</v>
      </c>
      <c r="F198" s="1077" t="s">
        <v>882</v>
      </c>
      <c r="G198" s="5">
        <v>20</v>
      </c>
    </row>
    <row r="199" spans="1:7" x14ac:dyDescent="0.2">
      <c r="A199" s="1053" t="str">
        <f t="shared" si="3"/>
        <v>EF_15_V1_S</v>
      </c>
      <c r="B199" s="981" t="s">
        <v>111</v>
      </c>
      <c r="C199" s="1078">
        <v>15</v>
      </c>
      <c r="D199" s="1079" t="s">
        <v>610</v>
      </c>
      <c r="E199" s="1057" t="s">
        <v>169</v>
      </c>
      <c r="F199" s="1080" t="s">
        <v>883</v>
      </c>
      <c r="G199" s="5">
        <v>20</v>
      </c>
    </row>
    <row r="200" spans="1:7" x14ac:dyDescent="0.2">
      <c r="A200" s="1053" t="str">
        <f t="shared" si="3"/>
        <v>EF_15_V2_S</v>
      </c>
      <c r="B200" s="981" t="s">
        <v>111</v>
      </c>
      <c r="C200" s="1078">
        <v>15</v>
      </c>
      <c r="D200" s="1079" t="s">
        <v>610</v>
      </c>
      <c r="E200" s="1057" t="s">
        <v>170</v>
      </c>
      <c r="F200" s="1080" t="s">
        <v>884</v>
      </c>
      <c r="G200" s="5">
        <v>20</v>
      </c>
    </row>
    <row r="201" spans="1:7" x14ac:dyDescent="0.2">
      <c r="A201" s="1053" t="str">
        <f t="shared" si="3"/>
        <v>EF_15_V3_S</v>
      </c>
      <c r="B201" s="981" t="s">
        <v>111</v>
      </c>
      <c r="C201" s="1078">
        <v>15</v>
      </c>
      <c r="D201" s="1079" t="s">
        <v>610</v>
      </c>
      <c r="E201" s="1057" t="s">
        <v>171</v>
      </c>
      <c r="F201" s="1080" t="s">
        <v>885</v>
      </c>
      <c r="G201" s="5">
        <v>20</v>
      </c>
    </row>
    <row r="202" spans="1:7" x14ac:dyDescent="0.2">
      <c r="A202" s="1054" t="str">
        <f t="shared" si="3"/>
        <v>EF_15_V4_S</v>
      </c>
      <c r="B202" s="1055" t="s">
        <v>111</v>
      </c>
      <c r="C202" s="1081">
        <v>15</v>
      </c>
      <c r="D202" s="1082" t="s">
        <v>610</v>
      </c>
      <c r="E202" s="1058" t="s">
        <v>172</v>
      </c>
      <c r="F202" s="1083" t="s">
        <v>886</v>
      </c>
      <c r="G202" s="5">
        <v>20</v>
      </c>
    </row>
    <row r="203" spans="1:7" x14ac:dyDescent="0.2">
      <c r="A203" s="1051" t="str">
        <f t="shared" si="3"/>
        <v>EF_16_P_T</v>
      </c>
      <c r="B203" s="1052" t="s">
        <v>111</v>
      </c>
      <c r="C203" s="1075">
        <v>16</v>
      </c>
      <c r="D203" s="1076" t="s">
        <v>609</v>
      </c>
      <c r="E203" s="1056" t="s">
        <v>497</v>
      </c>
      <c r="F203" s="1077" t="s">
        <v>887</v>
      </c>
      <c r="G203" s="5">
        <v>21</v>
      </c>
    </row>
    <row r="204" spans="1:7" x14ac:dyDescent="0.2">
      <c r="A204" s="1053" t="str">
        <f t="shared" si="3"/>
        <v>EF_16_V1_T</v>
      </c>
      <c r="B204" s="981" t="s">
        <v>111</v>
      </c>
      <c r="C204" s="1078">
        <v>16</v>
      </c>
      <c r="D204" s="1079" t="s">
        <v>609</v>
      </c>
      <c r="E204" s="1057" t="s">
        <v>169</v>
      </c>
      <c r="F204" s="1080" t="s">
        <v>888</v>
      </c>
      <c r="G204" s="5">
        <v>21</v>
      </c>
    </row>
    <row r="205" spans="1:7" x14ac:dyDescent="0.2">
      <c r="A205" s="1053" t="str">
        <f t="shared" si="3"/>
        <v>EF_16_V2_T</v>
      </c>
      <c r="B205" s="981" t="s">
        <v>111</v>
      </c>
      <c r="C205" s="1078">
        <v>16</v>
      </c>
      <c r="D205" s="1079" t="s">
        <v>609</v>
      </c>
      <c r="E205" s="1057" t="s">
        <v>170</v>
      </c>
      <c r="F205" s="1080" t="s">
        <v>889</v>
      </c>
      <c r="G205" s="5">
        <v>21</v>
      </c>
    </row>
    <row r="206" spans="1:7" x14ac:dyDescent="0.2">
      <c r="A206" s="1053" t="str">
        <f t="shared" si="3"/>
        <v>EF_16_V3_T</v>
      </c>
      <c r="B206" s="981" t="s">
        <v>111</v>
      </c>
      <c r="C206" s="1078">
        <v>16</v>
      </c>
      <c r="D206" s="1079" t="s">
        <v>609</v>
      </c>
      <c r="E206" s="1057" t="s">
        <v>171</v>
      </c>
      <c r="F206" s="1080" t="s">
        <v>890</v>
      </c>
      <c r="G206" s="5">
        <v>21</v>
      </c>
    </row>
    <row r="207" spans="1:7" x14ac:dyDescent="0.2">
      <c r="A207" s="1053" t="str">
        <f t="shared" si="3"/>
        <v>EF_16_V4_T</v>
      </c>
      <c r="B207" s="981" t="s">
        <v>111</v>
      </c>
      <c r="C207" s="1078">
        <v>16</v>
      </c>
      <c r="D207" s="1079" t="s">
        <v>609</v>
      </c>
      <c r="E207" s="1057" t="s">
        <v>172</v>
      </c>
      <c r="F207" s="1080" t="s">
        <v>891</v>
      </c>
      <c r="G207" s="5">
        <v>21</v>
      </c>
    </row>
    <row r="208" spans="1:7" x14ac:dyDescent="0.2">
      <c r="A208" s="1053" t="str">
        <f t="shared" si="3"/>
        <v>EF_16_P_S</v>
      </c>
      <c r="B208" s="981" t="s">
        <v>111</v>
      </c>
      <c r="C208" s="1078">
        <v>16</v>
      </c>
      <c r="D208" s="1076" t="s">
        <v>610</v>
      </c>
      <c r="E208" s="1056" t="s">
        <v>497</v>
      </c>
      <c r="F208" s="1077" t="s">
        <v>892</v>
      </c>
      <c r="G208" s="5">
        <v>21</v>
      </c>
    </row>
    <row r="209" spans="1:7" x14ac:dyDescent="0.2">
      <c r="A209" s="1053" t="str">
        <f t="shared" si="3"/>
        <v>EF_16_V1_S</v>
      </c>
      <c r="B209" s="981" t="s">
        <v>111</v>
      </c>
      <c r="C209" s="1078">
        <v>16</v>
      </c>
      <c r="D209" s="1079" t="s">
        <v>610</v>
      </c>
      <c r="E209" s="1057" t="s">
        <v>169</v>
      </c>
      <c r="F209" s="1080" t="s">
        <v>893</v>
      </c>
      <c r="G209" s="5">
        <v>21</v>
      </c>
    </row>
    <row r="210" spans="1:7" x14ac:dyDescent="0.2">
      <c r="A210" s="1053" t="str">
        <f t="shared" si="3"/>
        <v>EF_16_V2_S</v>
      </c>
      <c r="B210" s="981" t="s">
        <v>111</v>
      </c>
      <c r="C210" s="1078">
        <v>16</v>
      </c>
      <c r="D210" s="1079" t="s">
        <v>610</v>
      </c>
      <c r="E210" s="1057" t="s">
        <v>170</v>
      </c>
      <c r="F210" s="1080" t="s">
        <v>894</v>
      </c>
      <c r="G210" s="5">
        <v>21</v>
      </c>
    </row>
    <row r="211" spans="1:7" x14ac:dyDescent="0.2">
      <c r="A211" s="1053" t="str">
        <f t="shared" si="3"/>
        <v>EF_16_V3_S</v>
      </c>
      <c r="B211" s="981" t="s">
        <v>111</v>
      </c>
      <c r="C211" s="1078">
        <v>16</v>
      </c>
      <c r="D211" s="1079" t="s">
        <v>610</v>
      </c>
      <c r="E211" s="1057" t="s">
        <v>171</v>
      </c>
      <c r="F211" s="1080" t="s">
        <v>895</v>
      </c>
      <c r="G211" s="5">
        <v>21</v>
      </c>
    </row>
    <row r="212" spans="1:7" x14ac:dyDescent="0.2">
      <c r="A212" s="1054" t="str">
        <f t="shared" si="3"/>
        <v>EF_16_V4_S</v>
      </c>
      <c r="B212" s="1055" t="s">
        <v>111</v>
      </c>
      <c r="C212" s="1081">
        <v>16</v>
      </c>
      <c r="D212" s="1082" t="s">
        <v>610</v>
      </c>
      <c r="E212" s="1058" t="s">
        <v>172</v>
      </c>
      <c r="F212" s="1083" t="s">
        <v>896</v>
      </c>
      <c r="G212" s="5">
        <v>21</v>
      </c>
    </row>
    <row r="213" spans="1:7" x14ac:dyDescent="0.2">
      <c r="A213" s="1051" t="str">
        <f t="shared" si="3"/>
        <v>EI_01_P_T</v>
      </c>
      <c r="B213" s="1052" t="s">
        <v>109</v>
      </c>
      <c r="C213" s="1075" t="s">
        <v>500</v>
      </c>
      <c r="D213" s="1076" t="s">
        <v>609</v>
      </c>
      <c r="E213" s="1056" t="s">
        <v>497</v>
      </c>
      <c r="F213" s="1077" t="s">
        <v>897</v>
      </c>
      <c r="G213" s="5">
        <v>22</v>
      </c>
    </row>
    <row r="214" spans="1:7" x14ac:dyDescent="0.2">
      <c r="A214" s="1053" t="str">
        <f t="shared" si="3"/>
        <v>EI_01_V1_T</v>
      </c>
      <c r="B214" s="981" t="s">
        <v>109</v>
      </c>
      <c r="C214" s="1078" t="s">
        <v>500</v>
      </c>
      <c r="D214" s="1079" t="s">
        <v>609</v>
      </c>
      <c r="E214" s="1057" t="s">
        <v>169</v>
      </c>
      <c r="F214" s="1080" t="s">
        <v>898</v>
      </c>
      <c r="G214" s="5">
        <v>22</v>
      </c>
    </row>
    <row r="215" spans="1:7" x14ac:dyDescent="0.2">
      <c r="A215" s="1053" t="str">
        <f t="shared" si="3"/>
        <v>EI_01_V2_T</v>
      </c>
      <c r="B215" s="981" t="s">
        <v>109</v>
      </c>
      <c r="C215" s="1078" t="s">
        <v>500</v>
      </c>
      <c r="D215" s="1079" t="s">
        <v>609</v>
      </c>
      <c r="E215" s="1057" t="s">
        <v>170</v>
      </c>
      <c r="F215" s="1080" t="s">
        <v>899</v>
      </c>
      <c r="G215" s="5">
        <v>22</v>
      </c>
    </row>
    <row r="216" spans="1:7" x14ac:dyDescent="0.2">
      <c r="A216" s="1053" t="str">
        <f t="shared" si="3"/>
        <v>EI_01_V3_T</v>
      </c>
      <c r="B216" s="981" t="s">
        <v>109</v>
      </c>
      <c r="C216" s="1078" t="s">
        <v>500</v>
      </c>
      <c r="D216" s="1079" t="s">
        <v>609</v>
      </c>
      <c r="E216" s="1057" t="s">
        <v>171</v>
      </c>
      <c r="F216" s="1080" t="s">
        <v>900</v>
      </c>
      <c r="G216" s="5">
        <v>22</v>
      </c>
    </row>
    <row r="217" spans="1:7" x14ac:dyDescent="0.2">
      <c r="A217" s="1053" t="str">
        <f t="shared" si="3"/>
        <v>EI_01_V4_T</v>
      </c>
      <c r="B217" s="981" t="s">
        <v>109</v>
      </c>
      <c r="C217" s="1078" t="s">
        <v>500</v>
      </c>
      <c r="D217" s="1079" t="s">
        <v>609</v>
      </c>
      <c r="E217" s="1057" t="s">
        <v>172</v>
      </c>
      <c r="F217" s="1080" t="s">
        <v>901</v>
      </c>
      <c r="G217" s="5">
        <v>22</v>
      </c>
    </row>
    <row r="218" spans="1:7" x14ac:dyDescent="0.2">
      <c r="A218" s="1053" t="str">
        <f t="shared" si="3"/>
        <v>EI_01_P_S</v>
      </c>
      <c r="B218" s="981" t="s">
        <v>109</v>
      </c>
      <c r="C218" s="1078" t="s">
        <v>500</v>
      </c>
      <c r="D218" s="1076" t="s">
        <v>610</v>
      </c>
      <c r="E218" s="1056" t="s">
        <v>497</v>
      </c>
      <c r="F218" s="1077" t="s">
        <v>902</v>
      </c>
      <c r="G218" s="5">
        <v>22</v>
      </c>
    </row>
    <row r="219" spans="1:7" x14ac:dyDescent="0.2">
      <c r="A219" s="1053" t="str">
        <f t="shared" si="3"/>
        <v>EI_01_V1_S</v>
      </c>
      <c r="B219" s="981" t="s">
        <v>109</v>
      </c>
      <c r="C219" s="1078" t="s">
        <v>500</v>
      </c>
      <c r="D219" s="1079" t="s">
        <v>610</v>
      </c>
      <c r="E219" s="1057" t="s">
        <v>169</v>
      </c>
      <c r="F219" s="1080" t="s">
        <v>903</v>
      </c>
      <c r="G219" s="5">
        <v>22</v>
      </c>
    </row>
    <row r="220" spans="1:7" x14ac:dyDescent="0.2">
      <c r="A220" s="1053" t="str">
        <f t="shared" si="3"/>
        <v>EI_01_V2_S</v>
      </c>
      <c r="B220" s="981" t="s">
        <v>109</v>
      </c>
      <c r="C220" s="1078" t="s">
        <v>500</v>
      </c>
      <c r="D220" s="1079" t="s">
        <v>610</v>
      </c>
      <c r="E220" s="1057" t="s">
        <v>170</v>
      </c>
      <c r="F220" s="1080" t="s">
        <v>904</v>
      </c>
      <c r="G220" s="5">
        <v>22</v>
      </c>
    </row>
    <row r="221" spans="1:7" x14ac:dyDescent="0.2">
      <c r="A221" s="1053" t="str">
        <f t="shared" si="3"/>
        <v>EI_01_V3_S</v>
      </c>
      <c r="B221" s="981" t="s">
        <v>109</v>
      </c>
      <c r="C221" s="1078" t="s">
        <v>500</v>
      </c>
      <c r="D221" s="1079" t="s">
        <v>610</v>
      </c>
      <c r="E221" s="1057" t="s">
        <v>171</v>
      </c>
      <c r="F221" s="1080" t="s">
        <v>905</v>
      </c>
      <c r="G221" s="5">
        <v>22</v>
      </c>
    </row>
    <row r="222" spans="1:7" x14ac:dyDescent="0.2">
      <c r="A222" s="1054" t="str">
        <f t="shared" si="3"/>
        <v>EI_01_V4_S</v>
      </c>
      <c r="B222" s="1055" t="s">
        <v>109</v>
      </c>
      <c r="C222" s="1081" t="s">
        <v>500</v>
      </c>
      <c r="D222" s="1082" t="s">
        <v>610</v>
      </c>
      <c r="E222" s="1058" t="s">
        <v>172</v>
      </c>
      <c r="F222" s="1083" t="s">
        <v>906</v>
      </c>
      <c r="G222" s="5">
        <v>22</v>
      </c>
    </row>
    <row r="223" spans="1:7" x14ac:dyDescent="0.2">
      <c r="A223" s="1051" t="str">
        <f t="shared" si="3"/>
        <v>EI_02_P_T</v>
      </c>
      <c r="B223" s="1052" t="s">
        <v>109</v>
      </c>
      <c r="C223" s="1075" t="s">
        <v>501</v>
      </c>
      <c r="D223" s="1076" t="s">
        <v>609</v>
      </c>
      <c r="E223" s="1056" t="s">
        <v>497</v>
      </c>
      <c r="F223" s="1077" t="s">
        <v>907</v>
      </c>
      <c r="G223" s="5">
        <v>23</v>
      </c>
    </row>
    <row r="224" spans="1:7" x14ac:dyDescent="0.2">
      <c r="A224" s="1053" t="str">
        <f t="shared" si="3"/>
        <v>EI_02_V1_T</v>
      </c>
      <c r="B224" s="981" t="s">
        <v>109</v>
      </c>
      <c r="C224" s="1078" t="s">
        <v>501</v>
      </c>
      <c r="D224" s="1079" t="s">
        <v>609</v>
      </c>
      <c r="E224" s="1057" t="s">
        <v>169</v>
      </c>
      <c r="F224" s="1080" t="s">
        <v>908</v>
      </c>
      <c r="G224" s="5">
        <v>23</v>
      </c>
    </row>
    <row r="225" spans="1:7" x14ac:dyDescent="0.2">
      <c r="A225" s="1053" t="str">
        <f t="shared" si="3"/>
        <v>EI_02_V2_T</v>
      </c>
      <c r="B225" s="981" t="s">
        <v>109</v>
      </c>
      <c r="C225" s="1078" t="s">
        <v>501</v>
      </c>
      <c r="D225" s="1079" t="s">
        <v>609</v>
      </c>
      <c r="E225" s="1057" t="s">
        <v>170</v>
      </c>
      <c r="F225" s="1080" t="s">
        <v>909</v>
      </c>
      <c r="G225" s="5">
        <v>23</v>
      </c>
    </row>
    <row r="226" spans="1:7" x14ac:dyDescent="0.2">
      <c r="A226" s="1053" t="str">
        <f t="shared" si="3"/>
        <v>EI_02_V3_T</v>
      </c>
      <c r="B226" s="981" t="s">
        <v>109</v>
      </c>
      <c r="C226" s="1078" t="s">
        <v>501</v>
      </c>
      <c r="D226" s="1079" t="s">
        <v>609</v>
      </c>
      <c r="E226" s="1057" t="s">
        <v>171</v>
      </c>
      <c r="F226" s="1080" t="s">
        <v>910</v>
      </c>
      <c r="G226" s="5">
        <v>23</v>
      </c>
    </row>
    <row r="227" spans="1:7" x14ac:dyDescent="0.2">
      <c r="A227" s="1053" t="str">
        <f t="shared" si="3"/>
        <v>EI_02_V4_T</v>
      </c>
      <c r="B227" s="981" t="s">
        <v>109</v>
      </c>
      <c r="C227" s="1078" t="s">
        <v>501</v>
      </c>
      <c r="D227" s="1079" t="s">
        <v>609</v>
      </c>
      <c r="E227" s="1057" t="s">
        <v>172</v>
      </c>
      <c r="F227" s="1080" t="s">
        <v>911</v>
      </c>
      <c r="G227" s="5">
        <v>23</v>
      </c>
    </row>
    <row r="228" spans="1:7" x14ac:dyDescent="0.2">
      <c r="A228" s="1053" t="str">
        <f t="shared" si="3"/>
        <v>EI_02_P_S</v>
      </c>
      <c r="B228" s="981" t="s">
        <v>109</v>
      </c>
      <c r="C228" s="1078" t="s">
        <v>501</v>
      </c>
      <c r="D228" s="1076" t="s">
        <v>610</v>
      </c>
      <c r="E228" s="1056" t="s">
        <v>497</v>
      </c>
      <c r="F228" s="1077" t="s">
        <v>912</v>
      </c>
      <c r="G228" s="5">
        <v>23</v>
      </c>
    </row>
    <row r="229" spans="1:7" x14ac:dyDescent="0.2">
      <c r="A229" s="1053" t="str">
        <f t="shared" si="3"/>
        <v>EI_02_V1_S</v>
      </c>
      <c r="B229" s="981" t="s">
        <v>109</v>
      </c>
      <c r="C229" s="1078" t="s">
        <v>501</v>
      </c>
      <c r="D229" s="1079" t="s">
        <v>610</v>
      </c>
      <c r="E229" s="1057" t="s">
        <v>169</v>
      </c>
      <c r="F229" s="1080" t="s">
        <v>913</v>
      </c>
      <c r="G229" s="5">
        <v>23</v>
      </c>
    </row>
    <row r="230" spans="1:7" x14ac:dyDescent="0.2">
      <c r="A230" s="1053" t="str">
        <f t="shared" si="3"/>
        <v>EI_02_V2_S</v>
      </c>
      <c r="B230" s="981" t="s">
        <v>109</v>
      </c>
      <c r="C230" s="1078" t="s">
        <v>501</v>
      </c>
      <c r="D230" s="1079" t="s">
        <v>610</v>
      </c>
      <c r="E230" s="1057" t="s">
        <v>170</v>
      </c>
      <c r="F230" s="1080" t="s">
        <v>914</v>
      </c>
      <c r="G230" s="5">
        <v>23</v>
      </c>
    </row>
    <row r="231" spans="1:7" x14ac:dyDescent="0.2">
      <c r="A231" s="1053" t="str">
        <f t="shared" si="3"/>
        <v>EI_02_V3_S</v>
      </c>
      <c r="B231" s="981" t="s">
        <v>109</v>
      </c>
      <c r="C231" s="1078" t="s">
        <v>501</v>
      </c>
      <c r="D231" s="1079" t="s">
        <v>610</v>
      </c>
      <c r="E231" s="1057" t="s">
        <v>171</v>
      </c>
      <c r="F231" s="1080" t="s">
        <v>915</v>
      </c>
      <c r="G231" s="5">
        <v>23</v>
      </c>
    </row>
    <row r="232" spans="1:7" x14ac:dyDescent="0.2">
      <c r="A232" s="1054" t="str">
        <f t="shared" si="3"/>
        <v>EI_02_V4_S</v>
      </c>
      <c r="B232" s="1055" t="s">
        <v>109</v>
      </c>
      <c r="C232" s="1081" t="s">
        <v>501</v>
      </c>
      <c r="D232" s="1082" t="s">
        <v>610</v>
      </c>
      <c r="E232" s="1058" t="s">
        <v>172</v>
      </c>
      <c r="F232" s="1083" t="s">
        <v>916</v>
      </c>
      <c r="G232" s="5">
        <v>23</v>
      </c>
    </row>
    <row r="233" spans="1:7" x14ac:dyDescent="0.2">
      <c r="A233" s="1051" t="str">
        <f t="shared" si="3"/>
        <v>EI_03_P_T</v>
      </c>
      <c r="B233" s="1052" t="s">
        <v>109</v>
      </c>
      <c r="C233" s="1075" t="s">
        <v>502</v>
      </c>
      <c r="D233" s="1076" t="s">
        <v>609</v>
      </c>
      <c r="E233" s="1056" t="s">
        <v>497</v>
      </c>
      <c r="F233" s="1077" t="s">
        <v>917</v>
      </c>
      <c r="G233" s="5">
        <v>24</v>
      </c>
    </row>
    <row r="234" spans="1:7" x14ac:dyDescent="0.2">
      <c r="A234" s="1053" t="str">
        <f t="shared" si="3"/>
        <v>EI_03_V1_T</v>
      </c>
      <c r="B234" s="981" t="s">
        <v>109</v>
      </c>
      <c r="C234" s="1078" t="s">
        <v>502</v>
      </c>
      <c r="D234" s="1079" t="s">
        <v>609</v>
      </c>
      <c r="E234" s="1057" t="s">
        <v>169</v>
      </c>
      <c r="F234" s="1080" t="s">
        <v>918</v>
      </c>
      <c r="G234" s="5">
        <v>24</v>
      </c>
    </row>
    <row r="235" spans="1:7" x14ac:dyDescent="0.2">
      <c r="A235" s="1053" t="str">
        <f t="shared" si="3"/>
        <v>EI_03_V2_T</v>
      </c>
      <c r="B235" s="981" t="s">
        <v>109</v>
      </c>
      <c r="C235" s="1078" t="s">
        <v>502</v>
      </c>
      <c r="D235" s="1079" t="s">
        <v>609</v>
      </c>
      <c r="E235" s="1057" t="s">
        <v>170</v>
      </c>
      <c r="F235" s="1080" t="s">
        <v>919</v>
      </c>
      <c r="G235" s="5">
        <v>24</v>
      </c>
    </row>
    <row r="236" spans="1:7" x14ac:dyDescent="0.2">
      <c r="A236" s="1053" t="str">
        <f t="shared" si="3"/>
        <v>EI_03_V3_T</v>
      </c>
      <c r="B236" s="981" t="s">
        <v>109</v>
      </c>
      <c r="C236" s="1078" t="s">
        <v>502</v>
      </c>
      <c r="D236" s="1079" t="s">
        <v>609</v>
      </c>
      <c r="E236" s="1057" t="s">
        <v>171</v>
      </c>
      <c r="F236" s="1080" t="s">
        <v>920</v>
      </c>
      <c r="G236" s="5">
        <v>24</v>
      </c>
    </row>
    <row r="237" spans="1:7" x14ac:dyDescent="0.2">
      <c r="A237" s="1053" t="str">
        <f t="shared" si="3"/>
        <v>EI_03_V4_T</v>
      </c>
      <c r="B237" s="981" t="s">
        <v>109</v>
      </c>
      <c r="C237" s="1078" t="s">
        <v>502</v>
      </c>
      <c r="D237" s="1079" t="s">
        <v>609</v>
      </c>
      <c r="E237" s="1057" t="s">
        <v>172</v>
      </c>
      <c r="F237" s="1080" t="s">
        <v>921</v>
      </c>
      <c r="G237" s="5">
        <v>24</v>
      </c>
    </row>
    <row r="238" spans="1:7" x14ac:dyDescent="0.2">
      <c r="A238" s="1053" t="str">
        <f t="shared" si="3"/>
        <v>EI_03_P_S</v>
      </c>
      <c r="B238" s="981" t="s">
        <v>109</v>
      </c>
      <c r="C238" s="1078" t="s">
        <v>502</v>
      </c>
      <c r="D238" s="1076" t="s">
        <v>610</v>
      </c>
      <c r="E238" s="1056" t="s">
        <v>497</v>
      </c>
      <c r="F238" s="1077" t="s">
        <v>922</v>
      </c>
      <c r="G238" s="5">
        <v>24</v>
      </c>
    </row>
    <row r="239" spans="1:7" x14ac:dyDescent="0.2">
      <c r="A239" s="1053" t="str">
        <f t="shared" si="3"/>
        <v>EI_03_V1_S</v>
      </c>
      <c r="B239" s="981" t="s">
        <v>109</v>
      </c>
      <c r="C239" s="1078" t="s">
        <v>502</v>
      </c>
      <c r="D239" s="1079" t="s">
        <v>610</v>
      </c>
      <c r="E239" s="1057" t="s">
        <v>169</v>
      </c>
      <c r="F239" s="1080" t="s">
        <v>923</v>
      </c>
      <c r="G239" s="5">
        <v>24</v>
      </c>
    </row>
    <row r="240" spans="1:7" x14ac:dyDescent="0.2">
      <c r="A240" s="1053" t="str">
        <f t="shared" si="3"/>
        <v>EI_03_V2_S</v>
      </c>
      <c r="B240" s="981" t="s">
        <v>109</v>
      </c>
      <c r="C240" s="1078" t="s">
        <v>502</v>
      </c>
      <c r="D240" s="1079" t="s">
        <v>610</v>
      </c>
      <c r="E240" s="1057" t="s">
        <v>170</v>
      </c>
      <c r="F240" s="1080" t="s">
        <v>924</v>
      </c>
      <c r="G240" s="5">
        <v>24</v>
      </c>
    </row>
    <row r="241" spans="1:7" x14ac:dyDescent="0.2">
      <c r="A241" s="1053" t="str">
        <f t="shared" si="3"/>
        <v>EI_03_V3_S</v>
      </c>
      <c r="B241" s="981" t="s">
        <v>109</v>
      </c>
      <c r="C241" s="1078" t="s">
        <v>502</v>
      </c>
      <c r="D241" s="1079" t="s">
        <v>610</v>
      </c>
      <c r="E241" s="1057" t="s">
        <v>171</v>
      </c>
      <c r="F241" s="1080" t="s">
        <v>925</v>
      </c>
      <c r="G241" s="5">
        <v>24</v>
      </c>
    </row>
    <row r="242" spans="1:7" x14ac:dyDescent="0.2">
      <c r="A242" s="1054" t="str">
        <f t="shared" si="3"/>
        <v>EI_03_V4_S</v>
      </c>
      <c r="B242" s="1055" t="s">
        <v>109</v>
      </c>
      <c r="C242" s="1081" t="s">
        <v>502</v>
      </c>
      <c r="D242" s="1082" t="s">
        <v>610</v>
      </c>
      <c r="E242" s="1058" t="s">
        <v>172</v>
      </c>
      <c r="F242" s="1083" t="s">
        <v>926</v>
      </c>
      <c r="G242" s="5">
        <v>24</v>
      </c>
    </row>
    <row r="243" spans="1:7" x14ac:dyDescent="0.2">
      <c r="A243" s="1051" t="str">
        <f t="shared" si="3"/>
        <v>EI_04_P_T</v>
      </c>
      <c r="B243" s="1052" t="s">
        <v>109</v>
      </c>
      <c r="C243" s="1075" t="s">
        <v>503</v>
      </c>
      <c r="D243" s="1076" t="s">
        <v>609</v>
      </c>
      <c r="E243" s="1056" t="s">
        <v>497</v>
      </c>
      <c r="F243" s="1077" t="s">
        <v>927</v>
      </c>
      <c r="G243" s="5">
        <v>25</v>
      </c>
    </row>
    <row r="244" spans="1:7" x14ac:dyDescent="0.2">
      <c r="A244" s="1053" t="str">
        <f t="shared" si="3"/>
        <v>EI_04_V1_T</v>
      </c>
      <c r="B244" s="981" t="s">
        <v>109</v>
      </c>
      <c r="C244" s="1078" t="s">
        <v>503</v>
      </c>
      <c r="D244" s="1079" t="s">
        <v>609</v>
      </c>
      <c r="E244" s="1057" t="s">
        <v>169</v>
      </c>
      <c r="F244" s="1080" t="s">
        <v>928</v>
      </c>
      <c r="G244" s="5">
        <v>25</v>
      </c>
    </row>
    <row r="245" spans="1:7" x14ac:dyDescent="0.2">
      <c r="A245" s="1053" t="str">
        <f t="shared" si="3"/>
        <v>EI_04_V2_T</v>
      </c>
      <c r="B245" s="981" t="s">
        <v>109</v>
      </c>
      <c r="C245" s="1078" t="s">
        <v>503</v>
      </c>
      <c r="D245" s="1079" t="s">
        <v>609</v>
      </c>
      <c r="E245" s="1057" t="s">
        <v>170</v>
      </c>
      <c r="F245" s="1080" t="s">
        <v>929</v>
      </c>
      <c r="G245" s="5">
        <v>25</v>
      </c>
    </row>
    <row r="246" spans="1:7" x14ac:dyDescent="0.2">
      <c r="A246" s="1053" t="str">
        <f t="shared" si="3"/>
        <v>EI_04_V3_T</v>
      </c>
      <c r="B246" s="981" t="s">
        <v>109</v>
      </c>
      <c r="C246" s="1078" t="s">
        <v>503</v>
      </c>
      <c r="D246" s="1079" t="s">
        <v>609</v>
      </c>
      <c r="E246" s="1057" t="s">
        <v>171</v>
      </c>
      <c r="F246" s="1080" t="s">
        <v>930</v>
      </c>
      <c r="G246" s="5">
        <v>25</v>
      </c>
    </row>
    <row r="247" spans="1:7" x14ac:dyDescent="0.2">
      <c r="A247" s="1053" t="str">
        <f t="shared" si="3"/>
        <v>EI_04_V4_T</v>
      </c>
      <c r="B247" s="981" t="s">
        <v>109</v>
      </c>
      <c r="C247" s="1078" t="s">
        <v>503</v>
      </c>
      <c r="D247" s="1079" t="s">
        <v>609</v>
      </c>
      <c r="E247" s="1057" t="s">
        <v>172</v>
      </c>
      <c r="F247" s="1080" t="s">
        <v>931</v>
      </c>
      <c r="G247" s="5">
        <v>25</v>
      </c>
    </row>
    <row r="248" spans="1:7" x14ac:dyDescent="0.2">
      <c r="A248" s="1053" t="str">
        <f t="shared" si="3"/>
        <v>EI_04_P_S</v>
      </c>
      <c r="B248" s="981" t="s">
        <v>109</v>
      </c>
      <c r="C248" s="1078" t="s">
        <v>503</v>
      </c>
      <c r="D248" s="1076" t="s">
        <v>610</v>
      </c>
      <c r="E248" s="1056" t="s">
        <v>497</v>
      </c>
      <c r="F248" s="1077" t="s">
        <v>932</v>
      </c>
      <c r="G248" s="5">
        <v>25</v>
      </c>
    </row>
    <row r="249" spans="1:7" x14ac:dyDescent="0.2">
      <c r="A249" s="1053" t="str">
        <f t="shared" si="3"/>
        <v>EI_04_V1_S</v>
      </c>
      <c r="B249" s="981" t="s">
        <v>109</v>
      </c>
      <c r="C249" s="1078" t="s">
        <v>503</v>
      </c>
      <c r="D249" s="1079" t="s">
        <v>610</v>
      </c>
      <c r="E249" s="1057" t="s">
        <v>169</v>
      </c>
      <c r="F249" s="1080" t="s">
        <v>933</v>
      </c>
      <c r="G249" s="5">
        <v>25</v>
      </c>
    </row>
    <row r="250" spans="1:7" x14ac:dyDescent="0.2">
      <c r="A250" s="1053" t="str">
        <f t="shared" si="3"/>
        <v>EI_04_V2_S</v>
      </c>
      <c r="B250" s="981" t="s">
        <v>109</v>
      </c>
      <c r="C250" s="1078" t="s">
        <v>503</v>
      </c>
      <c r="D250" s="1079" t="s">
        <v>610</v>
      </c>
      <c r="E250" s="1057" t="s">
        <v>170</v>
      </c>
      <c r="F250" s="1080" t="s">
        <v>934</v>
      </c>
      <c r="G250" s="5">
        <v>25</v>
      </c>
    </row>
    <row r="251" spans="1:7" x14ac:dyDescent="0.2">
      <c r="A251" s="1053" t="str">
        <f t="shared" si="3"/>
        <v>EI_04_V3_S</v>
      </c>
      <c r="B251" s="981" t="s">
        <v>109</v>
      </c>
      <c r="C251" s="1078" t="s">
        <v>503</v>
      </c>
      <c r="D251" s="1079" t="s">
        <v>610</v>
      </c>
      <c r="E251" s="1057" t="s">
        <v>171</v>
      </c>
      <c r="F251" s="1080" t="s">
        <v>935</v>
      </c>
      <c r="G251" s="5">
        <v>25</v>
      </c>
    </row>
    <row r="252" spans="1:7" x14ac:dyDescent="0.2">
      <c r="A252" s="1054" t="str">
        <f t="shared" si="3"/>
        <v>EI_04_V4_S</v>
      </c>
      <c r="B252" s="1055" t="s">
        <v>109</v>
      </c>
      <c r="C252" s="1081" t="s">
        <v>503</v>
      </c>
      <c r="D252" s="1082" t="s">
        <v>610</v>
      </c>
      <c r="E252" s="1058" t="s">
        <v>172</v>
      </c>
      <c r="F252" s="1083" t="s">
        <v>936</v>
      </c>
      <c r="G252" s="5">
        <v>25</v>
      </c>
    </row>
    <row r="253" spans="1:7" x14ac:dyDescent="0.2">
      <c r="A253" s="1051" t="str">
        <f t="shared" si="3"/>
        <v>EI_05_P_T</v>
      </c>
      <c r="B253" s="1052" t="s">
        <v>109</v>
      </c>
      <c r="C253" s="1075" t="s">
        <v>134</v>
      </c>
      <c r="D253" s="1076" t="s">
        <v>609</v>
      </c>
      <c r="E253" s="1056" t="s">
        <v>497</v>
      </c>
      <c r="F253" s="1077" t="s">
        <v>937</v>
      </c>
      <c r="G253" s="5">
        <v>26</v>
      </c>
    </row>
    <row r="254" spans="1:7" x14ac:dyDescent="0.2">
      <c r="A254" s="1053" t="str">
        <f t="shared" si="3"/>
        <v>EI_05_V1_T</v>
      </c>
      <c r="B254" s="981" t="s">
        <v>109</v>
      </c>
      <c r="C254" s="1078" t="s">
        <v>134</v>
      </c>
      <c r="D254" s="1079" t="s">
        <v>609</v>
      </c>
      <c r="E254" s="1057" t="s">
        <v>169</v>
      </c>
      <c r="F254" s="1080" t="s">
        <v>938</v>
      </c>
      <c r="G254" s="5">
        <v>26</v>
      </c>
    </row>
    <row r="255" spans="1:7" x14ac:dyDescent="0.2">
      <c r="A255" s="1053" t="str">
        <f t="shared" si="3"/>
        <v>EI_05_V2_T</v>
      </c>
      <c r="B255" s="981" t="s">
        <v>109</v>
      </c>
      <c r="C255" s="1078" t="s">
        <v>134</v>
      </c>
      <c r="D255" s="1079" t="s">
        <v>609</v>
      </c>
      <c r="E255" s="1057" t="s">
        <v>170</v>
      </c>
      <c r="F255" s="1080" t="s">
        <v>939</v>
      </c>
      <c r="G255" s="5">
        <v>26</v>
      </c>
    </row>
    <row r="256" spans="1:7" x14ac:dyDescent="0.2">
      <c r="A256" s="1053" t="str">
        <f t="shared" si="3"/>
        <v>EI_05_V3_T</v>
      </c>
      <c r="B256" s="981" t="s">
        <v>109</v>
      </c>
      <c r="C256" s="1078" t="s">
        <v>134</v>
      </c>
      <c r="D256" s="1079" t="s">
        <v>609</v>
      </c>
      <c r="E256" s="1057" t="s">
        <v>171</v>
      </c>
      <c r="F256" s="1080" t="s">
        <v>940</v>
      </c>
      <c r="G256" s="5">
        <v>26</v>
      </c>
    </row>
    <row r="257" spans="1:7" x14ac:dyDescent="0.2">
      <c r="A257" s="1053" t="str">
        <f t="shared" si="3"/>
        <v>EI_05_V4_T</v>
      </c>
      <c r="B257" s="981" t="s">
        <v>109</v>
      </c>
      <c r="C257" s="1078" t="s">
        <v>134</v>
      </c>
      <c r="D257" s="1079" t="s">
        <v>609</v>
      </c>
      <c r="E257" s="1057" t="s">
        <v>172</v>
      </c>
      <c r="F257" s="1080" t="s">
        <v>941</v>
      </c>
      <c r="G257" s="5">
        <v>26</v>
      </c>
    </row>
    <row r="258" spans="1:7" x14ac:dyDescent="0.2">
      <c r="A258" s="1053" t="str">
        <f t="shared" si="3"/>
        <v>EI_05_P_S</v>
      </c>
      <c r="B258" s="981" t="s">
        <v>109</v>
      </c>
      <c r="C258" s="1078" t="s">
        <v>134</v>
      </c>
      <c r="D258" s="1076" t="s">
        <v>610</v>
      </c>
      <c r="E258" s="1056" t="s">
        <v>497</v>
      </c>
      <c r="F258" s="1077" t="s">
        <v>942</v>
      </c>
      <c r="G258" s="5">
        <v>26</v>
      </c>
    </row>
    <row r="259" spans="1:7" x14ac:dyDescent="0.2">
      <c r="A259" s="1053" t="str">
        <f t="shared" ref="A259:A322" si="4">CONCATENATE(B259,"_",C259,"_",E259,"_",D259)</f>
        <v>EI_05_V1_S</v>
      </c>
      <c r="B259" s="981" t="s">
        <v>109</v>
      </c>
      <c r="C259" s="1078" t="s">
        <v>134</v>
      </c>
      <c r="D259" s="1079" t="s">
        <v>610</v>
      </c>
      <c r="E259" s="1057" t="s">
        <v>169</v>
      </c>
      <c r="F259" s="1080" t="s">
        <v>943</v>
      </c>
      <c r="G259" s="5">
        <v>26</v>
      </c>
    </row>
    <row r="260" spans="1:7" x14ac:dyDescent="0.2">
      <c r="A260" s="1053" t="str">
        <f t="shared" si="4"/>
        <v>EI_05_V2_S</v>
      </c>
      <c r="B260" s="981" t="s">
        <v>109</v>
      </c>
      <c r="C260" s="1078" t="s">
        <v>134</v>
      </c>
      <c r="D260" s="1079" t="s">
        <v>610</v>
      </c>
      <c r="E260" s="1057" t="s">
        <v>170</v>
      </c>
      <c r="F260" s="1080" t="s">
        <v>944</v>
      </c>
      <c r="G260" s="5">
        <v>26</v>
      </c>
    </row>
    <row r="261" spans="1:7" x14ac:dyDescent="0.2">
      <c r="A261" s="1053" t="str">
        <f t="shared" si="4"/>
        <v>EI_05_V3_S</v>
      </c>
      <c r="B261" s="981" t="s">
        <v>109</v>
      </c>
      <c r="C261" s="1078" t="s">
        <v>134</v>
      </c>
      <c r="D261" s="1079" t="s">
        <v>610</v>
      </c>
      <c r="E261" s="1057" t="s">
        <v>171</v>
      </c>
      <c r="F261" s="1080" t="s">
        <v>945</v>
      </c>
      <c r="G261" s="5">
        <v>26</v>
      </c>
    </row>
    <row r="262" spans="1:7" x14ac:dyDescent="0.2">
      <c r="A262" s="1054" t="str">
        <f t="shared" si="4"/>
        <v>EI_05_V4_S</v>
      </c>
      <c r="B262" s="1055" t="s">
        <v>109</v>
      </c>
      <c r="C262" s="1081" t="s">
        <v>134</v>
      </c>
      <c r="D262" s="1082" t="s">
        <v>610</v>
      </c>
      <c r="E262" s="1058" t="s">
        <v>172</v>
      </c>
      <c r="F262" s="1083" t="s">
        <v>946</v>
      </c>
      <c r="G262" s="5">
        <v>26</v>
      </c>
    </row>
    <row r="263" spans="1:7" x14ac:dyDescent="0.2">
      <c r="A263" s="1051" t="str">
        <f t="shared" si="4"/>
        <v>EI_06_P_T</v>
      </c>
      <c r="B263" s="1052" t="s">
        <v>109</v>
      </c>
      <c r="C263" s="1075" t="s">
        <v>504</v>
      </c>
      <c r="D263" s="1076" t="s">
        <v>609</v>
      </c>
      <c r="E263" s="1056" t="s">
        <v>497</v>
      </c>
      <c r="F263" s="1077" t="s">
        <v>947</v>
      </c>
      <c r="G263" s="5">
        <v>27</v>
      </c>
    </row>
    <row r="264" spans="1:7" x14ac:dyDescent="0.2">
      <c r="A264" s="1053" t="str">
        <f t="shared" si="4"/>
        <v>EI_06_V1_T</v>
      </c>
      <c r="B264" s="981" t="s">
        <v>109</v>
      </c>
      <c r="C264" s="1078" t="s">
        <v>504</v>
      </c>
      <c r="D264" s="1079" t="s">
        <v>609</v>
      </c>
      <c r="E264" s="1057" t="s">
        <v>169</v>
      </c>
      <c r="F264" s="1080" t="s">
        <v>948</v>
      </c>
      <c r="G264" s="5">
        <v>27</v>
      </c>
    </row>
    <row r="265" spans="1:7" x14ac:dyDescent="0.2">
      <c r="A265" s="1053" t="str">
        <f t="shared" si="4"/>
        <v>EI_06_V2_T</v>
      </c>
      <c r="B265" s="981" t="s">
        <v>109</v>
      </c>
      <c r="C265" s="1078" t="s">
        <v>504</v>
      </c>
      <c r="D265" s="1079" t="s">
        <v>609</v>
      </c>
      <c r="E265" s="1057" t="s">
        <v>170</v>
      </c>
      <c r="F265" s="1080" t="s">
        <v>949</v>
      </c>
      <c r="G265" s="5">
        <v>27</v>
      </c>
    </row>
    <row r="266" spans="1:7" x14ac:dyDescent="0.2">
      <c r="A266" s="1053" t="str">
        <f t="shared" si="4"/>
        <v>EI_06_V3_T</v>
      </c>
      <c r="B266" s="981" t="s">
        <v>109</v>
      </c>
      <c r="C266" s="1078" t="s">
        <v>504</v>
      </c>
      <c r="D266" s="1079" t="s">
        <v>609</v>
      </c>
      <c r="E266" s="1057" t="s">
        <v>171</v>
      </c>
      <c r="F266" s="1080" t="s">
        <v>950</v>
      </c>
      <c r="G266" s="5">
        <v>27</v>
      </c>
    </row>
    <row r="267" spans="1:7" x14ac:dyDescent="0.2">
      <c r="A267" s="1053" t="str">
        <f t="shared" si="4"/>
        <v>EI_06_V4_T</v>
      </c>
      <c r="B267" s="981" t="s">
        <v>109</v>
      </c>
      <c r="C267" s="1078" t="s">
        <v>504</v>
      </c>
      <c r="D267" s="1079" t="s">
        <v>609</v>
      </c>
      <c r="E267" s="1057" t="s">
        <v>172</v>
      </c>
      <c r="F267" s="1080" t="s">
        <v>951</v>
      </c>
      <c r="G267" s="5">
        <v>27</v>
      </c>
    </row>
    <row r="268" spans="1:7" x14ac:dyDescent="0.2">
      <c r="A268" s="1053" t="str">
        <f t="shared" si="4"/>
        <v>EI_06_P_S</v>
      </c>
      <c r="B268" s="981" t="s">
        <v>109</v>
      </c>
      <c r="C268" s="1078" t="s">
        <v>504</v>
      </c>
      <c r="D268" s="1076" t="s">
        <v>610</v>
      </c>
      <c r="E268" s="1056" t="s">
        <v>497</v>
      </c>
      <c r="F268" s="1077" t="s">
        <v>952</v>
      </c>
      <c r="G268" s="5">
        <v>27</v>
      </c>
    </row>
    <row r="269" spans="1:7" x14ac:dyDescent="0.2">
      <c r="A269" s="1053" t="str">
        <f t="shared" si="4"/>
        <v>EI_06_V1_S</v>
      </c>
      <c r="B269" s="981" t="s">
        <v>109</v>
      </c>
      <c r="C269" s="1078" t="s">
        <v>504</v>
      </c>
      <c r="D269" s="1079" t="s">
        <v>610</v>
      </c>
      <c r="E269" s="1057" t="s">
        <v>169</v>
      </c>
      <c r="F269" s="1080" t="s">
        <v>953</v>
      </c>
      <c r="G269" s="5">
        <v>27</v>
      </c>
    </row>
    <row r="270" spans="1:7" x14ac:dyDescent="0.2">
      <c r="A270" s="1053" t="str">
        <f t="shared" si="4"/>
        <v>EI_06_V2_S</v>
      </c>
      <c r="B270" s="981" t="s">
        <v>109</v>
      </c>
      <c r="C270" s="1078" t="s">
        <v>504</v>
      </c>
      <c r="D270" s="1079" t="s">
        <v>610</v>
      </c>
      <c r="E270" s="1057" t="s">
        <v>170</v>
      </c>
      <c r="F270" s="1080" t="s">
        <v>954</v>
      </c>
      <c r="G270" s="5">
        <v>27</v>
      </c>
    </row>
    <row r="271" spans="1:7" x14ac:dyDescent="0.2">
      <c r="A271" s="1053" t="str">
        <f t="shared" si="4"/>
        <v>EI_06_V3_S</v>
      </c>
      <c r="B271" s="981" t="s">
        <v>109</v>
      </c>
      <c r="C271" s="1078" t="s">
        <v>504</v>
      </c>
      <c r="D271" s="1079" t="s">
        <v>610</v>
      </c>
      <c r="E271" s="1057" t="s">
        <v>171</v>
      </c>
      <c r="F271" s="1080" t="s">
        <v>955</v>
      </c>
      <c r="G271" s="5">
        <v>27</v>
      </c>
    </row>
    <row r="272" spans="1:7" x14ac:dyDescent="0.2">
      <c r="A272" s="1054" t="str">
        <f t="shared" si="4"/>
        <v>EI_06_V4_S</v>
      </c>
      <c r="B272" s="1055" t="s">
        <v>109</v>
      </c>
      <c r="C272" s="1081" t="s">
        <v>504</v>
      </c>
      <c r="D272" s="1082" t="s">
        <v>610</v>
      </c>
      <c r="E272" s="1058" t="s">
        <v>172</v>
      </c>
      <c r="F272" s="1083" t="s">
        <v>956</v>
      </c>
      <c r="G272" s="5">
        <v>27</v>
      </c>
    </row>
    <row r="273" spans="1:7" x14ac:dyDescent="0.2">
      <c r="A273" s="1051" t="str">
        <f t="shared" si="4"/>
        <v>EI_07_P_T</v>
      </c>
      <c r="B273" s="1052" t="s">
        <v>109</v>
      </c>
      <c r="C273" s="1075" t="s">
        <v>505</v>
      </c>
      <c r="D273" s="1076" t="s">
        <v>609</v>
      </c>
      <c r="E273" s="1056" t="s">
        <v>497</v>
      </c>
      <c r="F273" s="1077" t="s">
        <v>957</v>
      </c>
      <c r="G273" s="5">
        <v>28</v>
      </c>
    </row>
    <row r="274" spans="1:7" x14ac:dyDescent="0.2">
      <c r="A274" s="1053" t="str">
        <f t="shared" si="4"/>
        <v>EI_07_V1_T</v>
      </c>
      <c r="B274" s="981" t="s">
        <v>109</v>
      </c>
      <c r="C274" s="1078" t="s">
        <v>505</v>
      </c>
      <c r="D274" s="1079" t="s">
        <v>609</v>
      </c>
      <c r="E274" s="1057" t="s">
        <v>169</v>
      </c>
      <c r="F274" s="1080" t="s">
        <v>958</v>
      </c>
      <c r="G274" s="5">
        <v>28</v>
      </c>
    </row>
    <row r="275" spans="1:7" x14ac:dyDescent="0.2">
      <c r="A275" s="1053" t="str">
        <f t="shared" si="4"/>
        <v>EI_07_V2_T</v>
      </c>
      <c r="B275" s="981" t="s">
        <v>109</v>
      </c>
      <c r="C275" s="1078" t="s">
        <v>505</v>
      </c>
      <c r="D275" s="1079" t="s">
        <v>609</v>
      </c>
      <c r="E275" s="1057" t="s">
        <v>170</v>
      </c>
      <c r="F275" s="1080" t="s">
        <v>959</v>
      </c>
      <c r="G275" s="5">
        <v>28</v>
      </c>
    </row>
    <row r="276" spans="1:7" x14ac:dyDescent="0.2">
      <c r="A276" s="1053" t="str">
        <f t="shared" si="4"/>
        <v>EI_07_V3_T</v>
      </c>
      <c r="B276" s="981" t="s">
        <v>109</v>
      </c>
      <c r="C276" s="1078" t="s">
        <v>505</v>
      </c>
      <c r="D276" s="1079" t="s">
        <v>609</v>
      </c>
      <c r="E276" s="1057" t="s">
        <v>171</v>
      </c>
      <c r="F276" s="1080" t="s">
        <v>960</v>
      </c>
      <c r="G276" s="5">
        <v>28</v>
      </c>
    </row>
    <row r="277" spans="1:7" x14ac:dyDescent="0.2">
      <c r="A277" s="1053" t="str">
        <f t="shared" si="4"/>
        <v>EI_07_V4_T</v>
      </c>
      <c r="B277" s="981" t="s">
        <v>109</v>
      </c>
      <c r="C277" s="1078" t="s">
        <v>505</v>
      </c>
      <c r="D277" s="1079" t="s">
        <v>609</v>
      </c>
      <c r="E277" s="1057" t="s">
        <v>172</v>
      </c>
      <c r="F277" s="1080" t="s">
        <v>961</v>
      </c>
      <c r="G277" s="5">
        <v>28</v>
      </c>
    </row>
    <row r="278" spans="1:7" x14ac:dyDescent="0.2">
      <c r="A278" s="1053" t="str">
        <f t="shared" si="4"/>
        <v>EI_07_P_S</v>
      </c>
      <c r="B278" s="981" t="s">
        <v>109</v>
      </c>
      <c r="C278" s="1078" t="s">
        <v>505</v>
      </c>
      <c r="D278" s="1076" t="s">
        <v>610</v>
      </c>
      <c r="E278" s="1056" t="s">
        <v>497</v>
      </c>
      <c r="F278" s="1077" t="s">
        <v>962</v>
      </c>
      <c r="G278" s="5">
        <v>28</v>
      </c>
    </row>
    <row r="279" spans="1:7" x14ac:dyDescent="0.2">
      <c r="A279" s="1053" t="str">
        <f t="shared" si="4"/>
        <v>EI_07_V1_S</v>
      </c>
      <c r="B279" s="981" t="s">
        <v>109</v>
      </c>
      <c r="C279" s="1078" t="s">
        <v>505</v>
      </c>
      <c r="D279" s="1079" t="s">
        <v>610</v>
      </c>
      <c r="E279" s="1057" t="s">
        <v>169</v>
      </c>
      <c r="F279" s="1080" t="s">
        <v>963</v>
      </c>
      <c r="G279" s="5">
        <v>28</v>
      </c>
    </row>
    <row r="280" spans="1:7" x14ac:dyDescent="0.2">
      <c r="A280" s="1053" t="str">
        <f t="shared" si="4"/>
        <v>EI_07_V2_S</v>
      </c>
      <c r="B280" s="981" t="s">
        <v>109</v>
      </c>
      <c r="C280" s="1078" t="s">
        <v>505</v>
      </c>
      <c r="D280" s="1079" t="s">
        <v>610</v>
      </c>
      <c r="E280" s="1057" t="s">
        <v>170</v>
      </c>
      <c r="F280" s="1080" t="s">
        <v>964</v>
      </c>
      <c r="G280" s="5">
        <v>28</v>
      </c>
    </row>
    <row r="281" spans="1:7" x14ac:dyDescent="0.2">
      <c r="A281" s="1053" t="str">
        <f t="shared" si="4"/>
        <v>EI_07_V3_S</v>
      </c>
      <c r="B281" s="981" t="s">
        <v>109</v>
      </c>
      <c r="C281" s="1078" t="s">
        <v>505</v>
      </c>
      <c r="D281" s="1079" t="s">
        <v>610</v>
      </c>
      <c r="E281" s="1057" t="s">
        <v>171</v>
      </c>
      <c r="F281" s="1080" t="s">
        <v>965</v>
      </c>
      <c r="G281" s="5">
        <v>28</v>
      </c>
    </row>
    <row r="282" spans="1:7" x14ac:dyDescent="0.2">
      <c r="A282" s="1054" t="str">
        <f t="shared" si="4"/>
        <v>EI_07_V4_S</v>
      </c>
      <c r="B282" s="1055" t="s">
        <v>109</v>
      </c>
      <c r="C282" s="1081" t="s">
        <v>505</v>
      </c>
      <c r="D282" s="1082" t="s">
        <v>610</v>
      </c>
      <c r="E282" s="1058" t="s">
        <v>172</v>
      </c>
      <c r="F282" s="1083" t="s">
        <v>966</v>
      </c>
      <c r="G282" s="5">
        <v>28</v>
      </c>
    </row>
    <row r="283" spans="1:7" x14ac:dyDescent="0.2">
      <c r="A283" s="1051" t="str">
        <f t="shared" si="4"/>
        <v>EI_08_P_T</v>
      </c>
      <c r="B283" s="1052" t="s">
        <v>109</v>
      </c>
      <c r="C283" s="1075" t="s">
        <v>506</v>
      </c>
      <c r="D283" s="1076" t="s">
        <v>609</v>
      </c>
      <c r="E283" s="1056" t="s">
        <v>497</v>
      </c>
      <c r="F283" s="1077" t="s">
        <v>967</v>
      </c>
      <c r="G283" s="5">
        <v>29</v>
      </c>
    </row>
    <row r="284" spans="1:7" x14ac:dyDescent="0.2">
      <c r="A284" s="1053" t="str">
        <f t="shared" si="4"/>
        <v>EI_08_V1_T</v>
      </c>
      <c r="B284" s="981" t="s">
        <v>109</v>
      </c>
      <c r="C284" s="1078" t="s">
        <v>506</v>
      </c>
      <c r="D284" s="1079" t="s">
        <v>609</v>
      </c>
      <c r="E284" s="1057" t="s">
        <v>169</v>
      </c>
      <c r="F284" s="1080" t="s">
        <v>968</v>
      </c>
      <c r="G284" s="5">
        <v>29</v>
      </c>
    </row>
    <row r="285" spans="1:7" x14ac:dyDescent="0.2">
      <c r="A285" s="1053" t="str">
        <f t="shared" si="4"/>
        <v>EI_08_V2_T</v>
      </c>
      <c r="B285" s="981" t="s">
        <v>109</v>
      </c>
      <c r="C285" s="1078" t="s">
        <v>506</v>
      </c>
      <c r="D285" s="1079" t="s">
        <v>609</v>
      </c>
      <c r="E285" s="1057" t="s">
        <v>170</v>
      </c>
      <c r="F285" s="1080" t="s">
        <v>969</v>
      </c>
      <c r="G285" s="5">
        <v>29</v>
      </c>
    </row>
    <row r="286" spans="1:7" x14ac:dyDescent="0.2">
      <c r="A286" s="1053" t="str">
        <f t="shared" si="4"/>
        <v>EI_08_V3_T</v>
      </c>
      <c r="B286" s="981" t="s">
        <v>109</v>
      </c>
      <c r="C286" s="1078" t="s">
        <v>506</v>
      </c>
      <c r="D286" s="1079" t="s">
        <v>609</v>
      </c>
      <c r="E286" s="1057" t="s">
        <v>171</v>
      </c>
      <c r="F286" s="1080" t="s">
        <v>970</v>
      </c>
      <c r="G286" s="5">
        <v>29</v>
      </c>
    </row>
    <row r="287" spans="1:7" x14ac:dyDescent="0.2">
      <c r="A287" s="1053" t="str">
        <f t="shared" si="4"/>
        <v>EI_08_V4_T</v>
      </c>
      <c r="B287" s="981" t="s">
        <v>109</v>
      </c>
      <c r="C287" s="1078" t="s">
        <v>506</v>
      </c>
      <c r="D287" s="1079" t="s">
        <v>609</v>
      </c>
      <c r="E287" s="1057" t="s">
        <v>172</v>
      </c>
      <c r="F287" s="1080" t="s">
        <v>971</v>
      </c>
      <c r="G287" s="5">
        <v>29</v>
      </c>
    </row>
    <row r="288" spans="1:7" x14ac:dyDescent="0.2">
      <c r="A288" s="1053" t="str">
        <f t="shared" si="4"/>
        <v>EI_08_P_S</v>
      </c>
      <c r="B288" s="981" t="s">
        <v>109</v>
      </c>
      <c r="C288" s="1078" t="s">
        <v>506</v>
      </c>
      <c r="D288" s="1076" t="s">
        <v>610</v>
      </c>
      <c r="E288" s="1056" t="s">
        <v>497</v>
      </c>
      <c r="F288" s="1077" t="s">
        <v>972</v>
      </c>
      <c r="G288" s="5">
        <v>29</v>
      </c>
    </row>
    <row r="289" spans="1:7" x14ac:dyDescent="0.2">
      <c r="A289" s="1053" t="str">
        <f t="shared" si="4"/>
        <v>EI_08_V1_S</v>
      </c>
      <c r="B289" s="981" t="s">
        <v>109</v>
      </c>
      <c r="C289" s="1078" t="s">
        <v>506</v>
      </c>
      <c r="D289" s="1079" t="s">
        <v>610</v>
      </c>
      <c r="E289" s="1057" t="s">
        <v>169</v>
      </c>
      <c r="F289" s="1080" t="s">
        <v>973</v>
      </c>
      <c r="G289" s="5">
        <v>29</v>
      </c>
    </row>
    <row r="290" spans="1:7" x14ac:dyDescent="0.2">
      <c r="A290" s="1053" t="str">
        <f t="shared" si="4"/>
        <v>EI_08_V2_S</v>
      </c>
      <c r="B290" s="981" t="s">
        <v>109</v>
      </c>
      <c r="C290" s="1078" t="s">
        <v>506</v>
      </c>
      <c r="D290" s="1079" t="s">
        <v>610</v>
      </c>
      <c r="E290" s="1057" t="s">
        <v>170</v>
      </c>
      <c r="F290" s="1080" t="s">
        <v>974</v>
      </c>
      <c r="G290" s="5">
        <v>29</v>
      </c>
    </row>
    <row r="291" spans="1:7" x14ac:dyDescent="0.2">
      <c r="A291" s="1053" t="str">
        <f t="shared" si="4"/>
        <v>EI_08_V3_S</v>
      </c>
      <c r="B291" s="981" t="s">
        <v>109</v>
      </c>
      <c r="C291" s="1078" t="s">
        <v>506</v>
      </c>
      <c r="D291" s="1079" t="s">
        <v>610</v>
      </c>
      <c r="E291" s="1057" t="s">
        <v>171</v>
      </c>
      <c r="F291" s="1080" t="s">
        <v>975</v>
      </c>
      <c r="G291" s="5">
        <v>29</v>
      </c>
    </row>
    <row r="292" spans="1:7" x14ac:dyDescent="0.2">
      <c r="A292" s="1054" t="str">
        <f t="shared" si="4"/>
        <v>EI_08_V4_S</v>
      </c>
      <c r="B292" s="1055" t="s">
        <v>109</v>
      </c>
      <c r="C292" s="1081" t="s">
        <v>506</v>
      </c>
      <c r="D292" s="1082" t="s">
        <v>610</v>
      </c>
      <c r="E292" s="1058" t="s">
        <v>172</v>
      </c>
      <c r="F292" s="1083" t="s">
        <v>976</v>
      </c>
      <c r="G292" s="5">
        <v>29</v>
      </c>
    </row>
    <row r="293" spans="1:7" x14ac:dyDescent="0.2">
      <c r="A293" s="1051" t="str">
        <f t="shared" si="4"/>
        <v>EI_09_P_T</v>
      </c>
      <c r="B293" s="1052" t="s">
        <v>109</v>
      </c>
      <c r="C293" s="1075" t="s">
        <v>135</v>
      </c>
      <c r="D293" s="1076" t="s">
        <v>609</v>
      </c>
      <c r="E293" s="1056" t="s">
        <v>497</v>
      </c>
      <c r="F293" s="1077" t="s">
        <v>977</v>
      </c>
      <c r="G293" s="5">
        <v>30</v>
      </c>
    </row>
    <row r="294" spans="1:7" x14ac:dyDescent="0.2">
      <c r="A294" s="1053" t="str">
        <f t="shared" si="4"/>
        <v>EI_09_V1_T</v>
      </c>
      <c r="B294" s="981" t="s">
        <v>109</v>
      </c>
      <c r="C294" s="1078" t="s">
        <v>135</v>
      </c>
      <c r="D294" s="1079" t="s">
        <v>609</v>
      </c>
      <c r="E294" s="1057" t="s">
        <v>169</v>
      </c>
      <c r="F294" s="1080" t="s">
        <v>978</v>
      </c>
      <c r="G294" s="5">
        <v>30</v>
      </c>
    </row>
    <row r="295" spans="1:7" x14ac:dyDescent="0.2">
      <c r="A295" s="1053" t="str">
        <f t="shared" si="4"/>
        <v>EI_09_V2_T</v>
      </c>
      <c r="B295" s="981" t="s">
        <v>109</v>
      </c>
      <c r="C295" s="1078" t="s">
        <v>135</v>
      </c>
      <c r="D295" s="1079" t="s">
        <v>609</v>
      </c>
      <c r="E295" s="1057" t="s">
        <v>170</v>
      </c>
      <c r="F295" s="1080" t="s">
        <v>979</v>
      </c>
      <c r="G295" s="5">
        <v>30</v>
      </c>
    </row>
    <row r="296" spans="1:7" x14ac:dyDescent="0.2">
      <c r="A296" s="1053" t="str">
        <f t="shared" si="4"/>
        <v>EI_09_V3_T</v>
      </c>
      <c r="B296" s="981" t="s">
        <v>109</v>
      </c>
      <c r="C296" s="1078" t="s">
        <v>135</v>
      </c>
      <c r="D296" s="1079" t="s">
        <v>609</v>
      </c>
      <c r="E296" s="1057" t="s">
        <v>171</v>
      </c>
      <c r="F296" s="1080" t="s">
        <v>980</v>
      </c>
      <c r="G296" s="5">
        <v>30</v>
      </c>
    </row>
    <row r="297" spans="1:7" x14ac:dyDescent="0.2">
      <c r="A297" s="1053" t="str">
        <f t="shared" si="4"/>
        <v>EI_09_V4_T</v>
      </c>
      <c r="B297" s="981" t="s">
        <v>109</v>
      </c>
      <c r="C297" s="1078" t="s">
        <v>135</v>
      </c>
      <c r="D297" s="1079" t="s">
        <v>609</v>
      </c>
      <c r="E297" s="1057" t="s">
        <v>172</v>
      </c>
      <c r="F297" s="1080" t="s">
        <v>981</v>
      </c>
      <c r="G297" s="5">
        <v>30</v>
      </c>
    </row>
    <row r="298" spans="1:7" x14ac:dyDescent="0.2">
      <c r="A298" s="1053" t="str">
        <f t="shared" si="4"/>
        <v>EI_09_P_S</v>
      </c>
      <c r="B298" s="981" t="s">
        <v>109</v>
      </c>
      <c r="C298" s="1078" t="s">
        <v>135</v>
      </c>
      <c r="D298" s="1076" t="s">
        <v>610</v>
      </c>
      <c r="E298" s="1056" t="s">
        <v>497</v>
      </c>
      <c r="F298" s="1077" t="s">
        <v>982</v>
      </c>
      <c r="G298" s="5">
        <v>30</v>
      </c>
    </row>
    <row r="299" spans="1:7" x14ac:dyDescent="0.2">
      <c r="A299" s="1053" t="str">
        <f t="shared" si="4"/>
        <v>EI_09_V1_S</v>
      </c>
      <c r="B299" s="981" t="s">
        <v>109</v>
      </c>
      <c r="C299" s="1078" t="s">
        <v>135</v>
      </c>
      <c r="D299" s="1079" t="s">
        <v>610</v>
      </c>
      <c r="E299" s="1057" t="s">
        <v>169</v>
      </c>
      <c r="F299" s="1080" t="s">
        <v>983</v>
      </c>
      <c r="G299" s="5">
        <v>30</v>
      </c>
    </row>
    <row r="300" spans="1:7" x14ac:dyDescent="0.2">
      <c r="A300" s="1053" t="str">
        <f t="shared" si="4"/>
        <v>EI_09_V2_S</v>
      </c>
      <c r="B300" s="981" t="s">
        <v>109</v>
      </c>
      <c r="C300" s="1078" t="s">
        <v>135</v>
      </c>
      <c r="D300" s="1079" t="s">
        <v>610</v>
      </c>
      <c r="E300" s="1057" t="s">
        <v>170</v>
      </c>
      <c r="F300" s="1080" t="s">
        <v>984</v>
      </c>
      <c r="G300" s="5">
        <v>30</v>
      </c>
    </row>
    <row r="301" spans="1:7" x14ac:dyDescent="0.2">
      <c r="A301" s="1053" t="str">
        <f t="shared" si="4"/>
        <v>EI_09_V3_S</v>
      </c>
      <c r="B301" s="981" t="s">
        <v>109</v>
      </c>
      <c r="C301" s="1078" t="s">
        <v>135</v>
      </c>
      <c r="D301" s="1079" t="s">
        <v>610</v>
      </c>
      <c r="E301" s="1057" t="s">
        <v>171</v>
      </c>
      <c r="F301" s="1080" t="s">
        <v>985</v>
      </c>
      <c r="G301" s="5">
        <v>30</v>
      </c>
    </row>
    <row r="302" spans="1:7" x14ac:dyDescent="0.2">
      <c r="A302" s="1054" t="str">
        <f t="shared" si="4"/>
        <v>EI_09_V4_S</v>
      </c>
      <c r="B302" s="1055" t="s">
        <v>109</v>
      </c>
      <c r="C302" s="1081" t="s">
        <v>135</v>
      </c>
      <c r="D302" s="1082" t="s">
        <v>610</v>
      </c>
      <c r="E302" s="1058" t="s">
        <v>172</v>
      </c>
      <c r="F302" s="1083" t="s">
        <v>986</v>
      </c>
      <c r="G302" s="5">
        <v>30</v>
      </c>
    </row>
    <row r="303" spans="1:7" x14ac:dyDescent="0.2">
      <c r="A303" s="1051" t="str">
        <f t="shared" si="4"/>
        <v>EI_10_P_T</v>
      </c>
      <c r="B303" s="1052" t="s">
        <v>109</v>
      </c>
      <c r="C303" s="1075">
        <v>10</v>
      </c>
      <c r="D303" s="1076" t="s">
        <v>609</v>
      </c>
      <c r="E303" s="1056" t="s">
        <v>497</v>
      </c>
      <c r="F303" s="1077" t="s">
        <v>987</v>
      </c>
      <c r="G303" s="5">
        <v>31</v>
      </c>
    </row>
    <row r="304" spans="1:7" x14ac:dyDescent="0.2">
      <c r="A304" s="1053" t="str">
        <f t="shared" si="4"/>
        <v>EI_10_V1_T</v>
      </c>
      <c r="B304" s="981" t="s">
        <v>109</v>
      </c>
      <c r="C304" s="1078">
        <v>10</v>
      </c>
      <c r="D304" s="1079" t="s">
        <v>609</v>
      </c>
      <c r="E304" s="1057" t="s">
        <v>169</v>
      </c>
      <c r="F304" s="1080" t="s">
        <v>988</v>
      </c>
      <c r="G304" s="5">
        <v>31</v>
      </c>
    </row>
    <row r="305" spans="1:7" x14ac:dyDescent="0.2">
      <c r="A305" s="1053" t="str">
        <f t="shared" si="4"/>
        <v>EI_10_V2_T</v>
      </c>
      <c r="B305" s="981" t="s">
        <v>109</v>
      </c>
      <c r="C305" s="1078">
        <v>10</v>
      </c>
      <c r="D305" s="1079" t="s">
        <v>609</v>
      </c>
      <c r="E305" s="1057" t="s">
        <v>170</v>
      </c>
      <c r="F305" s="1080" t="s">
        <v>989</v>
      </c>
      <c r="G305" s="5">
        <v>31</v>
      </c>
    </row>
    <row r="306" spans="1:7" x14ac:dyDescent="0.2">
      <c r="A306" s="1053" t="str">
        <f t="shared" si="4"/>
        <v>EI_10_V3_T</v>
      </c>
      <c r="B306" s="981" t="s">
        <v>109</v>
      </c>
      <c r="C306" s="1078">
        <v>10</v>
      </c>
      <c r="D306" s="1079" t="s">
        <v>609</v>
      </c>
      <c r="E306" s="1057" t="s">
        <v>171</v>
      </c>
      <c r="F306" s="1080" t="s">
        <v>990</v>
      </c>
      <c r="G306" s="5">
        <v>31</v>
      </c>
    </row>
    <row r="307" spans="1:7" x14ac:dyDescent="0.2">
      <c r="A307" s="1053" t="str">
        <f t="shared" si="4"/>
        <v>EI_10_V4_T</v>
      </c>
      <c r="B307" s="981" t="s">
        <v>109</v>
      </c>
      <c r="C307" s="1078">
        <v>10</v>
      </c>
      <c r="D307" s="1079" t="s">
        <v>609</v>
      </c>
      <c r="E307" s="1057" t="s">
        <v>172</v>
      </c>
      <c r="F307" s="1080" t="s">
        <v>991</v>
      </c>
      <c r="G307" s="5">
        <v>31</v>
      </c>
    </row>
    <row r="308" spans="1:7" x14ac:dyDescent="0.2">
      <c r="A308" s="1053" t="str">
        <f t="shared" si="4"/>
        <v>EI_10_P_S</v>
      </c>
      <c r="B308" s="981" t="s">
        <v>109</v>
      </c>
      <c r="C308" s="1078">
        <v>10</v>
      </c>
      <c r="D308" s="1076" t="s">
        <v>610</v>
      </c>
      <c r="E308" s="1056" t="s">
        <v>497</v>
      </c>
      <c r="F308" s="1077" t="s">
        <v>992</v>
      </c>
      <c r="G308" s="5">
        <v>31</v>
      </c>
    </row>
    <row r="309" spans="1:7" x14ac:dyDescent="0.2">
      <c r="A309" s="1053" t="str">
        <f t="shared" si="4"/>
        <v>EI_10_V1_S</v>
      </c>
      <c r="B309" s="981" t="s">
        <v>109</v>
      </c>
      <c r="C309" s="1078">
        <v>10</v>
      </c>
      <c r="D309" s="1079" t="s">
        <v>610</v>
      </c>
      <c r="E309" s="1057" t="s">
        <v>169</v>
      </c>
      <c r="F309" s="1080" t="s">
        <v>993</v>
      </c>
      <c r="G309" s="5">
        <v>31</v>
      </c>
    </row>
    <row r="310" spans="1:7" x14ac:dyDescent="0.2">
      <c r="A310" s="1053" t="str">
        <f t="shared" si="4"/>
        <v>EI_10_V2_S</v>
      </c>
      <c r="B310" s="981" t="s">
        <v>109</v>
      </c>
      <c r="C310" s="1078">
        <v>10</v>
      </c>
      <c r="D310" s="1079" t="s">
        <v>610</v>
      </c>
      <c r="E310" s="1057" t="s">
        <v>170</v>
      </c>
      <c r="F310" s="1080" t="s">
        <v>994</v>
      </c>
      <c r="G310" s="5">
        <v>31</v>
      </c>
    </row>
    <row r="311" spans="1:7" x14ac:dyDescent="0.2">
      <c r="A311" s="1053" t="str">
        <f t="shared" si="4"/>
        <v>EI_10_V3_S</v>
      </c>
      <c r="B311" s="981" t="s">
        <v>109</v>
      </c>
      <c r="C311" s="1078">
        <v>10</v>
      </c>
      <c r="D311" s="1079" t="s">
        <v>610</v>
      </c>
      <c r="E311" s="1057" t="s">
        <v>171</v>
      </c>
      <c r="F311" s="1080" t="s">
        <v>995</v>
      </c>
      <c r="G311" s="5">
        <v>31</v>
      </c>
    </row>
    <row r="312" spans="1:7" x14ac:dyDescent="0.2">
      <c r="A312" s="1054" t="str">
        <f t="shared" si="4"/>
        <v>EI_10_V4_S</v>
      </c>
      <c r="B312" s="1055" t="s">
        <v>109</v>
      </c>
      <c r="C312" s="1081">
        <v>10</v>
      </c>
      <c r="D312" s="1082" t="s">
        <v>610</v>
      </c>
      <c r="E312" s="1058" t="s">
        <v>172</v>
      </c>
      <c r="F312" s="1083" t="s">
        <v>996</v>
      </c>
      <c r="G312" s="5">
        <v>31</v>
      </c>
    </row>
    <row r="313" spans="1:7" x14ac:dyDescent="0.2">
      <c r="A313" s="1051" t="str">
        <f t="shared" si="4"/>
        <v>EI_11_P_T</v>
      </c>
      <c r="B313" s="1052" t="s">
        <v>109</v>
      </c>
      <c r="C313" s="1075">
        <v>11</v>
      </c>
      <c r="D313" s="1076" t="s">
        <v>609</v>
      </c>
      <c r="E313" s="1056" t="s">
        <v>497</v>
      </c>
      <c r="F313" s="1077" t="s">
        <v>997</v>
      </c>
      <c r="G313" s="5">
        <v>32</v>
      </c>
    </row>
    <row r="314" spans="1:7" x14ac:dyDescent="0.2">
      <c r="A314" s="1053" t="str">
        <f t="shared" si="4"/>
        <v>EI_11_V1_T</v>
      </c>
      <c r="B314" s="981" t="s">
        <v>109</v>
      </c>
      <c r="C314" s="1078">
        <v>11</v>
      </c>
      <c r="D314" s="1079" t="s">
        <v>609</v>
      </c>
      <c r="E314" s="1057" t="s">
        <v>169</v>
      </c>
      <c r="F314" s="1080" t="s">
        <v>998</v>
      </c>
      <c r="G314" s="5">
        <v>32</v>
      </c>
    </row>
    <row r="315" spans="1:7" x14ac:dyDescent="0.2">
      <c r="A315" s="1053" t="str">
        <f t="shared" si="4"/>
        <v>EI_11_V2_T</v>
      </c>
      <c r="B315" s="981" t="s">
        <v>109</v>
      </c>
      <c r="C315" s="1078">
        <v>11</v>
      </c>
      <c r="D315" s="1079" t="s">
        <v>609</v>
      </c>
      <c r="E315" s="1057" t="s">
        <v>170</v>
      </c>
      <c r="F315" s="1080" t="s">
        <v>999</v>
      </c>
      <c r="G315" s="5">
        <v>32</v>
      </c>
    </row>
    <row r="316" spans="1:7" x14ac:dyDescent="0.2">
      <c r="A316" s="1053" t="str">
        <f t="shared" si="4"/>
        <v>EI_11_V3_T</v>
      </c>
      <c r="B316" s="981" t="s">
        <v>109</v>
      </c>
      <c r="C316" s="1078">
        <v>11</v>
      </c>
      <c r="D316" s="1079" t="s">
        <v>609</v>
      </c>
      <c r="E316" s="1057" t="s">
        <v>171</v>
      </c>
      <c r="F316" s="1080" t="s">
        <v>1000</v>
      </c>
      <c r="G316" s="5">
        <v>32</v>
      </c>
    </row>
    <row r="317" spans="1:7" x14ac:dyDescent="0.2">
      <c r="A317" s="1053" t="str">
        <f t="shared" si="4"/>
        <v>EI_11_V4_T</v>
      </c>
      <c r="B317" s="981" t="s">
        <v>109</v>
      </c>
      <c r="C317" s="1078">
        <v>11</v>
      </c>
      <c r="D317" s="1079" t="s">
        <v>609</v>
      </c>
      <c r="E317" s="1057" t="s">
        <v>172</v>
      </c>
      <c r="F317" s="1080" t="s">
        <v>1001</v>
      </c>
      <c r="G317" s="5">
        <v>32</v>
      </c>
    </row>
    <row r="318" spans="1:7" x14ac:dyDescent="0.2">
      <c r="A318" s="1053" t="str">
        <f t="shared" si="4"/>
        <v>EI_11_P_S</v>
      </c>
      <c r="B318" s="981" t="s">
        <v>109</v>
      </c>
      <c r="C318" s="1078">
        <v>11</v>
      </c>
      <c r="D318" s="1076" t="s">
        <v>610</v>
      </c>
      <c r="E318" s="1056" t="s">
        <v>497</v>
      </c>
      <c r="F318" s="1077" t="s">
        <v>1002</v>
      </c>
      <c r="G318" s="5">
        <v>32</v>
      </c>
    </row>
    <row r="319" spans="1:7" x14ac:dyDescent="0.2">
      <c r="A319" s="1053" t="str">
        <f t="shared" si="4"/>
        <v>EI_11_V1_S</v>
      </c>
      <c r="B319" s="981" t="s">
        <v>109</v>
      </c>
      <c r="C319" s="1078">
        <v>11</v>
      </c>
      <c r="D319" s="1079" t="s">
        <v>610</v>
      </c>
      <c r="E319" s="1057" t="s">
        <v>169</v>
      </c>
      <c r="F319" s="1080" t="s">
        <v>1003</v>
      </c>
      <c r="G319" s="5">
        <v>32</v>
      </c>
    </row>
    <row r="320" spans="1:7" x14ac:dyDescent="0.2">
      <c r="A320" s="1053" t="str">
        <f t="shared" si="4"/>
        <v>EI_11_V2_S</v>
      </c>
      <c r="B320" s="981" t="s">
        <v>109</v>
      </c>
      <c r="C320" s="1078">
        <v>11</v>
      </c>
      <c r="D320" s="1079" t="s">
        <v>610</v>
      </c>
      <c r="E320" s="1057" t="s">
        <v>170</v>
      </c>
      <c r="F320" s="1080" t="s">
        <v>1004</v>
      </c>
      <c r="G320" s="5">
        <v>32</v>
      </c>
    </row>
    <row r="321" spans="1:7" x14ac:dyDescent="0.2">
      <c r="A321" s="1053" t="str">
        <f t="shared" si="4"/>
        <v>EI_11_V3_S</v>
      </c>
      <c r="B321" s="981" t="s">
        <v>109</v>
      </c>
      <c r="C321" s="1078">
        <v>11</v>
      </c>
      <c r="D321" s="1079" t="s">
        <v>610</v>
      </c>
      <c r="E321" s="1057" t="s">
        <v>171</v>
      </c>
      <c r="F321" s="1080" t="s">
        <v>1005</v>
      </c>
      <c r="G321" s="5">
        <v>32</v>
      </c>
    </row>
    <row r="322" spans="1:7" x14ac:dyDescent="0.2">
      <c r="A322" s="1054" t="str">
        <f t="shared" si="4"/>
        <v>EI_11_V4_S</v>
      </c>
      <c r="B322" s="1055" t="s">
        <v>109</v>
      </c>
      <c r="C322" s="1081">
        <v>11</v>
      </c>
      <c r="D322" s="1082" t="s">
        <v>610</v>
      </c>
      <c r="E322" s="1058" t="s">
        <v>172</v>
      </c>
      <c r="F322" s="1083" t="s">
        <v>1006</v>
      </c>
      <c r="G322" s="5">
        <v>32</v>
      </c>
    </row>
    <row r="323" spans="1:7" x14ac:dyDescent="0.2">
      <c r="A323" s="1051" t="str">
        <f t="shared" ref="A323:A386" si="5">CONCATENATE(B323,"_",C323,"_",E323,"_",D323)</f>
        <v>EI_12_P_T</v>
      </c>
      <c r="B323" s="1052" t="s">
        <v>109</v>
      </c>
      <c r="C323" s="1075">
        <v>12</v>
      </c>
      <c r="D323" s="1076" t="s">
        <v>609</v>
      </c>
      <c r="E323" s="1056" t="s">
        <v>497</v>
      </c>
      <c r="F323" s="1077" t="s">
        <v>1007</v>
      </c>
      <c r="G323" s="5">
        <v>33</v>
      </c>
    </row>
    <row r="324" spans="1:7" x14ac:dyDescent="0.2">
      <c r="A324" s="1053" t="str">
        <f t="shared" si="5"/>
        <v>EI_12_V1_T</v>
      </c>
      <c r="B324" s="981" t="s">
        <v>109</v>
      </c>
      <c r="C324" s="1078">
        <v>12</v>
      </c>
      <c r="D324" s="1079" t="s">
        <v>609</v>
      </c>
      <c r="E324" s="1057" t="s">
        <v>169</v>
      </c>
      <c r="F324" s="1080" t="s">
        <v>1008</v>
      </c>
      <c r="G324" s="5">
        <v>33</v>
      </c>
    </row>
    <row r="325" spans="1:7" x14ac:dyDescent="0.2">
      <c r="A325" s="1053" t="str">
        <f t="shared" si="5"/>
        <v>EI_12_V2_T</v>
      </c>
      <c r="B325" s="981" t="s">
        <v>109</v>
      </c>
      <c r="C325" s="1078">
        <v>12</v>
      </c>
      <c r="D325" s="1079" t="s">
        <v>609</v>
      </c>
      <c r="E325" s="1057" t="s">
        <v>170</v>
      </c>
      <c r="F325" s="1080" t="s">
        <v>1009</v>
      </c>
      <c r="G325" s="5">
        <v>33</v>
      </c>
    </row>
    <row r="326" spans="1:7" x14ac:dyDescent="0.2">
      <c r="A326" s="1053" t="str">
        <f t="shared" si="5"/>
        <v>EI_12_V3_T</v>
      </c>
      <c r="B326" s="981" t="s">
        <v>109</v>
      </c>
      <c r="C326" s="1078">
        <v>12</v>
      </c>
      <c r="D326" s="1079" t="s">
        <v>609</v>
      </c>
      <c r="E326" s="1057" t="s">
        <v>171</v>
      </c>
      <c r="F326" s="1080" t="s">
        <v>1010</v>
      </c>
      <c r="G326" s="5">
        <v>33</v>
      </c>
    </row>
    <row r="327" spans="1:7" x14ac:dyDescent="0.2">
      <c r="A327" s="1053" t="str">
        <f t="shared" si="5"/>
        <v>EI_12_V4_T</v>
      </c>
      <c r="B327" s="981" t="s">
        <v>109</v>
      </c>
      <c r="C327" s="1078">
        <v>12</v>
      </c>
      <c r="D327" s="1079" t="s">
        <v>609</v>
      </c>
      <c r="E327" s="1057" t="s">
        <v>172</v>
      </c>
      <c r="F327" s="1080" t="s">
        <v>1011</v>
      </c>
      <c r="G327" s="5">
        <v>33</v>
      </c>
    </row>
    <row r="328" spans="1:7" x14ac:dyDescent="0.2">
      <c r="A328" s="1053" t="str">
        <f t="shared" si="5"/>
        <v>EI_12_P_S</v>
      </c>
      <c r="B328" s="981" t="s">
        <v>109</v>
      </c>
      <c r="C328" s="1078">
        <v>12</v>
      </c>
      <c r="D328" s="1076" t="s">
        <v>610</v>
      </c>
      <c r="E328" s="1056" t="s">
        <v>497</v>
      </c>
      <c r="F328" s="1077" t="s">
        <v>1012</v>
      </c>
      <c r="G328" s="5">
        <v>33</v>
      </c>
    </row>
    <row r="329" spans="1:7" x14ac:dyDescent="0.2">
      <c r="A329" s="1053" t="str">
        <f t="shared" si="5"/>
        <v>EI_12_V1_S</v>
      </c>
      <c r="B329" s="981" t="s">
        <v>109</v>
      </c>
      <c r="C329" s="1078">
        <v>12</v>
      </c>
      <c r="D329" s="1079" t="s">
        <v>610</v>
      </c>
      <c r="E329" s="1057" t="s">
        <v>169</v>
      </c>
      <c r="F329" s="1080" t="s">
        <v>1013</v>
      </c>
      <c r="G329" s="5">
        <v>33</v>
      </c>
    </row>
    <row r="330" spans="1:7" x14ac:dyDescent="0.2">
      <c r="A330" s="1053" t="str">
        <f t="shared" si="5"/>
        <v>EI_12_V2_S</v>
      </c>
      <c r="B330" s="981" t="s">
        <v>109</v>
      </c>
      <c r="C330" s="1078">
        <v>12</v>
      </c>
      <c r="D330" s="1079" t="s">
        <v>610</v>
      </c>
      <c r="E330" s="1057" t="s">
        <v>170</v>
      </c>
      <c r="F330" s="1080" t="s">
        <v>1014</v>
      </c>
      <c r="G330" s="5">
        <v>33</v>
      </c>
    </row>
    <row r="331" spans="1:7" x14ac:dyDescent="0.2">
      <c r="A331" s="1053" t="str">
        <f t="shared" si="5"/>
        <v>EI_12_V3_S</v>
      </c>
      <c r="B331" s="981" t="s">
        <v>109</v>
      </c>
      <c r="C331" s="1078">
        <v>12</v>
      </c>
      <c r="D331" s="1079" t="s">
        <v>610</v>
      </c>
      <c r="E331" s="1057" t="s">
        <v>171</v>
      </c>
      <c r="F331" s="1080" t="s">
        <v>1015</v>
      </c>
      <c r="G331" s="5">
        <v>33</v>
      </c>
    </row>
    <row r="332" spans="1:7" x14ac:dyDescent="0.2">
      <c r="A332" s="1054" t="str">
        <f t="shared" si="5"/>
        <v>EI_12_V4_S</v>
      </c>
      <c r="B332" s="1055" t="s">
        <v>109</v>
      </c>
      <c r="C332" s="1081">
        <v>12</v>
      </c>
      <c r="D332" s="1082" t="s">
        <v>610</v>
      </c>
      <c r="E332" s="1058" t="s">
        <v>172</v>
      </c>
      <c r="F332" s="1083" t="s">
        <v>1016</v>
      </c>
      <c r="G332" s="5">
        <v>33</v>
      </c>
    </row>
    <row r="333" spans="1:7" x14ac:dyDescent="0.2">
      <c r="A333" s="1051" t="str">
        <f t="shared" si="5"/>
        <v>EI_13_P_T</v>
      </c>
      <c r="B333" s="1052" t="s">
        <v>109</v>
      </c>
      <c r="C333" s="1075">
        <v>13</v>
      </c>
      <c r="D333" s="1076" t="s">
        <v>609</v>
      </c>
      <c r="E333" s="1056" t="s">
        <v>497</v>
      </c>
      <c r="F333" s="1077" t="s">
        <v>1017</v>
      </c>
      <c r="G333" s="5">
        <v>34</v>
      </c>
    </row>
    <row r="334" spans="1:7" x14ac:dyDescent="0.2">
      <c r="A334" s="1053" t="str">
        <f t="shared" si="5"/>
        <v>EI_13_V1_T</v>
      </c>
      <c r="B334" s="981" t="s">
        <v>109</v>
      </c>
      <c r="C334" s="1078">
        <v>13</v>
      </c>
      <c r="D334" s="1079" t="s">
        <v>609</v>
      </c>
      <c r="E334" s="1057" t="s">
        <v>169</v>
      </c>
      <c r="F334" s="1080" t="s">
        <v>1018</v>
      </c>
      <c r="G334" s="5">
        <v>34</v>
      </c>
    </row>
    <row r="335" spans="1:7" x14ac:dyDescent="0.2">
      <c r="A335" s="1053" t="str">
        <f t="shared" si="5"/>
        <v>EI_13_V2_T</v>
      </c>
      <c r="B335" s="981" t="s">
        <v>109</v>
      </c>
      <c r="C335" s="1078">
        <v>13</v>
      </c>
      <c r="D335" s="1079" t="s">
        <v>609</v>
      </c>
      <c r="E335" s="1057" t="s">
        <v>170</v>
      </c>
      <c r="F335" s="1080" t="s">
        <v>1019</v>
      </c>
      <c r="G335" s="5">
        <v>34</v>
      </c>
    </row>
    <row r="336" spans="1:7" x14ac:dyDescent="0.2">
      <c r="A336" s="1053" t="str">
        <f t="shared" si="5"/>
        <v>EI_13_V3_T</v>
      </c>
      <c r="B336" s="981" t="s">
        <v>109</v>
      </c>
      <c r="C336" s="1078">
        <v>13</v>
      </c>
      <c r="D336" s="1079" t="s">
        <v>609</v>
      </c>
      <c r="E336" s="1057" t="s">
        <v>171</v>
      </c>
      <c r="F336" s="1080" t="s">
        <v>1020</v>
      </c>
      <c r="G336" s="5">
        <v>34</v>
      </c>
    </row>
    <row r="337" spans="1:7" x14ac:dyDescent="0.2">
      <c r="A337" s="1053" t="str">
        <f t="shared" si="5"/>
        <v>EI_13_V4_T</v>
      </c>
      <c r="B337" s="981" t="s">
        <v>109</v>
      </c>
      <c r="C337" s="1078">
        <v>13</v>
      </c>
      <c r="D337" s="1079" t="s">
        <v>609</v>
      </c>
      <c r="E337" s="1057" t="s">
        <v>172</v>
      </c>
      <c r="F337" s="1080" t="s">
        <v>1021</v>
      </c>
      <c r="G337" s="5">
        <v>34</v>
      </c>
    </row>
    <row r="338" spans="1:7" x14ac:dyDescent="0.2">
      <c r="A338" s="1053" t="str">
        <f t="shared" si="5"/>
        <v>EI_13_P_S</v>
      </c>
      <c r="B338" s="981" t="s">
        <v>109</v>
      </c>
      <c r="C338" s="1078">
        <v>13</v>
      </c>
      <c r="D338" s="1076" t="s">
        <v>610</v>
      </c>
      <c r="E338" s="1056" t="s">
        <v>497</v>
      </c>
      <c r="F338" s="1077" t="s">
        <v>1022</v>
      </c>
      <c r="G338" s="5">
        <v>34</v>
      </c>
    </row>
    <row r="339" spans="1:7" x14ac:dyDescent="0.2">
      <c r="A339" s="1053" t="str">
        <f t="shared" si="5"/>
        <v>EI_13_V1_S</v>
      </c>
      <c r="B339" s="981" t="s">
        <v>109</v>
      </c>
      <c r="C339" s="1078">
        <v>13</v>
      </c>
      <c r="D339" s="1079" t="s">
        <v>610</v>
      </c>
      <c r="E339" s="1057" t="s">
        <v>169</v>
      </c>
      <c r="F339" s="1080" t="s">
        <v>1023</v>
      </c>
      <c r="G339" s="5">
        <v>34</v>
      </c>
    </row>
    <row r="340" spans="1:7" x14ac:dyDescent="0.2">
      <c r="A340" s="1053" t="str">
        <f t="shared" si="5"/>
        <v>EI_13_V2_S</v>
      </c>
      <c r="B340" s="981" t="s">
        <v>109</v>
      </c>
      <c r="C340" s="1078">
        <v>13</v>
      </c>
      <c r="D340" s="1079" t="s">
        <v>610</v>
      </c>
      <c r="E340" s="1057" t="s">
        <v>170</v>
      </c>
      <c r="F340" s="1080" t="s">
        <v>1024</v>
      </c>
      <c r="G340" s="5">
        <v>34</v>
      </c>
    </row>
    <row r="341" spans="1:7" x14ac:dyDescent="0.2">
      <c r="A341" s="1053" t="str">
        <f t="shared" si="5"/>
        <v>EI_13_V3_S</v>
      </c>
      <c r="B341" s="981" t="s">
        <v>109</v>
      </c>
      <c r="C341" s="1078">
        <v>13</v>
      </c>
      <c r="D341" s="1079" t="s">
        <v>610</v>
      </c>
      <c r="E341" s="1057" t="s">
        <v>171</v>
      </c>
      <c r="F341" s="1080" t="s">
        <v>1025</v>
      </c>
      <c r="G341" s="5">
        <v>34</v>
      </c>
    </row>
    <row r="342" spans="1:7" x14ac:dyDescent="0.2">
      <c r="A342" s="1054" t="str">
        <f t="shared" si="5"/>
        <v>EI_13_V4_S</v>
      </c>
      <c r="B342" s="1055" t="s">
        <v>109</v>
      </c>
      <c r="C342" s="1081">
        <v>13</v>
      </c>
      <c r="D342" s="1082" t="s">
        <v>610</v>
      </c>
      <c r="E342" s="1058" t="s">
        <v>172</v>
      </c>
      <c r="F342" s="1083" t="s">
        <v>1026</v>
      </c>
      <c r="G342" s="5">
        <v>34</v>
      </c>
    </row>
    <row r="343" spans="1:7" x14ac:dyDescent="0.2">
      <c r="A343" s="1051" t="str">
        <f t="shared" si="5"/>
        <v>EI_14_P_T</v>
      </c>
      <c r="B343" s="1052" t="s">
        <v>109</v>
      </c>
      <c r="C343" s="1075">
        <v>14</v>
      </c>
      <c r="D343" s="1076" t="s">
        <v>609</v>
      </c>
      <c r="E343" s="1056" t="s">
        <v>497</v>
      </c>
      <c r="F343" s="1077" t="s">
        <v>1027</v>
      </c>
      <c r="G343" s="5">
        <v>35</v>
      </c>
    </row>
    <row r="344" spans="1:7" x14ac:dyDescent="0.2">
      <c r="A344" s="1053" t="str">
        <f t="shared" si="5"/>
        <v>EI_14_V1_T</v>
      </c>
      <c r="B344" s="981" t="s">
        <v>109</v>
      </c>
      <c r="C344" s="1078">
        <v>14</v>
      </c>
      <c r="D344" s="1079" t="s">
        <v>609</v>
      </c>
      <c r="E344" s="1057" t="s">
        <v>169</v>
      </c>
      <c r="F344" s="1080" t="s">
        <v>1028</v>
      </c>
      <c r="G344" s="5">
        <v>35</v>
      </c>
    </row>
    <row r="345" spans="1:7" x14ac:dyDescent="0.2">
      <c r="A345" s="1053" t="str">
        <f t="shared" si="5"/>
        <v>EI_14_V2_T</v>
      </c>
      <c r="B345" s="981" t="s">
        <v>109</v>
      </c>
      <c r="C345" s="1078">
        <v>14</v>
      </c>
      <c r="D345" s="1079" t="s">
        <v>609</v>
      </c>
      <c r="E345" s="1057" t="s">
        <v>170</v>
      </c>
      <c r="F345" s="1080" t="s">
        <v>1029</v>
      </c>
      <c r="G345" s="5">
        <v>35</v>
      </c>
    </row>
    <row r="346" spans="1:7" x14ac:dyDescent="0.2">
      <c r="A346" s="1053" t="str">
        <f t="shared" si="5"/>
        <v>EI_14_V3_T</v>
      </c>
      <c r="B346" s="981" t="s">
        <v>109</v>
      </c>
      <c r="C346" s="1078">
        <v>14</v>
      </c>
      <c r="D346" s="1079" t="s">
        <v>609</v>
      </c>
      <c r="E346" s="1057" t="s">
        <v>171</v>
      </c>
      <c r="F346" s="1080" t="s">
        <v>1030</v>
      </c>
      <c r="G346" s="5">
        <v>35</v>
      </c>
    </row>
    <row r="347" spans="1:7" x14ac:dyDescent="0.2">
      <c r="A347" s="1053" t="str">
        <f t="shared" si="5"/>
        <v>EI_14_V4_T</v>
      </c>
      <c r="B347" s="981" t="s">
        <v>109</v>
      </c>
      <c r="C347" s="1078">
        <v>14</v>
      </c>
      <c r="D347" s="1079" t="s">
        <v>609</v>
      </c>
      <c r="E347" s="1057" t="s">
        <v>172</v>
      </c>
      <c r="F347" s="1080" t="s">
        <v>1031</v>
      </c>
      <c r="G347" s="5">
        <v>35</v>
      </c>
    </row>
    <row r="348" spans="1:7" x14ac:dyDescent="0.2">
      <c r="A348" s="1053" t="str">
        <f t="shared" si="5"/>
        <v>EI_14_P_S</v>
      </c>
      <c r="B348" s="981" t="s">
        <v>109</v>
      </c>
      <c r="C348" s="1078">
        <v>14</v>
      </c>
      <c r="D348" s="1076" t="s">
        <v>610</v>
      </c>
      <c r="E348" s="1056" t="s">
        <v>497</v>
      </c>
      <c r="F348" s="1077" t="s">
        <v>1032</v>
      </c>
      <c r="G348" s="5">
        <v>35</v>
      </c>
    </row>
    <row r="349" spans="1:7" x14ac:dyDescent="0.2">
      <c r="A349" s="1053" t="str">
        <f t="shared" si="5"/>
        <v>EI_14_V1_S</v>
      </c>
      <c r="B349" s="981" t="s">
        <v>109</v>
      </c>
      <c r="C349" s="1078">
        <v>14</v>
      </c>
      <c r="D349" s="1079" t="s">
        <v>610</v>
      </c>
      <c r="E349" s="1057" t="s">
        <v>169</v>
      </c>
      <c r="F349" s="1080" t="s">
        <v>1033</v>
      </c>
      <c r="G349" s="5">
        <v>35</v>
      </c>
    </row>
    <row r="350" spans="1:7" x14ac:dyDescent="0.2">
      <c r="A350" s="1053" t="str">
        <f t="shared" si="5"/>
        <v>EI_14_V2_S</v>
      </c>
      <c r="B350" s="981" t="s">
        <v>109</v>
      </c>
      <c r="C350" s="1078">
        <v>14</v>
      </c>
      <c r="D350" s="1079" t="s">
        <v>610</v>
      </c>
      <c r="E350" s="1057" t="s">
        <v>170</v>
      </c>
      <c r="F350" s="1080" t="s">
        <v>1034</v>
      </c>
      <c r="G350" s="5">
        <v>35</v>
      </c>
    </row>
    <row r="351" spans="1:7" x14ac:dyDescent="0.2">
      <c r="A351" s="1053" t="str">
        <f t="shared" si="5"/>
        <v>EI_14_V3_S</v>
      </c>
      <c r="B351" s="981" t="s">
        <v>109</v>
      </c>
      <c r="C351" s="1078">
        <v>14</v>
      </c>
      <c r="D351" s="1079" t="s">
        <v>610</v>
      </c>
      <c r="E351" s="1057" t="s">
        <v>171</v>
      </c>
      <c r="F351" s="1080" t="s">
        <v>1035</v>
      </c>
      <c r="G351" s="5">
        <v>35</v>
      </c>
    </row>
    <row r="352" spans="1:7" x14ac:dyDescent="0.2">
      <c r="A352" s="1054" t="str">
        <f t="shared" si="5"/>
        <v>EI_14_V4_S</v>
      </c>
      <c r="B352" s="1055" t="s">
        <v>109</v>
      </c>
      <c r="C352" s="1081">
        <v>14</v>
      </c>
      <c r="D352" s="1082" t="s">
        <v>610</v>
      </c>
      <c r="E352" s="1058" t="s">
        <v>172</v>
      </c>
      <c r="F352" s="1083" t="s">
        <v>1036</v>
      </c>
      <c r="G352" s="5">
        <v>35</v>
      </c>
    </row>
    <row r="353" spans="1:7" x14ac:dyDescent="0.2">
      <c r="A353" s="1051" t="str">
        <f t="shared" si="5"/>
        <v>EI_15_P_T</v>
      </c>
      <c r="B353" s="1052" t="s">
        <v>109</v>
      </c>
      <c r="C353" s="1075">
        <v>15</v>
      </c>
      <c r="D353" s="1076" t="s">
        <v>609</v>
      </c>
      <c r="E353" s="1056" t="s">
        <v>497</v>
      </c>
      <c r="F353" s="1077" t="s">
        <v>1037</v>
      </c>
      <c r="G353" s="5">
        <v>36</v>
      </c>
    </row>
    <row r="354" spans="1:7" x14ac:dyDescent="0.2">
      <c r="A354" s="1053" t="str">
        <f t="shared" si="5"/>
        <v>EI_15_V1_T</v>
      </c>
      <c r="B354" s="981" t="s">
        <v>109</v>
      </c>
      <c r="C354" s="1078">
        <v>15</v>
      </c>
      <c r="D354" s="1079" t="s">
        <v>609</v>
      </c>
      <c r="E354" s="1057" t="s">
        <v>169</v>
      </c>
      <c r="F354" s="1080" t="s">
        <v>1038</v>
      </c>
      <c r="G354" s="5">
        <v>36</v>
      </c>
    </row>
    <row r="355" spans="1:7" x14ac:dyDescent="0.2">
      <c r="A355" s="1053" t="str">
        <f t="shared" si="5"/>
        <v>EI_15_V2_T</v>
      </c>
      <c r="B355" s="981" t="s">
        <v>109</v>
      </c>
      <c r="C355" s="1078">
        <v>15</v>
      </c>
      <c r="D355" s="1079" t="s">
        <v>609</v>
      </c>
      <c r="E355" s="1057" t="s">
        <v>170</v>
      </c>
      <c r="F355" s="1080" t="s">
        <v>1039</v>
      </c>
      <c r="G355" s="5">
        <v>36</v>
      </c>
    </row>
    <row r="356" spans="1:7" x14ac:dyDescent="0.2">
      <c r="A356" s="1053" t="str">
        <f t="shared" si="5"/>
        <v>EI_15_V3_T</v>
      </c>
      <c r="B356" s="981" t="s">
        <v>109</v>
      </c>
      <c r="C356" s="1078">
        <v>15</v>
      </c>
      <c r="D356" s="1079" t="s">
        <v>609</v>
      </c>
      <c r="E356" s="1057" t="s">
        <v>171</v>
      </c>
      <c r="F356" s="1080" t="s">
        <v>1040</v>
      </c>
      <c r="G356" s="5">
        <v>36</v>
      </c>
    </row>
    <row r="357" spans="1:7" x14ac:dyDescent="0.2">
      <c r="A357" s="1053" t="str">
        <f t="shared" si="5"/>
        <v>EI_15_V4_T</v>
      </c>
      <c r="B357" s="981" t="s">
        <v>109</v>
      </c>
      <c r="C357" s="1078">
        <v>15</v>
      </c>
      <c r="D357" s="1079" t="s">
        <v>609</v>
      </c>
      <c r="E357" s="1057" t="s">
        <v>172</v>
      </c>
      <c r="F357" s="1080" t="s">
        <v>1041</v>
      </c>
      <c r="G357" s="5">
        <v>36</v>
      </c>
    </row>
    <row r="358" spans="1:7" x14ac:dyDescent="0.2">
      <c r="A358" s="1053" t="str">
        <f t="shared" si="5"/>
        <v>EI_15_P_S</v>
      </c>
      <c r="B358" s="981" t="s">
        <v>109</v>
      </c>
      <c r="C358" s="1078">
        <v>15</v>
      </c>
      <c r="D358" s="1076" t="s">
        <v>610</v>
      </c>
      <c r="E358" s="1056" t="s">
        <v>497</v>
      </c>
      <c r="F358" s="1077" t="s">
        <v>1042</v>
      </c>
      <c r="G358" s="5">
        <v>36</v>
      </c>
    </row>
    <row r="359" spans="1:7" x14ac:dyDescent="0.2">
      <c r="A359" s="1053" t="str">
        <f t="shared" si="5"/>
        <v>EI_15_V1_S</v>
      </c>
      <c r="B359" s="981" t="s">
        <v>109</v>
      </c>
      <c r="C359" s="1078">
        <v>15</v>
      </c>
      <c r="D359" s="1079" t="s">
        <v>610</v>
      </c>
      <c r="E359" s="1057" t="s">
        <v>169</v>
      </c>
      <c r="F359" s="1080" t="s">
        <v>1043</v>
      </c>
      <c r="G359" s="5">
        <v>36</v>
      </c>
    </row>
    <row r="360" spans="1:7" x14ac:dyDescent="0.2">
      <c r="A360" s="1053" t="str">
        <f t="shared" si="5"/>
        <v>EI_15_V2_S</v>
      </c>
      <c r="B360" s="981" t="s">
        <v>109</v>
      </c>
      <c r="C360" s="1078">
        <v>15</v>
      </c>
      <c r="D360" s="1079" t="s">
        <v>610</v>
      </c>
      <c r="E360" s="1057" t="s">
        <v>170</v>
      </c>
      <c r="F360" s="1080" t="s">
        <v>1044</v>
      </c>
      <c r="G360" s="5">
        <v>36</v>
      </c>
    </row>
    <row r="361" spans="1:7" x14ac:dyDescent="0.2">
      <c r="A361" s="1053" t="str">
        <f t="shared" si="5"/>
        <v>EI_15_V3_S</v>
      </c>
      <c r="B361" s="981" t="s">
        <v>109</v>
      </c>
      <c r="C361" s="1078">
        <v>15</v>
      </c>
      <c r="D361" s="1079" t="s">
        <v>610</v>
      </c>
      <c r="E361" s="1057" t="s">
        <v>171</v>
      </c>
      <c r="F361" s="1080" t="s">
        <v>1045</v>
      </c>
      <c r="G361" s="5">
        <v>36</v>
      </c>
    </row>
    <row r="362" spans="1:7" x14ac:dyDescent="0.2">
      <c r="A362" s="1054" t="str">
        <f t="shared" si="5"/>
        <v>EI_15_V4_S</v>
      </c>
      <c r="B362" s="1055" t="s">
        <v>109</v>
      </c>
      <c r="C362" s="1081">
        <v>15</v>
      </c>
      <c r="D362" s="1082" t="s">
        <v>610</v>
      </c>
      <c r="E362" s="1058" t="s">
        <v>172</v>
      </c>
      <c r="F362" s="1083" t="s">
        <v>1046</v>
      </c>
      <c r="G362" s="5">
        <v>36</v>
      </c>
    </row>
    <row r="363" spans="1:7" x14ac:dyDescent="0.2">
      <c r="A363" s="1051" t="str">
        <f t="shared" si="5"/>
        <v>EI_16_P_T</v>
      </c>
      <c r="B363" s="1052" t="s">
        <v>109</v>
      </c>
      <c r="C363" s="1075">
        <v>16</v>
      </c>
      <c r="D363" s="1076" t="s">
        <v>609</v>
      </c>
      <c r="E363" s="1056" t="s">
        <v>497</v>
      </c>
      <c r="F363" s="1077" t="s">
        <v>1047</v>
      </c>
      <c r="G363" s="5">
        <v>37</v>
      </c>
    </row>
    <row r="364" spans="1:7" x14ac:dyDescent="0.2">
      <c r="A364" s="1053" t="str">
        <f t="shared" si="5"/>
        <v>EI_16_V1_T</v>
      </c>
      <c r="B364" s="981" t="s">
        <v>109</v>
      </c>
      <c r="C364" s="1078">
        <v>16</v>
      </c>
      <c r="D364" s="1079" t="s">
        <v>609</v>
      </c>
      <c r="E364" s="1057" t="s">
        <v>169</v>
      </c>
      <c r="F364" s="1080" t="s">
        <v>1048</v>
      </c>
      <c r="G364" s="5">
        <v>37</v>
      </c>
    </row>
    <row r="365" spans="1:7" x14ac:dyDescent="0.2">
      <c r="A365" s="1053" t="str">
        <f t="shared" si="5"/>
        <v>EI_16_V2_T</v>
      </c>
      <c r="B365" s="981" t="s">
        <v>109</v>
      </c>
      <c r="C365" s="1078">
        <v>16</v>
      </c>
      <c r="D365" s="1079" t="s">
        <v>609</v>
      </c>
      <c r="E365" s="1057" t="s">
        <v>170</v>
      </c>
      <c r="F365" s="1080" t="s">
        <v>1049</v>
      </c>
      <c r="G365" s="5">
        <v>37</v>
      </c>
    </row>
    <row r="366" spans="1:7" x14ac:dyDescent="0.2">
      <c r="A366" s="1053" t="str">
        <f t="shared" si="5"/>
        <v>EI_16_V3_T</v>
      </c>
      <c r="B366" s="981" t="s">
        <v>109</v>
      </c>
      <c r="C366" s="1078">
        <v>16</v>
      </c>
      <c r="D366" s="1079" t="s">
        <v>609</v>
      </c>
      <c r="E366" s="1057" t="s">
        <v>171</v>
      </c>
      <c r="F366" s="1080" t="s">
        <v>1050</v>
      </c>
      <c r="G366" s="5">
        <v>37</v>
      </c>
    </row>
    <row r="367" spans="1:7" x14ac:dyDescent="0.2">
      <c r="A367" s="1053" t="str">
        <f t="shared" si="5"/>
        <v>EI_16_V4_T</v>
      </c>
      <c r="B367" s="981" t="s">
        <v>109</v>
      </c>
      <c r="C367" s="1078">
        <v>16</v>
      </c>
      <c r="D367" s="1079" t="s">
        <v>609</v>
      </c>
      <c r="E367" s="1057" t="s">
        <v>172</v>
      </c>
      <c r="F367" s="1080" t="s">
        <v>1051</v>
      </c>
      <c r="G367" s="5">
        <v>37</v>
      </c>
    </row>
    <row r="368" spans="1:7" x14ac:dyDescent="0.2">
      <c r="A368" s="1053" t="str">
        <f t="shared" si="5"/>
        <v>EI_16_P_S</v>
      </c>
      <c r="B368" s="981" t="s">
        <v>109</v>
      </c>
      <c r="C368" s="1078">
        <v>16</v>
      </c>
      <c r="D368" s="1076" t="s">
        <v>610</v>
      </c>
      <c r="E368" s="1056" t="s">
        <v>497</v>
      </c>
      <c r="F368" s="1077" t="s">
        <v>1052</v>
      </c>
      <c r="G368" s="5">
        <v>37</v>
      </c>
    </row>
    <row r="369" spans="1:7" x14ac:dyDescent="0.2">
      <c r="A369" s="1053" t="str">
        <f t="shared" si="5"/>
        <v>EI_16_V1_S</v>
      </c>
      <c r="B369" s="981" t="s">
        <v>109</v>
      </c>
      <c r="C369" s="1078">
        <v>16</v>
      </c>
      <c r="D369" s="1079" t="s">
        <v>610</v>
      </c>
      <c r="E369" s="1057" t="s">
        <v>169</v>
      </c>
      <c r="F369" s="1080" t="s">
        <v>1053</v>
      </c>
      <c r="G369" s="5">
        <v>37</v>
      </c>
    </row>
    <row r="370" spans="1:7" x14ac:dyDescent="0.2">
      <c r="A370" s="1053" t="str">
        <f t="shared" si="5"/>
        <v>EI_16_V2_S</v>
      </c>
      <c r="B370" s="981" t="s">
        <v>109</v>
      </c>
      <c r="C370" s="1078">
        <v>16</v>
      </c>
      <c r="D370" s="1079" t="s">
        <v>610</v>
      </c>
      <c r="E370" s="1057" t="s">
        <v>170</v>
      </c>
      <c r="F370" s="1080" t="s">
        <v>1054</v>
      </c>
      <c r="G370" s="5">
        <v>37</v>
      </c>
    </row>
    <row r="371" spans="1:7" x14ac:dyDescent="0.2">
      <c r="A371" s="1053" t="str">
        <f t="shared" si="5"/>
        <v>EI_16_V3_S</v>
      </c>
      <c r="B371" s="981" t="s">
        <v>109</v>
      </c>
      <c r="C371" s="1078">
        <v>16</v>
      </c>
      <c r="D371" s="1079" t="s">
        <v>610</v>
      </c>
      <c r="E371" s="1057" t="s">
        <v>171</v>
      </c>
      <c r="F371" s="1080" t="s">
        <v>1055</v>
      </c>
      <c r="G371" s="5">
        <v>37</v>
      </c>
    </row>
    <row r="372" spans="1:7" x14ac:dyDescent="0.2">
      <c r="A372" s="1054" t="str">
        <f t="shared" si="5"/>
        <v>EI_16_V4_S</v>
      </c>
      <c r="B372" s="1055" t="s">
        <v>109</v>
      </c>
      <c r="C372" s="1081">
        <v>16</v>
      </c>
      <c r="D372" s="1082" t="s">
        <v>610</v>
      </c>
      <c r="E372" s="1058" t="s">
        <v>172</v>
      </c>
      <c r="F372" s="1083" t="s">
        <v>1056</v>
      </c>
      <c r="G372" s="5">
        <v>37</v>
      </c>
    </row>
    <row r="373" spans="1:7" x14ac:dyDescent="0.2">
      <c r="A373" s="1051" t="str">
        <f t="shared" si="5"/>
        <v>EI_17_P_T</v>
      </c>
      <c r="B373" s="1052" t="s">
        <v>109</v>
      </c>
      <c r="C373" s="1075">
        <v>17</v>
      </c>
      <c r="D373" s="1076" t="s">
        <v>609</v>
      </c>
      <c r="E373" s="1056" t="s">
        <v>497</v>
      </c>
      <c r="F373" s="1077" t="s">
        <v>1057</v>
      </c>
      <c r="G373" s="5">
        <v>38</v>
      </c>
    </row>
    <row r="374" spans="1:7" x14ac:dyDescent="0.2">
      <c r="A374" s="1053" t="str">
        <f t="shared" si="5"/>
        <v>EI_17_V1_T</v>
      </c>
      <c r="B374" s="981" t="s">
        <v>109</v>
      </c>
      <c r="C374" s="1078">
        <v>17</v>
      </c>
      <c r="D374" s="1079" t="s">
        <v>609</v>
      </c>
      <c r="E374" s="1057" t="s">
        <v>169</v>
      </c>
      <c r="F374" s="1080" t="s">
        <v>1058</v>
      </c>
      <c r="G374" s="5">
        <v>38</v>
      </c>
    </row>
    <row r="375" spans="1:7" x14ac:dyDescent="0.2">
      <c r="A375" s="1053" t="str">
        <f t="shared" si="5"/>
        <v>EI_17_V2_T</v>
      </c>
      <c r="B375" s="981" t="s">
        <v>109</v>
      </c>
      <c r="C375" s="1078">
        <v>17</v>
      </c>
      <c r="D375" s="1079" t="s">
        <v>609</v>
      </c>
      <c r="E375" s="1057" t="s">
        <v>170</v>
      </c>
      <c r="F375" s="1080" t="s">
        <v>1059</v>
      </c>
      <c r="G375" s="5">
        <v>38</v>
      </c>
    </row>
    <row r="376" spans="1:7" x14ac:dyDescent="0.2">
      <c r="A376" s="1053" t="str">
        <f t="shared" si="5"/>
        <v>EI_17_V3_T</v>
      </c>
      <c r="B376" s="981" t="s">
        <v>109</v>
      </c>
      <c r="C376" s="1078">
        <v>17</v>
      </c>
      <c r="D376" s="1079" t="s">
        <v>609</v>
      </c>
      <c r="E376" s="1057" t="s">
        <v>171</v>
      </c>
      <c r="F376" s="1080" t="s">
        <v>1060</v>
      </c>
      <c r="G376" s="5">
        <v>38</v>
      </c>
    </row>
    <row r="377" spans="1:7" x14ac:dyDescent="0.2">
      <c r="A377" s="1053" t="str">
        <f t="shared" si="5"/>
        <v>EI_17_V4_T</v>
      </c>
      <c r="B377" s="981" t="s">
        <v>109</v>
      </c>
      <c r="C377" s="1078">
        <v>17</v>
      </c>
      <c r="D377" s="1079" t="s">
        <v>609</v>
      </c>
      <c r="E377" s="1057" t="s">
        <v>172</v>
      </c>
      <c r="F377" s="1080" t="s">
        <v>1061</v>
      </c>
      <c r="G377" s="5">
        <v>38</v>
      </c>
    </row>
    <row r="378" spans="1:7" x14ac:dyDescent="0.2">
      <c r="A378" s="1053" t="str">
        <f t="shared" si="5"/>
        <v>EI_17_P_S</v>
      </c>
      <c r="B378" s="981" t="s">
        <v>109</v>
      </c>
      <c r="C378" s="1078">
        <v>17</v>
      </c>
      <c r="D378" s="1076" t="s">
        <v>610</v>
      </c>
      <c r="E378" s="1056" t="s">
        <v>497</v>
      </c>
      <c r="F378" s="1077" t="s">
        <v>1062</v>
      </c>
      <c r="G378" s="5">
        <v>38</v>
      </c>
    </row>
    <row r="379" spans="1:7" x14ac:dyDescent="0.2">
      <c r="A379" s="1053" t="str">
        <f t="shared" si="5"/>
        <v>EI_17_V1_S</v>
      </c>
      <c r="B379" s="981" t="s">
        <v>109</v>
      </c>
      <c r="C379" s="1078">
        <v>17</v>
      </c>
      <c r="D379" s="1079" t="s">
        <v>610</v>
      </c>
      <c r="E379" s="1057" t="s">
        <v>169</v>
      </c>
      <c r="F379" s="1080" t="s">
        <v>1063</v>
      </c>
      <c r="G379" s="5">
        <v>38</v>
      </c>
    </row>
    <row r="380" spans="1:7" x14ac:dyDescent="0.2">
      <c r="A380" s="1053" t="str">
        <f t="shared" si="5"/>
        <v>EI_17_V2_S</v>
      </c>
      <c r="B380" s="981" t="s">
        <v>109</v>
      </c>
      <c r="C380" s="1078">
        <v>17</v>
      </c>
      <c r="D380" s="1079" t="s">
        <v>610</v>
      </c>
      <c r="E380" s="1057" t="s">
        <v>170</v>
      </c>
      <c r="F380" s="1080" t="s">
        <v>1064</v>
      </c>
      <c r="G380" s="5">
        <v>38</v>
      </c>
    </row>
    <row r="381" spans="1:7" x14ac:dyDescent="0.2">
      <c r="A381" s="1053" t="str">
        <f t="shared" si="5"/>
        <v>EI_17_V3_S</v>
      </c>
      <c r="B381" s="981" t="s">
        <v>109</v>
      </c>
      <c r="C381" s="1078">
        <v>17</v>
      </c>
      <c r="D381" s="1079" t="s">
        <v>610</v>
      </c>
      <c r="E381" s="1057" t="s">
        <v>171</v>
      </c>
      <c r="F381" s="1080" t="s">
        <v>1065</v>
      </c>
      <c r="G381" s="5">
        <v>38</v>
      </c>
    </row>
    <row r="382" spans="1:7" x14ac:dyDescent="0.2">
      <c r="A382" s="1054" t="str">
        <f t="shared" si="5"/>
        <v>EI_17_V4_S</v>
      </c>
      <c r="B382" s="1055" t="s">
        <v>109</v>
      </c>
      <c r="C382" s="1081">
        <v>17</v>
      </c>
      <c r="D382" s="1082" t="s">
        <v>610</v>
      </c>
      <c r="E382" s="1058" t="s">
        <v>172</v>
      </c>
      <c r="F382" s="1083" t="s">
        <v>1066</v>
      </c>
      <c r="G382" s="5">
        <v>38</v>
      </c>
    </row>
    <row r="383" spans="1:7" x14ac:dyDescent="0.2">
      <c r="A383" s="1051" t="str">
        <f t="shared" si="5"/>
        <v>EI_18_P_T</v>
      </c>
      <c r="B383" s="1052" t="s">
        <v>109</v>
      </c>
      <c r="C383" s="1075">
        <v>18</v>
      </c>
      <c r="D383" s="1076" t="s">
        <v>609</v>
      </c>
      <c r="E383" s="1056" t="s">
        <v>497</v>
      </c>
      <c r="F383" s="1077" t="s">
        <v>1067</v>
      </c>
      <c r="G383" s="5">
        <v>39</v>
      </c>
    </row>
    <row r="384" spans="1:7" x14ac:dyDescent="0.2">
      <c r="A384" s="1053" t="str">
        <f t="shared" si="5"/>
        <v>EI_18_V1_T</v>
      </c>
      <c r="B384" s="981" t="s">
        <v>109</v>
      </c>
      <c r="C384" s="1078">
        <v>18</v>
      </c>
      <c r="D384" s="1079" t="s">
        <v>609</v>
      </c>
      <c r="E384" s="1057" t="s">
        <v>169</v>
      </c>
      <c r="F384" s="1080" t="s">
        <v>1068</v>
      </c>
      <c r="G384" s="5">
        <v>39</v>
      </c>
    </row>
    <row r="385" spans="1:7" x14ac:dyDescent="0.2">
      <c r="A385" s="1053" t="str">
        <f t="shared" si="5"/>
        <v>EI_18_V2_T</v>
      </c>
      <c r="B385" s="981" t="s">
        <v>109</v>
      </c>
      <c r="C385" s="1078">
        <v>18</v>
      </c>
      <c r="D385" s="1079" t="s">
        <v>609</v>
      </c>
      <c r="E385" s="1057" t="s">
        <v>170</v>
      </c>
      <c r="F385" s="1080" t="s">
        <v>1069</v>
      </c>
      <c r="G385" s="5">
        <v>39</v>
      </c>
    </row>
    <row r="386" spans="1:7" x14ac:dyDescent="0.2">
      <c r="A386" s="1053" t="str">
        <f t="shared" si="5"/>
        <v>EI_18_V3_T</v>
      </c>
      <c r="B386" s="981" t="s">
        <v>109</v>
      </c>
      <c r="C386" s="1078">
        <v>18</v>
      </c>
      <c r="D386" s="1079" t="s">
        <v>609</v>
      </c>
      <c r="E386" s="1057" t="s">
        <v>171</v>
      </c>
      <c r="F386" s="1080" t="s">
        <v>1070</v>
      </c>
      <c r="G386" s="5">
        <v>39</v>
      </c>
    </row>
    <row r="387" spans="1:7" x14ac:dyDescent="0.2">
      <c r="A387" s="1053" t="str">
        <f t="shared" ref="A387:A450" si="6">CONCATENATE(B387,"_",C387,"_",E387,"_",D387)</f>
        <v>EI_18_V4_T</v>
      </c>
      <c r="B387" s="981" t="s">
        <v>109</v>
      </c>
      <c r="C387" s="1078">
        <v>18</v>
      </c>
      <c r="D387" s="1079" t="s">
        <v>609</v>
      </c>
      <c r="E387" s="1057" t="s">
        <v>172</v>
      </c>
      <c r="F387" s="1080" t="s">
        <v>1071</v>
      </c>
      <c r="G387" s="5">
        <v>39</v>
      </c>
    </row>
    <row r="388" spans="1:7" x14ac:dyDescent="0.2">
      <c r="A388" s="1053" t="str">
        <f t="shared" si="6"/>
        <v>EI_18_P_S</v>
      </c>
      <c r="B388" s="981" t="s">
        <v>109</v>
      </c>
      <c r="C388" s="1078">
        <v>18</v>
      </c>
      <c r="D388" s="1076" t="s">
        <v>610</v>
      </c>
      <c r="E388" s="1056" t="s">
        <v>497</v>
      </c>
      <c r="F388" s="1077" t="s">
        <v>1072</v>
      </c>
      <c r="G388" s="5">
        <v>39</v>
      </c>
    </row>
    <row r="389" spans="1:7" x14ac:dyDescent="0.2">
      <c r="A389" s="1053" t="str">
        <f t="shared" si="6"/>
        <v>EI_18_V1_S</v>
      </c>
      <c r="B389" s="981" t="s">
        <v>109</v>
      </c>
      <c r="C389" s="1078">
        <v>18</v>
      </c>
      <c r="D389" s="1079" t="s">
        <v>610</v>
      </c>
      <c r="E389" s="1057" t="s">
        <v>169</v>
      </c>
      <c r="F389" s="1080" t="s">
        <v>1073</v>
      </c>
      <c r="G389" s="5">
        <v>39</v>
      </c>
    </row>
    <row r="390" spans="1:7" x14ac:dyDescent="0.2">
      <c r="A390" s="1053" t="str">
        <f t="shared" si="6"/>
        <v>EI_18_V2_S</v>
      </c>
      <c r="B390" s="981" t="s">
        <v>109</v>
      </c>
      <c r="C390" s="1078">
        <v>18</v>
      </c>
      <c r="D390" s="1079" t="s">
        <v>610</v>
      </c>
      <c r="E390" s="1057" t="s">
        <v>170</v>
      </c>
      <c r="F390" s="1080" t="s">
        <v>1074</v>
      </c>
      <c r="G390" s="5">
        <v>39</v>
      </c>
    </row>
    <row r="391" spans="1:7" x14ac:dyDescent="0.2">
      <c r="A391" s="1053" t="str">
        <f t="shared" si="6"/>
        <v>EI_18_V3_S</v>
      </c>
      <c r="B391" s="981" t="s">
        <v>109</v>
      </c>
      <c r="C391" s="1078">
        <v>18</v>
      </c>
      <c r="D391" s="1079" t="s">
        <v>610</v>
      </c>
      <c r="E391" s="1057" t="s">
        <v>171</v>
      </c>
      <c r="F391" s="1080" t="s">
        <v>1075</v>
      </c>
      <c r="G391" s="5">
        <v>39</v>
      </c>
    </row>
    <row r="392" spans="1:7" x14ac:dyDescent="0.2">
      <c r="A392" s="1054" t="str">
        <f t="shared" si="6"/>
        <v>EI_18_V4_S</v>
      </c>
      <c r="B392" s="1055" t="s">
        <v>109</v>
      </c>
      <c r="C392" s="1081">
        <v>18</v>
      </c>
      <c r="D392" s="1082" t="s">
        <v>610</v>
      </c>
      <c r="E392" s="1058" t="s">
        <v>172</v>
      </c>
      <c r="F392" s="1083" t="s">
        <v>1076</v>
      </c>
      <c r="G392" s="5">
        <v>39</v>
      </c>
    </row>
    <row r="393" spans="1:7" x14ac:dyDescent="0.2">
      <c r="A393" s="1051" t="str">
        <f t="shared" si="6"/>
        <v>EI_19_P_T</v>
      </c>
      <c r="B393" s="1052" t="s">
        <v>109</v>
      </c>
      <c r="C393" s="1075">
        <v>19</v>
      </c>
      <c r="D393" s="1076" t="s">
        <v>609</v>
      </c>
      <c r="E393" s="1056" t="s">
        <v>497</v>
      </c>
      <c r="F393" s="1077" t="s">
        <v>1077</v>
      </c>
      <c r="G393" s="5">
        <v>40</v>
      </c>
    </row>
    <row r="394" spans="1:7" x14ac:dyDescent="0.2">
      <c r="A394" s="1053" t="str">
        <f t="shared" si="6"/>
        <v>EI_19_V1_T</v>
      </c>
      <c r="B394" s="981" t="s">
        <v>109</v>
      </c>
      <c r="C394" s="1078">
        <v>19</v>
      </c>
      <c r="D394" s="1079" t="s">
        <v>609</v>
      </c>
      <c r="E394" s="1057" t="s">
        <v>169</v>
      </c>
      <c r="F394" s="1080" t="s">
        <v>1078</v>
      </c>
      <c r="G394" s="5">
        <v>40</v>
      </c>
    </row>
    <row r="395" spans="1:7" x14ac:dyDescent="0.2">
      <c r="A395" s="1053" t="str">
        <f t="shared" si="6"/>
        <v>EI_19_V2_T</v>
      </c>
      <c r="B395" s="981" t="s">
        <v>109</v>
      </c>
      <c r="C395" s="1078">
        <v>19</v>
      </c>
      <c r="D395" s="1079" t="s">
        <v>609</v>
      </c>
      <c r="E395" s="1057" t="s">
        <v>170</v>
      </c>
      <c r="F395" s="1080" t="s">
        <v>1079</v>
      </c>
      <c r="G395" s="5">
        <v>40</v>
      </c>
    </row>
    <row r="396" spans="1:7" x14ac:dyDescent="0.2">
      <c r="A396" s="1053" t="str">
        <f t="shared" si="6"/>
        <v>EI_19_V3_T</v>
      </c>
      <c r="B396" s="981" t="s">
        <v>109</v>
      </c>
      <c r="C396" s="1078">
        <v>19</v>
      </c>
      <c r="D396" s="1079" t="s">
        <v>609</v>
      </c>
      <c r="E396" s="1057" t="s">
        <v>171</v>
      </c>
      <c r="F396" s="1080" t="s">
        <v>1080</v>
      </c>
      <c r="G396" s="5">
        <v>40</v>
      </c>
    </row>
    <row r="397" spans="1:7" x14ac:dyDescent="0.2">
      <c r="A397" s="1053" t="str">
        <f t="shared" si="6"/>
        <v>EI_19_V4_T</v>
      </c>
      <c r="B397" s="981" t="s">
        <v>109</v>
      </c>
      <c r="C397" s="1078">
        <v>19</v>
      </c>
      <c r="D397" s="1079" t="s">
        <v>609</v>
      </c>
      <c r="E397" s="1057" t="s">
        <v>172</v>
      </c>
      <c r="F397" s="1080" t="s">
        <v>1081</v>
      </c>
      <c r="G397" s="5">
        <v>40</v>
      </c>
    </row>
    <row r="398" spans="1:7" x14ac:dyDescent="0.2">
      <c r="A398" s="1053" t="str">
        <f t="shared" si="6"/>
        <v>EI_19_P_S</v>
      </c>
      <c r="B398" s="981" t="s">
        <v>109</v>
      </c>
      <c r="C398" s="1078">
        <v>19</v>
      </c>
      <c r="D398" s="1076" t="s">
        <v>610</v>
      </c>
      <c r="E398" s="1056" t="s">
        <v>497</v>
      </c>
      <c r="F398" s="1077" t="s">
        <v>1082</v>
      </c>
      <c r="G398" s="5">
        <v>40</v>
      </c>
    </row>
    <row r="399" spans="1:7" x14ac:dyDescent="0.2">
      <c r="A399" s="1053" t="str">
        <f t="shared" si="6"/>
        <v>EI_19_V1_S</v>
      </c>
      <c r="B399" s="981" t="s">
        <v>109</v>
      </c>
      <c r="C399" s="1078">
        <v>19</v>
      </c>
      <c r="D399" s="1079" t="s">
        <v>610</v>
      </c>
      <c r="E399" s="1057" t="s">
        <v>169</v>
      </c>
      <c r="F399" s="1080" t="s">
        <v>1083</v>
      </c>
      <c r="G399" s="5">
        <v>40</v>
      </c>
    </row>
    <row r="400" spans="1:7" x14ac:dyDescent="0.2">
      <c r="A400" s="1053" t="str">
        <f t="shared" si="6"/>
        <v>EI_19_V2_S</v>
      </c>
      <c r="B400" s="981" t="s">
        <v>109</v>
      </c>
      <c r="C400" s="1078">
        <v>19</v>
      </c>
      <c r="D400" s="1079" t="s">
        <v>610</v>
      </c>
      <c r="E400" s="1057" t="s">
        <v>170</v>
      </c>
      <c r="F400" s="1080" t="s">
        <v>1084</v>
      </c>
      <c r="G400" s="5">
        <v>40</v>
      </c>
    </row>
    <row r="401" spans="1:7" x14ac:dyDescent="0.2">
      <c r="A401" s="1053" t="str">
        <f t="shared" si="6"/>
        <v>EI_19_V3_S</v>
      </c>
      <c r="B401" s="981" t="s">
        <v>109</v>
      </c>
      <c r="C401" s="1078">
        <v>19</v>
      </c>
      <c r="D401" s="1079" t="s">
        <v>610</v>
      </c>
      <c r="E401" s="1057" t="s">
        <v>171</v>
      </c>
      <c r="F401" s="1080" t="s">
        <v>1085</v>
      </c>
      <c r="G401" s="5">
        <v>40</v>
      </c>
    </row>
    <row r="402" spans="1:7" x14ac:dyDescent="0.2">
      <c r="A402" s="1054" t="str">
        <f t="shared" si="6"/>
        <v>EI_19_V4_S</v>
      </c>
      <c r="B402" s="1055" t="s">
        <v>109</v>
      </c>
      <c r="C402" s="1081">
        <v>19</v>
      </c>
      <c r="D402" s="1082" t="s">
        <v>610</v>
      </c>
      <c r="E402" s="1058" t="s">
        <v>172</v>
      </c>
      <c r="F402" s="1083" t="s">
        <v>1086</v>
      </c>
      <c r="G402" s="5">
        <v>40</v>
      </c>
    </row>
    <row r="403" spans="1:7" x14ac:dyDescent="0.2">
      <c r="A403" s="1051" t="str">
        <f t="shared" si="6"/>
        <v>EI_20_P_T</v>
      </c>
      <c r="B403" s="1052" t="s">
        <v>109</v>
      </c>
      <c r="C403" s="1075">
        <v>20</v>
      </c>
      <c r="D403" s="1076" t="s">
        <v>609</v>
      </c>
      <c r="E403" s="1056" t="s">
        <v>497</v>
      </c>
      <c r="F403" s="1077" t="s">
        <v>1087</v>
      </c>
      <c r="G403" s="5">
        <v>41</v>
      </c>
    </row>
    <row r="404" spans="1:7" x14ac:dyDescent="0.2">
      <c r="A404" s="1053" t="str">
        <f t="shared" si="6"/>
        <v>EI_20_V1_T</v>
      </c>
      <c r="B404" s="981" t="s">
        <v>109</v>
      </c>
      <c r="C404" s="1078">
        <v>20</v>
      </c>
      <c r="D404" s="1079" t="s">
        <v>609</v>
      </c>
      <c r="E404" s="1057" t="s">
        <v>169</v>
      </c>
      <c r="F404" s="1080" t="s">
        <v>1088</v>
      </c>
      <c r="G404" s="5">
        <v>41</v>
      </c>
    </row>
    <row r="405" spans="1:7" x14ac:dyDescent="0.2">
      <c r="A405" s="1053" t="str">
        <f t="shared" si="6"/>
        <v>EI_20_V2_T</v>
      </c>
      <c r="B405" s="981" t="s">
        <v>109</v>
      </c>
      <c r="C405" s="1078">
        <v>20</v>
      </c>
      <c r="D405" s="1079" t="s">
        <v>609</v>
      </c>
      <c r="E405" s="1057" t="s">
        <v>170</v>
      </c>
      <c r="F405" s="1080" t="s">
        <v>1089</v>
      </c>
      <c r="G405" s="5">
        <v>41</v>
      </c>
    </row>
    <row r="406" spans="1:7" x14ac:dyDescent="0.2">
      <c r="A406" s="1053" t="str">
        <f t="shared" si="6"/>
        <v>EI_20_V3_T</v>
      </c>
      <c r="B406" s="981" t="s">
        <v>109</v>
      </c>
      <c r="C406" s="1078">
        <v>20</v>
      </c>
      <c r="D406" s="1079" t="s">
        <v>609</v>
      </c>
      <c r="E406" s="1057" t="s">
        <v>171</v>
      </c>
      <c r="F406" s="1080" t="s">
        <v>1090</v>
      </c>
      <c r="G406" s="5">
        <v>41</v>
      </c>
    </row>
    <row r="407" spans="1:7" x14ac:dyDescent="0.2">
      <c r="A407" s="1053" t="str">
        <f t="shared" si="6"/>
        <v>EI_20_V4_T</v>
      </c>
      <c r="B407" s="981" t="s">
        <v>109</v>
      </c>
      <c r="C407" s="1078">
        <v>20</v>
      </c>
      <c r="D407" s="1079" t="s">
        <v>609</v>
      </c>
      <c r="E407" s="1057" t="s">
        <v>172</v>
      </c>
      <c r="F407" s="1080" t="s">
        <v>1091</v>
      </c>
      <c r="G407" s="5">
        <v>41</v>
      </c>
    </row>
    <row r="408" spans="1:7" x14ac:dyDescent="0.2">
      <c r="A408" s="1053" t="str">
        <f t="shared" si="6"/>
        <v>EI_20_P_S</v>
      </c>
      <c r="B408" s="981" t="s">
        <v>109</v>
      </c>
      <c r="C408" s="1078">
        <v>20</v>
      </c>
      <c r="D408" s="1076" t="s">
        <v>610</v>
      </c>
      <c r="E408" s="1056" t="s">
        <v>497</v>
      </c>
      <c r="F408" s="1077" t="s">
        <v>1092</v>
      </c>
      <c r="G408" s="5">
        <v>41</v>
      </c>
    </row>
    <row r="409" spans="1:7" x14ac:dyDescent="0.2">
      <c r="A409" s="1053" t="str">
        <f t="shared" si="6"/>
        <v>EI_20_V1_S</v>
      </c>
      <c r="B409" s="981" t="s">
        <v>109</v>
      </c>
      <c r="C409" s="1078">
        <v>20</v>
      </c>
      <c r="D409" s="1079" t="s">
        <v>610</v>
      </c>
      <c r="E409" s="1057" t="s">
        <v>169</v>
      </c>
      <c r="F409" s="1080" t="s">
        <v>1093</v>
      </c>
      <c r="G409" s="5">
        <v>41</v>
      </c>
    </row>
    <row r="410" spans="1:7" x14ac:dyDescent="0.2">
      <c r="A410" s="1053" t="str">
        <f t="shared" si="6"/>
        <v>EI_20_V2_S</v>
      </c>
      <c r="B410" s="981" t="s">
        <v>109</v>
      </c>
      <c r="C410" s="1078">
        <v>20</v>
      </c>
      <c r="D410" s="1079" t="s">
        <v>610</v>
      </c>
      <c r="E410" s="1057" t="s">
        <v>170</v>
      </c>
      <c r="F410" s="1080" t="s">
        <v>1094</v>
      </c>
      <c r="G410" s="5">
        <v>41</v>
      </c>
    </row>
    <row r="411" spans="1:7" x14ac:dyDescent="0.2">
      <c r="A411" s="1053" t="str">
        <f t="shared" si="6"/>
        <v>EI_20_V3_S</v>
      </c>
      <c r="B411" s="981" t="s">
        <v>109</v>
      </c>
      <c r="C411" s="1078">
        <v>20</v>
      </c>
      <c r="D411" s="1079" t="s">
        <v>610</v>
      </c>
      <c r="E411" s="1057" t="s">
        <v>171</v>
      </c>
      <c r="F411" s="1080" t="s">
        <v>1095</v>
      </c>
      <c r="G411" s="5">
        <v>41</v>
      </c>
    </row>
    <row r="412" spans="1:7" x14ac:dyDescent="0.2">
      <c r="A412" s="1054" t="str">
        <f t="shared" si="6"/>
        <v>EI_20_V4_S</v>
      </c>
      <c r="B412" s="1055" t="s">
        <v>109</v>
      </c>
      <c r="C412" s="1081">
        <v>20</v>
      </c>
      <c r="D412" s="1082" t="s">
        <v>610</v>
      </c>
      <c r="E412" s="1058" t="s">
        <v>172</v>
      </c>
      <c r="F412" s="1083" t="s">
        <v>1096</v>
      </c>
      <c r="G412" s="5">
        <v>41</v>
      </c>
    </row>
    <row r="413" spans="1:7" x14ac:dyDescent="0.2">
      <c r="A413" s="1051" t="str">
        <f t="shared" si="6"/>
        <v>EI_21_P_T</v>
      </c>
      <c r="B413" s="1052" t="s">
        <v>109</v>
      </c>
      <c r="C413" s="1075">
        <v>21</v>
      </c>
      <c r="D413" s="1076" t="s">
        <v>609</v>
      </c>
      <c r="E413" s="1056" t="s">
        <v>497</v>
      </c>
      <c r="F413" s="1077" t="s">
        <v>1097</v>
      </c>
      <c r="G413" s="5">
        <v>42</v>
      </c>
    </row>
    <row r="414" spans="1:7" x14ac:dyDescent="0.2">
      <c r="A414" s="1053" t="str">
        <f t="shared" si="6"/>
        <v>EI_21_V1_T</v>
      </c>
      <c r="B414" s="981" t="s">
        <v>109</v>
      </c>
      <c r="C414" s="1078">
        <v>21</v>
      </c>
      <c r="D414" s="1079" t="s">
        <v>609</v>
      </c>
      <c r="E414" s="1057" t="s">
        <v>169</v>
      </c>
      <c r="F414" s="1080" t="s">
        <v>1098</v>
      </c>
      <c r="G414" s="5">
        <v>42</v>
      </c>
    </row>
    <row r="415" spans="1:7" x14ac:dyDescent="0.2">
      <c r="A415" s="1053" t="str">
        <f t="shared" si="6"/>
        <v>EI_21_V2_T</v>
      </c>
      <c r="B415" s="981" t="s">
        <v>109</v>
      </c>
      <c r="C415" s="1078">
        <v>21</v>
      </c>
      <c r="D415" s="1079" t="s">
        <v>609</v>
      </c>
      <c r="E415" s="1057" t="s">
        <v>170</v>
      </c>
      <c r="F415" s="1080" t="s">
        <v>1099</v>
      </c>
      <c r="G415" s="5">
        <v>42</v>
      </c>
    </row>
    <row r="416" spans="1:7" x14ac:dyDescent="0.2">
      <c r="A416" s="1053" t="str">
        <f t="shared" si="6"/>
        <v>EI_21_V3_T</v>
      </c>
      <c r="B416" s="981" t="s">
        <v>109</v>
      </c>
      <c r="C416" s="1078">
        <v>21</v>
      </c>
      <c r="D416" s="1079" t="s">
        <v>609</v>
      </c>
      <c r="E416" s="1057" t="s">
        <v>171</v>
      </c>
      <c r="F416" s="1080" t="s">
        <v>1100</v>
      </c>
      <c r="G416" s="5">
        <v>42</v>
      </c>
    </row>
    <row r="417" spans="1:7" x14ac:dyDescent="0.2">
      <c r="A417" s="1053" t="str">
        <f t="shared" si="6"/>
        <v>EI_21_V4_T</v>
      </c>
      <c r="B417" s="981" t="s">
        <v>109</v>
      </c>
      <c r="C417" s="1078">
        <v>21</v>
      </c>
      <c r="D417" s="1079" t="s">
        <v>609</v>
      </c>
      <c r="E417" s="1057" t="s">
        <v>172</v>
      </c>
      <c r="F417" s="1080" t="s">
        <v>1101</v>
      </c>
      <c r="G417" s="5">
        <v>42</v>
      </c>
    </row>
    <row r="418" spans="1:7" x14ac:dyDescent="0.2">
      <c r="A418" s="1053" t="str">
        <f t="shared" si="6"/>
        <v>EI_21_P_S</v>
      </c>
      <c r="B418" s="981" t="s">
        <v>109</v>
      </c>
      <c r="C418" s="1078">
        <v>21</v>
      </c>
      <c r="D418" s="1076" t="s">
        <v>610</v>
      </c>
      <c r="E418" s="1056" t="s">
        <v>497</v>
      </c>
      <c r="F418" s="1077" t="s">
        <v>1102</v>
      </c>
      <c r="G418" s="5">
        <v>42</v>
      </c>
    </row>
    <row r="419" spans="1:7" x14ac:dyDescent="0.2">
      <c r="A419" s="1053" t="str">
        <f t="shared" si="6"/>
        <v>EI_21_V1_S</v>
      </c>
      <c r="B419" s="981" t="s">
        <v>109</v>
      </c>
      <c r="C419" s="1078">
        <v>21</v>
      </c>
      <c r="D419" s="1079" t="s">
        <v>610</v>
      </c>
      <c r="E419" s="1057" t="s">
        <v>169</v>
      </c>
      <c r="F419" s="1080" t="s">
        <v>1103</v>
      </c>
      <c r="G419" s="5">
        <v>42</v>
      </c>
    </row>
    <row r="420" spans="1:7" x14ac:dyDescent="0.2">
      <c r="A420" s="1053" t="str">
        <f t="shared" si="6"/>
        <v>EI_21_V2_S</v>
      </c>
      <c r="B420" s="981" t="s">
        <v>109</v>
      </c>
      <c r="C420" s="1078">
        <v>21</v>
      </c>
      <c r="D420" s="1079" t="s">
        <v>610</v>
      </c>
      <c r="E420" s="1057" t="s">
        <v>170</v>
      </c>
      <c r="F420" s="1080" t="s">
        <v>1104</v>
      </c>
      <c r="G420" s="5">
        <v>42</v>
      </c>
    </row>
    <row r="421" spans="1:7" x14ac:dyDescent="0.2">
      <c r="A421" s="1053" t="str">
        <f t="shared" si="6"/>
        <v>EI_21_V3_S</v>
      </c>
      <c r="B421" s="981" t="s">
        <v>109</v>
      </c>
      <c r="C421" s="1078">
        <v>21</v>
      </c>
      <c r="D421" s="1079" t="s">
        <v>610</v>
      </c>
      <c r="E421" s="1057" t="s">
        <v>171</v>
      </c>
      <c r="F421" s="1080" t="s">
        <v>1105</v>
      </c>
      <c r="G421" s="5">
        <v>42</v>
      </c>
    </row>
    <row r="422" spans="1:7" x14ac:dyDescent="0.2">
      <c r="A422" s="1054" t="str">
        <f t="shared" si="6"/>
        <v>EI_21_V4_S</v>
      </c>
      <c r="B422" s="1055" t="s">
        <v>109</v>
      </c>
      <c r="C422" s="1081">
        <v>21</v>
      </c>
      <c r="D422" s="1082" t="s">
        <v>610</v>
      </c>
      <c r="E422" s="1058" t="s">
        <v>172</v>
      </c>
      <c r="F422" s="1083" t="s">
        <v>1106</v>
      </c>
      <c r="G422" s="5">
        <v>42</v>
      </c>
    </row>
    <row r="423" spans="1:7" x14ac:dyDescent="0.2">
      <c r="A423" s="1051" t="str">
        <f t="shared" si="6"/>
        <v>EI_22_P_T</v>
      </c>
      <c r="B423" s="1052" t="s">
        <v>109</v>
      </c>
      <c r="C423" s="1075">
        <v>22</v>
      </c>
      <c r="D423" s="1076" t="s">
        <v>609</v>
      </c>
      <c r="E423" s="1056" t="s">
        <v>497</v>
      </c>
      <c r="F423" s="1077" t="s">
        <v>1107</v>
      </c>
      <c r="G423" s="5">
        <v>43</v>
      </c>
    </row>
    <row r="424" spans="1:7" x14ac:dyDescent="0.2">
      <c r="A424" s="1053" t="str">
        <f t="shared" si="6"/>
        <v>EI_22_V1_T</v>
      </c>
      <c r="B424" s="981" t="s">
        <v>109</v>
      </c>
      <c r="C424" s="1078">
        <v>22</v>
      </c>
      <c r="D424" s="1079" t="s">
        <v>609</v>
      </c>
      <c r="E424" s="1057" t="s">
        <v>169</v>
      </c>
      <c r="F424" s="1080" t="s">
        <v>1108</v>
      </c>
      <c r="G424" s="5">
        <v>43</v>
      </c>
    </row>
    <row r="425" spans="1:7" x14ac:dyDescent="0.2">
      <c r="A425" s="1053" t="str">
        <f t="shared" si="6"/>
        <v>EI_22_V2_T</v>
      </c>
      <c r="B425" s="981" t="s">
        <v>109</v>
      </c>
      <c r="C425" s="1078">
        <v>22</v>
      </c>
      <c r="D425" s="1079" t="s">
        <v>609</v>
      </c>
      <c r="E425" s="1057" t="s">
        <v>170</v>
      </c>
      <c r="F425" s="1080" t="s">
        <v>1109</v>
      </c>
      <c r="G425" s="5">
        <v>43</v>
      </c>
    </row>
    <row r="426" spans="1:7" x14ac:dyDescent="0.2">
      <c r="A426" s="1053" t="str">
        <f t="shared" si="6"/>
        <v>EI_22_V3_T</v>
      </c>
      <c r="B426" s="981" t="s">
        <v>109</v>
      </c>
      <c r="C426" s="1078">
        <v>22</v>
      </c>
      <c r="D426" s="1079" t="s">
        <v>609</v>
      </c>
      <c r="E426" s="1057" t="s">
        <v>171</v>
      </c>
      <c r="F426" s="1080" t="s">
        <v>1110</v>
      </c>
      <c r="G426" s="5">
        <v>43</v>
      </c>
    </row>
    <row r="427" spans="1:7" x14ac:dyDescent="0.2">
      <c r="A427" s="1053" t="str">
        <f t="shared" si="6"/>
        <v>EI_22_V4_T</v>
      </c>
      <c r="B427" s="981" t="s">
        <v>109</v>
      </c>
      <c r="C427" s="1078">
        <v>22</v>
      </c>
      <c r="D427" s="1079" t="s">
        <v>609</v>
      </c>
      <c r="E427" s="1057" t="s">
        <v>172</v>
      </c>
      <c r="F427" s="1080" t="s">
        <v>1111</v>
      </c>
      <c r="G427" s="5">
        <v>43</v>
      </c>
    </row>
    <row r="428" spans="1:7" x14ac:dyDescent="0.2">
      <c r="A428" s="1053" t="str">
        <f t="shared" si="6"/>
        <v>EI_22_P_S</v>
      </c>
      <c r="B428" s="981" t="s">
        <v>109</v>
      </c>
      <c r="C428" s="1078">
        <v>22</v>
      </c>
      <c r="D428" s="1076" t="s">
        <v>610</v>
      </c>
      <c r="E428" s="1056" t="s">
        <v>497</v>
      </c>
      <c r="F428" s="1077" t="s">
        <v>1112</v>
      </c>
      <c r="G428" s="5">
        <v>43</v>
      </c>
    </row>
    <row r="429" spans="1:7" x14ac:dyDescent="0.2">
      <c r="A429" s="1053" t="str">
        <f t="shared" si="6"/>
        <v>EI_22_V1_S</v>
      </c>
      <c r="B429" s="981" t="s">
        <v>109</v>
      </c>
      <c r="C429" s="1078">
        <v>22</v>
      </c>
      <c r="D429" s="1079" t="s">
        <v>610</v>
      </c>
      <c r="E429" s="1057" t="s">
        <v>169</v>
      </c>
      <c r="F429" s="1080" t="s">
        <v>1113</v>
      </c>
      <c r="G429" s="5">
        <v>43</v>
      </c>
    </row>
    <row r="430" spans="1:7" x14ac:dyDescent="0.2">
      <c r="A430" s="1053" t="str">
        <f t="shared" si="6"/>
        <v>EI_22_V2_S</v>
      </c>
      <c r="B430" s="981" t="s">
        <v>109</v>
      </c>
      <c r="C430" s="1078">
        <v>22</v>
      </c>
      <c r="D430" s="1079" t="s">
        <v>610</v>
      </c>
      <c r="E430" s="1057" t="s">
        <v>170</v>
      </c>
      <c r="F430" s="1080" t="s">
        <v>1114</v>
      </c>
      <c r="G430" s="5">
        <v>43</v>
      </c>
    </row>
    <row r="431" spans="1:7" x14ac:dyDescent="0.2">
      <c r="A431" s="1053" t="str">
        <f t="shared" si="6"/>
        <v>EI_22_V3_S</v>
      </c>
      <c r="B431" s="981" t="s">
        <v>109</v>
      </c>
      <c r="C431" s="1078">
        <v>22</v>
      </c>
      <c r="D431" s="1079" t="s">
        <v>610</v>
      </c>
      <c r="E431" s="1057" t="s">
        <v>171</v>
      </c>
      <c r="F431" s="1080" t="s">
        <v>1115</v>
      </c>
      <c r="G431" s="5">
        <v>43</v>
      </c>
    </row>
    <row r="432" spans="1:7" x14ac:dyDescent="0.2">
      <c r="A432" s="1054" t="str">
        <f t="shared" si="6"/>
        <v>EI_22_V4_S</v>
      </c>
      <c r="B432" s="1055" t="s">
        <v>109</v>
      </c>
      <c r="C432" s="1081">
        <v>22</v>
      </c>
      <c r="D432" s="1082" t="s">
        <v>610</v>
      </c>
      <c r="E432" s="1058" t="s">
        <v>172</v>
      </c>
      <c r="F432" s="1083" t="s">
        <v>1116</v>
      </c>
      <c r="G432" s="5">
        <v>43</v>
      </c>
    </row>
    <row r="433" spans="1:7" x14ac:dyDescent="0.2">
      <c r="A433" s="1051" t="str">
        <f t="shared" si="6"/>
        <v>EI_23_P_T</v>
      </c>
      <c r="B433" s="1052" t="s">
        <v>109</v>
      </c>
      <c r="C433" s="1075">
        <v>23</v>
      </c>
      <c r="D433" s="1076" t="s">
        <v>609</v>
      </c>
      <c r="E433" s="1056" t="s">
        <v>497</v>
      </c>
      <c r="F433" s="1077" t="s">
        <v>1117</v>
      </c>
      <c r="G433" s="5">
        <v>44</v>
      </c>
    </row>
    <row r="434" spans="1:7" x14ac:dyDescent="0.2">
      <c r="A434" s="1053" t="str">
        <f t="shared" si="6"/>
        <v>EI_23_V1_T</v>
      </c>
      <c r="B434" s="981" t="s">
        <v>109</v>
      </c>
      <c r="C434" s="1078">
        <v>23</v>
      </c>
      <c r="D434" s="1079" t="s">
        <v>609</v>
      </c>
      <c r="E434" s="1057" t="s">
        <v>169</v>
      </c>
      <c r="F434" s="1080" t="s">
        <v>1118</v>
      </c>
      <c r="G434" s="5">
        <v>44</v>
      </c>
    </row>
    <row r="435" spans="1:7" x14ac:dyDescent="0.2">
      <c r="A435" s="1053" t="str">
        <f t="shared" si="6"/>
        <v>EI_23_V2_T</v>
      </c>
      <c r="B435" s="981" t="s">
        <v>109</v>
      </c>
      <c r="C435" s="1078">
        <v>23</v>
      </c>
      <c r="D435" s="1079" t="s">
        <v>609</v>
      </c>
      <c r="E435" s="1057" t="s">
        <v>170</v>
      </c>
      <c r="F435" s="1080" t="s">
        <v>1119</v>
      </c>
      <c r="G435" s="5">
        <v>44</v>
      </c>
    </row>
    <row r="436" spans="1:7" x14ac:dyDescent="0.2">
      <c r="A436" s="1053" t="str">
        <f t="shared" si="6"/>
        <v>EI_23_V3_T</v>
      </c>
      <c r="B436" s="981" t="s">
        <v>109</v>
      </c>
      <c r="C436" s="1078">
        <v>23</v>
      </c>
      <c r="D436" s="1079" t="s">
        <v>609</v>
      </c>
      <c r="E436" s="1057" t="s">
        <v>171</v>
      </c>
      <c r="F436" s="1080" t="s">
        <v>1120</v>
      </c>
      <c r="G436" s="5">
        <v>44</v>
      </c>
    </row>
    <row r="437" spans="1:7" x14ac:dyDescent="0.2">
      <c r="A437" s="1053" t="str">
        <f t="shared" si="6"/>
        <v>EI_23_V4_T</v>
      </c>
      <c r="B437" s="981" t="s">
        <v>109</v>
      </c>
      <c r="C437" s="1078">
        <v>23</v>
      </c>
      <c r="D437" s="1079" t="s">
        <v>609</v>
      </c>
      <c r="E437" s="1057" t="s">
        <v>172</v>
      </c>
      <c r="F437" s="1080" t="s">
        <v>1121</v>
      </c>
      <c r="G437" s="5">
        <v>44</v>
      </c>
    </row>
    <row r="438" spans="1:7" x14ac:dyDescent="0.2">
      <c r="A438" s="1053" t="str">
        <f t="shared" si="6"/>
        <v>EI_23_P_S</v>
      </c>
      <c r="B438" s="981" t="s">
        <v>109</v>
      </c>
      <c r="C438" s="1078">
        <v>23</v>
      </c>
      <c r="D438" s="1076" t="s">
        <v>610</v>
      </c>
      <c r="E438" s="1056" t="s">
        <v>497</v>
      </c>
      <c r="F438" s="1077" t="s">
        <v>1122</v>
      </c>
      <c r="G438" s="5">
        <v>44</v>
      </c>
    </row>
    <row r="439" spans="1:7" x14ac:dyDescent="0.2">
      <c r="A439" s="1053" t="str">
        <f t="shared" si="6"/>
        <v>EI_23_V1_S</v>
      </c>
      <c r="B439" s="981" t="s">
        <v>109</v>
      </c>
      <c r="C439" s="1078">
        <v>23</v>
      </c>
      <c r="D439" s="1079" t="s">
        <v>610</v>
      </c>
      <c r="E439" s="1057" t="s">
        <v>169</v>
      </c>
      <c r="F439" s="1080" t="s">
        <v>1123</v>
      </c>
      <c r="G439" s="5">
        <v>44</v>
      </c>
    </row>
    <row r="440" spans="1:7" x14ac:dyDescent="0.2">
      <c r="A440" s="1053" t="str">
        <f t="shared" si="6"/>
        <v>EI_23_V2_S</v>
      </c>
      <c r="B440" s="981" t="s">
        <v>109</v>
      </c>
      <c r="C440" s="1078">
        <v>23</v>
      </c>
      <c r="D440" s="1079" t="s">
        <v>610</v>
      </c>
      <c r="E440" s="1057" t="s">
        <v>170</v>
      </c>
      <c r="F440" s="1080" t="s">
        <v>1124</v>
      </c>
      <c r="G440" s="5">
        <v>44</v>
      </c>
    </row>
    <row r="441" spans="1:7" x14ac:dyDescent="0.2">
      <c r="A441" s="1053" t="str">
        <f t="shared" si="6"/>
        <v>EI_23_V3_S</v>
      </c>
      <c r="B441" s="981" t="s">
        <v>109</v>
      </c>
      <c r="C441" s="1078">
        <v>23</v>
      </c>
      <c r="D441" s="1079" t="s">
        <v>610</v>
      </c>
      <c r="E441" s="1057" t="s">
        <v>171</v>
      </c>
      <c r="F441" s="1080" t="s">
        <v>1125</v>
      </c>
      <c r="G441" s="5">
        <v>44</v>
      </c>
    </row>
    <row r="442" spans="1:7" x14ac:dyDescent="0.2">
      <c r="A442" s="1054" t="str">
        <f t="shared" si="6"/>
        <v>EI_23_V4_S</v>
      </c>
      <c r="B442" s="1055" t="s">
        <v>109</v>
      </c>
      <c r="C442" s="1081">
        <v>23</v>
      </c>
      <c r="D442" s="1082" t="s">
        <v>610</v>
      </c>
      <c r="E442" s="1058" t="s">
        <v>172</v>
      </c>
      <c r="F442" s="1083" t="s">
        <v>1126</v>
      </c>
      <c r="G442" s="5">
        <v>44</v>
      </c>
    </row>
    <row r="443" spans="1:7" x14ac:dyDescent="0.2">
      <c r="A443" s="1051" t="str">
        <f t="shared" si="6"/>
        <v>EI_24_P_T</v>
      </c>
      <c r="B443" s="1052" t="s">
        <v>109</v>
      </c>
      <c r="C443" s="1075">
        <v>24</v>
      </c>
      <c r="D443" s="1076" t="s">
        <v>609</v>
      </c>
      <c r="E443" s="1056" t="s">
        <v>497</v>
      </c>
      <c r="F443" s="1077" t="s">
        <v>1127</v>
      </c>
      <c r="G443" s="5">
        <v>45</v>
      </c>
    </row>
    <row r="444" spans="1:7" x14ac:dyDescent="0.2">
      <c r="A444" s="1053" t="str">
        <f t="shared" si="6"/>
        <v>EI_24_V1_T</v>
      </c>
      <c r="B444" s="981" t="s">
        <v>109</v>
      </c>
      <c r="C444" s="1078">
        <v>24</v>
      </c>
      <c r="D444" s="1079" t="s">
        <v>609</v>
      </c>
      <c r="E444" s="1057" t="s">
        <v>169</v>
      </c>
      <c r="F444" s="1080" t="s">
        <v>1128</v>
      </c>
      <c r="G444" s="5">
        <v>45</v>
      </c>
    </row>
    <row r="445" spans="1:7" x14ac:dyDescent="0.2">
      <c r="A445" s="1053" t="str">
        <f t="shared" si="6"/>
        <v>EI_24_V2_T</v>
      </c>
      <c r="B445" s="981" t="s">
        <v>109</v>
      </c>
      <c r="C445" s="1078">
        <v>24</v>
      </c>
      <c r="D445" s="1079" t="s">
        <v>609</v>
      </c>
      <c r="E445" s="1057" t="s">
        <v>170</v>
      </c>
      <c r="F445" s="1080" t="s">
        <v>1129</v>
      </c>
      <c r="G445" s="5">
        <v>45</v>
      </c>
    </row>
    <row r="446" spans="1:7" x14ac:dyDescent="0.2">
      <c r="A446" s="1053" t="str">
        <f t="shared" si="6"/>
        <v>EI_24_V3_T</v>
      </c>
      <c r="B446" s="981" t="s">
        <v>109</v>
      </c>
      <c r="C446" s="1078">
        <v>24</v>
      </c>
      <c r="D446" s="1079" t="s">
        <v>609</v>
      </c>
      <c r="E446" s="1057" t="s">
        <v>171</v>
      </c>
      <c r="F446" s="1080" t="s">
        <v>1130</v>
      </c>
      <c r="G446" s="5">
        <v>45</v>
      </c>
    </row>
    <row r="447" spans="1:7" x14ac:dyDescent="0.2">
      <c r="A447" s="1053" t="str">
        <f t="shared" si="6"/>
        <v>EI_24_V4_T</v>
      </c>
      <c r="B447" s="981" t="s">
        <v>109</v>
      </c>
      <c r="C447" s="1078">
        <v>24</v>
      </c>
      <c r="D447" s="1079" t="s">
        <v>609</v>
      </c>
      <c r="E447" s="1057" t="s">
        <v>172</v>
      </c>
      <c r="F447" s="1080" t="s">
        <v>1131</v>
      </c>
      <c r="G447" s="5">
        <v>45</v>
      </c>
    </row>
    <row r="448" spans="1:7" x14ac:dyDescent="0.2">
      <c r="A448" s="1053" t="str">
        <f t="shared" si="6"/>
        <v>EI_24_P_S</v>
      </c>
      <c r="B448" s="981" t="s">
        <v>109</v>
      </c>
      <c r="C448" s="1078">
        <v>24</v>
      </c>
      <c r="D448" s="1076" t="s">
        <v>610</v>
      </c>
      <c r="E448" s="1056" t="s">
        <v>497</v>
      </c>
      <c r="F448" s="1077" t="s">
        <v>1132</v>
      </c>
      <c r="G448" s="5">
        <v>45</v>
      </c>
    </row>
    <row r="449" spans="1:7" x14ac:dyDescent="0.2">
      <c r="A449" s="1053" t="str">
        <f t="shared" si="6"/>
        <v>EI_24_V1_S</v>
      </c>
      <c r="B449" s="981" t="s">
        <v>109</v>
      </c>
      <c r="C449" s="1078">
        <v>24</v>
      </c>
      <c r="D449" s="1079" t="s">
        <v>610</v>
      </c>
      <c r="E449" s="1057" t="s">
        <v>169</v>
      </c>
      <c r="F449" s="1080" t="s">
        <v>1133</v>
      </c>
      <c r="G449" s="5">
        <v>45</v>
      </c>
    </row>
    <row r="450" spans="1:7" x14ac:dyDescent="0.2">
      <c r="A450" s="1053" t="str">
        <f t="shared" si="6"/>
        <v>EI_24_V2_S</v>
      </c>
      <c r="B450" s="981" t="s">
        <v>109</v>
      </c>
      <c r="C450" s="1078">
        <v>24</v>
      </c>
      <c r="D450" s="1079" t="s">
        <v>610</v>
      </c>
      <c r="E450" s="1057" t="s">
        <v>170</v>
      </c>
      <c r="F450" s="1080" t="s">
        <v>1134</v>
      </c>
      <c r="G450" s="5">
        <v>45</v>
      </c>
    </row>
    <row r="451" spans="1:7" x14ac:dyDescent="0.2">
      <c r="A451" s="1053" t="str">
        <f t="shared" ref="A451:A514" si="7">CONCATENATE(B451,"_",C451,"_",E451,"_",D451)</f>
        <v>EI_24_V3_S</v>
      </c>
      <c r="B451" s="981" t="s">
        <v>109</v>
      </c>
      <c r="C451" s="1078">
        <v>24</v>
      </c>
      <c r="D451" s="1079" t="s">
        <v>610</v>
      </c>
      <c r="E451" s="1057" t="s">
        <v>171</v>
      </c>
      <c r="F451" s="1080" t="s">
        <v>1135</v>
      </c>
      <c r="G451" s="5">
        <v>45</v>
      </c>
    </row>
    <row r="452" spans="1:7" x14ac:dyDescent="0.2">
      <c r="A452" s="1054" t="str">
        <f t="shared" si="7"/>
        <v>EI_24_V4_S</v>
      </c>
      <c r="B452" s="1055" t="s">
        <v>109</v>
      </c>
      <c r="C452" s="1081">
        <v>24</v>
      </c>
      <c r="D452" s="1082" t="s">
        <v>610</v>
      </c>
      <c r="E452" s="1058" t="s">
        <v>172</v>
      </c>
      <c r="F452" s="1083" t="s">
        <v>1136</v>
      </c>
      <c r="G452" s="5">
        <v>45</v>
      </c>
    </row>
    <row r="453" spans="1:7" x14ac:dyDescent="0.2">
      <c r="A453" s="1051" t="str">
        <f t="shared" si="7"/>
        <v>EI_25_P_T</v>
      </c>
      <c r="B453" s="1052" t="s">
        <v>109</v>
      </c>
      <c r="C453" s="1075">
        <v>25</v>
      </c>
      <c r="D453" s="1076" t="s">
        <v>609</v>
      </c>
      <c r="E453" s="1056" t="s">
        <v>497</v>
      </c>
      <c r="F453" s="1077" t="s">
        <v>1137</v>
      </c>
      <c r="G453" s="5">
        <v>46</v>
      </c>
    </row>
    <row r="454" spans="1:7" x14ac:dyDescent="0.2">
      <c r="A454" s="1053" t="str">
        <f t="shared" si="7"/>
        <v>EI_25_V1_T</v>
      </c>
      <c r="B454" s="981" t="s">
        <v>109</v>
      </c>
      <c r="C454" s="1078">
        <v>25</v>
      </c>
      <c r="D454" s="1079" t="s">
        <v>609</v>
      </c>
      <c r="E454" s="1057" t="s">
        <v>169</v>
      </c>
      <c r="F454" s="1080" t="s">
        <v>1138</v>
      </c>
      <c r="G454" s="5">
        <v>46</v>
      </c>
    </row>
    <row r="455" spans="1:7" x14ac:dyDescent="0.2">
      <c r="A455" s="1053" t="str">
        <f t="shared" si="7"/>
        <v>EI_25_V2_T</v>
      </c>
      <c r="B455" s="981" t="s">
        <v>109</v>
      </c>
      <c r="C455" s="1078">
        <v>25</v>
      </c>
      <c r="D455" s="1079" t="s">
        <v>609</v>
      </c>
      <c r="E455" s="1057" t="s">
        <v>170</v>
      </c>
      <c r="F455" s="1080" t="s">
        <v>1139</v>
      </c>
      <c r="G455" s="5">
        <v>46</v>
      </c>
    </row>
    <row r="456" spans="1:7" x14ac:dyDescent="0.2">
      <c r="A456" s="1053" t="str">
        <f t="shared" si="7"/>
        <v>EI_25_V3_T</v>
      </c>
      <c r="B456" s="981" t="s">
        <v>109</v>
      </c>
      <c r="C456" s="1078">
        <v>25</v>
      </c>
      <c r="D456" s="1079" t="s">
        <v>609</v>
      </c>
      <c r="E456" s="1057" t="s">
        <v>171</v>
      </c>
      <c r="F456" s="1080" t="s">
        <v>1140</v>
      </c>
      <c r="G456" s="5">
        <v>46</v>
      </c>
    </row>
    <row r="457" spans="1:7" x14ac:dyDescent="0.2">
      <c r="A457" s="1053" t="str">
        <f t="shared" si="7"/>
        <v>EI_25_V4_T</v>
      </c>
      <c r="B457" s="981" t="s">
        <v>109</v>
      </c>
      <c r="C457" s="1078">
        <v>25</v>
      </c>
      <c r="D457" s="1079" t="s">
        <v>609</v>
      </c>
      <c r="E457" s="1057" t="s">
        <v>172</v>
      </c>
      <c r="F457" s="1080" t="s">
        <v>1141</v>
      </c>
      <c r="G457" s="5">
        <v>46</v>
      </c>
    </row>
    <row r="458" spans="1:7" x14ac:dyDescent="0.2">
      <c r="A458" s="1053" t="str">
        <f t="shared" si="7"/>
        <v>EI_25_P_S</v>
      </c>
      <c r="B458" s="981" t="s">
        <v>109</v>
      </c>
      <c r="C458" s="1078">
        <v>25</v>
      </c>
      <c r="D458" s="1076" t="s">
        <v>610</v>
      </c>
      <c r="E458" s="1056" t="s">
        <v>497</v>
      </c>
      <c r="F458" s="1077" t="s">
        <v>1142</v>
      </c>
      <c r="G458" s="5">
        <v>46</v>
      </c>
    </row>
    <row r="459" spans="1:7" x14ac:dyDescent="0.2">
      <c r="A459" s="1053" t="str">
        <f t="shared" si="7"/>
        <v>EI_25_V1_S</v>
      </c>
      <c r="B459" s="981" t="s">
        <v>109</v>
      </c>
      <c r="C459" s="1078">
        <v>25</v>
      </c>
      <c r="D459" s="1079" t="s">
        <v>610</v>
      </c>
      <c r="E459" s="1057" t="s">
        <v>169</v>
      </c>
      <c r="F459" s="1080" t="s">
        <v>1143</v>
      </c>
      <c r="G459" s="5">
        <v>46</v>
      </c>
    </row>
    <row r="460" spans="1:7" x14ac:dyDescent="0.2">
      <c r="A460" s="1053" t="str">
        <f t="shared" si="7"/>
        <v>EI_25_V2_S</v>
      </c>
      <c r="B460" s="981" t="s">
        <v>109</v>
      </c>
      <c r="C460" s="1078">
        <v>25</v>
      </c>
      <c r="D460" s="1079" t="s">
        <v>610</v>
      </c>
      <c r="E460" s="1057" t="s">
        <v>170</v>
      </c>
      <c r="F460" s="1080" t="s">
        <v>1144</v>
      </c>
      <c r="G460" s="5">
        <v>46</v>
      </c>
    </row>
    <row r="461" spans="1:7" x14ac:dyDescent="0.2">
      <c r="A461" s="1053" t="str">
        <f t="shared" si="7"/>
        <v>EI_25_V3_S</v>
      </c>
      <c r="B461" s="981" t="s">
        <v>109</v>
      </c>
      <c r="C461" s="1078">
        <v>25</v>
      </c>
      <c r="D461" s="1079" t="s">
        <v>610</v>
      </c>
      <c r="E461" s="1057" t="s">
        <v>171</v>
      </c>
      <c r="F461" s="1080" t="s">
        <v>1145</v>
      </c>
      <c r="G461" s="5">
        <v>46</v>
      </c>
    </row>
    <row r="462" spans="1:7" x14ac:dyDescent="0.2">
      <c r="A462" s="1054" t="str">
        <f t="shared" si="7"/>
        <v>EI_25_V4_S</v>
      </c>
      <c r="B462" s="1055" t="s">
        <v>109</v>
      </c>
      <c r="C462" s="1081">
        <v>25</v>
      </c>
      <c r="D462" s="1082" t="s">
        <v>610</v>
      </c>
      <c r="E462" s="1058" t="s">
        <v>172</v>
      </c>
      <c r="F462" s="1083" t="s">
        <v>1146</v>
      </c>
      <c r="G462" s="5">
        <v>46</v>
      </c>
    </row>
    <row r="463" spans="1:7" x14ac:dyDescent="0.2">
      <c r="A463" s="1051" t="str">
        <f t="shared" si="7"/>
        <v>EI_26_P_T</v>
      </c>
      <c r="B463" s="1052" t="s">
        <v>109</v>
      </c>
      <c r="C463" s="1075">
        <v>26</v>
      </c>
      <c r="D463" s="1076" t="s">
        <v>609</v>
      </c>
      <c r="E463" s="1056" t="s">
        <v>497</v>
      </c>
      <c r="F463" s="1077" t="s">
        <v>1147</v>
      </c>
      <c r="G463" s="5">
        <v>47</v>
      </c>
    </row>
    <row r="464" spans="1:7" x14ac:dyDescent="0.2">
      <c r="A464" s="1053" t="str">
        <f t="shared" si="7"/>
        <v>EI_26_V1_T</v>
      </c>
      <c r="B464" s="981" t="s">
        <v>109</v>
      </c>
      <c r="C464" s="1078">
        <v>26</v>
      </c>
      <c r="D464" s="1079" t="s">
        <v>609</v>
      </c>
      <c r="E464" s="1057" t="s">
        <v>169</v>
      </c>
      <c r="F464" s="1080" t="s">
        <v>1148</v>
      </c>
      <c r="G464" s="5">
        <v>47</v>
      </c>
    </row>
    <row r="465" spans="1:7" x14ac:dyDescent="0.2">
      <c r="A465" s="1053" t="str">
        <f t="shared" si="7"/>
        <v>EI_26_V2_T</v>
      </c>
      <c r="B465" s="981" t="s">
        <v>109</v>
      </c>
      <c r="C465" s="1078">
        <v>26</v>
      </c>
      <c r="D465" s="1079" t="s">
        <v>609</v>
      </c>
      <c r="E465" s="1057" t="s">
        <v>170</v>
      </c>
      <c r="F465" s="1080" t="s">
        <v>1149</v>
      </c>
      <c r="G465" s="5">
        <v>47</v>
      </c>
    </row>
    <row r="466" spans="1:7" x14ac:dyDescent="0.2">
      <c r="A466" s="1053" t="str">
        <f t="shared" si="7"/>
        <v>EI_26_V3_T</v>
      </c>
      <c r="B466" s="981" t="s">
        <v>109</v>
      </c>
      <c r="C466" s="1078">
        <v>26</v>
      </c>
      <c r="D466" s="1079" t="s">
        <v>609</v>
      </c>
      <c r="E466" s="1057" t="s">
        <v>171</v>
      </c>
      <c r="F466" s="1080" t="s">
        <v>1150</v>
      </c>
      <c r="G466" s="5">
        <v>47</v>
      </c>
    </row>
    <row r="467" spans="1:7" x14ac:dyDescent="0.2">
      <c r="A467" s="1053" t="str">
        <f t="shared" si="7"/>
        <v>EI_26_V4_T</v>
      </c>
      <c r="B467" s="981" t="s">
        <v>109</v>
      </c>
      <c r="C467" s="1078">
        <v>26</v>
      </c>
      <c r="D467" s="1079" t="s">
        <v>609</v>
      </c>
      <c r="E467" s="1057" t="s">
        <v>172</v>
      </c>
      <c r="F467" s="1080" t="s">
        <v>1151</v>
      </c>
      <c r="G467" s="5">
        <v>47</v>
      </c>
    </row>
    <row r="468" spans="1:7" x14ac:dyDescent="0.2">
      <c r="A468" s="1053" t="str">
        <f t="shared" si="7"/>
        <v>EI_26_P_S</v>
      </c>
      <c r="B468" s="981" t="s">
        <v>109</v>
      </c>
      <c r="C468" s="1078">
        <v>26</v>
      </c>
      <c r="D468" s="1076" t="s">
        <v>610</v>
      </c>
      <c r="E468" s="1056" t="s">
        <v>497</v>
      </c>
      <c r="F468" s="1077" t="s">
        <v>1152</v>
      </c>
      <c r="G468" s="5">
        <v>47</v>
      </c>
    </row>
    <row r="469" spans="1:7" x14ac:dyDescent="0.2">
      <c r="A469" s="1053" t="str">
        <f t="shared" si="7"/>
        <v>EI_26_V1_S</v>
      </c>
      <c r="B469" s="981" t="s">
        <v>109</v>
      </c>
      <c r="C469" s="1078">
        <v>26</v>
      </c>
      <c r="D469" s="1079" t="s">
        <v>610</v>
      </c>
      <c r="E469" s="1057" t="s">
        <v>169</v>
      </c>
      <c r="F469" s="1080" t="s">
        <v>1153</v>
      </c>
      <c r="G469" s="5">
        <v>47</v>
      </c>
    </row>
    <row r="470" spans="1:7" x14ac:dyDescent="0.2">
      <c r="A470" s="1053" t="str">
        <f t="shared" si="7"/>
        <v>EI_26_V2_S</v>
      </c>
      <c r="B470" s="981" t="s">
        <v>109</v>
      </c>
      <c r="C470" s="1078">
        <v>26</v>
      </c>
      <c r="D470" s="1079" t="s">
        <v>610</v>
      </c>
      <c r="E470" s="1057" t="s">
        <v>170</v>
      </c>
      <c r="F470" s="1080" t="s">
        <v>1154</v>
      </c>
      <c r="G470" s="5">
        <v>47</v>
      </c>
    </row>
    <row r="471" spans="1:7" x14ac:dyDescent="0.2">
      <c r="A471" s="1053" t="str">
        <f t="shared" si="7"/>
        <v>EI_26_V3_S</v>
      </c>
      <c r="B471" s="981" t="s">
        <v>109</v>
      </c>
      <c r="C471" s="1078">
        <v>26</v>
      </c>
      <c r="D471" s="1079" t="s">
        <v>610</v>
      </c>
      <c r="E471" s="1057" t="s">
        <v>171</v>
      </c>
      <c r="F471" s="1080" t="s">
        <v>1155</v>
      </c>
      <c r="G471" s="5">
        <v>47</v>
      </c>
    </row>
    <row r="472" spans="1:7" x14ac:dyDescent="0.2">
      <c r="A472" s="1054" t="str">
        <f t="shared" si="7"/>
        <v>EI_26_V4_S</v>
      </c>
      <c r="B472" s="1055" t="s">
        <v>109</v>
      </c>
      <c r="C472" s="1081">
        <v>26</v>
      </c>
      <c r="D472" s="1082" t="s">
        <v>610</v>
      </c>
      <c r="E472" s="1058" t="s">
        <v>172</v>
      </c>
      <c r="F472" s="1083" t="s">
        <v>1156</v>
      </c>
      <c r="G472" s="5">
        <v>47</v>
      </c>
    </row>
    <row r="473" spans="1:7" x14ac:dyDescent="0.2">
      <c r="A473" s="1051" t="str">
        <f t="shared" si="7"/>
        <v>EI_27_P_T</v>
      </c>
      <c r="B473" s="1052" t="s">
        <v>109</v>
      </c>
      <c r="C473" s="1075">
        <v>27</v>
      </c>
      <c r="D473" s="1076" t="s">
        <v>609</v>
      </c>
      <c r="E473" s="1056" t="s">
        <v>497</v>
      </c>
      <c r="F473" s="1077" t="s">
        <v>1157</v>
      </c>
      <c r="G473" s="5">
        <v>48</v>
      </c>
    </row>
    <row r="474" spans="1:7" x14ac:dyDescent="0.2">
      <c r="A474" s="1053" t="str">
        <f t="shared" si="7"/>
        <v>EI_27_V1_T</v>
      </c>
      <c r="B474" s="981" t="s">
        <v>109</v>
      </c>
      <c r="C474" s="1078">
        <v>27</v>
      </c>
      <c r="D474" s="1079" t="s">
        <v>609</v>
      </c>
      <c r="E474" s="1057" t="s">
        <v>169</v>
      </c>
      <c r="F474" s="1080" t="s">
        <v>1158</v>
      </c>
      <c r="G474" s="5">
        <v>48</v>
      </c>
    </row>
    <row r="475" spans="1:7" x14ac:dyDescent="0.2">
      <c r="A475" s="1053" t="str">
        <f t="shared" si="7"/>
        <v>EI_27_V2_T</v>
      </c>
      <c r="B475" s="981" t="s">
        <v>109</v>
      </c>
      <c r="C475" s="1078">
        <v>27</v>
      </c>
      <c r="D475" s="1079" t="s">
        <v>609</v>
      </c>
      <c r="E475" s="1057" t="s">
        <v>170</v>
      </c>
      <c r="F475" s="1080" t="s">
        <v>1159</v>
      </c>
      <c r="G475" s="5">
        <v>48</v>
      </c>
    </row>
    <row r="476" spans="1:7" x14ac:dyDescent="0.2">
      <c r="A476" s="1053" t="str">
        <f t="shared" si="7"/>
        <v>EI_27_V3_T</v>
      </c>
      <c r="B476" s="981" t="s">
        <v>109</v>
      </c>
      <c r="C476" s="1078">
        <v>27</v>
      </c>
      <c r="D476" s="1079" t="s">
        <v>609</v>
      </c>
      <c r="E476" s="1057" t="s">
        <v>171</v>
      </c>
      <c r="F476" s="1080" t="s">
        <v>1160</v>
      </c>
      <c r="G476" s="5">
        <v>48</v>
      </c>
    </row>
    <row r="477" spans="1:7" x14ac:dyDescent="0.2">
      <c r="A477" s="1053" t="str">
        <f t="shared" si="7"/>
        <v>EI_27_V4_T</v>
      </c>
      <c r="B477" s="981" t="s">
        <v>109</v>
      </c>
      <c r="C477" s="1078">
        <v>27</v>
      </c>
      <c r="D477" s="1079" t="s">
        <v>609</v>
      </c>
      <c r="E477" s="1057" t="s">
        <v>172</v>
      </c>
      <c r="F477" s="1080" t="s">
        <v>1161</v>
      </c>
      <c r="G477" s="5">
        <v>48</v>
      </c>
    </row>
    <row r="478" spans="1:7" x14ac:dyDescent="0.2">
      <c r="A478" s="1053" t="str">
        <f t="shared" si="7"/>
        <v>EI_27_P_S</v>
      </c>
      <c r="B478" s="981" t="s">
        <v>109</v>
      </c>
      <c r="C478" s="1078">
        <v>27</v>
      </c>
      <c r="D478" s="1076" t="s">
        <v>610</v>
      </c>
      <c r="E478" s="1056" t="s">
        <v>497</v>
      </c>
      <c r="F478" s="1077" t="s">
        <v>1162</v>
      </c>
      <c r="G478" s="5">
        <v>48</v>
      </c>
    </row>
    <row r="479" spans="1:7" x14ac:dyDescent="0.2">
      <c r="A479" s="1053" t="str">
        <f t="shared" si="7"/>
        <v>EI_27_V1_S</v>
      </c>
      <c r="B479" s="981" t="s">
        <v>109</v>
      </c>
      <c r="C479" s="1078">
        <v>27</v>
      </c>
      <c r="D479" s="1079" t="s">
        <v>610</v>
      </c>
      <c r="E479" s="1057" t="s">
        <v>169</v>
      </c>
      <c r="F479" s="1080" t="s">
        <v>1163</v>
      </c>
      <c r="G479" s="5">
        <v>48</v>
      </c>
    </row>
    <row r="480" spans="1:7" x14ac:dyDescent="0.2">
      <c r="A480" s="1053" t="str">
        <f t="shared" si="7"/>
        <v>EI_27_V2_S</v>
      </c>
      <c r="B480" s="981" t="s">
        <v>109</v>
      </c>
      <c r="C480" s="1078">
        <v>27</v>
      </c>
      <c r="D480" s="1079" t="s">
        <v>610</v>
      </c>
      <c r="E480" s="1057" t="s">
        <v>170</v>
      </c>
      <c r="F480" s="1080" t="s">
        <v>1164</v>
      </c>
      <c r="G480" s="5">
        <v>48</v>
      </c>
    </row>
    <row r="481" spans="1:7" x14ac:dyDescent="0.2">
      <c r="A481" s="1053" t="str">
        <f t="shared" si="7"/>
        <v>EI_27_V3_S</v>
      </c>
      <c r="B481" s="981" t="s">
        <v>109</v>
      </c>
      <c r="C481" s="1078">
        <v>27</v>
      </c>
      <c r="D481" s="1079" t="s">
        <v>610</v>
      </c>
      <c r="E481" s="1057" t="s">
        <v>171</v>
      </c>
      <c r="F481" s="1080" t="s">
        <v>1165</v>
      </c>
      <c r="G481" s="5">
        <v>48</v>
      </c>
    </row>
    <row r="482" spans="1:7" x14ac:dyDescent="0.2">
      <c r="A482" s="1054" t="str">
        <f t="shared" si="7"/>
        <v>EI_27_V4_S</v>
      </c>
      <c r="B482" s="1055" t="s">
        <v>109</v>
      </c>
      <c r="C482" s="1081">
        <v>27</v>
      </c>
      <c r="D482" s="1082" t="s">
        <v>610</v>
      </c>
      <c r="E482" s="1058" t="s">
        <v>172</v>
      </c>
      <c r="F482" s="1083" t="s">
        <v>1166</v>
      </c>
      <c r="G482" s="5">
        <v>48</v>
      </c>
    </row>
    <row r="483" spans="1:7" x14ac:dyDescent="0.2">
      <c r="A483" s="1051" t="str">
        <f t="shared" si="7"/>
        <v>EI_28_P_T</v>
      </c>
      <c r="B483" s="1052" t="s">
        <v>109</v>
      </c>
      <c r="C483" s="1075">
        <v>28</v>
      </c>
      <c r="D483" s="1076" t="s">
        <v>609</v>
      </c>
      <c r="E483" s="1056" t="s">
        <v>497</v>
      </c>
      <c r="F483" s="1077" t="s">
        <v>1167</v>
      </c>
      <c r="G483" s="5">
        <v>49</v>
      </c>
    </row>
    <row r="484" spans="1:7" x14ac:dyDescent="0.2">
      <c r="A484" s="1053" t="str">
        <f t="shared" si="7"/>
        <v>EI_28_V1_T</v>
      </c>
      <c r="B484" s="981" t="s">
        <v>109</v>
      </c>
      <c r="C484" s="1078">
        <v>28</v>
      </c>
      <c r="D484" s="1079" t="s">
        <v>609</v>
      </c>
      <c r="E484" s="1057" t="s">
        <v>169</v>
      </c>
      <c r="F484" s="1080" t="s">
        <v>1168</v>
      </c>
      <c r="G484" s="5">
        <v>49</v>
      </c>
    </row>
    <row r="485" spans="1:7" x14ac:dyDescent="0.2">
      <c r="A485" s="1053" t="str">
        <f t="shared" si="7"/>
        <v>EI_28_V2_T</v>
      </c>
      <c r="B485" s="981" t="s">
        <v>109</v>
      </c>
      <c r="C485" s="1078">
        <v>28</v>
      </c>
      <c r="D485" s="1079" t="s">
        <v>609</v>
      </c>
      <c r="E485" s="1057" t="s">
        <v>170</v>
      </c>
      <c r="F485" s="1080" t="s">
        <v>1169</v>
      </c>
      <c r="G485" s="5">
        <v>49</v>
      </c>
    </row>
    <row r="486" spans="1:7" x14ac:dyDescent="0.2">
      <c r="A486" s="1053" t="str">
        <f t="shared" si="7"/>
        <v>EI_28_V3_T</v>
      </c>
      <c r="B486" s="981" t="s">
        <v>109</v>
      </c>
      <c r="C486" s="1078">
        <v>28</v>
      </c>
      <c r="D486" s="1079" t="s">
        <v>609</v>
      </c>
      <c r="E486" s="1057" t="s">
        <v>171</v>
      </c>
      <c r="F486" s="1080" t="s">
        <v>1170</v>
      </c>
      <c r="G486" s="5">
        <v>49</v>
      </c>
    </row>
    <row r="487" spans="1:7" x14ac:dyDescent="0.2">
      <c r="A487" s="1053" t="str">
        <f t="shared" si="7"/>
        <v>EI_28_V4_T</v>
      </c>
      <c r="B487" s="981" t="s">
        <v>109</v>
      </c>
      <c r="C487" s="1078">
        <v>28</v>
      </c>
      <c r="D487" s="1079" t="s">
        <v>609</v>
      </c>
      <c r="E487" s="1057" t="s">
        <v>172</v>
      </c>
      <c r="F487" s="1080" t="s">
        <v>1171</v>
      </c>
      <c r="G487" s="5">
        <v>49</v>
      </c>
    </row>
    <row r="488" spans="1:7" x14ac:dyDescent="0.2">
      <c r="A488" s="1053" t="str">
        <f t="shared" si="7"/>
        <v>EI_28_P_S</v>
      </c>
      <c r="B488" s="981" t="s">
        <v>109</v>
      </c>
      <c r="C488" s="1078">
        <v>28</v>
      </c>
      <c r="D488" s="1076" t="s">
        <v>610</v>
      </c>
      <c r="E488" s="1056" t="s">
        <v>497</v>
      </c>
      <c r="F488" s="1077" t="s">
        <v>1172</v>
      </c>
      <c r="G488" s="5">
        <v>49</v>
      </c>
    </row>
    <row r="489" spans="1:7" x14ac:dyDescent="0.2">
      <c r="A489" s="1053" t="str">
        <f t="shared" si="7"/>
        <v>EI_28_V1_S</v>
      </c>
      <c r="B489" s="981" t="s">
        <v>109</v>
      </c>
      <c r="C489" s="1078">
        <v>28</v>
      </c>
      <c r="D489" s="1079" t="s">
        <v>610</v>
      </c>
      <c r="E489" s="1057" t="s">
        <v>169</v>
      </c>
      <c r="F489" s="1080" t="s">
        <v>1173</v>
      </c>
      <c r="G489" s="5">
        <v>49</v>
      </c>
    </row>
    <row r="490" spans="1:7" x14ac:dyDescent="0.2">
      <c r="A490" s="1053" t="str">
        <f t="shared" si="7"/>
        <v>EI_28_V2_S</v>
      </c>
      <c r="B490" s="981" t="s">
        <v>109</v>
      </c>
      <c r="C490" s="1078">
        <v>28</v>
      </c>
      <c r="D490" s="1079" t="s">
        <v>610</v>
      </c>
      <c r="E490" s="1057" t="s">
        <v>170</v>
      </c>
      <c r="F490" s="1080" t="s">
        <v>1174</v>
      </c>
      <c r="G490" s="5">
        <v>49</v>
      </c>
    </row>
    <row r="491" spans="1:7" x14ac:dyDescent="0.2">
      <c r="A491" s="1053" t="str">
        <f t="shared" si="7"/>
        <v>EI_28_V3_S</v>
      </c>
      <c r="B491" s="981" t="s">
        <v>109</v>
      </c>
      <c r="C491" s="1078">
        <v>28</v>
      </c>
      <c r="D491" s="1079" t="s">
        <v>610</v>
      </c>
      <c r="E491" s="1057" t="s">
        <v>171</v>
      </c>
      <c r="F491" s="1080" t="s">
        <v>1175</v>
      </c>
      <c r="G491" s="5">
        <v>49</v>
      </c>
    </row>
    <row r="492" spans="1:7" x14ac:dyDescent="0.2">
      <c r="A492" s="1054" t="str">
        <f t="shared" si="7"/>
        <v>EI_28_V4_S</v>
      </c>
      <c r="B492" s="1055" t="s">
        <v>109</v>
      </c>
      <c r="C492" s="1081">
        <v>28</v>
      </c>
      <c r="D492" s="1082" t="s">
        <v>610</v>
      </c>
      <c r="E492" s="1058" t="s">
        <v>172</v>
      </c>
      <c r="F492" s="1083" t="s">
        <v>1176</v>
      </c>
      <c r="G492" s="5">
        <v>49</v>
      </c>
    </row>
    <row r="493" spans="1:7" x14ac:dyDescent="0.2">
      <c r="A493" s="1051" t="str">
        <f t="shared" si="7"/>
        <v>EI_29_P_T</v>
      </c>
      <c r="B493" s="1052" t="s">
        <v>109</v>
      </c>
      <c r="C493" s="1075">
        <v>29</v>
      </c>
      <c r="D493" s="1076" t="s">
        <v>609</v>
      </c>
      <c r="E493" s="1056" t="s">
        <v>497</v>
      </c>
      <c r="F493" s="1077" t="s">
        <v>1177</v>
      </c>
      <c r="G493" s="5">
        <v>50</v>
      </c>
    </row>
    <row r="494" spans="1:7" x14ac:dyDescent="0.2">
      <c r="A494" s="1053" t="str">
        <f t="shared" si="7"/>
        <v>EI_29_V1_T</v>
      </c>
      <c r="B494" s="981" t="s">
        <v>109</v>
      </c>
      <c r="C494" s="1078">
        <v>29</v>
      </c>
      <c r="D494" s="1079" t="s">
        <v>609</v>
      </c>
      <c r="E494" s="1057" t="s">
        <v>169</v>
      </c>
      <c r="F494" s="1080" t="s">
        <v>1178</v>
      </c>
      <c r="G494" s="5">
        <v>50</v>
      </c>
    </row>
    <row r="495" spans="1:7" x14ac:dyDescent="0.2">
      <c r="A495" s="1053" t="str">
        <f t="shared" si="7"/>
        <v>EI_29_V2_T</v>
      </c>
      <c r="B495" s="981" t="s">
        <v>109</v>
      </c>
      <c r="C495" s="1078">
        <v>29</v>
      </c>
      <c r="D495" s="1079" t="s">
        <v>609</v>
      </c>
      <c r="E495" s="1057" t="s">
        <v>170</v>
      </c>
      <c r="F495" s="1080" t="s">
        <v>1179</v>
      </c>
      <c r="G495" s="5">
        <v>50</v>
      </c>
    </row>
    <row r="496" spans="1:7" x14ac:dyDescent="0.2">
      <c r="A496" s="1053" t="str">
        <f t="shared" si="7"/>
        <v>EI_29_V3_T</v>
      </c>
      <c r="B496" s="981" t="s">
        <v>109</v>
      </c>
      <c r="C496" s="1078">
        <v>29</v>
      </c>
      <c r="D496" s="1079" t="s">
        <v>609</v>
      </c>
      <c r="E496" s="1057" t="s">
        <v>171</v>
      </c>
      <c r="F496" s="1080" t="s">
        <v>1180</v>
      </c>
      <c r="G496" s="5">
        <v>50</v>
      </c>
    </row>
    <row r="497" spans="1:7" x14ac:dyDescent="0.2">
      <c r="A497" s="1053" t="str">
        <f t="shared" si="7"/>
        <v>EI_29_V4_T</v>
      </c>
      <c r="B497" s="981" t="s">
        <v>109</v>
      </c>
      <c r="C497" s="1078">
        <v>29</v>
      </c>
      <c r="D497" s="1079" t="s">
        <v>609</v>
      </c>
      <c r="E497" s="1057" t="s">
        <v>172</v>
      </c>
      <c r="F497" s="1080" t="s">
        <v>1181</v>
      </c>
      <c r="G497" s="5">
        <v>50</v>
      </c>
    </row>
    <row r="498" spans="1:7" x14ac:dyDescent="0.2">
      <c r="A498" s="1053" t="str">
        <f t="shared" si="7"/>
        <v>EI_29_P_S</v>
      </c>
      <c r="B498" s="981" t="s">
        <v>109</v>
      </c>
      <c r="C498" s="1078">
        <v>29</v>
      </c>
      <c r="D498" s="1076" t="s">
        <v>610</v>
      </c>
      <c r="E498" s="1056" t="s">
        <v>497</v>
      </c>
      <c r="F498" s="1077" t="s">
        <v>1182</v>
      </c>
      <c r="G498" s="5">
        <v>50</v>
      </c>
    </row>
    <row r="499" spans="1:7" x14ac:dyDescent="0.2">
      <c r="A499" s="1053" t="str">
        <f t="shared" si="7"/>
        <v>EI_29_V1_S</v>
      </c>
      <c r="B499" s="981" t="s">
        <v>109</v>
      </c>
      <c r="C499" s="1078">
        <v>29</v>
      </c>
      <c r="D499" s="1079" t="s">
        <v>610</v>
      </c>
      <c r="E499" s="1057" t="s">
        <v>169</v>
      </c>
      <c r="F499" s="1080" t="s">
        <v>1183</v>
      </c>
      <c r="G499" s="5">
        <v>50</v>
      </c>
    </row>
    <row r="500" spans="1:7" x14ac:dyDescent="0.2">
      <c r="A500" s="1053" t="str">
        <f t="shared" si="7"/>
        <v>EI_29_V2_S</v>
      </c>
      <c r="B500" s="981" t="s">
        <v>109</v>
      </c>
      <c r="C500" s="1078">
        <v>29</v>
      </c>
      <c r="D500" s="1079" t="s">
        <v>610</v>
      </c>
      <c r="E500" s="1057" t="s">
        <v>170</v>
      </c>
      <c r="F500" s="1080" t="s">
        <v>1184</v>
      </c>
      <c r="G500" s="5">
        <v>50</v>
      </c>
    </row>
    <row r="501" spans="1:7" x14ac:dyDescent="0.2">
      <c r="A501" s="1053" t="str">
        <f t="shared" si="7"/>
        <v>EI_29_V3_S</v>
      </c>
      <c r="B501" s="981" t="s">
        <v>109</v>
      </c>
      <c r="C501" s="1078">
        <v>29</v>
      </c>
      <c r="D501" s="1079" t="s">
        <v>610</v>
      </c>
      <c r="E501" s="1057" t="s">
        <v>171</v>
      </c>
      <c r="F501" s="1080" t="s">
        <v>1185</v>
      </c>
      <c r="G501" s="5">
        <v>50</v>
      </c>
    </row>
    <row r="502" spans="1:7" x14ac:dyDescent="0.2">
      <c r="A502" s="1054" t="str">
        <f t="shared" si="7"/>
        <v>EI_29_V4_S</v>
      </c>
      <c r="B502" s="1055" t="s">
        <v>109</v>
      </c>
      <c r="C502" s="1081">
        <v>29</v>
      </c>
      <c r="D502" s="1082" t="s">
        <v>610</v>
      </c>
      <c r="E502" s="1058" t="s">
        <v>172</v>
      </c>
      <c r="F502" s="1083" t="s">
        <v>1186</v>
      </c>
      <c r="G502" s="5">
        <v>50</v>
      </c>
    </row>
    <row r="503" spans="1:7" x14ac:dyDescent="0.2">
      <c r="A503" s="1051" t="str">
        <f t="shared" si="7"/>
        <v>EI_30_P_T</v>
      </c>
      <c r="B503" s="1052" t="s">
        <v>109</v>
      </c>
      <c r="C503" s="1075">
        <v>30</v>
      </c>
      <c r="D503" s="1076" t="s">
        <v>609</v>
      </c>
      <c r="E503" s="1056" t="s">
        <v>497</v>
      </c>
      <c r="F503" s="1077" t="s">
        <v>1187</v>
      </c>
      <c r="G503" s="5">
        <v>51</v>
      </c>
    </row>
    <row r="504" spans="1:7" x14ac:dyDescent="0.2">
      <c r="A504" s="1053" t="str">
        <f t="shared" si="7"/>
        <v>EI_30_V1_T</v>
      </c>
      <c r="B504" s="981" t="s">
        <v>109</v>
      </c>
      <c r="C504" s="1078">
        <v>30</v>
      </c>
      <c r="D504" s="1079" t="s">
        <v>609</v>
      </c>
      <c r="E504" s="1057" t="s">
        <v>169</v>
      </c>
      <c r="F504" s="1080" t="s">
        <v>1188</v>
      </c>
      <c r="G504" s="5">
        <v>51</v>
      </c>
    </row>
    <row r="505" spans="1:7" x14ac:dyDescent="0.2">
      <c r="A505" s="1053" t="str">
        <f t="shared" si="7"/>
        <v>EI_30_V2_T</v>
      </c>
      <c r="B505" s="981" t="s">
        <v>109</v>
      </c>
      <c r="C505" s="1078">
        <v>30</v>
      </c>
      <c r="D505" s="1079" t="s">
        <v>609</v>
      </c>
      <c r="E505" s="1057" t="s">
        <v>170</v>
      </c>
      <c r="F505" s="1080" t="s">
        <v>1189</v>
      </c>
      <c r="G505" s="5">
        <v>51</v>
      </c>
    </row>
    <row r="506" spans="1:7" x14ac:dyDescent="0.2">
      <c r="A506" s="1053" t="str">
        <f t="shared" si="7"/>
        <v>EI_30_V3_T</v>
      </c>
      <c r="B506" s="981" t="s">
        <v>109</v>
      </c>
      <c r="C506" s="1078">
        <v>30</v>
      </c>
      <c r="D506" s="1079" t="s">
        <v>609</v>
      </c>
      <c r="E506" s="1057" t="s">
        <v>171</v>
      </c>
      <c r="F506" s="1080" t="s">
        <v>1190</v>
      </c>
      <c r="G506" s="5">
        <v>51</v>
      </c>
    </row>
    <row r="507" spans="1:7" x14ac:dyDescent="0.2">
      <c r="A507" s="1053" t="str">
        <f t="shared" si="7"/>
        <v>EI_30_V4_T</v>
      </c>
      <c r="B507" s="981" t="s">
        <v>109</v>
      </c>
      <c r="C507" s="1078">
        <v>30</v>
      </c>
      <c r="D507" s="1079" t="s">
        <v>609</v>
      </c>
      <c r="E507" s="1057" t="s">
        <v>172</v>
      </c>
      <c r="F507" s="1080" t="s">
        <v>1191</v>
      </c>
      <c r="G507" s="5">
        <v>51</v>
      </c>
    </row>
    <row r="508" spans="1:7" x14ac:dyDescent="0.2">
      <c r="A508" s="1053" t="str">
        <f t="shared" si="7"/>
        <v>EI_30_P_S</v>
      </c>
      <c r="B508" s="981" t="s">
        <v>109</v>
      </c>
      <c r="C508" s="1078">
        <v>30</v>
      </c>
      <c r="D508" s="1076" t="s">
        <v>610</v>
      </c>
      <c r="E508" s="1056" t="s">
        <v>497</v>
      </c>
      <c r="F508" s="1077" t="s">
        <v>1192</v>
      </c>
      <c r="G508" s="5">
        <v>51</v>
      </c>
    </row>
    <row r="509" spans="1:7" x14ac:dyDescent="0.2">
      <c r="A509" s="1053" t="str">
        <f t="shared" si="7"/>
        <v>EI_30_V1_S</v>
      </c>
      <c r="B509" s="981" t="s">
        <v>109</v>
      </c>
      <c r="C509" s="1078">
        <v>30</v>
      </c>
      <c r="D509" s="1079" t="s">
        <v>610</v>
      </c>
      <c r="E509" s="1057" t="s">
        <v>169</v>
      </c>
      <c r="F509" s="1080" t="s">
        <v>1193</v>
      </c>
      <c r="G509" s="5">
        <v>51</v>
      </c>
    </row>
    <row r="510" spans="1:7" x14ac:dyDescent="0.2">
      <c r="A510" s="1053" t="str">
        <f t="shared" si="7"/>
        <v>EI_30_V2_S</v>
      </c>
      <c r="B510" s="981" t="s">
        <v>109</v>
      </c>
      <c r="C510" s="1078">
        <v>30</v>
      </c>
      <c r="D510" s="1079" t="s">
        <v>610</v>
      </c>
      <c r="E510" s="1057" t="s">
        <v>170</v>
      </c>
      <c r="F510" s="1080" t="s">
        <v>1194</v>
      </c>
      <c r="G510" s="5">
        <v>51</v>
      </c>
    </row>
    <row r="511" spans="1:7" x14ac:dyDescent="0.2">
      <c r="A511" s="1053" t="str">
        <f t="shared" si="7"/>
        <v>EI_30_V3_S</v>
      </c>
      <c r="B511" s="981" t="s">
        <v>109</v>
      </c>
      <c r="C511" s="1078">
        <v>30</v>
      </c>
      <c r="D511" s="1079" t="s">
        <v>610</v>
      </c>
      <c r="E511" s="1057" t="s">
        <v>171</v>
      </c>
      <c r="F511" s="1080" t="s">
        <v>1195</v>
      </c>
      <c r="G511" s="5">
        <v>51</v>
      </c>
    </row>
    <row r="512" spans="1:7" x14ac:dyDescent="0.2">
      <c r="A512" s="1054" t="str">
        <f t="shared" si="7"/>
        <v>EI_30_V4_S</v>
      </c>
      <c r="B512" s="1055" t="s">
        <v>109</v>
      </c>
      <c r="C512" s="1081">
        <v>30</v>
      </c>
      <c r="D512" s="1082" t="s">
        <v>610</v>
      </c>
      <c r="E512" s="1058" t="s">
        <v>172</v>
      </c>
      <c r="F512" s="1083" t="s">
        <v>1196</v>
      </c>
      <c r="G512" s="5">
        <v>51</v>
      </c>
    </row>
    <row r="513" spans="1:7" x14ac:dyDescent="0.2">
      <c r="A513" s="1051" t="str">
        <f t="shared" si="7"/>
        <v>EI_31_P_T</v>
      </c>
      <c r="B513" s="1052" t="s">
        <v>109</v>
      </c>
      <c r="C513" s="1075">
        <v>31</v>
      </c>
      <c r="D513" s="1076" t="s">
        <v>609</v>
      </c>
      <c r="E513" s="1056" t="s">
        <v>497</v>
      </c>
      <c r="F513" s="1077" t="s">
        <v>1197</v>
      </c>
      <c r="G513" s="5">
        <v>52</v>
      </c>
    </row>
    <row r="514" spans="1:7" x14ac:dyDescent="0.2">
      <c r="A514" s="1053" t="str">
        <f t="shared" si="7"/>
        <v>EI_31_V1_T</v>
      </c>
      <c r="B514" s="981" t="s">
        <v>109</v>
      </c>
      <c r="C514" s="1078">
        <v>31</v>
      </c>
      <c r="D514" s="1079" t="s">
        <v>609</v>
      </c>
      <c r="E514" s="1057" t="s">
        <v>169</v>
      </c>
      <c r="F514" s="1080" t="s">
        <v>1198</v>
      </c>
      <c r="G514" s="5">
        <v>52</v>
      </c>
    </row>
    <row r="515" spans="1:7" x14ac:dyDescent="0.2">
      <c r="A515" s="1053" t="str">
        <f t="shared" ref="A515:A578" si="8">CONCATENATE(B515,"_",C515,"_",E515,"_",D515)</f>
        <v>EI_31_V2_T</v>
      </c>
      <c r="B515" s="981" t="s">
        <v>109</v>
      </c>
      <c r="C515" s="1078">
        <v>31</v>
      </c>
      <c r="D515" s="1079" t="s">
        <v>609</v>
      </c>
      <c r="E515" s="1057" t="s">
        <v>170</v>
      </c>
      <c r="F515" s="1080" t="s">
        <v>1199</v>
      </c>
      <c r="G515" s="5">
        <v>52</v>
      </c>
    </row>
    <row r="516" spans="1:7" x14ac:dyDescent="0.2">
      <c r="A516" s="1053" t="str">
        <f t="shared" si="8"/>
        <v>EI_31_V3_T</v>
      </c>
      <c r="B516" s="981" t="s">
        <v>109</v>
      </c>
      <c r="C516" s="1078">
        <v>31</v>
      </c>
      <c r="D516" s="1079" t="s">
        <v>609</v>
      </c>
      <c r="E516" s="1057" t="s">
        <v>171</v>
      </c>
      <c r="F516" s="1080" t="s">
        <v>1200</v>
      </c>
      <c r="G516" s="5">
        <v>52</v>
      </c>
    </row>
    <row r="517" spans="1:7" x14ac:dyDescent="0.2">
      <c r="A517" s="1053" t="str">
        <f t="shared" si="8"/>
        <v>EI_31_V4_T</v>
      </c>
      <c r="B517" s="981" t="s">
        <v>109</v>
      </c>
      <c r="C517" s="1078">
        <v>31</v>
      </c>
      <c r="D517" s="1079" t="s">
        <v>609</v>
      </c>
      <c r="E517" s="1057" t="s">
        <v>172</v>
      </c>
      <c r="F517" s="1080" t="s">
        <v>1201</v>
      </c>
      <c r="G517" s="5">
        <v>52</v>
      </c>
    </row>
    <row r="518" spans="1:7" x14ac:dyDescent="0.2">
      <c r="A518" s="1053" t="str">
        <f t="shared" si="8"/>
        <v>EI_31_P_S</v>
      </c>
      <c r="B518" s="981" t="s">
        <v>109</v>
      </c>
      <c r="C518" s="1078">
        <v>31</v>
      </c>
      <c r="D518" s="1076" t="s">
        <v>610</v>
      </c>
      <c r="E518" s="1056" t="s">
        <v>497</v>
      </c>
      <c r="F518" s="1077" t="s">
        <v>1202</v>
      </c>
      <c r="G518" s="5">
        <v>52</v>
      </c>
    </row>
    <row r="519" spans="1:7" x14ac:dyDescent="0.2">
      <c r="A519" s="1053" t="str">
        <f t="shared" si="8"/>
        <v>EI_31_V1_S</v>
      </c>
      <c r="B519" s="981" t="s">
        <v>109</v>
      </c>
      <c r="C519" s="1078">
        <v>31</v>
      </c>
      <c r="D519" s="1079" t="s">
        <v>610</v>
      </c>
      <c r="E519" s="1057" t="s">
        <v>169</v>
      </c>
      <c r="F519" s="1080" t="s">
        <v>1203</v>
      </c>
      <c r="G519" s="5">
        <v>52</v>
      </c>
    </row>
    <row r="520" spans="1:7" x14ac:dyDescent="0.2">
      <c r="A520" s="1053" t="str">
        <f t="shared" si="8"/>
        <v>EI_31_V2_S</v>
      </c>
      <c r="B520" s="981" t="s">
        <v>109</v>
      </c>
      <c r="C520" s="1078">
        <v>31</v>
      </c>
      <c r="D520" s="1079" t="s">
        <v>610</v>
      </c>
      <c r="E520" s="1057" t="s">
        <v>170</v>
      </c>
      <c r="F520" s="1080" t="s">
        <v>1204</v>
      </c>
      <c r="G520" s="5">
        <v>52</v>
      </c>
    </row>
    <row r="521" spans="1:7" x14ac:dyDescent="0.2">
      <c r="A521" s="1053" t="str">
        <f t="shared" si="8"/>
        <v>EI_31_V3_S</v>
      </c>
      <c r="B521" s="981" t="s">
        <v>109</v>
      </c>
      <c r="C521" s="1078">
        <v>31</v>
      </c>
      <c r="D521" s="1079" t="s">
        <v>610</v>
      </c>
      <c r="E521" s="1057" t="s">
        <v>171</v>
      </c>
      <c r="F521" s="1080" t="s">
        <v>1205</v>
      </c>
      <c r="G521" s="5">
        <v>52</v>
      </c>
    </row>
    <row r="522" spans="1:7" x14ac:dyDescent="0.2">
      <c r="A522" s="1054" t="str">
        <f t="shared" si="8"/>
        <v>EI_31_V4_S</v>
      </c>
      <c r="B522" s="1055" t="s">
        <v>109</v>
      </c>
      <c r="C522" s="1081">
        <v>31</v>
      </c>
      <c r="D522" s="1082" t="s">
        <v>610</v>
      </c>
      <c r="E522" s="1058" t="s">
        <v>172</v>
      </c>
      <c r="F522" s="1083" t="s">
        <v>1206</v>
      </c>
      <c r="G522" s="5">
        <v>52</v>
      </c>
    </row>
    <row r="523" spans="1:7" x14ac:dyDescent="0.2">
      <c r="A523" s="1051" t="str">
        <f t="shared" si="8"/>
        <v>EI_32_P_T</v>
      </c>
      <c r="B523" s="1052" t="s">
        <v>109</v>
      </c>
      <c r="C523" s="1075">
        <v>32</v>
      </c>
      <c r="D523" s="1076" t="s">
        <v>609</v>
      </c>
      <c r="E523" s="1056" t="s">
        <v>497</v>
      </c>
      <c r="F523" s="1077" t="s">
        <v>1207</v>
      </c>
      <c r="G523" s="5">
        <v>53</v>
      </c>
    </row>
    <row r="524" spans="1:7" x14ac:dyDescent="0.2">
      <c r="A524" s="1053" t="str">
        <f t="shared" si="8"/>
        <v>EI_32_V1_T</v>
      </c>
      <c r="B524" s="981" t="s">
        <v>109</v>
      </c>
      <c r="C524" s="1078">
        <v>32</v>
      </c>
      <c r="D524" s="1079" t="s">
        <v>609</v>
      </c>
      <c r="E524" s="1057" t="s">
        <v>169</v>
      </c>
      <c r="F524" s="1080" t="s">
        <v>1208</v>
      </c>
      <c r="G524" s="5">
        <v>53</v>
      </c>
    </row>
    <row r="525" spans="1:7" x14ac:dyDescent="0.2">
      <c r="A525" s="1053" t="str">
        <f t="shared" si="8"/>
        <v>EI_32_V2_T</v>
      </c>
      <c r="B525" s="981" t="s">
        <v>109</v>
      </c>
      <c r="C525" s="1078">
        <v>32</v>
      </c>
      <c r="D525" s="1079" t="s">
        <v>609</v>
      </c>
      <c r="E525" s="1057" t="s">
        <v>170</v>
      </c>
      <c r="F525" s="1080" t="s">
        <v>1209</v>
      </c>
      <c r="G525" s="5">
        <v>53</v>
      </c>
    </row>
    <row r="526" spans="1:7" x14ac:dyDescent="0.2">
      <c r="A526" s="1053" t="str">
        <f t="shared" si="8"/>
        <v>EI_32_V3_T</v>
      </c>
      <c r="B526" s="981" t="s">
        <v>109</v>
      </c>
      <c r="C526" s="1078">
        <v>32</v>
      </c>
      <c r="D526" s="1079" t="s">
        <v>609</v>
      </c>
      <c r="E526" s="1057" t="s">
        <v>171</v>
      </c>
      <c r="F526" s="1080" t="s">
        <v>1210</v>
      </c>
      <c r="G526" s="5">
        <v>53</v>
      </c>
    </row>
    <row r="527" spans="1:7" x14ac:dyDescent="0.2">
      <c r="A527" s="1053" t="str">
        <f t="shared" si="8"/>
        <v>EI_32_V4_T</v>
      </c>
      <c r="B527" s="981" t="s">
        <v>109</v>
      </c>
      <c r="C527" s="1078">
        <v>32</v>
      </c>
      <c r="D527" s="1079" t="s">
        <v>609</v>
      </c>
      <c r="E527" s="1057" t="s">
        <v>172</v>
      </c>
      <c r="F527" s="1080" t="s">
        <v>1211</v>
      </c>
      <c r="G527" s="5">
        <v>53</v>
      </c>
    </row>
    <row r="528" spans="1:7" x14ac:dyDescent="0.2">
      <c r="A528" s="1053" t="str">
        <f t="shared" si="8"/>
        <v>EI_32_P_S</v>
      </c>
      <c r="B528" s="981" t="s">
        <v>109</v>
      </c>
      <c r="C528" s="1078">
        <v>32</v>
      </c>
      <c r="D528" s="1076" t="s">
        <v>610</v>
      </c>
      <c r="E528" s="1056" t="s">
        <v>497</v>
      </c>
      <c r="F528" s="1077" t="s">
        <v>1212</v>
      </c>
      <c r="G528" s="5">
        <v>53</v>
      </c>
    </row>
    <row r="529" spans="1:7" x14ac:dyDescent="0.2">
      <c r="A529" s="1053" t="str">
        <f t="shared" si="8"/>
        <v>EI_32_V1_S</v>
      </c>
      <c r="B529" s="981" t="s">
        <v>109</v>
      </c>
      <c r="C529" s="1078">
        <v>32</v>
      </c>
      <c r="D529" s="1079" t="s">
        <v>610</v>
      </c>
      <c r="E529" s="1057" t="s">
        <v>169</v>
      </c>
      <c r="F529" s="1080" t="s">
        <v>1213</v>
      </c>
      <c r="G529" s="5">
        <v>53</v>
      </c>
    </row>
    <row r="530" spans="1:7" x14ac:dyDescent="0.2">
      <c r="A530" s="1053" t="str">
        <f t="shared" si="8"/>
        <v>EI_32_V2_S</v>
      </c>
      <c r="B530" s="981" t="s">
        <v>109</v>
      </c>
      <c r="C530" s="1078">
        <v>32</v>
      </c>
      <c r="D530" s="1079" t="s">
        <v>610</v>
      </c>
      <c r="E530" s="1057" t="s">
        <v>170</v>
      </c>
      <c r="F530" s="1080" t="s">
        <v>1214</v>
      </c>
      <c r="G530" s="5">
        <v>53</v>
      </c>
    </row>
    <row r="531" spans="1:7" x14ac:dyDescent="0.2">
      <c r="A531" s="1053" t="str">
        <f t="shared" si="8"/>
        <v>EI_32_V3_S</v>
      </c>
      <c r="B531" s="981" t="s">
        <v>109</v>
      </c>
      <c r="C531" s="1078">
        <v>32</v>
      </c>
      <c r="D531" s="1079" t="s">
        <v>610</v>
      </c>
      <c r="E531" s="1057" t="s">
        <v>171</v>
      </c>
      <c r="F531" s="1080" t="s">
        <v>1215</v>
      </c>
      <c r="G531" s="5">
        <v>53</v>
      </c>
    </row>
    <row r="532" spans="1:7" x14ac:dyDescent="0.2">
      <c r="A532" s="1054" t="str">
        <f t="shared" si="8"/>
        <v>EI_32_V4_S</v>
      </c>
      <c r="B532" s="1055" t="s">
        <v>109</v>
      </c>
      <c r="C532" s="1081">
        <v>32</v>
      </c>
      <c r="D532" s="1082" t="s">
        <v>610</v>
      </c>
      <c r="E532" s="1058" t="s">
        <v>172</v>
      </c>
      <c r="F532" s="1083" t="s">
        <v>1216</v>
      </c>
      <c r="G532" s="5">
        <v>53</v>
      </c>
    </row>
    <row r="533" spans="1:7" x14ac:dyDescent="0.2">
      <c r="A533" s="1051" t="str">
        <f t="shared" si="8"/>
        <v>EI_33_P_T</v>
      </c>
      <c r="B533" s="1052" t="s">
        <v>109</v>
      </c>
      <c r="C533" s="1075">
        <v>33</v>
      </c>
      <c r="D533" s="1076" t="s">
        <v>609</v>
      </c>
      <c r="E533" s="1056" t="s">
        <v>497</v>
      </c>
      <c r="F533" s="1077" t="s">
        <v>1217</v>
      </c>
      <c r="G533" s="5">
        <v>54</v>
      </c>
    </row>
    <row r="534" spans="1:7" x14ac:dyDescent="0.2">
      <c r="A534" s="1053" t="str">
        <f t="shared" si="8"/>
        <v>EI_33_V1_T</v>
      </c>
      <c r="B534" s="981" t="s">
        <v>109</v>
      </c>
      <c r="C534" s="1078">
        <v>33</v>
      </c>
      <c r="D534" s="1079" t="s">
        <v>609</v>
      </c>
      <c r="E534" s="1057" t="s">
        <v>169</v>
      </c>
      <c r="F534" s="1080" t="s">
        <v>1218</v>
      </c>
      <c r="G534" s="5">
        <v>54</v>
      </c>
    </row>
    <row r="535" spans="1:7" x14ac:dyDescent="0.2">
      <c r="A535" s="1053" t="str">
        <f t="shared" si="8"/>
        <v>EI_33_V2_T</v>
      </c>
      <c r="B535" s="981" t="s">
        <v>109</v>
      </c>
      <c r="C535" s="1078">
        <v>33</v>
      </c>
      <c r="D535" s="1079" t="s">
        <v>609</v>
      </c>
      <c r="E535" s="1057" t="s">
        <v>170</v>
      </c>
      <c r="F535" s="1080" t="s">
        <v>1219</v>
      </c>
      <c r="G535" s="5">
        <v>54</v>
      </c>
    </row>
    <row r="536" spans="1:7" x14ac:dyDescent="0.2">
      <c r="A536" s="1053" t="str">
        <f t="shared" si="8"/>
        <v>EI_33_V3_T</v>
      </c>
      <c r="B536" s="981" t="s">
        <v>109</v>
      </c>
      <c r="C536" s="1078">
        <v>33</v>
      </c>
      <c r="D536" s="1079" t="s">
        <v>609</v>
      </c>
      <c r="E536" s="1057" t="s">
        <v>171</v>
      </c>
      <c r="F536" s="1080" t="s">
        <v>1220</v>
      </c>
      <c r="G536" s="5">
        <v>54</v>
      </c>
    </row>
    <row r="537" spans="1:7" x14ac:dyDescent="0.2">
      <c r="A537" s="1053" t="str">
        <f t="shared" si="8"/>
        <v>EI_33_V4_T</v>
      </c>
      <c r="B537" s="981" t="s">
        <v>109</v>
      </c>
      <c r="C537" s="1078">
        <v>33</v>
      </c>
      <c r="D537" s="1079" t="s">
        <v>609</v>
      </c>
      <c r="E537" s="1057" t="s">
        <v>172</v>
      </c>
      <c r="F537" s="1080" t="s">
        <v>1221</v>
      </c>
      <c r="G537" s="5">
        <v>54</v>
      </c>
    </row>
    <row r="538" spans="1:7" x14ac:dyDescent="0.2">
      <c r="A538" s="1053" t="str">
        <f t="shared" si="8"/>
        <v>EI_33_P_S</v>
      </c>
      <c r="B538" s="981" t="s">
        <v>109</v>
      </c>
      <c r="C538" s="1078">
        <v>33</v>
      </c>
      <c r="D538" s="1076" t="s">
        <v>610</v>
      </c>
      <c r="E538" s="1056" t="s">
        <v>497</v>
      </c>
      <c r="F538" s="1077" t="s">
        <v>1222</v>
      </c>
      <c r="G538" s="5">
        <v>54</v>
      </c>
    </row>
    <row r="539" spans="1:7" x14ac:dyDescent="0.2">
      <c r="A539" s="1053" t="str">
        <f t="shared" si="8"/>
        <v>EI_33_V1_S</v>
      </c>
      <c r="B539" s="981" t="s">
        <v>109</v>
      </c>
      <c r="C539" s="1078">
        <v>33</v>
      </c>
      <c r="D539" s="1079" t="s">
        <v>610</v>
      </c>
      <c r="E539" s="1057" t="s">
        <v>169</v>
      </c>
      <c r="F539" s="1080" t="s">
        <v>1223</v>
      </c>
      <c r="G539" s="5">
        <v>54</v>
      </c>
    </row>
    <row r="540" spans="1:7" x14ac:dyDescent="0.2">
      <c r="A540" s="1053" t="str">
        <f t="shared" si="8"/>
        <v>EI_33_V2_S</v>
      </c>
      <c r="B540" s="981" t="s">
        <v>109</v>
      </c>
      <c r="C540" s="1078">
        <v>33</v>
      </c>
      <c r="D540" s="1079" t="s">
        <v>610</v>
      </c>
      <c r="E540" s="1057" t="s">
        <v>170</v>
      </c>
      <c r="F540" s="1080" t="s">
        <v>1224</v>
      </c>
      <c r="G540" s="5">
        <v>54</v>
      </c>
    </row>
    <row r="541" spans="1:7" x14ac:dyDescent="0.2">
      <c r="A541" s="1053" t="str">
        <f t="shared" si="8"/>
        <v>EI_33_V3_S</v>
      </c>
      <c r="B541" s="981" t="s">
        <v>109</v>
      </c>
      <c r="C541" s="1078">
        <v>33</v>
      </c>
      <c r="D541" s="1079" t="s">
        <v>610</v>
      </c>
      <c r="E541" s="1057" t="s">
        <v>171</v>
      </c>
      <c r="F541" s="1080" t="s">
        <v>1225</v>
      </c>
      <c r="G541" s="5">
        <v>54</v>
      </c>
    </row>
    <row r="542" spans="1:7" x14ac:dyDescent="0.2">
      <c r="A542" s="1054" t="str">
        <f t="shared" si="8"/>
        <v>EI_33_V4_S</v>
      </c>
      <c r="B542" s="1055" t="s">
        <v>109</v>
      </c>
      <c r="C542" s="1081">
        <v>33</v>
      </c>
      <c r="D542" s="1082" t="s">
        <v>610</v>
      </c>
      <c r="E542" s="1058" t="s">
        <v>172</v>
      </c>
      <c r="F542" s="1083" t="s">
        <v>1226</v>
      </c>
      <c r="G542" s="5">
        <v>54</v>
      </c>
    </row>
    <row r="543" spans="1:7" x14ac:dyDescent="0.2">
      <c r="A543" s="1051" t="str">
        <f t="shared" si="8"/>
        <v>EI_34_P_T</v>
      </c>
      <c r="B543" s="1052" t="s">
        <v>109</v>
      </c>
      <c r="C543" s="1075">
        <v>34</v>
      </c>
      <c r="D543" s="1076" t="s">
        <v>609</v>
      </c>
      <c r="E543" s="1056" t="s">
        <v>497</v>
      </c>
      <c r="F543" s="1077" t="s">
        <v>1227</v>
      </c>
      <c r="G543" s="5">
        <v>55</v>
      </c>
    </row>
    <row r="544" spans="1:7" x14ac:dyDescent="0.2">
      <c r="A544" s="1053" t="str">
        <f t="shared" si="8"/>
        <v>EI_34_V1_T</v>
      </c>
      <c r="B544" s="981" t="s">
        <v>109</v>
      </c>
      <c r="C544" s="1078">
        <v>34</v>
      </c>
      <c r="D544" s="1079" t="s">
        <v>609</v>
      </c>
      <c r="E544" s="1057" t="s">
        <v>169</v>
      </c>
      <c r="F544" s="1080" t="s">
        <v>1228</v>
      </c>
      <c r="G544" s="5">
        <v>55</v>
      </c>
    </row>
    <row r="545" spans="1:7" x14ac:dyDescent="0.2">
      <c r="A545" s="1053" t="str">
        <f t="shared" si="8"/>
        <v>EI_34_V2_T</v>
      </c>
      <c r="B545" s="981" t="s">
        <v>109</v>
      </c>
      <c r="C545" s="1078">
        <v>34</v>
      </c>
      <c r="D545" s="1079" t="s">
        <v>609</v>
      </c>
      <c r="E545" s="1057" t="s">
        <v>170</v>
      </c>
      <c r="F545" s="1080" t="s">
        <v>1229</v>
      </c>
      <c r="G545" s="5">
        <v>55</v>
      </c>
    </row>
    <row r="546" spans="1:7" x14ac:dyDescent="0.2">
      <c r="A546" s="1053" t="str">
        <f t="shared" si="8"/>
        <v>EI_34_V3_T</v>
      </c>
      <c r="B546" s="981" t="s">
        <v>109</v>
      </c>
      <c r="C546" s="1078">
        <v>34</v>
      </c>
      <c r="D546" s="1079" t="s">
        <v>609</v>
      </c>
      <c r="E546" s="1057" t="s">
        <v>171</v>
      </c>
      <c r="F546" s="1080" t="s">
        <v>1230</v>
      </c>
      <c r="G546" s="5">
        <v>55</v>
      </c>
    </row>
    <row r="547" spans="1:7" x14ac:dyDescent="0.2">
      <c r="A547" s="1053" t="str">
        <f t="shared" si="8"/>
        <v>EI_34_V4_T</v>
      </c>
      <c r="B547" s="981" t="s">
        <v>109</v>
      </c>
      <c r="C547" s="1078">
        <v>34</v>
      </c>
      <c r="D547" s="1079" t="s">
        <v>609</v>
      </c>
      <c r="E547" s="1057" t="s">
        <v>172</v>
      </c>
      <c r="F547" s="1080" t="s">
        <v>1231</v>
      </c>
      <c r="G547" s="5">
        <v>55</v>
      </c>
    </row>
    <row r="548" spans="1:7" x14ac:dyDescent="0.2">
      <c r="A548" s="1053" t="str">
        <f t="shared" si="8"/>
        <v>EI_34_P_S</v>
      </c>
      <c r="B548" s="981" t="s">
        <v>109</v>
      </c>
      <c r="C548" s="1078">
        <v>34</v>
      </c>
      <c r="D548" s="1076" t="s">
        <v>610</v>
      </c>
      <c r="E548" s="1056" t="s">
        <v>497</v>
      </c>
      <c r="F548" s="1077" t="s">
        <v>1232</v>
      </c>
      <c r="G548" s="5">
        <v>55</v>
      </c>
    </row>
    <row r="549" spans="1:7" x14ac:dyDescent="0.2">
      <c r="A549" s="1053" t="str">
        <f t="shared" si="8"/>
        <v>EI_34_V1_S</v>
      </c>
      <c r="B549" s="981" t="s">
        <v>109</v>
      </c>
      <c r="C549" s="1078">
        <v>34</v>
      </c>
      <c r="D549" s="1079" t="s">
        <v>610</v>
      </c>
      <c r="E549" s="1057" t="s">
        <v>169</v>
      </c>
      <c r="F549" s="1080" t="s">
        <v>1233</v>
      </c>
      <c r="G549" s="5">
        <v>55</v>
      </c>
    </row>
    <row r="550" spans="1:7" x14ac:dyDescent="0.2">
      <c r="A550" s="1053" t="str">
        <f t="shared" si="8"/>
        <v>EI_34_V2_S</v>
      </c>
      <c r="B550" s="981" t="s">
        <v>109</v>
      </c>
      <c r="C550" s="1078">
        <v>34</v>
      </c>
      <c r="D550" s="1079" t="s">
        <v>610</v>
      </c>
      <c r="E550" s="1057" t="s">
        <v>170</v>
      </c>
      <c r="F550" s="1080" t="s">
        <v>1234</v>
      </c>
      <c r="G550" s="5">
        <v>55</v>
      </c>
    </row>
    <row r="551" spans="1:7" x14ac:dyDescent="0.2">
      <c r="A551" s="1053" t="str">
        <f t="shared" si="8"/>
        <v>EI_34_V3_S</v>
      </c>
      <c r="B551" s="981" t="s">
        <v>109</v>
      </c>
      <c r="C551" s="1078">
        <v>34</v>
      </c>
      <c r="D551" s="1079" t="s">
        <v>610</v>
      </c>
      <c r="E551" s="1057" t="s">
        <v>171</v>
      </c>
      <c r="F551" s="1080" t="s">
        <v>1235</v>
      </c>
      <c r="G551" s="5">
        <v>55</v>
      </c>
    </row>
    <row r="552" spans="1:7" x14ac:dyDescent="0.2">
      <c r="A552" s="1054" t="str">
        <f t="shared" si="8"/>
        <v>EI_34_V4_S</v>
      </c>
      <c r="B552" s="1055" t="s">
        <v>109</v>
      </c>
      <c r="C552" s="1081">
        <v>34</v>
      </c>
      <c r="D552" s="1082" t="s">
        <v>610</v>
      </c>
      <c r="E552" s="1058" t="s">
        <v>172</v>
      </c>
      <c r="F552" s="1083" t="s">
        <v>1236</v>
      </c>
      <c r="G552" s="5">
        <v>55</v>
      </c>
    </row>
    <row r="553" spans="1:7" x14ac:dyDescent="0.2">
      <c r="A553" s="1051" t="str">
        <f t="shared" si="8"/>
        <v>EI_35_P_T</v>
      </c>
      <c r="B553" s="1052" t="s">
        <v>109</v>
      </c>
      <c r="C553" s="1075">
        <v>35</v>
      </c>
      <c r="D553" s="1076" t="s">
        <v>609</v>
      </c>
      <c r="E553" s="1056" t="s">
        <v>497</v>
      </c>
      <c r="F553" s="1077" t="s">
        <v>1237</v>
      </c>
      <c r="G553" s="5">
        <v>56</v>
      </c>
    </row>
    <row r="554" spans="1:7" x14ac:dyDescent="0.2">
      <c r="A554" s="1053" t="str">
        <f t="shared" si="8"/>
        <v>EI_35_V1_T</v>
      </c>
      <c r="B554" s="981" t="s">
        <v>109</v>
      </c>
      <c r="C554" s="1078">
        <v>35</v>
      </c>
      <c r="D554" s="1079" t="s">
        <v>609</v>
      </c>
      <c r="E554" s="1057" t="s">
        <v>169</v>
      </c>
      <c r="F554" s="1080" t="s">
        <v>1238</v>
      </c>
      <c r="G554" s="5">
        <v>56</v>
      </c>
    </row>
    <row r="555" spans="1:7" x14ac:dyDescent="0.2">
      <c r="A555" s="1053" t="str">
        <f t="shared" si="8"/>
        <v>EI_35_V2_T</v>
      </c>
      <c r="B555" s="981" t="s">
        <v>109</v>
      </c>
      <c r="C555" s="1078">
        <v>35</v>
      </c>
      <c r="D555" s="1079" t="s">
        <v>609</v>
      </c>
      <c r="E555" s="1057" t="s">
        <v>170</v>
      </c>
      <c r="F555" s="1080" t="s">
        <v>1239</v>
      </c>
      <c r="G555" s="5">
        <v>56</v>
      </c>
    </row>
    <row r="556" spans="1:7" x14ac:dyDescent="0.2">
      <c r="A556" s="1053" t="str">
        <f t="shared" si="8"/>
        <v>EI_35_V3_T</v>
      </c>
      <c r="B556" s="981" t="s">
        <v>109</v>
      </c>
      <c r="C556" s="1078">
        <v>35</v>
      </c>
      <c r="D556" s="1079" t="s">
        <v>609</v>
      </c>
      <c r="E556" s="1057" t="s">
        <v>171</v>
      </c>
      <c r="F556" s="1080" t="s">
        <v>1240</v>
      </c>
      <c r="G556" s="5">
        <v>56</v>
      </c>
    </row>
    <row r="557" spans="1:7" x14ac:dyDescent="0.2">
      <c r="A557" s="1053" t="str">
        <f t="shared" si="8"/>
        <v>EI_35_V4_T</v>
      </c>
      <c r="B557" s="981" t="s">
        <v>109</v>
      </c>
      <c r="C557" s="1078">
        <v>35</v>
      </c>
      <c r="D557" s="1079" t="s">
        <v>609</v>
      </c>
      <c r="E557" s="1057" t="s">
        <v>172</v>
      </c>
      <c r="F557" s="1080" t="s">
        <v>1241</v>
      </c>
      <c r="G557" s="5">
        <v>56</v>
      </c>
    </row>
    <row r="558" spans="1:7" x14ac:dyDescent="0.2">
      <c r="A558" s="1053" t="str">
        <f t="shared" si="8"/>
        <v>EI_35_P_S</v>
      </c>
      <c r="B558" s="981" t="s">
        <v>109</v>
      </c>
      <c r="C558" s="1078">
        <v>35</v>
      </c>
      <c r="D558" s="1076" t="s">
        <v>610</v>
      </c>
      <c r="E558" s="1056" t="s">
        <v>497</v>
      </c>
      <c r="F558" s="1077" t="s">
        <v>1242</v>
      </c>
      <c r="G558" s="5">
        <v>56</v>
      </c>
    </row>
    <row r="559" spans="1:7" x14ac:dyDescent="0.2">
      <c r="A559" s="1053" t="str">
        <f t="shared" si="8"/>
        <v>EI_35_V1_S</v>
      </c>
      <c r="B559" s="981" t="s">
        <v>109</v>
      </c>
      <c r="C559" s="1078">
        <v>35</v>
      </c>
      <c r="D559" s="1079" t="s">
        <v>610</v>
      </c>
      <c r="E559" s="1057" t="s">
        <v>169</v>
      </c>
      <c r="F559" s="1080" t="s">
        <v>1243</v>
      </c>
      <c r="G559" s="5">
        <v>56</v>
      </c>
    </row>
    <row r="560" spans="1:7" x14ac:dyDescent="0.2">
      <c r="A560" s="1053" t="str">
        <f t="shared" si="8"/>
        <v>EI_35_V2_S</v>
      </c>
      <c r="B560" s="981" t="s">
        <v>109</v>
      </c>
      <c r="C560" s="1078">
        <v>35</v>
      </c>
      <c r="D560" s="1079" t="s">
        <v>610</v>
      </c>
      <c r="E560" s="1057" t="s">
        <v>170</v>
      </c>
      <c r="F560" s="1080" t="s">
        <v>1244</v>
      </c>
      <c r="G560" s="5">
        <v>56</v>
      </c>
    </row>
    <row r="561" spans="1:7" x14ac:dyDescent="0.2">
      <c r="A561" s="1053" t="str">
        <f t="shared" si="8"/>
        <v>EI_35_V3_S</v>
      </c>
      <c r="B561" s="981" t="s">
        <v>109</v>
      </c>
      <c r="C561" s="1078">
        <v>35</v>
      </c>
      <c r="D561" s="1079" t="s">
        <v>610</v>
      </c>
      <c r="E561" s="1057" t="s">
        <v>171</v>
      </c>
      <c r="F561" s="1080" t="s">
        <v>1245</v>
      </c>
      <c r="G561" s="5">
        <v>56</v>
      </c>
    </row>
    <row r="562" spans="1:7" x14ac:dyDescent="0.2">
      <c r="A562" s="1054" t="str">
        <f t="shared" si="8"/>
        <v>EI_35_V4_S</v>
      </c>
      <c r="B562" s="1055" t="s">
        <v>109</v>
      </c>
      <c r="C562" s="1081">
        <v>35</v>
      </c>
      <c r="D562" s="1082" t="s">
        <v>610</v>
      </c>
      <c r="E562" s="1058" t="s">
        <v>172</v>
      </c>
      <c r="F562" s="1083" t="s">
        <v>1246</v>
      </c>
      <c r="G562" s="5">
        <v>56</v>
      </c>
    </row>
    <row r="563" spans="1:7" x14ac:dyDescent="0.2">
      <c r="A563" s="1051" t="str">
        <f t="shared" si="8"/>
        <v>EI_36_P_T</v>
      </c>
      <c r="B563" s="1052" t="s">
        <v>109</v>
      </c>
      <c r="C563" s="1075">
        <v>36</v>
      </c>
      <c r="D563" s="1076" t="s">
        <v>609</v>
      </c>
      <c r="E563" s="1056" t="s">
        <v>497</v>
      </c>
      <c r="F563" s="1077" t="s">
        <v>1247</v>
      </c>
      <c r="G563" s="5">
        <v>57</v>
      </c>
    </row>
    <row r="564" spans="1:7" x14ac:dyDescent="0.2">
      <c r="A564" s="1053" t="str">
        <f t="shared" si="8"/>
        <v>EI_36_V1_T</v>
      </c>
      <c r="B564" s="981" t="s">
        <v>109</v>
      </c>
      <c r="C564" s="1078">
        <v>36</v>
      </c>
      <c r="D564" s="1079" t="s">
        <v>609</v>
      </c>
      <c r="E564" s="1057" t="s">
        <v>169</v>
      </c>
      <c r="F564" s="1080" t="s">
        <v>1248</v>
      </c>
      <c r="G564" s="5">
        <v>57</v>
      </c>
    </row>
    <row r="565" spans="1:7" x14ac:dyDescent="0.2">
      <c r="A565" s="1053" t="str">
        <f t="shared" si="8"/>
        <v>EI_36_V2_T</v>
      </c>
      <c r="B565" s="981" t="s">
        <v>109</v>
      </c>
      <c r="C565" s="1078">
        <v>36</v>
      </c>
      <c r="D565" s="1079" t="s">
        <v>609</v>
      </c>
      <c r="E565" s="1057" t="s">
        <v>170</v>
      </c>
      <c r="F565" s="1080" t="s">
        <v>1249</v>
      </c>
      <c r="G565" s="5">
        <v>57</v>
      </c>
    </row>
    <row r="566" spans="1:7" x14ac:dyDescent="0.2">
      <c r="A566" s="1053" t="str">
        <f t="shared" si="8"/>
        <v>EI_36_V3_T</v>
      </c>
      <c r="B566" s="981" t="s">
        <v>109</v>
      </c>
      <c r="C566" s="1078">
        <v>36</v>
      </c>
      <c r="D566" s="1079" t="s">
        <v>609</v>
      </c>
      <c r="E566" s="1057" t="s">
        <v>171</v>
      </c>
      <c r="F566" s="1080" t="s">
        <v>1250</v>
      </c>
      <c r="G566" s="5">
        <v>57</v>
      </c>
    </row>
    <row r="567" spans="1:7" x14ac:dyDescent="0.2">
      <c r="A567" s="1053" t="str">
        <f t="shared" si="8"/>
        <v>EI_36_V4_T</v>
      </c>
      <c r="B567" s="981" t="s">
        <v>109</v>
      </c>
      <c r="C567" s="1078">
        <v>36</v>
      </c>
      <c r="D567" s="1079" t="s">
        <v>609</v>
      </c>
      <c r="E567" s="1057" t="s">
        <v>172</v>
      </c>
      <c r="F567" s="1080" t="s">
        <v>1251</v>
      </c>
      <c r="G567" s="5">
        <v>57</v>
      </c>
    </row>
    <row r="568" spans="1:7" x14ac:dyDescent="0.2">
      <c r="A568" s="1053" t="str">
        <f t="shared" si="8"/>
        <v>EI_36_P_S</v>
      </c>
      <c r="B568" s="981" t="s">
        <v>109</v>
      </c>
      <c r="C568" s="1078">
        <v>36</v>
      </c>
      <c r="D568" s="1076" t="s">
        <v>610</v>
      </c>
      <c r="E568" s="1056" t="s">
        <v>497</v>
      </c>
      <c r="F568" s="1077" t="s">
        <v>1252</v>
      </c>
      <c r="G568" s="5">
        <v>57</v>
      </c>
    </row>
    <row r="569" spans="1:7" x14ac:dyDescent="0.2">
      <c r="A569" s="1053" t="str">
        <f t="shared" si="8"/>
        <v>EI_36_V1_S</v>
      </c>
      <c r="B569" s="981" t="s">
        <v>109</v>
      </c>
      <c r="C569" s="1078">
        <v>36</v>
      </c>
      <c r="D569" s="1079" t="s">
        <v>610</v>
      </c>
      <c r="E569" s="1057" t="s">
        <v>169</v>
      </c>
      <c r="F569" s="1080" t="s">
        <v>1253</v>
      </c>
      <c r="G569" s="5">
        <v>57</v>
      </c>
    </row>
    <row r="570" spans="1:7" x14ac:dyDescent="0.2">
      <c r="A570" s="1053" t="str">
        <f t="shared" si="8"/>
        <v>EI_36_V2_S</v>
      </c>
      <c r="B570" s="981" t="s">
        <v>109</v>
      </c>
      <c r="C570" s="1078">
        <v>36</v>
      </c>
      <c r="D570" s="1079" t="s">
        <v>610</v>
      </c>
      <c r="E570" s="1057" t="s">
        <v>170</v>
      </c>
      <c r="F570" s="1080" t="s">
        <v>1254</v>
      </c>
      <c r="G570" s="5">
        <v>57</v>
      </c>
    </row>
    <row r="571" spans="1:7" x14ac:dyDescent="0.2">
      <c r="A571" s="1053" t="str">
        <f t="shared" si="8"/>
        <v>EI_36_V3_S</v>
      </c>
      <c r="B571" s="981" t="s">
        <v>109</v>
      </c>
      <c r="C571" s="1078">
        <v>36</v>
      </c>
      <c r="D571" s="1079" t="s">
        <v>610</v>
      </c>
      <c r="E571" s="1057" t="s">
        <v>171</v>
      </c>
      <c r="F571" s="1080" t="s">
        <v>1255</v>
      </c>
      <c r="G571" s="5">
        <v>57</v>
      </c>
    </row>
    <row r="572" spans="1:7" x14ac:dyDescent="0.2">
      <c r="A572" s="1054" t="str">
        <f t="shared" si="8"/>
        <v>EI_36_V4_S</v>
      </c>
      <c r="B572" s="1055" t="s">
        <v>109</v>
      </c>
      <c r="C572" s="1081">
        <v>36</v>
      </c>
      <c r="D572" s="1082" t="s">
        <v>610</v>
      </c>
      <c r="E572" s="1058" t="s">
        <v>172</v>
      </c>
      <c r="F572" s="1083" t="s">
        <v>1256</v>
      </c>
      <c r="G572" s="5">
        <v>57</v>
      </c>
    </row>
    <row r="573" spans="1:7" x14ac:dyDescent="0.2">
      <c r="A573" s="1051" t="str">
        <f t="shared" si="8"/>
        <v>EI_37_P_T</v>
      </c>
      <c r="B573" s="1052" t="s">
        <v>109</v>
      </c>
      <c r="C573" s="1075">
        <v>37</v>
      </c>
      <c r="D573" s="1076" t="s">
        <v>609</v>
      </c>
      <c r="E573" s="1056" t="s">
        <v>497</v>
      </c>
      <c r="F573" s="1077" t="s">
        <v>1257</v>
      </c>
      <c r="G573" s="5">
        <v>58</v>
      </c>
    </row>
    <row r="574" spans="1:7" x14ac:dyDescent="0.2">
      <c r="A574" s="1053" t="str">
        <f t="shared" si="8"/>
        <v>EI_37_V1_T</v>
      </c>
      <c r="B574" s="981" t="s">
        <v>109</v>
      </c>
      <c r="C574" s="1078">
        <v>37</v>
      </c>
      <c r="D574" s="1079" t="s">
        <v>609</v>
      </c>
      <c r="E574" s="1057" t="s">
        <v>169</v>
      </c>
      <c r="F574" s="1080" t="s">
        <v>1258</v>
      </c>
      <c r="G574" s="5">
        <v>58</v>
      </c>
    </row>
    <row r="575" spans="1:7" x14ac:dyDescent="0.2">
      <c r="A575" s="1053" t="str">
        <f t="shared" si="8"/>
        <v>EI_37_V2_T</v>
      </c>
      <c r="B575" s="981" t="s">
        <v>109</v>
      </c>
      <c r="C575" s="1078">
        <v>37</v>
      </c>
      <c r="D575" s="1079" t="s">
        <v>609</v>
      </c>
      <c r="E575" s="1057" t="s">
        <v>170</v>
      </c>
      <c r="F575" s="1080" t="s">
        <v>1259</v>
      </c>
      <c r="G575" s="5">
        <v>58</v>
      </c>
    </row>
    <row r="576" spans="1:7" x14ac:dyDescent="0.2">
      <c r="A576" s="1053" t="str">
        <f t="shared" si="8"/>
        <v>EI_37_V3_T</v>
      </c>
      <c r="B576" s="981" t="s">
        <v>109</v>
      </c>
      <c r="C576" s="1078">
        <v>37</v>
      </c>
      <c r="D576" s="1079" t="s">
        <v>609</v>
      </c>
      <c r="E576" s="1057" t="s">
        <v>171</v>
      </c>
      <c r="F576" s="1080" t="s">
        <v>1260</v>
      </c>
      <c r="G576" s="5">
        <v>58</v>
      </c>
    </row>
    <row r="577" spans="1:7" x14ac:dyDescent="0.2">
      <c r="A577" s="1053" t="str">
        <f t="shared" si="8"/>
        <v>EI_37_V4_T</v>
      </c>
      <c r="B577" s="981" t="s">
        <v>109</v>
      </c>
      <c r="C577" s="1078">
        <v>37</v>
      </c>
      <c r="D577" s="1079" t="s">
        <v>609</v>
      </c>
      <c r="E577" s="1057" t="s">
        <v>172</v>
      </c>
      <c r="F577" s="1080" t="s">
        <v>1261</v>
      </c>
      <c r="G577" s="5">
        <v>58</v>
      </c>
    </row>
    <row r="578" spans="1:7" x14ac:dyDescent="0.2">
      <c r="A578" s="1053" t="str">
        <f t="shared" si="8"/>
        <v>EI_37_P_S</v>
      </c>
      <c r="B578" s="981" t="s">
        <v>109</v>
      </c>
      <c r="C578" s="1078">
        <v>37</v>
      </c>
      <c r="D578" s="1076" t="s">
        <v>610</v>
      </c>
      <c r="E578" s="1056" t="s">
        <v>497</v>
      </c>
      <c r="F578" s="1077" t="s">
        <v>1262</v>
      </c>
      <c r="G578" s="5">
        <v>58</v>
      </c>
    </row>
    <row r="579" spans="1:7" x14ac:dyDescent="0.2">
      <c r="A579" s="1053" t="str">
        <f t="shared" ref="A579:A642" si="9">CONCATENATE(B579,"_",C579,"_",E579,"_",D579)</f>
        <v>EI_37_V1_S</v>
      </c>
      <c r="B579" s="981" t="s">
        <v>109</v>
      </c>
      <c r="C579" s="1078">
        <v>37</v>
      </c>
      <c r="D579" s="1079" t="s">
        <v>610</v>
      </c>
      <c r="E579" s="1057" t="s">
        <v>169</v>
      </c>
      <c r="F579" s="1080" t="s">
        <v>1263</v>
      </c>
      <c r="G579" s="5">
        <v>58</v>
      </c>
    </row>
    <row r="580" spans="1:7" x14ac:dyDescent="0.2">
      <c r="A580" s="1053" t="str">
        <f t="shared" si="9"/>
        <v>EI_37_V2_S</v>
      </c>
      <c r="B580" s="981" t="s">
        <v>109</v>
      </c>
      <c r="C580" s="1078">
        <v>37</v>
      </c>
      <c r="D580" s="1079" t="s">
        <v>610</v>
      </c>
      <c r="E580" s="1057" t="s">
        <v>170</v>
      </c>
      <c r="F580" s="1080" t="s">
        <v>1264</v>
      </c>
      <c r="G580" s="5">
        <v>58</v>
      </c>
    </row>
    <row r="581" spans="1:7" x14ac:dyDescent="0.2">
      <c r="A581" s="1053" t="str">
        <f t="shared" si="9"/>
        <v>EI_37_V3_S</v>
      </c>
      <c r="B581" s="981" t="s">
        <v>109</v>
      </c>
      <c r="C581" s="1078">
        <v>37</v>
      </c>
      <c r="D581" s="1079" t="s">
        <v>610</v>
      </c>
      <c r="E581" s="1057" t="s">
        <v>171</v>
      </c>
      <c r="F581" s="1080" t="s">
        <v>1265</v>
      </c>
      <c r="G581" s="5">
        <v>58</v>
      </c>
    </row>
    <row r="582" spans="1:7" x14ac:dyDescent="0.2">
      <c r="A582" s="1054" t="str">
        <f t="shared" si="9"/>
        <v>EI_37_V4_S</v>
      </c>
      <c r="B582" s="1055" t="s">
        <v>109</v>
      </c>
      <c r="C582" s="1081">
        <v>37</v>
      </c>
      <c r="D582" s="1082" t="s">
        <v>610</v>
      </c>
      <c r="E582" s="1058" t="s">
        <v>172</v>
      </c>
      <c r="F582" s="1083" t="s">
        <v>1266</v>
      </c>
      <c r="G582" s="5">
        <v>58</v>
      </c>
    </row>
    <row r="583" spans="1:7" x14ac:dyDescent="0.2">
      <c r="A583" s="1051" t="str">
        <f t="shared" si="9"/>
        <v>EI_38_P_T</v>
      </c>
      <c r="B583" s="1052" t="s">
        <v>109</v>
      </c>
      <c r="C583" s="1075">
        <v>38</v>
      </c>
      <c r="D583" s="1076" t="s">
        <v>609</v>
      </c>
      <c r="E583" s="1056" t="s">
        <v>497</v>
      </c>
      <c r="F583" s="1077" t="s">
        <v>1267</v>
      </c>
      <c r="G583" s="5">
        <v>59</v>
      </c>
    </row>
    <row r="584" spans="1:7" x14ac:dyDescent="0.2">
      <c r="A584" s="1053" t="str">
        <f t="shared" si="9"/>
        <v>EI_38_V1_T</v>
      </c>
      <c r="B584" s="981" t="s">
        <v>109</v>
      </c>
      <c r="C584" s="1078">
        <v>38</v>
      </c>
      <c r="D584" s="1079" t="s">
        <v>609</v>
      </c>
      <c r="E584" s="1057" t="s">
        <v>169</v>
      </c>
      <c r="F584" s="1080" t="s">
        <v>1268</v>
      </c>
      <c r="G584" s="5">
        <v>59</v>
      </c>
    </row>
    <row r="585" spans="1:7" x14ac:dyDescent="0.2">
      <c r="A585" s="1053" t="str">
        <f t="shared" si="9"/>
        <v>EI_38_V2_T</v>
      </c>
      <c r="B585" s="981" t="s">
        <v>109</v>
      </c>
      <c r="C585" s="1078">
        <v>38</v>
      </c>
      <c r="D585" s="1079" t="s">
        <v>609</v>
      </c>
      <c r="E585" s="1057" t="s">
        <v>170</v>
      </c>
      <c r="F585" s="1080" t="s">
        <v>1269</v>
      </c>
      <c r="G585" s="5">
        <v>59</v>
      </c>
    </row>
    <row r="586" spans="1:7" x14ac:dyDescent="0.2">
      <c r="A586" s="1053" t="str">
        <f t="shared" si="9"/>
        <v>EI_38_V3_T</v>
      </c>
      <c r="B586" s="981" t="s">
        <v>109</v>
      </c>
      <c r="C586" s="1078">
        <v>38</v>
      </c>
      <c r="D586" s="1079" t="s">
        <v>609</v>
      </c>
      <c r="E586" s="1057" t="s">
        <v>171</v>
      </c>
      <c r="F586" s="1080" t="s">
        <v>1270</v>
      </c>
      <c r="G586" s="5">
        <v>59</v>
      </c>
    </row>
    <row r="587" spans="1:7" x14ac:dyDescent="0.2">
      <c r="A587" s="1053" t="str">
        <f t="shared" si="9"/>
        <v>EI_38_V4_T</v>
      </c>
      <c r="B587" s="981" t="s">
        <v>109</v>
      </c>
      <c r="C587" s="1078">
        <v>38</v>
      </c>
      <c r="D587" s="1079" t="s">
        <v>609</v>
      </c>
      <c r="E587" s="1057" t="s">
        <v>172</v>
      </c>
      <c r="F587" s="1080" t="s">
        <v>1271</v>
      </c>
      <c r="G587" s="5">
        <v>59</v>
      </c>
    </row>
    <row r="588" spans="1:7" x14ac:dyDescent="0.2">
      <c r="A588" s="1053" t="str">
        <f t="shared" si="9"/>
        <v>EI_38_P_S</v>
      </c>
      <c r="B588" s="981" t="s">
        <v>109</v>
      </c>
      <c r="C588" s="1078">
        <v>38</v>
      </c>
      <c r="D588" s="1076" t="s">
        <v>610</v>
      </c>
      <c r="E588" s="1056" t="s">
        <v>497</v>
      </c>
      <c r="F588" s="1077" t="s">
        <v>1272</v>
      </c>
      <c r="G588" s="5">
        <v>59</v>
      </c>
    </row>
    <row r="589" spans="1:7" x14ac:dyDescent="0.2">
      <c r="A589" s="1053" t="str">
        <f t="shared" si="9"/>
        <v>EI_38_V1_S</v>
      </c>
      <c r="B589" s="981" t="s">
        <v>109</v>
      </c>
      <c r="C589" s="1078">
        <v>38</v>
      </c>
      <c r="D589" s="1079" t="s">
        <v>610</v>
      </c>
      <c r="E589" s="1057" t="s">
        <v>169</v>
      </c>
      <c r="F589" s="1080" t="s">
        <v>1273</v>
      </c>
      <c r="G589" s="5">
        <v>59</v>
      </c>
    </row>
    <row r="590" spans="1:7" x14ac:dyDescent="0.2">
      <c r="A590" s="1053" t="str">
        <f t="shared" si="9"/>
        <v>EI_38_V2_S</v>
      </c>
      <c r="B590" s="981" t="s">
        <v>109</v>
      </c>
      <c r="C590" s="1078">
        <v>38</v>
      </c>
      <c r="D590" s="1079" t="s">
        <v>610</v>
      </c>
      <c r="E590" s="1057" t="s">
        <v>170</v>
      </c>
      <c r="F590" s="1080" t="s">
        <v>1274</v>
      </c>
      <c r="G590" s="5">
        <v>59</v>
      </c>
    </row>
    <row r="591" spans="1:7" x14ac:dyDescent="0.2">
      <c r="A591" s="1053" t="str">
        <f t="shared" si="9"/>
        <v>EI_38_V3_S</v>
      </c>
      <c r="B591" s="981" t="s">
        <v>109</v>
      </c>
      <c r="C591" s="1078">
        <v>38</v>
      </c>
      <c r="D591" s="1079" t="s">
        <v>610</v>
      </c>
      <c r="E591" s="1057" t="s">
        <v>171</v>
      </c>
      <c r="F591" s="1080" t="s">
        <v>1275</v>
      </c>
      <c r="G591" s="5">
        <v>59</v>
      </c>
    </row>
    <row r="592" spans="1:7" x14ac:dyDescent="0.2">
      <c r="A592" s="1054" t="str">
        <f t="shared" si="9"/>
        <v>EI_38_V4_S</v>
      </c>
      <c r="B592" s="1055" t="s">
        <v>109</v>
      </c>
      <c r="C592" s="1081">
        <v>38</v>
      </c>
      <c r="D592" s="1082" t="s">
        <v>610</v>
      </c>
      <c r="E592" s="1058" t="s">
        <v>172</v>
      </c>
      <c r="F592" s="1083" t="s">
        <v>1276</v>
      </c>
      <c r="G592" s="5">
        <v>59</v>
      </c>
    </row>
    <row r="593" spans="1:7" x14ac:dyDescent="0.2">
      <c r="A593" s="1051" t="str">
        <f t="shared" si="9"/>
        <v>EI_39_P_T</v>
      </c>
      <c r="B593" s="1052" t="s">
        <v>109</v>
      </c>
      <c r="C593" s="1075">
        <v>39</v>
      </c>
      <c r="D593" s="1076" t="s">
        <v>609</v>
      </c>
      <c r="E593" s="1056" t="s">
        <v>497</v>
      </c>
      <c r="F593" s="1077" t="s">
        <v>1277</v>
      </c>
      <c r="G593" s="5">
        <v>60</v>
      </c>
    </row>
    <row r="594" spans="1:7" x14ac:dyDescent="0.2">
      <c r="A594" s="1053" t="str">
        <f t="shared" si="9"/>
        <v>EI_39_V1_T</v>
      </c>
      <c r="B594" s="981" t="s">
        <v>109</v>
      </c>
      <c r="C594" s="1078">
        <v>39</v>
      </c>
      <c r="D594" s="1079" t="s">
        <v>609</v>
      </c>
      <c r="E594" s="1057" t="s">
        <v>169</v>
      </c>
      <c r="F594" s="1080" t="s">
        <v>1278</v>
      </c>
      <c r="G594" s="5">
        <v>60</v>
      </c>
    </row>
    <row r="595" spans="1:7" x14ac:dyDescent="0.2">
      <c r="A595" s="1053" t="str">
        <f t="shared" si="9"/>
        <v>EI_39_V2_T</v>
      </c>
      <c r="B595" s="981" t="s">
        <v>109</v>
      </c>
      <c r="C595" s="1078">
        <v>39</v>
      </c>
      <c r="D595" s="1079" t="s">
        <v>609</v>
      </c>
      <c r="E595" s="1057" t="s">
        <v>170</v>
      </c>
      <c r="F595" s="1080" t="s">
        <v>1279</v>
      </c>
      <c r="G595" s="5">
        <v>60</v>
      </c>
    </row>
    <row r="596" spans="1:7" x14ac:dyDescent="0.2">
      <c r="A596" s="1053" t="str">
        <f t="shared" si="9"/>
        <v>EI_39_V3_T</v>
      </c>
      <c r="B596" s="981" t="s">
        <v>109</v>
      </c>
      <c r="C596" s="1078">
        <v>39</v>
      </c>
      <c r="D596" s="1079" t="s">
        <v>609</v>
      </c>
      <c r="E596" s="1057" t="s">
        <v>171</v>
      </c>
      <c r="F596" s="1080" t="s">
        <v>1280</v>
      </c>
      <c r="G596" s="5">
        <v>60</v>
      </c>
    </row>
    <row r="597" spans="1:7" x14ac:dyDescent="0.2">
      <c r="A597" s="1053" t="str">
        <f t="shared" si="9"/>
        <v>EI_39_V4_T</v>
      </c>
      <c r="B597" s="981" t="s">
        <v>109</v>
      </c>
      <c r="C597" s="1078">
        <v>39</v>
      </c>
      <c r="D597" s="1079" t="s">
        <v>609</v>
      </c>
      <c r="E597" s="1057" t="s">
        <v>172</v>
      </c>
      <c r="F597" s="1080" t="s">
        <v>1281</v>
      </c>
      <c r="G597" s="5">
        <v>60</v>
      </c>
    </row>
    <row r="598" spans="1:7" x14ac:dyDescent="0.2">
      <c r="A598" s="1053" t="str">
        <f t="shared" si="9"/>
        <v>EI_39_P_S</v>
      </c>
      <c r="B598" s="981" t="s">
        <v>109</v>
      </c>
      <c r="C598" s="1078">
        <v>39</v>
      </c>
      <c r="D598" s="1076" t="s">
        <v>610</v>
      </c>
      <c r="E598" s="1056" t="s">
        <v>497</v>
      </c>
      <c r="F598" s="1077" t="s">
        <v>1282</v>
      </c>
      <c r="G598" s="5">
        <v>60</v>
      </c>
    </row>
    <row r="599" spans="1:7" x14ac:dyDescent="0.2">
      <c r="A599" s="1053" t="str">
        <f t="shared" si="9"/>
        <v>EI_39_V1_S</v>
      </c>
      <c r="B599" s="981" t="s">
        <v>109</v>
      </c>
      <c r="C599" s="1078">
        <v>39</v>
      </c>
      <c r="D599" s="1079" t="s">
        <v>610</v>
      </c>
      <c r="E599" s="1057" t="s">
        <v>169</v>
      </c>
      <c r="F599" s="1080" t="s">
        <v>1283</v>
      </c>
      <c r="G599" s="5">
        <v>60</v>
      </c>
    </row>
    <row r="600" spans="1:7" x14ac:dyDescent="0.2">
      <c r="A600" s="1053" t="str">
        <f t="shared" si="9"/>
        <v>EI_39_V2_S</v>
      </c>
      <c r="B600" s="981" t="s">
        <v>109</v>
      </c>
      <c r="C600" s="1078">
        <v>39</v>
      </c>
      <c r="D600" s="1079" t="s">
        <v>610</v>
      </c>
      <c r="E600" s="1057" t="s">
        <v>170</v>
      </c>
      <c r="F600" s="1080" t="s">
        <v>1284</v>
      </c>
      <c r="G600" s="5">
        <v>60</v>
      </c>
    </row>
    <row r="601" spans="1:7" x14ac:dyDescent="0.2">
      <c r="A601" s="1053" t="str">
        <f t="shared" si="9"/>
        <v>EI_39_V3_S</v>
      </c>
      <c r="B601" s="981" t="s">
        <v>109</v>
      </c>
      <c r="C601" s="1078">
        <v>39</v>
      </c>
      <c r="D601" s="1079" t="s">
        <v>610</v>
      </c>
      <c r="E601" s="1057" t="s">
        <v>171</v>
      </c>
      <c r="F601" s="1080" t="s">
        <v>1284</v>
      </c>
      <c r="G601" s="5">
        <v>60</v>
      </c>
    </row>
    <row r="602" spans="1:7" x14ac:dyDescent="0.2">
      <c r="A602" s="1054" t="str">
        <f t="shared" si="9"/>
        <v>EI_39_V4_S</v>
      </c>
      <c r="B602" s="1055" t="s">
        <v>109</v>
      </c>
      <c r="C602" s="1081">
        <v>39</v>
      </c>
      <c r="D602" s="1082" t="s">
        <v>610</v>
      </c>
      <c r="E602" s="1058" t="s">
        <v>172</v>
      </c>
      <c r="F602" s="1083" t="s">
        <v>1285</v>
      </c>
      <c r="G602" s="5">
        <v>60</v>
      </c>
    </row>
    <row r="603" spans="1:7" x14ac:dyDescent="0.2">
      <c r="A603" s="1051" t="str">
        <f t="shared" si="9"/>
        <v>EI_40_P_T</v>
      </c>
      <c r="B603" s="1052" t="s">
        <v>109</v>
      </c>
      <c r="C603" s="1075">
        <v>40</v>
      </c>
      <c r="D603" s="1076" t="s">
        <v>609</v>
      </c>
      <c r="E603" s="1056" t="s">
        <v>497</v>
      </c>
      <c r="F603" s="1077" t="s">
        <v>1286</v>
      </c>
      <c r="G603" s="5">
        <v>61</v>
      </c>
    </row>
    <row r="604" spans="1:7" x14ac:dyDescent="0.2">
      <c r="A604" s="1053" t="str">
        <f t="shared" si="9"/>
        <v>EI_40_V1_T</v>
      </c>
      <c r="B604" s="981" t="s">
        <v>109</v>
      </c>
      <c r="C604" s="1078">
        <v>40</v>
      </c>
      <c r="D604" s="1079" t="s">
        <v>609</v>
      </c>
      <c r="E604" s="1057" t="s">
        <v>169</v>
      </c>
      <c r="F604" s="1080" t="s">
        <v>1287</v>
      </c>
      <c r="G604" s="5">
        <v>61</v>
      </c>
    </row>
    <row r="605" spans="1:7" x14ac:dyDescent="0.2">
      <c r="A605" s="1053" t="str">
        <f t="shared" si="9"/>
        <v>EI_40_V2_T</v>
      </c>
      <c r="B605" s="981" t="s">
        <v>109</v>
      </c>
      <c r="C605" s="1078">
        <v>40</v>
      </c>
      <c r="D605" s="1079" t="s">
        <v>609</v>
      </c>
      <c r="E605" s="1057" t="s">
        <v>170</v>
      </c>
      <c r="F605" s="1080" t="s">
        <v>1288</v>
      </c>
      <c r="G605" s="5">
        <v>61</v>
      </c>
    </row>
    <row r="606" spans="1:7" x14ac:dyDescent="0.2">
      <c r="A606" s="1053" t="str">
        <f t="shared" si="9"/>
        <v>EI_40_V3_T</v>
      </c>
      <c r="B606" s="981" t="s">
        <v>109</v>
      </c>
      <c r="C606" s="1078">
        <v>40</v>
      </c>
      <c r="D606" s="1079" t="s">
        <v>609</v>
      </c>
      <c r="E606" s="1057" t="s">
        <v>171</v>
      </c>
      <c r="F606" s="1080" t="s">
        <v>1289</v>
      </c>
      <c r="G606" s="5">
        <v>61</v>
      </c>
    </row>
    <row r="607" spans="1:7" x14ac:dyDescent="0.2">
      <c r="A607" s="1053" t="str">
        <f t="shared" si="9"/>
        <v>EI_40_V4_T</v>
      </c>
      <c r="B607" s="981" t="s">
        <v>109</v>
      </c>
      <c r="C607" s="1078">
        <v>40</v>
      </c>
      <c r="D607" s="1079" t="s">
        <v>609</v>
      </c>
      <c r="E607" s="1057" t="s">
        <v>172</v>
      </c>
      <c r="F607" s="1080" t="s">
        <v>1290</v>
      </c>
      <c r="G607" s="5">
        <v>61</v>
      </c>
    </row>
    <row r="608" spans="1:7" x14ac:dyDescent="0.2">
      <c r="A608" s="1053" t="str">
        <f t="shared" si="9"/>
        <v>EI_40_P_S</v>
      </c>
      <c r="B608" s="981" t="s">
        <v>109</v>
      </c>
      <c r="C608" s="1078">
        <v>40</v>
      </c>
      <c r="D608" s="1076" t="s">
        <v>610</v>
      </c>
      <c r="E608" s="1056" t="s">
        <v>497</v>
      </c>
      <c r="F608" s="1077" t="s">
        <v>1291</v>
      </c>
      <c r="G608" s="5">
        <v>61</v>
      </c>
    </row>
    <row r="609" spans="1:7" x14ac:dyDescent="0.2">
      <c r="A609" s="1053" t="str">
        <f t="shared" si="9"/>
        <v>EI_40_V1_S</v>
      </c>
      <c r="B609" s="981" t="s">
        <v>109</v>
      </c>
      <c r="C609" s="1078">
        <v>40</v>
      </c>
      <c r="D609" s="1079" t="s">
        <v>610</v>
      </c>
      <c r="E609" s="1057" t="s">
        <v>169</v>
      </c>
      <c r="F609" s="1080" t="s">
        <v>1292</v>
      </c>
      <c r="G609" s="5">
        <v>61</v>
      </c>
    </row>
    <row r="610" spans="1:7" x14ac:dyDescent="0.2">
      <c r="A610" s="1053" t="str">
        <f t="shared" si="9"/>
        <v>EI_40_V2_S</v>
      </c>
      <c r="B610" s="981" t="s">
        <v>109</v>
      </c>
      <c r="C610" s="1078">
        <v>40</v>
      </c>
      <c r="D610" s="1079" t="s">
        <v>610</v>
      </c>
      <c r="E610" s="1057" t="s">
        <v>170</v>
      </c>
      <c r="F610" s="1080" t="s">
        <v>1293</v>
      </c>
      <c r="G610" s="5">
        <v>61</v>
      </c>
    </row>
    <row r="611" spans="1:7" x14ac:dyDescent="0.2">
      <c r="A611" s="1053" t="str">
        <f t="shared" si="9"/>
        <v>EI_40_V3_S</v>
      </c>
      <c r="B611" s="981" t="s">
        <v>109</v>
      </c>
      <c r="C611" s="1078">
        <v>40</v>
      </c>
      <c r="D611" s="1079" t="s">
        <v>610</v>
      </c>
      <c r="E611" s="1057" t="s">
        <v>171</v>
      </c>
      <c r="F611" s="1080" t="s">
        <v>1294</v>
      </c>
      <c r="G611" s="5">
        <v>61</v>
      </c>
    </row>
    <row r="612" spans="1:7" x14ac:dyDescent="0.2">
      <c r="A612" s="1054" t="str">
        <f t="shared" si="9"/>
        <v>EI_40_V4_S</v>
      </c>
      <c r="B612" s="1055" t="s">
        <v>109</v>
      </c>
      <c r="C612" s="1081">
        <v>40</v>
      </c>
      <c r="D612" s="1082" t="s">
        <v>610</v>
      </c>
      <c r="E612" s="1058" t="s">
        <v>172</v>
      </c>
      <c r="F612" s="1083" t="s">
        <v>1295</v>
      </c>
      <c r="G612" s="5">
        <v>61</v>
      </c>
    </row>
    <row r="613" spans="1:7" x14ac:dyDescent="0.2">
      <c r="A613" s="1051" t="str">
        <f t="shared" si="9"/>
        <v>EI_41_P_T</v>
      </c>
      <c r="B613" s="1052" t="s">
        <v>109</v>
      </c>
      <c r="C613" s="1075">
        <v>41</v>
      </c>
      <c r="D613" s="1076" t="s">
        <v>609</v>
      </c>
      <c r="E613" s="1056" t="s">
        <v>497</v>
      </c>
      <c r="F613" s="1077" t="s">
        <v>1296</v>
      </c>
      <c r="G613" s="5">
        <v>62</v>
      </c>
    </row>
    <row r="614" spans="1:7" x14ac:dyDescent="0.2">
      <c r="A614" s="1053" t="str">
        <f t="shared" si="9"/>
        <v>EI_41_V1_T</v>
      </c>
      <c r="B614" s="981" t="s">
        <v>109</v>
      </c>
      <c r="C614" s="1078">
        <v>41</v>
      </c>
      <c r="D614" s="1079" t="s">
        <v>609</v>
      </c>
      <c r="E614" s="1057" t="s">
        <v>169</v>
      </c>
      <c r="F614" s="1080" t="s">
        <v>1297</v>
      </c>
      <c r="G614" s="5">
        <v>62</v>
      </c>
    </row>
    <row r="615" spans="1:7" x14ac:dyDescent="0.2">
      <c r="A615" s="1053" t="str">
        <f t="shared" si="9"/>
        <v>EI_41_V2_T</v>
      </c>
      <c r="B615" s="981" t="s">
        <v>109</v>
      </c>
      <c r="C615" s="1078">
        <v>41</v>
      </c>
      <c r="D615" s="1079" t="s">
        <v>609</v>
      </c>
      <c r="E615" s="1057" t="s">
        <v>170</v>
      </c>
      <c r="F615" s="1080" t="s">
        <v>1298</v>
      </c>
      <c r="G615" s="5">
        <v>62</v>
      </c>
    </row>
    <row r="616" spans="1:7" x14ac:dyDescent="0.2">
      <c r="A616" s="1053" t="str">
        <f t="shared" si="9"/>
        <v>EI_41_V3_T</v>
      </c>
      <c r="B616" s="981" t="s">
        <v>109</v>
      </c>
      <c r="C616" s="1078">
        <v>41</v>
      </c>
      <c r="D616" s="1079" t="s">
        <v>609</v>
      </c>
      <c r="E616" s="1057" t="s">
        <v>171</v>
      </c>
      <c r="F616" s="1080" t="s">
        <v>1299</v>
      </c>
      <c r="G616" s="5">
        <v>62</v>
      </c>
    </row>
    <row r="617" spans="1:7" x14ac:dyDescent="0.2">
      <c r="A617" s="1053" t="str">
        <f t="shared" si="9"/>
        <v>EI_41_V4_T</v>
      </c>
      <c r="B617" s="981" t="s">
        <v>109</v>
      </c>
      <c r="C617" s="1078">
        <v>41</v>
      </c>
      <c r="D617" s="1079" t="s">
        <v>609</v>
      </c>
      <c r="E617" s="1057" t="s">
        <v>172</v>
      </c>
      <c r="F617" s="1080" t="s">
        <v>1300</v>
      </c>
      <c r="G617" s="5">
        <v>62</v>
      </c>
    </row>
    <row r="618" spans="1:7" x14ac:dyDescent="0.2">
      <c r="A618" s="1053" t="str">
        <f t="shared" si="9"/>
        <v>EI_41_P_S</v>
      </c>
      <c r="B618" s="981" t="s">
        <v>109</v>
      </c>
      <c r="C618" s="1078">
        <v>41</v>
      </c>
      <c r="D618" s="1076" t="s">
        <v>610</v>
      </c>
      <c r="E618" s="1056" t="s">
        <v>497</v>
      </c>
      <c r="F618" s="1077" t="s">
        <v>1301</v>
      </c>
      <c r="G618" s="5">
        <v>62</v>
      </c>
    </row>
    <row r="619" spans="1:7" x14ac:dyDescent="0.2">
      <c r="A619" s="1053" t="str">
        <f t="shared" si="9"/>
        <v>EI_41_V1_S</v>
      </c>
      <c r="B619" s="981" t="s">
        <v>109</v>
      </c>
      <c r="C619" s="1078">
        <v>41</v>
      </c>
      <c r="D619" s="1079" t="s">
        <v>610</v>
      </c>
      <c r="E619" s="1057" t="s">
        <v>169</v>
      </c>
      <c r="F619" s="1080" t="s">
        <v>1302</v>
      </c>
      <c r="G619" s="5">
        <v>62</v>
      </c>
    </row>
    <row r="620" spans="1:7" x14ac:dyDescent="0.2">
      <c r="A620" s="1053" t="str">
        <f t="shared" si="9"/>
        <v>EI_41_V2_S</v>
      </c>
      <c r="B620" s="981" t="s">
        <v>109</v>
      </c>
      <c r="C620" s="1078">
        <v>41</v>
      </c>
      <c r="D620" s="1079" t="s">
        <v>610</v>
      </c>
      <c r="E620" s="1057" t="s">
        <v>170</v>
      </c>
      <c r="F620" s="1080" t="s">
        <v>1303</v>
      </c>
      <c r="G620" s="5">
        <v>62</v>
      </c>
    </row>
    <row r="621" spans="1:7" x14ac:dyDescent="0.2">
      <c r="A621" s="1053" t="str">
        <f t="shared" si="9"/>
        <v>EI_41_V3_S</v>
      </c>
      <c r="B621" s="981" t="s">
        <v>109</v>
      </c>
      <c r="C621" s="1078">
        <v>41</v>
      </c>
      <c r="D621" s="1079" t="s">
        <v>610</v>
      </c>
      <c r="E621" s="1057" t="s">
        <v>171</v>
      </c>
      <c r="F621" s="1080" t="s">
        <v>1304</v>
      </c>
      <c r="G621" s="5">
        <v>62</v>
      </c>
    </row>
    <row r="622" spans="1:7" x14ac:dyDescent="0.2">
      <c r="A622" s="1054" t="str">
        <f t="shared" si="9"/>
        <v>EI_41_V4_S</v>
      </c>
      <c r="B622" s="1055" t="s">
        <v>109</v>
      </c>
      <c r="C622" s="1081">
        <v>41</v>
      </c>
      <c r="D622" s="1082" t="s">
        <v>610</v>
      </c>
      <c r="E622" s="1058" t="s">
        <v>172</v>
      </c>
      <c r="F622" s="1083" t="s">
        <v>1305</v>
      </c>
      <c r="G622" s="5">
        <v>62</v>
      </c>
    </row>
    <row r="623" spans="1:7" x14ac:dyDescent="0.2">
      <c r="A623" s="1051" t="str">
        <f t="shared" si="9"/>
        <v>EI_42_P_T</v>
      </c>
      <c r="B623" s="1052" t="s">
        <v>109</v>
      </c>
      <c r="C623" s="1075">
        <v>42</v>
      </c>
      <c r="D623" s="1076" t="s">
        <v>609</v>
      </c>
      <c r="E623" s="1056" t="s">
        <v>497</v>
      </c>
      <c r="F623" s="1077" t="s">
        <v>1306</v>
      </c>
      <c r="G623" s="5">
        <v>63</v>
      </c>
    </row>
    <row r="624" spans="1:7" x14ac:dyDescent="0.2">
      <c r="A624" s="1053" t="str">
        <f t="shared" si="9"/>
        <v>EI_42_V1_T</v>
      </c>
      <c r="B624" s="981" t="s">
        <v>109</v>
      </c>
      <c r="C624" s="1078">
        <v>42</v>
      </c>
      <c r="D624" s="1079" t="s">
        <v>609</v>
      </c>
      <c r="E624" s="1057" t="s">
        <v>169</v>
      </c>
      <c r="F624" s="1080" t="s">
        <v>1307</v>
      </c>
      <c r="G624" s="5">
        <v>63</v>
      </c>
    </row>
    <row r="625" spans="1:7" x14ac:dyDescent="0.2">
      <c r="A625" s="1053" t="str">
        <f t="shared" si="9"/>
        <v>EI_42_V2_T</v>
      </c>
      <c r="B625" s="981" t="s">
        <v>109</v>
      </c>
      <c r="C625" s="1078">
        <v>42</v>
      </c>
      <c r="D625" s="1079" t="s">
        <v>609</v>
      </c>
      <c r="E625" s="1057" t="s">
        <v>170</v>
      </c>
      <c r="F625" s="1080" t="s">
        <v>1308</v>
      </c>
      <c r="G625" s="5">
        <v>63</v>
      </c>
    </row>
    <row r="626" spans="1:7" x14ac:dyDescent="0.2">
      <c r="A626" s="1053" t="str">
        <f t="shared" si="9"/>
        <v>EI_42_V3_T</v>
      </c>
      <c r="B626" s="981" t="s">
        <v>109</v>
      </c>
      <c r="C626" s="1078">
        <v>42</v>
      </c>
      <c r="D626" s="1079" t="s">
        <v>609</v>
      </c>
      <c r="E626" s="1057" t="s">
        <v>171</v>
      </c>
      <c r="F626" s="1080" t="s">
        <v>1309</v>
      </c>
      <c r="G626" s="5">
        <v>63</v>
      </c>
    </row>
    <row r="627" spans="1:7" x14ac:dyDescent="0.2">
      <c r="A627" s="1053" t="str">
        <f t="shared" si="9"/>
        <v>EI_42_V4_T</v>
      </c>
      <c r="B627" s="981" t="s">
        <v>109</v>
      </c>
      <c r="C627" s="1078">
        <v>42</v>
      </c>
      <c r="D627" s="1079" t="s">
        <v>609</v>
      </c>
      <c r="E627" s="1057" t="s">
        <v>172</v>
      </c>
      <c r="F627" s="1080" t="s">
        <v>1310</v>
      </c>
      <c r="G627" s="5">
        <v>63</v>
      </c>
    </row>
    <row r="628" spans="1:7" x14ac:dyDescent="0.2">
      <c r="A628" s="1053" t="str">
        <f t="shared" si="9"/>
        <v>EI_42_P_S</v>
      </c>
      <c r="B628" s="981" t="s">
        <v>109</v>
      </c>
      <c r="C628" s="1078">
        <v>42</v>
      </c>
      <c r="D628" s="1076" t="s">
        <v>610</v>
      </c>
      <c r="E628" s="1056" t="s">
        <v>497</v>
      </c>
      <c r="F628" s="1077" t="s">
        <v>1311</v>
      </c>
      <c r="G628" s="5">
        <v>63</v>
      </c>
    </row>
    <row r="629" spans="1:7" x14ac:dyDescent="0.2">
      <c r="A629" s="1053" t="str">
        <f t="shared" si="9"/>
        <v>EI_42_V1_S</v>
      </c>
      <c r="B629" s="981" t="s">
        <v>109</v>
      </c>
      <c r="C629" s="1078">
        <v>42</v>
      </c>
      <c r="D629" s="1079" t="s">
        <v>610</v>
      </c>
      <c r="E629" s="1057" t="s">
        <v>169</v>
      </c>
      <c r="F629" s="1080" t="s">
        <v>1312</v>
      </c>
      <c r="G629" s="5">
        <v>63</v>
      </c>
    </row>
    <row r="630" spans="1:7" x14ac:dyDescent="0.2">
      <c r="A630" s="1053" t="str">
        <f t="shared" si="9"/>
        <v>EI_42_V2_S</v>
      </c>
      <c r="B630" s="981" t="s">
        <v>109</v>
      </c>
      <c r="C630" s="1078">
        <v>42</v>
      </c>
      <c r="D630" s="1079" t="s">
        <v>610</v>
      </c>
      <c r="E630" s="1057" t="s">
        <v>170</v>
      </c>
      <c r="F630" s="1080" t="s">
        <v>1313</v>
      </c>
      <c r="G630" s="5">
        <v>63</v>
      </c>
    </row>
    <row r="631" spans="1:7" x14ac:dyDescent="0.2">
      <c r="A631" s="1053" t="str">
        <f t="shared" si="9"/>
        <v>EI_42_V3_S</v>
      </c>
      <c r="B631" s="981" t="s">
        <v>109</v>
      </c>
      <c r="C631" s="1078">
        <v>42</v>
      </c>
      <c r="D631" s="1079" t="s">
        <v>610</v>
      </c>
      <c r="E631" s="1057" t="s">
        <v>171</v>
      </c>
      <c r="F631" s="1080" t="s">
        <v>1314</v>
      </c>
      <c r="G631" s="5">
        <v>63</v>
      </c>
    </row>
    <row r="632" spans="1:7" x14ac:dyDescent="0.2">
      <c r="A632" s="1054" t="str">
        <f t="shared" si="9"/>
        <v>EI_42_V4_S</v>
      </c>
      <c r="B632" s="1055" t="s">
        <v>109</v>
      </c>
      <c r="C632" s="1081">
        <v>42</v>
      </c>
      <c r="D632" s="1082" t="s">
        <v>610</v>
      </c>
      <c r="E632" s="1058" t="s">
        <v>172</v>
      </c>
      <c r="F632" s="1083" t="s">
        <v>1315</v>
      </c>
      <c r="G632" s="5">
        <v>63</v>
      </c>
    </row>
    <row r="633" spans="1:7" x14ac:dyDescent="0.2">
      <c r="A633" s="1051" t="str">
        <f t="shared" si="9"/>
        <v>FI_01_P_T</v>
      </c>
      <c r="B633" s="1052" t="s">
        <v>113</v>
      </c>
      <c r="C633" s="1075" t="s">
        <v>500</v>
      </c>
      <c r="D633" s="1076" t="s">
        <v>609</v>
      </c>
      <c r="E633" s="1056" t="s">
        <v>497</v>
      </c>
      <c r="F633" s="1077" t="s">
        <v>1316</v>
      </c>
      <c r="G633" s="5">
        <v>64</v>
      </c>
    </row>
    <row r="634" spans="1:7" x14ac:dyDescent="0.2">
      <c r="A634" s="1053" t="str">
        <f t="shared" si="9"/>
        <v>FI_01_V1_T</v>
      </c>
      <c r="B634" s="981" t="s">
        <v>113</v>
      </c>
      <c r="C634" s="1078" t="s">
        <v>500</v>
      </c>
      <c r="D634" s="1079" t="s">
        <v>609</v>
      </c>
      <c r="E634" s="1057" t="s">
        <v>169</v>
      </c>
      <c r="F634" s="1080" t="s">
        <v>1317</v>
      </c>
      <c r="G634" s="5">
        <v>64</v>
      </c>
    </row>
    <row r="635" spans="1:7" x14ac:dyDescent="0.2">
      <c r="A635" s="1053" t="str">
        <f t="shared" si="9"/>
        <v>FI_01_V2_T</v>
      </c>
      <c r="B635" s="981" t="s">
        <v>113</v>
      </c>
      <c r="C635" s="1078" t="s">
        <v>500</v>
      </c>
      <c r="D635" s="1079" t="s">
        <v>609</v>
      </c>
      <c r="E635" s="1057" t="s">
        <v>170</v>
      </c>
      <c r="F635" s="1080" t="s">
        <v>1318</v>
      </c>
      <c r="G635" s="5">
        <v>64</v>
      </c>
    </row>
    <row r="636" spans="1:7" x14ac:dyDescent="0.2">
      <c r="A636" s="1053" t="str">
        <f t="shared" si="9"/>
        <v>FI_01_V3_T</v>
      </c>
      <c r="B636" s="981" t="s">
        <v>113</v>
      </c>
      <c r="C636" s="1078" t="s">
        <v>500</v>
      </c>
      <c r="D636" s="1079" t="s">
        <v>609</v>
      </c>
      <c r="E636" s="1057" t="s">
        <v>171</v>
      </c>
      <c r="F636" s="1080" t="s">
        <v>1319</v>
      </c>
      <c r="G636" s="5">
        <v>64</v>
      </c>
    </row>
    <row r="637" spans="1:7" x14ac:dyDescent="0.2">
      <c r="A637" s="1053" t="str">
        <f t="shared" si="9"/>
        <v>FI_01_V4_T</v>
      </c>
      <c r="B637" s="981" t="s">
        <v>113</v>
      </c>
      <c r="C637" s="1078" t="s">
        <v>500</v>
      </c>
      <c r="D637" s="1079" t="s">
        <v>609</v>
      </c>
      <c r="E637" s="1057" t="s">
        <v>172</v>
      </c>
      <c r="F637" s="1080" t="s">
        <v>1320</v>
      </c>
      <c r="G637" s="5">
        <v>64</v>
      </c>
    </row>
    <row r="638" spans="1:7" x14ac:dyDescent="0.2">
      <c r="A638" s="1053" t="str">
        <f t="shared" si="9"/>
        <v>FI_01_P_S</v>
      </c>
      <c r="B638" s="981" t="s">
        <v>113</v>
      </c>
      <c r="C638" s="1078" t="s">
        <v>500</v>
      </c>
      <c r="D638" s="1076" t="s">
        <v>610</v>
      </c>
      <c r="E638" s="1056" t="s">
        <v>497</v>
      </c>
      <c r="F638" s="1077" t="s">
        <v>1321</v>
      </c>
      <c r="G638" s="5">
        <v>64</v>
      </c>
    </row>
    <row r="639" spans="1:7" x14ac:dyDescent="0.2">
      <c r="A639" s="1053" t="str">
        <f t="shared" si="9"/>
        <v>FI_01_V1_S</v>
      </c>
      <c r="B639" s="981" t="s">
        <v>113</v>
      </c>
      <c r="C639" s="1078" t="s">
        <v>500</v>
      </c>
      <c r="D639" s="1079" t="s">
        <v>610</v>
      </c>
      <c r="E639" s="1057" t="s">
        <v>169</v>
      </c>
      <c r="F639" s="1080" t="s">
        <v>1322</v>
      </c>
      <c r="G639" s="5">
        <v>64</v>
      </c>
    </row>
    <row r="640" spans="1:7" x14ac:dyDescent="0.2">
      <c r="A640" s="1053" t="str">
        <f t="shared" si="9"/>
        <v>FI_01_V2_S</v>
      </c>
      <c r="B640" s="981" t="s">
        <v>113</v>
      </c>
      <c r="C640" s="1078" t="s">
        <v>500</v>
      </c>
      <c r="D640" s="1079" t="s">
        <v>610</v>
      </c>
      <c r="E640" s="1057" t="s">
        <v>170</v>
      </c>
      <c r="F640" s="1080" t="s">
        <v>1323</v>
      </c>
      <c r="G640" s="5">
        <v>64</v>
      </c>
    </row>
    <row r="641" spans="1:7" x14ac:dyDescent="0.2">
      <c r="A641" s="1053" t="str">
        <f t="shared" si="9"/>
        <v>FI_01_V3_S</v>
      </c>
      <c r="B641" s="981" t="s">
        <v>113</v>
      </c>
      <c r="C641" s="1078" t="s">
        <v>500</v>
      </c>
      <c r="D641" s="1079" t="s">
        <v>610</v>
      </c>
      <c r="E641" s="1057" t="s">
        <v>171</v>
      </c>
      <c r="F641" s="1080" t="s">
        <v>1324</v>
      </c>
      <c r="G641" s="5">
        <v>64</v>
      </c>
    </row>
    <row r="642" spans="1:7" x14ac:dyDescent="0.2">
      <c r="A642" s="1054" t="str">
        <f t="shared" si="9"/>
        <v>FI_01_V4_S</v>
      </c>
      <c r="B642" s="1055" t="s">
        <v>113</v>
      </c>
      <c r="C642" s="1081" t="s">
        <v>500</v>
      </c>
      <c r="D642" s="1082" t="s">
        <v>610</v>
      </c>
      <c r="E642" s="1058" t="s">
        <v>172</v>
      </c>
      <c r="F642" s="1083" t="s">
        <v>1325</v>
      </c>
      <c r="G642" s="5">
        <v>64</v>
      </c>
    </row>
    <row r="643" spans="1:7" x14ac:dyDescent="0.2">
      <c r="A643" s="1051" t="str">
        <f t="shared" ref="A643:A706" si="10">CONCATENATE(B643,"_",C643,"_",E643,"_",D643)</f>
        <v>FI_02_P_T</v>
      </c>
      <c r="B643" s="1052" t="s">
        <v>113</v>
      </c>
      <c r="C643" s="1075" t="s">
        <v>501</v>
      </c>
      <c r="D643" s="1076" t="s">
        <v>609</v>
      </c>
      <c r="E643" s="1056" t="s">
        <v>497</v>
      </c>
      <c r="F643" s="1077" t="s">
        <v>1326</v>
      </c>
      <c r="G643" s="5">
        <v>65</v>
      </c>
    </row>
    <row r="644" spans="1:7" x14ac:dyDescent="0.2">
      <c r="A644" s="1053" t="str">
        <f t="shared" si="10"/>
        <v>FI_02_V1_T</v>
      </c>
      <c r="B644" s="981" t="s">
        <v>113</v>
      </c>
      <c r="C644" s="1078" t="s">
        <v>501</v>
      </c>
      <c r="D644" s="1079" t="s">
        <v>609</v>
      </c>
      <c r="E644" s="1057" t="s">
        <v>169</v>
      </c>
      <c r="F644" s="1080" t="s">
        <v>1327</v>
      </c>
      <c r="G644" s="5">
        <v>65</v>
      </c>
    </row>
    <row r="645" spans="1:7" x14ac:dyDescent="0.2">
      <c r="A645" s="1053" t="str">
        <f t="shared" si="10"/>
        <v>FI_02_V2_T</v>
      </c>
      <c r="B645" s="981" t="s">
        <v>113</v>
      </c>
      <c r="C645" s="1078" t="s">
        <v>501</v>
      </c>
      <c r="D645" s="1079" t="s">
        <v>609</v>
      </c>
      <c r="E645" s="1057" t="s">
        <v>170</v>
      </c>
      <c r="F645" s="1080" t="s">
        <v>1328</v>
      </c>
      <c r="G645" s="5">
        <v>65</v>
      </c>
    </row>
    <row r="646" spans="1:7" x14ac:dyDescent="0.2">
      <c r="A646" s="1053" t="str">
        <f t="shared" si="10"/>
        <v>FI_02_V3_T</v>
      </c>
      <c r="B646" s="981" t="s">
        <v>113</v>
      </c>
      <c r="C646" s="1078" t="s">
        <v>501</v>
      </c>
      <c r="D646" s="1079" t="s">
        <v>609</v>
      </c>
      <c r="E646" s="1057" t="s">
        <v>171</v>
      </c>
      <c r="F646" s="1080" t="s">
        <v>1329</v>
      </c>
      <c r="G646" s="5">
        <v>65</v>
      </c>
    </row>
    <row r="647" spans="1:7" x14ac:dyDescent="0.2">
      <c r="A647" s="1053" t="str">
        <f t="shared" si="10"/>
        <v>FI_02_V4_T</v>
      </c>
      <c r="B647" s="981" t="s">
        <v>113</v>
      </c>
      <c r="C647" s="1078" t="s">
        <v>501</v>
      </c>
      <c r="D647" s="1079" t="s">
        <v>609</v>
      </c>
      <c r="E647" s="1057" t="s">
        <v>172</v>
      </c>
      <c r="F647" s="1080" t="s">
        <v>1330</v>
      </c>
      <c r="G647" s="5">
        <v>65</v>
      </c>
    </row>
    <row r="648" spans="1:7" x14ac:dyDescent="0.2">
      <c r="A648" s="1053" t="str">
        <f t="shared" si="10"/>
        <v>FI_02_P_S</v>
      </c>
      <c r="B648" s="981" t="s">
        <v>113</v>
      </c>
      <c r="C648" s="1078" t="s">
        <v>501</v>
      </c>
      <c r="D648" s="1076" t="s">
        <v>610</v>
      </c>
      <c r="E648" s="1056" t="s">
        <v>497</v>
      </c>
      <c r="F648" s="1077" t="s">
        <v>1331</v>
      </c>
      <c r="G648" s="5">
        <v>65</v>
      </c>
    </row>
    <row r="649" spans="1:7" x14ac:dyDescent="0.2">
      <c r="A649" s="1053" t="str">
        <f t="shared" si="10"/>
        <v>FI_02_V1_S</v>
      </c>
      <c r="B649" s="981" t="s">
        <v>113</v>
      </c>
      <c r="C649" s="1078" t="s">
        <v>501</v>
      </c>
      <c r="D649" s="1079" t="s">
        <v>610</v>
      </c>
      <c r="E649" s="1057" t="s">
        <v>169</v>
      </c>
      <c r="F649" s="1080" t="s">
        <v>1332</v>
      </c>
      <c r="G649" s="5">
        <v>65</v>
      </c>
    </row>
    <row r="650" spans="1:7" x14ac:dyDescent="0.2">
      <c r="A650" s="1053" t="str">
        <f t="shared" si="10"/>
        <v>FI_02_V2_S</v>
      </c>
      <c r="B650" s="981" t="s">
        <v>113</v>
      </c>
      <c r="C650" s="1078" t="s">
        <v>501</v>
      </c>
      <c r="D650" s="1079" t="s">
        <v>610</v>
      </c>
      <c r="E650" s="1057" t="s">
        <v>170</v>
      </c>
      <c r="F650" s="1080" t="s">
        <v>1333</v>
      </c>
      <c r="G650" s="5">
        <v>65</v>
      </c>
    </row>
    <row r="651" spans="1:7" x14ac:dyDescent="0.2">
      <c r="A651" s="1053" t="str">
        <f t="shared" si="10"/>
        <v>FI_02_V3_S</v>
      </c>
      <c r="B651" s="981" t="s">
        <v>113</v>
      </c>
      <c r="C651" s="1078" t="s">
        <v>501</v>
      </c>
      <c r="D651" s="1079" t="s">
        <v>610</v>
      </c>
      <c r="E651" s="1057" t="s">
        <v>171</v>
      </c>
      <c r="F651" s="1080" t="s">
        <v>1334</v>
      </c>
      <c r="G651" s="5">
        <v>65</v>
      </c>
    </row>
    <row r="652" spans="1:7" x14ac:dyDescent="0.2">
      <c r="A652" s="1054" t="str">
        <f t="shared" si="10"/>
        <v>FI_02_V4_S</v>
      </c>
      <c r="B652" s="1055" t="s">
        <v>113</v>
      </c>
      <c r="C652" s="1081" t="s">
        <v>501</v>
      </c>
      <c r="D652" s="1082" t="s">
        <v>610</v>
      </c>
      <c r="E652" s="1058" t="s">
        <v>172</v>
      </c>
      <c r="F652" s="1083" t="s">
        <v>1335</v>
      </c>
      <c r="G652" s="5">
        <v>65</v>
      </c>
    </row>
    <row r="653" spans="1:7" x14ac:dyDescent="0.2">
      <c r="A653" s="1051" t="str">
        <f t="shared" si="10"/>
        <v>FI_03_P_T</v>
      </c>
      <c r="B653" s="1052" t="s">
        <v>113</v>
      </c>
      <c r="C653" s="1075" t="s">
        <v>502</v>
      </c>
      <c r="D653" s="1076" t="s">
        <v>609</v>
      </c>
      <c r="E653" s="1056" t="s">
        <v>497</v>
      </c>
      <c r="F653" s="1077" t="s">
        <v>1336</v>
      </c>
      <c r="G653" s="5">
        <v>66</v>
      </c>
    </row>
    <row r="654" spans="1:7" x14ac:dyDescent="0.2">
      <c r="A654" s="1053" t="str">
        <f t="shared" si="10"/>
        <v>FI_03_V1_T</v>
      </c>
      <c r="B654" s="981" t="s">
        <v>113</v>
      </c>
      <c r="C654" s="1078" t="s">
        <v>502</v>
      </c>
      <c r="D654" s="1079" t="s">
        <v>609</v>
      </c>
      <c r="E654" s="1057" t="s">
        <v>169</v>
      </c>
      <c r="F654" s="1080" t="s">
        <v>1337</v>
      </c>
      <c r="G654" s="5">
        <v>66</v>
      </c>
    </row>
    <row r="655" spans="1:7" x14ac:dyDescent="0.2">
      <c r="A655" s="1053" t="str">
        <f t="shared" si="10"/>
        <v>FI_03_V2_T</v>
      </c>
      <c r="B655" s="981" t="s">
        <v>113</v>
      </c>
      <c r="C655" s="1078" t="s">
        <v>502</v>
      </c>
      <c r="D655" s="1079" t="s">
        <v>609</v>
      </c>
      <c r="E655" s="1057" t="s">
        <v>170</v>
      </c>
      <c r="F655" s="1080" t="s">
        <v>1338</v>
      </c>
      <c r="G655" s="5">
        <v>66</v>
      </c>
    </row>
    <row r="656" spans="1:7" x14ac:dyDescent="0.2">
      <c r="A656" s="1053" t="str">
        <f t="shared" si="10"/>
        <v>FI_03_V3_T</v>
      </c>
      <c r="B656" s="981" t="s">
        <v>113</v>
      </c>
      <c r="C656" s="1078" t="s">
        <v>502</v>
      </c>
      <c r="D656" s="1079" t="s">
        <v>609</v>
      </c>
      <c r="E656" s="1057" t="s">
        <v>171</v>
      </c>
      <c r="F656" s="1080" t="s">
        <v>1339</v>
      </c>
      <c r="G656" s="5">
        <v>66</v>
      </c>
    </row>
    <row r="657" spans="1:7" x14ac:dyDescent="0.2">
      <c r="A657" s="1053" t="str">
        <f t="shared" si="10"/>
        <v>FI_03_V4_T</v>
      </c>
      <c r="B657" s="981" t="s">
        <v>113</v>
      </c>
      <c r="C657" s="1078" t="s">
        <v>502</v>
      </c>
      <c r="D657" s="1079" t="s">
        <v>609</v>
      </c>
      <c r="E657" s="1057" t="s">
        <v>172</v>
      </c>
      <c r="F657" s="1080" t="s">
        <v>1340</v>
      </c>
      <c r="G657" s="5">
        <v>66</v>
      </c>
    </row>
    <row r="658" spans="1:7" x14ac:dyDescent="0.2">
      <c r="A658" s="1053" t="str">
        <f t="shared" si="10"/>
        <v>FI_03_P_S</v>
      </c>
      <c r="B658" s="981" t="s">
        <v>113</v>
      </c>
      <c r="C658" s="1078" t="s">
        <v>502</v>
      </c>
      <c r="D658" s="1076" t="s">
        <v>610</v>
      </c>
      <c r="E658" s="1056" t="s">
        <v>497</v>
      </c>
      <c r="F658" s="1077" t="s">
        <v>1341</v>
      </c>
      <c r="G658" s="5">
        <v>66</v>
      </c>
    </row>
    <row r="659" spans="1:7" x14ac:dyDescent="0.2">
      <c r="A659" s="1053" t="str">
        <f t="shared" si="10"/>
        <v>FI_03_V1_S</v>
      </c>
      <c r="B659" s="981" t="s">
        <v>113</v>
      </c>
      <c r="C659" s="1078" t="s">
        <v>502</v>
      </c>
      <c r="D659" s="1079" t="s">
        <v>610</v>
      </c>
      <c r="E659" s="1057" t="s">
        <v>169</v>
      </c>
      <c r="F659" s="1080" t="s">
        <v>1342</v>
      </c>
      <c r="G659" s="5">
        <v>66</v>
      </c>
    </row>
    <row r="660" spans="1:7" x14ac:dyDescent="0.2">
      <c r="A660" s="1053" t="str">
        <f t="shared" si="10"/>
        <v>FI_03_V2_S</v>
      </c>
      <c r="B660" s="981" t="s">
        <v>113</v>
      </c>
      <c r="C660" s="1078" t="s">
        <v>502</v>
      </c>
      <c r="D660" s="1079" t="s">
        <v>610</v>
      </c>
      <c r="E660" s="1057" t="s">
        <v>170</v>
      </c>
      <c r="F660" s="1080" t="s">
        <v>1343</v>
      </c>
      <c r="G660" s="5">
        <v>66</v>
      </c>
    </row>
    <row r="661" spans="1:7" x14ac:dyDescent="0.2">
      <c r="A661" s="1053" t="str">
        <f t="shared" si="10"/>
        <v>FI_03_V3_S</v>
      </c>
      <c r="B661" s="981" t="s">
        <v>113</v>
      </c>
      <c r="C661" s="1078" t="s">
        <v>502</v>
      </c>
      <c r="D661" s="1079" t="s">
        <v>610</v>
      </c>
      <c r="E661" s="1057" t="s">
        <v>171</v>
      </c>
      <c r="F661" s="1080" t="s">
        <v>1344</v>
      </c>
      <c r="G661" s="5">
        <v>66</v>
      </c>
    </row>
    <row r="662" spans="1:7" x14ac:dyDescent="0.2">
      <c r="A662" s="1054" t="str">
        <f t="shared" si="10"/>
        <v>FI_03_V4_S</v>
      </c>
      <c r="B662" s="1055" t="s">
        <v>113</v>
      </c>
      <c r="C662" s="1081" t="s">
        <v>502</v>
      </c>
      <c r="D662" s="1082" t="s">
        <v>610</v>
      </c>
      <c r="E662" s="1058" t="s">
        <v>172</v>
      </c>
      <c r="F662" s="1083" t="s">
        <v>1345</v>
      </c>
      <c r="G662" s="5">
        <v>66</v>
      </c>
    </row>
    <row r="663" spans="1:7" x14ac:dyDescent="0.2">
      <c r="A663" s="1051" t="str">
        <f t="shared" si="10"/>
        <v>FI_04_P_T</v>
      </c>
      <c r="B663" s="1052" t="s">
        <v>113</v>
      </c>
      <c r="C663" s="1075" t="s">
        <v>503</v>
      </c>
      <c r="D663" s="1076" t="s">
        <v>609</v>
      </c>
      <c r="E663" s="1056" t="s">
        <v>497</v>
      </c>
      <c r="F663" s="1077" t="s">
        <v>1346</v>
      </c>
      <c r="G663" s="5">
        <v>67</v>
      </c>
    </row>
    <row r="664" spans="1:7" x14ac:dyDescent="0.2">
      <c r="A664" s="1053" t="str">
        <f t="shared" si="10"/>
        <v>FI_04_V1_T</v>
      </c>
      <c r="B664" s="981" t="s">
        <v>113</v>
      </c>
      <c r="C664" s="1078" t="s">
        <v>503</v>
      </c>
      <c r="D664" s="1079" t="s">
        <v>609</v>
      </c>
      <c r="E664" s="1057" t="s">
        <v>169</v>
      </c>
      <c r="F664" s="1080" t="s">
        <v>1347</v>
      </c>
      <c r="G664" s="5">
        <v>67</v>
      </c>
    </row>
    <row r="665" spans="1:7" x14ac:dyDescent="0.2">
      <c r="A665" s="1053" t="str">
        <f t="shared" si="10"/>
        <v>FI_04_V2_T</v>
      </c>
      <c r="B665" s="981" t="s">
        <v>113</v>
      </c>
      <c r="C665" s="1078" t="s">
        <v>503</v>
      </c>
      <c r="D665" s="1079" t="s">
        <v>609</v>
      </c>
      <c r="E665" s="1057" t="s">
        <v>170</v>
      </c>
      <c r="F665" s="1080" t="s">
        <v>1348</v>
      </c>
      <c r="G665" s="5">
        <v>67</v>
      </c>
    </row>
    <row r="666" spans="1:7" x14ac:dyDescent="0.2">
      <c r="A666" s="1053" t="str">
        <f t="shared" si="10"/>
        <v>FI_04_V3_T</v>
      </c>
      <c r="B666" s="981" t="s">
        <v>113</v>
      </c>
      <c r="C666" s="1078" t="s">
        <v>503</v>
      </c>
      <c r="D666" s="1079" t="s">
        <v>609</v>
      </c>
      <c r="E666" s="1057" t="s">
        <v>171</v>
      </c>
      <c r="F666" s="1080" t="s">
        <v>1349</v>
      </c>
      <c r="G666" s="5">
        <v>67</v>
      </c>
    </row>
    <row r="667" spans="1:7" x14ac:dyDescent="0.2">
      <c r="A667" s="1053" t="str">
        <f t="shared" si="10"/>
        <v>FI_04_V4_T</v>
      </c>
      <c r="B667" s="981" t="s">
        <v>113</v>
      </c>
      <c r="C667" s="1078" t="s">
        <v>503</v>
      </c>
      <c r="D667" s="1079" t="s">
        <v>609</v>
      </c>
      <c r="E667" s="1057" t="s">
        <v>172</v>
      </c>
      <c r="F667" s="1080" t="s">
        <v>1350</v>
      </c>
      <c r="G667" s="5">
        <v>67</v>
      </c>
    </row>
    <row r="668" spans="1:7" x14ac:dyDescent="0.2">
      <c r="A668" s="1053" t="str">
        <f t="shared" si="10"/>
        <v>FI_04_P_S</v>
      </c>
      <c r="B668" s="981" t="s">
        <v>113</v>
      </c>
      <c r="C668" s="1078" t="s">
        <v>503</v>
      </c>
      <c r="D668" s="1076" t="s">
        <v>610</v>
      </c>
      <c r="E668" s="1056" t="s">
        <v>497</v>
      </c>
      <c r="F668" s="1077" t="s">
        <v>1351</v>
      </c>
      <c r="G668" s="5">
        <v>67</v>
      </c>
    </row>
    <row r="669" spans="1:7" x14ac:dyDescent="0.2">
      <c r="A669" s="1053" t="str">
        <f t="shared" si="10"/>
        <v>FI_04_V1_S</v>
      </c>
      <c r="B669" s="981" t="s">
        <v>113</v>
      </c>
      <c r="C669" s="1078" t="s">
        <v>503</v>
      </c>
      <c r="D669" s="1079" t="s">
        <v>610</v>
      </c>
      <c r="E669" s="1057" t="s">
        <v>169</v>
      </c>
      <c r="F669" s="1080" t="s">
        <v>1352</v>
      </c>
      <c r="G669" s="5">
        <v>67</v>
      </c>
    </row>
    <row r="670" spans="1:7" x14ac:dyDescent="0.2">
      <c r="A670" s="1053" t="str">
        <f t="shared" si="10"/>
        <v>FI_04_V2_S</v>
      </c>
      <c r="B670" s="981" t="s">
        <v>113</v>
      </c>
      <c r="C670" s="1078" t="s">
        <v>503</v>
      </c>
      <c r="D670" s="1079" t="s">
        <v>610</v>
      </c>
      <c r="E670" s="1057" t="s">
        <v>170</v>
      </c>
      <c r="F670" s="1080" t="s">
        <v>1353</v>
      </c>
      <c r="G670" s="5">
        <v>67</v>
      </c>
    </row>
    <row r="671" spans="1:7" x14ac:dyDescent="0.2">
      <c r="A671" s="1053" t="str">
        <f t="shared" si="10"/>
        <v>FI_04_V3_S</v>
      </c>
      <c r="B671" s="981" t="s">
        <v>113</v>
      </c>
      <c r="C671" s="1078" t="s">
        <v>503</v>
      </c>
      <c r="D671" s="1079" t="s">
        <v>610</v>
      </c>
      <c r="E671" s="1057" t="s">
        <v>171</v>
      </c>
      <c r="F671" s="1080" t="s">
        <v>1354</v>
      </c>
      <c r="G671" s="5">
        <v>67</v>
      </c>
    </row>
    <row r="672" spans="1:7" x14ac:dyDescent="0.2">
      <c r="A672" s="1054" t="str">
        <f t="shared" si="10"/>
        <v>FI_04_V4_S</v>
      </c>
      <c r="B672" s="1055" t="s">
        <v>113</v>
      </c>
      <c r="C672" s="1081" t="s">
        <v>503</v>
      </c>
      <c r="D672" s="1082" t="s">
        <v>610</v>
      </c>
      <c r="E672" s="1058" t="s">
        <v>172</v>
      </c>
      <c r="F672" s="1083" t="s">
        <v>1355</v>
      </c>
      <c r="G672" s="5">
        <v>67</v>
      </c>
    </row>
    <row r="673" spans="1:7" x14ac:dyDescent="0.2">
      <c r="A673" s="1051" t="str">
        <f t="shared" si="10"/>
        <v>FI_05_P_T</v>
      </c>
      <c r="B673" s="1052" t="s">
        <v>113</v>
      </c>
      <c r="C673" s="1075" t="s">
        <v>134</v>
      </c>
      <c r="D673" s="1076" t="s">
        <v>609</v>
      </c>
      <c r="E673" s="1056" t="s">
        <v>497</v>
      </c>
      <c r="F673" s="1077" t="s">
        <v>1356</v>
      </c>
      <c r="G673" s="5">
        <v>68</v>
      </c>
    </row>
    <row r="674" spans="1:7" x14ac:dyDescent="0.2">
      <c r="A674" s="1053" t="str">
        <f t="shared" si="10"/>
        <v>FI_05_V1_T</v>
      </c>
      <c r="B674" s="981" t="s">
        <v>113</v>
      </c>
      <c r="C674" s="1078" t="s">
        <v>134</v>
      </c>
      <c r="D674" s="1079" t="s">
        <v>609</v>
      </c>
      <c r="E674" s="1057" t="s">
        <v>169</v>
      </c>
      <c r="F674" s="1080" t="s">
        <v>1357</v>
      </c>
      <c r="G674" s="5">
        <v>68</v>
      </c>
    </row>
    <row r="675" spans="1:7" x14ac:dyDescent="0.2">
      <c r="A675" s="1053" t="str">
        <f t="shared" si="10"/>
        <v>FI_05_V2_T</v>
      </c>
      <c r="B675" s="981" t="s">
        <v>113</v>
      </c>
      <c r="C675" s="1078" t="s">
        <v>134</v>
      </c>
      <c r="D675" s="1079" t="s">
        <v>609</v>
      </c>
      <c r="E675" s="1057" t="s">
        <v>170</v>
      </c>
      <c r="F675" s="1080" t="s">
        <v>1358</v>
      </c>
      <c r="G675" s="5">
        <v>68</v>
      </c>
    </row>
    <row r="676" spans="1:7" x14ac:dyDescent="0.2">
      <c r="A676" s="1053" t="str">
        <f t="shared" si="10"/>
        <v>FI_05_V3_T</v>
      </c>
      <c r="B676" s="981" t="s">
        <v>113</v>
      </c>
      <c r="C676" s="1078" t="s">
        <v>134</v>
      </c>
      <c r="D676" s="1079" t="s">
        <v>609</v>
      </c>
      <c r="E676" s="1057" t="s">
        <v>171</v>
      </c>
      <c r="F676" s="1080" t="s">
        <v>1359</v>
      </c>
      <c r="G676" s="5">
        <v>68</v>
      </c>
    </row>
    <row r="677" spans="1:7" x14ac:dyDescent="0.2">
      <c r="A677" s="1053" t="str">
        <f t="shared" si="10"/>
        <v>FI_05_V4_T</v>
      </c>
      <c r="B677" s="981" t="s">
        <v>113</v>
      </c>
      <c r="C677" s="1078" t="s">
        <v>134</v>
      </c>
      <c r="D677" s="1079" t="s">
        <v>609</v>
      </c>
      <c r="E677" s="1057" t="s">
        <v>172</v>
      </c>
      <c r="F677" s="1080" t="s">
        <v>1360</v>
      </c>
      <c r="G677" s="5">
        <v>68</v>
      </c>
    </row>
    <row r="678" spans="1:7" x14ac:dyDescent="0.2">
      <c r="A678" s="1053" t="str">
        <f t="shared" si="10"/>
        <v>FI_05_P_S</v>
      </c>
      <c r="B678" s="981" t="s">
        <v>113</v>
      </c>
      <c r="C678" s="1078" t="s">
        <v>134</v>
      </c>
      <c r="D678" s="1076" t="s">
        <v>610</v>
      </c>
      <c r="E678" s="1056" t="s">
        <v>497</v>
      </c>
      <c r="F678" s="1077" t="s">
        <v>1361</v>
      </c>
      <c r="G678" s="5">
        <v>68</v>
      </c>
    </row>
    <row r="679" spans="1:7" x14ac:dyDescent="0.2">
      <c r="A679" s="1053" t="str">
        <f t="shared" si="10"/>
        <v>FI_05_V1_S</v>
      </c>
      <c r="B679" s="981" t="s">
        <v>113</v>
      </c>
      <c r="C679" s="1078" t="s">
        <v>134</v>
      </c>
      <c r="D679" s="1079" t="s">
        <v>610</v>
      </c>
      <c r="E679" s="1057" t="s">
        <v>169</v>
      </c>
      <c r="F679" s="1080" t="s">
        <v>1362</v>
      </c>
      <c r="G679" s="5">
        <v>68</v>
      </c>
    </row>
    <row r="680" spans="1:7" x14ac:dyDescent="0.2">
      <c r="A680" s="1053" t="str">
        <f t="shared" si="10"/>
        <v>FI_05_V2_S</v>
      </c>
      <c r="B680" s="981" t="s">
        <v>113</v>
      </c>
      <c r="C680" s="1078" t="s">
        <v>134</v>
      </c>
      <c r="D680" s="1079" t="s">
        <v>610</v>
      </c>
      <c r="E680" s="1057" t="s">
        <v>170</v>
      </c>
      <c r="F680" s="1080" t="s">
        <v>1363</v>
      </c>
      <c r="G680" s="5">
        <v>68</v>
      </c>
    </row>
    <row r="681" spans="1:7" x14ac:dyDescent="0.2">
      <c r="A681" s="1053" t="str">
        <f t="shared" si="10"/>
        <v>FI_05_V3_S</v>
      </c>
      <c r="B681" s="981" t="s">
        <v>113</v>
      </c>
      <c r="C681" s="1078" t="s">
        <v>134</v>
      </c>
      <c r="D681" s="1079" t="s">
        <v>610</v>
      </c>
      <c r="E681" s="1057" t="s">
        <v>171</v>
      </c>
      <c r="F681" s="1080" t="s">
        <v>1364</v>
      </c>
      <c r="G681" s="5">
        <v>68</v>
      </c>
    </row>
    <row r="682" spans="1:7" x14ac:dyDescent="0.2">
      <c r="A682" s="1054" t="str">
        <f t="shared" si="10"/>
        <v>FI_05_V4_S</v>
      </c>
      <c r="B682" s="1055" t="s">
        <v>113</v>
      </c>
      <c r="C682" s="1081" t="s">
        <v>134</v>
      </c>
      <c r="D682" s="1082" t="s">
        <v>610</v>
      </c>
      <c r="E682" s="1058" t="s">
        <v>172</v>
      </c>
      <c r="F682" s="1083" t="s">
        <v>1365</v>
      </c>
      <c r="G682" s="5">
        <v>68</v>
      </c>
    </row>
    <row r="683" spans="1:7" x14ac:dyDescent="0.2">
      <c r="A683" s="1051" t="str">
        <f t="shared" si="10"/>
        <v>FI_06_P_T</v>
      </c>
      <c r="B683" s="1052" t="s">
        <v>113</v>
      </c>
      <c r="C683" s="1075" t="s">
        <v>504</v>
      </c>
      <c r="D683" s="1076" t="s">
        <v>609</v>
      </c>
      <c r="E683" s="1056" t="s">
        <v>497</v>
      </c>
      <c r="F683" s="1077" t="s">
        <v>1366</v>
      </c>
      <c r="G683" s="5">
        <v>69</v>
      </c>
    </row>
    <row r="684" spans="1:7" x14ac:dyDescent="0.2">
      <c r="A684" s="1053" t="str">
        <f t="shared" si="10"/>
        <v>FI_06_V1_T</v>
      </c>
      <c r="B684" s="981" t="s">
        <v>113</v>
      </c>
      <c r="C684" s="1078" t="s">
        <v>504</v>
      </c>
      <c r="D684" s="1079" t="s">
        <v>609</v>
      </c>
      <c r="E684" s="1057" t="s">
        <v>169</v>
      </c>
      <c r="F684" s="1080" t="s">
        <v>1367</v>
      </c>
      <c r="G684" s="5">
        <v>69</v>
      </c>
    </row>
    <row r="685" spans="1:7" x14ac:dyDescent="0.2">
      <c r="A685" s="1053" t="str">
        <f t="shared" si="10"/>
        <v>FI_06_V2_T</v>
      </c>
      <c r="B685" s="981" t="s">
        <v>113</v>
      </c>
      <c r="C685" s="1078" t="s">
        <v>504</v>
      </c>
      <c r="D685" s="1079" t="s">
        <v>609</v>
      </c>
      <c r="E685" s="1057" t="s">
        <v>170</v>
      </c>
      <c r="F685" s="1080" t="s">
        <v>1368</v>
      </c>
      <c r="G685" s="5">
        <v>69</v>
      </c>
    </row>
    <row r="686" spans="1:7" x14ac:dyDescent="0.2">
      <c r="A686" s="1053" t="str">
        <f t="shared" si="10"/>
        <v>FI_06_V3_T</v>
      </c>
      <c r="B686" s="981" t="s">
        <v>113</v>
      </c>
      <c r="C686" s="1078" t="s">
        <v>504</v>
      </c>
      <c r="D686" s="1079" t="s">
        <v>609</v>
      </c>
      <c r="E686" s="1057" t="s">
        <v>171</v>
      </c>
      <c r="F686" s="1080" t="s">
        <v>1369</v>
      </c>
      <c r="G686" s="5">
        <v>69</v>
      </c>
    </row>
    <row r="687" spans="1:7" x14ac:dyDescent="0.2">
      <c r="A687" s="1053" t="str">
        <f t="shared" si="10"/>
        <v>FI_06_V4_T</v>
      </c>
      <c r="B687" s="981" t="s">
        <v>113</v>
      </c>
      <c r="C687" s="1078" t="s">
        <v>504</v>
      </c>
      <c r="D687" s="1079" t="s">
        <v>609</v>
      </c>
      <c r="E687" s="1057" t="s">
        <v>172</v>
      </c>
      <c r="F687" s="1080" t="s">
        <v>1370</v>
      </c>
      <c r="G687" s="5">
        <v>69</v>
      </c>
    </row>
    <row r="688" spans="1:7" x14ac:dyDescent="0.2">
      <c r="A688" s="1053" t="str">
        <f t="shared" si="10"/>
        <v>FI_06_P_S</v>
      </c>
      <c r="B688" s="981" t="s">
        <v>113</v>
      </c>
      <c r="C688" s="1078" t="s">
        <v>504</v>
      </c>
      <c r="D688" s="1076" t="s">
        <v>610</v>
      </c>
      <c r="E688" s="1056" t="s">
        <v>497</v>
      </c>
      <c r="F688" s="1077" t="s">
        <v>1371</v>
      </c>
      <c r="G688" s="5">
        <v>69</v>
      </c>
    </row>
    <row r="689" spans="1:7" x14ac:dyDescent="0.2">
      <c r="A689" s="1053" t="str">
        <f t="shared" si="10"/>
        <v>FI_06_V1_S</v>
      </c>
      <c r="B689" s="981" t="s">
        <v>113</v>
      </c>
      <c r="C689" s="1078" t="s">
        <v>504</v>
      </c>
      <c r="D689" s="1079" t="s">
        <v>610</v>
      </c>
      <c r="E689" s="1057" t="s">
        <v>169</v>
      </c>
      <c r="F689" s="1080" t="s">
        <v>1372</v>
      </c>
      <c r="G689" s="5">
        <v>69</v>
      </c>
    </row>
    <row r="690" spans="1:7" x14ac:dyDescent="0.2">
      <c r="A690" s="1053" t="str">
        <f t="shared" si="10"/>
        <v>FI_06_V2_S</v>
      </c>
      <c r="B690" s="981" t="s">
        <v>113</v>
      </c>
      <c r="C690" s="1078" t="s">
        <v>504</v>
      </c>
      <c r="D690" s="1079" t="s">
        <v>610</v>
      </c>
      <c r="E690" s="1057" t="s">
        <v>170</v>
      </c>
      <c r="F690" s="1080" t="s">
        <v>1373</v>
      </c>
      <c r="G690" s="5">
        <v>69</v>
      </c>
    </row>
    <row r="691" spans="1:7" x14ac:dyDescent="0.2">
      <c r="A691" s="1053" t="str">
        <f t="shared" si="10"/>
        <v>FI_06_V3_S</v>
      </c>
      <c r="B691" s="981" t="s">
        <v>113</v>
      </c>
      <c r="C691" s="1078" t="s">
        <v>504</v>
      </c>
      <c r="D691" s="1079" t="s">
        <v>610</v>
      </c>
      <c r="E691" s="1057" t="s">
        <v>171</v>
      </c>
      <c r="F691" s="1080" t="s">
        <v>1374</v>
      </c>
      <c r="G691" s="5">
        <v>69</v>
      </c>
    </row>
    <row r="692" spans="1:7" x14ac:dyDescent="0.2">
      <c r="A692" s="1054" t="str">
        <f t="shared" si="10"/>
        <v>FI_06_V4_S</v>
      </c>
      <c r="B692" s="1055" t="s">
        <v>113</v>
      </c>
      <c r="C692" s="1081" t="s">
        <v>504</v>
      </c>
      <c r="D692" s="1082" t="s">
        <v>610</v>
      </c>
      <c r="E692" s="1058" t="s">
        <v>172</v>
      </c>
      <c r="F692" s="1083" t="s">
        <v>1375</v>
      </c>
      <c r="G692" s="5">
        <v>69</v>
      </c>
    </row>
    <row r="693" spans="1:7" x14ac:dyDescent="0.2">
      <c r="A693" s="1051" t="str">
        <f t="shared" si="10"/>
        <v>FI_07_P_T</v>
      </c>
      <c r="B693" s="1052" t="s">
        <v>113</v>
      </c>
      <c r="C693" s="1075" t="s">
        <v>505</v>
      </c>
      <c r="D693" s="1076" t="s">
        <v>609</v>
      </c>
      <c r="E693" s="1056" t="s">
        <v>497</v>
      </c>
      <c r="F693" s="1077" t="s">
        <v>1376</v>
      </c>
      <c r="G693" s="5">
        <v>70</v>
      </c>
    </row>
    <row r="694" spans="1:7" x14ac:dyDescent="0.2">
      <c r="A694" s="1053" t="str">
        <f t="shared" si="10"/>
        <v>FI_07_V1_T</v>
      </c>
      <c r="B694" s="981" t="s">
        <v>113</v>
      </c>
      <c r="C694" s="1078" t="s">
        <v>505</v>
      </c>
      <c r="D694" s="1079" t="s">
        <v>609</v>
      </c>
      <c r="E694" s="1057" t="s">
        <v>169</v>
      </c>
      <c r="F694" s="1080" t="s">
        <v>1377</v>
      </c>
      <c r="G694" s="5">
        <v>70</v>
      </c>
    </row>
    <row r="695" spans="1:7" x14ac:dyDescent="0.2">
      <c r="A695" s="1053" t="str">
        <f t="shared" si="10"/>
        <v>FI_07_V2_T</v>
      </c>
      <c r="B695" s="981" t="s">
        <v>113</v>
      </c>
      <c r="C695" s="1078" t="s">
        <v>505</v>
      </c>
      <c r="D695" s="1079" t="s">
        <v>609</v>
      </c>
      <c r="E695" s="1057" t="s">
        <v>170</v>
      </c>
      <c r="F695" s="1080" t="s">
        <v>1378</v>
      </c>
      <c r="G695" s="5">
        <v>70</v>
      </c>
    </row>
    <row r="696" spans="1:7" x14ac:dyDescent="0.2">
      <c r="A696" s="1053" t="str">
        <f t="shared" si="10"/>
        <v>FI_07_V3_T</v>
      </c>
      <c r="B696" s="981" t="s">
        <v>113</v>
      </c>
      <c r="C696" s="1078" t="s">
        <v>505</v>
      </c>
      <c r="D696" s="1079" t="s">
        <v>609</v>
      </c>
      <c r="E696" s="1057" t="s">
        <v>171</v>
      </c>
      <c r="F696" s="1080" t="s">
        <v>1379</v>
      </c>
      <c r="G696" s="5">
        <v>70</v>
      </c>
    </row>
    <row r="697" spans="1:7" x14ac:dyDescent="0.2">
      <c r="A697" s="1053" t="str">
        <f t="shared" si="10"/>
        <v>FI_07_V4_T</v>
      </c>
      <c r="B697" s="981" t="s">
        <v>113</v>
      </c>
      <c r="C697" s="1078" t="s">
        <v>505</v>
      </c>
      <c r="D697" s="1079" t="s">
        <v>609</v>
      </c>
      <c r="E697" s="1057" t="s">
        <v>172</v>
      </c>
      <c r="F697" s="1080" t="s">
        <v>1380</v>
      </c>
      <c r="G697" s="5">
        <v>70</v>
      </c>
    </row>
    <row r="698" spans="1:7" x14ac:dyDescent="0.2">
      <c r="A698" s="1053" t="str">
        <f t="shared" si="10"/>
        <v>FI_07_P_S</v>
      </c>
      <c r="B698" s="981" t="s">
        <v>113</v>
      </c>
      <c r="C698" s="1078" t="s">
        <v>505</v>
      </c>
      <c r="D698" s="1076" t="s">
        <v>610</v>
      </c>
      <c r="E698" s="1056" t="s">
        <v>497</v>
      </c>
      <c r="F698" s="1077" t="s">
        <v>1381</v>
      </c>
      <c r="G698" s="5">
        <v>70</v>
      </c>
    </row>
    <row r="699" spans="1:7" x14ac:dyDescent="0.2">
      <c r="A699" s="1053" t="str">
        <f t="shared" si="10"/>
        <v>FI_07_V1_S</v>
      </c>
      <c r="B699" s="981" t="s">
        <v>113</v>
      </c>
      <c r="C699" s="1078" t="s">
        <v>505</v>
      </c>
      <c r="D699" s="1079" t="s">
        <v>610</v>
      </c>
      <c r="E699" s="1057" t="s">
        <v>169</v>
      </c>
      <c r="F699" s="1080" t="s">
        <v>1382</v>
      </c>
      <c r="G699" s="5">
        <v>70</v>
      </c>
    </row>
    <row r="700" spans="1:7" x14ac:dyDescent="0.2">
      <c r="A700" s="1053" t="str">
        <f t="shared" si="10"/>
        <v>FI_07_V2_S</v>
      </c>
      <c r="B700" s="981" t="s">
        <v>113</v>
      </c>
      <c r="C700" s="1078" t="s">
        <v>505</v>
      </c>
      <c r="D700" s="1079" t="s">
        <v>610</v>
      </c>
      <c r="E700" s="1057" t="s">
        <v>170</v>
      </c>
      <c r="F700" s="1080" t="s">
        <v>1383</v>
      </c>
      <c r="G700" s="5">
        <v>70</v>
      </c>
    </row>
    <row r="701" spans="1:7" x14ac:dyDescent="0.2">
      <c r="A701" s="1053" t="str">
        <f t="shared" si="10"/>
        <v>FI_07_V3_S</v>
      </c>
      <c r="B701" s="981" t="s">
        <v>113</v>
      </c>
      <c r="C701" s="1078" t="s">
        <v>505</v>
      </c>
      <c r="D701" s="1079" t="s">
        <v>610</v>
      </c>
      <c r="E701" s="1057" t="s">
        <v>171</v>
      </c>
      <c r="F701" s="1080" t="s">
        <v>1384</v>
      </c>
      <c r="G701" s="5">
        <v>70</v>
      </c>
    </row>
    <row r="702" spans="1:7" x14ac:dyDescent="0.2">
      <c r="A702" s="1054" t="str">
        <f t="shared" si="10"/>
        <v>FI_07_V4_S</v>
      </c>
      <c r="B702" s="1055" t="s">
        <v>113</v>
      </c>
      <c r="C702" s="1081" t="s">
        <v>505</v>
      </c>
      <c r="D702" s="1082" t="s">
        <v>610</v>
      </c>
      <c r="E702" s="1058" t="s">
        <v>172</v>
      </c>
      <c r="F702" s="1083" t="s">
        <v>1385</v>
      </c>
      <c r="G702" s="5">
        <v>70</v>
      </c>
    </row>
    <row r="703" spans="1:7" x14ac:dyDescent="0.2">
      <c r="A703" s="1051" t="str">
        <f t="shared" si="10"/>
        <v>FI_08_P_T</v>
      </c>
      <c r="B703" s="1052" t="s">
        <v>113</v>
      </c>
      <c r="C703" s="1075" t="s">
        <v>506</v>
      </c>
      <c r="D703" s="1076" t="s">
        <v>609</v>
      </c>
      <c r="E703" s="1056" t="s">
        <v>497</v>
      </c>
      <c r="F703" s="1077" t="s">
        <v>1386</v>
      </c>
      <c r="G703" s="5">
        <v>71</v>
      </c>
    </row>
    <row r="704" spans="1:7" x14ac:dyDescent="0.2">
      <c r="A704" s="1053" t="str">
        <f t="shared" si="10"/>
        <v>FI_08_V1_T</v>
      </c>
      <c r="B704" s="981" t="s">
        <v>113</v>
      </c>
      <c r="C704" s="1078" t="s">
        <v>506</v>
      </c>
      <c r="D704" s="1079" t="s">
        <v>609</v>
      </c>
      <c r="E704" s="1057" t="s">
        <v>169</v>
      </c>
      <c r="F704" s="1080" t="s">
        <v>1387</v>
      </c>
      <c r="G704" s="5">
        <v>71</v>
      </c>
    </row>
    <row r="705" spans="1:7" x14ac:dyDescent="0.2">
      <c r="A705" s="1053" t="str">
        <f t="shared" si="10"/>
        <v>FI_08_V2_T</v>
      </c>
      <c r="B705" s="981" t="s">
        <v>113</v>
      </c>
      <c r="C705" s="1078" t="s">
        <v>506</v>
      </c>
      <c r="D705" s="1079" t="s">
        <v>609</v>
      </c>
      <c r="E705" s="1057" t="s">
        <v>170</v>
      </c>
      <c r="F705" s="1080" t="s">
        <v>1388</v>
      </c>
      <c r="G705" s="5">
        <v>71</v>
      </c>
    </row>
    <row r="706" spans="1:7" x14ac:dyDescent="0.2">
      <c r="A706" s="1053" t="str">
        <f t="shared" si="10"/>
        <v>FI_08_V3_T</v>
      </c>
      <c r="B706" s="981" t="s">
        <v>113</v>
      </c>
      <c r="C706" s="1078" t="s">
        <v>506</v>
      </c>
      <c r="D706" s="1079" t="s">
        <v>609</v>
      </c>
      <c r="E706" s="1057" t="s">
        <v>171</v>
      </c>
      <c r="F706" s="1080" t="s">
        <v>1389</v>
      </c>
      <c r="G706" s="5">
        <v>71</v>
      </c>
    </row>
    <row r="707" spans="1:7" x14ac:dyDescent="0.2">
      <c r="A707" s="1053" t="str">
        <f t="shared" ref="A707:A770" si="11">CONCATENATE(B707,"_",C707,"_",E707,"_",D707)</f>
        <v>FI_08_V4_T</v>
      </c>
      <c r="B707" s="981" t="s">
        <v>113</v>
      </c>
      <c r="C707" s="1078" t="s">
        <v>506</v>
      </c>
      <c r="D707" s="1079" t="s">
        <v>609</v>
      </c>
      <c r="E707" s="1057" t="s">
        <v>172</v>
      </c>
      <c r="F707" s="1080" t="s">
        <v>1390</v>
      </c>
      <c r="G707" s="5">
        <v>71</v>
      </c>
    </row>
    <row r="708" spans="1:7" x14ac:dyDescent="0.2">
      <c r="A708" s="1053" t="str">
        <f t="shared" si="11"/>
        <v>FI_08_P_S</v>
      </c>
      <c r="B708" s="981" t="s">
        <v>113</v>
      </c>
      <c r="C708" s="1078" t="s">
        <v>506</v>
      </c>
      <c r="D708" s="1076" t="s">
        <v>610</v>
      </c>
      <c r="E708" s="1056" t="s">
        <v>497</v>
      </c>
      <c r="F708" s="1077" t="s">
        <v>1391</v>
      </c>
      <c r="G708" s="5">
        <v>71</v>
      </c>
    </row>
    <row r="709" spans="1:7" x14ac:dyDescent="0.2">
      <c r="A709" s="1053" t="str">
        <f t="shared" si="11"/>
        <v>FI_08_V1_S</v>
      </c>
      <c r="B709" s="981" t="s">
        <v>113</v>
      </c>
      <c r="C709" s="1078" t="s">
        <v>506</v>
      </c>
      <c r="D709" s="1079" t="s">
        <v>610</v>
      </c>
      <c r="E709" s="1057" t="s">
        <v>169</v>
      </c>
      <c r="F709" s="1080" t="s">
        <v>1392</v>
      </c>
      <c r="G709" s="5">
        <v>71</v>
      </c>
    </row>
    <row r="710" spans="1:7" x14ac:dyDescent="0.2">
      <c r="A710" s="1053" t="str">
        <f t="shared" si="11"/>
        <v>FI_08_V2_S</v>
      </c>
      <c r="B710" s="981" t="s">
        <v>113</v>
      </c>
      <c r="C710" s="1078" t="s">
        <v>506</v>
      </c>
      <c r="D710" s="1079" t="s">
        <v>610</v>
      </c>
      <c r="E710" s="1057" t="s">
        <v>170</v>
      </c>
      <c r="F710" s="1080" t="s">
        <v>1393</v>
      </c>
      <c r="G710" s="5">
        <v>71</v>
      </c>
    </row>
    <row r="711" spans="1:7" x14ac:dyDescent="0.2">
      <c r="A711" s="1053" t="str">
        <f t="shared" si="11"/>
        <v>FI_08_V3_S</v>
      </c>
      <c r="B711" s="981" t="s">
        <v>113</v>
      </c>
      <c r="C711" s="1078" t="s">
        <v>506</v>
      </c>
      <c r="D711" s="1079" t="s">
        <v>610</v>
      </c>
      <c r="E711" s="1057" t="s">
        <v>171</v>
      </c>
      <c r="F711" s="1080" t="s">
        <v>1394</v>
      </c>
      <c r="G711" s="5">
        <v>71</v>
      </c>
    </row>
    <row r="712" spans="1:7" x14ac:dyDescent="0.2">
      <c r="A712" s="1054" t="str">
        <f t="shared" si="11"/>
        <v>FI_08_V4_S</v>
      </c>
      <c r="B712" s="1055" t="s">
        <v>113</v>
      </c>
      <c r="C712" s="1081" t="s">
        <v>506</v>
      </c>
      <c r="D712" s="1082" t="s">
        <v>610</v>
      </c>
      <c r="E712" s="1058" t="s">
        <v>172</v>
      </c>
      <c r="F712" s="1083" t="s">
        <v>1395</v>
      </c>
      <c r="G712" s="5">
        <v>71</v>
      </c>
    </row>
    <row r="713" spans="1:7" x14ac:dyDescent="0.2">
      <c r="A713" s="1051" t="str">
        <f t="shared" si="11"/>
        <v>FI_09_P_T</v>
      </c>
      <c r="B713" s="1052" t="s">
        <v>113</v>
      </c>
      <c r="C713" s="1075" t="s">
        <v>135</v>
      </c>
      <c r="D713" s="1076" t="s">
        <v>609</v>
      </c>
      <c r="E713" s="1056" t="s">
        <v>497</v>
      </c>
      <c r="F713" s="1077" t="s">
        <v>1396</v>
      </c>
      <c r="G713" s="5">
        <v>72</v>
      </c>
    </row>
    <row r="714" spans="1:7" x14ac:dyDescent="0.2">
      <c r="A714" s="1053" t="str">
        <f t="shared" si="11"/>
        <v>FI_09_V1_T</v>
      </c>
      <c r="B714" s="981" t="s">
        <v>113</v>
      </c>
      <c r="C714" s="1078" t="s">
        <v>135</v>
      </c>
      <c r="D714" s="1079" t="s">
        <v>609</v>
      </c>
      <c r="E714" s="1057" t="s">
        <v>169</v>
      </c>
      <c r="F714" s="1080" t="s">
        <v>1397</v>
      </c>
      <c r="G714" s="5">
        <v>72</v>
      </c>
    </row>
    <row r="715" spans="1:7" x14ac:dyDescent="0.2">
      <c r="A715" s="1053" t="str">
        <f t="shared" si="11"/>
        <v>FI_09_V2_T</v>
      </c>
      <c r="B715" s="981" t="s">
        <v>113</v>
      </c>
      <c r="C715" s="1078" t="s">
        <v>135</v>
      </c>
      <c r="D715" s="1079" t="s">
        <v>609</v>
      </c>
      <c r="E715" s="1057" t="s">
        <v>170</v>
      </c>
      <c r="F715" s="1080" t="s">
        <v>1398</v>
      </c>
      <c r="G715" s="5">
        <v>72</v>
      </c>
    </row>
    <row r="716" spans="1:7" x14ac:dyDescent="0.2">
      <c r="A716" s="1053" t="str">
        <f t="shared" si="11"/>
        <v>FI_09_V3_T</v>
      </c>
      <c r="B716" s="981" t="s">
        <v>113</v>
      </c>
      <c r="C716" s="1078" t="s">
        <v>135</v>
      </c>
      <c r="D716" s="1079" t="s">
        <v>609</v>
      </c>
      <c r="E716" s="1057" t="s">
        <v>171</v>
      </c>
      <c r="F716" s="1080" t="s">
        <v>1399</v>
      </c>
      <c r="G716" s="5">
        <v>72</v>
      </c>
    </row>
    <row r="717" spans="1:7" x14ac:dyDescent="0.2">
      <c r="A717" s="1053" t="str">
        <f t="shared" si="11"/>
        <v>FI_09_V4_T</v>
      </c>
      <c r="B717" s="981" t="s">
        <v>113</v>
      </c>
      <c r="C717" s="1078" t="s">
        <v>135</v>
      </c>
      <c r="D717" s="1079" t="s">
        <v>609</v>
      </c>
      <c r="E717" s="1057" t="s">
        <v>172</v>
      </c>
      <c r="F717" s="1080" t="s">
        <v>1400</v>
      </c>
      <c r="G717" s="5">
        <v>72</v>
      </c>
    </row>
    <row r="718" spans="1:7" x14ac:dyDescent="0.2">
      <c r="A718" s="1053" t="str">
        <f t="shared" si="11"/>
        <v>FI_09_P_S</v>
      </c>
      <c r="B718" s="981" t="s">
        <v>113</v>
      </c>
      <c r="C718" s="1078" t="s">
        <v>135</v>
      </c>
      <c r="D718" s="1076" t="s">
        <v>610</v>
      </c>
      <c r="E718" s="1056" t="s">
        <v>497</v>
      </c>
      <c r="F718" s="1077" t="s">
        <v>1401</v>
      </c>
      <c r="G718" s="5">
        <v>72</v>
      </c>
    </row>
    <row r="719" spans="1:7" x14ac:dyDescent="0.2">
      <c r="A719" s="1053" t="str">
        <f t="shared" si="11"/>
        <v>FI_09_V1_S</v>
      </c>
      <c r="B719" s="981" t="s">
        <v>113</v>
      </c>
      <c r="C719" s="1078" t="s">
        <v>135</v>
      </c>
      <c r="D719" s="1079" t="s">
        <v>610</v>
      </c>
      <c r="E719" s="1057" t="s">
        <v>169</v>
      </c>
      <c r="F719" s="1080" t="s">
        <v>1402</v>
      </c>
      <c r="G719" s="5">
        <v>72</v>
      </c>
    </row>
    <row r="720" spans="1:7" x14ac:dyDescent="0.2">
      <c r="A720" s="1053" t="str">
        <f t="shared" si="11"/>
        <v>FI_09_V2_S</v>
      </c>
      <c r="B720" s="981" t="s">
        <v>113</v>
      </c>
      <c r="C720" s="1078" t="s">
        <v>135</v>
      </c>
      <c r="D720" s="1079" t="s">
        <v>610</v>
      </c>
      <c r="E720" s="1057" t="s">
        <v>170</v>
      </c>
      <c r="F720" s="1080" t="s">
        <v>1403</v>
      </c>
      <c r="G720" s="5">
        <v>72</v>
      </c>
    </row>
    <row r="721" spans="1:7" x14ac:dyDescent="0.2">
      <c r="A721" s="1053" t="str">
        <f t="shared" si="11"/>
        <v>FI_09_V3_S</v>
      </c>
      <c r="B721" s="981" t="s">
        <v>113</v>
      </c>
      <c r="C721" s="1078" t="s">
        <v>135</v>
      </c>
      <c r="D721" s="1079" t="s">
        <v>610</v>
      </c>
      <c r="E721" s="1057" t="s">
        <v>171</v>
      </c>
      <c r="F721" s="1080" t="s">
        <v>1404</v>
      </c>
      <c r="G721" s="5">
        <v>72</v>
      </c>
    </row>
    <row r="722" spans="1:7" x14ac:dyDescent="0.2">
      <c r="A722" s="1054" t="str">
        <f t="shared" si="11"/>
        <v>FI_09_V4_S</v>
      </c>
      <c r="B722" s="1055" t="s">
        <v>113</v>
      </c>
      <c r="C722" s="1081" t="s">
        <v>135</v>
      </c>
      <c r="D722" s="1082" t="s">
        <v>610</v>
      </c>
      <c r="E722" s="1058" t="s">
        <v>172</v>
      </c>
      <c r="F722" s="1083" t="s">
        <v>1405</v>
      </c>
      <c r="G722" s="5">
        <v>72</v>
      </c>
    </row>
    <row r="723" spans="1:7" x14ac:dyDescent="0.2">
      <c r="A723" s="1051" t="str">
        <f t="shared" si="11"/>
        <v>FI_10_P_T</v>
      </c>
      <c r="B723" s="1052" t="s">
        <v>113</v>
      </c>
      <c r="C723" s="1075">
        <v>10</v>
      </c>
      <c r="D723" s="1076" t="s">
        <v>609</v>
      </c>
      <c r="E723" s="1056" t="s">
        <v>497</v>
      </c>
      <c r="F723" s="1077" t="s">
        <v>1406</v>
      </c>
      <c r="G723" s="5">
        <v>73</v>
      </c>
    </row>
    <row r="724" spans="1:7" x14ac:dyDescent="0.2">
      <c r="A724" s="1053" t="str">
        <f t="shared" si="11"/>
        <v>FI_10_V1_T</v>
      </c>
      <c r="B724" s="981" t="s">
        <v>113</v>
      </c>
      <c r="C724" s="1078">
        <v>10</v>
      </c>
      <c r="D724" s="1079" t="s">
        <v>609</v>
      </c>
      <c r="E724" s="1057" t="s">
        <v>169</v>
      </c>
      <c r="F724" s="1080" t="s">
        <v>1407</v>
      </c>
      <c r="G724" s="5">
        <v>73</v>
      </c>
    </row>
    <row r="725" spans="1:7" x14ac:dyDescent="0.2">
      <c r="A725" s="1053" t="str">
        <f t="shared" si="11"/>
        <v>FI_10_V2_T</v>
      </c>
      <c r="B725" s="981" t="s">
        <v>113</v>
      </c>
      <c r="C725" s="1078">
        <v>10</v>
      </c>
      <c r="D725" s="1079" t="s">
        <v>609</v>
      </c>
      <c r="E725" s="1057" t="s">
        <v>170</v>
      </c>
      <c r="F725" s="1080" t="s">
        <v>1408</v>
      </c>
      <c r="G725" s="5">
        <v>73</v>
      </c>
    </row>
    <row r="726" spans="1:7" x14ac:dyDescent="0.2">
      <c r="A726" s="1053" t="str">
        <f t="shared" si="11"/>
        <v>FI_10_V3_T</v>
      </c>
      <c r="B726" s="981" t="s">
        <v>113</v>
      </c>
      <c r="C726" s="1078">
        <v>10</v>
      </c>
      <c r="D726" s="1079" t="s">
        <v>609</v>
      </c>
      <c r="E726" s="1057" t="s">
        <v>171</v>
      </c>
      <c r="F726" s="1080" t="s">
        <v>1409</v>
      </c>
      <c r="G726" s="5">
        <v>73</v>
      </c>
    </row>
    <row r="727" spans="1:7" x14ac:dyDescent="0.2">
      <c r="A727" s="1053" t="str">
        <f t="shared" si="11"/>
        <v>FI_10_V4_T</v>
      </c>
      <c r="B727" s="981" t="s">
        <v>113</v>
      </c>
      <c r="C727" s="1078">
        <v>10</v>
      </c>
      <c r="D727" s="1079" t="s">
        <v>609</v>
      </c>
      <c r="E727" s="1057" t="s">
        <v>172</v>
      </c>
      <c r="F727" s="1080" t="s">
        <v>1410</v>
      </c>
      <c r="G727" s="5">
        <v>73</v>
      </c>
    </row>
    <row r="728" spans="1:7" x14ac:dyDescent="0.2">
      <c r="A728" s="1053" t="str">
        <f t="shared" si="11"/>
        <v>FI_10_P_S</v>
      </c>
      <c r="B728" s="981" t="s">
        <v>113</v>
      </c>
      <c r="C728" s="1078">
        <v>10</v>
      </c>
      <c r="D728" s="1076" t="s">
        <v>610</v>
      </c>
      <c r="E728" s="1056" t="s">
        <v>497</v>
      </c>
      <c r="F728" s="1077" t="s">
        <v>1411</v>
      </c>
      <c r="G728" s="5">
        <v>73</v>
      </c>
    </row>
    <row r="729" spans="1:7" x14ac:dyDescent="0.2">
      <c r="A729" s="1053" t="str">
        <f t="shared" si="11"/>
        <v>FI_10_V1_S</v>
      </c>
      <c r="B729" s="981" t="s">
        <v>113</v>
      </c>
      <c r="C729" s="1078">
        <v>10</v>
      </c>
      <c r="D729" s="1079" t="s">
        <v>610</v>
      </c>
      <c r="E729" s="1057" t="s">
        <v>169</v>
      </c>
      <c r="F729" s="1080" t="s">
        <v>1412</v>
      </c>
      <c r="G729" s="5">
        <v>73</v>
      </c>
    </row>
    <row r="730" spans="1:7" x14ac:dyDescent="0.2">
      <c r="A730" s="1053" t="str">
        <f t="shared" si="11"/>
        <v>FI_10_V2_S</v>
      </c>
      <c r="B730" s="981" t="s">
        <v>113</v>
      </c>
      <c r="C730" s="1078">
        <v>10</v>
      </c>
      <c r="D730" s="1079" t="s">
        <v>610</v>
      </c>
      <c r="E730" s="1057" t="s">
        <v>170</v>
      </c>
      <c r="F730" s="1080" t="s">
        <v>1413</v>
      </c>
      <c r="G730" s="5">
        <v>73</v>
      </c>
    </row>
    <row r="731" spans="1:7" x14ac:dyDescent="0.2">
      <c r="A731" s="1053" t="str">
        <f t="shared" si="11"/>
        <v>FI_10_V3_S</v>
      </c>
      <c r="B731" s="981" t="s">
        <v>113</v>
      </c>
      <c r="C731" s="1078">
        <v>10</v>
      </c>
      <c r="D731" s="1079" t="s">
        <v>610</v>
      </c>
      <c r="E731" s="1057" t="s">
        <v>171</v>
      </c>
      <c r="F731" s="1080" t="s">
        <v>1414</v>
      </c>
      <c r="G731" s="5">
        <v>73</v>
      </c>
    </row>
    <row r="732" spans="1:7" x14ac:dyDescent="0.2">
      <c r="A732" s="1054" t="str">
        <f t="shared" si="11"/>
        <v>FI_10_V4_S</v>
      </c>
      <c r="B732" s="1055" t="s">
        <v>113</v>
      </c>
      <c r="C732" s="1081">
        <v>10</v>
      </c>
      <c r="D732" s="1082" t="s">
        <v>610</v>
      </c>
      <c r="E732" s="1058" t="s">
        <v>172</v>
      </c>
      <c r="F732" s="1083" t="s">
        <v>1415</v>
      </c>
      <c r="G732" s="5">
        <v>73</v>
      </c>
    </row>
    <row r="733" spans="1:7" x14ac:dyDescent="0.2">
      <c r="A733" s="1051" t="str">
        <f t="shared" si="11"/>
        <v>FI_11_P_T</v>
      </c>
      <c r="B733" s="1052" t="s">
        <v>113</v>
      </c>
      <c r="C733" s="1075">
        <v>11</v>
      </c>
      <c r="D733" s="1076" t="s">
        <v>609</v>
      </c>
      <c r="E733" s="1056" t="s">
        <v>497</v>
      </c>
      <c r="F733" s="1077" t="s">
        <v>1416</v>
      </c>
      <c r="G733" s="5">
        <v>74</v>
      </c>
    </row>
    <row r="734" spans="1:7" x14ac:dyDescent="0.2">
      <c r="A734" s="1053" t="str">
        <f t="shared" si="11"/>
        <v>FI_11_V1_T</v>
      </c>
      <c r="B734" s="981" t="s">
        <v>113</v>
      </c>
      <c r="C734" s="1078">
        <v>11</v>
      </c>
      <c r="D734" s="1079" t="s">
        <v>609</v>
      </c>
      <c r="E734" s="1057" t="s">
        <v>169</v>
      </c>
      <c r="F734" s="1080" t="s">
        <v>1417</v>
      </c>
      <c r="G734" s="5">
        <v>74</v>
      </c>
    </row>
    <row r="735" spans="1:7" x14ac:dyDescent="0.2">
      <c r="A735" s="1053" t="str">
        <f t="shared" si="11"/>
        <v>FI_11_V2_T</v>
      </c>
      <c r="B735" s="981" t="s">
        <v>113</v>
      </c>
      <c r="C735" s="1078">
        <v>11</v>
      </c>
      <c r="D735" s="1079" t="s">
        <v>609</v>
      </c>
      <c r="E735" s="1057" t="s">
        <v>170</v>
      </c>
      <c r="F735" s="1080" t="s">
        <v>1418</v>
      </c>
      <c r="G735" s="5">
        <v>74</v>
      </c>
    </row>
    <row r="736" spans="1:7" x14ac:dyDescent="0.2">
      <c r="A736" s="1053" t="str">
        <f t="shared" si="11"/>
        <v>FI_11_V3_T</v>
      </c>
      <c r="B736" s="981" t="s">
        <v>113</v>
      </c>
      <c r="C736" s="1078">
        <v>11</v>
      </c>
      <c r="D736" s="1079" t="s">
        <v>609</v>
      </c>
      <c r="E736" s="1057" t="s">
        <v>171</v>
      </c>
      <c r="F736" s="1080" t="s">
        <v>1419</v>
      </c>
      <c r="G736" s="5">
        <v>74</v>
      </c>
    </row>
    <row r="737" spans="1:7" x14ac:dyDescent="0.2">
      <c r="A737" s="1053" t="str">
        <f t="shared" si="11"/>
        <v>FI_11_V4_T</v>
      </c>
      <c r="B737" s="981" t="s">
        <v>113</v>
      </c>
      <c r="C737" s="1078">
        <v>11</v>
      </c>
      <c r="D737" s="1079" t="s">
        <v>609</v>
      </c>
      <c r="E737" s="1057" t="s">
        <v>172</v>
      </c>
      <c r="F737" s="1080" t="s">
        <v>1420</v>
      </c>
      <c r="G737" s="5">
        <v>74</v>
      </c>
    </row>
    <row r="738" spans="1:7" x14ac:dyDescent="0.2">
      <c r="A738" s="1053" t="str">
        <f t="shared" si="11"/>
        <v>FI_11_P_S</v>
      </c>
      <c r="B738" s="981" t="s">
        <v>113</v>
      </c>
      <c r="C738" s="1078">
        <v>11</v>
      </c>
      <c r="D738" s="1076" t="s">
        <v>610</v>
      </c>
      <c r="E738" s="1056" t="s">
        <v>497</v>
      </c>
      <c r="F738" s="1077" t="s">
        <v>1421</v>
      </c>
      <c r="G738" s="5">
        <v>74</v>
      </c>
    </row>
    <row r="739" spans="1:7" x14ac:dyDescent="0.2">
      <c r="A739" s="1053" t="str">
        <f t="shared" si="11"/>
        <v>FI_11_V1_S</v>
      </c>
      <c r="B739" s="981" t="s">
        <v>113</v>
      </c>
      <c r="C739" s="1078">
        <v>11</v>
      </c>
      <c r="D739" s="1079" t="s">
        <v>610</v>
      </c>
      <c r="E739" s="1057" t="s">
        <v>169</v>
      </c>
      <c r="F739" s="1080" t="s">
        <v>1422</v>
      </c>
      <c r="G739" s="5">
        <v>74</v>
      </c>
    </row>
    <row r="740" spans="1:7" x14ac:dyDescent="0.2">
      <c r="A740" s="1053" t="str">
        <f t="shared" si="11"/>
        <v>FI_11_V2_S</v>
      </c>
      <c r="B740" s="981" t="s">
        <v>113</v>
      </c>
      <c r="C740" s="1078">
        <v>11</v>
      </c>
      <c r="D740" s="1079" t="s">
        <v>610</v>
      </c>
      <c r="E740" s="1057" t="s">
        <v>170</v>
      </c>
      <c r="F740" s="1080" t="s">
        <v>1423</v>
      </c>
      <c r="G740" s="5">
        <v>74</v>
      </c>
    </row>
    <row r="741" spans="1:7" x14ac:dyDescent="0.2">
      <c r="A741" s="1053" t="str">
        <f t="shared" si="11"/>
        <v>FI_11_V3_S</v>
      </c>
      <c r="B741" s="981" t="s">
        <v>113</v>
      </c>
      <c r="C741" s="1078">
        <v>11</v>
      </c>
      <c r="D741" s="1079" t="s">
        <v>610</v>
      </c>
      <c r="E741" s="1057" t="s">
        <v>171</v>
      </c>
      <c r="F741" s="1080" t="s">
        <v>1424</v>
      </c>
      <c r="G741" s="5">
        <v>74</v>
      </c>
    </row>
    <row r="742" spans="1:7" x14ac:dyDescent="0.2">
      <c r="A742" s="1054" t="str">
        <f t="shared" si="11"/>
        <v>FI_11_V4_S</v>
      </c>
      <c r="B742" s="1055" t="s">
        <v>113</v>
      </c>
      <c r="C742" s="1081">
        <v>11</v>
      </c>
      <c r="D742" s="1082" t="s">
        <v>610</v>
      </c>
      <c r="E742" s="1058" t="s">
        <v>172</v>
      </c>
      <c r="F742" s="1083" t="s">
        <v>1425</v>
      </c>
      <c r="G742" s="5">
        <v>74</v>
      </c>
    </row>
    <row r="743" spans="1:7" x14ac:dyDescent="0.2">
      <c r="A743" s="1051" t="str">
        <f t="shared" si="11"/>
        <v>FI_12_P_T</v>
      </c>
      <c r="B743" s="1052" t="s">
        <v>113</v>
      </c>
      <c r="C743" s="1075">
        <v>12</v>
      </c>
      <c r="D743" s="1076" t="s">
        <v>609</v>
      </c>
      <c r="E743" s="1056" t="s">
        <v>497</v>
      </c>
      <c r="F743" s="1077" t="s">
        <v>1426</v>
      </c>
      <c r="G743" s="5">
        <v>75</v>
      </c>
    </row>
    <row r="744" spans="1:7" x14ac:dyDescent="0.2">
      <c r="A744" s="1053" t="str">
        <f t="shared" si="11"/>
        <v>FI_12_V1_T</v>
      </c>
      <c r="B744" s="981" t="s">
        <v>113</v>
      </c>
      <c r="C744" s="1078">
        <v>12</v>
      </c>
      <c r="D744" s="1079" t="s">
        <v>609</v>
      </c>
      <c r="E744" s="1057" t="s">
        <v>169</v>
      </c>
      <c r="F744" s="1080" t="s">
        <v>1427</v>
      </c>
      <c r="G744" s="5">
        <v>75</v>
      </c>
    </row>
    <row r="745" spans="1:7" x14ac:dyDescent="0.2">
      <c r="A745" s="1053" t="str">
        <f t="shared" si="11"/>
        <v>FI_12_V2_T</v>
      </c>
      <c r="B745" s="981" t="s">
        <v>113</v>
      </c>
      <c r="C745" s="1078">
        <v>12</v>
      </c>
      <c r="D745" s="1079" t="s">
        <v>609</v>
      </c>
      <c r="E745" s="1057" t="s">
        <v>170</v>
      </c>
      <c r="F745" s="1080" t="s">
        <v>1428</v>
      </c>
      <c r="G745" s="5">
        <v>75</v>
      </c>
    </row>
    <row r="746" spans="1:7" x14ac:dyDescent="0.2">
      <c r="A746" s="1053" t="str">
        <f t="shared" si="11"/>
        <v>FI_12_V3_T</v>
      </c>
      <c r="B746" s="981" t="s">
        <v>113</v>
      </c>
      <c r="C746" s="1078">
        <v>12</v>
      </c>
      <c r="D746" s="1079" t="s">
        <v>609</v>
      </c>
      <c r="E746" s="1057" t="s">
        <v>171</v>
      </c>
      <c r="F746" s="1080" t="s">
        <v>1429</v>
      </c>
      <c r="G746" s="5">
        <v>75</v>
      </c>
    </row>
    <row r="747" spans="1:7" x14ac:dyDescent="0.2">
      <c r="A747" s="1053" t="str">
        <f t="shared" si="11"/>
        <v>FI_12_V4_T</v>
      </c>
      <c r="B747" s="981" t="s">
        <v>113</v>
      </c>
      <c r="C747" s="1078">
        <v>12</v>
      </c>
      <c r="D747" s="1079" t="s">
        <v>609</v>
      </c>
      <c r="E747" s="1057" t="s">
        <v>172</v>
      </c>
      <c r="F747" s="1080" t="s">
        <v>1430</v>
      </c>
      <c r="G747" s="5">
        <v>75</v>
      </c>
    </row>
    <row r="748" spans="1:7" x14ac:dyDescent="0.2">
      <c r="A748" s="1053" t="str">
        <f t="shared" si="11"/>
        <v>FI_12_P_S</v>
      </c>
      <c r="B748" s="981" t="s">
        <v>113</v>
      </c>
      <c r="C748" s="1078">
        <v>12</v>
      </c>
      <c r="D748" s="1076" t="s">
        <v>610</v>
      </c>
      <c r="E748" s="1056" t="s">
        <v>497</v>
      </c>
      <c r="F748" s="1077" t="s">
        <v>1431</v>
      </c>
      <c r="G748" s="5">
        <v>75</v>
      </c>
    </row>
    <row r="749" spans="1:7" x14ac:dyDescent="0.2">
      <c r="A749" s="1053" t="str">
        <f t="shared" si="11"/>
        <v>FI_12_V1_S</v>
      </c>
      <c r="B749" s="981" t="s">
        <v>113</v>
      </c>
      <c r="C749" s="1078">
        <v>12</v>
      </c>
      <c r="D749" s="1079" t="s">
        <v>610</v>
      </c>
      <c r="E749" s="1057" t="s">
        <v>169</v>
      </c>
      <c r="F749" s="1080" t="s">
        <v>1432</v>
      </c>
      <c r="G749" s="5">
        <v>75</v>
      </c>
    </row>
    <row r="750" spans="1:7" x14ac:dyDescent="0.2">
      <c r="A750" s="1053" t="str">
        <f t="shared" si="11"/>
        <v>FI_12_V2_S</v>
      </c>
      <c r="B750" s="981" t="s">
        <v>113</v>
      </c>
      <c r="C750" s="1078">
        <v>12</v>
      </c>
      <c r="D750" s="1079" t="s">
        <v>610</v>
      </c>
      <c r="E750" s="1057" t="s">
        <v>170</v>
      </c>
      <c r="F750" s="1080" t="s">
        <v>1433</v>
      </c>
      <c r="G750" s="5">
        <v>75</v>
      </c>
    </row>
    <row r="751" spans="1:7" x14ac:dyDescent="0.2">
      <c r="A751" s="1053" t="str">
        <f t="shared" si="11"/>
        <v>FI_12_V3_S</v>
      </c>
      <c r="B751" s="981" t="s">
        <v>113</v>
      </c>
      <c r="C751" s="1078">
        <v>12</v>
      </c>
      <c r="D751" s="1079" t="s">
        <v>610</v>
      </c>
      <c r="E751" s="1057" t="s">
        <v>171</v>
      </c>
      <c r="F751" s="1080" t="s">
        <v>1434</v>
      </c>
      <c r="G751" s="5">
        <v>75</v>
      </c>
    </row>
    <row r="752" spans="1:7" x14ac:dyDescent="0.2">
      <c r="A752" s="1054" t="str">
        <f t="shared" si="11"/>
        <v>FI_12_V4_S</v>
      </c>
      <c r="B752" s="1055" t="s">
        <v>113</v>
      </c>
      <c r="C752" s="1081">
        <v>12</v>
      </c>
      <c r="D752" s="1082" t="s">
        <v>610</v>
      </c>
      <c r="E752" s="1058" t="s">
        <v>172</v>
      </c>
      <c r="F752" s="1083" t="s">
        <v>1435</v>
      </c>
      <c r="G752" s="5">
        <v>75</v>
      </c>
    </row>
    <row r="753" spans="1:7" x14ac:dyDescent="0.2">
      <c r="A753" s="1051" t="str">
        <f t="shared" si="11"/>
        <v>FI_13_P_T</v>
      </c>
      <c r="B753" s="1052" t="s">
        <v>113</v>
      </c>
      <c r="C753" s="1075">
        <v>13</v>
      </c>
      <c r="D753" s="1076" t="s">
        <v>609</v>
      </c>
      <c r="E753" s="1056" t="s">
        <v>497</v>
      </c>
      <c r="F753" s="1077" t="s">
        <v>1436</v>
      </c>
      <c r="G753" s="5">
        <v>76</v>
      </c>
    </row>
    <row r="754" spans="1:7" x14ac:dyDescent="0.2">
      <c r="A754" s="1053" t="str">
        <f t="shared" si="11"/>
        <v>FI_13_V1_T</v>
      </c>
      <c r="B754" s="981" t="s">
        <v>113</v>
      </c>
      <c r="C754" s="1078">
        <v>13</v>
      </c>
      <c r="D754" s="1079" t="s">
        <v>609</v>
      </c>
      <c r="E754" s="1057" t="s">
        <v>169</v>
      </c>
      <c r="F754" s="1080" t="s">
        <v>1437</v>
      </c>
      <c r="G754" s="5">
        <v>76</v>
      </c>
    </row>
    <row r="755" spans="1:7" x14ac:dyDescent="0.2">
      <c r="A755" s="1053" t="str">
        <f t="shared" si="11"/>
        <v>FI_13_V2_T</v>
      </c>
      <c r="B755" s="981" t="s">
        <v>113</v>
      </c>
      <c r="C755" s="1078">
        <v>13</v>
      </c>
      <c r="D755" s="1079" t="s">
        <v>609</v>
      </c>
      <c r="E755" s="1057" t="s">
        <v>170</v>
      </c>
      <c r="F755" s="1080" t="s">
        <v>1438</v>
      </c>
      <c r="G755" s="5">
        <v>76</v>
      </c>
    </row>
    <row r="756" spans="1:7" x14ac:dyDescent="0.2">
      <c r="A756" s="1053" t="str">
        <f t="shared" si="11"/>
        <v>FI_13_V3_T</v>
      </c>
      <c r="B756" s="981" t="s">
        <v>113</v>
      </c>
      <c r="C756" s="1078">
        <v>13</v>
      </c>
      <c r="D756" s="1079" t="s">
        <v>609</v>
      </c>
      <c r="E756" s="1057" t="s">
        <v>171</v>
      </c>
      <c r="F756" s="1080" t="s">
        <v>1439</v>
      </c>
      <c r="G756" s="5">
        <v>76</v>
      </c>
    </row>
    <row r="757" spans="1:7" x14ac:dyDescent="0.2">
      <c r="A757" s="1053" t="str">
        <f t="shared" si="11"/>
        <v>FI_13_V4_T</v>
      </c>
      <c r="B757" s="981" t="s">
        <v>113</v>
      </c>
      <c r="C757" s="1078">
        <v>13</v>
      </c>
      <c r="D757" s="1079" t="s">
        <v>609</v>
      </c>
      <c r="E757" s="1057" t="s">
        <v>172</v>
      </c>
      <c r="F757" s="1080" t="s">
        <v>1440</v>
      </c>
      <c r="G757" s="5">
        <v>76</v>
      </c>
    </row>
    <row r="758" spans="1:7" x14ac:dyDescent="0.2">
      <c r="A758" s="1053" t="str">
        <f t="shared" si="11"/>
        <v>FI_13_P_S</v>
      </c>
      <c r="B758" s="981" t="s">
        <v>113</v>
      </c>
      <c r="C758" s="1078">
        <v>13</v>
      </c>
      <c r="D758" s="1076" t="s">
        <v>610</v>
      </c>
      <c r="E758" s="1056" t="s">
        <v>497</v>
      </c>
      <c r="F758" s="1077" t="s">
        <v>1441</v>
      </c>
      <c r="G758" s="5">
        <v>76</v>
      </c>
    </row>
    <row r="759" spans="1:7" x14ac:dyDescent="0.2">
      <c r="A759" s="1053" t="str">
        <f t="shared" si="11"/>
        <v>FI_13_V1_S</v>
      </c>
      <c r="B759" s="981" t="s">
        <v>113</v>
      </c>
      <c r="C759" s="1078">
        <v>13</v>
      </c>
      <c r="D759" s="1079" t="s">
        <v>610</v>
      </c>
      <c r="E759" s="1057" t="s">
        <v>169</v>
      </c>
      <c r="F759" s="1080" t="s">
        <v>1442</v>
      </c>
      <c r="G759" s="5">
        <v>76</v>
      </c>
    </row>
    <row r="760" spans="1:7" x14ac:dyDescent="0.2">
      <c r="A760" s="1053" t="str">
        <f t="shared" si="11"/>
        <v>FI_13_V2_S</v>
      </c>
      <c r="B760" s="981" t="s">
        <v>113</v>
      </c>
      <c r="C760" s="1078">
        <v>13</v>
      </c>
      <c r="D760" s="1079" t="s">
        <v>610</v>
      </c>
      <c r="E760" s="1057" t="s">
        <v>170</v>
      </c>
      <c r="F760" s="1080" t="s">
        <v>1443</v>
      </c>
      <c r="G760" s="5">
        <v>76</v>
      </c>
    </row>
    <row r="761" spans="1:7" x14ac:dyDescent="0.2">
      <c r="A761" s="1053" t="str">
        <f t="shared" si="11"/>
        <v>FI_13_V3_S</v>
      </c>
      <c r="B761" s="981" t="s">
        <v>113</v>
      </c>
      <c r="C761" s="1078">
        <v>13</v>
      </c>
      <c r="D761" s="1079" t="s">
        <v>610</v>
      </c>
      <c r="E761" s="1057" t="s">
        <v>171</v>
      </c>
      <c r="F761" s="1080" t="s">
        <v>1444</v>
      </c>
      <c r="G761" s="5">
        <v>76</v>
      </c>
    </row>
    <row r="762" spans="1:7" x14ac:dyDescent="0.2">
      <c r="A762" s="1054" t="str">
        <f t="shared" si="11"/>
        <v>FI_13_V4_S</v>
      </c>
      <c r="B762" s="1055" t="s">
        <v>113</v>
      </c>
      <c r="C762" s="1081">
        <v>13</v>
      </c>
      <c r="D762" s="1082" t="s">
        <v>610</v>
      </c>
      <c r="E762" s="1058" t="s">
        <v>172</v>
      </c>
      <c r="F762" s="1083" t="s">
        <v>1445</v>
      </c>
      <c r="G762" s="5">
        <v>76</v>
      </c>
    </row>
    <row r="763" spans="1:7" x14ac:dyDescent="0.2">
      <c r="A763" s="1051" t="str">
        <f t="shared" si="11"/>
        <v>FI_14_P_T</v>
      </c>
      <c r="B763" s="1052" t="s">
        <v>113</v>
      </c>
      <c r="C763" s="1075">
        <v>14</v>
      </c>
      <c r="D763" s="1076" t="s">
        <v>609</v>
      </c>
      <c r="E763" s="1056" t="s">
        <v>497</v>
      </c>
      <c r="F763" s="1077" t="s">
        <v>1446</v>
      </c>
      <c r="G763" s="5">
        <v>77</v>
      </c>
    </row>
    <row r="764" spans="1:7" x14ac:dyDescent="0.2">
      <c r="A764" s="1053" t="str">
        <f t="shared" si="11"/>
        <v>FI_14_V1_T</v>
      </c>
      <c r="B764" s="981" t="s">
        <v>113</v>
      </c>
      <c r="C764" s="1078">
        <v>14</v>
      </c>
      <c r="D764" s="1079" t="s">
        <v>609</v>
      </c>
      <c r="E764" s="1057" t="s">
        <v>169</v>
      </c>
      <c r="F764" s="1080" t="s">
        <v>1447</v>
      </c>
      <c r="G764" s="5">
        <v>77</v>
      </c>
    </row>
    <row r="765" spans="1:7" x14ac:dyDescent="0.2">
      <c r="A765" s="1053" t="str">
        <f t="shared" si="11"/>
        <v>FI_14_V2_T</v>
      </c>
      <c r="B765" s="981" t="s">
        <v>113</v>
      </c>
      <c r="C765" s="1078">
        <v>14</v>
      </c>
      <c r="D765" s="1079" t="s">
        <v>609</v>
      </c>
      <c r="E765" s="1057" t="s">
        <v>170</v>
      </c>
      <c r="F765" s="1080" t="s">
        <v>1448</v>
      </c>
      <c r="G765" s="5">
        <v>77</v>
      </c>
    </row>
    <row r="766" spans="1:7" x14ac:dyDescent="0.2">
      <c r="A766" s="1053" t="str">
        <f t="shared" si="11"/>
        <v>FI_14_V3_T</v>
      </c>
      <c r="B766" s="981" t="s">
        <v>113</v>
      </c>
      <c r="C766" s="1078">
        <v>14</v>
      </c>
      <c r="D766" s="1079" t="s">
        <v>609</v>
      </c>
      <c r="E766" s="1057" t="s">
        <v>171</v>
      </c>
      <c r="F766" s="1080" t="s">
        <v>1449</v>
      </c>
      <c r="G766" s="5">
        <v>77</v>
      </c>
    </row>
    <row r="767" spans="1:7" x14ac:dyDescent="0.2">
      <c r="A767" s="1053" t="str">
        <f t="shared" si="11"/>
        <v>FI_14_V4_T</v>
      </c>
      <c r="B767" s="981" t="s">
        <v>113</v>
      </c>
      <c r="C767" s="1078">
        <v>14</v>
      </c>
      <c r="D767" s="1079" t="s">
        <v>609</v>
      </c>
      <c r="E767" s="1057" t="s">
        <v>172</v>
      </c>
      <c r="F767" s="1080" t="s">
        <v>1450</v>
      </c>
      <c r="G767" s="5">
        <v>77</v>
      </c>
    </row>
    <row r="768" spans="1:7" x14ac:dyDescent="0.2">
      <c r="A768" s="1053" t="str">
        <f t="shared" si="11"/>
        <v>FI_14_P_S</v>
      </c>
      <c r="B768" s="981" t="s">
        <v>113</v>
      </c>
      <c r="C768" s="1078">
        <v>14</v>
      </c>
      <c r="D768" s="1076" t="s">
        <v>610</v>
      </c>
      <c r="E768" s="1056" t="s">
        <v>497</v>
      </c>
      <c r="F768" s="1077" t="s">
        <v>1451</v>
      </c>
      <c r="G768" s="5">
        <v>77</v>
      </c>
    </row>
    <row r="769" spans="1:13" x14ac:dyDescent="0.2">
      <c r="A769" s="1053" t="str">
        <f t="shared" si="11"/>
        <v>FI_14_V1_S</v>
      </c>
      <c r="B769" s="981" t="s">
        <v>113</v>
      </c>
      <c r="C769" s="1078">
        <v>14</v>
      </c>
      <c r="D769" s="1079" t="s">
        <v>610</v>
      </c>
      <c r="E769" s="1057" t="s">
        <v>169</v>
      </c>
      <c r="F769" s="1080" t="s">
        <v>1452</v>
      </c>
      <c r="G769" s="5">
        <v>77</v>
      </c>
    </row>
    <row r="770" spans="1:13" x14ac:dyDescent="0.2">
      <c r="A770" s="1053" t="str">
        <f t="shared" si="11"/>
        <v>FI_14_V2_S</v>
      </c>
      <c r="B770" s="981" t="s">
        <v>113</v>
      </c>
      <c r="C770" s="1078">
        <v>14</v>
      </c>
      <c r="D770" s="1079" t="s">
        <v>610</v>
      </c>
      <c r="E770" s="1057" t="s">
        <v>170</v>
      </c>
      <c r="F770" s="1080" t="s">
        <v>1453</v>
      </c>
      <c r="G770" s="5">
        <v>77</v>
      </c>
    </row>
    <row r="771" spans="1:13" x14ac:dyDescent="0.2">
      <c r="A771" s="1053" t="str">
        <f t="shared" ref="A771:A834" si="12">CONCATENATE(B771,"_",C771,"_",E771,"_",D771)</f>
        <v>FI_14_V3_S</v>
      </c>
      <c r="B771" s="981" t="s">
        <v>113</v>
      </c>
      <c r="C771" s="1078">
        <v>14</v>
      </c>
      <c r="D771" s="1079" t="s">
        <v>610</v>
      </c>
      <c r="E771" s="1057" t="s">
        <v>171</v>
      </c>
      <c r="F771" s="1080" t="s">
        <v>1454</v>
      </c>
      <c r="G771" s="5">
        <v>77</v>
      </c>
    </row>
    <row r="772" spans="1:13" x14ac:dyDescent="0.2">
      <c r="A772" s="1054" t="str">
        <f t="shared" si="12"/>
        <v>FI_14_V4_S</v>
      </c>
      <c r="B772" s="1055" t="s">
        <v>113</v>
      </c>
      <c r="C772" s="1081">
        <v>14</v>
      </c>
      <c r="D772" s="1082" t="s">
        <v>610</v>
      </c>
      <c r="E772" s="1058" t="s">
        <v>172</v>
      </c>
      <c r="F772" s="1083" t="s">
        <v>1455</v>
      </c>
      <c r="G772" s="5">
        <v>77</v>
      </c>
      <c r="M772" s="1956" t="s">
        <v>2129</v>
      </c>
    </row>
    <row r="773" spans="1:13" x14ac:dyDescent="0.2">
      <c r="A773" s="1051" t="str">
        <f t="shared" si="12"/>
        <v>FI_15_P_T</v>
      </c>
      <c r="B773" s="1052" t="s">
        <v>113</v>
      </c>
      <c r="C773" s="1075">
        <v>15</v>
      </c>
      <c r="D773" s="1076" t="s">
        <v>609</v>
      </c>
      <c r="E773" s="1056" t="s">
        <v>497</v>
      </c>
      <c r="F773" s="1077" t="s">
        <v>1458</v>
      </c>
      <c r="G773" s="5">
        <v>78</v>
      </c>
      <c r="I773" s="1075">
        <v>15</v>
      </c>
      <c r="J773" s="1076" t="s">
        <v>609</v>
      </c>
      <c r="K773" s="1056" t="s">
        <v>497</v>
      </c>
      <c r="L773" s="1077" t="s">
        <v>1456</v>
      </c>
      <c r="M773" s="1957" t="s">
        <v>2119</v>
      </c>
    </row>
    <row r="774" spans="1:13" x14ac:dyDescent="0.2">
      <c r="A774" s="1053" t="str">
        <f t="shared" si="12"/>
        <v>FI_15_V1_T</v>
      </c>
      <c r="B774" s="981" t="s">
        <v>113</v>
      </c>
      <c r="C774" s="1078">
        <v>15</v>
      </c>
      <c r="D774" s="1079" t="s">
        <v>609</v>
      </c>
      <c r="E774" s="1057" t="s">
        <v>169</v>
      </c>
      <c r="F774" s="1080" t="s">
        <v>1457</v>
      </c>
      <c r="G774" s="5">
        <v>78</v>
      </c>
      <c r="I774" s="1078">
        <v>15</v>
      </c>
      <c r="J774" s="1079" t="s">
        <v>609</v>
      </c>
      <c r="K774" s="1057" t="s">
        <v>169</v>
      </c>
      <c r="L774" s="1080" t="s">
        <v>1457</v>
      </c>
      <c r="M774" s="1" t="s">
        <v>2120</v>
      </c>
    </row>
    <row r="775" spans="1:13" x14ac:dyDescent="0.2">
      <c r="A775" s="1053" t="str">
        <f t="shared" si="12"/>
        <v>FI_15_V2_T</v>
      </c>
      <c r="B775" s="981" t="s">
        <v>113</v>
      </c>
      <c r="C775" s="1078">
        <v>15</v>
      </c>
      <c r="D775" s="1079" t="s">
        <v>609</v>
      </c>
      <c r="E775" s="1057" t="s">
        <v>170</v>
      </c>
      <c r="F775" s="1080" t="s">
        <v>1459</v>
      </c>
      <c r="G775" s="5">
        <v>78</v>
      </c>
      <c r="I775" s="1078">
        <v>15</v>
      </c>
      <c r="J775" s="1079" t="s">
        <v>609</v>
      </c>
      <c r="K775" s="1057" t="s">
        <v>170</v>
      </c>
      <c r="L775" s="1080" t="s">
        <v>1458</v>
      </c>
      <c r="M775" s="1954" t="s">
        <v>2121</v>
      </c>
    </row>
    <row r="776" spans="1:13" x14ac:dyDescent="0.2">
      <c r="A776" s="1053" t="str">
        <f t="shared" si="12"/>
        <v>FI_15_V3_T</v>
      </c>
      <c r="B776" s="981" t="s">
        <v>113</v>
      </c>
      <c r="C776" s="1078">
        <v>15</v>
      </c>
      <c r="D776" s="1079" t="s">
        <v>609</v>
      </c>
      <c r="E776" s="1057" t="s">
        <v>171</v>
      </c>
      <c r="F776" s="1080" t="s">
        <v>1460</v>
      </c>
      <c r="G776" s="5">
        <v>78</v>
      </c>
      <c r="I776" s="1078">
        <v>15</v>
      </c>
      <c r="J776" s="1079" t="s">
        <v>609</v>
      </c>
      <c r="K776" s="1057" t="s">
        <v>171</v>
      </c>
      <c r="L776" s="1080" t="s">
        <v>1459</v>
      </c>
      <c r="M776" s="1" t="s">
        <v>2122</v>
      </c>
    </row>
    <row r="777" spans="1:13" x14ac:dyDescent="0.2">
      <c r="A777" s="1053" t="str">
        <f t="shared" si="12"/>
        <v>FI_15_V4_T</v>
      </c>
      <c r="B777" s="981" t="s">
        <v>113</v>
      </c>
      <c r="C777" s="1078">
        <v>15</v>
      </c>
      <c r="D777" s="1079" t="s">
        <v>609</v>
      </c>
      <c r="E777" s="1057" t="s">
        <v>172</v>
      </c>
      <c r="F777" s="1080" t="s">
        <v>1462</v>
      </c>
      <c r="G777" s="5">
        <v>78</v>
      </c>
      <c r="I777" s="1078">
        <v>15</v>
      </c>
      <c r="J777" s="1079" t="s">
        <v>609</v>
      </c>
      <c r="K777" s="1057" t="s">
        <v>172</v>
      </c>
      <c r="L777" s="1080" t="s">
        <v>1460</v>
      </c>
      <c r="M777" s="1" t="s">
        <v>2123</v>
      </c>
    </row>
    <row r="778" spans="1:13" x14ac:dyDescent="0.2">
      <c r="A778" s="1053" t="str">
        <f t="shared" si="12"/>
        <v>FI_15_P_S</v>
      </c>
      <c r="B778" s="981" t="s">
        <v>113</v>
      </c>
      <c r="C778" s="1078">
        <v>15</v>
      </c>
      <c r="D778" s="1076" t="s">
        <v>610</v>
      </c>
      <c r="E778" s="1056" t="s">
        <v>497</v>
      </c>
      <c r="F778" s="1077" t="s">
        <v>140</v>
      </c>
      <c r="G778" s="5">
        <v>78</v>
      </c>
      <c r="I778" s="1078">
        <v>15</v>
      </c>
      <c r="J778" s="1076" t="s">
        <v>610</v>
      </c>
      <c r="K778" s="1056" t="s">
        <v>497</v>
      </c>
      <c r="L778" s="1077" t="s">
        <v>1461</v>
      </c>
      <c r="M778" s="1957" t="s">
        <v>2124</v>
      </c>
    </row>
    <row r="779" spans="1:13" x14ac:dyDescent="0.2">
      <c r="A779" s="1053" t="str">
        <f t="shared" si="12"/>
        <v>FI_15_V1_S</v>
      </c>
      <c r="B779" s="981" t="s">
        <v>113</v>
      </c>
      <c r="C779" s="1078">
        <v>15</v>
      </c>
      <c r="D779" s="1079" t="s">
        <v>610</v>
      </c>
      <c r="E779" s="1057" t="s">
        <v>169</v>
      </c>
      <c r="F779" s="1080" t="s">
        <v>1463</v>
      </c>
      <c r="G779" s="5">
        <v>78</v>
      </c>
      <c r="I779" s="1078">
        <v>15</v>
      </c>
      <c r="J779" s="1079" t="s">
        <v>610</v>
      </c>
      <c r="K779" s="1057" t="s">
        <v>169</v>
      </c>
      <c r="L779" s="1080" t="s">
        <v>1462</v>
      </c>
      <c r="M779" s="1" t="s">
        <v>2125</v>
      </c>
    </row>
    <row r="780" spans="1:13" x14ac:dyDescent="0.2">
      <c r="A780" s="1053" t="str">
        <f t="shared" si="12"/>
        <v>FI_15_V2_S</v>
      </c>
      <c r="B780" s="981" t="s">
        <v>113</v>
      </c>
      <c r="C780" s="1078">
        <v>15</v>
      </c>
      <c r="D780" s="1079" t="s">
        <v>610</v>
      </c>
      <c r="E780" s="1057" t="s">
        <v>170</v>
      </c>
      <c r="F780" s="1080" t="s">
        <v>1464</v>
      </c>
      <c r="G780" s="5">
        <v>78</v>
      </c>
      <c r="I780" s="1078">
        <v>15</v>
      </c>
      <c r="J780" s="1079" t="s">
        <v>610</v>
      </c>
      <c r="K780" s="1057" t="s">
        <v>170</v>
      </c>
      <c r="L780" s="1080" t="s">
        <v>1463</v>
      </c>
      <c r="M780" s="1955" t="s">
        <v>2126</v>
      </c>
    </row>
    <row r="781" spans="1:13" x14ac:dyDescent="0.2">
      <c r="A781" s="1053" t="str">
        <f t="shared" si="12"/>
        <v>FI_15_V3_S</v>
      </c>
      <c r="B781" s="981" t="s">
        <v>113</v>
      </c>
      <c r="C781" s="1078">
        <v>15</v>
      </c>
      <c r="D781" s="1079" t="s">
        <v>610</v>
      </c>
      <c r="E781" s="1057" t="s">
        <v>171</v>
      </c>
      <c r="F781" s="1080" t="s">
        <v>1465</v>
      </c>
      <c r="G781" s="5">
        <v>78</v>
      </c>
      <c r="I781" s="1078">
        <v>15</v>
      </c>
      <c r="J781" s="1079" t="s">
        <v>610</v>
      </c>
      <c r="K781" s="1057" t="s">
        <v>171</v>
      </c>
      <c r="L781" s="1080" t="s">
        <v>1464</v>
      </c>
      <c r="M781" s="1955" t="s">
        <v>2127</v>
      </c>
    </row>
    <row r="782" spans="1:13" x14ac:dyDescent="0.2">
      <c r="A782" s="1054" t="str">
        <f t="shared" si="12"/>
        <v>FI_15_V4_S</v>
      </c>
      <c r="B782" s="1055" t="s">
        <v>113</v>
      </c>
      <c r="C782" s="1081">
        <v>15</v>
      </c>
      <c r="D782" s="1082" t="s">
        <v>610</v>
      </c>
      <c r="E782" s="1058" t="s">
        <v>172</v>
      </c>
      <c r="F782" s="1083" t="s">
        <v>140</v>
      </c>
      <c r="G782" s="5">
        <v>78</v>
      </c>
      <c r="I782" s="1081">
        <v>15</v>
      </c>
      <c r="J782" s="1082" t="s">
        <v>610</v>
      </c>
      <c r="K782" s="1058" t="s">
        <v>172</v>
      </c>
      <c r="L782" s="1083" t="s">
        <v>1465</v>
      </c>
      <c r="M782" s="1955" t="s">
        <v>2128</v>
      </c>
    </row>
    <row r="783" spans="1:13" x14ac:dyDescent="0.2">
      <c r="A783" s="1051" t="str">
        <f t="shared" si="12"/>
        <v>FI_16_P_T</v>
      </c>
      <c r="B783" s="1052" t="s">
        <v>113</v>
      </c>
      <c r="C783" s="1075">
        <v>16</v>
      </c>
      <c r="D783" s="1076" t="s">
        <v>609</v>
      </c>
      <c r="E783" s="1056" t="s">
        <v>497</v>
      </c>
      <c r="F783" s="1077" t="s">
        <v>1466</v>
      </c>
      <c r="G783" s="5">
        <v>79</v>
      </c>
    </row>
    <row r="784" spans="1:13" x14ac:dyDescent="0.2">
      <c r="A784" s="1053" t="str">
        <f t="shared" si="12"/>
        <v>FI_16_V1_T</v>
      </c>
      <c r="B784" s="981" t="s">
        <v>113</v>
      </c>
      <c r="C784" s="1078">
        <v>16</v>
      </c>
      <c r="D784" s="1079" t="s">
        <v>609</v>
      </c>
      <c r="E784" s="1057" t="s">
        <v>169</v>
      </c>
      <c r="F784" s="1080" t="s">
        <v>1467</v>
      </c>
      <c r="G784" s="5">
        <v>79</v>
      </c>
    </row>
    <row r="785" spans="1:7" x14ac:dyDescent="0.2">
      <c r="A785" s="1053" t="str">
        <f t="shared" si="12"/>
        <v>FI_16_V2_T</v>
      </c>
      <c r="B785" s="981" t="s">
        <v>113</v>
      </c>
      <c r="C785" s="1078">
        <v>16</v>
      </c>
      <c r="D785" s="1079" t="s">
        <v>609</v>
      </c>
      <c r="E785" s="1057" t="s">
        <v>170</v>
      </c>
      <c r="F785" s="1080" t="s">
        <v>1468</v>
      </c>
      <c r="G785" s="5">
        <v>79</v>
      </c>
    </row>
    <row r="786" spans="1:7" x14ac:dyDescent="0.2">
      <c r="A786" s="1053" t="str">
        <f t="shared" si="12"/>
        <v>FI_16_V3_T</v>
      </c>
      <c r="B786" s="981" t="s">
        <v>113</v>
      </c>
      <c r="C786" s="1078">
        <v>16</v>
      </c>
      <c r="D786" s="1079" t="s">
        <v>609</v>
      </c>
      <c r="E786" s="1057" t="s">
        <v>171</v>
      </c>
      <c r="F786" s="1080" t="s">
        <v>1469</v>
      </c>
      <c r="G786" s="5">
        <v>79</v>
      </c>
    </row>
    <row r="787" spans="1:7" x14ac:dyDescent="0.2">
      <c r="A787" s="1053" t="str">
        <f t="shared" si="12"/>
        <v>FI_16_V4_T</v>
      </c>
      <c r="B787" s="981" t="s">
        <v>113</v>
      </c>
      <c r="C787" s="1078">
        <v>16</v>
      </c>
      <c r="D787" s="1079" t="s">
        <v>609</v>
      </c>
      <c r="E787" s="1057" t="s">
        <v>172</v>
      </c>
      <c r="F787" s="1080" t="s">
        <v>1470</v>
      </c>
      <c r="G787" s="5">
        <v>79</v>
      </c>
    </row>
    <row r="788" spans="1:7" x14ac:dyDescent="0.2">
      <c r="A788" s="1053" t="str">
        <f t="shared" si="12"/>
        <v>FI_16_P_S</v>
      </c>
      <c r="B788" s="981" t="s">
        <v>113</v>
      </c>
      <c r="C788" s="1078">
        <v>16</v>
      </c>
      <c r="D788" s="1076" t="s">
        <v>610</v>
      </c>
      <c r="E788" s="1056" t="s">
        <v>497</v>
      </c>
      <c r="F788" s="1077" t="s">
        <v>1471</v>
      </c>
      <c r="G788" s="5">
        <v>79</v>
      </c>
    </row>
    <row r="789" spans="1:7" x14ac:dyDescent="0.2">
      <c r="A789" s="1053" t="str">
        <f t="shared" si="12"/>
        <v>FI_16_V1_S</v>
      </c>
      <c r="B789" s="981" t="s">
        <v>113</v>
      </c>
      <c r="C789" s="1078">
        <v>16</v>
      </c>
      <c r="D789" s="1079" t="s">
        <v>610</v>
      </c>
      <c r="E789" s="1057" t="s">
        <v>169</v>
      </c>
      <c r="F789" s="1080" t="s">
        <v>1472</v>
      </c>
      <c r="G789" s="5">
        <v>79</v>
      </c>
    </row>
    <row r="790" spans="1:7" x14ac:dyDescent="0.2">
      <c r="A790" s="1053" t="str">
        <f t="shared" si="12"/>
        <v>FI_16_V2_S</v>
      </c>
      <c r="B790" s="981" t="s">
        <v>113</v>
      </c>
      <c r="C790" s="1078">
        <v>16</v>
      </c>
      <c r="D790" s="1079" t="s">
        <v>610</v>
      </c>
      <c r="E790" s="1057" t="s">
        <v>170</v>
      </c>
      <c r="F790" s="1080" t="s">
        <v>1473</v>
      </c>
      <c r="G790" s="5">
        <v>79</v>
      </c>
    </row>
    <row r="791" spans="1:7" x14ac:dyDescent="0.2">
      <c r="A791" s="1053" t="str">
        <f t="shared" si="12"/>
        <v>FI_16_V3_S</v>
      </c>
      <c r="B791" s="981" t="s">
        <v>113</v>
      </c>
      <c r="C791" s="1078">
        <v>16</v>
      </c>
      <c r="D791" s="1079" t="s">
        <v>610</v>
      </c>
      <c r="E791" s="1057" t="s">
        <v>171</v>
      </c>
      <c r="F791" s="1080" t="s">
        <v>1474</v>
      </c>
      <c r="G791" s="5">
        <v>79</v>
      </c>
    </row>
    <row r="792" spans="1:7" x14ac:dyDescent="0.2">
      <c r="A792" s="1054" t="str">
        <f t="shared" si="12"/>
        <v>FI_16_V4_S</v>
      </c>
      <c r="B792" s="1055" t="s">
        <v>113</v>
      </c>
      <c r="C792" s="1081">
        <v>16</v>
      </c>
      <c r="D792" s="1082" t="s">
        <v>610</v>
      </c>
      <c r="E792" s="1058" t="s">
        <v>172</v>
      </c>
      <c r="F792" s="1083" t="s">
        <v>1475</v>
      </c>
      <c r="G792" s="5">
        <v>79</v>
      </c>
    </row>
    <row r="793" spans="1:7" x14ac:dyDescent="0.2">
      <c r="A793" s="1051" t="str">
        <f t="shared" si="12"/>
        <v>FI_17_P_T</v>
      </c>
      <c r="B793" s="1052" t="s">
        <v>113</v>
      </c>
      <c r="C793" s="1075">
        <v>17</v>
      </c>
      <c r="D793" s="1076" t="s">
        <v>609</v>
      </c>
      <c r="E793" s="1056" t="s">
        <v>497</v>
      </c>
      <c r="F793" s="1077" t="s">
        <v>1476</v>
      </c>
      <c r="G793" s="5">
        <v>80</v>
      </c>
    </row>
    <row r="794" spans="1:7" x14ac:dyDescent="0.2">
      <c r="A794" s="1053" t="str">
        <f t="shared" si="12"/>
        <v>FI_17_V1_T</v>
      </c>
      <c r="B794" s="981" t="s">
        <v>113</v>
      </c>
      <c r="C794" s="1078">
        <v>17</v>
      </c>
      <c r="D794" s="1079" t="s">
        <v>609</v>
      </c>
      <c r="E794" s="1057" t="s">
        <v>169</v>
      </c>
      <c r="F794" s="1080" t="s">
        <v>1477</v>
      </c>
      <c r="G794" s="5">
        <v>80</v>
      </c>
    </row>
    <row r="795" spans="1:7" x14ac:dyDescent="0.2">
      <c r="A795" s="1053" t="str">
        <f t="shared" si="12"/>
        <v>FI_17_V2_T</v>
      </c>
      <c r="B795" s="981" t="s">
        <v>113</v>
      </c>
      <c r="C795" s="1078">
        <v>17</v>
      </c>
      <c r="D795" s="1079" t="s">
        <v>609</v>
      </c>
      <c r="E795" s="1057" t="s">
        <v>170</v>
      </c>
      <c r="F795" s="1080" t="s">
        <v>1478</v>
      </c>
      <c r="G795" s="5">
        <v>80</v>
      </c>
    </row>
    <row r="796" spans="1:7" x14ac:dyDescent="0.2">
      <c r="A796" s="1053" t="str">
        <f t="shared" si="12"/>
        <v>FI_17_V3_T</v>
      </c>
      <c r="B796" s="981" t="s">
        <v>113</v>
      </c>
      <c r="C796" s="1078">
        <v>17</v>
      </c>
      <c r="D796" s="1079" t="s">
        <v>609</v>
      </c>
      <c r="E796" s="1057" t="s">
        <v>171</v>
      </c>
      <c r="F796" s="1080" t="s">
        <v>1479</v>
      </c>
      <c r="G796" s="5">
        <v>80</v>
      </c>
    </row>
    <row r="797" spans="1:7" x14ac:dyDescent="0.2">
      <c r="A797" s="1053" t="str">
        <f t="shared" si="12"/>
        <v>FI_17_V4_T</v>
      </c>
      <c r="B797" s="981" t="s">
        <v>113</v>
      </c>
      <c r="C797" s="1078">
        <v>17</v>
      </c>
      <c r="D797" s="1079" t="s">
        <v>609</v>
      </c>
      <c r="E797" s="1057" t="s">
        <v>172</v>
      </c>
      <c r="F797" s="1080" t="s">
        <v>1480</v>
      </c>
      <c r="G797" s="5">
        <v>80</v>
      </c>
    </row>
    <row r="798" spans="1:7" x14ac:dyDescent="0.2">
      <c r="A798" s="1053" t="str">
        <f t="shared" si="12"/>
        <v>FI_17_P_S</v>
      </c>
      <c r="B798" s="981" t="s">
        <v>113</v>
      </c>
      <c r="C798" s="1078">
        <v>17</v>
      </c>
      <c r="D798" s="1076" t="s">
        <v>610</v>
      </c>
      <c r="E798" s="1056" t="s">
        <v>497</v>
      </c>
      <c r="F798" s="1077" t="s">
        <v>1481</v>
      </c>
      <c r="G798" s="5">
        <v>80</v>
      </c>
    </row>
    <row r="799" spans="1:7" x14ac:dyDescent="0.2">
      <c r="A799" s="1053" t="str">
        <f t="shared" si="12"/>
        <v>FI_17_V1_S</v>
      </c>
      <c r="B799" s="981" t="s">
        <v>113</v>
      </c>
      <c r="C799" s="1078">
        <v>17</v>
      </c>
      <c r="D799" s="1079" t="s">
        <v>610</v>
      </c>
      <c r="E799" s="1057" t="s">
        <v>169</v>
      </c>
      <c r="F799" s="1080" t="s">
        <v>1482</v>
      </c>
      <c r="G799" s="5">
        <v>80</v>
      </c>
    </row>
    <row r="800" spans="1:7" x14ac:dyDescent="0.2">
      <c r="A800" s="1053" t="str">
        <f t="shared" si="12"/>
        <v>FI_17_V2_S</v>
      </c>
      <c r="B800" s="981" t="s">
        <v>113</v>
      </c>
      <c r="C800" s="1078">
        <v>17</v>
      </c>
      <c r="D800" s="1079" t="s">
        <v>610</v>
      </c>
      <c r="E800" s="1057" t="s">
        <v>170</v>
      </c>
      <c r="F800" s="1080" t="s">
        <v>1483</v>
      </c>
      <c r="G800" s="5">
        <v>80</v>
      </c>
    </row>
    <row r="801" spans="1:7" x14ac:dyDescent="0.2">
      <c r="A801" s="1053" t="str">
        <f t="shared" si="12"/>
        <v>FI_17_V3_S</v>
      </c>
      <c r="B801" s="981" t="s">
        <v>113</v>
      </c>
      <c r="C801" s="1078">
        <v>17</v>
      </c>
      <c r="D801" s="1079" t="s">
        <v>610</v>
      </c>
      <c r="E801" s="1057" t="s">
        <v>171</v>
      </c>
      <c r="F801" s="1080" t="s">
        <v>1484</v>
      </c>
      <c r="G801" s="5">
        <v>80</v>
      </c>
    </row>
    <row r="802" spans="1:7" x14ac:dyDescent="0.2">
      <c r="A802" s="1054" t="str">
        <f t="shared" si="12"/>
        <v>FI_17_V4_S</v>
      </c>
      <c r="B802" s="1055" t="s">
        <v>113</v>
      </c>
      <c r="C802" s="1081">
        <v>17</v>
      </c>
      <c r="D802" s="1082" t="s">
        <v>610</v>
      </c>
      <c r="E802" s="1058" t="s">
        <v>172</v>
      </c>
      <c r="F802" s="1083" t="s">
        <v>1485</v>
      </c>
      <c r="G802" s="5">
        <v>80</v>
      </c>
    </row>
    <row r="803" spans="1:7" x14ac:dyDescent="0.2">
      <c r="A803" s="1051" t="str">
        <f t="shared" si="12"/>
        <v>MU_01_P_T</v>
      </c>
      <c r="B803" s="1052" t="s">
        <v>112</v>
      </c>
      <c r="C803" s="1075" t="s">
        <v>500</v>
      </c>
      <c r="D803" s="1076" t="s">
        <v>609</v>
      </c>
      <c r="E803" s="1056" t="s">
        <v>497</v>
      </c>
      <c r="F803" s="1077" t="s">
        <v>1486</v>
      </c>
      <c r="G803" s="5">
        <v>81</v>
      </c>
    </row>
    <row r="804" spans="1:7" x14ac:dyDescent="0.2">
      <c r="A804" s="1053" t="str">
        <f t="shared" si="12"/>
        <v>MU_01_V1_T</v>
      </c>
      <c r="B804" s="981" t="s">
        <v>112</v>
      </c>
      <c r="C804" s="1078" t="s">
        <v>500</v>
      </c>
      <c r="D804" s="1079" t="s">
        <v>609</v>
      </c>
      <c r="E804" s="1057" t="s">
        <v>169</v>
      </c>
      <c r="F804" s="1080" t="s">
        <v>1487</v>
      </c>
      <c r="G804" s="5">
        <v>81</v>
      </c>
    </row>
    <row r="805" spans="1:7" x14ac:dyDescent="0.2">
      <c r="A805" s="1053" t="str">
        <f t="shared" si="12"/>
        <v>MU_01_V2_T</v>
      </c>
      <c r="B805" s="981" t="s">
        <v>112</v>
      </c>
      <c r="C805" s="1078" t="s">
        <v>500</v>
      </c>
      <c r="D805" s="1079" t="s">
        <v>609</v>
      </c>
      <c r="E805" s="1057" t="s">
        <v>170</v>
      </c>
      <c r="F805" s="1080" t="s">
        <v>1488</v>
      </c>
      <c r="G805" s="5">
        <v>81</v>
      </c>
    </row>
    <row r="806" spans="1:7" x14ac:dyDescent="0.2">
      <c r="A806" s="1053" t="str">
        <f t="shared" si="12"/>
        <v>MU_01_V3_T</v>
      </c>
      <c r="B806" s="981" t="s">
        <v>112</v>
      </c>
      <c r="C806" s="1078" t="s">
        <v>500</v>
      </c>
      <c r="D806" s="1079" t="s">
        <v>609</v>
      </c>
      <c r="E806" s="1057" t="s">
        <v>171</v>
      </c>
      <c r="F806" s="1080" t="s">
        <v>1489</v>
      </c>
      <c r="G806" s="5">
        <v>81</v>
      </c>
    </row>
    <row r="807" spans="1:7" x14ac:dyDescent="0.2">
      <c r="A807" s="1053" t="str">
        <f t="shared" si="12"/>
        <v>MU_01_V4_T</v>
      </c>
      <c r="B807" s="981" t="s">
        <v>112</v>
      </c>
      <c r="C807" s="1078" t="s">
        <v>500</v>
      </c>
      <c r="D807" s="1079" t="s">
        <v>609</v>
      </c>
      <c r="E807" s="1057" t="s">
        <v>172</v>
      </c>
      <c r="F807" s="1080" t="s">
        <v>1490</v>
      </c>
      <c r="G807" s="5">
        <v>81</v>
      </c>
    </row>
    <row r="808" spans="1:7" x14ac:dyDescent="0.2">
      <c r="A808" s="1053" t="str">
        <f t="shared" si="12"/>
        <v>MU_01_P_S</v>
      </c>
      <c r="B808" s="981" t="s">
        <v>112</v>
      </c>
      <c r="C808" s="1078" t="s">
        <v>500</v>
      </c>
      <c r="D808" s="1076" t="s">
        <v>610</v>
      </c>
      <c r="E808" s="1056" t="s">
        <v>497</v>
      </c>
      <c r="F808" s="1077" t="s">
        <v>1491</v>
      </c>
      <c r="G808" s="5">
        <v>81</v>
      </c>
    </row>
    <row r="809" spans="1:7" x14ac:dyDescent="0.2">
      <c r="A809" s="1053" t="str">
        <f t="shared" si="12"/>
        <v>MU_01_V1_S</v>
      </c>
      <c r="B809" s="981" t="s">
        <v>112</v>
      </c>
      <c r="C809" s="1078" t="s">
        <v>500</v>
      </c>
      <c r="D809" s="1079" t="s">
        <v>610</v>
      </c>
      <c r="E809" s="1057" t="s">
        <v>169</v>
      </c>
      <c r="F809" s="1080" t="s">
        <v>1492</v>
      </c>
      <c r="G809" s="5">
        <v>81</v>
      </c>
    </row>
    <row r="810" spans="1:7" x14ac:dyDescent="0.2">
      <c r="A810" s="1053" t="str">
        <f t="shared" si="12"/>
        <v>MU_01_V2_S</v>
      </c>
      <c r="B810" s="981" t="s">
        <v>112</v>
      </c>
      <c r="C810" s="1078" t="s">
        <v>500</v>
      </c>
      <c r="D810" s="1079" t="s">
        <v>610</v>
      </c>
      <c r="E810" s="1057" t="s">
        <v>170</v>
      </c>
      <c r="F810" s="1080" t="s">
        <v>1493</v>
      </c>
      <c r="G810" s="5">
        <v>81</v>
      </c>
    </row>
    <row r="811" spans="1:7" x14ac:dyDescent="0.2">
      <c r="A811" s="1053" t="str">
        <f t="shared" si="12"/>
        <v>MU_01_V3_S</v>
      </c>
      <c r="B811" s="981" t="s">
        <v>112</v>
      </c>
      <c r="C811" s="1078" t="s">
        <v>500</v>
      </c>
      <c r="D811" s="1079" t="s">
        <v>610</v>
      </c>
      <c r="E811" s="1057" t="s">
        <v>171</v>
      </c>
      <c r="F811" s="1080" t="s">
        <v>1494</v>
      </c>
      <c r="G811" s="5">
        <v>81</v>
      </c>
    </row>
    <row r="812" spans="1:7" x14ac:dyDescent="0.2">
      <c r="A812" s="1054" t="str">
        <f t="shared" si="12"/>
        <v>MU_01_V4_S</v>
      </c>
      <c r="B812" s="1055" t="s">
        <v>112</v>
      </c>
      <c r="C812" s="1081" t="s">
        <v>500</v>
      </c>
      <c r="D812" s="1082" t="s">
        <v>610</v>
      </c>
      <c r="E812" s="1058" t="s">
        <v>172</v>
      </c>
      <c r="F812" s="1083" t="s">
        <v>1495</v>
      </c>
      <c r="G812" s="5">
        <v>81</v>
      </c>
    </row>
    <row r="813" spans="1:7" x14ac:dyDescent="0.2">
      <c r="A813" s="1051" t="str">
        <f t="shared" si="12"/>
        <v>MU_02_P_T</v>
      </c>
      <c r="B813" s="1052" t="s">
        <v>112</v>
      </c>
      <c r="C813" s="1075" t="s">
        <v>501</v>
      </c>
      <c r="D813" s="1076" t="s">
        <v>609</v>
      </c>
      <c r="E813" s="1056" t="s">
        <v>497</v>
      </c>
      <c r="F813" s="1077" t="s">
        <v>1496</v>
      </c>
      <c r="G813" s="5">
        <v>82</v>
      </c>
    </row>
    <row r="814" spans="1:7" x14ac:dyDescent="0.2">
      <c r="A814" s="1053" t="str">
        <f t="shared" si="12"/>
        <v>MU_02_V1_T</v>
      </c>
      <c r="B814" s="981" t="s">
        <v>112</v>
      </c>
      <c r="C814" s="1078" t="s">
        <v>501</v>
      </c>
      <c r="D814" s="1079" t="s">
        <v>609</v>
      </c>
      <c r="E814" s="1057" t="s">
        <v>169</v>
      </c>
      <c r="F814" s="1080" t="s">
        <v>1497</v>
      </c>
      <c r="G814" s="5">
        <v>82</v>
      </c>
    </row>
    <row r="815" spans="1:7" x14ac:dyDescent="0.2">
      <c r="A815" s="1053" t="str">
        <f t="shared" si="12"/>
        <v>MU_02_V2_T</v>
      </c>
      <c r="B815" s="981" t="s">
        <v>112</v>
      </c>
      <c r="C815" s="1078" t="s">
        <v>501</v>
      </c>
      <c r="D815" s="1079" t="s">
        <v>609</v>
      </c>
      <c r="E815" s="1057" t="s">
        <v>170</v>
      </c>
      <c r="F815" s="1080" t="s">
        <v>1498</v>
      </c>
      <c r="G815" s="5">
        <v>82</v>
      </c>
    </row>
    <row r="816" spans="1:7" x14ac:dyDescent="0.2">
      <c r="A816" s="1053" t="str">
        <f t="shared" si="12"/>
        <v>MU_02_V3_T</v>
      </c>
      <c r="B816" s="981" t="s">
        <v>112</v>
      </c>
      <c r="C816" s="1078" t="s">
        <v>501</v>
      </c>
      <c r="D816" s="1079" t="s">
        <v>609</v>
      </c>
      <c r="E816" s="1057" t="s">
        <v>171</v>
      </c>
      <c r="F816" s="1080" t="s">
        <v>1499</v>
      </c>
      <c r="G816" s="5">
        <v>82</v>
      </c>
    </row>
    <row r="817" spans="1:7" x14ac:dyDescent="0.2">
      <c r="A817" s="1053" t="str">
        <f t="shared" si="12"/>
        <v>MU_02_V4_T</v>
      </c>
      <c r="B817" s="981" t="s">
        <v>112</v>
      </c>
      <c r="C817" s="1078" t="s">
        <v>501</v>
      </c>
      <c r="D817" s="1079" t="s">
        <v>609</v>
      </c>
      <c r="E817" s="1057" t="s">
        <v>172</v>
      </c>
      <c r="F817" s="1080" t="s">
        <v>1500</v>
      </c>
      <c r="G817" s="5">
        <v>82</v>
      </c>
    </row>
    <row r="818" spans="1:7" x14ac:dyDescent="0.2">
      <c r="A818" s="1053" t="str">
        <f t="shared" si="12"/>
        <v>MU_02_P_S</v>
      </c>
      <c r="B818" s="981" t="s">
        <v>112</v>
      </c>
      <c r="C818" s="1078" t="s">
        <v>501</v>
      </c>
      <c r="D818" s="1076" t="s">
        <v>610</v>
      </c>
      <c r="E818" s="1056" t="s">
        <v>497</v>
      </c>
      <c r="F818" s="1077" t="s">
        <v>1501</v>
      </c>
      <c r="G818" s="5">
        <v>82</v>
      </c>
    </row>
    <row r="819" spans="1:7" x14ac:dyDescent="0.2">
      <c r="A819" s="1053" t="str">
        <f t="shared" si="12"/>
        <v>MU_02_V1_S</v>
      </c>
      <c r="B819" s="981" t="s">
        <v>112</v>
      </c>
      <c r="C819" s="1078" t="s">
        <v>501</v>
      </c>
      <c r="D819" s="1079" t="s">
        <v>610</v>
      </c>
      <c r="E819" s="1057" t="s">
        <v>169</v>
      </c>
      <c r="F819" s="1080" t="s">
        <v>1502</v>
      </c>
      <c r="G819" s="5">
        <v>82</v>
      </c>
    </row>
    <row r="820" spans="1:7" x14ac:dyDescent="0.2">
      <c r="A820" s="1053" t="str">
        <f t="shared" si="12"/>
        <v>MU_02_V2_S</v>
      </c>
      <c r="B820" s="981" t="s">
        <v>112</v>
      </c>
      <c r="C820" s="1078" t="s">
        <v>501</v>
      </c>
      <c r="D820" s="1079" t="s">
        <v>610</v>
      </c>
      <c r="E820" s="1057" t="s">
        <v>170</v>
      </c>
      <c r="F820" s="1080" t="s">
        <v>1503</v>
      </c>
      <c r="G820" s="5">
        <v>82</v>
      </c>
    </row>
    <row r="821" spans="1:7" x14ac:dyDescent="0.2">
      <c r="A821" s="1053" t="str">
        <f t="shared" si="12"/>
        <v>MU_02_V3_S</v>
      </c>
      <c r="B821" s="981" t="s">
        <v>112</v>
      </c>
      <c r="C821" s="1078" t="s">
        <v>501</v>
      </c>
      <c r="D821" s="1079" t="s">
        <v>610</v>
      </c>
      <c r="E821" s="1057" t="s">
        <v>171</v>
      </c>
      <c r="F821" s="1080" t="s">
        <v>1504</v>
      </c>
      <c r="G821" s="5">
        <v>82</v>
      </c>
    </row>
    <row r="822" spans="1:7" x14ac:dyDescent="0.2">
      <c r="A822" s="1054" t="str">
        <f t="shared" si="12"/>
        <v>MU_02_V4_S</v>
      </c>
      <c r="B822" s="1055" t="s">
        <v>112</v>
      </c>
      <c r="C822" s="1081" t="s">
        <v>501</v>
      </c>
      <c r="D822" s="1082" t="s">
        <v>610</v>
      </c>
      <c r="E822" s="1058" t="s">
        <v>172</v>
      </c>
      <c r="F822" s="1083" t="s">
        <v>1505</v>
      </c>
      <c r="G822" s="5">
        <v>82</v>
      </c>
    </row>
    <row r="823" spans="1:7" x14ac:dyDescent="0.2">
      <c r="A823" s="1051" t="str">
        <f t="shared" si="12"/>
        <v>MU_03_P_T</v>
      </c>
      <c r="B823" s="1052" t="s">
        <v>112</v>
      </c>
      <c r="C823" s="1075" t="s">
        <v>502</v>
      </c>
      <c r="D823" s="1076" t="s">
        <v>609</v>
      </c>
      <c r="E823" s="1056" t="s">
        <v>497</v>
      </c>
      <c r="F823" s="1077" t="s">
        <v>1506</v>
      </c>
      <c r="G823" s="5">
        <v>83</v>
      </c>
    </row>
    <row r="824" spans="1:7" x14ac:dyDescent="0.2">
      <c r="A824" s="1053" t="str">
        <f t="shared" si="12"/>
        <v>MU_03_V1_T</v>
      </c>
      <c r="B824" s="981" t="s">
        <v>112</v>
      </c>
      <c r="C824" s="1078" t="s">
        <v>502</v>
      </c>
      <c r="D824" s="1079" t="s">
        <v>609</v>
      </c>
      <c r="E824" s="1057" t="s">
        <v>169</v>
      </c>
      <c r="F824" s="1080" t="s">
        <v>1507</v>
      </c>
      <c r="G824" s="5">
        <v>83</v>
      </c>
    </row>
    <row r="825" spans="1:7" x14ac:dyDescent="0.2">
      <c r="A825" s="1053" t="str">
        <f t="shared" si="12"/>
        <v>MU_03_V2_T</v>
      </c>
      <c r="B825" s="981" t="s">
        <v>112</v>
      </c>
      <c r="C825" s="1078" t="s">
        <v>502</v>
      </c>
      <c r="D825" s="1079" t="s">
        <v>609</v>
      </c>
      <c r="E825" s="1057" t="s">
        <v>170</v>
      </c>
      <c r="F825" s="1080" t="s">
        <v>1508</v>
      </c>
      <c r="G825" s="5">
        <v>83</v>
      </c>
    </row>
    <row r="826" spans="1:7" x14ac:dyDescent="0.2">
      <c r="A826" s="1053" t="str">
        <f t="shared" si="12"/>
        <v>MU_03_V3_T</v>
      </c>
      <c r="B826" s="981" t="s">
        <v>112</v>
      </c>
      <c r="C826" s="1078" t="s">
        <v>502</v>
      </c>
      <c r="D826" s="1079" t="s">
        <v>609</v>
      </c>
      <c r="E826" s="1057" t="s">
        <v>171</v>
      </c>
      <c r="F826" s="1080" t="s">
        <v>1509</v>
      </c>
      <c r="G826" s="5">
        <v>83</v>
      </c>
    </row>
    <row r="827" spans="1:7" x14ac:dyDescent="0.2">
      <c r="A827" s="1053" t="str">
        <f t="shared" si="12"/>
        <v>MU_03_V4_T</v>
      </c>
      <c r="B827" s="981" t="s">
        <v>112</v>
      </c>
      <c r="C827" s="1078" t="s">
        <v>502</v>
      </c>
      <c r="D827" s="1079" t="s">
        <v>609</v>
      </c>
      <c r="E827" s="1057" t="s">
        <v>172</v>
      </c>
      <c r="F827" s="1080" t="s">
        <v>1510</v>
      </c>
      <c r="G827" s="5">
        <v>83</v>
      </c>
    </row>
    <row r="828" spans="1:7" x14ac:dyDescent="0.2">
      <c r="A828" s="1053" t="str">
        <f t="shared" si="12"/>
        <v>MU_03_P_S</v>
      </c>
      <c r="B828" s="981" t="s">
        <v>112</v>
      </c>
      <c r="C828" s="1078" t="s">
        <v>502</v>
      </c>
      <c r="D828" s="1076" t="s">
        <v>610</v>
      </c>
      <c r="E828" s="1056" t="s">
        <v>497</v>
      </c>
      <c r="F828" s="1077" t="s">
        <v>1511</v>
      </c>
      <c r="G828" s="5">
        <v>83</v>
      </c>
    </row>
    <row r="829" spans="1:7" x14ac:dyDescent="0.2">
      <c r="A829" s="1053" t="str">
        <f t="shared" si="12"/>
        <v>MU_03_V1_S</v>
      </c>
      <c r="B829" s="981" t="s">
        <v>112</v>
      </c>
      <c r="C829" s="1078" t="s">
        <v>502</v>
      </c>
      <c r="D829" s="1079" t="s">
        <v>610</v>
      </c>
      <c r="E829" s="1057" t="s">
        <v>169</v>
      </c>
      <c r="F829" s="1080" t="s">
        <v>1512</v>
      </c>
      <c r="G829" s="5">
        <v>83</v>
      </c>
    </row>
    <row r="830" spans="1:7" x14ac:dyDescent="0.2">
      <c r="A830" s="1053" t="str">
        <f t="shared" si="12"/>
        <v>MU_03_V2_S</v>
      </c>
      <c r="B830" s="981" t="s">
        <v>112</v>
      </c>
      <c r="C830" s="1078" t="s">
        <v>502</v>
      </c>
      <c r="D830" s="1079" t="s">
        <v>610</v>
      </c>
      <c r="E830" s="1057" t="s">
        <v>170</v>
      </c>
      <c r="F830" s="1080" t="s">
        <v>1513</v>
      </c>
      <c r="G830" s="5">
        <v>83</v>
      </c>
    </row>
    <row r="831" spans="1:7" x14ac:dyDescent="0.2">
      <c r="A831" s="1053" t="str">
        <f t="shared" si="12"/>
        <v>MU_03_V3_S</v>
      </c>
      <c r="B831" s="981" t="s">
        <v>112</v>
      </c>
      <c r="C831" s="1078" t="s">
        <v>502</v>
      </c>
      <c r="D831" s="1079" t="s">
        <v>610</v>
      </c>
      <c r="E831" s="1057" t="s">
        <v>171</v>
      </c>
      <c r="F831" s="1080" t="s">
        <v>1514</v>
      </c>
      <c r="G831" s="5">
        <v>83</v>
      </c>
    </row>
    <row r="832" spans="1:7" x14ac:dyDescent="0.2">
      <c r="A832" s="1054" t="str">
        <f t="shared" si="12"/>
        <v>MU_03_V4_S</v>
      </c>
      <c r="B832" s="1055" t="s">
        <v>112</v>
      </c>
      <c r="C832" s="1081" t="s">
        <v>502</v>
      </c>
      <c r="D832" s="1082" t="s">
        <v>610</v>
      </c>
      <c r="E832" s="1058" t="s">
        <v>172</v>
      </c>
      <c r="F832" s="1083" t="s">
        <v>1515</v>
      </c>
      <c r="G832" s="5">
        <v>83</v>
      </c>
    </row>
    <row r="833" spans="1:7" x14ac:dyDescent="0.2">
      <c r="A833" s="1051" t="str">
        <f t="shared" si="12"/>
        <v>MU_04_P_T</v>
      </c>
      <c r="B833" s="1052" t="s">
        <v>112</v>
      </c>
      <c r="C833" s="1075" t="s">
        <v>503</v>
      </c>
      <c r="D833" s="1076" t="s">
        <v>609</v>
      </c>
      <c r="E833" s="1056" t="s">
        <v>497</v>
      </c>
      <c r="F833" s="1077" t="s">
        <v>1516</v>
      </c>
      <c r="G833" s="5">
        <v>84</v>
      </c>
    </row>
    <row r="834" spans="1:7" x14ac:dyDescent="0.2">
      <c r="A834" s="1053" t="str">
        <f t="shared" si="12"/>
        <v>MU_04_V1_T</v>
      </c>
      <c r="B834" s="981" t="s">
        <v>112</v>
      </c>
      <c r="C834" s="1078" t="s">
        <v>503</v>
      </c>
      <c r="D834" s="1079" t="s">
        <v>609</v>
      </c>
      <c r="E834" s="1057" t="s">
        <v>169</v>
      </c>
      <c r="F834" s="1080" t="s">
        <v>1517</v>
      </c>
      <c r="G834" s="5">
        <v>84</v>
      </c>
    </row>
    <row r="835" spans="1:7" x14ac:dyDescent="0.2">
      <c r="A835" s="1053" t="str">
        <f t="shared" ref="A835:A898" si="13">CONCATENATE(B835,"_",C835,"_",E835,"_",D835)</f>
        <v>MU_04_V2_T</v>
      </c>
      <c r="B835" s="981" t="s">
        <v>112</v>
      </c>
      <c r="C835" s="1078" t="s">
        <v>503</v>
      </c>
      <c r="D835" s="1079" t="s">
        <v>609</v>
      </c>
      <c r="E835" s="1057" t="s">
        <v>170</v>
      </c>
      <c r="F835" s="1080" t="s">
        <v>1518</v>
      </c>
      <c r="G835" s="5">
        <v>84</v>
      </c>
    </row>
    <row r="836" spans="1:7" x14ac:dyDescent="0.2">
      <c r="A836" s="1053" t="str">
        <f t="shared" si="13"/>
        <v>MU_04_V3_T</v>
      </c>
      <c r="B836" s="981" t="s">
        <v>112</v>
      </c>
      <c r="C836" s="1078" t="s">
        <v>503</v>
      </c>
      <c r="D836" s="1079" t="s">
        <v>609</v>
      </c>
      <c r="E836" s="1057" t="s">
        <v>171</v>
      </c>
      <c r="F836" s="1080" t="s">
        <v>1519</v>
      </c>
      <c r="G836" s="5">
        <v>84</v>
      </c>
    </row>
    <row r="837" spans="1:7" x14ac:dyDescent="0.2">
      <c r="A837" s="1053" t="str">
        <f t="shared" si="13"/>
        <v>MU_04_V4_T</v>
      </c>
      <c r="B837" s="981" t="s">
        <v>112</v>
      </c>
      <c r="C837" s="1078" t="s">
        <v>503</v>
      </c>
      <c r="D837" s="1079" t="s">
        <v>609</v>
      </c>
      <c r="E837" s="1057" t="s">
        <v>172</v>
      </c>
      <c r="F837" s="1080" t="s">
        <v>1520</v>
      </c>
      <c r="G837" s="5">
        <v>84</v>
      </c>
    </row>
    <row r="838" spans="1:7" x14ac:dyDescent="0.2">
      <c r="A838" s="1053" t="str">
        <f t="shared" si="13"/>
        <v>MU_04_P_S</v>
      </c>
      <c r="B838" s="981" t="s">
        <v>112</v>
      </c>
      <c r="C838" s="1078" t="s">
        <v>503</v>
      </c>
      <c r="D838" s="1076" t="s">
        <v>610</v>
      </c>
      <c r="E838" s="1056" t="s">
        <v>497</v>
      </c>
      <c r="F838" s="1077" t="s">
        <v>1521</v>
      </c>
      <c r="G838" s="5">
        <v>84</v>
      </c>
    </row>
    <row r="839" spans="1:7" x14ac:dyDescent="0.2">
      <c r="A839" s="1053" t="str">
        <f t="shared" si="13"/>
        <v>MU_04_V1_S</v>
      </c>
      <c r="B839" s="981" t="s">
        <v>112</v>
      </c>
      <c r="C839" s="1078" t="s">
        <v>503</v>
      </c>
      <c r="D839" s="1079" t="s">
        <v>610</v>
      </c>
      <c r="E839" s="1057" t="s">
        <v>169</v>
      </c>
      <c r="F839" s="1080" t="s">
        <v>1522</v>
      </c>
      <c r="G839" s="5">
        <v>84</v>
      </c>
    </row>
    <row r="840" spans="1:7" x14ac:dyDescent="0.2">
      <c r="A840" s="1053" t="str">
        <f t="shared" si="13"/>
        <v>MU_04_V2_S</v>
      </c>
      <c r="B840" s="981" t="s">
        <v>112</v>
      </c>
      <c r="C840" s="1078" t="s">
        <v>503</v>
      </c>
      <c r="D840" s="1079" t="s">
        <v>610</v>
      </c>
      <c r="E840" s="1057" t="s">
        <v>170</v>
      </c>
      <c r="F840" s="1080" t="s">
        <v>1523</v>
      </c>
      <c r="G840" s="5">
        <v>84</v>
      </c>
    </row>
    <row r="841" spans="1:7" x14ac:dyDescent="0.2">
      <c r="A841" s="1053" t="str">
        <f t="shared" si="13"/>
        <v>MU_04_V3_S</v>
      </c>
      <c r="B841" s="981" t="s">
        <v>112</v>
      </c>
      <c r="C841" s="1078" t="s">
        <v>503</v>
      </c>
      <c r="D841" s="1079" t="s">
        <v>610</v>
      </c>
      <c r="E841" s="1057" t="s">
        <v>171</v>
      </c>
      <c r="F841" s="1080" t="s">
        <v>1524</v>
      </c>
      <c r="G841" s="5">
        <v>84</v>
      </c>
    </row>
    <row r="842" spans="1:7" x14ac:dyDescent="0.2">
      <c r="A842" s="1054" t="str">
        <f t="shared" si="13"/>
        <v>MU_04_V4_S</v>
      </c>
      <c r="B842" s="1055" t="s">
        <v>112</v>
      </c>
      <c r="C842" s="1081" t="s">
        <v>503</v>
      </c>
      <c r="D842" s="1082" t="s">
        <v>610</v>
      </c>
      <c r="E842" s="1058" t="s">
        <v>172</v>
      </c>
      <c r="F842" s="1083" t="s">
        <v>1525</v>
      </c>
      <c r="G842" s="5">
        <v>84</v>
      </c>
    </row>
    <row r="843" spans="1:7" x14ac:dyDescent="0.2">
      <c r="A843" s="1051" t="str">
        <f t="shared" si="13"/>
        <v>MU_05_P_T</v>
      </c>
      <c r="B843" s="1052" t="s">
        <v>112</v>
      </c>
      <c r="C843" s="1075" t="s">
        <v>134</v>
      </c>
      <c r="D843" s="1076" t="s">
        <v>609</v>
      </c>
      <c r="E843" s="1056" t="s">
        <v>497</v>
      </c>
      <c r="F843" s="1077" t="s">
        <v>1526</v>
      </c>
      <c r="G843" s="5">
        <v>85</v>
      </c>
    </row>
    <row r="844" spans="1:7" x14ac:dyDescent="0.2">
      <c r="A844" s="1053" t="str">
        <f t="shared" si="13"/>
        <v>MU_05_V1_T</v>
      </c>
      <c r="B844" s="981" t="s">
        <v>112</v>
      </c>
      <c r="C844" s="1078" t="s">
        <v>134</v>
      </c>
      <c r="D844" s="1079" t="s">
        <v>609</v>
      </c>
      <c r="E844" s="1057" t="s">
        <v>169</v>
      </c>
      <c r="F844" s="1080" t="s">
        <v>1527</v>
      </c>
      <c r="G844" s="5">
        <v>85</v>
      </c>
    </row>
    <row r="845" spans="1:7" x14ac:dyDescent="0.2">
      <c r="A845" s="1053" t="str">
        <f t="shared" si="13"/>
        <v>MU_05_V2_T</v>
      </c>
      <c r="B845" s="981" t="s">
        <v>112</v>
      </c>
      <c r="C845" s="1078" t="s">
        <v>134</v>
      </c>
      <c r="D845" s="1079" t="s">
        <v>609</v>
      </c>
      <c r="E845" s="1057" t="s">
        <v>170</v>
      </c>
      <c r="F845" s="1080" t="s">
        <v>1528</v>
      </c>
      <c r="G845" s="5">
        <v>85</v>
      </c>
    </row>
    <row r="846" spans="1:7" x14ac:dyDescent="0.2">
      <c r="A846" s="1053" t="str">
        <f t="shared" si="13"/>
        <v>MU_05_V3_T</v>
      </c>
      <c r="B846" s="981" t="s">
        <v>112</v>
      </c>
      <c r="C846" s="1078" t="s">
        <v>134</v>
      </c>
      <c r="D846" s="1079" t="s">
        <v>609</v>
      </c>
      <c r="E846" s="1057" t="s">
        <v>171</v>
      </c>
      <c r="F846" s="1080" t="s">
        <v>1529</v>
      </c>
      <c r="G846" s="5">
        <v>85</v>
      </c>
    </row>
    <row r="847" spans="1:7" x14ac:dyDescent="0.2">
      <c r="A847" s="1053" t="str">
        <f t="shared" si="13"/>
        <v>MU_05_V4_T</v>
      </c>
      <c r="B847" s="981" t="s">
        <v>112</v>
      </c>
      <c r="C847" s="1078" t="s">
        <v>134</v>
      </c>
      <c r="D847" s="1079" t="s">
        <v>609</v>
      </c>
      <c r="E847" s="1057" t="s">
        <v>172</v>
      </c>
      <c r="F847" s="1080" t="s">
        <v>1530</v>
      </c>
      <c r="G847" s="5">
        <v>85</v>
      </c>
    </row>
    <row r="848" spans="1:7" x14ac:dyDescent="0.2">
      <c r="A848" s="1053" t="str">
        <f t="shared" si="13"/>
        <v>MU_05_P_S</v>
      </c>
      <c r="B848" s="981" t="s">
        <v>112</v>
      </c>
      <c r="C848" s="1078" t="s">
        <v>134</v>
      </c>
      <c r="D848" s="1076" t="s">
        <v>610</v>
      </c>
      <c r="E848" s="1056" t="s">
        <v>497</v>
      </c>
      <c r="F848" s="1077" t="s">
        <v>1531</v>
      </c>
      <c r="G848" s="5">
        <v>85</v>
      </c>
    </row>
    <row r="849" spans="1:7" x14ac:dyDescent="0.2">
      <c r="A849" s="1053" t="str">
        <f t="shared" si="13"/>
        <v>MU_05_V1_S</v>
      </c>
      <c r="B849" s="981" t="s">
        <v>112</v>
      </c>
      <c r="C849" s="1078" t="s">
        <v>134</v>
      </c>
      <c r="D849" s="1079" t="s">
        <v>610</v>
      </c>
      <c r="E849" s="1057" t="s">
        <v>169</v>
      </c>
      <c r="F849" s="1080" t="s">
        <v>1532</v>
      </c>
      <c r="G849" s="5">
        <v>85</v>
      </c>
    </row>
    <row r="850" spans="1:7" x14ac:dyDescent="0.2">
      <c r="A850" s="1053" t="str">
        <f t="shared" si="13"/>
        <v>MU_05_V2_S</v>
      </c>
      <c r="B850" s="981" t="s">
        <v>112</v>
      </c>
      <c r="C850" s="1078" t="s">
        <v>134</v>
      </c>
      <c r="D850" s="1079" t="s">
        <v>610</v>
      </c>
      <c r="E850" s="1057" t="s">
        <v>170</v>
      </c>
      <c r="F850" s="1080" t="s">
        <v>1533</v>
      </c>
      <c r="G850" s="5">
        <v>85</v>
      </c>
    </row>
    <row r="851" spans="1:7" x14ac:dyDescent="0.2">
      <c r="A851" s="1053" t="str">
        <f t="shared" si="13"/>
        <v>MU_05_V3_S</v>
      </c>
      <c r="B851" s="981" t="s">
        <v>112</v>
      </c>
      <c r="C851" s="1078" t="s">
        <v>134</v>
      </c>
      <c r="D851" s="1079" t="s">
        <v>610</v>
      </c>
      <c r="E851" s="1057" t="s">
        <v>171</v>
      </c>
      <c r="F851" s="1080" t="s">
        <v>1534</v>
      </c>
      <c r="G851" s="5">
        <v>85</v>
      </c>
    </row>
    <row r="852" spans="1:7" x14ac:dyDescent="0.2">
      <c r="A852" s="1054" t="str">
        <f t="shared" si="13"/>
        <v>MU_05_V4_S</v>
      </c>
      <c r="B852" s="1055" t="s">
        <v>112</v>
      </c>
      <c r="C852" s="1081" t="s">
        <v>134</v>
      </c>
      <c r="D852" s="1082" t="s">
        <v>610</v>
      </c>
      <c r="E852" s="1058" t="s">
        <v>172</v>
      </c>
      <c r="F852" s="1083" t="s">
        <v>1535</v>
      </c>
      <c r="G852" s="5">
        <v>85</v>
      </c>
    </row>
    <row r="853" spans="1:7" x14ac:dyDescent="0.2">
      <c r="A853" s="1051" t="str">
        <f t="shared" si="13"/>
        <v>PRI_01_P_T</v>
      </c>
      <c r="B853" s="1052" t="s">
        <v>110</v>
      </c>
      <c r="C853" s="1075" t="s">
        <v>500</v>
      </c>
      <c r="D853" s="1076" t="s">
        <v>609</v>
      </c>
      <c r="E853" s="1056" t="s">
        <v>497</v>
      </c>
      <c r="F853" s="1077" t="s">
        <v>1536</v>
      </c>
      <c r="G853" s="5">
        <v>86</v>
      </c>
    </row>
    <row r="854" spans="1:7" x14ac:dyDescent="0.2">
      <c r="A854" s="1053" t="str">
        <f t="shared" si="13"/>
        <v>PRI_01_V1_T</v>
      </c>
      <c r="B854" s="981" t="s">
        <v>110</v>
      </c>
      <c r="C854" s="1078" t="s">
        <v>500</v>
      </c>
      <c r="D854" s="1079" t="s">
        <v>609</v>
      </c>
      <c r="E854" s="1057" t="s">
        <v>169</v>
      </c>
      <c r="F854" s="1080" t="s">
        <v>1537</v>
      </c>
      <c r="G854" s="5">
        <v>86</v>
      </c>
    </row>
    <row r="855" spans="1:7" x14ac:dyDescent="0.2">
      <c r="A855" s="1053" t="str">
        <f t="shared" si="13"/>
        <v>PRI_01_V2_T</v>
      </c>
      <c r="B855" s="981" t="s">
        <v>110</v>
      </c>
      <c r="C855" s="1078" t="s">
        <v>500</v>
      </c>
      <c r="D855" s="1079" t="s">
        <v>609</v>
      </c>
      <c r="E855" s="1057" t="s">
        <v>170</v>
      </c>
      <c r="F855" s="1080" t="s">
        <v>1538</v>
      </c>
      <c r="G855" s="5">
        <v>86</v>
      </c>
    </row>
    <row r="856" spans="1:7" x14ac:dyDescent="0.2">
      <c r="A856" s="1053" t="str">
        <f t="shared" si="13"/>
        <v>PRI_01_V3_T</v>
      </c>
      <c r="B856" s="981" t="s">
        <v>110</v>
      </c>
      <c r="C856" s="1078" t="s">
        <v>500</v>
      </c>
      <c r="D856" s="1079" t="s">
        <v>609</v>
      </c>
      <c r="E856" s="1057" t="s">
        <v>171</v>
      </c>
      <c r="F856" s="1080" t="s">
        <v>1539</v>
      </c>
      <c r="G856" s="5">
        <v>86</v>
      </c>
    </row>
    <row r="857" spans="1:7" x14ac:dyDescent="0.2">
      <c r="A857" s="1053" t="str">
        <f t="shared" si="13"/>
        <v>PRI_01_V4_T</v>
      </c>
      <c r="B857" s="981" t="s">
        <v>110</v>
      </c>
      <c r="C857" s="1078" t="s">
        <v>500</v>
      </c>
      <c r="D857" s="1079" t="s">
        <v>609</v>
      </c>
      <c r="E857" s="1057" t="s">
        <v>172</v>
      </c>
      <c r="F857" s="1080" t="s">
        <v>1540</v>
      </c>
      <c r="G857" s="5">
        <v>86</v>
      </c>
    </row>
    <row r="858" spans="1:7" x14ac:dyDescent="0.2">
      <c r="A858" s="1053" t="str">
        <f t="shared" si="13"/>
        <v>PRI_01_P_S</v>
      </c>
      <c r="B858" s="981" t="s">
        <v>110</v>
      </c>
      <c r="C858" s="1078" t="s">
        <v>500</v>
      </c>
      <c r="D858" s="1076" t="s">
        <v>610</v>
      </c>
      <c r="E858" s="1056" t="s">
        <v>497</v>
      </c>
      <c r="F858" s="1077" t="s">
        <v>1541</v>
      </c>
      <c r="G858" s="5">
        <v>86</v>
      </c>
    </row>
    <row r="859" spans="1:7" x14ac:dyDescent="0.2">
      <c r="A859" s="1053" t="str">
        <f t="shared" si="13"/>
        <v>PRI_01_V1_S</v>
      </c>
      <c r="B859" s="981" t="s">
        <v>110</v>
      </c>
      <c r="C859" s="1078" t="s">
        <v>500</v>
      </c>
      <c r="D859" s="1079" t="s">
        <v>610</v>
      </c>
      <c r="E859" s="1057" t="s">
        <v>169</v>
      </c>
      <c r="F859" s="1080" t="s">
        <v>1542</v>
      </c>
      <c r="G859" s="5">
        <v>86</v>
      </c>
    </row>
    <row r="860" spans="1:7" x14ac:dyDescent="0.2">
      <c r="A860" s="1053" t="str">
        <f t="shared" si="13"/>
        <v>PRI_01_V2_S</v>
      </c>
      <c r="B860" s="981" t="s">
        <v>110</v>
      </c>
      <c r="C860" s="1078" t="s">
        <v>500</v>
      </c>
      <c r="D860" s="1079" t="s">
        <v>610</v>
      </c>
      <c r="E860" s="1057" t="s">
        <v>170</v>
      </c>
      <c r="F860" s="1080" t="s">
        <v>1543</v>
      </c>
      <c r="G860" s="5">
        <v>86</v>
      </c>
    </row>
    <row r="861" spans="1:7" x14ac:dyDescent="0.2">
      <c r="A861" s="1053" t="str">
        <f t="shared" si="13"/>
        <v>PRI_01_V3_S</v>
      </c>
      <c r="B861" s="981" t="s">
        <v>110</v>
      </c>
      <c r="C861" s="1078" t="s">
        <v>500</v>
      </c>
      <c r="D861" s="1079" t="s">
        <v>610</v>
      </c>
      <c r="E861" s="1057" t="s">
        <v>171</v>
      </c>
      <c r="F861" s="1080" t="s">
        <v>1544</v>
      </c>
      <c r="G861" s="5">
        <v>86</v>
      </c>
    </row>
    <row r="862" spans="1:7" x14ac:dyDescent="0.2">
      <c r="A862" s="1054" t="str">
        <f t="shared" si="13"/>
        <v>PRI_01_V4_S</v>
      </c>
      <c r="B862" s="1055" t="s">
        <v>110</v>
      </c>
      <c r="C862" s="1081" t="s">
        <v>500</v>
      </c>
      <c r="D862" s="1082" t="s">
        <v>610</v>
      </c>
      <c r="E862" s="1058" t="s">
        <v>172</v>
      </c>
      <c r="F862" s="1083" t="s">
        <v>1545</v>
      </c>
      <c r="G862" s="5">
        <v>86</v>
      </c>
    </row>
    <row r="863" spans="1:7" x14ac:dyDescent="0.2">
      <c r="A863" s="1051" t="str">
        <f t="shared" si="13"/>
        <v>PRI_02_P_T</v>
      </c>
      <c r="B863" s="1052" t="s">
        <v>110</v>
      </c>
      <c r="C863" s="1075" t="s">
        <v>501</v>
      </c>
      <c r="D863" s="1076" t="s">
        <v>609</v>
      </c>
      <c r="E863" s="1056" t="s">
        <v>497</v>
      </c>
      <c r="F863" s="1077" t="s">
        <v>1546</v>
      </c>
      <c r="G863" s="5">
        <v>87</v>
      </c>
    </row>
    <row r="864" spans="1:7" x14ac:dyDescent="0.2">
      <c r="A864" s="1053" t="str">
        <f t="shared" si="13"/>
        <v>PRI_02_V1_T</v>
      </c>
      <c r="B864" s="981" t="s">
        <v>110</v>
      </c>
      <c r="C864" s="1078" t="s">
        <v>501</v>
      </c>
      <c r="D864" s="1079" t="s">
        <v>609</v>
      </c>
      <c r="E864" s="1057" t="s">
        <v>169</v>
      </c>
      <c r="F864" s="1080" t="s">
        <v>1547</v>
      </c>
      <c r="G864" s="5">
        <v>87</v>
      </c>
    </row>
    <row r="865" spans="1:7" x14ac:dyDescent="0.2">
      <c r="A865" s="1053" t="str">
        <f t="shared" si="13"/>
        <v>PRI_02_V2_T</v>
      </c>
      <c r="B865" s="981" t="s">
        <v>110</v>
      </c>
      <c r="C865" s="1078" t="s">
        <v>501</v>
      </c>
      <c r="D865" s="1079" t="s">
        <v>609</v>
      </c>
      <c r="E865" s="1057" t="s">
        <v>170</v>
      </c>
      <c r="F865" s="1080" t="s">
        <v>1548</v>
      </c>
      <c r="G865" s="5">
        <v>87</v>
      </c>
    </row>
    <row r="866" spans="1:7" x14ac:dyDescent="0.2">
      <c r="A866" s="1053" t="str">
        <f t="shared" si="13"/>
        <v>PRI_02_V3_T</v>
      </c>
      <c r="B866" s="981" t="s">
        <v>110</v>
      </c>
      <c r="C866" s="1078" t="s">
        <v>501</v>
      </c>
      <c r="D866" s="1079" t="s">
        <v>609</v>
      </c>
      <c r="E866" s="1057" t="s">
        <v>171</v>
      </c>
      <c r="F866" s="1080" t="s">
        <v>1549</v>
      </c>
      <c r="G866" s="5">
        <v>87</v>
      </c>
    </row>
    <row r="867" spans="1:7" x14ac:dyDescent="0.2">
      <c r="A867" s="1053" t="str">
        <f t="shared" si="13"/>
        <v>PRI_02_V4_T</v>
      </c>
      <c r="B867" s="981" t="s">
        <v>110</v>
      </c>
      <c r="C867" s="1078" t="s">
        <v>501</v>
      </c>
      <c r="D867" s="1079" t="s">
        <v>609</v>
      </c>
      <c r="E867" s="1057" t="s">
        <v>172</v>
      </c>
      <c r="F867" s="1080" t="s">
        <v>1550</v>
      </c>
      <c r="G867" s="5">
        <v>87</v>
      </c>
    </row>
    <row r="868" spans="1:7" x14ac:dyDescent="0.2">
      <c r="A868" s="1053" t="str">
        <f t="shared" si="13"/>
        <v>PRI_02_P_S</v>
      </c>
      <c r="B868" s="981" t="s">
        <v>110</v>
      </c>
      <c r="C868" s="1078" t="s">
        <v>501</v>
      </c>
      <c r="D868" s="1076" t="s">
        <v>610</v>
      </c>
      <c r="E868" s="1056" t="s">
        <v>497</v>
      </c>
      <c r="F868" s="1077" t="s">
        <v>1551</v>
      </c>
      <c r="G868" s="5">
        <v>87</v>
      </c>
    </row>
    <row r="869" spans="1:7" x14ac:dyDescent="0.2">
      <c r="A869" s="1053" t="str">
        <f t="shared" si="13"/>
        <v>PRI_02_V1_S</v>
      </c>
      <c r="B869" s="981" t="s">
        <v>110</v>
      </c>
      <c r="C869" s="1078" t="s">
        <v>501</v>
      </c>
      <c r="D869" s="1079" t="s">
        <v>610</v>
      </c>
      <c r="E869" s="1057" t="s">
        <v>169</v>
      </c>
      <c r="F869" s="1080" t="s">
        <v>1552</v>
      </c>
      <c r="G869" s="5">
        <v>87</v>
      </c>
    </row>
    <row r="870" spans="1:7" x14ac:dyDescent="0.2">
      <c r="A870" s="1053" t="str">
        <f t="shared" si="13"/>
        <v>PRI_02_V2_S</v>
      </c>
      <c r="B870" s="981" t="s">
        <v>110</v>
      </c>
      <c r="C870" s="1078" t="s">
        <v>501</v>
      </c>
      <c r="D870" s="1079" t="s">
        <v>610</v>
      </c>
      <c r="E870" s="1057" t="s">
        <v>170</v>
      </c>
      <c r="F870" s="1080" t="s">
        <v>1553</v>
      </c>
      <c r="G870" s="5">
        <v>87</v>
      </c>
    </row>
    <row r="871" spans="1:7" x14ac:dyDescent="0.2">
      <c r="A871" s="1053" t="str">
        <f t="shared" si="13"/>
        <v>PRI_02_V3_S</v>
      </c>
      <c r="B871" s="981" t="s">
        <v>110</v>
      </c>
      <c r="C871" s="1078" t="s">
        <v>501</v>
      </c>
      <c r="D871" s="1079" t="s">
        <v>610</v>
      </c>
      <c r="E871" s="1057" t="s">
        <v>171</v>
      </c>
      <c r="F871" s="1080" t="s">
        <v>1554</v>
      </c>
      <c r="G871" s="5">
        <v>87</v>
      </c>
    </row>
    <row r="872" spans="1:7" x14ac:dyDescent="0.2">
      <c r="A872" s="1054" t="str">
        <f t="shared" si="13"/>
        <v>PRI_02_V4_S</v>
      </c>
      <c r="B872" s="1055" t="s">
        <v>110</v>
      </c>
      <c r="C872" s="1081" t="s">
        <v>501</v>
      </c>
      <c r="D872" s="1082" t="s">
        <v>610</v>
      </c>
      <c r="E872" s="1058" t="s">
        <v>172</v>
      </c>
      <c r="F872" s="1083" t="s">
        <v>1555</v>
      </c>
      <c r="G872" s="5">
        <v>87</v>
      </c>
    </row>
    <row r="873" spans="1:7" x14ac:dyDescent="0.2">
      <c r="A873" s="1051" t="str">
        <f t="shared" si="13"/>
        <v>PRI_03_P_T</v>
      </c>
      <c r="B873" s="1052" t="s">
        <v>110</v>
      </c>
      <c r="C873" s="1075" t="s">
        <v>502</v>
      </c>
      <c r="D873" s="1076" t="s">
        <v>609</v>
      </c>
      <c r="E873" s="1056" t="s">
        <v>497</v>
      </c>
      <c r="F873" s="1077" t="s">
        <v>1556</v>
      </c>
      <c r="G873" s="5">
        <v>88</v>
      </c>
    </row>
    <row r="874" spans="1:7" x14ac:dyDescent="0.2">
      <c r="A874" s="1053" t="str">
        <f t="shared" si="13"/>
        <v>PRI_03_V1_T</v>
      </c>
      <c r="B874" s="981" t="s">
        <v>110</v>
      </c>
      <c r="C874" s="1078" t="s">
        <v>502</v>
      </c>
      <c r="D874" s="1079" t="s">
        <v>609</v>
      </c>
      <c r="E874" s="1057" t="s">
        <v>169</v>
      </c>
      <c r="F874" s="1080" t="s">
        <v>1557</v>
      </c>
      <c r="G874" s="5">
        <v>88</v>
      </c>
    </row>
    <row r="875" spans="1:7" x14ac:dyDescent="0.2">
      <c r="A875" s="1053" t="str">
        <f t="shared" si="13"/>
        <v>PRI_03_V2_T</v>
      </c>
      <c r="B875" s="981" t="s">
        <v>110</v>
      </c>
      <c r="C875" s="1078" t="s">
        <v>502</v>
      </c>
      <c r="D875" s="1079" t="s">
        <v>609</v>
      </c>
      <c r="E875" s="1057" t="s">
        <v>170</v>
      </c>
      <c r="F875" s="1080" t="s">
        <v>1558</v>
      </c>
      <c r="G875" s="5">
        <v>88</v>
      </c>
    </row>
    <row r="876" spans="1:7" x14ac:dyDescent="0.2">
      <c r="A876" s="1053" t="str">
        <f t="shared" si="13"/>
        <v>PRI_03_V3_T</v>
      </c>
      <c r="B876" s="981" t="s">
        <v>110</v>
      </c>
      <c r="C876" s="1078" t="s">
        <v>502</v>
      </c>
      <c r="D876" s="1079" t="s">
        <v>609</v>
      </c>
      <c r="E876" s="1057" t="s">
        <v>171</v>
      </c>
      <c r="F876" s="1080" t="s">
        <v>1559</v>
      </c>
      <c r="G876" s="5">
        <v>88</v>
      </c>
    </row>
    <row r="877" spans="1:7" x14ac:dyDescent="0.2">
      <c r="A877" s="1053" t="str">
        <f t="shared" si="13"/>
        <v>PRI_03_V4_T</v>
      </c>
      <c r="B877" s="981" t="s">
        <v>110</v>
      </c>
      <c r="C877" s="1078" t="s">
        <v>502</v>
      </c>
      <c r="D877" s="1079" t="s">
        <v>609</v>
      </c>
      <c r="E877" s="1057" t="s">
        <v>172</v>
      </c>
      <c r="F877" s="1080" t="s">
        <v>1560</v>
      </c>
      <c r="G877" s="5">
        <v>88</v>
      </c>
    </row>
    <row r="878" spans="1:7" x14ac:dyDescent="0.2">
      <c r="A878" s="1053" t="str">
        <f t="shared" si="13"/>
        <v>PRI_03_P_S</v>
      </c>
      <c r="B878" s="981" t="s">
        <v>110</v>
      </c>
      <c r="C878" s="1078" t="s">
        <v>502</v>
      </c>
      <c r="D878" s="1076" t="s">
        <v>610</v>
      </c>
      <c r="E878" s="1056" t="s">
        <v>497</v>
      </c>
      <c r="F878" s="1077" t="s">
        <v>1561</v>
      </c>
      <c r="G878" s="5">
        <v>88</v>
      </c>
    </row>
    <row r="879" spans="1:7" x14ac:dyDescent="0.2">
      <c r="A879" s="1053" t="str">
        <f t="shared" si="13"/>
        <v>PRI_03_V1_S</v>
      </c>
      <c r="B879" s="981" t="s">
        <v>110</v>
      </c>
      <c r="C879" s="1078" t="s">
        <v>502</v>
      </c>
      <c r="D879" s="1079" t="s">
        <v>610</v>
      </c>
      <c r="E879" s="1057" t="s">
        <v>169</v>
      </c>
      <c r="F879" s="1080" t="s">
        <v>1562</v>
      </c>
      <c r="G879" s="5">
        <v>88</v>
      </c>
    </row>
    <row r="880" spans="1:7" x14ac:dyDescent="0.2">
      <c r="A880" s="1053" t="str">
        <f t="shared" si="13"/>
        <v>PRI_03_V2_S</v>
      </c>
      <c r="B880" s="981" t="s">
        <v>110</v>
      </c>
      <c r="C880" s="1078" t="s">
        <v>502</v>
      </c>
      <c r="D880" s="1079" t="s">
        <v>610</v>
      </c>
      <c r="E880" s="1057" t="s">
        <v>170</v>
      </c>
      <c r="F880" s="1080" t="s">
        <v>1563</v>
      </c>
      <c r="G880" s="5">
        <v>88</v>
      </c>
    </row>
    <row r="881" spans="1:7" x14ac:dyDescent="0.2">
      <c r="A881" s="1053" t="str">
        <f t="shared" si="13"/>
        <v>PRI_03_V3_S</v>
      </c>
      <c r="B881" s="981" t="s">
        <v>110</v>
      </c>
      <c r="C881" s="1078" t="s">
        <v>502</v>
      </c>
      <c r="D881" s="1079" t="s">
        <v>610</v>
      </c>
      <c r="E881" s="1057" t="s">
        <v>171</v>
      </c>
      <c r="F881" s="1080" t="s">
        <v>1564</v>
      </c>
      <c r="G881" s="5">
        <v>88</v>
      </c>
    </row>
    <row r="882" spans="1:7" x14ac:dyDescent="0.2">
      <c r="A882" s="1054" t="str">
        <f t="shared" si="13"/>
        <v>PRI_03_V4_S</v>
      </c>
      <c r="B882" s="1055" t="s">
        <v>110</v>
      </c>
      <c r="C882" s="1081" t="s">
        <v>502</v>
      </c>
      <c r="D882" s="1082" t="s">
        <v>610</v>
      </c>
      <c r="E882" s="1058" t="s">
        <v>172</v>
      </c>
      <c r="F882" s="1083" t="s">
        <v>1565</v>
      </c>
      <c r="G882" s="5">
        <v>88</v>
      </c>
    </row>
    <row r="883" spans="1:7" x14ac:dyDescent="0.2">
      <c r="A883" s="1051" t="str">
        <f t="shared" si="13"/>
        <v>PRI_04_P_T</v>
      </c>
      <c r="B883" s="1052" t="s">
        <v>110</v>
      </c>
      <c r="C883" s="1075" t="s">
        <v>503</v>
      </c>
      <c r="D883" s="1076" t="s">
        <v>609</v>
      </c>
      <c r="E883" s="1056" t="s">
        <v>497</v>
      </c>
      <c r="F883" s="1077" t="s">
        <v>1566</v>
      </c>
      <c r="G883" s="5">
        <v>89</v>
      </c>
    </row>
    <row r="884" spans="1:7" x14ac:dyDescent="0.2">
      <c r="A884" s="1053" t="str">
        <f t="shared" si="13"/>
        <v>PRI_04_V1_T</v>
      </c>
      <c r="B884" s="981" t="s">
        <v>110</v>
      </c>
      <c r="C884" s="1078" t="s">
        <v>503</v>
      </c>
      <c r="D884" s="1079" t="s">
        <v>609</v>
      </c>
      <c r="E884" s="1057" t="s">
        <v>169</v>
      </c>
      <c r="F884" s="1080" t="s">
        <v>1567</v>
      </c>
      <c r="G884" s="5">
        <v>89</v>
      </c>
    </row>
    <row r="885" spans="1:7" x14ac:dyDescent="0.2">
      <c r="A885" s="1053" t="str">
        <f t="shared" si="13"/>
        <v>PRI_04_V2_T</v>
      </c>
      <c r="B885" s="981" t="s">
        <v>110</v>
      </c>
      <c r="C885" s="1078" t="s">
        <v>503</v>
      </c>
      <c r="D885" s="1079" t="s">
        <v>609</v>
      </c>
      <c r="E885" s="1057" t="s">
        <v>170</v>
      </c>
      <c r="F885" s="1080" t="s">
        <v>1568</v>
      </c>
      <c r="G885" s="5">
        <v>89</v>
      </c>
    </row>
    <row r="886" spans="1:7" x14ac:dyDescent="0.2">
      <c r="A886" s="1053" t="str">
        <f t="shared" si="13"/>
        <v>PRI_04_V3_T</v>
      </c>
      <c r="B886" s="981" t="s">
        <v>110</v>
      </c>
      <c r="C886" s="1078" t="s">
        <v>503</v>
      </c>
      <c r="D886" s="1079" t="s">
        <v>609</v>
      </c>
      <c r="E886" s="1057" t="s">
        <v>171</v>
      </c>
      <c r="F886" s="1080" t="s">
        <v>1569</v>
      </c>
      <c r="G886" s="5">
        <v>89</v>
      </c>
    </row>
    <row r="887" spans="1:7" x14ac:dyDescent="0.2">
      <c r="A887" s="1053" t="str">
        <f t="shared" si="13"/>
        <v>PRI_04_V4_T</v>
      </c>
      <c r="B887" s="981" t="s">
        <v>110</v>
      </c>
      <c r="C887" s="1078" t="s">
        <v>503</v>
      </c>
      <c r="D887" s="1079" t="s">
        <v>609</v>
      </c>
      <c r="E887" s="1057" t="s">
        <v>172</v>
      </c>
      <c r="F887" s="1080" t="s">
        <v>1570</v>
      </c>
      <c r="G887" s="5">
        <v>89</v>
      </c>
    </row>
    <row r="888" spans="1:7" x14ac:dyDescent="0.2">
      <c r="A888" s="1053" t="str">
        <f t="shared" si="13"/>
        <v>PRI_04_P_S</v>
      </c>
      <c r="B888" s="981" t="s">
        <v>110</v>
      </c>
      <c r="C888" s="1078" t="s">
        <v>503</v>
      </c>
      <c r="D888" s="1076" t="s">
        <v>610</v>
      </c>
      <c r="E888" s="1056" t="s">
        <v>497</v>
      </c>
      <c r="F888" s="1077" t="s">
        <v>1571</v>
      </c>
      <c r="G888" s="5">
        <v>89</v>
      </c>
    </row>
    <row r="889" spans="1:7" x14ac:dyDescent="0.2">
      <c r="A889" s="1053" t="str">
        <f t="shared" si="13"/>
        <v>PRI_04_V1_S</v>
      </c>
      <c r="B889" s="981" t="s">
        <v>110</v>
      </c>
      <c r="C889" s="1078" t="s">
        <v>503</v>
      </c>
      <c r="D889" s="1079" t="s">
        <v>610</v>
      </c>
      <c r="E889" s="1057" t="s">
        <v>169</v>
      </c>
      <c r="F889" s="1080" t="s">
        <v>1572</v>
      </c>
      <c r="G889" s="5">
        <v>89</v>
      </c>
    </row>
    <row r="890" spans="1:7" x14ac:dyDescent="0.2">
      <c r="A890" s="1053" t="str">
        <f t="shared" si="13"/>
        <v>PRI_04_V2_S</v>
      </c>
      <c r="B890" s="981" t="s">
        <v>110</v>
      </c>
      <c r="C890" s="1078" t="s">
        <v>503</v>
      </c>
      <c r="D890" s="1079" t="s">
        <v>610</v>
      </c>
      <c r="E890" s="1057" t="s">
        <v>170</v>
      </c>
      <c r="F890" s="1080" t="s">
        <v>1573</v>
      </c>
      <c r="G890" s="5">
        <v>89</v>
      </c>
    </row>
    <row r="891" spans="1:7" x14ac:dyDescent="0.2">
      <c r="A891" s="1053" t="str">
        <f t="shared" si="13"/>
        <v>PRI_04_V3_S</v>
      </c>
      <c r="B891" s="981" t="s">
        <v>110</v>
      </c>
      <c r="C891" s="1078" t="s">
        <v>503</v>
      </c>
      <c r="D891" s="1079" t="s">
        <v>610</v>
      </c>
      <c r="E891" s="1057" t="s">
        <v>171</v>
      </c>
      <c r="F891" s="1080" t="s">
        <v>1574</v>
      </c>
      <c r="G891" s="5">
        <v>89</v>
      </c>
    </row>
    <row r="892" spans="1:7" x14ac:dyDescent="0.2">
      <c r="A892" s="1054" t="str">
        <f t="shared" si="13"/>
        <v>PRI_04_V4_S</v>
      </c>
      <c r="B892" s="1055" t="s">
        <v>110</v>
      </c>
      <c r="C892" s="1081" t="s">
        <v>503</v>
      </c>
      <c r="D892" s="1082" t="s">
        <v>610</v>
      </c>
      <c r="E892" s="1058" t="s">
        <v>172</v>
      </c>
      <c r="F892" s="1083" t="s">
        <v>1575</v>
      </c>
      <c r="G892" s="5">
        <v>89</v>
      </c>
    </row>
    <row r="893" spans="1:7" x14ac:dyDescent="0.2">
      <c r="A893" s="1051" t="str">
        <f t="shared" si="13"/>
        <v>PRI_05_P_T</v>
      </c>
      <c r="B893" s="1052" t="s">
        <v>110</v>
      </c>
      <c r="C893" s="1075" t="s">
        <v>134</v>
      </c>
      <c r="D893" s="1076" t="s">
        <v>609</v>
      </c>
      <c r="E893" s="1056" t="s">
        <v>497</v>
      </c>
      <c r="F893" s="1077" t="s">
        <v>1576</v>
      </c>
      <c r="G893" s="5">
        <v>90</v>
      </c>
    </row>
    <row r="894" spans="1:7" x14ac:dyDescent="0.2">
      <c r="A894" s="1053" t="str">
        <f t="shared" si="13"/>
        <v>PRI_05_V1_T</v>
      </c>
      <c r="B894" s="981" t="s">
        <v>110</v>
      </c>
      <c r="C894" s="1078" t="s">
        <v>134</v>
      </c>
      <c r="D894" s="1079" t="s">
        <v>609</v>
      </c>
      <c r="E894" s="1057" t="s">
        <v>169</v>
      </c>
      <c r="F894" s="1080" t="s">
        <v>1577</v>
      </c>
      <c r="G894" s="5">
        <v>90</v>
      </c>
    </row>
    <row r="895" spans="1:7" x14ac:dyDescent="0.2">
      <c r="A895" s="1053" t="str">
        <f t="shared" si="13"/>
        <v>PRI_05_V2_T</v>
      </c>
      <c r="B895" s="981" t="s">
        <v>110</v>
      </c>
      <c r="C895" s="1078" t="s">
        <v>134</v>
      </c>
      <c r="D895" s="1079" t="s">
        <v>609</v>
      </c>
      <c r="E895" s="1057" t="s">
        <v>170</v>
      </c>
      <c r="F895" s="1080" t="s">
        <v>1578</v>
      </c>
      <c r="G895" s="5">
        <v>90</v>
      </c>
    </row>
    <row r="896" spans="1:7" x14ac:dyDescent="0.2">
      <c r="A896" s="1053" t="str">
        <f t="shared" si="13"/>
        <v>PRI_05_V3_T</v>
      </c>
      <c r="B896" s="981" t="s">
        <v>110</v>
      </c>
      <c r="C896" s="1078" t="s">
        <v>134</v>
      </c>
      <c r="D896" s="1079" t="s">
        <v>609</v>
      </c>
      <c r="E896" s="1057" t="s">
        <v>171</v>
      </c>
      <c r="F896" s="1080" t="s">
        <v>1579</v>
      </c>
      <c r="G896" s="5">
        <v>90</v>
      </c>
    </row>
    <row r="897" spans="1:7" x14ac:dyDescent="0.2">
      <c r="A897" s="1053" t="str">
        <f t="shared" si="13"/>
        <v>PRI_05_V4_T</v>
      </c>
      <c r="B897" s="981" t="s">
        <v>110</v>
      </c>
      <c r="C897" s="1078" t="s">
        <v>134</v>
      </c>
      <c r="D897" s="1079" t="s">
        <v>609</v>
      </c>
      <c r="E897" s="1057" t="s">
        <v>172</v>
      </c>
      <c r="F897" s="1080" t="s">
        <v>1580</v>
      </c>
      <c r="G897" s="5">
        <v>90</v>
      </c>
    </row>
    <row r="898" spans="1:7" x14ac:dyDescent="0.2">
      <c r="A898" s="1053" t="str">
        <f t="shared" si="13"/>
        <v>PRI_05_P_S</v>
      </c>
      <c r="B898" s="981" t="s">
        <v>110</v>
      </c>
      <c r="C898" s="1078" t="s">
        <v>134</v>
      </c>
      <c r="D898" s="1076" t="s">
        <v>610</v>
      </c>
      <c r="E898" s="1056" t="s">
        <v>497</v>
      </c>
      <c r="F898" s="1077" t="s">
        <v>1581</v>
      </c>
      <c r="G898" s="5">
        <v>90</v>
      </c>
    </row>
    <row r="899" spans="1:7" x14ac:dyDescent="0.2">
      <c r="A899" s="1053" t="str">
        <f t="shared" ref="A899:A1143" si="14">CONCATENATE(B899,"_",C899,"_",E899,"_",D899)</f>
        <v>PRI_05_V1_S</v>
      </c>
      <c r="B899" s="981" t="s">
        <v>110</v>
      </c>
      <c r="C899" s="1078" t="s">
        <v>134</v>
      </c>
      <c r="D899" s="1079" t="s">
        <v>610</v>
      </c>
      <c r="E899" s="1057" t="s">
        <v>169</v>
      </c>
      <c r="F899" s="1080" t="s">
        <v>1582</v>
      </c>
      <c r="G899" s="5">
        <v>90</v>
      </c>
    </row>
    <row r="900" spans="1:7" x14ac:dyDescent="0.2">
      <c r="A900" s="1053" t="str">
        <f t="shared" si="14"/>
        <v>PRI_05_V2_S</v>
      </c>
      <c r="B900" s="981" t="s">
        <v>110</v>
      </c>
      <c r="C900" s="1078" t="s">
        <v>134</v>
      </c>
      <c r="D900" s="1079" t="s">
        <v>610</v>
      </c>
      <c r="E900" s="1057" t="s">
        <v>170</v>
      </c>
      <c r="F900" s="1080" t="s">
        <v>1583</v>
      </c>
      <c r="G900" s="5">
        <v>90</v>
      </c>
    </row>
    <row r="901" spans="1:7" x14ac:dyDescent="0.2">
      <c r="A901" s="1053" t="str">
        <f t="shared" si="14"/>
        <v>PRI_05_V3_S</v>
      </c>
      <c r="B901" s="981" t="s">
        <v>110</v>
      </c>
      <c r="C901" s="1078" t="s">
        <v>134</v>
      </c>
      <c r="D901" s="1079" t="s">
        <v>610</v>
      </c>
      <c r="E901" s="1057" t="s">
        <v>171</v>
      </c>
      <c r="F901" s="1080" t="s">
        <v>1584</v>
      </c>
      <c r="G901" s="5">
        <v>90</v>
      </c>
    </row>
    <row r="902" spans="1:7" x14ac:dyDescent="0.2">
      <c r="A902" s="1054" t="str">
        <f t="shared" si="14"/>
        <v>PRI_05_V4_S</v>
      </c>
      <c r="B902" s="1055" t="s">
        <v>110</v>
      </c>
      <c r="C902" s="1081" t="s">
        <v>134</v>
      </c>
      <c r="D902" s="1082" t="s">
        <v>610</v>
      </c>
      <c r="E902" s="1058" t="s">
        <v>172</v>
      </c>
      <c r="F902" s="1083" t="s">
        <v>1585</v>
      </c>
      <c r="G902" s="5">
        <v>90</v>
      </c>
    </row>
    <row r="903" spans="1:7" x14ac:dyDescent="0.2">
      <c r="A903" s="1051" t="str">
        <f t="shared" si="14"/>
        <v>PRI_06_P_T</v>
      </c>
      <c r="B903" s="1052" t="s">
        <v>110</v>
      </c>
      <c r="C903" s="1075" t="s">
        <v>504</v>
      </c>
      <c r="D903" s="1076" t="s">
        <v>609</v>
      </c>
      <c r="E903" s="1056" t="s">
        <v>497</v>
      </c>
      <c r="F903" s="1077" t="s">
        <v>1586</v>
      </c>
      <c r="G903" s="5">
        <v>91</v>
      </c>
    </row>
    <row r="904" spans="1:7" x14ac:dyDescent="0.2">
      <c r="A904" s="1053" t="str">
        <f t="shared" si="14"/>
        <v>PRI_06_V1_T</v>
      </c>
      <c r="B904" s="981" t="s">
        <v>110</v>
      </c>
      <c r="C904" s="1078" t="s">
        <v>504</v>
      </c>
      <c r="D904" s="1079" t="s">
        <v>609</v>
      </c>
      <c r="E904" s="1057" t="s">
        <v>169</v>
      </c>
      <c r="F904" s="1080" t="s">
        <v>1587</v>
      </c>
      <c r="G904" s="5">
        <v>91</v>
      </c>
    </row>
    <row r="905" spans="1:7" x14ac:dyDescent="0.2">
      <c r="A905" s="1053" t="str">
        <f t="shared" si="14"/>
        <v>PRI_06_V2_T</v>
      </c>
      <c r="B905" s="981" t="s">
        <v>110</v>
      </c>
      <c r="C905" s="1078" t="s">
        <v>504</v>
      </c>
      <c r="D905" s="1079" t="s">
        <v>609</v>
      </c>
      <c r="E905" s="1057" t="s">
        <v>170</v>
      </c>
      <c r="F905" s="1080" t="s">
        <v>1588</v>
      </c>
      <c r="G905" s="5">
        <v>91</v>
      </c>
    </row>
    <row r="906" spans="1:7" x14ac:dyDescent="0.2">
      <c r="A906" s="1053" t="str">
        <f t="shared" si="14"/>
        <v>PRI_06_V3_T</v>
      </c>
      <c r="B906" s="981" t="s">
        <v>110</v>
      </c>
      <c r="C906" s="1078" t="s">
        <v>504</v>
      </c>
      <c r="D906" s="1079" t="s">
        <v>609</v>
      </c>
      <c r="E906" s="1057" t="s">
        <v>171</v>
      </c>
      <c r="F906" s="1080" t="s">
        <v>1589</v>
      </c>
      <c r="G906" s="5">
        <v>91</v>
      </c>
    </row>
    <row r="907" spans="1:7" x14ac:dyDescent="0.2">
      <c r="A907" s="1053" t="str">
        <f t="shared" si="14"/>
        <v>PRI_06_V4_T</v>
      </c>
      <c r="B907" s="981" t="s">
        <v>110</v>
      </c>
      <c r="C907" s="1078" t="s">
        <v>504</v>
      </c>
      <c r="D907" s="1079" t="s">
        <v>609</v>
      </c>
      <c r="E907" s="1057" t="s">
        <v>172</v>
      </c>
      <c r="F907" s="1080" t="s">
        <v>1590</v>
      </c>
      <c r="G907" s="5">
        <v>91</v>
      </c>
    </row>
    <row r="908" spans="1:7" x14ac:dyDescent="0.2">
      <c r="A908" s="1053" t="str">
        <f t="shared" si="14"/>
        <v>PRI_06_P_S</v>
      </c>
      <c r="B908" s="981" t="s">
        <v>110</v>
      </c>
      <c r="C908" s="1078" t="s">
        <v>504</v>
      </c>
      <c r="D908" s="1076" t="s">
        <v>610</v>
      </c>
      <c r="E908" s="1056" t="s">
        <v>497</v>
      </c>
      <c r="F908" s="1077" t="s">
        <v>1591</v>
      </c>
      <c r="G908" s="5">
        <v>91</v>
      </c>
    </row>
    <row r="909" spans="1:7" x14ac:dyDescent="0.2">
      <c r="A909" s="1053" t="str">
        <f t="shared" si="14"/>
        <v>PRI_06_V1_S</v>
      </c>
      <c r="B909" s="981" t="s">
        <v>110</v>
      </c>
      <c r="C909" s="1078" t="s">
        <v>504</v>
      </c>
      <c r="D909" s="1079" t="s">
        <v>610</v>
      </c>
      <c r="E909" s="1057" t="s">
        <v>169</v>
      </c>
      <c r="F909" s="1080" t="s">
        <v>1592</v>
      </c>
      <c r="G909" s="5">
        <v>91</v>
      </c>
    </row>
    <row r="910" spans="1:7" x14ac:dyDescent="0.2">
      <c r="A910" s="1053" t="str">
        <f t="shared" si="14"/>
        <v>PRI_06_V2_S</v>
      </c>
      <c r="B910" s="981" t="s">
        <v>110</v>
      </c>
      <c r="C910" s="1078" t="s">
        <v>504</v>
      </c>
      <c r="D910" s="1079" t="s">
        <v>610</v>
      </c>
      <c r="E910" s="1057" t="s">
        <v>170</v>
      </c>
      <c r="F910" s="1080" t="s">
        <v>1593</v>
      </c>
      <c r="G910" s="5">
        <v>91</v>
      </c>
    </row>
    <row r="911" spans="1:7" x14ac:dyDescent="0.2">
      <c r="A911" s="1053" t="str">
        <f t="shared" si="14"/>
        <v>PRI_06_V3_S</v>
      </c>
      <c r="B911" s="981" t="s">
        <v>110</v>
      </c>
      <c r="C911" s="1078" t="s">
        <v>504</v>
      </c>
      <c r="D911" s="1079" t="s">
        <v>610</v>
      </c>
      <c r="E911" s="1057" t="s">
        <v>171</v>
      </c>
      <c r="F911" s="1080" t="s">
        <v>1594</v>
      </c>
      <c r="G911" s="5">
        <v>91</v>
      </c>
    </row>
    <row r="912" spans="1:7" x14ac:dyDescent="0.2">
      <c r="A912" s="1054" t="str">
        <f t="shared" si="14"/>
        <v>PRI_06_V4_S</v>
      </c>
      <c r="B912" s="1055" t="s">
        <v>110</v>
      </c>
      <c r="C912" s="1081" t="s">
        <v>504</v>
      </c>
      <c r="D912" s="1082" t="s">
        <v>610</v>
      </c>
      <c r="E912" s="1058" t="s">
        <v>172</v>
      </c>
      <c r="F912" s="1083" t="s">
        <v>1595</v>
      </c>
      <c r="G912" s="5">
        <v>91</v>
      </c>
    </row>
    <row r="913" spans="1:7" x14ac:dyDescent="0.2">
      <c r="A913" s="1051" t="str">
        <f t="shared" si="14"/>
        <v>PRI_07_P_T</v>
      </c>
      <c r="B913" s="1052" t="s">
        <v>110</v>
      </c>
      <c r="C913" s="1075" t="s">
        <v>505</v>
      </c>
      <c r="D913" s="1076" t="s">
        <v>609</v>
      </c>
      <c r="E913" s="1056" t="s">
        <v>497</v>
      </c>
      <c r="F913" s="1077" t="s">
        <v>1596</v>
      </c>
      <c r="G913" s="5">
        <v>92</v>
      </c>
    </row>
    <row r="914" spans="1:7" x14ac:dyDescent="0.2">
      <c r="A914" s="1053" t="str">
        <f t="shared" si="14"/>
        <v>PRI_07_V1_T</v>
      </c>
      <c r="B914" s="981" t="s">
        <v>110</v>
      </c>
      <c r="C914" s="1078" t="s">
        <v>505</v>
      </c>
      <c r="D914" s="1079" t="s">
        <v>609</v>
      </c>
      <c r="E914" s="1057" t="s">
        <v>169</v>
      </c>
      <c r="F914" s="1080" t="s">
        <v>1597</v>
      </c>
      <c r="G914" s="5">
        <v>92</v>
      </c>
    </row>
    <row r="915" spans="1:7" x14ac:dyDescent="0.2">
      <c r="A915" s="1053" t="str">
        <f t="shared" si="14"/>
        <v>PRI_07_V2_T</v>
      </c>
      <c r="B915" s="981" t="s">
        <v>110</v>
      </c>
      <c r="C915" s="1078" t="s">
        <v>505</v>
      </c>
      <c r="D915" s="1079" t="s">
        <v>609</v>
      </c>
      <c r="E915" s="1057" t="s">
        <v>170</v>
      </c>
      <c r="F915" s="1080" t="s">
        <v>1598</v>
      </c>
      <c r="G915" s="5">
        <v>92</v>
      </c>
    </row>
    <row r="916" spans="1:7" x14ac:dyDescent="0.2">
      <c r="A916" s="1053" t="str">
        <f t="shared" si="14"/>
        <v>PRI_07_V3_T</v>
      </c>
      <c r="B916" s="981" t="s">
        <v>110</v>
      </c>
      <c r="C916" s="1078" t="s">
        <v>505</v>
      </c>
      <c r="D916" s="1079" t="s">
        <v>609</v>
      </c>
      <c r="E916" s="1057" t="s">
        <v>171</v>
      </c>
      <c r="F916" s="1080" t="s">
        <v>1599</v>
      </c>
      <c r="G916" s="5">
        <v>92</v>
      </c>
    </row>
    <row r="917" spans="1:7" x14ac:dyDescent="0.2">
      <c r="A917" s="1053" t="str">
        <f t="shared" si="14"/>
        <v>PRI_07_V4_T</v>
      </c>
      <c r="B917" s="981" t="s">
        <v>110</v>
      </c>
      <c r="C917" s="1078" t="s">
        <v>505</v>
      </c>
      <c r="D917" s="1079" t="s">
        <v>609</v>
      </c>
      <c r="E917" s="1057" t="s">
        <v>172</v>
      </c>
      <c r="F917" s="1080" t="s">
        <v>1600</v>
      </c>
      <c r="G917" s="5">
        <v>92</v>
      </c>
    </row>
    <row r="918" spans="1:7" x14ac:dyDescent="0.2">
      <c r="A918" s="1053" t="str">
        <f t="shared" si="14"/>
        <v>PRI_07_P_S</v>
      </c>
      <c r="B918" s="981" t="s">
        <v>110</v>
      </c>
      <c r="C918" s="1078" t="s">
        <v>505</v>
      </c>
      <c r="D918" s="1076" t="s">
        <v>610</v>
      </c>
      <c r="E918" s="1056" t="s">
        <v>497</v>
      </c>
      <c r="F918" s="1077" t="s">
        <v>1601</v>
      </c>
      <c r="G918" s="5">
        <v>92</v>
      </c>
    </row>
    <row r="919" spans="1:7" x14ac:dyDescent="0.2">
      <c r="A919" s="1053" t="str">
        <f t="shared" si="14"/>
        <v>PRI_07_V1_S</v>
      </c>
      <c r="B919" s="981" t="s">
        <v>110</v>
      </c>
      <c r="C919" s="1078" t="s">
        <v>505</v>
      </c>
      <c r="D919" s="1079" t="s">
        <v>610</v>
      </c>
      <c r="E919" s="1057" t="s">
        <v>169</v>
      </c>
      <c r="F919" s="1080" t="s">
        <v>1602</v>
      </c>
      <c r="G919" s="5">
        <v>92</v>
      </c>
    </row>
    <row r="920" spans="1:7" x14ac:dyDescent="0.2">
      <c r="A920" s="1053" t="str">
        <f t="shared" si="14"/>
        <v>PRI_07_V2_S</v>
      </c>
      <c r="B920" s="981" t="s">
        <v>110</v>
      </c>
      <c r="C920" s="1078" t="s">
        <v>505</v>
      </c>
      <c r="D920" s="1079" t="s">
        <v>610</v>
      </c>
      <c r="E920" s="1057" t="s">
        <v>170</v>
      </c>
      <c r="F920" s="1080" t="s">
        <v>1603</v>
      </c>
      <c r="G920" s="5">
        <v>92</v>
      </c>
    </row>
    <row r="921" spans="1:7" x14ac:dyDescent="0.2">
      <c r="A921" s="1053" t="str">
        <f t="shared" si="14"/>
        <v>PRI_07_V3_S</v>
      </c>
      <c r="B921" s="981" t="s">
        <v>110</v>
      </c>
      <c r="C921" s="1078" t="s">
        <v>505</v>
      </c>
      <c r="D921" s="1079" t="s">
        <v>610</v>
      </c>
      <c r="E921" s="1057" t="s">
        <v>171</v>
      </c>
      <c r="F921" s="1080" t="s">
        <v>1604</v>
      </c>
      <c r="G921" s="5">
        <v>92</v>
      </c>
    </row>
    <row r="922" spans="1:7" x14ac:dyDescent="0.2">
      <c r="A922" s="1054" t="str">
        <f t="shared" si="14"/>
        <v>PRI_07_V4_S</v>
      </c>
      <c r="B922" s="1055" t="s">
        <v>110</v>
      </c>
      <c r="C922" s="1081" t="s">
        <v>505</v>
      </c>
      <c r="D922" s="1082" t="s">
        <v>610</v>
      </c>
      <c r="E922" s="1058" t="s">
        <v>172</v>
      </c>
      <c r="F922" s="1083" t="s">
        <v>1605</v>
      </c>
      <c r="G922" s="5">
        <v>92</v>
      </c>
    </row>
    <row r="923" spans="1:7" x14ac:dyDescent="0.2">
      <c r="A923" s="1051" t="str">
        <f t="shared" si="14"/>
        <v>PRI_08_P_T</v>
      </c>
      <c r="B923" s="1052" t="s">
        <v>110</v>
      </c>
      <c r="C923" s="1075" t="s">
        <v>506</v>
      </c>
      <c r="D923" s="1076" t="s">
        <v>609</v>
      </c>
      <c r="E923" s="1056" t="s">
        <v>497</v>
      </c>
      <c r="F923" s="1077" t="s">
        <v>1606</v>
      </c>
      <c r="G923" s="5">
        <v>93</v>
      </c>
    </row>
    <row r="924" spans="1:7" x14ac:dyDescent="0.2">
      <c r="A924" s="1053" t="str">
        <f t="shared" si="14"/>
        <v>PRI_08_V1_T</v>
      </c>
      <c r="B924" s="981" t="s">
        <v>110</v>
      </c>
      <c r="C924" s="1078" t="s">
        <v>506</v>
      </c>
      <c r="D924" s="1079" t="s">
        <v>609</v>
      </c>
      <c r="E924" s="1057" t="s">
        <v>169</v>
      </c>
      <c r="F924" s="1080" t="s">
        <v>1607</v>
      </c>
      <c r="G924" s="5">
        <v>93</v>
      </c>
    </row>
    <row r="925" spans="1:7" x14ac:dyDescent="0.2">
      <c r="A925" s="1053" t="str">
        <f t="shared" si="14"/>
        <v>PRI_08_V2_T</v>
      </c>
      <c r="B925" s="981" t="s">
        <v>110</v>
      </c>
      <c r="C925" s="1078" t="s">
        <v>506</v>
      </c>
      <c r="D925" s="1079" t="s">
        <v>609</v>
      </c>
      <c r="E925" s="1057" t="s">
        <v>170</v>
      </c>
      <c r="F925" s="1080" t="s">
        <v>1608</v>
      </c>
      <c r="G925" s="5">
        <v>93</v>
      </c>
    </row>
    <row r="926" spans="1:7" x14ac:dyDescent="0.2">
      <c r="A926" s="1053" t="str">
        <f t="shared" si="14"/>
        <v>PRI_08_V3_T</v>
      </c>
      <c r="B926" s="981" t="s">
        <v>110</v>
      </c>
      <c r="C926" s="1078" t="s">
        <v>506</v>
      </c>
      <c r="D926" s="1079" t="s">
        <v>609</v>
      </c>
      <c r="E926" s="1057" t="s">
        <v>171</v>
      </c>
      <c r="F926" s="1080" t="s">
        <v>1609</v>
      </c>
      <c r="G926" s="5">
        <v>93</v>
      </c>
    </row>
    <row r="927" spans="1:7" x14ac:dyDescent="0.2">
      <c r="A927" s="1053" t="str">
        <f t="shared" si="14"/>
        <v>PRI_08_V4_T</v>
      </c>
      <c r="B927" s="981" t="s">
        <v>110</v>
      </c>
      <c r="C927" s="1078" t="s">
        <v>506</v>
      </c>
      <c r="D927" s="1079" t="s">
        <v>609</v>
      </c>
      <c r="E927" s="1057" t="s">
        <v>172</v>
      </c>
      <c r="F927" s="1080" t="s">
        <v>1610</v>
      </c>
      <c r="G927" s="5">
        <v>93</v>
      </c>
    </row>
    <row r="928" spans="1:7" x14ac:dyDescent="0.2">
      <c r="A928" s="1053" t="str">
        <f t="shared" si="14"/>
        <v>PRI_08_P_S</v>
      </c>
      <c r="B928" s="981" t="s">
        <v>110</v>
      </c>
      <c r="C928" s="1078" t="s">
        <v>506</v>
      </c>
      <c r="D928" s="1076" t="s">
        <v>610</v>
      </c>
      <c r="E928" s="1056" t="s">
        <v>497</v>
      </c>
      <c r="F928" s="1077" t="s">
        <v>1611</v>
      </c>
      <c r="G928" s="5">
        <v>93</v>
      </c>
    </row>
    <row r="929" spans="1:7" x14ac:dyDescent="0.2">
      <c r="A929" s="1053" t="str">
        <f t="shared" si="14"/>
        <v>PRI_08_V1_S</v>
      </c>
      <c r="B929" s="981" t="s">
        <v>110</v>
      </c>
      <c r="C929" s="1078" t="s">
        <v>506</v>
      </c>
      <c r="D929" s="1079" t="s">
        <v>610</v>
      </c>
      <c r="E929" s="1057" t="s">
        <v>169</v>
      </c>
      <c r="F929" s="1080" t="s">
        <v>1612</v>
      </c>
      <c r="G929" s="5">
        <v>93</v>
      </c>
    </row>
    <row r="930" spans="1:7" x14ac:dyDescent="0.2">
      <c r="A930" s="1053" t="str">
        <f t="shared" si="14"/>
        <v>PRI_08_V2_S</v>
      </c>
      <c r="B930" s="981" t="s">
        <v>110</v>
      </c>
      <c r="C930" s="1078" t="s">
        <v>506</v>
      </c>
      <c r="D930" s="1079" t="s">
        <v>610</v>
      </c>
      <c r="E930" s="1057" t="s">
        <v>170</v>
      </c>
      <c r="F930" s="1080" t="s">
        <v>1613</v>
      </c>
      <c r="G930" s="5">
        <v>93</v>
      </c>
    </row>
    <row r="931" spans="1:7" x14ac:dyDescent="0.2">
      <c r="A931" s="1053" t="str">
        <f t="shared" si="14"/>
        <v>PRI_08_V3_S</v>
      </c>
      <c r="B931" s="981" t="s">
        <v>110</v>
      </c>
      <c r="C931" s="1078" t="s">
        <v>506</v>
      </c>
      <c r="D931" s="1079" t="s">
        <v>610</v>
      </c>
      <c r="E931" s="1057" t="s">
        <v>171</v>
      </c>
      <c r="F931" s="1080" t="s">
        <v>1614</v>
      </c>
      <c r="G931" s="5">
        <v>93</v>
      </c>
    </row>
    <row r="932" spans="1:7" x14ac:dyDescent="0.2">
      <c r="A932" s="1054" t="str">
        <f t="shared" si="14"/>
        <v>PRI_08_V4_S</v>
      </c>
      <c r="B932" s="1055" t="s">
        <v>110</v>
      </c>
      <c r="C932" s="1081" t="s">
        <v>506</v>
      </c>
      <c r="D932" s="1082" t="s">
        <v>610</v>
      </c>
      <c r="E932" s="1058" t="s">
        <v>172</v>
      </c>
      <c r="F932" s="1083" t="s">
        <v>1615</v>
      </c>
      <c r="G932" s="5">
        <v>93</v>
      </c>
    </row>
    <row r="933" spans="1:7" x14ac:dyDescent="0.2">
      <c r="A933" s="1051" t="str">
        <f t="shared" si="14"/>
        <v>PRI_09_P_T</v>
      </c>
      <c r="B933" s="1052" t="s">
        <v>110</v>
      </c>
      <c r="C933" s="1075" t="s">
        <v>135</v>
      </c>
      <c r="D933" s="1076" t="s">
        <v>609</v>
      </c>
      <c r="E933" s="1056" t="s">
        <v>497</v>
      </c>
      <c r="F933" s="1077" t="s">
        <v>1616</v>
      </c>
      <c r="G933" s="5">
        <v>94</v>
      </c>
    </row>
    <row r="934" spans="1:7" x14ac:dyDescent="0.2">
      <c r="A934" s="1053" t="str">
        <f t="shared" si="14"/>
        <v>PRI_09_V1_T</v>
      </c>
      <c r="B934" s="981" t="s">
        <v>110</v>
      </c>
      <c r="C934" s="1078" t="s">
        <v>135</v>
      </c>
      <c r="D934" s="1079" t="s">
        <v>609</v>
      </c>
      <c r="E934" s="1057" t="s">
        <v>169</v>
      </c>
      <c r="F934" s="1080" t="s">
        <v>1617</v>
      </c>
      <c r="G934" s="5">
        <v>94</v>
      </c>
    </row>
    <row r="935" spans="1:7" x14ac:dyDescent="0.2">
      <c r="A935" s="1053" t="str">
        <f t="shared" si="14"/>
        <v>PRI_09_V2_T</v>
      </c>
      <c r="B935" s="981" t="s">
        <v>110</v>
      </c>
      <c r="C935" s="1078" t="s">
        <v>135</v>
      </c>
      <c r="D935" s="1079" t="s">
        <v>609</v>
      </c>
      <c r="E935" s="1057" t="s">
        <v>170</v>
      </c>
      <c r="F935" s="1080" t="s">
        <v>1618</v>
      </c>
      <c r="G935" s="5">
        <v>94</v>
      </c>
    </row>
    <row r="936" spans="1:7" x14ac:dyDescent="0.2">
      <c r="A936" s="1053" t="str">
        <f t="shared" si="14"/>
        <v>PRI_09_V3_T</v>
      </c>
      <c r="B936" s="981" t="s">
        <v>110</v>
      </c>
      <c r="C936" s="1078" t="s">
        <v>135</v>
      </c>
      <c r="D936" s="1079" t="s">
        <v>609</v>
      </c>
      <c r="E936" s="1057" t="s">
        <v>171</v>
      </c>
      <c r="F936" s="1080" t="s">
        <v>1619</v>
      </c>
      <c r="G936" s="5">
        <v>94</v>
      </c>
    </row>
    <row r="937" spans="1:7" x14ac:dyDescent="0.2">
      <c r="A937" s="1053" t="str">
        <f t="shared" si="14"/>
        <v>PRI_09_V4_T</v>
      </c>
      <c r="B937" s="981" t="s">
        <v>110</v>
      </c>
      <c r="C937" s="1078" t="s">
        <v>135</v>
      </c>
      <c r="D937" s="1079" t="s">
        <v>609</v>
      </c>
      <c r="E937" s="1057" t="s">
        <v>172</v>
      </c>
      <c r="F937" s="1080" t="s">
        <v>1620</v>
      </c>
      <c r="G937" s="5">
        <v>94</v>
      </c>
    </row>
    <row r="938" spans="1:7" x14ac:dyDescent="0.2">
      <c r="A938" s="1053" t="str">
        <f t="shared" si="14"/>
        <v>PRI_09_P_S</v>
      </c>
      <c r="B938" s="981" t="s">
        <v>110</v>
      </c>
      <c r="C938" s="1078" t="s">
        <v>135</v>
      </c>
      <c r="D938" s="1076" t="s">
        <v>610</v>
      </c>
      <c r="E938" s="1056" t="s">
        <v>497</v>
      </c>
      <c r="F938" s="1077" t="s">
        <v>1621</v>
      </c>
      <c r="G938" s="5">
        <v>94</v>
      </c>
    </row>
    <row r="939" spans="1:7" x14ac:dyDescent="0.2">
      <c r="A939" s="1053" t="str">
        <f t="shared" si="14"/>
        <v>PRI_09_V1_S</v>
      </c>
      <c r="B939" s="981" t="s">
        <v>110</v>
      </c>
      <c r="C939" s="1078" t="s">
        <v>135</v>
      </c>
      <c r="D939" s="1079" t="s">
        <v>610</v>
      </c>
      <c r="E939" s="1057" t="s">
        <v>169</v>
      </c>
      <c r="F939" s="1080" t="s">
        <v>1622</v>
      </c>
      <c r="G939" s="5">
        <v>94</v>
      </c>
    </row>
    <row r="940" spans="1:7" x14ac:dyDescent="0.2">
      <c r="A940" s="1053" t="str">
        <f t="shared" si="14"/>
        <v>PRI_09_V2_S</v>
      </c>
      <c r="B940" s="981" t="s">
        <v>110</v>
      </c>
      <c r="C940" s="1078" t="s">
        <v>135</v>
      </c>
      <c r="D940" s="1079" t="s">
        <v>610</v>
      </c>
      <c r="E940" s="1057" t="s">
        <v>170</v>
      </c>
      <c r="F940" s="1080" t="s">
        <v>1623</v>
      </c>
      <c r="G940" s="5">
        <v>94</v>
      </c>
    </row>
    <row r="941" spans="1:7" x14ac:dyDescent="0.2">
      <c r="A941" s="1053" t="str">
        <f t="shared" si="14"/>
        <v>PRI_09_V3_S</v>
      </c>
      <c r="B941" s="981" t="s">
        <v>110</v>
      </c>
      <c r="C941" s="1078" t="s">
        <v>135</v>
      </c>
      <c r="D941" s="1079" t="s">
        <v>610</v>
      </c>
      <c r="E941" s="1057" t="s">
        <v>171</v>
      </c>
      <c r="F941" s="1080" t="s">
        <v>1624</v>
      </c>
      <c r="G941" s="5">
        <v>94</v>
      </c>
    </row>
    <row r="942" spans="1:7" x14ac:dyDescent="0.2">
      <c r="A942" s="1054" t="str">
        <f t="shared" si="14"/>
        <v>PRI_09_V4_S</v>
      </c>
      <c r="B942" s="1055" t="s">
        <v>110</v>
      </c>
      <c r="C942" s="1081" t="s">
        <v>135</v>
      </c>
      <c r="D942" s="1082" t="s">
        <v>610</v>
      </c>
      <c r="E942" s="1058" t="s">
        <v>172</v>
      </c>
      <c r="F942" s="1083" t="s">
        <v>1625</v>
      </c>
      <c r="G942" s="5">
        <v>94</v>
      </c>
    </row>
    <row r="943" spans="1:7" x14ac:dyDescent="0.2">
      <c r="A943" s="1051" t="str">
        <f t="shared" si="14"/>
        <v>PRI_10_P_T</v>
      </c>
      <c r="B943" s="1052" t="s">
        <v>110</v>
      </c>
      <c r="C943" s="1075">
        <v>10</v>
      </c>
      <c r="D943" s="1076" t="s">
        <v>609</v>
      </c>
      <c r="E943" s="1056" t="s">
        <v>497</v>
      </c>
      <c r="F943" s="1077" t="s">
        <v>1626</v>
      </c>
      <c r="G943" s="5">
        <v>95</v>
      </c>
    </row>
    <row r="944" spans="1:7" x14ac:dyDescent="0.2">
      <c r="A944" s="1053" t="str">
        <f t="shared" si="14"/>
        <v>PRI_10_V1_T</v>
      </c>
      <c r="B944" s="981" t="s">
        <v>110</v>
      </c>
      <c r="C944" s="1078">
        <v>10</v>
      </c>
      <c r="D944" s="1079" t="s">
        <v>609</v>
      </c>
      <c r="E944" s="1057" t="s">
        <v>169</v>
      </c>
      <c r="F944" s="1080" t="s">
        <v>1627</v>
      </c>
      <c r="G944" s="5">
        <v>95</v>
      </c>
    </row>
    <row r="945" spans="1:7" x14ac:dyDescent="0.2">
      <c r="A945" s="1053" t="str">
        <f t="shared" si="14"/>
        <v>PRI_10_V2_T</v>
      </c>
      <c r="B945" s="981" t="s">
        <v>110</v>
      </c>
      <c r="C945" s="1078">
        <v>10</v>
      </c>
      <c r="D945" s="1079" t="s">
        <v>609</v>
      </c>
      <c r="E945" s="1057" t="s">
        <v>170</v>
      </c>
      <c r="F945" s="1080" t="s">
        <v>1628</v>
      </c>
      <c r="G945" s="5">
        <v>95</v>
      </c>
    </row>
    <row r="946" spans="1:7" x14ac:dyDescent="0.2">
      <c r="A946" s="1053" t="str">
        <f t="shared" si="14"/>
        <v>PRI_10_V3_T</v>
      </c>
      <c r="B946" s="981" t="s">
        <v>110</v>
      </c>
      <c r="C946" s="1078">
        <v>10</v>
      </c>
      <c r="D946" s="1079" t="s">
        <v>609</v>
      </c>
      <c r="E946" s="1057" t="s">
        <v>171</v>
      </c>
      <c r="F946" s="1080" t="s">
        <v>1629</v>
      </c>
      <c r="G946" s="5">
        <v>95</v>
      </c>
    </row>
    <row r="947" spans="1:7" x14ac:dyDescent="0.2">
      <c r="A947" s="1053" t="str">
        <f t="shared" si="14"/>
        <v>PRI_10_V4_T</v>
      </c>
      <c r="B947" s="981" t="s">
        <v>110</v>
      </c>
      <c r="C947" s="1078">
        <v>10</v>
      </c>
      <c r="D947" s="1079" t="s">
        <v>609</v>
      </c>
      <c r="E947" s="1057" t="s">
        <v>172</v>
      </c>
      <c r="F947" s="1080" t="s">
        <v>1630</v>
      </c>
      <c r="G947" s="5">
        <v>95</v>
      </c>
    </row>
    <row r="948" spans="1:7" x14ac:dyDescent="0.2">
      <c r="A948" s="1053" t="str">
        <f t="shared" si="14"/>
        <v>PRI_10_P_S</v>
      </c>
      <c r="B948" s="981" t="s">
        <v>110</v>
      </c>
      <c r="C948" s="1078">
        <v>10</v>
      </c>
      <c r="D948" s="1076" t="s">
        <v>610</v>
      </c>
      <c r="E948" s="1056" t="s">
        <v>497</v>
      </c>
      <c r="F948" s="1077" t="s">
        <v>1631</v>
      </c>
      <c r="G948" s="5">
        <v>95</v>
      </c>
    </row>
    <row r="949" spans="1:7" x14ac:dyDescent="0.2">
      <c r="A949" s="1053" t="str">
        <f t="shared" si="14"/>
        <v>PRI_10_V1_S</v>
      </c>
      <c r="B949" s="981" t="s">
        <v>110</v>
      </c>
      <c r="C949" s="1078">
        <v>10</v>
      </c>
      <c r="D949" s="1079" t="s">
        <v>610</v>
      </c>
      <c r="E949" s="1057" t="s">
        <v>169</v>
      </c>
      <c r="F949" s="1080" t="s">
        <v>1632</v>
      </c>
      <c r="G949" s="5">
        <v>95</v>
      </c>
    </row>
    <row r="950" spans="1:7" x14ac:dyDescent="0.2">
      <c r="A950" s="1053" t="str">
        <f t="shared" si="14"/>
        <v>PRI_10_V2_S</v>
      </c>
      <c r="B950" s="981" t="s">
        <v>110</v>
      </c>
      <c r="C950" s="1078">
        <v>10</v>
      </c>
      <c r="D950" s="1079" t="s">
        <v>610</v>
      </c>
      <c r="E950" s="1057" t="s">
        <v>170</v>
      </c>
      <c r="F950" s="1080" t="s">
        <v>1633</v>
      </c>
      <c r="G950" s="5">
        <v>95</v>
      </c>
    </row>
    <row r="951" spans="1:7" x14ac:dyDescent="0.2">
      <c r="A951" s="1053" t="str">
        <f t="shared" si="14"/>
        <v>PRI_10_V3_S</v>
      </c>
      <c r="B951" s="981" t="s">
        <v>110</v>
      </c>
      <c r="C951" s="1078">
        <v>10</v>
      </c>
      <c r="D951" s="1079" t="s">
        <v>610</v>
      </c>
      <c r="E951" s="1057" t="s">
        <v>171</v>
      </c>
      <c r="F951" s="1080" t="s">
        <v>1634</v>
      </c>
      <c r="G951" s="5">
        <v>95</v>
      </c>
    </row>
    <row r="952" spans="1:7" x14ac:dyDescent="0.2">
      <c r="A952" s="1054" t="str">
        <f t="shared" si="14"/>
        <v>PRI_10_V4_S</v>
      </c>
      <c r="B952" s="1055" t="s">
        <v>110</v>
      </c>
      <c r="C952" s="1081">
        <v>10</v>
      </c>
      <c r="D952" s="1082" t="s">
        <v>610</v>
      </c>
      <c r="E952" s="1058" t="s">
        <v>172</v>
      </c>
      <c r="F952" s="1083" t="s">
        <v>1635</v>
      </c>
      <c r="G952" s="5">
        <v>95</v>
      </c>
    </row>
    <row r="953" spans="1:7" x14ac:dyDescent="0.2">
      <c r="A953" s="1051" t="str">
        <f t="shared" si="14"/>
        <v>PRI_11_P_T</v>
      </c>
      <c r="B953" s="1052" t="s">
        <v>110</v>
      </c>
      <c r="C953" s="1075">
        <v>11</v>
      </c>
      <c r="D953" s="1076" t="s">
        <v>609</v>
      </c>
      <c r="E953" s="1056" t="s">
        <v>497</v>
      </c>
      <c r="F953" s="1077" t="s">
        <v>1636</v>
      </c>
      <c r="G953" s="5">
        <v>96</v>
      </c>
    </row>
    <row r="954" spans="1:7" x14ac:dyDescent="0.2">
      <c r="A954" s="1053" t="str">
        <f t="shared" si="14"/>
        <v>PRI_11_V1_T</v>
      </c>
      <c r="B954" s="981" t="s">
        <v>110</v>
      </c>
      <c r="C954" s="1078">
        <v>11</v>
      </c>
      <c r="D954" s="1079" t="s">
        <v>609</v>
      </c>
      <c r="E954" s="1057" t="s">
        <v>169</v>
      </c>
      <c r="F954" s="1080" t="s">
        <v>1637</v>
      </c>
      <c r="G954" s="5">
        <v>96</v>
      </c>
    </row>
    <row r="955" spans="1:7" x14ac:dyDescent="0.2">
      <c r="A955" s="1053" t="str">
        <f t="shared" si="14"/>
        <v>PRI_11_V2_T</v>
      </c>
      <c r="B955" s="981" t="s">
        <v>110</v>
      </c>
      <c r="C955" s="1078">
        <v>11</v>
      </c>
      <c r="D955" s="1079" t="s">
        <v>609</v>
      </c>
      <c r="E955" s="1057" t="s">
        <v>170</v>
      </c>
      <c r="F955" s="1080" t="s">
        <v>1638</v>
      </c>
      <c r="G955" s="5">
        <v>96</v>
      </c>
    </row>
    <row r="956" spans="1:7" x14ac:dyDescent="0.2">
      <c r="A956" s="1053" t="str">
        <f t="shared" si="14"/>
        <v>PRI_11_V3_T</v>
      </c>
      <c r="B956" s="981" t="s">
        <v>110</v>
      </c>
      <c r="C956" s="1078">
        <v>11</v>
      </c>
      <c r="D956" s="1079" t="s">
        <v>609</v>
      </c>
      <c r="E956" s="1057" t="s">
        <v>171</v>
      </c>
      <c r="F956" s="1080" t="s">
        <v>1639</v>
      </c>
      <c r="G956" s="5">
        <v>96</v>
      </c>
    </row>
    <row r="957" spans="1:7" x14ac:dyDescent="0.2">
      <c r="A957" s="1053" t="str">
        <f t="shared" si="14"/>
        <v>PRI_11_V4_T</v>
      </c>
      <c r="B957" s="981" t="s">
        <v>110</v>
      </c>
      <c r="C957" s="1078">
        <v>11</v>
      </c>
      <c r="D957" s="1079" t="s">
        <v>609</v>
      </c>
      <c r="E957" s="1057" t="s">
        <v>172</v>
      </c>
      <c r="F957" s="1080" t="s">
        <v>1640</v>
      </c>
      <c r="G957" s="5">
        <v>96</v>
      </c>
    </row>
    <row r="958" spans="1:7" x14ac:dyDescent="0.2">
      <c r="A958" s="1053" t="str">
        <f t="shared" si="14"/>
        <v>PRI_11_P_S</v>
      </c>
      <c r="B958" s="981" t="s">
        <v>110</v>
      </c>
      <c r="C958" s="1078">
        <v>11</v>
      </c>
      <c r="D958" s="1076" t="s">
        <v>610</v>
      </c>
      <c r="E958" s="1056" t="s">
        <v>497</v>
      </c>
      <c r="F958" s="1077" t="s">
        <v>1641</v>
      </c>
      <c r="G958" s="5">
        <v>96</v>
      </c>
    </row>
    <row r="959" spans="1:7" x14ac:dyDescent="0.2">
      <c r="A959" s="1053" t="str">
        <f t="shared" si="14"/>
        <v>PRI_11_V1_S</v>
      </c>
      <c r="B959" s="981" t="s">
        <v>110</v>
      </c>
      <c r="C959" s="1078">
        <v>11</v>
      </c>
      <c r="D959" s="1079" t="s">
        <v>610</v>
      </c>
      <c r="E959" s="1057" t="s">
        <v>169</v>
      </c>
      <c r="F959" s="1080" t="s">
        <v>1642</v>
      </c>
      <c r="G959" s="5">
        <v>96</v>
      </c>
    </row>
    <row r="960" spans="1:7" x14ac:dyDescent="0.2">
      <c r="A960" s="1053" t="str">
        <f t="shared" si="14"/>
        <v>PRI_11_V2_S</v>
      </c>
      <c r="B960" s="981" t="s">
        <v>110</v>
      </c>
      <c r="C960" s="1078">
        <v>11</v>
      </c>
      <c r="D960" s="1079" t="s">
        <v>610</v>
      </c>
      <c r="E960" s="1057" t="s">
        <v>170</v>
      </c>
      <c r="F960" s="1080" t="s">
        <v>1643</v>
      </c>
      <c r="G960" s="5">
        <v>96</v>
      </c>
    </row>
    <row r="961" spans="1:7" x14ac:dyDescent="0.2">
      <c r="A961" s="1053" t="str">
        <f t="shared" si="14"/>
        <v>PRI_11_V3_S</v>
      </c>
      <c r="B961" s="981" t="s">
        <v>110</v>
      </c>
      <c r="C961" s="1078">
        <v>11</v>
      </c>
      <c r="D961" s="1079" t="s">
        <v>610</v>
      </c>
      <c r="E961" s="1057" t="s">
        <v>171</v>
      </c>
      <c r="F961" s="1080" t="s">
        <v>1644</v>
      </c>
      <c r="G961" s="5">
        <v>96</v>
      </c>
    </row>
    <row r="962" spans="1:7" x14ac:dyDescent="0.2">
      <c r="A962" s="1054" t="str">
        <f t="shared" si="14"/>
        <v>PRI_11_V4_S</v>
      </c>
      <c r="B962" s="1055" t="s">
        <v>110</v>
      </c>
      <c r="C962" s="1081">
        <v>11</v>
      </c>
      <c r="D962" s="1082" t="s">
        <v>610</v>
      </c>
      <c r="E962" s="1058" t="s">
        <v>172</v>
      </c>
      <c r="F962" s="1083" t="s">
        <v>1645</v>
      </c>
      <c r="G962" s="5">
        <v>96</v>
      </c>
    </row>
    <row r="963" spans="1:7" x14ac:dyDescent="0.2">
      <c r="A963" s="1051" t="str">
        <f t="shared" si="14"/>
        <v>PRI_12_P_T</v>
      </c>
      <c r="B963" s="1052" t="s">
        <v>110</v>
      </c>
      <c r="C963" s="1075">
        <v>12</v>
      </c>
      <c r="D963" s="1076" t="s">
        <v>609</v>
      </c>
      <c r="E963" s="1056" t="s">
        <v>497</v>
      </c>
      <c r="F963" s="1077" t="s">
        <v>1646</v>
      </c>
      <c r="G963" s="5">
        <v>97</v>
      </c>
    </row>
    <row r="964" spans="1:7" x14ac:dyDescent="0.2">
      <c r="A964" s="1053" t="str">
        <f t="shared" si="14"/>
        <v>PRI_12_V1_T</v>
      </c>
      <c r="B964" s="981" t="s">
        <v>110</v>
      </c>
      <c r="C964" s="1078">
        <v>12</v>
      </c>
      <c r="D964" s="1079" t="s">
        <v>609</v>
      </c>
      <c r="E964" s="1057" t="s">
        <v>169</v>
      </c>
      <c r="F964" s="1080" t="s">
        <v>1647</v>
      </c>
      <c r="G964" s="5">
        <v>97</v>
      </c>
    </row>
    <row r="965" spans="1:7" x14ac:dyDescent="0.2">
      <c r="A965" s="1053" t="str">
        <f t="shared" si="14"/>
        <v>PRI_12_V2_T</v>
      </c>
      <c r="B965" s="981" t="s">
        <v>110</v>
      </c>
      <c r="C965" s="1078">
        <v>12</v>
      </c>
      <c r="D965" s="1079" t="s">
        <v>609</v>
      </c>
      <c r="E965" s="1057" t="s">
        <v>170</v>
      </c>
      <c r="F965" s="1080" t="s">
        <v>1648</v>
      </c>
      <c r="G965" s="5">
        <v>97</v>
      </c>
    </row>
    <row r="966" spans="1:7" x14ac:dyDescent="0.2">
      <c r="A966" s="1053" t="str">
        <f t="shared" si="14"/>
        <v>PRI_12_V3_T</v>
      </c>
      <c r="B966" s="981" t="s">
        <v>110</v>
      </c>
      <c r="C966" s="1078">
        <v>12</v>
      </c>
      <c r="D966" s="1079" t="s">
        <v>609</v>
      </c>
      <c r="E966" s="1057" t="s">
        <v>171</v>
      </c>
      <c r="F966" s="1080" t="s">
        <v>1649</v>
      </c>
      <c r="G966" s="5">
        <v>97</v>
      </c>
    </row>
    <row r="967" spans="1:7" x14ac:dyDescent="0.2">
      <c r="A967" s="1053" t="str">
        <f t="shared" si="14"/>
        <v>PRI_12_V4_T</v>
      </c>
      <c r="B967" s="981" t="s">
        <v>110</v>
      </c>
      <c r="C967" s="1078">
        <v>12</v>
      </c>
      <c r="D967" s="1079" t="s">
        <v>609</v>
      </c>
      <c r="E967" s="1057" t="s">
        <v>172</v>
      </c>
      <c r="F967" s="1080" t="s">
        <v>1650</v>
      </c>
      <c r="G967" s="5">
        <v>97</v>
      </c>
    </row>
    <row r="968" spans="1:7" x14ac:dyDescent="0.2">
      <c r="A968" s="1053" t="str">
        <f t="shared" si="14"/>
        <v>PRI_12_P_S</v>
      </c>
      <c r="B968" s="981" t="s">
        <v>110</v>
      </c>
      <c r="C968" s="1078">
        <v>12</v>
      </c>
      <c r="D968" s="1076" t="s">
        <v>610</v>
      </c>
      <c r="E968" s="1056" t="s">
        <v>497</v>
      </c>
      <c r="F968" s="1077" t="s">
        <v>1651</v>
      </c>
      <c r="G968" s="5">
        <v>97</v>
      </c>
    </row>
    <row r="969" spans="1:7" x14ac:dyDescent="0.2">
      <c r="A969" s="1053" t="str">
        <f t="shared" si="14"/>
        <v>PRI_12_V1_S</v>
      </c>
      <c r="B969" s="981" t="s">
        <v>110</v>
      </c>
      <c r="C969" s="1078">
        <v>12</v>
      </c>
      <c r="D969" s="1079" t="s">
        <v>610</v>
      </c>
      <c r="E969" s="1057" t="s">
        <v>169</v>
      </c>
      <c r="F969" s="1080" t="s">
        <v>1652</v>
      </c>
      <c r="G969" s="5">
        <v>97</v>
      </c>
    </row>
    <row r="970" spans="1:7" x14ac:dyDescent="0.2">
      <c r="A970" s="1053" t="str">
        <f t="shared" si="14"/>
        <v>PRI_12_V2_S</v>
      </c>
      <c r="B970" s="981" t="s">
        <v>110</v>
      </c>
      <c r="C970" s="1078">
        <v>12</v>
      </c>
      <c r="D970" s="1079" t="s">
        <v>610</v>
      </c>
      <c r="E970" s="1057" t="s">
        <v>170</v>
      </c>
      <c r="F970" s="1080" t="s">
        <v>1653</v>
      </c>
      <c r="G970" s="5">
        <v>97</v>
      </c>
    </row>
    <row r="971" spans="1:7" x14ac:dyDescent="0.2">
      <c r="A971" s="1053" t="str">
        <f t="shared" si="14"/>
        <v>PRI_12_V3_S</v>
      </c>
      <c r="B971" s="981" t="s">
        <v>110</v>
      </c>
      <c r="C971" s="1078">
        <v>12</v>
      </c>
      <c r="D971" s="1079" t="s">
        <v>610</v>
      </c>
      <c r="E971" s="1057" t="s">
        <v>171</v>
      </c>
      <c r="F971" s="1080" t="s">
        <v>1654</v>
      </c>
      <c r="G971" s="5">
        <v>97</v>
      </c>
    </row>
    <row r="972" spans="1:7" x14ac:dyDescent="0.2">
      <c r="A972" s="1054" t="str">
        <f t="shared" si="14"/>
        <v>PRI_12_V4_S</v>
      </c>
      <c r="B972" s="1055" t="s">
        <v>110</v>
      </c>
      <c r="C972" s="1081">
        <v>12</v>
      </c>
      <c r="D972" s="1082" t="s">
        <v>610</v>
      </c>
      <c r="E972" s="1058" t="s">
        <v>172</v>
      </c>
      <c r="F972" s="1083" t="s">
        <v>1655</v>
      </c>
      <c r="G972" s="5">
        <v>97</v>
      </c>
    </row>
    <row r="973" spans="1:7" x14ac:dyDescent="0.2">
      <c r="A973" s="1051" t="str">
        <f t="shared" si="14"/>
        <v>PRI_13_P_T</v>
      </c>
      <c r="B973" s="1052" t="s">
        <v>110</v>
      </c>
      <c r="C973" s="1075">
        <v>13</v>
      </c>
      <c r="D973" s="1076" t="s">
        <v>609</v>
      </c>
      <c r="E973" s="1056" t="s">
        <v>497</v>
      </c>
      <c r="F973" s="1077" t="s">
        <v>1656</v>
      </c>
      <c r="G973" s="5">
        <v>98</v>
      </c>
    </row>
    <row r="974" spans="1:7" x14ac:dyDescent="0.2">
      <c r="A974" s="1053" t="str">
        <f t="shared" si="14"/>
        <v>PRI_13_V1_T</v>
      </c>
      <c r="B974" s="981" t="s">
        <v>110</v>
      </c>
      <c r="C974" s="1078">
        <v>13</v>
      </c>
      <c r="D974" s="1079" t="s">
        <v>609</v>
      </c>
      <c r="E974" s="1057" t="s">
        <v>169</v>
      </c>
      <c r="F974" s="1080" t="s">
        <v>1657</v>
      </c>
      <c r="G974" s="5">
        <v>98</v>
      </c>
    </row>
    <row r="975" spans="1:7" x14ac:dyDescent="0.2">
      <c r="A975" s="1053" t="str">
        <f t="shared" si="14"/>
        <v>PRI_13_V2_T</v>
      </c>
      <c r="B975" s="981" t="s">
        <v>110</v>
      </c>
      <c r="C975" s="1078">
        <v>13</v>
      </c>
      <c r="D975" s="1079" t="s">
        <v>609</v>
      </c>
      <c r="E975" s="1057" t="s">
        <v>170</v>
      </c>
      <c r="F975" s="1080" t="s">
        <v>1658</v>
      </c>
      <c r="G975" s="5">
        <v>98</v>
      </c>
    </row>
    <row r="976" spans="1:7" x14ac:dyDescent="0.2">
      <c r="A976" s="1053" t="str">
        <f t="shared" si="14"/>
        <v>PRI_13_V3_T</v>
      </c>
      <c r="B976" s="981" t="s">
        <v>110</v>
      </c>
      <c r="C976" s="1078">
        <v>13</v>
      </c>
      <c r="D976" s="1079" t="s">
        <v>609</v>
      </c>
      <c r="E976" s="1057" t="s">
        <v>171</v>
      </c>
      <c r="F976" s="1080" t="s">
        <v>1659</v>
      </c>
      <c r="G976" s="5">
        <v>98</v>
      </c>
    </row>
    <row r="977" spans="1:7" x14ac:dyDescent="0.2">
      <c r="A977" s="1053" t="str">
        <f t="shared" si="14"/>
        <v>PRI_13_V4_T</v>
      </c>
      <c r="B977" s="981" t="s">
        <v>110</v>
      </c>
      <c r="C977" s="1078">
        <v>13</v>
      </c>
      <c r="D977" s="1079" t="s">
        <v>609</v>
      </c>
      <c r="E977" s="1057" t="s">
        <v>172</v>
      </c>
      <c r="F977" s="1080" t="s">
        <v>1660</v>
      </c>
      <c r="G977" s="5">
        <v>98</v>
      </c>
    </row>
    <row r="978" spans="1:7" x14ac:dyDescent="0.2">
      <c r="A978" s="1053" t="str">
        <f t="shared" si="14"/>
        <v>PRI_13_P_S</v>
      </c>
      <c r="B978" s="981" t="s">
        <v>110</v>
      </c>
      <c r="C978" s="1078">
        <v>13</v>
      </c>
      <c r="D978" s="1076" t="s">
        <v>610</v>
      </c>
      <c r="E978" s="1056" t="s">
        <v>497</v>
      </c>
      <c r="F978" s="1077" t="s">
        <v>1661</v>
      </c>
      <c r="G978" s="5">
        <v>98</v>
      </c>
    </row>
    <row r="979" spans="1:7" x14ac:dyDescent="0.2">
      <c r="A979" s="1053" t="str">
        <f t="shared" si="14"/>
        <v>PRI_13_V1_S</v>
      </c>
      <c r="B979" s="981" t="s">
        <v>110</v>
      </c>
      <c r="C979" s="1078">
        <v>13</v>
      </c>
      <c r="D979" s="1079" t="s">
        <v>610</v>
      </c>
      <c r="E979" s="1057" t="s">
        <v>169</v>
      </c>
      <c r="F979" s="1080" t="s">
        <v>1662</v>
      </c>
      <c r="G979" s="5">
        <v>98</v>
      </c>
    </row>
    <row r="980" spans="1:7" x14ac:dyDescent="0.2">
      <c r="A980" s="1053" t="str">
        <f t="shared" si="14"/>
        <v>PRI_13_V2_S</v>
      </c>
      <c r="B980" s="981" t="s">
        <v>110</v>
      </c>
      <c r="C980" s="1078">
        <v>13</v>
      </c>
      <c r="D980" s="1079" t="s">
        <v>610</v>
      </c>
      <c r="E980" s="1057" t="s">
        <v>170</v>
      </c>
      <c r="F980" s="1080" t="s">
        <v>1663</v>
      </c>
      <c r="G980" s="5">
        <v>98</v>
      </c>
    </row>
    <row r="981" spans="1:7" x14ac:dyDescent="0.2">
      <c r="A981" s="1053" t="str">
        <f t="shared" si="14"/>
        <v>PRI_13_V3_S</v>
      </c>
      <c r="B981" s="981" t="s">
        <v>110</v>
      </c>
      <c r="C981" s="1078">
        <v>13</v>
      </c>
      <c r="D981" s="1079" t="s">
        <v>610</v>
      </c>
      <c r="E981" s="1057" t="s">
        <v>171</v>
      </c>
      <c r="F981" s="1080" t="s">
        <v>1664</v>
      </c>
      <c r="G981" s="5">
        <v>98</v>
      </c>
    </row>
    <row r="982" spans="1:7" x14ac:dyDescent="0.2">
      <c r="A982" s="1054" t="str">
        <f t="shared" si="14"/>
        <v>PRI_13_V4_S</v>
      </c>
      <c r="B982" s="1055" t="s">
        <v>110</v>
      </c>
      <c r="C982" s="1081">
        <v>13</v>
      </c>
      <c r="D982" s="1082" t="s">
        <v>610</v>
      </c>
      <c r="E982" s="1058" t="s">
        <v>172</v>
      </c>
      <c r="F982" s="1083" t="s">
        <v>1665</v>
      </c>
      <c r="G982" s="5">
        <v>98</v>
      </c>
    </row>
    <row r="983" spans="1:7" x14ac:dyDescent="0.2">
      <c r="A983" s="1051" t="str">
        <f t="shared" si="14"/>
        <v>PRI_14_P_T</v>
      </c>
      <c r="B983" s="1052" t="s">
        <v>110</v>
      </c>
      <c r="C983" s="1075">
        <v>14</v>
      </c>
      <c r="D983" s="1076" t="s">
        <v>609</v>
      </c>
      <c r="E983" s="1056" t="s">
        <v>497</v>
      </c>
      <c r="F983" s="1077" t="s">
        <v>1666</v>
      </c>
      <c r="G983" s="5">
        <v>99</v>
      </c>
    </row>
    <row r="984" spans="1:7" x14ac:dyDescent="0.2">
      <c r="A984" s="1053" t="str">
        <f t="shared" si="14"/>
        <v>PRI_14_V1_T</v>
      </c>
      <c r="B984" s="981" t="s">
        <v>110</v>
      </c>
      <c r="C984" s="1078">
        <v>14</v>
      </c>
      <c r="D984" s="1079" t="s">
        <v>609</v>
      </c>
      <c r="E984" s="1057" t="s">
        <v>169</v>
      </c>
      <c r="F984" s="1080" t="s">
        <v>1667</v>
      </c>
      <c r="G984" s="5">
        <v>99</v>
      </c>
    </row>
    <row r="985" spans="1:7" x14ac:dyDescent="0.2">
      <c r="A985" s="1053" t="str">
        <f t="shared" si="14"/>
        <v>PRI_14_V2_T</v>
      </c>
      <c r="B985" s="981" t="s">
        <v>110</v>
      </c>
      <c r="C985" s="1078">
        <v>14</v>
      </c>
      <c r="D985" s="1079" t="s">
        <v>609</v>
      </c>
      <c r="E985" s="1057" t="s">
        <v>170</v>
      </c>
      <c r="F985" s="1080" t="s">
        <v>1668</v>
      </c>
      <c r="G985" s="5">
        <v>99</v>
      </c>
    </row>
    <row r="986" spans="1:7" x14ac:dyDescent="0.2">
      <c r="A986" s="1053" t="str">
        <f t="shared" si="14"/>
        <v>PRI_14_V3_T</v>
      </c>
      <c r="B986" s="981" t="s">
        <v>110</v>
      </c>
      <c r="C986" s="1078">
        <v>14</v>
      </c>
      <c r="D986" s="1079" t="s">
        <v>609</v>
      </c>
      <c r="E986" s="1057" t="s">
        <v>171</v>
      </c>
      <c r="F986" s="1080" t="s">
        <v>1669</v>
      </c>
      <c r="G986" s="5">
        <v>99</v>
      </c>
    </row>
    <row r="987" spans="1:7" x14ac:dyDescent="0.2">
      <c r="A987" s="1053" t="str">
        <f t="shared" si="14"/>
        <v>PRI_14_V4_T</v>
      </c>
      <c r="B987" s="981" t="s">
        <v>110</v>
      </c>
      <c r="C987" s="1078">
        <v>14</v>
      </c>
      <c r="D987" s="1079" t="s">
        <v>609</v>
      </c>
      <c r="E987" s="1057" t="s">
        <v>172</v>
      </c>
      <c r="F987" s="1080" t="s">
        <v>1670</v>
      </c>
      <c r="G987" s="5">
        <v>99</v>
      </c>
    </row>
    <row r="988" spans="1:7" x14ac:dyDescent="0.2">
      <c r="A988" s="1053" t="str">
        <f t="shared" si="14"/>
        <v>PRI_14_P_S</v>
      </c>
      <c r="B988" s="981" t="s">
        <v>110</v>
      </c>
      <c r="C988" s="1078">
        <v>14</v>
      </c>
      <c r="D988" s="1076" t="s">
        <v>610</v>
      </c>
      <c r="E988" s="1056" t="s">
        <v>497</v>
      </c>
      <c r="F988" s="1077" t="s">
        <v>1671</v>
      </c>
      <c r="G988" s="5">
        <v>99</v>
      </c>
    </row>
    <row r="989" spans="1:7" x14ac:dyDescent="0.2">
      <c r="A989" s="1053" t="str">
        <f t="shared" si="14"/>
        <v>PRI_14_V1_S</v>
      </c>
      <c r="B989" s="981" t="s">
        <v>110</v>
      </c>
      <c r="C989" s="1078">
        <v>14</v>
      </c>
      <c r="D989" s="1079" t="s">
        <v>610</v>
      </c>
      <c r="E989" s="1057" t="s">
        <v>169</v>
      </c>
      <c r="F989" s="1080" t="s">
        <v>1672</v>
      </c>
      <c r="G989" s="5">
        <v>99</v>
      </c>
    </row>
    <row r="990" spans="1:7" x14ac:dyDescent="0.2">
      <c r="A990" s="1053" t="str">
        <f t="shared" si="14"/>
        <v>PRI_14_V2_S</v>
      </c>
      <c r="B990" s="981" t="s">
        <v>110</v>
      </c>
      <c r="C990" s="1078">
        <v>14</v>
      </c>
      <c r="D990" s="1079" t="s">
        <v>610</v>
      </c>
      <c r="E990" s="1057" t="s">
        <v>170</v>
      </c>
      <c r="F990" s="1080" t="s">
        <v>1673</v>
      </c>
      <c r="G990" s="5">
        <v>99</v>
      </c>
    </row>
    <row r="991" spans="1:7" x14ac:dyDescent="0.2">
      <c r="A991" s="1053" t="str">
        <f t="shared" si="14"/>
        <v>PRI_14_V3_S</v>
      </c>
      <c r="B991" s="981" t="s">
        <v>110</v>
      </c>
      <c r="C991" s="1078">
        <v>14</v>
      </c>
      <c r="D991" s="1079" t="s">
        <v>610</v>
      </c>
      <c r="E991" s="1057" t="s">
        <v>171</v>
      </c>
      <c r="F991" s="1080" t="s">
        <v>1674</v>
      </c>
      <c r="G991" s="5">
        <v>99</v>
      </c>
    </row>
    <row r="992" spans="1:7" x14ac:dyDescent="0.2">
      <c r="A992" s="1054" t="str">
        <f t="shared" si="14"/>
        <v>PRI_14_V4_S</v>
      </c>
      <c r="B992" s="1055" t="s">
        <v>110</v>
      </c>
      <c r="C992" s="1081">
        <v>14</v>
      </c>
      <c r="D992" s="1082" t="s">
        <v>610</v>
      </c>
      <c r="E992" s="1058" t="s">
        <v>172</v>
      </c>
      <c r="F992" s="1083" t="s">
        <v>1675</v>
      </c>
      <c r="G992" s="5">
        <v>99</v>
      </c>
    </row>
    <row r="993" spans="1:7" x14ac:dyDescent="0.2">
      <c r="A993" s="1051" t="str">
        <f t="shared" si="14"/>
        <v>PRI_15_P_T</v>
      </c>
      <c r="B993" s="1052" t="s">
        <v>110</v>
      </c>
      <c r="C993" s="1075">
        <v>15</v>
      </c>
      <c r="D993" s="1076" t="s">
        <v>609</v>
      </c>
      <c r="E993" s="1056" t="s">
        <v>497</v>
      </c>
      <c r="F993" s="1077" t="s">
        <v>1676</v>
      </c>
      <c r="G993" s="5">
        <v>100</v>
      </c>
    </row>
    <row r="994" spans="1:7" x14ac:dyDescent="0.2">
      <c r="A994" s="1053" t="str">
        <f t="shared" si="14"/>
        <v>PRI_15_V1_T</v>
      </c>
      <c r="B994" s="981" t="s">
        <v>110</v>
      </c>
      <c r="C994" s="1078">
        <v>15</v>
      </c>
      <c r="D994" s="1079" t="s">
        <v>609</v>
      </c>
      <c r="E994" s="1057" t="s">
        <v>169</v>
      </c>
      <c r="F994" s="1080" t="s">
        <v>1677</v>
      </c>
      <c r="G994" s="5">
        <v>100</v>
      </c>
    </row>
    <row r="995" spans="1:7" x14ac:dyDescent="0.2">
      <c r="A995" s="1053" t="str">
        <f t="shared" si="14"/>
        <v>PRI_15_V2_T</v>
      </c>
      <c r="B995" s="981" t="s">
        <v>110</v>
      </c>
      <c r="C995" s="1078">
        <v>15</v>
      </c>
      <c r="D995" s="1079" t="s">
        <v>609</v>
      </c>
      <c r="E995" s="1057" t="s">
        <v>170</v>
      </c>
      <c r="F995" s="1080" t="s">
        <v>1678</v>
      </c>
      <c r="G995" s="5">
        <v>100</v>
      </c>
    </row>
    <row r="996" spans="1:7" x14ac:dyDescent="0.2">
      <c r="A996" s="1053" t="str">
        <f t="shared" si="14"/>
        <v>PRI_15_V3_T</v>
      </c>
      <c r="B996" s="981" t="s">
        <v>110</v>
      </c>
      <c r="C996" s="1078">
        <v>15</v>
      </c>
      <c r="D996" s="1079" t="s">
        <v>609</v>
      </c>
      <c r="E996" s="1057" t="s">
        <v>171</v>
      </c>
      <c r="F996" s="1080" t="s">
        <v>1679</v>
      </c>
      <c r="G996" s="5">
        <v>100</v>
      </c>
    </row>
    <row r="997" spans="1:7" x14ac:dyDescent="0.2">
      <c r="A997" s="1053" t="str">
        <f t="shared" si="14"/>
        <v>PRI_15_V4_T</v>
      </c>
      <c r="B997" s="981" t="s">
        <v>110</v>
      </c>
      <c r="C997" s="1078">
        <v>15</v>
      </c>
      <c r="D997" s="1079" t="s">
        <v>609</v>
      </c>
      <c r="E997" s="1057" t="s">
        <v>172</v>
      </c>
      <c r="F997" s="1080" t="s">
        <v>1680</v>
      </c>
      <c r="G997" s="5">
        <v>100</v>
      </c>
    </row>
    <row r="998" spans="1:7" x14ac:dyDescent="0.2">
      <c r="A998" s="1053" t="str">
        <f t="shared" si="14"/>
        <v>PRI_15_P_S</v>
      </c>
      <c r="B998" s="981" t="s">
        <v>110</v>
      </c>
      <c r="C998" s="1078">
        <v>15</v>
      </c>
      <c r="D998" s="1076" t="s">
        <v>610</v>
      </c>
      <c r="E998" s="1056" t="s">
        <v>497</v>
      </c>
      <c r="F998" s="1077" t="s">
        <v>1681</v>
      </c>
      <c r="G998" s="5">
        <v>100</v>
      </c>
    </row>
    <row r="999" spans="1:7" x14ac:dyDescent="0.2">
      <c r="A999" s="1053" t="str">
        <f t="shared" si="14"/>
        <v>PRI_15_V1_S</v>
      </c>
      <c r="B999" s="981" t="s">
        <v>110</v>
      </c>
      <c r="C999" s="1078">
        <v>15</v>
      </c>
      <c r="D999" s="1079" t="s">
        <v>610</v>
      </c>
      <c r="E999" s="1057" t="s">
        <v>169</v>
      </c>
      <c r="F999" s="1080" t="s">
        <v>1682</v>
      </c>
      <c r="G999" s="5">
        <v>100</v>
      </c>
    </row>
    <row r="1000" spans="1:7" x14ac:dyDescent="0.2">
      <c r="A1000" s="1053" t="str">
        <f t="shared" si="14"/>
        <v>PRI_15_V2_S</v>
      </c>
      <c r="B1000" s="981" t="s">
        <v>110</v>
      </c>
      <c r="C1000" s="1078">
        <v>15</v>
      </c>
      <c r="D1000" s="1079" t="s">
        <v>610</v>
      </c>
      <c r="E1000" s="1057" t="s">
        <v>170</v>
      </c>
      <c r="F1000" s="1080" t="s">
        <v>1683</v>
      </c>
      <c r="G1000" s="5">
        <v>100</v>
      </c>
    </row>
    <row r="1001" spans="1:7" x14ac:dyDescent="0.2">
      <c r="A1001" s="1053" t="str">
        <f t="shared" si="14"/>
        <v>PRI_15_V3_S</v>
      </c>
      <c r="B1001" s="981" t="s">
        <v>110</v>
      </c>
      <c r="C1001" s="1078">
        <v>15</v>
      </c>
      <c r="D1001" s="1079" t="s">
        <v>610</v>
      </c>
      <c r="E1001" s="1057" t="s">
        <v>171</v>
      </c>
      <c r="F1001" s="1080" t="s">
        <v>1684</v>
      </c>
      <c r="G1001" s="5">
        <v>100</v>
      </c>
    </row>
    <row r="1002" spans="1:7" x14ac:dyDescent="0.2">
      <c r="A1002" s="1054" t="str">
        <f t="shared" si="14"/>
        <v>PRI_15_V4_S</v>
      </c>
      <c r="B1002" s="1055" t="s">
        <v>110</v>
      </c>
      <c r="C1002" s="1081">
        <v>15</v>
      </c>
      <c r="D1002" s="1082" t="s">
        <v>610</v>
      </c>
      <c r="E1002" s="1058" t="s">
        <v>172</v>
      </c>
      <c r="F1002" s="1083" t="s">
        <v>1685</v>
      </c>
      <c r="G1002" s="5">
        <v>100</v>
      </c>
    </row>
    <row r="1003" spans="1:7" x14ac:dyDescent="0.2">
      <c r="A1003" s="1051" t="str">
        <f t="shared" si="14"/>
        <v>PRI_16_P_T</v>
      </c>
      <c r="B1003" s="1052" t="s">
        <v>110</v>
      </c>
      <c r="C1003" s="1075">
        <v>16</v>
      </c>
      <c r="D1003" s="1076" t="s">
        <v>609</v>
      </c>
      <c r="E1003" s="1056" t="s">
        <v>497</v>
      </c>
      <c r="F1003" s="1077" t="s">
        <v>1686</v>
      </c>
      <c r="G1003" s="5">
        <f>G993+1</f>
        <v>101</v>
      </c>
    </row>
    <row r="1004" spans="1:7" x14ac:dyDescent="0.2">
      <c r="A1004" s="1053" t="str">
        <f t="shared" si="14"/>
        <v>PRI_16_V1_T</v>
      </c>
      <c r="B1004" s="981" t="s">
        <v>110</v>
      </c>
      <c r="C1004" s="1078">
        <v>16</v>
      </c>
      <c r="D1004" s="1079" t="s">
        <v>609</v>
      </c>
      <c r="E1004" s="1057" t="s">
        <v>169</v>
      </c>
      <c r="F1004" s="1080" t="s">
        <v>1687</v>
      </c>
      <c r="G1004" s="5">
        <f t="shared" ref="G1004:G1067" si="15">G994+1</f>
        <v>101</v>
      </c>
    </row>
    <row r="1005" spans="1:7" x14ac:dyDescent="0.2">
      <c r="A1005" s="1053" t="str">
        <f t="shared" si="14"/>
        <v>PRI_16_V2_T</v>
      </c>
      <c r="B1005" s="981" t="s">
        <v>110</v>
      </c>
      <c r="C1005" s="1078">
        <v>16</v>
      </c>
      <c r="D1005" s="1079" t="s">
        <v>609</v>
      </c>
      <c r="E1005" s="1057" t="s">
        <v>170</v>
      </c>
      <c r="F1005" s="1080" t="s">
        <v>1688</v>
      </c>
      <c r="G1005" s="5">
        <f t="shared" si="15"/>
        <v>101</v>
      </c>
    </row>
    <row r="1006" spans="1:7" x14ac:dyDescent="0.2">
      <c r="A1006" s="1053" t="str">
        <f t="shared" si="14"/>
        <v>PRI_16_V3_T</v>
      </c>
      <c r="B1006" s="981" t="s">
        <v>110</v>
      </c>
      <c r="C1006" s="1078">
        <v>16</v>
      </c>
      <c r="D1006" s="1079" t="s">
        <v>609</v>
      </c>
      <c r="E1006" s="1057" t="s">
        <v>171</v>
      </c>
      <c r="F1006" s="1080" t="s">
        <v>1689</v>
      </c>
      <c r="G1006" s="5">
        <f t="shared" si="15"/>
        <v>101</v>
      </c>
    </row>
    <row r="1007" spans="1:7" x14ac:dyDescent="0.2">
      <c r="A1007" s="1053" t="str">
        <f t="shared" si="14"/>
        <v>PRI_16_V4_T</v>
      </c>
      <c r="B1007" s="981" t="s">
        <v>110</v>
      </c>
      <c r="C1007" s="1078">
        <v>16</v>
      </c>
      <c r="D1007" s="1079" t="s">
        <v>609</v>
      </c>
      <c r="E1007" s="1057" t="s">
        <v>172</v>
      </c>
      <c r="F1007" s="1080" t="s">
        <v>1690</v>
      </c>
      <c r="G1007" s="5">
        <f t="shared" si="15"/>
        <v>101</v>
      </c>
    </row>
    <row r="1008" spans="1:7" x14ac:dyDescent="0.2">
      <c r="A1008" s="1053" t="str">
        <f t="shared" si="14"/>
        <v>PRI_16_P_S</v>
      </c>
      <c r="B1008" s="981" t="s">
        <v>110</v>
      </c>
      <c r="C1008" s="1078">
        <v>16</v>
      </c>
      <c r="D1008" s="1076" t="s">
        <v>610</v>
      </c>
      <c r="E1008" s="1056" t="s">
        <v>497</v>
      </c>
      <c r="F1008" s="1077" t="s">
        <v>1691</v>
      </c>
      <c r="G1008" s="5">
        <f t="shared" si="15"/>
        <v>101</v>
      </c>
    </row>
    <row r="1009" spans="1:7" x14ac:dyDescent="0.2">
      <c r="A1009" s="1053" t="str">
        <f t="shared" si="14"/>
        <v>PRI_16_V1_S</v>
      </c>
      <c r="B1009" s="981" t="s">
        <v>110</v>
      </c>
      <c r="C1009" s="1078">
        <v>16</v>
      </c>
      <c r="D1009" s="1079" t="s">
        <v>610</v>
      </c>
      <c r="E1009" s="1057" t="s">
        <v>169</v>
      </c>
      <c r="F1009" s="1080" t="s">
        <v>1692</v>
      </c>
      <c r="G1009" s="5">
        <f t="shared" si="15"/>
        <v>101</v>
      </c>
    </row>
    <row r="1010" spans="1:7" x14ac:dyDescent="0.2">
      <c r="A1010" s="1053" t="str">
        <f t="shared" si="14"/>
        <v>PRI_16_V2_S</v>
      </c>
      <c r="B1010" s="981" t="s">
        <v>110</v>
      </c>
      <c r="C1010" s="1078">
        <v>16</v>
      </c>
      <c r="D1010" s="1079" t="s">
        <v>610</v>
      </c>
      <c r="E1010" s="1057" t="s">
        <v>170</v>
      </c>
      <c r="F1010" s="1080" t="s">
        <v>1693</v>
      </c>
      <c r="G1010" s="5">
        <f t="shared" si="15"/>
        <v>101</v>
      </c>
    </row>
    <row r="1011" spans="1:7" x14ac:dyDescent="0.2">
      <c r="A1011" s="1053" t="str">
        <f t="shared" si="14"/>
        <v>PRI_16_V3_S</v>
      </c>
      <c r="B1011" s="981" t="s">
        <v>110</v>
      </c>
      <c r="C1011" s="1078">
        <v>16</v>
      </c>
      <c r="D1011" s="1079" t="s">
        <v>610</v>
      </c>
      <c r="E1011" s="1057" t="s">
        <v>171</v>
      </c>
      <c r="F1011" s="1080" t="s">
        <v>1694</v>
      </c>
      <c r="G1011" s="5">
        <f t="shared" si="15"/>
        <v>101</v>
      </c>
    </row>
    <row r="1012" spans="1:7" x14ac:dyDescent="0.2">
      <c r="A1012" s="1054" t="str">
        <f t="shared" si="14"/>
        <v>PRI_16_V4_S</v>
      </c>
      <c r="B1012" s="1055" t="s">
        <v>110</v>
      </c>
      <c r="C1012" s="1081">
        <v>16</v>
      </c>
      <c r="D1012" s="1082" t="s">
        <v>610</v>
      </c>
      <c r="E1012" s="1058" t="s">
        <v>172</v>
      </c>
      <c r="F1012" s="1083" t="s">
        <v>1695</v>
      </c>
      <c r="G1012" s="5">
        <f t="shared" si="15"/>
        <v>101</v>
      </c>
    </row>
    <row r="1013" spans="1:7" x14ac:dyDescent="0.2">
      <c r="A1013" s="1051" t="str">
        <f t="shared" si="14"/>
        <v>PRI_17_P_T</v>
      </c>
      <c r="B1013" s="1052" t="s">
        <v>110</v>
      </c>
      <c r="C1013" s="1075">
        <v>17</v>
      </c>
      <c r="D1013" s="1076" t="s">
        <v>609</v>
      </c>
      <c r="E1013" s="1056" t="s">
        <v>497</v>
      </c>
      <c r="F1013" s="1077" t="s">
        <v>1696</v>
      </c>
      <c r="G1013" s="5">
        <f t="shared" si="15"/>
        <v>102</v>
      </c>
    </row>
    <row r="1014" spans="1:7" x14ac:dyDescent="0.2">
      <c r="A1014" s="1053" t="str">
        <f t="shared" si="14"/>
        <v>PRI_17_V1_T</v>
      </c>
      <c r="B1014" s="981" t="s">
        <v>110</v>
      </c>
      <c r="C1014" s="1078">
        <v>17</v>
      </c>
      <c r="D1014" s="1079" t="s">
        <v>609</v>
      </c>
      <c r="E1014" s="1057" t="s">
        <v>169</v>
      </c>
      <c r="F1014" s="1080" t="s">
        <v>1697</v>
      </c>
      <c r="G1014" s="5">
        <f t="shared" si="15"/>
        <v>102</v>
      </c>
    </row>
    <row r="1015" spans="1:7" x14ac:dyDescent="0.2">
      <c r="A1015" s="1053" t="str">
        <f t="shared" si="14"/>
        <v>PRI_17_V2_T</v>
      </c>
      <c r="B1015" s="981" t="s">
        <v>110</v>
      </c>
      <c r="C1015" s="1078">
        <v>17</v>
      </c>
      <c r="D1015" s="1079" t="s">
        <v>609</v>
      </c>
      <c r="E1015" s="1057" t="s">
        <v>170</v>
      </c>
      <c r="F1015" s="1080" t="s">
        <v>1698</v>
      </c>
      <c r="G1015" s="5">
        <f t="shared" si="15"/>
        <v>102</v>
      </c>
    </row>
    <row r="1016" spans="1:7" x14ac:dyDescent="0.2">
      <c r="A1016" s="1053" t="str">
        <f t="shared" si="14"/>
        <v>PRI_17_V3_T</v>
      </c>
      <c r="B1016" s="981" t="s">
        <v>110</v>
      </c>
      <c r="C1016" s="1078">
        <v>17</v>
      </c>
      <c r="D1016" s="1079" t="s">
        <v>609</v>
      </c>
      <c r="E1016" s="1057" t="s">
        <v>171</v>
      </c>
      <c r="F1016" s="1080" t="s">
        <v>1699</v>
      </c>
      <c r="G1016" s="5">
        <f t="shared" si="15"/>
        <v>102</v>
      </c>
    </row>
    <row r="1017" spans="1:7" x14ac:dyDescent="0.2">
      <c r="A1017" s="1053" t="str">
        <f t="shared" si="14"/>
        <v>PRI_17_V4_T</v>
      </c>
      <c r="B1017" s="981" t="s">
        <v>110</v>
      </c>
      <c r="C1017" s="1078">
        <v>17</v>
      </c>
      <c r="D1017" s="1079" t="s">
        <v>609</v>
      </c>
      <c r="E1017" s="1057" t="s">
        <v>172</v>
      </c>
      <c r="F1017" s="1080" t="s">
        <v>1700</v>
      </c>
      <c r="G1017" s="5">
        <f t="shared" si="15"/>
        <v>102</v>
      </c>
    </row>
    <row r="1018" spans="1:7" x14ac:dyDescent="0.2">
      <c r="A1018" s="1053" t="str">
        <f t="shared" si="14"/>
        <v>PRI_17_P_S</v>
      </c>
      <c r="B1018" s="981" t="s">
        <v>110</v>
      </c>
      <c r="C1018" s="1078">
        <v>17</v>
      </c>
      <c r="D1018" s="1076" t="s">
        <v>610</v>
      </c>
      <c r="E1018" s="1056" t="s">
        <v>497</v>
      </c>
      <c r="F1018" s="1077" t="s">
        <v>1701</v>
      </c>
      <c r="G1018" s="5">
        <f t="shared" si="15"/>
        <v>102</v>
      </c>
    </row>
    <row r="1019" spans="1:7" x14ac:dyDescent="0.2">
      <c r="A1019" s="1053" t="str">
        <f t="shared" si="14"/>
        <v>PRI_17_V1_S</v>
      </c>
      <c r="B1019" s="981" t="s">
        <v>110</v>
      </c>
      <c r="C1019" s="1078">
        <v>17</v>
      </c>
      <c r="D1019" s="1079" t="s">
        <v>610</v>
      </c>
      <c r="E1019" s="1057" t="s">
        <v>169</v>
      </c>
      <c r="F1019" s="1080" t="s">
        <v>1702</v>
      </c>
      <c r="G1019" s="5">
        <f t="shared" si="15"/>
        <v>102</v>
      </c>
    </row>
    <row r="1020" spans="1:7" x14ac:dyDescent="0.2">
      <c r="A1020" s="1053" t="str">
        <f t="shared" si="14"/>
        <v>PRI_17_V2_S</v>
      </c>
      <c r="B1020" s="981" t="s">
        <v>110</v>
      </c>
      <c r="C1020" s="1078">
        <v>17</v>
      </c>
      <c r="D1020" s="1079" t="s">
        <v>610</v>
      </c>
      <c r="E1020" s="1057" t="s">
        <v>170</v>
      </c>
      <c r="F1020" s="1080" t="s">
        <v>1703</v>
      </c>
      <c r="G1020" s="5">
        <f t="shared" si="15"/>
        <v>102</v>
      </c>
    </row>
    <row r="1021" spans="1:7" x14ac:dyDescent="0.2">
      <c r="A1021" s="1053" t="str">
        <f t="shared" si="14"/>
        <v>PRI_17_V3_S</v>
      </c>
      <c r="B1021" s="981" t="s">
        <v>110</v>
      </c>
      <c r="C1021" s="1078">
        <v>17</v>
      </c>
      <c r="D1021" s="1079" t="s">
        <v>610</v>
      </c>
      <c r="E1021" s="1057" t="s">
        <v>171</v>
      </c>
      <c r="F1021" s="1080" t="s">
        <v>1704</v>
      </c>
      <c r="G1021" s="5">
        <f t="shared" si="15"/>
        <v>102</v>
      </c>
    </row>
    <row r="1022" spans="1:7" x14ac:dyDescent="0.2">
      <c r="A1022" s="1054" t="str">
        <f t="shared" si="14"/>
        <v>PRI_17_V4_S</v>
      </c>
      <c r="B1022" s="1055" t="s">
        <v>110</v>
      </c>
      <c r="C1022" s="1081">
        <v>17</v>
      </c>
      <c r="D1022" s="1082" t="s">
        <v>610</v>
      </c>
      <c r="E1022" s="1058" t="s">
        <v>172</v>
      </c>
      <c r="F1022" s="1083" t="s">
        <v>1705</v>
      </c>
      <c r="G1022" s="5">
        <f t="shared" si="15"/>
        <v>102</v>
      </c>
    </row>
    <row r="1023" spans="1:7" x14ac:dyDescent="0.2">
      <c r="A1023" s="1051" t="str">
        <f t="shared" si="14"/>
        <v>PRI_18_P_T</v>
      </c>
      <c r="B1023" s="1052" t="s">
        <v>110</v>
      </c>
      <c r="C1023" s="1075">
        <v>18</v>
      </c>
      <c r="D1023" s="1076" t="s">
        <v>609</v>
      </c>
      <c r="E1023" s="1056" t="s">
        <v>497</v>
      </c>
      <c r="F1023" s="1077" t="s">
        <v>1706</v>
      </c>
      <c r="G1023" s="5">
        <f t="shared" si="15"/>
        <v>103</v>
      </c>
    </row>
    <row r="1024" spans="1:7" x14ac:dyDescent="0.2">
      <c r="A1024" s="1053" t="str">
        <f t="shared" si="14"/>
        <v>PRI_18_V1_T</v>
      </c>
      <c r="B1024" s="981" t="s">
        <v>110</v>
      </c>
      <c r="C1024" s="1078">
        <v>18</v>
      </c>
      <c r="D1024" s="1079" t="s">
        <v>609</v>
      </c>
      <c r="E1024" s="1057" t="s">
        <v>169</v>
      </c>
      <c r="F1024" s="1080" t="s">
        <v>1707</v>
      </c>
      <c r="G1024" s="5">
        <f t="shared" si="15"/>
        <v>103</v>
      </c>
    </row>
    <row r="1025" spans="1:7" x14ac:dyDescent="0.2">
      <c r="A1025" s="1053" t="str">
        <f t="shared" si="14"/>
        <v>PRI_18_V2_T</v>
      </c>
      <c r="B1025" s="981" t="s">
        <v>110</v>
      </c>
      <c r="C1025" s="1078">
        <v>18</v>
      </c>
      <c r="D1025" s="1079" t="s">
        <v>609</v>
      </c>
      <c r="E1025" s="1057" t="s">
        <v>170</v>
      </c>
      <c r="F1025" s="1080" t="s">
        <v>1708</v>
      </c>
      <c r="G1025" s="5">
        <f t="shared" si="15"/>
        <v>103</v>
      </c>
    </row>
    <row r="1026" spans="1:7" x14ac:dyDescent="0.2">
      <c r="A1026" s="1053" t="str">
        <f t="shared" si="14"/>
        <v>PRI_18_V3_T</v>
      </c>
      <c r="B1026" s="981" t="s">
        <v>110</v>
      </c>
      <c r="C1026" s="1078">
        <v>18</v>
      </c>
      <c r="D1026" s="1079" t="s">
        <v>609</v>
      </c>
      <c r="E1026" s="1057" t="s">
        <v>171</v>
      </c>
      <c r="F1026" s="1080" t="s">
        <v>1709</v>
      </c>
      <c r="G1026" s="5">
        <f t="shared" si="15"/>
        <v>103</v>
      </c>
    </row>
    <row r="1027" spans="1:7" x14ac:dyDescent="0.2">
      <c r="A1027" s="1053" t="str">
        <f t="shared" si="14"/>
        <v>PRI_18_V4_T</v>
      </c>
      <c r="B1027" s="981" t="s">
        <v>110</v>
      </c>
      <c r="C1027" s="1078">
        <v>18</v>
      </c>
      <c r="D1027" s="1079" t="s">
        <v>609</v>
      </c>
      <c r="E1027" s="1057" t="s">
        <v>172</v>
      </c>
      <c r="F1027" s="1080" t="s">
        <v>1710</v>
      </c>
      <c r="G1027" s="5">
        <f t="shared" si="15"/>
        <v>103</v>
      </c>
    </row>
    <row r="1028" spans="1:7" x14ac:dyDescent="0.2">
      <c r="A1028" s="1053" t="str">
        <f t="shared" si="14"/>
        <v>PRI_18_P_S</v>
      </c>
      <c r="B1028" s="981" t="s">
        <v>110</v>
      </c>
      <c r="C1028" s="1078">
        <v>18</v>
      </c>
      <c r="D1028" s="1076" t="s">
        <v>610</v>
      </c>
      <c r="E1028" s="1056" t="s">
        <v>497</v>
      </c>
      <c r="F1028" s="1077" t="s">
        <v>1711</v>
      </c>
      <c r="G1028" s="5">
        <f t="shared" si="15"/>
        <v>103</v>
      </c>
    </row>
    <row r="1029" spans="1:7" x14ac:dyDescent="0.2">
      <c r="A1029" s="1053" t="str">
        <f t="shared" si="14"/>
        <v>PRI_18_V1_S</v>
      </c>
      <c r="B1029" s="981" t="s">
        <v>110</v>
      </c>
      <c r="C1029" s="1078">
        <v>18</v>
      </c>
      <c r="D1029" s="1079" t="s">
        <v>610</v>
      </c>
      <c r="E1029" s="1057" t="s">
        <v>169</v>
      </c>
      <c r="F1029" s="1080" t="s">
        <v>1712</v>
      </c>
      <c r="G1029" s="5">
        <f t="shared" si="15"/>
        <v>103</v>
      </c>
    </row>
    <row r="1030" spans="1:7" x14ac:dyDescent="0.2">
      <c r="A1030" s="1053" t="str">
        <f t="shared" si="14"/>
        <v>PRI_18_V2_S</v>
      </c>
      <c r="B1030" s="981" t="s">
        <v>110</v>
      </c>
      <c r="C1030" s="1078">
        <v>18</v>
      </c>
      <c r="D1030" s="1079" t="s">
        <v>610</v>
      </c>
      <c r="E1030" s="1057" t="s">
        <v>170</v>
      </c>
      <c r="F1030" s="1080" t="s">
        <v>1713</v>
      </c>
      <c r="G1030" s="5">
        <f t="shared" si="15"/>
        <v>103</v>
      </c>
    </row>
    <row r="1031" spans="1:7" x14ac:dyDescent="0.2">
      <c r="A1031" s="1053" t="str">
        <f t="shared" si="14"/>
        <v>PRI_18_V3_S</v>
      </c>
      <c r="B1031" s="981" t="s">
        <v>110</v>
      </c>
      <c r="C1031" s="1078">
        <v>18</v>
      </c>
      <c r="D1031" s="1079" t="s">
        <v>610</v>
      </c>
      <c r="E1031" s="1057" t="s">
        <v>171</v>
      </c>
      <c r="F1031" s="1080" t="s">
        <v>1714</v>
      </c>
      <c r="G1031" s="5">
        <f t="shared" si="15"/>
        <v>103</v>
      </c>
    </row>
    <row r="1032" spans="1:7" x14ac:dyDescent="0.2">
      <c r="A1032" s="1054" t="str">
        <f t="shared" si="14"/>
        <v>PRI_18_V4_S</v>
      </c>
      <c r="B1032" s="1055" t="s">
        <v>110</v>
      </c>
      <c r="C1032" s="1081">
        <v>18</v>
      </c>
      <c r="D1032" s="1082" t="s">
        <v>610</v>
      </c>
      <c r="E1032" s="1058" t="s">
        <v>172</v>
      </c>
      <c r="F1032" s="1083" t="s">
        <v>1715</v>
      </c>
      <c r="G1032" s="5">
        <f t="shared" si="15"/>
        <v>103</v>
      </c>
    </row>
    <row r="1033" spans="1:7" x14ac:dyDescent="0.2">
      <c r="A1033" s="1051" t="str">
        <f t="shared" si="14"/>
        <v>PRI_19_P_T</v>
      </c>
      <c r="B1033" s="1052" t="s">
        <v>110</v>
      </c>
      <c r="C1033" s="1075">
        <v>19</v>
      </c>
      <c r="D1033" s="1076" t="s">
        <v>609</v>
      </c>
      <c r="E1033" s="1056" t="s">
        <v>497</v>
      </c>
      <c r="F1033" s="1077" t="s">
        <v>1716</v>
      </c>
      <c r="G1033" s="5">
        <f t="shared" si="15"/>
        <v>104</v>
      </c>
    </row>
    <row r="1034" spans="1:7" x14ac:dyDescent="0.2">
      <c r="A1034" s="1053" t="str">
        <f t="shared" si="14"/>
        <v>PRI_19_V1_T</v>
      </c>
      <c r="B1034" s="981" t="s">
        <v>110</v>
      </c>
      <c r="C1034" s="1078">
        <v>19</v>
      </c>
      <c r="D1034" s="1079" t="s">
        <v>609</v>
      </c>
      <c r="E1034" s="1057" t="s">
        <v>169</v>
      </c>
      <c r="F1034" s="1080" t="s">
        <v>1717</v>
      </c>
      <c r="G1034" s="5">
        <f t="shared" si="15"/>
        <v>104</v>
      </c>
    </row>
    <row r="1035" spans="1:7" x14ac:dyDescent="0.2">
      <c r="A1035" s="1053" t="str">
        <f t="shared" si="14"/>
        <v>PRI_19_V2_T</v>
      </c>
      <c r="B1035" s="981" t="s">
        <v>110</v>
      </c>
      <c r="C1035" s="1078">
        <v>19</v>
      </c>
      <c r="D1035" s="1079" t="s">
        <v>609</v>
      </c>
      <c r="E1035" s="1057" t="s">
        <v>170</v>
      </c>
      <c r="F1035" s="1080" t="s">
        <v>1718</v>
      </c>
      <c r="G1035" s="5">
        <f t="shared" si="15"/>
        <v>104</v>
      </c>
    </row>
    <row r="1036" spans="1:7" x14ac:dyDescent="0.2">
      <c r="A1036" s="1053" t="str">
        <f t="shared" si="14"/>
        <v>PRI_19_V3_T</v>
      </c>
      <c r="B1036" s="981" t="s">
        <v>110</v>
      </c>
      <c r="C1036" s="1078">
        <v>19</v>
      </c>
      <c r="D1036" s="1079" t="s">
        <v>609</v>
      </c>
      <c r="E1036" s="1057" t="s">
        <v>171</v>
      </c>
      <c r="F1036" s="1080" t="s">
        <v>1719</v>
      </c>
      <c r="G1036" s="5">
        <f t="shared" si="15"/>
        <v>104</v>
      </c>
    </row>
    <row r="1037" spans="1:7" x14ac:dyDescent="0.2">
      <c r="A1037" s="1053" t="str">
        <f t="shared" si="14"/>
        <v>PRI_19_V4_T</v>
      </c>
      <c r="B1037" s="981" t="s">
        <v>110</v>
      </c>
      <c r="C1037" s="1078">
        <v>19</v>
      </c>
      <c r="D1037" s="1079" t="s">
        <v>609</v>
      </c>
      <c r="E1037" s="1057" t="s">
        <v>172</v>
      </c>
      <c r="F1037" s="1080" t="s">
        <v>1720</v>
      </c>
      <c r="G1037" s="5">
        <f t="shared" si="15"/>
        <v>104</v>
      </c>
    </row>
    <row r="1038" spans="1:7" x14ac:dyDescent="0.2">
      <c r="A1038" s="1053" t="str">
        <f t="shared" si="14"/>
        <v>PRI_19_P_S</v>
      </c>
      <c r="B1038" s="981" t="s">
        <v>110</v>
      </c>
      <c r="C1038" s="1078">
        <v>19</v>
      </c>
      <c r="D1038" s="1076" t="s">
        <v>610</v>
      </c>
      <c r="E1038" s="1056" t="s">
        <v>497</v>
      </c>
      <c r="F1038" s="1077" t="s">
        <v>1721</v>
      </c>
      <c r="G1038" s="5">
        <f t="shared" si="15"/>
        <v>104</v>
      </c>
    </row>
    <row r="1039" spans="1:7" x14ac:dyDescent="0.2">
      <c r="A1039" s="1053" t="str">
        <f t="shared" si="14"/>
        <v>PRI_19_V1_S</v>
      </c>
      <c r="B1039" s="981" t="s">
        <v>110</v>
      </c>
      <c r="C1039" s="1078">
        <v>19</v>
      </c>
      <c r="D1039" s="1079" t="s">
        <v>610</v>
      </c>
      <c r="E1039" s="1057" t="s">
        <v>169</v>
      </c>
      <c r="F1039" s="1080" t="s">
        <v>1722</v>
      </c>
      <c r="G1039" s="5">
        <f t="shared" si="15"/>
        <v>104</v>
      </c>
    </row>
    <row r="1040" spans="1:7" x14ac:dyDescent="0.2">
      <c r="A1040" s="1053" t="str">
        <f t="shared" si="14"/>
        <v>PRI_19_V2_S</v>
      </c>
      <c r="B1040" s="981" t="s">
        <v>110</v>
      </c>
      <c r="C1040" s="1078">
        <v>19</v>
      </c>
      <c r="D1040" s="1079" t="s">
        <v>610</v>
      </c>
      <c r="E1040" s="1057" t="s">
        <v>170</v>
      </c>
      <c r="F1040" s="1080" t="s">
        <v>1723</v>
      </c>
      <c r="G1040" s="5">
        <f t="shared" si="15"/>
        <v>104</v>
      </c>
    </row>
    <row r="1041" spans="1:7" x14ac:dyDescent="0.2">
      <c r="A1041" s="1053" t="str">
        <f t="shared" si="14"/>
        <v>PRI_19_V3_S</v>
      </c>
      <c r="B1041" s="981" t="s">
        <v>110</v>
      </c>
      <c r="C1041" s="1078">
        <v>19</v>
      </c>
      <c r="D1041" s="1079" t="s">
        <v>610</v>
      </c>
      <c r="E1041" s="1057" t="s">
        <v>171</v>
      </c>
      <c r="F1041" s="1080" t="s">
        <v>1724</v>
      </c>
      <c r="G1041" s="5">
        <f t="shared" si="15"/>
        <v>104</v>
      </c>
    </row>
    <row r="1042" spans="1:7" x14ac:dyDescent="0.2">
      <c r="A1042" s="1054" t="str">
        <f t="shared" si="14"/>
        <v>PRI_19_V4_S</v>
      </c>
      <c r="B1042" s="1055" t="s">
        <v>110</v>
      </c>
      <c r="C1042" s="1081">
        <v>19</v>
      </c>
      <c r="D1042" s="1082" t="s">
        <v>610</v>
      </c>
      <c r="E1042" s="1058" t="s">
        <v>172</v>
      </c>
      <c r="F1042" s="1083" t="s">
        <v>1725</v>
      </c>
      <c r="G1042" s="5">
        <f t="shared" si="15"/>
        <v>104</v>
      </c>
    </row>
    <row r="1043" spans="1:7" x14ac:dyDescent="0.2">
      <c r="A1043" s="1051" t="str">
        <f t="shared" si="14"/>
        <v>PRI_20_P_T</v>
      </c>
      <c r="B1043" s="1052" t="s">
        <v>110</v>
      </c>
      <c r="C1043" s="1075">
        <v>20</v>
      </c>
      <c r="D1043" s="1076" t="s">
        <v>609</v>
      </c>
      <c r="E1043" s="1056" t="s">
        <v>497</v>
      </c>
      <c r="F1043" s="1077" t="s">
        <v>1726</v>
      </c>
      <c r="G1043" s="5">
        <f t="shared" si="15"/>
        <v>105</v>
      </c>
    </row>
    <row r="1044" spans="1:7" x14ac:dyDescent="0.2">
      <c r="A1044" s="1053" t="str">
        <f t="shared" si="14"/>
        <v>PRI_20_V1_T</v>
      </c>
      <c r="B1044" s="981" t="s">
        <v>110</v>
      </c>
      <c r="C1044" s="1078">
        <v>20</v>
      </c>
      <c r="D1044" s="1079" t="s">
        <v>609</v>
      </c>
      <c r="E1044" s="1057" t="s">
        <v>169</v>
      </c>
      <c r="F1044" s="1080" t="s">
        <v>1727</v>
      </c>
      <c r="G1044" s="5">
        <f t="shared" si="15"/>
        <v>105</v>
      </c>
    </row>
    <row r="1045" spans="1:7" x14ac:dyDescent="0.2">
      <c r="A1045" s="1053" t="str">
        <f t="shared" si="14"/>
        <v>PRI_20_V2_T</v>
      </c>
      <c r="B1045" s="981" t="s">
        <v>110</v>
      </c>
      <c r="C1045" s="1078">
        <v>20</v>
      </c>
      <c r="D1045" s="1079" t="s">
        <v>609</v>
      </c>
      <c r="E1045" s="1057" t="s">
        <v>170</v>
      </c>
      <c r="F1045" s="1080" t="s">
        <v>1728</v>
      </c>
      <c r="G1045" s="5">
        <f t="shared" si="15"/>
        <v>105</v>
      </c>
    </row>
    <row r="1046" spans="1:7" x14ac:dyDescent="0.2">
      <c r="A1046" s="1053" t="str">
        <f t="shared" si="14"/>
        <v>PRI_20_V3_T</v>
      </c>
      <c r="B1046" s="981" t="s">
        <v>110</v>
      </c>
      <c r="C1046" s="1078">
        <v>20</v>
      </c>
      <c r="D1046" s="1079" t="s">
        <v>609</v>
      </c>
      <c r="E1046" s="1057" t="s">
        <v>171</v>
      </c>
      <c r="F1046" s="1080" t="s">
        <v>1729</v>
      </c>
      <c r="G1046" s="5">
        <f t="shared" si="15"/>
        <v>105</v>
      </c>
    </row>
    <row r="1047" spans="1:7" x14ac:dyDescent="0.2">
      <c r="A1047" s="1053" t="str">
        <f t="shared" si="14"/>
        <v>PRI_20_V4_T</v>
      </c>
      <c r="B1047" s="981" t="s">
        <v>110</v>
      </c>
      <c r="C1047" s="1078">
        <v>20</v>
      </c>
      <c r="D1047" s="1079" t="s">
        <v>609</v>
      </c>
      <c r="E1047" s="1057" t="s">
        <v>172</v>
      </c>
      <c r="F1047" s="1080" t="s">
        <v>1730</v>
      </c>
      <c r="G1047" s="5">
        <f t="shared" si="15"/>
        <v>105</v>
      </c>
    </row>
    <row r="1048" spans="1:7" x14ac:dyDescent="0.2">
      <c r="A1048" s="1053" t="str">
        <f t="shared" si="14"/>
        <v>PRI_20_P_S</v>
      </c>
      <c r="B1048" s="981" t="s">
        <v>110</v>
      </c>
      <c r="C1048" s="1078">
        <v>20</v>
      </c>
      <c r="D1048" s="1076" t="s">
        <v>610</v>
      </c>
      <c r="E1048" s="1056" t="s">
        <v>497</v>
      </c>
      <c r="F1048" s="1077" t="s">
        <v>1731</v>
      </c>
      <c r="G1048" s="5">
        <f t="shared" si="15"/>
        <v>105</v>
      </c>
    </row>
    <row r="1049" spans="1:7" x14ac:dyDescent="0.2">
      <c r="A1049" s="1053" t="str">
        <f t="shared" si="14"/>
        <v>PRI_20_V1_S</v>
      </c>
      <c r="B1049" s="981" t="s">
        <v>110</v>
      </c>
      <c r="C1049" s="1078">
        <v>20</v>
      </c>
      <c r="D1049" s="1079" t="s">
        <v>610</v>
      </c>
      <c r="E1049" s="1057" t="s">
        <v>169</v>
      </c>
      <c r="F1049" s="1080" t="s">
        <v>1732</v>
      </c>
      <c r="G1049" s="5">
        <f t="shared" si="15"/>
        <v>105</v>
      </c>
    </row>
    <row r="1050" spans="1:7" x14ac:dyDescent="0.2">
      <c r="A1050" s="1053" t="str">
        <f t="shared" si="14"/>
        <v>PRI_20_V2_S</v>
      </c>
      <c r="B1050" s="981" t="s">
        <v>110</v>
      </c>
      <c r="C1050" s="1078">
        <v>20</v>
      </c>
      <c r="D1050" s="1079" t="s">
        <v>610</v>
      </c>
      <c r="E1050" s="1057" t="s">
        <v>170</v>
      </c>
      <c r="F1050" s="1080" t="s">
        <v>1733</v>
      </c>
      <c r="G1050" s="5">
        <f t="shared" si="15"/>
        <v>105</v>
      </c>
    </row>
    <row r="1051" spans="1:7" x14ac:dyDescent="0.2">
      <c r="A1051" s="1053" t="str">
        <f t="shared" si="14"/>
        <v>PRI_20_V3_S</v>
      </c>
      <c r="B1051" s="981" t="s">
        <v>110</v>
      </c>
      <c r="C1051" s="1078">
        <v>20</v>
      </c>
      <c r="D1051" s="1079" t="s">
        <v>610</v>
      </c>
      <c r="E1051" s="1057" t="s">
        <v>171</v>
      </c>
      <c r="F1051" s="1080" t="s">
        <v>1734</v>
      </c>
      <c r="G1051" s="5">
        <f t="shared" si="15"/>
        <v>105</v>
      </c>
    </row>
    <row r="1052" spans="1:7" x14ac:dyDescent="0.2">
      <c r="A1052" s="1054" t="str">
        <f t="shared" si="14"/>
        <v>PRI_20_V4_S</v>
      </c>
      <c r="B1052" s="1055" t="s">
        <v>110</v>
      </c>
      <c r="C1052" s="1081">
        <v>20</v>
      </c>
      <c r="D1052" s="1082" t="s">
        <v>610</v>
      </c>
      <c r="E1052" s="1058" t="s">
        <v>172</v>
      </c>
      <c r="F1052" s="1083" t="s">
        <v>1735</v>
      </c>
      <c r="G1052" s="5">
        <f t="shared" si="15"/>
        <v>105</v>
      </c>
    </row>
    <row r="1053" spans="1:7" x14ac:dyDescent="0.2">
      <c r="A1053" s="1051" t="str">
        <f t="shared" si="14"/>
        <v>PRI_21_P_T</v>
      </c>
      <c r="B1053" s="1052" t="s">
        <v>110</v>
      </c>
      <c r="C1053" s="1075">
        <v>21</v>
      </c>
      <c r="D1053" s="1076" t="s">
        <v>609</v>
      </c>
      <c r="E1053" s="1056" t="s">
        <v>497</v>
      </c>
      <c r="F1053" s="1077" t="s">
        <v>1736</v>
      </c>
      <c r="G1053" s="5">
        <f t="shared" si="15"/>
        <v>106</v>
      </c>
    </row>
    <row r="1054" spans="1:7" x14ac:dyDescent="0.2">
      <c r="A1054" s="1053" t="str">
        <f t="shared" si="14"/>
        <v>PRI_21_V1_T</v>
      </c>
      <c r="B1054" s="981" t="s">
        <v>110</v>
      </c>
      <c r="C1054" s="1078">
        <v>21</v>
      </c>
      <c r="D1054" s="1079" t="s">
        <v>609</v>
      </c>
      <c r="E1054" s="1057" t="s">
        <v>169</v>
      </c>
      <c r="F1054" s="1080" t="s">
        <v>1737</v>
      </c>
      <c r="G1054" s="5">
        <f t="shared" si="15"/>
        <v>106</v>
      </c>
    </row>
    <row r="1055" spans="1:7" x14ac:dyDescent="0.2">
      <c r="A1055" s="1053" t="str">
        <f t="shared" si="14"/>
        <v>PRI_21_V2_T</v>
      </c>
      <c r="B1055" s="981" t="s">
        <v>110</v>
      </c>
      <c r="C1055" s="1078">
        <v>21</v>
      </c>
      <c r="D1055" s="1079" t="s">
        <v>609</v>
      </c>
      <c r="E1055" s="1057" t="s">
        <v>170</v>
      </c>
      <c r="F1055" s="1080" t="s">
        <v>1738</v>
      </c>
      <c r="G1055" s="5">
        <f t="shared" si="15"/>
        <v>106</v>
      </c>
    </row>
    <row r="1056" spans="1:7" x14ac:dyDescent="0.2">
      <c r="A1056" s="1053" t="str">
        <f t="shared" si="14"/>
        <v>PRI_21_V3_T</v>
      </c>
      <c r="B1056" s="981" t="s">
        <v>110</v>
      </c>
      <c r="C1056" s="1078">
        <v>21</v>
      </c>
      <c r="D1056" s="1079" t="s">
        <v>609</v>
      </c>
      <c r="E1056" s="1057" t="s">
        <v>171</v>
      </c>
      <c r="F1056" s="1080" t="s">
        <v>1739</v>
      </c>
      <c r="G1056" s="5">
        <f t="shared" si="15"/>
        <v>106</v>
      </c>
    </row>
    <row r="1057" spans="1:7" x14ac:dyDescent="0.2">
      <c r="A1057" s="1053" t="str">
        <f t="shared" si="14"/>
        <v>PRI_21_V4_T</v>
      </c>
      <c r="B1057" s="981" t="s">
        <v>110</v>
      </c>
      <c r="C1057" s="1078">
        <v>21</v>
      </c>
      <c r="D1057" s="1079" t="s">
        <v>609</v>
      </c>
      <c r="E1057" s="1057" t="s">
        <v>172</v>
      </c>
      <c r="F1057" s="1080" t="s">
        <v>1740</v>
      </c>
      <c r="G1057" s="5">
        <f t="shared" si="15"/>
        <v>106</v>
      </c>
    </row>
    <row r="1058" spans="1:7" x14ac:dyDescent="0.2">
      <c r="A1058" s="1053" t="str">
        <f t="shared" si="14"/>
        <v>PRI_21_P_S</v>
      </c>
      <c r="B1058" s="981" t="s">
        <v>110</v>
      </c>
      <c r="C1058" s="1078">
        <v>21</v>
      </c>
      <c r="D1058" s="1076" t="s">
        <v>610</v>
      </c>
      <c r="E1058" s="1056" t="s">
        <v>497</v>
      </c>
      <c r="F1058" s="1077" t="s">
        <v>1741</v>
      </c>
      <c r="G1058" s="5">
        <f t="shared" si="15"/>
        <v>106</v>
      </c>
    </row>
    <row r="1059" spans="1:7" x14ac:dyDescent="0.2">
      <c r="A1059" s="1053" t="str">
        <f t="shared" si="14"/>
        <v>PRI_21_V1_S</v>
      </c>
      <c r="B1059" s="981" t="s">
        <v>110</v>
      </c>
      <c r="C1059" s="1078">
        <v>21</v>
      </c>
      <c r="D1059" s="1079" t="s">
        <v>610</v>
      </c>
      <c r="E1059" s="1057" t="s">
        <v>169</v>
      </c>
      <c r="F1059" s="1080" t="s">
        <v>1742</v>
      </c>
      <c r="G1059" s="5">
        <f t="shared" si="15"/>
        <v>106</v>
      </c>
    </row>
    <row r="1060" spans="1:7" x14ac:dyDescent="0.2">
      <c r="A1060" s="1053" t="str">
        <f t="shared" si="14"/>
        <v>PRI_21_V2_S</v>
      </c>
      <c r="B1060" s="981" t="s">
        <v>110</v>
      </c>
      <c r="C1060" s="1078">
        <v>21</v>
      </c>
      <c r="D1060" s="1079" t="s">
        <v>610</v>
      </c>
      <c r="E1060" s="1057" t="s">
        <v>170</v>
      </c>
      <c r="F1060" s="1080" t="s">
        <v>1743</v>
      </c>
      <c r="G1060" s="5">
        <f t="shared" si="15"/>
        <v>106</v>
      </c>
    </row>
    <row r="1061" spans="1:7" x14ac:dyDescent="0.2">
      <c r="A1061" s="1053" t="str">
        <f t="shared" si="14"/>
        <v>PRI_21_V3_S</v>
      </c>
      <c r="B1061" s="981" t="s">
        <v>110</v>
      </c>
      <c r="C1061" s="1078">
        <v>21</v>
      </c>
      <c r="D1061" s="1079" t="s">
        <v>610</v>
      </c>
      <c r="E1061" s="1057" t="s">
        <v>171</v>
      </c>
      <c r="F1061" s="1080" t="s">
        <v>1744</v>
      </c>
      <c r="G1061" s="5">
        <f t="shared" si="15"/>
        <v>106</v>
      </c>
    </row>
    <row r="1062" spans="1:7" x14ac:dyDescent="0.2">
      <c r="A1062" s="1054" t="str">
        <f t="shared" si="14"/>
        <v>PRI_21_V4_S</v>
      </c>
      <c r="B1062" s="1055" t="s">
        <v>110</v>
      </c>
      <c r="C1062" s="1081">
        <v>21</v>
      </c>
      <c r="D1062" s="1082" t="s">
        <v>610</v>
      </c>
      <c r="E1062" s="1058" t="s">
        <v>172</v>
      </c>
      <c r="F1062" s="1083" t="s">
        <v>1745</v>
      </c>
      <c r="G1062" s="5">
        <f t="shared" si="15"/>
        <v>106</v>
      </c>
    </row>
    <row r="1063" spans="1:7" x14ac:dyDescent="0.2">
      <c r="A1063" s="1051" t="str">
        <f t="shared" si="14"/>
        <v>PRI_22_P_T</v>
      </c>
      <c r="B1063" s="1052" t="s">
        <v>110</v>
      </c>
      <c r="C1063" s="1075">
        <v>22</v>
      </c>
      <c r="D1063" s="1076" t="s">
        <v>609</v>
      </c>
      <c r="E1063" s="1056" t="s">
        <v>497</v>
      </c>
      <c r="F1063" s="1077" t="s">
        <v>1746</v>
      </c>
      <c r="G1063" s="5">
        <f t="shared" si="15"/>
        <v>107</v>
      </c>
    </row>
    <row r="1064" spans="1:7" x14ac:dyDescent="0.2">
      <c r="A1064" s="1053" t="str">
        <f t="shared" si="14"/>
        <v>PRI_22_V1_T</v>
      </c>
      <c r="B1064" s="981" t="s">
        <v>110</v>
      </c>
      <c r="C1064" s="1078">
        <v>22</v>
      </c>
      <c r="D1064" s="1079" t="s">
        <v>609</v>
      </c>
      <c r="E1064" s="1057" t="s">
        <v>169</v>
      </c>
      <c r="F1064" s="1080" t="s">
        <v>1747</v>
      </c>
      <c r="G1064" s="5">
        <f t="shared" si="15"/>
        <v>107</v>
      </c>
    </row>
    <row r="1065" spans="1:7" x14ac:dyDescent="0.2">
      <c r="A1065" s="1053" t="str">
        <f t="shared" si="14"/>
        <v>PRI_22_V2_T</v>
      </c>
      <c r="B1065" s="981" t="s">
        <v>110</v>
      </c>
      <c r="C1065" s="1078">
        <v>22</v>
      </c>
      <c r="D1065" s="1079" t="s">
        <v>609</v>
      </c>
      <c r="E1065" s="1057" t="s">
        <v>170</v>
      </c>
      <c r="F1065" s="1080" t="s">
        <v>1748</v>
      </c>
      <c r="G1065" s="5">
        <f t="shared" si="15"/>
        <v>107</v>
      </c>
    </row>
    <row r="1066" spans="1:7" x14ac:dyDescent="0.2">
      <c r="A1066" s="1053" t="str">
        <f t="shared" si="14"/>
        <v>PRI_22_V3_T</v>
      </c>
      <c r="B1066" s="981" t="s">
        <v>110</v>
      </c>
      <c r="C1066" s="1078">
        <v>22</v>
      </c>
      <c r="D1066" s="1079" t="s">
        <v>609</v>
      </c>
      <c r="E1066" s="1057" t="s">
        <v>171</v>
      </c>
      <c r="F1066" s="1080" t="s">
        <v>1749</v>
      </c>
      <c r="G1066" s="5">
        <f t="shared" si="15"/>
        <v>107</v>
      </c>
    </row>
    <row r="1067" spans="1:7" x14ac:dyDescent="0.2">
      <c r="A1067" s="1053" t="str">
        <f t="shared" si="14"/>
        <v>PRI_22_V4_T</v>
      </c>
      <c r="B1067" s="981" t="s">
        <v>110</v>
      </c>
      <c r="C1067" s="1078">
        <v>22</v>
      </c>
      <c r="D1067" s="1079" t="s">
        <v>609</v>
      </c>
      <c r="E1067" s="1057" t="s">
        <v>172</v>
      </c>
      <c r="F1067" s="1080" t="s">
        <v>1750</v>
      </c>
      <c r="G1067" s="5">
        <f t="shared" si="15"/>
        <v>107</v>
      </c>
    </row>
    <row r="1068" spans="1:7" x14ac:dyDescent="0.2">
      <c r="A1068" s="1053" t="str">
        <f t="shared" si="14"/>
        <v>PRI_22_P_S</v>
      </c>
      <c r="B1068" s="981" t="s">
        <v>110</v>
      </c>
      <c r="C1068" s="1078">
        <v>22</v>
      </c>
      <c r="D1068" s="1076" t="s">
        <v>610</v>
      </c>
      <c r="E1068" s="1056" t="s">
        <v>497</v>
      </c>
      <c r="F1068" s="1077" t="s">
        <v>1751</v>
      </c>
      <c r="G1068" s="5">
        <f t="shared" ref="G1068:G1131" si="16">G1058+1</f>
        <v>107</v>
      </c>
    </row>
    <row r="1069" spans="1:7" x14ac:dyDescent="0.2">
      <c r="A1069" s="1053" t="str">
        <f t="shared" si="14"/>
        <v>PRI_22_V1_S</v>
      </c>
      <c r="B1069" s="981" t="s">
        <v>110</v>
      </c>
      <c r="C1069" s="1078">
        <v>22</v>
      </c>
      <c r="D1069" s="1079" t="s">
        <v>610</v>
      </c>
      <c r="E1069" s="1057" t="s">
        <v>169</v>
      </c>
      <c r="F1069" s="1080" t="s">
        <v>1752</v>
      </c>
      <c r="G1069" s="5">
        <f t="shared" si="16"/>
        <v>107</v>
      </c>
    </row>
    <row r="1070" spans="1:7" x14ac:dyDescent="0.2">
      <c r="A1070" s="1053" t="str">
        <f t="shared" si="14"/>
        <v>PRI_22_V2_S</v>
      </c>
      <c r="B1070" s="981" t="s">
        <v>110</v>
      </c>
      <c r="C1070" s="1078">
        <v>22</v>
      </c>
      <c r="D1070" s="1079" t="s">
        <v>610</v>
      </c>
      <c r="E1070" s="1057" t="s">
        <v>170</v>
      </c>
      <c r="F1070" s="1080" t="s">
        <v>1753</v>
      </c>
      <c r="G1070" s="5">
        <f t="shared" si="16"/>
        <v>107</v>
      </c>
    </row>
    <row r="1071" spans="1:7" x14ac:dyDescent="0.2">
      <c r="A1071" s="1053" t="str">
        <f t="shared" si="14"/>
        <v>PRI_22_V3_S</v>
      </c>
      <c r="B1071" s="981" t="s">
        <v>110</v>
      </c>
      <c r="C1071" s="1078">
        <v>22</v>
      </c>
      <c r="D1071" s="1079" t="s">
        <v>610</v>
      </c>
      <c r="E1071" s="1057" t="s">
        <v>171</v>
      </c>
      <c r="F1071" s="1080" t="s">
        <v>1754</v>
      </c>
      <c r="G1071" s="5">
        <f t="shared" si="16"/>
        <v>107</v>
      </c>
    </row>
    <row r="1072" spans="1:7" x14ac:dyDescent="0.2">
      <c r="A1072" s="1054" t="str">
        <f t="shared" si="14"/>
        <v>PRI_22_V4_S</v>
      </c>
      <c r="B1072" s="1055" t="s">
        <v>110</v>
      </c>
      <c r="C1072" s="1081">
        <v>22</v>
      </c>
      <c r="D1072" s="1082" t="s">
        <v>610</v>
      </c>
      <c r="E1072" s="1058" t="s">
        <v>172</v>
      </c>
      <c r="F1072" s="1083" t="s">
        <v>1755</v>
      </c>
      <c r="G1072" s="5">
        <f t="shared" si="16"/>
        <v>107</v>
      </c>
    </row>
    <row r="1073" spans="1:7" x14ac:dyDescent="0.2">
      <c r="A1073" s="1051" t="str">
        <f t="shared" si="14"/>
        <v>PRI_23_P_T</v>
      </c>
      <c r="B1073" s="1052" t="s">
        <v>110</v>
      </c>
      <c r="C1073" s="1075">
        <v>23</v>
      </c>
      <c r="D1073" s="1076" t="s">
        <v>609</v>
      </c>
      <c r="E1073" s="1056" t="s">
        <v>497</v>
      </c>
      <c r="F1073" s="1077" t="s">
        <v>1756</v>
      </c>
      <c r="G1073" s="5">
        <f t="shared" si="16"/>
        <v>108</v>
      </c>
    </row>
    <row r="1074" spans="1:7" x14ac:dyDescent="0.2">
      <c r="A1074" s="1053" t="str">
        <f t="shared" si="14"/>
        <v>PRI_23_V1_T</v>
      </c>
      <c r="B1074" s="981" t="s">
        <v>110</v>
      </c>
      <c r="C1074" s="1078">
        <v>23</v>
      </c>
      <c r="D1074" s="1079" t="s">
        <v>609</v>
      </c>
      <c r="E1074" s="1057" t="s">
        <v>169</v>
      </c>
      <c r="F1074" s="1080" t="s">
        <v>1757</v>
      </c>
      <c r="G1074" s="5">
        <f t="shared" si="16"/>
        <v>108</v>
      </c>
    </row>
    <row r="1075" spans="1:7" x14ac:dyDescent="0.2">
      <c r="A1075" s="1053" t="str">
        <f t="shared" si="14"/>
        <v>PRI_23_V2_T</v>
      </c>
      <c r="B1075" s="981" t="s">
        <v>110</v>
      </c>
      <c r="C1075" s="1078">
        <v>23</v>
      </c>
      <c r="D1075" s="1079" t="s">
        <v>609</v>
      </c>
      <c r="E1075" s="1057" t="s">
        <v>170</v>
      </c>
      <c r="F1075" s="1080" t="s">
        <v>1758</v>
      </c>
      <c r="G1075" s="5">
        <f t="shared" si="16"/>
        <v>108</v>
      </c>
    </row>
    <row r="1076" spans="1:7" x14ac:dyDescent="0.2">
      <c r="A1076" s="1053" t="str">
        <f t="shared" si="14"/>
        <v>PRI_23_V3_T</v>
      </c>
      <c r="B1076" s="981" t="s">
        <v>110</v>
      </c>
      <c r="C1076" s="1078">
        <v>23</v>
      </c>
      <c r="D1076" s="1079" t="s">
        <v>609</v>
      </c>
      <c r="E1076" s="1057" t="s">
        <v>171</v>
      </c>
      <c r="F1076" s="1080" t="s">
        <v>1759</v>
      </c>
      <c r="G1076" s="5">
        <f t="shared" si="16"/>
        <v>108</v>
      </c>
    </row>
    <row r="1077" spans="1:7" x14ac:dyDescent="0.2">
      <c r="A1077" s="1053" t="str">
        <f t="shared" si="14"/>
        <v>PRI_23_V4_T</v>
      </c>
      <c r="B1077" s="981" t="s">
        <v>110</v>
      </c>
      <c r="C1077" s="1078">
        <v>23</v>
      </c>
      <c r="D1077" s="1079" t="s">
        <v>609</v>
      </c>
      <c r="E1077" s="1057" t="s">
        <v>172</v>
      </c>
      <c r="F1077" s="1080" t="s">
        <v>1760</v>
      </c>
      <c r="G1077" s="5">
        <f t="shared" si="16"/>
        <v>108</v>
      </c>
    </row>
    <row r="1078" spans="1:7" x14ac:dyDescent="0.2">
      <c r="A1078" s="1053" t="str">
        <f t="shared" si="14"/>
        <v>PRI_23_P_S</v>
      </c>
      <c r="B1078" s="981" t="s">
        <v>110</v>
      </c>
      <c r="C1078" s="1078">
        <v>23</v>
      </c>
      <c r="D1078" s="1076" t="s">
        <v>610</v>
      </c>
      <c r="E1078" s="1056" t="s">
        <v>497</v>
      </c>
      <c r="F1078" s="1077" t="s">
        <v>1761</v>
      </c>
      <c r="G1078" s="5">
        <f t="shared" si="16"/>
        <v>108</v>
      </c>
    </row>
    <row r="1079" spans="1:7" x14ac:dyDescent="0.2">
      <c r="A1079" s="1053" t="str">
        <f t="shared" si="14"/>
        <v>PRI_23_V1_S</v>
      </c>
      <c r="B1079" s="981" t="s">
        <v>110</v>
      </c>
      <c r="C1079" s="1078">
        <v>23</v>
      </c>
      <c r="D1079" s="1079" t="s">
        <v>610</v>
      </c>
      <c r="E1079" s="1057" t="s">
        <v>169</v>
      </c>
      <c r="F1079" s="1080" t="s">
        <v>1762</v>
      </c>
      <c r="G1079" s="5">
        <f t="shared" si="16"/>
        <v>108</v>
      </c>
    </row>
    <row r="1080" spans="1:7" x14ac:dyDescent="0.2">
      <c r="A1080" s="1053" t="str">
        <f t="shared" si="14"/>
        <v>PRI_23_V2_S</v>
      </c>
      <c r="B1080" s="981" t="s">
        <v>110</v>
      </c>
      <c r="C1080" s="1078">
        <v>23</v>
      </c>
      <c r="D1080" s="1079" t="s">
        <v>610</v>
      </c>
      <c r="E1080" s="1057" t="s">
        <v>170</v>
      </c>
      <c r="F1080" s="1080" t="s">
        <v>1763</v>
      </c>
      <c r="G1080" s="5">
        <f t="shared" si="16"/>
        <v>108</v>
      </c>
    </row>
    <row r="1081" spans="1:7" x14ac:dyDescent="0.2">
      <c r="A1081" s="1053" t="str">
        <f t="shared" si="14"/>
        <v>PRI_23_V3_S</v>
      </c>
      <c r="B1081" s="981" t="s">
        <v>110</v>
      </c>
      <c r="C1081" s="1078">
        <v>23</v>
      </c>
      <c r="D1081" s="1079" t="s">
        <v>610</v>
      </c>
      <c r="E1081" s="1057" t="s">
        <v>171</v>
      </c>
      <c r="F1081" s="1080" t="s">
        <v>1764</v>
      </c>
      <c r="G1081" s="5">
        <f t="shared" si="16"/>
        <v>108</v>
      </c>
    </row>
    <row r="1082" spans="1:7" x14ac:dyDescent="0.2">
      <c r="A1082" s="1054" t="str">
        <f t="shared" si="14"/>
        <v>PRI_23_V4_S</v>
      </c>
      <c r="B1082" s="1055" t="s">
        <v>110</v>
      </c>
      <c r="C1082" s="1081">
        <v>23</v>
      </c>
      <c r="D1082" s="1082" t="s">
        <v>610</v>
      </c>
      <c r="E1082" s="1058" t="s">
        <v>172</v>
      </c>
      <c r="F1082" s="1083" t="s">
        <v>1765</v>
      </c>
      <c r="G1082" s="5">
        <f t="shared" si="16"/>
        <v>108</v>
      </c>
    </row>
    <row r="1083" spans="1:7" x14ac:dyDescent="0.2">
      <c r="A1083" s="1051" t="str">
        <f t="shared" si="14"/>
        <v>PRI_24_P_T</v>
      </c>
      <c r="B1083" s="1052" t="s">
        <v>110</v>
      </c>
      <c r="C1083" s="1075">
        <v>24</v>
      </c>
      <c r="D1083" s="1076" t="s">
        <v>609</v>
      </c>
      <c r="E1083" s="1056" t="s">
        <v>497</v>
      </c>
      <c r="F1083" s="1077" t="s">
        <v>1766</v>
      </c>
      <c r="G1083" s="5">
        <f t="shared" si="16"/>
        <v>109</v>
      </c>
    </row>
    <row r="1084" spans="1:7" x14ac:dyDescent="0.2">
      <c r="A1084" s="1053" t="str">
        <f t="shared" si="14"/>
        <v>PRI_24_V1_T</v>
      </c>
      <c r="B1084" s="981" t="s">
        <v>110</v>
      </c>
      <c r="C1084" s="1078">
        <v>24</v>
      </c>
      <c r="D1084" s="1079" t="s">
        <v>609</v>
      </c>
      <c r="E1084" s="1057" t="s">
        <v>169</v>
      </c>
      <c r="F1084" s="1080" t="s">
        <v>1767</v>
      </c>
      <c r="G1084" s="5">
        <f t="shared" si="16"/>
        <v>109</v>
      </c>
    </row>
    <row r="1085" spans="1:7" x14ac:dyDescent="0.2">
      <c r="A1085" s="1053" t="str">
        <f t="shared" si="14"/>
        <v>PRI_24_V2_T</v>
      </c>
      <c r="B1085" s="981" t="s">
        <v>110</v>
      </c>
      <c r="C1085" s="1078">
        <v>24</v>
      </c>
      <c r="D1085" s="1079" t="s">
        <v>609</v>
      </c>
      <c r="E1085" s="1057" t="s">
        <v>170</v>
      </c>
      <c r="F1085" s="1080" t="s">
        <v>1768</v>
      </c>
      <c r="G1085" s="5">
        <f t="shared" si="16"/>
        <v>109</v>
      </c>
    </row>
    <row r="1086" spans="1:7" x14ac:dyDescent="0.2">
      <c r="A1086" s="1053" t="str">
        <f t="shared" si="14"/>
        <v>PRI_24_V3_T</v>
      </c>
      <c r="B1086" s="981" t="s">
        <v>110</v>
      </c>
      <c r="C1086" s="1078">
        <v>24</v>
      </c>
      <c r="D1086" s="1079" t="s">
        <v>609</v>
      </c>
      <c r="E1086" s="1057" t="s">
        <v>171</v>
      </c>
      <c r="F1086" s="1080" t="s">
        <v>1769</v>
      </c>
      <c r="G1086" s="5">
        <f t="shared" si="16"/>
        <v>109</v>
      </c>
    </row>
    <row r="1087" spans="1:7" x14ac:dyDescent="0.2">
      <c r="A1087" s="1053" t="str">
        <f t="shared" si="14"/>
        <v>PRI_24_V4_T</v>
      </c>
      <c r="B1087" s="981" t="s">
        <v>110</v>
      </c>
      <c r="C1087" s="1078">
        <v>24</v>
      </c>
      <c r="D1087" s="1079" t="s">
        <v>609</v>
      </c>
      <c r="E1087" s="1057" t="s">
        <v>172</v>
      </c>
      <c r="F1087" s="1080" t="s">
        <v>1770</v>
      </c>
      <c r="G1087" s="5">
        <f t="shared" si="16"/>
        <v>109</v>
      </c>
    </row>
    <row r="1088" spans="1:7" x14ac:dyDescent="0.2">
      <c r="A1088" s="1053" t="str">
        <f t="shared" si="14"/>
        <v>PRI_24_P_S</v>
      </c>
      <c r="B1088" s="981" t="s">
        <v>110</v>
      </c>
      <c r="C1088" s="1078">
        <v>24</v>
      </c>
      <c r="D1088" s="1076" t="s">
        <v>610</v>
      </c>
      <c r="E1088" s="1056" t="s">
        <v>497</v>
      </c>
      <c r="F1088" s="1077" t="s">
        <v>1771</v>
      </c>
      <c r="G1088" s="5">
        <f t="shared" si="16"/>
        <v>109</v>
      </c>
    </row>
    <row r="1089" spans="1:7" x14ac:dyDescent="0.2">
      <c r="A1089" s="1053" t="str">
        <f t="shared" si="14"/>
        <v>PRI_24_V1_S</v>
      </c>
      <c r="B1089" s="981" t="s">
        <v>110</v>
      </c>
      <c r="C1089" s="1078">
        <v>24</v>
      </c>
      <c r="D1089" s="1079" t="s">
        <v>610</v>
      </c>
      <c r="E1089" s="1057" t="s">
        <v>169</v>
      </c>
      <c r="F1089" s="1080" t="s">
        <v>1772</v>
      </c>
      <c r="G1089" s="5">
        <f t="shared" si="16"/>
        <v>109</v>
      </c>
    </row>
    <row r="1090" spans="1:7" x14ac:dyDescent="0.2">
      <c r="A1090" s="1053" t="str">
        <f t="shared" si="14"/>
        <v>PRI_24_V2_S</v>
      </c>
      <c r="B1090" s="981" t="s">
        <v>110</v>
      </c>
      <c r="C1090" s="1078">
        <v>24</v>
      </c>
      <c r="D1090" s="1079" t="s">
        <v>610</v>
      </c>
      <c r="E1090" s="1057" t="s">
        <v>170</v>
      </c>
      <c r="F1090" s="1080" t="s">
        <v>1773</v>
      </c>
      <c r="G1090" s="5">
        <f t="shared" si="16"/>
        <v>109</v>
      </c>
    </row>
    <row r="1091" spans="1:7" x14ac:dyDescent="0.2">
      <c r="A1091" s="1053" t="str">
        <f t="shared" si="14"/>
        <v>PRI_24_V3_S</v>
      </c>
      <c r="B1091" s="981" t="s">
        <v>110</v>
      </c>
      <c r="C1091" s="1078">
        <v>24</v>
      </c>
      <c r="D1091" s="1079" t="s">
        <v>610</v>
      </c>
      <c r="E1091" s="1057" t="s">
        <v>171</v>
      </c>
      <c r="F1091" s="1080" t="s">
        <v>1774</v>
      </c>
      <c r="G1091" s="5">
        <f t="shared" si="16"/>
        <v>109</v>
      </c>
    </row>
    <row r="1092" spans="1:7" x14ac:dyDescent="0.2">
      <c r="A1092" s="1054" t="str">
        <f t="shared" si="14"/>
        <v>PRI_24_V4_S</v>
      </c>
      <c r="B1092" s="1055" t="s">
        <v>110</v>
      </c>
      <c r="C1092" s="1081">
        <v>24</v>
      </c>
      <c r="D1092" s="1082" t="s">
        <v>610</v>
      </c>
      <c r="E1092" s="1058" t="s">
        <v>172</v>
      </c>
      <c r="F1092" s="1083" t="s">
        <v>1775</v>
      </c>
      <c r="G1092" s="5">
        <f t="shared" si="16"/>
        <v>109</v>
      </c>
    </row>
    <row r="1093" spans="1:7" x14ac:dyDescent="0.2">
      <c r="A1093" s="1051" t="str">
        <f t="shared" si="14"/>
        <v>PRI_25_P_T</v>
      </c>
      <c r="B1093" s="1052" t="s">
        <v>110</v>
      </c>
      <c r="C1093" s="1075">
        <v>25</v>
      </c>
      <c r="D1093" s="1076" t="s">
        <v>609</v>
      </c>
      <c r="E1093" s="1056" t="s">
        <v>497</v>
      </c>
      <c r="F1093" s="1077" t="s">
        <v>1776</v>
      </c>
      <c r="G1093" s="5">
        <f t="shared" si="16"/>
        <v>110</v>
      </c>
    </row>
    <row r="1094" spans="1:7" x14ac:dyDescent="0.2">
      <c r="A1094" s="1053" t="str">
        <f t="shared" si="14"/>
        <v>PRI_25_V1_T</v>
      </c>
      <c r="B1094" s="981" t="s">
        <v>110</v>
      </c>
      <c r="C1094" s="1078">
        <v>25</v>
      </c>
      <c r="D1094" s="1079" t="s">
        <v>609</v>
      </c>
      <c r="E1094" s="1057" t="s">
        <v>169</v>
      </c>
      <c r="F1094" s="1080" t="s">
        <v>1777</v>
      </c>
      <c r="G1094" s="5">
        <f t="shared" si="16"/>
        <v>110</v>
      </c>
    </row>
    <row r="1095" spans="1:7" x14ac:dyDescent="0.2">
      <c r="A1095" s="1053" t="str">
        <f t="shared" si="14"/>
        <v>PRI_25_V2_T</v>
      </c>
      <c r="B1095" s="981" t="s">
        <v>110</v>
      </c>
      <c r="C1095" s="1078">
        <v>25</v>
      </c>
      <c r="D1095" s="1079" t="s">
        <v>609</v>
      </c>
      <c r="E1095" s="1057" t="s">
        <v>170</v>
      </c>
      <c r="F1095" s="1080" t="s">
        <v>1778</v>
      </c>
      <c r="G1095" s="5">
        <f t="shared" si="16"/>
        <v>110</v>
      </c>
    </row>
    <row r="1096" spans="1:7" x14ac:dyDescent="0.2">
      <c r="A1096" s="1053" t="str">
        <f t="shared" si="14"/>
        <v>PRI_25_V3_T</v>
      </c>
      <c r="B1096" s="981" t="s">
        <v>110</v>
      </c>
      <c r="C1096" s="1078">
        <v>25</v>
      </c>
      <c r="D1096" s="1079" t="s">
        <v>609</v>
      </c>
      <c r="E1096" s="1057" t="s">
        <v>171</v>
      </c>
      <c r="F1096" s="1080" t="s">
        <v>1779</v>
      </c>
      <c r="G1096" s="5">
        <f t="shared" si="16"/>
        <v>110</v>
      </c>
    </row>
    <row r="1097" spans="1:7" x14ac:dyDescent="0.2">
      <c r="A1097" s="1053" t="str">
        <f t="shared" si="14"/>
        <v>PRI_25_V4_T</v>
      </c>
      <c r="B1097" s="981" t="s">
        <v>110</v>
      </c>
      <c r="C1097" s="1078">
        <v>25</v>
      </c>
      <c r="D1097" s="1079" t="s">
        <v>609</v>
      </c>
      <c r="E1097" s="1057" t="s">
        <v>172</v>
      </c>
      <c r="F1097" s="1080" t="s">
        <v>1780</v>
      </c>
      <c r="G1097" s="5">
        <f t="shared" si="16"/>
        <v>110</v>
      </c>
    </row>
    <row r="1098" spans="1:7" x14ac:dyDescent="0.2">
      <c r="A1098" s="1053" t="str">
        <f t="shared" si="14"/>
        <v>PRI_25_P_S</v>
      </c>
      <c r="B1098" s="981" t="s">
        <v>110</v>
      </c>
      <c r="C1098" s="1078">
        <v>25</v>
      </c>
      <c r="D1098" s="1076" t="s">
        <v>610</v>
      </c>
      <c r="E1098" s="1056" t="s">
        <v>497</v>
      </c>
      <c r="F1098" s="1077" t="s">
        <v>1781</v>
      </c>
      <c r="G1098" s="5">
        <f t="shared" si="16"/>
        <v>110</v>
      </c>
    </row>
    <row r="1099" spans="1:7" x14ac:dyDescent="0.2">
      <c r="A1099" s="1053" t="str">
        <f t="shared" si="14"/>
        <v>PRI_25_V1_S</v>
      </c>
      <c r="B1099" s="981" t="s">
        <v>110</v>
      </c>
      <c r="C1099" s="1078">
        <v>25</v>
      </c>
      <c r="D1099" s="1079" t="s">
        <v>610</v>
      </c>
      <c r="E1099" s="1057" t="s">
        <v>169</v>
      </c>
      <c r="F1099" s="1080" t="s">
        <v>1782</v>
      </c>
      <c r="G1099" s="5">
        <f t="shared" si="16"/>
        <v>110</v>
      </c>
    </row>
    <row r="1100" spans="1:7" x14ac:dyDescent="0.2">
      <c r="A1100" s="1053" t="str">
        <f t="shared" si="14"/>
        <v>PRI_25_V2_S</v>
      </c>
      <c r="B1100" s="981" t="s">
        <v>110</v>
      </c>
      <c r="C1100" s="1078">
        <v>25</v>
      </c>
      <c r="D1100" s="1079" t="s">
        <v>610</v>
      </c>
      <c r="E1100" s="1057" t="s">
        <v>170</v>
      </c>
      <c r="F1100" s="1080" t="s">
        <v>1783</v>
      </c>
      <c r="G1100" s="5">
        <f t="shared" si="16"/>
        <v>110</v>
      </c>
    </row>
    <row r="1101" spans="1:7" x14ac:dyDescent="0.2">
      <c r="A1101" s="1053" t="str">
        <f t="shared" si="14"/>
        <v>PRI_25_V3_S</v>
      </c>
      <c r="B1101" s="981" t="s">
        <v>110</v>
      </c>
      <c r="C1101" s="1078">
        <v>25</v>
      </c>
      <c r="D1101" s="1079" t="s">
        <v>610</v>
      </c>
      <c r="E1101" s="1057" t="s">
        <v>171</v>
      </c>
      <c r="F1101" s="1080" t="s">
        <v>1784</v>
      </c>
      <c r="G1101" s="5">
        <f t="shared" si="16"/>
        <v>110</v>
      </c>
    </row>
    <row r="1102" spans="1:7" x14ac:dyDescent="0.2">
      <c r="A1102" s="1054" t="str">
        <f t="shared" si="14"/>
        <v>PRI_25_V4_S</v>
      </c>
      <c r="B1102" s="1055" t="s">
        <v>110</v>
      </c>
      <c r="C1102" s="1081">
        <v>25</v>
      </c>
      <c r="D1102" s="1082" t="s">
        <v>610</v>
      </c>
      <c r="E1102" s="1058" t="s">
        <v>172</v>
      </c>
      <c r="F1102" s="1083" t="s">
        <v>1785</v>
      </c>
      <c r="G1102" s="5">
        <f t="shared" si="16"/>
        <v>110</v>
      </c>
    </row>
    <row r="1103" spans="1:7" x14ac:dyDescent="0.2">
      <c r="A1103" s="1051" t="str">
        <f t="shared" si="14"/>
        <v>PRI_26_P_T</v>
      </c>
      <c r="B1103" s="1052" t="s">
        <v>110</v>
      </c>
      <c r="C1103" s="1075">
        <v>26</v>
      </c>
      <c r="D1103" s="1076" t="s">
        <v>609</v>
      </c>
      <c r="E1103" s="1056" t="s">
        <v>497</v>
      </c>
      <c r="F1103" s="1077" t="s">
        <v>1786</v>
      </c>
      <c r="G1103" s="5">
        <f t="shared" si="16"/>
        <v>111</v>
      </c>
    </row>
    <row r="1104" spans="1:7" x14ac:dyDescent="0.2">
      <c r="A1104" s="1053" t="str">
        <f t="shared" si="14"/>
        <v>PRI_26_V1_T</v>
      </c>
      <c r="B1104" s="981" t="s">
        <v>110</v>
      </c>
      <c r="C1104" s="1078">
        <v>26</v>
      </c>
      <c r="D1104" s="1079" t="s">
        <v>609</v>
      </c>
      <c r="E1104" s="1057" t="s">
        <v>169</v>
      </c>
      <c r="F1104" s="1080" t="s">
        <v>1787</v>
      </c>
      <c r="G1104" s="5">
        <f t="shared" si="16"/>
        <v>111</v>
      </c>
    </row>
    <row r="1105" spans="1:7" x14ac:dyDescent="0.2">
      <c r="A1105" s="1053" t="str">
        <f t="shared" si="14"/>
        <v>PRI_26_V2_T</v>
      </c>
      <c r="B1105" s="981" t="s">
        <v>110</v>
      </c>
      <c r="C1105" s="1078">
        <v>26</v>
      </c>
      <c r="D1105" s="1079" t="s">
        <v>609</v>
      </c>
      <c r="E1105" s="1057" t="s">
        <v>170</v>
      </c>
      <c r="F1105" s="1080" t="s">
        <v>1788</v>
      </c>
      <c r="G1105" s="5">
        <f t="shared" si="16"/>
        <v>111</v>
      </c>
    </row>
    <row r="1106" spans="1:7" x14ac:dyDescent="0.2">
      <c r="A1106" s="1053" t="str">
        <f t="shared" si="14"/>
        <v>PRI_26_V3_T</v>
      </c>
      <c r="B1106" s="981" t="s">
        <v>110</v>
      </c>
      <c r="C1106" s="1078">
        <v>26</v>
      </c>
      <c r="D1106" s="1079" t="s">
        <v>609</v>
      </c>
      <c r="E1106" s="1057" t="s">
        <v>171</v>
      </c>
      <c r="F1106" s="1080" t="s">
        <v>1789</v>
      </c>
      <c r="G1106" s="5">
        <f t="shared" si="16"/>
        <v>111</v>
      </c>
    </row>
    <row r="1107" spans="1:7" x14ac:dyDescent="0.2">
      <c r="A1107" s="1053" t="str">
        <f t="shared" si="14"/>
        <v>PRI_26_V4_T</v>
      </c>
      <c r="B1107" s="981" t="s">
        <v>110</v>
      </c>
      <c r="C1107" s="1078">
        <v>26</v>
      </c>
      <c r="D1107" s="1079" t="s">
        <v>609</v>
      </c>
      <c r="E1107" s="1057" t="s">
        <v>172</v>
      </c>
      <c r="F1107" s="1080" t="s">
        <v>1790</v>
      </c>
      <c r="G1107" s="5">
        <f t="shared" si="16"/>
        <v>111</v>
      </c>
    </row>
    <row r="1108" spans="1:7" x14ac:dyDescent="0.2">
      <c r="A1108" s="1053" t="str">
        <f t="shared" si="14"/>
        <v>PRI_26_P_S</v>
      </c>
      <c r="B1108" s="981" t="s">
        <v>110</v>
      </c>
      <c r="C1108" s="1078">
        <v>26</v>
      </c>
      <c r="D1108" s="1076" t="s">
        <v>610</v>
      </c>
      <c r="E1108" s="1056" t="s">
        <v>497</v>
      </c>
      <c r="F1108" s="1077" t="s">
        <v>1791</v>
      </c>
      <c r="G1108" s="5">
        <f t="shared" si="16"/>
        <v>111</v>
      </c>
    </row>
    <row r="1109" spans="1:7" x14ac:dyDescent="0.2">
      <c r="A1109" s="1053" t="str">
        <f t="shared" si="14"/>
        <v>PRI_26_V1_S</v>
      </c>
      <c r="B1109" s="981" t="s">
        <v>110</v>
      </c>
      <c r="C1109" s="1078">
        <v>26</v>
      </c>
      <c r="D1109" s="1079" t="s">
        <v>610</v>
      </c>
      <c r="E1109" s="1057" t="s">
        <v>169</v>
      </c>
      <c r="F1109" s="1080" t="s">
        <v>1792</v>
      </c>
      <c r="G1109" s="5">
        <f t="shared" si="16"/>
        <v>111</v>
      </c>
    </row>
    <row r="1110" spans="1:7" x14ac:dyDescent="0.2">
      <c r="A1110" s="1053" t="str">
        <f t="shared" si="14"/>
        <v>PRI_26_V2_S</v>
      </c>
      <c r="B1110" s="981" t="s">
        <v>110</v>
      </c>
      <c r="C1110" s="1078">
        <v>26</v>
      </c>
      <c r="D1110" s="1079" t="s">
        <v>610</v>
      </c>
      <c r="E1110" s="1057" t="s">
        <v>170</v>
      </c>
      <c r="F1110" s="1080" t="s">
        <v>1793</v>
      </c>
      <c r="G1110" s="5">
        <f t="shared" si="16"/>
        <v>111</v>
      </c>
    </row>
    <row r="1111" spans="1:7" x14ac:dyDescent="0.2">
      <c r="A1111" s="1053" t="str">
        <f t="shared" si="14"/>
        <v>PRI_26_V3_S</v>
      </c>
      <c r="B1111" s="981" t="s">
        <v>110</v>
      </c>
      <c r="C1111" s="1078">
        <v>26</v>
      </c>
      <c r="D1111" s="1079" t="s">
        <v>610</v>
      </c>
      <c r="E1111" s="1057" t="s">
        <v>171</v>
      </c>
      <c r="F1111" s="1080" t="s">
        <v>1794</v>
      </c>
      <c r="G1111" s="5">
        <f t="shared" si="16"/>
        <v>111</v>
      </c>
    </row>
    <row r="1112" spans="1:7" x14ac:dyDescent="0.2">
      <c r="A1112" s="1054" t="str">
        <f t="shared" si="14"/>
        <v>PRI_26_V4_S</v>
      </c>
      <c r="B1112" s="1055" t="s">
        <v>110</v>
      </c>
      <c r="C1112" s="1081">
        <v>26</v>
      </c>
      <c r="D1112" s="1082" t="s">
        <v>610</v>
      </c>
      <c r="E1112" s="1058" t="s">
        <v>172</v>
      </c>
      <c r="F1112" s="1083" t="s">
        <v>1795</v>
      </c>
      <c r="G1112" s="5">
        <f t="shared" si="16"/>
        <v>111</v>
      </c>
    </row>
    <row r="1113" spans="1:7" x14ac:dyDescent="0.2">
      <c r="A1113" s="1051" t="str">
        <f t="shared" si="14"/>
        <v>PRI_27_P_T</v>
      </c>
      <c r="B1113" s="1052" t="s">
        <v>110</v>
      </c>
      <c r="C1113" s="1075">
        <v>27</v>
      </c>
      <c r="D1113" s="1076" t="s">
        <v>609</v>
      </c>
      <c r="E1113" s="1056" t="s">
        <v>497</v>
      </c>
      <c r="F1113" s="1077" t="s">
        <v>1796</v>
      </c>
      <c r="G1113" s="5">
        <f t="shared" si="16"/>
        <v>112</v>
      </c>
    </row>
    <row r="1114" spans="1:7" x14ac:dyDescent="0.2">
      <c r="A1114" s="1053" t="str">
        <f t="shared" si="14"/>
        <v>PRI_27_V1_T</v>
      </c>
      <c r="B1114" s="981" t="s">
        <v>110</v>
      </c>
      <c r="C1114" s="1078">
        <v>27</v>
      </c>
      <c r="D1114" s="1079" t="s">
        <v>609</v>
      </c>
      <c r="E1114" s="1057" t="s">
        <v>169</v>
      </c>
      <c r="F1114" s="1080" t="s">
        <v>1797</v>
      </c>
      <c r="G1114" s="5">
        <f t="shared" si="16"/>
        <v>112</v>
      </c>
    </row>
    <row r="1115" spans="1:7" x14ac:dyDescent="0.2">
      <c r="A1115" s="1053" t="str">
        <f t="shared" si="14"/>
        <v>PRI_27_V2_T</v>
      </c>
      <c r="B1115" s="981" t="s">
        <v>110</v>
      </c>
      <c r="C1115" s="1078">
        <v>27</v>
      </c>
      <c r="D1115" s="1079" t="s">
        <v>609</v>
      </c>
      <c r="E1115" s="1057" t="s">
        <v>170</v>
      </c>
      <c r="F1115" s="1080" t="s">
        <v>1798</v>
      </c>
      <c r="G1115" s="5">
        <f t="shared" si="16"/>
        <v>112</v>
      </c>
    </row>
    <row r="1116" spans="1:7" x14ac:dyDescent="0.2">
      <c r="A1116" s="1053" t="str">
        <f t="shared" si="14"/>
        <v>PRI_27_V3_T</v>
      </c>
      <c r="B1116" s="981" t="s">
        <v>110</v>
      </c>
      <c r="C1116" s="1078">
        <v>27</v>
      </c>
      <c r="D1116" s="1079" t="s">
        <v>609</v>
      </c>
      <c r="E1116" s="1057" t="s">
        <v>171</v>
      </c>
      <c r="F1116" s="1080" t="s">
        <v>1799</v>
      </c>
      <c r="G1116" s="5">
        <f t="shared" si="16"/>
        <v>112</v>
      </c>
    </row>
    <row r="1117" spans="1:7" x14ac:dyDescent="0.2">
      <c r="A1117" s="1053" t="str">
        <f t="shared" si="14"/>
        <v>PRI_27_V4_T</v>
      </c>
      <c r="B1117" s="981" t="s">
        <v>110</v>
      </c>
      <c r="C1117" s="1078">
        <v>27</v>
      </c>
      <c r="D1117" s="1079" t="s">
        <v>609</v>
      </c>
      <c r="E1117" s="1057" t="s">
        <v>172</v>
      </c>
      <c r="F1117" s="1080" t="s">
        <v>1800</v>
      </c>
      <c r="G1117" s="5">
        <f t="shared" si="16"/>
        <v>112</v>
      </c>
    </row>
    <row r="1118" spans="1:7" x14ac:dyDescent="0.2">
      <c r="A1118" s="1053" t="str">
        <f t="shared" si="14"/>
        <v>PRI_27_P_S</v>
      </c>
      <c r="B1118" s="981" t="s">
        <v>110</v>
      </c>
      <c r="C1118" s="1078">
        <v>27</v>
      </c>
      <c r="D1118" s="1076" t="s">
        <v>610</v>
      </c>
      <c r="E1118" s="1056" t="s">
        <v>497</v>
      </c>
      <c r="F1118" s="1077" t="s">
        <v>1801</v>
      </c>
      <c r="G1118" s="5">
        <f t="shared" si="16"/>
        <v>112</v>
      </c>
    </row>
    <row r="1119" spans="1:7" x14ac:dyDescent="0.2">
      <c r="A1119" s="1053" t="str">
        <f t="shared" si="14"/>
        <v>PRI_27_V1_S</v>
      </c>
      <c r="B1119" s="981" t="s">
        <v>110</v>
      </c>
      <c r="C1119" s="1078">
        <v>27</v>
      </c>
      <c r="D1119" s="1079" t="s">
        <v>610</v>
      </c>
      <c r="E1119" s="1057" t="s">
        <v>169</v>
      </c>
      <c r="F1119" s="1080" t="s">
        <v>1802</v>
      </c>
      <c r="G1119" s="5">
        <f t="shared" si="16"/>
        <v>112</v>
      </c>
    </row>
    <row r="1120" spans="1:7" x14ac:dyDescent="0.2">
      <c r="A1120" s="1053" t="str">
        <f t="shared" si="14"/>
        <v>PRI_27_V2_S</v>
      </c>
      <c r="B1120" s="981" t="s">
        <v>110</v>
      </c>
      <c r="C1120" s="1078">
        <v>27</v>
      </c>
      <c r="D1120" s="1079" t="s">
        <v>610</v>
      </c>
      <c r="E1120" s="1057" t="s">
        <v>170</v>
      </c>
      <c r="F1120" s="1080" t="s">
        <v>1803</v>
      </c>
      <c r="G1120" s="5">
        <f t="shared" si="16"/>
        <v>112</v>
      </c>
    </row>
    <row r="1121" spans="1:7" x14ac:dyDescent="0.2">
      <c r="A1121" s="1053" t="str">
        <f t="shared" si="14"/>
        <v>PRI_27_V3_S</v>
      </c>
      <c r="B1121" s="981" t="s">
        <v>110</v>
      </c>
      <c r="C1121" s="1078">
        <v>27</v>
      </c>
      <c r="D1121" s="1079" t="s">
        <v>610</v>
      </c>
      <c r="E1121" s="1057" t="s">
        <v>171</v>
      </c>
      <c r="F1121" s="1080" t="s">
        <v>1804</v>
      </c>
      <c r="G1121" s="5">
        <f t="shared" si="16"/>
        <v>112</v>
      </c>
    </row>
    <row r="1122" spans="1:7" x14ac:dyDescent="0.2">
      <c r="A1122" s="1054" t="str">
        <f t="shared" si="14"/>
        <v>PRI_27_V4_S</v>
      </c>
      <c r="B1122" s="1055" t="s">
        <v>110</v>
      </c>
      <c r="C1122" s="1081">
        <v>27</v>
      </c>
      <c r="D1122" s="1082" t="s">
        <v>610</v>
      </c>
      <c r="E1122" s="1058" t="s">
        <v>172</v>
      </c>
      <c r="F1122" s="1083" t="s">
        <v>1805</v>
      </c>
      <c r="G1122" s="5">
        <f t="shared" si="16"/>
        <v>112</v>
      </c>
    </row>
    <row r="1123" spans="1:7" x14ac:dyDescent="0.2">
      <c r="A1123" s="1051" t="str">
        <f t="shared" si="14"/>
        <v>PRI_28_P_T</v>
      </c>
      <c r="B1123" s="1052" t="s">
        <v>110</v>
      </c>
      <c r="C1123" s="1075">
        <v>28</v>
      </c>
      <c r="D1123" s="1076" t="s">
        <v>609</v>
      </c>
      <c r="E1123" s="1056" t="s">
        <v>497</v>
      </c>
      <c r="F1123" s="1077" t="s">
        <v>1806</v>
      </c>
      <c r="G1123" s="5">
        <f t="shared" si="16"/>
        <v>113</v>
      </c>
    </row>
    <row r="1124" spans="1:7" x14ac:dyDescent="0.2">
      <c r="A1124" s="1053" t="str">
        <f t="shared" si="14"/>
        <v>PRI_28_V1_T</v>
      </c>
      <c r="B1124" s="981" t="s">
        <v>110</v>
      </c>
      <c r="C1124" s="1078">
        <v>28</v>
      </c>
      <c r="D1124" s="1079" t="s">
        <v>609</v>
      </c>
      <c r="E1124" s="1057" t="s">
        <v>169</v>
      </c>
      <c r="F1124" s="1080" t="s">
        <v>1807</v>
      </c>
      <c r="G1124" s="5">
        <f t="shared" si="16"/>
        <v>113</v>
      </c>
    </row>
    <row r="1125" spans="1:7" x14ac:dyDescent="0.2">
      <c r="A1125" s="1053" t="str">
        <f t="shared" si="14"/>
        <v>PRI_28_V2_T</v>
      </c>
      <c r="B1125" s="981" t="s">
        <v>110</v>
      </c>
      <c r="C1125" s="1078">
        <v>28</v>
      </c>
      <c r="D1125" s="1079" t="s">
        <v>609</v>
      </c>
      <c r="E1125" s="1057" t="s">
        <v>170</v>
      </c>
      <c r="F1125" s="1080" t="s">
        <v>1808</v>
      </c>
      <c r="G1125" s="5">
        <f t="shared" si="16"/>
        <v>113</v>
      </c>
    </row>
    <row r="1126" spans="1:7" x14ac:dyDescent="0.2">
      <c r="A1126" s="1053" t="str">
        <f t="shared" si="14"/>
        <v>PRI_28_V3_T</v>
      </c>
      <c r="B1126" s="981" t="s">
        <v>110</v>
      </c>
      <c r="C1126" s="1078">
        <v>28</v>
      </c>
      <c r="D1126" s="1079" t="s">
        <v>609</v>
      </c>
      <c r="E1126" s="1057" t="s">
        <v>171</v>
      </c>
      <c r="F1126" s="1080" t="s">
        <v>1809</v>
      </c>
      <c r="G1126" s="5">
        <f t="shared" si="16"/>
        <v>113</v>
      </c>
    </row>
    <row r="1127" spans="1:7" x14ac:dyDescent="0.2">
      <c r="A1127" s="1053" t="str">
        <f t="shared" si="14"/>
        <v>PRI_28_V4_T</v>
      </c>
      <c r="B1127" s="981" t="s">
        <v>110</v>
      </c>
      <c r="C1127" s="1078">
        <v>28</v>
      </c>
      <c r="D1127" s="1079" t="s">
        <v>609</v>
      </c>
      <c r="E1127" s="1057" t="s">
        <v>172</v>
      </c>
      <c r="F1127" s="1080" t="s">
        <v>1810</v>
      </c>
      <c r="G1127" s="5">
        <f t="shared" si="16"/>
        <v>113</v>
      </c>
    </row>
    <row r="1128" spans="1:7" x14ac:dyDescent="0.2">
      <c r="A1128" s="1053" t="str">
        <f t="shared" si="14"/>
        <v>PRI_28_P_S</v>
      </c>
      <c r="B1128" s="981" t="s">
        <v>110</v>
      </c>
      <c r="C1128" s="1078">
        <v>28</v>
      </c>
      <c r="D1128" s="1076" t="s">
        <v>610</v>
      </c>
      <c r="E1128" s="1056" t="s">
        <v>497</v>
      </c>
      <c r="F1128" s="1077" t="s">
        <v>1811</v>
      </c>
      <c r="G1128" s="5">
        <f t="shared" si="16"/>
        <v>113</v>
      </c>
    </row>
    <row r="1129" spans="1:7" x14ac:dyDescent="0.2">
      <c r="A1129" s="1053" t="str">
        <f t="shared" si="14"/>
        <v>PRI_28_V1_S</v>
      </c>
      <c r="B1129" s="981" t="s">
        <v>110</v>
      </c>
      <c r="C1129" s="1078">
        <v>28</v>
      </c>
      <c r="D1129" s="1079" t="s">
        <v>610</v>
      </c>
      <c r="E1129" s="1057" t="s">
        <v>169</v>
      </c>
      <c r="F1129" s="1080" t="s">
        <v>1812</v>
      </c>
      <c r="G1129" s="5">
        <f t="shared" si="16"/>
        <v>113</v>
      </c>
    </row>
    <row r="1130" spans="1:7" x14ac:dyDescent="0.2">
      <c r="A1130" s="1053" t="str">
        <f t="shared" si="14"/>
        <v>PRI_28_V2_S</v>
      </c>
      <c r="B1130" s="981" t="s">
        <v>110</v>
      </c>
      <c r="C1130" s="1078">
        <v>28</v>
      </c>
      <c r="D1130" s="1079" t="s">
        <v>610</v>
      </c>
      <c r="E1130" s="1057" t="s">
        <v>170</v>
      </c>
      <c r="F1130" s="1080" t="s">
        <v>1813</v>
      </c>
      <c r="G1130" s="5">
        <f t="shared" si="16"/>
        <v>113</v>
      </c>
    </row>
    <row r="1131" spans="1:7" x14ac:dyDescent="0.2">
      <c r="A1131" s="1053" t="str">
        <f t="shared" si="14"/>
        <v>PRI_28_V3_S</v>
      </c>
      <c r="B1131" s="981" t="s">
        <v>110</v>
      </c>
      <c r="C1131" s="1078">
        <v>28</v>
      </c>
      <c r="D1131" s="1079" t="s">
        <v>610</v>
      </c>
      <c r="E1131" s="1057" t="s">
        <v>171</v>
      </c>
      <c r="F1131" s="1080" t="s">
        <v>1814</v>
      </c>
      <c r="G1131" s="5">
        <f t="shared" si="16"/>
        <v>113</v>
      </c>
    </row>
    <row r="1132" spans="1:7" x14ac:dyDescent="0.2">
      <c r="A1132" s="1054" t="str">
        <f t="shared" si="14"/>
        <v>PRI_28_V4_S</v>
      </c>
      <c r="B1132" s="1055" t="s">
        <v>110</v>
      </c>
      <c r="C1132" s="1081">
        <v>28</v>
      </c>
      <c r="D1132" s="1082" t="s">
        <v>610</v>
      </c>
      <c r="E1132" s="1058" t="s">
        <v>172</v>
      </c>
      <c r="F1132" s="1083" t="s">
        <v>1815</v>
      </c>
      <c r="G1132" s="5">
        <f t="shared" ref="G1132:G1195" si="17">G1122+1</f>
        <v>113</v>
      </c>
    </row>
    <row r="1133" spans="1:7" x14ac:dyDescent="0.2">
      <c r="A1133" s="1051" t="str">
        <f t="shared" si="14"/>
        <v>PRI_29_P_T</v>
      </c>
      <c r="B1133" s="1052" t="s">
        <v>110</v>
      </c>
      <c r="C1133" s="1075">
        <v>29</v>
      </c>
      <c r="D1133" s="1076" t="s">
        <v>609</v>
      </c>
      <c r="E1133" s="1056" t="s">
        <v>497</v>
      </c>
      <c r="F1133" s="1077" t="s">
        <v>1816</v>
      </c>
      <c r="G1133" s="5">
        <f t="shared" si="17"/>
        <v>114</v>
      </c>
    </row>
    <row r="1134" spans="1:7" x14ac:dyDescent="0.2">
      <c r="A1134" s="1053" t="str">
        <f t="shared" si="14"/>
        <v>PRI_29_V1_T</v>
      </c>
      <c r="B1134" s="981" t="s">
        <v>110</v>
      </c>
      <c r="C1134" s="1078">
        <v>29</v>
      </c>
      <c r="D1134" s="1079" t="s">
        <v>609</v>
      </c>
      <c r="E1134" s="1057" t="s">
        <v>169</v>
      </c>
      <c r="F1134" s="1080" t="s">
        <v>1817</v>
      </c>
      <c r="G1134" s="5">
        <f t="shared" si="17"/>
        <v>114</v>
      </c>
    </row>
    <row r="1135" spans="1:7" x14ac:dyDescent="0.2">
      <c r="A1135" s="1053" t="str">
        <f t="shared" si="14"/>
        <v>PRI_29_V2_T</v>
      </c>
      <c r="B1135" s="981" t="s">
        <v>110</v>
      </c>
      <c r="C1135" s="1078">
        <v>29</v>
      </c>
      <c r="D1135" s="1079" t="s">
        <v>609</v>
      </c>
      <c r="E1135" s="1057" t="s">
        <v>170</v>
      </c>
      <c r="F1135" s="1080" t="s">
        <v>1818</v>
      </c>
      <c r="G1135" s="5">
        <f t="shared" si="17"/>
        <v>114</v>
      </c>
    </row>
    <row r="1136" spans="1:7" x14ac:dyDescent="0.2">
      <c r="A1136" s="1053" t="str">
        <f t="shared" si="14"/>
        <v>PRI_29_V3_T</v>
      </c>
      <c r="B1136" s="981" t="s">
        <v>110</v>
      </c>
      <c r="C1136" s="1078">
        <v>29</v>
      </c>
      <c r="D1136" s="1079" t="s">
        <v>609</v>
      </c>
      <c r="E1136" s="1057" t="s">
        <v>171</v>
      </c>
      <c r="F1136" s="1080" t="s">
        <v>1819</v>
      </c>
      <c r="G1136" s="5">
        <f t="shared" si="17"/>
        <v>114</v>
      </c>
    </row>
    <row r="1137" spans="1:7" x14ac:dyDescent="0.2">
      <c r="A1137" s="1053" t="str">
        <f t="shared" si="14"/>
        <v>PRI_29_V4_T</v>
      </c>
      <c r="B1137" s="981" t="s">
        <v>110</v>
      </c>
      <c r="C1137" s="1078">
        <v>29</v>
      </c>
      <c r="D1137" s="1079" t="s">
        <v>609</v>
      </c>
      <c r="E1137" s="1057" t="s">
        <v>172</v>
      </c>
      <c r="F1137" s="1080" t="s">
        <v>1820</v>
      </c>
      <c r="G1137" s="5">
        <f t="shared" si="17"/>
        <v>114</v>
      </c>
    </row>
    <row r="1138" spans="1:7" x14ac:dyDescent="0.2">
      <c r="A1138" s="1053" t="str">
        <f t="shared" si="14"/>
        <v>PRI_29_P_S</v>
      </c>
      <c r="B1138" s="981" t="s">
        <v>110</v>
      </c>
      <c r="C1138" s="1078">
        <v>29</v>
      </c>
      <c r="D1138" s="1076" t="s">
        <v>610</v>
      </c>
      <c r="E1138" s="1056" t="s">
        <v>497</v>
      </c>
      <c r="F1138" s="1077" t="s">
        <v>1821</v>
      </c>
      <c r="G1138" s="5">
        <f t="shared" si="17"/>
        <v>114</v>
      </c>
    </row>
    <row r="1139" spans="1:7" x14ac:dyDescent="0.2">
      <c r="A1139" s="1053" t="str">
        <f t="shared" si="14"/>
        <v>PRI_29_V1_S</v>
      </c>
      <c r="B1139" s="981" t="s">
        <v>110</v>
      </c>
      <c r="C1139" s="1078">
        <v>29</v>
      </c>
      <c r="D1139" s="1079" t="s">
        <v>610</v>
      </c>
      <c r="E1139" s="1057" t="s">
        <v>169</v>
      </c>
      <c r="F1139" s="1080" t="s">
        <v>1822</v>
      </c>
      <c r="G1139" s="5">
        <f t="shared" si="17"/>
        <v>114</v>
      </c>
    </row>
    <row r="1140" spans="1:7" x14ac:dyDescent="0.2">
      <c r="A1140" s="1053" t="str">
        <f t="shared" si="14"/>
        <v>PRI_29_V2_S</v>
      </c>
      <c r="B1140" s="981" t="s">
        <v>110</v>
      </c>
      <c r="C1140" s="1078">
        <v>29</v>
      </c>
      <c r="D1140" s="1079" t="s">
        <v>610</v>
      </c>
      <c r="E1140" s="1057" t="s">
        <v>170</v>
      </c>
      <c r="F1140" s="1080" t="s">
        <v>1823</v>
      </c>
      <c r="G1140" s="5">
        <f t="shared" si="17"/>
        <v>114</v>
      </c>
    </row>
    <row r="1141" spans="1:7" x14ac:dyDescent="0.2">
      <c r="A1141" s="1053" t="str">
        <f t="shared" si="14"/>
        <v>PRI_29_V3_S</v>
      </c>
      <c r="B1141" s="981" t="s">
        <v>110</v>
      </c>
      <c r="C1141" s="1078">
        <v>29</v>
      </c>
      <c r="D1141" s="1079" t="s">
        <v>610</v>
      </c>
      <c r="E1141" s="1057" t="s">
        <v>171</v>
      </c>
      <c r="F1141" s="1080" t="s">
        <v>1824</v>
      </c>
      <c r="G1141" s="5">
        <f t="shared" si="17"/>
        <v>114</v>
      </c>
    </row>
    <row r="1142" spans="1:7" x14ac:dyDescent="0.2">
      <c r="A1142" s="1054" t="str">
        <f t="shared" si="14"/>
        <v>PRI_29_V4_S</v>
      </c>
      <c r="B1142" s="1055" t="s">
        <v>110</v>
      </c>
      <c r="C1142" s="1081">
        <v>29</v>
      </c>
      <c r="D1142" s="1082" t="s">
        <v>610</v>
      </c>
      <c r="E1142" s="1058" t="s">
        <v>172</v>
      </c>
      <c r="F1142" s="1083" t="s">
        <v>1825</v>
      </c>
      <c r="G1142" s="5">
        <f t="shared" si="17"/>
        <v>114</v>
      </c>
    </row>
    <row r="1143" spans="1:7" x14ac:dyDescent="0.2">
      <c r="A1143" s="1051" t="str">
        <f t="shared" si="14"/>
        <v>PRI_30_P_T</v>
      </c>
      <c r="B1143" s="1052" t="s">
        <v>110</v>
      </c>
      <c r="C1143" s="1075">
        <v>30</v>
      </c>
      <c r="D1143" s="1076" t="s">
        <v>609</v>
      </c>
      <c r="E1143" s="1056" t="s">
        <v>497</v>
      </c>
      <c r="F1143" s="1077" t="s">
        <v>1826</v>
      </c>
      <c r="G1143" s="5">
        <f t="shared" si="17"/>
        <v>115</v>
      </c>
    </row>
    <row r="1144" spans="1:7" x14ac:dyDescent="0.2">
      <c r="A1144" s="1053" t="str">
        <f t="shared" ref="A1144:A1207" si="18">CONCATENATE(B1144,"_",C1144,"_",E1144,"_",D1144)</f>
        <v>PRI_30_V1_T</v>
      </c>
      <c r="B1144" s="981" t="s">
        <v>110</v>
      </c>
      <c r="C1144" s="1078">
        <v>30</v>
      </c>
      <c r="D1144" s="1079" t="s">
        <v>609</v>
      </c>
      <c r="E1144" s="1057" t="s">
        <v>169</v>
      </c>
      <c r="F1144" s="1080" t="s">
        <v>1827</v>
      </c>
      <c r="G1144" s="5">
        <f t="shared" si="17"/>
        <v>115</v>
      </c>
    </row>
    <row r="1145" spans="1:7" x14ac:dyDescent="0.2">
      <c r="A1145" s="1053" t="str">
        <f t="shared" si="18"/>
        <v>PRI_30_V2_T</v>
      </c>
      <c r="B1145" s="981" t="s">
        <v>110</v>
      </c>
      <c r="C1145" s="1078">
        <v>30</v>
      </c>
      <c r="D1145" s="1079" t="s">
        <v>609</v>
      </c>
      <c r="E1145" s="1057" t="s">
        <v>170</v>
      </c>
      <c r="F1145" s="1080" t="s">
        <v>1828</v>
      </c>
      <c r="G1145" s="5">
        <f t="shared" si="17"/>
        <v>115</v>
      </c>
    </row>
    <row r="1146" spans="1:7" x14ac:dyDescent="0.2">
      <c r="A1146" s="1053" t="str">
        <f t="shared" si="18"/>
        <v>PRI_30_V3_T</v>
      </c>
      <c r="B1146" s="981" t="s">
        <v>110</v>
      </c>
      <c r="C1146" s="1078">
        <v>30</v>
      </c>
      <c r="D1146" s="1079" t="s">
        <v>609</v>
      </c>
      <c r="E1146" s="1057" t="s">
        <v>171</v>
      </c>
      <c r="F1146" s="1080" t="s">
        <v>1829</v>
      </c>
      <c r="G1146" s="5">
        <f t="shared" si="17"/>
        <v>115</v>
      </c>
    </row>
    <row r="1147" spans="1:7" x14ac:dyDescent="0.2">
      <c r="A1147" s="1053" t="str">
        <f t="shared" si="18"/>
        <v>PRI_30_V4_T</v>
      </c>
      <c r="B1147" s="981" t="s">
        <v>110</v>
      </c>
      <c r="C1147" s="1078">
        <v>30</v>
      </c>
      <c r="D1147" s="1079" t="s">
        <v>609</v>
      </c>
      <c r="E1147" s="1057" t="s">
        <v>172</v>
      </c>
      <c r="F1147" s="1080" t="s">
        <v>1830</v>
      </c>
      <c r="G1147" s="5">
        <f t="shared" si="17"/>
        <v>115</v>
      </c>
    </row>
    <row r="1148" spans="1:7" x14ac:dyDescent="0.2">
      <c r="A1148" s="1053" t="str">
        <f t="shared" si="18"/>
        <v>PRI_30_P_S</v>
      </c>
      <c r="B1148" s="981" t="s">
        <v>110</v>
      </c>
      <c r="C1148" s="1078">
        <v>30</v>
      </c>
      <c r="D1148" s="1076" t="s">
        <v>610</v>
      </c>
      <c r="E1148" s="1056" t="s">
        <v>497</v>
      </c>
      <c r="F1148" s="1077" t="s">
        <v>1831</v>
      </c>
      <c r="G1148" s="5">
        <f t="shared" si="17"/>
        <v>115</v>
      </c>
    </row>
    <row r="1149" spans="1:7" x14ac:dyDescent="0.2">
      <c r="A1149" s="1053" t="str">
        <f t="shared" si="18"/>
        <v>PRI_30_V1_S</v>
      </c>
      <c r="B1149" s="981" t="s">
        <v>110</v>
      </c>
      <c r="C1149" s="1078">
        <v>30</v>
      </c>
      <c r="D1149" s="1079" t="s">
        <v>610</v>
      </c>
      <c r="E1149" s="1057" t="s">
        <v>169</v>
      </c>
      <c r="F1149" s="1080" t="s">
        <v>1832</v>
      </c>
      <c r="G1149" s="5">
        <f t="shared" si="17"/>
        <v>115</v>
      </c>
    </row>
    <row r="1150" spans="1:7" x14ac:dyDescent="0.2">
      <c r="A1150" s="1053" t="str">
        <f t="shared" si="18"/>
        <v>PRI_30_V2_S</v>
      </c>
      <c r="B1150" s="981" t="s">
        <v>110</v>
      </c>
      <c r="C1150" s="1078">
        <v>30</v>
      </c>
      <c r="D1150" s="1079" t="s">
        <v>610</v>
      </c>
      <c r="E1150" s="1057" t="s">
        <v>170</v>
      </c>
      <c r="F1150" s="1080" t="s">
        <v>1833</v>
      </c>
      <c r="G1150" s="5">
        <f t="shared" si="17"/>
        <v>115</v>
      </c>
    </row>
    <row r="1151" spans="1:7" x14ac:dyDescent="0.2">
      <c r="A1151" s="1053" t="str">
        <f t="shared" si="18"/>
        <v>PRI_30_V3_S</v>
      </c>
      <c r="B1151" s="981" t="s">
        <v>110</v>
      </c>
      <c r="C1151" s="1078">
        <v>30</v>
      </c>
      <c r="D1151" s="1079" t="s">
        <v>610</v>
      </c>
      <c r="E1151" s="1057" t="s">
        <v>171</v>
      </c>
      <c r="F1151" s="1080" t="s">
        <v>1834</v>
      </c>
      <c r="G1151" s="5">
        <f t="shared" si="17"/>
        <v>115</v>
      </c>
    </row>
    <row r="1152" spans="1:7" x14ac:dyDescent="0.2">
      <c r="A1152" s="1054" t="str">
        <f t="shared" si="18"/>
        <v>PRI_30_V4_S</v>
      </c>
      <c r="B1152" s="1055" t="s">
        <v>110</v>
      </c>
      <c r="C1152" s="1081">
        <v>30</v>
      </c>
      <c r="D1152" s="1082" t="s">
        <v>610</v>
      </c>
      <c r="E1152" s="1058" t="s">
        <v>172</v>
      </c>
      <c r="F1152" s="1083" t="s">
        <v>1835</v>
      </c>
      <c r="G1152" s="5">
        <f t="shared" si="17"/>
        <v>115</v>
      </c>
    </row>
    <row r="1153" spans="1:7" x14ac:dyDescent="0.2">
      <c r="A1153" s="1051" t="str">
        <f t="shared" si="18"/>
        <v>PRI_31_P_T</v>
      </c>
      <c r="B1153" s="1052" t="s">
        <v>110</v>
      </c>
      <c r="C1153" s="1075">
        <v>31</v>
      </c>
      <c r="D1153" s="1076" t="s">
        <v>609</v>
      </c>
      <c r="E1153" s="1056" t="s">
        <v>497</v>
      </c>
      <c r="F1153" s="1077" t="s">
        <v>1836</v>
      </c>
      <c r="G1153" s="5">
        <f t="shared" si="17"/>
        <v>116</v>
      </c>
    </row>
    <row r="1154" spans="1:7" x14ac:dyDescent="0.2">
      <c r="A1154" s="1053" t="str">
        <f t="shared" si="18"/>
        <v>PRI_31_V1_T</v>
      </c>
      <c r="B1154" s="981" t="s">
        <v>110</v>
      </c>
      <c r="C1154" s="1078">
        <v>31</v>
      </c>
      <c r="D1154" s="1079" t="s">
        <v>609</v>
      </c>
      <c r="E1154" s="1057" t="s">
        <v>169</v>
      </c>
      <c r="F1154" s="1080" t="s">
        <v>1837</v>
      </c>
      <c r="G1154" s="5">
        <f t="shared" si="17"/>
        <v>116</v>
      </c>
    </row>
    <row r="1155" spans="1:7" x14ac:dyDescent="0.2">
      <c r="A1155" s="1053" t="str">
        <f t="shared" si="18"/>
        <v>PRI_31_V2_T</v>
      </c>
      <c r="B1155" s="981" t="s">
        <v>110</v>
      </c>
      <c r="C1155" s="1078">
        <v>31</v>
      </c>
      <c r="D1155" s="1079" t="s">
        <v>609</v>
      </c>
      <c r="E1155" s="1057" t="s">
        <v>170</v>
      </c>
      <c r="F1155" s="1080" t="s">
        <v>1838</v>
      </c>
      <c r="G1155" s="5">
        <f t="shared" si="17"/>
        <v>116</v>
      </c>
    </row>
    <row r="1156" spans="1:7" x14ac:dyDescent="0.2">
      <c r="A1156" s="1053" t="str">
        <f t="shared" si="18"/>
        <v>PRI_31_V3_T</v>
      </c>
      <c r="B1156" s="981" t="s">
        <v>110</v>
      </c>
      <c r="C1156" s="1078">
        <v>31</v>
      </c>
      <c r="D1156" s="1079" t="s">
        <v>609</v>
      </c>
      <c r="E1156" s="1057" t="s">
        <v>171</v>
      </c>
      <c r="F1156" s="1080" t="s">
        <v>1839</v>
      </c>
      <c r="G1156" s="5">
        <f t="shared" si="17"/>
        <v>116</v>
      </c>
    </row>
    <row r="1157" spans="1:7" x14ac:dyDescent="0.2">
      <c r="A1157" s="1053" t="str">
        <f t="shared" si="18"/>
        <v>PRI_31_V4_T</v>
      </c>
      <c r="B1157" s="981" t="s">
        <v>110</v>
      </c>
      <c r="C1157" s="1078">
        <v>31</v>
      </c>
      <c r="D1157" s="1079" t="s">
        <v>609</v>
      </c>
      <c r="E1157" s="1057" t="s">
        <v>172</v>
      </c>
      <c r="F1157" s="1080" t="s">
        <v>1840</v>
      </c>
      <c r="G1157" s="5">
        <f t="shared" si="17"/>
        <v>116</v>
      </c>
    </row>
    <row r="1158" spans="1:7" x14ac:dyDescent="0.2">
      <c r="A1158" s="1053" t="str">
        <f t="shared" si="18"/>
        <v>PRI_31_P_S</v>
      </c>
      <c r="B1158" s="981" t="s">
        <v>110</v>
      </c>
      <c r="C1158" s="1078">
        <v>31</v>
      </c>
      <c r="D1158" s="1076" t="s">
        <v>610</v>
      </c>
      <c r="E1158" s="1056" t="s">
        <v>497</v>
      </c>
      <c r="F1158" s="1077" t="s">
        <v>1841</v>
      </c>
      <c r="G1158" s="5">
        <f t="shared" si="17"/>
        <v>116</v>
      </c>
    </row>
    <row r="1159" spans="1:7" x14ac:dyDescent="0.2">
      <c r="A1159" s="1053" t="str">
        <f t="shared" si="18"/>
        <v>PRI_31_V1_S</v>
      </c>
      <c r="B1159" s="981" t="s">
        <v>110</v>
      </c>
      <c r="C1159" s="1078">
        <v>31</v>
      </c>
      <c r="D1159" s="1079" t="s">
        <v>610</v>
      </c>
      <c r="E1159" s="1057" t="s">
        <v>169</v>
      </c>
      <c r="F1159" s="1080" t="s">
        <v>1842</v>
      </c>
      <c r="G1159" s="5">
        <f t="shared" si="17"/>
        <v>116</v>
      </c>
    </row>
    <row r="1160" spans="1:7" x14ac:dyDescent="0.2">
      <c r="A1160" s="1053" t="str">
        <f t="shared" si="18"/>
        <v>PRI_31_V2_S</v>
      </c>
      <c r="B1160" s="981" t="s">
        <v>110</v>
      </c>
      <c r="C1160" s="1078">
        <v>31</v>
      </c>
      <c r="D1160" s="1079" t="s">
        <v>610</v>
      </c>
      <c r="E1160" s="1057" t="s">
        <v>170</v>
      </c>
      <c r="F1160" s="1080" t="s">
        <v>1843</v>
      </c>
      <c r="G1160" s="5">
        <f t="shared" si="17"/>
        <v>116</v>
      </c>
    </row>
    <row r="1161" spans="1:7" x14ac:dyDescent="0.2">
      <c r="A1161" s="1053" t="str">
        <f t="shared" si="18"/>
        <v>PRI_31_V3_S</v>
      </c>
      <c r="B1161" s="981" t="s">
        <v>110</v>
      </c>
      <c r="C1161" s="1078">
        <v>31</v>
      </c>
      <c r="D1161" s="1079" t="s">
        <v>610</v>
      </c>
      <c r="E1161" s="1057" t="s">
        <v>171</v>
      </c>
      <c r="F1161" s="1080" t="s">
        <v>1844</v>
      </c>
      <c r="G1161" s="5">
        <f t="shared" si="17"/>
        <v>116</v>
      </c>
    </row>
    <row r="1162" spans="1:7" x14ac:dyDescent="0.2">
      <c r="A1162" s="1054" t="str">
        <f t="shared" si="18"/>
        <v>PRI_31_V4_S</v>
      </c>
      <c r="B1162" s="1055" t="s">
        <v>110</v>
      </c>
      <c r="C1162" s="1081">
        <v>31</v>
      </c>
      <c r="D1162" s="1082" t="s">
        <v>610</v>
      </c>
      <c r="E1162" s="1058" t="s">
        <v>172</v>
      </c>
      <c r="F1162" s="1083" t="s">
        <v>1845</v>
      </c>
      <c r="G1162" s="5">
        <f t="shared" si="17"/>
        <v>116</v>
      </c>
    </row>
    <row r="1163" spans="1:7" x14ac:dyDescent="0.2">
      <c r="A1163" s="1051" t="str">
        <f t="shared" si="18"/>
        <v>PRI_32_P_T</v>
      </c>
      <c r="B1163" s="1052" t="s">
        <v>110</v>
      </c>
      <c r="C1163" s="1075">
        <v>32</v>
      </c>
      <c r="D1163" s="1076" t="s">
        <v>609</v>
      </c>
      <c r="E1163" s="1056" t="s">
        <v>497</v>
      </c>
      <c r="F1163" s="1077" t="s">
        <v>1846</v>
      </c>
      <c r="G1163" s="5">
        <f t="shared" si="17"/>
        <v>117</v>
      </c>
    </row>
    <row r="1164" spans="1:7" x14ac:dyDescent="0.2">
      <c r="A1164" s="1053" t="str">
        <f t="shared" si="18"/>
        <v>PRI_32_V1_T</v>
      </c>
      <c r="B1164" s="981" t="s">
        <v>110</v>
      </c>
      <c r="C1164" s="1078">
        <v>32</v>
      </c>
      <c r="D1164" s="1079" t="s">
        <v>609</v>
      </c>
      <c r="E1164" s="1057" t="s">
        <v>169</v>
      </c>
      <c r="F1164" s="1080" t="s">
        <v>1847</v>
      </c>
      <c r="G1164" s="5">
        <f t="shared" si="17"/>
        <v>117</v>
      </c>
    </row>
    <row r="1165" spans="1:7" x14ac:dyDescent="0.2">
      <c r="A1165" s="1053" t="str">
        <f t="shared" si="18"/>
        <v>PRI_32_V2_T</v>
      </c>
      <c r="B1165" s="981" t="s">
        <v>110</v>
      </c>
      <c r="C1165" s="1078">
        <v>32</v>
      </c>
      <c r="D1165" s="1079" t="s">
        <v>609</v>
      </c>
      <c r="E1165" s="1057" t="s">
        <v>170</v>
      </c>
      <c r="F1165" s="1080" t="s">
        <v>1848</v>
      </c>
      <c r="G1165" s="5">
        <f t="shared" si="17"/>
        <v>117</v>
      </c>
    </row>
    <row r="1166" spans="1:7" x14ac:dyDescent="0.2">
      <c r="A1166" s="1053" t="str">
        <f t="shared" si="18"/>
        <v>PRI_32_V3_T</v>
      </c>
      <c r="B1166" s="981" t="s">
        <v>110</v>
      </c>
      <c r="C1166" s="1078">
        <v>32</v>
      </c>
      <c r="D1166" s="1079" t="s">
        <v>609</v>
      </c>
      <c r="E1166" s="1057" t="s">
        <v>171</v>
      </c>
      <c r="F1166" s="1080" t="s">
        <v>1849</v>
      </c>
      <c r="G1166" s="5">
        <f t="shared" si="17"/>
        <v>117</v>
      </c>
    </row>
    <row r="1167" spans="1:7" x14ac:dyDescent="0.2">
      <c r="A1167" s="1053" t="str">
        <f t="shared" si="18"/>
        <v>PRI_32_V4_T</v>
      </c>
      <c r="B1167" s="981" t="s">
        <v>110</v>
      </c>
      <c r="C1167" s="1078">
        <v>32</v>
      </c>
      <c r="D1167" s="1079" t="s">
        <v>609</v>
      </c>
      <c r="E1167" s="1057" t="s">
        <v>172</v>
      </c>
      <c r="F1167" s="1080" t="s">
        <v>1850</v>
      </c>
      <c r="G1167" s="5">
        <f t="shared" si="17"/>
        <v>117</v>
      </c>
    </row>
    <row r="1168" spans="1:7" x14ac:dyDescent="0.2">
      <c r="A1168" s="1053" t="str">
        <f t="shared" si="18"/>
        <v>PRI_32_P_S</v>
      </c>
      <c r="B1168" s="981" t="s">
        <v>110</v>
      </c>
      <c r="C1168" s="1078">
        <v>32</v>
      </c>
      <c r="D1168" s="1076" t="s">
        <v>610</v>
      </c>
      <c r="E1168" s="1056" t="s">
        <v>497</v>
      </c>
      <c r="F1168" s="1077" t="s">
        <v>1851</v>
      </c>
      <c r="G1168" s="5">
        <f t="shared" si="17"/>
        <v>117</v>
      </c>
    </row>
    <row r="1169" spans="1:7" x14ac:dyDescent="0.2">
      <c r="A1169" s="1053" t="str">
        <f t="shared" si="18"/>
        <v>PRI_32_V1_S</v>
      </c>
      <c r="B1169" s="981" t="s">
        <v>110</v>
      </c>
      <c r="C1169" s="1078">
        <v>32</v>
      </c>
      <c r="D1169" s="1079" t="s">
        <v>610</v>
      </c>
      <c r="E1169" s="1057" t="s">
        <v>169</v>
      </c>
      <c r="F1169" s="1080" t="s">
        <v>1852</v>
      </c>
      <c r="G1169" s="5">
        <f t="shared" si="17"/>
        <v>117</v>
      </c>
    </row>
    <row r="1170" spans="1:7" x14ac:dyDescent="0.2">
      <c r="A1170" s="1053" t="str">
        <f t="shared" si="18"/>
        <v>PRI_32_V2_S</v>
      </c>
      <c r="B1170" s="981" t="s">
        <v>110</v>
      </c>
      <c r="C1170" s="1078">
        <v>32</v>
      </c>
      <c r="D1170" s="1079" t="s">
        <v>610</v>
      </c>
      <c r="E1170" s="1057" t="s">
        <v>170</v>
      </c>
      <c r="F1170" s="1080" t="s">
        <v>1853</v>
      </c>
      <c r="G1170" s="5">
        <f t="shared" si="17"/>
        <v>117</v>
      </c>
    </row>
    <row r="1171" spans="1:7" x14ac:dyDescent="0.2">
      <c r="A1171" s="1053" t="str">
        <f t="shared" si="18"/>
        <v>PRI_32_V3_S</v>
      </c>
      <c r="B1171" s="981" t="s">
        <v>110</v>
      </c>
      <c r="C1171" s="1078">
        <v>32</v>
      </c>
      <c r="D1171" s="1079" t="s">
        <v>610</v>
      </c>
      <c r="E1171" s="1057" t="s">
        <v>171</v>
      </c>
      <c r="F1171" s="1080" t="s">
        <v>1854</v>
      </c>
      <c r="G1171" s="5">
        <f t="shared" si="17"/>
        <v>117</v>
      </c>
    </row>
    <row r="1172" spans="1:7" x14ac:dyDescent="0.2">
      <c r="A1172" s="1054" t="str">
        <f t="shared" si="18"/>
        <v>PRI_32_V4_S</v>
      </c>
      <c r="B1172" s="1055" t="s">
        <v>110</v>
      </c>
      <c r="C1172" s="1081">
        <v>32</v>
      </c>
      <c r="D1172" s="1082" t="s">
        <v>610</v>
      </c>
      <c r="E1172" s="1058" t="s">
        <v>172</v>
      </c>
      <c r="F1172" s="1083" t="s">
        <v>1855</v>
      </c>
      <c r="G1172" s="5">
        <f t="shared" si="17"/>
        <v>117</v>
      </c>
    </row>
    <row r="1173" spans="1:7" x14ac:dyDescent="0.2">
      <c r="A1173" s="1051" t="str">
        <f t="shared" si="18"/>
        <v>PRI_33_P_T</v>
      </c>
      <c r="B1173" s="1052" t="s">
        <v>110</v>
      </c>
      <c r="C1173" s="1075">
        <v>33</v>
      </c>
      <c r="D1173" s="1076" t="s">
        <v>609</v>
      </c>
      <c r="E1173" s="1056" t="s">
        <v>497</v>
      </c>
      <c r="F1173" s="1077" t="s">
        <v>1856</v>
      </c>
      <c r="G1173" s="5">
        <f t="shared" si="17"/>
        <v>118</v>
      </c>
    </row>
    <row r="1174" spans="1:7" x14ac:dyDescent="0.2">
      <c r="A1174" s="1053" t="str">
        <f t="shared" si="18"/>
        <v>PRI_33_V1_T</v>
      </c>
      <c r="B1174" s="981" t="s">
        <v>110</v>
      </c>
      <c r="C1174" s="1078">
        <v>33</v>
      </c>
      <c r="D1174" s="1079" t="s">
        <v>609</v>
      </c>
      <c r="E1174" s="1057" t="s">
        <v>169</v>
      </c>
      <c r="F1174" s="1080" t="s">
        <v>1857</v>
      </c>
      <c r="G1174" s="5">
        <f t="shared" si="17"/>
        <v>118</v>
      </c>
    </row>
    <row r="1175" spans="1:7" x14ac:dyDescent="0.2">
      <c r="A1175" s="1053" t="str">
        <f t="shared" si="18"/>
        <v>PRI_33_V2_T</v>
      </c>
      <c r="B1175" s="981" t="s">
        <v>110</v>
      </c>
      <c r="C1175" s="1078">
        <v>33</v>
      </c>
      <c r="D1175" s="1079" t="s">
        <v>609</v>
      </c>
      <c r="E1175" s="1057" t="s">
        <v>170</v>
      </c>
      <c r="F1175" s="1080" t="s">
        <v>1858</v>
      </c>
      <c r="G1175" s="5">
        <f t="shared" si="17"/>
        <v>118</v>
      </c>
    </row>
    <row r="1176" spans="1:7" x14ac:dyDescent="0.2">
      <c r="A1176" s="1053" t="str">
        <f t="shared" si="18"/>
        <v>PRI_33_V3_T</v>
      </c>
      <c r="B1176" s="981" t="s">
        <v>110</v>
      </c>
      <c r="C1176" s="1078">
        <v>33</v>
      </c>
      <c r="D1176" s="1079" t="s">
        <v>609</v>
      </c>
      <c r="E1176" s="1057" t="s">
        <v>171</v>
      </c>
      <c r="F1176" s="1080" t="s">
        <v>1859</v>
      </c>
      <c r="G1176" s="5">
        <f t="shared" si="17"/>
        <v>118</v>
      </c>
    </row>
    <row r="1177" spans="1:7" x14ac:dyDescent="0.2">
      <c r="A1177" s="1053" t="str">
        <f t="shared" si="18"/>
        <v>PRI_33_V4_T</v>
      </c>
      <c r="B1177" s="981" t="s">
        <v>110</v>
      </c>
      <c r="C1177" s="1078">
        <v>33</v>
      </c>
      <c r="D1177" s="1079" t="s">
        <v>609</v>
      </c>
      <c r="E1177" s="1057" t="s">
        <v>172</v>
      </c>
      <c r="F1177" s="1080" t="s">
        <v>1860</v>
      </c>
      <c r="G1177" s="5">
        <f t="shared" si="17"/>
        <v>118</v>
      </c>
    </row>
    <row r="1178" spans="1:7" x14ac:dyDescent="0.2">
      <c r="A1178" s="1053" t="str">
        <f t="shared" si="18"/>
        <v>PRI_33_P_S</v>
      </c>
      <c r="B1178" s="981" t="s">
        <v>110</v>
      </c>
      <c r="C1178" s="1078">
        <v>33</v>
      </c>
      <c r="D1178" s="1076" t="s">
        <v>610</v>
      </c>
      <c r="E1178" s="1056" t="s">
        <v>497</v>
      </c>
      <c r="F1178" s="1077" t="s">
        <v>1861</v>
      </c>
      <c r="G1178" s="5">
        <f t="shared" si="17"/>
        <v>118</v>
      </c>
    </row>
    <row r="1179" spans="1:7" x14ac:dyDescent="0.2">
      <c r="A1179" s="1053" t="str">
        <f t="shared" si="18"/>
        <v>PRI_33_V1_S</v>
      </c>
      <c r="B1179" s="981" t="s">
        <v>110</v>
      </c>
      <c r="C1179" s="1078">
        <v>33</v>
      </c>
      <c r="D1179" s="1079" t="s">
        <v>610</v>
      </c>
      <c r="E1179" s="1057" t="s">
        <v>169</v>
      </c>
      <c r="F1179" s="1080" t="s">
        <v>1862</v>
      </c>
      <c r="G1179" s="5">
        <f t="shared" si="17"/>
        <v>118</v>
      </c>
    </row>
    <row r="1180" spans="1:7" x14ac:dyDescent="0.2">
      <c r="A1180" s="1053" t="str">
        <f t="shared" si="18"/>
        <v>PRI_33_V2_S</v>
      </c>
      <c r="B1180" s="981" t="s">
        <v>110</v>
      </c>
      <c r="C1180" s="1078">
        <v>33</v>
      </c>
      <c r="D1180" s="1079" t="s">
        <v>610</v>
      </c>
      <c r="E1180" s="1057" t="s">
        <v>170</v>
      </c>
      <c r="F1180" s="1080" t="s">
        <v>1863</v>
      </c>
      <c r="G1180" s="5">
        <f t="shared" si="17"/>
        <v>118</v>
      </c>
    </row>
    <row r="1181" spans="1:7" x14ac:dyDescent="0.2">
      <c r="A1181" s="1053" t="str">
        <f t="shared" si="18"/>
        <v>PRI_33_V3_S</v>
      </c>
      <c r="B1181" s="981" t="s">
        <v>110</v>
      </c>
      <c r="C1181" s="1078">
        <v>33</v>
      </c>
      <c r="D1181" s="1079" t="s">
        <v>610</v>
      </c>
      <c r="E1181" s="1057" t="s">
        <v>171</v>
      </c>
      <c r="F1181" s="1080" t="s">
        <v>1864</v>
      </c>
      <c r="G1181" s="5">
        <f t="shared" si="17"/>
        <v>118</v>
      </c>
    </row>
    <row r="1182" spans="1:7" x14ac:dyDescent="0.2">
      <c r="A1182" s="1054" t="str">
        <f t="shared" si="18"/>
        <v>PRI_33_V4_S</v>
      </c>
      <c r="B1182" s="1055" t="s">
        <v>110</v>
      </c>
      <c r="C1182" s="1081">
        <v>33</v>
      </c>
      <c r="D1182" s="1082" t="s">
        <v>610</v>
      </c>
      <c r="E1182" s="1058" t="s">
        <v>172</v>
      </c>
      <c r="F1182" s="1083" t="s">
        <v>1865</v>
      </c>
      <c r="G1182" s="5">
        <f t="shared" si="17"/>
        <v>118</v>
      </c>
    </row>
    <row r="1183" spans="1:7" x14ac:dyDescent="0.2">
      <c r="A1183" s="1051" t="str">
        <f t="shared" si="18"/>
        <v>PT_01_P_T</v>
      </c>
      <c r="B1183" s="1052" t="s">
        <v>114</v>
      </c>
      <c r="C1183" s="1075" t="s">
        <v>500</v>
      </c>
      <c r="D1183" s="1076" t="s">
        <v>609</v>
      </c>
      <c r="E1183" s="1056" t="s">
        <v>497</v>
      </c>
      <c r="F1183" s="1077" t="s">
        <v>1866</v>
      </c>
      <c r="G1183" s="5">
        <f t="shared" si="17"/>
        <v>119</v>
      </c>
    </row>
    <row r="1184" spans="1:7" x14ac:dyDescent="0.2">
      <c r="A1184" s="1053" t="str">
        <f t="shared" si="18"/>
        <v>PT_01_V1_T</v>
      </c>
      <c r="B1184" s="981" t="s">
        <v>114</v>
      </c>
      <c r="C1184" s="1078" t="s">
        <v>500</v>
      </c>
      <c r="D1184" s="1079" t="s">
        <v>609</v>
      </c>
      <c r="E1184" s="1057" t="s">
        <v>169</v>
      </c>
      <c r="F1184" s="1080" t="s">
        <v>1867</v>
      </c>
      <c r="G1184" s="5">
        <f t="shared" si="17"/>
        <v>119</v>
      </c>
    </row>
    <row r="1185" spans="1:7" x14ac:dyDescent="0.2">
      <c r="A1185" s="1053" t="str">
        <f t="shared" si="18"/>
        <v>PT_01_V2_T</v>
      </c>
      <c r="B1185" s="981" t="s">
        <v>114</v>
      </c>
      <c r="C1185" s="1078" t="s">
        <v>500</v>
      </c>
      <c r="D1185" s="1079" t="s">
        <v>609</v>
      </c>
      <c r="E1185" s="1057" t="s">
        <v>170</v>
      </c>
      <c r="F1185" s="1080" t="s">
        <v>1868</v>
      </c>
      <c r="G1185" s="5">
        <f t="shared" si="17"/>
        <v>119</v>
      </c>
    </row>
    <row r="1186" spans="1:7" x14ac:dyDescent="0.2">
      <c r="A1186" s="1053" t="str">
        <f t="shared" si="18"/>
        <v>PT_01_V3_T</v>
      </c>
      <c r="B1186" s="981" t="s">
        <v>114</v>
      </c>
      <c r="C1186" s="1078" t="s">
        <v>500</v>
      </c>
      <c r="D1186" s="1079" t="s">
        <v>609</v>
      </c>
      <c r="E1186" s="1057" t="s">
        <v>171</v>
      </c>
      <c r="F1186" s="1080" t="s">
        <v>1869</v>
      </c>
      <c r="G1186" s="5">
        <f t="shared" si="17"/>
        <v>119</v>
      </c>
    </row>
    <row r="1187" spans="1:7" x14ac:dyDescent="0.2">
      <c r="A1187" s="1053" t="str">
        <f t="shared" si="18"/>
        <v>PT_01_V4_T</v>
      </c>
      <c r="B1187" s="981" t="s">
        <v>114</v>
      </c>
      <c r="C1187" s="1078" t="s">
        <v>500</v>
      </c>
      <c r="D1187" s="1079" t="s">
        <v>609</v>
      </c>
      <c r="E1187" s="1057" t="s">
        <v>172</v>
      </c>
      <c r="F1187" s="1080" t="s">
        <v>1870</v>
      </c>
      <c r="G1187" s="5">
        <f t="shared" si="17"/>
        <v>119</v>
      </c>
    </row>
    <row r="1188" spans="1:7" x14ac:dyDescent="0.2">
      <c r="A1188" s="1053" t="str">
        <f t="shared" si="18"/>
        <v>PT_01_P_S</v>
      </c>
      <c r="B1188" s="981" t="s">
        <v>114</v>
      </c>
      <c r="C1188" s="1078" t="s">
        <v>500</v>
      </c>
      <c r="D1188" s="1076" t="s">
        <v>610</v>
      </c>
      <c r="E1188" s="1056" t="s">
        <v>497</v>
      </c>
      <c r="F1188" s="1077" t="s">
        <v>1871</v>
      </c>
      <c r="G1188" s="5">
        <f t="shared" si="17"/>
        <v>119</v>
      </c>
    </row>
    <row r="1189" spans="1:7" x14ac:dyDescent="0.2">
      <c r="A1189" s="1053" t="str">
        <f t="shared" si="18"/>
        <v>PT_01_V1_S</v>
      </c>
      <c r="B1189" s="981" t="s">
        <v>114</v>
      </c>
      <c r="C1189" s="1078" t="s">
        <v>500</v>
      </c>
      <c r="D1189" s="1079" t="s">
        <v>610</v>
      </c>
      <c r="E1189" s="1057" t="s">
        <v>169</v>
      </c>
      <c r="F1189" s="1080" t="s">
        <v>1872</v>
      </c>
      <c r="G1189" s="5">
        <f t="shared" si="17"/>
        <v>119</v>
      </c>
    </row>
    <row r="1190" spans="1:7" x14ac:dyDescent="0.2">
      <c r="A1190" s="1053" t="str">
        <f t="shared" si="18"/>
        <v>PT_01_V2_S</v>
      </c>
      <c r="B1190" s="981" t="s">
        <v>114</v>
      </c>
      <c r="C1190" s="1078" t="s">
        <v>500</v>
      </c>
      <c r="D1190" s="1079" t="s">
        <v>610</v>
      </c>
      <c r="E1190" s="1057" t="s">
        <v>170</v>
      </c>
      <c r="F1190" s="1080" t="s">
        <v>1873</v>
      </c>
      <c r="G1190" s="5">
        <f t="shared" si="17"/>
        <v>119</v>
      </c>
    </row>
    <row r="1191" spans="1:7" x14ac:dyDescent="0.2">
      <c r="A1191" s="1053" t="str">
        <f t="shared" si="18"/>
        <v>PT_01_V3_S</v>
      </c>
      <c r="B1191" s="981" t="s">
        <v>114</v>
      </c>
      <c r="C1191" s="1078" t="s">
        <v>500</v>
      </c>
      <c r="D1191" s="1079" t="s">
        <v>610</v>
      </c>
      <c r="E1191" s="1057" t="s">
        <v>171</v>
      </c>
      <c r="F1191" s="1080" t="s">
        <v>1874</v>
      </c>
      <c r="G1191" s="5">
        <f t="shared" si="17"/>
        <v>119</v>
      </c>
    </row>
    <row r="1192" spans="1:7" x14ac:dyDescent="0.2">
      <c r="A1192" s="1054" t="str">
        <f t="shared" si="18"/>
        <v>PT_01_V4_S</v>
      </c>
      <c r="B1192" s="1055" t="s">
        <v>114</v>
      </c>
      <c r="C1192" s="1081" t="s">
        <v>500</v>
      </c>
      <c r="D1192" s="1082" t="s">
        <v>610</v>
      </c>
      <c r="E1192" s="1058" t="s">
        <v>172</v>
      </c>
      <c r="F1192" s="1083" t="s">
        <v>1875</v>
      </c>
      <c r="G1192" s="5">
        <f t="shared" si="17"/>
        <v>119</v>
      </c>
    </row>
    <row r="1193" spans="1:7" x14ac:dyDescent="0.2">
      <c r="A1193" s="1051" t="str">
        <f t="shared" si="18"/>
        <v>PT_02_P_T</v>
      </c>
      <c r="B1193" s="1052" t="s">
        <v>114</v>
      </c>
      <c r="C1193" s="1075" t="s">
        <v>501</v>
      </c>
      <c r="D1193" s="1076" t="s">
        <v>609</v>
      </c>
      <c r="E1193" s="1056" t="s">
        <v>497</v>
      </c>
      <c r="F1193" s="1077" t="s">
        <v>1876</v>
      </c>
      <c r="G1193" s="5">
        <f t="shared" si="17"/>
        <v>120</v>
      </c>
    </row>
    <row r="1194" spans="1:7" x14ac:dyDescent="0.2">
      <c r="A1194" s="1053" t="str">
        <f t="shared" si="18"/>
        <v>PT_02_V1_T</v>
      </c>
      <c r="B1194" s="981" t="s">
        <v>114</v>
      </c>
      <c r="C1194" s="1078" t="s">
        <v>501</v>
      </c>
      <c r="D1194" s="1079" t="s">
        <v>609</v>
      </c>
      <c r="E1194" s="1057" t="s">
        <v>169</v>
      </c>
      <c r="F1194" s="1080" t="s">
        <v>1877</v>
      </c>
      <c r="G1194" s="5">
        <f t="shared" si="17"/>
        <v>120</v>
      </c>
    </row>
    <row r="1195" spans="1:7" x14ac:dyDescent="0.2">
      <c r="A1195" s="1053" t="str">
        <f t="shared" si="18"/>
        <v>PT_02_V2_T</v>
      </c>
      <c r="B1195" s="981" t="s">
        <v>114</v>
      </c>
      <c r="C1195" s="1078" t="s">
        <v>501</v>
      </c>
      <c r="D1195" s="1079" t="s">
        <v>609</v>
      </c>
      <c r="E1195" s="1057" t="s">
        <v>170</v>
      </c>
      <c r="F1195" s="1080" t="s">
        <v>1878</v>
      </c>
      <c r="G1195" s="5">
        <f t="shared" si="17"/>
        <v>120</v>
      </c>
    </row>
    <row r="1196" spans="1:7" x14ac:dyDescent="0.2">
      <c r="A1196" s="1053" t="str">
        <f t="shared" si="18"/>
        <v>PT_02_V3_T</v>
      </c>
      <c r="B1196" s="981" t="s">
        <v>114</v>
      </c>
      <c r="C1196" s="1078" t="s">
        <v>501</v>
      </c>
      <c r="D1196" s="1079" t="s">
        <v>609</v>
      </c>
      <c r="E1196" s="1057" t="s">
        <v>171</v>
      </c>
      <c r="F1196" s="1080" t="s">
        <v>1879</v>
      </c>
      <c r="G1196" s="5">
        <f t="shared" ref="G1196:G1259" si="19">G1186+1</f>
        <v>120</v>
      </c>
    </row>
    <row r="1197" spans="1:7" x14ac:dyDescent="0.2">
      <c r="A1197" s="1053" t="str">
        <f t="shared" si="18"/>
        <v>PT_02_V4_T</v>
      </c>
      <c r="B1197" s="981" t="s">
        <v>114</v>
      </c>
      <c r="C1197" s="1078" t="s">
        <v>501</v>
      </c>
      <c r="D1197" s="1079" t="s">
        <v>609</v>
      </c>
      <c r="E1197" s="1057" t="s">
        <v>172</v>
      </c>
      <c r="F1197" s="1080" t="s">
        <v>1880</v>
      </c>
      <c r="G1197" s="5">
        <f t="shared" si="19"/>
        <v>120</v>
      </c>
    </row>
    <row r="1198" spans="1:7" x14ac:dyDescent="0.2">
      <c r="A1198" s="1053" t="str">
        <f t="shared" si="18"/>
        <v>PT_02_P_S</v>
      </c>
      <c r="B1198" s="981" t="s">
        <v>114</v>
      </c>
      <c r="C1198" s="1078" t="s">
        <v>501</v>
      </c>
      <c r="D1198" s="1076" t="s">
        <v>610</v>
      </c>
      <c r="E1198" s="1056" t="s">
        <v>497</v>
      </c>
      <c r="F1198" s="1077" t="s">
        <v>1881</v>
      </c>
      <c r="G1198" s="5">
        <f t="shared" si="19"/>
        <v>120</v>
      </c>
    </row>
    <row r="1199" spans="1:7" x14ac:dyDescent="0.2">
      <c r="A1199" s="1053" t="str">
        <f t="shared" si="18"/>
        <v>PT_02_V1_S</v>
      </c>
      <c r="B1199" s="981" t="s">
        <v>114</v>
      </c>
      <c r="C1199" s="1078" t="s">
        <v>501</v>
      </c>
      <c r="D1199" s="1079" t="s">
        <v>610</v>
      </c>
      <c r="E1199" s="1057" t="s">
        <v>169</v>
      </c>
      <c r="F1199" s="1080" t="s">
        <v>1882</v>
      </c>
      <c r="G1199" s="5">
        <f t="shared" si="19"/>
        <v>120</v>
      </c>
    </row>
    <row r="1200" spans="1:7" x14ac:dyDescent="0.2">
      <c r="A1200" s="1053" t="str">
        <f t="shared" si="18"/>
        <v>PT_02_V2_S</v>
      </c>
      <c r="B1200" s="981" t="s">
        <v>114</v>
      </c>
      <c r="C1200" s="1078" t="s">
        <v>501</v>
      </c>
      <c r="D1200" s="1079" t="s">
        <v>610</v>
      </c>
      <c r="E1200" s="1057" t="s">
        <v>170</v>
      </c>
      <c r="F1200" s="1080" t="s">
        <v>1883</v>
      </c>
      <c r="G1200" s="5">
        <f t="shared" si="19"/>
        <v>120</v>
      </c>
    </row>
    <row r="1201" spans="1:7" x14ac:dyDescent="0.2">
      <c r="A1201" s="1053" t="str">
        <f t="shared" si="18"/>
        <v>PT_02_V3_S</v>
      </c>
      <c r="B1201" s="981" t="s">
        <v>114</v>
      </c>
      <c r="C1201" s="1078" t="s">
        <v>501</v>
      </c>
      <c r="D1201" s="1079" t="s">
        <v>610</v>
      </c>
      <c r="E1201" s="1057" t="s">
        <v>171</v>
      </c>
      <c r="F1201" s="1080" t="s">
        <v>1884</v>
      </c>
      <c r="G1201" s="5">
        <f t="shared" si="19"/>
        <v>120</v>
      </c>
    </row>
    <row r="1202" spans="1:7" x14ac:dyDescent="0.2">
      <c r="A1202" s="1054" t="str">
        <f t="shared" si="18"/>
        <v>PT_02_V4_S</v>
      </c>
      <c r="B1202" s="1055" t="s">
        <v>114</v>
      </c>
      <c r="C1202" s="1081" t="s">
        <v>501</v>
      </c>
      <c r="D1202" s="1082" t="s">
        <v>610</v>
      </c>
      <c r="E1202" s="1058" t="s">
        <v>172</v>
      </c>
      <c r="F1202" s="1083" t="s">
        <v>1885</v>
      </c>
      <c r="G1202" s="5">
        <f t="shared" si="19"/>
        <v>120</v>
      </c>
    </row>
    <row r="1203" spans="1:7" x14ac:dyDescent="0.2">
      <c r="A1203" s="1051" t="str">
        <f t="shared" si="18"/>
        <v>PT_03_P_T</v>
      </c>
      <c r="B1203" s="1052" t="s">
        <v>114</v>
      </c>
      <c r="C1203" s="1075" t="s">
        <v>502</v>
      </c>
      <c r="D1203" s="1076" t="s">
        <v>609</v>
      </c>
      <c r="E1203" s="1056" t="s">
        <v>497</v>
      </c>
      <c r="F1203" s="1077" t="s">
        <v>1886</v>
      </c>
      <c r="G1203" s="5">
        <f t="shared" si="19"/>
        <v>121</v>
      </c>
    </row>
    <row r="1204" spans="1:7" x14ac:dyDescent="0.2">
      <c r="A1204" s="1053" t="str">
        <f t="shared" si="18"/>
        <v>PT_03_V1_T</v>
      </c>
      <c r="B1204" s="981" t="s">
        <v>114</v>
      </c>
      <c r="C1204" s="1078" t="s">
        <v>502</v>
      </c>
      <c r="D1204" s="1079" t="s">
        <v>609</v>
      </c>
      <c r="E1204" s="1057" t="s">
        <v>169</v>
      </c>
      <c r="F1204" s="1080" t="s">
        <v>1887</v>
      </c>
      <c r="G1204" s="5">
        <f t="shared" si="19"/>
        <v>121</v>
      </c>
    </row>
    <row r="1205" spans="1:7" x14ac:dyDescent="0.2">
      <c r="A1205" s="1053" t="str">
        <f t="shared" si="18"/>
        <v>PT_03_V2_T</v>
      </c>
      <c r="B1205" s="981" t="s">
        <v>114</v>
      </c>
      <c r="C1205" s="1078" t="s">
        <v>502</v>
      </c>
      <c r="D1205" s="1079" t="s">
        <v>609</v>
      </c>
      <c r="E1205" s="1057" t="s">
        <v>170</v>
      </c>
      <c r="F1205" s="1080" t="s">
        <v>1888</v>
      </c>
      <c r="G1205" s="5">
        <f t="shared" si="19"/>
        <v>121</v>
      </c>
    </row>
    <row r="1206" spans="1:7" x14ac:dyDescent="0.2">
      <c r="A1206" s="1053" t="str">
        <f t="shared" si="18"/>
        <v>PT_03_V3_T</v>
      </c>
      <c r="B1206" s="981" t="s">
        <v>114</v>
      </c>
      <c r="C1206" s="1078" t="s">
        <v>502</v>
      </c>
      <c r="D1206" s="1079" t="s">
        <v>609</v>
      </c>
      <c r="E1206" s="1057" t="s">
        <v>171</v>
      </c>
      <c r="F1206" s="1080" t="s">
        <v>1889</v>
      </c>
      <c r="G1206" s="5">
        <f t="shared" si="19"/>
        <v>121</v>
      </c>
    </row>
    <row r="1207" spans="1:7" x14ac:dyDescent="0.2">
      <c r="A1207" s="1053" t="str">
        <f t="shared" si="18"/>
        <v>PT_03_V4_T</v>
      </c>
      <c r="B1207" s="981" t="s">
        <v>114</v>
      </c>
      <c r="C1207" s="1078" t="s">
        <v>502</v>
      </c>
      <c r="D1207" s="1079" t="s">
        <v>609</v>
      </c>
      <c r="E1207" s="1057" t="s">
        <v>172</v>
      </c>
      <c r="F1207" s="1080" t="s">
        <v>1890</v>
      </c>
      <c r="G1207" s="5">
        <f t="shared" si="19"/>
        <v>121</v>
      </c>
    </row>
    <row r="1208" spans="1:7" x14ac:dyDescent="0.2">
      <c r="A1208" s="1053" t="str">
        <f t="shared" ref="A1208:A1271" si="20">CONCATENATE(B1208,"_",C1208,"_",E1208,"_",D1208)</f>
        <v>PT_03_P_S</v>
      </c>
      <c r="B1208" s="981" t="s">
        <v>114</v>
      </c>
      <c r="C1208" s="1078" t="s">
        <v>502</v>
      </c>
      <c r="D1208" s="1076" t="s">
        <v>610</v>
      </c>
      <c r="E1208" s="1056" t="s">
        <v>497</v>
      </c>
      <c r="F1208" s="1077" t="s">
        <v>1891</v>
      </c>
      <c r="G1208" s="5">
        <f t="shared" si="19"/>
        <v>121</v>
      </c>
    </row>
    <row r="1209" spans="1:7" x14ac:dyDescent="0.2">
      <c r="A1209" s="1053" t="str">
        <f t="shared" si="20"/>
        <v>PT_03_V1_S</v>
      </c>
      <c r="B1209" s="981" t="s">
        <v>114</v>
      </c>
      <c r="C1209" s="1078" t="s">
        <v>502</v>
      </c>
      <c r="D1209" s="1079" t="s">
        <v>610</v>
      </c>
      <c r="E1209" s="1057" t="s">
        <v>169</v>
      </c>
      <c r="F1209" s="1080" t="s">
        <v>1892</v>
      </c>
      <c r="G1209" s="5">
        <f t="shared" si="19"/>
        <v>121</v>
      </c>
    </row>
    <row r="1210" spans="1:7" x14ac:dyDescent="0.2">
      <c r="A1210" s="1053" t="str">
        <f t="shared" si="20"/>
        <v>PT_03_V2_S</v>
      </c>
      <c r="B1210" s="981" t="s">
        <v>114</v>
      </c>
      <c r="C1210" s="1078" t="s">
        <v>502</v>
      </c>
      <c r="D1210" s="1079" t="s">
        <v>610</v>
      </c>
      <c r="E1210" s="1057" t="s">
        <v>170</v>
      </c>
      <c r="F1210" s="1080" t="s">
        <v>1893</v>
      </c>
      <c r="G1210" s="5">
        <f t="shared" si="19"/>
        <v>121</v>
      </c>
    </row>
    <row r="1211" spans="1:7" x14ac:dyDescent="0.2">
      <c r="A1211" s="1053" t="str">
        <f t="shared" si="20"/>
        <v>PT_03_V3_S</v>
      </c>
      <c r="B1211" s="981" t="s">
        <v>114</v>
      </c>
      <c r="C1211" s="1078" t="s">
        <v>502</v>
      </c>
      <c r="D1211" s="1079" t="s">
        <v>610</v>
      </c>
      <c r="E1211" s="1057" t="s">
        <v>171</v>
      </c>
      <c r="F1211" s="1080" t="s">
        <v>1894</v>
      </c>
      <c r="G1211" s="5">
        <f t="shared" si="19"/>
        <v>121</v>
      </c>
    </row>
    <row r="1212" spans="1:7" x14ac:dyDescent="0.2">
      <c r="A1212" s="1054" t="str">
        <f t="shared" si="20"/>
        <v>PT_03_V4_S</v>
      </c>
      <c r="B1212" s="1055" t="s">
        <v>114</v>
      </c>
      <c r="C1212" s="1081" t="s">
        <v>502</v>
      </c>
      <c r="D1212" s="1082" t="s">
        <v>610</v>
      </c>
      <c r="E1212" s="1058" t="s">
        <v>172</v>
      </c>
      <c r="F1212" s="1083" t="s">
        <v>1895</v>
      </c>
      <c r="G1212" s="5">
        <f t="shared" si="19"/>
        <v>121</v>
      </c>
    </row>
    <row r="1213" spans="1:7" x14ac:dyDescent="0.2">
      <c r="A1213" s="1051" t="str">
        <f t="shared" si="20"/>
        <v>PT_04_P_T</v>
      </c>
      <c r="B1213" s="1052" t="s">
        <v>114</v>
      </c>
      <c r="C1213" s="1075" t="s">
        <v>503</v>
      </c>
      <c r="D1213" s="1076" t="s">
        <v>609</v>
      </c>
      <c r="E1213" s="1056" t="s">
        <v>497</v>
      </c>
      <c r="F1213" s="1077" t="s">
        <v>1896</v>
      </c>
      <c r="G1213" s="5">
        <f t="shared" si="19"/>
        <v>122</v>
      </c>
    </row>
    <row r="1214" spans="1:7" x14ac:dyDescent="0.2">
      <c r="A1214" s="1053" t="str">
        <f t="shared" si="20"/>
        <v>PT_04_V1_T</v>
      </c>
      <c r="B1214" s="981" t="s">
        <v>114</v>
      </c>
      <c r="C1214" s="1078" t="s">
        <v>503</v>
      </c>
      <c r="D1214" s="1079" t="s">
        <v>609</v>
      </c>
      <c r="E1214" s="1057" t="s">
        <v>169</v>
      </c>
      <c r="F1214" s="1080" t="s">
        <v>1897</v>
      </c>
      <c r="G1214" s="5">
        <f t="shared" si="19"/>
        <v>122</v>
      </c>
    </row>
    <row r="1215" spans="1:7" x14ac:dyDescent="0.2">
      <c r="A1215" s="1053" t="str">
        <f t="shared" si="20"/>
        <v>PT_04_V2_T</v>
      </c>
      <c r="B1215" s="981" t="s">
        <v>114</v>
      </c>
      <c r="C1215" s="1078" t="s">
        <v>503</v>
      </c>
      <c r="D1215" s="1079" t="s">
        <v>609</v>
      </c>
      <c r="E1215" s="1057" t="s">
        <v>170</v>
      </c>
      <c r="F1215" s="1080" t="s">
        <v>1898</v>
      </c>
      <c r="G1215" s="5">
        <f t="shared" si="19"/>
        <v>122</v>
      </c>
    </row>
    <row r="1216" spans="1:7" x14ac:dyDescent="0.2">
      <c r="A1216" s="1053" t="str">
        <f t="shared" si="20"/>
        <v>PT_04_V3_T</v>
      </c>
      <c r="B1216" s="981" t="s">
        <v>114</v>
      </c>
      <c r="C1216" s="1078" t="s">
        <v>503</v>
      </c>
      <c r="D1216" s="1079" t="s">
        <v>609</v>
      </c>
      <c r="E1216" s="1057" t="s">
        <v>171</v>
      </c>
      <c r="F1216" s="1080" t="s">
        <v>1899</v>
      </c>
      <c r="G1216" s="5">
        <f t="shared" si="19"/>
        <v>122</v>
      </c>
    </row>
    <row r="1217" spans="1:7" x14ac:dyDescent="0.2">
      <c r="A1217" s="1053" t="str">
        <f t="shared" si="20"/>
        <v>PT_04_V4_T</v>
      </c>
      <c r="B1217" s="981" t="s">
        <v>114</v>
      </c>
      <c r="C1217" s="1078" t="s">
        <v>503</v>
      </c>
      <c r="D1217" s="1079" t="s">
        <v>609</v>
      </c>
      <c r="E1217" s="1057" t="s">
        <v>172</v>
      </c>
      <c r="F1217" s="1080" t="s">
        <v>1900</v>
      </c>
      <c r="G1217" s="5">
        <f t="shared" si="19"/>
        <v>122</v>
      </c>
    </row>
    <row r="1218" spans="1:7" x14ac:dyDescent="0.2">
      <c r="A1218" s="1053" t="str">
        <f t="shared" si="20"/>
        <v>PT_04_P_S</v>
      </c>
      <c r="B1218" s="981" t="s">
        <v>114</v>
      </c>
      <c r="C1218" s="1078" t="s">
        <v>503</v>
      </c>
      <c r="D1218" s="1076" t="s">
        <v>610</v>
      </c>
      <c r="E1218" s="1056" t="s">
        <v>497</v>
      </c>
      <c r="F1218" s="1077" t="s">
        <v>1901</v>
      </c>
      <c r="G1218" s="5">
        <f t="shared" si="19"/>
        <v>122</v>
      </c>
    </row>
    <row r="1219" spans="1:7" x14ac:dyDescent="0.2">
      <c r="A1219" s="1053" t="str">
        <f t="shared" si="20"/>
        <v>PT_04_V1_S</v>
      </c>
      <c r="B1219" s="981" t="s">
        <v>114</v>
      </c>
      <c r="C1219" s="1078" t="s">
        <v>503</v>
      </c>
      <c r="D1219" s="1079" t="s">
        <v>610</v>
      </c>
      <c r="E1219" s="1057" t="s">
        <v>169</v>
      </c>
      <c r="F1219" s="1080" t="s">
        <v>1902</v>
      </c>
      <c r="G1219" s="5">
        <f t="shared" si="19"/>
        <v>122</v>
      </c>
    </row>
    <row r="1220" spans="1:7" x14ac:dyDescent="0.2">
      <c r="A1220" s="1053" t="str">
        <f t="shared" si="20"/>
        <v>PT_04_V2_S</v>
      </c>
      <c r="B1220" s="981" t="s">
        <v>114</v>
      </c>
      <c r="C1220" s="1078" t="s">
        <v>503</v>
      </c>
      <c r="D1220" s="1079" t="s">
        <v>610</v>
      </c>
      <c r="E1220" s="1057" t="s">
        <v>170</v>
      </c>
      <c r="F1220" s="1080" t="s">
        <v>1903</v>
      </c>
      <c r="G1220" s="5">
        <f t="shared" si="19"/>
        <v>122</v>
      </c>
    </row>
    <row r="1221" spans="1:7" x14ac:dyDescent="0.2">
      <c r="A1221" s="1053" t="str">
        <f t="shared" si="20"/>
        <v>PT_04_V3_S</v>
      </c>
      <c r="B1221" s="981" t="s">
        <v>114</v>
      </c>
      <c r="C1221" s="1078" t="s">
        <v>503</v>
      </c>
      <c r="D1221" s="1079" t="s">
        <v>610</v>
      </c>
      <c r="E1221" s="1057" t="s">
        <v>171</v>
      </c>
      <c r="F1221" s="1080" t="s">
        <v>1904</v>
      </c>
      <c r="G1221" s="5">
        <f t="shared" si="19"/>
        <v>122</v>
      </c>
    </row>
    <row r="1222" spans="1:7" x14ac:dyDescent="0.2">
      <c r="A1222" s="1054" t="str">
        <f t="shared" si="20"/>
        <v>PT_04_V4_S</v>
      </c>
      <c r="B1222" s="1055" t="s">
        <v>114</v>
      </c>
      <c r="C1222" s="1081" t="s">
        <v>503</v>
      </c>
      <c r="D1222" s="1082" t="s">
        <v>610</v>
      </c>
      <c r="E1222" s="1058" t="s">
        <v>172</v>
      </c>
      <c r="F1222" s="1083" t="s">
        <v>1905</v>
      </c>
      <c r="G1222" s="5">
        <f t="shared" si="19"/>
        <v>122</v>
      </c>
    </row>
    <row r="1223" spans="1:7" x14ac:dyDescent="0.2">
      <c r="A1223" s="1051" t="str">
        <f t="shared" si="20"/>
        <v>PT_05_P_T</v>
      </c>
      <c r="B1223" s="1052" t="s">
        <v>114</v>
      </c>
      <c r="C1223" s="1075" t="s">
        <v>134</v>
      </c>
      <c r="D1223" s="1076" t="s">
        <v>609</v>
      </c>
      <c r="E1223" s="1056" t="s">
        <v>497</v>
      </c>
      <c r="F1223" s="1077" t="s">
        <v>1906</v>
      </c>
      <c r="G1223" s="5">
        <f t="shared" si="19"/>
        <v>123</v>
      </c>
    </row>
    <row r="1224" spans="1:7" x14ac:dyDescent="0.2">
      <c r="A1224" s="1053" t="str">
        <f t="shared" si="20"/>
        <v>PT_05_V1_T</v>
      </c>
      <c r="B1224" s="981" t="s">
        <v>114</v>
      </c>
      <c r="C1224" s="1078" t="s">
        <v>134</v>
      </c>
      <c r="D1224" s="1079" t="s">
        <v>609</v>
      </c>
      <c r="E1224" s="1057" t="s">
        <v>169</v>
      </c>
      <c r="F1224" s="1080" t="s">
        <v>1907</v>
      </c>
      <c r="G1224" s="5">
        <f t="shared" si="19"/>
        <v>123</v>
      </c>
    </row>
    <row r="1225" spans="1:7" x14ac:dyDescent="0.2">
      <c r="A1225" s="1053" t="str">
        <f t="shared" si="20"/>
        <v>PT_05_V2_T</v>
      </c>
      <c r="B1225" s="981" t="s">
        <v>114</v>
      </c>
      <c r="C1225" s="1078" t="s">
        <v>134</v>
      </c>
      <c r="D1225" s="1079" t="s">
        <v>609</v>
      </c>
      <c r="E1225" s="1057" t="s">
        <v>170</v>
      </c>
      <c r="F1225" s="1080" t="s">
        <v>1908</v>
      </c>
      <c r="G1225" s="5">
        <f t="shared" si="19"/>
        <v>123</v>
      </c>
    </row>
    <row r="1226" spans="1:7" x14ac:dyDescent="0.2">
      <c r="A1226" s="1053" t="str">
        <f t="shared" si="20"/>
        <v>PT_05_V3_T</v>
      </c>
      <c r="B1226" s="981" t="s">
        <v>114</v>
      </c>
      <c r="C1226" s="1078" t="s">
        <v>134</v>
      </c>
      <c r="D1226" s="1079" t="s">
        <v>609</v>
      </c>
      <c r="E1226" s="1057" t="s">
        <v>171</v>
      </c>
      <c r="F1226" s="1080" t="s">
        <v>1909</v>
      </c>
      <c r="G1226" s="5">
        <f t="shared" si="19"/>
        <v>123</v>
      </c>
    </row>
    <row r="1227" spans="1:7" x14ac:dyDescent="0.2">
      <c r="A1227" s="1053" t="str">
        <f t="shared" si="20"/>
        <v>PT_05_V4_T</v>
      </c>
      <c r="B1227" s="981" t="s">
        <v>114</v>
      </c>
      <c r="C1227" s="1078" t="s">
        <v>134</v>
      </c>
      <c r="D1227" s="1079" t="s">
        <v>609</v>
      </c>
      <c r="E1227" s="1057" t="s">
        <v>172</v>
      </c>
      <c r="F1227" s="1080" t="s">
        <v>1910</v>
      </c>
      <c r="G1227" s="5">
        <f t="shared" si="19"/>
        <v>123</v>
      </c>
    </row>
    <row r="1228" spans="1:7" x14ac:dyDescent="0.2">
      <c r="A1228" s="1053" t="str">
        <f t="shared" si="20"/>
        <v>PT_05_P_S</v>
      </c>
      <c r="B1228" s="981" t="s">
        <v>114</v>
      </c>
      <c r="C1228" s="1078" t="s">
        <v>134</v>
      </c>
      <c r="D1228" s="1076" t="s">
        <v>610</v>
      </c>
      <c r="E1228" s="1056" t="s">
        <v>497</v>
      </c>
      <c r="F1228" s="1077" t="s">
        <v>1911</v>
      </c>
      <c r="G1228" s="5">
        <f t="shared" si="19"/>
        <v>123</v>
      </c>
    </row>
    <row r="1229" spans="1:7" x14ac:dyDescent="0.2">
      <c r="A1229" s="1053" t="str">
        <f t="shared" si="20"/>
        <v>PT_05_V1_S</v>
      </c>
      <c r="B1229" s="981" t="s">
        <v>114</v>
      </c>
      <c r="C1229" s="1078" t="s">
        <v>134</v>
      </c>
      <c r="D1229" s="1079" t="s">
        <v>610</v>
      </c>
      <c r="E1229" s="1057" t="s">
        <v>169</v>
      </c>
      <c r="F1229" s="1080" t="s">
        <v>1912</v>
      </c>
      <c r="G1229" s="5">
        <f t="shared" si="19"/>
        <v>123</v>
      </c>
    </row>
    <row r="1230" spans="1:7" x14ac:dyDescent="0.2">
      <c r="A1230" s="1053" t="str">
        <f t="shared" si="20"/>
        <v>PT_05_V2_S</v>
      </c>
      <c r="B1230" s="981" t="s">
        <v>114</v>
      </c>
      <c r="C1230" s="1078" t="s">
        <v>134</v>
      </c>
      <c r="D1230" s="1079" t="s">
        <v>610</v>
      </c>
      <c r="E1230" s="1057" t="s">
        <v>170</v>
      </c>
      <c r="F1230" s="1080" t="s">
        <v>1913</v>
      </c>
      <c r="G1230" s="5">
        <f t="shared" si="19"/>
        <v>123</v>
      </c>
    </row>
    <row r="1231" spans="1:7" x14ac:dyDescent="0.2">
      <c r="A1231" s="1053" t="str">
        <f t="shared" si="20"/>
        <v>PT_05_V3_S</v>
      </c>
      <c r="B1231" s="981" t="s">
        <v>114</v>
      </c>
      <c r="C1231" s="1078" t="s">
        <v>134</v>
      </c>
      <c r="D1231" s="1079" t="s">
        <v>610</v>
      </c>
      <c r="E1231" s="1057" t="s">
        <v>171</v>
      </c>
      <c r="F1231" s="1080" t="s">
        <v>1914</v>
      </c>
      <c r="G1231" s="5">
        <f t="shared" si="19"/>
        <v>123</v>
      </c>
    </row>
    <row r="1232" spans="1:7" x14ac:dyDescent="0.2">
      <c r="A1232" s="1054" t="str">
        <f t="shared" si="20"/>
        <v>PT_05_V4_S</v>
      </c>
      <c r="B1232" s="1055" t="s">
        <v>114</v>
      </c>
      <c r="C1232" s="1081" t="s">
        <v>134</v>
      </c>
      <c r="D1232" s="1082" t="s">
        <v>610</v>
      </c>
      <c r="E1232" s="1058" t="s">
        <v>172</v>
      </c>
      <c r="F1232" s="1083" t="s">
        <v>1915</v>
      </c>
      <c r="G1232" s="5">
        <f t="shared" si="19"/>
        <v>123</v>
      </c>
    </row>
    <row r="1233" spans="1:7" x14ac:dyDescent="0.2">
      <c r="A1233" s="1051" t="str">
        <f t="shared" si="20"/>
        <v>PT_06_P_T</v>
      </c>
      <c r="B1233" s="1052" t="s">
        <v>114</v>
      </c>
      <c r="C1233" s="1075" t="s">
        <v>504</v>
      </c>
      <c r="D1233" s="1076" t="s">
        <v>609</v>
      </c>
      <c r="E1233" s="1056" t="s">
        <v>497</v>
      </c>
      <c r="F1233" s="1077" t="s">
        <v>1916</v>
      </c>
      <c r="G1233" s="5">
        <f t="shared" si="19"/>
        <v>124</v>
      </c>
    </row>
    <row r="1234" spans="1:7" x14ac:dyDescent="0.2">
      <c r="A1234" s="1053" t="str">
        <f t="shared" si="20"/>
        <v>PT_06_V1_T</v>
      </c>
      <c r="B1234" s="981" t="s">
        <v>114</v>
      </c>
      <c r="C1234" s="1078" t="s">
        <v>504</v>
      </c>
      <c r="D1234" s="1079" t="s">
        <v>609</v>
      </c>
      <c r="E1234" s="1057" t="s">
        <v>169</v>
      </c>
      <c r="F1234" s="1080" t="s">
        <v>1917</v>
      </c>
      <c r="G1234" s="5">
        <f t="shared" si="19"/>
        <v>124</v>
      </c>
    </row>
    <row r="1235" spans="1:7" x14ac:dyDescent="0.2">
      <c r="A1235" s="1053" t="str">
        <f t="shared" si="20"/>
        <v>PT_06_V2_T</v>
      </c>
      <c r="B1235" s="981" t="s">
        <v>114</v>
      </c>
      <c r="C1235" s="1078" t="s">
        <v>504</v>
      </c>
      <c r="D1235" s="1079" t="s">
        <v>609</v>
      </c>
      <c r="E1235" s="1057" t="s">
        <v>170</v>
      </c>
      <c r="F1235" s="1080" t="s">
        <v>1918</v>
      </c>
      <c r="G1235" s="5">
        <f t="shared" si="19"/>
        <v>124</v>
      </c>
    </row>
    <row r="1236" spans="1:7" x14ac:dyDescent="0.2">
      <c r="A1236" s="1053" t="str">
        <f t="shared" si="20"/>
        <v>PT_06_V3_T</v>
      </c>
      <c r="B1236" s="981" t="s">
        <v>114</v>
      </c>
      <c r="C1236" s="1078" t="s">
        <v>504</v>
      </c>
      <c r="D1236" s="1079" t="s">
        <v>609</v>
      </c>
      <c r="E1236" s="1057" t="s">
        <v>171</v>
      </c>
      <c r="F1236" s="1080" t="s">
        <v>1919</v>
      </c>
      <c r="G1236" s="5">
        <f t="shared" si="19"/>
        <v>124</v>
      </c>
    </row>
    <row r="1237" spans="1:7" x14ac:dyDescent="0.2">
      <c r="A1237" s="1053" t="str">
        <f t="shared" si="20"/>
        <v>PT_06_V4_T</v>
      </c>
      <c r="B1237" s="981" t="s">
        <v>114</v>
      </c>
      <c r="C1237" s="1078" t="s">
        <v>504</v>
      </c>
      <c r="D1237" s="1079" t="s">
        <v>609</v>
      </c>
      <c r="E1237" s="1057" t="s">
        <v>172</v>
      </c>
      <c r="F1237" s="1080" t="s">
        <v>1920</v>
      </c>
      <c r="G1237" s="5">
        <f t="shared" si="19"/>
        <v>124</v>
      </c>
    </row>
    <row r="1238" spans="1:7" x14ac:dyDescent="0.2">
      <c r="A1238" s="1053" t="str">
        <f t="shared" si="20"/>
        <v>PT_06_P_S</v>
      </c>
      <c r="B1238" s="981" t="s">
        <v>114</v>
      </c>
      <c r="C1238" s="1078" t="s">
        <v>504</v>
      </c>
      <c r="D1238" s="1076" t="s">
        <v>610</v>
      </c>
      <c r="E1238" s="1056" t="s">
        <v>497</v>
      </c>
      <c r="F1238" s="1077" t="s">
        <v>1921</v>
      </c>
      <c r="G1238" s="5">
        <f t="shared" si="19"/>
        <v>124</v>
      </c>
    </row>
    <row r="1239" spans="1:7" x14ac:dyDescent="0.2">
      <c r="A1239" s="1053" t="str">
        <f t="shared" si="20"/>
        <v>PT_06_V1_S</v>
      </c>
      <c r="B1239" s="981" t="s">
        <v>114</v>
      </c>
      <c r="C1239" s="1078" t="s">
        <v>504</v>
      </c>
      <c r="D1239" s="1079" t="s">
        <v>610</v>
      </c>
      <c r="E1239" s="1057" t="s">
        <v>169</v>
      </c>
      <c r="F1239" s="1080" t="s">
        <v>1922</v>
      </c>
      <c r="G1239" s="5">
        <f t="shared" si="19"/>
        <v>124</v>
      </c>
    </row>
    <row r="1240" spans="1:7" x14ac:dyDescent="0.2">
      <c r="A1240" s="1053" t="str">
        <f t="shared" si="20"/>
        <v>PT_06_V2_S</v>
      </c>
      <c r="B1240" s="981" t="s">
        <v>114</v>
      </c>
      <c r="C1240" s="1078" t="s">
        <v>504</v>
      </c>
      <c r="D1240" s="1079" t="s">
        <v>610</v>
      </c>
      <c r="E1240" s="1057" t="s">
        <v>170</v>
      </c>
      <c r="F1240" s="1080" t="s">
        <v>1923</v>
      </c>
      <c r="G1240" s="5">
        <f t="shared" si="19"/>
        <v>124</v>
      </c>
    </row>
    <row r="1241" spans="1:7" x14ac:dyDescent="0.2">
      <c r="A1241" s="1053" t="str">
        <f t="shared" si="20"/>
        <v>PT_06_V3_S</v>
      </c>
      <c r="B1241" s="981" t="s">
        <v>114</v>
      </c>
      <c r="C1241" s="1078" t="s">
        <v>504</v>
      </c>
      <c r="D1241" s="1079" t="s">
        <v>610</v>
      </c>
      <c r="E1241" s="1057" t="s">
        <v>171</v>
      </c>
      <c r="F1241" s="1080" t="s">
        <v>1924</v>
      </c>
      <c r="G1241" s="5">
        <f t="shared" si="19"/>
        <v>124</v>
      </c>
    </row>
    <row r="1242" spans="1:7" x14ac:dyDescent="0.2">
      <c r="A1242" s="1054" t="str">
        <f t="shared" si="20"/>
        <v>PT_06_V4_S</v>
      </c>
      <c r="B1242" s="1055" t="s">
        <v>114</v>
      </c>
      <c r="C1242" s="1081" t="s">
        <v>504</v>
      </c>
      <c r="D1242" s="1082" t="s">
        <v>610</v>
      </c>
      <c r="E1242" s="1058" t="s">
        <v>172</v>
      </c>
      <c r="F1242" s="1083" t="s">
        <v>1925</v>
      </c>
      <c r="G1242" s="5">
        <f t="shared" si="19"/>
        <v>124</v>
      </c>
    </row>
    <row r="1243" spans="1:7" x14ac:dyDescent="0.2">
      <c r="A1243" s="1051" t="str">
        <f t="shared" si="20"/>
        <v>PT_07_P_T</v>
      </c>
      <c r="B1243" s="1052" t="s">
        <v>114</v>
      </c>
      <c r="C1243" s="1075" t="s">
        <v>505</v>
      </c>
      <c r="D1243" s="1076" t="s">
        <v>609</v>
      </c>
      <c r="E1243" s="1056" t="s">
        <v>497</v>
      </c>
      <c r="F1243" s="1077" t="s">
        <v>1926</v>
      </c>
      <c r="G1243" s="5">
        <f t="shared" si="19"/>
        <v>125</v>
      </c>
    </row>
    <row r="1244" spans="1:7" x14ac:dyDescent="0.2">
      <c r="A1244" s="1053" t="str">
        <f t="shared" si="20"/>
        <v>PT_07_V1_T</v>
      </c>
      <c r="B1244" s="981" t="s">
        <v>114</v>
      </c>
      <c r="C1244" s="1078" t="s">
        <v>505</v>
      </c>
      <c r="D1244" s="1079" t="s">
        <v>609</v>
      </c>
      <c r="E1244" s="1057" t="s">
        <v>169</v>
      </c>
      <c r="F1244" s="1080" t="s">
        <v>1927</v>
      </c>
      <c r="G1244" s="5">
        <f t="shared" si="19"/>
        <v>125</v>
      </c>
    </row>
    <row r="1245" spans="1:7" x14ac:dyDescent="0.2">
      <c r="A1245" s="1053" t="str">
        <f t="shared" si="20"/>
        <v>PT_07_V2_T</v>
      </c>
      <c r="B1245" s="981" t="s">
        <v>114</v>
      </c>
      <c r="C1245" s="1078" t="s">
        <v>505</v>
      </c>
      <c r="D1245" s="1079" t="s">
        <v>609</v>
      </c>
      <c r="E1245" s="1057" t="s">
        <v>170</v>
      </c>
      <c r="F1245" s="1080" t="s">
        <v>1928</v>
      </c>
      <c r="G1245" s="5">
        <f t="shared" si="19"/>
        <v>125</v>
      </c>
    </row>
    <row r="1246" spans="1:7" x14ac:dyDescent="0.2">
      <c r="A1246" s="1053" t="str">
        <f t="shared" si="20"/>
        <v>PT_07_V3_T</v>
      </c>
      <c r="B1246" s="981" t="s">
        <v>114</v>
      </c>
      <c r="C1246" s="1078" t="s">
        <v>505</v>
      </c>
      <c r="D1246" s="1079" t="s">
        <v>609</v>
      </c>
      <c r="E1246" s="1057" t="s">
        <v>171</v>
      </c>
      <c r="F1246" s="1080" t="s">
        <v>1929</v>
      </c>
      <c r="G1246" s="5">
        <f t="shared" si="19"/>
        <v>125</v>
      </c>
    </row>
    <row r="1247" spans="1:7" x14ac:dyDescent="0.2">
      <c r="A1247" s="1053" t="str">
        <f t="shared" si="20"/>
        <v>PT_07_V4_T</v>
      </c>
      <c r="B1247" s="981" t="s">
        <v>114</v>
      </c>
      <c r="C1247" s="1078" t="s">
        <v>505</v>
      </c>
      <c r="D1247" s="1079" t="s">
        <v>609</v>
      </c>
      <c r="E1247" s="1057" t="s">
        <v>172</v>
      </c>
      <c r="F1247" s="1080" t="s">
        <v>1930</v>
      </c>
      <c r="G1247" s="5">
        <f t="shared" si="19"/>
        <v>125</v>
      </c>
    </row>
    <row r="1248" spans="1:7" x14ac:dyDescent="0.2">
      <c r="A1248" s="1053" t="str">
        <f t="shared" si="20"/>
        <v>PT_07_P_S</v>
      </c>
      <c r="B1248" s="981" t="s">
        <v>114</v>
      </c>
      <c r="C1248" s="1078" t="s">
        <v>505</v>
      </c>
      <c r="D1248" s="1076" t="s">
        <v>610</v>
      </c>
      <c r="E1248" s="1056" t="s">
        <v>497</v>
      </c>
      <c r="F1248" s="1077" t="s">
        <v>1931</v>
      </c>
      <c r="G1248" s="5">
        <f t="shared" si="19"/>
        <v>125</v>
      </c>
    </row>
    <row r="1249" spans="1:7" x14ac:dyDescent="0.2">
      <c r="A1249" s="1053" t="str">
        <f t="shared" si="20"/>
        <v>PT_07_V1_S</v>
      </c>
      <c r="B1249" s="981" t="s">
        <v>114</v>
      </c>
      <c r="C1249" s="1078" t="s">
        <v>505</v>
      </c>
      <c r="D1249" s="1079" t="s">
        <v>610</v>
      </c>
      <c r="E1249" s="1057" t="s">
        <v>169</v>
      </c>
      <c r="F1249" s="1080" t="s">
        <v>1932</v>
      </c>
      <c r="G1249" s="5">
        <f t="shared" si="19"/>
        <v>125</v>
      </c>
    </row>
    <row r="1250" spans="1:7" x14ac:dyDescent="0.2">
      <c r="A1250" s="1053" t="str">
        <f t="shared" si="20"/>
        <v>PT_07_V2_S</v>
      </c>
      <c r="B1250" s="981" t="s">
        <v>114</v>
      </c>
      <c r="C1250" s="1078" t="s">
        <v>505</v>
      </c>
      <c r="D1250" s="1079" t="s">
        <v>610</v>
      </c>
      <c r="E1250" s="1057" t="s">
        <v>170</v>
      </c>
      <c r="F1250" s="1080" t="s">
        <v>1933</v>
      </c>
      <c r="G1250" s="5">
        <f t="shared" si="19"/>
        <v>125</v>
      </c>
    </row>
    <row r="1251" spans="1:7" x14ac:dyDescent="0.2">
      <c r="A1251" s="1053" t="str">
        <f t="shared" si="20"/>
        <v>PT_07_V3_S</v>
      </c>
      <c r="B1251" s="981" t="s">
        <v>114</v>
      </c>
      <c r="C1251" s="1078" t="s">
        <v>505</v>
      </c>
      <c r="D1251" s="1079" t="s">
        <v>610</v>
      </c>
      <c r="E1251" s="1057" t="s">
        <v>171</v>
      </c>
      <c r="F1251" s="1080" t="s">
        <v>1934</v>
      </c>
      <c r="G1251" s="5">
        <f t="shared" si="19"/>
        <v>125</v>
      </c>
    </row>
    <row r="1252" spans="1:7" x14ac:dyDescent="0.2">
      <c r="A1252" s="1054" t="str">
        <f t="shared" si="20"/>
        <v>PT_07_V4_S</v>
      </c>
      <c r="B1252" s="1055" t="s">
        <v>114</v>
      </c>
      <c r="C1252" s="1081" t="s">
        <v>505</v>
      </c>
      <c r="D1252" s="1082" t="s">
        <v>610</v>
      </c>
      <c r="E1252" s="1058" t="s">
        <v>172</v>
      </c>
      <c r="F1252" s="1083" t="s">
        <v>1935</v>
      </c>
      <c r="G1252" s="5">
        <f t="shared" si="19"/>
        <v>125</v>
      </c>
    </row>
    <row r="1253" spans="1:7" x14ac:dyDescent="0.2">
      <c r="A1253" s="1051" t="str">
        <f t="shared" si="20"/>
        <v>PT_08_P_T</v>
      </c>
      <c r="B1253" s="1052" t="s">
        <v>114</v>
      </c>
      <c r="C1253" s="1075" t="s">
        <v>506</v>
      </c>
      <c r="D1253" s="1076" t="s">
        <v>609</v>
      </c>
      <c r="E1253" s="1056" t="s">
        <v>497</v>
      </c>
      <c r="F1253" s="1077" t="s">
        <v>1936</v>
      </c>
      <c r="G1253" s="5">
        <f t="shared" si="19"/>
        <v>126</v>
      </c>
    </row>
    <row r="1254" spans="1:7" x14ac:dyDescent="0.2">
      <c r="A1254" s="1053" t="str">
        <f t="shared" si="20"/>
        <v>PT_08_V1_T</v>
      </c>
      <c r="B1254" s="981" t="s">
        <v>114</v>
      </c>
      <c r="C1254" s="1078" t="s">
        <v>506</v>
      </c>
      <c r="D1254" s="1079" t="s">
        <v>609</v>
      </c>
      <c r="E1254" s="1057" t="s">
        <v>169</v>
      </c>
      <c r="F1254" s="1080" t="s">
        <v>1937</v>
      </c>
      <c r="G1254" s="5">
        <f t="shared" si="19"/>
        <v>126</v>
      </c>
    </row>
    <row r="1255" spans="1:7" x14ac:dyDescent="0.2">
      <c r="A1255" s="1053" t="str">
        <f t="shared" si="20"/>
        <v>PT_08_V2_T</v>
      </c>
      <c r="B1255" s="981" t="s">
        <v>114</v>
      </c>
      <c r="C1255" s="1078" t="s">
        <v>506</v>
      </c>
      <c r="D1255" s="1079" t="s">
        <v>609</v>
      </c>
      <c r="E1255" s="1057" t="s">
        <v>170</v>
      </c>
      <c r="F1255" s="1080" t="s">
        <v>1938</v>
      </c>
      <c r="G1255" s="5">
        <f t="shared" si="19"/>
        <v>126</v>
      </c>
    </row>
    <row r="1256" spans="1:7" x14ac:dyDescent="0.2">
      <c r="A1256" s="1053" t="str">
        <f t="shared" si="20"/>
        <v>PT_08_V3_T</v>
      </c>
      <c r="B1256" s="981" t="s">
        <v>114</v>
      </c>
      <c r="C1256" s="1078" t="s">
        <v>506</v>
      </c>
      <c r="D1256" s="1079" t="s">
        <v>609</v>
      </c>
      <c r="E1256" s="1057" t="s">
        <v>171</v>
      </c>
      <c r="F1256" s="1080" t="s">
        <v>1939</v>
      </c>
      <c r="G1256" s="5">
        <f t="shared" si="19"/>
        <v>126</v>
      </c>
    </row>
    <row r="1257" spans="1:7" x14ac:dyDescent="0.2">
      <c r="A1257" s="1053" t="str">
        <f t="shared" si="20"/>
        <v>PT_08_V4_T</v>
      </c>
      <c r="B1257" s="981" t="s">
        <v>114</v>
      </c>
      <c r="C1257" s="1078" t="s">
        <v>506</v>
      </c>
      <c r="D1257" s="1079" t="s">
        <v>609</v>
      </c>
      <c r="E1257" s="1057" t="s">
        <v>172</v>
      </c>
      <c r="F1257" s="1080" t="s">
        <v>1940</v>
      </c>
      <c r="G1257" s="5">
        <f t="shared" si="19"/>
        <v>126</v>
      </c>
    </row>
    <row r="1258" spans="1:7" x14ac:dyDescent="0.2">
      <c r="A1258" s="1053" t="str">
        <f t="shared" si="20"/>
        <v>PT_08_P_S</v>
      </c>
      <c r="B1258" s="981" t="s">
        <v>114</v>
      </c>
      <c r="C1258" s="1078" t="s">
        <v>506</v>
      </c>
      <c r="D1258" s="1076" t="s">
        <v>610</v>
      </c>
      <c r="E1258" s="1056" t="s">
        <v>497</v>
      </c>
      <c r="F1258" s="1077" t="s">
        <v>1941</v>
      </c>
      <c r="G1258" s="5">
        <f t="shared" si="19"/>
        <v>126</v>
      </c>
    </row>
    <row r="1259" spans="1:7" x14ac:dyDescent="0.2">
      <c r="A1259" s="1053" t="str">
        <f t="shared" si="20"/>
        <v>PT_08_V1_S</v>
      </c>
      <c r="B1259" s="981" t="s">
        <v>114</v>
      </c>
      <c r="C1259" s="1078" t="s">
        <v>506</v>
      </c>
      <c r="D1259" s="1079" t="s">
        <v>610</v>
      </c>
      <c r="E1259" s="1057" t="s">
        <v>169</v>
      </c>
      <c r="F1259" s="1080" t="s">
        <v>1942</v>
      </c>
      <c r="G1259" s="5">
        <f t="shared" si="19"/>
        <v>126</v>
      </c>
    </row>
    <row r="1260" spans="1:7" x14ac:dyDescent="0.2">
      <c r="A1260" s="1053" t="str">
        <f t="shared" si="20"/>
        <v>PT_08_V2_S</v>
      </c>
      <c r="B1260" s="981" t="s">
        <v>114</v>
      </c>
      <c r="C1260" s="1078" t="s">
        <v>506</v>
      </c>
      <c r="D1260" s="1079" t="s">
        <v>610</v>
      </c>
      <c r="E1260" s="1057" t="s">
        <v>170</v>
      </c>
      <c r="F1260" s="1080" t="s">
        <v>1943</v>
      </c>
      <c r="G1260" s="5">
        <f t="shared" ref="G1260:G1302" si="21">G1250+1</f>
        <v>126</v>
      </c>
    </row>
    <row r="1261" spans="1:7" x14ac:dyDescent="0.2">
      <c r="A1261" s="1053" t="str">
        <f t="shared" si="20"/>
        <v>PT_08_V3_S</v>
      </c>
      <c r="B1261" s="981" t="s">
        <v>114</v>
      </c>
      <c r="C1261" s="1078" t="s">
        <v>506</v>
      </c>
      <c r="D1261" s="1079" t="s">
        <v>610</v>
      </c>
      <c r="E1261" s="1057" t="s">
        <v>171</v>
      </c>
      <c r="F1261" s="1080" t="s">
        <v>1944</v>
      </c>
      <c r="G1261" s="5">
        <f t="shared" si="21"/>
        <v>126</v>
      </c>
    </row>
    <row r="1262" spans="1:7" x14ac:dyDescent="0.2">
      <c r="A1262" s="1054" t="str">
        <f t="shared" si="20"/>
        <v>PT_08_V4_S</v>
      </c>
      <c r="B1262" s="1055" t="s">
        <v>114</v>
      </c>
      <c r="C1262" s="1081" t="s">
        <v>506</v>
      </c>
      <c r="D1262" s="1082" t="s">
        <v>610</v>
      </c>
      <c r="E1262" s="1058" t="s">
        <v>172</v>
      </c>
      <c r="F1262" s="1083" t="s">
        <v>1945</v>
      </c>
      <c r="G1262" s="5">
        <f t="shared" si="21"/>
        <v>126</v>
      </c>
    </row>
    <row r="1263" spans="1:7" x14ac:dyDescent="0.2">
      <c r="A1263" s="1051" t="str">
        <f t="shared" si="20"/>
        <v>PT_09_P_T</v>
      </c>
      <c r="B1263" s="1052" t="s">
        <v>114</v>
      </c>
      <c r="C1263" s="1075" t="s">
        <v>135</v>
      </c>
      <c r="D1263" s="1076" t="s">
        <v>609</v>
      </c>
      <c r="E1263" s="1056" t="s">
        <v>497</v>
      </c>
      <c r="F1263" s="1077" t="s">
        <v>1946</v>
      </c>
      <c r="G1263" s="5">
        <f t="shared" si="21"/>
        <v>127</v>
      </c>
    </row>
    <row r="1264" spans="1:7" x14ac:dyDescent="0.2">
      <c r="A1264" s="1053" t="str">
        <f t="shared" si="20"/>
        <v>PT_09_V1_T</v>
      </c>
      <c r="B1264" s="981" t="s">
        <v>114</v>
      </c>
      <c r="C1264" s="1078" t="s">
        <v>135</v>
      </c>
      <c r="D1264" s="1079" t="s">
        <v>609</v>
      </c>
      <c r="E1264" s="1057" t="s">
        <v>169</v>
      </c>
      <c r="F1264" s="1080" t="s">
        <v>1947</v>
      </c>
      <c r="G1264" s="5">
        <f t="shared" si="21"/>
        <v>127</v>
      </c>
    </row>
    <row r="1265" spans="1:7" x14ac:dyDescent="0.2">
      <c r="A1265" s="1053" t="str">
        <f t="shared" si="20"/>
        <v>PT_09_V2_T</v>
      </c>
      <c r="B1265" s="981" t="s">
        <v>114</v>
      </c>
      <c r="C1265" s="1078" t="s">
        <v>135</v>
      </c>
      <c r="D1265" s="1079" t="s">
        <v>609</v>
      </c>
      <c r="E1265" s="1057" t="s">
        <v>170</v>
      </c>
      <c r="F1265" s="1080" t="s">
        <v>1948</v>
      </c>
      <c r="G1265" s="5">
        <f t="shared" si="21"/>
        <v>127</v>
      </c>
    </row>
    <row r="1266" spans="1:7" x14ac:dyDescent="0.2">
      <c r="A1266" s="1053" t="str">
        <f t="shared" si="20"/>
        <v>PT_09_V3_T</v>
      </c>
      <c r="B1266" s="981" t="s">
        <v>114</v>
      </c>
      <c r="C1266" s="1078" t="s">
        <v>135</v>
      </c>
      <c r="D1266" s="1079" t="s">
        <v>609</v>
      </c>
      <c r="E1266" s="1057" t="s">
        <v>171</v>
      </c>
      <c r="F1266" s="1080" t="s">
        <v>1949</v>
      </c>
      <c r="G1266" s="5">
        <f t="shared" si="21"/>
        <v>127</v>
      </c>
    </row>
    <row r="1267" spans="1:7" x14ac:dyDescent="0.2">
      <c r="A1267" s="1053" t="str">
        <f t="shared" si="20"/>
        <v>PT_09_V4_T</v>
      </c>
      <c r="B1267" s="981" t="s">
        <v>114</v>
      </c>
      <c r="C1267" s="1078" t="s">
        <v>135</v>
      </c>
      <c r="D1267" s="1079" t="s">
        <v>609</v>
      </c>
      <c r="E1267" s="1057" t="s">
        <v>172</v>
      </c>
      <c r="F1267" s="1080" t="s">
        <v>1950</v>
      </c>
      <c r="G1267" s="5">
        <f t="shared" si="21"/>
        <v>127</v>
      </c>
    </row>
    <row r="1268" spans="1:7" x14ac:dyDescent="0.2">
      <c r="A1268" s="1053" t="str">
        <f t="shared" si="20"/>
        <v>PT_09_P_S</v>
      </c>
      <c r="B1268" s="981" t="s">
        <v>114</v>
      </c>
      <c r="C1268" s="1078" t="s">
        <v>135</v>
      </c>
      <c r="D1268" s="1076" t="s">
        <v>610</v>
      </c>
      <c r="E1268" s="1056" t="s">
        <v>497</v>
      </c>
      <c r="F1268" s="1077" t="s">
        <v>1951</v>
      </c>
      <c r="G1268" s="5">
        <f t="shared" si="21"/>
        <v>127</v>
      </c>
    </row>
    <row r="1269" spans="1:7" x14ac:dyDescent="0.2">
      <c r="A1269" s="1053" t="str">
        <f t="shared" si="20"/>
        <v>PT_09_V1_S</v>
      </c>
      <c r="B1269" s="981" t="s">
        <v>114</v>
      </c>
      <c r="C1269" s="1078" t="s">
        <v>135</v>
      </c>
      <c r="D1269" s="1079" t="s">
        <v>610</v>
      </c>
      <c r="E1269" s="1057" t="s">
        <v>169</v>
      </c>
      <c r="F1269" s="1080" t="s">
        <v>1952</v>
      </c>
      <c r="G1269" s="5">
        <f t="shared" si="21"/>
        <v>127</v>
      </c>
    </row>
    <row r="1270" spans="1:7" x14ac:dyDescent="0.2">
      <c r="A1270" s="1053" t="str">
        <f t="shared" si="20"/>
        <v>PT_09_V2_S</v>
      </c>
      <c r="B1270" s="981" t="s">
        <v>114</v>
      </c>
      <c r="C1270" s="1078" t="s">
        <v>135</v>
      </c>
      <c r="D1270" s="1079" t="s">
        <v>610</v>
      </c>
      <c r="E1270" s="1057" t="s">
        <v>170</v>
      </c>
      <c r="F1270" s="1080" t="s">
        <v>1953</v>
      </c>
      <c r="G1270" s="5">
        <f t="shared" si="21"/>
        <v>127</v>
      </c>
    </row>
    <row r="1271" spans="1:7" x14ac:dyDescent="0.2">
      <c r="A1271" s="1053" t="str">
        <f t="shared" si="20"/>
        <v>PT_09_V3_S</v>
      </c>
      <c r="B1271" s="981" t="s">
        <v>114</v>
      </c>
      <c r="C1271" s="1078" t="s">
        <v>135</v>
      </c>
      <c r="D1271" s="1079" t="s">
        <v>610</v>
      </c>
      <c r="E1271" s="1057" t="s">
        <v>171</v>
      </c>
      <c r="F1271" s="1080" t="s">
        <v>1954</v>
      </c>
      <c r="G1271" s="5">
        <f t="shared" si="21"/>
        <v>127</v>
      </c>
    </row>
    <row r="1272" spans="1:7" x14ac:dyDescent="0.2">
      <c r="A1272" s="1054" t="str">
        <f t="shared" ref="A1272:A1292" si="22">CONCATENATE(B1272,"_",C1272,"_",E1272,"_",D1272)</f>
        <v>PT_09_V4_S</v>
      </c>
      <c r="B1272" s="1055" t="s">
        <v>114</v>
      </c>
      <c r="C1272" s="1081" t="s">
        <v>135</v>
      </c>
      <c r="D1272" s="1082" t="s">
        <v>610</v>
      </c>
      <c r="E1272" s="1058" t="s">
        <v>172</v>
      </c>
      <c r="F1272" s="1083" t="s">
        <v>1955</v>
      </c>
      <c r="G1272" s="5">
        <f t="shared" si="21"/>
        <v>127</v>
      </c>
    </row>
    <row r="1273" spans="1:7" x14ac:dyDescent="0.2">
      <c r="A1273" s="1051" t="str">
        <f t="shared" si="22"/>
        <v>PT_10_P_T</v>
      </c>
      <c r="B1273" s="1052" t="s">
        <v>114</v>
      </c>
      <c r="C1273" s="1075">
        <v>10</v>
      </c>
      <c r="D1273" s="1076" t="s">
        <v>609</v>
      </c>
      <c r="E1273" s="1056" t="s">
        <v>497</v>
      </c>
      <c r="F1273" s="1077" t="s">
        <v>1956</v>
      </c>
      <c r="G1273" s="5">
        <f t="shared" si="21"/>
        <v>128</v>
      </c>
    </row>
    <row r="1274" spans="1:7" x14ac:dyDescent="0.2">
      <c r="A1274" s="1053" t="str">
        <f t="shared" si="22"/>
        <v>PT_10_V1_T</v>
      </c>
      <c r="B1274" s="981" t="s">
        <v>114</v>
      </c>
      <c r="C1274" s="1078">
        <v>10</v>
      </c>
      <c r="D1274" s="1079" t="s">
        <v>609</v>
      </c>
      <c r="E1274" s="1057" t="s">
        <v>169</v>
      </c>
      <c r="F1274" s="1080" t="s">
        <v>1957</v>
      </c>
      <c r="G1274" s="5">
        <f t="shared" si="21"/>
        <v>128</v>
      </c>
    </row>
    <row r="1275" spans="1:7" x14ac:dyDescent="0.2">
      <c r="A1275" s="1053" t="str">
        <f t="shared" si="22"/>
        <v>PT_10_V2_T</v>
      </c>
      <c r="B1275" s="981" t="s">
        <v>114</v>
      </c>
      <c r="C1275" s="1078">
        <v>10</v>
      </c>
      <c r="D1275" s="1079" t="s">
        <v>609</v>
      </c>
      <c r="E1275" s="1057" t="s">
        <v>170</v>
      </c>
      <c r="F1275" s="1080" t="s">
        <v>1958</v>
      </c>
      <c r="G1275" s="5">
        <f t="shared" si="21"/>
        <v>128</v>
      </c>
    </row>
    <row r="1276" spans="1:7" x14ac:dyDescent="0.2">
      <c r="A1276" s="1053" t="str">
        <f t="shared" si="22"/>
        <v>PT_10_V3_T</v>
      </c>
      <c r="B1276" s="981" t="s">
        <v>114</v>
      </c>
      <c r="C1276" s="1078">
        <v>10</v>
      </c>
      <c r="D1276" s="1079" t="s">
        <v>609</v>
      </c>
      <c r="E1276" s="1057" t="s">
        <v>171</v>
      </c>
      <c r="F1276" s="1080" t="s">
        <v>1959</v>
      </c>
      <c r="G1276" s="5">
        <f t="shared" si="21"/>
        <v>128</v>
      </c>
    </row>
    <row r="1277" spans="1:7" x14ac:dyDescent="0.2">
      <c r="A1277" s="1053" t="str">
        <f t="shared" si="22"/>
        <v>PT_10_V4_T</v>
      </c>
      <c r="B1277" s="981" t="s">
        <v>114</v>
      </c>
      <c r="C1277" s="1078">
        <v>10</v>
      </c>
      <c r="D1277" s="1079" t="s">
        <v>609</v>
      </c>
      <c r="E1277" s="1057" t="s">
        <v>172</v>
      </c>
      <c r="F1277" s="1080" t="s">
        <v>1960</v>
      </c>
      <c r="G1277" s="5">
        <f t="shared" si="21"/>
        <v>128</v>
      </c>
    </row>
    <row r="1278" spans="1:7" x14ac:dyDescent="0.2">
      <c r="A1278" s="1053" t="str">
        <f t="shared" si="22"/>
        <v>PT_10_P_S</v>
      </c>
      <c r="B1278" s="981" t="s">
        <v>114</v>
      </c>
      <c r="C1278" s="1078">
        <v>10</v>
      </c>
      <c r="D1278" s="1076" t="s">
        <v>610</v>
      </c>
      <c r="E1278" s="1056" t="s">
        <v>497</v>
      </c>
      <c r="F1278" s="1077" t="s">
        <v>1961</v>
      </c>
      <c r="G1278" s="5">
        <f t="shared" si="21"/>
        <v>128</v>
      </c>
    </row>
    <row r="1279" spans="1:7" x14ac:dyDescent="0.2">
      <c r="A1279" s="1053" t="str">
        <f t="shared" si="22"/>
        <v>PT_10_V1_S</v>
      </c>
      <c r="B1279" s="981" t="s">
        <v>114</v>
      </c>
      <c r="C1279" s="1078">
        <v>10</v>
      </c>
      <c r="D1279" s="1079" t="s">
        <v>610</v>
      </c>
      <c r="E1279" s="1057" t="s">
        <v>169</v>
      </c>
      <c r="F1279" s="1080" t="s">
        <v>1962</v>
      </c>
      <c r="G1279" s="5">
        <f t="shared" si="21"/>
        <v>128</v>
      </c>
    </row>
    <row r="1280" spans="1:7" x14ac:dyDescent="0.2">
      <c r="A1280" s="1053" t="str">
        <f t="shared" si="22"/>
        <v>PT_10_V2_S</v>
      </c>
      <c r="B1280" s="981" t="s">
        <v>114</v>
      </c>
      <c r="C1280" s="1078">
        <v>10</v>
      </c>
      <c r="D1280" s="1079" t="s">
        <v>610</v>
      </c>
      <c r="E1280" s="1057" t="s">
        <v>170</v>
      </c>
      <c r="F1280" s="1080" t="s">
        <v>1963</v>
      </c>
      <c r="G1280" s="5">
        <f t="shared" si="21"/>
        <v>128</v>
      </c>
    </row>
    <row r="1281" spans="1:7" x14ac:dyDescent="0.2">
      <c r="A1281" s="1053" t="str">
        <f t="shared" si="22"/>
        <v>PT_10_V3_S</v>
      </c>
      <c r="B1281" s="981" t="s">
        <v>114</v>
      </c>
      <c r="C1281" s="1078">
        <v>10</v>
      </c>
      <c r="D1281" s="1079" t="s">
        <v>610</v>
      </c>
      <c r="E1281" s="1057" t="s">
        <v>171</v>
      </c>
      <c r="F1281" s="1080" t="s">
        <v>1964</v>
      </c>
      <c r="G1281" s="5">
        <f t="shared" si="21"/>
        <v>128</v>
      </c>
    </row>
    <row r="1282" spans="1:7" x14ac:dyDescent="0.2">
      <c r="A1282" s="1054" t="str">
        <f t="shared" si="22"/>
        <v>PT_10_V4_S</v>
      </c>
      <c r="B1282" s="1055" t="s">
        <v>114</v>
      </c>
      <c r="C1282" s="1081">
        <v>10</v>
      </c>
      <c r="D1282" s="1082" t="s">
        <v>610</v>
      </c>
      <c r="E1282" s="1058" t="s">
        <v>172</v>
      </c>
      <c r="F1282" s="1083" t="s">
        <v>1965</v>
      </c>
      <c r="G1282" s="5">
        <f t="shared" si="21"/>
        <v>128</v>
      </c>
    </row>
    <row r="1283" spans="1:7" x14ac:dyDescent="0.2">
      <c r="A1283" s="1051" t="str">
        <f t="shared" si="22"/>
        <v>PT_11_P_T</v>
      </c>
      <c r="B1283" s="1052" t="s">
        <v>114</v>
      </c>
      <c r="C1283" s="1075">
        <v>11</v>
      </c>
      <c r="D1283" s="1076" t="s">
        <v>609</v>
      </c>
      <c r="E1283" s="1056" t="s">
        <v>497</v>
      </c>
      <c r="F1283" s="1077" t="s">
        <v>1966</v>
      </c>
      <c r="G1283" s="5">
        <f t="shared" si="21"/>
        <v>129</v>
      </c>
    </row>
    <row r="1284" spans="1:7" x14ac:dyDescent="0.2">
      <c r="A1284" s="1053" t="str">
        <f t="shared" si="22"/>
        <v>PT_11_V1_T</v>
      </c>
      <c r="B1284" s="981" t="s">
        <v>114</v>
      </c>
      <c r="C1284" s="1078">
        <v>11</v>
      </c>
      <c r="D1284" s="1079" t="s">
        <v>609</v>
      </c>
      <c r="E1284" s="1057" t="s">
        <v>169</v>
      </c>
      <c r="F1284" s="1080" t="s">
        <v>1967</v>
      </c>
      <c r="G1284" s="5">
        <f t="shared" si="21"/>
        <v>129</v>
      </c>
    </row>
    <row r="1285" spans="1:7" x14ac:dyDescent="0.2">
      <c r="A1285" s="1053" t="str">
        <f t="shared" si="22"/>
        <v>PT_11_V2_T</v>
      </c>
      <c r="B1285" s="981" t="s">
        <v>114</v>
      </c>
      <c r="C1285" s="1078">
        <v>11</v>
      </c>
      <c r="D1285" s="1079" t="s">
        <v>609</v>
      </c>
      <c r="E1285" s="1057" t="s">
        <v>170</v>
      </c>
      <c r="F1285" s="1080" t="s">
        <v>1968</v>
      </c>
      <c r="G1285" s="5">
        <f t="shared" si="21"/>
        <v>129</v>
      </c>
    </row>
    <row r="1286" spans="1:7" x14ac:dyDescent="0.2">
      <c r="A1286" s="1053" t="str">
        <f t="shared" si="22"/>
        <v>PT_11_V3_T</v>
      </c>
      <c r="B1286" s="981" t="s">
        <v>114</v>
      </c>
      <c r="C1286" s="1078">
        <v>11</v>
      </c>
      <c r="D1286" s="1079" t="s">
        <v>609</v>
      </c>
      <c r="E1286" s="1057" t="s">
        <v>171</v>
      </c>
      <c r="F1286" s="1080" t="s">
        <v>1969</v>
      </c>
      <c r="G1286" s="5">
        <f t="shared" si="21"/>
        <v>129</v>
      </c>
    </row>
    <row r="1287" spans="1:7" x14ac:dyDescent="0.2">
      <c r="A1287" s="1053" t="str">
        <f t="shared" si="22"/>
        <v>PT_11_V4_T</v>
      </c>
      <c r="B1287" s="981" t="s">
        <v>114</v>
      </c>
      <c r="C1287" s="1078">
        <v>11</v>
      </c>
      <c r="D1287" s="1079" t="s">
        <v>609</v>
      </c>
      <c r="E1287" s="1057" t="s">
        <v>172</v>
      </c>
      <c r="F1287" s="1080" t="s">
        <v>1970</v>
      </c>
      <c r="G1287" s="5">
        <f t="shared" si="21"/>
        <v>129</v>
      </c>
    </row>
    <row r="1288" spans="1:7" x14ac:dyDescent="0.2">
      <c r="A1288" s="1053" t="str">
        <f t="shared" si="22"/>
        <v>PT_11_P_S</v>
      </c>
      <c r="B1288" s="981" t="s">
        <v>114</v>
      </c>
      <c r="C1288" s="1078">
        <v>11</v>
      </c>
      <c r="D1288" s="1076" t="s">
        <v>610</v>
      </c>
      <c r="E1288" s="1056" t="s">
        <v>497</v>
      </c>
      <c r="F1288" s="1077" t="s">
        <v>1971</v>
      </c>
      <c r="G1288" s="5">
        <f t="shared" si="21"/>
        <v>129</v>
      </c>
    </row>
    <row r="1289" spans="1:7" x14ac:dyDescent="0.2">
      <c r="A1289" s="1053" t="str">
        <f t="shared" si="22"/>
        <v>PT_11_V1_S</v>
      </c>
      <c r="B1289" s="981" t="s">
        <v>114</v>
      </c>
      <c r="C1289" s="1078">
        <v>11</v>
      </c>
      <c r="D1289" s="1079" t="s">
        <v>610</v>
      </c>
      <c r="E1289" s="1057" t="s">
        <v>169</v>
      </c>
      <c r="F1289" s="1080" t="s">
        <v>1972</v>
      </c>
      <c r="G1289" s="5">
        <f t="shared" si="21"/>
        <v>129</v>
      </c>
    </row>
    <row r="1290" spans="1:7" x14ac:dyDescent="0.2">
      <c r="A1290" s="1053" t="str">
        <f t="shared" si="22"/>
        <v>PT_11_V2_S</v>
      </c>
      <c r="B1290" s="981" t="s">
        <v>114</v>
      </c>
      <c r="C1290" s="1078">
        <v>11</v>
      </c>
      <c r="D1290" s="1079" t="s">
        <v>610</v>
      </c>
      <c r="E1290" s="1057" t="s">
        <v>170</v>
      </c>
      <c r="F1290" s="1080" t="s">
        <v>1973</v>
      </c>
      <c r="G1290" s="5">
        <f t="shared" si="21"/>
        <v>129</v>
      </c>
    </row>
    <row r="1291" spans="1:7" x14ac:dyDescent="0.2">
      <c r="A1291" s="1053" t="str">
        <f t="shared" si="22"/>
        <v>PT_11_V3_S</v>
      </c>
      <c r="B1291" s="981" t="s">
        <v>114</v>
      </c>
      <c r="C1291" s="1078">
        <v>11</v>
      </c>
      <c r="D1291" s="1079" t="s">
        <v>610</v>
      </c>
      <c r="E1291" s="1057" t="s">
        <v>171</v>
      </c>
      <c r="F1291" s="1080" t="s">
        <v>1974</v>
      </c>
      <c r="G1291" s="5">
        <f t="shared" si="21"/>
        <v>129</v>
      </c>
    </row>
    <row r="1292" spans="1:7" x14ac:dyDescent="0.2">
      <c r="A1292" s="1054" t="str">
        <f t="shared" si="22"/>
        <v>PT_11_V4_S</v>
      </c>
      <c r="B1292" s="1055" t="s">
        <v>114</v>
      </c>
      <c r="C1292" s="1081">
        <v>11</v>
      </c>
      <c r="D1292" s="1082" t="s">
        <v>610</v>
      </c>
      <c r="E1292" s="1058" t="s">
        <v>172</v>
      </c>
      <c r="F1292" s="1083" t="s">
        <v>1975</v>
      </c>
      <c r="G1292" s="5">
        <f t="shared" si="21"/>
        <v>129</v>
      </c>
    </row>
    <row r="1293" spans="1:7" x14ac:dyDescent="0.2">
      <c r="A1293" s="1051" t="str">
        <f t="shared" ref="A1293:A1302" si="23">CONCATENATE(B1293,"_",C1293,"_",E1293,"_",D1293)</f>
        <v>___</v>
      </c>
      <c r="B1293" s="1052"/>
      <c r="C1293" s="1075"/>
      <c r="D1293" s="1076"/>
      <c r="E1293" s="1056"/>
      <c r="F1293" s="1077"/>
      <c r="G1293" s="5">
        <f t="shared" si="21"/>
        <v>130</v>
      </c>
    </row>
    <row r="1294" spans="1:7" x14ac:dyDescent="0.2">
      <c r="A1294" s="1053" t="str">
        <f t="shared" si="23"/>
        <v>___</v>
      </c>
      <c r="B1294" s="981"/>
      <c r="C1294" s="1078"/>
      <c r="D1294" s="1079"/>
      <c r="E1294" s="1057"/>
      <c r="F1294" s="1080"/>
      <c r="G1294" s="5">
        <f t="shared" si="21"/>
        <v>130</v>
      </c>
    </row>
    <row r="1295" spans="1:7" x14ac:dyDescent="0.2">
      <c r="A1295" s="1053" t="str">
        <f t="shared" si="23"/>
        <v>___</v>
      </c>
      <c r="B1295" s="981"/>
      <c r="C1295" s="1078"/>
      <c r="D1295" s="1079"/>
      <c r="E1295" s="1057"/>
      <c r="F1295" s="1080"/>
      <c r="G1295" s="5">
        <f t="shared" si="21"/>
        <v>130</v>
      </c>
    </row>
    <row r="1296" spans="1:7" x14ac:dyDescent="0.2">
      <c r="A1296" s="1053" t="str">
        <f t="shared" si="23"/>
        <v>___</v>
      </c>
      <c r="B1296" s="981"/>
      <c r="C1296" s="1078"/>
      <c r="D1296" s="1079"/>
      <c r="E1296" s="1057"/>
      <c r="F1296" s="1080"/>
      <c r="G1296" s="5">
        <f t="shared" si="21"/>
        <v>130</v>
      </c>
    </row>
    <row r="1297" spans="1:7" x14ac:dyDescent="0.2">
      <c r="A1297" s="1053" t="str">
        <f t="shared" si="23"/>
        <v>___</v>
      </c>
      <c r="B1297" s="981"/>
      <c r="C1297" s="1078"/>
      <c r="D1297" s="1079"/>
      <c r="E1297" s="1057"/>
      <c r="F1297" s="1080"/>
      <c r="G1297" s="5">
        <f t="shared" si="21"/>
        <v>130</v>
      </c>
    </row>
    <row r="1298" spans="1:7" x14ac:dyDescent="0.2">
      <c r="A1298" s="1053" t="str">
        <f t="shared" si="23"/>
        <v>___</v>
      </c>
      <c r="B1298" s="981"/>
      <c r="C1298" s="1078"/>
      <c r="D1298" s="1076"/>
      <c r="E1298" s="1056"/>
      <c r="F1298" s="1077"/>
      <c r="G1298" s="5">
        <f t="shared" si="21"/>
        <v>130</v>
      </c>
    </row>
    <row r="1299" spans="1:7" x14ac:dyDescent="0.2">
      <c r="A1299" s="1053" t="str">
        <f t="shared" si="23"/>
        <v>___</v>
      </c>
      <c r="B1299" s="981"/>
      <c r="C1299" s="1078"/>
      <c r="D1299" s="1079"/>
      <c r="E1299" s="1057"/>
      <c r="F1299" s="1080"/>
      <c r="G1299" s="5">
        <f t="shared" si="21"/>
        <v>130</v>
      </c>
    </row>
    <row r="1300" spans="1:7" x14ac:dyDescent="0.2">
      <c r="A1300" s="1053" t="str">
        <f t="shared" si="23"/>
        <v>___</v>
      </c>
      <c r="B1300" s="981"/>
      <c r="C1300" s="1078"/>
      <c r="D1300" s="1079"/>
      <c r="E1300" s="1057"/>
      <c r="F1300" s="1080"/>
      <c r="G1300" s="5">
        <f t="shared" si="21"/>
        <v>130</v>
      </c>
    </row>
    <row r="1301" spans="1:7" x14ac:dyDescent="0.2">
      <c r="A1301" s="1053" t="str">
        <f t="shared" si="23"/>
        <v>___</v>
      </c>
      <c r="B1301" s="981"/>
      <c r="C1301" s="1078"/>
      <c r="D1301" s="1079"/>
      <c r="E1301" s="1057"/>
      <c r="F1301" s="1080"/>
      <c r="G1301" s="5">
        <f t="shared" si="21"/>
        <v>130</v>
      </c>
    </row>
    <row r="1302" spans="1:7" x14ac:dyDescent="0.2">
      <c r="A1302" s="1054" t="str">
        <f t="shared" si="23"/>
        <v>___</v>
      </c>
      <c r="B1302" s="1055"/>
      <c r="C1302" s="1081"/>
      <c r="D1302" s="1082"/>
      <c r="E1302" s="1058"/>
      <c r="F1302" s="1083"/>
      <c r="G1302" s="5">
        <f t="shared" si="21"/>
        <v>130</v>
      </c>
    </row>
  </sheetData>
  <autoFilter ref="B2:E1302"/>
  <phoneticPr fontId="3" type="noConversion"/>
  <dataValidations disablePrompts="1" count="1">
    <dataValidation type="list" allowBlank="1" showInputMessage="1" showErrorMessage="1" sqref="C1303:C65536">
      <formula1>TRIBUNAL</formula1>
    </dataValidation>
  </dataValidations>
  <pageMargins left="0.75" right="0.75" top="1" bottom="1" header="0" footer="0"/>
  <pageSetup paperSize="9" orientation="portrait" horizontalDpi="300" verticalDpi="300"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9">
    <tabColor rgb="FFFF0000"/>
  </sheetPr>
  <dimension ref="A1:U167"/>
  <sheetViews>
    <sheetView showGridLines="0" defaultGridColor="0" colorId="22" zoomScaleNormal="100" zoomScaleSheetLayoutView="100" workbookViewId="0">
      <pane ySplit="1" topLeftCell="A2" activePane="bottomLeft" state="frozen"/>
      <selection pane="bottomLeft" activeCell="E3" sqref="E3:N12"/>
    </sheetView>
  </sheetViews>
  <sheetFormatPr baseColWidth="10" defaultRowHeight="11.25" x14ac:dyDescent="0.2"/>
  <cols>
    <col min="1" max="2" width="4.7109375" style="237" customWidth="1"/>
    <col min="3" max="4" width="5.28515625" style="237" customWidth="1"/>
    <col min="5" max="5" width="10.7109375" style="1119" customWidth="1"/>
    <col min="6" max="6" width="40.7109375" style="721" customWidth="1"/>
    <col min="7" max="7" width="4.7109375" style="721" customWidth="1"/>
    <col min="8" max="8" width="5.7109375" style="721" customWidth="1"/>
    <col min="9" max="9" width="8.7109375" style="721" customWidth="1"/>
    <col min="10" max="13" width="7.7109375" style="237" customWidth="1"/>
    <col min="14" max="14" width="8.7109375" style="721" customWidth="1"/>
    <col min="15" max="15" width="5.7109375" style="237" customWidth="1"/>
    <col min="16" max="16" width="12.7109375" style="237" customWidth="1"/>
    <col min="17" max="18" width="8.7109375" style="721" customWidth="1"/>
    <col min="19" max="19" width="5.7109375" style="237" customWidth="1"/>
    <col min="20" max="20" width="12.7109375" style="237" customWidth="1"/>
    <col min="21" max="21" width="10.7109375" style="721" customWidth="1"/>
    <col min="22" max="25" width="4.7109375" style="721" customWidth="1"/>
    <col min="26" max="26" width="7.7109375" style="721" customWidth="1"/>
    <col min="27" max="16384" width="11.42578125" style="721"/>
  </cols>
  <sheetData>
    <row r="1" spans="1:21" s="1105" customFormat="1" ht="50.1" customHeight="1" x14ac:dyDescent="0.2">
      <c r="A1" s="1728" t="s">
        <v>340</v>
      </c>
      <c r="B1" s="1729" t="s">
        <v>342</v>
      </c>
      <c r="C1" s="1163" t="s">
        <v>491</v>
      </c>
      <c r="D1" s="1158" t="s">
        <v>341</v>
      </c>
      <c r="E1" s="1096" t="s">
        <v>175</v>
      </c>
      <c r="F1" s="1095" t="s">
        <v>631</v>
      </c>
      <c r="G1" s="1094" t="s">
        <v>339</v>
      </c>
      <c r="H1" s="1292" t="s">
        <v>490</v>
      </c>
      <c r="I1" s="1172" t="s">
        <v>492</v>
      </c>
      <c r="J1" s="1173" t="s">
        <v>344</v>
      </c>
      <c r="K1" s="1273" t="s">
        <v>345</v>
      </c>
      <c r="L1" s="1272" t="s">
        <v>487</v>
      </c>
      <c r="M1" s="1274" t="s">
        <v>346</v>
      </c>
      <c r="N1" s="1175" t="s">
        <v>338</v>
      </c>
      <c r="O1" s="1173" t="s">
        <v>495</v>
      </c>
      <c r="P1" s="1174" t="s">
        <v>106</v>
      </c>
      <c r="Q1" s="1176" t="s">
        <v>493</v>
      </c>
      <c r="R1" s="1177" t="s">
        <v>337</v>
      </c>
      <c r="S1" s="1178" t="s">
        <v>494</v>
      </c>
      <c r="T1" s="1179" t="s">
        <v>106</v>
      </c>
      <c r="U1" s="1180" t="s">
        <v>343</v>
      </c>
    </row>
    <row r="2" spans="1:21" s="1105" customFormat="1" ht="18" customHeight="1" x14ac:dyDescent="0.2">
      <c r="A2" s="1086" t="str">
        <f>'01_Carga'!$L$6</f>
        <v>FI</v>
      </c>
      <c r="B2" s="1087">
        <f>'01_Carga'!$G$5</f>
        <v>0</v>
      </c>
      <c r="C2" s="1086">
        <v>1</v>
      </c>
      <c r="D2" s="1087" t="str">
        <f>'22_OPO_Lista'!G14</f>
        <v/>
      </c>
      <c r="E2" s="1097" t="str">
        <f>'22_OPO_Lista'!H14</f>
        <v/>
      </c>
      <c r="F2" s="670" t="str">
        <f>'22_OPO_Lista'!I14</f>
        <v/>
      </c>
      <c r="G2" s="1098" t="str">
        <f>'22_OPO_Lista'!J14</f>
        <v/>
      </c>
      <c r="H2" s="1155" t="str">
        <f>IF('06_PresenLista'!L18&lt;&gt;"",'06_PresenLista'!L18,"")</f>
        <v/>
      </c>
      <c r="I2" s="1159" t="str">
        <f>IF('07_P1_Lectura'!F19&lt;&gt;"",'07_P1_Lectura'!F19,"")</f>
        <v/>
      </c>
      <c r="J2" s="1181" t="str">
        <f>'09_P1_Pract'!BL18</f>
        <v/>
      </c>
      <c r="K2" s="1182" t="str">
        <f>'09_P1_Pract'!BM18</f>
        <v/>
      </c>
      <c r="L2" s="1189" t="str">
        <f>'10_P1_Tema'!BL18</f>
        <v/>
      </c>
      <c r="M2" s="1106" t="str">
        <f>'10_P1_Tema'!BM18</f>
        <v/>
      </c>
      <c r="N2" s="1106" t="str">
        <f>'12_P1_Lista'!R18</f>
        <v/>
      </c>
      <c r="O2" s="1164" t="str">
        <f>'12_P1_Lista'!T18</f>
        <v/>
      </c>
      <c r="P2" s="1165" t="str">
        <f>'12_P1_Lista'!U18</f>
        <v/>
      </c>
      <c r="Q2" s="1159" t="str">
        <f>IF('14_P2_Convoca'!F19&lt;&gt;"",'14_P2_Convoca'!F19,"")</f>
        <v/>
      </c>
      <c r="R2" s="1107" t="str">
        <f>'19_P2_Lista'!S18</f>
        <v/>
      </c>
      <c r="S2" s="1164" t="str">
        <f>'19_P2_Lista'!AA18</f>
        <v/>
      </c>
      <c r="T2" s="1165" t="str">
        <f>'19_P2_Lista'!AB18</f>
        <v/>
      </c>
      <c r="U2" s="1108" t="str">
        <f>'22_OPO_Lista'!R14</f>
        <v/>
      </c>
    </row>
    <row r="3" spans="1:21" s="1105" customFormat="1" ht="18" customHeight="1" x14ac:dyDescent="0.2">
      <c r="A3" s="1088" t="str">
        <f>'01_Carga'!$L$6</f>
        <v>FI</v>
      </c>
      <c r="B3" s="1089">
        <f>'01_Carga'!$G$5</f>
        <v>0</v>
      </c>
      <c r="C3" s="1088">
        <v>2</v>
      </c>
      <c r="D3" s="1089" t="str">
        <f>'22_OPO_Lista'!G15</f>
        <v/>
      </c>
      <c r="E3" s="1099" t="str">
        <f>'22_OPO_Lista'!H15</f>
        <v/>
      </c>
      <c r="F3" s="673" t="str">
        <f>'22_OPO_Lista'!I15</f>
        <v/>
      </c>
      <c r="G3" s="1100" t="str">
        <f>'22_OPO_Lista'!J15</f>
        <v/>
      </c>
      <c r="H3" s="1156" t="str">
        <f>IF('06_PresenLista'!L19&lt;&gt;"",'06_PresenLista'!L19,"")</f>
        <v/>
      </c>
      <c r="I3" s="1160" t="str">
        <f>IF('07_P1_Lectura'!F20&lt;&gt;"",'07_P1_Lectura'!F20,"")</f>
        <v/>
      </c>
      <c r="J3" s="1183" t="str">
        <f>'09_P1_Pract'!BL19</f>
        <v/>
      </c>
      <c r="K3" s="1184" t="str">
        <f>'09_P1_Pract'!BM19</f>
        <v/>
      </c>
      <c r="L3" s="1190" t="str">
        <f>'10_P1_Tema'!BL19</f>
        <v/>
      </c>
      <c r="M3" s="1109" t="str">
        <f>'10_P1_Tema'!BM19</f>
        <v/>
      </c>
      <c r="N3" s="1109" t="str">
        <f>'12_P1_Lista'!R19</f>
        <v/>
      </c>
      <c r="O3" s="1166" t="str">
        <f>'12_P1_Lista'!T19</f>
        <v/>
      </c>
      <c r="P3" s="1167" t="str">
        <f>'12_P1_Lista'!U19</f>
        <v/>
      </c>
      <c r="Q3" s="1160" t="str">
        <f>IF('14_P2_Convoca'!F20&lt;&gt;"",'14_P2_Convoca'!F20,"")</f>
        <v/>
      </c>
      <c r="R3" s="1110" t="str">
        <f>'19_P2_Lista'!S19</f>
        <v/>
      </c>
      <c r="S3" s="1166" t="str">
        <f>'19_P2_Lista'!AA19</f>
        <v/>
      </c>
      <c r="T3" s="1167" t="str">
        <f>'19_P2_Lista'!AB19</f>
        <v/>
      </c>
      <c r="U3" s="1111" t="str">
        <f>'22_OPO_Lista'!R15</f>
        <v/>
      </c>
    </row>
    <row r="4" spans="1:21" s="1105" customFormat="1" ht="18" customHeight="1" x14ac:dyDescent="0.2">
      <c r="A4" s="1088" t="str">
        <f>'01_Carga'!$L$6</f>
        <v>FI</v>
      </c>
      <c r="B4" s="1089">
        <f>'01_Carga'!$G$5</f>
        <v>0</v>
      </c>
      <c r="C4" s="1088">
        <v>3</v>
      </c>
      <c r="D4" s="1089" t="str">
        <f>'22_OPO_Lista'!G16</f>
        <v/>
      </c>
      <c r="E4" s="1099" t="str">
        <f>'22_OPO_Lista'!H16</f>
        <v/>
      </c>
      <c r="F4" s="673" t="str">
        <f>'22_OPO_Lista'!I16</f>
        <v/>
      </c>
      <c r="G4" s="1100" t="str">
        <f>'22_OPO_Lista'!J16</f>
        <v/>
      </c>
      <c r="H4" s="1156" t="str">
        <f>IF('06_PresenLista'!L20&lt;&gt;"",'06_PresenLista'!L20,"")</f>
        <v/>
      </c>
      <c r="I4" s="1160" t="str">
        <f>IF('07_P1_Lectura'!F21&lt;&gt;"",'07_P1_Lectura'!F21,"")</f>
        <v/>
      </c>
      <c r="J4" s="1183" t="str">
        <f>'09_P1_Pract'!BL20</f>
        <v/>
      </c>
      <c r="K4" s="1184" t="str">
        <f>'09_P1_Pract'!BM20</f>
        <v/>
      </c>
      <c r="L4" s="1190" t="str">
        <f>'10_P1_Tema'!BL20</f>
        <v/>
      </c>
      <c r="M4" s="1109" t="str">
        <f>'10_P1_Tema'!BM20</f>
        <v/>
      </c>
      <c r="N4" s="1109" t="str">
        <f>'12_P1_Lista'!R20</f>
        <v/>
      </c>
      <c r="O4" s="1166" t="str">
        <f>'12_P1_Lista'!T20</f>
        <v/>
      </c>
      <c r="P4" s="1167" t="str">
        <f>'12_P1_Lista'!U20</f>
        <v/>
      </c>
      <c r="Q4" s="1160" t="str">
        <f>IF('14_P2_Convoca'!F21&lt;&gt;"",'14_P2_Convoca'!F21,"")</f>
        <v/>
      </c>
      <c r="R4" s="1110" t="str">
        <f>'19_P2_Lista'!S20</f>
        <v/>
      </c>
      <c r="S4" s="1166" t="str">
        <f>'19_P2_Lista'!AA20</f>
        <v/>
      </c>
      <c r="T4" s="1167" t="str">
        <f>'19_P2_Lista'!AB20</f>
        <v/>
      </c>
      <c r="U4" s="1111" t="str">
        <f>'22_OPO_Lista'!R16</f>
        <v/>
      </c>
    </row>
    <row r="5" spans="1:21" s="1105" customFormat="1" ht="18" customHeight="1" x14ac:dyDescent="0.2">
      <c r="A5" s="1088" t="str">
        <f>'01_Carga'!$L$6</f>
        <v>FI</v>
      </c>
      <c r="B5" s="1089">
        <f>'01_Carga'!$G$5</f>
        <v>0</v>
      </c>
      <c r="C5" s="1088">
        <v>4</v>
      </c>
      <c r="D5" s="1089" t="str">
        <f>'22_OPO_Lista'!G17</f>
        <v/>
      </c>
      <c r="E5" s="1099" t="str">
        <f>'22_OPO_Lista'!H17</f>
        <v/>
      </c>
      <c r="F5" s="673" t="str">
        <f>'22_OPO_Lista'!I17</f>
        <v/>
      </c>
      <c r="G5" s="1100" t="str">
        <f>'22_OPO_Lista'!J17</f>
        <v/>
      </c>
      <c r="H5" s="1156" t="str">
        <f>IF('06_PresenLista'!L21&lt;&gt;"",'06_PresenLista'!L21,"")</f>
        <v/>
      </c>
      <c r="I5" s="1160" t="str">
        <f>IF('07_P1_Lectura'!F22&lt;&gt;"",'07_P1_Lectura'!F22,"")</f>
        <v/>
      </c>
      <c r="J5" s="1183" t="str">
        <f>'09_P1_Pract'!BL21</f>
        <v/>
      </c>
      <c r="K5" s="1184" t="str">
        <f>'09_P1_Pract'!BM21</f>
        <v/>
      </c>
      <c r="L5" s="1190" t="str">
        <f>'10_P1_Tema'!BL21</f>
        <v/>
      </c>
      <c r="M5" s="1109" t="str">
        <f>'10_P1_Tema'!BM21</f>
        <v/>
      </c>
      <c r="N5" s="1109" t="str">
        <f>'12_P1_Lista'!R21</f>
        <v/>
      </c>
      <c r="O5" s="1166" t="str">
        <f>'12_P1_Lista'!T21</f>
        <v/>
      </c>
      <c r="P5" s="1167" t="str">
        <f>'12_P1_Lista'!U21</f>
        <v/>
      </c>
      <c r="Q5" s="1160" t="str">
        <f>IF('14_P2_Convoca'!F22&lt;&gt;"",'14_P2_Convoca'!F22,"")</f>
        <v/>
      </c>
      <c r="R5" s="1110" t="str">
        <f>'19_P2_Lista'!S21</f>
        <v/>
      </c>
      <c r="S5" s="1166" t="str">
        <f>'19_P2_Lista'!AA21</f>
        <v/>
      </c>
      <c r="T5" s="1167" t="str">
        <f>'19_P2_Lista'!AB21</f>
        <v/>
      </c>
      <c r="U5" s="1111" t="str">
        <f>'22_OPO_Lista'!R17</f>
        <v/>
      </c>
    </row>
    <row r="6" spans="1:21" s="1105" customFormat="1" ht="18" customHeight="1" x14ac:dyDescent="0.2">
      <c r="A6" s="1088" t="str">
        <f>'01_Carga'!$L$6</f>
        <v>FI</v>
      </c>
      <c r="B6" s="1089">
        <f>'01_Carga'!$G$5</f>
        <v>0</v>
      </c>
      <c r="C6" s="1088">
        <v>5</v>
      </c>
      <c r="D6" s="1089" t="str">
        <f>'22_OPO_Lista'!G18</f>
        <v/>
      </c>
      <c r="E6" s="1099" t="str">
        <f>'22_OPO_Lista'!H18</f>
        <v/>
      </c>
      <c r="F6" s="673" t="str">
        <f>'22_OPO_Lista'!I18</f>
        <v/>
      </c>
      <c r="G6" s="1100" t="str">
        <f>'22_OPO_Lista'!J18</f>
        <v/>
      </c>
      <c r="H6" s="1156" t="str">
        <f>IF('06_PresenLista'!L22&lt;&gt;"",'06_PresenLista'!L22,"")</f>
        <v/>
      </c>
      <c r="I6" s="1160" t="str">
        <f>IF('07_P1_Lectura'!F23&lt;&gt;"",'07_P1_Lectura'!F23,"")</f>
        <v/>
      </c>
      <c r="J6" s="1183" t="str">
        <f>'09_P1_Pract'!BL22</f>
        <v/>
      </c>
      <c r="K6" s="1184" t="str">
        <f>'09_P1_Pract'!BM22</f>
        <v/>
      </c>
      <c r="L6" s="1190" t="str">
        <f>'10_P1_Tema'!BL22</f>
        <v/>
      </c>
      <c r="M6" s="1109" t="str">
        <f>'10_P1_Tema'!BM22</f>
        <v/>
      </c>
      <c r="N6" s="1109" t="str">
        <f>'12_P1_Lista'!R22</f>
        <v/>
      </c>
      <c r="O6" s="1166" t="str">
        <f>'12_P1_Lista'!T22</f>
        <v/>
      </c>
      <c r="P6" s="1167" t="str">
        <f>'12_P1_Lista'!U22</f>
        <v/>
      </c>
      <c r="Q6" s="1160" t="str">
        <f>IF('14_P2_Convoca'!F23&lt;&gt;"",'14_P2_Convoca'!F23,"")</f>
        <v/>
      </c>
      <c r="R6" s="1110" t="str">
        <f>'19_P2_Lista'!S22</f>
        <v/>
      </c>
      <c r="S6" s="1166" t="str">
        <f>'19_P2_Lista'!AA22</f>
        <v/>
      </c>
      <c r="T6" s="1167" t="str">
        <f>'19_P2_Lista'!AB22</f>
        <v/>
      </c>
      <c r="U6" s="1111" t="str">
        <f>'22_OPO_Lista'!R18</f>
        <v/>
      </c>
    </row>
    <row r="7" spans="1:21" s="1105" customFormat="1" ht="18" customHeight="1" x14ac:dyDescent="0.2">
      <c r="A7" s="1088" t="str">
        <f>'01_Carga'!$L$6</f>
        <v>FI</v>
      </c>
      <c r="B7" s="1089">
        <f>'01_Carga'!$G$5</f>
        <v>0</v>
      </c>
      <c r="C7" s="1088">
        <v>6</v>
      </c>
      <c r="D7" s="1089" t="str">
        <f>'22_OPO_Lista'!G19</f>
        <v/>
      </c>
      <c r="E7" s="1099" t="str">
        <f>'22_OPO_Lista'!H19</f>
        <v/>
      </c>
      <c r="F7" s="673" t="str">
        <f>'22_OPO_Lista'!I19</f>
        <v/>
      </c>
      <c r="G7" s="1100" t="str">
        <f>'22_OPO_Lista'!J19</f>
        <v/>
      </c>
      <c r="H7" s="1156" t="str">
        <f>IF('06_PresenLista'!L23&lt;&gt;"",'06_PresenLista'!L23,"")</f>
        <v/>
      </c>
      <c r="I7" s="1160" t="str">
        <f>IF('07_P1_Lectura'!F24&lt;&gt;"",'07_P1_Lectura'!F24,"")</f>
        <v/>
      </c>
      <c r="J7" s="1183" t="str">
        <f>'09_P1_Pract'!BL23</f>
        <v/>
      </c>
      <c r="K7" s="1184" t="str">
        <f>'09_P1_Pract'!BM23</f>
        <v/>
      </c>
      <c r="L7" s="1190" t="str">
        <f>'10_P1_Tema'!BL23</f>
        <v/>
      </c>
      <c r="M7" s="1109" t="str">
        <f>'10_P1_Tema'!BM23</f>
        <v/>
      </c>
      <c r="N7" s="1109" t="str">
        <f>'12_P1_Lista'!R23</f>
        <v/>
      </c>
      <c r="O7" s="1166" t="str">
        <f>'12_P1_Lista'!T23</f>
        <v/>
      </c>
      <c r="P7" s="1167" t="str">
        <f>'12_P1_Lista'!U23</f>
        <v/>
      </c>
      <c r="Q7" s="1160" t="str">
        <f>IF('14_P2_Convoca'!F24&lt;&gt;"",'14_P2_Convoca'!F24,"")</f>
        <v/>
      </c>
      <c r="R7" s="1110" t="str">
        <f>'19_P2_Lista'!S23</f>
        <v/>
      </c>
      <c r="S7" s="1166" t="str">
        <f>'19_P2_Lista'!AA23</f>
        <v/>
      </c>
      <c r="T7" s="1167" t="str">
        <f>'19_P2_Lista'!AB23</f>
        <v/>
      </c>
      <c r="U7" s="1111" t="str">
        <f>'22_OPO_Lista'!R19</f>
        <v/>
      </c>
    </row>
    <row r="8" spans="1:21" s="1105" customFormat="1" ht="18" customHeight="1" x14ac:dyDescent="0.2">
      <c r="A8" s="1088" t="str">
        <f>'01_Carga'!$L$6</f>
        <v>FI</v>
      </c>
      <c r="B8" s="1089">
        <f>'01_Carga'!$G$5</f>
        <v>0</v>
      </c>
      <c r="C8" s="1088">
        <v>7</v>
      </c>
      <c r="D8" s="1089" t="str">
        <f>'22_OPO_Lista'!G20</f>
        <v/>
      </c>
      <c r="E8" s="1099" t="str">
        <f>'22_OPO_Lista'!H20</f>
        <v/>
      </c>
      <c r="F8" s="673" t="str">
        <f>'22_OPO_Lista'!I20</f>
        <v/>
      </c>
      <c r="G8" s="1100" t="str">
        <f>'22_OPO_Lista'!J20</f>
        <v/>
      </c>
      <c r="H8" s="1156" t="str">
        <f>IF('06_PresenLista'!L24&lt;&gt;"",'06_PresenLista'!L24,"")</f>
        <v/>
      </c>
      <c r="I8" s="1160" t="str">
        <f>IF('07_P1_Lectura'!F25&lt;&gt;"",'07_P1_Lectura'!F25,"")</f>
        <v/>
      </c>
      <c r="J8" s="1183" t="str">
        <f>'09_P1_Pract'!BL24</f>
        <v/>
      </c>
      <c r="K8" s="1184" t="str">
        <f>'09_P1_Pract'!BM24</f>
        <v/>
      </c>
      <c r="L8" s="1190" t="str">
        <f>'10_P1_Tema'!BL24</f>
        <v/>
      </c>
      <c r="M8" s="1109" t="str">
        <f>'10_P1_Tema'!BM24</f>
        <v/>
      </c>
      <c r="N8" s="1109" t="str">
        <f>'12_P1_Lista'!R24</f>
        <v/>
      </c>
      <c r="O8" s="1166" t="str">
        <f>'12_P1_Lista'!T24</f>
        <v/>
      </c>
      <c r="P8" s="1167" t="str">
        <f>'12_P1_Lista'!U24</f>
        <v/>
      </c>
      <c r="Q8" s="1160" t="str">
        <f>IF('14_P2_Convoca'!F25&lt;&gt;"",'14_P2_Convoca'!F25,"")</f>
        <v/>
      </c>
      <c r="R8" s="1110" t="str">
        <f>'19_P2_Lista'!S24</f>
        <v/>
      </c>
      <c r="S8" s="1166" t="str">
        <f>'19_P2_Lista'!AA24</f>
        <v/>
      </c>
      <c r="T8" s="1167" t="str">
        <f>'19_P2_Lista'!AB24</f>
        <v/>
      </c>
      <c r="U8" s="1111" t="str">
        <f>'22_OPO_Lista'!R20</f>
        <v/>
      </c>
    </row>
    <row r="9" spans="1:21" s="1105" customFormat="1" ht="18" customHeight="1" x14ac:dyDescent="0.2">
      <c r="A9" s="1088" t="str">
        <f>'01_Carga'!$L$6</f>
        <v>FI</v>
      </c>
      <c r="B9" s="1089">
        <f>'01_Carga'!$G$5</f>
        <v>0</v>
      </c>
      <c r="C9" s="1088">
        <v>8</v>
      </c>
      <c r="D9" s="1089" t="str">
        <f>'22_OPO_Lista'!G21</f>
        <v/>
      </c>
      <c r="E9" s="1099" t="str">
        <f>'22_OPO_Lista'!H21</f>
        <v/>
      </c>
      <c r="F9" s="673" t="str">
        <f>'22_OPO_Lista'!I21</f>
        <v/>
      </c>
      <c r="G9" s="1100" t="str">
        <f>'22_OPO_Lista'!J21</f>
        <v/>
      </c>
      <c r="H9" s="1156" t="str">
        <f>IF('06_PresenLista'!L25&lt;&gt;"",'06_PresenLista'!L25,"")</f>
        <v/>
      </c>
      <c r="I9" s="1160" t="str">
        <f>IF('07_P1_Lectura'!F26&lt;&gt;"",'07_P1_Lectura'!F26,"")</f>
        <v/>
      </c>
      <c r="J9" s="1183" t="str">
        <f>'09_P1_Pract'!BL25</f>
        <v/>
      </c>
      <c r="K9" s="1184" t="str">
        <f>'09_P1_Pract'!BM25</f>
        <v/>
      </c>
      <c r="L9" s="1190" t="str">
        <f>'10_P1_Tema'!BL25</f>
        <v/>
      </c>
      <c r="M9" s="1109" t="str">
        <f>'10_P1_Tema'!BM25</f>
        <v/>
      </c>
      <c r="N9" s="1109" t="str">
        <f>'12_P1_Lista'!R25</f>
        <v/>
      </c>
      <c r="O9" s="1166" t="str">
        <f>'12_P1_Lista'!T25</f>
        <v/>
      </c>
      <c r="P9" s="1167" t="str">
        <f>'12_P1_Lista'!U25</f>
        <v/>
      </c>
      <c r="Q9" s="1160" t="str">
        <f>IF('14_P2_Convoca'!F26&lt;&gt;"",'14_P2_Convoca'!F26,"")</f>
        <v/>
      </c>
      <c r="R9" s="1110" t="str">
        <f>'19_P2_Lista'!S25</f>
        <v/>
      </c>
      <c r="S9" s="1166" t="str">
        <f>'19_P2_Lista'!AA25</f>
        <v/>
      </c>
      <c r="T9" s="1167" t="str">
        <f>'19_P2_Lista'!AB25</f>
        <v/>
      </c>
      <c r="U9" s="1111" t="str">
        <f>'22_OPO_Lista'!R21</f>
        <v/>
      </c>
    </row>
    <row r="10" spans="1:21" s="1105" customFormat="1" ht="18" customHeight="1" x14ac:dyDescent="0.2">
      <c r="A10" s="1088" t="str">
        <f>'01_Carga'!$L$6</f>
        <v>FI</v>
      </c>
      <c r="B10" s="1089">
        <f>'01_Carga'!$G$5</f>
        <v>0</v>
      </c>
      <c r="C10" s="1088">
        <v>9</v>
      </c>
      <c r="D10" s="1089" t="str">
        <f>'22_OPO_Lista'!G22</f>
        <v/>
      </c>
      <c r="E10" s="1099" t="str">
        <f>'22_OPO_Lista'!H22</f>
        <v/>
      </c>
      <c r="F10" s="673" t="str">
        <f>'22_OPO_Lista'!I22</f>
        <v/>
      </c>
      <c r="G10" s="1100" t="str">
        <f>'22_OPO_Lista'!J22</f>
        <v/>
      </c>
      <c r="H10" s="1156" t="str">
        <f>IF('06_PresenLista'!L26&lt;&gt;"",'06_PresenLista'!L26,"")</f>
        <v/>
      </c>
      <c r="I10" s="1160" t="str">
        <f>IF('07_P1_Lectura'!F27&lt;&gt;"",'07_P1_Lectura'!F27,"")</f>
        <v/>
      </c>
      <c r="J10" s="1183" t="str">
        <f>'09_P1_Pract'!BL26</f>
        <v/>
      </c>
      <c r="K10" s="1184" t="str">
        <f>'09_P1_Pract'!BM26</f>
        <v/>
      </c>
      <c r="L10" s="1190" t="str">
        <f>'10_P1_Tema'!BL26</f>
        <v/>
      </c>
      <c r="M10" s="1109" t="str">
        <f>'10_P1_Tema'!BM26</f>
        <v/>
      </c>
      <c r="N10" s="1109" t="str">
        <f>'12_P1_Lista'!R26</f>
        <v/>
      </c>
      <c r="O10" s="1166" t="str">
        <f>'12_P1_Lista'!T26</f>
        <v/>
      </c>
      <c r="P10" s="1167" t="str">
        <f>'12_P1_Lista'!U26</f>
        <v/>
      </c>
      <c r="Q10" s="1160" t="str">
        <f>IF('14_P2_Convoca'!F27&lt;&gt;"",'14_P2_Convoca'!F27,"")</f>
        <v/>
      </c>
      <c r="R10" s="1110" t="str">
        <f>'19_P2_Lista'!S26</f>
        <v/>
      </c>
      <c r="S10" s="1166" t="str">
        <f>'19_P2_Lista'!AA26</f>
        <v/>
      </c>
      <c r="T10" s="1167" t="str">
        <f>'19_P2_Lista'!AB26</f>
        <v/>
      </c>
      <c r="U10" s="1111" t="str">
        <f>'22_OPO_Lista'!R22</f>
        <v/>
      </c>
    </row>
    <row r="11" spans="1:21" s="1105" customFormat="1" ht="18" customHeight="1" x14ac:dyDescent="0.2">
      <c r="A11" s="1088" t="str">
        <f>'01_Carga'!$L$6</f>
        <v>FI</v>
      </c>
      <c r="B11" s="1089">
        <f>'01_Carga'!$G$5</f>
        <v>0</v>
      </c>
      <c r="C11" s="1088">
        <v>10</v>
      </c>
      <c r="D11" s="1089" t="str">
        <f>'22_OPO_Lista'!G23</f>
        <v/>
      </c>
      <c r="E11" s="1099" t="str">
        <f>'22_OPO_Lista'!H23</f>
        <v/>
      </c>
      <c r="F11" s="673" t="str">
        <f>'22_OPO_Lista'!I23</f>
        <v/>
      </c>
      <c r="G11" s="1100" t="str">
        <f>'22_OPO_Lista'!J23</f>
        <v/>
      </c>
      <c r="H11" s="1156" t="str">
        <f>IF('06_PresenLista'!L27&lt;&gt;"",'06_PresenLista'!L27,"")</f>
        <v/>
      </c>
      <c r="I11" s="1160" t="str">
        <f>IF('07_P1_Lectura'!F28&lt;&gt;"",'07_P1_Lectura'!F28,"")</f>
        <v/>
      </c>
      <c r="J11" s="1183" t="str">
        <f>'09_P1_Pract'!BL27</f>
        <v/>
      </c>
      <c r="K11" s="1184" t="str">
        <f>'09_P1_Pract'!BM27</f>
        <v/>
      </c>
      <c r="L11" s="1190" t="str">
        <f>'10_P1_Tema'!BL27</f>
        <v/>
      </c>
      <c r="M11" s="1109" t="str">
        <f>'10_P1_Tema'!BM27</f>
        <v/>
      </c>
      <c r="N11" s="1109" t="str">
        <f>'12_P1_Lista'!R27</f>
        <v/>
      </c>
      <c r="O11" s="1166" t="str">
        <f>'12_P1_Lista'!T27</f>
        <v/>
      </c>
      <c r="P11" s="1167" t="str">
        <f>'12_P1_Lista'!U27</f>
        <v/>
      </c>
      <c r="Q11" s="1160" t="str">
        <f>IF('14_P2_Convoca'!F28&lt;&gt;"",'14_P2_Convoca'!F28,"")</f>
        <v/>
      </c>
      <c r="R11" s="1110" t="str">
        <f>'19_P2_Lista'!S27</f>
        <v/>
      </c>
      <c r="S11" s="1166" t="str">
        <f>'19_P2_Lista'!AA27</f>
        <v/>
      </c>
      <c r="T11" s="1167" t="str">
        <f>'19_P2_Lista'!AB27</f>
        <v/>
      </c>
      <c r="U11" s="1111" t="str">
        <f>'22_OPO_Lista'!R23</f>
        <v/>
      </c>
    </row>
    <row r="12" spans="1:21" s="1105" customFormat="1" ht="18" customHeight="1" x14ac:dyDescent="0.2">
      <c r="A12" s="1088" t="str">
        <f>'01_Carga'!$L$6</f>
        <v>FI</v>
      </c>
      <c r="B12" s="1089">
        <f>'01_Carga'!$G$5</f>
        <v>0</v>
      </c>
      <c r="C12" s="1088">
        <v>11</v>
      </c>
      <c r="D12" s="1089" t="str">
        <f>'22_OPO_Lista'!G24</f>
        <v/>
      </c>
      <c r="E12" s="1099" t="str">
        <f>'22_OPO_Lista'!H24</f>
        <v/>
      </c>
      <c r="F12" s="673" t="str">
        <f>'22_OPO_Lista'!I24</f>
        <v/>
      </c>
      <c r="G12" s="1100" t="str">
        <f>'22_OPO_Lista'!J24</f>
        <v/>
      </c>
      <c r="H12" s="1156" t="str">
        <f>IF('06_PresenLista'!L28&lt;&gt;"",'06_PresenLista'!L28,"")</f>
        <v/>
      </c>
      <c r="I12" s="1160" t="str">
        <f>IF('07_P1_Lectura'!F29&lt;&gt;"",'07_P1_Lectura'!F29,"")</f>
        <v/>
      </c>
      <c r="J12" s="1183" t="str">
        <f>'09_P1_Pract'!BL28</f>
        <v/>
      </c>
      <c r="K12" s="1184" t="str">
        <f>'09_P1_Pract'!BM28</f>
        <v/>
      </c>
      <c r="L12" s="1190" t="str">
        <f>'10_P1_Tema'!BL28</f>
        <v/>
      </c>
      <c r="M12" s="1109" t="str">
        <f>'10_P1_Tema'!BM28</f>
        <v/>
      </c>
      <c r="N12" s="1109" t="str">
        <f>'12_P1_Lista'!R28</f>
        <v/>
      </c>
      <c r="O12" s="1166" t="str">
        <f>'12_P1_Lista'!T28</f>
        <v/>
      </c>
      <c r="P12" s="1167" t="str">
        <f>'12_P1_Lista'!U28</f>
        <v/>
      </c>
      <c r="Q12" s="1160" t="str">
        <f>IF('14_P2_Convoca'!F29&lt;&gt;"",'14_P2_Convoca'!F29,"")</f>
        <v/>
      </c>
      <c r="R12" s="1110" t="str">
        <f>'19_P2_Lista'!S28</f>
        <v/>
      </c>
      <c r="S12" s="1166" t="str">
        <f>'19_P2_Lista'!AA28</f>
        <v/>
      </c>
      <c r="T12" s="1167" t="str">
        <f>'19_P2_Lista'!AB28</f>
        <v/>
      </c>
      <c r="U12" s="1111" t="str">
        <f>'22_OPO_Lista'!R24</f>
        <v/>
      </c>
    </row>
    <row r="13" spans="1:21" s="1105" customFormat="1" ht="18" customHeight="1" x14ac:dyDescent="0.2">
      <c r="A13" s="1088" t="str">
        <f>'01_Carga'!$L$6</f>
        <v>FI</v>
      </c>
      <c r="B13" s="1089">
        <f>'01_Carga'!$G$5</f>
        <v>0</v>
      </c>
      <c r="C13" s="1088">
        <v>12</v>
      </c>
      <c r="D13" s="1089" t="str">
        <f>'22_OPO_Lista'!G25</f>
        <v/>
      </c>
      <c r="E13" s="1099" t="str">
        <f>'22_OPO_Lista'!H25</f>
        <v/>
      </c>
      <c r="F13" s="673" t="str">
        <f>'22_OPO_Lista'!I25</f>
        <v/>
      </c>
      <c r="G13" s="1100" t="str">
        <f>'22_OPO_Lista'!J25</f>
        <v/>
      </c>
      <c r="H13" s="1156" t="str">
        <f>IF('06_PresenLista'!L29&lt;&gt;"",'06_PresenLista'!L29,"")</f>
        <v/>
      </c>
      <c r="I13" s="1160" t="str">
        <f>IF('07_P1_Lectura'!F30&lt;&gt;"",'07_P1_Lectura'!F30,"")</f>
        <v/>
      </c>
      <c r="J13" s="1183" t="str">
        <f>'09_P1_Pract'!BL29</f>
        <v/>
      </c>
      <c r="K13" s="1184" t="str">
        <f>'09_P1_Pract'!BM29</f>
        <v/>
      </c>
      <c r="L13" s="1190" t="str">
        <f>'10_P1_Tema'!BL29</f>
        <v/>
      </c>
      <c r="M13" s="1109" t="str">
        <f>'10_P1_Tema'!BM29</f>
        <v/>
      </c>
      <c r="N13" s="1109" t="str">
        <f>'12_P1_Lista'!R29</f>
        <v/>
      </c>
      <c r="O13" s="1166" t="str">
        <f>'12_P1_Lista'!T29</f>
        <v/>
      </c>
      <c r="P13" s="1167" t="str">
        <f>'12_P1_Lista'!U29</f>
        <v/>
      </c>
      <c r="Q13" s="1160" t="str">
        <f>IF('14_P2_Convoca'!F30&lt;&gt;"",'14_P2_Convoca'!F30,"")</f>
        <v/>
      </c>
      <c r="R13" s="1110" t="str">
        <f>'19_P2_Lista'!S29</f>
        <v/>
      </c>
      <c r="S13" s="1166" t="str">
        <f>'19_P2_Lista'!AA29</f>
        <v/>
      </c>
      <c r="T13" s="1167" t="str">
        <f>'19_P2_Lista'!AB29</f>
        <v/>
      </c>
      <c r="U13" s="1111" t="str">
        <f>'22_OPO_Lista'!R25</f>
        <v/>
      </c>
    </row>
    <row r="14" spans="1:21" s="1105" customFormat="1" ht="18" customHeight="1" x14ac:dyDescent="0.2">
      <c r="A14" s="1088" t="str">
        <f>'01_Carga'!$L$6</f>
        <v>FI</v>
      </c>
      <c r="B14" s="1089">
        <f>'01_Carga'!$G$5</f>
        <v>0</v>
      </c>
      <c r="C14" s="1088">
        <v>13</v>
      </c>
      <c r="D14" s="1089" t="str">
        <f>'22_OPO_Lista'!G26</f>
        <v/>
      </c>
      <c r="E14" s="1099" t="str">
        <f>'22_OPO_Lista'!H26</f>
        <v/>
      </c>
      <c r="F14" s="673" t="str">
        <f>'22_OPO_Lista'!I26</f>
        <v/>
      </c>
      <c r="G14" s="1100" t="str">
        <f>'22_OPO_Lista'!J26</f>
        <v/>
      </c>
      <c r="H14" s="1156" t="str">
        <f>IF('06_PresenLista'!L30&lt;&gt;"",'06_PresenLista'!L30,"")</f>
        <v/>
      </c>
      <c r="I14" s="1160" t="str">
        <f>IF('07_P1_Lectura'!F31&lt;&gt;"",'07_P1_Lectura'!F31,"")</f>
        <v/>
      </c>
      <c r="J14" s="1183" t="str">
        <f>'09_P1_Pract'!BL30</f>
        <v/>
      </c>
      <c r="K14" s="1184" t="str">
        <f>'09_P1_Pract'!BM30</f>
        <v/>
      </c>
      <c r="L14" s="1190" t="str">
        <f>'10_P1_Tema'!BL30</f>
        <v/>
      </c>
      <c r="M14" s="1109" t="str">
        <f>'10_P1_Tema'!BM30</f>
        <v/>
      </c>
      <c r="N14" s="1109" t="str">
        <f>'12_P1_Lista'!R30</f>
        <v/>
      </c>
      <c r="O14" s="1166" t="str">
        <f>'12_P1_Lista'!T30</f>
        <v/>
      </c>
      <c r="P14" s="1167" t="str">
        <f>'12_P1_Lista'!U30</f>
        <v/>
      </c>
      <c r="Q14" s="1160" t="str">
        <f>IF('14_P2_Convoca'!F31&lt;&gt;"",'14_P2_Convoca'!F31,"")</f>
        <v/>
      </c>
      <c r="R14" s="1110" t="str">
        <f>'19_P2_Lista'!S30</f>
        <v/>
      </c>
      <c r="S14" s="1166" t="str">
        <f>'19_P2_Lista'!AA30</f>
        <v/>
      </c>
      <c r="T14" s="1167" t="str">
        <f>'19_P2_Lista'!AB30</f>
        <v/>
      </c>
      <c r="U14" s="1111" t="str">
        <f>'22_OPO_Lista'!R26</f>
        <v/>
      </c>
    </row>
    <row r="15" spans="1:21" s="1105" customFormat="1" ht="18" customHeight="1" x14ac:dyDescent="0.2">
      <c r="A15" s="1088" t="str">
        <f>'01_Carga'!$L$6</f>
        <v>FI</v>
      </c>
      <c r="B15" s="1089">
        <f>'01_Carga'!$G$5</f>
        <v>0</v>
      </c>
      <c r="C15" s="1088">
        <v>14</v>
      </c>
      <c r="D15" s="1089" t="str">
        <f>'22_OPO_Lista'!G27</f>
        <v/>
      </c>
      <c r="E15" s="1099" t="str">
        <f>'22_OPO_Lista'!H27</f>
        <v/>
      </c>
      <c r="F15" s="673" t="str">
        <f>'22_OPO_Lista'!I27</f>
        <v/>
      </c>
      <c r="G15" s="1100" t="str">
        <f>'22_OPO_Lista'!J27</f>
        <v/>
      </c>
      <c r="H15" s="1156" t="str">
        <f>IF('06_PresenLista'!L31&lt;&gt;"",'06_PresenLista'!L31,"")</f>
        <v/>
      </c>
      <c r="I15" s="1160" t="str">
        <f>IF('07_P1_Lectura'!F32&lt;&gt;"",'07_P1_Lectura'!F32,"")</f>
        <v/>
      </c>
      <c r="J15" s="1183" t="str">
        <f>'09_P1_Pract'!BL31</f>
        <v/>
      </c>
      <c r="K15" s="1184" t="str">
        <f>'09_P1_Pract'!BM31</f>
        <v/>
      </c>
      <c r="L15" s="1190" t="str">
        <f>'10_P1_Tema'!BL31</f>
        <v/>
      </c>
      <c r="M15" s="1109" t="str">
        <f>'10_P1_Tema'!BM31</f>
        <v/>
      </c>
      <c r="N15" s="1109" t="str">
        <f>'12_P1_Lista'!R31</f>
        <v/>
      </c>
      <c r="O15" s="1166" t="str">
        <f>'12_P1_Lista'!T31</f>
        <v/>
      </c>
      <c r="P15" s="1167" t="str">
        <f>'12_P1_Lista'!U31</f>
        <v/>
      </c>
      <c r="Q15" s="1160" t="str">
        <f>IF('14_P2_Convoca'!F32&lt;&gt;"",'14_P2_Convoca'!F32,"")</f>
        <v/>
      </c>
      <c r="R15" s="1110" t="str">
        <f>'19_P2_Lista'!S31</f>
        <v/>
      </c>
      <c r="S15" s="1166" t="str">
        <f>'19_P2_Lista'!AA31</f>
        <v/>
      </c>
      <c r="T15" s="1167" t="str">
        <f>'19_P2_Lista'!AB31</f>
        <v/>
      </c>
      <c r="U15" s="1111" t="str">
        <f>'22_OPO_Lista'!R27</f>
        <v/>
      </c>
    </row>
    <row r="16" spans="1:21" s="1105" customFormat="1" ht="18" customHeight="1" x14ac:dyDescent="0.2">
      <c r="A16" s="1088" t="str">
        <f>'01_Carga'!$L$6</f>
        <v>FI</v>
      </c>
      <c r="B16" s="1089">
        <f>'01_Carga'!$G$5</f>
        <v>0</v>
      </c>
      <c r="C16" s="1088">
        <v>15</v>
      </c>
      <c r="D16" s="1089" t="str">
        <f>'22_OPO_Lista'!G28</f>
        <v/>
      </c>
      <c r="E16" s="1099" t="str">
        <f>'22_OPO_Lista'!H28</f>
        <v/>
      </c>
      <c r="F16" s="673" t="str">
        <f>'22_OPO_Lista'!I28</f>
        <v/>
      </c>
      <c r="G16" s="1100" t="str">
        <f>'22_OPO_Lista'!J28</f>
        <v/>
      </c>
      <c r="H16" s="1156" t="str">
        <f>IF('06_PresenLista'!L32&lt;&gt;"",'06_PresenLista'!L32,"")</f>
        <v/>
      </c>
      <c r="I16" s="1160" t="str">
        <f>IF('07_P1_Lectura'!F33&lt;&gt;"",'07_P1_Lectura'!F33,"")</f>
        <v/>
      </c>
      <c r="J16" s="1183" t="str">
        <f>'09_P1_Pract'!BL32</f>
        <v/>
      </c>
      <c r="K16" s="1184" t="str">
        <f>'09_P1_Pract'!BM32</f>
        <v/>
      </c>
      <c r="L16" s="1190" t="str">
        <f>'10_P1_Tema'!BL32</f>
        <v/>
      </c>
      <c r="M16" s="1109" t="str">
        <f>'10_P1_Tema'!BM32</f>
        <v/>
      </c>
      <c r="N16" s="1109" t="str">
        <f>'12_P1_Lista'!R32</f>
        <v/>
      </c>
      <c r="O16" s="1166" t="str">
        <f>'12_P1_Lista'!T32</f>
        <v/>
      </c>
      <c r="P16" s="1167" t="str">
        <f>'12_P1_Lista'!U32</f>
        <v/>
      </c>
      <c r="Q16" s="1160" t="str">
        <f>IF('14_P2_Convoca'!F33&lt;&gt;"",'14_P2_Convoca'!F33,"")</f>
        <v/>
      </c>
      <c r="R16" s="1110" t="str">
        <f>'19_P2_Lista'!S32</f>
        <v/>
      </c>
      <c r="S16" s="1166" t="str">
        <f>'19_P2_Lista'!AA32</f>
        <v/>
      </c>
      <c r="T16" s="1167" t="str">
        <f>'19_P2_Lista'!AB32</f>
        <v/>
      </c>
      <c r="U16" s="1111" t="str">
        <f>'22_OPO_Lista'!R28</f>
        <v/>
      </c>
    </row>
    <row r="17" spans="1:21" s="1105" customFormat="1" ht="18" customHeight="1" x14ac:dyDescent="0.2">
      <c r="A17" s="1088" t="str">
        <f>'01_Carga'!$L$6</f>
        <v>FI</v>
      </c>
      <c r="B17" s="1089">
        <f>'01_Carga'!$G$5</f>
        <v>0</v>
      </c>
      <c r="C17" s="1088">
        <v>16</v>
      </c>
      <c r="D17" s="1089" t="str">
        <f>'22_OPO_Lista'!G29</f>
        <v/>
      </c>
      <c r="E17" s="1099" t="str">
        <f>'22_OPO_Lista'!H29</f>
        <v/>
      </c>
      <c r="F17" s="673" t="str">
        <f>'22_OPO_Lista'!I29</f>
        <v/>
      </c>
      <c r="G17" s="1100" t="str">
        <f>'22_OPO_Lista'!J29</f>
        <v/>
      </c>
      <c r="H17" s="1156" t="str">
        <f>IF('06_PresenLista'!L33&lt;&gt;"",'06_PresenLista'!L33,"")</f>
        <v/>
      </c>
      <c r="I17" s="1160" t="str">
        <f>IF('07_P1_Lectura'!F34&lt;&gt;"",'07_P1_Lectura'!F34,"")</f>
        <v/>
      </c>
      <c r="J17" s="1183" t="str">
        <f>'09_P1_Pract'!BL33</f>
        <v/>
      </c>
      <c r="K17" s="1184" t="str">
        <f>'09_P1_Pract'!BM33</f>
        <v/>
      </c>
      <c r="L17" s="1190" t="str">
        <f>'10_P1_Tema'!BL33</f>
        <v/>
      </c>
      <c r="M17" s="1109" t="str">
        <f>'10_P1_Tema'!BM33</f>
        <v/>
      </c>
      <c r="N17" s="1109" t="str">
        <f>'12_P1_Lista'!R33</f>
        <v/>
      </c>
      <c r="O17" s="1166" t="str">
        <f>'12_P1_Lista'!T33</f>
        <v/>
      </c>
      <c r="P17" s="1167" t="str">
        <f>'12_P1_Lista'!U33</f>
        <v/>
      </c>
      <c r="Q17" s="1160" t="str">
        <f>IF('14_P2_Convoca'!F34&lt;&gt;"",'14_P2_Convoca'!F34,"")</f>
        <v/>
      </c>
      <c r="R17" s="1110" t="str">
        <f>'19_P2_Lista'!S33</f>
        <v/>
      </c>
      <c r="S17" s="1166" t="str">
        <f>'19_P2_Lista'!AA33</f>
        <v/>
      </c>
      <c r="T17" s="1167" t="str">
        <f>'19_P2_Lista'!AB33</f>
        <v/>
      </c>
      <c r="U17" s="1111" t="str">
        <f>'22_OPO_Lista'!R29</f>
        <v/>
      </c>
    </row>
    <row r="18" spans="1:21" s="1105" customFormat="1" ht="18" customHeight="1" x14ac:dyDescent="0.2">
      <c r="A18" s="1088" t="str">
        <f>'01_Carga'!$L$6</f>
        <v>FI</v>
      </c>
      <c r="B18" s="1089">
        <f>'01_Carga'!$G$5</f>
        <v>0</v>
      </c>
      <c r="C18" s="1088">
        <v>17</v>
      </c>
      <c r="D18" s="1089" t="str">
        <f>'22_OPO_Lista'!G30</f>
        <v/>
      </c>
      <c r="E18" s="1099" t="str">
        <f>'22_OPO_Lista'!H30</f>
        <v/>
      </c>
      <c r="F18" s="673" t="str">
        <f>'22_OPO_Lista'!I30</f>
        <v/>
      </c>
      <c r="G18" s="1100" t="str">
        <f>'22_OPO_Lista'!J30</f>
        <v/>
      </c>
      <c r="H18" s="1156" t="str">
        <f>IF('06_PresenLista'!L34&lt;&gt;"",'06_PresenLista'!L34,"")</f>
        <v/>
      </c>
      <c r="I18" s="1160" t="str">
        <f>IF('07_P1_Lectura'!F35&lt;&gt;"",'07_P1_Lectura'!F35,"")</f>
        <v/>
      </c>
      <c r="J18" s="1183" t="str">
        <f>'09_P1_Pract'!BL34</f>
        <v/>
      </c>
      <c r="K18" s="1184" t="str">
        <f>'09_P1_Pract'!BM34</f>
        <v/>
      </c>
      <c r="L18" s="1190" t="str">
        <f>'10_P1_Tema'!BL34</f>
        <v/>
      </c>
      <c r="M18" s="1109" t="str">
        <f>'10_P1_Tema'!BM34</f>
        <v/>
      </c>
      <c r="N18" s="1109" t="str">
        <f>'12_P1_Lista'!R34</f>
        <v/>
      </c>
      <c r="O18" s="1166" t="str">
        <f>'12_P1_Lista'!T34</f>
        <v/>
      </c>
      <c r="P18" s="1167" t="str">
        <f>'12_P1_Lista'!U34</f>
        <v/>
      </c>
      <c r="Q18" s="1160" t="str">
        <f>IF('14_P2_Convoca'!F35&lt;&gt;"",'14_P2_Convoca'!F35,"")</f>
        <v/>
      </c>
      <c r="R18" s="1110" t="str">
        <f>'19_P2_Lista'!S34</f>
        <v/>
      </c>
      <c r="S18" s="1166" t="str">
        <f>'19_P2_Lista'!AA34</f>
        <v/>
      </c>
      <c r="T18" s="1167" t="str">
        <f>'19_P2_Lista'!AB34</f>
        <v/>
      </c>
      <c r="U18" s="1111" t="str">
        <f>'22_OPO_Lista'!R30</f>
        <v/>
      </c>
    </row>
    <row r="19" spans="1:21" s="1105" customFormat="1" ht="18" customHeight="1" x14ac:dyDescent="0.2">
      <c r="A19" s="1088" t="str">
        <f>'01_Carga'!$L$6</f>
        <v>FI</v>
      </c>
      <c r="B19" s="1089">
        <f>'01_Carga'!$G$5</f>
        <v>0</v>
      </c>
      <c r="C19" s="1088">
        <v>18</v>
      </c>
      <c r="D19" s="1089" t="str">
        <f>'22_OPO_Lista'!G31</f>
        <v/>
      </c>
      <c r="E19" s="1099" t="str">
        <f>'22_OPO_Lista'!H31</f>
        <v/>
      </c>
      <c r="F19" s="673" t="str">
        <f>'22_OPO_Lista'!I31</f>
        <v/>
      </c>
      <c r="G19" s="1100" t="str">
        <f>'22_OPO_Lista'!J31</f>
        <v/>
      </c>
      <c r="H19" s="1156" t="str">
        <f>IF('06_PresenLista'!L35&lt;&gt;"",'06_PresenLista'!L35,"")</f>
        <v/>
      </c>
      <c r="I19" s="1160" t="str">
        <f>IF('07_P1_Lectura'!F36&lt;&gt;"",'07_P1_Lectura'!F36,"")</f>
        <v/>
      </c>
      <c r="J19" s="1183" t="str">
        <f>'09_P1_Pract'!BL35</f>
        <v/>
      </c>
      <c r="K19" s="1184" t="str">
        <f>'09_P1_Pract'!BM35</f>
        <v/>
      </c>
      <c r="L19" s="1190" t="str">
        <f>'10_P1_Tema'!BL35</f>
        <v/>
      </c>
      <c r="M19" s="1109" t="str">
        <f>'10_P1_Tema'!BM35</f>
        <v/>
      </c>
      <c r="N19" s="1109" t="str">
        <f>'12_P1_Lista'!R35</f>
        <v/>
      </c>
      <c r="O19" s="1166" t="str">
        <f>'12_P1_Lista'!T35</f>
        <v/>
      </c>
      <c r="P19" s="1167" t="str">
        <f>'12_P1_Lista'!U35</f>
        <v/>
      </c>
      <c r="Q19" s="1160" t="str">
        <f>IF('14_P2_Convoca'!F36&lt;&gt;"",'14_P2_Convoca'!F36,"")</f>
        <v/>
      </c>
      <c r="R19" s="1110" t="str">
        <f>'19_P2_Lista'!S35</f>
        <v/>
      </c>
      <c r="S19" s="1166" t="str">
        <f>'19_P2_Lista'!AA35</f>
        <v/>
      </c>
      <c r="T19" s="1167" t="str">
        <f>'19_P2_Lista'!AB35</f>
        <v/>
      </c>
      <c r="U19" s="1111" t="str">
        <f>'22_OPO_Lista'!R31</f>
        <v/>
      </c>
    </row>
    <row r="20" spans="1:21" s="1105" customFormat="1" ht="18" customHeight="1" x14ac:dyDescent="0.2">
      <c r="A20" s="1088" t="str">
        <f>'01_Carga'!$L$6</f>
        <v>FI</v>
      </c>
      <c r="B20" s="1089">
        <f>'01_Carga'!$G$5</f>
        <v>0</v>
      </c>
      <c r="C20" s="1088">
        <v>19</v>
      </c>
      <c r="D20" s="1089" t="str">
        <f>'22_OPO_Lista'!G32</f>
        <v/>
      </c>
      <c r="E20" s="1099" t="str">
        <f>'22_OPO_Lista'!H32</f>
        <v/>
      </c>
      <c r="F20" s="673" t="str">
        <f>'22_OPO_Lista'!I32</f>
        <v/>
      </c>
      <c r="G20" s="1100" t="str">
        <f>'22_OPO_Lista'!J32</f>
        <v/>
      </c>
      <c r="H20" s="1156" t="str">
        <f>IF('06_PresenLista'!L36&lt;&gt;"",'06_PresenLista'!L36,"")</f>
        <v/>
      </c>
      <c r="I20" s="1160" t="str">
        <f>IF('07_P1_Lectura'!F37&lt;&gt;"",'07_P1_Lectura'!F37,"")</f>
        <v/>
      </c>
      <c r="J20" s="1183" t="str">
        <f>'09_P1_Pract'!BL36</f>
        <v/>
      </c>
      <c r="K20" s="1184" t="str">
        <f>'09_P1_Pract'!BM36</f>
        <v/>
      </c>
      <c r="L20" s="1190" t="str">
        <f>'10_P1_Tema'!BL36</f>
        <v/>
      </c>
      <c r="M20" s="1109" t="str">
        <f>'10_P1_Tema'!BM36</f>
        <v/>
      </c>
      <c r="N20" s="1109" t="str">
        <f>'12_P1_Lista'!R36</f>
        <v/>
      </c>
      <c r="O20" s="1166" t="str">
        <f>'12_P1_Lista'!T36</f>
        <v/>
      </c>
      <c r="P20" s="1167" t="str">
        <f>'12_P1_Lista'!U36</f>
        <v/>
      </c>
      <c r="Q20" s="1160" t="str">
        <f>IF('14_P2_Convoca'!F37&lt;&gt;"",'14_P2_Convoca'!F37,"")</f>
        <v/>
      </c>
      <c r="R20" s="1110" t="str">
        <f>'19_P2_Lista'!S36</f>
        <v/>
      </c>
      <c r="S20" s="1166" t="str">
        <f>'19_P2_Lista'!AA36</f>
        <v/>
      </c>
      <c r="T20" s="1167" t="str">
        <f>'19_P2_Lista'!AB36</f>
        <v/>
      </c>
      <c r="U20" s="1111" t="str">
        <f>'22_OPO_Lista'!R32</f>
        <v/>
      </c>
    </row>
    <row r="21" spans="1:21" s="1105" customFormat="1" ht="18" customHeight="1" x14ac:dyDescent="0.2">
      <c r="A21" s="1088" t="str">
        <f>'01_Carga'!$L$6</f>
        <v>FI</v>
      </c>
      <c r="B21" s="1089">
        <f>'01_Carga'!$G$5</f>
        <v>0</v>
      </c>
      <c r="C21" s="1088">
        <v>20</v>
      </c>
      <c r="D21" s="1089" t="str">
        <f>'22_OPO_Lista'!G33</f>
        <v/>
      </c>
      <c r="E21" s="1099" t="str">
        <f>'22_OPO_Lista'!H33</f>
        <v/>
      </c>
      <c r="F21" s="673" t="str">
        <f>'22_OPO_Lista'!I33</f>
        <v/>
      </c>
      <c r="G21" s="1100" t="str">
        <f>'22_OPO_Lista'!J33</f>
        <v/>
      </c>
      <c r="H21" s="1156" t="str">
        <f>IF('06_PresenLista'!L37&lt;&gt;"",'06_PresenLista'!L37,"")</f>
        <v/>
      </c>
      <c r="I21" s="1160" t="str">
        <f>IF('07_P1_Lectura'!F38&lt;&gt;"",'07_P1_Lectura'!F38,"")</f>
        <v/>
      </c>
      <c r="J21" s="1183" t="str">
        <f>'09_P1_Pract'!BL37</f>
        <v/>
      </c>
      <c r="K21" s="1184" t="str">
        <f>'09_P1_Pract'!BM37</f>
        <v/>
      </c>
      <c r="L21" s="1190" t="str">
        <f>'10_P1_Tema'!BL37</f>
        <v/>
      </c>
      <c r="M21" s="1109" t="str">
        <f>'10_P1_Tema'!BM37</f>
        <v/>
      </c>
      <c r="N21" s="1109" t="str">
        <f>'12_P1_Lista'!R37</f>
        <v/>
      </c>
      <c r="O21" s="1166" t="str">
        <f>'12_P1_Lista'!T37</f>
        <v/>
      </c>
      <c r="P21" s="1167" t="str">
        <f>'12_P1_Lista'!U37</f>
        <v/>
      </c>
      <c r="Q21" s="1160" t="str">
        <f>IF('14_P2_Convoca'!F38&lt;&gt;"",'14_P2_Convoca'!F38,"")</f>
        <v/>
      </c>
      <c r="R21" s="1110" t="str">
        <f>'19_P2_Lista'!S37</f>
        <v/>
      </c>
      <c r="S21" s="1166" t="str">
        <f>'19_P2_Lista'!AA37</f>
        <v/>
      </c>
      <c r="T21" s="1167" t="str">
        <f>'19_P2_Lista'!AB37</f>
        <v/>
      </c>
      <c r="U21" s="1111" t="str">
        <f>'22_OPO_Lista'!R33</f>
        <v/>
      </c>
    </row>
    <row r="22" spans="1:21" s="1105" customFormat="1" ht="18" customHeight="1" x14ac:dyDescent="0.2">
      <c r="A22" s="1088" t="str">
        <f>'01_Carga'!$L$6</f>
        <v>FI</v>
      </c>
      <c r="B22" s="1089">
        <f>'01_Carga'!$G$5</f>
        <v>0</v>
      </c>
      <c r="C22" s="1088">
        <v>21</v>
      </c>
      <c r="D22" s="1089" t="str">
        <f>'22_OPO_Lista'!G34</f>
        <v/>
      </c>
      <c r="E22" s="1099" t="str">
        <f>'22_OPO_Lista'!H34</f>
        <v/>
      </c>
      <c r="F22" s="673" t="str">
        <f>'22_OPO_Lista'!I34</f>
        <v/>
      </c>
      <c r="G22" s="1100" t="str">
        <f>'22_OPO_Lista'!J34</f>
        <v/>
      </c>
      <c r="H22" s="1156" t="str">
        <f>IF('06_PresenLista'!L38&lt;&gt;"",'06_PresenLista'!L38,"")</f>
        <v/>
      </c>
      <c r="I22" s="1160" t="str">
        <f>IF('07_P1_Lectura'!F39&lt;&gt;"",'07_P1_Lectura'!F39,"")</f>
        <v/>
      </c>
      <c r="J22" s="1183" t="str">
        <f>'09_P1_Pract'!BL38</f>
        <v/>
      </c>
      <c r="K22" s="1184" t="str">
        <f>'09_P1_Pract'!BM38</f>
        <v/>
      </c>
      <c r="L22" s="1190" t="str">
        <f>'10_P1_Tema'!BL38</f>
        <v/>
      </c>
      <c r="M22" s="1109" t="str">
        <f>'10_P1_Tema'!BM38</f>
        <v/>
      </c>
      <c r="N22" s="1109" t="str">
        <f>'12_P1_Lista'!R38</f>
        <v/>
      </c>
      <c r="O22" s="1166" t="str">
        <f>'12_P1_Lista'!T38</f>
        <v/>
      </c>
      <c r="P22" s="1167" t="str">
        <f>'12_P1_Lista'!U38</f>
        <v/>
      </c>
      <c r="Q22" s="1160" t="str">
        <f>IF('14_P2_Convoca'!F39&lt;&gt;"",'14_P2_Convoca'!F39,"")</f>
        <v/>
      </c>
      <c r="R22" s="1110" t="str">
        <f>'19_P2_Lista'!S38</f>
        <v/>
      </c>
      <c r="S22" s="1166" t="str">
        <f>'19_P2_Lista'!AA38</f>
        <v/>
      </c>
      <c r="T22" s="1167" t="str">
        <f>'19_P2_Lista'!AB38</f>
        <v/>
      </c>
      <c r="U22" s="1111" t="str">
        <f>'22_OPO_Lista'!R34</f>
        <v/>
      </c>
    </row>
    <row r="23" spans="1:21" s="1105" customFormat="1" ht="18" customHeight="1" x14ac:dyDescent="0.2">
      <c r="A23" s="1088" t="str">
        <f>'01_Carga'!$L$6</f>
        <v>FI</v>
      </c>
      <c r="B23" s="1089">
        <f>'01_Carga'!$G$5</f>
        <v>0</v>
      </c>
      <c r="C23" s="1088">
        <v>22</v>
      </c>
      <c r="D23" s="1089" t="str">
        <f>'22_OPO_Lista'!G35</f>
        <v/>
      </c>
      <c r="E23" s="1099" t="str">
        <f>'22_OPO_Lista'!H35</f>
        <v/>
      </c>
      <c r="F23" s="673" t="str">
        <f>'22_OPO_Lista'!I35</f>
        <v/>
      </c>
      <c r="G23" s="1100" t="str">
        <f>'22_OPO_Lista'!J35</f>
        <v/>
      </c>
      <c r="H23" s="1156" t="str">
        <f>IF('06_PresenLista'!L39&lt;&gt;"",'06_PresenLista'!L39,"")</f>
        <v/>
      </c>
      <c r="I23" s="1160" t="str">
        <f>IF('07_P1_Lectura'!F40&lt;&gt;"",'07_P1_Lectura'!F40,"")</f>
        <v/>
      </c>
      <c r="J23" s="1183" t="str">
        <f>'09_P1_Pract'!BL39</f>
        <v/>
      </c>
      <c r="K23" s="1184" t="str">
        <f>'09_P1_Pract'!BM39</f>
        <v/>
      </c>
      <c r="L23" s="1190" t="str">
        <f>'10_P1_Tema'!BL39</f>
        <v/>
      </c>
      <c r="M23" s="1109" t="str">
        <f>'10_P1_Tema'!BM39</f>
        <v/>
      </c>
      <c r="N23" s="1109" t="str">
        <f>'12_P1_Lista'!R39</f>
        <v/>
      </c>
      <c r="O23" s="1166" t="str">
        <f>'12_P1_Lista'!T39</f>
        <v/>
      </c>
      <c r="P23" s="1167" t="str">
        <f>'12_P1_Lista'!U39</f>
        <v/>
      </c>
      <c r="Q23" s="1160" t="str">
        <f>IF('14_P2_Convoca'!F40&lt;&gt;"",'14_P2_Convoca'!F40,"")</f>
        <v/>
      </c>
      <c r="R23" s="1110" t="str">
        <f>'19_P2_Lista'!S39</f>
        <v/>
      </c>
      <c r="S23" s="1166" t="str">
        <f>'19_P2_Lista'!AA39</f>
        <v/>
      </c>
      <c r="T23" s="1167" t="str">
        <f>'19_P2_Lista'!AB39</f>
        <v/>
      </c>
      <c r="U23" s="1111" t="str">
        <f>'22_OPO_Lista'!R35</f>
        <v/>
      </c>
    </row>
    <row r="24" spans="1:21" s="1105" customFormat="1" ht="18" customHeight="1" x14ac:dyDescent="0.2">
      <c r="A24" s="1088" t="str">
        <f>'01_Carga'!$L$6</f>
        <v>FI</v>
      </c>
      <c r="B24" s="1089">
        <f>'01_Carga'!$G$5</f>
        <v>0</v>
      </c>
      <c r="C24" s="1088">
        <v>23</v>
      </c>
      <c r="D24" s="1089" t="str">
        <f>'22_OPO_Lista'!G36</f>
        <v/>
      </c>
      <c r="E24" s="1099" t="str">
        <f>'22_OPO_Lista'!H36</f>
        <v/>
      </c>
      <c r="F24" s="673" t="str">
        <f>'22_OPO_Lista'!I36</f>
        <v/>
      </c>
      <c r="G24" s="1100" t="str">
        <f>'22_OPO_Lista'!J36</f>
        <v/>
      </c>
      <c r="H24" s="1156" t="str">
        <f>IF('06_PresenLista'!L40&lt;&gt;"",'06_PresenLista'!L40,"")</f>
        <v/>
      </c>
      <c r="I24" s="1160" t="str">
        <f>IF('07_P1_Lectura'!F41&lt;&gt;"",'07_P1_Lectura'!F41,"")</f>
        <v/>
      </c>
      <c r="J24" s="1183" t="str">
        <f>'09_P1_Pract'!BL40</f>
        <v/>
      </c>
      <c r="K24" s="1184" t="str">
        <f>'09_P1_Pract'!BM40</f>
        <v/>
      </c>
      <c r="L24" s="1190" t="str">
        <f>'10_P1_Tema'!BL40</f>
        <v/>
      </c>
      <c r="M24" s="1109" t="str">
        <f>'10_P1_Tema'!BM40</f>
        <v/>
      </c>
      <c r="N24" s="1109" t="str">
        <f>'12_P1_Lista'!R40</f>
        <v/>
      </c>
      <c r="O24" s="1166" t="str">
        <f>'12_P1_Lista'!T40</f>
        <v/>
      </c>
      <c r="P24" s="1167" t="str">
        <f>'12_P1_Lista'!U40</f>
        <v/>
      </c>
      <c r="Q24" s="1160" t="str">
        <f>IF('14_P2_Convoca'!F41&lt;&gt;"",'14_P2_Convoca'!F41,"")</f>
        <v/>
      </c>
      <c r="R24" s="1110" t="str">
        <f>'19_P2_Lista'!S40</f>
        <v/>
      </c>
      <c r="S24" s="1166" t="str">
        <f>'19_P2_Lista'!AA40</f>
        <v/>
      </c>
      <c r="T24" s="1167" t="str">
        <f>'19_P2_Lista'!AB40</f>
        <v/>
      </c>
      <c r="U24" s="1111" t="str">
        <f>'22_OPO_Lista'!R36</f>
        <v/>
      </c>
    </row>
    <row r="25" spans="1:21" s="1105" customFormat="1" ht="18" customHeight="1" x14ac:dyDescent="0.2">
      <c r="A25" s="1088" t="str">
        <f>'01_Carga'!$L$6</f>
        <v>FI</v>
      </c>
      <c r="B25" s="1089">
        <f>'01_Carga'!$G$5</f>
        <v>0</v>
      </c>
      <c r="C25" s="1088">
        <v>24</v>
      </c>
      <c r="D25" s="1089" t="str">
        <f>'22_OPO_Lista'!G37</f>
        <v/>
      </c>
      <c r="E25" s="1099" t="str">
        <f>'22_OPO_Lista'!H37</f>
        <v/>
      </c>
      <c r="F25" s="673" t="str">
        <f>'22_OPO_Lista'!I37</f>
        <v/>
      </c>
      <c r="G25" s="1100" t="str">
        <f>'22_OPO_Lista'!J37</f>
        <v/>
      </c>
      <c r="H25" s="1156" t="str">
        <f>IF('06_PresenLista'!L41&lt;&gt;"",'06_PresenLista'!L41,"")</f>
        <v/>
      </c>
      <c r="I25" s="1160" t="str">
        <f>IF('07_P1_Lectura'!F42&lt;&gt;"",'07_P1_Lectura'!F42,"")</f>
        <v/>
      </c>
      <c r="J25" s="1183" t="str">
        <f>'09_P1_Pract'!BL41</f>
        <v/>
      </c>
      <c r="K25" s="1184" t="str">
        <f>'09_P1_Pract'!BM41</f>
        <v/>
      </c>
      <c r="L25" s="1190" t="str">
        <f>'10_P1_Tema'!BL41</f>
        <v/>
      </c>
      <c r="M25" s="1109" t="str">
        <f>'10_P1_Tema'!BM41</f>
        <v/>
      </c>
      <c r="N25" s="1109" t="str">
        <f>'12_P1_Lista'!R41</f>
        <v/>
      </c>
      <c r="O25" s="1166" t="str">
        <f>'12_P1_Lista'!T41</f>
        <v/>
      </c>
      <c r="P25" s="1167" t="str">
        <f>'12_P1_Lista'!U41</f>
        <v/>
      </c>
      <c r="Q25" s="1160" t="str">
        <f>IF('14_P2_Convoca'!F42&lt;&gt;"",'14_P2_Convoca'!F42,"")</f>
        <v/>
      </c>
      <c r="R25" s="1110" t="str">
        <f>'19_P2_Lista'!S41</f>
        <v/>
      </c>
      <c r="S25" s="1166" t="str">
        <f>'19_P2_Lista'!AA41</f>
        <v/>
      </c>
      <c r="T25" s="1167" t="str">
        <f>'19_P2_Lista'!AB41</f>
        <v/>
      </c>
      <c r="U25" s="1111" t="str">
        <f>'22_OPO_Lista'!R37</f>
        <v/>
      </c>
    </row>
    <row r="26" spans="1:21" s="1105" customFormat="1" ht="18" customHeight="1" x14ac:dyDescent="0.2">
      <c r="A26" s="1088" t="str">
        <f>'01_Carga'!$L$6</f>
        <v>FI</v>
      </c>
      <c r="B26" s="1089">
        <f>'01_Carga'!$G$5</f>
        <v>0</v>
      </c>
      <c r="C26" s="1088">
        <v>25</v>
      </c>
      <c r="D26" s="1089" t="str">
        <f>'22_OPO_Lista'!G38</f>
        <v/>
      </c>
      <c r="E26" s="1099" t="str">
        <f>'22_OPO_Lista'!H38</f>
        <v/>
      </c>
      <c r="F26" s="673" t="str">
        <f>'22_OPO_Lista'!I38</f>
        <v/>
      </c>
      <c r="G26" s="1100" t="str">
        <f>'22_OPO_Lista'!J38</f>
        <v/>
      </c>
      <c r="H26" s="1156" t="str">
        <f>IF('06_PresenLista'!L42&lt;&gt;"",'06_PresenLista'!L42,"")</f>
        <v/>
      </c>
      <c r="I26" s="1160" t="str">
        <f>IF('07_P1_Lectura'!F43&lt;&gt;"",'07_P1_Lectura'!F43,"")</f>
        <v/>
      </c>
      <c r="J26" s="1183" t="str">
        <f>'09_P1_Pract'!BL42</f>
        <v/>
      </c>
      <c r="K26" s="1184" t="str">
        <f>'09_P1_Pract'!BM42</f>
        <v/>
      </c>
      <c r="L26" s="1190" t="str">
        <f>'10_P1_Tema'!BL42</f>
        <v/>
      </c>
      <c r="M26" s="1109" t="str">
        <f>'10_P1_Tema'!BM42</f>
        <v/>
      </c>
      <c r="N26" s="1109" t="str">
        <f>'12_P1_Lista'!R42</f>
        <v/>
      </c>
      <c r="O26" s="1166" t="str">
        <f>'12_P1_Lista'!T42</f>
        <v/>
      </c>
      <c r="P26" s="1167" t="str">
        <f>'12_P1_Lista'!U42</f>
        <v/>
      </c>
      <c r="Q26" s="1160" t="str">
        <f>IF('14_P2_Convoca'!F43&lt;&gt;"",'14_P2_Convoca'!F43,"")</f>
        <v/>
      </c>
      <c r="R26" s="1110" t="str">
        <f>'19_P2_Lista'!S42</f>
        <v/>
      </c>
      <c r="S26" s="1166" t="str">
        <f>'19_P2_Lista'!AA42</f>
        <v/>
      </c>
      <c r="T26" s="1167" t="str">
        <f>'19_P2_Lista'!AB42</f>
        <v/>
      </c>
      <c r="U26" s="1111" t="str">
        <f>'22_OPO_Lista'!R38</f>
        <v/>
      </c>
    </row>
    <row r="27" spans="1:21" s="1105" customFormat="1" ht="18" customHeight="1" x14ac:dyDescent="0.2">
      <c r="A27" s="1088" t="str">
        <f>'01_Carga'!$L$6</f>
        <v>FI</v>
      </c>
      <c r="B27" s="1089">
        <f>'01_Carga'!$G$5</f>
        <v>0</v>
      </c>
      <c r="C27" s="1088">
        <v>26</v>
      </c>
      <c r="D27" s="1089" t="str">
        <f>'22_OPO_Lista'!G39</f>
        <v/>
      </c>
      <c r="E27" s="1099" t="str">
        <f>'22_OPO_Lista'!H39</f>
        <v/>
      </c>
      <c r="F27" s="673" t="str">
        <f>'22_OPO_Lista'!I39</f>
        <v/>
      </c>
      <c r="G27" s="1100" t="str">
        <f>'22_OPO_Lista'!J39</f>
        <v/>
      </c>
      <c r="H27" s="1156" t="str">
        <f>IF('06_PresenLista'!L43&lt;&gt;"",'06_PresenLista'!L43,"")</f>
        <v/>
      </c>
      <c r="I27" s="1160" t="str">
        <f>IF('07_P1_Lectura'!F44&lt;&gt;"",'07_P1_Lectura'!F44,"")</f>
        <v/>
      </c>
      <c r="J27" s="1183" t="str">
        <f>'09_P1_Pract'!BL43</f>
        <v/>
      </c>
      <c r="K27" s="1184" t="str">
        <f>'09_P1_Pract'!BM43</f>
        <v/>
      </c>
      <c r="L27" s="1190" t="str">
        <f>'10_P1_Tema'!BL43</f>
        <v/>
      </c>
      <c r="M27" s="1109" t="str">
        <f>'10_P1_Tema'!BM43</f>
        <v/>
      </c>
      <c r="N27" s="1109" t="str">
        <f>'12_P1_Lista'!R43</f>
        <v/>
      </c>
      <c r="O27" s="1166" t="str">
        <f>'12_P1_Lista'!T43</f>
        <v/>
      </c>
      <c r="P27" s="1167" t="str">
        <f>'12_P1_Lista'!U43</f>
        <v/>
      </c>
      <c r="Q27" s="1160" t="str">
        <f>IF('14_P2_Convoca'!F44&lt;&gt;"",'14_P2_Convoca'!F44,"")</f>
        <v/>
      </c>
      <c r="R27" s="1110" t="str">
        <f>'19_P2_Lista'!S43</f>
        <v/>
      </c>
      <c r="S27" s="1166" t="str">
        <f>'19_P2_Lista'!AA43</f>
        <v/>
      </c>
      <c r="T27" s="1167" t="str">
        <f>'19_P2_Lista'!AB43</f>
        <v/>
      </c>
      <c r="U27" s="1111" t="str">
        <f>'22_OPO_Lista'!R39</f>
        <v/>
      </c>
    </row>
    <row r="28" spans="1:21" s="1105" customFormat="1" ht="18" customHeight="1" x14ac:dyDescent="0.2">
      <c r="A28" s="1088" t="str">
        <f>'01_Carga'!$L$6</f>
        <v>FI</v>
      </c>
      <c r="B28" s="1089">
        <f>'01_Carga'!$G$5</f>
        <v>0</v>
      </c>
      <c r="C28" s="1088">
        <v>27</v>
      </c>
      <c r="D28" s="1089" t="str">
        <f>'22_OPO_Lista'!G40</f>
        <v/>
      </c>
      <c r="E28" s="1099" t="str">
        <f>'22_OPO_Lista'!H40</f>
        <v/>
      </c>
      <c r="F28" s="673" t="str">
        <f>'22_OPO_Lista'!I40</f>
        <v/>
      </c>
      <c r="G28" s="1100" t="str">
        <f>'22_OPO_Lista'!J40</f>
        <v/>
      </c>
      <c r="H28" s="1156" t="str">
        <f>IF('06_PresenLista'!L44&lt;&gt;"",'06_PresenLista'!L44,"")</f>
        <v/>
      </c>
      <c r="I28" s="1160" t="str">
        <f>IF('07_P1_Lectura'!F45&lt;&gt;"",'07_P1_Lectura'!F45,"")</f>
        <v/>
      </c>
      <c r="J28" s="1183" t="str">
        <f>'09_P1_Pract'!BL44</f>
        <v/>
      </c>
      <c r="K28" s="1184" t="str">
        <f>'09_P1_Pract'!BM44</f>
        <v/>
      </c>
      <c r="L28" s="1190" t="str">
        <f>'10_P1_Tema'!BL44</f>
        <v/>
      </c>
      <c r="M28" s="1109" t="str">
        <f>'10_P1_Tema'!BM44</f>
        <v/>
      </c>
      <c r="N28" s="1109" t="str">
        <f>'12_P1_Lista'!R44</f>
        <v/>
      </c>
      <c r="O28" s="1166" t="str">
        <f>'12_P1_Lista'!T44</f>
        <v/>
      </c>
      <c r="P28" s="1167" t="str">
        <f>'12_P1_Lista'!U44</f>
        <v/>
      </c>
      <c r="Q28" s="1160" t="str">
        <f>IF('14_P2_Convoca'!F45&lt;&gt;"",'14_P2_Convoca'!F45,"")</f>
        <v/>
      </c>
      <c r="R28" s="1110" t="str">
        <f>'19_P2_Lista'!S44</f>
        <v/>
      </c>
      <c r="S28" s="1166" t="str">
        <f>'19_P2_Lista'!AA44</f>
        <v/>
      </c>
      <c r="T28" s="1167" t="str">
        <f>'19_P2_Lista'!AB44</f>
        <v/>
      </c>
      <c r="U28" s="1111" t="str">
        <f>'22_OPO_Lista'!R40</f>
        <v/>
      </c>
    </row>
    <row r="29" spans="1:21" s="1105" customFormat="1" ht="18" customHeight="1" x14ac:dyDescent="0.2">
      <c r="A29" s="1088" t="str">
        <f>'01_Carga'!$L$6</f>
        <v>FI</v>
      </c>
      <c r="B29" s="1089">
        <f>'01_Carga'!$G$5</f>
        <v>0</v>
      </c>
      <c r="C29" s="1088">
        <v>28</v>
      </c>
      <c r="D29" s="1089" t="str">
        <f>'22_OPO_Lista'!G41</f>
        <v/>
      </c>
      <c r="E29" s="1099" t="str">
        <f>'22_OPO_Lista'!H41</f>
        <v/>
      </c>
      <c r="F29" s="673" t="str">
        <f>'22_OPO_Lista'!I41</f>
        <v/>
      </c>
      <c r="G29" s="1100" t="str">
        <f>'22_OPO_Lista'!J41</f>
        <v/>
      </c>
      <c r="H29" s="1156" t="str">
        <f>IF('06_PresenLista'!L45&lt;&gt;"",'06_PresenLista'!L45,"")</f>
        <v/>
      </c>
      <c r="I29" s="1160" t="str">
        <f>IF('07_P1_Lectura'!F46&lt;&gt;"",'07_P1_Lectura'!F46,"")</f>
        <v/>
      </c>
      <c r="J29" s="1183" t="str">
        <f>'09_P1_Pract'!BL45</f>
        <v/>
      </c>
      <c r="K29" s="1184" t="str">
        <f>'09_P1_Pract'!BM45</f>
        <v/>
      </c>
      <c r="L29" s="1190" t="str">
        <f>'10_P1_Tema'!BL45</f>
        <v/>
      </c>
      <c r="M29" s="1109" t="str">
        <f>'10_P1_Tema'!BM45</f>
        <v/>
      </c>
      <c r="N29" s="1109" t="str">
        <f>'12_P1_Lista'!R45</f>
        <v/>
      </c>
      <c r="O29" s="1166" t="str">
        <f>'12_P1_Lista'!T45</f>
        <v/>
      </c>
      <c r="P29" s="1167" t="str">
        <f>'12_P1_Lista'!U45</f>
        <v/>
      </c>
      <c r="Q29" s="1160" t="str">
        <f>IF('14_P2_Convoca'!F46&lt;&gt;"",'14_P2_Convoca'!F46,"")</f>
        <v/>
      </c>
      <c r="R29" s="1110" t="str">
        <f>'19_P2_Lista'!S45</f>
        <v/>
      </c>
      <c r="S29" s="1166" t="str">
        <f>'19_P2_Lista'!AA45</f>
        <v/>
      </c>
      <c r="T29" s="1167" t="str">
        <f>'19_P2_Lista'!AB45</f>
        <v/>
      </c>
      <c r="U29" s="1111" t="str">
        <f>'22_OPO_Lista'!R41</f>
        <v/>
      </c>
    </row>
    <row r="30" spans="1:21" s="1105" customFormat="1" ht="18" customHeight="1" x14ac:dyDescent="0.2">
      <c r="A30" s="1088" t="str">
        <f>'01_Carga'!$L$6</f>
        <v>FI</v>
      </c>
      <c r="B30" s="1089">
        <f>'01_Carga'!$G$5</f>
        <v>0</v>
      </c>
      <c r="C30" s="1088">
        <v>29</v>
      </c>
      <c r="D30" s="1089" t="str">
        <f>'22_OPO_Lista'!G42</f>
        <v/>
      </c>
      <c r="E30" s="1099" t="str">
        <f>'22_OPO_Lista'!H42</f>
        <v/>
      </c>
      <c r="F30" s="673" t="str">
        <f>'22_OPO_Lista'!I42</f>
        <v/>
      </c>
      <c r="G30" s="1100" t="str">
        <f>'22_OPO_Lista'!J42</f>
        <v/>
      </c>
      <c r="H30" s="1156" t="str">
        <f>IF('06_PresenLista'!L46&lt;&gt;"",'06_PresenLista'!L46,"")</f>
        <v/>
      </c>
      <c r="I30" s="1160" t="str">
        <f>IF('07_P1_Lectura'!F47&lt;&gt;"",'07_P1_Lectura'!F47,"")</f>
        <v/>
      </c>
      <c r="J30" s="1183" t="str">
        <f>'09_P1_Pract'!BL46</f>
        <v/>
      </c>
      <c r="K30" s="1184" t="str">
        <f>'09_P1_Pract'!BM46</f>
        <v/>
      </c>
      <c r="L30" s="1190" t="str">
        <f>'10_P1_Tema'!BL46</f>
        <v/>
      </c>
      <c r="M30" s="1109" t="str">
        <f>'10_P1_Tema'!BM46</f>
        <v/>
      </c>
      <c r="N30" s="1109" t="str">
        <f>'12_P1_Lista'!R46</f>
        <v/>
      </c>
      <c r="O30" s="1166" t="str">
        <f>'12_P1_Lista'!T46</f>
        <v/>
      </c>
      <c r="P30" s="1167" t="str">
        <f>'12_P1_Lista'!U46</f>
        <v/>
      </c>
      <c r="Q30" s="1160" t="str">
        <f>IF('14_P2_Convoca'!F47&lt;&gt;"",'14_P2_Convoca'!F47,"")</f>
        <v/>
      </c>
      <c r="R30" s="1110" t="str">
        <f>'19_P2_Lista'!S46</f>
        <v/>
      </c>
      <c r="S30" s="1166" t="str">
        <f>'19_P2_Lista'!AA46</f>
        <v/>
      </c>
      <c r="T30" s="1167" t="str">
        <f>'19_P2_Lista'!AB46</f>
        <v/>
      </c>
      <c r="U30" s="1111" t="str">
        <f>'22_OPO_Lista'!R42</f>
        <v/>
      </c>
    </row>
    <row r="31" spans="1:21" s="1105" customFormat="1" ht="18" customHeight="1" x14ac:dyDescent="0.2">
      <c r="A31" s="1088" t="str">
        <f>'01_Carga'!$L$6</f>
        <v>FI</v>
      </c>
      <c r="B31" s="1089">
        <f>'01_Carga'!$G$5</f>
        <v>0</v>
      </c>
      <c r="C31" s="1088">
        <v>30</v>
      </c>
      <c r="D31" s="1089" t="str">
        <f>'22_OPO_Lista'!G43</f>
        <v/>
      </c>
      <c r="E31" s="1099" t="str">
        <f>'22_OPO_Lista'!H43</f>
        <v/>
      </c>
      <c r="F31" s="673" t="str">
        <f>'22_OPO_Lista'!I43</f>
        <v/>
      </c>
      <c r="G31" s="1100" t="str">
        <f>'22_OPO_Lista'!J43</f>
        <v/>
      </c>
      <c r="H31" s="1156" t="str">
        <f>IF('06_PresenLista'!L47&lt;&gt;"",'06_PresenLista'!L47,"")</f>
        <v/>
      </c>
      <c r="I31" s="1160" t="str">
        <f>IF('07_P1_Lectura'!F48&lt;&gt;"",'07_P1_Lectura'!F48,"")</f>
        <v/>
      </c>
      <c r="J31" s="1183" t="str">
        <f>'09_P1_Pract'!BL47</f>
        <v/>
      </c>
      <c r="K31" s="1184" t="str">
        <f>'09_P1_Pract'!BM47</f>
        <v/>
      </c>
      <c r="L31" s="1190" t="str">
        <f>'10_P1_Tema'!BL47</f>
        <v/>
      </c>
      <c r="M31" s="1109" t="str">
        <f>'10_P1_Tema'!BM47</f>
        <v/>
      </c>
      <c r="N31" s="1109" t="str">
        <f>'12_P1_Lista'!R47</f>
        <v/>
      </c>
      <c r="O31" s="1166" t="str">
        <f>'12_P1_Lista'!T47</f>
        <v/>
      </c>
      <c r="P31" s="1167" t="str">
        <f>'12_P1_Lista'!U47</f>
        <v/>
      </c>
      <c r="Q31" s="1160" t="str">
        <f>IF('14_P2_Convoca'!F48&lt;&gt;"",'14_P2_Convoca'!F48,"")</f>
        <v/>
      </c>
      <c r="R31" s="1110" t="str">
        <f>'19_P2_Lista'!S47</f>
        <v/>
      </c>
      <c r="S31" s="1166" t="str">
        <f>'19_P2_Lista'!AA47</f>
        <v/>
      </c>
      <c r="T31" s="1167" t="str">
        <f>'19_P2_Lista'!AB47</f>
        <v/>
      </c>
      <c r="U31" s="1111" t="str">
        <f>'22_OPO_Lista'!R43</f>
        <v/>
      </c>
    </row>
    <row r="32" spans="1:21" s="1105" customFormat="1" ht="18" customHeight="1" x14ac:dyDescent="0.2">
      <c r="A32" s="1088" t="str">
        <f>'01_Carga'!$L$6</f>
        <v>FI</v>
      </c>
      <c r="B32" s="1089">
        <f>'01_Carga'!$G$5</f>
        <v>0</v>
      </c>
      <c r="C32" s="1088">
        <v>31</v>
      </c>
      <c r="D32" s="1089" t="str">
        <f>'22_OPO_Lista'!G44</f>
        <v/>
      </c>
      <c r="E32" s="1099" t="str">
        <f>'22_OPO_Lista'!H44</f>
        <v/>
      </c>
      <c r="F32" s="673" t="str">
        <f>'22_OPO_Lista'!I44</f>
        <v/>
      </c>
      <c r="G32" s="1100" t="str">
        <f>'22_OPO_Lista'!J44</f>
        <v/>
      </c>
      <c r="H32" s="1156" t="str">
        <f>IF('06_PresenLista'!L48&lt;&gt;"",'06_PresenLista'!L48,"")</f>
        <v/>
      </c>
      <c r="I32" s="1160" t="str">
        <f>IF('07_P1_Lectura'!F49&lt;&gt;"",'07_P1_Lectura'!F49,"")</f>
        <v/>
      </c>
      <c r="J32" s="1183" t="str">
        <f>'09_P1_Pract'!BL48</f>
        <v/>
      </c>
      <c r="K32" s="1184" t="str">
        <f>'09_P1_Pract'!BM48</f>
        <v/>
      </c>
      <c r="L32" s="1190" t="str">
        <f>'10_P1_Tema'!BL48</f>
        <v/>
      </c>
      <c r="M32" s="1109" t="str">
        <f>'10_P1_Tema'!BM48</f>
        <v/>
      </c>
      <c r="N32" s="1109" t="str">
        <f>'12_P1_Lista'!R48</f>
        <v/>
      </c>
      <c r="O32" s="1166" t="str">
        <f>'12_P1_Lista'!T48</f>
        <v/>
      </c>
      <c r="P32" s="1167" t="str">
        <f>'12_P1_Lista'!U48</f>
        <v/>
      </c>
      <c r="Q32" s="1160" t="str">
        <f>IF('14_P2_Convoca'!F49&lt;&gt;"",'14_P2_Convoca'!F49,"")</f>
        <v/>
      </c>
      <c r="R32" s="1110" t="str">
        <f>'19_P2_Lista'!S48</f>
        <v/>
      </c>
      <c r="S32" s="1166" t="str">
        <f>'19_P2_Lista'!AA48</f>
        <v/>
      </c>
      <c r="T32" s="1167" t="str">
        <f>'19_P2_Lista'!AB48</f>
        <v/>
      </c>
      <c r="U32" s="1111" t="str">
        <f>'22_OPO_Lista'!R44</f>
        <v/>
      </c>
    </row>
    <row r="33" spans="1:21" s="1105" customFormat="1" ht="18" customHeight="1" x14ac:dyDescent="0.2">
      <c r="A33" s="1088" t="str">
        <f>'01_Carga'!$L$6</f>
        <v>FI</v>
      </c>
      <c r="B33" s="1089">
        <f>'01_Carga'!$G$5</f>
        <v>0</v>
      </c>
      <c r="C33" s="1088">
        <v>32</v>
      </c>
      <c r="D33" s="1089" t="str">
        <f>'22_OPO_Lista'!G45</f>
        <v/>
      </c>
      <c r="E33" s="1099" t="str">
        <f>'22_OPO_Lista'!H45</f>
        <v/>
      </c>
      <c r="F33" s="673" t="str">
        <f>'22_OPO_Lista'!I45</f>
        <v/>
      </c>
      <c r="G33" s="1100" t="str">
        <f>'22_OPO_Lista'!J45</f>
        <v/>
      </c>
      <c r="H33" s="1156" t="str">
        <f>IF('06_PresenLista'!L49&lt;&gt;"",'06_PresenLista'!L49,"")</f>
        <v/>
      </c>
      <c r="I33" s="1160" t="str">
        <f>IF('07_P1_Lectura'!F50&lt;&gt;"",'07_P1_Lectura'!F50,"")</f>
        <v/>
      </c>
      <c r="J33" s="1183" t="str">
        <f>'09_P1_Pract'!BL49</f>
        <v/>
      </c>
      <c r="K33" s="1184" t="str">
        <f>'09_P1_Pract'!BM49</f>
        <v/>
      </c>
      <c r="L33" s="1190" t="str">
        <f>'10_P1_Tema'!BL49</f>
        <v/>
      </c>
      <c r="M33" s="1109" t="str">
        <f>'10_P1_Tema'!BM49</f>
        <v/>
      </c>
      <c r="N33" s="1109" t="str">
        <f>'12_P1_Lista'!R49</f>
        <v/>
      </c>
      <c r="O33" s="1166" t="str">
        <f>'12_P1_Lista'!T49</f>
        <v/>
      </c>
      <c r="P33" s="1167" t="str">
        <f>'12_P1_Lista'!U49</f>
        <v/>
      </c>
      <c r="Q33" s="1160" t="str">
        <f>IF('14_P2_Convoca'!F50&lt;&gt;"",'14_P2_Convoca'!F50,"")</f>
        <v/>
      </c>
      <c r="R33" s="1110" t="str">
        <f>'19_P2_Lista'!S49</f>
        <v/>
      </c>
      <c r="S33" s="1166" t="str">
        <f>'19_P2_Lista'!AA49</f>
        <v/>
      </c>
      <c r="T33" s="1167" t="str">
        <f>'19_P2_Lista'!AB49</f>
        <v/>
      </c>
      <c r="U33" s="1111" t="str">
        <f>'22_OPO_Lista'!R45</f>
        <v/>
      </c>
    </row>
    <row r="34" spans="1:21" s="1105" customFormat="1" ht="18" customHeight="1" x14ac:dyDescent="0.2">
      <c r="A34" s="1088" t="str">
        <f>'01_Carga'!$L$6</f>
        <v>FI</v>
      </c>
      <c r="B34" s="1089">
        <f>'01_Carga'!$G$5</f>
        <v>0</v>
      </c>
      <c r="C34" s="1088">
        <v>33</v>
      </c>
      <c r="D34" s="1089" t="str">
        <f>'22_OPO_Lista'!G46</f>
        <v/>
      </c>
      <c r="E34" s="1099" t="str">
        <f>'22_OPO_Lista'!H46</f>
        <v/>
      </c>
      <c r="F34" s="673" t="str">
        <f>'22_OPO_Lista'!I46</f>
        <v/>
      </c>
      <c r="G34" s="1100" t="str">
        <f>'22_OPO_Lista'!J46</f>
        <v/>
      </c>
      <c r="H34" s="1156" t="str">
        <f>IF('06_PresenLista'!L50&lt;&gt;"",'06_PresenLista'!L50,"")</f>
        <v/>
      </c>
      <c r="I34" s="1160" t="str">
        <f>IF('07_P1_Lectura'!F51&lt;&gt;"",'07_P1_Lectura'!F51,"")</f>
        <v/>
      </c>
      <c r="J34" s="1183" t="str">
        <f>'09_P1_Pract'!BL50</f>
        <v/>
      </c>
      <c r="K34" s="1184" t="str">
        <f>'09_P1_Pract'!BM50</f>
        <v/>
      </c>
      <c r="L34" s="1190" t="str">
        <f>'10_P1_Tema'!BL50</f>
        <v/>
      </c>
      <c r="M34" s="1109" t="str">
        <f>'10_P1_Tema'!BM50</f>
        <v/>
      </c>
      <c r="N34" s="1109" t="str">
        <f>'12_P1_Lista'!R50</f>
        <v/>
      </c>
      <c r="O34" s="1166" t="str">
        <f>'12_P1_Lista'!T50</f>
        <v/>
      </c>
      <c r="P34" s="1167" t="str">
        <f>'12_P1_Lista'!U50</f>
        <v/>
      </c>
      <c r="Q34" s="1160" t="str">
        <f>IF('14_P2_Convoca'!F51&lt;&gt;"",'14_P2_Convoca'!F51,"")</f>
        <v/>
      </c>
      <c r="R34" s="1110" t="str">
        <f>'19_P2_Lista'!S50</f>
        <v/>
      </c>
      <c r="S34" s="1166" t="str">
        <f>'19_P2_Lista'!AA50</f>
        <v/>
      </c>
      <c r="T34" s="1167" t="str">
        <f>'19_P2_Lista'!AB50</f>
        <v/>
      </c>
      <c r="U34" s="1111" t="str">
        <f>'22_OPO_Lista'!R46</f>
        <v/>
      </c>
    </row>
    <row r="35" spans="1:21" s="1105" customFormat="1" ht="18" customHeight="1" x14ac:dyDescent="0.2">
      <c r="A35" s="1088" t="str">
        <f>'01_Carga'!$L$6</f>
        <v>FI</v>
      </c>
      <c r="B35" s="1089">
        <f>'01_Carga'!$G$5</f>
        <v>0</v>
      </c>
      <c r="C35" s="1088">
        <v>34</v>
      </c>
      <c r="D35" s="1089" t="str">
        <f>'22_OPO_Lista'!G47</f>
        <v/>
      </c>
      <c r="E35" s="1099" t="str">
        <f>'22_OPO_Lista'!H47</f>
        <v/>
      </c>
      <c r="F35" s="673" t="str">
        <f>'22_OPO_Lista'!I47</f>
        <v/>
      </c>
      <c r="G35" s="1100" t="str">
        <f>'22_OPO_Lista'!J47</f>
        <v/>
      </c>
      <c r="H35" s="1156" t="str">
        <f>IF('06_PresenLista'!L51&lt;&gt;"",'06_PresenLista'!L51,"")</f>
        <v/>
      </c>
      <c r="I35" s="1160" t="str">
        <f>IF('07_P1_Lectura'!F52&lt;&gt;"",'07_P1_Lectura'!F52,"")</f>
        <v/>
      </c>
      <c r="J35" s="1183" t="str">
        <f>'09_P1_Pract'!BL51</f>
        <v/>
      </c>
      <c r="K35" s="1184" t="str">
        <f>'09_P1_Pract'!BM51</f>
        <v/>
      </c>
      <c r="L35" s="1190" t="str">
        <f>'10_P1_Tema'!BL51</f>
        <v/>
      </c>
      <c r="M35" s="1109" t="str">
        <f>'10_P1_Tema'!BM51</f>
        <v/>
      </c>
      <c r="N35" s="1109" t="str">
        <f>'12_P1_Lista'!R51</f>
        <v/>
      </c>
      <c r="O35" s="1166" t="str">
        <f>'12_P1_Lista'!T51</f>
        <v/>
      </c>
      <c r="P35" s="1167" t="str">
        <f>'12_P1_Lista'!U51</f>
        <v/>
      </c>
      <c r="Q35" s="1160" t="str">
        <f>IF('14_P2_Convoca'!F52&lt;&gt;"",'14_P2_Convoca'!F52,"")</f>
        <v/>
      </c>
      <c r="R35" s="1110" t="str">
        <f>'19_P2_Lista'!S51</f>
        <v/>
      </c>
      <c r="S35" s="1166" t="str">
        <f>'19_P2_Lista'!AA51</f>
        <v/>
      </c>
      <c r="T35" s="1167" t="str">
        <f>'19_P2_Lista'!AB51</f>
        <v/>
      </c>
      <c r="U35" s="1111" t="str">
        <f>'22_OPO_Lista'!R47</f>
        <v/>
      </c>
    </row>
    <row r="36" spans="1:21" s="1105" customFormat="1" ht="18" customHeight="1" x14ac:dyDescent="0.2">
      <c r="A36" s="1088" t="str">
        <f>'01_Carga'!$L$6</f>
        <v>FI</v>
      </c>
      <c r="B36" s="1089">
        <f>'01_Carga'!$G$5</f>
        <v>0</v>
      </c>
      <c r="C36" s="1088">
        <v>35</v>
      </c>
      <c r="D36" s="1089" t="str">
        <f>'22_OPO_Lista'!G48</f>
        <v/>
      </c>
      <c r="E36" s="1099" t="str">
        <f>'22_OPO_Lista'!H48</f>
        <v/>
      </c>
      <c r="F36" s="673" t="str">
        <f>'22_OPO_Lista'!I48</f>
        <v/>
      </c>
      <c r="G36" s="1100" t="str">
        <f>'22_OPO_Lista'!J48</f>
        <v/>
      </c>
      <c r="H36" s="1156" t="str">
        <f>IF('06_PresenLista'!L52&lt;&gt;"",'06_PresenLista'!L52,"")</f>
        <v/>
      </c>
      <c r="I36" s="1160" t="str">
        <f>IF('07_P1_Lectura'!F53&lt;&gt;"",'07_P1_Lectura'!F53,"")</f>
        <v/>
      </c>
      <c r="J36" s="1183" t="str">
        <f>'09_P1_Pract'!BL52</f>
        <v/>
      </c>
      <c r="K36" s="1184" t="str">
        <f>'09_P1_Pract'!BM52</f>
        <v/>
      </c>
      <c r="L36" s="1190" t="str">
        <f>'10_P1_Tema'!BL52</f>
        <v/>
      </c>
      <c r="M36" s="1109" t="str">
        <f>'10_P1_Tema'!BM52</f>
        <v/>
      </c>
      <c r="N36" s="1109" t="str">
        <f>'12_P1_Lista'!R52</f>
        <v/>
      </c>
      <c r="O36" s="1166" t="str">
        <f>'12_P1_Lista'!T52</f>
        <v/>
      </c>
      <c r="P36" s="1167" t="str">
        <f>'12_P1_Lista'!U52</f>
        <v/>
      </c>
      <c r="Q36" s="1160" t="str">
        <f>IF('14_P2_Convoca'!F53&lt;&gt;"",'14_P2_Convoca'!F53,"")</f>
        <v/>
      </c>
      <c r="R36" s="1110" t="str">
        <f>'19_P2_Lista'!S52</f>
        <v/>
      </c>
      <c r="S36" s="1166" t="str">
        <f>'19_P2_Lista'!AA52</f>
        <v/>
      </c>
      <c r="T36" s="1167" t="str">
        <f>'19_P2_Lista'!AB52</f>
        <v/>
      </c>
      <c r="U36" s="1111" t="str">
        <f>'22_OPO_Lista'!R48</f>
        <v/>
      </c>
    </row>
    <row r="37" spans="1:21" s="1105" customFormat="1" ht="18" customHeight="1" x14ac:dyDescent="0.2">
      <c r="A37" s="1088" t="str">
        <f>'01_Carga'!$L$6</f>
        <v>FI</v>
      </c>
      <c r="B37" s="1089">
        <f>'01_Carga'!$G$5</f>
        <v>0</v>
      </c>
      <c r="C37" s="1088">
        <v>36</v>
      </c>
      <c r="D37" s="1089" t="str">
        <f>'22_OPO_Lista'!G49</f>
        <v/>
      </c>
      <c r="E37" s="1099" t="str">
        <f>'22_OPO_Lista'!H49</f>
        <v/>
      </c>
      <c r="F37" s="673" t="str">
        <f>'22_OPO_Lista'!I49</f>
        <v/>
      </c>
      <c r="G37" s="1100" t="str">
        <f>'22_OPO_Lista'!J49</f>
        <v/>
      </c>
      <c r="H37" s="1156" t="str">
        <f>IF('06_PresenLista'!L53&lt;&gt;"",'06_PresenLista'!L53,"")</f>
        <v/>
      </c>
      <c r="I37" s="1160" t="str">
        <f>IF('07_P1_Lectura'!F54&lt;&gt;"",'07_P1_Lectura'!F54,"")</f>
        <v/>
      </c>
      <c r="J37" s="1183" t="str">
        <f>'09_P1_Pract'!BL53</f>
        <v/>
      </c>
      <c r="K37" s="1184" t="str">
        <f>'09_P1_Pract'!BM53</f>
        <v/>
      </c>
      <c r="L37" s="1190" t="str">
        <f>'10_P1_Tema'!BL53</f>
        <v/>
      </c>
      <c r="M37" s="1109" t="str">
        <f>'10_P1_Tema'!BM53</f>
        <v/>
      </c>
      <c r="N37" s="1109" t="str">
        <f>'12_P1_Lista'!R53</f>
        <v/>
      </c>
      <c r="O37" s="1166" t="str">
        <f>'12_P1_Lista'!T53</f>
        <v/>
      </c>
      <c r="P37" s="1167" t="str">
        <f>'12_P1_Lista'!U53</f>
        <v/>
      </c>
      <c r="Q37" s="1160" t="str">
        <f>IF('14_P2_Convoca'!F54&lt;&gt;"",'14_P2_Convoca'!F54,"")</f>
        <v/>
      </c>
      <c r="R37" s="1110" t="str">
        <f>'19_P2_Lista'!S53</f>
        <v/>
      </c>
      <c r="S37" s="1166" t="str">
        <f>'19_P2_Lista'!AA53</f>
        <v/>
      </c>
      <c r="T37" s="1167" t="str">
        <f>'19_P2_Lista'!AB53</f>
        <v/>
      </c>
      <c r="U37" s="1111" t="str">
        <f>'22_OPO_Lista'!R49</f>
        <v/>
      </c>
    </row>
    <row r="38" spans="1:21" s="1105" customFormat="1" ht="18" customHeight="1" x14ac:dyDescent="0.2">
      <c r="A38" s="1088" t="str">
        <f>'01_Carga'!$L$6</f>
        <v>FI</v>
      </c>
      <c r="B38" s="1089">
        <f>'01_Carga'!$G$5</f>
        <v>0</v>
      </c>
      <c r="C38" s="1088">
        <v>37</v>
      </c>
      <c r="D38" s="1089" t="str">
        <f>'22_OPO_Lista'!G50</f>
        <v/>
      </c>
      <c r="E38" s="1099" t="str">
        <f>'22_OPO_Lista'!H50</f>
        <v/>
      </c>
      <c r="F38" s="673" t="str">
        <f>'22_OPO_Lista'!I50</f>
        <v/>
      </c>
      <c r="G38" s="1100" t="str">
        <f>'22_OPO_Lista'!J50</f>
        <v/>
      </c>
      <c r="H38" s="1156" t="str">
        <f>IF('06_PresenLista'!L54&lt;&gt;"",'06_PresenLista'!L54,"")</f>
        <v/>
      </c>
      <c r="I38" s="1160" t="str">
        <f>IF('07_P1_Lectura'!F55&lt;&gt;"",'07_P1_Lectura'!F55,"")</f>
        <v/>
      </c>
      <c r="J38" s="1183" t="str">
        <f>'09_P1_Pract'!BL54</f>
        <v/>
      </c>
      <c r="K38" s="1184" t="str">
        <f>'09_P1_Pract'!BM54</f>
        <v/>
      </c>
      <c r="L38" s="1190" t="str">
        <f>'10_P1_Tema'!BL54</f>
        <v/>
      </c>
      <c r="M38" s="1109" t="str">
        <f>'10_P1_Tema'!BM54</f>
        <v/>
      </c>
      <c r="N38" s="1109" t="str">
        <f>'12_P1_Lista'!R54</f>
        <v/>
      </c>
      <c r="O38" s="1166" t="str">
        <f>'12_P1_Lista'!T54</f>
        <v/>
      </c>
      <c r="P38" s="1167" t="str">
        <f>'12_P1_Lista'!U54</f>
        <v/>
      </c>
      <c r="Q38" s="1160" t="str">
        <f>IF('14_P2_Convoca'!F55&lt;&gt;"",'14_P2_Convoca'!F55,"")</f>
        <v/>
      </c>
      <c r="R38" s="1110" t="str">
        <f>'19_P2_Lista'!S54</f>
        <v/>
      </c>
      <c r="S38" s="1166" t="str">
        <f>'19_P2_Lista'!AA54</f>
        <v/>
      </c>
      <c r="T38" s="1167" t="str">
        <f>'19_P2_Lista'!AB54</f>
        <v/>
      </c>
      <c r="U38" s="1111" t="str">
        <f>'22_OPO_Lista'!R50</f>
        <v/>
      </c>
    </row>
    <row r="39" spans="1:21" s="1105" customFormat="1" ht="18" customHeight="1" x14ac:dyDescent="0.2">
      <c r="A39" s="1088" t="str">
        <f>'01_Carga'!$L$6</f>
        <v>FI</v>
      </c>
      <c r="B39" s="1089">
        <f>'01_Carga'!$G$5</f>
        <v>0</v>
      </c>
      <c r="C39" s="1088">
        <v>38</v>
      </c>
      <c r="D39" s="1089" t="str">
        <f>'22_OPO_Lista'!G51</f>
        <v/>
      </c>
      <c r="E39" s="1099" t="str">
        <f>'22_OPO_Lista'!H51</f>
        <v/>
      </c>
      <c r="F39" s="673" t="str">
        <f>'22_OPO_Lista'!I51</f>
        <v/>
      </c>
      <c r="G39" s="1100" t="str">
        <f>'22_OPO_Lista'!J51</f>
        <v/>
      </c>
      <c r="H39" s="1156" t="str">
        <f>IF('06_PresenLista'!L55&lt;&gt;"",'06_PresenLista'!L55,"")</f>
        <v/>
      </c>
      <c r="I39" s="1160" t="str">
        <f>IF('07_P1_Lectura'!F56&lt;&gt;"",'07_P1_Lectura'!F56,"")</f>
        <v/>
      </c>
      <c r="J39" s="1183" t="str">
        <f>'09_P1_Pract'!BL55</f>
        <v/>
      </c>
      <c r="K39" s="1184" t="str">
        <f>'09_P1_Pract'!BM55</f>
        <v/>
      </c>
      <c r="L39" s="1190" t="str">
        <f>'10_P1_Tema'!BL55</f>
        <v/>
      </c>
      <c r="M39" s="1109" t="str">
        <f>'10_P1_Tema'!BM55</f>
        <v/>
      </c>
      <c r="N39" s="1109" t="str">
        <f>'12_P1_Lista'!R55</f>
        <v/>
      </c>
      <c r="O39" s="1166" t="str">
        <f>'12_P1_Lista'!T55</f>
        <v/>
      </c>
      <c r="P39" s="1167" t="str">
        <f>'12_P1_Lista'!U55</f>
        <v/>
      </c>
      <c r="Q39" s="1160" t="str">
        <f>IF('14_P2_Convoca'!F56&lt;&gt;"",'14_P2_Convoca'!F56,"")</f>
        <v/>
      </c>
      <c r="R39" s="1110" t="str">
        <f>'19_P2_Lista'!S55</f>
        <v/>
      </c>
      <c r="S39" s="1166" t="str">
        <f>'19_P2_Lista'!AA55</f>
        <v/>
      </c>
      <c r="T39" s="1167" t="str">
        <f>'19_P2_Lista'!AB55</f>
        <v/>
      </c>
      <c r="U39" s="1111" t="str">
        <f>'22_OPO_Lista'!R51</f>
        <v/>
      </c>
    </row>
    <row r="40" spans="1:21" s="1105" customFormat="1" ht="18" customHeight="1" x14ac:dyDescent="0.2">
      <c r="A40" s="1088" t="str">
        <f>'01_Carga'!$L$6</f>
        <v>FI</v>
      </c>
      <c r="B40" s="1089">
        <f>'01_Carga'!$G$5</f>
        <v>0</v>
      </c>
      <c r="C40" s="1088">
        <v>39</v>
      </c>
      <c r="D40" s="1089" t="str">
        <f>'22_OPO_Lista'!G52</f>
        <v/>
      </c>
      <c r="E40" s="1099" t="str">
        <f>'22_OPO_Lista'!H52</f>
        <v/>
      </c>
      <c r="F40" s="673" t="str">
        <f>'22_OPO_Lista'!I52</f>
        <v/>
      </c>
      <c r="G40" s="1100" t="str">
        <f>'22_OPO_Lista'!J52</f>
        <v/>
      </c>
      <c r="H40" s="1156" t="str">
        <f>IF('06_PresenLista'!L56&lt;&gt;"",'06_PresenLista'!L56,"")</f>
        <v/>
      </c>
      <c r="I40" s="1160" t="str">
        <f>IF('07_P1_Lectura'!F57&lt;&gt;"",'07_P1_Lectura'!F57,"")</f>
        <v/>
      </c>
      <c r="J40" s="1183" t="str">
        <f>'09_P1_Pract'!BL56</f>
        <v/>
      </c>
      <c r="K40" s="1184" t="str">
        <f>'09_P1_Pract'!BM56</f>
        <v/>
      </c>
      <c r="L40" s="1190" t="str">
        <f>'10_P1_Tema'!BL56</f>
        <v/>
      </c>
      <c r="M40" s="1109" t="str">
        <f>'10_P1_Tema'!BM56</f>
        <v/>
      </c>
      <c r="N40" s="1109" t="str">
        <f>'12_P1_Lista'!R56</f>
        <v/>
      </c>
      <c r="O40" s="1166" t="str">
        <f>'12_P1_Lista'!T56</f>
        <v/>
      </c>
      <c r="P40" s="1167" t="str">
        <f>'12_P1_Lista'!U56</f>
        <v/>
      </c>
      <c r="Q40" s="1160" t="str">
        <f>IF('14_P2_Convoca'!F57&lt;&gt;"",'14_P2_Convoca'!F57,"")</f>
        <v/>
      </c>
      <c r="R40" s="1110" t="str">
        <f>'19_P2_Lista'!S56</f>
        <v/>
      </c>
      <c r="S40" s="1166" t="str">
        <f>'19_P2_Lista'!AA56</f>
        <v/>
      </c>
      <c r="T40" s="1167" t="str">
        <f>'19_P2_Lista'!AB56</f>
        <v/>
      </c>
      <c r="U40" s="1111" t="str">
        <f>'22_OPO_Lista'!R52</f>
        <v/>
      </c>
    </row>
    <row r="41" spans="1:21" s="1105" customFormat="1" ht="18" customHeight="1" x14ac:dyDescent="0.2">
      <c r="A41" s="1088" t="str">
        <f>'01_Carga'!$L$6</f>
        <v>FI</v>
      </c>
      <c r="B41" s="1089">
        <f>'01_Carga'!$G$5</f>
        <v>0</v>
      </c>
      <c r="C41" s="1088">
        <v>40</v>
      </c>
      <c r="D41" s="1089" t="str">
        <f>'22_OPO_Lista'!G53</f>
        <v/>
      </c>
      <c r="E41" s="1099" t="str">
        <f>'22_OPO_Lista'!H53</f>
        <v/>
      </c>
      <c r="F41" s="673" t="str">
        <f>'22_OPO_Lista'!I53</f>
        <v/>
      </c>
      <c r="G41" s="1100" t="str">
        <f>'22_OPO_Lista'!J53</f>
        <v/>
      </c>
      <c r="H41" s="1156" t="str">
        <f>IF('06_PresenLista'!L57&lt;&gt;"",'06_PresenLista'!L57,"")</f>
        <v/>
      </c>
      <c r="I41" s="1160" t="str">
        <f>IF('07_P1_Lectura'!F58&lt;&gt;"",'07_P1_Lectura'!F58,"")</f>
        <v/>
      </c>
      <c r="J41" s="1183" t="str">
        <f>'09_P1_Pract'!BL57</f>
        <v/>
      </c>
      <c r="K41" s="1184" t="str">
        <f>'09_P1_Pract'!BM57</f>
        <v/>
      </c>
      <c r="L41" s="1190" t="str">
        <f>'10_P1_Tema'!BL57</f>
        <v/>
      </c>
      <c r="M41" s="1109" t="str">
        <f>'10_P1_Tema'!BM57</f>
        <v/>
      </c>
      <c r="N41" s="1109" t="str">
        <f>'12_P1_Lista'!R57</f>
        <v/>
      </c>
      <c r="O41" s="1166" t="str">
        <f>'12_P1_Lista'!T57</f>
        <v/>
      </c>
      <c r="P41" s="1167" t="str">
        <f>'12_P1_Lista'!U57</f>
        <v/>
      </c>
      <c r="Q41" s="1160" t="str">
        <f>IF('14_P2_Convoca'!F58&lt;&gt;"",'14_P2_Convoca'!F58,"")</f>
        <v/>
      </c>
      <c r="R41" s="1110" t="str">
        <f>'19_P2_Lista'!S57</f>
        <v/>
      </c>
      <c r="S41" s="1166" t="str">
        <f>'19_P2_Lista'!AA57</f>
        <v/>
      </c>
      <c r="T41" s="1167" t="str">
        <f>'19_P2_Lista'!AB57</f>
        <v/>
      </c>
      <c r="U41" s="1111" t="str">
        <f>'22_OPO_Lista'!R53</f>
        <v/>
      </c>
    </row>
    <row r="42" spans="1:21" s="1105" customFormat="1" ht="18" customHeight="1" x14ac:dyDescent="0.2">
      <c r="A42" s="1088" t="str">
        <f>'01_Carga'!$L$6</f>
        <v>FI</v>
      </c>
      <c r="B42" s="1089">
        <f>'01_Carga'!$G$5</f>
        <v>0</v>
      </c>
      <c r="C42" s="1088">
        <v>41</v>
      </c>
      <c r="D42" s="1089" t="str">
        <f>'22_OPO_Lista'!G54</f>
        <v/>
      </c>
      <c r="E42" s="1099" t="str">
        <f>'22_OPO_Lista'!H54</f>
        <v/>
      </c>
      <c r="F42" s="673" t="str">
        <f>'22_OPO_Lista'!I54</f>
        <v/>
      </c>
      <c r="G42" s="1100" t="str">
        <f>'22_OPO_Lista'!J54</f>
        <v/>
      </c>
      <c r="H42" s="1156" t="str">
        <f>IF('06_PresenLista'!L58&lt;&gt;"",'06_PresenLista'!L58,"")</f>
        <v/>
      </c>
      <c r="I42" s="1160" t="str">
        <f>IF('07_P1_Lectura'!F59&lt;&gt;"",'07_P1_Lectura'!F59,"")</f>
        <v/>
      </c>
      <c r="J42" s="1183" t="str">
        <f>'09_P1_Pract'!BL58</f>
        <v/>
      </c>
      <c r="K42" s="1184" t="str">
        <f>'09_P1_Pract'!BM58</f>
        <v/>
      </c>
      <c r="L42" s="1190" t="str">
        <f>'10_P1_Tema'!BL58</f>
        <v/>
      </c>
      <c r="M42" s="1109" t="str">
        <f>'10_P1_Tema'!BM58</f>
        <v/>
      </c>
      <c r="N42" s="1109" t="str">
        <f>'12_P1_Lista'!R58</f>
        <v/>
      </c>
      <c r="O42" s="1166" t="str">
        <f>'12_P1_Lista'!T58</f>
        <v/>
      </c>
      <c r="P42" s="1167" t="str">
        <f>'12_P1_Lista'!U58</f>
        <v/>
      </c>
      <c r="Q42" s="1160" t="str">
        <f>IF('14_P2_Convoca'!F59&lt;&gt;"",'14_P2_Convoca'!F59,"")</f>
        <v/>
      </c>
      <c r="R42" s="1110" t="str">
        <f>'19_P2_Lista'!S58</f>
        <v/>
      </c>
      <c r="S42" s="1166" t="str">
        <f>'19_P2_Lista'!AA58</f>
        <v/>
      </c>
      <c r="T42" s="1167" t="str">
        <f>'19_P2_Lista'!AB58</f>
        <v/>
      </c>
      <c r="U42" s="1111" t="str">
        <f>'22_OPO_Lista'!R54</f>
        <v/>
      </c>
    </row>
    <row r="43" spans="1:21" s="1105" customFormat="1" ht="18" customHeight="1" x14ac:dyDescent="0.2">
      <c r="A43" s="1088" t="str">
        <f>'01_Carga'!$L$6</f>
        <v>FI</v>
      </c>
      <c r="B43" s="1089">
        <f>'01_Carga'!$G$5</f>
        <v>0</v>
      </c>
      <c r="C43" s="1088">
        <v>42</v>
      </c>
      <c r="D43" s="1089" t="str">
        <f>'22_OPO_Lista'!G55</f>
        <v/>
      </c>
      <c r="E43" s="1099" t="str">
        <f>'22_OPO_Lista'!H55</f>
        <v/>
      </c>
      <c r="F43" s="673" t="str">
        <f>'22_OPO_Lista'!I55</f>
        <v/>
      </c>
      <c r="G43" s="1100" t="str">
        <f>'22_OPO_Lista'!J55</f>
        <v/>
      </c>
      <c r="H43" s="1156" t="str">
        <f>IF('06_PresenLista'!L59&lt;&gt;"",'06_PresenLista'!L59,"")</f>
        <v/>
      </c>
      <c r="I43" s="1160" t="str">
        <f>IF('07_P1_Lectura'!F60&lt;&gt;"",'07_P1_Lectura'!F60,"")</f>
        <v/>
      </c>
      <c r="J43" s="1183" t="str">
        <f>'09_P1_Pract'!BL59</f>
        <v/>
      </c>
      <c r="K43" s="1184" t="str">
        <f>'09_P1_Pract'!BM59</f>
        <v/>
      </c>
      <c r="L43" s="1190" t="str">
        <f>'10_P1_Tema'!BL59</f>
        <v/>
      </c>
      <c r="M43" s="1109" t="str">
        <f>'10_P1_Tema'!BM59</f>
        <v/>
      </c>
      <c r="N43" s="1109" t="str">
        <f>'12_P1_Lista'!R59</f>
        <v/>
      </c>
      <c r="O43" s="1166" t="str">
        <f>'12_P1_Lista'!T59</f>
        <v/>
      </c>
      <c r="P43" s="1167" t="str">
        <f>'12_P1_Lista'!U59</f>
        <v/>
      </c>
      <c r="Q43" s="1160" t="str">
        <f>IF('14_P2_Convoca'!F60&lt;&gt;"",'14_P2_Convoca'!F60,"")</f>
        <v/>
      </c>
      <c r="R43" s="1110" t="str">
        <f>'19_P2_Lista'!S59</f>
        <v/>
      </c>
      <c r="S43" s="1166" t="str">
        <f>'19_P2_Lista'!AA59</f>
        <v/>
      </c>
      <c r="T43" s="1167" t="str">
        <f>'19_P2_Lista'!AB59</f>
        <v/>
      </c>
      <c r="U43" s="1111" t="str">
        <f>'22_OPO_Lista'!R55</f>
        <v/>
      </c>
    </row>
    <row r="44" spans="1:21" s="1105" customFormat="1" ht="18" customHeight="1" x14ac:dyDescent="0.2">
      <c r="A44" s="1088" t="str">
        <f>'01_Carga'!$L$6</f>
        <v>FI</v>
      </c>
      <c r="B44" s="1089">
        <f>'01_Carga'!$G$5</f>
        <v>0</v>
      </c>
      <c r="C44" s="1088">
        <v>43</v>
      </c>
      <c r="D44" s="1089" t="str">
        <f>'22_OPO_Lista'!G56</f>
        <v/>
      </c>
      <c r="E44" s="1099" t="str">
        <f>'22_OPO_Lista'!H56</f>
        <v/>
      </c>
      <c r="F44" s="673" t="str">
        <f>'22_OPO_Lista'!I56</f>
        <v/>
      </c>
      <c r="G44" s="1100" t="str">
        <f>'22_OPO_Lista'!J56</f>
        <v/>
      </c>
      <c r="H44" s="1156" t="str">
        <f>IF('06_PresenLista'!L60&lt;&gt;"",'06_PresenLista'!L60,"")</f>
        <v/>
      </c>
      <c r="I44" s="1160" t="str">
        <f>IF('07_P1_Lectura'!F61&lt;&gt;"",'07_P1_Lectura'!F61,"")</f>
        <v/>
      </c>
      <c r="J44" s="1183" t="str">
        <f>'09_P1_Pract'!BL60</f>
        <v/>
      </c>
      <c r="K44" s="1184" t="str">
        <f>'09_P1_Pract'!BM60</f>
        <v/>
      </c>
      <c r="L44" s="1190" t="str">
        <f>'10_P1_Tema'!BL60</f>
        <v/>
      </c>
      <c r="M44" s="1109" t="str">
        <f>'10_P1_Tema'!BM60</f>
        <v/>
      </c>
      <c r="N44" s="1109" t="str">
        <f>'12_P1_Lista'!R60</f>
        <v/>
      </c>
      <c r="O44" s="1166" t="str">
        <f>'12_P1_Lista'!T60</f>
        <v/>
      </c>
      <c r="P44" s="1167" t="str">
        <f>'12_P1_Lista'!U60</f>
        <v/>
      </c>
      <c r="Q44" s="1160" t="str">
        <f>IF('14_P2_Convoca'!F61&lt;&gt;"",'14_P2_Convoca'!F61,"")</f>
        <v/>
      </c>
      <c r="R44" s="1110" t="str">
        <f>'19_P2_Lista'!S60</f>
        <v/>
      </c>
      <c r="S44" s="1166" t="str">
        <f>'19_P2_Lista'!AA60</f>
        <v/>
      </c>
      <c r="T44" s="1167" t="str">
        <f>'19_P2_Lista'!AB60</f>
        <v/>
      </c>
      <c r="U44" s="1111" t="str">
        <f>'22_OPO_Lista'!R56</f>
        <v/>
      </c>
    </row>
    <row r="45" spans="1:21" s="1105" customFormat="1" ht="18" customHeight="1" x14ac:dyDescent="0.2">
      <c r="A45" s="1088" t="str">
        <f>'01_Carga'!$L$6</f>
        <v>FI</v>
      </c>
      <c r="B45" s="1089">
        <f>'01_Carga'!$G$5</f>
        <v>0</v>
      </c>
      <c r="C45" s="1088">
        <v>44</v>
      </c>
      <c r="D45" s="1089" t="str">
        <f>'22_OPO_Lista'!G57</f>
        <v/>
      </c>
      <c r="E45" s="1099" t="str">
        <f>'22_OPO_Lista'!H57</f>
        <v/>
      </c>
      <c r="F45" s="673" t="str">
        <f>'22_OPO_Lista'!I57</f>
        <v/>
      </c>
      <c r="G45" s="1100" t="str">
        <f>'22_OPO_Lista'!J57</f>
        <v/>
      </c>
      <c r="H45" s="1156" t="str">
        <f>IF('06_PresenLista'!L61&lt;&gt;"",'06_PresenLista'!L61,"")</f>
        <v/>
      </c>
      <c r="I45" s="1160" t="str">
        <f>IF('07_P1_Lectura'!F62&lt;&gt;"",'07_P1_Lectura'!F62,"")</f>
        <v/>
      </c>
      <c r="J45" s="1183" t="str">
        <f>'09_P1_Pract'!BL61</f>
        <v/>
      </c>
      <c r="K45" s="1184" t="str">
        <f>'09_P1_Pract'!BM61</f>
        <v/>
      </c>
      <c r="L45" s="1190" t="str">
        <f>'10_P1_Tema'!BL61</f>
        <v/>
      </c>
      <c r="M45" s="1109" t="str">
        <f>'10_P1_Tema'!BM61</f>
        <v/>
      </c>
      <c r="N45" s="1109" t="str">
        <f>'12_P1_Lista'!R61</f>
        <v/>
      </c>
      <c r="O45" s="1166" t="str">
        <f>'12_P1_Lista'!T61</f>
        <v/>
      </c>
      <c r="P45" s="1167" t="str">
        <f>'12_P1_Lista'!U61</f>
        <v/>
      </c>
      <c r="Q45" s="1160" t="str">
        <f>IF('14_P2_Convoca'!F62&lt;&gt;"",'14_P2_Convoca'!F62,"")</f>
        <v/>
      </c>
      <c r="R45" s="1110" t="str">
        <f>'19_P2_Lista'!S61</f>
        <v/>
      </c>
      <c r="S45" s="1166" t="str">
        <f>'19_P2_Lista'!AA61</f>
        <v/>
      </c>
      <c r="T45" s="1167" t="str">
        <f>'19_P2_Lista'!AB61</f>
        <v/>
      </c>
      <c r="U45" s="1111" t="str">
        <f>'22_OPO_Lista'!R57</f>
        <v/>
      </c>
    </row>
    <row r="46" spans="1:21" s="1105" customFormat="1" ht="18" customHeight="1" x14ac:dyDescent="0.2">
      <c r="A46" s="1088" t="str">
        <f>'01_Carga'!$L$6</f>
        <v>FI</v>
      </c>
      <c r="B46" s="1089">
        <f>'01_Carga'!$G$5</f>
        <v>0</v>
      </c>
      <c r="C46" s="1088">
        <v>45</v>
      </c>
      <c r="D46" s="1089" t="str">
        <f>'22_OPO_Lista'!G58</f>
        <v/>
      </c>
      <c r="E46" s="1099" t="str">
        <f>'22_OPO_Lista'!H58</f>
        <v/>
      </c>
      <c r="F46" s="673" t="str">
        <f>'22_OPO_Lista'!I58</f>
        <v/>
      </c>
      <c r="G46" s="1100" t="str">
        <f>'22_OPO_Lista'!J58</f>
        <v/>
      </c>
      <c r="H46" s="1156" t="str">
        <f>IF('06_PresenLista'!L62&lt;&gt;"",'06_PresenLista'!L62,"")</f>
        <v/>
      </c>
      <c r="I46" s="1160" t="str">
        <f>IF('07_P1_Lectura'!F63&lt;&gt;"",'07_P1_Lectura'!F63,"")</f>
        <v/>
      </c>
      <c r="J46" s="1183" t="str">
        <f>'09_P1_Pract'!BL62</f>
        <v/>
      </c>
      <c r="K46" s="1184" t="str">
        <f>'09_P1_Pract'!BM62</f>
        <v/>
      </c>
      <c r="L46" s="1190" t="str">
        <f>'10_P1_Tema'!BL62</f>
        <v/>
      </c>
      <c r="M46" s="1109" t="str">
        <f>'10_P1_Tema'!BM62</f>
        <v/>
      </c>
      <c r="N46" s="1109" t="str">
        <f>'12_P1_Lista'!R62</f>
        <v/>
      </c>
      <c r="O46" s="1166" t="str">
        <f>'12_P1_Lista'!T62</f>
        <v/>
      </c>
      <c r="P46" s="1167" t="str">
        <f>'12_P1_Lista'!U62</f>
        <v/>
      </c>
      <c r="Q46" s="1160" t="str">
        <f>IF('14_P2_Convoca'!F63&lt;&gt;"",'14_P2_Convoca'!F63,"")</f>
        <v/>
      </c>
      <c r="R46" s="1110" t="str">
        <f>'19_P2_Lista'!S62</f>
        <v/>
      </c>
      <c r="S46" s="1166" t="str">
        <f>'19_P2_Lista'!AA62</f>
        <v/>
      </c>
      <c r="T46" s="1167" t="str">
        <f>'19_P2_Lista'!AB62</f>
        <v/>
      </c>
      <c r="U46" s="1111" t="str">
        <f>'22_OPO_Lista'!R58</f>
        <v/>
      </c>
    </row>
    <row r="47" spans="1:21" s="1105" customFormat="1" ht="18" customHeight="1" x14ac:dyDescent="0.2">
      <c r="A47" s="1088" t="str">
        <f>'01_Carga'!$L$6</f>
        <v>FI</v>
      </c>
      <c r="B47" s="1089">
        <f>'01_Carga'!$G$5</f>
        <v>0</v>
      </c>
      <c r="C47" s="1088">
        <v>46</v>
      </c>
      <c r="D47" s="1089" t="str">
        <f>'22_OPO_Lista'!G59</f>
        <v/>
      </c>
      <c r="E47" s="1099" t="str">
        <f>'22_OPO_Lista'!H59</f>
        <v/>
      </c>
      <c r="F47" s="673" t="str">
        <f>'22_OPO_Lista'!I59</f>
        <v/>
      </c>
      <c r="G47" s="1100" t="str">
        <f>'22_OPO_Lista'!J59</f>
        <v/>
      </c>
      <c r="H47" s="1156" t="str">
        <f>IF('06_PresenLista'!L63&lt;&gt;"",'06_PresenLista'!L63,"")</f>
        <v/>
      </c>
      <c r="I47" s="1160" t="str">
        <f>IF('07_P1_Lectura'!F64&lt;&gt;"",'07_P1_Lectura'!F64,"")</f>
        <v/>
      </c>
      <c r="J47" s="1183" t="str">
        <f>'09_P1_Pract'!BL63</f>
        <v/>
      </c>
      <c r="K47" s="1184" t="str">
        <f>'09_P1_Pract'!BM63</f>
        <v/>
      </c>
      <c r="L47" s="1190" t="str">
        <f>'10_P1_Tema'!BL63</f>
        <v/>
      </c>
      <c r="M47" s="1109" t="str">
        <f>'10_P1_Tema'!BM63</f>
        <v/>
      </c>
      <c r="N47" s="1109" t="str">
        <f>'12_P1_Lista'!R63</f>
        <v/>
      </c>
      <c r="O47" s="1166" t="str">
        <f>'12_P1_Lista'!T63</f>
        <v/>
      </c>
      <c r="P47" s="1167" t="str">
        <f>'12_P1_Lista'!U63</f>
        <v/>
      </c>
      <c r="Q47" s="1160" t="str">
        <f>IF('14_P2_Convoca'!F64&lt;&gt;"",'14_P2_Convoca'!F64,"")</f>
        <v/>
      </c>
      <c r="R47" s="1110" t="str">
        <f>'19_P2_Lista'!S63</f>
        <v/>
      </c>
      <c r="S47" s="1166" t="str">
        <f>'19_P2_Lista'!AA63</f>
        <v/>
      </c>
      <c r="T47" s="1167" t="str">
        <f>'19_P2_Lista'!AB63</f>
        <v/>
      </c>
      <c r="U47" s="1111" t="str">
        <f>'22_OPO_Lista'!R59</f>
        <v/>
      </c>
    </row>
    <row r="48" spans="1:21" s="1105" customFormat="1" ht="18" customHeight="1" x14ac:dyDescent="0.2">
      <c r="A48" s="1088" t="str">
        <f>'01_Carga'!$L$6</f>
        <v>FI</v>
      </c>
      <c r="B48" s="1089">
        <f>'01_Carga'!$G$5</f>
        <v>0</v>
      </c>
      <c r="C48" s="1088">
        <v>47</v>
      </c>
      <c r="D48" s="1089" t="str">
        <f>'22_OPO_Lista'!G60</f>
        <v/>
      </c>
      <c r="E48" s="1099" t="str">
        <f>'22_OPO_Lista'!H60</f>
        <v/>
      </c>
      <c r="F48" s="673" t="str">
        <f>'22_OPO_Lista'!I60</f>
        <v/>
      </c>
      <c r="G48" s="1100" t="str">
        <f>'22_OPO_Lista'!J60</f>
        <v/>
      </c>
      <c r="H48" s="1156" t="str">
        <f>IF('06_PresenLista'!L64&lt;&gt;"",'06_PresenLista'!L64,"")</f>
        <v/>
      </c>
      <c r="I48" s="1160" t="str">
        <f>IF('07_P1_Lectura'!F65&lt;&gt;"",'07_P1_Lectura'!F65,"")</f>
        <v/>
      </c>
      <c r="J48" s="1183" t="str">
        <f>'09_P1_Pract'!BL64</f>
        <v/>
      </c>
      <c r="K48" s="1184" t="str">
        <f>'09_P1_Pract'!BM64</f>
        <v/>
      </c>
      <c r="L48" s="1190" t="str">
        <f>'10_P1_Tema'!BL64</f>
        <v/>
      </c>
      <c r="M48" s="1109" t="str">
        <f>'10_P1_Tema'!BM64</f>
        <v/>
      </c>
      <c r="N48" s="1109" t="str">
        <f>'12_P1_Lista'!R64</f>
        <v/>
      </c>
      <c r="O48" s="1166" t="str">
        <f>'12_P1_Lista'!T64</f>
        <v/>
      </c>
      <c r="P48" s="1167" t="str">
        <f>'12_P1_Lista'!U64</f>
        <v/>
      </c>
      <c r="Q48" s="1160" t="str">
        <f>IF('14_P2_Convoca'!F65&lt;&gt;"",'14_P2_Convoca'!F65,"")</f>
        <v/>
      </c>
      <c r="R48" s="1110" t="str">
        <f>'19_P2_Lista'!S64</f>
        <v/>
      </c>
      <c r="S48" s="1166" t="str">
        <f>'19_P2_Lista'!AA64</f>
        <v/>
      </c>
      <c r="T48" s="1167" t="str">
        <f>'19_P2_Lista'!AB64</f>
        <v/>
      </c>
      <c r="U48" s="1111" t="str">
        <f>'22_OPO_Lista'!R60</f>
        <v/>
      </c>
    </row>
    <row r="49" spans="1:21" s="1105" customFormat="1" ht="18" customHeight="1" x14ac:dyDescent="0.2">
      <c r="A49" s="1088" t="str">
        <f>'01_Carga'!$L$6</f>
        <v>FI</v>
      </c>
      <c r="B49" s="1089">
        <f>'01_Carga'!$G$5</f>
        <v>0</v>
      </c>
      <c r="C49" s="1088">
        <v>48</v>
      </c>
      <c r="D49" s="1089" t="str">
        <f>'22_OPO_Lista'!G61</f>
        <v/>
      </c>
      <c r="E49" s="1099" t="str">
        <f>'22_OPO_Lista'!H61</f>
        <v/>
      </c>
      <c r="F49" s="673" t="str">
        <f>'22_OPO_Lista'!I61</f>
        <v/>
      </c>
      <c r="G49" s="1100" t="str">
        <f>'22_OPO_Lista'!J61</f>
        <v/>
      </c>
      <c r="H49" s="1156" t="str">
        <f>IF('06_PresenLista'!L65&lt;&gt;"",'06_PresenLista'!L65,"")</f>
        <v/>
      </c>
      <c r="I49" s="1160" t="str">
        <f>IF('07_P1_Lectura'!F66&lt;&gt;"",'07_P1_Lectura'!F66,"")</f>
        <v/>
      </c>
      <c r="J49" s="1183" t="str">
        <f>'09_P1_Pract'!BL65</f>
        <v/>
      </c>
      <c r="K49" s="1184" t="str">
        <f>'09_P1_Pract'!BM65</f>
        <v/>
      </c>
      <c r="L49" s="1190" t="str">
        <f>'10_P1_Tema'!BL65</f>
        <v/>
      </c>
      <c r="M49" s="1109" t="str">
        <f>'10_P1_Tema'!BM65</f>
        <v/>
      </c>
      <c r="N49" s="1109" t="str">
        <f>'12_P1_Lista'!R65</f>
        <v/>
      </c>
      <c r="O49" s="1166" t="str">
        <f>'12_P1_Lista'!T65</f>
        <v/>
      </c>
      <c r="P49" s="1167" t="str">
        <f>'12_P1_Lista'!U65</f>
        <v/>
      </c>
      <c r="Q49" s="1160" t="str">
        <f>IF('14_P2_Convoca'!F66&lt;&gt;"",'14_P2_Convoca'!F66,"")</f>
        <v/>
      </c>
      <c r="R49" s="1110" t="str">
        <f>'19_P2_Lista'!S65</f>
        <v/>
      </c>
      <c r="S49" s="1166" t="str">
        <f>'19_P2_Lista'!AA65</f>
        <v/>
      </c>
      <c r="T49" s="1167" t="str">
        <f>'19_P2_Lista'!AB65</f>
        <v/>
      </c>
      <c r="U49" s="1111" t="str">
        <f>'22_OPO_Lista'!R61</f>
        <v/>
      </c>
    </row>
    <row r="50" spans="1:21" s="1105" customFormat="1" ht="18" customHeight="1" x14ac:dyDescent="0.2">
      <c r="A50" s="1088" t="str">
        <f>'01_Carga'!$L$6</f>
        <v>FI</v>
      </c>
      <c r="B50" s="1089">
        <f>'01_Carga'!$G$5</f>
        <v>0</v>
      </c>
      <c r="C50" s="1088">
        <v>49</v>
      </c>
      <c r="D50" s="1089" t="str">
        <f>'22_OPO_Lista'!G62</f>
        <v/>
      </c>
      <c r="E50" s="1099" t="str">
        <f>'22_OPO_Lista'!H62</f>
        <v/>
      </c>
      <c r="F50" s="673" t="str">
        <f>'22_OPO_Lista'!I62</f>
        <v/>
      </c>
      <c r="G50" s="1100" t="str">
        <f>'22_OPO_Lista'!J62</f>
        <v/>
      </c>
      <c r="H50" s="1156" t="str">
        <f>IF('06_PresenLista'!L66&lt;&gt;"",'06_PresenLista'!L66,"")</f>
        <v/>
      </c>
      <c r="I50" s="1160" t="str">
        <f>IF('07_P1_Lectura'!F67&lt;&gt;"",'07_P1_Lectura'!F67,"")</f>
        <v/>
      </c>
      <c r="J50" s="1183" t="str">
        <f>'09_P1_Pract'!BL66</f>
        <v/>
      </c>
      <c r="K50" s="1184" t="str">
        <f>'09_P1_Pract'!BM66</f>
        <v/>
      </c>
      <c r="L50" s="1190" t="str">
        <f>'10_P1_Tema'!BL66</f>
        <v/>
      </c>
      <c r="M50" s="1109" t="str">
        <f>'10_P1_Tema'!BM66</f>
        <v/>
      </c>
      <c r="N50" s="1109" t="str">
        <f>'12_P1_Lista'!R66</f>
        <v/>
      </c>
      <c r="O50" s="1166" t="str">
        <f>'12_P1_Lista'!T66</f>
        <v/>
      </c>
      <c r="P50" s="1167" t="str">
        <f>'12_P1_Lista'!U66</f>
        <v/>
      </c>
      <c r="Q50" s="1160" t="str">
        <f>IF('14_P2_Convoca'!F67&lt;&gt;"",'14_P2_Convoca'!F67,"")</f>
        <v/>
      </c>
      <c r="R50" s="1110" t="str">
        <f>'19_P2_Lista'!S66</f>
        <v/>
      </c>
      <c r="S50" s="1166" t="str">
        <f>'19_P2_Lista'!AA66</f>
        <v/>
      </c>
      <c r="T50" s="1167" t="str">
        <f>'19_P2_Lista'!AB66</f>
        <v/>
      </c>
      <c r="U50" s="1111" t="str">
        <f>'22_OPO_Lista'!R62</f>
        <v/>
      </c>
    </row>
    <row r="51" spans="1:21" s="1105" customFormat="1" ht="18" customHeight="1" x14ac:dyDescent="0.2">
      <c r="A51" s="1088" t="str">
        <f>'01_Carga'!$L$6</f>
        <v>FI</v>
      </c>
      <c r="B51" s="1089">
        <f>'01_Carga'!$G$5</f>
        <v>0</v>
      </c>
      <c r="C51" s="1088">
        <v>50</v>
      </c>
      <c r="D51" s="1089" t="str">
        <f>'22_OPO_Lista'!G63</f>
        <v/>
      </c>
      <c r="E51" s="1099" t="str">
        <f>'22_OPO_Lista'!H63</f>
        <v/>
      </c>
      <c r="F51" s="673" t="str">
        <f>'22_OPO_Lista'!I63</f>
        <v/>
      </c>
      <c r="G51" s="1100" t="str">
        <f>'22_OPO_Lista'!J63</f>
        <v/>
      </c>
      <c r="H51" s="1156" t="str">
        <f>IF('06_PresenLista'!L67&lt;&gt;"",'06_PresenLista'!L67,"")</f>
        <v/>
      </c>
      <c r="I51" s="1160" t="str">
        <f>IF('07_P1_Lectura'!F68&lt;&gt;"",'07_P1_Lectura'!F68,"")</f>
        <v/>
      </c>
      <c r="J51" s="1183" t="str">
        <f>'09_P1_Pract'!BL67</f>
        <v/>
      </c>
      <c r="K51" s="1184" t="str">
        <f>'09_P1_Pract'!BM67</f>
        <v/>
      </c>
      <c r="L51" s="1190" t="str">
        <f>'10_P1_Tema'!BL67</f>
        <v/>
      </c>
      <c r="M51" s="1109" t="str">
        <f>'10_P1_Tema'!BM67</f>
        <v/>
      </c>
      <c r="N51" s="1109" t="str">
        <f>'12_P1_Lista'!R67</f>
        <v/>
      </c>
      <c r="O51" s="1166" t="str">
        <f>'12_P1_Lista'!T67</f>
        <v/>
      </c>
      <c r="P51" s="1167" t="str">
        <f>'12_P1_Lista'!U67</f>
        <v/>
      </c>
      <c r="Q51" s="1160" t="str">
        <f>IF('14_P2_Convoca'!F68&lt;&gt;"",'14_P2_Convoca'!F68,"")</f>
        <v/>
      </c>
      <c r="R51" s="1110" t="str">
        <f>'19_P2_Lista'!S67</f>
        <v/>
      </c>
      <c r="S51" s="1166" t="str">
        <f>'19_P2_Lista'!AA67</f>
        <v/>
      </c>
      <c r="T51" s="1167" t="str">
        <f>'19_P2_Lista'!AB67</f>
        <v/>
      </c>
      <c r="U51" s="1111" t="str">
        <f>'22_OPO_Lista'!R63</f>
        <v/>
      </c>
    </row>
    <row r="52" spans="1:21" s="1105" customFormat="1" ht="18" customHeight="1" x14ac:dyDescent="0.2">
      <c r="A52" s="1088" t="str">
        <f>'01_Carga'!$L$6</f>
        <v>FI</v>
      </c>
      <c r="B52" s="1089">
        <f>'01_Carga'!$G$5</f>
        <v>0</v>
      </c>
      <c r="C52" s="1088">
        <v>51</v>
      </c>
      <c r="D52" s="1089" t="str">
        <f>'22_OPO_Lista'!G64</f>
        <v/>
      </c>
      <c r="E52" s="1099" t="str">
        <f>'22_OPO_Lista'!H64</f>
        <v/>
      </c>
      <c r="F52" s="673" t="str">
        <f>'22_OPO_Lista'!I64</f>
        <v/>
      </c>
      <c r="G52" s="1100" t="str">
        <f>'22_OPO_Lista'!J64</f>
        <v/>
      </c>
      <c r="H52" s="1156" t="str">
        <f>IF('06_PresenLista'!L68&lt;&gt;"",'06_PresenLista'!L68,"")</f>
        <v/>
      </c>
      <c r="I52" s="1160" t="str">
        <f>IF('07_P1_Lectura'!F69&lt;&gt;"",'07_P1_Lectura'!F69,"")</f>
        <v/>
      </c>
      <c r="J52" s="1183" t="str">
        <f>'09_P1_Pract'!BL68</f>
        <v/>
      </c>
      <c r="K52" s="1184" t="str">
        <f>'09_P1_Pract'!BM68</f>
        <v/>
      </c>
      <c r="L52" s="1190" t="str">
        <f>'10_P1_Tema'!BL68</f>
        <v/>
      </c>
      <c r="M52" s="1109" t="str">
        <f>'10_P1_Tema'!BM68</f>
        <v/>
      </c>
      <c r="N52" s="1109" t="str">
        <f>'12_P1_Lista'!R68</f>
        <v/>
      </c>
      <c r="O52" s="1166" t="str">
        <f>'12_P1_Lista'!T68</f>
        <v/>
      </c>
      <c r="P52" s="1167" t="str">
        <f>'12_P1_Lista'!U68</f>
        <v/>
      </c>
      <c r="Q52" s="1160" t="str">
        <f>IF('14_P2_Convoca'!F69&lt;&gt;"",'14_P2_Convoca'!F69,"")</f>
        <v/>
      </c>
      <c r="R52" s="1110" t="str">
        <f>'19_P2_Lista'!S68</f>
        <v/>
      </c>
      <c r="S52" s="1166" t="str">
        <f>'19_P2_Lista'!AA68</f>
        <v/>
      </c>
      <c r="T52" s="1167" t="str">
        <f>'19_P2_Lista'!AB68</f>
        <v/>
      </c>
      <c r="U52" s="1111" t="str">
        <f>'22_OPO_Lista'!R64</f>
        <v/>
      </c>
    </row>
    <row r="53" spans="1:21" s="1105" customFormat="1" ht="18" customHeight="1" x14ac:dyDescent="0.2">
      <c r="A53" s="1088" t="str">
        <f>'01_Carga'!$L$6</f>
        <v>FI</v>
      </c>
      <c r="B53" s="1089">
        <f>'01_Carga'!$G$5</f>
        <v>0</v>
      </c>
      <c r="C53" s="1088">
        <v>52</v>
      </c>
      <c r="D53" s="1089" t="str">
        <f>'22_OPO_Lista'!G65</f>
        <v/>
      </c>
      <c r="E53" s="1099" t="str">
        <f>'22_OPO_Lista'!H65</f>
        <v/>
      </c>
      <c r="F53" s="673" t="str">
        <f>'22_OPO_Lista'!I65</f>
        <v/>
      </c>
      <c r="G53" s="1100" t="str">
        <f>'22_OPO_Lista'!J65</f>
        <v/>
      </c>
      <c r="H53" s="1156" t="str">
        <f>IF('06_PresenLista'!L69&lt;&gt;"",'06_PresenLista'!L69,"")</f>
        <v/>
      </c>
      <c r="I53" s="1160" t="str">
        <f>IF('07_P1_Lectura'!F70&lt;&gt;"",'07_P1_Lectura'!F70,"")</f>
        <v/>
      </c>
      <c r="J53" s="1183" t="str">
        <f>'09_P1_Pract'!BL69</f>
        <v/>
      </c>
      <c r="K53" s="1184" t="str">
        <f>'09_P1_Pract'!BM69</f>
        <v/>
      </c>
      <c r="L53" s="1190" t="str">
        <f>'10_P1_Tema'!BL69</f>
        <v/>
      </c>
      <c r="M53" s="1109" t="str">
        <f>'10_P1_Tema'!BM69</f>
        <v/>
      </c>
      <c r="N53" s="1109" t="str">
        <f>'12_P1_Lista'!R69</f>
        <v/>
      </c>
      <c r="O53" s="1166" t="str">
        <f>'12_P1_Lista'!T69</f>
        <v/>
      </c>
      <c r="P53" s="1167" t="str">
        <f>'12_P1_Lista'!U69</f>
        <v/>
      </c>
      <c r="Q53" s="1160" t="str">
        <f>IF('14_P2_Convoca'!F70&lt;&gt;"",'14_P2_Convoca'!F70,"")</f>
        <v/>
      </c>
      <c r="R53" s="1110" t="str">
        <f>'19_P2_Lista'!S69</f>
        <v/>
      </c>
      <c r="S53" s="1166" t="str">
        <f>'19_P2_Lista'!AA69</f>
        <v/>
      </c>
      <c r="T53" s="1167" t="str">
        <f>'19_P2_Lista'!AB69</f>
        <v/>
      </c>
      <c r="U53" s="1111" t="str">
        <f>'22_OPO_Lista'!R65</f>
        <v/>
      </c>
    </row>
    <row r="54" spans="1:21" s="1105" customFormat="1" ht="18" customHeight="1" x14ac:dyDescent="0.2">
      <c r="A54" s="1088" t="str">
        <f>'01_Carga'!$L$6</f>
        <v>FI</v>
      </c>
      <c r="B54" s="1089">
        <f>'01_Carga'!$G$5</f>
        <v>0</v>
      </c>
      <c r="C54" s="1088">
        <v>53</v>
      </c>
      <c r="D54" s="1089" t="str">
        <f>'22_OPO_Lista'!G66</f>
        <v/>
      </c>
      <c r="E54" s="1099" t="str">
        <f>'22_OPO_Lista'!H66</f>
        <v/>
      </c>
      <c r="F54" s="673" t="str">
        <f>'22_OPO_Lista'!I66</f>
        <v/>
      </c>
      <c r="G54" s="1100" t="str">
        <f>'22_OPO_Lista'!J66</f>
        <v/>
      </c>
      <c r="H54" s="1156" t="str">
        <f>IF('06_PresenLista'!L70&lt;&gt;"",'06_PresenLista'!L70,"")</f>
        <v/>
      </c>
      <c r="I54" s="1160" t="str">
        <f>IF('07_P1_Lectura'!F71&lt;&gt;"",'07_P1_Lectura'!F71,"")</f>
        <v/>
      </c>
      <c r="J54" s="1183" t="str">
        <f>'09_P1_Pract'!BL70</f>
        <v/>
      </c>
      <c r="K54" s="1184" t="str">
        <f>'09_P1_Pract'!BM70</f>
        <v/>
      </c>
      <c r="L54" s="1190" t="str">
        <f>'10_P1_Tema'!BL70</f>
        <v/>
      </c>
      <c r="M54" s="1109" t="str">
        <f>'10_P1_Tema'!BM70</f>
        <v/>
      </c>
      <c r="N54" s="1109" t="str">
        <f>'12_P1_Lista'!R70</f>
        <v/>
      </c>
      <c r="O54" s="1166" t="str">
        <f>'12_P1_Lista'!T70</f>
        <v/>
      </c>
      <c r="P54" s="1167" t="str">
        <f>'12_P1_Lista'!U70</f>
        <v/>
      </c>
      <c r="Q54" s="1160" t="str">
        <f>IF('14_P2_Convoca'!F71&lt;&gt;"",'14_P2_Convoca'!F71,"")</f>
        <v/>
      </c>
      <c r="R54" s="1110" t="str">
        <f>'19_P2_Lista'!S70</f>
        <v/>
      </c>
      <c r="S54" s="1166" t="str">
        <f>'19_P2_Lista'!AA70</f>
        <v/>
      </c>
      <c r="T54" s="1167" t="str">
        <f>'19_P2_Lista'!AB70</f>
        <v/>
      </c>
      <c r="U54" s="1111" t="str">
        <f>'22_OPO_Lista'!R66</f>
        <v/>
      </c>
    </row>
    <row r="55" spans="1:21" s="1105" customFormat="1" ht="18" customHeight="1" x14ac:dyDescent="0.2">
      <c r="A55" s="1088" t="str">
        <f>'01_Carga'!$L$6</f>
        <v>FI</v>
      </c>
      <c r="B55" s="1089">
        <f>'01_Carga'!$G$5</f>
        <v>0</v>
      </c>
      <c r="C55" s="1088">
        <v>54</v>
      </c>
      <c r="D55" s="1089" t="str">
        <f>'22_OPO_Lista'!G67</f>
        <v/>
      </c>
      <c r="E55" s="1099" t="str">
        <f>'22_OPO_Lista'!H67</f>
        <v/>
      </c>
      <c r="F55" s="673" t="str">
        <f>'22_OPO_Lista'!I67</f>
        <v/>
      </c>
      <c r="G55" s="1100" t="str">
        <f>'22_OPO_Lista'!J67</f>
        <v/>
      </c>
      <c r="H55" s="1156" t="str">
        <f>IF('06_PresenLista'!L71&lt;&gt;"",'06_PresenLista'!L71,"")</f>
        <v/>
      </c>
      <c r="I55" s="1160" t="str">
        <f>IF('07_P1_Lectura'!F72&lt;&gt;"",'07_P1_Lectura'!F72,"")</f>
        <v/>
      </c>
      <c r="J55" s="1183" t="str">
        <f>'09_P1_Pract'!BL71</f>
        <v/>
      </c>
      <c r="K55" s="1184" t="str">
        <f>'09_P1_Pract'!BM71</f>
        <v/>
      </c>
      <c r="L55" s="1190" t="str">
        <f>'10_P1_Tema'!BL71</f>
        <v/>
      </c>
      <c r="M55" s="1109" t="str">
        <f>'10_P1_Tema'!BM71</f>
        <v/>
      </c>
      <c r="N55" s="1109" t="str">
        <f>'12_P1_Lista'!R71</f>
        <v/>
      </c>
      <c r="O55" s="1166" t="str">
        <f>'12_P1_Lista'!T71</f>
        <v/>
      </c>
      <c r="P55" s="1167" t="str">
        <f>'12_P1_Lista'!U71</f>
        <v/>
      </c>
      <c r="Q55" s="1160" t="str">
        <f>IF('14_P2_Convoca'!F72&lt;&gt;"",'14_P2_Convoca'!F72,"")</f>
        <v/>
      </c>
      <c r="R55" s="1110" t="str">
        <f>'19_P2_Lista'!S71</f>
        <v/>
      </c>
      <c r="S55" s="1166" t="str">
        <f>'19_P2_Lista'!AA71</f>
        <v/>
      </c>
      <c r="T55" s="1167" t="str">
        <f>'19_P2_Lista'!AB71</f>
        <v/>
      </c>
      <c r="U55" s="1111" t="str">
        <f>'22_OPO_Lista'!R67</f>
        <v/>
      </c>
    </row>
    <row r="56" spans="1:21" s="1105" customFormat="1" ht="18" customHeight="1" x14ac:dyDescent="0.2">
      <c r="A56" s="1088" t="str">
        <f>'01_Carga'!$L$6</f>
        <v>FI</v>
      </c>
      <c r="B56" s="1089">
        <f>'01_Carga'!$G$5</f>
        <v>0</v>
      </c>
      <c r="C56" s="1088">
        <v>55</v>
      </c>
      <c r="D56" s="1089" t="str">
        <f>'22_OPO_Lista'!G68</f>
        <v/>
      </c>
      <c r="E56" s="1099" t="str">
        <f>'22_OPO_Lista'!H68</f>
        <v/>
      </c>
      <c r="F56" s="673" t="str">
        <f>'22_OPO_Lista'!I68</f>
        <v/>
      </c>
      <c r="G56" s="1100" t="str">
        <f>'22_OPO_Lista'!J68</f>
        <v/>
      </c>
      <c r="H56" s="1156" t="str">
        <f>IF('06_PresenLista'!L72&lt;&gt;"",'06_PresenLista'!L72,"")</f>
        <v/>
      </c>
      <c r="I56" s="1160" t="str">
        <f>IF('07_P1_Lectura'!F73&lt;&gt;"",'07_P1_Lectura'!F73,"")</f>
        <v/>
      </c>
      <c r="J56" s="1183" t="str">
        <f>'09_P1_Pract'!BL72</f>
        <v/>
      </c>
      <c r="K56" s="1184" t="str">
        <f>'09_P1_Pract'!BM72</f>
        <v/>
      </c>
      <c r="L56" s="1190" t="str">
        <f>'10_P1_Tema'!BL72</f>
        <v/>
      </c>
      <c r="M56" s="1109" t="str">
        <f>'10_P1_Tema'!BM72</f>
        <v/>
      </c>
      <c r="N56" s="1109" t="str">
        <f>'12_P1_Lista'!R72</f>
        <v/>
      </c>
      <c r="O56" s="1166" t="str">
        <f>'12_P1_Lista'!T72</f>
        <v/>
      </c>
      <c r="P56" s="1167" t="str">
        <f>'12_P1_Lista'!U72</f>
        <v/>
      </c>
      <c r="Q56" s="1160" t="str">
        <f>IF('14_P2_Convoca'!F73&lt;&gt;"",'14_P2_Convoca'!F73,"")</f>
        <v/>
      </c>
      <c r="R56" s="1110" t="str">
        <f>'19_P2_Lista'!S72</f>
        <v/>
      </c>
      <c r="S56" s="1166" t="str">
        <f>'19_P2_Lista'!AA72</f>
        <v/>
      </c>
      <c r="T56" s="1167" t="str">
        <f>'19_P2_Lista'!AB72</f>
        <v/>
      </c>
      <c r="U56" s="1111" t="str">
        <f>'22_OPO_Lista'!R68</f>
        <v/>
      </c>
    </row>
    <row r="57" spans="1:21" s="1105" customFormat="1" ht="18" customHeight="1" x14ac:dyDescent="0.2">
      <c r="A57" s="1088" t="str">
        <f>'01_Carga'!$L$6</f>
        <v>FI</v>
      </c>
      <c r="B57" s="1089">
        <f>'01_Carga'!$G$5</f>
        <v>0</v>
      </c>
      <c r="C57" s="1088">
        <v>56</v>
      </c>
      <c r="D57" s="1089" t="str">
        <f>'22_OPO_Lista'!G69</f>
        <v/>
      </c>
      <c r="E57" s="1099" t="str">
        <f>'22_OPO_Lista'!H69</f>
        <v/>
      </c>
      <c r="F57" s="673" t="str">
        <f>'22_OPO_Lista'!I69</f>
        <v/>
      </c>
      <c r="G57" s="1100" t="str">
        <f>'22_OPO_Lista'!J69</f>
        <v/>
      </c>
      <c r="H57" s="1156" t="str">
        <f>IF('06_PresenLista'!L73&lt;&gt;"",'06_PresenLista'!L73,"")</f>
        <v/>
      </c>
      <c r="I57" s="1160" t="str">
        <f>IF('07_P1_Lectura'!F74&lt;&gt;"",'07_P1_Lectura'!F74,"")</f>
        <v/>
      </c>
      <c r="J57" s="1183" t="str">
        <f>'09_P1_Pract'!BL73</f>
        <v/>
      </c>
      <c r="K57" s="1184" t="str">
        <f>'09_P1_Pract'!BM73</f>
        <v/>
      </c>
      <c r="L57" s="1190" t="str">
        <f>'10_P1_Tema'!BL73</f>
        <v/>
      </c>
      <c r="M57" s="1109" t="str">
        <f>'10_P1_Tema'!BM73</f>
        <v/>
      </c>
      <c r="N57" s="1109" t="str">
        <f>'12_P1_Lista'!R73</f>
        <v/>
      </c>
      <c r="O57" s="1166" t="str">
        <f>'12_P1_Lista'!T73</f>
        <v/>
      </c>
      <c r="P57" s="1167" t="str">
        <f>'12_P1_Lista'!U73</f>
        <v/>
      </c>
      <c r="Q57" s="1160" t="str">
        <f>IF('14_P2_Convoca'!F74&lt;&gt;"",'14_P2_Convoca'!F74,"")</f>
        <v/>
      </c>
      <c r="R57" s="1110" t="str">
        <f>'19_P2_Lista'!S73</f>
        <v/>
      </c>
      <c r="S57" s="1166" t="str">
        <f>'19_P2_Lista'!AA73</f>
        <v/>
      </c>
      <c r="T57" s="1167" t="str">
        <f>'19_P2_Lista'!AB73</f>
        <v/>
      </c>
      <c r="U57" s="1111" t="str">
        <f>'22_OPO_Lista'!R69</f>
        <v/>
      </c>
    </row>
    <row r="58" spans="1:21" s="1105" customFormat="1" ht="18" customHeight="1" x14ac:dyDescent="0.2">
      <c r="A58" s="1088" t="str">
        <f>'01_Carga'!$L$6</f>
        <v>FI</v>
      </c>
      <c r="B58" s="1089">
        <f>'01_Carga'!$G$5</f>
        <v>0</v>
      </c>
      <c r="C58" s="1088">
        <v>57</v>
      </c>
      <c r="D58" s="1089" t="str">
        <f>'22_OPO_Lista'!G70</f>
        <v/>
      </c>
      <c r="E58" s="1099" t="str">
        <f>'22_OPO_Lista'!H70</f>
        <v/>
      </c>
      <c r="F58" s="673" t="str">
        <f>'22_OPO_Lista'!I70</f>
        <v/>
      </c>
      <c r="G58" s="1100" t="str">
        <f>'22_OPO_Lista'!J70</f>
        <v/>
      </c>
      <c r="H58" s="1156" t="str">
        <f>IF('06_PresenLista'!L74&lt;&gt;"",'06_PresenLista'!L74,"")</f>
        <v/>
      </c>
      <c r="I58" s="1160" t="str">
        <f>IF('07_P1_Lectura'!F75&lt;&gt;"",'07_P1_Lectura'!F75,"")</f>
        <v/>
      </c>
      <c r="J58" s="1183" t="str">
        <f>'09_P1_Pract'!BL74</f>
        <v/>
      </c>
      <c r="K58" s="1184" t="str">
        <f>'09_P1_Pract'!BM74</f>
        <v/>
      </c>
      <c r="L58" s="1190" t="str">
        <f>'10_P1_Tema'!BL74</f>
        <v/>
      </c>
      <c r="M58" s="1109" t="str">
        <f>'10_P1_Tema'!BM74</f>
        <v/>
      </c>
      <c r="N58" s="1109" t="str">
        <f>'12_P1_Lista'!R74</f>
        <v/>
      </c>
      <c r="O58" s="1166" t="str">
        <f>'12_P1_Lista'!T74</f>
        <v/>
      </c>
      <c r="P58" s="1167" t="str">
        <f>'12_P1_Lista'!U74</f>
        <v/>
      </c>
      <c r="Q58" s="1160" t="str">
        <f>IF('14_P2_Convoca'!F75&lt;&gt;"",'14_P2_Convoca'!F75,"")</f>
        <v/>
      </c>
      <c r="R58" s="1110" t="str">
        <f>'19_P2_Lista'!S74</f>
        <v/>
      </c>
      <c r="S58" s="1166" t="str">
        <f>'19_P2_Lista'!AA74</f>
        <v/>
      </c>
      <c r="T58" s="1167" t="str">
        <f>'19_P2_Lista'!AB74</f>
        <v/>
      </c>
      <c r="U58" s="1111" t="str">
        <f>'22_OPO_Lista'!R70</f>
        <v/>
      </c>
    </row>
    <row r="59" spans="1:21" s="1105" customFormat="1" ht="18" customHeight="1" x14ac:dyDescent="0.2">
      <c r="A59" s="1088" t="str">
        <f>'01_Carga'!$L$6</f>
        <v>FI</v>
      </c>
      <c r="B59" s="1089">
        <f>'01_Carga'!$G$5</f>
        <v>0</v>
      </c>
      <c r="C59" s="1088">
        <v>58</v>
      </c>
      <c r="D59" s="1089" t="str">
        <f>'22_OPO_Lista'!G71</f>
        <v/>
      </c>
      <c r="E59" s="1099" t="str">
        <f>'22_OPO_Lista'!H71</f>
        <v/>
      </c>
      <c r="F59" s="673" t="str">
        <f>'22_OPO_Lista'!I71</f>
        <v/>
      </c>
      <c r="G59" s="1100" t="str">
        <f>'22_OPO_Lista'!J71</f>
        <v/>
      </c>
      <c r="H59" s="1156" t="str">
        <f>IF('06_PresenLista'!L75&lt;&gt;"",'06_PresenLista'!L75,"")</f>
        <v/>
      </c>
      <c r="I59" s="1160" t="str">
        <f>IF('07_P1_Lectura'!F76&lt;&gt;"",'07_P1_Lectura'!F76,"")</f>
        <v/>
      </c>
      <c r="J59" s="1183" t="str">
        <f>'09_P1_Pract'!BL75</f>
        <v/>
      </c>
      <c r="K59" s="1184" t="str">
        <f>'09_P1_Pract'!BM75</f>
        <v/>
      </c>
      <c r="L59" s="1190" t="str">
        <f>'10_P1_Tema'!BL75</f>
        <v/>
      </c>
      <c r="M59" s="1109" t="str">
        <f>'10_P1_Tema'!BM75</f>
        <v/>
      </c>
      <c r="N59" s="1109" t="str">
        <f>'12_P1_Lista'!R75</f>
        <v/>
      </c>
      <c r="O59" s="1166" t="str">
        <f>'12_P1_Lista'!T75</f>
        <v/>
      </c>
      <c r="P59" s="1167" t="str">
        <f>'12_P1_Lista'!U75</f>
        <v/>
      </c>
      <c r="Q59" s="1160" t="str">
        <f>IF('14_P2_Convoca'!F76&lt;&gt;"",'14_P2_Convoca'!F76,"")</f>
        <v/>
      </c>
      <c r="R59" s="1110" t="str">
        <f>'19_P2_Lista'!S75</f>
        <v/>
      </c>
      <c r="S59" s="1166" t="str">
        <f>'19_P2_Lista'!AA75</f>
        <v/>
      </c>
      <c r="T59" s="1167" t="str">
        <f>'19_P2_Lista'!AB75</f>
        <v/>
      </c>
      <c r="U59" s="1111" t="str">
        <f>'22_OPO_Lista'!R71</f>
        <v/>
      </c>
    </row>
    <row r="60" spans="1:21" s="1105" customFormat="1" ht="18" customHeight="1" x14ac:dyDescent="0.2">
      <c r="A60" s="1088" t="str">
        <f>'01_Carga'!$L$6</f>
        <v>FI</v>
      </c>
      <c r="B60" s="1089">
        <f>'01_Carga'!$G$5</f>
        <v>0</v>
      </c>
      <c r="C60" s="1088">
        <v>59</v>
      </c>
      <c r="D60" s="1089" t="str">
        <f>'22_OPO_Lista'!G72</f>
        <v/>
      </c>
      <c r="E60" s="1099" t="str">
        <f>'22_OPO_Lista'!H72</f>
        <v/>
      </c>
      <c r="F60" s="673" t="str">
        <f>'22_OPO_Lista'!I72</f>
        <v/>
      </c>
      <c r="G60" s="1100" t="str">
        <f>'22_OPO_Lista'!J72</f>
        <v/>
      </c>
      <c r="H60" s="1156" t="str">
        <f>IF('06_PresenLista'!L76&lt;&gt;"",'06_PresenLista'!L76,"")</f>
        <v/>
      </c>
      <c r="I60" s="1160" t="str">
        <f>IF('07_P1_Lectura'!F77&lt;&gt;"",'07_P1_Lectura'!F77,"")</f>
        <v/>
      </c>
      <c r="J60" s="1183" t="str">
        <f>'09_P1_Pract'!BL76</f>
        <v/>
      </c>
      <c r="K60" s="1184" t="str">
        <f>'09_P1_Pract'!BM76</f>
        <v/>
      </c>
      <c r="L60" s="1190" t="str">
        <f>'10_P1_Tema'!BL76</f>
        <v/>
      </c>
      <c r="M60" s="1109" t="str">
        <f>'10_P1_Tema'!BM76</f>
        <v/>
      </c>
      <c r="N60" s="1109" t="str">
        <f>'12_P1_Lista'!R76</f>
        <v/>
      </c>
      <c r="O60" s="1166" t="str">
        <f>'12_P1_Lista'!T76</f>
        <v/>
      </c>
      <c r="P60" s="1167" t="str">
        <f>'12_P1_Lista'!U76</f>
        <v/>
      </c>
      <c r="Q60" s="1160" t="str">
        <f>IF('14_P2_Convoca'!F77&lt;&gt;"",'14_P2_Convoca'!F77,"")</f>
        <v/>
      </c>
      <c r="R60" s="1110" t="str">
        <f>'19_P2_Lista'!S76</f>
        <v/>
      </c>
      <c r="S60" s="1166" t="str">
        <f>'19_P2_Lista'!AA76</f>
        <v/>
      </c>
      <c r="T60" s="1167" t="str">
        <f>'19_P2_Lista'!AB76</f>
        <v/>
      </c>
      <c r="U60" s="1111" t="str">
        <f>'22_OPO_Lista'!R72</f>
        <v/>
      </c>
    </row>
    <row r="61" spans="1:21" s="1105" customFormat="1" ht="18" customHeight="1" x14ac:dyDescent="0.2">
      <c r="A61" s="1088" t="str">
        <f>'01_Carga'!$L$6</f>
        <v>FI</v>
      </c>
      <c r="B61" s="1089">
        <f>'01_Carga'!$G$5</f>
        <v>0</v>
      </c>
      <c r="C61" s="1088">
        <v>60</v>
      </c>
      <c r="D61" s="1089" t="str">
        <f>'22_OPO_Lista'!G73</f>
        <v/>
      </c>
      <c r="E61" s="1099" t="str">
        <f>'22_OPO_Lista'!H73</f>
        <v/>
      </c>
      <c r="F61" s="673" t="str">
        <f>'22_OPO_Lista'!I73</f>
        <v/>
      </c>
      <c r="G61" s="1100" t="str">
        <f>'22_OPO_Lista'!J73</f>
        <v/>
      </c>
      <c r="H61" s="1156" t="str">
        <f>IF('06_PresenLista'!L77&lt;&gt;"",'06_PresenLista'!L77,"")</f>
        <v/>
      </c>
      <c r="I61" s="1160" t="str">
        <f>IF('07_P1_Lectura'!F78&lt;&gt;"",'07_P1_Lectura'!F78,"")</f>
        <v/>
      </c>
      <c r="J61" s="1183" t="str">
        <f>'09_P1_Pract'!BL77</f>
        <v/>
      </c>
      <c r="K61" s="1184" t="str">
        <f>'09_P1_Pract'!BM77</f>
        <v/>
      </c>
      <c r="L61" s="1190" t="str">
        <f>'10_P1_Tema'!BL77</f>
        <v/>
      </c>
      <c r="M61" s="1109" t="str">
        <f>'10_P1_Tema'!BM77</f>
        <v/>
      </c>
      <c r="N61" s="1109" t="str">
        <f>'12_P1_Lista'!R77</f>
        <v/>
      </c>
      <c r="O61" s="1166" t="str">
        <f>'12_P1_Lista'!T77</f>
        <v/>
      </c>
      <c r="P61" s="1167" t="str">
        <f>'12_P1_Lista'!U77</f>
        <v/>
      </c>
      <c r="Q61" s="1160" t="str">
        <f>IF('14_P2_Convoca'!F78&lt;&gt;"",'14_P2_Convoca'!F78,"")</f>
        <v/>
      </c>
      <c r="R61" s="1110" t="str">
        <f>'19_P2_Lista'!S77</f>
        <v/>
      </c>
      <c r="S61" s="1166" t="str">
        <f>'19_P2_Lista'!AA77</f>
        <v/>
      </c>
      <c r="T61" s="1167" t="str">
        <f>'19_P2_Lista'!AB77</f>
        <v/>
      </c>
      <c r="U61" s="1111" t="str">
        <f>'22_OPO_Lista'!R73</f>
        <v/>
      </c>
    </row>
    <row r="62" spans="1:21" s="1105" customFormat="1" ht="18" customHeight="1" x14ac:dyDescent="0.2">
      <c r="A62" s="1088" t="str">
        <f>'01_Carga'!$L$6</f>
        <v>FI</v>
      </c>
      <c r="B62" s="1089">
        <f>'01_Carga'!$G$5</f>
        <v>0</v>
      </c>
      <c r="C62" s="1088">
        <v>61</v>
      </c>
      <c r="D62" s="1089" t="str">
        <f>'22_OPO_Lista'!G74</f>
        <v/>
      </c>
      <c r="E62" s="1099" t="str">
        <f>'22_OPO_Lista'!H74</f>
        <v/>
      </c>
      <c r="F62" s="673" t="str">
        <f>'22_OPO_Lista'!I74</f>
        <v/>
      </c>
      <c r="G62" s="1100" t="str">
        <f>'22_OPO_Lista'!J74</f>
        <v/>
      </c>
      <c r="H62" s="1156" t="str">
        <f>IF('06_PresenLista'!L78&lt;&gt;"",'06_PresenLista'!L78,"")</f>
        <v/>
      </c>
      <c r="I62" s="1160" t="str">
        <f>IF('07_P1_Lectura'!F79&lt;&gt;"",'07_P1_Lectura'!F79,"")</f>
        <v/>
      </c>
      <c r="J62" s="1183" t="str">
        <f>'09_P1_Pract'!BL78</f>
        <v/>
      </c>
      <c r="K62" s="1184" t="str">
        <f>'09_P1_Pract'!BM78</f>
        <v/>
      </c>
      <c r="L62" s="1190" t="str">
        <f>'10_P1_Tema'!BL78</f>
        <v/>
      </c>
      <c r="M62" s="1109" t="str">
        <f>'10_P1_Tema'!BM78</f>
        <v/>
      </c>
      <c r="N62" s="1109" t="str">
        <f>'12_P1_Lista'!R78</f>
        <v/>
      </c>
      <c r="O62" s="1166" t="str">
        <f>'12_P1_Lista'!T78</f>
        <v/>
      </c>
      <c r="P62" s="1167" t="str">
        <f>'12_P1_Lista'!U78</f>
        <v/>
      </c>
      <c r="Q62" s="1160" t="str">
        <f>IF('14_P2_Convoca'!F79&lt;&gt;"",'14_P2_Convoca'!F79,"")</f>
        <v/>
      </c>
      <c r="R62" s="1110" t="str">
        <f>'19_P2_Lista'!S78</f>
        <v/>
      </c>
      <c r="S62" s="1166" t="str">
        <f>'19_P2_Lista'!AA78</f>
        <v/>
      </c>
      <c r="T62" s="1167" t="str">
        <f>'19_P2_Lista'!AB78</f>
        <v/>
      </c>
      <c r="U62" s="1111" t="str">
        <f>'22_OPO_Lista'!R74</f>
        <v/>
      </c>
    </row>
    <row r="63" spans="1:21" s="1105" customFormat="1" ht="18" customHeight="1" x14ac:dyDescent="0.2">
      <c r="A63" s="1088" t="str">
        <f>'01_Carga'!$L$6</f>
        <v>FI</v>
      </c>
      <c r="B63" s="1089">
        <f>'01_Carga'!$G$5</f>
        <v>0</v>
      </c>
      <c r="C63" s="1088">
        <v>62</v>
      </c>
      <c r="D63" s="1089" t="str">
        <f>'22_OPO_Lista'!G75</f>
        <v/>
      </c>
      <c r="E63" s="1099" t="str">
        <f>'22_OPO_Lista'!H75</f>
        <v/>
      </c>
      <c r="F63" s="673" t="str">
        <f>'22_OPO_Lista'!I75</f>
        <v/>
      </c>
      <c r="G63" s="1100" t="str">
        <f>'22_OPO_Lista'!J75</f>
        <v/>
      </c>
      <c r="H63" s="1156" t="str">
        <f>IF('06_PresenLista'!L79&lt;&gt;"",'06_PresenLista'!L79,"")</f>
        <v/>
      </c>
      <c r="I63" s="1160" t="str">
        <f>IF('07_P1_Lectura'!F80&lt;&gt;"",'07_P1_Lectura'!F80,"")</f>
        <v/>
      </c>
      <c r="J63" s="1183" t="str">
        <f>'09_P1_Pract'!BL79</f>
        <v/>
      </c>
      <c r="K63" s="1184" t="str">
        <f>'09_P1_Pract'!BM79</f>
        <v/>
      </c>
      <c r="L63" s="1190" t="str">
        <f>'10_P1_Tema'!BL79</f>
        <v/>
      </c>
      <c r="M63" s="1109" t="str">
        <f>'10_P1_Tema'!BM79</f>
        <v/>
      </c>
      <c r="N63" s="1109" t="str">
        <f>'12_P1_Lista'!R79</f>
        <v/>
      </c>
      <c r="O63" s="1166" t="str">
        <f>'12_P1_Lista'!T79</f>
        <v/>
      </c>
      <c r="P63" s="1167" t="str">
        <f>'12_P1_Lista'!U79</f>
        <v/>
      </c>
      <c r="Q63" s="1160" t="str">
        <f>IF('14_P2_Convoca'!F80&lt;&gt;"",'14_P2_Convoca'!F80,"")</f>
        <v/>
      </c>
      <c r="R63" s="1110" t="str">
        <f>'19_P2_Lista'!S79</f>
        <v/>
      </c>
      <c r="S63" s="1166" t="str">
        <f>'19_P2_Lista'!AA79</f>
        <v/>
      </c>
      <c r="T63" s="1167" t="str">
        <f>'19_P2_Lista'!AB79</f>
        <v/>
      </c>
      <c r="U63" s="1111" t="str">
        <f>'22_OPO_Lista'!R75</f>
        <v/>
      </c>
    </row>
    <row r="64" spans="1:21" s="1105" customFormat="1" ht="18" customHeight="1" x14ac:dyDescent="0.2">
      <c r="A64" s="1088" t="str">
        <f>'01_Carga'!$L$6</f>
        <v>FI</v>
      </c>
      <c r="B64" s="1089">
        <f>'01_Carga'!$G$5</f>
        <v>0</v>
      </c>
      <c r="C64" s="1088">
        <v>63</v>
      </c>
      <c r="D64" s="1089" t="str">
        <f>'22_OPO_Lista'!G76</f>
        <v/>
      </c>
      <c r="E64" s="1099" t="str">
        <f>'22_OPO_Lista'!H76</f>
        <v/>
      </c>
      <c r="F64" s="673" t="str">
        <f>'22_OPO_Lista'!I76</f>
        <v/>
      </c>
      <c r="G64" s="1100" t="str">
        <f>'22_OPO_Lista'!J76</f>
        <v/>
      </c>
      <c r="H64" s="1156" t="str">
        <f>IF('06_PresenLista'!L80&lt;&gt;"",'06_PresenLista'!L80,"")</f>
        <v/>
      </c>
      <c r="I64" s="1160" t="str">
        <f>IF('07_P1_Lectura'!F81&lt;&gt;"",'07_P1_Lectura'!F81,"")</f>
        <v/>
      </c>
      <c r="J64" s="1183" t="str">
        <f>'09_P1_Pract'!BL80</f>
        <v/>
      </c>
      <c r="K64" s="1184" t="str">
        <f>'09_P1_Pract'!BM80</f>
        <v/>
      </c>
      <c r="L64" s="1190" t="str">
        <f>'10_P1_Tema'!BL80</f>
        <v/>
      </c>
      <c r="M64" s="1109" t="str">
        <f>'10_P1_Tema'!BM80</f>
        <v/>
      </c>
      <c r="N64" s="1109" t="str">
        <f>'12_P1_Lista'!R80</f>
        <v/>
      </c>
      <c r="O64" s="1166" t="str">
        <f>'12_P1_Lista'!T80</f>
        <v/>
      </c>
      <c r="P64" s="1167" t="str">
        <f>'12_P1_Lista'!U80</f>
        <v/>
      </c>
      <c r="Q64" s="1160" t="str">
        <f>IF('14_P2_Convoca'!F81&lt;&gt;"",'14_P2_Convoca'!F81,"")</f>
        <v/>
      </c>
      <c r="R64" s="1110" t="str">
        <f>'19_P2_Lista'!S80</f>
        <v/>
      </c>
      <c r="S64" s="1166" t="str">
        <f>'19_P2_Lista'!AA80</f>
        <v/>
      </c>
      <c r="T64" s="1167" t="str">
        <f>'19_P2_Lista'!AB80</f>
        <v/>
      </c>
      <c r="U64" s="1111" t="str">
        <f>'22_OPO_Lista'!R76</f>
        <v/>
      </c>
    </row>
    <row r="65" spans="1:21" s="1105" customFormat="1" ht="18" customHeight="1" x14ac:dyDescent="0.2">
      <c r="A65" s="1088" t="str">
        <f>'01_Carga'!$L$6</f>
        <v>FI</v>
      </c>
      <c r="B65" s="1089">
        <f>'01_Carga'!$G$5</f>
        <v>0</v>
      </c>
      <c r="C65" s="1088">
        <v>64</v>
      </c>
      <c r="D65" s="1089" t="str">
        <f>'22_OPO_Lista'!G77</f>
        <v/>
      </c>
      <c r="E65" s="1099" t="str">
        <f>'22_OPO_Lista'!H77</f>
        <v/>
      </c>
      <c r="F65" s="673" t="str">
        <f>'22_OPO_Lista'!I77</f>
        <v/>
      </c>
      <c r="G65" s="1100" t="str">
        <f>'22_OPO_Lista'!J77</f>
        <v/>
      </c>
      <c r="H65" s="1156" t="str">
        <f>IF('06_PresenLista'!L81&lt;&gt;"",'06_PresenLista'!L81,"")</f>
        <v/>
      </c>
      <c r="I65" s="1160" t="str">
        <f>IF('07_P1_Lectura'!F82&lt;&gt;"",'07_P1_Lectura'!F82,"")</f>
        <v/>
      </c>
      <c r="J65" s="1183" t="str">
        <f>'09_P1_Pract'!BL81</f>
        <v/>
      </c>
      <c r="K65" s="1184" t="str">
        <f>'09_P1_Pract'!BM81</f>
        <v/>
      </c>
      <c r="L65" s="1190" t="str">
        <f>'10_P1_Tema'!BL81</f>
        <v/>
      </c>
      <c r="M65" s="1109" t="str">
        <f>'10_P1_Tema'!BM81</f>
        <v/>
      </c>
      <c r="N65" s="1109" t="str">
        <f>'12_P1_Lista'!R81</f>
        <v/>
      </c>
      <c r="O65" s="1166" t="str">
        <f>'12_P1_Lista'!T81</f>
        <v/>
      </c>
      <c r="P65" s="1167" t="str">
        <f>'12_P1_Lista'!U81</f>
        <v/>
      </c>
      <c r="Q65" s="1160" t="str">
        <f>IF('14_P2_Convoca'!F82&lt;&gt;"",'14_P2_Convoca'!F82,"")</f>
        <v/>
      </c>
      <c r="R65" s="1110" t="str">
        <f>'19_P2_Lista'!S81</f>
        <v/>
      </c>
      <c r="S65" s="1166" t="str">
        <f>'19_P2_Lista'!AA81</f>
        <v/>
      </c>
      <c r="T65" s="1167" t="str">
        <f>'19_P2_Lista'!AB81</f>
        <v/>
      </c>
      <c r="U65" s="1111" t="str">
        <f>'22_OPO_Lista'!R77</f>
        <v/>
      </c>
    </row>
    <row r="66" spans="1:21" s="1105" customFormat="1" ht="18" customHeight="1" x14ac:dyDescent="0.2">
      <c r="A66" s="1088" t="str">
        <f>'01_Carga'!$L$6</f>
        <v>FI</v>
      </c>
      <c r="B66" s="1089">
        <f>'01_Carga'!$G$5</f>
        <v>0</v>
      </c>
      <c r="C66" s="1088">
        <v>65</v>
      </c>
      <c r="D66" s="1089" t="str">
        <f>'22_OPO_Lista'!G78</f>
        <v/>
      </c>
      <c r="E66" s="1099" t="str">
        <f>'22_OPO_Lista'!H78</f>
        <v/>
      </c>
      <c r="F66" s="673" t="str">
        <f>'22_OPO_Lista'!I78</f>
        <v/>
      </c>
      <c r="G66" s="1100" t="str">
        <f>'22_OPO_Lista'!J78</f>
        <v/>
      </c>
      <c r="H66" s="1156" t="str">
        <f>IF('06_PresenLista'!L82&lt;&gt;"",'06_PresenLista'!L82,"")</f>
        <v/>
      </c>
      <c r="I66" s="1160" t="str">
        <f>IF('07_P1_Lectura'!F83&lt;&gt;"",'07_P1_Lectura'!F83,"")</f>
        <v/>
      </c>
      <c r="J66" s="1183" t="str">
        <f>'09_P1_Pract'!BL82</f>
        <v/>
      </c>
      <c r="K66" s="1184" t="str">
        <f>'09_P1_Pract'!BM82</f>
        <v/>
      </c>
      <c r="L66" s="1190" t="str">
        <f>'10_P1_Tema'!BL82</f>
        <v/>
      </c>
      <c r="M66" s="1109" t="str">
        <f>'10_P1_Tema'!BM82</f>
        <v/>
      </c>
      <c r="N66" s="1109" t="str">
        <f>'12_P1_Lista'!R82</f>
        <v/>
      </c>
      <c r="O66" s="1166" t="str">
        <f>'12_P1_Lista'!T82</f>
        <v/>
      </c>
      <c r="P66" s="1167" t="str">
        <f>'12_P1_Lista'!U82</f>
        <v/>
      </c>
      <c r="Q66" s="1160" t="str">
        <f>IF('14_P2_Convoca'!F83&lt;&gt;"",'14_P2_Convoca'!F83,"")</f>
        <v/>
      </c>
      <c r="R66" s="1110" t="str">
        <f>'19_P2_Lista'!S82</f>
        <v/>
      </c>
      <c r="S66" s="1166" t="str">
        <f>'19_P2_Lista'!AA82</f>
        <v/>
      </c>
      <c r="T66" s="1167" t="str">
        <f>'19_P2_Lista'!AB82</f>
        <v/>
      </c>
      <c r="U66" s="1111" t="str">
        <f>'22_OPO_Lista'!R78</f>
        <v/>
      </c>
    </row>
    <row r="67" spans="1:21" s="1105" customFormat="1" ht="18" customHeight="1" x14ac:dyDescent="0.2">
      <c r="A67" s="1088" t="str">
        <f>'01_Carga'!$L$6</f>
        <v>FI</v>
      </c>
      <c r="B67" s="1089">
        <f>'01_Carga'!$G$5</f>
        <v>0</v>
      </c>
      <c r="C67" s="1088">
        <v>66</v>
      </c>
      <c r="D67" s="1089" t="str">
        <f>'22_OPO_Lista'!G79</f>
        <v/>
      </c>
      <c r="E67" s="1099" t="str">
        <f>'22_OPO_Lista'!H79</f>
        <v/>
      </c>
      <c r="F67" s="673" t="str">
        <f>'22_OPO_Lista'!I79</f>
        <v/>
      </c>
      <c r="G67" s="1100" t="str">
        <f>'22_OPO_Lista'!J79</f>
        <v/>
      </c>
      <c r="H67" s="1156" t="str">
        <f>IF('06_PresenLista'!L83&lt;&gt;"",'06_PresenLista'!L83,"")</f>
        <v/>
      </c>
      <c r="I67" s="1160" t="str">
        <f>IF('07_P1_Lectura'!F84&lt;&gt;"",'07_P1_Lectura'!F84,"")</f>
        <v/>
      </c>
      <c r="J67" s="1183" t="str">
        <f>'09_P1_Pract'!BL83</f>
        <v/>
      </c>
      <c r="K67" s="1184" t="str">
        <f>'09_P1_Pract'!BM83</f>
        <v/>
      </c>
      <c r="L67" s="1190" t="str">
        <f>'10_P1_Tema'!BL83</f>
        <v/>
      </c>
      <c r="M67" s="1109" t="str">
        <f>'10_P1_Tema'!BM83</f>
        <v/>
      </c>
      <c r="N67" s="1109" t="str">
        <f>'12_P1_Lista'!R83</f>
        <v/>
      </c>
      <c r="O67" s="1166" t="str">
        <f>'12_P1_Lista'!T83</f>
        <v/>
      </c>
      <c r="P67" s="1167" t="str">
        <f>'12_P1_Lista'!U83</f>
        <v/>
      </c>
      <c r="Q67" s="1160" t="str">
        <f>IF('14_P2_Convoca'!F84&lt;&gt;"",'14_P2_Convoca'!F84,"")</f>
        <v/>
      </c>
      <c r="R67" s="1110" t="str">
        <f>'19_P2_Lista'!S83</f>
        <v/>
      </c>
      <c r="S67" s="1166" t="str">
        <f>'19_P2_Lista'!AA83</f>
        <v/>
      </c>
      <c r="T67" s="1167" t="str">
        <f>'19_P2_Lista'!AB83</f>
        <v/>
      </c>
      <c r="U67" s="1111" t="str">
        <f>'22_OPO_Lista'!R79</f>
        <v/>
      </c>
    </row>
    <row r="68" spans="1:21" s="1105" customFormat="1" ht="18" customHeight="1" x14ac:dyDescent="0.2">
      <c r="A68" s="1088" t="str">
        <f>'01_Carga'!$L$6</f>
        <v>FI</v>
      </c>
      <c r="B68" s="1089">
        <f>'01_Carga'!$G$5</f>
        <v>0</v>
      </c>
      <c r="C68" s="1088">
        <v>67</v>
      </c>
      <c r="D68" s="1089" t="str">
        <f>'22_OPO_Lista'!G80</f>
        <v/>
      </c>
      <c r="E68" s="1099" t="str">
        <f>'22_OPO_Lista'!H80</f>
        <v/>
      </c>
      <c r="F68" s="673" t="str">
        <f>'22_OPO_Lista'!I80</f>
        <v/>
      </c>
      <c r="G68" s="1100" t="str">
        <f>'22_OPO_Lista'!J80</f>
        <v/>
      </c>
      <c r="H68" s="1156" t="str">
        <f>IF('06_PresenLista'!L84&lt;&gt;"",'06_PresenLista'!L84,"")</f>
        <v/>
      </c>
      <c r="I68" s="1160" t="str">
        <f>IF('07_P1_Lectura'!F85&lt;&gt;"",'07_P1_Lectura'!F85,"")</f>
        <v/>
      </c>
      <c r="J68" s="1183" t="str">
        <f>'09_P1_Pract'!BL84</f>
        <v/>
      </c>
      <c r="K68" s="1184" t="str">
        <f>'09_P1_Pract'!BM84</f>
        <v/>
      </c>
      <c r="L68" s="1190" t="str">
        <f>'10_P1_Tema'!BL84</f>
        <v/>
      </c>
      <c r="M68" s="1109" t="str">
        <f>'10_P1_Tema'!BM84</f>
        <v/>
      </c>
      <c r="N68" s="1109" t="str">
        <f>'12_P1_Lista'!R84</f>
        <v/>
      </c>
      <c r="O68" s="1166" t="str">
        <f>'12_P1_Lista'!T84</f>
        <v/>
      </c>
      <c r="P68" s="1167" t="str">
        <f>'12_P1_Lista'!U84</f>
        <v/>
      </c>
      <c r="Q68" s="1160" t="str">
        <f>IF('14_P2_Convoca'!F85&lt;&gt;"",'14_P2_Convoca'!F85,"")</f>
        <v/>
      </c>
      <c r="R68" s="1110" t="str">
        <f>'19_P2_Lista'!S84</f>
        <v/>
      </c>
      <c r="S68" s="1166" t="str">
        <f>'19_P2_Lista'!AA84</f>
        <v/>
      </c>
      <c r="T68" s="1167" t="str">
        <f>'19_P2_Lista'!AB84</f>
        <v/>
      </c>
      <c r="U68" s="1111" t="str">
        <f>'22_OPO_Lista'!R80</f>
        <v/>
      </c>
    </row>
    <row r="69" spans="1:21" s="1105" customFormat="1" ht="18" customHeight="1" x14ac:dyDescent="0.2">
      <c r="A69" s="1088" t="str">
        <f>'01_Carga'!$L$6</f>
        <v>FI</v>
      </c>
      <c r="B69" s="1089">
        <f>'01_Carga'!$G$5</f>
        <v>0</v>
      </c>
      <c r="C69" s="1088">
        <v>68</v>
      </c>
      <c r="D69" s="1089" t="str">
        <f>'22_OPO_Lista'!G81</f>
        <v/>
      </c>
      <c r="E69" s="1099" t="str">
        <f>'22_OPO_Lista'!H81</f>
        <v/>
      </c>
      <c r="F69" s="673" t="str">
        <f>'22_OPO_Lista'!I81</f>
        <v/>
      </c>
      <c r="G69" s="1100" t="str">
        <f>'22_OPO_Lista'!J81</f>
        <v/>
      </c>
      <c r="H69" s="1156" t="str">
        <f>IF('06_PresenLista'!L85&lt;&gt;"",'06_PresenLista'!L85,"")</f>
        <v/>
      </c>
      <c r="I69" s="1160" t="str">
        <f>IF('07_P1_Lectura'!F86&lt;&gt;"",'07_P1_Lectura'!F86,"")</f>
        <v/>
      </c>
      <c r="J69" s="1183" t="str">
        <f>'09_P1_Pract'!BL85</f>
        <v/>
      </c>
      <c r="K69" s="1184" t="str">
        <f>'09_P1_Pract'!BM85</f>
        <v/>
      </c>
      <c r="L69" s="1190" t="str">
        <f>'10_P1_Tema'!BL85</f>
        <v/>
      </c>
      <c r="M69" s="1109" t="str">
        <f>'10_P1_Tema'!BM85</f>
        <v/>
      </c>
      <c r="N69" s="1109" t="str">
        <f>'12_P1_Lista'!R85</f>
        <v/>
      </c>
      <c r="O69" s="1166" t="str">
        <f>'12_P1_Lista'!T85</f>
        <v/>
      </c>
      <c r="P69" s="1167" t="str">
        <f>'12_P1_Lista'!U85</f>
        <v/>
      </c>
      <c r="Q69" s="1160" t="str">
        <f>IF('14_P2_Convoca'!F86&lt;&gt;"",'14_P2_Convoca'!F86,"")</f>
        <v/>
      </c>
      <c r="R69" s="1110" t="str">
        <f>'19_P2_Lista'!S85</f>
        <v/>
      </c>
      <c r="S69" s="1166" t="str">
        <f>'19_P2_Lista'!AA85</f>
        <v/>
      </c>
      <c r="T69" s="1167" t="str">
        <f>'19_P2_Lista'!AB85</f>
        <v/>
      </c>
      <c r="U69" s="1111" t="str">
        <f>'22_OPO_Lista'!R81</f>
        <v/>
      </c>
    </row>
    <row r="70" spans="1:21" s="1105" customFormat="1" ht="18" customHeight="1" x14ac:dyDescent="0.2">
      <c r="A70" s="1088" t="str">
        <f>'01_Carga'!$L$6</f>
        <v>FI</v>
      </c>
      <c r="B70" s="1089">
        <f>'01_Carga'!$G$5</f>
        <v>0</v>
      </c>
      <c r="C70" s="1088">
        <v>69</v>
      </c>
      <c r="D70" s="1089" t="str">
        <f>'22_OPO_Lista'!G82</f>
        <v/>
      </c>
      <c r="E70" s="1099" t="str">
        <f>'22_OPO_Lista'!H82</f>
        <v/>
      </c>
      <c r="F70" s="673" t="str">
        <f>'22_OPO_Lista'!I82</f>
        <v/>
      </c>
      <c r="G70" s="1100" t="str">
        <f>'22_OPO_Lista'!J82</f>
        <v/>
      </c>
      <c r="H70" s="1156" t="str">
        <f>IF('06_PresenLista'!L86&lt;&gt;"",'06_PresenLista'!L86,"")</f>
        <v/>
      </c>
      <c r="I70" s="1160" t="str">
        <f>IF('07_P1_Lectura'!F87&lt;&gt;"",'07_P1_Lectura'!F87,"")</f>
        <v/>
      </c>
      <c r="J70" s="1183" t="str">
        <f>'09_P1_Pract'!BL86</f>
        <v/>
      </c>
      <c r="K70" s="1184" t="str">
        <f>'09_P1_Pract'!BM86</f>
        <v/>
      </c>
      <c r="L70" s="1190" t="str">
        <f>'10_P1_Tema'!BL86</f>
        <v/>
      </c>
      <c r="M70" s="1109" t="str">
        <f>'10_P1_Tema'!BM86</f>
        <v/>
      </c>
      <c r="N70" s="1109" t="str">
        <f>'12_P1_Lista'!R86</f>
        <v/>
      </c>
      <c r="O70" s="1166" t="str">
        <f>'12_P1_Lista'!T86</f>
        <v/>
      </c>
      <c r="P70" s="1167" t="str">
        <f>'12_P1_Lista'!U86</f>
        <v/>
      </c>
      <c r="Q70" s="1160" t="str">
        <f>IF('14_P2_Convoca'!F87&lt;&gt;"",'14_P2_Convoca'!F87,"")</f>
        <v/>
      </c>
      <c r="R70" s="1110" t="str">
        <f>'19_P2_Lista'!S86</f>
        <v/>
      </c>
      <c r="S70" s="1166" t="str">
        <f>'19_P2_Lista'!AA86</f>
        <v/>
      </c>
      <c r="T70" s="1167" t="str">
        <f>'19_P2_Lista'!AB86</f>
        <v/>
      </c>
      <c r="U70" s="1111" t="str">
        <f>'22_OPO_Lista'!R82</f>
        <v/>
      </c>
    </row>
    <row r="71" spans="1:21" s="1105" customFormat="1" ht="18" customHeight="1" x14ac:dyDescent="0.2">
      <c r="A71" s="1088" t="str">
        <f>'01_Carga'!$L$6</f>
        <v>FI</v>
      </c>
      <c r="B71" s="1089">
        <f>'01_Carga'!$G$5</f>
        <v>0</v>
      </c>
      <c r="C71" s="1088">
        <v>70</v>
      </c>
      <c r="D71" s="1089" t="str">
        <f>'22_OPO_Lista'!G83</f>
        <v/>
      </c>
      <c r="E71" s="1099" t="str">
        <f>'22_OPO_Lista'!H83</f>
        <v/>
      </c>
      <c r="F71" s="673" t="str">
        <f>'22_OPO_Lista'!I83</f>
        <v/>
      </c>
      <c r="G71" s="1100" t="str">
        <f>'22_OPO_Lista'!J83</f>
        <v/>
      </c>
      <c r="H71" s="1156" t="str">
        <f>IF('06_PresenLista'!L87&lt;&gt;"",'06_PresenLista'!L87,"")</f>
        <v/>
      </c>
      <c r="I71" s="1160" t="str">
        <f>IF('07_P1_Lectura'!F88&lt;&gt;"",'07_P1_Lectura'!F88,"")</f>
        <v/>
      </c>
      <c r="J71" s="1183" t="str">
        <f>'09_P1_Pract'!BL87</f>
        <v/>
      </c>
      <c r="K71" s="1184" t="str">
        <f>'09_P1_Pract'!BM87</f>
        <v/>
      </c>
      <c r="L71" s="1190" t="str">
        <f>'10_P1_Tema'!BL87</f>
        <v/>
      </c>
      <c r="M71" s="1109" t="str">
        <f>'10_P1_Tema'!BM87</f>
        <v/>
      </c>
      <c r="N71" s="1109" t="str">
        <f>'12_P1_Lista'!R87</f>
        <v/>
      </c>
      <c r="O71" s="1166" t="str">
        <f>'12_P1_Lista'!T87</f>
        <v/>
      </c>
      <c r="P71" s="1167" t="str">
        <f>'12_P1_Lista'!U87</f>
        <v/>
      </c>
      <c r="Q71" s="1160" t="str">
        <f>IF('14_P2_Convoca'!F88&lt;&gt;"",'14_P2_Convoca'!F88,"")</f>
        <v/>
      </c>
      <c r="R71" s="1110" t="str">
        <f>'19_P2_Lista'!S87</f>
        <v/>
      </c>
      <c r="S71" s="1166" t="str">
        <f>'19_P2_Lista'!AA87</f>
        <v/>
      </c>
      <c r="T71" s="1167" t="str">
        <f>'19_P2_Lista'!AB87</f>
        <v/>
      </c>
      <c r="U71" s="1111" t="str">
        <f>'22_OPO_Lista'!R83</f>
        <v/>
      </c>
    </row>
    <row r="72" spans="1:21" s="1105" customFormat="1" ht="18" customHeight="1" x14ac:dyDescent="0.2">
      <c r="A72" s="1088" t="str">
        <f>'01_Carga'!$L$6</f>
        <v>FI</v>
      </c>
      <c r="B72" s="1089">
        <f>'01_Carga'!$G$5</f>
        <v>0</v>
      </c>
      <c r="C72" s="1088">
        <v>71</v>
      </c>
      <c r="D72" s="1089" t="str">
        <f>'22_OPO_Lista'!G84</f>
        <v/>
      </c>
      <c r="E72" s="1099" t="str">
        <f>'22_OPO_Lista'!H84</f>
        <v/>
      </c>
      <c r="F72" s="673" t="str">
        <f>'22_OPO_Lista'!I84</f>
        <v/>
      </c>
      <c r="G72" s="1100" t="str">
        <f>'22_OPO_Lista'!J84</f>
        <v/>
      </c>
      <c r="H72" s="1156" t="str">
        <f>IF('06_PresenLista'!L88&lt;&gt;"",'06_PresenLista'!L88,"")</f>
        <v/>
      </c>
      <c r="I72" s="1160" t="str">
        <f>IF('07_P1_Lectura'!F89&lt;&gt;"",'07_P1_Lectura'!F89,"")</f>
        <v/>
      </c>
      <c r="J72" s="1183" t="str">
        <f>'09_P1_Pract'!BL88</f>
        <v/>
      </c>
      <c r="K72" s="1184" t="str">
        <f>'09_P1_Pract'!BM88</f>
        <v/>
      </c>
      <c r="L72" s="1190" t="str">
        <f>'10_P1_Tema'!BL88</f>
        <v/>
      </c>
      <c r="M72" s="1109" t="str">
        <f>'10_P1_Tema'!BM88</f>
        <v/>
      </c>
      <c r="N72" s="1109" t="str">
        <f>'12_P1_Lista'!R88</f>
        <v/>
      </c>
      <c r="O72" s="1166" t="str">
        <f>'12_P1_Lista'!T88</f>
        <v/>
      </c>
      <c r="P72" s="1167" t="str">
        <f>'12_P1_Lista'!U88</f>
        <v/>
      </c>
      <c r="Q72" s="1160" t="str">
        <f>IF('14_P2_Convoca'!F89&lt;&gt;"",'14_P2_Convoca'!F89,"")</f>
        <v/>
      </c>
      <c r="R72" s="1110" t="str">
        <f>'19_P2_Lista'!S88</f>
        <v/>
      </c>
      <c r="S72" s="1166" t="str">
        <f>'19_P2_Lista'!AA88</f>
        <v/>
      </c>
      <c r="T72" s="1167" t="str">
        <f>'19_P2_Lista'!AB88</f>
        <v/>
      </c>
      <c r="U72" s="1111" t="str">
        <f>'22_OPO_Lista'!R84</f>
        <v/>
      </c>
    </row>
    <row r="73" spans="1:21" s="1105" customFormat="1" ht="18" customHeight="1" x14ac:dyDescent="0.2">
      <c r="A73" s="1088" t="str">
        <f>'01_Carga'!$L$6</f>
        <v>FI</v>
      </c>
      <c r="B73" s="1089">
        <f>'01_Carga'!$G$5</f>
        <v>0</v>
      </c>
      <c r="C73" s="1088">
        <v>72</v>
      </c>
      <c r="D73" s="1089" t="str">
        <f>'22_OPO_Lista'!G85</f>
        <v/>
      </c>
      <c r="E73" s="1099" t="str">
        <f>'22_OPO_Lista'!H85</f>
        <v/>
      </c>
      <c r="F73" s="673" t="str">
        <f>'22_OPO_Lista'!I85</f>
        <v/>
      </c>
      <c r="G73" s="1100" t="str">
        <f>'22_OPO_Lista'!J85</f>
        <v/>
      </c>
      <c r="H73" s="1156" t="str">
        <f>IF('06_PresenLista'!L89&lt;&gt;"",'06_PresenLista'!L89,"")</f>
        <v/>
      </c>
      <c r="I73" s="1160" t="str">
        <f>IF('07_P1_Lectura'!F90&lt;&gt;"",'07_P1_Lectura'!F90,"")</f>
        <v/>
      </c>
      <c r="J73" s="1183" t="str">
        <f>'09_P1_Pract'!BL89</f>
        <v/>
      </c>
      <c r="K73" s="1184" t="str">
        <f>'09_P1_Pract'!BM89</f>
        <v/>
      </c>
      <c r="L73" s="1190" t="str">
        <f>'10_P1_Tema'!BL89</f>
        <v/>
      </c>
      <c r="M73" s="1109" t="str">
        <f>'10_P1_Tema'!BM89</f>
        <v/>
      </c>
      <c r="N73" s="1109" t="str">
        <f>'12_P1_Lista'!R89</f>
        <v/>
      </c>
      <c r="O73" s="1166" t="str">
        <f>'12_P1_Lista'!T89</f>
        <v/>
      </c>
      <c r="P73" s="1167" t="str">
        <f>'12_P1_Lista'!U89</f>
        <v/>
      </c>
      <c r="Q73" s="1160" t="str">
        <f>IF('14_P2_Convoca'!F90&lt;&gt;"",'14_P2_Convoca'!F90,"")</f>
        <v/>
      </c>
      <c r="R73" s="1110" t="str">
        <f>'19_P2_Lista'!S89</f>
        <v/>
      </c>
      <c r="S73" s="1166" t="str">
        <f>'19_P2_Lista'!AA89</f>
        <v/>
      </c>
      <c r="T73" s="1167" t="str">
        <f>'19_P2_Lista'!AB89</f>
        <v/>
      </c>
      <c r="U73" s="1111" t="str">
        <f>'22_OPO_Lista'!R85</f>
        <v/>
      </c>
    </row>
    <row r="74" spans="1:21" s="1105" customFormat="1" ht="18" customHeight="1" x14ac:dyDescent="0.2">
      <c r="A74" s="1088" t="str">
        <f>'01_Carga'!$L$6</f>
        <v>FI</v>
      </c>
      <c r="B74" s="1089">
        <f>'01_Carga'!$G$5</f>
        <v>0</v>
      </c>
      <c r="C74" s="1088">
        <v>73</v>
      </c>
      <c r="D74" s="1089" t="str">
        <f>'22_OPO_Lista'!G86</f>
        <v/>
      </c>
      <c r="E74" s="1099" t="str">
        <f>'22_OPO_Lista'!H86</f>
        <v/>
      </c>
      <c r="F74" s="673" t="str">
        <f>'22_OPO_Lista'!I86</f>
        <v/>
      </c>
      <c r="G74" s="1100" t="str">
        <f>'22_OPO_Lista'!J86</f>
        <v/>
      </c>
      <c r="H74" s="1156" t="str">
        <f>IF('06_PresenLista'!L90&lt;&gt;"",'06_PresenLista'!L90,"")</f>
        <v/>
      </c>
      <c r="I74" s="1160" t="str">
        <f>IF('07_P1_Lectura'!F91&lt;&gt;"",'07_P1_Lectura'!F91,"")</f>
        <v/>
      </c>
      <c r="J74" s="1183" t="str">
        <f>'09_P1_Pract'!BL90</f>
        <v/>
      </c>
      <c r="K74" s="1184" t="str">
        <f>'09_P1_Pract'!BM90</f>
        <v/>
      </c>
      <c r="L74" s="1190" t="str">
        <f>'10_P1_Tema'!BL90</f>
        <v/>
      </c>
      <c r="M74" s="1109" t="str">
        <f>'10_P1_Tema'!BM90</f>
        <v/>
      </c>
      <c r="N74" s="1109" t="str">
        <f>'12_P1_Lista'!R90</f>
        <v/>
      </c>
      <c r="O74" s="1166" t="str">
        <f>'12_P1_Lista'!T90</f>
        <v/>
      </c>
      <c r="P74" s="1167" t="str">
        <f>'12_P1_Lista'!U90</f>
        <v/>
      </c>
      <c r="Q74" s="1160" t="str">
        <f>IF('14_P2_Convoca'!F91&lt;&gt;"",'14_P2_Convoca'!F91,"")</f>
        <v/>
      </c>
      <c r="R74" s="1110" t="str">
        <f>'19_P2_Lista'!S90</f>
        <v/>
      </c>
      <c r="S74" s="1166" t="str">
        <f>'19_P2_Lista'!AA90</f>
        <v/>
      </c>
      <c r="T74" s="1167" t="str">
        <f>'19_P2_Lista'!AB90</f>
        <v/>
      </c>
      <c r="U74" s="1111" t="str">
        <f>'22_OPO_Lista'!R86</f>
        <v/>
      </c>
    </row>
    <row r="75" spans="1:21" s="1105" customFormat="1" ht="18" customHeight="1" x14ac:dyDescent="0.2">
      <c r="A75" s="1088" t="str">
        <f>'01_Carga'!$L$6</f>
        <v>FI</v>
      </c>
      <c r="B75" s="1089">
        <f>'01_Carga'!$G$5</f>
        <v>0</v>
      </c>
      <c r="C75" s="1088">
        <v>74</v>
      </c>
      <c r="D75" s="1089" t="str">
        <f>'22_OPO_Lista'!G87</f>
        <v/>
      </c>
      <c r="E75" s="1099" t="str">
        <f>'22_OPO_Lista'!H87</f>
        <v/>
      </c>
      <c r="F75" s="673" t="str">
        <f>'22_OPO_Lista'!I87</f>
        <v/>
      </c>
      <c r="G75" s="1100" t="str">
        <f>'22_OPO_Lista'!J87</f>
        <v/>
      </c>
      <c r="H75" s="1156" t="str">
        <f>IF('06_PresenLista'!L91&lt;&gt;"",'06_PresenLista'!L91,"")</f>
        <v/>
      </c>
      <c r="I75" s="1160" t="str">
        <f>IF('07_P1_Lectura'!F92&lt;&gt;"",'07_P1_Lectura'!F92,"")</f>
        <v/>
      </c>
      <c r="J75" s="1183" t="str">
        <f>'09_P1_Pract'!BL91</f>
        <v/>
      </c>
      <c r="K75" s="1184" t="str">
        <f>'09_P1_Pract'!BM91</f>
        <v/>
      </c>
      <c r="L75" s="1190" t="str">
        <f>'10_P1_Tema'!BL91</f>
        <v/>
      </c>
      <c r="M75" s="1109" t="str">
        <f>'10_P1_Tema'!BM91</f>
        <v/>
      </c>
      <c r="N75" s="1109" t="str">
        <f>'12_P1_Lista'!R91</f>
        <v/>
      </c>
      <c r="O75" s="1166" t="str">
        <f>'12_P1_Lista'!T91</f>
        <v/>
      </c>
      <c r="P75" s="1167" t="str">
        <f>'12_P1_Lista'!U91</f>
        <v/>
      </c>
      <c r="Q75" s="1160" t="str">
        <f>IF('14_P2_Convoca'!F92&lt;&gt;"",'14_P2_Convoca'!F92,"")</f>
        <v/>
      </c>
      <c r="R75" s="1110" t="str">
        <f>'19_P2_Lista'!S91</f>
        <v/>
      </c>
      <c r="S75" s="1166" t="str">
        <f>'19_P2_Lista'!AA91</f>
        <v/>
      </c>
      <c r="T75" s="1167" t="str">
        <f>'19_P2_Lista'!AB91</f>
        <v/>
      </c>
      <c r="U75" s="1111" t="str">
        <f>'22_OPO_Lista'!R87</f>
        <v/>
      </c>
    </row>
    <row r="76" spans="1:21" s="1105" customFormat="1" ht="18" customHeight="1" x14ac:dyDescent="0.2">
      <c r="A76" s="1088" t="str">
        <f>'01_Carga'!$L$6</f>
        <v>FI</v>
      </c>
      <c r="B76" s="1089">
        <f>'01_Carga'!$G$5</f>
        <v>0</v>
      </c>
      <c r="C76" s="1088">
        <v>75</v>
      </c>
      <c r="D76" s="1089" t="str">
        <f>'22_OPO_Lista'!G88</f>
        <v/>
      </c>
      <c r="E76" s="1099" t="str">
        <f>'22_OPO_Lista'!H88</f>
        <v/>
      </c>
      <c r="F76" s="673" t="str">
        <f>'22_OPO_Lista'!I88</f>
        <v/>
      </c>
      <c r="G76" s="1100" t="str">
        <f>'22_OPO_Lista'!J88</f>
        <v/>
      </c>
      <c r="H76" s="1156" t="str">
        <f>IF('06_PresenLista'!L92&lt;&gt;"",'06_PresenLista'!L92,"")</f>
        <v/>
      </c>
      <c r="I76" s="1160" t="str">
        <f>IF('07_P1_Lectura'!F93&lt;&gt;"",'07_P1_Lectura'!F93,"")</f>
        <v/>
      </c>
      <c r="J76" s="1183" t="str">
        <f>'09_P1_Pract'!BL92</f>
        <v/>
      </c>
      <c r="K76" s="1184" t="str">
        <f>'09_P1_Pract'!BM92</f>
        <v/>
      </c>
      <c r="L76" s="1190" t="str">
        <f>'10_P1_Tema'!BL92</f>
        <v/>
      </c>
      <c r="M76" s="1109" t="str">
        <f>'10_P1_Tema'!BM92</f>
        <v/>
      </c>
      <c r="N76" s="1109" t="str">
        <f>'12_P1_Lista'!R92</f>
        <v/>
      </c>
      <c r="O76" s="1166" t="str">
        <f>'12_P1_Lista'!T92</f>
        <v/>
      </c>
      <c r="P76" s="1167" t="str">
        <f>'12_P1_Lista'!U92</f>
        <v/>
      </c>
      <c r="Q76" s="1160" t="str">
        <f>IF('14_P2_Convoca'!F93&lt;&gt;"",'14_P2_Convoca'!F93,"")</f>
        <v/>
      </c>
      <c r="R76" s="1110" t="str">
        <f>'19_P2_Lista'!S92</f>
        <v/>
      </c>
      <c r="S76" s="1166" t="str">
        <f>'19_P2_Lista'!AA92</f>
        <v/>
      </c>
      <c r="T76" s="1167" t="str">
        <f>'19_P2_Lista'!AB92</f>
        <v/>
      </c>
      <c r="U76" s="1111" t="str">
        <f>'22_OPO_Lista'!R88</f>
        <v/>
      </c>
    </row>
    <row r="77" spans="1:21" s="1105" customFormat="1" ht="18" customHeight="1" x14ac:dyDescent="0.2">
      <c r="A77" s="1088" t="str">
        <f>'01_Carga'!$L$6</f>
        <v>FI</v>
      </c>
      <c r="B77" s="1089">
        <f>'01_Carga'!$G$5</f>
        <v>0</v>
      </c>
      <c r="C77" s="1088">
        <v>76</v>
      </c>
      <c r="D77" s="1089" t="str">
        <f>'22_OPO_Lista'!G89</f>
        <v/>
      </c>
      <c r="E77" s="1099" t="str">
        <f>'22_OPO_Lista'!H89</f>
        <v/>
      </c>
      <c r="F77" s="673" t="str">
        <f>'22_OPO_Lista'!I89</f>
        <v/>
      </c>
      <c r="G77" s="1100" t="str">
        <f>'22_OPO_Lista'!J89</f>
        <v/>
      </c>
      <c r="H77" s="1156" t="str">
        <f>IF('06_PresenLista'!L93&lt;&gt;"",'06_PresenLista'!L93,"")</f>
        <v/>
      </c>
      <c r="I77" s="1160" t="str">
        <f>IF('07_P1_Lectura'!F94&lt;&gt;"",'07_P1_Lectura'!F94,"")</f>
        <v/>
      </c>
      <c r="J77" s="1183" t="str">
        <f>'09_P1_Pract'!BL93</f>
        <v/>
      </c>
      <c r="K77" s="1184" t="str">
        <f>'09_P1_Pract'!BM93</f>
        <v/>
      </c>
      <c r="L77" s="1190" t="str">
        <f>'10_P1_Tema'!BL93</f>
        <v/>
      </c>
      <c r="M77" s="1109" t="str">
        <f>'10_P1_Tema'!BM93</f>
        <v/>
      </c>
      <c r="N77" s="1109" t="str">
        <f>'12_P1_Lista'!R93</f>
        <v/>
      </c>
      <c r="O77" s="1166" t="str">
        <f>'12_P1_Lista'!T93</f>
        <v/>
      </c>
      <c r="P77" s="1167" t="str">
        <f>'12_P1_Lista'!U93</f>
        <v/>
      </c>
      <c r="Q77" s="1160" t="str">
        <f>IF('14_P2_Convoca'!F94&lt;&gt;"",'14_P2_Convoca'!F94,"")</f>
        <v/>
      </c>
      <c r="R77" s="1110" t="str">
        <f>'19_P2_Lista'!S93</f>
        <v/>
      </c>
      <c r="S77" s="1166" t="str">
        <f>'19_P2_Lista'!AA93</f>
        <v/>
      </c>
      <c r="T77" s="1167" t="str">
        <f>'19_P2_Lista'!AB93</f>
        <v/>
      </c>
      <c r="U77" s="1111" t="str">
        <f>'22_OPO_Lista'!R89</f>
        <v/>
      </c>
    </row>
    <row r="78" spans="1:21" s="1105" customFormat="1" ht="18" customHeight="1" x14ac:dyDescent="0.2">
      <c r="A78" s="1088" t="str">
        <f>'01_Carga'!$L$6</f>
        <v>FI</v>
      </c>
      <c r="B78" s="1089">
        <f>'01_Carga'!$G$5</f>
        <v>0</v>
      </c>
      <c r="C78" s="1088">
        <v>77</v>
      </c>
      <c r="D78" s="1089" t="str">
        <f>'22_OPO_Lista'!G90</f>
        <v/>
      </c>
      <c r="E78" s="1099" t="str">
        <f>'22_OPO_Lista'!H90</f>
        <v/>
      </c>
      <c r="F78" s="673" t="str">
        <f>'22_OPO_Lista'!I90</f>
        <v/>
      </c>
      <c r="G78" s="1100" t="str">
        <f>'22_OPO_Lista'!J90</f>
        <v/>
      </c>
      <c r="H78" s="1156" t="str">
        <f>IF('06_PresenLista'!L94&lt;&gt;"",'06_PresenLista'!L94,"")</f>
        <v/>
      </c>
      <c r="I78" s="1160" t="str">
        <f>IF('07_P1_Lectura'!F95&lt;&gt;"",'07_P1_Lectura'!F95,"")</f>
        <v/>
      </c>
      <c r="J78" s="1183" t="str">
        <f>'09_P1_Pract'!BL94</f>
        <v/>
      </c>
      <c r="K78" s="1184" t="str">
        <f>'09_P1_Pract'!BM94</f>
        <v/>
      </c>
      <c r="L78" s="1190" t="str">
        <f>'10_P1_Tema'!BL94</f>
        <v/>
      </c>
      <c r="M78" s="1109" t="str">
        <f>'10_P1_Tema'!BM94</f>
        <v/>
      </c>
      <c r="N78" s="1109" t="str">
        <f>'12_P1_Lista'!R94</f>
        <v/>
      </c>
      <c r="O78" s="1166" t="str">
        <f>'12_P1_Lista'!T94</f>
        <v/>
      </c>
      <c r="P78" s="1167" t="str">
        <f>'12_P1_Lista'!U94</f>
        <v/>
      </c>
      <c r="Q78" s="1160" t="str">
        <f>IF('14_P2_Convoca'!F95&lt;&gt;"",'14_P2_Convoca'!F95,"")</f>
        <v/>
      </c>
      <c r="R78" s="1110" t="str">
        <f>'19_P2_Lista'!S94</f>
        <v/>
      </c>
      <c r="S78" s="1166" t="str">
        <f>'19_P2_Lista'!AA94</f>
        <v/>
      </c>
      <c r="T78" s="1167" t="str">
        <f>'19_P2_Lista'!AB94</f>
        <v/>
      </c>
      <c r="U78" s="1111" t="str">
        <f>'22_OPO_Lista'!R90</f>
        <v/>
      </c>
    </row>
    <row r="79" spans="1:21" s="1105" customFormat="1" ht="18" customHeight="1" x14ac:dyDescent="0.2">
      <c r="A79" s="1088" t="str">
        <f>'01_Carga'!$L$6</f>
        <v>FI</v>
      </c>
      <c r="B79" s="1089">
        <f>'01_Carga'!$G$5</f>
        <v>0</v>
      </c>
      <c r="C79" s="1088">
        <v>78</v>
      </c>
      <c r="D79" s="1089" t="str">
        <f>'22_OPO_Lista'!G91</f>
        <v/>
      </c>
      <c r="E79" s="1099" t="str">
        <f>'22_OPO_Lista'!H91</f>
        <v/>
      </c>
      <c r="F79" s="673" t="str">
        <f>'22_OPO_Lista'!I91</f>
        <v/>
      </c>
      <c r="G79" s="1100" t="str">
        <f>'22_OPO_Lista'!J91</f>
        <v/>
      </c>
      <c r="H79" s="1156" t="str">
        <f>IF('06_PresenLista'!L95&lt;&gt;"",'06_PresenLista'!L95,"")</f>
        <v/>
      </c>
      <c r="I79" s="1160" t="str">
        <f>IF('07_P1_Lectura'!F96&lt;&gt;"",'07_P1_Lectura'!F96,"")</f>
        <v/>
      </c>
      <c r="J79" s="1183" t="str">
        <f>'09_P1_Pract'!BL95</f>
        <v/>
      </c>
      <c r="K79" s="1184" t="str">
        <f>'09_P1_Pract'!BM95</f>
        <v/>
      </c>
      <c r="L79" s="1190" t="str">
        <f>'10_P1_Tema'!BL95</f>
        <v/>
      </c>
      <c r="M79" s="1109" t="str">
        <f>'10_P1_Tema'!BM95</f>
        <v/>
      </c>
      <c r="N79" s="1109" t="str">
        <f>'12_P1_Lista'!R95</f>
        <v/>
      </c>
      <c r="O79" s="1166" t="str">
        <f>'12_P1_Lista'!T95</f>
        <v/>
      </c>
      <c r="P79" s="1167" t="str">
        <f>'12_P1_Lista'!U95</f>
        <v/>
      </c>
      <c r="Q79" s="1160" t="str">
        <f>IF('14_P2_Convoca'!F96&lt;&gt;"",'14_P2_Convoca'!F96,"")</f>
        <v/>
      </c>
      <c r="R79" s="1110" t="str">
        <f>'19_P2_Lista'!S95</f>
        <v/>
      </c>
      <c r="S79" s="1166" t="str">
        <f>'19_P2_Lista'!AA95</f>
        <v/>
      </c>
      <c r="T79" s="1167" t="str">
        <f>'19_P2_Lista'!AB95</f>
        <v/>
      </c>
      <c r="U79" s="1111" t="str">
        <f>'22_OPO_Lista'!R91</f>
        <v/>
      </c>
    </row>
    <row r="80" spans="1:21" s="1105" customFormat="1" ht="18" customHeight="1" x14ac:dyDescent="0.2">
      <c r="A80" s="1088" t="str">
        <f>'01_Carga'!$L$6</f>
        <v>FI</v>
      </c>
      <c r="B80" s="1089">
        <f>'01_Carga'!$G$5</f>
        <v>0</v>
      </c>
      <c r="C80" s="1088">
        <v>79</v>
      </c>
      <c r="D80" s="1089" t="str">
        <f>'22_OPO_Lista'!G92</f>
        <v/>
      </c>
      <c r="E80" s="1099" t="str">
        <f>'22_OPO_Lista'!H92</f>
        <v/>
      </c>
      <c r="F80" s="673" t="str">
        <f>'22_OPO_Lista'!I92</f>
        <v/>
      </c>
      <c r="G80" s="1100" t="str">
        <f>'22_OPO_Lista'!J92</f>
        <v/>
      </c>
      <c r="H80" s="1156" t="str">
        <f>IF('06_PresenLista'!L96&lt;&gt;"",'06_PresenLista'!L96,"")</f>
        <v/>
      </c>
      <c r="I80" s="1160" t="str">
        <f>IF('07_P1_Lectura'!F97&lt;&gt;"",'07_P1_Lectura'!F97,"")</f>
        <v/>
      </c>
      <c r="J80" s="1183" t="str">
        <f>'09_P1_Pract'!BL96</f>
        <v/>
      </c>
      <c r="K80" s="1184" t="str">
        <f>'09_P1_Pract'!BM96</f>
        <v/>
      </c>
      <c r="L80" s="1190" t="str">
        <f>'10_P1_Tema'!BL96</f>
        <v/>
      </c>
      <c r="M80" s="1109" t="str">
        <f>'10_P1_Tema'!BM96</f>
        <v/>
      </c>
      <c r="N80" s="1109" t="str">
        <f>'12_P1_Lista'!R96</f>
        <v/>
      </c>
      <c r="O80" s="1166" t="str">
        <f>'12_P1_Lista'!T96</f>
        <v/>
      </c>
      <c r="P80" s="1167" t="str">
        <f>'12_P1_Lista'!U96</f>
        <v/>
      </c>
      <c r="Q80" s="1160" t="str">
        <f>IF('14_P2_Convoca'!F97&lt;&gt;"",'14_P2_Convoca'!F97,"")</f>
        <v/>
      </c>
      <c r="R80" s="1110" t="str">
        <f>'19_P2_Lista'!S96</f>
        <v/>
      </c>
      <c r="S80" s="1166" t="str">
        <f>'19_P2_Lista'!AA96</f>
        <v/>
      </c>
      <c r="T80" s="1167" t="str">
        <f>'19_P2_Lista'!AB96</f>
        <v/>
      </c>
      <c r="U80" s="1111" t="str">
        <f>'22_OPO_Lista'!R92</f>
        <v/>
      </c>
    </row>
    <row r="81" spans="1:21" s="1105" customFormat="1" ht="18" customHeight="1" x14ac:dyDescent="0.2">
      <c r="A81" s="1088" t="str">
        <f>'01_Carga'!$L$6</f>
        <v>FI</v>
      </c>
      <c r="B81" s="1089">
        <f>'01_Carga'!$G$5</f>
        <v>0</v>
      </c>
      <c r="C81" s="1088">
        <v>80</v>
      </c>
      <c r="D81" s="1089" t="str">
        <f>'22_OPO_Lista'!G93</f>
        <v/>
      </c>
      <c r="E81" s="1099" t="str">
        <f>'22_OPO_Lista'!H93</f>
        <v/>
      </c>
      <c r="F81" s="673" t="str">
        <f>'22_OPO_Lista'!I93</f>
        <v/>
      </c>
      <c r="G81" s="1100" t="str">
        <f>'22_OPO_Lista'!J93</f>
        <v/>
      </c>
      <c r="H81" s="1156" t="str">
        <f>IF('06_PresenLista'!L97&lt;&gt;"",'06_PresenLista'!L97,"")</f>
        <v/>
      </c>
      <c r="I81" s="1160" t="str">
        <f>IF('07_P1_Lectura'!F98&lt;&gt;"",'07_P1_Lectura'!F98,"")</f>
        <v/>
      </c>
      <c r="J81" s="1183" t="str">
        <f>'09_P1_Pract'!BL97</f>
        <v/>
      </c>
      <c r="K81" s="1184" t="str">
        <f>'09_P1_Pract'!BM97</f>
        <v/>
      </c>
      <c r="L81" s="1190" t="str">
        <f>'10_P1_Tema'!BL97</f>
        <v/>
      </c>
      <c r="M81" s="1109" t="str">
        <f>'10_P1_Tema'!BM97</f>
        <v/>
      </c>
      <c r="N81" s="1109" t="str">
        <f>'12_P1_Lista'!R97</f>
        <v/>
      </c>
      <c r="O81" s="1166" t="str">
        <f>'12_P1_Lista'!T97</f>
        <v/>
      </c>
      <c r="P81" s="1167" t="str">
        <f>'12_P1_Lista'!U97</f>
        <v/>
      </c>
      <c r="Q81" s="1160" t="str">
        <f>IF('14_P2_Convoca'!F98&lt;&gt;"",'14_P2_Convoca'!F98,"")</f>
        <v/>
      </c>
      <c r="R81" s="1110" t="str">
        <f>'19_P2_Lista'!S97</f>
        <v/>
      </c>
      <c r="S81" s="1166" t="str">
        <f>'19_P2_Lista'!AA97</f>
        <v/>
      </c>
      <c r="T81" s="1167" t="str">
        <f>'19_P2_Lista'!AB97</f>
        <v/>
      </c>
      <c r="U81" s="1111" t="str">
        <f>'22_OPO_Lista'!R93</f>
        <v/>
      </c>
    </row>
    <row r="82" spans="1:21" s="1105" customFormat="1" ht="18" customHeight="1" x14ac:dyDescent="0.2">
      <c r="A82" s="1088" t="str">
        <f>'01_Carga'!$L$6</f>
        <v>FI</v>
      </c>
      <c r="B82" s="1089">
        <f>'01_Carga'!$G$5</f>
        <v>0</v>
      </c>
      <c r="C82" s="1088">
        <v>81</v>
      </c>
      <c r="D82" s="1089" t="str">
        <f>'22_OPO_Lista'!G94</f>
        <v/>
      </c>
      <c r="E82" s="1099" t="str">
        <f>'22_OPO_Lista'!H94</f>
        <v/>
      </c>
      <c r="F82" s="673" t="str">
        <f>'22_OPO_Lista'!I94</f>
        <v/>
      </c>
      <c r="G82" s="1100" t="str">
        <f>'22_OPO_Lista'!J94</f>
        <v/>
      </c>
      <c r="H82" s="1156" t="str">
        <f>IF('06_PresenLista'!L98&lt;&gt;"",'06_PresenLista'!L98,"")</f>
        <v/>
      </c>
      <c r="I82" s="1160" t="str">
        <f>IF('07_P1_Lectura'!F99&lt;&gt;"",'07_P1_Lectura'!F99,"")</f>
        <v/>
      </c>
      <c r="J82" s="1183" t="str">
        <f>'09_P1_Pract'!BL98</f>
        <v/>
      </c>
      <c r="K82" s="1184" t="str">
        <f>'09_P1_Pract'!BM98</f>
        <v/>
      </c>
      <c r="L82" s="1190" t="str">
        <f>'10_P1_Tema'!BL98</f>
        <v/>
      </c>
      <c r="M82" s="1109" t="str">
        <f>'10_P1_Tema'!BM98</f>
        <v/>
      </c>
      <c r="N82" s="1109" t="str">
        <f>'12_P1_Lista'!R98</f>
        <v/>
      </c>
      <c r="O82" s="1166" t="str">
        <f>'12_P1_Lista'!T98</f>
        <v/>
      </c>
      <c r="P82" s="1167" t="str">
        <f>'12_P1_Lista'!U98</f>
        <v/>
      </c>
      <c r="Q82" s="1160" t="str">
        <f>IF('14_P2_Convoca'!F99&lt;&gt;"",'14_P2_Convoca'!F99,"")</f>
        <v/>
      </c>
      <c r="R82" s="1110" t="str">
        <f>'19_P2_Lista'!S98</f>
        <v/>
      </c>
      <c r="S82" s="1166" t="str">
        <f>'19_P2_Lista'!AA98</f>
        <v/>
      </c>
      <c r="T82" s="1167" t="str">
        <f>'19_P2_Lista'!AB98</f>
        <v/>
      </c>
      <c r="U82" s="1111" t="str">
        <f>'22_OPO_Lista'!R94</f>
        <v/>
      </c>
    </row>
    <row r="83" spans="1:21" s="1105" customFormat="1" ht="18" customHeight="1" x14ac:dyDescent="0.2">
      <c r="A83" s="1088" t="str">
        <f>'01_Carga'!$L$6</f>
        <v>FI</v>
      </c>
      <c r="B83" s="1089">
        <f>'01_Carga'!$G$5</f>
        <v>0</v>
      </c>
      <c r="C83" s="1088">
        <v>82</v>
      </c>
      <c r="D83" s="1089" t="str">
        <f>'22_OPO_Lista'!G95</f>
        <v/>
      </c>
      <c r="E83" s="1099" t="str">
        <f>'22_OPO_Lista'!H95</f>
        <v/>
      </c>
      <c r="F83" s="673" t="str">
        <f>'22_OPO_Lista'!I95</f>
        <v/>
      </c>
      <c r="G83" s="1100" t="str">
        <f>'22_OPO_Lista'!J95</f>
        <v/>
      </c>
      <c r="H83" s="1156" t="str">
        <f>IF('06_PresenLista'!L99&lt;&gt;"",'06_PresenLista'!L99,"")</f>
        <v/>
      </c>
      <c r="I83" s="1160" t="str">
        <f>IF('07_P1_Lectura'!F100&lt;&gt;"",'07_P1_Lectura'!F100,"")</f>
        <v/>
      </c>
      <c r="J83" s="1183" t="str">
        <f>'09_P1_Pract'!BL99</f>
        <v/>
      </c>
      <c r="K83" s="1184" t="str">
        <f>'09_P1_Pract'!BM99</f>
        <v/>
      </c>
      <c r="L83" s="1190" t="str">
        <f>'10_P1_Tema'!BL99</f>
        <v/>
      </c>
      <c r="M83" s="1109" t="str">
        <f>'10_P1_Tema'!BM99</f>
        <v/>
      </c>
      <c r="N83" s="1109" t="str">
        <f>'12_P1_Lista'!R99</f>
        <v/>
      </c>
      <c r="O83" s="1166" t="str">
        <f>'12_P1_Lista'!T99</f>
        <v/>
      </c>
      <c r="P83" s="1167" t="str">
        <f>'12_P1_Lista'!U99</f>
        <v/>
      </c>
      <c r="Q83" s="1160" t="str">
        <f>IF('14_P2_Convoca'!F100&lt;&gt;"",'14_P2_Convoca'!F100,"")</f>
        <v/>
      </c>
      <c r="R83" s="1110" t="str">
        <f>'19_P2_Lista'!S99</f>
        <v/>
      </c>
      <c r="S83" s="1166" t="str">
        <f>'19_P2_Lista'!AA99</f>
        <v/>
      </c>
      <c r="T83" s="1167" t="str">
        <f>'19_P2_Lista'!AB99</f>
        <v/>
      </c>
      <c r="U83" s="1111" t="str">
        <f>'22_OPO_Lista'!R95</f>
        <v/>
      </c>
    </row>
    <row r="84" spans="1:21" s="1105" customFormat="1" ht="18" customHeight="1" x14ac:dyDescent="0.2">
      <c r="A84" s="1088" t="str">
        <f>'01_Carga'!$L$6</f>
        <v>FI</v>
      </c>
      <c r="B84" s="1089">
        <f>'01_Carga'!$G$5</f>
        <v>0</v>
      </c>
      <c r="C84" s="1088">
        <v>83</v>
      </c>
      <c r="D84" s="1089" t="str">
        <f>'22_OPO_Lista'!G96</f>
        <v/>
      </c>
      <c r="E84" s="1099" t="str">
        <f>'22_OPO_Lista'!H96</f>
        <v/>
      </c>
      <c r="F84" s="673" t="str">
        <f>'22_OPO_Lista'!I96</f>
        <v/>
      </c>
      <c r="G84" s="1100" t="str">
        <f>'22_OPO_Lista'!J96</f>
        <v/>
      </c>
      <c r="H84" s="1156" t="str">
        <f>IF('06_PresenLista'!L100&lt;&gt;"",'06_PresenLista'!L100,"")</f>
        <v/>
      </c>
      <c r="I84" s="1160" t="str">
        <f>IF('07_P1_Lectura'!F101&lt;&gt;"",'07_P1_Lectura'!F101,"")</f>
        <v/>
      </c>
      <c r="J84" s="1183" t="str">
        <f>'09_P1_Pract'!BL100</f>
        <v/>
      </c>
      <c r="K84" s="1184" t="str">
        <f>'09_P1_Pract'!BM100</f>
        <v/>
      </c>
      <c r="L84" s="1190" t="str">
        <f>'10_P1_Tema'!BL100</f>
        <v/>
      </c>
      <c r="M84" s="1109" t="str">
        <f>'10_P1_Tema'!BM100</f>
        <v/>
      </c>
      <c r="N84" s="1109" t="str">
        <f>'12_P1_Lista'!R100</f>
        <v/>
      </c>
      <c r="O84" s="1166" t="str">
        <f>'12_P1_Lista'!T100</f>
        <v/>
      </c>
      <c r="P84" s="1167" t="str">
        <f>'12_P1_Lista'!U100</f>
        <v/>
      </c>
      <c r="Q84" s="1160" t="str">
        <f>IF('14_P2_Convoca'!F101&lt;&gt;"",'14_P2_Convoca'!F101,"")</f>
        <v/>
      </c>
      <c r="R84" s="1110" t="str">
        <f>'19_P2_Lista'!S100</f>
        <v/>
      </c>
      <c r="S84" s="1166" t="str">
        <f>'19_P2_Lista'!AA100</f>
        <v/>
      </c>
      <c r="T84" s="1167" t="str">
        <f>'19_P2_Lista'!AB100</f>
        <v/>
      </c>
      <c r="U84" s="1111" t="str">
        <f>'22_OPO_Lista'!R96</f>
        <v/>
      </c>
    </row>
    <row r="85" spans="1:21" s="1105" customFormat="1" ht="18" customHeight="1" x14ac:dyDescent="0.2">
      <c r="A85" s="1088" t="str">
        <f>'01_Carga'!$L$6</f>
        <v>FI</v>
      </c>
      <c r="B85" s="1089">
        <f>'01_Carga'!$G$5</f>
        <v>0</v>
      </c>
      <c r="C85" s="1088">
        <v>84</v>
      </c>
      <c r="D85" s="1089" t="str">
        <f>'22_OPO_Lista'!G97</f>
        <v/>
      </c>
      <c r="E85" s="1099" t="str">
        <f>'22_OPO_Lista'!H97</f>
        <v/>
      </c>
      <c r="F85" s="673" t="str">
        <f>'22_OPO_Lista'!I97</f>
        <v/>
      </c>
      <c r="G85" s="1100" t="str">
        <f>'22_OPO_Lista'!J97</f>
        <v/>
      </c>
      <c r="H85" s="1156" t="str">
        <f>IF('06_PresenLista'!L101&lt;&gt;"",'06_PresenLista'!L101,"")</f>
        <v/>
      </c>
      <c r="I85" s="1160" t="str">
        <f>IF('07_P1_Lectura'!F102&lt;&gt;"",'07_P1_Lectura'!F102,"")</f>
        <v/>
      </c>
      <c r="J85" s="1183" t="str">
        <f>'09_P1_Pract'!BL101</f>
        <v/>
      </c>
      <c r="K85" s="1184" t="str">
        <f>'09_P1_Pract'!BM101</f>
        <v/>
      </c>
      <c r="L85" s="1190" t="str">
        <f>'10_P1_Tema'!BL101</f>
        <v/>
      </c>
      <c r="M85" s="1109" t="str">
        <f>'10_P1_Tema'!BM101</f>
        <v/>
      </c>
      <c r="N85" s="1109" t="str">
        <f>'12_P1_Lista'!R101</f>
        <v/>
      </c>
      <c r="O85" s="1166" t="str">
        <f>'12_P1_Lista'!T101</f>
        <v/>
      </c>
      <c r="P85" s="1167" t="str">
        <f>'12_P1_Lista'!U101</f>
        <v/>
      </c>
      <c r="Q85" s="1160" t="str">
        <f>IF('14_P2_Convoca'!F102&lt;&gt;"",'14_P2_Convoca'!F102,"")</f>
        <v/>
      </c>
      <c r="R85" s="1110" t="str">
        <f>'19_P2_Lista'!S101</f>
        <v/>
      </c>
      <c r="S85" s="1166" t="str">
        <f>'19_P2_Lista'!AA101</f>
        <v/>
      </c>
      <c r="T85" s="1167" t="str">
        <f>'19_P2_Lista'!AB101</f>
        <v/>
      </c>
      <c r="U85" s="1111" t="str">
        <f>'22_OPO_Lista'!R97</f>
        <v/>
      </c>
    </row>
    <row r="86" spans="1:21" s="1105" customFormat="1" ht="18" customHeight="1" x14ac:dyDescent="0.2">
      <c r="A86" s="1088" t="str">
        <f>'01_Carga'!$L$6</f>
        <v>FI</v>
      </c>
      <c r="B86" s="1089">
        <f>'01_Carga'!$G$5</f>
        <v>0</v>
      </c>
      <c r="C86" s="1088">
        <v>85</v>
      </c>
      <c r="D86" s="1089" t="str">
        <f>'22_OPO_Lista'!G98</f>
        <v/>
      </c>
      <c r="E86" s="1099" t="str">
        <f>'22_OPO_Lista'!H98</f>
        <v/>
      </c>
      <c r="F86" s="673" t="str">
        <f>'22_OPO_Lista'!I98</f>
        <v/>
      </c>
      <c r="G86" s="1100" t="str">
        <f>'22_OPO_Lista'!J98</f>
        <v/>
      </c>
      <c r="H86" s="1156" t="str">
        <f>IF('06_PresenLista'!L102&lt;&gt;"",'06_PresenLista'!L102,"")</f>
        <v/>
      </c>
      <c r="I86" s="1160" t="str">
        <f>IF('07_P1_Lectura'!F103&lt;&gt;"",'07_P1_Lectura'!F103,"")</f>
        <v/>
      </c>
      <c r="J86" s="1183" t="str">
        <f>'09_P1_Pract'!BL102</f>
        <v/>
      </c>
      <c r="K86" s="1184" t="str">
        <f>'09_P1_Pract'!BM102</f>
        <v/>
      </c>
      <c r="L86" s="1190" t="str">
        <f>'10_P1_Tema'!BL102</f>
        <v/>
      </c>
      <c r="M86" s="1109" t="str">
        <f>'10_P1_Tema'!BM102</f>
        <v/>
      </c>
      <c r="N86" s="1109" t="str">
        <f>'12_P1_Lista'!R102</f>
        <v/>
      </c>
      <c r="O86" s="1166" t="str">
        <f>'12_P1_Lista'!T102</f>
        <v/>
      </c>
      <c r="P86" s="1167" t="str">
        <f>'12_P1_Lista'!U102</f>
        <v/>
      </c>
      <c r="Q86" s="1160" t="str">
        <f>IF('14_P2_Convoca'!F103&lt;&gt;"",'14_P2_Convoca'!F103,"")</f>
        <v/>
      </c>
      <c r="R86" s="1110" t="str">
        <f>'19_P2_Lista'!S102</f>
        <v/>
      </c>
      <c r="S86" s="1166" t="str">
        <f>'19_P2_Lista'!AA102</f>
        <v/>
      </c>
      <c r="T86" s="1167" t="str">
        <f>'19_P2_Lista'!AB102</f>
        <v/>
      </c>
      <c r="U86" s="1111" t="str">
        <f>'22_OPO_Lista'!R98</f>
        <v/>
      </c>
    </row>
    <row r="87" spans="1:21" s="1105" customFormat="1" ht="18" customHeight="1" x14ac:dyDescent="0.2">
      <c r="A87" s="1088" t="str">
        <f>'01_Carga'!$L$6</f>
        <v>FI</v>
      </c>
      <c r="B87" s="1089">
        <f>'01_Carga'!$G$5</f>
        <v>0</v>
      </c>
      <c r="C87" s="1088">
        <v>86</v>
      </c>
      <c r="D87" s="1089" t="str">
        <f>'22_OPO_Lista'!G99</f>
        <v/>
      </c>
      <c r="E87" s="1099" t="str">
        <f>'22_OPO_Lista'!H99</f>
        <v/>
      </c>
      <c r="F87" s="673" t="str">
        <f>'22_OPO_Lista'!I99</f>
        <v/>
      </c>
      <c r="G87" s="1100" t="str">
        <f>'22_OPO_Lista'!J99</f>
        <v/>
      </c>
      <c r="H87" s="1156" t="str">
        <f>IF('06_PresenLista'!L103&lt;&gt;"",'06_PresenLista'!L103,"")</f>
        <v/>
      </c>
      <c r="I87" s="1160" t="str">
        <f>IF('07_P1_Lectura'!F104&lt;&gt;"",'07_P1_Lectura'!F104,"")</f>
        <v/>
      </c>
      <c r="J87" s="1183" t="str">
        <f>'09_P1_Pract'!BL103</f>
        <v/>
      </c>
      <c r="K87" s="1184" t="str">
        <f>'09_P1_Pract'!BM103</f>
        <v/>
      </c>
      <c r="L87" s="1190" t="str">
        <f>'10_P1_Tema'!BL103</f>
        <v/>
      </c>
      <c r="M87" s="1109" t="str">
        <f>'10_P1_Tema'!BM103</f>
        <v/>
      </c>
      <c r="N87" s="1109" t="str">
        <f>'12_P1_Lista'!R103</f>
        <v/>
      </c>
      <c r="O87" s="1166" t="str">
        <f>'12_P1_Lista'!T103</f>
        <v/>
      </c>
      <c r="P87" s="1167" t="str">
        <f>'12_P1_Lista'!U103</f>
        <v/>
      </c>
      <c r="Q87" s="1160" t="str">
        <f>IF('14_P2_Convoca'!F104&lt;&gt;"",'14_P2_Convoca'!F104,"")</f>
        <v/>
      </c>
      <c r="R87" s="1110" t="str">
        <f>'19_P2_Lista'!S103</f>
        <v/>
      </c>
      <c r="S87" s="1166" t="str">
        <f>'19_P2_Lista'!AA103</f>
        <v/>
      </c>
      <c r="T87" s="1167" t="str">
        <f>'19_P2_Lista'!AB103</f>
        <v/>
      </c>
      <c r="U87" s="1111" t="str">
        <f>'22_OPO_Lista'!R99</f>
        <v/>
      </c>
    </row>
    <row r="88" spans="1:21" s="1105" customFormat="1" ht="18" customHeight="1" x14ac:dyDescent="0.2">
      <c r="A88" s="1088" t="str">
        <f>'01_Carga'!$L$6</f>
        <v>FI</v>
      </c>
      <c r="B88" s="1089">
        <f>'01_Carga'!$G$5</f>
        <v>0</v>
      </c>
      <c r="C88" s="1088">
        <v>87</v>
      </c>
      <c r="D88" s="1089" t="str">
        <f>'22_OPO_Lista'!G100</f>
        <v/>
      </c>
      <c r="E88" s="1099" t="str">
        <f>'22_OPO_Lista'!H100</f>
        <v/>
      </c>
      <c r="F88" s="673" t="str">
        <f>'22_OPO_Lista'!I100</f>
        <v/>
      </c>
      <c r="G88" s="1100" t="str">
        <f>'22_OPO_Lista'!J100</f>
        <v/>
      </c>
      <c r="H88" s="1156" t="str">
        <f>IF('06_PresenLista'!L104&lt;&gt;"",'06_PresenLista'!L104,"")</f>
        <v/>
      </c>
      <c r="I88" s="1160" t="str">
        <f>IF('07_P1_Lectura'!F105&lt;&gt;"",'07_P1_Lectura'!F105,"")</f>
        <v/>
      </c>
      <c r="J88" s="1183" t="str">
        <f>'09_P1_Pract'!BL104</f>
        <v/>
      </c>
      <c r="K88" s="1184" t="str">
        <f>'09_P1_Pract'!BM104</f>
        <v/>
      </c>
      <c r="L88" s="1190" t="str">
        <f>'10_P1_Tema'!BL104</f>
        <v/>
      </c>
      <c r="M88" s="1109" t="str">
        <f>'10_P1_Tema'!BM104</f>
        <v/>
      </c>
      <c r="N88" s="1109" t="str">
        <f>'12_P1_Lista'!R104</f>
        <v/>
      </c>
      <c r="O88" s="1166" t="str">
        <f>'12_P1_Lista'!T104</f>
        <v/>
      </c>
      <c r="P88" s="1167" t="str">
        <f>'12_P1_Lista'!U104</f>
        <v/>
      </c>
      <c r="Q88" s="1160" t="str">
        <f>IF('14_P2_Convoca'!F105&lt;&gt;"",'14_P2_Convoca'!F105,"")</f>
        <v/>
      </c>
      <c r="R88" s="1110" t="str">
        <f>'19_P2_Lista'!S104</f>
        <v/>
      </c>
      <c r="S88" s="1166" t="str">
        <f>'19_P2_Lista'!AA104</f>
        <v/>
      </c>
      <c r="T88" s="1167" t="str">
        <f>'19_P2_Lista'!AB104</f>
        <v/>
      </c>
      <c r="U88" s="1111" t="str">
        <f>'22_OPO_Lista'!R100</f>
        <v/>
      </c>
    </row>
    <row r="89" spans="1:21" s="1105" customFormat="1" ht="18" customHeight="1" x14ac:dyDescent="0.2">
      <c r="A89" s="1088" t="str">
        <f>'01_Carga'!$L$6</f>
        <v>FI</v>
      </c>
      <c r="B89" s="1089">
        <f>'01_Carga'!$G$5</f>
        <v>0</v>
      </c>
      <c r="C89" s="1088">
        <v>88</v>
      </c>
      <c r="D89" s="1089" t="str">
        <f>'22_OPO_Lista'!G101</f>
        <v/>
      </c>
      <c r="E89" s="1099" t="str">
        <f>'22_OPO_Lista'!H101</f>
        <v/>
      </c>
      <c r="F89" s="673" t="str">
        <f>'22_OPO_Lista'!I101</f>
        <v/>
      </c>
      <c r="G89" s="1100" t="str">
        <f>'22_OPO_Lista'!J101</f>
        <v/>
      </c>
      <c r="H89" s="1156" t="str">
        <f>IF('06_PresenLista'!L105&lt;&gt;"",'06_PresenLista'!L105,"")</f>
        <v/>
      </c>
      <c r="I89" s="1160" t="str">
        <f>IF('07_P1_Lectura'!F106&lt;&gt;"",'07_P1_Lectura'!F106,"")</f>
        <v/>
      </c>
      <c r="J89" s="1183" t="str">
        <f>'09_P1_Pract'!BL105</f>
        <v/>
      </c>
      <c r="K89" s="1184" t="str">
        <f>'09_P1_Pract'!BM105</f>
        <v/>
      </c>
      <c r="L89" s="1190" t="str">
        <f>'10_P1_Tema'!BL105</f>
        <v/>
      </c>
      <c r="M89" s="1109" t="str">
        <f>'10_P1_Tema'!BM105</f>
        <v/>
      </c>
      <c r="N89" s="1109" t="str">
        <f>'12_P1_Lista'!R105</f>
        <v/>
      </c>
      <c r="O89" s="1166" t="str">
        <f>'12_P1_Lista'!T105</f>
        <v/>
      </c>
      <c r="P89" s="1167" t="str">
        <f>'12_P1_Lista'!U105</f>
        <v/>
      </c>
      <c r="Q89" s="1160" t="str">
        <f>IF('14_P2_Convoca'!F106&lt;&gt;"",'14_P2_Convoca'!F106,"")</f>
        <v/>
      </c>
      <c r="R89" s="1110" t="str">
        <f>'19_P2_Lista'!S105</f>
        <v/>
      </c>
      <c r="S89" s="1166" t="str">
        <f>'19_P2_Lista'!AA105</f>
        <v/>
      </c>
      <c r="T89" s="1167" t="str">
        <f>'19_P2_Lista'!AB105</f>
        <v/>
      </c>
      <c r="U89" s="1111" t="str">
        <f>'22_OPO_Lista'!R101</f>
        <v/>
      </c>
    </row>
    <row r="90" spans="1:21" s="1105" customFormat="1" ht="18" customHeight="1" x14ac:dyDescent="0.2">
      <c r="A90" s="1088" t="str">
        <f>'01_Carga'!$L$6</f>
        <v>FI</v>
      </c>
      <c r="B90" s="1089">
        <f>'01_Carga'!$G$5</f>
        <v>0</v>
      </c>
      <c r="C90" s="1088">
        <v>89</v>
      </c>
      <c r="D90" s="1089" t="str">
        <f>'22_OPO_Lista'!G102</f>
        <v/>
      </c>
      <c r="E90" s="1099" t="str">
        <f>'22_OPO_Lista'!H102</f>
        <v/>
      </c>
      <c r="F90" s="673" t="str">
        <f>'22_OPO_Lista'!I102</f>
        <v/>
      </c>
      <c r="G90" s="1100" t="str">
        <f>'22_OPO_Lista'!J102</f>
        <v/>
      </c>
      <c r="H90" s="1156" t="str">
        <f>IF('06_PresenLista'!L106&lt;&gt;"",'06_PresenLista'!L106,"")</f>
        <v/>
      </c>
      <c r="I90" s="1160" t="str">
        <f>IF('07_P1_Lectura'!F107&lt;&gt;"",'07_P1_Lectura'!F107,"")</f>
        <v/>
      </c>
      <c r="J90" s="1183" t="str">
        <f>'09_P1_Pract'!BL106</f>
        <v/>
      </c>
      <c r="K90" s="1184" t="str">
        <f>'09_P1_Pract'!BM106</f>
        <v/>
      </c>
      <c r="L90" s="1190" t="str">
        <f>'10_P1_Tema'!BL106</f>
        <v/>
      </c>
      <c r="M90" s="1109" t="str">
        <f>'10_P1_Tema'!BM106</f>
        <v/>
      </c>
      <c r="N90" s="1109" t="str">
        <f>'12_P1_Lista'!R106</f>
        <v/>
      </c>
      <c r="O90" s="1166" t="str">
        <f>'12_P1_Lista'!T106</f>
        <v/>
      </c>
      <c r="P90" s="1167" t="str">
        <f>'12_P1_Lista'!U106</f>
        <v/>
      </c>
      <c r="Q90" s="1160" t="str">
        <f>IF('14_P2_Convoca'!F107&lt;&gt;"",'14_P2_Convoca'!F107,"")</f>
        <v/>
      </c>
      <c r="R90" s="1110" t="str">
        <f>'19_P2_Lista'!S106</f>
        <v/>
      </c>
      <c r="S90" s="1166" t="str">
        <f>'19_P2_Lista'!AA106</f>
        <v/>
      </c>
      <c r="T90" s="1167" t="str">
        <f>'19_P2_Lista'!AB106</f>
        <v/>
      </c>
      <c r="U90" s="1111" t="str">
        <f>'22_OPO_Lista'!R102</f>
        <v/>
      </c>
    </row>
    <row r="91" spans="1:21" s="1105" customFormat="1" ht="18" customHeight="1" x14ac:dyDescent="0.2">
      <c r="A91" s="1088" t="str">
        <f>'01_Carga'!$L$6</f>
        <v>FI</v>
      </c>
      <c r="B91" s="1089">
        <f>'01_Carga'!$G$5</f>
        <v>0</v>
      </c>
      <c r="C91" s="1088">
        <v>90</v>
      </c>
      <c r="D91" s="1089" t="str">
        <f>'22_OPO_Lista'!G103</f>
        <v/>
      </c>
      <c r="E91" s="1099" t="str">
        <f>'22_OPO_Lista'!H103</f>
        <v/>
      </c>
      <c r="F91" s="673" t="str">
        <f>'22_OPO_Lista'!I103</f>
        <v/>
      </c>
      <c r="G91" s="1100" t="str">
        <f>'22_OPO_Lista'!J103</f>
        <v/>
      </c>
      <c r="H91" s="1156" t="str">
        <f>IF('06_PresenLista'!L107&lt;&gt;"",'06_PresenLista'!L107,"")</f>
        <v/>
      </c>
      <c r="I91" s="1160" t="str">
        <f>IF('07_P1_Lectura'!F108&lt;&gt;"",'07_P1_Lectura'!F108,"")</f>
        <v/>
      </c>
      <c r="J91" s="1183" t="str">
        <f>'09_P1_Pract'!BL107</f>
        <v/>
      </c>
      <c r="K91" s="1184" t="str">
        <f>'09_P1_Pract'!BM107</f>
        <v/>
      </c>
      <c r="L91" s="1190" t="str">
        <f>'10_P1_Tema'!BL107</f>
        <v/>
      </c>
      <c r="M91" s="1109" t="str">
        <f>'10_P1_Tema'!BM107</f>
        <v/>
      </c>
      <c r="N91" s="1109" t="str">
        <f>'12_P1_Lista'!R107</f>
        <v/>
      </c>
      <c r="O91" s="1166" t="str">
        <f>'12_P1_Lista'!T107</f>
        <v/>
      </c>
      <c r="P91" s="1167" t="str">
        <f>'12_P1_Lista'!U107</f>
        <v/>
      </c>
      <c r="Q91" s="1160" t="str">
        <f>IF('14_P2_Convoca'!F108&lt;&gt;"",'14_P2_Convoca'!F108,"")</f>
        <v/>
      </c>
      <c r="R91" s="1110" t="str">
        <f>'19_P2_Lista'!S107</f>
        <v/>
      </c>
      <c r="S91" s="1166" t="str">
        <f>'19_P2_Lista'!AA107</f>
        <v/>
      </c>
      <c r="T91" s="1167" t="str">
        <f>'19_P2_Lista'!AB107</f>
        <v/>
      </c>
      <c r="U91" s="1111" t="str">
        <f>'22_OPO_Lista'!R103</f>
        <v/>
      </c>
    </row>
    <row r="92" spans="1:21" s="1105" customFormat="1" ht="18" customHeight="1" x14ac:dyDescent="0.2">
      <c r="A92" s="1088" t="str">
        <f>'01_Carga'!$L$6</f>
        <v>FI</v>
      </c>
      <c r="B92" s="1089">
        <f>'01_Carga'!$G$5</f>
        <v>0</v>
      </c>
      <c r="C92" s="1088">
        <v>91</v>
      </c>
      <c r="D92" s="1089" t="str">
        <f>'22_OPO_Lista'!G104</f>
        <v/>
      </c>
      <c r="E92" s="1099" t="str">
        <f>'22_OPO_Lista'!H104</f>
        <v/>
      </c>
      <c r="F92" s="673" t="str">
        <f>'22_OPO_Lista'!I104</f>
        <v/>
      </c>
      <c r="G92" s="1100" t="str">
        <f>'22_OPO_Lista'!J104</f>
        <v/>
      </c>
      <c r="H92" s="1156" t="str">
        <f>IF('06_PresenLista'!L108&lt;&gt;"",'06_PresenLista'!L108,"")</f>
        <v/>
      </c>
      <c r="I92" s="1160" t="str">
        <f>IF('07_P1_Lectura'!F109&lt;&gt;"",'07_P1_Lectura'!F109,"")</f>
        <v/>
      </c>
      <c r="J92" s="1183" t="str">
        <f>'09_P1_Pract'!BL108</f>
        <v/>
      </c>
      <c r="K92" s="1184" t="str">
        <f>'09_P1_Pract'!BM108</f>
        <v/>
      </c>
      <c r="L92" s="1190" t="str">
        <f>'10_P1_Tema'!BL108</f>
        <v/>
      </c>
      <c r="M92" s="1109" t="str">
        <f>'10_P1_Tema'!BM108</f>
        <v/>
      </c>
      <c r="N92" s="1109" t="str">
        <f>'12_P1_Lista'!R108</f>
        <v/>
      </c>
      <c r="O92" s="1166" t="str">
        <f>'12_P1_Lista'!T108</f>
        <v/>
      </c>
      <c r="P92" s="1167" t="str">
        <f>'12_P1_Lista'!U108</f>
        <v/>
      </c>
      <c r="Q92" s="1160" t="str">
        <f>IF('14_P2_Convoca'!F109&lt;&gt;"",'14_P2_Convoca'!F109,"")</f>
        <v/>
      </c>
      <c r="R92" s="1110" t="str">
        <f>'19_P2_Lista'!S108</f>
        <v/>
      </c>
      <c r="S92" s="1166" t="str">
        <f>'19_P2_Lista'!AA108</f>
        <v/>
      </c>
      <c r="T92" s="1167" t="str">
        <f>'19_P2_Lista'!AB108</f>
        <v/>
      </c>
      <c r="U92" s="1111" t="str">
        <f>'22_OPO_Lista'!R104</f>
        <v/>
      </c>
    </row>
    <row r="93" spans="1:21" s="1105" customFormat="1" ht="18" customHeight="1" x14ac:dyDescent="0.2">
      <c r="A93" s="1088" t="str">
        <f>'01_Carga'!$L$6</f>
        <v>FI</v>
      </c>
      <c r="B93" s="1089">
        <f>'01_Carga'!$G$5</f>
        <v>0</v>
      </c>
      <c r="C93" s="1088">
        <v>92</v>
      </c>
      <c r="D93" s="1089" t="str">
        <f>'22_OPO_Lista'!G105</f>
        <v/>
      </c>
      <c r="E93" s="1099" t="str">
        <f>'22_OPO_Lista'!H105</f>
        <v/>
      </c>
      <c r="F93" s="673" t="str">
        <f>'22_OPO_Lista'!I105</f>
        <v/>
      </c>
      <c r="G93" s="1100" t="str">
        <f>'22_OPO_Lista'!J105</f>
        <v/>
      </c>
      <c r="H93" s="1156" t="str">
        <f>IF('06_PresenLista'!L109&lt;&gt;"",'06_PresenLista'!L109,"")</f>
        <v/>
      </c>
      <c r="I93" s="1160" t="str">
        <f>IF('07_P1_Lectura'!F110&lt;&gt;"",'07_P1_Lectura'!F110,"")</f>
        <v/>
      </c>
      <c r="J93" s="1183" t="str">
        <f>'09_P1_Pract'!BL109</f>
        <v/>
      </c>
      <c r="K93" s="1184" t="str">
        <f>'09_P1_Pract'!BM109</f>
        <v/>
      </c>
      <c r="L93" s="1190" t="str">
        <f>'10_P1_Tema'!BL109</f>
        <v/>
      </c>
      <c r="M93" s="1109" t="str">
        <f>'10_P1_Tema'!BM109</f>
        <v/>
      </c>
      <c r="N93" s="1109" t="str">
        <f>'12_P1_Lista'!R109</f>
        <v/>
      </c>
      <c r="O93" s="1166" t="str">
        <f>'12_P1_Lista'!T109</f>
        <v/>
      </c>
      <c r="P93" s="1167" t="str">
        <f>'12_P1_Lista'!U109</f>
        <v/>
      </c>
      <c r="Q93" s="1160" t="str">
        <f>IF('14_P2_Convoca'!F110&lt;&gt;"",'14_P2_Convoca'!F110,"")</f>
        <v/>
      </c>
      <c r="R93" s="1110" t="str">
        <f>'19_P2_Lista'!S109</f>
        <v/>
      </c>
      <c r="S93" s="1166" t="str">
        <f>'19_P2_Lista'!AA109</f>
        <v/>
      </c>
      <c r="T93" s="1167" t="str">
        <f>'19_P2_Lista'!AB109</f>
        <v/>
      </c>
      <c r="U93" s="1111" t="str">
        <f>'22_OPO_Lista'!R105</f>
        <v/>
      </c>
    </row>
    <row r="94" spans="1:21" s="1105" customFormat="1" ht="18" customHeight="1" x14ac:dyDescent="0.2">
      <c r="A94" s="1088" t="str">
        <f>'01_Carga'!$L$6</f>
        <v>FI</v>
      </c>
      <c r="B94" s="1089">
        <f>'01_Carga'!$G$5</f>
        <v>0</v>
      </c>
      <c r="C94" s="1088">
        <v>93</v>
      </c>
      <c r="D94" s="1089" t="str">
        <f>'22_OPO_Lista'!G106</f>
        <v/>
      </c>
      <c r="E94" s="1099" t="str">
        <f>'22_OPO_Lista'!H106</f>
        <v/>
      </c>
      <c r="F94" s="673" t="str">
        <f>'22_OPO_Lista'!I106</f>
        <v/>
      </c>
      <c r="G94" s="1100" t="str">
        <f>'22_OPO_Lista'!J106</f>
        <v/>
      </c>
      <c r="H94" s="1156" t="str">
        <f>IF('06_PresenLista'!L110&lt;&gt;"",'06_PresenLista'!L110,"")</f>
        <v/>
      </c>
      <c r="I94" s="1160" t="str">
        <f>IF('07_P1_Lectura'!F111&lt;&gt;"",'07_P1_Lectura'!F111,"")</f>
        <v/>
      </c>
      <c r="J94" s="1183" t="str">
        <f>'09_P1_Pract'!BL110</f>
        <v/>
      </c>
      <c r="K94" s="1184" t="str">
        <f>'09_P1_Pract'!BM110</f>
        <v/>
      </c>
      <c r="L94" s="1190" t="str">
        <f>'10_P1_Tema'!BL110</f>
        <v/>
      </c>
      <c r="M94" s="1109" t="str">
        <f>'10_P1_Tema'!BM110</f>
        <v/>
      </c>
      <c r="N94" s="1109" t="str">
        <f>'12_P1_Lista'!R110</f>
        <v/>
      </c>
      <c r="O94" s="1166" t="str">
        <f>'12_P1_Lista'!T110</f>
        <v/>
      </c>
      <c r="P94" s="1167" t="str">
        <f>'12_P1_Lista'!U110</f>
        <v/>
      </c>
      <c r="Q94" s="1160" t="str">
        <f>IF('14_P2_Convoca'!F111&lt;&gt;"",'14_P2_Convoca'!F111,"")</f>
        <v/>
      </c>
      <c r="R94" s="1110" t="str">
        <f>'19_P2_Lista'!S110</f>
        <v/>
      </c>
      <c r="S94" s="1166" t="str">
        <f>'19_P2_Lista'!AA110</f>
        <v/>
      </c>
      <c r="T94" s="1167" t="str">
        <f>'19_P2_Lista'!AB110</f>
        <v/>
      </c>
      <c r="U94" s="1111" t="str">
        <f>'22_OPO_Lista'!R106</f>
        <v/>
      </c>
    </row>
    <row r="95" spans="1:21" s="1105" customFormat="1" ht="18" customHeight="1" x14ac:dyDescent="0.2">
      <c r="A95" s="1088" t="str">
        <f>'01_Carga'!$L$6</f>
        <v>FI</v>
      </c>
      <c r="B95" s="1089">
        <f>'01_Carga'!$G$5</f>
        <v>0</v>
      </c>
      <c r="C95" s="1088">
        <v>94</v>
      </c>
      <c r="D95" s="1089" t="str">
        <f>'22_OPO_Lista'!G107</f>
        <v/>
      </c>
      <c r="E95" s="1099" t="str">
        <f>'22_OPO_Lista'!H107</f>
        <v/>
      </c>
      <c r="F95" s="673" t="str">
        <f>'22_OPO_Lista'!I107</f>
        <v/>
      </c>
      <c r="G95" s="1100" t="str">
        <f>'22_OPO_Lista'!J107</f>
        <v/>
      </c>
      <c r="H95" s="1156" t="str">
        <f>IF('06_PresenLista'!L111&lt;&gt;"",'06_PresenLista'!L111,"")</f>
        <v/>
      </c>
      <c r="I95" s="1160" t="str">
        <f>IF('07_P1_Lectura'!F112&lt;&gt;"",'07_P1_Lectura'!F112,"")</f>
        <v/>
      </c>
      <c r="J95" s="1183" t="str">
        <f>'09_P1_Pract'!BL111</f>
        <v/>
      </c>
      <c r="K95" s="1184" t="str">
        <f>'09_P1_Pract'!BM111</f>
        <v/>
      </c>
      <c r="L95" s="1190" t="str">
        <f>'10_P1_Tema'!BL111</f>
        <v/>
      </c>
      <c r="M95" s="1109" t="str">
        <f>'10_P1_Tema'!BM111</f>
        <v/>
      </c>
      <c r="N95" s="1109" t="str">
        <f>'12_P1_Lista'!R111</f>
        <v/>
      </c>
      <c r="O95" s="1166" t="str">
        <f>'12_P1_Lista'!T111</f>
        <v/>
      </c>
      <c r="P95" s="1167" t="str">
        <f>'12_P1_Lista'!U111</f>
        <v/>
      </c>
      <c r="Q95" s="1160" t="str">
        <f>IF('14_P2_Convoca'!F112&lt;&gt;"",'14_P2_Convoca'!F112,"")</f>
        <v/>
      </c>
      <c r="R95" s="1110" t="str">
        <f>'19_P2_Lista'!S111</f>
        <v/>
      </c>
      <c r="S95" s="1166" t="str">
        <f>'19_P2_Lista'!AA111</f>
        <v/>
      </c>
      <c r="T95" s="1167" t="str">
        <f>'19_P2_Lista'!AB111</f>
        <v/>
      </c>
      <c r="U95" s="1111" t="str">
        <f>'22_OPO_Lista'!R107</f>
        <v/>
      </c>
    </row>
    <row r="96" spans="1:21" s="1105" customFormat="1" ht="18" customHeight="1" x14ac:dyDescent="0.2">
      <c r="A96" s="1088" t="str">
        <f>'01_Carga'!$L$6</f>
        <v>FI</v>
      </c>
      <c r="B96" s="1089">
        <f>'01_Carga'!$G$5</f>
        <v>0</v>
      </c>
      <c r="C96" s="1088">
        <v>95</v>
      </c>
      <c r="D96" s="1089" t="str">
        <f>'22_OPO_Lista'!G108</f>
        <v/>
      </c>
      <c r="E96" s="1099" t="str">
        <f>'22_OPO_Lista'!H108</f>
        <v/>
      </c>
      <c r="F96" s="673" t="str">
        <f>'22_OPO_Lista'!I108</f>
        <v/>
      </c>
      <c r="G96" s="1100" t="str">
        <f>'22_OPO_Lista'!J108</f>
        <v/>
      </c>
      <c r="H96" s="1156" t="str">
        <f>IF('06_PresenLista'!L112&lt;&gt;"",'06_PresenLista'!L112,"")</f>
        <v/>
      </c>
      <c r="I96" s="1160" t="str">
        <f>IF('07_P1_Lectura'!F113&lt;&gt;"",'07_P1_Lectura'!F113,"")</f>
        <v/>
      </c>
      <c r="J96" s="1183" t="str">
        <f>'09_P1_Pract'!BL112</f>
        <v/>
      </c>
      <c r="K96" s="1184" t="str">
        <f>'09_P1_Pract'!BM112</f>
        <v/>
      </c>
      <c r="L96" s="1190" t="str">
        <f>'10_P1_Tema'!BL112</f>
        <v/>
      </c>
      <c r="M96" s="1109" t="str">
        <f>'10_P1_Tema'!BM112</f>
        <v/>
      </c>
      <c r="N96" s="1109" t="str">
        <f>'12_P1_Lista'!R112</f>
        <v/>
      </c>
      <c r="O96" s="1166" t="str">
        <f>'12_P1_Lista'!T112</f>
        <v/>
      </c>
      <c r="P96" s="1167" t="str">
        <f>'12_P1_Lista'!U112</f>
        <v/>
      </c>
      <c r="Q96" s="1160" t="str">
        <f>IF('14_P2_Convoca'!F113&lt;&gt;"",'14_P2_Convoca'!F113,"")</f>
        <v/>
      </c>
      <c r="R96" s="1110" t="str">
        <f>'19_P2_Lista'!S112</f>
        <v/>
      </c>
      <c r="S96" s="1166" t="str">
        <f>'19_P2_Lista'!AA112</f>
        <v/>
      </c>
      <c r="T96" s="1167" t="str">
        <f>'19_P2_Lista'!AB112</f>
        <v/>
      </c>
      <c r="U96" s="1111" t="str">
        <f>'22_OPO_Lista'!R108</f>
        <v/>
      </c>
    </row>
    <row r="97" spans="1:21" s="1105" customFormat="1" ht="18" customHeight="1" x14ac:dyDescent="0.2">
      <c r="A97" s="1088" t="str">
        <f>'01_Carga'!$L$6</f>
        <v>FI</v>
      </c>
      <c r="B97" s="1089">
        <f>'01_Carga'!$G$5</f>
        <v>0</v>
      </c>
      <c r="C97" s="1088">
        <v>96</v>
      </c>
      <c r="D97" s="1089" t="str">
        <f>'22_OPO_Lista'!G109</f>
        <v/>
      </c>
      <c r="E97" s="1099" t="str">
        <f>'22_OPO_Lista'!H109</f>
        <v/>
      </c>
      <c r="F97" s="673" t="str">
        <f>'22_OPO_Lista'!I109</f>
        <v/>
      </c>
      <c r="G97" s="1100" t="str">
        <f>'22_OPO_Lista'!J109</f>
        <v/>
      </c>
      <c r="H97" s="1156" t="str">
        <f>IF('06_PresenLista'!L113&lt;&gt;"",'06_PresenLista'!L113,"")</f>
        <v/>
      </c>
      <c r="I97" s="1160" t="str">
        <f>IF('07_P1_Lectura'!F114&lt;&gt;"",'07_P1_Lectura'!F114,"")</f>
        <v/>
      </c>
      <c r="J97" s="1183" t="str">
        <f>'09_P1_Pract'!BL113</f>
        <v/>
      </c>
      <c r="K97" s="1184" t="str">
        <f>'09_P1_Pract'!BM113</f>
        <v/>
      </c>
      <c r="L97" s="1190" t="str">
        <f>'10_P1_Tema'!BL113</f>
        <v/>
      </c>
      <c r="M97" s="1109" t="str">
        <f>'10_P1_Tema'!BM113</f>
        <v/>
      </c>
      <c r="N97" s="1109" t="str">
        <f>'12_P1_Lista'!R113</f>
        <v/>
      </c>
      <c r="O97" s="1166" t="str">
        <f>'12_P1_Lista'!T113</f>
        <v/>
      </c>
      <c r="P97" s="1167" t="str">
        <f>'12_P1_Lista'!U113</f>
        <v/>
      </c>
      <c r="Q97" s="1160" t="str">
        <f>IF('14_P2_Convoca'!F114&lt;&gt;"",'14_P2_Convoca'!F114,"")</f>
        <v/>
      </c>
      <c r="R97" s="1110" t="str">
        <f>'19_P2_Lista'!S113</f>
        <v/>
      </c>
      <c r="S97" s="1166" t="str">
        <f>'19_P2_Lista'!AA113</f>
        <v/>
      </c>
      <c r="T97" s="1167" t="str">
        <f>'19_P2_Lista'!AB113</f>
        <v/>
      </c>
      <c r="U97" s="1111" t="str">
        <f>'22_OPO_Lista'!R109</f>
        <v/>
      </c>
    </row>
    <row r="98" spans="1:21" s="1105" customFormat="1" ht="18" customHeight="1" x14ac:dyDescent="0.2">
      <c r="A98" s="1088" t="str">
        <f>'01_Carga'!$L$6</f>
        <v>FI</v>
      </c>
      <c r="B98" s="1089">
        <f>'01_Carga'!$G$5</f>
        <v>0</v>
      </c>
      <c r="C98" s="1088">
        <v>97</v>
      </c>
      <c r="D98" s="1089" t="str">
        <f>'22_OPO_Lista'!G110</f>
        <v/>
      </c>
      <c r="E98" s="1099" t="str">
        <f>'22_OPO_Lista'!H110</f>
        <v/>
      </c>
      <c r="F98" s="673" t="str">
        <f>'22_OPO_Lista'!I110</f>
        <v/>
      </c>
      <c r="G98" s="1100" t="str">
        <f>'22_OPO_Lista'!J110</f>
        <v/>
      </c>
      <c r="H98" s="1156" t="str">
        <f>IF('06_PresenLista'!L114&lt;&gt;"",'06_PresenLista'!L114,"")</f>
        <v/>
      </c>
      <c r="I98" s="1160" t="str">
        <f>IF('07_P1_Lectura'!F115&lt;&gt;"",'07_P1_Lectura'!F115,"")</f>
        <v/>
      </c>
      <c r="J98" s="1183" t="str">
        <f>'09_P1_Pract'!BL114</f>
        <v/>
      </c>
      <c r="K98" s="1184" t="str">
        <f>'09_P1_Pract'!BM114</f>
        <v/>
      </c>
      <c r="L98" s="1190" t="str">
        <f>'10_P1_Tema'!BL114</f>
        <v/>
      </c>
      <c r="M98" s="1109" t="str">
        <f>'10_P1_Tema'!BM114</f>
        <v/>
      </c>
      <c r="N98" s="1109" t="str">
        <f>'12_P1_Lista'!R114</f>
        <v/>
      </c>
      <c r="O98" s="1166" t="str">
        <f>'12_P1_Lista'!T114</f>
        <v/>
      </c>
      <c r="P98" s="1167" t="str">
        <f>'12_P1_Lista'!U114</f>
        <v/>
      </c>
      <c r="Q98" s="1160" t="str">
        <f>IF('14_P2_Convoca'!F115&lt;&gt;"",'14_P2_Convoca'!F115,"")</f>
        <v/>
      </c>
      <c r="R98" s="1110" t="str">
        <f>'19_P2_Lista'!S114</f>
        <v/>
      </c>
      <c r="S98" s="1166" t="str">
        <f>'19_P2_Lista'!AA114</f>
        <v/>
      </c>
      <c r="T98" s="1167" t="str">
        <f>'19_P2_Lista'!AB114</f>
        <v/>
      </c>
      <c r="U98" s="1111" t="str">
        <f>'22_OPO_Lista'!R110</f>
        <v/>
      </c>
    </row>
    <row r="99" spans="1:21" s="1105" customFormat="1" ht="18" customHeight="1" x14ac:dyDescent="0.2">
      <c r="A99" s="1088" t="str">
        <f>'01_Carga'!$L$6</f>
        <v>FI</v>
      </c>
      <c r="B99" s="1089">
        <f>'01_Carga'!$G$5</f>
        <v>0</v>
      </c>
      <c r="C99" s="1088">
        <v>98</v>
      </c>
      <c r="D99" s="1089" t="str">
        <f>'22_OPO_Lista'!G111</f>
        <v/>
      </c>
      <c r="E99" s="1099" t="str">
        <f>'22_OPO_Lista'!H111</f>
        <v/>
      </c>
      <c r="F99" s="673" t="str">
        <f>'22_OPO_Lista'!I111</f>
        <v/>
      </c>
      <c r="G99" s="1100" t="str">
        <f>'22_OPO_Lista'!J111</f>
        <v/>
      </c>
      <c r="H99" s="1156" t="str">
        <f>IF('06_PresenLista'!L115&lt;&gt;"",'06_PresenLista'!L115,"")</f>
        <v/>
      </c>
      <c r="I99" s="1160" t="str">
        <f>IF('07_P1_Lectura'!F116&lt;&gt;"",'07_P1_Lectura'!F116,"")</f>
        <v/>
      </c>
      <c r="J99" s="1183" t="str">
        <f>'09_P1_Pract'!BL115</f>
        <v/>
      </c>
      <c r="K99" s="1184" t="str">
        <f>'09_P1_Pract'!BM115</f>
        <v/>
      </c>
      <c r="L99" s="1190" t="str">
        <f>'10_P1_Tema'!BL115</f>
        <v/>
      </c>
      <c r="M99" s="1109" t="str">
        <f>'10_P1_Tema'!BM115</f>
        <v/>
      </c>
      <c r="N99" s="1109" t="str">
        <f>'12_P1_Lista'!R115</f>
        <v/>
      </c>
      <c r="O99" s="1166" t="str">
        <f>'12_P1_Lista'!T115</f>
        <v/>
      </c>
      <c r="P99" s="1167" t="str">
        <f>'12_P1_Lista'!U115</f>
        <v/>
      </c>
      <c r="Q99" s="1160" t="str">
        <f>IF('14_P2_Convoca'!F116&lt;&gt;"",'14_P2_Convoca'!F116,"")</f>
        <v/>
      </c>
      <c r="R99" s="1110" t="str">
        <f>'19_P2_Lista'!S115</f>
        <v/>
      </c>
      <c r="S99" s="1166" t="str">
        <f>'19_P2_Lista'!AA115</f>
        <v/>
      </c>
      <c r="T99" s="1167" t="str">
        <f>'19_P2_Lista'!AB115</f>
        <v/>
      </c>
      <c r="U99" s="1111" t="str">
        <f>'22_OPO_Lista'!R111</f>
        <v/>
      </c>
    </row>
    <row r="100" spans="1:21" s="1105" customFormat="1" ht="18" customHeight="1" x14ac:dyDescent="0.2">
      <c r="A100" s="1088" t="str">
        <f>'01_Carga'!$L$6</f>
        <v>FI</v>
      </c>
      <c r="B100" s="1089">
        <f>'01_Carga'!$G$5</f>
        <v>0</v>
      </c>
      <c r="C100" s="1088">
        <v>99</v>
      </c>
      <c r="D100" s="1089" t="str">
        <f>'22_OPO_Lista'!G112</f>
        <v/>
      </c>
      <c r="E100" s="1099" t="str">
        <f>'22_OPO_Lista'!H112</f>
        <v/>
      </c>
      <c r="F100" s="673" t="str">
        <f>'22_OPO_Lista'!I112</f>
        <v/>
      </c>
      <c r="G100" s="1100" t="str">
        <f>'22_OPO_Lista'!J112</f>
        <v/>
      </c>
      <c r="H100" s="1156" t="str">
        <f>IF('06_PresenLista'!L116&lt;&gt;"",'06_PresenLista'!L116,"")</f>
        <v/>
      </c>
      <c r="I100" s="1160" t="str">
        <f>IF('07_P1_Lectura'!F117&lt;&gt;"",'07_P1_Lectura'!F117,"")</f>
        <v/>
      </c>
      <c r="J100" s="1183" t="str">
        <f>'09_P1_Pract'!BL116</f>
        <v/>
      </c>
      <c r="K100" s="1184" t="str">
        <f>'09_P1_Pract'!BM116</f>
        <v/>
      </c>
      <c r="L100" s="1190" t="str">
        <f>'10_P1_Tema'!BL116</f>
        <v/>
      </c>
      <c r="M100" s="1109" t="str">
        <f>'10_P1_Tema'!BM116</f>
        <v/>
      </c>
      <c r="N100" s="1109" t="str">
        <f>'12_P1_Lista'!R116</f>
        <v/>
      </c>
      <c r="O100" s="1166" t="str">
        <f>'12_P1_Lista'!T116</f>
        <v/>
      </c>
      <c r="P100" s="1167" t="str">
        <f>'12_P1_Lista'!U116</f>
        <v/>
      </c>
      <c r="Q100" s="1160" t="str">
        <f>IF('14_P2_Convoca'!F117&lt;&gt;"",'14_P2_Convoca'!F117,"")</f>
        <v/>
      </c>
      <c r="R100" s="1110" t="str">
        <f>'19_P2_Lista'!S116</f>
        <v/>
      </c>
      <c r="S100" s="1166" t="str">
        <f>'19_P2_Lista'!AA116</f>
        <v/>
      </c>
      <c r="T100" s="1167" t="str">
        <f>'19_P2_Lista'!AB116</f>
        <v/>
      </c>
      <c r="U100" s="1111" t="str">
        <f>'22_OPO_Lista'!R112</f>
        <v/>
      </c>
    </row>
    <row r="101" spans="1:21" s="1105" customFormat="1" ht="18" customHeight="1" x14ac:dyDescent="0.2">
      <c r="A101" s="1088" t="str">
        <f>'01_Carga'!$L$6</f>
        <v>FI</v>
      </c>
      <c r="B101" s="1089">
        <f>'01_Carga'!$G$5</f>
        <v>0</v>
      </c>
      <c r="C101" s="1088">
        <v>100</v>
      </c>
      <c r="D101" s="1089" t="str">
        <f>'22_OPO_Lista'!G113</f>
        <v/>
      </c>
      <c r="E101" s="1099" t="str">
        <f>'22_OPO_Lista'!H113</f>
        <v/>
      </c>
      <c r="F101" s="673" t="str">
        <f>'22_OPO_Lista'!I113</f>
        <v/>
      </c>
      <c r="G101" s="1100" t="str">
        <f>'22_OPO_Lista'!J113</f>
        <v/>
      </c>
      <c r="H101" s="1156" t="str">
        <f>IF('06_PresenLista'!L117&lt;&gt;"",'06_PresenLista'!L117,"")</f>
        <v/>
      </c>
      <c r="I101" s="1160" t="str">
        <f>IF('07_P1_Lectura'!F118&lt;&gt;"",'07_P1_Lectura'!F118,"")</f>
        <v/>
      </c>
      <c r="J101" s="1183" t="str">
        <f>'09_P1_Pract'!BL117</f>
        <v/>
      </c>
      <c r="K101" s="1184" t="str">
        <f>'09_P1_Pract'!BM117</f>
        <v/>
      </c>
      <c r="L101" s="1190" t="str">
        <f>'10_P1_Tema'!BL117</f>
        <v/>
      </c>
      <c r="M101" s="1109" t="str">
        <f>'10_P1_Tema'!BM117</f>
        <v/>
      </c>
      <c r="N101" s="1109" t="str">
        <f>'12_P1_Lista'!R117</f>
        <v/>
      </c>
      <c r="O101" s="1166" t="str">
        <f>'12_P1_Lista'!T117</f>
        <v/>
      </c>
      <c r="P101" s="1167" t="str">
        <f>'12_P1_Lista'!U117</f>
        <v/>
      </c>
      <c r="Q101" s="1160" t="str">
        <f>IF('14_P2_Convoca'!F118&lt;&gt;"",'14_P2_Convoca'!F118,"")</f>
        <v/>
      </c>
      <c r="R101" s="1110" t="str">
        <f>'19_P2_Lista'!S117</f>
        <v/>
      </c>
      <c r="S101" s="1166" t="str">
        <f>'19_P2_Lista'!AA117</f>
        <v/>
      </c>
      <c r="T101" s="1167" t="str">
        <f>'19_P2_Lista'!AB117</f>
        <v/>
      </c>
      <c r="U101" s="1111" t="str">
        <f>'22_OPO_Lista'!R113</f>
        <v/>
      </c>
    </row>
    <row r="102" spans="1:21" s="1105" customFormat="1" ht="18" customHeight="1" x14ac:dyDescent="0.2">
      <c r="A102" s="1088" t="str">
        <f>'01_Carga'!$L$6</f>
        <v>FI</v>
      </c>
      <c r="B102" s="1089">
        <f>'01_Carga'!$G$5</f>
        <v>0</v>
      </c>
      <c r="C102" s="1088">
        <v>101</v>
      </c>
      <c r="D102" s="1089" t="str">
        <f>'22_OPO_Lista'!G114</f>
        <v/>
      </c>
      <c r="E102" s="1099" t="str">
        <f>'22_OPO_Lista'!H114</f>
        <v/>
      </c>
      <c r="F102" s="673" t="str">
        <f>'22_OPO_Lista'!I114</f>
        <v/>
      </c>
      <c r="G102" s="1100" t="str">
        <f>'22_OPO_Lista'!J114</f>
        <v/>
      </c>
      <c r="H102" s="1156" t="str">
        <f>IF('06_PresenLista'!L118&lt;&gt;"",'06_PresenLista'!L118,"")</f>
        <v/>
      </c>
      <c r="I102" s="1160" t="str">
        <f>IF('07_P1_Lectura'!F119&lt;&gt;"",'07_P1_Lectura'!F119,"")</f>
        <v/>
      </c>
      <c r="J102" s="1183" t="str">
        <f>'09_P1_Pract'!BL118</f>
        <v/>
      </c>
      <c r="K102" s="1184" t="str">
        <f>'09_P1_Pract'!BM118</f>
        <v/>
      </c>
      <c r="L102" s="1190" t="str">
        <f>'10_P1_Tema'!BL118</f>
        <v/>
      </c>
      <c r="M102" s="1109" t="str">
        <f>'10_P1_Tema'!BM118</f>
        <v/>
      </c>
      <c r="N102" s="1109" t="str">
        <f>'12_P1_Lista'!R118</f>
        <v/>
      </c>
      <c r="O102" s="1166" t="str">
        <f>'12_P1_Lista'!T118</f>
        <v/>
      </c>
      <c r="P102" s="1167" t="str">
        <f>'12_P1_Lista'!U118</f>
        <v/>
      </c>
      <c r="Q102" s="1160" t="str">
        <f>IF('14_P2_Convoca'!F119&lt;&gt;"",'14_P2_Convoca'!F119,"")</f>
        <v/>
      </c>
      <c r="R102" s="1110" t="str">
        <f>'19_P2_Lista'!S118</f>
        <v/>
      </c>
      <c r="S102" s="1166" t="str">
        <f>'19_P2_Lista'!AA118</f>
        <v/>
      </c>
      <c r="T102" s="1167" t="str">
        <f>'19_P2_Lista'!AB118</f>
        <v/>
      </c>
      <c r="U102" s="1111" t="str">
        <f>'22_OPO_Lista'!R114</f>
        <v/>
      </c>
    </row>
    <row r="103" spans="1:21" s="1105" customFormat="1" ht="18" customHeight="1" x14ac:dyDescent="0.2">
      <c r="A103" s="1088" t="str">
        <f>'01_Carga'!$L$6</f>
        <v>FI</v>
      </c>
      <c r="B103" s="1089">
        <f>'01_Carga'!$G$5</f>
        <v>0</v>
      </c>
      <c r="C103" s="1088">
        <v>102</v>
      </c>
      <c r="D103" s="1089" t="str">
        <f>'22_OPO_Lista'!G115</f>
        <v/>
      </c>
      <c r="E103" s="1099" t="str">
        <f>'22_OPO_Lista'!H115</f>
        <v/>
      </c>
      <c r="F103" s="673" t="str">
        <f>'22_OPO_Lista'!I115</f>
        <v/>
      </c>
      <c r="G103" s="1100" t="str">
        <f>'22_OPO_Lista'!J115</f>
        <v/>
      </c>
      <c r="H103" s="1156" t="str">
        <f>IF('06_PresenLista'!L119&lt;&gt;"",'06_PresenLista'!L119,"")</f>
        <v/>
      </c>
      <c r="I103" s="1160" t="str">
        <f>IF('07_P1_Lectura'!F120&lt;&gt;"",'07_P1_Lectura'!F120,"")</f>
        <v/>
      </c>
      <c r="J103" s="1183" t="str">
        <f>'09_P1_Pract'!BL119</f>
        <v/>
      </c>
      <c r="K103" s="1184" t="str">
        <f>'09_P1_Pract'!BM119</f>
        <v/>
      </c>
      <c r="L103" s="1190" t="str">
        <f>'10_P1_Tema'!BL119</f>
        <v/>
      </c>
      <c r="M103" s="1109" t="str">
        <f>'10_P1_Tema'!BM119</f>
        <v/>
      </c>
      <c r="N103" s="1109" t="str">
        <f>'12_P1_Lista'!R119</f>
        <v/>
      </c>
      <c r="O103" s="1166" t="str">
        <f>'12_P1_Lista'!T119</f>
        <v/>
      </c>
      <c r="P103" s="1167" t="str">
        <f>'12_P1_Lista'!U119</f>
        <v/>
      </c>
      <c r="Q103" s="1160" t="str">
        <f>IF('14_P2_Convoca'!F120&lt;&gt;"",'14_P2_Convoca'!F120,"")</f>
        <v/>
      </c>
      <c r="R103" s="1110" t="str">
        <f>'19_P2_Lista'!S119</f>
        <v/>
      </c>
      <c r="S103" s="1166" t="str">
        <f>'19_P2_Lista'!AA119</f>
        <v/>
      </c>
      <c r="T103" s="1167" t="str">
        <f>'19_P2_Lista'!AB119</f>
        <v/>
      </c>
      <c r="U103" s="1111" t="str">
        <f>'22_OPO_Lista'!R115</f>
        <v/>
      </c>
    </row>
    <row r="104" spans="1:21" s="1105" customFormat="1" ht="18" customHeight="1" x14ac:dyDescent="0.2">
      <c r="A104" s="1088" t="str">
        <f>'01_Carga'!$L$6</f>
        <v>FI</v>
      </c>
      <c r="B104" s="1089">
        <f>'01_Carga'!$G$5</f>
        <v>0</v>
      </c>
      <c r="C104" s="1088">
        <v>103</v>
      </c>
      <c r="D104" s="1089" t="str">
        <f>'22_OPO_Lista'!G116</f>
        <v/>
      </c>
      <c r="E104" s="1099" t="str">
        <f>'22_OPO_Lista'!H116</f>
        <v/>
      </c>
      <c r="F104" s="673" t="str">
        <f>'22_OPO_Lista'!I116</f>
        <v/>
      </c>
      <c r="G104" s="1100" t="str">
        <f>'22_OPO_Lista'!J116</f>
        <v/>
      </c>
      <c r="H104" s="1156" t="str">
        <f>IF('06_PresenLista'!L120&lt;&gt;"",'06_PresenLista'!L120,"")</f>
        <v/>
      </c>
      <c r="I104" s="1160" t="str">
        <f>IF('07_P1_Lectura'!F121&lt;&gt;"",'07_P1_Lectura'!F121,"")</f>
        <v/>
      </c>
      <c r="J104" s="1183" t="str">
        <f>'09_P1_Pract'!BL120</f>
        <v/>
      </c>
      <c r="K104" s="1184" t="str">
        <f>'09_P1_Pract'!BM120</f>
        <v/>
      </c>
      <c r="L104" s="1190" t="str">
        <f>'10_P1_Tema'!BL120</f>
        <v/>
      </c>
      <c r="M104" s="1109" t="str">
        <f>'10_P1_Tema'!BM120</f>
        <v/>
      </c>
      <c r="N104" s="1109" t="str">
        <f>'12_P1_Lista'!R120</f>
        <v/>
      </c>
      <c r="O104" s="1166" t="str">
        <f>'12_P1_Lista'!T120</f>
        <v/>
      </c>
      <c r="P104" s="1167" t="str">
        <f>'12_P1_Lista'!U120</f>
        <v/>
      </c>
      <c r="Q104" s="1160" t="str">
        <f>IF('14_P2_Convoca'!F121&lt;&gt;"",'14_P2_Convoca'!F121,"")</f>
        <v/>
      </c>
      <c r="R104" s="1110" t="str">
        <f>'19_P2_Lista'!S120</f>
        <v/>
      </c>
      <c r="S104" s="1166" t="str">
        <f>'19_P2_Lista'!AA120</f>
        <v/>
      </c>
      <c r="T104" s="1167" t="str">
        <f>'19_P2_Lista'!AB120</f>
        <v/>
      </c>
      <c r="U104" s="1111" t="str">
        <f>'22_OPO_Lista'!R116</f>
        <v/>
      </c>
    </row>
    <row r="105" spans="1:21" s="1105" customFormat="1" ht="18" customHeight="1" x14ac:dyDescent="0.2">
      <c r="A105" s="1088" t="str">
        <f>'01_Carga'!$L$6</f>
        <v>FI</v>
      </c>
      <c r="B105" s="1089">
        <f>'01_Carga'!$G$5</f>
        <v>0</v>
      </c>
      <c r="C105" s="1088">
        <v>104</v>
      </c>
      <c r="D105" s="1089" t="str">
        <f>'22_OPO_Lista'!G117</f>
        <v/>
      </c>
      <c r="E105" s="1099" t="str">
        <f>'22_OPO_Lista'!H117</f>
        <v/>
      </c>
      <c r="F105" s="673" t="str">
        <f>'22_OPO_Lista'!I117</f>
        <v/>
      </c>
      <c r="G105" s="1100" t="str">
        <f>'22_OPO_Lista'!J117</f>
        <v/>
      </c>
      <c r="H105" s="1156" t="str">
        <f>IF('06_PresenLista'!L121&lt;&gt;"",'06_PresenLista'!L121,"")</f>
        <v/>
      </c>
      <c r="I105" s="1160" t="str">
        <f>IF('07_P1_Lectura'!F122&lt;&gt;"",'07_P1_Lectura'!F122,"")</f>
        <v/>
      </c>
      <c r="J105" s="1183" t="str">
        <f>'09_P1_Pract'!BL121</f>
        <v/>
      </c>
      <c r="K105" s="1184" t="str">
        <f>'09_P1_Pract'!BM121</f>
        <v/>
      </c>
      <c r="L105" s="1190" t="str">
        <f>'10_P1_Tema'!BL121</f>
        <v/>
      </c>
      <c r="M105" s="1109" t="str">
        <f>'10_P1_Tema'!BM121</f>
        <v/>
      </c>
      <c r="N105" s="1109" t="str">
        <f>'12_P1_Lista'!R121</f>
        <v/>
      </c>
      <c r="O105" s="1166" t="str">
        <f>'12_P1_Lista'!T121</f>
        <v/>
      </c>
      <c r="P105" s="1167" t="str">
        <f>'12_P1_Lista'!U121</f>
        <v/>
      </c>
      <c r="Q105" s="1160" t="str">
        <f>IF('14_P2_Convoca'!F122&lt;&gt;"",'14_P2_Convoca'!F122,"")</f>
        <v/>
      </c>
      <c r="R105" s="1110" t="str">
        <f>'19_P2_Lista'!S121</f>
        <v/>
      </c>
      <c r="S105" s="1166" t="str">
        <f>'19_P2_Lista'!AA121</f>
        <v/>
      </c>
      <c r="T105" s="1167" t="str">
        <f>'19_P2_Lista'!AB121</f>
        <v/>
      </c>
      <c r="U105" s="1111" t="str">
        <f>'22_OPO_Lista'!R117</f>
        <v/>
      </c>
    </row>
    <row r="106" spans="1:21" s="1105" customFormat="1" ht="18" customHeight="1" x14ac:dyDescent="0.2">
      <c r="A106" s="1088" t="str">
        <f>'01_Carga'!$L$6</f>
        <v>FI</v>
      </c>
      <c r="B106" s="1089">
        <f>'01_Carga'!$G$5</f>
        <v>0</v>
      </c>
      <c r="C106" s="1088">
        <v>105</v>
      </c>
      <c r="D106" s="1089" t="str">
        <f>'22_OPO_Lista'!G118</f>
        <v/>
      </c>
      <c r="E106" s="1099" t="str">
        <f>'22_OPO_Lista'!H118</f>
        <v/>
      </c>
      <c r="F106" s="673" t="str">
        <f>'22_OPO_Lista'!I118</f>
        <v/>
      </c>
      <c r="G106" s="1100" t="str">
        <f>'22_OPO_Lista'!J118</f>
        <v/>
      </c>
      <c r="H106" s="1156" t="str">
        <f>IF('06_PresenLista'!L122&lt;&gt;"",'06_PresenLista'!L122,"")</f>
        <v/>
      </c>
      <c r="I106" s="1160" t="str">
        <f>IF('07_P1_Lectura'!F123&lt;&gt;"",'07_P1_Lectura'!F123,"")</f>
        <v/>
      </c>
      <c r="J106" s="1183" t="str">
        <f>'09_P1_Pract'!BL122</f>
        <v/>
      </c>
      <c r="K106" s="1184" t="str">
        <f>'09_P1_Pract'!BM122</f>
        <v/>
      </c>
      <c r="L106" s="1190" t="str">
        <f>'10_P1_Tema'!BL122</f>
        <v/>
      </c>
      <c r="M106" s="1109" t="str">
        <f>'10_P1_Tema'!BM122</f>
        <v/>
      </c>
      <c r="N106" s="1109" t="str">
        <f>'12_P1_Lista'!R122</f>
        <v/>
      </c>
      <c r="O106" s="1166" t="str">
        <f>'12_P1_Lista'!T122</f>
        <v/>
      </c>
      <c r="P106" s="1167" t="str">
        <f>'12_P1_Lista'!U122</f>
        <v/>
      </c>
      <c r="Q106" s="1160" t="str">
        <f>IF('14_P2_Convoca'!F123&lt;&gt;"",'14_P2_Convoca'!F123,"")</f>
        <v/>
      </c>
      <c r="R106" s="1110" t="str">
        <f>'19_P2_Lista'!S122</f>
        <v/>
      </c>
      <c r="S106" s="1166" t="str">
        <f>'19_P2_Lista'!AA122</f>
        <v/>
      </c>
      <c r="T106" s="1167" t="str">
        <f>'19_P2_Lista'!AB122</f>
        <v/>
      </c>
      <c r="U106" s="1111" t="str">
        <f>'22_OPO_Lista'!R118</f>
        <v/>
      </c>
    </row>
    <row r="107" spans="1:21" s="1105" customFormat="1" ht="18" customHeight="1" x14ac:dyDescent="0.2">
      <c r="A107" s="1088" t="str">
        <f>'01_Carga'!$L$6</f>
        <v>FI</v>
      </c>
      <c r="B107" s="1089">
        <f>'01_Carga'!$G$5</f>
        <v>0</v>
      </c>
      <c r="C107" s="1088">
        <v>106</v>
      </c>
      <c r="D107" s="1089" t="str">
        <f>'22_OPO_Lista'!G119</f>
        <v/>
      </c>
      <c r="E107" s="1099" t="str">
        <f>'22_OPO_Lista'!H119</f>
        <v/>
      </c>
      <c r="F107" s="673" t="str">
        <f>'22_OPO_Lista'!I119</f>
        <v/>
      </c>
      <c r="G107" s="1100" t="str">
        <f>'22_OPO_Lista'!J119</f>
        <v/>
      </c>
      <c r="H107" s="1156" t="str">
        <f>IF('06_PresenLista'!L123&lt;&gt;"",'06_PresenLista'!L123,"")</f>
        <v/>
      </c>
      <c r="I107" s="1160" t="str">
        <f>IF('07_P1_Lectura'!F124&lt;&gt;"",'07_P1_Lectura'!F124,"")</f>
        <v/>
      </c>
      <c r="J107" s="1183" t="str">
        <f>'09_P1_Pract'!BL123</f>
        <v/>
      </c>
      <c r="K107" s="1184" t="str">
        <f>'09_P1_Pract'!BM123</f>
        <v/>
      </c>
      <c r="L107" s="1190" t="str">
        <f>'10_P1_Tema'!BL123</f>
        <v/>
      </c>
      <c r="M107" s="1109" t="str">
        <f>'10_P1_Tema'!BM123</f>
        <v/>
      </c>
      <c r="N107" s="1109" t="str">
        <f>'12_P1_Lista'!R123</f>
        <v/>
      </c>
      <c r="O107" s="1166" t="str">
        <f>'12_P1_Lista'!T123</f>
        <v/>
      </c>
      <c r="P107" s="1167" t="str">
        <f>'12_P1_Lista'!U123</f>
        <v/>
      </c>
      <c r="Q107" s="1160" t="str">
        <f>IF('14_P2_Convoca'!F124&lt;&gt;"",'14_P2_Convoca'!F124,"")</f>
        <v/>
      </c>
      <c r="R107" s="1110" t="str">
        <f>'19_P2_Lista'!S123</f>
        <v/>
      </c>
      <c r="S107" s="1166" t="str">
        <f>'19_P2_Lista'!AA123</f>
        <v/>
      </c>
      <c r="T107" s="1167" t="str">
        <f>'19_P2_Lista'!AB123</f>
        <v/>
      </c>
      <c r="U107" s="1111" t="str">
        <f>'22_OPO_Lista'!R119</f>
        <v/>
      </c>
    </row>
    <row r="108" spans="1:21" s="1105" customFormat="1" ht="18" customHeight="1" x14ac:dyDescent="0.2">
      <c r="A108" s="1088" t="str">
        <f>'01_Carga'!$L$6</f>
        <v>FI</v>
      </c>
      <c r="B108" s="1089">
        <f>'01_Carga'!$G$5</f>
        <v>0</v>
      </c>
      <c r="C108" s="1088">
        <v>107</v>
      </c>
      <c r="D108" s="1089" t="str">
        <f>'22_OPO_Lista'!G120</f>
        <v/>
      </c>
      <c r="E108" s="1099" t="str">
        <f>'22_OPO_Lista'!H120</f>
        <v/>
      </c>
      <c r="F108" s="673" t="str">
        <f>'22_OPO_Lista'!I120</f>
        <v/>
      </c>
      <c r="G108" s="1100" t="str">
        <f>'22_OPO_Lista'!J120</f>
        <v/>
      </c>
      <c r="H108" s="1156" t="str">
        <f>IF('06_PresenLista'!L124&lt;&gt;"",'06_PresenLista'!L124,"")</f>
        <v/>
      </c>
      <c r="I108" s="1160" t="str">
        <f>IF('07_P1_Lectura'!F125&lt;&gt;"",'07_P1_Lectura'!F125,"")</f>
        <v/>
      </c>
      <c r="J108" s="1183" t="str">
        <f>'09_P1_Pract'!BL124</f>
        <v/>
      </c>
      <c r="K108" s="1184" t="str">
        <f>'09_P1_Pract'!BM124</f>
        <v/>
      </c>
      <c r="L108" s="1190" t="str">
        <f>'10_P1_Tema'!BL124</f>
        <v/>
      </c>
      <c r="M108" s="1109" t="str">
        <f>'10_P1_Tema'!BM124</f>
        <v/>
      </c>
      <c r="N108" s="1109" t="str">
        <f>'12_P1_Lista'!R124</f>
        <v/>
      </c>
      <c r="O108" s="1166" t="str">
        <f>'12_P1_Lista'!T124</f>
        <v/>
      </c>
      <c r="P108" s="1167" t="str">
        <f>'12_P1_Lista'!U124</f>
        <v/>
      </c>
      <c r="Q108" s="1160" t="str">
        <f>IF('14_P2_Convoca'!F125&lt;&gt;"",'14_P2_Convoca'!F125,"")</f>
        <v/>
      </c>
      <c r="R108" s="1110" t="str">
        <f>'19_P2_Lista'!S124</f>
        <v/>
      </c>
      <c r="S108" s="1166" t="str">
        <f>'19_P2_Lista'!AA124</f>
        <v/>
      </c>
      <c r="T108" s="1167" t="str">
        <f>'19_P2_Lista'!AB124</f>
        <v/>
      </c>
      <c r="U108" s="1111" t="str">
        <f>'22_OPO_Lista'!R120</f>
        <v/>
      </c>
    </row>
    <row r="109" spans="1:21" s="1105" customFormat="1" ht="18" customHeight="1" x14ac:dyDescent="0.2">
      <c r="A109" s="1088" t="str">
        <f>'01_Carga'!$L$6</f>
        <v>FI</v>
      </c>
      <c r="B109" s="1089">
        <f>'01_Carga'!$G$5</f>
        <v>0</v>
      </c>
      <c r="C109" s="1088">
        <v>108</v>
      </c>
      <c r="D109" s="1089" t="str">
        <f>'22_OPO_Lista'!G121</f>
        <v/>
      </c>
      <c r="E109" s="1099" t="str">
        <f>'22_OPO_Lista'!H121</f>
        <v/>
      </c>
      <c r="F109" s="673" t="str">
        <f>'22_OPO_Lista'!I121</f>
        <v/>
      </c>
      <c r="G109" s="1100" t="str">
        <f>'22_OPO_Lista'!J121</f>
        <v/>
      </c>
      <c r="H109" s="1156" t="str">
        <f>IF('06_PresenLista'!L125&lt;&gt;"",'06_PresenLista'!L125,"")</f>
        <v/>
      </c>
      <c r="I109" s="1160" t="str">
        <f>IF('07_P1_Lectura'!F126&lt;&gt;"",'07_P1_Lectura'!F126,"")</f>
        <v/>
      </c>
      <c r="J109" s="1183" t="str">
        <f>'09_P1_Pract'!BL125</f>
        <v/>
      </c>
      <c r="K109" s="1184" t="str">
        <f>'09_P1_Pract'!BM125</f>
        <v/>
      </c>
      <c r="L109" s="1190" t="str">
        <f>'10_P1_Tema'!BL125</f>
        <v/>
      </c>
      <c r="M109" s="1109" t="str">
        <f>'10_P1_Tema'!BM125</f>
        <v/>
      </c>
      <c r="N109" s="1109" t="str">
        <f>'12_P1_Lista'!R125</f>
        <v/>
      </c>
      <c r="O109" s="1166" t="str">
        <f>'12_P1_Lista'!T125</f>
        <v/>
      </c>
      <c r="P109" s="1167" t="str">
        <f>'12_P1_Lista'!U125</f>
        <v/>
      </c>
      <c r="Q109" s="1160" t="str">
        <f>IF('14_P2_Convoca'!F126&lt;&gt;"",'14_P2_Convoca'!F126,"")</f>
        <v/>
      </c>
      <c r="R109" s="1110" t="str">
        <f>'19_P2_Lista'!S125</f>
        <v/>
      </c>
      <c r="S109" s="1166" t="str">
        <f>'19_P2_Lista'!AA125</f>
        <v/>
      </c>
      <c r="T109" s="1167" t="str">
        <f>'19_P2_Lista'!AB125</f>
        <v/>
      </c>
      <c r="U109" s="1111" t="str">
        <f>'22_OPO_Lista'!R121</f>
        <v/>
      </c>
    </row>
    <row r="110" spans="1:21" s="1105" customFormat="1" ht="18" customHeight="1" x14ac:dyDescent="0.2">
      <c r="A110" s="1088" t="str">
        <f>'01_Carga'!$L$6</f>
        <v>FI</v>
      </c>
      <c r="B110" s="1089">
        <f>'01_Carga'!$G$5</f>
        <v>0</v>
      </c>
      <c r="C110" s="1088">
        <v>109</v>
      </c>
      <c r="D110" s="1089" t="str">
        <f>'22_OPO_Lista'!G122</f>
        <v/>
      </c>
      <c r="E110" s="1099" t="str">
        <f>'22_OPO_Lista'!H122</f>
        <v/>
      </c>
      <c r="F110" s="673" t="str">
        <f>'22_OPO_Lista'!I122</f>
        <v/>
      </c>
      <c r="G110" s="1100" t="str">
        <f>'22_OPO_Lista'!J122</f>
        <v/>
      </c>
      <c r="H110" s="1156" t="str">
        <f>IF('06_PresenLista'!L126&lt;&gt;"",'06_PresenLista'!L126,"")</f>
        <v/>
      </c>
      <c r="I110" s="1160" t="str">
        <f>IF('07_P1_Lectura'!F127&lt;&gt;"",'07_P1_Lectura'!F127,"")</f>
        <v/>
      </c>
      <c r="J110" s="1183" t="str">
        <f>'09_P1_Pract'!BL126</f>
        <v/>
      </c>
      <c r="K110" s="1184" t="str">
        <f>'09_P1_Pract'!BM126</f>
        <v/>
      </c>
      <c r="L110" s="1190" t="str">
        <f>'10_P1_Tema'!BL126</f>
        <v/>
      </c>
      <c r="M110" s="1109" t="str">
        <f>'10_P1_Tema'!BM126</f>
        <v/>
      </c>
      <c r="N110" s="1109" t="str">
        <f>'12_P1_Lista'!R126</f>
        <v/>
      </c>
      <c r="O110" s="1166" t="str">
        <f>'12_P1_Lista'!T126</f>
        <v/>
      </c>
      <c r="P110" s="1167" t="str">
        <f>'12_P1_Lista'!U126</f>
        <v/>
      </c>
      <c r="Q110" s="1160" t="str">
        <f>IF('14_P2_Convoca'!F127&lt;&gt;"",'14_P2_Convoca'!F127,"")</f>
        <v/>
      </c>
      <c r="R110" s="1110" t="str">
        <f>'19_P2_Lista'!S126</f>
        <v/>
      </c>
      <c r="S110" s="1166" t="str">
        <f>'19_P2_Lista'!AA126</f>
        <v/>
      </c>
      <c r="T110" s="1167" t="str">
        <f>'19_P2_Lista'!AB126</f>
        <v/>
      </c>
      <c r="U110" s="1111" t="str">
        <f>'22_OPO_Lista'!R122</f>
        <v/>
      </c>
    </row>
    <row r="111" spans="1:21" s="1105" customFormat="1" ht="18" customHeight="1" x14ac:dyDescent="0.2">
      <c r="A111" s="1088" t="str">
        <f>'01_Carga'!$L$6</f>
        <v>FI</v>
      </c>
      <c r="B111" s="1089">
        <f>'01_Carga'!$G$5</f>
        <v>0</v>
      </c>
      <c r="C111" s="1088">
        <v>110</v>
      </c>
      <c r="D111" s="1089" t="str">
        <f>'22_OPO_Lista'!G123</f>
        <v/>
      </c>
      <c r="E111" s="1099" t="str">
        <f>'22_OPO_Lista'!H123</f>
        <v/>
      </c>
      <c r="F111" s="673" t="str">
        <f>'22_OPO_Lista'!I123</f>
        <v/>
      </c>
      <c r="G111" s="1100" t="str">
        <f>'22_OPO_Lista'!J123</f>
        <v/>
      </c>
      <c r="H111" s="1156" t="str">
        <f>IF('06_PresenLista'!L127&lt;&gt;"",'06_PresenLista'!L127,"")</f>
        <v/>
      </c>
      <c r="I111" s="1160" t="str">
        <f>IF('07_P1_Lectura'!F128&lt;&gt;"",'07_P1_Lectura'!F128,"")</f>
        <v/>
      </c>
      <c r="J111" s="1183" t="str">
        <f>'09_P1_Pract'!BL127</f>
        <v/>
      </c>
      <c r="K111" s="1184" t="str">
        <f>'09_P1_Pract'!BM127</f>
        <v/>
      </c>
      <c r="L111" s="1190" t="str">
        <f>'10_P1_Tema'!BL127</f>
        <v/>
      </c>
      <c r="M111" s="1109" t="str">
        <f>'10_P1_Tema'!BM127</f>
        <v/>
      </c>
      <c r="N111" s="1109" t="str">
        <f>'12_P1_Lista'!R127</f>
        <v/>
      </c>
      <c r="O111" s="1166" t="str">
        <f>'12_P1_Lista'!T127</f>
        <v/>
      </c>
      <c r="P111" s="1167" t="str">
        <f>'12_P1_Lista'!U127</f>
        <v/>
      </c>
      <c r="Q111" s="1160" t="str">
        <f>IF('14_P2_Convoca'!F128&lt;&gt;"",'14_P2_Convoca'!F128,"")</f>
        <v/>
      </c>
      <c r="R111" s="1110" t="str">
        <f>'19_P2_Lista'!S127</f>
        <v/>
      </c>
      <c r="S111" s="1166" t="str">
        <f>'19_P2_Lista'!AA127</f>
        <v/>
      </c>
      <c r="T111" s="1167" t="str">
        <f>'19_P2_Lista'!AB127</f>
        <v/>
      </c>
      <c r="U111" s="1111" t="str">
        <f>'22_OPO_Lista'!R123</f>
        <v/>
      </c>
    </row>
    <row r="112" spans="1:21" s="1105" customFormat="1" ht="18" customHeight="1" x14ac:dyDescent="0.2">
      <c r="A112" s="1088" t="str">
        <f>'01_Carga'!$L$6</f>
        <v>FI</v>
      </c>
      <c r="B112" s="1089">
        <f>'01_Carga'!$G$5</f>
        <v>0</v>
      </c>
      <c r="C112" s="1088">
        <v>111</v>
      </c>
      <c r="D112" s="1089" t="str">
        <f>'22_OPO_Lista'!G124</f>
        <v/>
      </c>
      <c r="E112" s="1099" t="str">
        <f>'22_OPO_Lista'!H124</f>
        <v/>
      </c>
      <c r="F112" s="673" t="str">
        <f>'22_OPO_Lista'!I124</f>
        <v/>
      </c>
      <c r="G112" s="1100" t="str">
        <f>'22_OPO_Lista'!J124</f>
        <v/>
      </c>
      <c r="H112" s="1156" t="str">
        <f>IF('06_PresenLista'!L128&lt;&gt;"",'06_PresenLista'!L128,"")</f>
        <v/>
      </c>
      <c r="I112" s="1160" t="str">
        <f>IF('07_P1_Lectura'!F129&lt;&gt;"",'07_P1_Lectura'!F129,"")</f>
        <v/>
      </c>
      <c r="J112" s="1183" t="str">
        <f>'09_P1_Pract'!BL128</f>
        <v/>
      </c>
      <c r="K112" s="1184" t="str">
        <f>'09_P1_Pract'!BM128</f>
        <v/>
      </c>
      <c r="L112" s="1190" t="str">
        <f>'10_P1_Tema'!BL128</f>
        <v/>
      </c>
      <c r="M112" s="1109" t="str">
        <f>'10_P1_Tema'!BM128</f>
        <v/>
      </c>
      <c r="N112" s="1109" t="str">
        <f>'12_P1_Lista'!R128</f>
        <v/>
      </c>
      <c r="O112" s="1166" t="str">
        <f>'12_P1_Lista'!T128</f>
        <v/>
      </c>
      <c r="P112" s="1167" t="str">
        <f>'12_P1_Lista'!U128</f>
        <v/>
      </c>
      <c r="Q112" s="1160" t="str">
        <f>IF('14_P2_Convoca'!F129&lt;&gt;"",'14_P2_Convoca'!F129,"")</f>
        <v/>
      </c>
      <c r="R112" s="1110" t="str">
        <f>'19_P2_Lista'!S128</f>
        <v/>
      </c>
      <c r="S112" s="1166" t="str">
        <f>'19_P2_Lista'!AA128</f>
        <v/>
      </c>
      <c r="T112" s="1167" t="str">
        <f>'19_P2_Lista'!AB128</f>
        <v/>
      </c>
      <c r="U112" s="1111" t="str">
        <f>'22_OPO_Lista'!R124</f>
        <v/>
      </c>
    </row>
    <row r="113" spans="1:21" s="1105" customFormat="1" ht="18" customHeight="1" x14ac:dyDescent="0.2">
      <c r="A113" s="1088" t="str">
        <f>'01_Carga'!$L$6</f>
        <v>FI</v>
      </c>
      <c r="B113" s="1089">
        <f>'01_Carga'!$G$5</f>
        <v>0</v>
      </c>
      <c r="C113" s="1088">
        <v>112</v>
      </c>
      <c r="D113" s="1089" t="str">
        <f>'22_OPO_Lista'!G125</f>
        <v/>
      </c>
      <c r="E113" s="1099" t="str">
        <f>'22_OPO_Lista'!H125</f>
        <v/>
      </c>
      <c r="F113" s="673" t="str">
        <f>'22_OPO_Lista'!I125</f>
        <v/>
      </c>
      <c r="G113" s="1100" t="str">
        <f>'22_OPO_Lista'!J125</f>
        <v/>
      </c>
      <c r="H113" s="1156" t="str">
        <f>IF('06_PresenLista'!L129&lt;&gt;"",'06_PresenLista'!L129,"")</f>
        <v/>
      </c>
      <c r="I113" s="1160" t="str">
        <f>IF('07_P1_Lectura'!F130&lt;&gt;"",'07_P1_Lectura'!F130,"")</f>
        <v/>
      </c>
      <c r="J113" s="1183" t="str">
        <f>'09_P1_Pract'!BL129</f>
        <v/>
      </c>
      <c r="K113" s="1184" t="str">
        <f>'09_P1_Pract'!BM129</f>
        <v/>
      </c>
      <c r="L113" s="1190" t="str">
        <f>'10_P1_Tema'!BL129</f>
        <v/>
      </c>
      <c r="M113" s="1109" t="str">
        <f>'10_P1_Tema'!BM129</f>
        <v/>
      </c>
      <c r="N113" s="1109" t="str">
        <f>'12_P1_Lista'!R129</f>
        <v/>
      </c>
      <c r="O113" s="1166" t="str">
        <f>'12_P1_Lista'!T129</f>
        <v/>
      </c>
      <c r="P113" s="1167" t="str">
        <f>'12_P1_Lista'!U129</f>
        <v/>
      </c>
      <c r="Q113" s="1160" t="str">
        <f>IF('14_P2_Convoca'!F130&lt;&gt;"",'14_P2_Convoca'!F130,"")</f>
        <v/>
      </c>
      <c r="R113" s="1110" t="str">
        <f>'19_P2_Lista'!S129</f>
        <v/>
      </c>
      <c r="S113" s="1166" t="str">
        <f>'19_P2_Lista'!AA129</f>
        <v/>
      </c>
      <c r="T113" s="1167" t="str">
        <f>'19_P2_Lista'!AB129</f>
        <v/>
      </c>
      <c r="U113" s="1111" t="str">
        <f>'22_OPO_Lista'!R125</f>
        <v/>
      </c>
    </row>
    <row r="114" spans="1:21" s="1105" customFormat="1" ht="18" customHeight="1" x14ac:dyDescent="0.2">
      <c r="A114" s="1088" t="str">
        <f>'01_Carga'!$L$6</f>
        <v>FI</v>
      </c>
      <c r="B114" s="1089">
        <f>'01_Carga'!$G$5</f>
        <v>0</v>
      </c>
      <c r="C114" s="1088">
        <v>113</v>
      </c>
      <c r="D114" s="1089" t="str">
        <f>'22_OPO_Lista'!G126</f>
        <v/>
      </c>
      <c r="E114" s="1099" t="str">
        <f>'22_OPO_Lista'!H126</f>
        <v/>
      </c>
      <c r="F114" s="673" t="str">
        <f>'22_OPO_Lista'!I126</f>
        <v/>
      </c>
      <c r="G114" s="1100" t="str">
        <f>'22_OPO_Lista'!J126</f>
        <v/>
      </c>
      <c r="H114" s="1156" t="str">
        <f>IF('06_PresenLista'!L130&lt;&gt;"",'06_PresenLista'!L130,"")</f>
        <v/>
      </c>
      <c r="I114" s="1160" t="str">
        <f>IF('07_P1_Lectura'!F131&lt;&gt;"",'07_P1_Lectura'!F131,"")</f>
        <v/>
      </c>
      <c r="J114" s="1183" t="str">
        <f>'09_P1_Pract'!BL130</f>
        <v/>
      </c>
      <c r="K114" s="1184" t="str">
        <f>'09_P1_Pract'!BM130</f>
        <v/>
      </c>
      <c r="L114" s="1190" t="str">
        <f>'10_P1_Tema'!BL130</f>
        <v/>
      </c>
      <c r="M114" s="1109" t="str">
        <f>'10_P1_Tema'!BM130</f>
        <v/>
      </c>
      <c r="N114" s="1109" t="str">
        <f>'12_P1_Lista'!R130</f>
        <v/>
      </c>
      <c r="O114" s="1166" t="str">
        <f>'12_P1_Lista'!T130</f>
        <v/>
      </c>
      <c r="P114" s="1167" t="str">
        <f>'12_P1_Lista'!U130</f>
        <v/>
      </c>
      <c r="Q114" s="1160" t="str">
        <f>IF('14_P2_Convoca'!F131&lt;&gt;"",'14_P2_Convoca'!F131,"")</f>
        <v/>
      </c>
      <c r="R114" s="1110" t="str">
        <f>'19_P2_Lista'!S130</f>
        <v/>
      </c>
      <c r="S114" s="1166" t="str">
        <f>'19_P2_Lista'!AA130</f>
        <v/>
      </c>
      <c r="T114" s="1167" t="str">
        <f>'19_P2_Lista'!AB130</f>
        <v/>
      </c>
      <c r="U114" s="1111" t="str">
        <f>'22_OPO_Lista'!R126</f>
        <v/>
      </c>
    </row>
    <row r="115" spans="1:21" s="1105" customFormat="1" ht="18" customHeight="1" x14ac:dyDescent="0.2">
      <c r="A115" s="1088" t="str">
        <f>'01_Carga'!$L$6</f>
        <v>FI</v>
      </c>
      <c r="B115" s="1089">
        <f>'01_Carga'!$G$5</f>
        <v>0</v>
      </c>
      <c r="C115" s="1088">
        <v>114</v>
      </c>
      <c r="D115" s="1089" t="str">
        <f>'22_OPO_Lista'!G127</f>
        <v/>
      </c>
      <c r="E115" s="1099" t="str">
        <f>'22_OPO_Lista'!H127</f>
        <v/>
      </c>
      <c r="F115" s="673" t="str">
        <f>'22_OPO_Lista'!I127</f>
        <v/>
      </c>
      <c r="G115" s="1100" t="str">
        <f>'22_OPO_Lista'!J127</f>
        <v/>
      </c>
      <c r="H115" s="1156" t="str">
        <f>IF('06_PresenLista'!L131&lt;&gt;"",'06_PresenLista'!L131,"")</f>
        <v/>
      </c>
      <c r="I115" s="1160" t="str">
        <f>IF('07_P1_Lectura'!F132&lt;&gt;"",'07_P1_Lectura'!F132,"")</f>
        <v/>
      </c>
      <c r="J115" s="1183" t="str">
        <f>'09_P1_Pract'!BL131</f>
        <v/>
      </c>
      <c r="K115" s="1184" t="str">
        <f>'09_P1_Pract'!BM131</f>
        <v/>
      </c>
      <c r="L115" s="1190" t="str">
        <f>'10_P1_Tema'!BL131</f>
        <v/>
      </c>
      <c r="M115" s="1109" t="str">
        <f>'10_P1_Tema'!BM131</f>
        <v/>
      </c>
      <c r="N115" s="1109" t="str">
        <f>'12_P1_Lista'!R131</f>
        <v/>
      </c>
      <c r="O115" s="1166" t="str">
        <f>'12_P1_Lista'!T131</f>
        <v/>
      </c>
      <c r="P115" s="1167" t="str">
        <f>'12_P1_Lista'!U131</f>
        <v/>
      </c>
      <c r="Q115" s="1160" t="str">
        <f>IF('14_P2_Convoca'!F132&lt;&gt;"",'14_P2_Convoca'!F132,"")</f>
        <v/>
      </c>
      <c r="R115" s="1110" t="str">
        <f>'19_P2_Lista'!S131</f>
        <v/>
      </c>
      <c r="S115" s="1166" t="str">
        <f>'19_P2_Lista'!AA131</f>
        <v/>
      </c>
      <c r="T115" s="1167" t="str">
        <f>'19_P2_Lista'!AB131</f>
        <v/>
      </c>
      <c r="U115" s="1111" t="str">
        <f>'22_OPO_Lista'!R127</f>
        <v/>
      </c>
    </row>
    <row r="116" spans="1:21" s="1105" customFormat="1" ht="18" customHeight="1" x14ac:dyDescent="0.2">
      <c r="A116" s="1088" t="str">
        <f>'01_Carga'!$L$6</f>
        <v>FI</v>
      </c>
      <c r="B116" s="1089">
        <f>'01_Carga'!$G$5</f>
        <v>0</v>
      </c>
      <c r="C116" s="1088">
        <v>115</v>
      </c>
      <c r="D116" s="1089" t="str">
        <f>'22_OPO_Lista'!G128</f>
        <v/>
      </c>
      <c r="E116" s="1099" t="str">
        <f>'22_OPO_Lista'!H128</f>
        <v/>
      </c>
      <c r="F116" s="673" t="str">
        <f>'22_OPO_Lista'!I128</f>
        <v/>
      </c>
      <c r="G116" s="1100" t="str">
        <f>'22_OPO_Lista'!J128</f>
        <v/>
      </c>
      <c r="H116" s="1156" t="str">
        <f>IF('06_PresenLista'!L132&lt;&gt;"",'06_PresenLista'!L132,"")</f>
        <v/>
      </c>
      <c r="I116" s="1160" t="str">
        <f>IF('07_P1_Lectura'!F133&lt;&gt;"",'07_P1_Lectura'!F133,"")</f>
        <v/>
      </c>
      <c r="J116" s="1183" t="str">
        <f>'09_P1_Pract'!BL132</f>
        <v/>
      </c>
      <c r="K116" s="1184" t="str">
        <f>'09_P1_Pract'!BM132</f>
        <v/>
      </c>
      <c r="L116" s="1190" t="str">
        <f>'10_P1_Tema'!BL132</f>
        <v/>
      </c>
      <c r="M116" s="1109" t="str">
        <f>'10_P1_Tema'!BM132</f>
        <v/>
      </c>
      <c r="N116" s="1109" t="str">
        <f>'12_P1_Lista'!R132</f>
        <v/>
      </c>
      <c r="O116" s="1166" t="str">
        <f>'12_P1_Lista'!T132</f>
        <v/>
      </c>
      <c r="P116" s="1167" t="str">
        <f>'12_P1_Lista'!U132</f>
        <v/>
      </c>
      <c r="Q116" s="1160" t="str">
        <f>IF('14_P2_Convoca'!F133&lt;&gt;"",'14_P2_Convoca'!F133,"")</f>
        <v/>
      </c>
      <c r="R116" s="1110" t="str">
        <f>'19_P2_Lista'!S132</f>
        <v/>
      </c>
      <c r="S116" s="1166" t="str">
        <f>'19_P2_Lista'!AA132</f>
        <v/>
      </c>
      <c r="T116" s="1167" t="str">
        <f>'19_P2_Lista'!AB132</f>
        <v/>
      </c>
      <c r="U116" s="1111" t="str">
        <f>'22_OPO_Lista'!R128</f>
        <v/>
      </c>
    </row>
    <row r="117" spans="1:21" s="1105" customFormat="1" ht="18" customHeight="1" x14ac:dyDescent="0.2">
      <c r="A117" s="1088" t="str">
        <f>'01_Carga'!$L$6</f>
        <v>FI</v>
      </c>
      <c r="B117" s="1089">
        <f>'01_Carga'!$G$5</f>
        <v>0</v>
      </c>
      <c r="C117" s="1088">
        <v>116</v>
      </c>
      <c r="D117" s="1089" t="str">
        <f>'22_OPO_Lista'!G129</f>
        <v/>
      </c>
      <c r="E117" s="1099" t="str">
        <f>'22_OPO_Lista'!H129</f>
        <v/>
      </c>
      <c r="F117" s="673" t="str">
        <f>'22_OPO_Lista'!I129</f>
        <v/>
      </c>
      <c r="G117" s="1100" t="str">
        <f>'22_OPO_Lista'!J129</f>
        <v/>
      </c>
      <c r="H117" s="1156" t="str">
        <f>IF('06_PresenLista'!L133&lt;&gt;"",'06_PresenLista'!L133,"")</f>
        <v/>
      </c>
      <c r="I117" s="1160" t="str">
        <f>IF('07_P1_Lectura'!F134&lt;&gt;"",'07_P1_Lectura'!F134,"")</f>
        <v/>
      </c>
      <c r="J117" s="1183" t="str">
        <f>'09_P1_Pract'!BL133</f>
        <v/>
      </c>
      <c r="K117" s="1184" t="str">
        <f>'09_P1_Pract'!BM133</f>
        <v/>
      </c>
      <c r="L117" s="1190" t="str">
        <f>'10_P1_Tema'!BL133</f>
        <v/>
      </c>
      <c r="M117" s="1109" t="str">
        <f>'10_P1_Tema'!BM133</f>
        <v/>
      </c>
      <c r="N117" s="1109" t="str">
        <f>'12_P1_Lista'!R133</f>
        <v/>
      </c>
      <c r="O117" s="1166" t="str">
        <f>'12_P1_Lista'!T133</f>
        <v/>
      </c>
      <c r="P117" s="1167" t="str">
        <f>'12_P1_Lista'!U133</f>
        <v/>
      </c>
      <c r="Q117" s="1160" t="str">
        <f>IF('14_P2_Convoca'!F134&lt;&gt;"",'14_P2_Convoca'!F134,"")</f>
        <v/>
      </c>
      <c r="R117" s="1110" t="str">
        <f>'19_P2_Lista'!S133</f>
        <v/>
      </c>
      <c r="S117" s="1166" t="str">
        <f>'19_P2_Lista'!AA133</f>
        <v/>
      </c>
      <c r="T117" s="1167" t="str">
        <f>'19_P2_Lista'!AB133</f>
        <v/>
      </c>
      <c r="U117" s="1111" t="str">
        <f>'22_OPO_Lista'!R129</f>
        <v/>
      </c>
    </row>
    <row r="118" spans="1:21" s="1105" customFormat="1" ht="18" customHeight="1" x14ac:dyDescent="0.2">
      <c r="A118" s="1088" t="str">
        <f>'01_Carga'!$L$6</f>
        <v>FI</v>
      </c>
      <c r="B118" s="1089">
        <f>'01_Carga'!$G$5</f>
        <v>0</v>
      </c>
      <c r="C118" s="1088">
        <v>117</v>
      </c>
      <c r="D118" s="1089" t="str">
        <f>'22_OPO_Lista'!G130</f>
        <v/>
      </c>
      <c r="E118" s="1099" t="str">
        <f>'22_OPO_Lista'!H130</f>
        <v/>
      </c>
      <c r="F118" s="673" t="str">
        <f>'22_OPO_Lista'!I130</f>
        <v/>
      </c>
      <c r="G118" s="1100" t="str">
        <f>'22_OPO_Lista'!J130</f>
        <v/>
      </c>
      <c r="H118" s="1156" t="str">
        <f>IF('06_PresenLista'!L134&lt;&gt;"",'06_PresenLista'!L134,"")</f>
        <v/>
      </c>
      <c r="I118" s="1160" t="str">
        <f>IF('07_P1_Lectura'!F135&lt;&gt;"",'07_P1_Lectura'!F135,"")</f>
        <v/>
      </c>
      <c r="J118" s="1183" t="str">
        <f>'09_P1_Pract'!BL134</f>
        <v/>
      </c>
      <c r="K118" s="1184" t="str">
        <f>'09_P1_Pract'!BM134</f>
        <v/>
      </c>
      <c r="L118" s="1190" t="str">
        <f>'10_P1_Tema'!BL134</f>
        <v/>
      </c>
      <c r="M118" s="1109" t="str">
        <f>'10_P1_Tema'!BM134</f>
        <v/>
      </c>
      <c r="N118" s="1109" t="str">
        <f>'12_P1_Lista'!R134</f>
        <v/>
      </c>
      <c r="O118" s="1166" t="str">
        <f>'12_P1_Lista'!T134</f>
        <v/>
      </c>
      <c r="P118" s="1167" t="str">
        <f>'12_P1_Lista'!U134</f>
        <v/>
      </c>
      <c r="Q118" s="1160" t="str">
        <f>IF('14_P2_Convoca'!F135&lt;&gt;"",'14_P2_Convoca'!F135,"")</f>
        <v/>
      </c>
      <c r="R118" s="1110" t="str">
        <f>'19_P2_Lista'!S134</f>
        <v/>
      </c>
      <c r="S118" s="1166" t="str">
        <f>'19_P2_Lista'!AA134</f>
        <v/>
      </c>
      <c r="T118" s="1167" t="str">
        <f>'19_P2_Lista'!AB134</f>
        <v/>
      </c>
      <c r="U118" s="1111" t="str">
        <f>'22_OPO_Lista'!R130</f>
        <v/>
      </c>
    </row>
    <row r="119" spans="1:21" s="1105" customFormat="1" ht="18" customHeight="1" x14ac:dyDescent="0.2">
      <c r="A119" s="1088" t="str">
        <f>'01_Carga'!$L$6</f>
        <v>FI</v>
      </c>
      <c r="B119" s="1089">
        <f>'01_Carga'!$G$5</f>
        <v>0</v>
      </c>
      <c r="C119" s="1088">
        <v>118</v>
      </c>
      <c r="D119" s="1089" t="str">
        <f>'22_OPO_Lista'!G131</f>
        <v/>
      </c>
      <c r="E119" s="1099" t="str">
        <f>'22_OPO_Lista'!H131</f>
        <v/>
      </c>
      <c r="F119" s="673" t="str">
        <f>'22_OPO_Lista'!I131</f>
        <v/>
      </c>
      <c r="G119" s="1100" t="str">
        <f>'22_OPO_Lista'!J131</f>
        <v/>
      </c>
      <c r="H119" s="1156" t="str">
        <f>IF('06_PresenLista'!L135&lt;&gt;"",'06_PresenLista'!L135,"")</f>
        <v/>
      </c>
      <c r="I119" s="1160" t="str">
        <f>IF('07_P1_Lectura'!F136&lt;&gt;"",'07_P1_Lectura'!F136,"")</f>
        <v/>
      </c>
      <c r="J119" s="1183" t="str">
        <f>'09_P1_Pract'!BL135</f>
        <v/>
      </c>
      <c r="K119" s="1184" t="str">
        <f>'09_P1_Pract'!BM135</f>
        <v/>
      </c>
      <c r="L119" s="1190" t="str">
        <f>'10_P1_Tema'!BL135</f>
        <v/>
      </c>
      <c r="M119" s="1109" t="str">
        <f>'10_P1_Tema'!BM135</f>
        <v/>
      </c>
      <c r="N119" s="1109" t="str">
        <f>'12_P1_Lista'!R135</f>
        <v/>
      </c>
      <c r="O119" s="1166" t="str">
        <f>'12_P1_Lista'!T135</f>
        <v/>
      </c>
      <c r="P119" s="1167" t="str">
        <f>'12_P1_Lista'!U135</f>
        <v/>
      </c>
      <c r="Q119" s="1160" t="str">
        <f>IF('14_P2_Convoca'!F136&lt;&gt;"",'14_P2_Convoca'!F136,"")</f>
        <v/>
      </c>
      <c r="R119" s="1110" t="str">
        <f>'19_P2_Lista'!S135</f>
        <v/>
      </c>
      <c r="S119" s="1166" t="str">
        <f>'19_P2_Lista'!AA135</f>
        <v/>
      </c>
      <c r="T119" s="1167" t="str">
        <f>'19_P2_Lista'!AB135</f>
        <v/>
      </c>
      <c r="U119" s="1111" t="str">
        <f>'22_OPO_Lista'!R131</f>
        <v/>
      </c>
    </row>
    <row r="120" spans="1:21" s="1105" customFormat="1" ht="18" customHeight="1" x14ac:dyDescent="0.2">
      <c r="A120" s="1088" t="str">
        <f>'01_Carga'!$L$6</f>
        <v>FI</v>
      </c>
      <c r="B120" s="1089">
        <f>'01_Carga'!$G$5</f>
        <v>0</v>
      </c>
      <c r="C120" s="1088">
        <v>119</v>
      </c>
      <c r="D120" s="1089" t="str">
        <f>'22_OPO_Lista'!G132</f>
        <v/>
      </c>
      <c r="E120" s="1099" t="str">
        <f>'22_OPO_Lista'!H132</f>
        <v/>
      </c>
      <c r="F120" s="673" t="str">
        <f>'22_OPO_Lista'!I132</f>
        <v/>
      </c>
      <c r="G120" s="1100" t="str">
        <f>'22_OPO_Lista'!J132</f>
        <v/>
      </c>
      <c r="H120" s="1156" t="str">
        <f>IF('06_PresenLista'!L136&lt;&gt;"",'06_PresenLista'!L136,"")</f>
        <v/>
      </c>
      <c r="I120" s="1160" t="str">
        <f>IF('07_P1_Lectura'!F137&lt;&gt;"",'07_P1_Lectura'!F137,"")</f>
        <v/>
      </c>
      <c r="J120" s="1183" t="str">
        <f>'09_P1_Pract'!BL136</f>
        <v/>
      </c>
      <c r="K120" s="1184" t="str">
        <f>'09_P1_Pract'!BM136</f>
        <v/>
      </c>
      <c r="L120" s="1190" t="str">
        <f>'10_P1_Tema'!BL136</f>
        <v/>
      </c>
      <c r="M120" s="1109" t="str">
        <f>'10_P1_Tema'!BM136</f>
        <v/>
      </c>
      <c r="N120" s="1109" t="str">
        <f>'12_P1_Lista'!R136</f>
        <v/>
      </c>
      <c r="O120" s="1166" t="str">
        <f>'12_P1_Lista'!T136</f>
        <v/>
      </c>
      <c r="P120" s="1167" t="str">
        <f>'12_P1_Lista'!U136</f>
        <v/>
      </c>
      <c r="Q120" s="1160" t="str">
        <f>IF('14_P2_Convoca'!F137&lt;&gt;"",'14_P2_Convoca'!F137,"")</f>
        <v/>
      </c>
      <c r="R120" s="1110" t="str">
        <f>'19_P2_Lista'!S136</f>
        <v/>
      </c>
      <c r="S120" s="1166" t="str">
        <f>'19_P2_Lista'!AA136</f>
        <v/>
      </c>
      <c r="T120" s="1167" t="str">
        <f>'19_P2_Lista'!AB136</f>
        <v/>
      </c>
      <c r="U120" s="1111" t="str">
        <f>'22_OPO_Lista'!R132</f>
        <v/>
      </c>
    </row>
    <row r="121" spans="1:21" s="1105" customFormat="1" ht="18" customHeight="1" x14ac:dyDescent="0.2">
      <c r="A121" s="1088" t="str">
        <f>'01_Carga'!$L$6</f>
        <v>FI</v>
      </c>
      <c r="B121" s="1089">
        <f>'01_Carga'!$G$5</f>
        <v>0</v>
      </c>
      <c r="C121" s="1088">
        <v>120</v>
      </c>
      <c r="D121" s="1089" t="str">
        <f>'22_OPO_Lista'!G133</f>
        <v/>
      </c>
      <c r="E121" s="1099" t="str">
        <f>'22_OPO_Lista'!H133</f>
        <v/>
      </c>
      <c r="F121" s="673" t="str">
        <f>'22_OPO_Lista'!I133</f>
        <v/>
      </c>
      <c r="G121" s="1100" t="str">
        <f>'22_OPO_Lista'!J133</f>
        <v/>
      </c>
      <c r="H121" s="1156" t="str">
        <f>IF('06_PresenLista'!L137&lt;&gt;"",'06_PresenLista'!L137,"")</f>
        <v/>
      </c>
      <c r="I121" s="1160" t="str">
        <f>IF('07_P1_Lectura'!F138&lt;&gt;"",'07_P1_Lectura'!F138,"")</f>
        <v/>
      </c>
      <c r="J121" s="1183" t="str">
        <f>'09_P1_Pract'!BL137</f>
        <v/>
      </c>
      <c r="K121" s="1184" t="str">
        <f>'09_P1_Pract'!BM137</f>
        <v/>
      </c>
      <c r="L121" s="1190" t="str">
        <f>'10_P1_Tema'!BL137</f>
        <v/>
      </c>
      <c r="M121" s="1109" t="str">
        <f>'10_P1_Tema'!BM137</f>
        <v/>
      </c>
      <c r="N121" s="1109" t="str">
        <f>'12_P1_Lista'!R137</f>
        <v/>
      </c>
      <c r="O121" s="1166" t="str">
        <f>'12_P1_Lista'!T137</f>
        <v/>
      </c>
      <c r="P121" s="1167" t="str">
        <f>'12_P1_Lista'!U137</f>
        <v/>
      </c>
      <c r="Q121" s="1160" t="str">
        <f>IF('14_P2_Convoca'!F138&lt;&gt;"",'14_P2_Convoca'!F138,"")</f>
        <v/>
      </c>
      <c r="R121" s="1110" t="str">
        <f>'19_P2_Lista'!S137</f>
        <v/>
      </c>
      <c r="S121" s="1166" t="str">
        <f>'19_P2_Lista'!AA137</f>
        <v/>
      </c>
      <c r="T121" s="1167" t="str">
        <f>'19_P2_Lista'!AB137</f>
        <v/>
      </c>
      <c r="U121" s="1111" t="str">
        <f>'22_OPO_Lista'!R133</f>
        <v/>
      </c>
    </row>
    <row r="122" spans="1:21" s="1105" customFormat="1" ht="18" customHeight="1" x14ac:dyDescent="0.2">
      <c r="A122" s="1088" t="str">
        <f>'01_Carga'!$L$6</f>
        <v>FI</v>
      </c>
      <c r="B122" s="1089">
        <f>'01_Carga'!$G$5</f>
        <v>0</v>
      </c>
      <c r="C122" s="1088">
        <v>121</v>
      </c>
      <c r="D122" s="1089" t="str">
        <f>'22_OPO_Lista'!G134</f>
        <v/>
      </c>
      <c r="E122" s="1099" t="str">
        <f>'22_OPO_Lista'!H134</f>
        <v/>
      </c>
      <c r="F122" s="673" t="str">
        <f>'22_OPO_Lista'!I134</f>
        <v/>
      </c>
      <c r="G122" s="1100" t="str">
        <f>'22_OPO_Lista'!J134</f>
        <v/>
      </c>
      <c r="H122" s="1156" t="str">
        <f>IF('06_PresenLista'!L138&lt;&gt;"",'06_PresenLista'!L138,"")</f>
        <v/>
      </c>
      <c r="I122" s="1160" t="str">
        <f>IF('07_P1_Lectura'!F139&lt;&gt;"",'07_P1_Lectura'!F139,"")</f>
        <v/>
      </c>
      <c r="J122" s="1183" t="str">
        <f>'09_P1_Pract'!BL138</f>
        <v/>
      </c>
      <c r="K122" s="1184" t="str">
        <f>'09_P1_Pract'!BM138</f>
        <v/>
      </c>
      <c r="L122" s="1190" t="str">
        <f>'10_P1_Tema'!BL138</f>
        <v/>
      </c>
      <c r="M122" s="1109" t="str">
        <f>'10_P1_Tema'!BM138</f>
        <v/>
      </c>
      <c r="N122" s="1109" t="str">
        <f>'12_P1_Lista'!R138</f>
        <v/>
      </c>
      <c r="O122" s="1166" t="str">
        <f>'12_P1_Lista'!T138</f>
        <v/>
      </c>
      <c r="P122" s="1167" t="str">
        <f>'12_P1_Lista'!U138</f>
        <v/>
      </c>
      <c r="Q122" s="1160" t="str">
        <f>IF('14_P2_Convoca'!F139&lt;&gt;"",'14_P2_Convoca'!F139,"")</f>
        <v/>
      </c>
      <c r="R122" s="1110" t="str">
        <f>'19_P2_Lista'!S138</f>
        <v/>
      </c>
      <c r="S122" s="1166" t="str">
        <f>'19_P2_Lista'!AA138</f>
        <v/>
      </c>
      <c r="T122" s="1167" t="str">
        <f>'19_P2_Lista'!AB138</f>
        <v/>
      </c>
      <c r="U122" s="1111" t="str">
        <f>'22_OPO_Lista'!R134</f>
        <v/>
      </c>
    </row>
    <row r="123" spans="1:21" s="1105" customFormat="1" ht="18" customHeight="1" x14ac:dyDescent="0.2">
      <c r="A123" s="1088" t="str">
        <f>'01_Carga'!$L$6</f>
        <v>FI</v>
      </c>
      <c r="B123" s="1089">
        <f>'01_Carga'!$G$5</f>
        <v>0</v>
      </c>
      <c r="C123" s="1088">
        <v>122</v>
      </c>
      <c r="D123" s="1089" t="str">
        <f>'22_OPO_Lista'!G135</f>
        <v/>
      </c>
      <c r="E123" s="1099" t="str">
        <f>'22_OPO_Lista'!H135</f>
        <v/>
      </c>
      <c r="F123" s="673" t="str">
        <f>'22_OPO_Lista'!I135</f>
        <v/>
      </c>
      <c r="G123" s="1100" t="str">
        <f>'22_OPO_Lista'!J135</f>
        <v/>
      </c>
      <c r="H123" s="1156" t="str">
        <f>IF('06_PresenLista'!L139&lt;&gt;"",'06_PresenLista'!L139,"")</f>
        <v/>
      </c>
      <c r="I123" s="1160" t="str">
        <f>IF('07_P1_Lectura'!F140&lt;&gt;"",'07_P1_Lectura'!F140,"")</f>
        <v/>
      </c>
      <c r="J123" s="1183" t="str">
        <f>'09_P1_Pract'!BL139</f>
        <v/>
      </c>
      <c r="K123" s="1184" t="str">
        <f>'09_P1_Pract'!BM139</f>
        <v/>
      </c>
      <c r="L123" s="1190" t="str">
        <f>'10_P1_Tema'!BL139</f>
        <v/>
      </c>
      <c r="M123" s="1109" t="str">
        <f>'10_P1_Tema'!BM139</f>
        <v/>
      </c>
      <c r="N123" s="1109" t="str">
        <f>'12_P1_Lista'!R139</f>
        <v/>
      </c>
      <c r="O123" s="1166" t="str">
        <f>'12_P1_Lista'!T139</f>
        <v/>
      </c>
      <c r="P123" s="1167" t="str">
        <f>'12_P1_Lista'!U139</f>
        <v/>
      </c>
      <c r="Q123" s="1160" t="str">
        <f>IF('14_P2_Convoca'!F140&lt;&gt;"",'14_P2_Convoca'!F140,"")</f>
        <v/>
      </c>
      <c r="R123" s="1110" t="str">
        <f>'19_P2_Lista'!S139</f>
        <v/>
      </c>
      <c r="S123" s="1166" t="str">
        <f>'19_P2_Lista'!AA139</f>
        <v/>
      </c>
      <c r="T123" s="1167" t="str">
        <f>'19_P2_Lista'!AB139</f>
        <v/>
      </c>
      <c r="U123" s="1111" t="str">
        <f>'22_OPO_Lista'!R135</f>
        <v/>
      </c>
    </row>
    <row r="124" spans="1:21" s="1105" customFormat="1" ht="18" customHeight="1" x14ac:dyDescent="0.2">
      <c r="A124" s="1088" t="str">
        <f>'01_Carga'!$L$6</f>
        <v>FI</v>
      </c>
      <c r="B124" s="1089">
        <f>'01_Carga'!$G$5</f>
        <v>0</v>
      </c>
      <c r="C124" s="1088">
        <v>123</v>
      </c>
      <c r="D124" s="1089" t="str">
        <f>'22_OPO_Lista'!G136</f>
        <v/>
      </c>
      <c r="E124" s="1099" t="str">
        <f>'22_OPO_Lista'!H136</f>
        <v/>
      </c>
      <c r="F124" s="673" t="str">
        <f>'22_OPO_Lista'!I136</f>
        <v/>
      </c>
      <c r="G124" s="1100" t="str">
        <f>'22_OPO_Lista'!J136</f>
        <v/>
      </c>
      <c r="H124" s="1156" t="str">
        <f>IF('06_PresenLista'!L140&lt;&gt;"",'06_PresenLista'!L140,"")</f>
        <v/>
      </c>
      <c r="I124" s="1160" t="str">
        <f>IF('07_P1_Lectura'!F141&lt;&gt;"",'07_P1_Lectura'!F141,"")</f>
        <v/>
      </c>
      <c r="J124" s="1183" t="str">
        <f>'09_P1_Pract'!BL140</f>
        <v/>
      </c>
      <c r="K124" s="1184" t="str">
        <f>'09_P1_Pract'!BM140</f>
        <v/>
      </c>
      <c r="L124" s="1190" t="str">
        <f>'10_P1_Tema'!BL140</f>
        <v/>
      </c>
      <c r="M124" s="1109" t="str">
        <f>'10_P1_Tema'!BM140</f>
        <v/>
      </c>
      <c r="N124" s="1109" t="str">
        <f>'12_P1_Lista'!R140</f>
        <v/>
      </c>
      <c r="O124" s="1166" t="str">
        <f>'12_P1_Lista'!T140</f>
        <v/>
      </c>
      <c r="P124" s="1167" t="str">
        <f>'12_P1_Lista'!U140</f>
        <v/>
      </c>
      <c r="Q124" s="1160" t="str">
        <f>IF('14_P2_Convoca'!F141&lt;&gt;"",'14_P2_Convoca'!F141,"")</f>
        <v/>
      </c>
      <c r="R124" s="1110" t="str">
        <f>'19_P2_Lista'!S140</f>
        <v/>
      </c>
      <c r="S124" s="1166" t="str">
        <f>'19_P2_Lista'!AA140</f>
        <v/>
      </c>
      <c r="T124" s="1167" t="str">
        <f>'19_P2_Lista'!AB140</f>
        <v/>
      </c>
      <c r="U124" s="1111" t="str">
        <f>'22_OPO_Lista'!R136</f>
        <v/>
      </c>
    </row>
    <row r="125" spans="1:21" s="1105" customFormat="1" ht="18" customHeight="1" x14ac:dyDescent="0.2">
      <c r="A125" s="1088" t="str">
        <f>'01_Carga'!$L$6</f>
        <v>FI</v>
      </c>
      <c r="B125" s="1089">
        <f>'01_Carga'!$G$5</f>
        <v>0</v>
      </c>
      <c r="C125" s="1088">
        <v>124</v>
      </c>
      <c r="D125" s="1089" t="str">
        <f>'22_OPO_Lista'!G137</f>
        <v/>
      </c>
      <c r="E125" s="1099" t="str">
        <f>'22_OPO_Lista'!H137</f>
        <v/>
      </c>
      <c r="F125" s="673" t="str">
        <f>'22_OPO_Lista'!I137</f>
        <v/>
      </c>
      <c r="G125" s="1100" t="str">
        <f>'22_OPO_Lista'!J137</f>
        <v/>
      </c>
      <c r="H125" s="1156" t="str">
        <f>IF('06_PresenLista'!L141&lt;&gt;"",'06_PresenLista'!L141,"")</f>
        <v/>
      </c>
      <c r="I125" s="1160" t="str">
        <f>IF('07_P1_Lectura'!F142&lt;&gt;"",'07_P1_Lectura'!F142,"")</f>
        <v/>
      </c>
      <c r="J125" s="1183" t="str">
        <f>'09_P1_Pract'!BL141</f>
        <v/>
      </c>
      <c r="K125" s="1184" t="str">
        <f>'09_P1_Pract'!BM141</f>
        <v/>
      </c>
      <c r="L125" s="1190" t="str">
        <f>'10_P1_Tema'!BL141</f>
        <v/>
      </c>
      <c r="M125" s="1109" t="str">
        <f>'10_P1_Tema'!BM141</f>
        <v/>
      </c>
      <c r="N125" s="1109" t="str">
        <f>'12_P1_Lista'!R141</f>
        <v/>
      </c>
      <c r="O125" s="1166" t="str">
        <f>'12_P1_Lista'!T141</f>
        <v/>
      </c>
      <c r="P125" s="1167" t="str">
        <f>'12_P1_Lista'!U141</f>
        <v/>
      </c>
      <c r="Q125" s="1160" t="str">
        <f>IF('14_P2_Convoca'!F142&lt;&gt;"",'14_P2_Convoca'!F142,"")</f>
        <v/>
      </c>
      <c r="R125" s="1110" t="str">
        <f>'19_P2_Lista'!S141</f>
        <v/>
      </c>
      <c r="S125" s="1166" t="str">
        <f>'19_P2_Lista'!AA141</f>
        <v/>
      </c>
      <c r="T125" s="1167" t="str">
        <f>'19_P2_Lista'!AB141</f>
        <v/>
      </c>
      <c r="U125" s="1111" t="str">
        <f>'22_OPO_Lista'!R137</f>
        <v/>
      </c>
    </row>
    <row r="126" spans="1:21" s="1105" customFormat="1" ht="18" customHeight="1" x14ac:dyDescent="0.2">
      <c r="A126" s="1088" t="str">
        <f>'01_Carga'!$L$6</f>
        <v>FI</v>
      </c>
      <c r="B126" s="1089">
        <f>'01_Carga'!$G$5</f>
        <v>0</v>
      </c>
      <c r="C126" s="1088">
        <v>125</v>
      </c>
      <c r="D126" s="1089" t="str">
        <f>'22_OPO_Lista'!G138</f>
        <v/>
      </c>
      <c r="E126" s="1099" t="str">
        <f>'22_OPO_Lista'!H138</f>
        <v/>
      </c>
      <c r="F126" s="673" t="str">
        <f>'22_OPO_Lista'!I138</f>
        <v/>
      </c>
      <c r="G126" s="1100" t="str">
        <f>'22_OPO_Lista'!J138</f>
        <v/>
      </c>
      <c r="H126" s="1156" t="str">
        <f>IF('06_PresenLista'!L142&lt;&gt;"",'06_PresenLista'!L142,"")</f>
        <v/>
      </c>
      <c r="I126" s="1160" t="str">
        <f>IF('07_P1_Lectura'!F143&lt;&gt;"",'07_P1_Lectura'!F143,"")</f>
        <v/>
      </c>
      <c r="J126" s="1183" t="str">
        <f>'09_P1_Pract'!BL142</f>
        <v/>
      </c>
      <c r="K126" s="1184" t="str">
        <f>'09_P1_Pract'!BM142</f>
        <v/>
      </c>
      <c r="L126" s="1190" t="str">
        <f>'10_P1_Tema'!BL142</f>
        <v/>
      </c>
      <c r="M126" s="1109" t="str">
        <f>'10_P1_Tema'!BM142</f>
        <v/>
      </c>
      <c r="N126" s="1109" t="str">
        <f>'12_P1_Lista'!R142</f>
        <v/>
      </c>
      <c r="O126" s="1166" t="str">
        <f>'12_P1_Lista'!T142</f>
        <v/>
      </c>
      <c r="P126" s="1167" t="str">
        <f>'12_P1_Lista'!U142</f>
        <v/>
      </c>
      <c r="Q126" s="1160" t="str">
        <f>IF('14_P2_Convoca'!F143&lt;&gt;"",'14_P2_Convoca'!F143,"")</f>
        <v/>
      </c>
      <c r="R126" s="1110" t="str">
        <f>'19_P2_Lista'!S142</f>
        <v/>
      </c>
      <c r="S126" s="1166" t="str">
        <f>'19_P2_Lista'!AA142</f>
        <v/>
      </c>
      <c r="T126" s="1167" t="str">
        <f>'19_P2_Lista'!AB142</f>
        <v/>
      </c>
      <c r="U126" s="1111" t="str">
        <f>'22_OPO_Lista'!R138</f>
        <v/>
      </c>
    </row>
    <row r="127" spans="1:21" s="1105" customFormat="1" ht="18" customHeight="1" x14ac:dyDescent="0.2">
      <c r="A127" s="1088" t="str">
        <f>'01_Carga'!$L$6</f>
        <v>FI</v>
      </c>
      <c r="B127" s="1089">
        <f>'01_Carga'!$G$5</f>
        <v>0</v>
      </c>
      <c r="C127" s="1088">
        <v>126</v>
      </c>
      <c r="D127" s="1089" t="str">
        <f>'22_OPO_Lista'!G139</f>
        <v/>
      </c>
      <c r="E127" s="1099" t="str">
        <f>'22_OPO_Lista'!H139</f>
        <v/>
      </c>
      <c r="F127" s="673" t="str">
        <f>'22_OPO_Lista'!I139</f>
        <v/>
      </c>
      <c r="G127" s="1100" t="str">
        <f>'22_OPO_Lista'!J139</f>
        <v/>
      </c>
      <c r="H127" s="1156" t="str">
        <f>IF('06_PresenLista'!L143&lt;&gt;"",'06_PresenLista'!L143,"")</f>
        <v/>
      </c>
      <c r="I127" s="1160" t="str">
        <f>IF('07_P1_Lectura'!F144&lt;&gt;"",'07_P1_Lectura'!F144,"")</f>
        <v/>
      </c>
      <c r="J127" s="1183" t="str">
        <f>'09_P1_Pract'!BL143</f>
        <v/>
      </c>
      <c r="K127" s="1184" t="str">
        <f>'09_P1_Pract'!BM143</f>
        <v/>
      </c>
      <c r="L127" s="1190" t="str">
        <f>'10_P1_Tema'!BL143</f>
        <v/>
      </c>
      <c r="M127" s="1109" t="str">
        <f>'10_P1_Tema'!BM143</f>
        <v/>
      </c>
      <c r="N127" s="1109" t="str">
        <f>'12_P1_Lista'!R143</f>
        <v/>
      </c>
      <c r="O127" s="1166" t="str">
        <f>'12_P1_Lista'!T143</f>
        <v/>
      </c>
      <c r="P127" s="1167" t="str">
        <f>'12_P1_Lista'!U143</f>
        <v/>
      </c>
      <c r="Q127" s="1160" t="str">
        <f>IF('14_P2_Convoca'!F144&lt;&gt;"",'14_P2_Convoca'!F144,"")</f>
        <v/>
      </c>
      <c r="R127" s="1110" t="str">
        <f>'19_P2_Lista'!S143</f>
        <v/>
      </c>
      <c r="S127" s="1166" t="str">
        <f>'19_P2_Lista'!AA143</f>
        <v/>
      </c>
      <c r="T127" s="1167" t="str">
        <f>'19_P2_Lista'!AB143</f>
        <v/>
      </c>
      <c r="U127" s="1111" t="str">
        <f>'22_OPO_Lista'!R139</f>
        <v/>
      </c>
    </row>
    <row r="128" spans="1:21" s="1105" customFormat="1" ht="18" customHeight="1" x14ac:dyDescent="0.2">
      <c r="A128" s="1088" t="str">
        <f>'01_Carga'!$L$6</f>
        <v>FI</v>
      </c>
      <c r="B128" s="1089">
        <f>'01_Carga'!$G$5</f>
        <v>0</v>
      </c>
      <c r="C128" s="1088">
        <v>127</v>
      </c>
      <c r="D128" s="1089" t="str">
        <f>'22_OPO_Lista'!G140</f>
        <v/>
      </c>
      <c r="E128" s="1099" t="str">
        <f>'22_OPO_Lista'!H140</f>
        <v/>
      </c>
      <c r="F128" s="673" t="str">
        <f>'22_OPO_Lista'!I140</f>
        <v/>
      </c>
      <c r="G128" s="1100" t="str">
        <f>'22_OPO_Lista'!J140</f>
        <v/>
      </c>
      <c r="H128" s="1156" t="str">
        <f>IF('06_PresenLista'!L144&lt;&gt;"",'06_PresenLista'!L144,"")</f>
        <v/>
      </c>
      <c r="I128" s="1160" t="str">
        <f>IF('07_P1_Lectura'!F145&lt;&gt;"",'07_P1_Lectura'!F145,"")</f>
        <v/>
      </c>
      <c r="J128" s="1183" t="str">
        <f>'09_P1_Pract'!BL144</f>
        <v/>
      </c>
      <c r="K128" s="1184" t="str">
        <f>'09_P1_Pract'!BM144</f>
        <v/>
      </c>
      <c r="L128" s="1190" t="str">
        <f>'10_P1_Tema'!BL144</f>
        <v/>
      </c>
      <c r="M128" s="1109" t="str">
        <f>'10_P1_Tema'!BM144</f>
        <v/>
      </c>
      <c r="N128" s="1109" t="str">
        <f>'12_P1_Lista'!R144</f>
        <v/>
      </c>
      <c r="O128" s="1166" t="str">
        <f>'12_P1_Lista'!T144</f>
        <v/>
      </c>
      <c r="P128" s="1167" t="str">
        <f>'12_P1_Lista'!U144</f>
        <v/>
      </c>
      <c r="Q128" s="1160" t="str">
        <f>IF('14_P2_Convoca'!F145&lt;&gt;"",'14_P2_Convoca'!F145,"")</f>
        <v/>
      </c>
      <c r="R128" s="1110" t="str">
        <f>'19_P2_Lista'!S144</f>
        <v/>
      </c>
      <c r="S128" s="1166" t="str">
        <f>'19_P2_Lista'!AA144</f>
        <v/>
      </c>
      <c r="T128" s="1167" t="str">
        <f>'19_P2_Lista'!AB144</f>
        <v/>
      </c>
      <c r="U128" s="1111" t="str">
        <f>'22_OPO_Lista'!R140</f>
        <v/>
      </c>
    </row>
    <row r="129" spans="1:21" s="1105" customFormat="1" ht="18" customHeight="1" x14ac:dyDescent="0.2">
      <c r="A129" s="1088" t="str">
        <f>'01_Carga'!$L$6</f>
        <v>FI</v>
      </c>
      <c r="B129" s="1089">
        <f>'01_Carga'!$G$5</f>
        <v>0</v>
      </c>
      <c r="C129" s="1088">
        <v>128</v>
      </c>
      <c r="D129" s="1089" t="str">
        <f>'22_OPO_Lista'!G141</f>
        <v/>
      </c>
      <c r="E129" s="1099" t="str">
        <f>'22_OPO_Lista'!H141</f>
        <v/>
      </c>
      <c r="F129" s="673" t="str">
        <f>'22_OPO_Lista'!I141</f>
        <v/>
      </c>
      <c r="G129" s="1100" t="str">
        <f>'22_OPO_Lista'!J141</f>
        <v/>
      </c>
      <c r="H129" s="1156" t="str">
        <f>IF('06_PresenLista'!L145&lt;&gt;"",'06_PresenLista'!L145,"")</f>
        <v/>
      </c>
      <c r="I129" s="1160" t="str">
        <f>IF('07_P1_Lectura'!F146&lt;&gt;"",'07_P1_Lectura'!F146,"")</f>
        <v/>
      </c>
      <c r="J129" s="1183" t="str">
        <f>'09_P1_Pract'!BL145</f>
        <v/>
      </c>
      <c r="K129" s="1184" t="str">
        <f>'09_P1_Pract'!BM145</f>
        <v/>
      </c>
      <c r="L129" s="1190" t="str">
        <f>'10_P1_Tema'!BL145</f>
        <v/>
      </c>
      <c r="M129" s="1109" t="str">
        <f>'10_P1_Tema'!BM145</f>
        <v/>
      </c>
      <c r="N129" s="1109" t="str">
        <f>'12_P1_Lista'!R145</f>
        <v/>
      </c>
      <c r="O129" s="1166" t="str">
        <f>'12_P1_Lista'!T145</f>
        <v/>
      </c>
      <c r="P129" s="1167" t="str">
        <f>'12_P1_Lista'!U145</f>
        <v/>
      </c>
      <c r="Q129" s="1160" t="str">
        <f>IF('14_P2_Convoca'!F146&lt;&gt;"",'14_P2_Convoca'!F146,"")</f>
        <v/>
      </c>
      <c r="R129" s="1110" t="str">
        <f>'19_P2_Lista'!S145</f>
        <v/>
      </c>
      <c r="S129" s="1166" t="str">
        <f>'19_P2_Lista'!AA145</f>
        <v/>
      </c>
      <c r="T129" s="1167" t="str">
        <f>'19_P2_Lista'!AB145</f>
        <v/>
      </c>
      <c r="U129" s="1111" t="str">
        <f>'22_OPO_Lista'!R141</f>
        <v/>
      </c>
    </row>
    <row r="130" spans="1:21" s="1105" customFormat="1" ht="18" customHeight="1" x14ac:dyDescent="0.2">
      <c r="A130" s="1088" t="str">
        <f>'01_Carga'!$L$6</f>
        <v>FI</v>
      </c>
      <c r="B130" s="1089">
        <f>'01_Carga'!$G$5</f>
        <v>0</v>
      </c>
      <c r="C130" s="1088">
        <v>129</v>
      </c>
      <c r="D130" s="1089" t="str">
        <f>'22_OPO_Lista'!G142</f>
        <v/>
      </c>
      <c r="E130" s="1099" t="str">
        <f>'22_OPO_Lista'!H142</f>
        <v/>
      </c>
      <c r="F130" s="673" t="str">
        <f>'22_OPO_Lista'!I142</f>
        <v/>
      </c>
      <c r="G130" s="1100" t="str">
        <f>'22_OPO_Lista'!J142</f>
        <v/>
      </c>
      <c r="H130" s="1156" t="str">
        <f>IF('06_PresenLista'!L146&lt;&gt;"",'06_PresenLista'!L146,"")</f>
        <v/>
      </c>
      <c r="I130" s="1160" t="str">
        <f>IF('07_P1_Lectura'!F147&lt;&gt;"",'07_P1_Lectura'!F147,"")</f>
        <v/>
      </c>
      <c r="J130" s="1183" t="str">
        <f>'09_P1_Pract'!BL146</f>
        <v/>
      </c>
      <c r="K130" s="1184" t="str">
        <f>'09_P1_Pract'!BM146</f>
        <v/>
      </c>
      <c r="L130" s="1190" t="str">
        <f>'10_P1_Tema'!BL146</f>
        <v/>
      </c>
      <c r="M130" s="1109" t="str">
        <f>'10_P1_Tema'!BM146</f>
        <v/>
      </c>
      <c r="N130" s="1109" t="str">
        <f>'12_P1_Lista'!R146</f>
        <v/>
      </c>
      <c r="O130" s="1166" t="str">
        <f>'12_P1_Lista'!T146</f>
        <v/>
      </c>
      <c r="P130" s="1167" t="str">
        <f>'12_P1_Lista'!U146</f>
        <v/>
      </c>
      <c r="Q130" s="1160" t="str">
        <f>IF('14_P2_Convoca'!F147&lt;&gt;"",'14_P2_Convoca'!F147,"")</f>
        <v/>
      </c>
      <c r="R130" s="1110" t="str">
        <f>'19_P2_Lista'!S146</f>
        <v/>
      </c>
      <c r="S130" s="1166" t="str">
        <f>'19_P2_Lista'!AA146</f>
        <v/>
      </c>
      <c r="T130" s="1167" t="str">
        <f>'19_P2_Lista'!AB146</f>
        <v/>
      </c>
      <c r="U130" s="1111" t="str">
        <f>'22_OPO_Lista'!R142</f>
        <v/>
      </c>
    </row>
    <row r="131" spans="1:21" s="1105" customFormat="1" ht="18" customHeight="1" x14ac:dyDescent="0.2">
      <c r="A131" s="1088" t="str">
        <f>'01_Carga'!$L$6</f>
        <v>FI</v>
      </c>
      <c r="B131" s="1089">
        <f>'01_Carga'!$G$5</f>
        <v>0</v>
      </c>
      <c r="C131" s="1088">
        <v>130</v>
      </c>
      <c r="D131" s="1089" t="str">
        <f>'22_OPO_Lista'!G143</f>
        <v/>
      </c>
      <c r="E131" s="1099" t="str">
        <f>'22_OPO_Lista'!H143</f>
        <v/>
      </c>
      <c r="F131" s="673" t="str">
        <f>'22_OPO_Lista'!I143</f>
        <v/>
      </c>
      <c r="G131" s="1100" t="str">
        <f>'22_OPO_Lista'!J143</f>
        <v/>
      </c>
      <c r="H131" s="1156" t="str">
        <f>IF('06_PresenLista'!L147&lt;&gt;"",'06_PresenLista'!L147,"")</f>
        <v/>
      </c>
      <c r="I131" s="1160" t="str">
        <f>IF('07_P1_Lectura'!F148&lt;&gt;"",'07_P1_Lectura'!F148,"")</f>
        <v/>
      </c>
      <c r="J131" s="1183" t="str">
        <f>'09_P1_Pract'!BL147</f>
        <v/>
      </c>
      <c r="K131" s="1184" t="str">
        <f>'09_P1_Pract'!BM147</f>
        <v/>
      </c>
      <c r="L131" s="1190" t="str">
        <f>'10_P1_Tema'!BL147</f>
        <v/>
      </c>
      <c r="M131" s="1109" t="str">
        <f>'10_P1_Tema'!BM147</f>
        <v/>
      </c>
      <c r="N131" s="1109" t="str">
        <f>'12_P1_Lista'!R147</f>
        <v/>
      </c>
      <c r="O131" s="1166" t="str">
        <f>'12_P1_Lista'!T147</f>
        <v/>
      </c>
      <c r="P131" s="1167" t="str">
        <f>'12_P1_Lista'!U147</f>
        <v/>
      </c>
      <c r="Q131" s="1160" t="str">
        <f>IF('14_P2_Convoca'!F148&lt;&gt;"",'14_P2_Convoca'!F148,"")</f>
        <v/>
      </c>
      <c r="R131" s="1110" t="str">
        <f>'19_P2_Lista'!S147</f>
        <v/>
      </c>
      <c r="S131" s="1166" t="str">
        <f>'19_P2_Lista'!AA147</f>
        <v/>
      </c>
      <c r="T131" s="1167" t="str">
        <f>'19_P2_Lista'!AB147</f>
        <v/>
      </c>
      <c r="U131" s="1111" t="str">
        <f>'22_OPO_Lista'!R143</f>
        <v/>
      </c>
    </row>
    <row r="132" spans="1:21" s="1105" customFormat="1" ht="18" customHeight="1" x14ac:dyDescent="0.2">
      <c r="A132" s="1088" t="str">
        <f>'01_Carga'!$L$6</f>
        <v>FI</v>
      </c>
      <c r="B132" s="1089">
        <f>'01_Carga'!$G$5</f>
        <v>0</v>
      </c>
      <c r="C132" s="1088">
        <v>131</v>
      </c>
      <c r="D132" s="1089" t="str">
        <f>'22_OPO_Lista'!G144</f>
        <v/>
      </c>
      <c r="E132" s="1099" t="str">
        <f>'22_OPO_Lista'!H144</f>
        <v/>
      </c>
      <c r="F132" s="673" t="str">
        <f>'22_OPO_Lista'!I144</f>
        <v/>
      </c>
      <c r="G132" s="1100" t="str">
        <f>'22_OPO_Lista'!J144</f>
        <v/>
      </c>
      <c r="H132" s="1156" t="str">
        <f>IF('06_PresenLista'!L148&lt;&gt;"",'06_PresenLista'!L148,"")</f>
        <v/>
      </c>
      <c r="I132" s="1160" t="str">
        <f>IF('07_P1_Lectura'!F149&lt;&gt;"",'07_P1_Lectura'!F149,"")</f>
        <v/>
      </c>
      <c r="J132" s="1183" t="str">
        <f>'09_P1_Pract'!BL148</f>
        <v/>
      </c>
      <c r="K132" s="1184" t="str">
        <f>'09_P1_Pract'!BM148</f>
        <v/>
      </c>
      <c r="L132" s="1190" t="str">
        <f>'10_P1_Tema'!BL148</f>
        <v/>
      </c>
      <c r="M132" s="1109" t="str">
        <f>'10_P1_Tema'!BM148</f>
        <v/>
      </c>
      <c r="N132" s="1109" t="str">
        <f>'12_P1_Lista'!R148</f>
        <v/>
      </c>
      <c r="O132" s="1166" t="str">
        <f>'12_P1_Lista'!T148</f>
        <v/>
      </c>
      <c r="P132" s="1167" t="str">
        <f>'12_P1_Lista'!U148</f>
        <v/>
      </c>
      <c r="Q132" s="1160" t="str">
        <f>IF('14_P2_Convoca'!F149&lt;&gt;"",'14_P2_Convoca'!F149,"")</f>
        <v/>
      </c>
      <c r="R132" s="1110" t="str">
        <f>'19_P2_Lista'!S148</f>
        <v/>
      </c>
      <c r="S132" s="1166" t="str">
        <f>'19_P2_Lista'!AA148</f>
        <v/>
      </c>
      <c r="T132" s="1167" t="str">
        <f>'19_P2_Lista'!AB148</f>
        <v/>
      </c>
      <c r="U132" s="1111" t="str">
        <f>'22_OPO_Lista'!R144</f>
        <v/>
      </c>
    </row>
    <row r="133" spans="1:21" s="1105" customFormat="1" ht="18" customHeight="1" x14ac:dyDescent="0.2">
      <c r="A133" s="1088" t="str">
        <f>'01_Carga'!$L$6</f>
        <v>FI</v>
      </c>
      <c r="B133" s="1089">
        <f>'01_Carga'!$G$5</f>
        <v>0</v>
      </c>
      <c r="C133" s="1088">
        <v>132</v>
      </c>
      <c r="D133" s="1089" t="str">
        <f>'22_OPO_Lista'!G145</f>
        <v/>
      </c>
      <c r="E133" s="1099" t="str">
        <f>'22_OPO_Lista'!H145</f>
        <v/>
      </c>
      <c r="F133" s="673" t="str">
        <f>'22_OPO_Lista'!I145</f>
        <v/>
      </c>
      <c r="G133" s="1100" t="str">
        <f>'22_OPO_Lista'!J145</f>
        <v/>
      </c>
      <c r="H133" s="1156" t="str">
        <f>IF('06_PresenLista'!L149&lt;&gt;"",'06_PresenLista'!L149,"")</f>
        <v/>
      </c>
      <c r="I133" s="1160" t="str">
        <f>IF('07_P1_Lectura'!F150&lt;&gt;"",'07_P1_Lectura'!F150,"")</f>
        <v/>
      </c>
      <c r="J133" s="1183" t="str">
        <f>'09_P1_Pract'!BL149</f>
        <v/>
      </c>
      <c r="K133" s="1184" t="str">
        <f>'09_P1_Pract'!BM149</f>
        <v/>
      </c>
      <c r="L133" s="1190" t="str">
        <f>'10_P1_Tema'!BL149</f>
        <v/>
      </c>
      <c r="M133" s="1109" t="str">
        <f>'10_P1_Tema'!BM149</f>
        <v/>
      </c>
      <c r="N133" s="1109" t="str">
        <f>'12_P1_Lista'!R149</f>
        <v/>
      </c>
      <c r="O133" s="1166" t="str">
        <f>'12_P1_Lista'!T149</f>
        <v/>
      </c>
      <c r="P133" s="1167" t="str">
        <f>'12_P1_Lista'!U149</f>
        <v/>
      </c>
      <c r="Q133" s="1160" t="str">
        <f>IF('14_P2_Convoca'!F150&lt;&gt;"",'14_P2_Convoca'!F150,"")</f>
        <v/>
      </c>
      <c r="R133" s="1110" t="str">
        <f>'19_P2_Lista'!S149</f>
        <v/>
      </c>
      <c r="S133" s="1166" t="str">
        <f>'19_P2_Lista'!AA149</f>
        <v/>
      </c>
      <c r="T133" s="1167" t="str">
        <f>'19_P2_Lista'!AB149</f>
        <v/>
      </c>
      <c r="U133" s="1111" t="str">
        <f>'22_OPO_Lista'!R145</f>
        <v/>
      </c>
    </row>
    <row r="134" spans="1:21" s="1105" customFormat="1" ht="18" customHeight="1" x14ac:dyDescent="0.2">
      <c r="A134" s="1088" t="str">
        <f>'01_Carga'!$L$6</f>
        <v>FI</v>
      </c>
      <c r="B134" s="1089">
        <f>'01_Carga'!$G$5</f>
        <v>0</v>
      </c>
      <c r="C134" s="1088">
        <v>133</v>
      </c>
      <c r="D134" s="1089" t="str">
        <f>'22_OPO_Lista'!G146</f>
        <v/>
      </c>
      <c r="E134" s="1099" t="str">
        <f>'22_OPO_Lista'!H146</f>
        <v/>
      </c>
      <c r="F134" s="673" t="str">
        <f>'22_OPO_Lista'!I146</f>
        <v/>
      </c>
      <c r="G134" s="1100" t="str">
        <f>'22_OPO_Lista'!J146</f>
        <v/>
      </c>
      <c r="H134" s="1156" t="str">
        <f>IF('06_PresenLista'!L150&lt;&gt;"",'06_PresenLista'!L150,"")</f>
        <v/>
      </c>
      <c r="I134" s="1160" t="str">
        <f>IF('07_P1_Lectura'!F151&lt;&gt;"",'07_P1_Lectura'!F151,"")</f>
        <v/>
      </c>
      <c r="J134" s="1183" t="str">
        <f>'09_P1_Pract'!BL150</f>
        <v/>
      </c>
      <c r="K134" s="1184" t="str">
        <f>'09_P1_Pract'!BM150</f>
        <v/>
      </c>
      <c r="L134" s="1190" t="str">
        <f>'10_P1_Tema'!BL150</f>
        <v/>
      </c>
      <c r="M134" s="1109" t="str">
        <f>'10_P1_Tema'!BM150</f>
        <v/>
      </c>
      <c r="N134" s="1109" t="str">
        <f>'12_P1_Lista'!R150</f>
        <v/>
      </c>
      <c r="O134" s="1166" t="str">
        <f>'12_P1_Lista'!T150</f>
        <v/>
      </c>
      <c r="P134" s="1167" t="str">
        <f>'12_P1_Lista'!U150</f>
        <v/>
      </c>
      <c r="Q134" s="1160" t="str">
        <f>IF('14_P2_Convoca'!F151&lt;&gt;"",'14_P2_Convoca'!F151,"")</f>
        <v/>
      </c>
      <c r="R134" s="1110" t="str">
        <f>'19_P2_Lista'!S150</f>
        <v/>
      </c>
      <c r="S134" s="1166" t="str">
        <f>'19_P2_Lista'!AA150</f>
        <v/>
      </c>
      <c r="T134" s="1167" t="str">
        <f>'19_P2_Lista'!AB150</f>
        <v/>
      </c>
      <c r="U134" s="1111" t="str">
        <f>'22_OPO_Lista'!R146</f>
        <v/>
      </c>
    </row>
    <row r="135" spans="1:21" s="1105" customFormat="1" ht="18" customHeight="1" x14ac:dyDescent="0.2">
      <c r="A135" s="1088" t="str">
        <f>'01_Carga'!$L$6</f>
        <v>FI</v>
      </c>
      <c r="B135" s="1089">
        <f>'01_Carga'!$G$5</f>
        <v>0</v>
      </c>
      <c r="C135" s="1088">
        <v>134</v>
      </c>
      <c r="D135" s="1089" t="str">
        <f>'22_OPO_Lista'!G147</f>
        <v/>
      </c>
      <c r="E135" s="1099" t="str">
        <f>'22_OPO_Lista'!H147</f>
        <v/>
      </c>
      <c r="F135" s="673" t="str">
        <f>'22_OPO_Lista'!I147</f>
        <v/>
      </c>
      <c r="G135" s="1100" t="str">
        <f>'22_OPO_Lista'!J147</f>
        <v/>
      </c>
      <c r="H135" s="1156" t="str">
        <f>IF('06_PresenLista'!L151&lt;&gt;"",'06_PresenLista'!L151,"")</f>
        <v/>
      </c>
      <c r="I135" s="1160" t="str">
        <f>IF('07_P1_Lectura'!F152&lt;&gt;"",'07_P1_Lectura'!F152,"")</f>
        <v/>
      </c>
      <c r="J135" s="1183" t="str">
        <f>'09_P1_Pract'!BL151</f>
        <v/>
      </c>
      <c r="K135" s="1184" t="str">
        <f>'09_P1_Pract'!BM151</f>
        <v/>
      </c>
      <c r="L135" s="1190" t="str">
        <f>'10_P1_Tema'!BL151</f>
        <v/>
      </c>
      <c r="M135" s="1109" t="str">
        <f>'10_P1_Tema'!BM151</f>
        <v/>
      </c>
      <c r="N135" s="1109" t="str">
        <f>'12_P1_Lista'!R151</f>
        <v/>
      </c>
      <c r="O135" s="1166" t="str">
        <f>'12_P1_Lista'!T151</f>
        <v/>
      </c>
      <c r="P135" s="1167" t="str">
        <f>'12_P1_Lista'!U151</f>
        <v/>
      </c>
      <c r="Q135" s="1160" t="str">
        <f>IF('14_P2_Convoca'!F152&lt;&gt;"",'14_P2_Convoca'!F152,"")</f>
        <v/>
      </c>
      <c r="R135" s="1110" t="str">
        <f>'19_P2_Lista'!S151</f>
        <v/>
      </c>
      <c r="S135" s="1166" t="str">
        <f>'19_P2_Lista'!AA151</f>
        <v/>
      </c>
      <c r="T135" s="1167" t="str">
        <f>'19_P2_Lista'!AB151</f>
        <v/>
      </c>
      <c r="U135" s="1111" t="str">
        <f>'22_OPO_Lista'!R147</f>
        <v/>
      </c>
    </row>
    <row r="136" spans="1:21" s="1105" customFormat="1" ht="18" customHeight="1" x14ac:dyDescent="0.2">
      <c r="A136" s="1088" t="str">
        <f>'01_Carga'!$L$6</f>
        <v>FI</v>
      </c>
      <c r="B136" s="1089">
        <f>'01_Carga'!$G$5</f>
        <v>0</v>
      </c>
      <c r="C136" s="1088">
        <v>135</v>
      </c>
      <c r="D136" s="1089" t="str">
        <f>'22_OPO_Lista'!G148</f>
        <v/>
      </c>
      <c r="E136" s="1099" t="str">
        <f>'22_OPO_Lista'!H148</f>
        <v/>
      </c>
      <c r="F136" s="673" t="str">
        <f>'22_OPO_Lista'!I148</f>
        <v/>
      </c>
      <c r="G136" s="1100" t="str">
        <f>'22_OPO_Lista'!J148</f>
        <v/>
      </c>
      <c r="H136" s="1156" t="str">
        <f>IF('06_PresenLista'!L152&lt;&gt;"",'06_PresenLista'!L152,"")</f>
        <v/>
      </c>
      <c r="I136" s="1160" t="str">
        <f>IF('07_P1_Lectura'!F153&lt;&gt;"",'07_P1_Lectura'!F153,"")</f>
        <v/>
      </c>
      <c r="J136" s="1183" t="str">
        <f>'09_P1_Pract'!BL152</f>
        <v/>
      </c>
      <c r="K136" s="1184" t="str">
        <f>'09_P1_Pract'!BM152</f>
        <v/>
      </c>
      <c r="L136" s="1190" t="str">
        <f>'10_P1_Tema'!BL152</f>
        <v/>
      </c>
      <c r="M136" s="1109" t="str">
        <f>'10_P1_Tema'!BM152</f>
        <v/>
      </c>
      <c r="N136" s="1109" t="str">
        <f>'12_P1_Lista'!R152</f>
        <v/>
      </c>
      <c r="O136" s="1166" t="str">
        <f>'12_P1_Lista'!T152</f>
        <v/>
      </c>
      <c r="P136" s="1167" t="str">
        <f>'12_P1_Lista'!U152</f>
        <v/>
      </c>
      <c r="Q136" s="1160" t="str">
        <f>IF('14_P2_Convoca'!F153&lt;&gt;"",'14_P2_Convoca'!F153,"")</f>
        <v/>
      </c>
      <c r="R136" s="1110" t="str">
        <f>'19_P2_Lista'!S152</f>
        <v/>
      </c>
      <c r="S136" s="1166" t="str">
        <f>'19_P2_Lista'!AA152</f>
        <v/>
      </c>
      <c r="T136" s="1167" t="str">
        <f>'19_P2_Lista'!AB152</f>
        <v/>
      </c>
      <c r="U136" s="1111" t="str">
        <f>'22_OPO_Lista'!R148</f>
        <v/>
      </c>
    </row>
    <row r="137" spans="1:21" s="1105" customFormat="1" ht="18" customHeight="1" x14ac:dyDescent="0.2">
      <c r="A137" s="1088" t="str">
        <f>'01_Carga'!$L$6</f>
        <v>FI</v>
      </c>
      <c r="B137" s="1089">
        <f>'01_Carga'!$G$5</f>
        <v>0</v>
      </c>
      <c r="C137" s="1088">
        <v>136</v>
      </c>
      <c r="D137" s="1089" t="str">
        <f>'22_OPO_Lista'!G149</f>
        <v/>
      </c>
      <c r="E137" s="1099" t="str">
        <f>'22_OPO_Lista'!H149</f>
        <v/>
      </c>
      <c r="F137" s="673" t="str">
        <f>'22_OPO_Lista'!I149</f>
        <v/>
      </c>
      <c r="G137" s="1100" t="str">
        <f>'22_OPO_Lista'!J149</f>
        <v/>
      </c>
      <c r="H137" s="1156" t="str">
        <f>IF('06_PresenLista'!L153&lt;&gt;"",'06_PresenLista'!L153,"")</f>
        <v/>
      </c>
      <c r="I137" s="1160" t="str">
        <f>IF('07_P1_Lectura'!F154&lt;&gt;"",'07_P1_Lectura'!F154,"")</f>
        <v/>
      </c>
      <c r="J137" s="1183" t="str">
        <f>'09_P1_Pract'!BL153</f>
        <v/>
      </c>
      <c r="K137" s="1184" t="str">
        <f>'09_P1_Pract'!BM153</f>
        <v/>
      </c>
      <c r="L137" s="1190" t="str">
        <f>'10_P1_Tema'!BL153</f>
        <v/>
      </c>
      <c r="M137" s="1109" t="str">
        <f>'10_P1_Tema'!BM153</f>
        <v/>
      </c>
      <c r="N137" s="1109" t="str">
        <f>'12_P1_Lista'!R153</f>
        <v/>
      </c>
      <c r="O137" s="1166" t="str">
        <f>'12_P1_Lista'!T153</f>
        <v/>
      </c>
      <c r="P137" s="1167" t="str">
        <f>'12_P1_Lista'!U153</f>
        <v/>
      </c>
      <c r="Q137" s="1160" t="str">
        <f>IF('14_P2_Convoca'!F154&lt;&gt;"",'14_P2_Convoca'!F154,"")</f>
        <v/>
      </c>
      <c r="R137" s="1110" t="str">
        <f>'19_P2_Lista'!S153</f>
        <v/>
      </c>
      <c r="S137" s="1166" t="str">
        <f>'19_P2_Lista'!AA153</f>
        <v/>
      </c>
      <c r="T137" s="1167" t="str">
        <f>'19_P2_Lista'!AB153</f>
        <v/>
      </c>
      <c r="U137" s="1111" t="str">
        <f>'22_OPO_Lista'!R149</f>
        <v/>
      </c>
    </row>
    <row r="138" spans="1:21" s="1105" customFormat="1" ht="18" customHeight="1" x14ac:dyDescent="0.2">
      <c r="A138" s="1088" t="str">
        <f>'01_Carga'!$L$6</f>
        <v>FI</v>
      </c>
      <c r="B138" s="1089">
        <f>'01_Carga'!$G$5</f>
        <v>0</v>
      </c>
      <c r="C138" s="1088">
        <v>137</v>
      </c>
      <c r="D138" s="1089" t="str">
        <f>'22_OPO_Lista'!G150</f>
        <v/>
      </c>
      <c r="E138" s="1099" t="str">
        <f>'22_OPO_Lista'!H150</f>
        <v/>
      </c>
      <c r="F138" s="673" t="str">
        <f>'22_OPO_Lista'!I150</f>
        <v/>
      </c>
      <c r="G138" s="1100" t="str">
        <f>'22_OPO_Lista'!J150</f>
        <v/>
      </c>
      <c r="H138" s="1156" t="str">
        <f>IF('06_PresenLista'!L154&lt;&gt;"",'06_PresenLista'!L154,"")</f>
        <v/>
      </c>
      <c r="I138" s="1160" t="str">
        <f>IF('07_P1_Lectura'!F155&lt;&gt;"",'07_P1_Lectura'!F155,"")</f>
        <v/>
      </c>
      <c r="J138" s="1183" t="str">
        <f>'09_P1_Pract'!BL154</f>
        <v/>
      </c>
      <c r="K138" s="1184" t="str">
        <f>'09_P1_Pract'!BM154</f>
        <v/>
      </c>
      <c r="L138" s="1190" t="str">
        <f>'10_P1_Tema'!BL154</f>
        <v/>
      </c>
      <c r="M138" s="1109" t="str">
        <f>'10_P1_Tema'!BM154</f>
        <v/>
      </c>
      <c r="N138" s="1109" t="str">
        <f>'12_P1_Lista'!R154</f>
        <v/>
      </c>
      <c r="O138" s="1166" t="str">
        <f>'12_P1_Lista'!T154</f>
        <v/>
      </c>
      <c r="P138" s="1167" t="str">
        <f>'12_P1_Lista'!U154</f>
        <v/>
      </c>
      <c r="Q138" s="1160" t="str">
        <f>IF('14_P2_Convoca'!F155&lt;&gt;"",'14_P2_Convoca'!F155,"")</f>
        <v/>
      </c>
      <c r="R138" s="1110" t="str">
        <f>'19_P2_Lista'!S154</f>
        <v/>
      </c>
      <c r="S138" s="1166" t="str">
        <f>'19_P2_Lista'!AA154</f>
        <v/>
      </c>
      <c r="T138" s="1167" t="str">
        <f>'19_P2_Lista'!AB154</f>
        <v/>
      </c>
      <c r="U138" s="1111" t="str">
        <f>'22_OPO_Lista'!R150</f>
        <v/>
      </c>
    </row>
    <row r="139" spans="1:21" s="1105" customFormat="1" ht="18" customHeight="1" x14ac:dyDescent="0.2">
      <c r="A139" s="1088" t="str">
        <f>'01_Carga'!$L$6</f>
        <v>FI</v>
      </c>
      <c r="B139" s="1089">
        <f>'01_Carga'!$G$5</f>
        <v>0</v>
      </c>
      <c r="C139" s="1088">
        <v>138</v>
      </c>
      <c r="D139" s="1089" t="str">
        <f>'22_OPO_Lista'!G151</f>
        <v/>
      </c>
      <c r="E139" s="1099" t="str">
        <f>'22_OPO_Lista'!H151</f>
        <v/>
      </c>
      <c r="F139" s="673" t="str">
        <f>'22_OPO_Lista'!I151</f>
        <v/>
      </c>
      <c r="G139" s="1100" t="str">
        <f>'22_OPO_Lista'!J151</f>
        <v/>
      </c>
      <c r="H139" s="1156" t="str">
        <f>IF('06_PresenLista'!L155&lt;&gt;"",'06_PresenLista'!L155,"")</f>
        <v/>
      </c>
      <c r="I139" s="1160" t="str">
        <f>IF('07_P1_Lectura'!F156&lt;&gt;"",'07_P1_Lectura'!F156,"")</f>
        <v/>
      </c>
      <c r="J139" s="1183" t="str">
        <f>'09_P1_Pract'!BL155</f>
        <v/>
      </c>
      <c r="K139" s="1184" t="str">
        <f>'09_P1_Pract'!BM155</f>
        <v/>
      </c>
      <c r="L139" s="1190" t="str">
        <f>'10_P1_Tema'!BL155</f>
        <v/>
      </c>
      <c r="M139" s="1109" t="str">
        <f>'10_P1_Tema'!BM155</f>
        <v/>
      </c>
      <c r="N139" s="1109" t="str">
        <f>'12_P1_Lista'!R155</f>
        <v/>
      </c>
      <c r="O139" s="1166" t="str">
        <f>'12_P1_Lista'!T155</f>
        <v/>
      </c>
      <c r="P139" s="1167" t="str">
        <f>'12_P1_Lista'!U155</f>
        <v/>
      </c>
      <c r="Q139" s="1160" t="str">
        <f>IF('14_P2_Convoca'!F156&lt;&gt;"",'14_P2_Convoca'!F156,"")</f>
        <v/>
      </c>
      <c r="R139" s="1110" t="str">
        <f>'19_P2_Lista'!S155</f>
        <v/>
      </c>
      <c r="S139" s="1166" t="str">
        <f>'19_P2_Lista'!AA155</f>
        <v/>
      </c>
      <c r="T139" s="1167" t="str">
        <f>'19_P2_Lista'!AB155</f>
        <v/>
      </c>
      <c r="U139" s="1111" t="str">
        <f>'22_OPO_Lista'!R151</f>
        <v/>
      </c>
    </row>
    <row r="140" spans="1:21" s="1105" customFormat="1" ht="18" customHeight="1" x14ac:dyDescent="0.2">
      <c r="A140" s="1088" t="str">
        <f>'01_Carga'!$L$6</f>
        <v>FI</v>
      </c>
      <c r="B140" s="1089">
        <f>'01_Carga'!$G$5</f>
        <v>0</v>
      </c>
      <c r="C140" s="1088">
        <v>139</v>
      </c>
      <c r="D140" s="1089" t="str">
        <f>'22_OPO_Lista'!G152</f>
        <v/>
      </c>
      <c r="E140" s="1099" t="str">
        <f>'22_OPO_Lista'!H152</f>
        <v/>
      </c>
      <c r="F140" s="673" t="str">
        <f>'22_OPO_Lista'!I152</f>
        <v/>
      </c>
      <c r="G140" s="1100" t="str">
        <f>'22_OPO_Lista'!J152</f>
        <v/>
      </c>
      <c r="H140" s="1156" t="str">
        <f>IF('06_PresenLista'!L156&lt;&gt;"",'06_PresenLista'!L156,"")</f>
        <v/>
      </c>
      <c r="I140" s="1160" t="str">
        <f>IF('07_P1_Lectura'!F157&lt;&gt;"",'07_P1_Lectura'!F157,"")</f>
        <v/>
      </c>
      <c r="J140" s="1183" t="str">
        <f>'09_P1_Pract'!BL156</f>
        <v/>
      </c>
      <c r="K140" s="1184" t="str">
        <f>'09_P1_Pract'!BM156</f>
        <v/>
      </c>
      <c r="L140" s="1190" t="str">
        <f>'10_P1_Tema'!BL156</f>
        <v/>
      </c>
      <c r="M140" s="1109" t="str">
        <f>'10_P1_Tema'!BM156</f>
        <v/>
      </c>
      <c r="N140" s="1109" t="str">
        <f>'12_P1_Lista'!R156</f>
        <v/>
      </c>
      <c r="O140" s="1166" t="str">
        <f>'12_P1_Lista'!T156</f>
        <v/>
      </c>
      <c r="P140" s="1167" t="str">
        <f>'12_P1_Lista'!U156</f>
        <v/>
      </c>
      <c r="Q140" s="1160" t="str">
        <f>IF('14_P2_Convoca'!F157&lt;&gt;"",'14_P2_Convoca'!F157,"")</f>
        <v/>
      </c>
      <c r="R140" s="1110" t="str">
        <f>'19_P2_Lista'!S156</f>
        <v/>
      </c>
      <c r="S140" s="1166" t="str">
        <f>'19_P2_Lista'!AA156</f>
        <v/>
      </c>
      <c r="T140" s="1167" t="str">
        <f>'19_P2_Lista'!AB156</f>
        <v/>
      </c>
      <c r="U140" s="1111" t="str">
        <f>'22_OPO_Lista'!R152</f>
        <v/>
      </c>
    </row>
    <row r="141" spans="1:21" s="1105" customFormat="1" ht="18" customHeight="1" x14ac:dyDescent="0.2">
      <c r="A141" s="1088" t="str">
        <f>'01_Carga'!$L$6</f>
        <v>FI</v>
      </c>
      <c r="B141" s="1089">
        <f>'01_Carga'!$G$5</f>
        <v>0</v>
      </c>
      <c r="C141" s="1088">
        <v>140</v>
      </c>
      <c r="D141" s="1089" t="str">
        <f>'22_OPO_Lista'!G153</f>
        <v/>
      </c>
      <c r="E141" s="1099" t="str">
        <f>'22_OPO_Lista'!H153</f>
        <v/>
      </c>
      <c r="F141" s="673" t="str">
        <f>'22_OPO_Lista'!I153</f>
        <v/>
      </c>
      <c r="G141" s="1100" t="str">
        <f>'22_OPO_Lista'!J153</f>
        <v/>
      </c>
      <c r="H141" s="1156" t="str">
        <f>IF('06_PresenLista'!L157&lt;&gt;"",'06_PresenLista'!L157,"")</f>
        <v/>
      </c>
      <c r="I141" s="1160" t="str">
        <f>IF('07_P1_Lectura'!F158&lt;&gt;"",'07_P1_Lectura'!F158,"")</f>
        <v/>
      </c>
      <c r="J141" s="1183" t="str">
        <f>'09_P1_Pract'!BL157</f>
        <v/>
      </c>
      <c r="K141" s="1184" t="str">
        <f>'09_P1_Pract'!BM157</f>
        <v/>
      </c>
      <c r="L141" s="1190" t="str">
        <f>'10_P1_Tema'!BL157</f>
        <v/>
      </c>
      <c r="M141" s="1109" t="str">
        <f>'10_P1_Tema'!BM157</f>
        <v/>
      </c>
      <c r="N141" s="1109" t="str">
        <f>'12_P1_Lista'!R157</f>
        <v/>
      </c>
      <c r="O141" s="1166" t="str">
        <f>'12_P1_Lista'!T157</f>
        <v/>
      </c>
      <c r="P141" s="1167" t="str">
        <f>'12_P1_Lista'!U157</f>
        <v/>
      </c>
      <c r="Q141" s="1160" t="str">
        <f>IF('14_P2_Convoca'!F158&lt;&gt;"",'14_P2_Convoca'!F158,"")</f>
        <v/>
      </c>
      <c r="R141" s="1110" t="str">
        <f>'19_P2_Lista'!S157</f>
        <v/>
      </c>
      <c r="S141" s="1166" t="str">
        <f>'19_P2_Lista'!AA157</f>
        <v/>
      </c>
      <c r="T141" s="1167" t="str">
        <f>'19_P2_Lista'!AB157</f>
        <v/>
      </c>
      <c r="U141" s="1111" t="str">
        <f>'22_OPO_Lista'!R153</f>
        <v/>
      </c>
    </row>
    <row r="142" spans="1:21" s="1105" customFormat="1" ht="18" customHeight="1" x14ac:dyDescent="0.2">
      <c r="A142" s="1088" t="str">
        <f>'01_Carga'!$L$6</f>
        <v>FI</v>
      </c>
      <c r="B142" s="1089">
        <f>'01_Carga'!$G$5</f>
        <v>0</v>
      </c>
      <c r="C142" s="1088">
        <v>141</v>
      </c>
      <c r="D142" s="1089" t="str">
        <f>'22_OPO_Lista'!G154</f>
        <v/>
      </c>
      <c r="E142" s="1099" t="str">
        <f>'22_OPO_Lista'!H154</f>
        <v/>
      </c>
      <c r="F142" s="673" t="str">
        <f>'22_OPO_Lista'!I154</f>
        <v/>
      </c>
      <c r="G142" s="1100" t="str">
        <f>'22_OPO_Lista'!J154</f>
        <v/>
      </c>
      <c r="H142" s="1156" t="str">
        <f>IF('06_PresenLista'!L158&lt;&gt;"",'06_PresenLista'!L158,"")</f>
        <v/>
      </c>
      <c r="I142" s="1160" t="str">
        <f>IF('07_P1_Lectura'!F159&lt;&gt;"",'07_P1_Lectura'!F159,"")</f>
        <v/>
      </c>
      <c r="J142" s="1183" t="str">
        <f>'09_P1_Pract'!BL158</f>
        <v/>
      </c>
      <c r="K142" s="1184" t="str">
        <f>'09_P1_Pract'!BM158</f>
        <v/>
      </c>
      <c r="L142" s="1190" t="str">
        <f>'10_P1_Tema'!BL158</f>
        <v/>
      </c>
      <c r="M142" s="1109" t="str">
        <f>'10_P1_Tema'!BM158</f>
        <v/>
      </c>
      <c r="N142" s="1109" t="str">
        <f>'12_P1_Lista'!R158</f>
        <v/>
      </c>
      <c r="O142" s="1166" t="str">
        <f>'12_P1_Lista'!T158</f>
        <v/>
      </c>
      <c r="P142" s="1167" t="str">
        <f>'12_P1_Lista'!U158</f>
        <v/>
      </c>
      <c r="Q142" s="1160" t="str">
        <f>IF('14_P2_Convoca'!F159&lt;&gt;"",'14_P2_Convoca'!F159,"")</f>
        <v/>
      </c>
      <c r="R142" s="1110" t="str">
        <f>'19_P2_Lista'!S158</f>
        <v/>
      </c>
      <c r="S142" s="1166" t="str">
        <f>'19_P2_Lista'!AA158</f>
        <v/>
      </c>
      <c r="T142" s="1167" t="str">
        <f>'19_P2_Lista'!AB158</f>
        <v/>
      </c>
      <c r="U142" s="1111" t="str">
        <f>'22_OPO_Lista'!R154</f>
        <v/>
      </c>
    </row>
    <row r="143" spans="1:21" s="1105" customFormat="1" ht="18" customHeight="1" x14ac:dyDescent="0.2">
      <c r="A143" s="1088" t="str">
        <f>'01_Carga'!$L$6</f>
        <v>FI</v>
      </c>
      <c r="B143" s="1089">
        <f>'01_Carga'!$G$5</f>
        <v>0</v>
      </c>
      <c r="C143" s="1088">
        <v>142</v>
      </c>
      <c r="D143" s="1089" t="str">
        <f>'22_OPO_Lista'!G155</f>
        <v/>
      </c>
      <c r="E143" s="1099" t="str">
        <f>'22_OPO_Lista'!H155</f>
        <v/>
      </c>
      <c r="F143" s="673" t="str">
        <f>'22_OPO_Lista'!I155</f>
        <v/>
      </c>
      <c r="G143" s="1100" t="str">
        <f>'22_OPO_Lista'!J155</f>
        <v/>
      </c>
      <c r="H143" s="1156" t="str">
        <f>IF('06_PresenLista'!L159&lt;&gt;"",'06_PresenLista'!L159,"")</f>
        <v/>
      </c>
      <c r="I143" s="1160" t="str">
        <f>IF('07_P1_Lectura'!F160&lt;&gt;"",'07_P1_Lectura'!F160,"")</f>
        <v/>
      </c>
      <c r="J143" s="1183" t="str">
        <f>'09_P1_Pract'!BL159</f>
        <v/>
      </c>
      <c r="K143" s="1184" t="str">
        <f>'09_P1_Pract'!BM159</f>
        <v/>
      </c>
      <c r="L143" s="1190" t="str">
        <f>'10_P1_Tema'!BL159</f>
        <v/>
      </c>
      <c r="M143" s="1109" t="str">
        <f>'10_P1_Tema'!BM159</f>
        <v/>
      </c>
      <c r="N143" s="1109" t="str">
        <f>'12_P1_Lista'!R159</f>
        <v/>
      </c>
      <c r="O143" s="1166" t="str">
        <f>'12_P1_Lista'!T159</f>
        <v/>
      </c>
      <c r="P143" s="1167" t="str">
        <f>'12_P1_Lista'!U159</f>
        <v/>
      </c>
      <c r="Q143" s="1160" t="str">
        <f>IF('14_P2_Convoca'!F160&lt;&gt;"",'14_P2_Convoca'!F160,"")</f>
        <v/>
      </c>
      <c r="R143" s="1110" t="str">
        <f>'19_P2_Lista'!S159</f>
        <v/>
      </c>
      <c r="S143" s="1166" t="str">
        <f>'19_P2_Lista'!AA159</f>
        <v/>
      </c>
      <c r="T143" s="1167" t="str">
        <f>'19_P2_Lista'!AB159</f>
        <v/>
      </c>
      <c r="U143" s="1111" t="str">
        <f>'22_OPO_Lista'!R155</f>
        <v/>
      </c>
    </row>
    <row r="144" spans="1:21" s="1105" customFormat="1" ht="18" customHeight="1" x14ac:dyDescent="0.2">
      <c r="A144" s="1088" t="str">
        <f>'01_Carga'!$L$6</f>
        <v>FI</v>
      </c>
      <c r="B144" s="1089">
        <f>'01_Carga'!$G$5</f>
        <v>0</v>
      </c>
      <c r="C144" s="1088">
        <v>143</v>
      </c>
      <c r="D144" s="1089" t="str">
        <f>'22_OPO_Lista'!G156</f>
        <v/>
      </c>
      <c r="E144" s="1099" t="str">
        <f>'22_OPO_Lista'!H156</f>
        <v/>
      </c>
      <c r="F144" s="673" t="str">
        <f>'22_OPO_Lista'!I156</f>
        <v/>
      </c>
      <c r="G144" s="1100" t="str">
        <f>'22_OPO_Lista'!J156</f>
        <v/>
      </c>
      <c r="H144" s="1156" t="str">
        <f>IF('06_PresenLista'!L160&lt;&gt;"",'06_PresenLista'!L160,"")</f>
        <v/>
      </c>
      <c r="I144" s="1160" t="str">
        <f>IF('07_P1_Lectura'!F161&lt;&gt;"",'07_P1_Lectura'!F161,"")</f>
        <v/>
      </c>
      <c r="J144" s="1183" t="str">
        <f>'09_P1_Pract'!BL160</f>
        <v/>
      </c>
      <c r="K144" s="1184" t="str">
        <f>'09_P1_Pract'!BM160</f>
        <v/>
      </c>
      <c r="L144" s="1190" t="str">
        <f>'10_P1_Tema'!BL160</f>
        <v/>
      </c>
      <c r="M144" s="1109" t="str">
        <f>'10_P1_Tema'!BM160</f>
        <v/>
      </c>
      <c r="N144" s="1109" t="str">
        <f>'12_P1_Lista'!R160</f>
        <v/>
      </c>
      <c r="O144" s="1166" t="str">
        <f>'12_P1_Lista'!T160</f>
        <v/>
      </c>
      <c r="P144" s="1167" t="str">
        <f>'12_P1_Lista'!U160</f>
        <v/>
      </c>
      <c r="Q144" s="1160" t="str">
        <f>IF('14_P2_Convoca'!F161&lt;&gt;"",'14_P2_Convoca'!F161,"")</f>
        <v/>
      </c>
      <c r="R144" s="1110" t="str">
        <f>'19_P2_Lista'!S160</f>
        <v/>
      </c>
      <c r="S144" s="1166" t="str">
        <f>'19_P2_Lista'!AA160</f>
        <v/>
      </c>
      <c r="T144" s="1167" t="str">
        <f>'19_P2_Lista'!AB160</f>
        <v/>
      </c>
      <c r="U144" s="1111" t="str">
        <f>'22_OPO_Lista'!R156</f>
        <v/>
      </c>
    </row>
    <row r="145" spans="1:21" s="1105" customFormat="1" ht="18" customHeight="1" x14ac:dyDescent="0.2">
      <c r="A145" s="1088" t="str">
        <f>'01_Carga'!$L$6</f>
        <v>FI</v>
      </c>
      <c r="B145" s="1089">
        <f>'01_Carga'!$G$5</f>
        <v>0</v>
      </c>
      <c r="C145" s="1088">
        <v>144</v>
      </c>
      <c r="D145" s="1089" t="str">
        <f>'22_OPO_Lista'!G157</f>
        <v/>
      </c>
      <c r="E145" s="1099" t="str">
        <f>'22_OPO_Lista'!H157</f>
        <v/>
      </c>
      <c r="F145" s="673" t="str">
        <f>'22_OPO_Lista'!I157</f>
        <v/>
      </c>
      <c r="G145" s="1100" t="str">
        <f>'22_OPO_Lista'!J157</f>
        <v/>
      </c>
      <c r="H145" s="1156" t="str">
        <f>IF('06_PresenLista'!L161&lt;&gt;"",'06_PresenLista'!L161,"")</f>
        <v/>
      </c>
      <c r="I145" s="1160" t="str">
        <f>IF('07_P1_Lectura'!F162&lt;&gt;"",'07_P1_Lectura'!F162,"")</f>
        <v/>
      </c>
      <c r="J145" s="1183" t="str">
        <f>'09_P1_Pract'!BL161</f>
        <v/>
      </c>
      <c r="K145" s="1184" t="str">
        <f>'09_P1_Pract'!BM161</f>
        <v/>
      </c>
      <c r="L145" s="1190" t="str">
        <f>'10_P1_Tema'!BL161</f>
        <v/>
      </c>
      <c r="M145" s="1109" t="str">
        <f>'10_P1_Tema'!BM161</f>
        <v/>
      </c>
      <c r="N145" s="1109" t="str">
        <f>'12_P1_Lista'!R161</f>
        <v/>
      </c>
      <c r="O145" s="1166" t="str">
        <f>'12_P1_Lista'!T161</f>
        <v/>
      </c>
      <c r="P145" s="1167" t="str">
        <f>'12_P1_Lista'!U161</f>
        <v/>
      </c>
      <c r="Q145" s="1160" t="str">
        <f>IF('14_P2_Convoca'!F162&lt;&gt;"",'14_P2_Convoca'!F162,"")</f>
        <v/>
      </c>
      <c r="R145" s="1110" t="str">
        <f>'19_P2_Lista'!S161</f>
        <v/>
      </c>
      <c r="S145" s="1166" t="str">
        <f>'19_P2_Lista'!AA161</f>
        <v/>
      </c>
      <c r="T145" s="1167" t="str">
        <f>'19_P2_Lista'!AB161</f>
        <v/>
      </c>
      <c r="U145" s="1111" t="str">
        <f>'22_OPO_Lista'!R157</f>
        <v/>
      </c>
    </row>
    <row r="146" spans="1:21" s="1105" customFormat="1" ht="18" customHeight="1" x14ac:dyDescent="0.2">
      <c r="A146" s="1088" t="str">
        <f>'01_Carga'!$L$6</f>
        <v>FI</v>
      </c>
      <c r="B146" s="1089">
        <f>'01_Carga'!$G$5</f>
        <v>0</v>
      </c>
      <c r="C146" s="1088">
        <v>145</v>
      </c>
      <c r="D146" s="1089" t="str">
        <f>'22_OPO_Lista'!G158</f>
        <v/>
      </c>
      <c r="E146" s="1099" t="str">
        <f>'22_OPO_Lista'!H158</f>
        <v/>
      </c>
      <c r="F146" s="673" t="str">
        <f>'22_OPO_Lista'!I158</f>
        <v/>
      </c>
      <c r="G146" s="1100" t="str">
        <f>'22_OPO_Lista'!J158</f>
        <v/>
      </c>
      <c r="H146" s="1156" t="str">
        <f>IF('06_PresenLista'!L162&lt;&gt;"",'06_PresenLista'!L162,"")</f>
        <v/>
      </c>
      <c r="I146" s="1160" t="str">
        <f>IF('07_P1_Lectura'!F163&lt;&gt;"",'07_P1_Lectura'!F163,"")</f>
        <v/>
      </c>
      <c r="J146" s="1183" t="str">
        <f>'09_P1_Pract'!BL162</f>
        <v/>
      </c>
      <c r="K146" s="1184" t="str">
        <f>'09_P1_Pract'!BM162</f>
        <v/>
      </c>
      <c r="L146" s="1190" t="str">
        <f>'10_P1_Tema'!BL162</f>
        <v/>
      </c>
      <c r="M146" s="1109" t="str">
        <f>'10_P1_Tema'!BM162</f>
        <v/>
      </c>
      <c r="N146" s="1109" t="str">
        <f>'12_P1_Lista'!R162</f>
        <v/>
      </c>
      <c r="O146" s="1166" t="str">
        <f>'12_P1_Lista'!T162</f>
        <v/>
      </c>
      <c r="P146" s="1167" t="str">
        <f>'12_P1_Lista'!U162</f>
        <v/>
      </c>
      <c r="Q146" s="1160" t="str">
        <f>IF('14_P2_Convoca'!F163&lt;&gt;"",'14_P2_Convoca'!F163,"")</f>
        <v/>
      </c>
      <c r="R146" s="1110" t="str">
        <f>'19_P2_Lista'!S162</f>
        <v/>
      </c>
      <c r="S146" s="1166" t="str">
        <f>'19_P2_Lista'!AA162</f>
        <v/>
      </c>
      <c r="T146" s="1167" t="str">
        <f>'19_P2_Lista'!AB162</f>
        <v/>
      </c>
      <c r="U146" s="1111" t="str">
        <f>'22_OPO_Lista'!R158</f>
        <v/>
      </c>
    </row>
    <row r="147" spans="1:21" s="1105" customFormat="1" ht="18" customHeight="1" x14ac:dyDescent="0.2">
      <c r="A147" s="1088" t="str">
        <f>'01_Carga'!$L$6</f>
        <v>FI</v>
      </c>
      <c r="B147" s="1089">
        <f>'01_Carga'!$G$5</f>
        <v>0</v>
      </c>
      <c r="C147" s="1088">
        <v>146</v>
      </c>
      <c r="D147" s="1089" t="str">
        <f>'22_OPO_Lista'!G159</f>
        <v/>
      </c>
      <c r="E147" s="1099" t="str">
        <f>'22_OPO_Lista'!H159</f>
        <v/>
      </c>
      <c r="F147" s="673" t="str">
        <f>'22_OPO_Lista'!I159</f>
        <v/>
      </c>
      <c r="G147" s="1100" t="str">
        <f>'22_OPO_Lista'!J159</f>
        <v/>
      </c>
      <c r="H147" s="1156" t="str">
        <f>IF('06_PresenLista'!L163&lt;&gt;"",'06_PresenLista'!L163,"")</f>
        <v/>
      </c>
      <c r="I147" s="1160" t="str">
        <f>IF('07_P1_Lectura'!F164&lt;&gt;"",'07_P1_Lectura'!F164,"")</f>
        <v/>
      </c>
      <c r="J147" s="1183" t="str">
        <f>'09_P1_Pract'!BL163</f>
        <v/>
      </c>
      <c r="K147" s="1184" t="str">
        <f>'09_P1_Pract'!BM163</f>
        <v/>
      </c>
      <c r="L147" s="1190" t="str">
        <f>'10_P1_Tema'!BL163</f>
        <v/>
      </c>
      <c r="M147" s="1109" t="str">
        <f>'10_P1_Tema'!BM163</f>
        <v/>
      </c>
      <c r="N147" s="1109" t="str">
        <f>'12_P1_Lista'!R163</f>
        <v/>
      </c>
      <c r="O147" s="1166" t="str">
        <f>'12_P1_Lista'!T163</f>
        <v/>
      </c>
      <c r="P147" s="1167" t="str">
        <f>'12_P1_Lista'!U163</f>
        <v/>
      </c>
      <c r="Q147" s="1160" t="str">
        <f>IF('14_P2_Convoca'!F164&lt;&gt;"",'14_P2_Convoca'!F164,"")</f>
        <v/>
      </c>
      <c r="R147" s="1110" t="str">
        <f>'19_P2_Lista'!S163</f>
        <v/>
      </c>
      <c r="S147" s="1166" t="str">
        <f>'19_P2_Lista'!AA163</f>
        <v/>
      </c>
      <c r="T147" s="1167" t="str">
        <f>'19_P2_Lista'!AB163</f>
        <v/>
      </c>
      <c r="U147" s="1111" t="str">
        <f>'22_OPO_Lista'!R159</f>
        <v/>
      </c>
    </row>
    <row r="148" spans="1:21" s="1105" customFormat="1" ht="18" customHeight="1" x14ac:dyDescent="0.2">
      <c r="A148" s="1088" t="str">
        <f>'01_Carga'!$L$6</f>
        <v>FI</v>
      </c>
      <c r="B148" s="1089">
        <f>'01_Carga'!$G$5</f>
        <v>0</v>
      </c>
      <c r="C148" s="1088">
        <v>147</v>
      </c>
      <c r="D148" s="1089" t="str">
        <f>'22_OPO_Lista'!G160</f>
        <v/>
      </c>
      <c r="E148" s="1099" t="str">
        <f>'22_OPO_Lista'!H160</f>
        <v/>
      </c>
      <c r="F148" s="673" t="str">
        <f>'22_OPO_Lista'!I160</f>
        <v/>
      </c>
      <c r="G148" s="1100" t="str">
        <f>'22_OPO_Lista'!J160</f>
        <v/>
      </c>
      <c r="H148" s="1156" t="str">
        <f>IF('06_PresenLista'!L164&lt;&gt;"",'06_PresenLista'!L164,"")</f>
        <v/>
      </c>
      <c r="I148" s="1160" t="str">
        <f>IF('07_P1_Lectura'!F165&lt;&gt;"",'07_P1_Lectura'!F165,"")</f>
        <v/>
      </c>
      <c r="J148" s="1183" t="str">
        <f>'09_P1_Pract'!BL164</f>
        <v/>
      </c>
      <c r="K148" s="1184" t="str">
        <f>'09_P1_Pract'!BM164</f>
        <v/>
      </c>
      <c r="L148" s="1190" t="str">
        <f>'10_P1_Tema'!BL164</f>
        <v/>
      </c>
      <c r="M148" s="1109" t="str">
        <f>'10_P1_Tema'!BM164</f>
        <v/>
      </c>
      <c r="N148" s="1109" t="str">
        <f>'12_P1_Lista'!R164</f>
        <v/>
      </c>
      <c r="O148" s="1166" t="str">
        <f>'12_P1_Lista'!T164</f>
        <v/>
      </c>
      <c r="P148" s="1167" t="str">
        <f>'12_P1_Lista'!U164</f>
        <v/>
      </c>
      <c r="Q148" s="1160" t="str">
        <f>IF('14_P2_Convoca'!F165&lt;&gt;"",'14_P2_Convoca'!F165,"")</f>
        <v/>
      </c>
      <c r="R148" s="1110" t="str">
        <f>'19_P2_Lista'!S164</f>
        <v/>
      </c>
      <c r="S148" s="1166" t="str">
        <f>'19_P2_Lista'!AA164</f>
        <v/>
      </c>
      <c r="T148" s="1167" t="str">
        <f>'19_P2_Lista'!AB164</f>
        <v/>
      </c>
      <c r="U148" s="1111" t="str">
        <f>'22_OPO_Lista'!R160</f>
        <v/>
      </c>
    </row>
    <row r="149" spans="1:21" s="1105" customFormat="1" ht="18" customHeight="1" x14ac:dyDescent="0.2">
      <c r="A149" s="1088" t="str">
        <f>'01_Carga'!$L$6</f>
        <v>FI</v>
      </c>
      <c r="B149" s="1089">
        <f>'01_Carga'!$G$5</f>
        <v>0</v>
      </c>
      <c r="C149" s="1088">
        <v>148</v>
      </c>
      <c r="D149" s="1089" t="str">
        <f>'22_OPO_Lista'!G161</f>
        <v/>
      </c>
      <c r="E149" s="1099" t="str">
        <f>'22_OPO_Lista'!H161</f>
        <v/>
      </c>
      <c r="F149" s="673" t="str">
        <f>'22_OPO_Lista'!I161</f>
        <v/>
      </c>
      <c r="G149" s="1100" t="str">
        <f>'22_OPO_Lista'!J161</f>
        <v/>
      </c>
      <c r="H149" s="1156" t="str">
        <f>IF('06_PresenLista'!L165&lt;&gt;"",'06_PresenLista'!L165,"")</f>
        <v/>
      </c>
      <c r="I149" s="1160" t="str">
        <f>IF('07_P1_Lectura'!F166&lt;&gt;"",'07_P1_Lectura'!F166,"")</f>
        <v/>
      </c>
      <c r="J149" s="1183" t="str">
        <f>'09_P1_Pract'!BL165</f>
        <v/>
      </c>
      <c r="K149" s="1184" t="str">
        <f>'09_P1_Pract'!BM165</f>
        <v/>
      </c>
      <c r="L149" s="1190" t="str">
        <f>'10_P1_Tema'!BL165</f>
        <v/>
      </c>
      <c r="M149" s="1109" t="str">
        <f>'10_P1_Tema'!BM165</f>
        <v/>
      </c>
      <c r="N149" s="1109" t="str">
        <f>'12_P1_Lista'!R165</f>
        <v/>
      </c>
      <c r="O149" s="1166" t="str">
        <f>'12_P1_Lista'!T165</f>
        <v/>
      </c>
      <c r="P149" s="1167" t="str">
        <f>'12_P1_Lista'!U165</f>
        <v/>
      </c>
      <c r="Q149" s="1160" t="str">
        <f>IF('14_P2_Convoca'!F166&lt;&gt;"",'14_P2_Convoca'!F166,"")</f>
        <v/>
      </c>
      <c r="R149" s="1110" t="str">
        <f>'19_P2_Lista'!S165</f>
        <v/>
      </c>
      <c r="S149" s="1166" t="str">
        <f>'19_P2_Lista'!AA165</f>
        <v/>
      </c>
      <c r="T149" s="1167" t="str">
        <f>'19_P2_Lista'!AB165</f>
        <v/>
      </c>
      <c r="U149" s="1111" t="str">
        <f>'22_OPO_Lista'!R161</f>
        <v/>
      </c>
    </row>
    <row r="150" spans="1:21" s="1105" customFormat="1" ht="18" customHeight="1" x14ac:dyDescent="0.2">
      <c r="A150" s="1088" t="str">
        <f>'01_Carga'!$L$6</f>
        <v>FI</v>
      </c>
      <c r="B150" s="1089">
        <f>'01_Carga'!$G$5</f>
        <v>0</v>
      </c>
      <c r="C150" s="1088">
        <v>149</v>
      </c>
      <c r="D150" s="1089" t="str">
        <f>'22_OPO_Lista'!G162</f>
        <v/>
      </c>
      <c r="E150" s="1099" t="str">
        <f>'22_OPO_Lista'!H162</f>
        <v/>
      </c>
      <c r="F150" s="673" t="str">
        <f>'22_OPO_Lista'!I162</f>
        <v/>
      </c>
      <c r="G150" s="1100" t="str">
        <f>'22_OPO_Lista'!J162</f>
        <v/>
      </c>
      <c r="H150" s="1156" t="str">
        <f>IF('06_PresenLista'!L166&lt;&gt;"",'06_PresenLista'!L166,"")</f>
        <v/>
      </c>
      <c r="I150" s="1160" t="str">
        <f>IF('07_P1_Lectura'!F167&lt;&gt;"",'07_P1_Lectura'!F167,"")</f>
        <v/>
      </c>
      <c r="J150" s="1183" t="str">
        <f>'09_P1_Pract'!BL166</f>
        <v/>
      </c>
      <c r="K150" s="1184" t="str">
        <f>'09_P1_Pract'!BM166</f>
        <v/>
      </c>
      <c r="L150" s="1190" t="str">
        <f>'10_P1_Tema'!BL166</f>
        <v/>
      </c>
      <c r="M150" s="1109" t="str">
        <f>'10_P1_Tema'!BM166</f>
        <v/>
      </c>
      <c r="N150" s="1109" t="str">
        <f>'12_P1_Lista'!R166</f>
        <v/>
      </c>
      <c r="O150" s="1166" t="str">
        <f>'12_P1_Lista'!T166</f>
        <v/>
      </c>
      <c r="P150" s="1167" t="str">
        <f>'12_P1_Lista'!U166</f>
        <v/>
      </c>
      <c r="Q150" s="1160" t="str">
        <f>IF('14_P2_Convoca'!F167&lt;&gt;"",'14_P2_Convoca'!F167,"")</f>
        <v/>
      </c>
      <c r="R150" s="1110" t="str">
        <f>'19_P2_Lista'!S166</f>
        <v/>
      </c>
      <c r="S150" s="1166" t="str">
        <f>'19_P2_Lista'!AA166</f>
        <v/>
      </c>
      <c r="T150" s="1167" t="str">
        <f>'19_P2_Lista'!AB166</f>
        <v/>
      </c>
      <c r="U150" s="1111" t="str">
        <f>'22_OPO_Lista'!R162</f>
        <v/>
      </c>
    </row>
    <row r="151" spans="1:21" s="1105" customFormat="1" ht="18" customHeight="1" thickBot="1" x14ac:dyDescent="0.25">
      <c r="A151" s="1090" t="str">
        <f>'01_Carga'!$L$6</f>
        <v>FI</v>
      </c>
      <c r="B151" s="1091">
        <f>'01_Carga'!$G$5</f>
        <v>0</v>
      </c>
      <c r="C151" s="1090">
        <v>150</v>
      </c>
      <c r="D151" s="1091" t="str">
        <f>'22_OPO_Lista'!G163</f>
        <v/>
      </c>
      <c r="E151" s="1101" t="str">
        <f>'22_OPO_Lista'!H163</f>
        <v/>
      </c>
      <c r="F151" s="1084" t="str">
        <f>'22_OPO_Lista'!I163</f>
        <v/>
      </c>
      <c r="G151" s="1102" t="str">
        <f>'22_OPO_Lista'!J163</f>
        <v/>
      </c>
      <c r="H151" s="655" t="str">
        <f>IF('06_PresenLista'!L167&lt;&gt;"",'06_PresenLista'!L167,"")</f>
        <v/>
      </c>
      <c r="I151" s="1161" t="str">
        <f>IF('07_P1_Lectura'!F168&lt;&gt;"",'07_P1_Lectura'!F168,"")</f>
        <v/>
      </c>
      <c r="J151" s="1185" t="str">
        <f>'09_P1_Pract'!BL167</f>
        <v/>
      </c>
      <c r="K151" s="1186" t="str">
        <f>'09_P1_Pract'!BM167</f>
        <v/>
      </c>
      <c r="L151" s="1191" t="str">
        <f>'10_P1_Tema'!BL167</f>
        <v/>
      </c>
      <c r="M151" s="1112" t="str">
        <f>'10_P1_Tema'!BM167</f>
        <v/>
      </c>
      <c r="N151" s="1112" t="str">
        <f>'12_P1_Lista'!R167</f>
        <v/>
      </c>
      <c r="O151" s="1168" t="str">
        <f>'12_P1_Lista'!T167</f>
        <v/>
      </c>
      <c r="P151" s="1169" t="str">
        <f>'12_P1_Lista'!U167</f>
        <v/>
      </c>
      <c r="Q151" s="1161" t="str">
        <f>IF('14_P2_Convoca'!F168&lt;&gt;"",'14_P2_Convoca'!F168,"")</f>
        <v/>
      </c>
      <c r="R151" s="1113" t="str">
        <f>'19_P2_Lista'!S167</f>
        <v/>
      </c>
      <c r="S151" s="1168" t="str">
        <f>'19_P2_Lista'!AA167</f>
        <v/>
      </c>
      <c r="T151" s="1169" t="str">
        <f>'19_P2_Lista'!AB167</f>
        <v/>
      </c>
      <c r="U151" s="1114" t="str">
        <f>'22_OPO_Lista'!R163</f>
        <v/>
      </c>
    </row>
    <row r="152" spans="1:21" s="1105" customFormat="1" ht="18" customHeight="1" thickTop="1" x14ac:dyDescent="0.2">
      <c r="A152" s="1092" t="str">
        <f>'01_Carga'!$L$6</f>
        <v>FI</v>
      </c>
      <c r="B152" s="1093">
        <f>'01_Carga'!$G$5</f>
        <v>0</v>
      </c>
      <c r="C152" s="1092">
        <v>151</v>
      </c>
      <c r="D152" s="1093" t="str">
        <f>'22_OPO_Lista'!G164</f>
        <v/>
      </c>
      <c r="E152" s="1103" t="str">
        <f>'22_OPO_Lista'!H164</f>
        <v/>
      </c>
      <c r="F152" s="1085" t="str">
        <f>'22_OPO_Lista'!I164</f>
        <v/>
      </c>
      <c r="G152" s="1104" t="str">
        <f>'22_OPO_Lista'!J164</f>
        <v/>
      </c>
      <c r="H152" s="1157" t="str">
        <f>IF('06_PresenLista'!L168&lt;&gt;"",'06_PresenLista'!L168,"")</f>
        <v/>
      </c>
      <c r="I152" s="1162" t="str">
        <f>IF('07_P1_Lectura'!F169&lt;&gt;"",'07_P1_Lectura'!F169,"")</f>
        <v/>
      </c>
      <c r="J152" s="1187" t="str">
        <f>'09_P1_Pract'!BL168</f>
        <v/>
      </c>
      <c r="K152" s="1188" t="str">
        <f>'09_P1_Pract'!BM168</f>
        <v/>
      </c>
      <c r="L152" s="1192" t="str">
        <f>'10_P1_Tema'!BL168</f>
        <v/>
      </c>
      <c r="M152" s="1115" t="str">
        <f>'10_P1_Tema'!BM168</f>
        <v/>
      </c>
      <c r="N152" s="1115" t="str">
        <f>'12_P1_Lista'!R168</f>
        <v/>
      </c>
      <c r="O152" s="1170" t="str">
        <f>'12_P1_Lista'!T168</f>
        <v/>
      </c>
      <c r="P152" s="1171" t="str">
        <f>'12_P1_Lista'!U168</f>
        <v/>
      </c>
      <c r="Q152" s="1162" t="str">
        <f>IF('14_P2_Convoca'!F169&lt;&gt;"",'14_P2_Convoca'!F169,"")</f>
        <v/>
      </c>
      <c r="R152" s="1116" t="str">
        <f>'19_P2_Lista'!S168</f>
        <v/>
      </c>
      <c r="S152" s="1170" t="str">
        <f>'19_P2_Lista'!AA168</f>
        <v/>
      </c>
      <c r="T152" s="1171" t="str">
        <f>'19_P2_Lista'!AB168</f>
        <v/>
      </c>
      <c r="U152" s="1117" t="str">
        <f>'22_OPO_Lista'!R164</f>
        <v/>
      </c>
    </row>
    <row r="153" spans="1:21" s="1105" customFormat="1" ht="18" customHeight="1" x14ac:dyDescent="0.2">
      <c r="A153" s="1088" t="str">
        <f>'01_Carga'!$L$6</f>
        <v>FI</v>
      </c>
      <c r="B153" s="1089">
        <f>'01_Carga'!$G$5</f>
        <v>0</v>
      </c>
      <c r="C153" s="1088">
        <v>152</v>
      </c>
      <c r="D153" s="1089" t="str">
        <f>'22_OPO_Lista'!G165</f>
        <v/>
      </c>
      <c r="E153" s="1099" t="str">
        <f>'22_OPO_Lista'!H165</f>
        <v/>
      </c>
      <c r="F153" s="673" t="str">
        <f>'22_OPO_Lista'!I165</f>
        <v/>
      </c>
      <c r="G153" s="1100" t="str">
        <f>'22_OPO_Lista'!J165</f>
        <v/>
      </c>
      <c r="H153" s="1156" t="str">
        <f>IF('06_PresenLista'!L169&lt;&gt;"",'06_PresenLista'!L169,"")</f>
        <v/>
      </c>
      <c r="I153" s="1160" t="str">
        <f>IF('07_P1_Lectura'!F170&lt;&gt;"",'07_P1_Lectura'!F170,"")</f>
        <v/>
      </c>
      <c r="J153" s="1183" t="str">
        <f>'09_P1_Pract'!BL169</f>
        <v/>
      </c>
      <c r="K153" s="1184" t="str">
        <f>'09_P1_Pract'!BM169</f>
        <v/>
      </c>
      <c r="L153" s="1190" t="str">
        <f>'10_P1_Tema'!BL169</f>
        <v/>
      </c>
      <c r="M153" s="1109" t="str">
        <f>'10_P1_Tema'!BM169</f>
        <v/>
      </c>
      <c r="N153" s="1109" t="str">
        <f>'12_P1_Lista'!R169</f>
        <v/>
      </c>
      <c r="O153" s="1166" t="str">
        <f>'12_P1_Lista'!T169</f>
        <v/>
      </c>
      <c r="P153" s="1167" t="str">
        <f>'12_P1_Lista'!U169</f>
        <v/>
      </c>
      <c r="Q153" s="1160" t="str">
        <f>IF('14_P2_Convoca'!F170&lt;&gt;"",'14_P2_Convoca'!F170,"")</f>
        <v/>
      </c>
      <c r="R153" s="1110" t="str">
        <f>'19_P2_Lista'!S169</f>
        <v/>
      </c>
      <c r="S153" s="1166" t="str">
        <f>'19_P2_Lista'!AA169</f>
        <v/>
      </c>
      <c r="T153" s="1167" t="str">
        <f>'19_P2_Lista'!AB169</f>
        <v/>
      </c>
      <c r="U153" s="1111" t="str">
        <f>'22_OPO_Lista'!R165</f>
        <v/>
      </c>
    </row>
    <row r="154" spans="1:21" s="1105" customFormat="1" ht="18" customHeight="1" x14ac:dyDescent="0.2">
      <c r="A154" s="1088" t="str">
        <f>'01_Carga'!$L$6</f>
        <v>FI</v>
      </c>
      <c r="B154" s="1089">
        <f>'01_Carga'!$G$5</f>
        <v>0</v>
      </c>
      <c r="C154" s="1088">
        <v>153</v>
      </c>
      <c r="D154" s="1089" t="str">
        <f>'22_OPO_Lista'!G166</f>
        <v/>
      </c>
      <c r="E154" s="1099" t="str">
        <f>'22_OPO_Lista'!H166</f>
        <v/>
      </c>
      <c r="F154" s="673" t="str">
        <f>'22_OPO_Lista'!I166</f>
        <v/>
      </c>
      <c r="G154" s="1100" t="str">
        <f>'22_OPO_Lista'!J166</f>
        <v/>
      </c>
      <c r="H154" s="1156" t="str">
        <f>IF('06_PresenLista'!L170&lt;&gt;"",'06_PresenLista'!L170,"")</f>
        <v/>
      </c>
      <c r="I154" s="1160" t="str">
        <f>IF('07_P1_Lectura'!F171&lt;&gt;"",'07_P1_Lectura'!F171,"")</f>
        <v/>
      </c>
      <c r="J154" s="1183" t="str">
        <f>'09_P1_Pract'!BL170</f>
        <v/>
      </c>
      <c r="K154" s="1184" t="str">
        <f>'09_P1_Pract'!BM170</f>
        <v/>
      </c>
      <c r="L154" s="1190" t="str">
        <f>'10_P1_Tema'!BL170</f>
        <v/>
      </c>
      <c r="M154" s="1109" t="str">
        <f>'10_P1_Tema'!BM170</f>
        <v/>
      </c>
      <c r="N154" s="1109" t="str">
        <f>'12_P1_Lista'!R170</f>
        <v/>
      </c>
      <c r="O154" s="1166" t="str">
        <f>'12_P1_Lista'!T170</f>
        <v/>
      </c>
      <c r="P154" s="1167" t="str">
        <f>'12_P1_Lista'!U170</f>
        <v/>
      </c>
      <c r="Q154" s="1160" t="str">
        <f>IF('14_P2_Convoca'!F171&lt;&gt;"",'14_P2_Convoca'!F171,"")</f>
        <v/>
      </c>
      <c r="R154" s="1110" t="str">
        <f>'19_P2_Lista'!S170</f>
        <v/>
      </c>
      <c r="S154" s="1166" t="str">
        <f>'19_P2_Lista'!AA170</f>
        <v/>
      </c>
      <c r="T154" s="1167" t="str">
        <f>'19_P2_Lista'!AB170</f>
        <v/>
      </c>
      <c r="U154" s="1111" t="str">
        <f>'22_OPO_Lista'!R166</f>
        <v/>
      </c>
    </row>
    <row r="155" spans="1:21" s="1105" customFormat="1" ht="18" customHeight="1" x14ac:dyDescent="0.2">
      <c r="A155" s="1088" t="str">
        <f>'01_Carga'!$L$6</f>
        <v>FI</v>
      </c>
      <c r="B155" s="1089">
        <f>'01_Carga'!$G$5</f>
        <v>0</v>
      </c>
      <c r="C155" s="1088">
        <v>154</v>
      </c>
      <c r="D155" s="1089" t="str">
        <f>'22_OPO_Lista'!G167</f>
        <v/>
      </c>
      <c r="E155" s="1099" t="str">
        <f>'22_OPO_Lista'!H167</f>
        <v/>
      </c>
      <c r="F155" s="673" t="str">
        <f>'22_OPO_Lista'!I167</f>
        <v/>
      </c>
      <c r="G155" s="1100" t="str">
        <f>'22_OPO_Lista'!J167</f>
        <v/>
      </c>
      <c r="H155" s="1156" t="str">
        <f>IF('06_PresenLista'!L171&lt;&gt;"",'06_PresenLista'!L171,"")</f>
        <v/>
      </c>
      <c r="I155" s="1160" t="str">
        <f>IF('07_P1_Lectura'!F172&lt;&gt;"",'07_P1_Lectura'!F172,"")</f>
        <v/>
      </c>
      <c r="J155" s="1183" t="str">
        <f>'09_P1_Pract'!BL171</f>
        <v/>
      </c>
      <c r="K155" s="1184" t="str">
        <f>'09_P1_Pract'!BM171</f>
        <v/>
      </c>
      <c r="L155" s="1190" t="str">
        <f>'10_P1_Tema'!BL171</f>
        <v/>
      </c>
      <c r="M155" s="1109" t="str">
        <f>'10_P1_Tema'!BM171</f>
        <v/>
      </c>
      <c r="N155" s="1109" t="str">
        <f>'12_P1_Lista'!R171</f>
        <v/>
      </c>
      <c r="O155" s="1166" t="str">
        <f>'12_P1_Lista'!T171</f>
        <v/>
      </c>
      <c r="P155" s="1167" t="str">
        <f>'12_P1_Lista'!U171</f>
        <v/>
      </c>
      <c r="Q155" s="1160" t="str">
        <f>IF('14_P2_Convoca'!F172&lt;&gt;"",'14_P2_Convoca'!F172,"")</f>
        <v/>
      </c>
      <c r="R155" s="1110" t="str">
        <f>'19_P2_Lista'!S171</f>
        <v/>
      </c>
      <c r="S155" s="1166" t="str">
        <f>'19_P2_Lista'!AA171</f>
        <v/>
      </c>
      <c r="T155" s="1167" t="str">
        <f>'19_P2_Lista'!AB171</f>
        <v/>
      </c>
      <c r="U155" s="1111" t="str">
        <f>'22_OPO_Lista'!R167</f>
        <v/>
      </c>
    </row>
    <row r="156" spans="1:21" s="1105" customFormat="1" ht="18" customHeight="1" x14ac:dyDescent="0.2">
      <c r="A156" s="1088" t="str">
        <f>'01_Carga'!$L$6</f>
        <v>FI</v>
      </c>
      <c r="B156" s="1089">
        <f>'01_Carga'!$G$5</f>
        <v>0</v>
      </c>
      <c r="C156" s="1088">
        <v>155</v>
      </c>
      <c r="D156" s="1089" t="str">
        <f>'22_OPO_Lista'!G168</f>
        <v/>
      </c>
      <c r="E156" s="1099" t="str">
        <f>'22_OPO_Lista'!H168</f>
        <v/>
      </c>
      <c r="F156" s="673" t="str">
        <f>'22_OPO_Lista'!I168</f>
        <v/>
      </c>
      <c r="G156" s="1100" t="str">
        <f>'22_OPO_Lista'!J168</f>
        <v/>
      </c>
      <c r="H156" s="1156" t="str">
        <f>IF('06_PresenLista'!L172&lt;&gt;"",'06_PresenLista'!L172,"")</f>
        <v/>
      </c>
      <c r="I156" s="1160" t="str">
        <f>IF('07_P1_Lectura'!F173&lt;&gt;"",'07_P1_Lectura'!F173,"")</f>
        <v/>
      </c>
      <c r="J156" s="1183" t="str">
        <f>'09_P1_Pract'!BL172</f>
        <v/>
      </c>
      <c r="K156" s="1184" t="str">
        <f>'09_P1_Pract'!BM172</f>
        <v/>
      </c>
      <c r="L156" s="1190" t="str">
        <f>'10_P1_Tema'!BL172</f>
        <v/>
      </c>
      <c r="M156" s="1109" t="str">
        <f>'10_P1_Tema'!BM172</f>
        <v/>
      </c>
      <c r="N156" s="1109" t="str">
        <f>'12_P1_Lista'!R172</f>
        <v/>
      </c>
      <c r="O156" s="1166" t="str">
        <f>'12_P1_Lista'!T172</f>
        <v/>
      </c>
      <c r="P156" s="1167" t="str">
        <f>'12_P1_Lista'!U172</f>
        <v/>
      </c>
      <c r="Q156" s="1160" t="str">
        <f>IF('14_P2_Convoca'!F173&lt;&gt;"",'14_P2_Convoca'!F173,"")</f>
        <v/>
      </c>
      <c r="R156" s="1110" t="str">
        <f>'19_P2_Lista'!S172</f>
        <v/>
      </c>
      <c r="S156" s="1166" t="str">
        <f>'19_P2_Lista'!AA172</f>
        <v/>
      </c>
      <c r="T156" s="1167" t="str">
        <f>'19_P2_Lista'!AB172</f>
        <v/>
      </c>
      <c r="U156" s="1111" t="str">
        <f>'22_OPO_Lista'!R168</f>
        <v/>
      </c>
    </row>
    <row r="157" spans="1:21" s="1105" customFormat="1" ht="18" customHeight="1" x14ac:dyDescent="0.2">
      <c r="A157" s="1088" t="str">
        <f>'01_Carga'!$L$6</f>
        <v>FI</v>
      </c>
      <c r="B157" s="1089">
        <f>'01_Carga'!$G$5</f>
        <v>0</v>
      </c>
      <c r="C157" s="1088">
        <v>156</v>
      </c>
      <c r="D157" s="1089" t="str">
        <f>'22_OPO_Lista'!G169</f>
        <v/>
      </c>
      <c r="E157" s="1099" t="str">
        <f>'22_OPO_Lista'!H169</f>
        <v/>
      </c>
      <c r="F157" s="673" t="str">
        <f>'22_OPO_Lista'!I169</f>
        <v/>
      </c>
      <c r="G157" s="1100" t="str">
        <f>'22_OPO_Lista'!J169</f>
        <v/>
      </c>
      <c r="H157" s="1156" t="str">
        <f>IF('06_PresenLista'!L173&lt;&gt;"",'06_PresenLista'!L173,"")</f>
        <v/>
      </c>
      <c r="I157" s="1160" t="str">
        <f>IF('07_P1_Lectura'!F174&lt;&gt;"",'07_P1_Lectura'!F174,"")</f>
        <v/>
      </c>
      <c r="J157" s="1183" t="str">
        <f>'09_P1_Pract'!BL173</f>
        <v/>
      </c>
      <c r="K157" s="1184" t="str">
        <f>'09_P1_Pract'!BM173</f>
        <v/>
      </c>
      <c r="L157" s="1190" t="str">
        <f>'10_P1_Tema'!BL173</f>
        <v/>
      </c>
      <c r="M157" s="1109" t="str">
        <f>'10_P1_Tema'!BM173</f>
        <v/>
      </c>
      <c r="N157" s="1109" t="str">
        <f>'12_P1_Lista'!R173</f>
        <v/>
      </c>
      <c r="O157" s="1166" t="str">
        <f>'12_P1_Lista'!T173</f>
        <v/>
      </c>
      <c r="P157" s="1167" t="str">
        <f>'12_P1_Lista'!U173</f>
        <v/>
      </c>
      <c r="Q157" s="1160" t="str">
        <f>IF('14_P2_Convoca'!F174&lt;&gt;"",'14_P2_Convoca'!F174,"")</f>
        <v/>
      </c>
      <c r="R157" s="1110" t="str">
        <f>'19_P2_Lista'!S173</f>
        <v/>
      </c>
      <c r="S157" s="1166" t="str">
        <f>'19_P2_Lista'!AA173</f>
        <v/>
      </c>
      <c r="T157" s="1167" t="str">
        <f>'19_P2_Lista'!AB173</f>
        <v/>
      </c>
      <c r="U157" s="1111" t="str">
        <f>'22_OPO_Lista'!R169</f>
        <v/>
      </c>
    </row>
    <row r="158" spans="1:21" s="1105" customFormat="1" ht="18" customHeight="1" x14ac:dyDescent="0.2">
      <c r="A158" s="1088" t="str">
        <f>'01_Carga'!$L$6</f>
        <v>FI</v>
      </c>
      <c r="B158" s="1089">
        <f>'01_Carga'!$G$5</f>
        <v>0</v>
      </c>
      <c r="C158" s="1088">
        <v>157</v>
      </c>
      <c r="D158" s="1089" t="str">
        <f>'22_OPO_Lista'!G170</f>
        <v/>
      </c>
      <c r="E158" s="1099" t="str">
        <f>'22_OPO_Lista'!H170</f>
        <v/>
      </c>
      <c r="F158" s="673" t="str">
        <f>'22_OPO_Lista'!I170</f>
        <v/>
      </c>
      <c r="G158" s="1100" t="str">
        <f>'22_OPO_Lista'!J170</f>
        <v/>
      </c>
      <c r="H158" s="1156" t="str">
        <f>IF('06_PresenLista'!L174&lt;&gt;"",'06_PresenLista'!L174,"")</f>
        <v/>
      </c>
      <c r="I158" s="1160" t="str">
        <f>IF('07_P1_Lectura'!F175&lt;&gt;"",'07_P1_Lectura'!F175,"")</f>
        <v/>
      </c>
      <c r="J158" s="1183" t="str">
        <f>'09_P1_Pract'!BL174</f>
        <v/>
      </c>
      <c r="K158" s="1184" t="str">
        <f>'09_P1_Pract'!BM174</f>
        <v/>
      </c>
      <c r="L158" s="1190" t="str">
        <f>'10_P1_Tema'!BL174</f>
        <v/>
      </c>
      <c r="M158" s="1109" t="str">
        <f>'10_P1_Tema'!BM174</f>
        <v/>
      </c>
      <c r="N158" s="1109" t="str">
        <f>'12_P1_Lista'!R174</f>
        <v/>
      </c>
      <c r="O158" s="1166" t="str">
        <f>'12_P1_Lista'!T174</f>
        <v/>
      </c>
      <c r="P158" s="1167" t="str">
        <f>'12_P1_Lista'!U174</f>
        <v/>
      </c>
      <c r="Q158" s="1160" t="str">
        <f>IF('14_P2_Convoca'!F175&lt;&gt;"",'14_P2_Convoca'!F175,"")</f>
        <v/>
      </c>
      <c r="R158" s="1110" t="str">
        <f>'19_P2_Lista'!S174</f>
        <v/>
      </c>
      <c r="S158" s="1166" t="str">
        <f>'19_P2_Lista'!AA174</f>
        <v/>
      </c>
      <c r="T158" s="1167" t="str">
        <f>'19_P2_Lista'!AB174</f>
        <v/>
      </c>
      <c r="U158" s="1111" t="str">
        <f>'22_OPO_Lista'!R170</f>
        <v/>
      </c>
    </row>
    <row r="159" spans="1:21" s="1105" customFormat="1" ht="18" customHeight="1" x14ac:dyDescent="0.2">
      <c r="A159" s="1088" t="str">
        <f>'01_Carga'!$L$6</f>
        <v>FI</v>
      </c>
      <c r="B159" s="1089">
        <f>'01_Carga'!$G$5</f>
        <v>0</v>
      </c>
      <c r="C159" s="1088">
        <v>158</v>
      </c>
      <c r="D159" s="1089" t="str">
        <f>'22_OPO_Lista'!G171</f>
        <v/>
      </c>
      <c r="E159" s="1099" t="str">
        <f>'22_OPO_Lista'!H171</f>
        <v/>
      </c>
      <c r="F159" s="673" t="str">
        <f>'22_OPO_Lista'!I171</f>
        <v/>
      </c>
      <c r="G159" s="1100" t="str">
        <f>'22_OPO_Lista'!J171</f>
        <v/>
      </c>
      <c r="H159" s="1156" t="str">
        <f>IF('06_PresenLista'!L175&lt;&gt;"",'06_PresenLista'!L175,"")</f>
        <v/>
      </c>
      <c r="I159" s="1160" t="str">
        <f>IF('07_P1_Lectura'!F176&lt;&gt;"",'07_P1_Lectura'!F176,"")</f>
        <v/>
      </c>
      <c r="J159" s="1183" t="str">
        <f>'09_P1_Pract'!BL175</f>
        <v/>
      </c>
      <c r="K159" s="1184" t="str">
        <f>'09_P1_Pract'!BM175</f>
        <v/>
      </c>
      <c r="L159" s="1190" t="str">
        <f>'10_P1_Tema'!BL175</f>
        <v/>
      </c>
      <c r="M159" s="1109" t="str">
        <f>'10_P1_Tema'!BM175</f>
        <v/>
      </c>
      <c r="N159" s="1109" t="str">
        <f>'12_P1_Lista'!R175</f>
        <v/>
      </c>
      <c r="O159" s="1166" t="str">
        <f>'12_P1_Lista'!T175</f>
        <v/>
      </c>
      <c r="P159" s="1167" t="str">
        <f>'12_P1_Lista'!U175</f>
        <v/>
      </c>
      <c r="Q159" s="1160" t="str">
        <f>IF('14_P2_Convoca'!F176&lt;&gt;"",'14_P2_Convoca'!F176,"")</f>
        <v/>
      </c>
      <c r="R159" s="1110" t="str">
        <f>'19_P2_Lista'!S175</f>
        <v/>
      </c>
      <c r="S159" s="1166" t="str">
        <f>'19_P2_Lista'!AA175</f>
        <v/>
      </c>
      <c r="T159" s="1167" t="str">
        <f>'19_P2_Lista'!AB175</f>
        <v/>
      </c>
      <c r="U159" s="1111" t="str">
        <f>'22_OPO_Lista'!R171</f>
        <v/>
      </c>
    </row>
    <row r="160" spans="1:21" s="1105" customFormat="1" ht="18" customHeight="1" x14ac:dyDescent="0.2">
      <c r="A160" s="1088" t="str">
        <f>'01_Carga'!$L$6</f>
        <v>FI</v>
      </c>
      <c r="B160" s="1089">
        <f>'01_Carga'!$G$5</f>
        <v>0</v>
      </c>
      <c r="C160" s="1088">
        <v>159</v>
      </c>
      <c r="D160" s="1089" t="str">
        <f>'22_OPO_Lista'!G172</f>
        <v/>
      </c>
      <c r="E160" s="1099" t="str">
        <f>'22_OPO_Lista'!H172</f>
        <v/>
      </c>
      <c r="F160" s="673" t="str">
        <f>'22_OPO_Lista'!I172</f>
        <v/>
      </c>
      <c r="G160" s="1100" t="str">
        <f>'22_OPO_Lista'!J172</f>
        <v/>
      </c>
      <c r="H160" s="1156" t="str">
        <f>IF('06_PresenLista'!L176&lt;&gt;"",'06_PresenLista'!L176,"")</f>
        <v/>
      </c>
      <c r="I160" s="1160" t="str">
        <f>IF('07_P1_Lectura'!F177&lt;&gt;"",'07_P1_Lectura'!F177,"")</f>
        <v/>
      </c>
      <c r="J160" s="1183" t="str">
        <f>'09_P1_Pract'!BL176</f>
        <v/>
      </c>
      <c r="K160" s="1184" t="str">
        <f>'09_P1_Pract'!BM176</f>
        <v/>
      </c>
      <c r="L160" s="1190" t="str">
        <f>'10_P1_Tema'!BL176</f>
        <v/>
      </c>
      <c r="M160" s="1109" t="str">
        <f>'10_P1_Tema'!BM176</f>
        <v/>
      </c>
      <c r="N160" s="1109" t="str">
        <f>'12_P1_Lista'!R176</f>
        <v/>
      </c>
      <c r="O160" s="1166" t="str">
        <f>'12_P1_Lista'!T176</f>
        <v/>
      </c>
      <c r="P160" s="1167" t="str">
        <f>'12_P1_Lista'!U176</f>
        <v/>
      </c>
      <c r="Q160" s="1160" t="str">
        <f>IF('14_P2_Convoca'!F177&lt;&gt;"",'14_P2_Convoca'!F177,"")</f>
        <v/>
      </c>
      <c r="R160" s="1110" t="str">
        <f>'19_P2_Lista'!S176</f>
        <v/>
      </c>
      <c r="S160" s="1166" t="str">
        <f>'19_P2_Lista'!AA176</f>
        <v/>
      </c>
      <c r="T160" s="1167" t="str">
        <f>'19_P2_Lista'!AB176</f>
        <v/>
      </c>
      <c r="U160" s="1111" t="str">
        <f>'22_OPO_Lista'!R172</f>
        <v/>
      </c>
    </row>
    <row r="161" spans="1:21" s="1105" customFormat="1" ht="18" customHeight="1" x14ac:dyDescent="0.2">
      <c r="A161" s="1088" t="str">
        <f>'01_Carga'!$L$6</f>
        <v>FI</v>
      </c>
      <c r="B161" s="1089">
        <f>'01_Carga'!$G$5</f>
        <v>0</v>
      </c>
      <c r="C161" s="1088">
        <v>160</v>
      </c>
      <c r="D161" s="1089" t="str">
        <f>'22_OPO_Lista'!G173</f>
        <v/>
      </c>
      <c r="E161" s="1099" t="str">
        <f>'22_OPO_Lista'!H173</f>
        <v/>
      </c>
      <c r="F161" s="673" t="str">
        <f>'22_OPO_Lista'!I173</f>
        <v/>
      </c>
      <c r="G161" s="1100" t="str">
        <f>'22_OPO_Lista'!J173</f>
        <v/>
      </c>
      <c r="H161" s="1156" t="str">
        <f>IF('06_PresenLista'!L177&lt;&gt;"",'06_PresenLista'!L177,"")</f>
        <v/>
      </c>
      <c r="I161" s="1160" t="str">
        <f>IF('07_P1_Lectura'!F178&lt;&gt;"",'07_P1_Lectura'!F178,"")</f>
        <v/>
      </c>
      <c r="J161" s="1183" t="str">
        <f>'09_P1_Pract'!BL177</f>
        <v/>
      </c>
      <c r="K161" s="1184" t="str">
        <f>'09_P1_Pract'!BM177</f>
        <v/>
      </c>
      <c r="L161" s="1190" t="str">
        <f>'10_P1_Tema'!BL177</f>
        <v/>
      </c>
      <c r="M161" s="1109" t="str">
        <f>'10_P1_Tema'!BM177</f>
        <v/>
      </c>
      <c r="N161" s="1109" t="str">
        <f>'12_P1_Lista'!R177</f>
        <v/>
      </c>
      <c r="O161" s="1166" t="str">
        <f>'12_P1_Lista'!T177</f>
        <v/>
      </c>
      <c r="P161" s="1167" t="str">
        <f>'12_P1_Lista'!U177</f>
        <v/>
      </c>
      <c r="Q161" s="1160" t="str">
        <f>IF('14_P2_Convoca'!F178&lt;&gt;"",'14_P2_Convoca'!F178,"")</f>
        <v/>
      </c>
      <c r="R161" s="1110" t="str">
        <f>'19_P2_Lista'!S177</f>
        <v/>
      </c>
      <c r="S161" s="1166" t="str">
        <f>'19_P2_Lista'!AA177</f>
        <v/>
      </c>
      <c r="T161" s="1167" t="str">
        <f>'19_P2_Lista'!AB177</f>
        <v/>
      </c>
      <c r="U161" s="1111" t="str">
        <f>'22_OPO_Lista'!R173</f>
        <v/>
      </c>
    </row>
    <row r="162" spans="1:21" s="1105" customFormat="1" ht="2.1" customHeight="1" x14ac:dyDescent="0.2">
      <c r="A162" s="655"/>
      <c r="B162" s="655"/>
      <c r="C162" s="655"/>
      <c r="D162" s="655"/>
      <c r="E162" s="155"/>
      <c r="F162" s="156"/>
      <c r="G162" s="156"/>
      <c r="H162" s="156"/>
      <c r="I162" s="156"/>
      <c r="J162" s="1118"/>
      <c r="K162" s="1118"/>
      <c r="L162" s="1118"/>
      <c r="M162" s="1118"/>
      <c r="N162" s="1118"/>
      <c r="O162" s="1118"/>
      <c r="P162" s="1118"/>
      <c r="Q162" s="156"/>
      <c r="R162" s="1118"/>
      <c r="S162" s="1118"/>
      <c r="T162" s="1118"/>
      <c r="U162" s="1118"/>
    </row>
    <row r="163" spans="1:21" s="1105" customFormat="1" ht="2.1" customHeight="1" x14ac:dyDescent="0.2">
      <c r="A163" s="655"/>
      <c r="B163" s="655"/>
      <c r="C163" s="655"/>
      <c r="D163" s="655"/>
      <c r="E163" s="155"/>
      <c r="F163" s="156"/>
      <c r="G163" s="156"/>
      <c r="H163" s="156"/>
      <c r="I163" s="156"/>
      <c r="J163" s="1118"/>
      <c r="K163" s="1118"/>
      <c r="L163" s="1118"/>
      <c r="M163" s="1118"/>
      <c r="N163" s="1118"/>
      <c r="O163" s="1118"/>
      <c r="P163" s="1118"/>
      <c r="Q163" s="156"/>
      <c r="R163" s="1118"/>
      <c r="S163" s="1118"/>
      <c r="T163" s="1118"/>
      <c r="U163" s="1118"/>
    </row>
    <row r="164" spans="1:21" x14ac:dyDescent="0.2">
      <c r="A164" s="231"/>
      <c r="B164" s="231"/>
      <c r="C164" s="231"/>
      <c r="D164" s="231"/>
    </row>
    <row r="165" spans="1:21" ht="12.75" customHeight="1" x14ac:dyDescent="0.2"/>
    <row r="167" spans="1:21" x14ac:dyDescent="0.2">
      <c r="J167" s="128"/>
      <c r="K167" s="128"/>
      <c r="L167" s="128"/>
      <c r="M167" s="128"/>
      <c r="N167" s="128"/>
    </row>
  </sheetData>
  <sheetProtection password="CAA3" sheet="1" objects="1" scenarios="1" autoFilter="0"/>
  <autoFilter ref="A1:U161"/>
  <phoneticPr fontId="3" type="noConversion"/>
  <dataValidations disablePrompts="1" count="1">
    <dataValidation allowBlank="1" showInputMessage="1" showErrorMessage="1" errorTitle="VALIDACIÓN DE DATOS" error="Introduce una fecha con formato: dd/mm/aa_x000a_(entre min-max)" sqref="A162:XFD163"/>
  </dataValidations>
  <printOptions horizontalCentered="1"/>
  <pageMargins left="0.39370078740157483" right="0.39370078740157483" top="1.1811023622047245" bottom="0.59055118110236227" header="0.31496062992125984" footer="0.31496062992125984"/>
  <pageSetup paperSize="9" scale="54" fitToHeight="0" pageOrder="overThenDown" orientation="landscape"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L5852"/>
  <sheetViews>
    <sheetView zoomScaleNormal="100" zoomScaleSheetLayoutView="100" workbookViewId="0">
      <pane ySplit="2" topLeftCell="A3" activePane="bottomLeft" state="frozen"/>
      <selection activeCell="K31" sqref="K31"/>
      <selection pane="bottomLeft" activeCell="K31" sqref="K31"/>
    </sheetView>
  </sheetViews>
  <sheetFormatPr baseColWidth="10" defaultRowHeight="11.25" x14ac:dyDescent="0.2"/>
  <cols>
    <col min="1" max="1" width="10.5703125" style="973" customWidth="1"/>
    <col min="2" max="2" width="4.7109375" style="976" customWidth="1"/>
    <col min="3" max="3" width="5.7109375" style="1366" customWidth="1"/>
    <col min="4" max="4" width="7.28515625" style="1073" customWidth="1"/>
    <col min="5" max="5" width="9.28515625" style="1071" customWidth="1"/>
    <col min="6" max="6" width="9.7109375" style="1068" customWidth="1"/>
    <col min="7" max="7" width="33.7109375" style="1069" customWidth="1"/>
    <col min="8" max="8" width="7.5703125" style="1068" customWidth="1"/>
    <col min="9" max="9" width="11.42578125" style="975"/>
    <col min="10" max="10" width="11.42578125" style="1733"/>
    <col min="11" max="11" width="7.28515625" style="1073" customWidth="1"/>
    <col min="12" max="16384" width="11.42578125" style="975"/>
  </cols>
  <sheetData>
    <row r="1" spans="1:12" s="1074" customFormat="1" x14ac:dyDescent="0.2">
      <c r="A1" s="974">
        <f>COLUMN()</f>
        <v>1</v>
      </c>
      <c r="B1" s="974">
        <f>COLUMN()</f>
        <v>2</v>
      </c>
      <c r="C1" s="996">
        <f>COLUMN()</f>
        <v>3</v>
      </c>
      <c r="D1" s="996">
        <f>COLUMN()</f>
        <v>4</v>
      </c>
      <c r="E1" s="996">
        <f>COLUMN()</f>
        <v>5</v>
      </c>
      <c r="F1" s="996">
        <f>COLUMN()</f>
        <v>6</v>
      </c>
      <c r="G1" s="996">
        <f>COLUMN()</f>
        <v>7</v>
      </c>
      <c r="H1" s="996">
        <f>COLUMN()</f>
        <v>8</v>
      </c>
      <c r="J1" s="1730"/>
    </row>
    <row r="2" spans="1:12" s="59" customFormat="1" ht="24" customHeight="1" x14ac:dyDescent="0.2">
      <c r="A2" s="972" t="s">
        <v>5</v>
      </c>
      <c r="B2" s="972">
        <v>150</v>
      </c>
      <c r="C2" s="997" t="s">
        <v>173</v>
      </c>
      <c r="D2" s="997" t="s">
        <v>174</v>
      </c>
      <c r="E2" s="997" t="s">
        <v>332</v>
      </c>
      <c r="F2" s="997" t="s">
        <v>175</v>
      </c>
      <c r="G2" s="997" t="s">
        <v>57</v>
      </c>
      <c r="H2" s="997" t="s">
        <v>190</v>
      </c>
      <c r="J2" s="1731"/>
      <c r="L2" s="59" t="s">
        <v>599</v>
      </c>
    </row>
    <row r="3" spans="1:12" s="59" customFormat="1" x14ac:dyDescent="0.2">
      <c r="A3" s="977" t="str">
        <f t="shared" ref="A3:A66" si="0">CONCATENATE(C3,"_",D3,"_",B3)</f>
        <v>FI_01_1</v>
      </c>
      <c r="B3" s="978">
        <v>1</v>
      </c>
      <c r="C3" s="1069" t="s">
        <v>113</v>
      </c>
      <c r="D3" s="1072" t="s">
        <v>500</v>
      </c>
      <c r="E3" s="1070">
        <v>1</v>
      </c>
      <c r="F3" s="1066" t="s">
        <v>2130</v>
      </c>
      <c r="G3" s="1067" t="s">
        <v>2131</v>
      </c>
      <c r="H3" s="1068">
        <v>1</v>
      </c>
      <c r="I3" s="2"/>
      <c r="J3" s="1732"/>
      <c r="K3" s="1072"/>
    </row>
    <row r="4" spans="1:12" x14ac:dyDescent="0.2">
      <c r="A4" s="977" t="str">
        <f t="shared" si="0"/>
        <v>FI_01_2</v>
      </c>
      <c r="B4" s="979">
        <f>IF(D4&lt;&gt;"",IF(D4=D3,B3+1,1),0)</f>
        <v>2</v>
      </c>
      <c r="C4" s="1069" t="s">
        <v>113</v>
      </c>
      <c r="D4" s="1072" t="s">
        <v>500</v>
      </c>
      <c r="E4" s="1070">
        <v>2</v>
      </c>
      <c r="F4" s="1066" t="s">
        <v>2132</v>
      </c>
      <c r="G4" s="1067" t="s">
        <v>2133</v>
      </c>
      <c r="H4" s="1068">
        <v>1</v>
      </c>
      <c r="I4" s="2"/>
      <c r="K4" s="1072"/>
    </row>
    <row r="5" spans="1:12" x14ac:dyDescent="0.2">
      <c r="A5" s="977" t="str">
        <f t="shared" si="0"/>
        <v>FI_01_3</v>
      </c>
      <c r="B5" s="979">
        <f t="shared" ref="B5:B68" si="1">IF(D5&lt;&gt;"",IF(D5=D4,B4+1,1),0)</f>
        <v>3</v>
      </c>
      <c r="C5" s="1069" t="s">
        <v>113</v>
      </c>
      <c r="D5" s="1072" t="s">
        <v>500</v>
      </c>
      <c r="E5" s="1070">
        <v>3</v>
      </c>
      <c r="F5" s="1066" t="s">
        <v>2134</v>
      </c>
      <c r="G5" s="1067" t="s">
        <v>2135</v>
      </c>
      <c r="H5" s="1068">
        <v>1</v>
      </c>
      <c r="I5" s="2"/>
      <c r="K5" s="1072"/>
    </row>
    <row r="6" spans="1:12" x14ac:dyDescent="0.2">
      <c r="A6" s="977" t="str">
        <f t="shared" si="0"/>
        <v>FI_01_4</v>
      </c>
      <c r="B6" s="979">
        <f t="shared" si="1"/>
        <v>4</v>
      </c>
      <c r="C6" s="1069" t="s">
        <v>113</v>
      </c>
      <c r="D6" s="1072" t="s">
        <v>500</v>
      </c>
      <c r="E6" s="1070">
        <v>4</v>
      </c>
      <c r="F6" s="1066" t="s">
        <v>2136</v>
      </c>
      <c r="G6" s="1067" t="s">
        <v>2137</v>
      </c>
      <c r="H6" s="1068">
        <v>1</v>
      </c>
      <c r="I6" s="2"/>
      <c r="J6" s="1732"/>
      <c r="K6" s="1072"/>
    </row>
    <row r="7" spans="1:12" x14ac:dyDescent="0.2">
      <c r="A7" s="977" t="str">
        <f t="shared" si="0"/>
        <v>FI_01_5</v>
      </c>
      <c r="B7" s="979">
        <f t="shared" si="1"/>
        <v>5</v>
      </c>
      <c r="C7" s="1069" t="s">
        <v>113</v>
      </c>
      <c r="D7" s="1072" t="s">
        <v>500</v>
      </c>
      <c r="E7" s="1070">
        <v>5</v>
      </c>
      <c r="F7" s="1066" t="s">
        <v>2138</v>
      </c>
      <c r="G7" s="1067" t="s">
        <v>2139</v>
      </c>
      <c r="H7" s="1068">
        <v>1</v>
      </c>
      <c r="I7" s="2"/>
      <c r="K7" s="1072"/>
    </row>
    <row r="8" spans="1:12" x14ac:dyDescent="0.2">
      <c r="A8" s="977" t="str">
        <f t="shared" si="0"/>
        <v>FI_01_6</v>
      </c>
      <c r="B8" s="979">
        <f t="shared" si="1"/>
        <v>6</v>
      </c>
      <c r="C8" s="1069" t="s">
        <v>113</v>
      </c>
      <c r="D8" s="1072" t="s">
        <v>500</v>
      </c>
      <c r="E8" s="1070">
        <v>6</v>
      </c>
      <c r="F8" s="1066" t="s">
        <v>2140</v>
      </c>
      <c r="G8" s="1067" t="s">
        <v>2141</v>
      </c>
      <c r="H8" s="1068">
        <v>1</v>
      </c>
      <c r="I8" s="2"/>
      <c r="K8" s="1072"/>
    </row>
    <row r="9" spans="1:12" x14ac:dyDescent="0.2">
      <c r="A9" s="977" t="str">
        <f t="shared" si="0"/>
        <v>FI_01_7</v>
      </c>
      <c r="B9" s="979">
        <f t="shared" si="1"/>
        <v>7</v>
      </c>
      <c r="C9" s="1069" t="s">
        <v>113</v>
      </c>
      <c r="D9" s="1072" t="s">
        <v>500</v>
      </c>
      <c r="E9" s="1070">
        <v>7</v>
      </c>
      <c r="F9" s="1066" t="s">
        <v>2142</v>
      </c>
      <c r="G9" s="1067" t="s">
        <v>2143</v>
      </c>
      <c r="H9" s="1068">
        <v>1</v>
      </c>
      <c r="I9" s="2"/>
      <c r="J9" s="1732"/>
      <c r="K9" s="1072"/>
    </row>
    <row r="10" spans="1:12" x14ac:dyDescent="0.2">
      <c r="A10" s="977" t="str">
        <f t="shared" si="0"/>
        <v>FI_01_8</v>
      </c>
      <c r="B10" s="979">
        <f t="shared" si="1"/>
        <v>8</v>
      </c>
      <c r="C10" s="1069" t="s">
        <v>113</v>
      </c>
      <c r="D10" s="1072" t="s">
        <v>500</v>
      </c>
      <c r="E10" s="1070">
        <v>8</v>
      </c>
      <c r="F10" s="1066" t="s">
        <v>2144</v>
      </c>
      <c r="G10" s="1067" t="s">
        <v>2145</v>
      </c>
      <c r="H10" s="1068">
        <v>1</v>
      </c>
      <c r="I10" s="2"/>
      <c r="K10" s="1072"/>
    </row>
    <row r="11" spans="1:12" x14ac:dyDescent="0.2">
      <c r="A11" s="977" t="str">
        <f t="shared" si="0"/>
        <v>FI_01_9</v>
      </c>
      <c r="B11" s="979">
        <f t="shared" si="1"/>
        <v>9</v>
      </c>
      <c r="C11" s="1069" t="s">
        <v>113</v>
      </c>
      <c r="D11" s="1072" t="s">
        <v>500</v>
      </c>
      <c r="E11" s="1070">
        <v>9</v>
      </c>
      <c r="F11" s="1066" t="s">
        <v>2146</v>
      </c>
      <c r="G11" s="1067" t="s">
        <v>2147</v>
      </c>
      <c r="H11" s="1068">
        <v>1</v>
      </c>
      <c r="I11" s="2"/>
      <c r="K11" s="1072"/>
    </row>
    <row r="12" spans="1:12" x14ac:dyDescent="0.2">
      <c r="A12" s="977" t="str">
        <f t="shared" si="0"/>
        <v>FI_01_10</v>
      </c>
      <c r="B12" s="979">
        <f t="shared" si="1"/>
        <v>10</v>
      </c>
      <c r="C12" s="1069" t="s">
        <v>113</v>
      </c>
      <c r="D12" s="1072" t="s">
        <v>500</v>
      </c>
      <c r="E12" s="1070">
        <v>10</v>
      </c>
      <c r="F12" s="1066" t="s">
        <v>2148</v>
      </c>
      <c r="G12" s="1067" t="s">
        <v>2149</v>
      </c>
      <c r="H12" s="1068">
        <v>1</v>
      </c>
      <c r="I12" s="2"/>
      <c r="J12" s="1732"/>
      <c r="K12" s="1072"/>
    </row>
    <row r="13" spans="1:12" x14ac:dyDescent="0.2">
      <c r="A13" s="977" t="str">
        <f t="shared" si="0"/>
        <v>FI_01_11</v>
      </c>
      <c r="B13" s="979">
        <f t="shared" si="1"/>
        <v>11</v>
      </c>
      <c r="C13" s="1069" t="s">
        <v>113</v>
      </c>
      <c r="D13" s="1072" t="s">
        <v>500</v>
      </c>
      <c r="E13" s="1070">
        <v>11</v>
      </c>
      <c r="F13" s="1066" t="s">
        <v>2150</v>
      </c>
      <c r="G13" s="1067" t="s">
        <v>2151</v>
      </c>
      <c r="H13" s="1068">
        <v>1</v>
      </c>
      <c r="I13" s="2"/>
      <c r="K13" s="1072"/>
    </row>
    <row r="14" spans="1:12" x14ac:dyDescent="0.2">
      <c r="A14" s="977" t="str">
        <f t="shared" si="0"/>
        <v>FI_01_12</v>
      </c>
      <c r="B14" s="979">
        <f t="shared" si="1"/>
        <v>12</v>
      </c>
      <c r="C14" s="1069" t="s">
        <v>113</v>
      </c>
      <c r="D14" s="1072" t="s">
        <v>500</v>
      </c>
      <c r="E14" s="1070">
        <v>12</v>
      </c>
      <c r="F14" s="1066" t="s">
        <v>2152</v>
      </c>
      <c r="G14" s="1067" t="s">
        <v>2153</v>
      </c>
      <c r="H14" s="1068">
        <v>1</v>
      </c>
      <c r="I14" s="2"/>
      <c r="K14" s="1072"/>
    </row>
    <row r="15" spans="1:12" x14ac:dyDescent="0.2">
      <c r="A15" s="977" t="str">
        <f t="shared" si="0"/>
        <v>FI_01_13</v>
      </c>
      <c r="B15" s="979">
        <f t="shared" si="1"/>
        <v>13</v>
      </c>
      <c r="C15" s="1069" t="s">
        <v>113</v>
      </c>
      <c r="D15" s="1072" t="s">
        <v>500</v>
      </c>
      <c r="E15" s="1070">
        <v>13</v>
      </c>
      <c r="F15" s="1066" t="s">
        <v>2154</v>
      </c>
      <c r="G15" s="1067" t="s">
        <v>2155</v>
      </c>
      <c r="H15" s="1068">
        <v>1</v>
      </c>
      <c r="I15" s="2"/>
      <c r="J15" s="1732"/>
      <c r="K15" s="1072"/>
    </row>
    <row r="16" spans="1:12" x14ac:dyDescent="0.2">
      <c r="A16" s="977" t="str">
        <f t="shared" si="0"/>
        <v>FI_01_14</v>
      </c>
      <c r="B16" s="979">
        <f t="shared" si="1"/>
        <v>14</v>
      </c>
      <c r="C16" s="1069" t="s">
        <v>113</v>
      </c>
      <c r="D16" s="1072" t="s">
        <v>500</v>
      </c>
      <c r="E16" s="1070">
        <v>14</v>
      </c>
      <c r="F16" s="1066" t="s">
        <v>2156</v>
      </c>
      <c r="G16" s="1067" t="s">
        <v>2157</v>
      </c>
      <c r="H16" s="1068">
        <v>1</v>
      </c>
      <c r="I16" s="2"/>
      <c r="K16" s="1072"/>
    </row>
    <row r="17" spans="1:11" x14ac:dyDescent="0.2">
      <c r="A17" s="977" t="str">
        <f t="shared" si="0"/>
        <v>FI_01_15</v>
      </c>
      <c r="B17" s="979">
        <f t="shared" si="1"/>
        <v>15</v>
      </c>
      <c r="C17" s="1069" t="s">
        <v>113</v>
      </c>
      <c r="D17" s="1072" t="s">
        <v>500</v>
      </c>
      <c r="E17" s="1070">
        <v>15</v>
      </c>
      <c r="F17" s="1066" t="s">
        <v>2158</v>
      </c>
      <c r="G17" s="1067" t="s">
        <v>2159</v>
      </c>
      <c r="H17" s="1068">
        <v>1</v>
      </c>
      <c r="I17" s="2"/>
      <c r="K17" s="1072"/>
    </row>
    <row r="18" spans="1:11" x14ac:dyDescent="0.2">
      <c r="A18" s="977" t="str">
        <f t="shared" si="0"/>
        <v>FI_01_16</v>
      </c>
      <c r="B18" s="979">
        <f t="shared" si="1"/>
        <v>16</v>
      </c>
      <c r="C18" s="1069" t="s">
        <v>113</v>
      </c>
      <c r="D18" s="1072" t="s">
        <v>500</v>
      </c>
      <c r="E18" s="1070">
        <v>16</v>
      </c>
      <c r="F18" s="1066" t="s">
        <v>2160</v>
      </c>
      <c r="G18" s="1067" t="s">
        <v>2161</v>
      </c>
      <c r="H18" s="1068">
        <v>1</v>
      </c>
      <c r="I18" s="2"/>
      <c r="J18" s="1732"/>
      <c r="K18" s="1072"/>
    </row>
    <row r="19" spans="1:11" x14ac:dyDescent="0.2">
      <c r="A19" s="977" t="str">
        <f t="shared" si="0"/>
        <v>FI_01_17</v>
      </c>
      <c r="B19" s="979">
        <f t="shared" si="1"/>
        <v>17</v>
      </c>
      <c r="C19" s="1069" t="s">
        <v>113</v>
      </c>
      <c r="D19" s="1072" t="s">
        <v>500</v>
      </c>
      <c r="E19" s="1070">
        <v>17</v>
      </c>
      <c r="F19" s="1066" t="s">
        <v>2162</v>
      </c>
      <c r="G19" s="1067" t="s">
        <v>2163</v>
      </c>
      <c r="H19" s="1068">
        <v>1</v>
      </c>
      <c r="I19" s="2"/>
      <c r="K19" s="1072"/>
    </row>
    <row r="20" spans="1:11" x14ac:dyDescent="0.2">
      <c r="A20" s="977" t="str">
        <f t="shared" si="0"/>
        <v>FI_01_18</v>
      </c>
      <c r="B20" s="979">
        <f t="shared" si="1"/>
        <v>18</v>
      </c>
      <c r="C20" s="1069" t="s">
        <v>113</v>
      </c>
      <c r="D20" s="1072" t="s">
        <v>500</v>
      </c>
      <c r="E20" s="1070">
        <v>18</v>
      </c>
      <c r="F20" s="1066" t="s">
        <v>2164</v>
      </c>
      <c r="G20" s="1067" t="s">
        <v>2165</v>
      </c>
      <c r="H20" s="1068">
        <v>1</v>
      </c>
      <c r="I20" s="2"/>
      <c r="K20" s="1072"/>
    </row>
    <row r="21" spans="1:11" x14ac:dyDescent="0.2">
      <c r="A21" s="977" t="str">
        <f t="shared" si="0"/>
        <v>FI_01_19</v>
      </c>
      <c r="B21" s="979">
        <f t="shared" si="1"/>
        <v>19</v>
      </c>
      <c r="C21" s="1069" t="s">
        <v>113</v>
      </c>
      <c r="D21" s="1072" t="s">
        <v>500</v>
      </c>
      <c r="E21" s="1070">
        <v>19</v>
      </c>
      <c r="F21" s="1066" t="s">
        <v>2166</v>
      </c>
      <c r="G21" s="1067" t="s">
        <v>2167</v>
      </c>
      <c r="H21" s="1068">
        <v>1</v>
      </c>
      <c r="I21" s="2"/>
      <c r="J21" s="1732"/>
      <c r="K21" s="1072"/>
    </row>
    <row r="22" spans="1:11" x14ac:dyDescent="0.2">
      <c r="A22" s="977" t="str">
        <f t="shared" si="0"/>
        <v>FI_01_20</v>
      </c>
      <c r="B22" s="979">
        <f t="shared" si="1"/>
        <v>20</v>
      </c>
      <c r="C22" s="1069" t="s">
        <v>113</v>
      </c>
      <c r="D22" s="1072" t="s">
        <v>500</v>
      </c>
      <c r="E22" s="1070">
        <v>20</v>
      </c>
      <c r="F22" s="1066" t="s">
        <v>2168</v>
      </c>
      <c r="G22" s="1067" t="s">
        <v>2169</v>
      </c>
      <c r="H22" s="1068">
        <v>1</v>
      </c>
      <c r="I22" s="2"/>
      <c r="K22" s="1072"/>
    </row>
    <row r="23" spans="1:11" x14ac:dyDescent="0.2">
      <c r="A23" s="977" t="str">
        <f t="shared" si="0"/>
        <v>FI_01_21</v>
      </c>
      <c r="B23" s="979">
        <f t="shared" si="1"/>
        <v>21</v>
      </c>
      <c r="C23" s="1069" t="s">
        <v>113</v>
      </c>
      <c r="D23" s="1072" t="s">
        <v>500</v>
      </c>
      <c r="E23" s="1070">
        <v>21</v>
      </c>
      <c r="F23" s="1066" t="s">
        <v>2170</v>
      </c>
      <c r="G23" s="1067" t="s">
        <v>2171</v>
      </c>
      <c r="H23" s="1068">
        <v>1</v>
      </c>
      <c r="I23" s="2"/>
      <c r="K23" s="1072"/>
    </row>
    <row r="24" spans="1:11" x14ac:dyDescent="0.2">
      <c r="A24" s="977" t="str">
        <f t="shared" si="0"/>
        <v>FI_01_22</v>
      </c>
      <c r="B24" s="979">
        <f t="shared" si="1"/>
        <v>22</v>
      </c>
      <c r="C24" s="1069" t="s">
        <v>113</v>
      </c>
      <c r="D24" s="1072" t="s">
        <v>500</v>
      </c>
      <c r="E24" s="1070">
        <v>22</v>
      </c>
      <c r="F24" s="1066" t="s">
        <v>2172</v>
      </c>
      <c r="G24" s="1067" t="s">
        <v>2173</v>
      </c>
      <c r="H24" s="1068">
        <v>1</v>
      </c>
      <c r="I24" s="2"/>
      <c r="J24" s="1732"/>
      <c r="K24" s="1072"/>
    </row>
    <row r="25" spans="1:11" x14ac:dyDescent="0.2">
      <c r="A25" s="977" t="str">
        <f t="shared" si="0"/>
        <v>FI_01_23</v>
      </c>
      <c r="B25" s="979">
        <f t="shared" si="1"/>
        <v>23</v>
      </c>
      <c r="C25" s="1069" t="s">
        <v>113</v>
      </c>
      <c r="D25" s="1072" t="s">
        <v>500</v>
      </c>
      <c r="E25" s="1070">
        <v>23</v>
      </c>
      <c r="F25" s="1066" t="s">
        <v>2174</v>
      </c>
      <c r="G25" s="1067" t="s">
        <v>2175</v>
      </c>
      <c r="H25" s="1068">
        <v>1</v>
      </c>
      <c r="I25" s="2"/>
      <c r="K25" s="1072"/>
    </row>
    <row r="26" spans="1:11" x14ac:dyDescent="0.2">
      <c r="A26" s="977" t="str">
        <f t="shared" si="0"/>
        <v>FI_01_24</v>
      </c>
      <c r="B26" s="979">
        <f t="shared" si="1"/>
        <v>24</v>
      </c>
      <c r="C26" s="1069" t="s">
        <v>113</v>
      </c>
      <c r="D26" s="1072" t="s">
        <v>500</v>
      </c>
      <c r="E26" s="1070">
        <v>24</v>
      </c>
      <c r="F26" s="1066" t="s">
        <v>2176</v>
      </c>
      <c r="G26" s="1067" t="s">
        <v>2177</v>
      </c>
      <c r="H26" s="1068">
        <v>1</v>
      </c>
      <c r="I26" s="2"/>
      <c r="K26" s="1072"/>
    </row>
    <row r="27" spans="1:11" x14ac:dyDescent="0.2">
      <c r="A27" s="977" t="str">
        <f t="shared" si="0"/>
        <v>FI_01_25</v>
      </c>
      <c r="B27" s="979">
        <f t="shared" si="1"/>
        <v>25</v>
      </c>
      <c r="C27" s="1069" t="s">
        <v>113</v>
      </c>
      <c r="D27" s="1072" t="s">
        <v>500</v>
      </c>
      <c r="E27" s="1070">
        <v>25</v>
      </c>
      <c r="F27" s="1066" t="s">
        <v>2178</v>
      </c>
      <c r="G27" s="1067" t="s">
        <v>2179</v>
      </c>
      <c r="H27" s="1068">
        <v>1</v>
      </c>
      <c r="I27" s="2"/>
      <c r="J27" s="1732"/>
      <c r="K27" s="1072"/>
    </row>
    <row r="28" spans="1:11" x14ac:dyDescent="0.2">
      <c r="A28" s="977" t="str">
        <f t="shared" si="0"/>
        <v>FI_01_26</v>
      </c>
      <c r="B28" s="979">
        <f t="shared" si="1"/>
        <v>26</v>
      </c>
      <c r="C28" s="1069" t="s">
        <v>113</v>
      </c>
      <c r="D28" s="1072" t="s">
        <v>500</v>
      </c>
      <c r="E28" s="1070">
        <v>26</v>
      </c>
      <c r="F28" s="1066" t="s">
        <v>2180</v>
      </c>
      <c r="G28" s="1067" t="s">
        <v>2181</v>
      </c>
      <c r="H28" s="1068">
        <v>1</v>
      </c>
      <c r="I28" s="2"/>
      <c r="K28" s="1072"/>
    </row>
    <row r="29" spans="1:11" x14ac:dyDescent="0.2">
      <c r="A29" s="977" t="str">
        <f t="shared" si="0"/>
        <v>FI_01_27</v>
      </c>
      <c r="B29" s="979">
        <f t="shared" si="1"/>
        <v>27</v>
      </c>
      <c r="C29" s="1069" t="s">
        <v>113</v>
      </c>
      <c r="D29" s="1072" t="s">
        <v>500</v>
      </c>
      <c r="E29" s="1070">
        <v>27</v>
      </c>
      <c r="F29" s="1066" t="s">
        <v>2182</v>
      </c>
      <c r="G29" s="1067" t="s">
        <v>2183</v>
      </c>
      <c r="H29" s="1068">
        <v>1</v>
      </c>
      <c r="I29" s="2"/>
      <c r="K29" s="1072"/>
    </row>
    <row r="30" spans="1:11" x14ac:dyDescent="0.2">
      <c r="A30" s="977" t="str">
        <f t="shared" si="0"/>
        <v>FI_01_28</v>
      </c>
      <c r="B30" s="979">
        <f t="shared" si="1"/>
        <v>28</v>
      </c>
      <c r="C30" s="1069" t="s">
        <v>113</v>
      </c>
      <c r="D30" s="1072" t="s">
        <v>500</v>
      </c>
      <c r="E30" s="1070">
        <v>28</v>
      </c>
      <c r="F30" s="1066" t="s">
        <v>2184</v>
      </c>
      <c r="G30" s="1067" t="s">
        <v>2185</v>
      </c>
      <c r="H30" s="1068">
        <v>1</v>
      </c>
      <c r="I30" s="2"/>
      <c r="J30" s="1732"/>
      <c r="K30" s="1072"/>
    </row>
    <row r="31" spans="1:11" x14ac:dyDescent="0.2">
      <c r="A31" s="977" t="str">
        <f t="shared" si="0"/>
        <v>FI_01_29</v>
      </c>
      <c r="B31" s="979">
        <f t="shared" si="1"/>
        <v>29</v>
      </c>
      <c r="C31" s="1069" t="s">
        <v>113</v>
      </c>
      <c r="D31" s="1072" t="s">
        <v>500</v>
      </c>
      <c r="E31" s="1070">
        <v>29</v>
      </c>
      <c r="F31" s="1066" t="s">
        <v>2186</v>
      </c>
      <c r="G31" s="1067" t="s">
        <v>2187</v>
      </c>
      <c r="H31" s="1068">
        <v>1</v>
      </c>
      <c r="I31" s="2"/>
      <c r="K31" s="1072"/>
    </row>
    <row r="32" spans="1:11" x14ac:dyDescent="0.2">
      <c r="A32" s="977" t="str">
        <f t="shared" si="0"/>
        <v>FI_01_30</v>
      </c>
      <c r="B32" s="979">
        <f t="shared" si="1"/>
        <v>30</v>
      </c>
      <c r="C32" s="1069" t="s">
        <v>113</v>
      </c>
      <c r="D32" s="1072" t="s">
        <v>500</v>
      </c>
      <c r="E32" s="1070">
        <v>30</v>
      </c>
      <c r="F32" s="1066" t="s">
        <v>2188</v>
      </c>
      <c r="G32" s="1067" t="s">
        <v>2189</v>
      </c>
      <c r="H32" s="1068">
        <v>1</v>
      </c>
      <c r="I32" s="2"/>
      <c r="K32" s="1072"/>
    </row>
    <row r="33" spans="1:11" x14ac:dyDescent="0.2">
      <c r="A33" s="977" t="str">
        <f t="shared" si="0"/>
        <v>FI_01_31</v>
      </c>
      <c r="B33" s="979">
        <f t="shared" si="1"/>
        <v>31</v>
      </c>
      <c r="C33" s="1069" t="s">
        <v>113</v>
      </c>
      <c r="D33" s="1072" t="s">
        <v>500</v>
      </c>
      <c r="E33" s="1070">
        <v>31</v>
      </c>
      <c r="F33" s="1066" t="s">
        <v>2190</v>
      </c>
      <c r="G33" s="1067" t="s">
        <v>2191</v>
      </c>
      <c r="H33" s="1068">
        <v>1</v>
      </c>
      <c r="I33" s="2"/>
      <c r="J33" s="1732"/>
      <c r="K33" s="1072"/>
    </row>
    <row r="34" spans="1:11" x14ac:dyDescent="0.2">
      <c r="A34" s="977" t="str">
        <f t="shared" si="0"/>
        <v>FI_01_32</v>
      </c>
      <c r="B34" s="979">
        <f t="shared" si="1"/>
        <v>32</v>
      </c>
      <c r="C34" s="1069" t="s">
        <v>113</v>
      </c>
      <c r="D34" s="1072" t="s">
        <v>500</v>
      </c>
      <c r="E34" s="1070">
        <v>32</v>
      </c>
      <c r="F34" s="1066" t="s">
        <v>2192</v>
      </c>
      <c r="G34" s="1067" t="s">
        <v>2193</v>
      </c>
      <c r="H34" s="1068">
        <v>1</v>
      </c>
      <c r="I34" s="2"/>
      <c r="K34" s="1072"/>
    </row>
    <row r="35" spans="1:11" x14ac:dyDescent="0.2">
      <c r="A35" s="977" t="str">
        <f t="shared" si="0"/>
        <v>FI_01_33</v>
      </c>
      <c r="B35" s="979">
        <f t="shared" si="1"/>
        <v>33</v>
      </c>
      <c r="C35" s="1069" t="s">
        <v>113</v>
      </c>
      <c r="D35" s="1072" t="s">
        <v>500</v>
      </c>
      <c r="E35" s="1070">
        <v>33</v>
      </c>
      <c r="F35" s="1066" t="s">
        <v>2194</v>
      </c>
      <c r="G35" s="1067" t="s">
        <v>2195</v>
      </c>
      <c r="H35" s="1068">
        <v>1</v>
      </c>
      <c r="I35" s="2"/>
      <c r="K35" s="1072"/>
    </row>
    <row r="36" spans="1:11" x14ac:dyDescent="0.2">
      <c r="A36" s="977" t="str">
        <f t="shared" si="0"/>
        <v>FI_01_34</v>
      </c>
      <c r="B36" s="979">
        <f t="shared" si="1"/>
        <v>34</v>
      </c>
      <c r="C36" s="1069" t="s">
        <v>113</v>
      </c>
      <c r="D36" s="1072" t="s">
        <v>500</v>
      </c>
      <c r="E36" s="1070">
        <v>34</v>
      </c>
      <c r="F36" s="1066" t="s">
        <v>2196</v>
      </c>
      <c r="G36" s="1067" t="s">
        <v>2197</v>
      </c>
      <c r="H36" s="1068">
        <v>1</v>
      </c>
      <c r="I36" s="2"/>
      <c r="J36" s="1732"/>
      <c r="K36" s="1072"/>
    </row>
    <row r="37" spans="1:11" x14ac:dyDescent="0.2">
      <c r="A37" s="977" t="str">
        <f t="shared" si="0"/>
        <v>FI_01_35</v>
      </c>
      <c r="B37" s="979">
        <f t="shared" si="1"/>
        <v>35</v>
      </c>
      <c r="C37" s="1069" t="s">
        <v>113</v>
      </c>
      <c r="D37" s="1072" t="s">
        <v>500</v>
      </c>
      <c r="E37" s="1070">
        <v>35</v>
      </c>
      <c r="F37" s="1066" t="s">
        <v>2198</v>
      </c>
      <c r="G37" s="1067" t="s">
        <v>2199</v>
      </c>
      <c r="H37" s="1068">
        <v>1</v>
      </c>
      <c r="I37" s="2"/>
      <c r="K37" s="1072"/>
    </row>
    <row r="38" spans="1:11" x14ac:dyDescent="0.2">
      <c r="A38" s="977" t="str">
        <f t="shared" si="0"/>
        <v>FI_01_36</v>
      </c>
      <c r="B38" s="979">
        <f t="shared" si="1"/>
        <v>36</v>
      </c>
      <c r="C38" s="1069" t="s">
        <v>113</v>
      </c>
      <c r="D38" s="1072" t="s">
        <v>500</v>
      </c>
      <c r="E38" s="1070">
        <v>36</v>
      </c>
      <c r="F38" s="1066" t="s">
        <v>2200</v>
      </c>
      <c r="G38" s="1067" t="s">
        <v>2201</v>
      </c>
      <c r="H38" s="1068">
        <v>1</v>
      </c>
      <c r="I38" s="2"/>
      <c r="K38" s="1072"/>
    </row>
    <row r="39" spans="1:11" x14ac:dyDescent="0.2">
      <c r="A39" s="977" t="str">
        <f t="shared" si="0"/>
        <v>FI_01_37</v>
      </c>
      <c r="B39" s="979">
        <f t="shared" si="1"/>
        <v>37</v>
      </c>
      <c r="C39" s="1069" t="s">
        <v>113</v>
      </c>
      <c r="D39" s="1072" t="s">
        <v>500</v>
      </c>
      <c r="E39" s="1070">
        <v>37</v>
      </c>
      <c r="F39" s="1066" t="s">
        <v>2202</v>
      </c>
      <c r="G39" s="1067" t="s">
        <v>2203</v>
      </c>
      <c r="H39" s="1068">
        <v>1</v>
      </c>
      <c r="I39" s="2"/>
      <c r="J39" s="1732"/>
      <c r="K39" s="1072"/>
    </row>
    <row r="40" spans="1:11" x14ac:dyDescent="0.2">
      <c r="A40" s="977" t="str">
        <f t="shared" si="0"/>
        <v>FI_01_38</v>
      </c>
      <c r="B40" s="979">
        <f t="shared" si="1"/>
        <v>38</v>
      </c>
      <c r="C40" s="1069" t="s">
        <v>113</v>
      </c>
      <c r="D40" s="1072" t="s">
        <v>500</v>
      </c>
      <c r="E40" s="1070">
        <v>38</v>
      </c>
      <c r="F40" s="1066" t="s">
        <v>2204</v>
      </c>
      <c r="G40" s="1067" t="s">
        <v>2205</v>
      </c>
      <c r="H40" s="1068">
        <v>1</v>
      </c>
      <c r="I40" s="2"/>
      <c r="K40" s="1072"/>
    </row>
    <row r="41" spans="1:11" x14ac:dyDescent="0.2">
      <c r="A41" s="977" t="str">
        <f t="shared" si="0"/>
        <v>FI_01_39</v>
      </c>
      <c r="B41" s="979">
        <f t="shared" si="1"/>
        <v>39</v>
      </c>
      <c r="C41" s="1069" t="s">
        <v>113</v>
      </c>
      <c r="D41" s="1072" t="s">
        <v>500</v>
      </c>
      <c r="E41" s="1070">
        <v>39</v>
      </c>
      <c r="F41" s="1066" t="s">
        <v>2206</v>
      </c>
      <c r="G41" s="1067" t="s">
        <v>2207</v>
      </c>
      <c r="H41" s="1068">
        <v>1</v>
      </c>
      <c r="I41" s="2"/>
      <c r="K41" s="1072"/>
    </row>
    <row r="42" spans="1:11" x14ac:dyDescent="0.2">
      <c r="A42" s="977" t="str">
        <f t="shared" si="0"/>
        <v>FI_01_40</v>
      </c>
      <c r="B42" s="979">
        <f t="shared" si="1"/>
        <v>40</v>
      </c>
      <c r="C42" s="1069" t="s">
        <v>113</v>
      </c>
      <c r="D42" s="1072" t="s">
        <v>500</v>
      </c>
      <c r="E42" s="1070">
        <v>40</v>
      </c>
      <c r="F42" s="1066" t="s">
        <v>2208</v>
      </c>
      <c r="G42" s="1067" t="s">
        <v>2209</v>
      </c>
      <c r="H42" s="1068">
        <v>1</v>
      </c>
      <c r="I42" s="2"/>
      <c r="J42" s="1732"/>
      <c r="K42" s="1072"/>
    </row>
    <row r="43" spans="1:11" x14ac:dyDescent="0.2">
      <c r="A43" s="977" t="str">
        <f t="shared" si="0"/>
        <v>FI_01_41</v>
      </c>
      <c r="B43" s="979">
        <f t="shared" si="1"/>
        <v>41</v>
      </c>
      <c r="C43" s="1069" t="s">
        <v>113</v>
      </c>
      <c r="D43" s="1072" t="s">
        <v>500</v>
      </c>
      <c r="E43" s="1070">
        <v>41</v>
      </c>
      <c r="F43" s="1066" t="s">
        <v>2210</v>
      </c>
      <c r="G43" s="1067" t="s">
        <v>2211</v>
      </c>
      <c r="H43" s="1068">
        <v>1</v>
      </c>
      <c r="I43" s="2"/>
      <c r="K43" s="1072"/>
    </row>
    <row r="44" spans="1:11" x14ac:dyDescent="0.2">
      <c r="A44" s="977" t="str">
        <f t="shared" si="0"/>
        <v>FI_01_42</v>
      </c>
      <c r="B44" s="979">
        <f t="shared" si="1"/>
        <v>42</v>
      </c>
      <c r="C44" s="1069" t="s">
        <v>113</v>
      </c>
      <c r="D44" s="1072" t="s">
        <v>500</v>
      </c>
      <c r="E44" s="1070">
        <v>42</v>
      </c>
      <c r="F44" s="1066" t="s">
        <v>2212</v>
      </c>
      <c r="G44" s="1067" t="s">
        <v>2213</v>
      </c>
      <c r="H44" s="1068">
        <v>1</v>
      </c>
      <c r="I44" s="2"/>
      <c r="K44" s="1072"/>
    </row>
    <row r="45" spans="1:11" x14ac:dyDescent="0.2">
      <c r="A45" s="977" t="str">
        <f t="shared" si="0"/>
        <v>FI_01_43</v>
      </c>
      <c r="B45" s="979">
        <f t="shared" si="1"/>
        <v>43</v>
      </c>
      <c r="C45" s="1069" t="s">
        <v>113</v>
      </c>
      <c r="D45" s="1072" t="s">
        <v>500</v>
      </c>
      <c r="E45" s="1070">
        <v>43</v>
      </c>
      <c r="F45" s="1066" t="s">
        <v>2214</v>
      </c>
      <c r="G45" s="1067" t="s">
        <v>2215</v>
      </c>
      <c r="H45" s="1068">
        <v>1</v>
      </c>
      <c r="I45" s="2"/>
      <c r="J45" s="1732"/>
      <c r="K45" s="1072"/>
    </row>
    <row r="46" spans="1:11" x14ac:dyDescent="0.2">
      <c r="A46" s="977" t="str">
        <f t="shared" si="0"/>
        <v>FI_01_44</v>
      </c>
      <c r="B46" s="979">
        <f t="shared" si="1"/>
        <v>44</v>
      </c>
      <c r="C46" s="1069" t="s">
        <v>113</v>
      </c>
      <c r="D46" s="1072" t="s">
        <v>500</v>
      </c>
      <c r="E46" s="1070">
        <v>44</v>
      </c>
      <c r="F46" s="1066" t="s">
        <v>2216</v>
      </c>
      <c r="G46" s="1067" t="s">
        <v>2217</v>
      </c>
      <c r="H46" s="1068">
        <v>1</v>
      </c>
      <c r="I46" s="2"/>
      <c r="K46" s="1072"/>
    </row>
    <row r="47" spans="1:11" x14ac:dyDescent="0.2">
      <c r="A47" s="977" t="str">
        <f t="shared" si="0"/>
        <v>FI_01_45</v>
      </c>
      <c r="B47" s="979">
        <f t="shared" si="1"/>
        <v>45</v>
      </c>
      <c r="C47" s="1069" t="s">
        <v>113</v>
      </c>
      <c r="D47" s="1072" t="s">
        <v>500</v>
      </c>
      <c r="E47" s="1070">
        <v>45</v>
      </c>
      <c r="F47" s="1066" t="s">
        <v>2218</v>
      </c>
      <c r="G47" s="1067" t="s">
        <v>2219</v>
      </c>
      <c r="H47" s="1068">
        <v>1</v>
      </c>
      <c r="I47" s="2"/>
      <c r="K47" s="1072"/>
    </row>
    <row r="48" spans="1:11" x14ac:dyDescent="0.2">
      <c r="A48" s="977" t="str">
        <f t="shared" si="0"/>
        <v>FI_01_46</v>
      </c>
      <c r="B48" s="979">
        <f t="shared" si="1"/>
        <v>46</v>
      </c>
      <c r="C48" s="1069" t="s">
        <v>113</v>
      </c>
      <c r="D48" s="1072" t="s">
        <v>500</v>
      </c>
      <c r="E48" s="1070">
        <v>46</v>
      </c>
      <c r="F48" s="1066" t="s">
        <v>2220</v>
      </c>
      <c r="G48" s="1067" t="s">
        <v>2221</v>
      </c>
      <c r="H48" s="1068">
        <v>1</v>
      </c>
      <c r="I48" s="2"/>
      <c r="J48" s="1732"/>
      <c r="K48" s="1072"/>
    </row>
    <row r="49" spans="1:11" x14ac:dyDescent="0.2">
      <c r="A49" s="977" t="str">
        <f t="shared" si="0"/>
        <v>FI_01_47</v>
      </c>
      <c r="B49" s="979">
        <f t="shared" si="1"/>
        <v>47</v>
      </c>
      <c r="C49" s="1069" t="s">
        <v>113</v>
      </c>
      <c r="D49" s="1072" t="s">
        <v>500</v>
      </c>
      <c r="E49" s="1070">
        <v>47</v>
      </c>
      <c r="F49" s="1066" t="s">
        <v>2222</v>
      </c>
      <c r="G49" s="1067" t="s">
        <v>2223</v>
      </c>
      <c r="H49" s="1068">
        <v>1</v>
      </c>
      <c r="I49" s="2"/>
      <c r="K49" s="1072"/>
    </row>
    <row r="50" spans="1:11" x14ac:dyDescent="0.2">
      <c r="A50" s="977" t="str">
        <f t="shared" si="0"/>
        <v>FI_01_48</v>
      </c>
      <c r="B50" s="979">
        <f t="shared" si="1"/>
        <v>48</v>
      </c>
      <c r="C50" s="1069" t="s">
        <v>113</v>
      </c>
      <c r="D50" s="1072" t="s">
        <v>500</v>
      </c>
      <c r="E50" s="1070">
        <v>48</v>
      </c>
      <c r="F50" s="1066" t="s">
        <v>2224</v>
      </c>
      <c r="G50" s="1067" t="s">
        <v>2225</v>
      </c>
      <c r="H50" s="1068">
        <v>1</v>
      </c>
      <c r="I50" s="2"/>
      <c r="K50" s="1072"/>
    </row>
    <row r="51" spans="1:11" x14ac:dyDescent="0.2">
      <c r="A51" s="977" t="str">
        <f t="shared" si="0"/>
        <v>FI_01_49</v>
      </c>
      <c r="B51" s="979">
        <f t="shared" si="1"/>
        <v>49</v>
      </c>
      <c r="C51" s="1069" t="s">
        <v>113</v>
      </c>
      <c r="D51" s="1072" t="s">
        <v>500</v>
      </c>
      <c r="E51" s="1070">
        <v>49</v>
      </c>
      <c r="F51" s="1066" t="s">
        <v>2226</v>
      </c>
      <c r="G51" s="1067" t="s">
        <v>2227</v>
      </c>
      <c r="H51" s="1068">
        <v>1</v>
      </c>
      <c r="I51" s="2"/>
      <c r="J51" s="1732"/>
      <c r="K51" s="1072"/>
    </row>
    <row r="52" spans="1:11" x14ac:dyDescent="0.2">
      <c r="A52" s="977" t="str">
        <f t="shared" si="0"/>
        <v>FI_01_50</v>
      </c>
      <c r="B52" s="979">
        <f t="shared" si="1"/>
        <v>50</v>
      </c>
      <c r="C52" s="1069" t="s">
        <v>113</v>
      </c>
      <c r="D52" s="1072" t="s">
        <v>500</v>
      </c>
      <c r="E52" s="1070">
        <v>50</v>
      </c>
      <c r="F52" s="1066" t="s">
        <v>2228</v>
      </c>
      <c r="G52" s="1067" t="s">
        <v>2229</v>
      </c>
      <c r="H52" s="1068">
        <v>1</v>
      </c>
      <c r="I52" s="2"/>
      <c r="K52" s="1072"/>
    </row>
    <row r="53" spans="1:11" x14ac:dyDescent="0.2">
      <c r="A53" s="977" t="str">
        <f t="shared" si="0"/>
        <v>FI_01_51</v>
      </c>
      <c r="B53" s="979">
        <f t="shared" si="1"/>
        <v>51</v>
      </c>
      <c r="C53" s="1069" t="s">
        <v>113</v>
      </c>
      <c r="D53" s="1072" t="s">
        <v>500</v>
      </c>
      <c r="E53" s="1070">
        <v>51</v>
      </c>
      <c r="F53" s="1066" t="s">
        <v>2230</v>
      </c>
      <c r="G53" s="1067" t="s">
        <v>2231</v>
      </c>
      <c r="H53" s="1068">
        <v>1</v>
      </c>
      <c r="I53" s="2"/>
      <c r="K53" s="1072"/>
    </row>
    <row r="54" spans="1:11" x14ac:dyDescent="0.2">
      <c r="A54" s="977" t="str">
        <f t="shared" si="0"/>
        <v>FI_01_52</v>
      </c>
      <c r="B54" s="979">
        <f t="shared" si="1"/>
        <v>52</v>
      </c>
      <c r="C54" s="1069" t="s">
        <v>113</v>
      </c>
      <c r="D54" s="1072" t="s">
        <v>500</v>
      </c>
      <c r="E54" s="1070">
        <v>52</v>
      </c>
      <c r="F54" s="1066" t="s">
        <v>2232</v>
      </c>
      <c r="G54" s="1067" t="s">
        <v>2233</v>
      </c>
      <c r="H54" s="1068">
        <v>1</v>
      </c>
      <c r="I54" s="2"/>
      <c r="J54" s="1732"/>
      <c r="K54" s="1072"/>
    </row>
    <row r="55" spans="1:11" x14ac:dyDescent="0.2">
      <c r="A55" s="977" t="str">
        <f t="shared" si="0"/>
        <v>FI_01_53</v>
      </c>
      <c r="B55" s="979">
        <f t="shared" si="1"/>
        <v>53</v>
      </c>
      <c r="C55" s="1069" t="s">
        <v>113</v>
      </c>
      <c r="D55" s="1072" t="s">
        <v>500</v>
      </c>
      <c r="E55" s="1070">
        <v>53</v>
      </c>
      <c r="F55" s="1066" t="s">
        <v>2234</v>
      </c>
      <c r="G55" s="1067" t="s">
        <v>2235</v>
      </c>
      <c r="H55" s="1068">
        <v>1</v>
      </c>
      <c r="I55" s="2"/>
      <c r="K55" s="1072"/>
    </row>
    <row r="56" spans="1:11" x14ac:dyDescent="0.2">
      <c r="A56" s="977" t="str">
        <f t="shared" si="0"/>
        <v>FI_01_54</v>
      </c>
      <c r="B56" s="979">
        <f t="shared" si="1"/>
        <v>54</v>
      </c>
      <c r="C56" s="1069" t="s">
        <v>113</v>
      </c>
      <c r="D56" s="1072" t="s">
        <v>500</v>
      </c>
      <c r="E56" s="1070">
        <v>54</v>
      </c>
      <c r="F56" s="1066" t="s">
        <v>2236</v>
      </c>
      <c r="G56" s="1067" t="s">
        <v>2237</v>
      </c>
      <c r="H56" s="1068">
        <v>1</v>
      </c>
      <c r="I56" s="2"/>
      <c r="K56" s="1072"/>
    </row>
    <row r="57" spans="1:11" x14ac:dyDescent="0.2">
      <c r="A57" s="977" t="str">
        <f t="shared" si="0"/>
        <v>FI_01_55</v>
      </c>
      <c r="B57" s="979">
        <f t="shared" si="1"/>
        <v>55</v>
      </c>
      <c r="C57" s="1069" t="s">
        <v>113</v>
      </c>
      <c r="D57" s="1072" t="s">
        <v>500</v>
      </c>
      <c r="E57" s="1070">
        <v>55</v>
      </c>
      <c r="F57" s="1066" t="s">
        <v>2238</v>
      </c>
      <c r="G57" s="1067" t="s">
        <v>2239</v>
      </c>
      <c r="H57" s="1068">
        <v>1</v>
      </c>
      <c r="I57" s="2"/>
      <c r="J57" s="1732"/>
      <c r="K57" s="1072"/>
    </row>
    <row r="58" spans="1:11" x14ac:dyDescent="0.2">
      <c r="A58" s="977" t="str">
        <f t="shared" si="0"/>
        <v>FI_01_56</v>
      </c>
      <c r="B58" s="979">
        <f t="shared" si="1"/>
        <v>56</v>
      </c>
      <c r="C58" s="1069" t="s">
        <v>113</v>
      </c>
      <c r="D58" s="1072" t="s">
        <v>500</v>
      </c>
      <c r="E58" s="1070">
        <v>56</v>
      </c>
      <c r="F58" s="1066" t="s">
        <v>2240</v>
      </c>
      <c r="G58" s="1067" t="s">
        <v>2241</v>
      </c>
      <c r="H58" s="1068">
        <v>1</v>
      </c>
      <c r="I58" s="2"/>
      <c r="K58" s="1072"/>
    </row>
    <row r="59" spans="1:11" x14ac:dyDescent="0.2">
      <c r="A59" s="977" t="str">
        <f t="shared" si="0"/>
        <v>FI_01_57</v>
      </c>
      <c r="B59" s="979">
        <f t="shared" si="1"/>
        <v>57</v>
      </c>
      <c r="C59" s="1069" t="s">
        <v>113</v>
      </c>
      <c r="D59" s="1072" t="s">
        <v>500</v>
      </c>
      <c r="E59" s="1070">
        <v>57</v>
      </c>
      <c r="F59" s="1066" t="s">
        <v>2242</v>
      </c>
      <c r="G59" s="1067" t="s">
        <v>2243</v>
      </c>
      <c r="H59" s="1068">
        <v>1</v>
      </c>
      <c r="I59" s="2"/>
      <c r="K59" s="1072"/>
    </row>
    <row r="60" spans="1:11" x14ac:dyDescent="0.2">
      <c r="A60" s="977" t="str">
        <f t="shared" si="0"/>
        <v>FI_01_58</v>
      </c>
      <c r="B60" s="979">
        <f t="shared" si="1"/>
        <v>58</v>
      </c>
      <c r="C60" s="1069" t="s">
        <v>113</v>
      </c>
      <c r="D60" s="1072" t="s">
        <v>500</v>
      </c>
      <c r="E60" s="1070">
        <v>58</v>
      </c>
      <c r="F60" s="1066" t="s">
        <v>2244</v>
      </c>
      <c r="G60" s="1067" t="s">
        <v>2245</v>
      </c>
      <c r="H60" s="1068">
        <v>1</v>
      </c>
      <c r="I60" s="2"/>
      <c r="J60" s="1732"/>
      <c r="K60" s="1072"/>
    </row>
    <row r="61" spans="1:11" x14ac:dyDescent="0.2">
      <c r="A61" s="977" t="str">
        <f t="shared" si="0"/>
        <v>FI_01_59</v>
      </c>
      <c r="B61" s="979">
        <f t="shared" si="1"/>
        <v>59</v>
      </c>
      <c r="C61" s="1069" t="s">
        <v>113</v>
      </c>
      <c r="D61" s="1072" t="s">
        <v>500</v>
      </c>
      <c r="E61" s="1070">
        <v>59</v>
      </c>
      <c r="F61" s="1066" t="s">
        <v>2246</v>
      </c>
      <c r="G61" s="1067" t="s">
        <v>2247</v>
      </c>
      <c r="H61" s="1068">
        <v>1</v>
      </c>
      <c r="I61" s="2"/>
      <c r="K61" s="1072"/>
    </row>
    <row r="62" spans="1:11" x14ac:dyDescent="0.2">
      <c r="A62" s="977" t="str">
        <f t="shared" si="0"/>
        <v>FI_01_60</v>
      </c>
      <c r="B62" s="979">
        <f t="shared" si="1"/>
        <v>60</v>
      </c>
      <c r="C62" s="1069" t="s">
        <v>113</v>
      </c>
      <c r="D62" s="1072" t="s">
        <v>500</v>
      </c>
      <c r="E62" s="1070">
        <v>60</v>
      </c>
      <c r="F62" s="1066" t="s">
        <v>2248</v>
      </c>
      <c r="G62" s="1067" t="s">
        <v>2249</v>
      </c>
      <c r="H62" s="1068">
        <v>1</v>
      </c>
      <c r="I62" s="2"/>
      <c r="K62" s="1072"/>
    </row>
    <row r="63" spans="1:11" x14ac:dyDescent="0.2">
      <c r="A63" s="977" t="str">
        <f t="shared" si="0"/>
        <v>FI_01_61</v>
      </c>
      <c r="B63" s="979">
        <f t="shared" si="1"/>
        <v>61</v>
      </c>
      <c r="C63" s="1069" t="s">
        <v>113</v>
      </c>
      <c r="D63" s="1072" t="s">
        <v>500</v>
      </c>
      <c r="E63" s="1070">
        <v>61</v>
      </c>
      <c r="F63" s="1066" t="s">
        <v>2250</v>
      </c>
      <c r="G63" s="1067" t="s">
        <v>2251</v>
      </c>
      <c r="H63" s="1068">
        <v>1</v>
      </c>
      <c r="I63" s="2"/>
      <c r="J63" s="1732"/>
      <c r="K63" s="1072"/>
    </row>
    <row r="64" spans="1:11" x14ac:dyDescent="0.2">
      <c r="A64" s="977" t="str">
        <f t="shared" si="0"/>
        <v>FI_01_62</v>
      </c>
      <c r="B64" s="979">
        <f t="shared" si="1"/>
        <v>62</v>
      </c>
      <c r="C64" s="1069" t="s">
        <v>113</v>
      </c>
      <c r="D64" s="1072" t="s">
        <v>500</v>
      </c>
      <c r="E64" s="1070">
        <v>62</v>
      </c>
      <c r="F64" s="1066" t="s">
        <v>2252</v>
      </c>
      <c r="G64" s="1067" t="s">
        <v>2253</v>
      </c>
      <c r="H64" s="1068">
        <v>1</v>
      </c>
      <c r="I64" s="2"/>
      <c r="K64" s="1072"/>
    </row>
    <row r="65" spans="1:11" x14ac:dyDescent="0.2">
      <c r="A65" s="977" t="str">
        <f t="shared" si="0"/>
        <v>FI_01_63</v>
      </c>
      <c r="B65" s="979">
        <f t="shared" si="1"/>
        <v>63</v>
      </c>
      <c r="C65" s="1069" t="s">
        <v>113</v>
      </c>
      <c r="D65" s="1072" t="s">
        <v>500</v>
      </c>
      <c r="E65" s="1070">
        <v>63</v>
      </c>
      <c r="F65" s="1066" t="s">
        <v>2254</v>
      </c>
      <c r="G65" s="1067" t="s">
        <v>2255</v>
      </c>
      <c r="H65" s="1068">
        <v>1</v>
      </c>
      <c r="I65" s="2"/>
      <c r="K65" s="1072"/>
    </row>
    <row r="66" spans="1:11" x14ac:dyDescent="0.2">
      <c r="A66" s="977" t="str">
        <f t="shared" si="0"/>
        <v>FI_01_64</v>
      </c>
      <c r="B66" s="979">
        <f t="shared" si="1"/>
        <v>64</v>
      </c>
      <c r="C66" s="1069" t="s">
        <v>113</v>
      </c>
      <c r="D66" s="1072" t="s">
        <v>500</v>
      </c>
      <c r="E66" s="1070">
        <v>64</v>
      </c>
      <c r="F66" s="1066" t="s">
        <v>2256</v>
      </c>
      <c r="G66" s="1067" t="s">
        <v>2257</v>
      </c>
      <c r="H66" s="1068">
        <v>1</v>
      </c>
      <c r="I66" s="2"/>
      <c r="J66" s="1732"/>
      <c r="K66" s="1072"/>
    </row>
    <row r="67" spans="1:11" x14ac:dyDescent="0.2">
      <c r="A67" s="977" t="str">
        <f t="shared" ref="A67:A130" si="2">CONCATENATE(C67,"_",D67,"_",B67)</f>
        <v>FI_01_65</v>
      </c>
      <c r="B67" s="979">
        <f t="shared" si="1"/>
        <v>65</v>
      </c>
      <c r="C67" s="1069" t="s">
        <v>113</v>
      </c>
      <c r="D67" s="1072" t="s">
        <v>500</v>
      </c>
      <c r="E67" s="1070">
        <v>65</v>
      </c>
      <c r="F67" s="1066" t="s">
        <v>2258</v>
      </c>
      <c r="G67" s="1067" t="s">
        <v>2259</v>
      </c>
      <c r="H67" s="1068">
        <v>1</v>
      </c>
      <c r="I67" s="2"/>
      <c r="K67" s="1072"/>
    </row>
    <row r="68" spans="1:11" x14ac:dyDescent="0.2">
      <c r="A68" s="977" t="str">
        <f t="shared" si="2"/>
        <v>FI_01_66</v>
      </c>
      <c r="B68" s="979">
        <f t="shared" si="1"/>
        <v>66</v>
      </c>
      <c r="C68" s="1069" t="s">
        <v>113</v>
      </c>
      <c r="D68" s="1072" t="s">
        <v>500</v>
      </c>
      <c r="E68" s="1070">
        <v>66</v>
      </c>
      <c r="F68" s="1066" t="s">
        <v>2260</v>
      </c>
      <c r="G68" s="1067" t="s">
        <v>2261</v>
      </c>
      <c r="H68" s="1068">
        <v>1</v>
      </c>
      <c r="I68" s="2"/>
      <c r="K68" s="1072"/>
    </row>
    <row r="69" spans="1:11" x14ac:dyDescent="0.2">
      <c r="A69" s="977" t="str">
        <f t="shared" si="2"/>
        <v>FI_01_67</v>
      </c>
      <c r="B69" s="979">
        <f t="shared" ref="B69:B132" si="3">IF(D69&lt;&gt;"",IF(D69=D68,B68+1,1),0)</f>
        <v>67</v>
      </c>
      <c r="C69" s="1069" t="s">
        <v>113</v>
      </c>
      <c r="D69" s="1072" t="s">
        <v>500</v>
      </c>
      <c r="E69" s="1070">
        <v>67</v>
      </c>
      <c r="F69" s="1066" t="s">
        <v>2262</v>
      </c>
      <c r="G69" s="1067" t="s">
        <v>2263</v>
      </c>
      <c r="H69" s="1068">
        <v>1</v>
      </c>
      <c r="I69" s="2"/>
      <c r="J69" s="1732"/>
      <c r="K69" s="1072"/>
    </row>
    <row r="70" spans="1:11" x14ac:dyDescent="0.2">
      <c r="A70" s="977" t="str">
        <f t="shared" si="2"/>
        <v>FI_01_68</v>
      </c>
      <c r="B70" s="979">
        <f t="shared" si="3"/>
        <v>68</v>
      </c>
      <c r="C70" s="1069" t="s">
        <v>113</v>
      </c>
      <c r="D70" s="1072" t="s">
        <v>500</v>
      </c>
      <c r="E70" s="1070">
        <v>68</v>
      </c>
      <c r="F70" s="1066" t="s">
        <v>2264</v>
      </c>
      <c r="G70" s="1067" t="s">
        <v>2265</v>
      </c>
      <c r="H70" s="1068">
        <v>1</v>
      </c>
      <c r="I70" s="2"/>
      <c r="K70" s="1072"/>
    </row>
    <row r="71" spans="1:11" x14ac:dyDescent="0.2">
      <c r="A71" s="977" t="str">
        <f t="shared" si="2"/>
        <v>FI_01_69</v>
      </c>
      <c r="B71" s="979">
        <f t="shared" si="3"/>
        <v>69</v>
      </c>
      <c r="C71" s="1069" t="s">
        <v>113</v>
      </c>
      <c r="D71" s="1072" t="s">
        <v>500</v>
      </c>
      <c r="E71" s="1070">
        <v>69</v>
      </c>
      <c r="F71" s="1066" t="s">
        <v>2266</v>
      </c>
      <c r="G71" s="1067" t="s">
        <v>2267</v>
      </c>
      <c r="H71" s="1068">
        <v>1</v>
      </c>
      <c r="I71" s="2"/>
      <c r="K71" s="1072"/>
    </row>
    <row r="72" spans="1:11" x14ac:dyDescent="0.2">
      <c r="A72" s="977" t="str">
        <f t="shared" si="2"/>
        <v>FI_01_70</v>
      </c>
      <c r="B72" s="979">
        <f t="shared" si="3"/>
        <v>70</v>
      </c>
      <c r="C72" s="1069" t="s">
        <v>113</v>
      </c>
      <c r="D72" s="1072" t="s">
        <v>500</v>
      </c>
      <c r="E72" s="1070">
        <v>70</v>
      </c>
      <c r="F72" s="1066" t="s">
        <v>2268</v>
      </c>
      <c r="G72" s="1067" t="s">
        <v>2269</v>
      </c>
      <c r="H72" s="1068">
        <v>1</v>
      </c>
      <c r="I72" s="2"/>
      <c r="J72" s="1732"/>
      <c r="K72" s="1072"/>
    </row>
    <row r="73" spans="1:11" x14ac:dyDescent="0.2">
      <c r="A73" s="977" t="str">
        <f t="shared" si="2"/>
        <v>FI_01_71</v>
      </c>
      <c r="B73" s="979">
        <f t="shared" si="3"/>
        <v>71</v>
      </c>
      <c r="C73" s="1069" t="s">
        <v>113</v>
      </c>
      <c r="D73" s="1072" t="s">
        <v>500</v>
      </c>
      <c r="E73" s="1070">
        <v>71</v>
      </c>
      <c r="F73" s="1066" t="s">
        <v>2270</v>
      </c>
      <c r="G73" s="1067" t="s">
        <v>2271</v>
      </c>
      <c r="H73" s="1068">
        <v>1</v>
      </c>
      <c r="I73" s="2"/>
      <c r="K73" s="1072"/>
    </row>
    <row r="74" spans="1:11" x14ac:dyDescent="0.2">
      <c r="A74" s="977" t="str">
        <f t="shared" si="2"/>
        <v>FI_01_72</v>
      </c>
      <c r="B74" s="979">
        <f t="shared" si="3"/>
        <v>72</v>
      </c>
      <c r="C74" s="1069" t="s">
        <v>113</v>
      </c>
      <c r="D74" s="1072" t="s">
        <v>500</v>
      </c>
      <c r="E74" s="1070">
        <v>72</v>
      </c>
      <c r="F74" s="1066" t="s">
        <v>2272</v>
      </c>
      <c r="G74" s="1067" t="s">
        <v>2273</v>
      </c>
      <c r="H74" s="1068">
        <v>1</v>
      </c>
      <c r="I74" s="2"/>
      <c r="K74" s="1072"/>
    </row>
    <row r="75" spans="1:11" x14ac:dyDescent="0.2">
      <c r="A75" s="977" t="str">
        <f t="shared" si="2"/>
        <v>FI_01_73</v>
      </c>
      <c r="B75" s="979">
        <f t="shared" si="3"/>
        <v>73</v>
      </c>
      <c r="C75" s="1069" t="s">
        <v>113</v>
      </c>
      <c r="D75" s="1072" t="s">
        <v>500</v>
      </c>
      <c r="E75" s="1070">
        <v>73</v>
      </c>
      <c r="F75" s="1066" t="s">
        <v>2274</v>
      </c>
      <c r="G75" s="1067" t="s">
        <v>2275</v>
      </c>
      <c r="H75" s="1068">
        <v>1</v>
      </c>
      <c r="I75" s="2"/>
      <c r="J75" s="1732"/>
      <c r="K75" s="1072"/>
    </row>
    <row r="76" spans="1:11" x14ac:dyDescent="0.2">
      <c r="A76" s="977" t="str">
        <f t="shared" si="2"/>
        <v>FI_01_74</v>
      </c>
      <c r="B76" s="979">
        <f t="shared" si="3"/>
        <v>74</v>
      </c>
      <c r="C76" s="1069" t="s">
        <v>113</v>
      </c>
      <c r="D76" s="1072" t="s">
        <v>500</v>
      </c>
      <c r="E76" s="1070">
        <v>74</v>
      </c>
      <c r="F76" s="1066" t="s">
        <v>2276</v>
      </c>
      <c r="G76" s="1067" t="s">
        <v>2277</v>
      </c>
      <c r="H76" s="1068">
        <v>1</v>
      </c>
      <c r="I76" s="2"/>
      <c r="K76" s="1072"/>
    </row>
    <row r="77" spans="1:11" x14ac:dyDescent="0.2">
      <c r="A77" s="977" t="str">
        <f t="shared" si="2"/>
        <v>FI_01_75</v>
      </c>
      <c r="B77" s="979">
        <f t="shared" si="3"/>
        <v>75</v>
      </c>
      <c r="C77" s="1069" t="s">
        <v>113</v>
      </c>
      <c r="D77" s="1072" t="s">
        <v>500</v>
      </c>
      <c r="E77" s="1070">
        <v>75</v>
      </c>
      <c r="F77" s="1066" t="s">
        <v>2278</v>
      </c>
      <c r="G77" s="1067" t="s">
        <v>2279</v>
      </c>
      <c r="H77" s="1068">
        <v>1</v>
      </c>
      <c r="I77" s="2"/>
      <c r="K77" s="1072"/>
    </row>
    <row r="78" spans="1:11" x14ac:dyDescent="0.2">
      <c r="A78" s="977" t="str">
        <f t="shared" si="2"/>
        <v>FI_01_76</v>
      </c>
      <c r="B78" s="979">
        <f t="shared" si="3"/>
        <v>76</v>
      </c>
      <c r="C78" s="1069" t="s">
        <v>113</v>
      </c>
      <c r="D78" s="1072" t="s">
        <v>500</v>
      </c>
      <c r="E78" s="1070">
        <v>76</v>
      </c>
      <c r="F78" s="1066" t="s">
        <v>2280</v>
      </c>
      <c r="G78" s="1067" t="s">
        <v>2281</v>
      </c>
      <c r="H78" s="1068">
        <v>1</v>
      </c>
      <c r="I78" s="2"/>
      <c r="J78" s="1732"/>
      <c r="K78" s="1072"/>
    </row>
    <row r="79" spans="1:11" x14ac:dyDescent="0.2">
      <c r="A79" s="977" t="str">
        <f t="shared" si="2"/>
        <v>FI_01_77</v>
      </c>
      <c r="B79" s="979">
        <f t="shared" si="3"/>
        <v>77</v>
      </c>
      <c r="C79" s="1069" t="s">
        <v>113</v>
      </c>
      <c r="D79" s="1072" t="s">
        <v>500</v>
      </c>
      <c r="E79" s="1070">
        <v>77</v>
      </c>
      <c r="F79" s="1066" t="s">
        <v>2282</v>
      </c>
      <c r="G79" s="1067" t="s">
        <v>2283</v>
      </c>
      <c r="H79" s="1068">
        <v>1</v>
      </c>
      <c r="I79" s="2"/>
      <c r="K79" s="1072"/>
    </row>
    <row r="80" spans="1:11" x14ac:dyDescent="0.2">
      <c r="A80" s="977" t="str">
        <f t="shared" si="2"/>
        <v>FI_01_78</v>
      </c>
      <c r="B80" s="979">
        <f t="shared" si="3"/>
        <v>78</v>
      </c>
      <c r="C80" s="1069" t="s">
        <v>113</v>
      </c>
      <c r="D80" s="1072" t="s">
        <v>500</v>
      </c>
      <c r="E80" s="1070">
        <v>78</v>
      </c>
      <c r="F80" s="1066" t="s">
        <v>2284</v>
      </c>
      <c r="G80" s="1067" t="s">
        <v>2285</v>
      </c>
      <c r="H80" s="1068">
        <v>1</v>
      </c>
      <c r="I80" s="2"/>
      <c r="K80" s="1072"/>
    </row>
    <row r="81" spans="1:11" x14ac:dyDescent="0.2">
      <c r="A81" s="977" t="str">
        <f t="shared" si="2"/>
        <v>FI_01_79</v>
      </c>
      <c r="B81" s="979">
        <f t="shared" si="3"/>
        <v>79</v>
      </c>
      <c r="C81" s="1069" t="s">
        <v>113</v>
      </c>
      <c r="D81" s="1072" t="s">
        <v>500</v>
      </c>
      <c r="E81" s="1070">
        <v>79</v>
      </c>
      <c r="F81" s="1066" t="s">
        <v>2286</v>
      </c>
      <c r="G81" s="1067" t="s">
        <v>2287</v>
      </c>
      <c r="H81" s="1068">
        <v>1</v>
      </c>
      <c r="I81" s="2"/>
      <c r="J81" s="1732"/>
      <c r="K81" s="1072"/>
    </row>
    <row r="82" spans="1:11" x14ac:dyDescent="0.2">
      <c r="A82" s="977" t="str">
        <f t="shared" si="2"/>
        <v>FI_01_80</v>
      </c>
      <c r="B82" s="979">
        <f t="shared" si="3"/>
        <v>80</v>
      </c>
      <c r="C82" s="1069" t="s">
        <v>113</v>
      </c>
      <c r="D82" s="1072" t="s">
        <v>500</v>
      </c>
      <c r="E82" s="1070">
        <v>80</v>
      </c>
      <c r="F82" s="1066" t="s">
        <v>2288</v>
      </c>
      <c r="G82" s="1067" t="s">
        <v>2289</v>
      </c>
      <c r="H82" s="1068">
        <v>1</v>
      </c>
      <c r="I82" s="2"/>
      <c r="K82" s="1072"/>
    </row>
    <row r="83" spans="1:11" x14ac:dyDescent="0.2">
      <c r="A83" s="977" t="str">
        <f t="shared" si="2"/>
        <v>FI_01_81</v>
      </c>
      <c r="B83" s="979">
        <f t="shared" si="3"/>
        <v>81</v>
      </c>
      <c r="C83" s="1069" t="s">
        <v>113</v>
      </c>
      <c r="D83" s="1072" t="s">
        <v>500</v>
      </c>
      <c r="E83" s="1070">
        <v>81</v>
      </c>
      <c r="F83" s="1066" t="s">
        <v>2290</v>
      </c>
      <c r="G83" s="1067" t="s">
        <v>2291</v>
      </c>
      <c r="H83" s="1068">
        <v>1</v>
      </c>
      <c r="I83" s="2"/>
      <c r="K83" s="1072"/>
    </row>
    <row r="84" spans="1:11" x14ac:dyDescent="0.2">
      <c r="A84" s="977" t="str">
        <f t="shared" si="2"/>
        <v>FI_01_82</v>
      </c>
      <c r="B84" s="979">
        <f t="shared" si="3"/>
        <v>82</v>
      </c>
      <c r="C84" s="1069" t="s">
        <v>113</v>
      </c>
      <c r="D84" s="1072" t="s">
        <v>500</v>
      </c>
      <c r="E84" s="1070">
        <v>82</v>
      </c>
      <c r="F84" s="1066" t="s">
        <v>2292</v>
      </c>
      <c r="G84" s="1067" t="s">
        <v>2293</v>
      </c>
      <c r="H84" s="1068">
        <v>1</v>
      </c>
      <c r="I84" s="2"/>
      <c r="J84" s="1732"/>
      <c r="K84" s="1072"/>
    </row>
    <row r="85" spans="1:11" x14ac:dyDescent="0.2">
      <c r="A85" s="977" t="str">
        <f t="shared" si="2"/>
        <v>FI_01_83</v>
      </c>
      <c r="B85" s="979">
        <f t="shared" si="3"/>
        <v>83</v>
      </c>
      <c r="C85" s="1069" t="s">
        <v>113</v>
      </c>
      <c r="D85" s="1072" t="s">
        <v>500</v>
      </c>
      <c r="E85" s="1070">
        <v>83</v>
      </c>
      <c r="F85" s="1066" t="s">
        <v>2294</v>
      </c>
      <c r="G85" s="1067" t="s">
        <v>2295</v>
      </c>
      <c r="H85" s="1068">
        <v>1</v>
      </c>
      <c r="I85" s="2"/>
      <c r="K85" s="1072"/>
    </row>
    <row r="86" spans="1:11" x14ac:dyDescent="0.2">
      <c r="A86" s="977" t="str">
        <f t="shared" si="2"/>
        <v>FI_01_84</v>
      </c>
      <c r="B86" s="979">
        <f t="shared" si="3"/>
        <v>84</v>
      </c>
      <c r="C86" s="1069" t="s">
        <v>113</v>
      </c>
      <c r="D86" s="1072" t="s">
        <v>500</v>
      </c>
      <c r="E86" s="1070">
        <v>84</v>
      </c>
      <c r="F86" s="1066" t="s">
        <v>2296</v>
      </c>
      <c r="G86" s="1067" t="s">
        <v>2297</v>
      </c>
      <c r="H86" s="1068">
        <v>1</v>
      </c>
      <c r="I86" s="2"/>
      <c r="K86" s="1072"/>
    </row>
    <row r="87" spans="1:11" x14ac:dyDescent="0.2">
      <c r="A87" s="977" t="str">
        <f t="shared" si="2"/>
        <v>FI_01_85</v>
      </c>
      <c r="B87" s="979">
        <f t="shared" si="3"/>
        <v>85</v>
      </c>
      <c r="C87" s="1069" t="s">
        <v>113</v>
      </c>
      <c r="D87" s="1072" t="s">
        <v>500</v>
      </c>
      <c r="E87" s="1070">
        <v>85</v>
      </c>
      <c r="F87" s="1066" t="s">
        <v>2298</v>
      </c>
      <c r="G87" s="1067" t="s">
        <v>2299</v>
      </c>
      <c r="H87" s="1068">
        <v>1</v>
      </c>
      <c r="I87" s="2"/>
      <c r="J87" s="1732"/>
      <c r="K87" s="1072"/>
    </row>
    <row r="88" spans="1:11" x14ac:dyDescent="0.2">
      <c r="A88" s="977" t="str">
        <f t="shared" si="2"/>
        <v>FI_01_86</v>
      </c>
      <c r="B88" s="979">
        <f t="shared" si="3"/>
        <v>86</v>
      </c>
      <c r="C88" s="1069" t="s">
        <v>113</v>
      </c>
      <c r="D88" s="1072" t="s">
        <v>500</v>
      </c>
      <c r="E88" s="1070">
        <v>86</v>
      </c>
      <c r="F88" s="1066" t="s">
        <v>2300</v>
      </c>
      <c r="G88" s="1067" t="s">
        <v>2301</v>
      </c>
      <c r="H88" s="1068">
        <v>1</v>
      </c>
      <c r="I88" s="2"/>
      <c r="K88" s="1072"/>
    </row>
    <row r="89" spans="1:11" x14ac:dyDescent="0.2">
      <c r="A89" s="977" t="str">
        <f t="shared" si="2"/>
        <v>FI_01_87</v>
      </c>
      <c r="B89" s="979">
        <f t="shared" si="3"/>
        <v>87</v>
      </c>
      <c r="C89" s="1069" t="s">
        <v>113</v>
      </c>
      <c r="D89" s="1072" t="s">
        <v>500</v>
      </c>
      <c r="E89" s="1070">
        <v>87</v>
      </c>
      <c r="F89" s="1066" t="s">
        <v>2302</v>
      </c>
      <c r="G89" s="1067" t="s">
        <v>2303</v>
      </c>
      <c r="H89" s="1068">
        <v>1</v>
      </c>
      <c r="I89" s="2"/>
      <c r="K89" s="1072"/>
    </row>
    <row r="90" spans="1:11" x14ac:dyDescent="0.2">
      <c r="A90" s="977" t="str">
        <f t="shared" si="2"/>
        <v>FI_01_88</v>
      </c>
      <c r="B90" s="979">
        <f t="shared" si="3"/>
        <v>88</v>
      </c>
      <c r="C90" s="1069" t="s">
        <v>113</v>
      </c>
      <c r="D90" s="1072" t="s">
        <v>500</v>
      </c>
      <c r="E90" s="1070">
        <v>88</v>
      </c>
      <c r="F90" s="1066" t="s">
        <v>2304</v>
      </c>
      <c r="G90" s="1067" t="s">
        <v>2305</v>
      </c>
      <c r="H90" s="1068">
        <v>1</v>
      </c>
      <c r="I90" s="2"/>
      <c r="J90" s="1732"/>
      <c r="K90" s="1072"/>
    </row>
    <row r="91" spans="1:11" x14ac:dyDescent="0.2">
      <c r="A91" s="977" t="str">
        <f t="shared" si="2"/>
        <v>FI_01_89</v>
      </c>
      <c r="B91" s="979">
        <f t="shared" si="3"/>
        <v>89</v>
      </c>
      <c r="C91" s="1069" t="s">
        <v>113</v>
      </c>
      <c r="D91" s="1072" t="s">
        <v>500</v>
      </c>
      <c r="E91" s="1070">
        <v>89</v>
      </c>
      <c r="F91" s="1066" t="s">
        <v>2306</v>
      </c>
      <c r="G91" s="1067" t="s">
        <v>2307</v>
      </c>
      <c r="H91" s="1068">
        <v>1</v>
      </c>
      <c r="I91" s="2"/>
      <c r="K91" s="1072"/>
    </row>
    <row r="92" spans="1:11" x14ac:dyDescent="0.2">
      <c r="A92" s="977" t="str">
        <f t="shared" si="2"/>
        <v>FI_01_90</v>
      </c>
      <c r="B92" s="979">
        <f t="shared" si="3"/>
        <v>90</v>
      </c>
      <c r="C92" s="1069" t="s">
        <v>113</v>
      </c>
      <c r="D92" s="1072" t="s">
        <v>500</v>
      </c>
      <c r="E92" s="1070">
        <v>90</v>
      </c>
      <c r="F92" s="1066" t="s">
        <v>2308</v>
      </c>
      <c r="G92" s="1067" t="s">
        <v>2309</v>
      </c>
      <c r="H92" s="1068">
        <v>1</v>
      </c>
      <c r="I92" s="2"/>
      <c r="K92" s="1072"/>
    </row>
    <row r="93" spans="1:11" x14ac:dyDescent="0.2">
      <c r="A93" s="977" t="str">
        <f t="shared" si="2"/>
        <v>FI_01_91</v>
      </c>
      <c r="B93" s="979">
        <f t="shared" si="3"/>
        <v>91</v>
      </c>
      <c r="C93" s="1069" t="s">
        <v>113</v>
      </c>
      <c r="D93" s="1072" t="s">
        <v>500</v>
      </c>
      <c r="E93" s="1070">
        <v>91</v>
      </c>
      <c r="F93" s="1066" t="s">
        <v>2310</v>
      </c>
      <c r="G93" s="1067" t="s">
        <v>2311</v>
      </c>
      <c r="H93" s="1068">
        <v>1</v>
      </c>
      <c r="I93" s="2"/>
      <c r="J93" s="1732"/>
      <c r="K93" s="1072"/>
    </row>
    <row r="94" spans="1:11" x14ac:dyDescent="0.2">
      <c r="A94" s="977" t="str">
        <f t="shared" si="2"/>
        <v>FI_01_92</v>
      </c>
      <c r="B94" s="979">
        <f t="shared" si="3"/>
        <v>92</v>
      </c>
      <c r="C94" s="1069" t="s">
        <v>113</v>
      </c>
      <c r="D94" s="1072" t="s">
        <v>500</v>
      </c>
      <c r="E94" s="1070">
        <v>92</v>
      </c>
      <c r="F94" s="1066" t="s">
        <v>2312</v>
      </c>
      <c r="G94" s="1067" t="s">
        <v>2313</v>
      </c>
      <c r="H94" s="1068">
        <v>1</v>
      </c>
      <c r="I94" s="2"/>
      <c r="K94" s="1072"/>
    </row>
    <row r="95" spans="1:11" x14ac:dyDescent="0.2">
      <c r="A95" s="977" t="str">
        <f t="shared" si="2"/>
        <v>FI_01_93</v>
      </c>
      <c r="B95" s="979">
        <f t="shared" si="3"/>
        <v>93</v>
      </c>
      <c r="C95" s="1069" t="s">
        <v>113</v>
      </c>
      <c r="D95" s="1072" t="s">
        <v>500</v>
      </c>
      <c r="E95" s="1070">
        <v>93</v>
      </c>
      <c r="F95" s="1066" t="s">
        <v>2314</v>
      </c>
      <c r="G95" s="1067" t="s">
        <v>2315</v>
      </c>
      <c r="H95" s="1068">
        <v>1</v>
      </c>
      <c r="I95" s="2"/>
      <c r="K95" s="1072"/>
    </row>
    <row r="96" spans="1:11" x14ac:dyDescent="0.2">
      <c r="A96" s="977" t="str">
        <f t="shared" si="2"/>
        <v>FI_01_94</v>
      </c>
      <c r="B96" s="979">
        <f t="shared" si="3"/>
        <v>94</v>
      </c>
      <c r="C96" s="1069" t="s">
        <v>113</v>
      </c>
      <c r="D96" s="1072" t="s">
        <v>500</v>
      </c>
      <c r="E96" s="1070">
        <v>94</v>
      </c>
      <c r="F96" s="1066" t="s">
        <v>2316</v>
      </c>
      <c r="G96" s="1067" t="s">
        <v>2317</v>
      </c>
      <c r="H96" s="1068">
        <v>1</v>
      </c>
      <c r="I96" s="2"/>
      <c r="J96" s="1732"/>
      <c r="K96" s="1072"/>
    </row>
    <row r="97" spans="1:11" x14ac:dyDescent="0.2">
      <c r="A97" s="977" t="str">
        <f t="shared" si="2"/>
        <v>FI_01_95</v>
      </c>
      <c r="B97" s="979">
        <f t="shared" si="3"/>
        <v>95</v>
      </c>
      <c r="C97" s="1069" t="s">
        <v>113</v>
      </c>
      <c r="D97" s="1072" t="s">
        <v>500</v>
      </c>
      <c r="E97" s="1070">
        <v>95</v>
      </c>
      <c r="F97" s="1066" t="s">
        <v>2318</v>
      </c>
      <c r="G97" s="1067" t="s">
        <v>2319</v>
      </c>
      <c r="H97" s="1068">
        <v>1</v>
      </c>
      <c r="I97" s="2"/>
      <c r="K97" s="1072"/>
    </row>
    <row r="98" spans="1:11" x14ac:dyDescent="0.2">
      <c r="A98" s="977" t="str">
        <f t="shared" si="2"/>
        <v>FI_01_96</v>
      </c>
      <c r="B98" s="979">
        <f t="shared" si="3"/>
        <v>96</v>
      </c>
      <c r="C98" s="1069" t="s">
        <v>113</v>
      </c>
      <c r="D98" s="1072" t="s">
        <v>500</v>
      </c>
      <c r="E98" s="1070">
        <v>96</v>
      </c>
      <c r="F98" s="1066" t="s">
        <v>2320</v>
      </c>
      <c r="G98" s="1067" t="s">
        <v>2321</v>
      </c>
      <c r="H98" s="1068">
        <v>1</v>
      </c>
      <c r="I98" s="2"/>
      <c r="K98" s="1072"/>
    </row>
    <row r="99" spans="1:11" x14ac:dyDescent="0.2">
      <c r="A99" s="977" t="str">
        <f t="shared" si="2"/>
        <v>FI_01_97</v>
      </c>
      <c r="B99" s="979">
        <f t="shared" si="3"/>
        <v>97</v>
      </c>
      <c r="C99" s="1069" t="s">
        <v>113</v>
      </c>
      <c r="D99" s="1072" t="s">
        <v>500</v>
      </c>
      <c r="E99" s="1070">
        <v>97</v>
      </c>
      <c r="F99" s="1066" t="s">
        <v>2322</v>
      </c>
      <c r="G99" s="1067" t="s">
        <v>2323</v>
      </c>
      <c r="H99" s="1068">
        <v>1</v>
      </c>
      <c r="I99" s="2"/>
      <c r="J99" s="1732"/>
      <c r="K99" s="1072"/>
    </row>
    <row r="100" spans="1:11" x14ac:dyDescent="0.2">
      <c r="A100" s="977" t="str">
        <f t="shared" si="2"/>
        <v>FI_01_98</v>
      </c>
      <c r="B100" s="979">
        <f t="shared" si="3"/>
        <v>98</v>
      </c>
      <c r="C100" s="1069" t="s">
        <v>113</v>
      </c>
      <c r="D100" s="1072" t="s">
        <v>500</v>
      </c>
      <c r="E100" s="1070">
        <v>98</v>
      </c>
      <c r="F100" s="1066" t="s">
        <v>2324</v>
      </c>
      <c r="G100" s="1067" t="s">
        <v>2325</v>
      </c>
      <c r="H100" s="1068">
        <v>1</v>
      </c>
      <c r="I100" s="2"/>
      <c r="K100" s="1072"/>
    </row>
    <row r="101" spans="1:11" x14ac:dyDescent="0.2">
      <c r="A101" s="977" t="str">
        <f t="shared" si="2"/>
        <v>FI_01_99</v>
      </c>
      <c r="B101" s="979">
        <f t="shared" si="3"/>
        <v>99</v>
      </c>
      <c r="C101" s="1069" t="s">
        <v>113</v>
      </c>
      <c r="D101" s="1072" t="s">
        <v>500</v>
      </c>
      <c r="E101" s="1070">
        <v>99</v>
      </c>
      <c r="F101" s="1066" t="s">
        <v>2326</v>
      </c>
      <c r="G101" s="1067" t="s">
        <v>2327</v>
      </c>
      <c r="H101" s="1068">
        <v>1</v>
      </c>
      <c r="I101" s="2"/>
      <c r="K101" s="1072"/>
    </row>
    <row r="102" spans="1:11" x14ac:dyDescent="0.2">
      <c r="A102" s="977" t="str">
        <f t="shared" si="2"/>
        <v>FI_01_100</v>
      </c>
      <c r="B102" s="979">
        <f t="shared" si="3"/>
        <v>100</v>
      </c>
      <c r="C102" s="1069" t="s">
        <v>113</v>
      </c>
      <c r="D102" s="1072" t="s">
        <v>500</v>
      </c>
      <c r="E102" s="1070">
        <v>100</v>
      </c>
      <c r="F102" s="1066" t="s">
        <v>2328</v>
      </c>
      <c r="G102" s="1067" t="s">
        <v>2329</v>
      </c>
      <c r="H102" s="1068">
        <v>1</v>
      </c>
      <c r="I102" s="2"/>
      <c r="J102" s="1732"/>
      <c r="K102" s="1072"/>
    </row>
    <row r="103" spans="1:11" x14ac:dyDescent="0.2">
      <c r="A103" s="977" t="str">
        <f t="shared" si="2"/>
        <v>FI_02_1</v>
      </c>
      <c r="B103" s="979">
        <f t="shared" si="3"/>
        <v>1</v>
      </c>
      <c r="C103" s="1069" t="s">
        <v>113</v>
      </c>
      <c r="D103" s="1072" t="s">
        <v>501</v>
      </c>
      <c r="E103" s="1070">
        <v>101</v>
      </c>
      <c r="F103" s="1066" t="s">
        <v>2330</v>
      </c>
      <c r="G103" s="1067" t="s">
        <v>2331</v>
      </c>
      <c r="H103" s="1068">
        <v>1</v>
      </c>
      <c r="I103" s="2"/>
      <c r="K103" s="1072"/>
    </row>
    <row r="104" spans="1:11" x14ac:dyDescent="0.2">
      <c r="A104" s="977" t="str">
        <f t="shared" si="2"/>
        <v>FI_02_2</v>
      </c>
      <c r="B104" s="979">
        <f t="shared" si="3"/>
        <v>2</v>
      </c>
      <c r="C104" s="1069" t="s">
        <v>113</v>
      </c>
      <c r="D104" s="1072" t="s">
        <v>501</v>
      </c>
      <c r="E104" s="1070">
        <v>102</v>
      </c>
      <c r="F104" s="1066" t="s">
        <v>2332</v>
      </c>
      <c r="G104" s="1067" t="s">
        <v>2333</v>
      </c>
      <c r="H104" s="1068">
        <v>1</v>
      </c>
      <c r="I104" s="2"/>
      <c r="K104" s="1072"/>
    </row>
    <row r="105" spans="1:11" x14ac:dyDescent="0.2">
      <c r="A105" s="977" t="str">
        <f t="shared" si="2"/>
        <v>FI_02_3</v>
      </c>
      <c r="B105" s="979">
        <f t="shared" si="3"/>
        <v>3</v>
      </c>
      <c r="C105" s="1069" t="s">
        <v>113</v>
      </c>
      <c r="D105" s="1072" t="s">
        <v>501</v>
      </c>
      <c r="E105" s="1070">
        <v>103</v>
      </c>
      <c r="F105" s="1066" t="s">
        <v>2334</v>
      </c>
      <c r="G105" s="1067" t="s">
        <v>2335</v>
      </c>
      <c r="H105" s="1068">
        <v>1</v>
      </c>
      <c r="I105" s="2"/>
      <c r="J105" s="1732"/>
      <c r="K105" s="1072"/>
    </row>
    <row r="106" spans="1:11" x14ac:dyDescent="0.2">
      <c r="A106" s="977" t="str">
        <f t="shared" si="2"/>
        <v>FI_02_4</v>
      </c>
      <c r="B106" s="979">
        <f t="shared" si="3"/>
        <v>4</v>
      </c>
      <c r="C106" s="1069" t="s">
        <v>113</v>
      </c>
      <c r="D106" s="1072" t="s">
        <v>501</v>
      </c>
      <c r="E106" s="1070">
        <v>104</v>
      </c>
      <c r="F106" s="1066" t="s">
        <v>2336</v>
      </c>
      <c r="G106" s="1067" t="s">
        <v>2337</v>
      </c>
      <c r="H106" s="1068">
        <v>1</v>
      </c>
      <c r="I106" s="2"/>
      <c r="K106" s="1072"/>
    </row>
    <row r="107" spans="1:11" x14ac:dyDescent="0.2">
      <c r="A107" s="977" t="str">
        <f t="shared" si="2"/>
        <v>FI_02_5</v>
      </c>
      <c r="B107" s="979">
        <f t="shared" si="3"/>
        <v>5</v>
      </c>
      <c r="C107" s="1069" t="s">
        <v>113</v>
      </c>
      <c r="D107" s="1072" t="s">
        <v>501</v>
      </c>
      <c r="E107" s="1070">
        <v>105</v>
      </c>
      <c r="F107" s="1066" t="s">
        <v>2338</v>
      </c>
      <c r="G107" s="1067" t="s">
        <v>2339</v>
      </c>
      <c r="H107" s="1068">
        <v>1</v>
      </c>
      <c r="I107" s="2"/>
      <c r="K107" s="1072"/>
    </row>
    <row r="108" spans="1:11" x14ac:dyDescent="0.2">
      <c r="A108" s="977" t="str">
        <f t="shared" si="2"/>
        <v>FI_02_6</v>
      </c>
      <c r="B108" s="979">
        <f t="shared" si="3"/>
        <v>6</v>
      </c>
      <c r="C108" s="1069" t="s">
        <v>113</v>
      </c>
      <c r="D108" s="1072" t="s">
        <v>501</v>
      </c>
      <c r="E108" s="1070">
        <v>106</v>
      </c>
      <c r="F108" s="1066" t="s">
        <v>2340</v>
      </c>
      <c r="G108" s="1067" t="s">
        <v>2341</v>
      </c>
      <c r="H108" s="1068">
        <v>1</v>
      </c>
      <c r="I108" s="2"/>
      <c r="J108" s="1732"/>
      <c r="K108" s="1072"/>
    </row>
    <row r="109" spans="1:11" x14ac:dyDescent="0.2">
      <c r="A109" s="977" t="str">
        <f t="shared" si="2"/>
        <v>FI_02_7</v>
      </c>
      <c r="B109" s="979">
        <f t="shared" si="3"/>
        <v>7</v>
      </c>
      <c r="C109" s="1069" t="s">
        <v>113</v>
      </c>
      <c r="D109" s="1072" t="s">
        <v>501</v>
      </c>
      <c r="E109" s="1070">
        <v>107</v>
      </c>
      <c r="F109" s="1066" t="s">
        <v>2342</v>
      </c>
      <c r="G109" s="1067" t="s">
        <v>2343</v>
      </c>
      <c r="H109" s="1068">
        <v>1</v>
      </c>
      <c r="I109" s="2"/>
      <c r="K109" s="1072"/>
    </row>
    <row r="110" spans="1:11" x14ac:dyDescent="0.2">
      <c r="A110" s="977" t="str">
        <f t="shared" si="2"/>
        <v>FI_02_8</v>
      </c>
      <c r="B110" s="979">
        <f t="shared" si="3"/>
        <v>8</v>
      </c>
      <c r="C110" s="1069" t="s">
        <v>113</v>
      </c>
      <c r="D110" s="1072" t="s">
        <v>501</v>
      </c>
      <c r="E110" s="1070">
        <v>108</v>
      </c>
      <c r="F110" s="1066" t="s">
        <v>2344</v>
      </c>
      <c r="G110" s="1067" t="s">
        <v>2345</v>
      </c>
      <c r="H110" s="1068">
        <v>1</v>
      </c>
      <c r="I110" s="2"/>
      <c r="K110" s="1072"/>
    </row>
    <row r="111" spans="1:11" x14ac:dyDescent="0.2">
      <c r="A111" s="977" t="str">
        <f t="shared" si="2"/>
        <v>FI_02_9</v>
      </c>
      <c r="B111" s="979">
        <f t="shared" si="3"/>
        <v>9</v>
      </c>
      <c r="C111" s="1069" t="s">
        <v>113</v>
      </c>
      <c r="D111" s="1072" t="s">
        <v>501</v>
      </c>
      <c r="E111" s="1070">
        <v>109</v>
      </c>
      <c r="F111" s="1066" t="s">
        <v>2346</v>
      </c>
      <c r="G111" s="1067" t="s">
        <v>2347</v>
      </c>
      <c r="H111" s="1068">
        <v>1</v>
      </c>
      <c r="I111" s="2"/>
      <c r="J111" s="1732"/>
      <c r="K111" s="1072"/>
    </row>
    <row r="112" spans="1:11" x14ac:dyDescent="0.2">
      <c r="A112" s="977" t="str">
        <f t="shared" si="2"/>
        <v>FI_02_10</v>
      </c>
      <c r="B112" s="979">
        <f t="shared" si="3"/>
        <v>10</v>
      </c>
      <c r="C112" s="1069" t="s">
        <v>113</v>
      </c>
      <c r="D112" s="1072" t="s">
        <v>501</v>
      </c>
      <c r="E112" s="1070">
        <v>110</v>
      </c>
      <c r="F112" s="1066" t="s">
        <v>2348</v>
      </c>
      <c r="G112" s="1067" t="s">
        <v>2349</v>
      </c>
      <c r="H112" s="1068">
        <v>1</v>
      </c>
      <c r="I112" s="2"/>
      <c r="K112" s="1072"/>
    </row>
    <row r="113" spans="1:11" x14ac:dyDescent="0.2">
      <c r="A113" s="977" t="str">
        <f t="shared" si="2"/>
        <v>FI_02_11</v>
      </c>
      <c r="B113" s="979">
        <f t="shared" si="3"/>
        <v>11</v>
      </c>
      <c r="C113" s="1069" t="s">
        <v>113</v>
      </c>
      <c r="D113" s="1072" t="s">
        <v>501</v>
      </c>
      <c r="E113" s="1070">
        <v>111</v>
      </c>
      <c r="F113" s="1066" t="s">
        <v>2350</v>
      </c>
      <c r="G113" s="1067" t="s">
        <v>2351</v>
      </c>
      <c r="H113" s="1068">
        <v>1</v>
      </c>
      <c r="I113" s="2"/>
      <c r="K113" s="1072"/>
    </row>
    <row r="114" spans="1:11" x14ac:dyDescent="0.2">
      <c r="A114" s="977" t="str">
        <f t="shared" si="2"/>
        <v>FI_02_12</v>
      </c>
      <c r="B114" s="979">
        <f t="shared" si="3"/>
        <v>12</v>
      </c>
      <c r="C114" s="1069" t="s">
        <v>113</v>
      </c>
      <c r="D114" s="1072" t="s">
        <v>501</v>
      </c>
      <c r="E114" s="1070">
        <v>112</v>
      </c>
      <c r="F114" s="1066" t="s">
        <v>2352</v>
      </c>
      <c r="G114" s="1067" t="s">
        <v>2353</v>
      </c>
      <c r="H114" s="1068">
        <v>1</v>
      </c>
      <c r="I114" s="2"/>
      <c r="J114" s="1732"/>
      <c r="K114" s="1072"/>
    </row>
    <row r="115" spans="1:11" x14ac:dyDescent="0.2">
      <c r="A115" s="977" t="str">
        <f t="shared" si="2"/>
        <v>FI_02_13</v>
      </c>
      <c r="B115" s="979">
        <f t="shared" si="3"/>
        <v>13</v>
      </c>
      <c r="C115" s="1069" t="s">
        <v>113</v>
      </c>
      <c r="D115" s="1072" t="s">
        <v>501</v>
      </c>
      <c r="E115" s="1070">
        <v>113</v>
      </c>
      <c r="F115" s="1066" t="s">
        <v>2354</v>
      </c>
      <c r="G115" s="1067" t="s">
        <v>2355</v>
      </c>
      <c r="H115" s="1068">
        <v>1</v>
      </c>
      <c r="I115" s="2"/>
      <c r="K115" s="1072"/>
    </row>
    <row r="116" spans="1:11" x14ac:dyDescent="0.2">
      <c r="A116" s="977" t="str">
        <f t="shared" si="2"/>
        <v>FI_02_14</v>
      </c>
      <c r="B116" s="979">
        <f t="shared" si="3"/>
        <v>14</v>
      </c>
      <c r="C116" s="1069" t="s">
        <v>113</v>
      </c>
      <c r="D116" s="1072" t="s">
        <v>501</v>
      </c>
      <c r="E116" s="1070">
        <v>114</v>
      </c>
      <c r="F116" s="1066" t="s">
        <v>2356</v>
      </c>
      <c r="G116" s="1067" t="s">
        <v>2357</v>
      </c>
      <c r="H116" s="1068">
        <v>1</v>
      </c>
      <c r="I116" s="2"/>
      <c r="K116" s="1072"/>
    </row>
    <row r="117" spans="1:11" x14ac:dyDescent="0.2">
      <c r="A117" s="977" t="str">
        <f t="shared" si="2"/>
        <v>FI_02_15</v>
      </c>
      <c r="B117" s="979">
        <f t="shared" si="3"/>
        <v>15</v>
      </c>
      <c r="C117" s="1069" t="s">
        <v>113</v>
      </c>
      <c r="D117" s="1072" t="s">
        <v>501</v>
      </c>
      <c r="E117" s="1070">
        <v>115</v>
      </c>
      <c r="F117" s="1066" t="s">
        <v>2358</v>
      </c>
      <c r="G117" s="1067" t="s">
        <v>2359</v>
      </c>
      <c r="H117" s="1068">
        <v>1</v>
      </c>
      <c r="I117" s="2"/>
      <c r="J117" s="1732"/>
      <c r="K117" s="1072"/>
    </row>
    <row r="118" spans="1:11" x14ac:dyDescent="0.2">
      <c r="A118" s="977" t="str">
        <f t="shared" si="2"/>
        <v>FI_02_16</v>
      </c>
      <c r="B118" s="979">
        <f t="shared" si="3"/>
        <v>16</v>
      </c>
      <c r="C118" s="1069" t="s">
        <v>113</v>
      </c>
      <c r="D118" s="1072" t="s">
        <v>501</v>
      </c>
      <c r="E118" s="1070">
        <v>116</v>
      </c>
      <c r="F118" s="1066" t="s">
        <v>2360</v>
      </c>
      <c r="G118" s="1067" t="s">
        <v>2361</v>
      </c>
      <c r="H118" s="1068">
        <v>1</v>
      </c>
      <c r="I118" s="2"/>
      <c r="K118" s="1072"/>
    </row>
    <row r="119" spans="1:11" x14ac:dyDescent="0.2">
      <c r="A119" s="977" t="str">
        <f t="shared" si="2"/>
        <v>FI_02_17</v>
      </c>
      <c r="B119" s="979">
        <f t="shared" si="3"/>
        <v>17</v>
      </c>
      <c r="C119" s="1069" t="s">
        <v>113</v>
      </c>
      <c r="D119" s="1072" t="s">
        <v>501</v>
      </c>
      <c r="E119" s="1070">
        <v>117</v>
      </c>
      <c r="F119" s="1066" t="s">
        <v>2362</v>
      </c>
      <c r="G119" s="1067" t="s">
        <v>2363</v>
      </c>
      <c r="H119" s="1068">
        <v>1</v>
      </c>
      <c r="I119" s="2"/>
      <c r="K119" s="1072"/>
    </row>
    <row r="120" spans="1:11" x14ac:dyDescent="0.2">
      <c r="A120" s="977" t="str">
        <f t="shared" si="2"/>
        <v>FI_02_18</v>
      </c>
      <c r="B120" s="979">
        <f t="shared" si="3"/>
        <v>18</v>
      </c>
      <c r="C120" s="1069" t="s">
        <v>113</v>
      </c>
      <c r="D120" s="1072" t="s">
        <v>501</v>
      </c>
      <c r="E120" s="1070">
        <v>118</v>
      </c>
      <c r="F120" s="1066" t="s">
        <v>2364</v>
      </c>
      <c r="G120" s="1067" t="s">
        <v>2365</v>
      </c>
      <c r="H120" s="1068">
        <v>1</v>
      </c>
      <c r="I120" s="2"/>
      <c r="J120" s="1732"/>
      <c r="K120" s="1072"/>
    </row>
    <row r="121" spans="1:11" x14ac:dyDescent="0.2">
      <c r="A121" s="977" t="str">
        <f t="shared" si="2"/>
        <v>FI_02_19</v>
      </c>
      <c r="B121" s="979">
        <f t="shared" si="3"/>
        <v>19</v>
      </c>
      <c r="C121" s="1069" t="s">
        <v>113</v>
      </c>
      <c r="D121" s="1072" t="s">
        <v>501</v>
      </c>
      <c r="E121" s="1070">
        <v>119</v>
      </c>
      <c r="F121" s="1066" t="s">
        <v>2366</v>
      </c>
      <c r="G121" s="1067" t="s">
        <v>2367</v>
      </c>
      <c r="H121" s="1068">
        <v>1</v>
      </c>
      <c r="I121" s="2"/>
      <c r="K121" s="1072"/>
    </row>
    <row r="122" spans="1:11" x14ac:dyDescent="0.2">
      <c r="A122" s="977" t="str">
        <f t="shared" si="2"/>
        <v>FI_02_20</v>
      </c>
      <c r="B122" s="979">
        <f t="shared" si="3"/>
        <v>20</v>
      </c>
      <c r="C122" s="1069" t="s">
        <v>113</v>
      </c>
      <c r="D122" s="1072" t="s">
        <v>501</v>
      </c>
      <c r="E122" s="1070">
        <v>120</v>
      </c>
      <c r="F122" s="1066" t="s">
        <v>2368</v>
      </c>
      <c r="G122" s="1067" t="s">
        <v>2369</v>
      </c>
      <c r="H122" s="1068">
        <v>1</v>
      </c>
      <c r="I122" s="2"/>
      <c r="K122" s="1072"/>
    </row>
    <row r="123" spans="1:11" x14ac:dyDescent="0.2">
      <c r="A123" s="977" t="str">
        <f t="shared" si="2"/>
        <v>FI_02_21</v>
      </c>
      <c r="B123" s="979">
        <f t="shared" si="3"/>
        <v>21</v>
      </c>
      <c r="C123" s="1069" t="s">
        <v>113</v>
      </c>
      <c r="D123" s="1072" t="s">
        <v>501</v>
      </c>
      <c r="E123" s="1070">
        <v>121</v>
      </c>
      <c r="F123" s="1066" t="s">
        <v>2370</v>
      </c>
      <c r="G123" s="1067" t="s">
        <v>2371</v>
      </c>
      <c r="H123" s="1068">
        <v>1</v>
      </c>
      <c r="I123" s="2"/>
      <c r="K123" s="1072"/>
    </row>
    <row r="124" spans="1:11" x14ac:dyDescent="0.2">
      <c r="A124" s="977" t="str">
        <f t="shared" si="2"/>
        <v>FI_02_22</v>
      </c>
      <c r="B124" s="979">
        <f t="shared" si="3"/>
        <v>22</v>
      </c>
      <c r="C124" s="1069" t="s">
        <v>113</v>
      </c>
      <c r="D124" s="1072" t="s">
        <v>501</v>
      </c>
      <c r="E124" s="1070">
        <v>122</v>
      </c>
      <c r="F124" s="1066" t="s">
        <v>2372</v>
      </c>
      <c r="G124" s="1067" t="s">
        <v>2373</v>
      </c>
      <c r="H124" s="1068">
        <v>1</v>
      </c>
      <c r="I124" s="2"/>
      <c r="K124" s="1072"/>
    </row>
    <row r="125" spans="1:11" x14ac:dyDescent="0.2">
      <c r="A125" s="977" t="str">
        <f t="shared" si="2"/>
        <v>FI_02_23</v>
      </c>
      <c r="B125" s="979">
        <f t="shared" si="3"/>
        <v>23</v>
      </c>
      <c r="C125" s="1069" t="s">
        <v>113</v>
      </c>
      <c r="D125" s="1072" t="s">
        <v>501</v>
      </c>
      <c r="E125" s="1070">
        <v>123</v>
      </c>
      <c r="F125" s="1066" t="s">
        <v>2374</v>
      </c>
      <c r="G125" s="1067" t="s">
        <v>2375</v>
      </c>
      <c r="H125" s="1068">
        <v>1</v>
      </c>
      <c r="I125" s="2"/>
      <c r="K125" s="1072"/>
    </row>
    <row r="126" spans="1:11" x14ac:dyDescent="0.2">
      <c r="A126" s="977" t="str">
        <f t="shared" si="2"/>
        <v>FI_02_24</v>
      </c>
      <c r="B126" s="979">
        <f t="shared" si="3"/>
        <v>24</v>
      </c>
      <c r="C126" s="1069" t="s">
        <v>113</v>
      </c>
      <c r="D126" s="1072" t="s">
        <v>501</v>
      </c>
      <c r="E126" s="1070">
        <v>124</v>
      </c>
      <c r="F126" s="1066" t="s">
        <v>2376</v>
      </c>
      <c r="G126" s="1067" t="s">
        <v>2377</v>
      </c>
      <c r="H126" s="1068">
        <v>1</v>
      </c>
      <c r="I126" s="2"/>
      <c r="K126" s="1072"/>
    </row>
    <row r="127" spans="1:11" x14ac:dyDescent="0.2">
      <c r="A127" s="977" t="str">
        <f t="shared" si="2"/>
        <v>FI_02_25</v>
      </c>
      <c r="B127" s="979">
        <f t="shared" si="3"/>
        <v>25</v>
      </c>
      <c r="C127" s="1069" t="s">
        <v>113</v>
      </c>
      <c r="D127" s="1072" t="s">
        <v>501</v>
      </c>
      <c r="E127" s="1070">
        <v>125</v>
      </c>
      <c r="F127" s="1066" t="s">
        <v>2378</v>
      </c>
      <c r="G127" s="1067" t="s">
        <v>2379</v>
      </c>
      <c r="H127" s="1068">
        <v>1</v>
      </c>
      <c r="I127" s="2"/>
      <c r="K127" s="1072"/>
    </row>
    <row r="128" spans="1:11" x14ac:dyDescent="0.2">
      <c r="A128" s="977" t="str">
        <f t="shared" si="2"/>
        <v>FI_02_26</v>
      </c>
      <c r="B128" s="979">
        <f t="shared" si="3"/>
        <v>26</v>
      </c>
      <c r="C128" s="1069" t="s">
        <v>113</v>
      </c>
      <c r="D128" s="1072" t="s">
        <v>501</v>
      </c>
      <c r="E128" s="1070">
        <v>126</v>
      </c>
      <c r="F128" s="1066" t="s">
        <v>2380</v>
      </c>
      <c r="G128" s="1067" t="s">
        <v>2381</v>
      </c>
      <c r="H128" s="1068">
        <v>1</v>
      </c>
      <c r="I128" s="2"/>
      <c r="K128" s="1072"/>
    </row>
    <row r="129" spans="1:11" x14ac:dyDescent="0.2">
      <c r="A129" s="977" t="str">
        <f t="shared" si="2"/>
        <v>FI_02_27</v>
      </c>
      <c r="B129" s="979">
        <f t="shared" si="3"/>
        <v>27</v>
      </c>
      <c r="C129" s="1069" t="s">
        <v>113</v>
      </c>
      <c r="D129" s="1072" t="s">
        <v>501</v>
      </c>
      <c r="E129" s="1070">
        <v>127</v>
      </c>
      <c r="F129" s="1066" t="s">
        <v>2382</v>
      </c>
      <c r="G129" s="1067" t="s">
        <v>2383</v>
      </c>
      <c r="H129" s="1068">
        <v>1</v>
      </c>
      <c r="I129" s="2"/>
      <c r="K129" s="1072"/>
    </row>
    <row r="130" spans="1:11" x14ac:dyDescent="0.2">
      <c r="A130" s="977" t="str">
        <f t="shared" si="2"/>
        <v>FI_02_28</v>
      </c>
      <c r="B130" s="979">
        <f t="shared" si="3"/>
        <v>28</v>
      </c>
      <c r="C130" s="1069" t="s">
        <v>113</v>
      </c>
      <c r="D130" s="1072" t="s">
        <v>501</v>
      </c>
      <c r="E130" s="1070">
        <v>128</v>
      </c>
      <c r="F130" s="1066" t="s">
        <v>2384</v>
      </c>
      <c r="G130" s="1067" t="s">
        <v>2385</v>
      </c>
      <c r="H130" s="1068">
        <v>1</v>
      </c>
      <c r="I130" s="2"/>
      <c r="K130" s="1072"/>
    </row>
    <row r="131" spans="1:11" x14ac:dyDescent="0.2">
      <c r="A131" s="977" t="str">
        <f t="shared" ref="A131:A194" si="4">CONCATENATE(C131,"_",D131,"_",B131)</f>
        <v>FI_02_29</v>
      </c>
      <c r="B131" s="979">
        <f t="shared" si="3"/>
        <v>29</v>
      </c>
      <c r="C131" s="1069" t="s">
        <v>113</v>
      </c>
      <c r="D131" s="1072" t="s">
        <v>501</v>
      </c>
      <c r="E131" s="1070">
        <v>129</v>
      </c>
      <c r="F131" s="1066" t="s">
        <v>2386</v>
      </c>
      <c r="G131" s="1067" t="s">
        <v>2387</v>
      </c>
      <c r="H131" s="1068">
        <v>1</v>
      </c>
      <c r="I131" s="2"/>
      <c r="K131" s="1072"/>
    </row>
    <row r="132" spans="1:11" x14ac:dyDescent="0.2">
      <c r="A132" s="977" t="str">
        <f t="shared" si="4"/>
        <v>FI_02_30</v>
      </c>
      <c r="B132" s="979">
        <f t="shared" si="3"/>
        <v>30</v>
      </c>
      <c r="C132" s="1069" t="s">
        <v>113</v>
      </c>
      <c r="D132" s="1072" t="s">
        <v>501</v>
      </c>
      <c r="E132" s="1070">
        <v>130</v>
      </c>
      <c r="F132" s="1066" t="s">
        <v>2388</v>
      </c>
      <c r="G132" s="1067" t="s">
        <v>2389</v>
      </c>
      <c r="H132" s="1068">
        <v>1</v>
      </c>
      <c r="I132" s="2"/>
      <c r="K132" s="1072"/>
    </row>
    <row r="133" spans="1:11" x14ac:dyDescent="0.2">
      <c r="A133" s="977" t="str">
        <f t="shared" si="4"/>
        <v>FI_02_31</v>
      </c>
      <c r="B133" s="979">
        <f t="shared" ref="B133:B196" si="5">IF(D133&lt;&gt;"",IF(D133=D132,B132+1,1),0)</f>
        <v>31</v>
      </c>
      <c r="C133" s="1069" t="s">
        <v>113</v>
      </c>
      <c r="D133" s="1072" t="s">
        <v>501</v>
      </c>
      <c r="E133" s="1070">
        <v>131</v>
      </c>
      <c r="F133" s="1066" t="s">
        <v>2390</v>
      </c>
      <c r="G133" s="1067" t="s">
        <v>2391</v>
      </c>
      <c r="H133" s="1068">
        <v>1</v>
      </c>
      <c r="I133" s="2"/>
      <c r="K133" s="1072"/>
    </row>
    <row r="134" spans="1:11" x14ac:dyDescent="0.2">
      <c r="A134" s="977" t="str">
        <f t="shared" si="4"/>
        <v>FI_02_32</v>
      </c>
      <c r="B134" s="979">
        <f t="shared" si="5"/>
        <v>32</v>
      </c>
      <c r="C134" s="1069" t="s">
        <v>113</v>
      </c>
      <c r="D134" s="1072" t="s">
        <v>501</v>
      </c>
      <c r="E134" s="1070">
        <v>132</v>
      </c>
      <c r="F134" s="1066" t="s">
        <v>2392</v>
      </c>
      <c r="G134" s="1067" t="s">
        <v>2393</v>
      </c>
      <c r="H134" s="1068">
        <v>1</v>
      </c>
      <c r="I134" s="2"/>
      <c r="K134" s="1072"/>
    </row>
    <row r="135" spans="1:11" x14ac:dyDescent="0.2">
      <c r="A135" s="977" t="str">
        <f t="shared" si="4"/>
        <v>FI_02_33</v>
      </c>
      <c r="B135" s="979">
        <f t="shared" si="5"/>
        <v>33</v>
      </c>
      <c r="C135" s="1069" t="s">
        <v>113</v>
      </c>
      <c r="D135" s="1072" t="s">
        <v>501</v>
      </c>
      <c r="E135" s="1070">
        <v>133</v>
      </c>
      <c r="F135" s="1066" t="s">
        <v>2394</v>
      </c>
      <c r="G135" s="1067" t="s">
        <v>2395</v>
      </c>
      <c r="H135" s="1068">
        <v>1</v>
      </c>
      <c r="I135" s="2"/>
      <c r="K135" s="1072"/>
    </row>
    <row r="136" spans="1:11" x14ac:dyDescent="0.2">
      <c r="A136" s="977" t="str">
        <f t="shared" si="4"/>
        <v>FI_02_34</v>
      </c>
      <c r="B136" s="979">
        <f t="shared" si="5"/>
        <v>34</v>
      </c>
      <c r="C136" s="1069" t="s">
        <v>113</v>
      </c>
      <c r="D136" s="1072" t="s">
        <v>501</v>
      </c>
      <c r="E136" s="1070">
        <v>134</v>
      </c>
      <c r="F136" s="1066" t="s">
        <v>2396</v>
      </c>
      <c r="G136" s="1067" t="s">
        <v>2397</v>
      </c>
      <c r="H136" s="1068">
        <v>1</v>
      </c>
      <c r="I136" s="2"/>
      <c r="K136" s="1072"/>
    </row>
    <row r="137" spans="1:11" x14ac:dyDescent="0.2">
      <c r="A137" s="977" t="str">
        <f t="shared" si="4"/>
        <v>FI_02_35</v>
      </c>
      <c r="B137" s="979">
        <f t="shared" si="5"/>
        <v>35</v>
      </c>
      <c r="C137" s="1069" t="s">
        <v>113</v>
      </c>
      <c r="D137" s="1072" t="s">
        <v>501</v>
      </c>
      <c r="E137" s="1070">
        <v>135</v>
      </c>
      <c r="F137" s="1066" t="s">
        <v>2398</v>
      </c>
      <c r="G137" s="1067" t="s">
        <v>2399</v>
      </c>
      <c r="H137" s="1068">
        <v>1</v>
      </c>
      <c r="I137" s="2"/>
      <c r="K137" s="1072"/>
    </row>
    <row r="138" spans="1:11" x14ac:dyDescent="0.2">
      <c r="A138" s="977" t="str">
        <f t="shared" si="4"/>
        <v>FI_02_36</v>
      </c>
      <c r="B138" s="979">
        <f t="shared" si="5"/>
        <v>36</v>
      </c>
      <c r="C138" s="1069" t="s">
        <v>113</v>
      </c>
      <c r="D138" s="1072" t="s">
        <v>501</v>
      </c>
      <c r="E138" s="1070">
        <v>136</v>
      </c>
      <c r="F138" s="1066" t="s">
        <v>2400</v>
      </c>
      <c r="G138" s="1067" t="s">
        <v>2401</v>
      </c>
      <c r="H138" s="1068">
        <v>1</v>
      </c>
      <c r="I138" s="2"/>
      <c r="K138" s="1072"/>
    </row>
    <row r="139" spans="1:11" x14ac:dyDescent="0.2">
      <c r="A139" s="977" t="str">
        <f t="shared" si="4"/>
        <v>FI_02_37</v>
      </c>
      <c r="B139" s="979">
        <f t="shared" si="5"/>
        <v>37</v>
      </c>
      <c r="C139" s="1069" t="s">
        <v>113</v>
      </c>
      <c r="D139" s="1072" t="s">
        <v>501</v>
      </c>
      <c r="E139" s="1070">
        <v>137</v>
      </c>
      <c r="F139" s="1066" t="s">
        <v>2402</v>
      </c>
      <c r="G139" s="1067" t="s">
        <v>2403</v>
      </c>
      <c r="H139" s="1068">
        <v>1</v>
      </c>
      <c r="I139" s="2"/>
      <c r="K139" s="1072"/>
    </row>
    <row r="140" spans="1:11" x14ac:dyDescent="0.2">
      <c r="A140" s="977" t="str">
        <f t="shared" si="4"/>
        <v>FI_02_38</v>
      </c>
      <c r="B140" s="979">
        <f t="shared" si="5"/>
        <v>38</v>
      </c>
      <c r="C140" s="1069" t="s">
        <v>113</v>
      </c>
      <c r="D140" s="1072" t="s">
        <v>501</v>
      </c>
      <c r="E140" s="1070">
        <v>138</v>
      </c>
      <c r="F140" s="1066" t="s">
        <v>2404</v>
      </c>
      <c r="G140" s="1067" t="s">
        <v>2405</v>
      </c>
      <c r="H140" s="1068">
        <v>1</v>
      </c>
      <c r="I140" s="2"/>
      <c r="K140" s="1072"/>
    </row>
    <row r="141" spans="1:11" x14ac:dyDescent="0.2">
      <c r="A141" s="977" t="str">
        <f t="shared" si="4"/>
        <v>FI_02_39</v>
      </c>
      <c r="B141" s="979">
        <f t="shared" si="5"/>
        <v>39</v>
      </c>
      <c r="C141" s="1069" t="s">
        <v>113</v>
      </c>
      <c r="D141" s="1072" t="s">
        <v>501</v>
      </c>
      <c r="E141" s="1070">
        <v>139</v>
      </c>
      <c r="F141" s="1066" t="s">
        <v>2406</v>
      </c>
      <c r="G141" s="1067" t="s">
        <v>2407</v>
      </c>
      <c r="H141" s="1068">
        <v>1</v>
      </c>
      <c r="I141" s="2"/>
      <c r="K141" s="1072"/>
    </row>
    <row r="142" spans="1:11" x14ac:dyDescent="0.2">
      <c r="A142" s="977" t="str">
        <f t="shared" si="4"/>
        <v>FI_02_40</v>
      </c>
      <c r="B142" s="979">
        <f t="shared" si="5"/>
        <v>40</v>
      </c>
      <c r="C142" s="1069" t="s">
        <v>113</v>
      </c>
      <c r="D142" s="1072" t="s">
        <v>501</v>
      </c>
      <c r="E142" s="1070">
        <v>140</v>
      </c>
      <c r="F142" s="1066" t="s">
        <v>2408</v>
      </c>
      <c r="G142" s="1067" t="s">
        <v>2409</v>
      </c>
      <c r="H142" s="1068">
        <v>2</v>
      </c>
      <c r="I142" s="2"/>
      <c r="K142" s="1072"/>
    </row>
    <row r="143" spans="1:11" x14ac:dyDescent="0.2">
      <c r="A143" s="977" t="str">
        <f t="shared" si="4"/>
        <v>FI_02_41</v>
      </c>
      <c r="B143" s="979">
        <f t="shared" si="5"/>
        <v>41</v>
      </c>
      <c r="C143" s="1069" t="s">
        <v>113</v>
      </c>
      <c r="D143" s="1072" t="s">
        <v>501</v>
      </c>
      <c r="E143" s="1070">
        <v>141</v>
      </c>
      <c r="F143" s="1066" t="s">
        <v>2410</v>
      </c>
      <c r="G143" s="1067" t="s">
        <v>2411</v>
      </c>
      <c r="H143" s="1068">
        <v>1</v>
      </c>
      <c r="I143" s="2"/>
      <c r="K143" s="1072"/>
    </row>
    <row r="144" spans="1:11" x14ac:dyDescent="0.2">
      <c r="A144" s="977" t="str">
        <f t="shared" si="4"/>
        <v>FI_02_42</v>
      </c>
      <c r="B144" s="979">
        <f t="shared" si="5"/>
        <v>42</v>
      </c>
      <c r="C144" s="1069" t="s">
        <v>113</v>
      </c>
      <c r="D144" s="1072" t="s">
        <v>501</v>
      </c>
      <c r="E144" s="1070">
        <v>142</v>
      </c>
      <c r="F144" s="1066" t="s">
        <v>2412</v>
      </c>
      <c r="G144" s="1067" t="s">
        <v>2413</v>
      </c>
      <c r="H144" s="1068">
        <v>1</v>
      </c>
      <c r="I144" s="2"/>
      <c r="K144" s="1072"/>
    </row>
    <row r="145" spans="1:11" x14ac:dyDescent="0.2">
      <c r="A145" s="977" t="str">
        <f t="shared" si="4"/>
        <v>FI_02_43</v>
      </c>
      <c r="B145" s="979">
        <f t="shared" si="5"/>
        <v>43</v>
      </c>
      <c r="C145" s="1069" t="s">
        <v>113</v>
      </c>
      <c r="D145" s="1072" t="s">
        <v>501</v>
      </c>
      <c r="E145" s="1070">
        <v>143</v>
      </c>
      <c r="F145" s="1066" t="s">
        <v>2414</v>
      </c>
      <c r="G145" s="1067" t="s">
        <v>2415</v>
      </c>
      <c r="H145" s="1068">
        <v>1</v>
      </c>
      <c r="I145" s="2"/>
      <c r="K145" s="1072"/>
    </row>
    <row r="146" spans="1:11" x14ac:dyDescent="0.2">
      <c r="A146" s="977" t="str">
        <f t="shared" si="4"/>
        <v>FI_02_44</v>
      </c>
      <c r="B146" s="979">
        <f t="shared" si="5"/>
        <v>44</v>
      </c>
      <c r="C146" s="1069" t="s">
        <v>113</v>
      </c>
      <c r="D146" s="1072" t="s">
        <v>501</v>
      </c>
      <c r="E146" s="1070">
        <v>144</v>
      </c>
      <c r="F146" s="1066" t="s">
        <v>2416</v>
      </c>
      <c r="G146" s="1067" t="s">
        <v>2417</v>
      </c>
      <c r="H146" s="1068">
        <v>1</v>
      </c>
      <c r="I146" s="2"/>
      <c r="K146" s="1072"/>
    </row>
    <row r="147" spans="1:11" x14ac:dyDescent="0.2">
      <c r="A147" s="977" t="str">
        <f t="shared" si="4"/>
        <v>FI_02_45</v>
      </c>
      <c r="B147" s="979">
        <f t="shared" si="5"/>
        <v>45</v>
      </c>
      <c r="C147" s="1069" t="s">
        <v>113</v>
      </c>
      <c r="D147" s="1072" t="s">
        <v>501</v>
      </c>
      <c r="E147" s="1070">
        <v>145</v>
      </c>
      <c r="F147" s="1066" t="s">
        <v>2418</v>
      </c>
      <c r="G147" s="1067" t="s">
        <v>2419</v>
      </c>
      <c r="H147" s="1068">
        <v>1</v>
      </c>
      <c r="I147" s="2"/>
      <c r="K147" s="1072"/>
    </row>
    <row r="148" spans="1:11" x14ac:dyDescent="0.2">
      <c r="A148" s="977" t="str">
        <f t="shared" si="4"/>
        <v>FI_02_46</v>
      </c>
      <c r="B148" s="979">
        <f t="shared" si="5"/>
        <v>46</v>
      </c>
      <c r="C148" s="1069" t="s">
        <v>113</v>
      </c>
      <c r="D148" s="1072" t="s">
        <v>501</v>
      </c>
      <c r="E148" s="1070">
        <v>146</v>
      </c>
      <c r="F148" s="1066" t="s">
        <v>2420</v>
      </c>
      <c r="G148" s="1067" t="s">
        <v>2421</v>
      </c>
      <c r="H148" s="1068">
        <v>1</v>
      </c>
      <c r="I148" s="2"/>
      <c r="K148" s="1072"/>
    </row>
    <row r="149" spans="1:11" x14ac:dyDescent="0.2">
      <c r="A149" s="977" t="str">
        <f t="shared" si="4"/>
        <v>FI_02_47</v>
      </c>
      <c r="B149" s="979">
        <f t="shared" si="5"/>
        <v>47</v>
      </c>
      <c r="C149" s="1069" t="s">
        <v>113</v>
      </c>
      <c r="D149" s="1072" t="s">
        <v>501</v>
      </c>
      <c r="E149" s="1070">
        <v>147</v>
      </c>
      <c r="F149" s="1066" t="s">
        <v>2422</v>
      </c>
      <c r="G149" s="1067" t="s">
        <v>2423</v>
      </c>
      <c r="H149" s="1068">
        <v>1</v>
      </c>
      <c r="I149" s="2"/>
      <c r="K149" s="1072"/>
    </row>
    <row r="150" spans="1:11" x14ac:dyDescent="0.2">
      <c r="A150" s="977" t="str">
        <f t="shared" si="4"/>
        <v>FI_02_48</v>
      </c>
      <c r="B150" s="979">
        <f t="shared" si="5"/>
        <v>48</v>
      </c>
      <c r="C150" s="1069" t="s">
        <v>113</v>
      </c>
      <c r="D150" s="1072" t="s">
        <v>501</v>
      </c>
      <c r="E150" s="1070">
        <v>148</v>
      </c>
      <c r="F150" s="1066" t="s">
        <v>2424</v>
      </c>
      <c r="G150" s="1067" t="s">
        <v>2425</v>
      </c>
      <c r="H150" s="1068">
        <v>1</v>
      </c>
      <c r="I150" s="2"/>
      <c r="K150" s="1072"/>
    </row>
    <row r="151" spans="1:11" x14ac:dyDescent="0.2">
      <c r="A151" s="977" t="str">
        <f t="shared" si="4"/>
        <v>FI_02_49</v>
      </c>
      <c r="B151" s="979">
        <f t="shared" si="5"/>
        <v>49</v>
      </c>
      <c r="C151" s="1069" t="s">
        <v>113</v>
      </c>
      <c r="D151" s="1072" t="s">
        <v>501</v>
      </c>
      <c r="E151" s="1070">
        <v>149</v>
      </c>
      <c r="F151" s="1066" t="s">
        <v>2426</v>
      </c>
      <c r="G151" s="1067" t="s">
        <v>2427</v>
      </c>
      <c r="H151" s="1068">
        <v>1</v>
      </c>
      <c r="I151" s="2"/>
      <c r="K151" s="1072"/>
    </row>
    <row r="152" spans="1:11" x14ac:dyDescent="0.2">
      <c r="A152" s="977" t="str">
        <f t="shared" si="4"/>
        <v>FI_02_50</v>
      </c>
      <c r="B152" s="979">
        <f t="shared" si="5"/>
        <v>50</v>
      </c>
      <c r="C152" s="1069" t="s">
        <v>113</v>
      </c>
      <c r="D152" s="1072" t="s">
        <v>501</v>
      </c>
      <c r="E152" s="1070">
        <v>150</v>
      </c>
      <c r="F152" s="1066" t="s">
        <v>2428</v>
      </c>
      <c r="G152" s="1067" t="s">
        <v>2429</v>
      </c>
      <c r="H152" s="1068">
        <v>1</v>
      </c>
      <c r="I152" s="2"/>
      <c r="K152" s="1072"/>
    </row>
    <row r="153" spans="1:11" x14ac:dyDescent="0.2">
      <c r="A153" s="977" t="str">
        <f t="shared" si="4"/>
        <v>FI_02_51</v>
      </c>
      <c r="B153" s="979">
        <f t="shared" si="5"/>
        <v>51</v>
      </c>
      <c r="C153" s="1069" t="s">
        <v>113</v>
      </c>
      <c r="D153" s="1072" t="s">
        <v>501</v>
      </c>
      <c r="E153" s="1070">
        <v>151</v>
      </c>
      <c r="F153" s="1066" t="s">
        <v>2430</v>
      </c>
      <c r="G153" s="1067" t="s">
        <v>2431</v>
      </c>
      <c r="H153" s="1068">
        <v>1</v>
      </c>
      <c r="I153" s="2"/>
      <c r="K153" s="1072"/>
    </row>
    <row r="154" spans="1:11" x14ac:dyDescent="0.2">
      <c r="A154" s="977" t="str">
        <f t="shared" si="4"/>
        <v>FI_02_52</v>
      </c>
      <c r="B154" s="979">
        <f t="shared" si="5"/>
        <v>52</v>
      </c>
      <c r="C154" s="1069" t="s">
        <v>113</v>
      </c>
      <c r="D154" s="1072" t="s">
        <v>501</v>
      </c>
      <c r="E154" s="1070">
        <v>152</v>
      </c>
      <c r="F154" s="1066" t="s">
        <v>2432</v>
      </c>
      <c r="G154" s="1067" t="s">
        <v>2433</v>
      </c>
      <c r="H154" s="1068">
        <v>1</v>
      </c>
      <c r="I154" s="2"/>
      <c r="K154" s="1072"/>
    </row>
    <row r="155" spans="1:11" x14ac:dyDescent="0.2">
      <c r="A155" s="977" t="str">
        <f t="shared" si="4"/>
        <v>FI_02_53</v>
      </c>
      <c r="B155" s="979">
        <f t="shared" si="5"/>
        <v>53</v>
      </c>
      <c r="C155" s="1069" t="s">
        <v>113</v>
      </c>
      <c r="D155" s="1072" t="s">
        <v>501</v>
      </c>
      <c r="E155" s="1070">
        <v>153</v>
      </c>
      <c r="F155" s="1066" t="s">
        <v>2434</v>
      </c>
      <c r="G155" s="1067" t="s">
        <v>2435</v>
      </c>
      <c r="H155" s="1068">
        <v>1</v>
      </c>
      <c r="I155" s="2"/>
      <c r="K155" s="1072"/>
    </row>
    <row r="156" spans="1:11" x14ac:dyDescent="0.2">
      <c r="A156" s="977" t="str">
        <f t="shared" si="4"/>
        <v>FI_02_54</v>
      </c>
      <c r="B156" s="979">
        <f t="shared" si="5"/>
        <v>54</v>
      </c>
      <c r="C156" s="1069" t="s">
        <v>113</v>
      </c>
      <c r="D156" s="1072" t="s">
        <v>501</v>
      </c>
      <c r="E156" s="1070">
        <v>154</v>
      </c>
      <c r="F156" s="1066" t="s">
        <v>2436</v>
      </c>
      <c r="G156" s="1067" t="s">
        <v>2437</v>
      </c>
      <c r="H156" s="1068">
        <v>1</v>
      </c>
      <c r="I156" s="2"/>
      <c r="K156" s="1072"/>
    </row>
    <row r="157" spans="1:11" x14ac:dyDescent="0.2">
      <c r="A157" s="977" t="str">
        <f t="shared" si="4"/>
        <v>FI_02_55</v>
      </c>
      <c r="B157" s="979">
        <f t="shared" si="5"/>
        <v>55</v>
      </c>
      <c r="C157" s="1069" t="s">
        <v>113</v>
      </c>
      <c r="D157" s="1072" t="s">
        <v>501</v>
      </c>
      <c r="E157" s="1070">
        <v>155</v>
      </c>
      <c r="F157" s="1066" t="s">
        <v>2438</v>
      </c>
      <c r="G157" s="1067" t="s">
        <v>2439</v>
      </c>
      <c r="H157" s="1068">
        <v>1</v>
      </c>
      <c r="I157" s="2"/>
      <c r="K157" s="1072"/>
    </row>
    <row r="158" spans="1:11" x14ac:dyDescent="0.2">
      <c r="A158" s="977" t="str">
        <f t="shared" si="4"/>
        <v>FI_02_56</v>
      </c>
      <c r="B158" s="979">
        <f t="shared" si="5"/>
        <v>56</v>
      </c>
      <c r="C158" s="1069" t="s">
        <v>113</v>
      </c>
      <c r="D158" s="1072" t="s">
        <v>501</v>
      </c>
      <c r="E158" s="1070">
        <v>156</v>
      </c>
      <c r="F158" s="1066" t="s">
        <v>2440</v>
      </c>
      <c r="G158" s="1067" t="s">
        <v>2441</v>
      </c>
      <c r="H158" s="1068">
        <v>1</v>
      </c>
      <c r="I158" s="2"/>
      <c r="K158" s="1072"/>
    </row>
    <row r="159" spans="1:11" x14ac:dyDescent="0.2">
      <c r="A159" s="977" t="str">
        <f t="shared" si="4"/>
        <v>FI_02_57</v>
      </c>
      <c r="B159" s="979">
        <f t="shared" si="5"/>
        <v>57</v>
      </c>
      <c r="C159" s="1069" t="s">
        <v>113</v>
      </c>
      <c r="D159" s="1072" t="s">
        <v>501</v>
      </c>
      <c r="E159" s="1070">
        <v>157</v>
      </c>
      <c r="F159" s="1066" t="s">
        <v>2442</v>
      </c>
      <c r="G159" s="1067" t="s">
        <v>2443</v>
      </c>
      <c r="H159" s="1068">
        <v>1</v>
      </c>
      <c r="I159" s="2"/>
      <c r="K159" s="1072"/>
    </row>
    <row r="160" spans="1:11" x14ac:dyDescent="0.2">
      <c r="A160" s="977" t="str">
        <f t="shared" si="4"/>
        <v>FI_02_58</v>
      </c>
      <c r="B160" s="979">
        <f t="shared" si="5"/>
        <v>58</v>
      </c>
      <c r="C160" s="1069" t="s">
        <v>113</v>
      </c>
      <c r="D160" s="1072" t="s">
        <v>501</v>
      </c>
      <c r="E160" s="1070">
        <v>158</v>
      </c>
      <c r="F160" s="1066" t="s">
        <v>2444</v>
      </c>
      <c r="G160" s="1067" t="s">
        <v>2443</v>
      </c>
      <c r="H160" s="1068">
        <v>1</v>
      </c>
      <c r="I160" s="2"/>
      <c r="K160" s="1072"/>
    </row>
    <row r="161" spans="1:11" x14ac:dyDescent="0.2">
      <c r="A161" s="977" t="str">
        <f t="shared" si="4"/>
        <v>FI_02_59</v>
      </c>
      <c r="B161" s="979">
        <f t="shared" si="5"/>
        <v>59</v>
      </c>
      <c r="C161" s="1069" t="s">
        <v>113</v>
      </c>
      <c r="D161" s="1072" t="s">
        <v>501</v>
      </c>
      <c r="E161" s="1070">
        <v>159</v>
      </c>
      <c r="F161" s="1066" t="s">
        <v>2445</v>
      </c>
      <c r="G161" s="1067" t="s">
        <v>2446</v>
      </c>
      <c r="H161" s="1068">
        <v>1</v>
      </c>
      <c r="I161" s="2"/>
      <c r="K161" s="1072"/>
    </row>
    <row r="162" spans="1:11" x14ac:dyDescent="0.2">
      <c r="A162" s="977" t="str">
        <f t="shared" si="4"/>
        <v>FI_02_60</v>
      </c>
      <c r="B162" s="979">
        <f t="shared" si="5"/>
        <v>60</v>
      </c>
      <c r="C162" s="1069" t="s">
        <v>113</v>
      </c>
      <c r="D162" s="1072" t="s">
        <v>501</v>
      </c>
      <c r="E162" s="1070">
        <v>160</v>
      </c>
      <c r="F162" s="1066" t="s">
        <v>2447</v>
      </c>
      <c r="G162" s="1067" t="s">
        <v>2448</v>
      </c>
      <c r="H162" s="1068">
        <v>1</v>
      </c>
      <c r="I162" s="2"/>
      <c r="K162" s="1072"/>
    </row>
    <row r="163" spans="1:11" x14ac:dyDescent="0.2">
      <c r="A163" s="977" t="str">
        <f t="shared" si="4"/>
        <v>FI_02_61</v>
      </c>
      <c r="B163" s="979">
        <f t="shared" si="5"/>
        <v>61</v>
      </c>
      <c r="C163" s="1069" t="s">
        <v>113</v>
      </c>
      <c r="D163" s="1072" t="s">
        <v>501</v>
      </c>
      <c r="E163" s="1070">
        <v>161</v>
      </c>
      <c r="F163" s="1066" t="s">
        <v>2449</v>
      </c>
      <c r="G163" s="1067" t="s">
        <v>2450</v>
      </c>
      <c r="H163" s="1068">
        <v>1</v>
      </c>
      <c r="I163" s="2"/>
      <c r="K163" s="1072"/>
    </row>
    <row r="164" spans="1:11" x14ac:dyDescent="0.2">
      <c r="A164" s="977" t="str">
        <f t="shared" si="4"/>
        <v>FI_02_62</v>
      </c>
      <c r="B164" s="979">
        <f t="shared" si="5"/>
        <v>62</v>
      </c>
      <c r="C164" s="1069" t="s">
        <v>113</v>
      </c>
      <c r="D164" s="1072" t="s">
        <v>501</v>
      </c>
      <c r="E164" s="1070">
        <v>162</v>
      </c>
      <c r="F164" s="1066" t="s">
        <v>2451</v>
      </c>
      <c r="G164" s="1067" t="s">
        <v>2452</v>
      </c>
      <c r="H164" s="1068">
        <v>1</v>
      </c>
      <c r="I164" s="2"/>
      <c r="K164" s="1072"/>
    </row>
    <row r="165" spans="1:11" x14ac:dyDescent="0.2">
      <c r="A165" s="977" t="str">
        <f t="shared" si="4"/>
        <v>FI_02_63</v>
      </c>
      <c r="B165" s="979">
        <f t="shared" si="5"/>
        <v>63</v>
      </c>
      <c r="C165" s="1069" t="s">
        <v>113</v>
      </c>
      <c r="D165" s="1072" t="s">
        <v>501</v>
      </c>
      <c r="E165" s="1070">
        <v>163</v>
      </c>
      <c r="F165" s="1066" t="s">
        <v>2453</v>
      </c>
      <c r="G165" s="1067" t="s">
        <v>2454</v>
      </c>
      <c r="H165" s="1068">
        <v>1</v>
      </c>
      <c r="I165" s="2"/>
      <c r="K165" s="1072"/>
    </row>
    <row r="166" spans="1:11" x14ac:dyDescent="0.2">
      <c r="A166" s="977" t="str">
        <f t="shared" si="4"/>
        <v>FI_02_64</v>
      </c>
      <c r="B166" s="979">
        <f t="shared" si="5"/>
        <v>64</v>
      </c>
      <c r="C166" s="1069" t="s">
        <v>113</v>
      </c>
      <c r="D166" s="1072" t="s">
        <v>501</v>
      </c>
      <c r="E166" s="1070">
        <v>164</v>
      </c>
      <c r="F166" s="1066" t="s">
        <v>2455</v>
      </c>
      <c r="G166" s="1067" t="s">
        <v>2456</v>
      </c>
      <c r="H166" s="1068">
        <v>1</v>
      </c>
      <c r="I166" s="2"/>
      <c r="K166" s="1072"/>
    </row>
    <row r="167" spans="1:11" x14ac:dyDescent="0.2">
      <c r="A167" s="977" t="str">
        <f t="shared" si="4"/>
        <v>FI_02_65</v>
      </c>
      <c r="B167" s="979">
        <f t="shared" si="5"/>
        <v>65</v>
      </c>
      <c r="C167" s="1069" t="s">
        <v>113</v>
      </c>
      <c r="D167" s="1072" t="s">
        <v>501</v>
      </c>
      <c r="E167" s="1070">
        <v>165</v>
      </c>
      <c r="F167" s="1066" t="s">
        <v>2457</v>
      </c>
      <c r="G167" s="1067" t="s">
        <v>2458</v>
      </c>
      <c r="H167" s="1068">
        <v>1</v>
      </c>
      <c r="I167" s="2"/>
      <c r="K167" s="1072"/>
    </row>
    <row r="168" spans="1:11" x14ac:dyDescent="0.2">
      <c r="A168" s="977" t="str">
        <f t="shared" si="4"/>
        <v>FI_02_66</v>
      </c>
      <c r="B168" s="979">
        <f t="shared" si="5"/>
        <v>66</v>
      </c>
      <c r="C168" s="1069" t="s">
        <v>113</v>
      </c>
      <c r="D168" s="1072" t="s">
        <v>501</v>
      </c>
      <c r="E168" s="1070">
        <v>166</v>
      </c>
      <c r="F168" s="1066" t="s">
        <v>2459</v>
      </c>
      <c r="G168" s="1067" t="s">
        <v>2460</v>
      </c>
      <c r="H168" s="1068">
        <v>1</v>
      </c>
      <c r="I168" s="2"/>
      <c r="K168" s="1072"/>
    </row>
    <row r="169" spans="1:11" x14ac:dyDescent="0.2">
      <c r="A169" s="977" t="str">
        <f t="shared" si="4"/>
        <v>FI_02_67</v>
      </c>
      <c r="B169" s="979">
        <f t="shared" si="5"/>
        <v>67</v>
      </c>
      <c r="C169" s="1069" t="s">
        <v>113</v>
      </c>
      <c r="D169" s="1072" t="s">
        <v>501</v>
      </c>
      <c r="E169" s="1070">
        <v>167</v>
      </c>
      <c r="F169" s="1066" t="s">
        <v>2461</v>
      </c>
      <c r="G169" s="1067" t="s">
        <v>2462</v>
      </c>
      <c r="H169" s="1068">
        <v>1</v>
      </c>
      <c r="I169" s="2"/>
      <c r="K169" s="1072"/>
    </row>
    <row r="170" spans="1:11" x14ac:dyDescent="0.2">
      <c r="A170" s="977" t="str">
        <f t="shared" si="4"/>
        <v>FI_02_68</v>
      </c>
      <c r="B170" s="979">
        <f t="shared" si="5"/>
        <v>68</v>
      </c>
      <c r="C170" s="1069" t="s">
        <v>113</v>
      </c>
      <c r="D170" s="1072" t="s">
        <v>501</v>
      </c>
      <c r="E170" s="1070">
        <v>168</v>
      </c>
      <c r="F170" s="1066" t="s">
        <v>2463</v>
      </c>
      <c r="G170" s="1067" t="s">
        <v>2464</v>
      </c>
      <c r="H170" s="1068">
        <v>1</v>
      </c>
      <c r="I170" s="2"/>
      <c r="K170" s="1072"/>
    </row>
    <row r="171" spans="1:11" x14ac:dyDescent="0.2">
      <c r="A171" s="977" t="str">
        <f t="shared" si="4"/>
        <v>FI_02_69</v>
      </c>
      <c r="B171" s="979">
        <f t="shared" si="5"/>
        <v>69</v>
      </c>
      <c r="C171" s="1069" t="s">
        <v>113</v>
      </c>
      <c r="D171" s="1072" t="s">
        <v>501</v>
      </c>
      <c r="E171" s="1070">
        <v>169</v>
      </c>
      <c r="F171" s="1066" t="s">
        <v>2465</v>
      </c>
      <c r="G171" s="1067" t="s">
        <v>2466</v>
      </c>
      <c r="H171" s="1068">
        <v>1</v>
      </c>
      <c r="I171" s="2"/>
      <c r="K171" s="1072"/>
    </row>
    <row r="172" spans="1:11" x14ac:dyDescent="0.2">
      <c r="A172" s="977" t="str">
        <f t="shared" si="4"/>
        <v>FI_02_70</v>
      </c>
      <c r="B172" s="979">
        <f t="shared" si="5"/>
        <v>70</v>
      </c>
      <c r="C172" s="1069" t="s">
        <v>113</v>
      </c>
      <c r="D172" s="1072" t="s">
        <v>501</v>
      </c>
      <c r="E172" s="1070">
        <v>170</v>
      </c>
      <c r="F172" s="1066" t="s">
        <v>2467</v>
      </c>
      <c r="G172" s="1067" t="s">
        <v>2468</v>
      </c>
      <c r="H172" s="1068">
        <v>1</v>
      </c>
      <c r="I172" s="2"/>
      <c r="K172" s="1072"/>
    </row>
    <row r="173" spans="1:11" x14ac:dyDescent="0.2">
      <c r="A173" s="977" t="str">
        <f t="shared" si="4"/>
        <v>FI_02_71</v>
      </c>
      <c r="B173" s="979">
        <f t="shared" si="5"/>
        <v>71</v>
      </c>
      <c r="C173" s="1069" t="s">
        <v>113</v>
      </c>
      <c r="D173" s="1072" t="s">
        <v>501</v>
      </c>
      <c r="E173" s="1070">
        <v>171</v>
      </c>
      <c r="F173" s="1066" t="s">
        <v>2469</v>
      </c>
      <c r="G173" s="1067" t="s">
        <v>2470</v>
      </c>
      <c r="H173" s="1068">
        <v>1</v>
      </c>
      <c r="I173" s="2"/>
      <c r="K173" s="1072"/>
    </row>
    <row r="174" spans="1:11" x14ac:dyDescent="0.2">
      <c r="A174" s="977" t="str">
        <f t="shared" si="4"/>
        <v>FI_02_72</v>
      </c>
      <c r="B174" s="979">
        <f t="shared" si="5"/>
        <v>72</v>
      </c>
      <c r="C174" s="1069" t="s">
        <v>113</v>
      </c>
      <c r="D174" s="1072" t="s">
        <v>501</v>
      </c>
      <c r="E174" s="1070">
        <v>172</v>
      </c>
      <c r="F174" s="1066" t="s">
        <v>2471</v>
      </c>
      <c r="G174" s="1067" t="s">
        <v>2472</v>
      </c>
      <c r="H174" s="1068">
        <v>1</v>
      </c>
      <c r="I174" s="2"/>
      <c r="K174" s="1072"/>
    </row>
    <row r="175" spans="1:11" x14ac:dyDescent="0.2">
      <c r="A175" s="977" t="str">
        <f t="shared" si="4"/>
        <v>FI_02_73</v>
      </c>
      <c r="B175" s="979">
        <f t="shared" si="5"/>
        <v>73</v>
      </c>
      <c r="C175" s="1069" t="s">
        <v>113</v>
      </c>
      <c r="D175" s="1072" t="s">
        <v>501</v>
      </c>
      <c r="E175" s="1070">
        <v>173</v>
      </c>
      <c r="F175" s="1066" t="s">
        <v>2473</v>
      </c>
      <c r="G175" s="1067" t="s">
        <v>2474</v>
      </c>
      <c r="H175" s="1068">
        <v>1</v>
      </c>
      <c r="I175" s="2"/>
      <c r="K175" s="1072"/>
    </row>
    <row r="176" spans="1:11" x14ac:dyDescent="0.2">
      <c r="A176" s="977" t="str">
        <f t="shared" si="4"/>
        <v>FI_02_74</v>
      </c>
      <c r="B176" s="979">
        <f t="shared" si="5"/>
        <v>74</v>
      </c>
      <c r="C176" s="1069" t="s">
        <v>113</v>
      </c>
      <c r="D176" s="1072" t="s">
        <v>501</v>
      </c>
      <c r="E176" s="1070">
        <v>174</v>
      </c>
      <c r="F176" s="1066" t="s">
        <v>2475</v>
      </c>
      <c r="G176" s="1067" t="s">
        <v>2476</v>
      </c>
      <c r="H176" s="1068">
        <v>1</v>
      </c>
      <c r="I176" s="2"/>
      <c r="K176" s="1072"/>
    </row>
    <row r="177" spans="1:11" x14ac:dyDescent="0.2">
      <c r="A177" s="977" t="str">
        <f t="shared" si="4"/>
        <v>FI_02_75</v>
      </c>
      <c r="B177" s="979">
        <f t="shared" si="5"/>
        <v>75</v>
      </c>
      <c r="C177" s="1069" t="s">
        <v>113</v>
      </c>
      <c r="D177" s="1072" t="s">
        <v>501</v>
      </c>
      <c r="E177" s="1070">
        <v>175</v>
      </c>
      <c r="F177" s="1066" t="s">
        <v>2477</v>
      </c>
      <c r="G177" s="1067" t="s">
        <v>2478</v>
      </c>
      <c r="H177" s="1068">
        <v>1</v>
      </c>
      <c r="I177" s="2"/>
      <c r="K177" s="1072"/>
    </row>
    <row r="178" spans="1:11" x14ac:dyDescent="0.2">
      <c r="A178" s="977" t="str">
        <f t="shared" si="4"/>
        <v>FI_02_76</v>
      </c>
      <c r="B178" s="979">
        <f t="shared" si="5"/>
        <v>76</v>
      </c>
      <c r="C178" s="1069" t="s">
        <v>113</v>
      </c>
      <c r="D178" s="1072" t="s">
        <v>501</v>
      </c>
      <c r="E178" s="1070">
        <v>176</v>
      </c>
      <c r="F178" s="1066" t="s">
        <v>2479</v>
      </c>
      <c r="G178" s="1067" t="s">
        <v>2480</v>
      </c>
      <c r="H178" s="1068">
        <v>1</v>
      </c>
      <c r="I178" s="2"/>
      <c r="K178" s="1072"/>
    </row>
    <row r="179" spans="1:11" x14ac:dyDescent="0.2">
      <c r="A179" s="977" t="str">
        <f t="shared" si="4"/>
        <v>FI_02_77</v>
      </c>
      <c r="B179" s="979">
        <f t="shared" si="5"/>
        <v>77</v>
      </c>
      <c r="C179" s="1069" t="s">
        <v>113</v>
      </c>
      <c r="D179" s="1072" t="s">
        <v>501</v>
      </c>
      <c r="E179" s="1070">
        <v>177</v>
      </c>
      <c r="F179" s="1066" t="s">
        <v>2481</v>
      </c>
      <c r="G179" s="1067" t="s">
        <v>2482</v>
      </c>
      <c r="H179" s="1068">
        <v>1</v>
      </c>
      <c r="I179" s="2"/>
      <c r="K179" s="1072"/>
    </row>
    <row r="180" spans="1:11" x14ac:dyDescent="0.2">
      <c r="A180" s="977" t="str">
        <f t="shared" si="4"/>
        <v>FI_02_78</v>
      </c>
      <c r="B180" s="979">
        <f t="shared" si="5"/>
        <v>78</v>
      </c>
      <c r="C180" s="1069" t="s">
        <v>113</v>
      </c>
      <c r="D180" s="1072" t="s">
        <v>501</v>
      </c>
      <c r="E180" s="1070">
        <v>178</v>
      </c>
      <c r="F180" s="1066" t="s">
        <v>2483</v>
      </c>
      <c r="G180" s="1067" t="s">
        <v>2484</v>
      </c>
      <c r="H180" s="1068">
        <v>1</v>
      </c>
      <c r="I180" s="2"/>
      <c r="K180" s="1072"/>
    </row>
    <row r="181" spans="1:11" x14ac:dyDescent="0.2">
      <c r="A181" s="977" t="str">
        <f t="shared" si="4"/>
        <v>FI_02_79</v>
      </c>
      <c r="B181" s="979">
        <f t="shared" si="5"/>
        <v>79</v>
      </c>
      <c r="C181" s="1069" t="s">
        <v>113</v>
      </c>
      <c r="D181" s="1072" t="s">
        <v>501</v>
      </c>
      <c r="E181" s="1070">
        <v>179</v>
      </c>
      <c r="F181" s="1066" t="s">
        <v>2485</v>
      </c>
      <c r="G181" s="1067" t="s">
        <v>2486</v>
      </c>
      <c r="H181" s="1068">
        <v>1</v>
      </c>
      <c r="I181" s="2"/>
      <c r="K181" s="1072"/>
    </row>
    <row r="182" spans="1:11" x14ac:dyDescent="0.2">
      <c r="A182" s="977" t="str">
        <f t="shared" si="4"/>
        <v>FI_02_80</v>
      </c>
      <c r="B182" s="979">
        <f t="shared" si="5"/>
        <v>80</v>
      </c>
      <c r="C182" s="1069" t="s">
        <v>113</v>
      </c>
      <c r="D182" s="1072" t="s">
        <v>501</v>
      </c>
      <c r="E182" s="1070">
        <v>180</v>
      </c>
      <c r="F182" s="1066" t="s">
        <v>2487</v>
      </c>
      <c r="G182" s="1067" t="s">
        <v>2488</v>
      </c>
      <c r="H182" s="1068">
        <v>1</v>
      </c>
      <c r="I182" s="2"/>
      <c r="K182" s="1072"/>
    </row>
    <row r="183" spans="1:11" x14ac:dyDescent="0.2">
      <c r="A183" s="977" t="str">
        <f t="shared" si="4"/>
        <v>FI_02_81</v>
      </c>
      <c r="B183" s="979">
        <f t="shared" si="5"/>
        <v>81</v>
      </c>
      <c r="C183" s="1069" t="s">
        <v>113</v>
      </c>
      <c r="D183" s="1072" t="s">
        <v>501</v>
      </c>
      <c r="E183" s="1070">
        <v>181</v>
      </c>
      <c r="F183" s="1066" t="s">
        <v>2489</v>
      </c>
      <c r="G183" s="1067" t="s">
        <v>2490</v>
      </c>
      <c r="H183" s="1068">
        <v>1</v>
      </c>
      <c r="I183" s="2"/>
      <c r="K183" s="1072"/>
    </row>
    <row r="184" spans="1:11" x14ac:dyDescent="0.2">
      <c r="A184" s="977" t="str">
        <f t="shared" si="4"/>
        <v>FI_02_82</v>
      </c>
      <c r="B184" s="979">
        <f t="shared" si="5"/>
        <v>82</v>
      </c>
      <c r="C184" s="1069" t="s">
        <v>113</v>
      </c>
      <c r="D184" s="1072" t="s">
        <v>501</v>
      </c>
      <c r="E184" s="1070">
        <v>182</v>
      </c>
      <c r="F184" s="1066" t="s">
        <v>2491</v>
      </c>
      <c r="G184" s="1067" t="s">
        <v>2492</v>
      </c>
      <c r="H184" s="1068">
        <v>1</v>
      </c>
      <c r="I184" s="2"/>
      <c r="K184" s="1072"/>
    </row>
    <row r="185" spans="1:11" x14ac:dyDescent="0.2">
      <c r="A185" s="977" t="str">
        <f t="shared" si="4"/>
        <v>FI_02_83</v>
      </c>
      <c r="B185" s="979">
        <f t="shared" si="5"/>
        <v>83</v>
      </c>
      <c r="C185" s="1069" t="s">
        <v>113</v>
      </c>
      <c r="D185" s="1072" t="s">
        <v>501</v>
      </c>
      <c r="E185" s="1070">
        <v>183</v>
      </c>
      <c r="F185" s="1066" t="s">
        <v>2493</v>
      </c>
      <c r="G185" s="1067" t="s">
        <v>2494</v>
      </c>
      <c r="H185" s="1068">
        <v>1</v>
      </c>
      <c r="I185" s="2"/>
      <c r="K185" s="1072"/>
    </row>
    <row r="186" spans="1:11" x14ac:dyDescent="0.2">
      <c r="A186" s="977" t="str">
        <f t="shared" si="4"/>
        <v>FI_02_84</v>
      </c>
      <c r="B186" s="979">
        <f t="shared" si="5"/>
        <v>84</v>
      </c>
      <c r="C186" s="1069" t="s">
        <v>113</v>
      </c>
      <c r="D186" s="1072" t="s">
        <v>501</v>
      </c>
      <c r="E186" s="1070">
        <v>184</v>
      </c>
      <c r="F186" s="1066" t="s">
        <v>2495</v>
      </c>
      <c r="G186" s="1067" t="s">
        <v>2496</v>
      </c>
      <c r="H186" s="1068">
        <v>1</v>
      </c>
      <c r="I186" s="2"/>
      <c r="K186" s="1072"/>
    </row>
    <row r="187" spans="1:11" x14ac:dyDescent="0.2">
      <c r="A187" s="977" t="str">
        <f t="shared" si="4"/>
        <v>FI_02_85</v>
      </c>
      <c r="B187" s="979">
        <f t="shared" si="5"/>
        <v>85</v>
      </c>
      <c r="C187" s="1069" t="s">
        <v>113</v>
      </c>
      <c r="D187" s="1072" t="s">
        <v>501</v>
      </c>
      <c r="E187" s="1070">
        <v>185</v>
      </c>
      <c r="F187" s="1066" t="s">
        <v>2497</v>
      </c>
      <c r="G187" s="1067" t="s">
        <v>2498</v>
      </c>
      <c r="H187" s="1068">
        <v>1</v>
      </c>
      <c r="I187" s="2"/>
      <c r="K187" s="1072"/>
    </row>
    <row r="188" spans="1:11" x14ac:dyDescent="0.2">
      <c r="A188" s="977" t="str">
        <f t="shared" si="4"/>
        <v>FI_02_86</v>
      </c>
      <c r="B188" s="979">
        <f t="shared" si="5"/>
        <v>86</v>
      </c>
      <c r="C188" s="1069" t="s">
        <v>113</v>
      </c>
      <c r="D188" s="1072" t="s">
        <v>501</v>
      </c>
      <c r="E188" s="1070">
        <v>186</v>
      </c>
      <c r="F188" s="1066" t="s">
        <v>2499</v>
      </c>
      <c r="G188" s="1067" t="s">
        <v>2500</v>
      </c>
      <c r="H188" s="1068">
        <v>1</v>
      </c>
      <c r="I188" s="2"/>
      <c r="K188" s="1072"/>
    </row>
    <row r="189" spans="1:11" x14ac:dyDescent="0.2">
      <c r="A189" s="977" t="str">
        <f t="shared" si="4"/>
        <v>FI_02_87</v>
      </c>
      <c r="B189" s="979">
        <f t="shared" si="5"/>
        <v>87</v>
      </c>
      <c r="C189" s="1069" t="s">
        <v>113</v>
      </c>
      <c r="D189" s="1072" t="s">
        <v>501</v>
      </c>
      <c r="E189" s="1070">
        <v>187</v>
      </c>
      <c r="F189" s="1066" t="s">
        <v>2501</v>
      </c>
      <c r="G189" s="1067" t="s">
        <v>2502</v>
      </c>
      <c r="H189" s="1068">
        <v>1</v>
      </c>
      <c r="I189" s="2"/>
      <c r="K189" s="1072"/>
    </row>
    <row r="190" spans="1:11" x14ac:dyDescent="0.2">
      <c r="A190" s="977" t="str">
        <f t="shared" si="4"/>
        <v>FI_02_88</v>
      </c>
      <c r="B190" s="979">
        <f t="shared" si="5"/>
        <v>88</v>
      </c>
      <c r="C190" s="1069" t="s">
        <v>113</v>
      </c>
      <c r="D190" s="1072" t="s">
        <v>501</v>
      </c>
      <c r="E190" s="1070">
        <v>188</v>
      </c>
      <c r="F190" s="1066" t="s">
        <v>2503</v>
      </c>
      <c r="G190" s="1067" t="s">
        <v>2504</v>
      </c>
      <c r="H190" s="1068">
        <v>1</v>
      </c>
      <c r="I190" s="2"/>
      <c r="K190" s="1072"/>
    </row>
    <row r="191" spans="1:11" x14ac:dyDescent="0.2">
      <c r="A191" s="977" t="str">
        <f t="shared" si="4"/>
        <v>FI_02_89</v>
      </c>
      <c r="B191" s="979">
        <f t="shared" si="5"/>
        <v>89</v>
      </c>
      <c r="C191" s="1069" t="s">
        <v>113</v>
      </c>
      <c r="D191" s="1072" t="s">
        <v>501</v>
      </c>
      <c r="E191" s="1070">
        <v>189</v>
      </c>
      <c r="F191" s="1066" t="s">
        <v>2505</v>
      </c>
      <c r="G191" s="1067" t="s">
        <v>2506</v>
      </c>
      <c r="H191" s="1068">
        <v>1</v>
      </c>
      <c r="I191" s="2"/>
      <c r="K191" s="1072"/>
    </row>
    <row r="192" spans="1:11" x14ac:dyDescent="0.2">
      <c r="A192" s="977" t="str">
        <f t="shared" si="4"/>
        <v>FI_02_90</v>
      </c>
      <c r="B192" s="979">
        <f t="shared" si="5"/>
        <v>90</v>
      </c>
      <c r="C192" s="1069" t="s">
        <v>113</v>
      </c>
      <c r="D192" s="1072" t="s">
        <v>501</v>
      </c>
      <c r="E192" s="1070">
        <v>190</v>
      </c>
      <c r="F192" s="1066" t="s">
        <v>2507</v>
      </c>
      <c r="G192" s="1067" t="s">
        <v>2508</v>
      </c>
      <c r="H192" s="1068">
        <v>1</v>
      </c>
      <c r="I192" s="2"/>
      <c r="K192" s="1072"/>
    </row>
    <row r="193" spans="1:11" x14ac:dyDescent="0.2">
      <c r="A193" s="977" t="str">
        <f t="shared" si="4"/>
        <v>FI_02_91</v>
      </c>
      <c r="B193" s="979">
        <f t="shared" si="5"/>
        <v>91</v>
      </c>
      <c r="C193" s="1069" t="s">
        <v>113</v>
      </c>
      <c r="D193" s="1072" t="s">
        <v>501</v>
      </c>
      <c r="E193" s="1070">
        <v>191</v>
      </c>
      <c r="F193" s="1066" t="s">
        <v>2509</v>
      </c>
      <c r="G193" s="1067" t="s">
        <v>2510</v>
      </c>
      <c r="H193" s="1068">
        <v>1</v>
      </c>
      <c r="I193" s="2"/>
      <c r="K193" s="1072"/>
    </row>
    <row r="194" spans="1:11" x14ac:dyDescent="0.2">
      <c r="A194" s="977" t="str">
        <f t="shared" si="4"/>
        <v>FI_02_92</v>
      </c>
      <c r="B194" s="979">
        <f t="shared" si="5"/>
        <v>92</v>
      </c>
      <c r="C194" s="1069" t="s">
        <v>113</v>
      </c>
      <c r="D194" s="1072" t="s">
        <v>501</v>
      </c>
      <c r="E194" s="1070">
        <v>192</v>
      </c>
      <c r="F194" s="1066" t="s">
        <v>2511</v>
      </c>
      <c r="G194" s="1067" t="s">
        <v>2512</v>
      </c>
      <c r="H194" s="1068">
        <v>1</v>
      </c>
      <c r="I194" s="2"/>
      <c r="K194" s="1072"/>
    </row>
    <row r="195" spans="1:11" x14ac:dyDescent="0.2">
      <c r="A195" s="977" t="str">
        <f t="shared" ref="A195:A258" si="6">CONCATENATE(C195,"_",D195,"_",B195)</f>
        <v>FI_02_93</v>
      </c>
      <c r="B195" s="979">
        <f t="shared" si="5"/>
        <v>93</v>
      </c>
      <c r="C195" s="1069" t="s">
        <v>113</v>
      </c>
      <c r="D195" s="1072" t="s">
        <v>501</v>
      </c>
      <c r="E195" s="1070">
        <v>193</v>
      </c>
      <c r="F195" s="1066" t="s">
        <v>2513</v>
      </c>
      <c r="G195" s="1067" t="s">
        <v>2514</v>
      </c>
      <c r="H195" s="1068">
        <v>1</v>
      </c>
      <c r="I195" s="2"/>
      <c r="K195" s="1072"/>
    </row>
    <row r="196" spans="1:11" x14ac:dyDescent="0.2">
      <c r="A196" s="977" t="str">
        <f t="shared" si="6"/>
        <v>FI_02_94</v>
      </c>
      <c r="B196" s="979">
        <f t="shared" si="5"/>
        <v>94</v>
      </c>
      <c r="C196" s="1069" t="s">
        <v>113</v>
      </c>
      <c r="D196" s="1072" t="s">
        <v>501</v>
      </c>
      <c r="E196" s="1070">
        <v>194</v>
      </c>
      <c r="F196" s="1066" t="s">
        <v>2515</v>
      </c>
      <c r="G196" s="1067" t="s">
        <v>2516</v>
      </c>
      <c r="H196" s="1068">
        <v>1</v>
      </c>
      <c r="I196" s="2"/>
      <c r="K196" s="1072"/>
    </row>
    <row r="197" spans="1:11" x14ac:dyDescent="0.2">
      <c r="A197" s="977" t="str">
        <f t="shared" si="6"/>
        <v>FI_02_95</v>
      </c>
      <c r="B197" s="979">
        <f t="shared" ref="B197:B260" si="7">IF(D197&lt;&gt;"",IF(D197=D196,B196+1,1),0)</f>
        <v>95</v>
      </c>
      <c r="C197" s="1069" t="s">
        <v>113</v>
      </c>
      <c r="D197" s="1072" t="s">
        <v>501</v>
      </c>
      <c r="E197" s="1070">
        <v>195</v>
      </c>
      <c r="F197" s="1066" t="s">
        <v>2517</v>
      </c>
      <c r="G197" s="1067" t="s">
        <v>2518</v>
      </c>
      <c r="H197" s="1068">
        <v>1</v>
      </c>
      <c r="I197" s="2"/>
      <c r="K197" s="1072"/>
    </row>
    <row r="198" spans="1:11" x14ac:dyDescent="0.2">
      <c r="A198" s="977" t="str">
        <f t="shared" si="6"/>
        <v>FI_02_96</v>
      </c>
      <c r="B198" s="979">
        <f t="shared" si="7"/>
        <v>96</v>
      </c>
      <c r="C198" s="1069" t="s">
        <v>113</v>
      </c>
      <c r="D198" s="1072" t="s">
        <v>501</v>
      </c>
      <c r="E198" s="1070">
        <v>196</v>
      </c>
      <c r="F198" s="1066" t="s">
        <v>2519</v>
      </c>
      <c r="G198" s="1067" t="s">
        <v>2520</v>
      </c>
      <c r="H198" s="1068">
        <v>1</v>
      </c>
      <c r="I198" s="2"/>
      <c r="K198" s="1072"/>
    </row>
    <row r="199" spans="1:11" x14ac:dyDescent="0.2">
      <c r="A199" s="977" t="str">
        <f t="shared" si="6"/>
        <v>FI_02_97</v>
      </c>
      <c r="B199" s="979">
        <f t="shared" si="7"/>
        <v>97</v>
      </c>
      <c r="C199" s="1069" t="s">
        <v>113</v>
      </c>
      <c r="D199" s="1072" t="s">
        <v>501</v>
      </c>
      <c r="E199" s="1070">
        <v>197</v>
      </c>
      <c r="F199" s="1066" t="s">
        <v>2521</v>
      </c>
      <c r="G199" s="1067" t="s">
        <v>2522</v>
      </c>
      <c r="H199" s="1068">
        <v>1</v>
      </c>
      <c r="I199" s="2"/>
      <c r="K199" s="1072"/>
    </row>
    <row r="200" spans="1:11" x14ac:dyDescent="0.2">
      <c r="A200" s="977" t="str">
        <f t="shared" si="6"/>
        <v>FI_02_98</v>
      </c>
      <c r="B200" s="979">
        <f t="shared" si="7"/>
        <v>98</v>
      </c>
      <c r="C200" s="1069" t="s">
        <v>113</v>
      </c>
      <c r="D200" s="1072" t="s">
        <v>501</v>
      </c>
      <c r="E200" s="1070">
        <v>198</v>
      </c>
      <c r="F200" s="1066" t="s">
        <v>2523</v>
      </c>
      <c r="G200" s="1067" t="s">
        <v>2524</v>
      </c>
      <c r="H200" s="1068">
        <v>1</v>
      </c>
      <c r="I200" s="2"/>
      <c r="K200" s="1072"/>
    </row>
    <row r="201" spans="1:11" x14ac:dyDescent="0.2">
      <c r="A201" s="977" t="str">
        <f t="shared" si="6"/>
        <v>FI_02_99</v>
      </c>
      <c r="B201" s="979">
        <f t="shared" si="7"/>
        <v>99</v>
      </c>
      <c r="C201" s="1069" t="s">
        <v>113</v>
      </c>
      <c r="D201" s="1072" t="s">
        <v>501</v>
      </c>
      <c r="E201" s="1070">
        <v>199</v>
      </c>
      <c r="F201" s="1066" t="s">
        <v>2525</v>
      </c>
      <c r="G201" s="1067" t="s">
        <v>2526</v>
      </c>
      <c r="H201" s="1068">
        <v>2</v>
      </c>
      <c r="I201" s="2"/>
      <c r="K201" s="1072"/>
    </row>
    <row r="202" spans="1:11" x14ac:dyDescent="0.2">
      <c r="A202" s="977" t="str">
        <f t="shared" si="6"/>
        <v>FI_02_100</v>
      </c>
      <c r="B202" s="979">
        <f t="shared" si="7"/>
        <v>100</v>
      </c>
      <c r="C202" s="1069" t="s">
        <v>113</v>
      </c>
      <c r="D202" s="1072" t="s">
        <v>501</v>
      </c>
      <c r="E202" s="1070">
        <v>200</v>
      </c>
      <c r="F202" s="1066" t="s">
        <v>2527</v>
      </c>
      <c r="G202" s="1067" t="s">
        <v>2528</v>
      </c>
      <c r="H202" s="1068">
        <v>1</v>
      </c>
      <c r="I202" s="2"/>
      <c r="K202" s="1072"/>
    </row>
    <row r="203" spans="1:11" x14ac:dyDescent="0.2">
      <c r="A203" s="977" t="str">
        <f t="shared" si="6"/>
        <v>FI_02_101</v>
      </c>
      <c r="B203" s="979">
        <f t="shared" si="7"/>
        <v>101</v>
      </c>
      <c r="C203" s="1069" t="s">
        <v>113</v>
      </c>
      <c r="D203" s="1072" t="s">
        <v>501</v>
      </c>
      <c r="E203" s="1070">
        <v>201</v>
      </c>
      <c r="F203" s="1066" t="s">
        <v>2529</v>
      </c>
      <c r="G203" s="1067" t="s">
        <v>2530</v>
      </c>
      <c r="H203" s="1068">
        <v>1</v>
      </c>
      <c r="I203" s="2"/>
      <c r="K203" s="1072"/>
    </row>
    <row r="204" spans="1:11" x14ac:dyDescent="0.2">
      <c r="A204" s="977" t="str">
        <f t="shared" si="6"/>
        <v>FI_02_102</v>
      </c>
      <c r="B204" s="979">
        <f t="shared" si="7"/>
        <v>102</v>
      </c>
      <c r="C204" s="1069" t="s">
        <v>113</v>
      </c>
      <c r="D204" s="1072" t="s">
        <v>501</v>
      </c>
      <c r="E204" s="1070">
        <v>202</v>
      </c>
      <c r="F204" s="1066" t="s">
        <v>2531</v>
      </c>
      <c r="G204" s="1067" t="s">
        <v>2532</v>
      </c>
      <c r="H204" s="1068">
        <v>1</v>
      </c>
      <c r="I204" s="2"/>
      <c r="K204" s="1072"/>
    </row>
    <row r="205" spans="1:11" x14ac:dyDescent="0.2">
      <c r="A205" s="977" t="str">
        <f t="shared" si="6"/>
        <v>FI_02_103</v>
      </c>
      <c r="B205" s="979">
        <f t="shared" si="7"/>
        <v>103</v>
      </c>
      <c r="C205" s="1069" t="s">
        <v>113</v>
      </c>
      <c r="D205" s="1072" t="s">
        <v>501</v>
      </c>
      <c r="E205" s="1070">
        <v>203</v>
      </c>
      <c r="F205" s="1066" t="s">
        <v>2533</v>
      </c>
      <c r="G205" s="1067" t="s">
        <v>2534</v>
      </c>
      <c r="H205" s="1068">
        <v>1</v>
      </c>
      <c r="I205" s="2"/>
      <c r="K205" s="1072"/>
    </row>
    <row r="206" spans="1:11" x14ac:dyDescent="0.2">
      <c r="A206" s="977" t="str">
        <f t="shared" si="6"/>
        <v>FI_02_104</v>
      </c>
      <c r="B206" s="979">
        <f t="shared" si="7"/>
        <v>104</v>
      </c>
      <c r="C206" s="1069" t="s">
        <v>113</v>
      </c>
      <c r="D206" s="1072" t="s">
        <v>501</v>
      </c>
      <c r="E206" s="1070">
        <v>204</v>
      </c>
      <c r="F206" s="1066" t="s">
        <v>2535</v>
      </c>
      <c r="G206" s="1067" t="s">
        <v>2536</v>
      </c>
      <c r="H206" s="1068">
        <v>1</v>
      </c>
      <c r="I206" s="2"/>
      <c r="K206" s="1072"/>
    </row>
    <row r="207" spans="1:11" x14ac:dyDescent="0.2">
      <c r="A207" s="977" t="str">
        <f t="shared" si="6"/>
        <v>FI_02_105</v>
      </c>
      <c r="B207" s="979">
        <f t="shared" si="7"/>
        <v>105</v>
      </c>
      <c r="C207" s="1069" t="s">
        <v>113</v>
      </c>
      <c r="D207" s="1072" t="s">
        <v>501</v>
      </c>
      <c r="E207" s="1070">
        <v>205</v>
      </c>
      <c r="F207" s="1066" t="s">
        <v>2537</v>
      </c>
      <c r="G207" s="1067" t="s">
        <v>2538</v>
      </c>
      <c r="H207" s="1068">
        <v>1</v>
      </c>
      <c r="I207" s="2"/>
      <c r="K207" s="1072"/>
    </row>
    <row r="208" spans="1:11" x14ac:dyDescent="0.2">
      <c r="A208" s="977" t="str">
        <f t="shared" si="6"/>
        <v>FI_02_106</v>
      </c>
      <c r="B208" s="979">
        <f t="shared" si="7"/>
        <v>106</v>
      </c>
      <c r="C208" s="1069" t="s">
        <v>113</v>
      </c>
      <c r="D208" s="1072" t="s">
        <v>501</v>
      </c>
      <c r="E208" s="1070">
        <v>206</v>
      </c>
      <c r="F208" s="1066" t="s">
        <v>2539</v>
      </c>
      <c r="G208" s="1067" t="s">
        <v>2540</v>
      </c>
      <c r="H208" s="1068">
        <v>1</v>
      </c>
      <c r="I208" s="2"/>
      <c r="K208" s="1072"/>
    </row>
    <row r="209" spans="1:11" x14ac:dyDescent="0.2">
      <c r="A209" s="977" t="str">
        <f t="shared" si="6"/>
        <v>FI_02_107</v>
      </c>
      <c r="B209" s="979">
        <f t="shared" si="7"/>
        <v>107</v>
      </c>
      <c r="C209" s="1069" t="s">
        <v>113</v>
      </c>
      <c r="D209" s="1072" t="s">
        <v>501</v>
      </c>
      <c r="E209" s="1070">
        <v>207</v>
      </c>
      <c r="F209" s="1066" t="s">
        <v>2541</v>
      </c>
      <c r="G209" s="1067" t="s">
        <v>2542</v>
      </c>
      <c r="H209" s="1068">
        <v>1</v>
      </c>
      <c r="I209" s="2"/>
      <c r="K209" s="1072"/>
    </row>
    <row r="210" spans="1:11" x14ac:dyDescent="0.2">
      <c r="A210" s="977" t="str">
        <f t="shared" si="6"/>
        <v>FI_02_108</v>
      </c>
      <c r="B210" s="979">
        <f t="shared" si="7"/>
        <v>108</v>
      </c>
      <c r="C210" s="1069" t="s">
        <v>113</v>
      </c>
      <c r="D210" s="1072" t="s">
        <v>501</v>
      </c>
      <c r="E210" s="1070">
        <v>208</v>
      </c>
      <c r="F210" s="1066" t="s">
        <v>2543</v>
      </c>
      <c r="G210" s="1067" t="s">
        <v>2544</v>
      </c>
      <c r="H210" s="1068">
        <v>1</v>
      </c>
      <c r="I210" s="2"/>
      <c r="K210" s="1072"/>
    </row>
    <row r="211" spans="1:11" x14ac:dyDescent="0.2">
      <c r="A211" s="977" t="str">
        <f t="shared" si="6"/>
        <v>FI_02_109</v>
      </c>
      <c r="B211" s="979">
        <f t="shared" si="7"/>
        <v>109</v>
      </c>
      <c r="C211" s="1069" t="s">
        <v>113</v>
      </c>
      <c r="D211" s="1072" t="s">
        <v>501</v>
      </c>
      <c r="E211" s="1070">
        <v>209</v>
      </c>
      <c r="F211" s="1066" t="s">
        <v>2545</v>
      </c>
      <c r="G211" s="1067" t="s">
        <v>2546</v>
      </c>
      <c r="H211" s="1068">
        <v>1</v>
      </c>
      <c r="I211" s="2"/>
      <c r="K211" s="1072"/>
    </row>
    <row r="212" spans="1:11" x14ac:dyDescent="0.2">
      <c r="A212" s="977" t="str">
        <f t="shared" si="6"/>
        <v>FI_02_110</v>
      </c>
      <c r="B212" s="979">
        <f t="shared" si="7"/>
        <v>110</v>
      </c>
      <c r="C212" s="1069" t="s">
        <v>113</v>
      </c>
      <c r="D212" s="1072" t="s">
        <v>501</v>
      </c>
      <c r="E212" s="1070">
        <v>210</v>
      </c>
      <c r="F212" s="1066" t="s">
        <v>2547</v>
      </c>
      <c r="G212" s="1067" t="s">
        <v>2548</v>
      </c>
      <c r="H212" s="1068">
        <v>1</v>
      </c>
      <c r="I212" s="2"/>
      <c r="K212" s="1072"/>
    </row>
    <row r="213" spans="1:11" x14ac:dyDescent="0.2">
      <c r="A213" s="977" t="str">
        <f t="shared" si="6"/>
        <v>FI_02_111</v>
      </c>
      <c r="B213" s="979">
        <f t="shared" si="7"/>
        <v>111</v>
      </c>
      <c r="C213" s="1069" t="s">
        <v>113</v>
      </c>
      <c r="D213" s="1072" t="s">
        <v>501</v>
      </c>
      <c r="E213" s="1070">
        <v>211</v>
      </c>
      <c r="F213" s="1066" t="s">
        <v>2549</v>
      </c>
      <c r="G213" s="1067" t="s">
        <v>2550</v>
      </c>
      <c r="H213" s="1068">
        <v>1</v>
      </c>
      <c r="I213" s="2"/>
      <c r="K213" s="1072"/>
    </row>
    <row r="214" spans="1:11" x14ac:dyDescent="0.2">
      <c r="A214" s="977" t="str">
        <f t="shared" si="6"/>
        <v>FI_02_112</v>
      </c>
      <c r="B214" s="979">
        <f t="shared" si="7"/>
        <v>112</v>
      </c>
      <c r="C214" s="1069" t="s">
        <v>113</v>
      </c>
      <c r="D214" s="1072" t="s">
        <v>501</v>
      </c>
      <c r="E214" s="1070">
        <v>212</v>
      </c>
      <c r="F214" s="1066" t="s">
        <v>2551</v>
      </c>
      <c r="G214" s="1067" t="s">
        <v>2552</v>
      </c>
      <c r="H214" s="1068">
        <v>1</v>
      </c>
      <c r="I214" s="2"/>
      <c r="K214" s="1072"/>
    </row>
    <row r="215" spans="1:11" x14ac:dyDescent="0.2">
      <c r="A215" s="977" t="str">
        <f t="shared" si="6"/>
        <v>FI_02_113</v>
      </c>
      <c r="B215" s="979">
        <f t="shared" si="7"/>
        <v>113</v>
      </c>
      <c r="C215" s="1069" t="s">
        <v>113</v>
      </c>
      <c r="D215" s="1072" t="s">
        <v>501</v>
      </c>
      <c r="E215" s="1070">
        <v>213</v>
      </c>
      <c r="F215" s="1066" t="s">
        <v>2553</v>
      </c>
      <c r="G215" s="1067" t="s">
        <v>2554</v>
      </c>
      <c r="H215" s="1068">
        <v>1</v>
      </c>
      <c r="I215" s="2"/>
      <c r="K215" s="1072"/>
    </row>
    <row r="216" spans="1:11" x14ac:dyDescent="0.2">
      <c r="A216" s="977" t="str">
        <f t="shared" si="6"/>
        <v>FI_02_114</v>
      </c>
      <c r="B216" s="979">
        <f t="shared" si="7"/>
        <v>114</v>
      </c>
      <c r="C216" s="1069" t="s">
        <v>113</v>
      </c>
      <c r="D216" s="1072" t="s">
        <v>501</v>
      </c>
      <c r="E216" s="1070">
        <v>214</v>
      </c>
      <c r="F216" s="1066" t="s">
        <v>2555</v>
      </c>
      <c r="G216" s="1067" t="s">
        <v>2556</v>
      </c>
      <c r="H216" s="1068">
        <v>1</v>
      </c>
      <c r="I216" s="2"/>
      <c r="K216" s="1072"/>
    </row>
    <row r="217" spans="1:11" x14ac:dyDescent="0.2">
      <c r="A217" s="977" t="str">
        <f t="shared" si="6"/>
        <v>FI_02_115</v>
      </c>
      <c r="B217" s="979">
        <f t="shared" si="7"/>
        <v>115</v>
      </c>
      <c r="C217" s="1069" t="s">
        <v>113</v>
      </c>
      <c r="D217" s="1072" t="s">
        <v>501</v>
      </c>
      <c r="E217" s="1070">
        <v>215</v>
      </c>
      <c r="F217" s="1066" t="s">
        <v>2557</v>
      </c>
      <c r="G217" s="1067" t="s">
        <v>2558</v>
      </c>
      <c r="H217" s="1068">
        <v>1</v>
      </c>
      <c r="I217" s="2"/>
      <c r="K217" s="1072"/>
    </row>
    <row r="218" spans="1:11" x14ac:dyDescent="0.2">
      <c r="A218" s="977" t="str">
        <f t="shared" si="6"/>
        <v>FI_02_116</v>
      </c>
      <c r="B218" s="979">
        <f t="shared" si="7"/>
        <v>116</v>
      </c>
      <c r="C218" s="1069" t="s">
        <v>113</v>
      </c>
      <c r="D218" s="1072" t="s">
        <v>501</v>
      </c>
      <c r="E218" s="1070">
        <v>216</v>
      </c>
      <c r="F218" s="1066" t="s">
        <v>2559</v>
      </c>
      <c r="G218" s="1067" t="s">
        <v>2560</v>
      </c>
      <c r="H218" s="1068">
        <v>1</v>
      </c>
      <c r="I218" s="2"/>
      <c r="K218" s="1072"/>
    </row>
    <row r="219" spans="1:11" x14ac:dyDescent="0.2">
      <c r="A219" s="977" t="str">
        <f t="shared" si="6"/>
        <v>FI_02_117</v>
      </c>
      <c r="B219" s="979">
        <f t="shared" si="7"/>
        <v>117</v>
      </c>
      <c r="C219" s="1069" t="s">
        <v>113</v>
      </c>
      <c r="D219" s="1072" t="s">
        <v>501</v>
      </c>
      <c r="E219" s="1070">
        <v>217</v>
      </c>
      <c r="F219" s="1066" t="s">
        <v>2561</v>
      </c>
      <c r="G219" s="1067" t="s">
        <v>2562</v>
      </c>
      <c r="H219" s="1068">
        <v>1</v>
      </c>
      <c r="I219" s="2"/>
      <c r="K219" s="1072"/>
    </row>
    <row r="220" spans="1:11" x14ac:dyDescent="0.2">
      <c r="A220" s="977" t="str">
        <f t="shared" si="6"/>
        <v>FI_02_118</v>
      </c>
      <c r="B220" s="979">
        <f t="shared" si="7"/>
        <v>118</v>
      </c>
      <c r="C220" s="1069" t="s">
        <v>113</v>
      </c>
      <c r="D220" s="1072" t="s">
        <v>501</v>
      </c>
      <c r="E220" s="1070">
        <v>218</v>
      </c>
      <c r="F220" s="1066" t="s">
        <v>2563</v>
      </c>
      <c r="G220" s="1067" t="s">
        <v>2564</v>
      </c>
      <c r="H220" s="1068">
        <v>1</v>
      </c>
      <c r="I220" s="2"/>
      <c r="K220" s="1072"/>
    </row>
    <row r="221" spans="1:11" x14ac:dyDescent="0.2">
      <c r="A221" s="977" t="str">
        <f t="shared" si="6"/>
        <v>FI_02_119</v>
      </c>
      <c r="B221" s="979">
        <f t="shared" si="7"/>
        <v>119</v>
      </c>
      <c r="C221" s="1069" t="s">
        <v>113</v>
      </c>
      <c r="D221" s="1072" t="s">
        <v>501</v>
      </c>
      <c r="E221" s="1070">
        <v>219</v>
      </c>
      <c r="F221" s="1066" t="s">
        <v>2565</v>
      </c>
      <c r="G221" s="1067" t="s">
        <v>2566</v>
      </c>
      <c r="H221" s="1068">
        <v>1</v>
      </c>
      <c r="I221" s="2"/>
      <c r="K221" s="1072"/>
    </row>
    <row r="222" spans="1:11" x14ac:dyDescent="0.2">
      <c r="A222" s="977" t="str">
        <f t="shared" si="6"/>
        <v>FI_02_120</v>
      </c>
      <c r="B222" s="979">
        <f t="shared" si="7"/>
        <v>120</v>
      </c>
      <c r="C222" s="1069" t="s">
        <v>113</v>
      </c>
      <c r="D222" s="1072" t="s">
        <v>501</v>
      </c>
      <c r="E222" s="1070">
        <v>220</v>
      </c>
      <c r="F222" s="1066" t="s">
        <v>2567</v>
      </c>
      <c r="G222" s="1067" t="s">
        <v>2568</v>
      </c>
      <c r="H222" s="1068">
        <v>1</v>
      </c>
      <c r="I222" s="2"/>
      <c r="K222" s="1072"/>
    </row>
    <row r="223" spans="1:11" x14ac:dyDescent="0.2">
      <c r="A223" s="977" t="str">
        <f t="shared" si="6"/>
        <v>FI_02_121</v>
      </c>
      <c r="B223" s="979">
        <f t="shared" si="7"/>
        <v>121</v>
      </c>
      <c r="C223" s="1069" t="s">
        <v>113</v>
      </c>
      <c r="D223" s="1072" t="s">
        <v>501</v>
      </c>
      <c r="E223" s="1070">
        <v>221</v>
      </c>
      <c r="F223" s="1066" t="s">
        <v>2569</v>
      </c>
      <c r="G223" s="1067" t="s">
        <v>2570</v>
      </c>
      <c r="H223" s="1068">
        <v>1</v>
      </c>
      <c r="I223" s="2"/>
      <c r="K223" s="1072"/>
    </row>
    <row r="224" spans="1:11" x14ac:dyDescent="0.2">
      <c r="A224" s="977" t="str">
        <f t="shared" si="6"/>
        <v>FI_02_122</v>
      </c>
      <c r="B224" s="979">
        <f t="shared" si="7"/>
        <v>122</v>
      </c>
      <c r="C224" s="1069" t="s">
        <v>113</v>
      </c>
      <c r="D224" s="1072" t="s">
        <v>501</v>
      </c>
      <c r="E224" s="1070">
        <v>222</v>
      </c>
      <c r="F224" s="1066" t="s">
        <v>2571</v>
      </c>
      <c r="G224" s="1067" t="s">
        <v>2572</v>
      </c>
      <c r="H224" s="1068">
        <v>1</v>
      </c>
      <c r="I224" s="2"/>
      <c r="K224" s="1072"/>
    </row>
    <row r="225" spans="1:11" x14ac:dyDescent="0.2">
      <c r="A225" s="977" t="str">
        <f t="shared" si="6"/>
        <v>FI_02_123</v>
      </c>
      <c r="B225" s="979">
        <f t="shared" si="7"/>
        <v>123</v>
      </c>
      <c r="C225" s="1069" t="s">
        <v>113</v>
      </c>
      <c r="D225" s="1072" t="s">
        <v>501</v>
      </c>
      <c r="E225" s="1070">
        <v>223</v>
      </c>
      <c r="F225" s="1066" t="s">
        <v>2573</v>
      </c>
      <c r="G225" s="1067" t="s">
        <v>2574</v>
      </c>
      <c r="H225" s="1068">
        <v>1</v>
      </c>
      <c r="I225" s="2"/>
      <c r="K225" s="1072"/>
    </row>
    <row r="226" spans="1:11" x14ac:dyDescent="0.2">
      <c r="A226" s="977" t="str">
        <f t="shared" si="6"/>
        <v>FI_02_124</v>
      </c>
      <c r="B226" s="979">
        <f t="shared" si="7"/>
        <v>124</v>
      </c>
      <c r="C226" s="1069" t="s">
        <v>113</v>
      </c>
      <c r="D226" s="1072" t="s">
        <v>501</v>
      </c>
      <c r="E226" s="1070">
        <v>224</v>
      </c>
      <c r="F226" s="1066" t="s">
        <v>2575</v>
      </c>
      <c r="G226" s="1067" t="s">
        <v>2576</v>
      </c>
      <c r="H226" s="1068">
        <v>1</v>
      </c>
      <c r="I226" s="2"/>
      <c r="K226" s="1072"/>
    </row>
    <row r="227" spans="1:11" x14ac:dyDescent="0.2">
      <c r="A227" s="977" t="str">
        <f t="shared" si="6"/>
        <v>FI_02_125</v>
      </c>
      <c r="B227" s="979">
        <f t="shared" si="7"/>
        <v>125</v>
      </c>
      <c r="C227" s="1069" t="s">
        <v>113</v>
      </c>
      <c r="D227" s="1072" t="s">
        <v>501</v>
      </c>
      <c r="E227" s="1070">
        <v>225</v>
      </c>
      <c r="F227" s="1066" t="s">
        <v>2577</v>
      </c>
      <c r="G227" s="1067" t="s">
        <v>2578</v>
      </c>
      <c r="H227" s="1068">
        <v>1</v>
      </c>
      <c r="I227" s="2"/>
      <c r="K227" s="1072"/>
    </row>
    <row r="228" spans="1:11" x14ac:dyDescent="0.2">
      <c r="A228" s="977" t="str">
        <f t="shared" si="6"/>
        <v>FI_02_126</v>
      </c>
      <c r="B228" s="979">
        <f t="shared" si="7"/>
        <v>126</v>
      </c>
      <c r="C228" s="1069" t="s">
        <v>113</v>
      </c>
      <c r="D228" s="1072" t="s">
        <v>501</v>
      </c>
      <c r="E228" s="1070">
        <v>226</v>
      </c>
      <c r="F228" s="1066" t="s">
        <v>2579</v>
      </c>
      <c r="G228" s="1067" t="s">
        <v>2580</v>
      </c>
      <c r="H228" s="1068">
        <v>1</v>
      </c>
      <c r="I228" s="2"/>
      <c r="K228" s="1072"/>
    </row>
    <row r="229" spans="1:11" x14ac:dyDescent="0.2">
      <c r="A229" s="977" t="str">
        <f t="shared" si="6"/>
        <v>FI_02_127</v>
      </c>
      <c r="B229" s="979">
        <f t="shared" si="7"/>
        <v>127</v>
      </c>
      <c r="C229" s="1069" t="s">
        <v>113</v>
      </c>
      <c r="D229" s="1072" t="s">
        <v>501</v>
      </c>
      <c r="E229" s="1070">
        <v>227</v>
      </c>
      <c r="F229" s="1066" t="s">
        <v>2581</v>
      </c>
      <c r="G229" s="1067" t="s">
        <v>2582</v>
      </c>
      <c r="H229" s="1068">
        <v>1</v>
      </c>
      <c r="I229" s="2"/>
      <c r="K229" s="1072"/>
    </row>
    <row r="230" spans="1:11" x14ac:dyDescent="0.2">
      <c r="A230" s="977" t="str">
        <f t="shared" si="6"/>
        <v>FI_02_128</v>
      </c>
      <c r="B230" s="979">
        <f t="shared" si="7"/>
        <v>128</v>
      </c>
      <c r="C230" s="1069" t="s">
        <v>113</v>
      </c>
      <c r="D230" s="1072" t="s">
        <v>501</v>
      </c>
      <c r="E230" s="1070">
        <v>228</v>
      </c>
      <c r="F230" s="1066" t="s">
        <v>2583</v>
      </c>
      <c r="G230" s="1067" t="s">
        <v>2584</v>
      </c>
      <c r="H230" s="1068">
        <v>1</v>
      </c>
      <c r="I230" s="2"/>
      <c r="K230" s="1072"/>
    </row>
    <row r="231" spans="1:11" x14ac:dyDescent="0.2">
      <c r="A231" s="977" t="str">
        <f t="shared" si="6"/>
        <v>FI_02_129</v>
      </c>
      <c r="B231" s="979">
        <f t="shared" si="7"/>
        <v>129</v>
      </c>
      <c r="C231" s="1069" t="s">
        <v>113</v>
      </c>
      <c r="D231" s="1072" t="s">
        <v>501</v>
      </c>
      <c r="E231" s="1070">
        <v>229</v>
      </c>
      <c r="F231" s="1066" t="s">
        <v>2585</v>
      </c>
      <c r="G231" s="1067" t="s">
        <v>2586</v>
      </c>
      <c r="H231" s="1068">
        <v>1</v>
      </c>
      <c r="I231" s="2"/>
      <c r="K231" s="1072"/>
    </row>
    <row r="232" spans="1:11" x14ac:dyDescent="0.2">
      <c r="A232" s="977" t="str">
        <f t="shared" si="6"/>
        <v>FI_02_130</v>
      </c>
      <c r="B232" s="979">
        <f t="shared" si="7"/>
        <v>130</v>
      </c>
      <c r="C232" s="1069" t="s">
        <v>113</v>
      </c>
      <c r="D232" s="1072" t="s">
        <v>501</v>
      </c>
      <c r="E232" s="1070">
        <v>230</v>
      </c>
      <c r="F232" s="1066" t="s">
        <v>2587</v>
      </c>
      <c r="G232" s="1067" t="s">
        <v>2588</v>
      </c>
      <c r="H232" s="1068">
        <v>1</v>
      </c>
      <c r="I232" s="2"/>
      <c r="K232" s="1072"/>
    </row>
    <row r="233" spans="1:11" x14ac:dyDescent="0.2">
      <c r="A233" s="977" t="str">
        <f t="shared" si="6"/>
        <v>FI_02_131</v>
      </c>
      <c r="B233" s="979">
        <f t="shared" si="7"/>
        <v>131</v>
      </c>
      <c r="C233" s="1069" t="s">
        <v>113</v>
      </c>
      <c r="D233" s="1072" t="s">
        <v>501</v>
      </c>
      <c r="E233" s="1070">
        <v>231</v>
      </c>
      <c r="F233" s="1066" t="s">
        <v>2589</v>
      </c>
      <c r="G233" s="1067" t="s">
        <v>2590</v>
      </c>
      <c r="H233" s="1068">
        <v>1</v>
      </c>
      <c r="I233" s="2"/>
      <c r="K233" s="1072"/>
    </row>
    <row r="234" spans="1:11" x14ac:dyDescent="0.2">
      <c r="A234" s="977" t="str">
        <f t="shared" si="6"/>
        <v>FI_03_1</v>
      </c>
      <c r="B234" s="979">
        <f t="shared" si="7"/>
        <v>1</v>
      </c>
      <c r="C234" s="1069" t="s">
        <v>113</v>
      </c>
      <c r="D234" s="1072" t="s">
        <v>502</v>
      </c>
      <c r="E234" s="1070">
        <v>232</v>
      </c>
      <c r="F234" s="1066" t="s">
        <v>2591</v>
      </c>
      <c r="G234" s="1067" t="s">
        <v>2592</v>
      </c>
      <c r="H234" s="1068">
        <v>1</v>
      </c>
      <c r="I234" s="2"/>
      <c r="K234" s="1072"/>
    </row>
    <row r="235" spans="1:11" x14ac:dyDescent="0.2">
      <c r="A235" s="977" t="str">
        <f t="shared" si="6"/>
        <v>FI_03_2</v>
      </c>
      <c r="B235" s="979">
        <f t="shared" si="7"/>
        <v>2</v>
      </c>
      <c r="C235" s="1069" t="s">
        <v>113</v>
      </c>
      <c r="D235" s="1072" t="s">
        <v>502</v>
      </c>
      <c r="E235" s="1070">
        <v>233</v>
      </c>
      <c r="F235" s="1066" t="s">
        <v>2593</v>
      </c>
      <c r="G235" s="1067" t="s">
        <v>2594</v>
      </c>
      <c r="H235" s="1068">
        <v>1</v>
      </c>
      <c r="I235" s="2"/>
      <c r="K235" s="1072"/>
    </row>
    <row r="236" spans="1:11" x14ac:dyDescent="0.2">
      <c r="A236" s="977" t="str">
        <f t="shared" si="6"/>
        <v>FI_03_3</v>
      </c>
      <c r="B236" s="979">
        <f t="shared" si="7"/>
        <v>3</v>
      </c>
      <c r="C236" s="1069" t="s">
        <v>113</v>
      </c>
      <c r="D236" s="1072" t="s">
        <v>502</v>
      </c>
      <c r="E236" s="1070">
        <v>234</v>
      </c>
      <c r="F236" s="1066" t="s">
        <v>2595</v>
      </c>
      <c r="G236" s="1067" t="s">
        <v>2596</v>
      </c>
      <c r="H236" s="1068">
        <v>1</v>
      </c>
      <c r="I236" s="2"/>
      <c r="K236" s="1072"/>
    </row>
    <row r="237" spans="1:11" x14ac:dyDescent="0.2">
      <c r="A237" s="977" t="str">
        <f t="shared" si="6"/>
        <v>FI_03_4</v>
      </c>
      <c r="B237" s="979">
        <f t="shared" si="7"/>
        <v>4</v>
      </c>
      <c r="C237" s="1069" t="s">
        <v>113</v>
      </c>
      <c r="D237" s="1072" t="s">
        <v>502</v>
      </c>
      <c r="E237" s="1070">
        <v>235</v>
      </c>
      <c r="F237" s="1066" t="s">
        <v>2597</v>
      </c>
      <c r="G237" s="1067" t="s">
        <v>2598</v>
      </c>
      <c r="H237" s="1068">
        <v>1</v>
      </c>
      <c r="I237" s="2"/>
      <c r="K237" s="1072"/>
    </row>
    <row r="238" spans="1:11" x14ac:dyDescent="0.2">
      <c r="A238" s="977" t="str">
        <f t="shared" si="6"/>
        <v>FI_03_5</v>
      </c>
      <c r="B238" s="979">
        <f t="shared" si="7"/>
        <v>5</v>
      </c>
      <c r="C238" s="1069" t="s">
        <v>113</v>
      </c>
      <c r="D238" s="1072" t="s">
        <v>502</v>
      </c>
      <c r="E238" s="1070">
        <v>236</v>
      </c>
      <c r="F238" s="1066" t="s">
        <v>2599</v>
      </c>
      <c r="G238" s="1067" t="s">
        <v>2600</v>
      </c>
      <c r="H238" s="1068">
        <v>1</v>
      </c>
      <c r="I238" s="2"/>
      <c r="K238" s="1072"/>
    </row>
    <row r="239" spans="1:11" x14ac:dyDescent="0.2">
      <c r="A239" s="977" t="str">
        <f t="shared" si="6"/>
        <v>FI_03_6</v>
      </c>
      <c r="B239" s="979">
        <f t="shared" si="7"/>
        <v>6</v>
      </c>
      <c r="C239" s="1069" t="s">
        <v>113</v>
      </c>
      <c r="D239" s="1072" t="s">
        <v>502</v>
      </c>
      <c r="E239" s="1070">
        <v>237</v>
      </c>
      <c r="F239" s="1066" t="s">
        <v>2601</v>
      </c>
      <c r="G239" s="1067" t="s">
        <v>2602</v>
      </c>
      <c r="H239" s="1068">
        <v>1</v>
      </c>
      <c r="I239" s="2"/>
      <c r="K239" s="1072"/>
    </row>
    <row r="240" spans="1:11" x14ac:dyDescent="0.2">
      <c r="A240" s="977" t="str">
        <f t="shared" si="6"/>
        <v>FI_03_7</v>
      </c>
      <c r="B240" s="979">
        <f t="shared" si="7"/>
        <v>7</v>
      </c>
      <c r="C240" s="1069" t="s">
        <v>113</v>
      </c>
      <c r="D240" s="1072" t="s">
        <v>502</v>
      </c>
      <c r="E240" s="1070">
        <v>238</v>
      </c>
      <c r="F240" s="1066" t="s">
        <v>2603</v>
      </c>
      <c r="G240" s="1067" t="s">
        <v>2604</v>
      </c>
      <c r="H240" s="1068">
        <v>1</v>
      </c>
      <c r="I240" s="2"/>
      <c r="K240" s="1072"/>
    </row>
    <row r="241" spans="1:11" x14ac:dyDescent="0.2">
      <c r="A241" s="977" t="str">
        <f t="shared" si="6"/>
        <v>FI_03_8</v>
      </c>
      <c r="B241" s="979">
        <f t="shared" si="7"/>
        <v>8</v>
      </c>
      <c r="C241" s="1069" t="s">
        <v>113</v>
      </c>
      <c r="D241" s="1072" t="s">
        <v>502</v>
      </c>
      <c r="E241" s="1070">
        <v>239</v>
      </c>
      <c r="F241" s="1066" t="s">
        <v>2605</v>
      </c>
      <c r="G241" s="1067" t="s">
        <v>2606</v>
      </c>
      <c r="H241" s="1068">
        <v>1</v>
      </c>
      <c r="I241" s="2"/>
      <c r="K241" s="1072"/>
    </row>
    <row r="242" spans="1:11" x14ac:dyDescent="0.2">
      <c r="A242" s="977" t="str">
        <f t="shared" si="6"/>
        <v>FI_03_9</v>
      </c>
      <c r="B242" s="979">
        <f t="shared" si="7"/>
        <v>9</v>
      </c>
      <c r="C242" s="1069" t="s">
        <v>113</v>
      </c>
      <c r="D242" s="1072" t="s">
        <v>502</v>
      </c>
      <c r="E242" s="1070">
        <v>240</v>
      </c>
      <c r="F242" s="1066" t="s">
        <v>2607</v>
      </c>
      <c r="G242" s="1067" t="s">
        <v>2608</v>
      </c>
      <c r="H242" s="1068">
        <v>1</v>
      </c>
      <c r="I242" s="2"/>
      <c r="K242" s="1072"/>
    </row>
    <row r="243" spans="1:11" x14ac:dyDescent="0.2">
      <c r="A243" s="977" t="str">
        <f t="shared" si="6"/>
        <v>FI_03_10</v>
      </c>
      <c r="B243" s="979">
        <f t="shared" si="7"/>
        <v>10</v>
      </c>
      <c r="C243" s="1069" t="s">
        <v>113</v>
      </c>
      <c r="D243" s="1072" t="s">
        <v>502</v>
      </c>
      <c r="E243" s="1070">
        <v>241</v>
      </c>
      <c r="F243" s="1066" t="s">
        <v>2609</v>
      </c>
      <c r="G243" s="1067" t="s">
        <v>2610</v>
      </c>
      <c r="H243" s="1068">
        <v>1</v>
      </c>
      <c r="I243" s="2"/>
      <c r="K243" s="1072"/>
    </row>
    <row r="244" spans="1:11" x14ac:dyDescent="0.2">
      <c r="A244" s="977" t="str">
        <f t="shared" si="6"/>
        <v>FI_03_11</v>
      </c>
      <c r="B244" s="979">
        <f t="shared" si="7"/>
        <v>11</v>
      </c>
      <c r="C244" s="1069" t="s">
        <v>113</v>
      </c>
      <c r="D244" s="1072" t="s">
        <v>502</v>
      </c>
      <c r="E244" s="1070">
        <v>242</v>
      </c>
      <c r="F244" s="1066" t="s">
        <v>2611</v>
      </c>
      <c r="G244" s="1067" t="s">
        <v>2612</v>
      </c>
      <c r="H244" s="1068">
        <v>1</v>
      </c>
      <c r="I244" s="2"/>
      <c r="K244" s="1072"/>
    </row>
    <row r="245" spans="1:11" x14ac:dyDescent="0.2">
      <c r="A245" s="977" t="str">
        <f t="shared" si="6"/>
        <v>FI_03_12</v>
      </c>
      <c r="B245" s="979">
        <f t="shared" si="7"/>
        <v>12</v>
      </c>
      <c r="C245" s="1069" t="s">
        <v>113</v>
      </c>
      <c r="D245" s="1072" t="s">
        <v>502</v>
      </c>
      <c r="E245" s="1070">
        <v>243</v>
      </c>
      <c r="F245" s="1066" t="s">
        <v>2613</v>
      </c>
      <c r="G245" s="1067" t="s">
        <v>2614</v>
      </c>
      <c r="H245" s="1068">
        <v>1</v>
      </c>
      <c r="I245" s="2"/>
      <c r="K245" s="1072"/>
    </row>
    <row r="246" spans="1:11" x14ac:dyDescent="0.2">
      <c r="A246" s="977" t="str">
        <f t="shared" si="6"/>
        <v>FI_03_13</v>
      </c>
      <c r="B246" s="979">
        <f t="shared" si="7"/>
        <v>13</v>
      </c>
      <c r="C246" s="1069" t="s">
        <v>113</v>
      </c>
      <c r="D246" s="1072" t="s">
        <v>502</v>
      </c>
      <c r="E246" s="1070">
        <v>244</v>
      </c>
      <c r="F246" s="1066" t="s">
        <v>2615</v>
      </c>
      <c r="G246" s="1067" t="s">
        <v>2616</v>
      </c>
      <c r="H246" s="1068">
        <v>1</v>
      </c>
      <c r="I246" s="2"/>
      <c r="K246" s="1072"/>
    </row>
    <row r="247" spans="1:11" x14ac:dyDescent="0.2">
      <c r="A247" s="977" t="str">
        <f t="shared" si="6"/>
        <v>FI_03_14</v>
      </c>
      <c r="B247" s="979">
        <f t="shared" si="7"/>
        <v>14</v>
      </c>
      <c r="C247" s="1069" t="s">
        <v>113</v>
      </c>
      <c r="D247" s="1072" t="s">
        <v>502</v>
      </c>
      <c r="E247" s="1070">
        <v>245</v>
      </c>
      <c r="F247" s="1066" t="s">
        <v>2617</v>
      </c>
      <c r="G247" s="1067" t="s">
        <v>2618</v>
      </c>
      <c r="H247" s="1068">
        <v>1</v>
      </c>
      <c r="I247" s="2"/>
      <c r="K247" s="1072"/>
    </row>
    <row r="248" spans="1:11" x14ac:dyDescent="0.2">
      <c r="A248" s="977" t="str">
        <f t="shared" si="6"/>
        <v>FI_03_15</v>
      </c>
      <c r="B248" s="979">
        <f t="shared" si="7"/>
        <v>15</v>
      </c>
      <c r="C248" s="1069" t="s">
        <v>113</v>
      </c>
      <c r="D248" s="1072" t="s">
        <v>502</v>
      </c>
      <c r="E248" s="1070">
        <v>246</v>
      </c>
      <c r="F248" s="1066" t="s">
        <v>2619</v>
      </c>
      <c r="G248" s="1067" t="s">
        <v>2620</v>
      </c>
      <c r="H248" s="1068">
        <v>1</v>
      </c>
      <c r="I248" s="2"/>
      <c r="K248" s="1072"/>
    </row>
    <row r="249" spans="1:11" x14ac:dyDescent="0.2">
      <c r="A249" s="977" t="str">
        <f t="shared" si="6"/>
        <v>FI_03_16</v>
      </c>
      <c r="B249" s="979">
        <f t="shared" si="7"/>
        <v>16</v>
      </c>
      <c r="C249" s="1069" t="s">
        <v>113</v>
      </c>
      <c r="D249" s="1072" t="s">
        <v>502</v>
      </c>
      <c r="E249" s="1070">
        <v>247</v>
      </c>
      <c r="F249" s="1066" t="s">
        <v>2621</v>
      </c>
      <c r="G249" s="1067" t="s">
        <v>2622</v>
      </c>
      <c r="H249" s="1068">
        <v>1</v>
      </c>
      <c r="I249" s="2"/>
      <c r="K249" s="1072"/>
    </row>
    <row r="250" spans="1:11" x14ac:dyDescent="0.2">
      <c r="A250" s="977" t="str">
        <f t="shared" si="6"/>
        <v>FI_03_17</v>
      </c>
      <c r="B250" s="979">
        <f t="shared" si="7"/>
        <v>17</v>
      </c>
      <c r="C250" s="1069" t="s">
        <v>113</v>
      </c>
      <c r="D250" s="1072" t="s">
        <v>502</v>
      </c>
      <c r="E250" s="1070">
        <v>248</v>
      </c>
      <c r="F250" s="1066" t="s">
        <v>2623</v>
      </c>
      <c r="G250" s="1067" t="s">
        <v>2624</v>
      </c>
      <c r="H250" s="1068">
        <v>1</v>
      </c>
      <c r="I250" s="2"/>
      <c r="K250" s="1072"/>
    </row>
    <row r="251" spans="1:11" x14ac:dyDescent="0.2">
      <c r="A251" s="977" t="str">
        <f t="shared" si="6"/>
        <v>FI_03_18</v>
      </c>
      <c r="B251" s="979">
        <f t="shared" si="7"/>
        <v>18</v>
      </c>
      <c r="C251" s="1069" t="s">
        <v>113</v>
      </c>
      <c r="D251" s="1072" t="s">
        <v>502</v>
      </c>
      <c r="E251" s="1070">
        <v>249</v>
      </c>
      <c r="F251" s="1066" t="s">
        <v>2625</v>
      </c>
      <c r="G251" s="1067" t="s">
        <v>2626</v>
      </c>
      <c r="H251" s="1068">
        <v>1</v>
      </c>
      <c r="I251" s="2"/>
      <c r="K251" s="1072"/>
    </row>
    <row r="252" spans="1:11" x14ac:dyDescent="0.2">
      <c r="A252" s="977" t="str">
        <f t="shared" si="6"/>
        <v>FI_03_19</v>
      </c>
      <c r="B252" s="979">
        <f t="shared" si="7"/>
        <v>19</v>
      </c>
      <c r="C252" s="1069" t="s">
        <v>113</v>
      </c>
      <c r="D252" s="1072" t="s">
        <v>502</v>
      </c>
      <c r="E252" s="1070">
        <v>250</v>
      </c>
      <c r="F252" s="1066" t="s">
        <v>2627</v>
      </c>
      <c r="G252" s="1067" t="s">
        <v>2628</v>
      </c>
      <c r="H252" s="1068">
        <v>1</v>
      </c>
      <c r="I252" s="2"/>
      <c r="K252" s="1072"/>
    </row>
    <row r="253" spans="1:11" x14ac:dyDescent="0.2">
      <c r="A253" s="977" t="str">
        <f t="shared" si="6"/>
        <v>FI_03_20</v>
      </c>
      <c r="B253" s="979">
        <f t="shared" si="7"/>
        <v>20</v>
      </c>
      <c r="C253" s="1069" t="s">
        <v>113</v>
      </c>
      <c r="D253" s="1072" t="s">
        <v>502</v>
      </c>
      <c r="E253" s="1070">
        <v>251</v>
      </c>
      <c r="F253" s="1066" t="s">
        <v>2629</v>
      </c>
      <c r="G253" s="1067" t="s">
        <v>2630</v>
      </c>
      <c r="H253" s="1068">
        <v>1</v>
      </c>
      <c r="I253" s="2"/>
      <c r="K253" s="1072"/>
    </row>
    <row r="254" spans="1:11" x14ac:dyDescent="0.2">
      <c r="A254" s="977" t="str">
        <f t="shared" si="6"/>
        <v>FI_03_21</v>
      </c>
      <c r="B254" s="979">
        <f t="shared" si="7"/>
        <v>21</v>
      </c>
      <c r="C254" s="1069" t="s">
        <v>113</v>
      </c>
      <c r="D254" s="1072" t="s">
        <v>502</v>
      </c>
      <c r="E254" s="1070">
        <v>252</v>
      </c>
      <c r="F254" s="1066" t="s">
        <v>2631</v>
      </c>
      <c r="G254" s="1067" t="s">
        <v>2632</v>
      </c>
      <c r="H254" s="1068">
        <v>1</v>
      </c>
      <c r="I254" s="2"/>
      <c r="K254" s="1072"/>
    </row>
    <row r="255" spans="1:11" x14ac:dyDescent="0.2">
      <c r="A255" s="977" t="str">
        <f t="shared" si="6"/>
        <v>FI_03_22</v>
      </c>
      <c r="B255" s="979">
        <f t="shared" si="7"/>
        <v>22</v>
      </c>
      <c r="C255" s="1069" t="s">
        <v>113</v>
      </c>
      <c r="D255" s="1072" t="s">
        <v>502</v>
      </c>
      <c r="E255" s="1070">
        <v>253</v>
      </c>
      <c r="F255" s="1066" t="s">
        <v>2633</v>
      </c>
      <c r="G255" s="1067" t="s">
        <v>2634</v>
      </c>
      <c r="H255" s="1068">
        <v>1</v>
      </c>
      <c r="I255" s="2"/>
      <c r="K255" s="1072"/>
    </row>
    <row r="256" spans="1:11" x14ac:dyDescent="0.2">
      <c r="A256" s="977" t="str">
        <f t="shared" si="6"/>
        <v>FI_03_23</v>
      </c>
      <c r="B256" s="979">
        <f t="shared" si="7"/>
        <v>23</v>
      </c>
      <c r="C256" s="1069" t="s">
        <v>113</v>
      </c>
      <c r="D256" s="1072" t="s">
        <v>502</v>
      </c>
      <c r="E256" s="1070">
        <v>254</v>
      </c>
      <c r="F256" s="1066" t="s">
        <v>2635</v>
      </c>
      <c r="G256" s="1067" t="s">
        <v>2636</v>
      </c>
      <c r="H256" s="1068">
        <v>1</v>
      </c>
      <c r="I256" s="2"/>
      <c r="K256" s="1072"/>
    </row>
    <row r="257" spans="1:11" x14ac:dyDescent="0.2">
      <c r="A257" s="977" t="str">
        <f t="shared" si="6"/>
        <v>FI_03_24</v>
      </c>
      <c r="B257" s="979">
        <f t="shared" si="7"/>
        <v>24</v>
      </c>
      <c r="C257" s="1069" t="s">
        <v>113</v>
      </c>
      <c r="D257" s="1072" t="s">
        <v>502</v>
      </c>
      <c r="E257" s="1070">
        <v>255</v>
      </c>
      <c r="F257" s="1066" t="s">
        <v>2637</v>
      </c>
      <c r="G257" s="1067" t="s">
        <v>2638</v>
      </c>
      <c r="H257" s="1068">
        <v>1</v>
      </c>
      <c r="I257" s="2"/>
      <c r="K257" s="1072"/>
    </row>
    <row r="258" spans="1:11" x14ac:dyDescent="0.2">
      <c r="A258" s="977" t="str">
        <f t="shared" si="6"/>
        <v>FI_03_25</v>
      </c>
      <c r="B258" s="979">
        <f t="shared" si="7"/>
        <v>25</v>
      </c>
      <c r="C258" s="1069" t="s">
        <v>113</v>
      </c>
      <c r="D258" s="1072" t="s">
        <v>502</v>
      </c>
      <c r="E258" s="1070">
        <v>256</v>
      </c>
      <c r="F258" s="1066" t="s">
        <v>2639</v>
      </c>
      <c r="G258" s="1067" t="s">
        <v>2640</v>
      </c>
      <c r="H258" s="1068">
        <v>1</v>
      </c>
      <c r="I258" s="2"/>
      <c r="K258" s="1072"/>
    </row>
    <row r="259" spans="1:11" x14ac:dyDescent="0.2">
      <c r="A259" s="977" t="str">
        <f t="shared" ref="A259:A322" si="8">CONCATENATE(C259,"_",D259,"_",B259)</f>
        <v>FI_03_26</v>
      </c>
      <c r="B259" s="979">
        <f t="shared" si="7"/>
        <v>26</v>
      </c>
      <c r="C259" s="1069" t="s">
        <v>113</v>
      </c>
      <c r="D259" s="1072" t="s">
        <v>502</v>
      </c>
      <c r="E259" s="1070">
        <v>257</v>
      </c>
      <c r="F259" s="1066" t="s">
        <v>2641</v>
      </c>
      <c r="G259" s="1067" t="s">
        <v>2642</v>
      </c>
      <c r="H259" s="1068">
        <v>1</v>
      </c>
      <c r="I259" s="2"/>
      <c r="K259" s="1072"/>
    </row>
    <row r="260" spans="1:11" x14ac:dyDescent="0.2">
      <c r="A260" s="977" t="str">
        <f t="shared" si="8"/>
        <v>FI_03_27</v>
      </c>
      <c r="B260" s="979">
        <f t="shared" si="7"/>
        <v>27</v>
      </c>
      <c r="C260" s="1069" t="s">
        <v>113</v>
      </c>
      <c r="D260" s="1072" t="s">
        <v>502</v>
      </c>
      <c r="E260" s="1070">
        <v>258</v>
      </c>
      <c r="F260" s="1066" t="s">
        <v>2643</v>
      </c>
      <c r="G260" s="1067" t="s">
        <v>2644</v>
      </c>
      <c r="H260" s="1068">
        <v>1</v>
      </c>
      <c r="I260" s="2"/>
      <c r="K260" s="1072"/>
    </row>
    <row r="261" spans="1:11" x14ac:dyDescent="0.2">
      <c r="A261" s="977" t="str">
        <f t="shared" si="8"/>
        <v>FI_03_28</v>
      </c>
      <c r="B261" s="979">
        <f t="shared" ref="B261:B324" si="9">IF(D261&lt;&gt;"",IF(D261=D260,B260+1,1),0)</f>
        <v>28</v>
      </c>
      <c r="C261" s="1069" t="s">
        <v>113</v>
      </c>
      <c r="D261" s="1072" t="s">
        <v>502</v>
      </c>
      <c r="E261" s="1070">
        <v>259</v>
      </c>
      <c r="F261" s="1066" t="s">
        <v>2645</v>
      </c>
      <c r="G261" s="1067" t="s">
        <v>2646</v>
      </c>
      <c r="H261" s="1068">
        <v>1</v>
      </c>
      <c r="I261" s="2"/>
      <c r="K261" s="1072"/>
    </row>
    <row r="262" spans="1:11" x14ac:dyDescent="0.2">
      <c r="A262" s="977" t="str">
        <f t="shared" si="8"/>
        <v>FI_03_29</v>
      </c>
      <c r="B262" s="979">
        <f t="shared" si="9"/>
        <v>29</v>
      </c>
      <c r="C262" s="1069" t="s">
        <v>113</v>
      </c>
      <c r="D262" s="1072" t="s">
        <v>502</v>
      </c>
      <c r="E262" s="1070">
        <v>260</v>
      </c>
      <c r="F262" s="1066" t="s">
        <v>2647</v>
      </c>
      <c r="G262" s="1067" t="s">
        <v>2648</v>
      </c>
      <c r="H262" s="1068">
        <v>1</v>
      </c>
      <c r="I262" s="2"/>
      <c r="K262" s="1072"/>
    </row>
    <row r="263" spans="1:11" x14ac:dyDescent="0.2">
      <c r="A263" s="977" t="str">
        <f t="shared" si="8"/>
        <v>FI_03_30</v>
      </c>
      <c r="B263" s="979">
        <f t="shared" si="9"/>
        <v>30</v>
      </c>
      <c r="C263" s="1069" t="s">
        <v>113</v>
      </c>
      <c r="D263" s="1072" t="s">
        <v>502</v>
      </c>
      <c r="E263" s="1070">
        <v>261</v>
      </c>
      <c r="F263" s="1066" t="s">
        <v>2649</v>
      </c>
      <c r="G263" s="1067" t="s">
        <v>2650</v>
      </c>
      <c r="H263" s="1068">
        <v>1</v>
      </c>
      <c r="I263" s="2"/>
      <c r="K263" s="1072"/>
    </row>
    <row r="264" spans="1:11" x14ac:dyDescent="0.2">
      <c r="A264" s="977" t="str">
        <f t="shared" si="8"/>
        <v>FI_03_31</v>
      </c>
      <c r="B264" s="979">
        <f t="shared" si="9"/>
        <v>31</v>
      </c>
      <c r="C264" s="1069" t="s">
        <v>113</v>
      </c>
      <c r="D264" s="1072" t="s">
        <v>502</v>
      </c>
      <c r="E264" s="1070">
        <v>262</v>
      </c>
      <c r="F264" s="1066" t="s">
        <v>2651</v>
      </c>
      <c r="G264" s="1067" t="s">
        <v>2652</v>
      </c>
      <c r="H264" s="1068">
        <v>1</v>
      </c>
      <c r="I264" s="2"/>
      <c r="K264" s="1072"/>
    </row>
    <row r="265" spans="1:11" x14ac:dyDescent="0.2">
      <c r="A265" s="977" t="str">
        <f t="shared" si="8"/>
        <v>FI_03_32</v>
      </c>
      <c r="B265" s="979">
        <f t="shared" si="9"/>
        <v>32</v>
      </c>
      <c r="C265" s="1069" t="s">
        <v>113</v>
      </c>
      <c r="D265" s="1072" t="s">
        <v>502</v>
      </c>
      <c r="E265" s="1070">
        <v>263</v>
      </c>
      <c r="F265" s="1066" t="s">
        <v>2653</v>
      </c>
      <c r="G265" s="1067" t="s">
        <v>2654</v>
      </c>
      <c r="H265" s="1068">
        <v>1</v>
      </c>
      <c r="I265" s="2"/>
      <c r="K265" s="1072"/>
    </row>
    <row r="266" spans="1:11" x14ac:dyDescent="0.2">
      <c r="A266" s="977" t="str">
        <f t="shared" si="8"/>
        <v>FI_03_33</v>
      </c>
      <c r="B266" s="979">
        <f t="shared" si="9"/>
        <v>33</v>
      </c>
      <c r="C266" s="1069" t="s">
        <v>113</v>
      </c>
      <c r="D266" s="1072" t="s">
        <v>502</v>
      </c>
      <c r="E266" s="1070">
        <v>264</v>
      </c>
      <c r="F266" s="1066" t="s">
        <v>2655</v>
      </c>
      <c r="G266" s="1067" t="s">
        <v>2656</v>
      </c>
      <c r="H266" s="1068">
        <v>1</v>
      </c>
      <c r="I266" s="2"/>
      <c r="K266" s="1072"/>
    </row>
    <row r="267" spans="1:11" x14ac:dyDescent="0.2">
      <c r="A267" s="977" t="str">
        <f t="shared" si="8"/>
        <v>FI_03_34</v>
      </c>
      <c r="B267" s="979">
        <f t="shared" si="9"/>
        <v>34</v>
      </c>
      <c r="C267" s="1069" t="s">
        <v>113</v>
      </c>
      <c r="D267" s="1072" t="s">
        <v>502</v>
      </c>
      <c r="E267" s="1070">
        <v>265</v>
      </c>
      <c r="F267" s="1066" t="s">
        <v>2657</v>
      </c>
      <c r="G267" s="1067" t="s">
        <v>2658</v>
      </c>
      <c r="H267" s="1068">
        <v>1</v>
      </c>
      <c r="I267" s="2"/>
      <c r="K267" s="1072"/>
    </row>
    <row r="268" spans="1:11" x14ac:dyDescent="0.2">
      <c r="A268" s="977" t="str">
        <f t="shared" si="8"/>
        <v>FI_03_35</v>
      </c>
      <c r="B268" s="979">
        <f t="shared" si="9"/>
        <v>35</v>
      </c>
      <c r="C268" s="1069" t="s">
        <v>113</v>
      </c>
      <c r="D268" s="1072" t="s">
        <v>502</v>
      </c>
      <c r="E268" s="1070">
        <v>266</v>
      </c>
      <c r="F268" s="1066" t="s">
        <v>2659</v>
      </c>
      <c r="G268" s="1067" t="s">
        <v>2660</v>
      </c>
      <c r="H268" s="1068">
        <v>1</v>
      </c>
      <c r="I268" s="2"/>
      <c r="K268" s="1072"/>
    </row>
    <row r="269" spans="1:11" x14ac:dyDescent="0.2">
      <c r="A269" s="977" t="str">
        <f t="shared" si="8"/>
        <v>FI_03_36</v>
      </c>
      <c r="B269" s="979">
        <f t="shared" si="9"/>
        <v>36</v>
      </c>
      <c r="C269" s="1069" t="s">
        <v>113</v>
      </c>
      <c r="D269" s="1072" t="s">
        <v>502</v>
      </c>
      <c r="E269" s="1070">
        <v>267</v>
      </c>
      <c r="F269" s="1066" t="s">
        <v>2661</v>
      </c>
      <c r="G269" s="1067" t="s">
        <v>2662</v>
      </c>
      <c r="H269" s="1068">
        <v>1</v>
      </c>
      <c r="I269" s="2"/>
      <c r="K269" s="1072"/>
    </row>
    <row r="270" spans="1:11" x14ac:dyDescent="0.2">
      <c r="A270" s="977" t="str">
        <f t="shared" si="8"/>
        <v>FI_03_37</v>
      </c>
      <c r="B270" s="979">
        <f t="shared" si="9"/>
        <v>37</v>
      </c>
      <c r="C270" s="1069" t="s">
        <v>113</v>
      </c>
      <c r="D270" s="1072" t="s">
        <v>502</v>
      </c>
      <c r="E270" s="1070">
        <v>268</v>
      </c>
      <c r="F270" s="1066" t="s">
        <v>2663</v>
      </c>
      <c r="G270" s="1067" t="s">
        <v>2664</v>
      </c>
      <c r="H270" s="1068">
        <v>1</v>
      </c>
      <c r="I270" s="2"/>
      <c r="K270" s="1072"/>
    </row>
    <row r="271" spans="1:11" x14ac:dyDescent="0.2">
      <c r="A271" s="977" t="str">
        <f t="shared" si="8"/>
        <v>FI_03_38</v>
      </c>
      <c r="B271" s="979">
        <f t="shared" si="9"/>
        <v>38</v>
      </c>
      <c r="C271" s="1069" t="s">
        <v>113</v>
      </c>
      <c r="D271" s="1072" t="s">
        <v>502</v>
      </c>
      <c r="E271" s="1070">
        <v>269</v>
      </c>
      <c r="F271" s="1066" t="s">
        <v>2665</v>
      </c>
      <c r="G271" s="1067" t="s">
        <v>2666</v>
      </c>
      <c r="H271" s="1068">
        <v>2</v>
      </c>
      <c r="I271" s="2"/>
      <c r="K271" s="1072"/>
    </row>
    <row r="272" spans="1:11" x14ac:dyDescent="0.2">
      <c r="A272" s="977" t="str">
        <f t="shared" si="8"/>
        <v>FI_03_39</v>
      </c>
      <c r="B272" s="979">
        <f t="shared" si="9"/>
        <v>39</v>
      </c>
      <c r="C272" s="1069" t="s">
        <v>113</v>
      </c>
      <c r="D272" s="1072" t="s">
        <v>502</v>
      </c>
      <c r="E272" s="1070">
        <v>270</v>
      </c>
      <c r="F272" s="1066" t="s">
        <v>2667</v>
      </c>
      <c r="G272" s="1067" t="s">
        <v>2668</v>
      </c>
      <c r="H272" s="1068">
        <v>1</v>
      </c>
      <c r="I272" s="2"/>
      <c r="K272" s="1072"/>
    </row>
    <row r="273" spans="1:11" x14ac:dyDescent="0.2">
      <c r="A273" s="977" t="str">
        <f t="shared" si="8"/>
        <v>FI_03_40</v>
      </c>
      <c r="B273" s="979">
        <f t="shared" si="9"/>
        <v>40</v>
      </c>
      <c r="C273" s="1069" t="s">
        <v>113</v>
      </c>
      <c r="D273" s="1072" t="s">
        <v>502</v>
      </c>
      <c r="E273" s="1070">
        <v>271</v>
      </c>
      <c r="F273" s="1066" t="s">
        <v>2669</v>
      </c>
      <c r="G273" s="1067" t="s">
        <v>2670</v>
      </c>
      <c r="H273" s="1068">
        <v>1</v>
      </c>
      <c r="I273" s="2"/>
      <c r="K273" s="1072"/>
    </row>
    <row r="274" spans="1:11" x14ac:dyDescent="0.2">
      <c r="A274" s="977" t="str">
        <f t="shared" si="8"/>
        <v>FI_03_41</v>
      </c>
      <c r="B274" s="979">
        <f t="shared" si="9"/>
        <v>41</v>
      </c>
      <c r="C274" s="1069" t="s">
        <v>113</v>
      </c>
      <c r="D274" s="1072" t="s">
        <v>502</v>
      </c>
      <c r="E274" s="1070">
        <v>272</v>
      </c>
      <c r="F274" s="1066" t="s">
        <v>2671</v>
      </c>
      <c r="G274" s="1067" t="s">
        <v>2672</v>
      </c>
      <c r="H274" s="1068">
        <v>1</v>
      </c>
      <c r="I274" s="2"/>
      <c r="K274" s="1072"/>
    </row>
    <row r="275" spans="1:11" x14ac:dyDescent="0.2">
      <c r="A275" s="977" t="str">
        <f t="shared" si="8"/>
        <v>FI_03_42</v>
      </c>
      <c r="B275" s="979">
        <f t="shared" si="9"/>
        <v>42</v>
      </c>
      <c r="C275" s="1069" t="s">
        <v>113</v>
      </c>
      <c r="D275" s="1072" t="s">
        <v>502</v>
      </c>
      <c r="E275" s="1070">
        <v>273</v>
      </c>
      <c r="F275" s="1066" t="s">
        <v>2673</v>
      </c>
      <c r="G275" s="1067" t="s">
        <v>2674</v>
      </c>
      <c r="H275" s="1068">
        <v>1</v>
      </c>
      <c r="I275" s="2"/>
      <c r="K275" s="1072"/>
    </row>
    <row r="276" spans="1:11" x14ac:dyDescent="0.2">
      <c r="A276" s="977" t="str">
        <f t="shared" si="8"/>
        <v>FI_03_43</v>
      </c>
      <c r="B276" s="979">
        <f t="shared" si="9"/>
        <v>43</v>
      </c>
      <c r="C276" s="1069" t="s">
        <v>113</v>
      </c>
      <c r="D276" s="1072" t="s">
        <v>502</v>
      </c>
      <c r="E276" s="1070">
        <v>274</v>
      </c>
      <c r="F276" s="1066" t="s">
        <v>2675</v>
      </c>
      <c r="G276" s="1067" t="s">
        <v>2676</v>
      </c>
      <c r="H276" s="1068">
        <v>1</v>
      </c>
      <c r="I276" s="2"/>
      <c r="K276" s="1072"/>
    </row>
    <row r="277" spans="1:11" x14ac:dyDescent="0.2">
      <c r="A277" s="977" t="str">
        <f t="shared" si="8"/>
        <v>FI_03_44</v>
      </c>
      <c r="B277" s="979">
        <f t="shared" si="9"/>
        <v>44</v>
      </c>
      <c r="C277" s="1069" t="s">
        <v>113</v>
      </c>
      <c r="D277" s="1072" t="s">
        <v>502</v>
      </c>
      <c r="E277" s="1070">
        <v>275</v>
      </c>
      <c r="F277" s="1066" t="s">
        <v>2677</v>
      </c>
      <c r="G277" s="1067" t="s">
        <v>2678</v>
      </c>
      <c r="H277" s="1068">
        <v>1</v>
      </c>
      <c r="I277" s="2"/>
      <c r="K277" s="1072"/>
    </row>
    <row r="278" spans="1:11" x14ac:dyDescent="0.2">
      <c r="A278" s="977" t="str">
        <f t="shared" si="8"/>
        <v>FI_03_45</v>
      </c>
      <c r="B278" s="979">
        <f t="shared" si="9"/>
        <v>45</v>
      </c>
      <c r="C278" s="1069" t="s">
        <v>113</v>
      </c>
      <c r="D278" s="1072" t="s">
        <v>502</v>
      </c>
      <c r="E278" s="1070">
        <v>276</v>
      </c>
      <c r="F278" s="1066" t="s">
        <v>2679</v>
      </c>
      <c r="G278" s="1067" t="s">
        <v>2680</v>
      </c>
      <c r="H278" s="1068">
        <v>1</v>
      </c>
      <c r="I278" s="2"/>
      <c r="K278" s="1072"/>
    </row>
    <row r="279" spans="1:11" x14ac:dyDescent="0.2">
      <c r="A279" s="977" t="str">
        <f t="shared" si="8"/>
        <v>FI_03_46</v>
      </c>
      <c r="B279" s="979">
        <f t="shared" si="9"/>
        <v>46</v>
      </c>
      <c r="C279" s="1069" t="s">
        <v>113</v>
      </c>
      <c r="D279" s="1072" t="s">
        <v>502</v>
      </c>
      <c r="E279" s="1070">
        <v>277</v>
      </c>
      <c r="F279" s="1066" t="s">
        <v>2681</v>
      </c>
      <c r="G279" s="1067" t="s">
        <v>2682</v>
      </c>
      <c r="H279" s="1068">
        <v>1</v>
      </c>
      <c r="I279" s="2"/>
      <c r="K279" s="1072"/>
    </row>
    <row r="280" spans="1:11" x14ac:dyDescent="0.2">
      <c r="A280" s="977" t="str">
        <f t="shared" si="8"/>
        <v>FI_03_47</v>
      </c>
      <c r="B280" s="979">
        <f t="shared" si="9"/>
        <v>47</v>
      </c>
      <c r="C280" s="1069" t="s">
        <v>113</v>
      </c>
      <c r="D280" s="1072" t="s">
        <v>502</v>
      </c>
      <c r="E280" s="1070">
        <v>278</v>
      </c>
      <c r="F280" s="1066" t="s">
        <v>2683</v>
      </c>
      <c r="G280" s="1067" t="s">
        <v>2684</v>
      </c>
      <c r="H280" s="1068">
        <v>1</v>
      </c>
      <c r="I280" s="2"/>
      <c r="K280" s="1072"/>
    </row>
    <row r="281" spans="1:11" x14ac:dyDescent="0.2">
      <c r="A281" s="977" t="str">
        <f t="shared" si="8"/>
        <v>FI_03_48</v>
      </c>
      <c r="B281" s="979">
        <f t="shared" si="9"/>
        <v>48</v>
      </c>
      <c r="C281" s="1069" t="s">
        <v>113</v>
      </c>
      <c r="D281" s="1072" t="s">
        <v>502</v>
      </c>
      <c r="E281" s="1070">
        <v>279</v>
      </c>
      <c r="F281" s="1066" t="s">
        <v>2685</v>
      </c>
      <c r="G281" s="1067" t="s">
        <v>2686</v>
      </c>
      <c r="H281" s="1068">
        <v>1</v>
      </c>
      <c r="I281" s="2"/>
      <c r="K281" s="1072"/>
    </row>
    <row r="282" spans="1:11" x14ac:dyDescent="0.2">
      <c r="A282" s="977" t="str">
        <f t="shared" si="8"/>
        <v>FI_03_49</v>
      </c>
      <c r="B282" s="979">
        <f t="shared" si="9"/>
        <v>49</v>
      </c>
      <c r="C282" s="1069" t="s">
        <v>113</v>
      </c>
      <c r="D282" s="1072" t="s">
        <v>502</v>
      </c>
      <c r="E282" s="1070">
        <v>280</v>
      </c>
      <c r="F282" s="1066" t="s">
        <v>2687</v>
      </c>
      <c r="G282" s="1067" t="s">
        <v>2688</v>
      </c>
      <c r="H282" s="1068">
        <v>1</v>
      </c>
      <c r="I282" s="2"/>
      <c r="K282" s="1072"/>
    </row>
    <row r="283" spans="1:11" x14ac:dyDescent="0.2">
      <c r="A283" s="977" t="str">
        <f t="shared" si="8"/>
        <v>FI_03_50</v>
      </c>
      <c r="B283" s="979">
        <f t="shared" si="9"/>
        <v>50</v>
      </c>
      <c r="C283" s="1069" t="s">
        <v>113</v>
      </c>
      <c r="D283" s="1072" t="s">
        <v>502</v>
      </c>
      <c r="E283" s="1070">
        <v>281</v>
      </c>
      <c r="F283" s="1066" t="s">
        <v>2689</v>
      </c>
      <c r="G283" s="1067" t="s">
        <v>2690</v>
      </c>
      <c r="H283" s="1068">
        <v>1</v>
      </c>
      <c r="I283" s="2"/>
      <c r="K283" s="1072"/>
    </row>
    <row r="284" spans="1:11" x14ac:dyDescent="0.2">
      <c r="A284" s="977" t="str">
        <f t="shared" si="8"/>
        <v>FI_03_51</v>
      </c>
      <c r="B284" s="979">
        <f t="shared" si="9"/>
        <v>51</v>
      </c>
      <c r="C284" s="1069" t="s">
        <v>113</v>
      </c>
      <c r="D284" s="1072" t="s">
        <v>502</v>
      </c>
      <c r="E284" s="1070">
        <v>282</v>
      </c>
      <c r="F284" s="1066" t="s">
        <v>2691</v>
      </c>
      <c r="G284" s="1067" t="s">
        <v>2692</v>
      </c>
      <c r="H284" s="1068">
        <v>1</v>
      </c>
      <c r="I284" s="2"/>
      <c r="K284" s="1072"/>
    </row>
    <row r="285" spans="1:11" x14ac:dyDescent="0.2">
      <c r="A285" s="977" t="str">
        <f t="shared" si="8"/>
        <v>FI_03_52</v>
      </c>
      <c r="B285" s="979">
        <f t="shared" si="9"/>
        <v>52</v>
      </c>
      <c r="C285" s="1069" t="s">
        <v>113</v>
      </c>
      <c r="D285" s="1072" t="s">
        <v>502</v>
      </c>
      <c r="E285" s="1070">
        <v>283</v>
      </c>
      <c r="F285" s="1066" t="s">
        <v>2693</v>
      </c>
      <c r="G285" s="1067" t="s">
        <v>2694</v>
      </c>
      <c r="H285" s="1068">
        <v>1</v>
      </c>
      <c r="I285" s="2"/>
      <c r="K285" s="1072"/>
    </row>
    <row r="286" spans="1:11" x14ac:dyDescent="0.2">
      <c r="A286" s="977" t="str">
        <f t="shared" si="8"/>
        <v>FI_03_53</v>
      </c>
      <c r="B286" s="979">
        <f t="shared" si="9"/>
        <v>53</v>
      </c>
      <c r="C286" s="1069" t="s">
        <v>113</v>
      </c>
      <c r="D286" s="1072" t="s">
        <v>502</v>
      </c>
      <c r="E286" s="1070">
        <v>284</v>
      </c>
      <c r="F286" s="1066" t="s">
        <v>2695</v>
      </c>
      <c r="G286" s="1067" t="s">
        <v>2696</v>
      </c>
      <c r="H286" s="1068">
        <v>1</v>
      </c>
      <c r="I286" s="2"/>
      <c r="K286" s="1072"/>
    </row>
    <row r="287" spans="1:11" x14ac:dyDescent="0.2">
      <c r="A287" s="977" t="str">
        <f t="shared" si="8"/>
        <v>FI_03_54</v>
      </c>
      <c r="B287" s="979">
        <f t="shared" si="9"/>
        <v>54</v>
      </c>
      <c r="C287" s="1069" t="s">
        <v>113</v>
      </c>
      <c r="D287" s="1072" t="s">
        <v>502</v>
      </c>
      <c r="E287" s="1070">
        <v>285</v>
      </c>
      <c r="F287" s="1066" t="s">
        <v>2697</v>
      </c>
      <c r="G287" s="1067" t="s">
        <v>2698</v>
      </c>
      <c r="H287" s="1068">
        <v>1</v>
      </c>
      <c r="I287" s="2"/>
      <c r="K287" s="1072"/>
    </row>
    <row r="288" spans="1:11" x14ac:dyDescent="0.2">
      <c r="A288" s="977" t="str">
        <f t="shared" si="8"/>
        <v>FI_03_55</v>
      </c>
      <c r="B288" s="979">
        <f t="shared" si="9"/>
        <v>55</v>
      </c>
      <c r="C288" s="1069" t="s">
        <v>113</v>
      </c>
      <c r="D288" s="1072" t="s">
        <v>502</v>
      </c>
      <c r="E288" s="1070">
        <v>286</v>
      </c>
      <c r="F288" s="1066" t="s">
        <v>2699</v>
      </c>
      <c r="G288" s="1067" t="s">
        <v>2700</v>
      </c>
      <c r="H288" s="1068">
        <v>1</v>
      </c>
      <c r="I288" s="2"/>
      <c r="K288" s="1072"/>
    </row>
    <row r="289" spans="1:11" x14ac:dyDescent="0.2">
      <c r="A289" s="977" t="str">
        <f t="shared" si="8"/>
        <v>FI_03_56</v>
      </c>
      <c r="B289" s="979">
        <f t="shared" si="9"/>
        <v>56</v>
      </c>
      <c r="C289" s="1069" t="s">
        <v>113</v>
      </c>
      <c r="D289" s="1072" t="s">
        <v>502</v>
      </c>
      <c r="E289" s="1070">
        <v>287</v>
      </c>
      <c r="F289" s="1066" t="s">
        <v>2701</v>
      </c>
      <c r="G289" s="1067" t="s">
        <v>2702</v>
      </c>
      <c r="H289" s="1068">
        <v>1</v>
      </c>
      <c r="I289" s="2"/>
      <c r="K289" s="1072"/>
    </row>
    <row r="290" spans="1:11" x14ac:dyDescent="0.2">
      <c r="A290" s="977" t="str">
        <f t="shared" si="8"/>
        <v>FI_03_57</v>
      </c>
      <c r="B290" s="979">
        <f t="shared" si="9"/>
        <v>57</v>
      </c>
      <c r="C290" s="1069" t="s">
        <v>113</v>
      </c>
      <c r="D290" s="1072" t="s">
        <v>502</v>
      </c>
      <c r="E290" s="1070">
        <v>288</v>
      </c>
      <c r="F290" s="1066" t="s">
        <v>2703</v>
      </c>
      <c r="G290" s="1067" t="s">
        <v>2704</v>
      </c>
      <c r="H290" s="1068">
        <v>1</v>
      </c>
      <c r="I290" s="2"/>
      <c r="K290" s="1072"/>
    </row>
    <row r="291" spans="1:11" x14ac:dyDescent="0.2">
      <c r="A291" s="977" t="str">
        <f t="shared" si="8"/>
        <v>FI_03_58</v>
      </c>
      <c r="B291" s="979">
        <f t="shared" si="9"/>
        <v>58</v>
      </c>
      <c r="C291" s="1069" t="s">
        <v>113</v>
      </c>
      <c r="D291" s="1072" t="s">
        <v>502</v>
      </c>
      <c r="E291" s="1070">
        <v>289</v>
      </c>
      <c r="F291" s="1066" t="s">
        <v>2705</v>
      </c>
      <c r="G291" s="1067" t="s">
        <v>2706</v>
      </c>
      <c r="H291" s="1068">
        <v>1</v>
      </c>
      <c r="I291" s="2"/>
      <c r="K291" s="1072"/>
    </row>
    <row r="292" spans="1:11" x14ac:dyDescent="0.2">
      <c r="A292" s="977" t="str">
        <f t="shared" si="8"/>
        <v>FI_03_59</v>
      </c>
      <c r="B292" s="979">
        <f t="shared" si="9"/>
        <v>59</v>
      </c>
      <c r="C292" s="1069" t="s">
        <v>113</v>
      </c>
      <c r="D292" s="1072" t="s">
        <v>502</v>
      </c>
      <c r="E292" s="1070">
        <v>290</v>
      </c>
      <c r="F292" s="1066" t="s">
        <v>2707</v>
      </c>
      <c r="G292" s="1067" t="s">
        <v>2708</v>
      </c>
      <c r="H292" s="1068">
        <v>1</v>
      </c>
      <c r="I292" s="2"/>
      <c r="K292" s="1072"/>
    </row>
    <row r="293" spans="1:11" x14ac:dyDescent="0.2">
      <c r="A293" s="977" t="str">
        <f t="shared" si="8"/>
        <v>FI_03_60</v>
      </c>
      <c r="B293" s="979">
        <f t="shared" si="9"/>
        <v>60</v>
      </c>
      <c r="C293" s="1069" t="s">
        <v>113</v>
      </c>
      <c r="D293" s="1072" t="s">
        <v>502</v>
      </c>
      <c r="E293" s="1070">
        <v>291</v>
      </c>
      <c r="F293" s="1066" t="s">
        <v>2709</v>
      </c>
      <c r="G293" s="1067" t="s">
        <v>2710</v>
      </c>
      <c r="H293" s="1068">
        <v>1</v>
      </c>
      <c r="I293" s="2"/>
      <c r="K293" s="1072"/>
    </row>
    <row r="294" spans="1:11" x14ac:dyDescent="0.2">
      <c r="A294" s="977" t="str">
        <f t="shared" si="8"/>
        <v>FI_03_61</v>
      </c>
      <c r="B294" s="979">
        <f t="shared" si="9"/>
        <v>61</v>
      </c>
      <c r="C294" s="1069" t="s">
        <v>113</v>
      </c>
      <c r="D294" s="1072" t="s">
        <v>502</v>
      </c>
      <c r="E294" s="1070">
        <v>292</v>
      </c>
      <c r="F294" s="1066" t="s">
        <v>2711</v>
      </c>
      <c r="G294" s="1067" t="s">
        <v>2712</v>
      </c>
      <c r="H294" s="1068">
        <v>1</v>
      </c>
      <c r="I294" s="2"/>
      <c r="K294" s="1072"/>
    </row>
    <row r="295" spans="1:11" x14ac:dyDescent="0.2">
      <c r="A295" s="977" t="str">
        <f t="shared" si="8"/>
        <v>FI_03_62</v>
      </c>
      <c r="B295" s="979">
        <f t="shared" si="9"/>
        <v>62</v>
      </c>
      <c r="C295" s="1069" t="s">
        <v>113</v>
      </c>
      <c r="D295" s="1072" t="s">
        <v>502</v>
      </c>
      <c r="E295" s="1070">
        <v>293</v>
      </c>
      <c r="F295" s="1066" t="s">
        <v>2713</v>
      </c>
      <c r="G295" s="1067" t="s">
        <v>2714</v>
      </c>
      <c r="H295" s="1068">
        <v>1</v>
      </c>
      <c r="I295" s="2"/>
      <c r="K295" s="1072"/>
    </row>
    <row r="296" spans="1:11" x14ac:dyDescent="0.2">
      <c r="A296" s="977" t="str">
        <f t="shared" si="8"/>
        <v>FI_03_63</v>
      </c>
      <c r="B296" s="979">
        <f t="shared" si="9"/>
        <v>63</v>
      </c>
      <c r="C296" s="1069" t="s">
        <v>113</v>
      </c>
      <c r="D296" s="1072" t="s">
        <v>502</v>
      </c>
      <c r="E296" s="1070">
        <v>294</v>
      </c>
      <c r="F296" s="1066" t="s">
        <v>2715</v>
      </c>
      <c r="G296" s="1067" t="s">
        <v>2716</v>
      </c>
      <c r="H296" s="1068">
        <v>1</v>
      </c>
      <c r="I296" s="2"/>
      <c r="K296" s="1072"/>
    </row>
    <row r="297" spans="1:11" x14ac:dyDescent="0.2">
      <c r="A297" s="977" t="str">
        <f t="shared" si="8"/>
        <v>FI_03_64</v>
      </c>
      <c r="B297" s="979">
        <f t="shared" si="9"/>
        <v>64</v>
      </c>
      <c r="C297" s="1069" t="s">
        <v>113</v>
      </c>
      <c r="D297" s="1072" t="s">
        <v>502</v>
      </c>
      <c r="E297" s="1070">
        <v>295</v>
      </c>
      <c r="F297" s="1066" t="s">
        <v>2717</v>
      </c>
      <c r="G297" s="1067" t="s">
        <v>2718</v>
      </c>
      <c r="H297" s="1068">
        <v>1</v>
      </c>
      <c r="I297" s="2"/>
      <c r="K297" s="1072"/>
    </row>
    <row r="298" spans="1:11" x14ac:dyDescent="0.2">
      <c r="A298" s="977" t="str">
        <f t="shared" si="8"/>
        <v>FI_03_65</v>
      </c>
      <c r="B298" s="979">
        <f t="shared" si="9"/>
        <v>65</v>
      </c>
      <c r="C298" s="1069" t="s">
        <v>113</v>
      </c>
      <c r="D298" s="1072" t="s">
        <v>502</v>
      </c>
      <c r="E298" s="1070">
        <v>296</v>
      </c>
      <c r="F298" s="1066" t="s">
        <v>2719</v>
      </c>
      <c r="G298" s="1067" t="s">
        <v>2720</v>
      </c>
      <c r="H298" s="1068">
        <v>1</v>
      </c>
      <c r="I298" s="2"/>
      <c r="K298" s="1072"/>
    </row>
    <row r="299" spans="1:11" x14ac:dyDescent="0.2">
      <c r="A299" s="977" t="str">
        <f t="shared" si="8"/>
        <v>FI_03_66</v>
      </c>
      <c r="B299" s="979">
        <f t="shared" si="9"/>
        <v>66</v>
      </c>
      <c r="C299" s="1069" t="s">
        <v>113</v>
      </c>
      <c r="D299" s="1072" t="s">
        <v>502</v>
      </c>
      <c r="E299" s="1070">
        <v>297</v>
      </c>
      <c r="F299" s="1066" t="s">
        <v>2721</v>
      </c>
      <c r="G299" s="1067" t="s">
        <v>2722</v>
      </c>
      <c r="H299" s="1068">
        <v>1</v>
      </c>
      <c r="I299" s="2"/>
      <c r="K299" s="1072"/>
    </row>
    <row r="300" spans="1:11" x14ac:dyDescent="0.2">
      <c r="A300" s="977" t="str">
        <f t="shared" si="8"/>
        <v>FI_03_67</v>
      </c>
      <c r="B300" s="979">
        <f t="shared" si="9"/>
        <v>67</v>
      </c>
      <c r="C300" s="1069" t="s">
        <v>113</v>
      </c>
      <c r="D300" s="1072" t="s">
        <v>502</v>
      </c>
      <c r="E300" s="1070">
        <v>298</v>
      </c>
      <c r="F300" s="1066" t="s">
        <v>2723</v>
      </c>
      <c r="G300" s="1067" t="s">
        <v>2724</v>
      </c>
      <c r="H300" s="1068">
        <v>1</v>
      </c>
      <c r="I300" s="2"/>
      <c r="K300" s="1072"/>
    </row>
    <row r="301" spans="1:11" x14ac:dyDescent="0.2">
      <c r="A301" s="977" t="str">
        <f t="shared" si="8"/>
        <v>FI_03_68</v>
      </c>
      <c r="B301" s="979">
        <f t="shared" si="9"/>
        <v>68</v>
      </c>
      <c r="C301" s="1069" t="s">
        <v>113</v>
      </c>
      <c r="D301" s="1072" t="s">
        <v>502</v>
      </c>
      <c r="E301" s="1070">
        <v>299</v>
      </c>
      <c r="F301" s="1066" t="s">
        <v>2725</v>
      </c>
      <c r="G301" s="1067" t="s">
        <v>2726</v>
      </c>
      <c r="H301" s="1068">
        <v>1</v>
      </c>
      <c r="I301" s="2"/>
      <c r="K301" s="1072"/>
    </row>
    <row r="302" spans="1:11" x14ac:dyDescent="0.2">
      <c r="A302" s="977" t="str">
        <f t="shared" si="8"/>
        <v>FI_03_69</v>
      </c>
      <c r="B302" s="979">
        <f t="shared" si="9"/>
        <v>69</v>
      </c>
      <c r="C302" s="1069" t="s">
        <v>113</v>
      </c>
      <c r="D302" s="1072" t="s">
        <v>502</v>
      </c>
      <c r="E302" s="1070">
        <v>300</v>
      </c>
      <c r="F302" s="1066" t="s">
        <v>2727</v>
      </c>
      <c r="G302" s="1067" t="s">
        <v>2728</v>
      </c>
      <c r="H302" s="1068">
        <v>1</v>
      </c>
      <c r="I302" s="2"/>
      <c r="K302" s="1072"/>
    </row>
    <row r="303" spans="1:11" x14ac:dyDescent="0.2">
      <c r="A303" s="977" t="str">
        <f t="shared" si="8"/>
        <v>FI_03_70</v>
      </c>
      <c r="B303" s="979">
        <f t="shared" si="9"/>
        <v>70</v>
      </c>
      <c r="C303" s="1069" t="s">
        <v>113</v>
      </c>
      <c r="D303" s="1072" t="s">
        <v>502</v>
      </c>
      <c r="E303" s="1070">
        <v>301</v>
      </c>
      <c r="F303" s="1066" t="s">
        <v>2729</v>
      </c>
      <c r="G303" s="1067" t="s">
        <v>2730</v>
      </c>
      <c r="H303" s="1068">
        <v>1</v>
      </c>
      <c r="I303" s="2"/>
      <c r="K303" s="1072"/>
    </row>
    <row r="304" spans="1:11" x14ac:dyDescent="0.2">
      <c r="A304" s="977" t="str">
        <f t="shared" si="8"/>
        <v>FI_03_71</v>
      </c>
      <c r="B304" s="979">
        <f t="shared" si="9"/>
        <v>71</v>
      </c>
      <c r="C304" s="1069" t="s">
        <v>113</v>
      </c>
      <c r="D304" s="1072" t="s">
        <v>502</v>
      </c>
      <c r="E304" s="1070">
        <v>302</v>
      </c>
      <c r="F304" s="1066" t="s">
        <v>2731</v>
      </c>
      <c r="G304" s="1067" t="s">
        <v>2732</v>
      </c>
      <c r="H304" s="1068">
        <v>1</v>
      </c>
      <c r="I304" s="2"/>
      <c r="K304" s="1072"/>
    </row>
    <row r="305" spans="1:11" x14ac:dyDescent="0.2">
      <c r="A305" s="977" t="str">
        <f t="shared" si="8"/>
        <v>FI_03_72</v>
      </c>
      <c r="B305" s="979">
        <f t="shared" si="9"/>
        <v>72</v>
      </c>
      <c r="C305" s="1069" t="s">
        <v>113</v>
      </c>
      <c r="D305" s="1072" t="s">
        <v>502</v>
      </c>
      <c r="E305" s="1070">
        <v>303</v>
      </c>
      <c r="F305" s="1066" t="s">
        <v>2733</v>
      </c>
      <c r="G305" s="1067" t="s">
        <v>2734</v>
      </c>
      <c r="H305" s="1068">
        <v>1</v>
      </c>
      <c r="I305" s="2"/>
      <c r="K305" s="1072"/>
    </row>
    <row r="306" spans="1:11" x14ac:dyDescent="0.2">
      <c r="A306" s="977" t="str">
        <f t="shared" si="8"/>
        <v>FI_03_73</v>
      </c>
      <c r="B306" s="979">
        <f t="shared" si="9"/>
        <v>73</v>
      </c>
      <c r="C306" s="1069" t="s">
        <v>113</v>
      </c>
      <c r="D306" s="1072" t="s">
        <v>502</v>
      </c>
      <c r="E306" s="1070">
        <v>304</v>
      </c>
      <c r="F306" s="1066" t="s">
        <v>2735</v>
      </c>
      <c r="G306" s="1067" t="s">
        <v>2736</v>
      </c>
      <c r="H306" s="1068">
        <v>1</v>
      </c>
      <c r="I306" s="2"/>
      <c r="K306" s="1072"/>
    </row>
    <row r="307" spans="1:11" x14ac:dyDescent="0.2">
      <c r="A307" s="977" t="str">
        <f t="shared" si="8"/>
        <v>FI_03_74</v>
      </c>
      <c r="B307" s="979">
        <f t="shared" si="9"/>
        <v>74</v>
      </c>
      <c r="C307" s="1069" t="s">
        <v>113</v>
      </c>
      <c r="D307" s="1072" t="s">
        <v>502</v>
      </c>
      <c r="E307" s="1070">
        <v>305</v>
      </c>
      <c r="F307" s="1066" t="s">
        <v>2737</v>
      </c>
      <c r="G307" s="1067" t="s">
        <v>2738</v>
      </c>
      <c r="H307" s="1068">
        <v>1</v>
      </c>
      <c r="I307" s="2"/>
      <c r="K307" s="1072"/>
    </row>
    <row r="308" spans="1:11" x14ac:dyDescent="0.2">
      <c r="A308" s="977" t="str">
        <f t="shared" si="8"/>
        <v>FI_03_75</v>
      </c>
      <c r="B308" s="979">
        <f t="shared" si="9"/>
        <v>75</v>
      </c>
      <c r="C308" s="1069" t="s">
        <v>113</v>
      </c>
      <c r="D308" s="1072" t="s">
        <v>502</v>
      </c>
      <c r="E308" s="1070">
        <v>306</v>
      </c>
      <c r="F308" s="1066" t="s">
        <v>2739</v>
      </c>
      <c r="G308" s="1067" t="s">
        <v>2740</v>
      </c>
      <c r="H308" s="1068">
        <v>1</v>
      </c>
      <c r="I308" s="2"/>
      <c r="K308" s="1072"/>
    </row>
    <row r="309" spans="1:11" x14ac:dyDescent="0.2">
      <c r="A309" s="977" t="str">
        <f t="shared" si="8"/>
        <v>FI_03_76</v>
      </c>
      <c r="B309" s="979">
        <f t="shared" si="9"/>
        <v>76</v>
      </c>
      <c r="C309" s="1069" t="s">
        <v>113</v>
      </c>
      <c r="D309" s="1072" t="s">
        <v>502</v>
      </c>
      <c r="E309" s="1070">
        <v>307</v>
      </c>
      <c r="F309" s="1066" t="s">
        <v>2741</v>
      </c>
      <c r="G309" s="1067" t="s">
        <v>2742</v>
      </c>
      <c r="H309" s="1068">
        <v>1</v>
      </c>
      <c r="I309" s="2"/>
      <c r="K309" s="1072"/>
    </row>
    <row r="310" spans="1:11" x14ac:dyDescent="0.2">
      <c r="A310" s="977" t="str">
        <f t="shared" si="8"/>
        <v>FI_03_77</v>
      </c>
      <c r="B310" s="979">
        <f t="shared" si="9"/>
        <v>77</v>
      </c>
      <c r="C310" s="1069" t="s">
        <v>113</v>
      </c>
      <c r="D310" s="1072" t="s">
        <v>502</v>
      </c>
      <c r="E310" s="1070">
        <v>308</v>
      </c>
      <c r="F310" s="1066" t="s">
        <v>2743</v>
      </c>
      <c r="G310" s="1067" t="s">
        <v>2744</v>
      </c>
      <c r="H310" s="1068">
        <v>1</v>
      </c>
      <c r="I310" s="2"/>
      <c r="K310" s="1072"/>
    </row>
    <row r="311" spans="1:11" x14ac:dyDescent="0.2">
      <c r="A311" s="977" t="str">
        <f t="shared" si="8"/>
        <v>FI_03_78</v>
      </c>
      <c r="B311" s="979">
        <f t="shared" si="9"/>
        <v>78</v>
      </c>
      <c r="C311" s="1069" t="s">
        <v>113</v>
      </c>
      <c r="D311" s="1072" t="s">
        <v>502</v>
      </c>
      <c r="E311" s="1070">
        <v>309</v>
      </c>
      <c r="F311" s="1066" t="s">
        <v>2745</v>
      </c>
      <c r="G311" s="1067" t="s">
        <v>2746</v>
      </c>
      <c r="H311" s="1068">
        <v>1</v>
      </c>
      <c r="I311" s="2"/>
      <c r="K311" s="1072"/>
    </row>
    <row r="312" spans="1:11" x14ac:dyDescent="0.2">
      <c r="A312" s="977" t="str">
        <f t="shared" si="8"/>
        <v>FI_03_79</v>
      </c>
      <c r="B312" s="979">
        <f t="shared" si="9"/>
        <v>79</v>
      </c>
      <c r="C312" s="1069" t="s">
        <v>113</v>
      </c>
      <c r="D312" s="1072" t="s">
        <v>502</v>
      </c>
      <c r="E312" s="1070">
        <v>310</v>
      </c>
      <c r="F312" s="1066" t="s">
        <v>2747</v>
      </c>
      <c r="G312" s="1067" t="s">
        <v>2748</v>
      </c>
      <c r="H312" s="1068">
        <v>1</v>
      </c>
      <c r="I312" s="2"/>
      <c r="K312" s="1072"/>
    </row>
    <row r="313" spans="1:11" x14ac:dyDescent="0.2">
      <c r="A313" s="977" t="str">
        <f t="shared" si="8"/>
        <v>FI_03_80</v>
      </c>
      <c r="B313" s="979">
        <f t="shared" si="9"/>
        <v>80</v>
      </c>
      <c r="C313" s="1069" t="s">
        <v>113</v>
      </c>
      <c r="D313" s="1072" t="s">
        <v>502</v>
      </c>
      <c r="E313" s="1070">
        <v>311</v>
      </c>
      <c r="F313" s="1066" t="s">
        <v>2749</v>
      </c>
      <c r="G313" s="1067" t="s">
        <v>2750</v>
      </c>
      <c r="H313" s="1068">
        <v>1</v>
      </c>
      <c r="I313" s="2"/>
      <c r="K313" s="1072"/>
    </row>
    <row r="314" spans="1:11" x14ac:dyDescent="0.2">
      <c r="A314" s="977" t="str">
        <f t="shared" si="8"/>
        <v>FI_03_81</v>
      </c>
      <c r="B314" s="979">
        <f t="shared" si="9"/>
        <v>81</v>
      </c>
      <c r="C314" s="1069" t="s">
        <v>113</v>
      </c>
      <c r="D314" s="1072" t="s">
        <v>502</v>
      </c>
      <c r="E314" s="1070">
        <v>312</v>
      </c>
      <c r="F314" s="1066" t="s">
        <v>2751</v>
      </c>
      <c r="G314" s="1067" t="s">
        <v>2752</v>
      </c>
      <c r="H314" s="1068">
        <v>1</v>
      </c>
      <c r="I314" s="2"/>
      <c r="K314" s="1072"/>
    </row>
    <row r="315" spans="1:11" x14ac:dyDescent="0.2">
      <c r="A315" s="977" t="str">
        <f t="shared" si="8"/>
        <v>FI_03_82</v>
      </c>
      <c r="B315" s="979">
        <f t="shared" si="9"/>
        <v>82</v>
      </c>
      <c r="C315" s="1069" t="s">
        <v>113</v>
      </c>
      <c r="D315" s="1072" t="s">
        <v>502</v>
      </c>
      <c r="E315" s="1070">
        <v>313</v>
      </c>
      <c r="F315" s="1066" t="s">
        <v>2753</v>
      </c>
      <c r="G315" s="1067" t="s">
        <v>2754</v>
      </c>
      <c r="H315" s="1068">
        <v>1</v>
      </c>
      <c r="I315" s="2"/>
      <c r="K315" s="1072"/>
    </row>
    <row r="316" spans="1:11" x14ac:dyDescent="0.2">
      <c r="A316" s="977" t="str">
        <f t="shared" si="8"/>
        <v>FI_03_83</v>
      </c>
      <c r="B316" s="979">
        <f t="shared" si="9"/>
        <v>83</v>
      </c>
      <c r="C316" s="1069" t="s">
        <v>113</v>
      </c>
      <c r="D316" s="1072" t="s">
        <v>502</v>
      </c>
      <c r="E316" s="1070">
        <v>314</v>
      </c>
      <c r="F316" s="1066" t="s">
        <v>2755</v>
      </c>
      <c r="G316" s="1067" t="s">
        <v>2756</v>
      </c>
      <c r="H316" s="1068">
        <v>1</v>
      </c>
      <c r="I316" s="2"/>
      <c r="K316" s="1072"/>
    </row>
    <row r="317" spans="1:11" x14ac:dyDescent="0.2">
      <c r="A317" s="977" t="str">
        <f t="shared" si="8"/>
        <v>FI_03_84</v>
      </c>
      <c r="B317" s="979">
        <f t="shared" si="9"/>
        <v>84</v>
      </c>
      <c r="C317" s="1069" t="s">
        <v>113</v>
      </c>
      <c r="D317" s="1072" t="s">
        <v>502</v>
      </c>
      <c r="E317" s="1070">
        <v>315</v>
      </c>
      <c r="F317" s="1066" t="s">
        <v>2757</v>
      </c>
      <c r="G317" s="1067" t="s">
        <v>2758</v>
      </c>
      <c r="H317" s="1068">
        <v>1</v>
      </c>
      <c r="I317" s="2"/>
      <c r="K317" s="1072"/>
    </row>
    <row r="318" spans="1:11" x14ac:dyDescent="0.2">
      <c r="A318" s="977" t="str">
        <f t="shared" si="8"/>
        <v>FI_03_85</v>
      </c>
      <c r="B318" s="979">
        <f t="shared" si="9"/>
        <v>85</v>
      </c>
      <c r="C318" s="1069" t="s">
        <v>113</v>
      </c>
      <c r="D318" s="1072" t="s">
        <v>502</v>
      </c>
      <c r="E318" s="1070">
        <v>316</v>
      </c>
      <c r="F318" s="1066" t="s">
        <v>2759</v>
      </c>
      <c r="G318" s="1067" t="s">
        <v>2760</v>
      </c>
      <c r="H318" s="1068">
        <v>1</v>
      </c>
      <c r="I318" s="2"/>
      <c r="K318" s="1072"/>
    </row>
    <row r="319" spans="1:11" x14ac:dyDescent="0.2">
      <c r="A319" s="977" t="str">
        <f t="shared" si="8"/>
        <v>FI_03_86</v>
      </c>
      <c r="B319" s="979">
        <f t="shared" si="9"/>
        <v>86</v>
      </c>
      <c r="C319" s="1069" t="s">
        <v>113</v>
      </c>
      <c r="D319" s="1072" t="s">
        <v>502</v>
      </c>
      <c r="E319" s="1070">
        <v>317</v>
      </c>
      <c r="F319" s="1066" t="s">
        <v>2761</v>
      </c>
      <c r="G319" s="1067" t="s">
        <v>2762</v>
      </c>
      <c r="H319" s="1068">
        <v>1</v>
      </c>
      <c r="I319" s="2"/>
      <c r="K319" s="1072"/>
    </row>
    <row r="320" spans="1:11" x14ac:dyDescent="0.2">
      <c r="A320" s="977" t="str">
        <f t="shared" si="8"/>
        <v>FI_03_87</v>
      </c>
      <c r="B320" s="979">
        <f t="shared" si="9"/>
        <v>87</v>
      </c>
      <c r="C320" s="1069" t="s">
        <v>113</v>
      </c>
      <c r="D320" s="1072" t="s">
        <v>502</v>
      </c>
      <c r="E320" s="1070">
        <v>318</v>
      </c>
      <c r="F320" s="1066" t="s">
        <v>2763</v>
      </c>
      <c r="G320" s="1067" t="s">
        <v>2764</v>
      </c>
      <c r="H320" s="1068">
        <v>1</v>
      </c>
      <c r="I320" s="2"/>
      <c r="K320" s="1072"/>
    </row>
    <row r="321" spans="1:11" x14ac:dyDescent="0.2">
      <c r="A321" s="977" t="str">
        <f t="shared" si="8"/>
        <v>FI_03_88</v>
      </c>
      <c r="B321" s="979">
        <f t="shared" si="9"/>
        <v>88</v>
      </c>
      <c r="C321" s="1069" t="s">
        <v>113</v>
      </c>
      <c r="D321" s="1072" t="s">
        <v>502</v>
      </c>
      <c r="E321" s="1070">
        <v>319</v>
      </c>
      <c r="F321" s="1066" t="s">
        <v>2765</v>
      </c>
      <c r="G321" s="1067" t="s">
        <v>2766</v>
      </c>
      <c r="H321" s="1068">
        <v>1</v>
      </c>
      <c r="I321" s="2"/>
      <c r="K321" s="1072"/>
    </row>
    <row r="322" spans="1:11" x14ac:dyDescent="0.2">
      <c r="A322" s="977" t="str">
        <f t="shared" si="8"/>
        <v>FI_03_89</v>
      </c>
      <c r="B322" s="979">
        <f t="shared" si="9"/>
        <v>89</v>
      </c>
      <c r="C322" s="1069" t="s">
        <v>113</v>
      </c>
      <c r="D322" s="1072" t="s">
        <v>502</v>
      </c>
      <c r="E322" s="1070">
        <v>320</v>
      </c>
      <c r="F322" s="1066" t="s">
        <v>2767</v>
      </c>
      <c r="G322" s="1067" t="s">
        <v>2768</v>
      </c>
      <c r="H322" s="1068">
        <v>1</v>
      </c>
      <c r="I322" s="2"/>
      <c r="K322" s="1072"/>
    </row>
    <row r="323" spans="1:11" x14ac:dyDescent="0.2">
      <c r="A323" s="977" t="str">
        <f t="shared" ref="A323:A386" si="10">CONCATENATE(C323,"_",D323,"_",B323)</f>
        <v>FI_03_90</v>
      </c>
      <c r="B323" s="979">
        <f t="shared" si="9"/>
        <v>90</v>
      </c>
      <c r="C323" s="1069" t="s">
        <v>113</v>
      </c>
      <c r="D323" s="1072" t="s">
        <v>502</v>
      </c>
      <c r="E323" s="1070">
        <v>321</v>
      </c>
      <c r="F323" s="1066" t="s">
        <v>2769</v>
      </c>
      <c r="G323" s="1067" t="s">
        <v>2770</v>
      </c>
      <c r="H323" s="1068">
        <v>1</v>
      </c>
      <c r="I323" s="2"/>
      <c r="K323" s="1072"/>
    </row>
    <row r="324" spans="1:11" x14ac:dyDescent="0.2">
      <c r="A324" s="977" t="str">
        <f t="shared" si="10"/>
        <v>FI_03_91</v>
      </c>
      <c r="B324" s="979">
        <f t="shared" si="9"/>
        <v>91</v>
      </c>
      <c r="C324" s="1069" t="s">
        <v>113</v>
      </c>
      <c r="D324" s="1072" t="s">
        <v>502</v>
      </c>
      <c r="E324" s="1070">
        <v>322</v>
      </c>
      <c r="F324" s="1066" t="s">
        <v>2771</v>
      </c>
      <c r="G324" s="1067" t="s">
        <v>2772</v>
      </c>
      <c r="H324" s="1068">
        <v>1</v>
      </c>
      <c r="I324" s="2"/>
      <c r="K324" s="1072"/>
    </row>
    <row r="325" spans="1:11" x14ac:dyDescent="0.2">
      <c r="A325" s="977" t="str">
        <f t="shared" si="10"/>
        <v>FI_03_92</v>
      </c>
      <c r="B325" s="979">
        <f t="shared" ref="B325:B388" si="11">IF(D325&lt;&gt;"",IF(D325=D324,B324+1,1),0)</f>
        <v>92</v>
      </c>
      <c r="C325" s="1069" t="s">
        <v>113</v>
      </c>
      <c r="D325" s="1072" t="s">
        <v>502</v>
      </c>
      <c r="E325" s="1070">
        <v>323</v>
      </c>
      <c r="F325" s="1066" t="s">
        <v>2773</v>
      </c>
      <c r="G325" s="1067" t="s">
        <v>2774</v>
      </c>
      <c r="H325" s="1068">
        <v>1</v>
      </c>
      <c r="I325" s="2"/>
      <c r="K325" s="1072"/>
    </row>
    <row r="326" spans="1:11" x14ac:dyDescent="0.2">
      <c r="A326" s="977" t="str">
        <f t="shared" si="10"/>
        <v>FI_03_93</v>
      </c>
      <c r="B326" s="979">
        <f t="shared" si="11"/>
        <v>93</v>
      </c>
      <c r="C326" s="1069" t="s">
        <v>113</v>
      </c>
      <c r="D326" s="1072" t="s">
        <v>502</v>
      </c>
      <c r="E326" s="1070">
        <v>324</v>
      </c>
      <c r="F326" s="1066" t="s">
        <v>2775</v>
      </c>
      <c r="G326" s="1067" t="s">
        <v>2776</v>
      </c>
      <c r="H326" s="1068">
        <v>1</v>
      </c>
      <c r="I326" s="2"/>
      <c r="K326" s="1072"/>
    </row>
    <row r="327" spans="1:11" x14ac:dyDescent="0.2">
      <c r="A327" s="977" t="str">
        <f t="shared" si="10"/>
        <v>FI_03_94</v>
      </c>
      <c r="B327" s="979">
        <f t="shared" si="11"/>
        <v>94</v>
      </c>
      <c r="C327" s="1069" t="s">
        <v>113</v>
      </c>
      <c r="D327" s="1072" t="s">
        <v>502</v>
      </c>
      <c r="E327" s="1070">
        <v>325</v>
      </c>
      <c r="F327" s="1066" t="s">
        <v>2777</v>
      </c>
      <c r="G327" s="1067" t="s">
        <v>2778</v>
      </c>
      <c r="H327" s="1068">
        <v>1</v>
      </c>
      <c r="I327" s="2"/>
      <c r="K327" s="1072"/>
    </row>
    <row r="328" spans="1:11" x14ac:dyDescent="0.2">
      <c r="A328" s="977" t="str">
        <f t="shared" si="10"/>
        <v>FI_03_95</v>
      </c>
      <c r="B328" s="979">
        <f t="shared" si="11"/>
        <v>95</v>
      </c>
      <c r="C328" s="1069" t="s">
        <v>113</v>
      </c>
      <c r="D328" s="1072" t="s">
        <v>502</v>
      </c>
      <c r="E328" s="1070">
        <v>326</v>
      </c>
      <c r="F328" s="1066" t="s">
        <v>2779</v>
      </c>
      <c r="G328" s="1067" t="s">
        <v>2780</v>
      </c>
      <c r="H328" s="1068">
        <v>1</v>
      </c>
      <c r="I328" s="2"/>
      <c r="K328" s="1072"/>
    </row>
    <row r="329" spans="1:11" x14ac:dyDescent="0.2">
      <c r="A329" s="977" t="str">
        <f t="shared" si="10"/>
        <v>FI_03_96</v>
      </c>
      <c r="B329" s="979">
        <f t="shared" si="11"/>
        <v>96</v>
      </c>
      <c r="C329" s="1069" t="s">
        <v>113</v>
      </c>
      <c r="D329" s="1072" t="s">
        <v>502</v>
      </c>
      <c r="E329" s="1070">
        <v>327</v>
      </c>
      <c r="F329" s="1066" t="s">
        <v>2781</v>
      </c>
      <c r="G329" s="1067" t="s">
        <v>2782</v>
      </c>
      <c r="H329" s="1068">
        <v>1</v>
      </c>
      <c r="I329" s="2"/>
      <c r="K329" s="1072"/>
    </row>
    <row r="330" spans="1:11" x14ac:dyDescent="0.2">
      <c r="A330" s="977" t="str">
        <f t="shared" si="10"/>
        <v>FI_03_97</v>
      </c>
      <c r="B330" s="979">
        <f t="shared" si="11"/>
        <v>97</v>
      </c>
      <c r="C330" s="1069" t="s">
        <v>113</v>
      </c>
      <c r="D330" s="1072" t="s">
        <v>502</v>
      </c>
      <c r="E330" s="1070">
        <v>328</v>
      </c>
      <c r="F330" s="1066" t="s">
        <v>2783</v>
      </c>
      <c r="G330" s="1067" t="s">
        <v>2784</v>
      </c>
      <c r="H330" s="1068">
        <v>1</v>
      </c>
      <c r="I330" s="2"/>
      <c r="K330" s="1072"/>
    </row>
    <row r="331" spans="1:11" x14ac:dyDescent="0.2">
      <c r="A331" s="977" t="str">
        <f t="shared" si="10"/>
        <v>FI_03_98</v>
      </c>
      <c r="B331" s="979">
        <f t="shared" si="11"/>
        <v>98</v>
      </c>
      <c r="C331" s="1069" t="s">
        <v>113</v>
      </c>
      <c r="D331" s="1072" t="s">
        <v>502</v>
      </c>
      <c r="E331" s="1070">
        <v>329</v>
      </c>
      <c r="F331" s="1066" t="s">
        <v>2785</v>
      </c>
      <c r="G331" s="1067" t="s">
        <v>2786</v>
      </c>
      <c r="H331" s="1068">
        <v>1</v>
      </c>
      <c r="I331" s="2"/>
      <c r="K331" s="1072"/>
    </row>
    <row r="332" spans="1:11" x14ac:dyDescent="0.2">
      <c r="A332" s="977" t="str">
        <f t="shared" si="10"/>
        <v>FI_03_99</v>
      </c>
      <c r="B332" s="979">
        <f t="shared" si="11"/>
        <v>99</v>
      </c>
      <c r="C332" s="1069" t="s">
        <v>113</v>
      </c>
      <c r="D332" s="1072" t="s">
        <v>502</v>
      </c>
      <c r="E332" s="1070">
        <v>330</v>
      </c>
      <c r="F332" s="1066" t="s">
        <v>2787</v>
      </c>
      <c r="G332" s="1067" t="s">
        <v>2788</v>
      </c>
      <c r="H332" s="1068">
        <v>1</v>
      </c>
      <c r="I332" s="2"/>
      <c r="K332" s="1072"/>
    </row>
    <row r="333" spans="1:11" x14ac:dyDescent="0.2">
      <c r="A333" s="977" t="str">
        <f t="shared" si="10"/>
        <v>FI_03_100</v>
      </c>
      <c r="B333" s="979">
        <f t="shared" si="11"/>
        <v>100</v>
      </c>
      <c r="C333" s="1069" t="s">
        <v>113</v>
      </c>
      <c r="D333" s="1072" t="s">
        <v>502</v>
      </c>
      <c r="E333" s="1070">
        <v>331</v>
      </c>
      <c r="F333" s="1066" t="s">
        <v>2789</v>
      </c>
      <c r="G333" s="1067" t="s">
        <v>2790</v>
      </c>
      <c r="H333" s="1068">
        <v>1</v>
      </c>
      <c r="I333" s="2"/>
      <c r="K333" s="1072"/>
    </row>
    <row r="334" spans="1:11" x14ac:dyDescent="0.2">
      <c r="A334" s="977" t="str">
        <f t="shared" si="10"/>
        <v>FI_03_101</v>
      </c>
      <c r="B334" s="979">
        <f t="shared" si="11"/>
        <v>101</v>
      </c>
      <c r="C334" s="1069" t="s">
        <v>113</v>
      </c>
      <c r="D334" s="1072" t="s">
        <v>502</v>
      </c>
      <c r="E334" s="1070">
        <v>332</v>
      </c>
      <c r="F334" s="1066" t="s">
        <v>2791</v>
      </c>
      <c r="G334" s="1067" t="s">
        <v>2792</v>
      </c>
      <c r="H334" s="1068">
        <v>1</v>
      </c>
      <c r="I334" s="2"/>
      <c r="K334" s="1072"/>
    </row>
    <row r="335" spans="1:11" x14ac:dyDescent="0.2">
      <c r="A335" s="977" t="str">
        <f t="shared" si="10"/>
        <v>FI_03_102</v>
      </c>
      <c r="B335" s="979">
        <f t="shared" si="11"/>
        <v>102</v>
      </c>
      <c r="C335" s="1069" t="s">
        <v>113</v>
      </c>
      <c r="D335" s="1072" t="s">
        <v>502</v>
      </c>
      <c r="E335" s="1070">
        <v>333</v>
      </c>
      <c r="F335" s="1066" t="s">
        <v>2793</v>
      </c>
      <c r="G335" s="1067" t="s">
        <v>2794</v>
      </c>
      <c r="H335" s="1068">
        <v>1</v>
      </c>
      <c r="I335" s="2"/>
      <c r="K335" s="1072"/>
    </row>
    <row r="336" spans="1:11" x14ac:dyDescent="0.2">
      <c r="A336" s="977" t="str">
        <f t="shared" si="10"/>
        <v>FI_03_103</v>
      </c>
      <c r="B336" s="979">
        <f t="shared" si="11"/>
        <v>103</v>
      </c>
      <c r="C336" s="1069" t="s">
        <v>113</v>
      </c>
      <c r="D336" s="1072" t="s">
        <v>502</v>
      </c>
      <c r="E336" s="1070">
        <v>334</v>
      </c>
      <c r="F336" s="1066" t="s">
        <v>2795</v>
      </c>
      <c r="G336" s="1067" t="s">
        <v>2796</v>
      </c>
      <c r="H336" s="1068">
        <v>1</v>
      </c>
      <c r="I336" s="2"/>
      <c r="K336" s="1072"/>
    </row>
    <row r="337" spans="1:11" x14ac:dyDescent="0.2">
      <c r="A337" s="977" t="str">
        <f t="shared" si="10"/>
        <v>FI_03_104</v>
      </c>
      <c r="B337" s="979">
        <f t="shared" si="11"/>
        <v>104</v>
      </c>
      <c r="C337" s="1069" t="s">
        <v>113</v>
      </c>
      <c r="D337" s="1072" t="s">
        <v>502</v>
      </c>
      <c r="E337" s="1070">
        <v>335</v>
      </c>
      <c r="F337" s="1066" t="s">
        <v>2797</v>
      </c>
      <c r="G337" s="1067" t="s">
        <v>2798</v>
      </c>
      <c r="H337" s="1068">
        <v>1</v>
      </c>
      <c r="I337" s="2"/>
      <c r="K337" s="1072"/>
    </row>
    <row r="338" spans="1:11" x14ac:dyDescent="0.2">
      <c r="A338" s="977" t="str">
        <f t="shared" si="10"/>
        <v>FI_03_105</v>
      </c>
      <c r="B338" s="979">
        <f t="shared" si="11"/>
        <v>105</v>
      </c>
      <c r="C338" s="1069" t="s">
        <v>113</v>
      </c>
      <c r="D338" s="1072" t="s">
        <v>502</v>
      </c>
      <c r="E338" s="1070">
        <v>336</v>
      </c>
      <c r="F338" s="1066" t="s">
        <v>2799</v>
      </c>
      <c r="G338" s="1067" t="s">
        <v>2800</v>
      </c>
      <c r="H338" s="1068">
        <v>1</v>
      </c>
      <c r="I338" s="2"/>
      <c r="K338" s="1072"/>
    </row>
    <row r="339" spans="1:11" x14ac:dyDescent="0.2">
      <c r="A339" s="977" t="str">
        <f t="shared" si="10"/>
        <v>FI_03_106</v>
      </c>
      <c r="B339" s="979">
        <f t="shared" si="11"/>
        <v>106</v>
      </c>
      <c r="C339" s="1069" t="s">
        <v>113</v>
      </c>
      <c r="D339" s="1072" t="s">
        <v>502</v>
      </c>
      <c r="E339" s="1070">
        <v>337</v>
      </c>
      <c r="F339" s="1066" t="s">
        <v>2801</v>
      </c>
      <c r="G339" s="1067" t="s">
        <v>2802</v>
      </c>
      <c r="H339" s="1068">
        <v>1</v>
      </c>
      <c r="I339" s="2"/>
      <c r="K339" s="1072"/>
    </row>
    <row r="340" spans="1:11" x14ac:dyDescent="0.2">
      <c r="A340" s="977" t="str">
        <f t="shared" si="10"/>
        <v>FI_03_107</v>
      </c>
      <c r="B340" s="979">
        <f t="shared" si="11"/>
        <v>107</v>
      </c>
      <c r="C340" s="1069" t="s">
        <v>113</v>
      </c>
      <c r="D340" s="1072" t="s">
        <v>502</v>
      </c>
      <c r="E340" s="1070">
        <v>338</v>
      </c>
      <c r="F340" s="1066" t="s">
        <v>2803</v>
      </c>
      <c r="G340" s="1067" t="s">
        <v>2804</v>
      </c>
      <c r="H340" s="1068">
        <v>1</v>
      </c>
      <c r="I340" s="2"/>
      <c r="K340" s="1072"/>
    </row>
    <row r="341" spans="1:11" x14ac:dyDescent="0.2">
      <c r="A341" s="977" t="str">
        <f t="shared" si="10"/>
        <v>FI_03_108</v>
      </c>
      <c r="B341" s="979">
        <f t="shared" si="11"/>
        <v>108</v>
      </c>
      <c r="C341" s="1069" t="s">
        <v>113</v>
      </c>
      <c r="D341" s="1072" t="s">
        <v>502</v>
      </c>
      <c r="E341" s="1070">
        <v>339</v>
      </c>
      <c r="F341" s="1066" t="s">
        <v>2805</v>
      </c>
      <c r="G341" s="1067" t="s">
        <v>2806</v>
      </c>
      <c r="H341" s="1068">
        <v>1</v>
      </c>
      <c r="I341" s="2"/>
      <c r="K341" s="1072"/>
    </row>
    <row r="342" spans="1:11" x14ac:dyDescent="0.2">
      <c r="A342" s="977" t="str">
        <f t="shared" si="10"/>
        <v>FI_03_109</v>
      </c>
      <c r="B342" s="979">
        <f t="shared" si="11"/>
        <v>109</v>
      </c>
      <c r="C342" s="1069" t="s">
        <v>113</v>
      </c>
      <c r="D342" s="1072" t="s">
        <v>502</v>
      </c>
      <c r="E342" s="1070">
        <v>340</v>
      </c>
      <c r="F342" s="1066" t="s">
        <v>2807</v>
      </c>
      <c r="G342" s="1067" t="s">
        <v>2808</v>
      </c>
      <c r="H342" s="1068">
        <v>1</v>
      </c>
      <c r="I342" s="2"/>
      <c r="K342" s="1072"/>
    </row>
    <row r="343" spans="1:11" x14ac:dyDescent="0.2">
      <c r="A343" s="977" t="str">
        <f t="shared" si="10"/>
        <v>FI_03_110</v>
      </c>
      <c r="B343" s="979">
        <f t="shared" si="11"/>
        <v>110</v>
      </c>
      <c r="C343" s="1069" t="s">
        <v>113</v>
      </c>
      <c r="D343" s="1072" t="s">
        <v>502</v>
      </c>
      <c r="E343" s="1070">
        <v>341</v>
      </c>
      <c r="F343" s="1066" t="s">
        <v>2809</v>
      </c>
      <c r="G343" s="1067" t="s">
        <v>2810</v>
      </c>
      <c r="H343" s="1068">
        <v>1</v>
      </c>
      <c r="I343" s="2"/>
      <c r="K343" s="1072"/>
    </row>
    <row r="344" spans="1:11" x14ac:dyDescent="0.2">
      <c r="A344" s="977" t="str">
        <f t="shared" si="10"/>
        <v>FI_03_111</v>
      </c>
      <c r="B344" s="979">
        <f t="shared" si="11"/>
        <v>111</v>
      </c>
      <c r="C344" s="1069" t="s">
        <v>113</v>
      </c>
      <c r="D344" s="1072" t="s">
        <v>502</v>
      </c>
      <c r="E344" s="1070">
        <v>342</v>
      </c>
      <c r="F344" s="1066" t="s">
        <v>2811</v>
      </c>
      <c r="G344" s="1067" t="s">
        <v>2812</v>
      </c>
      <c r="H344" s="1068">
        <v>1</v>
      </c>
      <c r="I344" s="2"/>
      <c r="K344" s="1072"/>
    </row>
    <row r="345" spans="1:11" x14ac:dyDescent="0.2">
      <c r="A345" s="977" t="str">
        <f t="shared" si="10"/>
        <v>FI_03_112</v>
      </c>
      <c r="B345" s="979">
        <f t="shared" si="11"/>
        <v>112</v>
      </c>
      <c r="C345" s="1069" t="s">
        <v>113</v>
      </c>
      <c r="D345" s="1072" t="s">
        <v>502</v>
      </c>
      <c r="E345" s="1070">
        <v>343</v>
      </c>
      <c r="F345" s="1066" t="s">
        <v>2813</v>
      </c>
      <c r="G345" s="1067" t="s">
        <v>2814</v>
      </c>
      <c r="H345" s="1068">
        <v>1</v>
      </c>
      <c r="I345" s="2"/>
      <c r="K345" s="1072"/>
    </row>
    <row r="346" spans="1:11" x14ac:dyDescent="0.2">
      <c r="A346" s="977" t="str">
        <f t="shared" si="10"/>
        <v>FI_03_113</v>
      </c>
      <c r="B346" s="979">
        <f t="shared" si="11"/>
        <v>113</v>
      </c>
      <c r="C346" s="1069" t="s">
        <v>113</v>
      </c>
      <c r="D346" s="1072" t="s">
        <v>502</v>
      </c>
      <c r="E346" s="1070">
        <v>344</v>
      </c>
      <c r="F346" s="1066" t="s">
        <v>2815</v>
      </c>
      <c r="G346" s="1067" t="s">
        <v>2816</v>
      </c>
      <c r="H346" s="1068">
        <v>1</v>
      </c>
      <c r="I346" s="2"/>
      <c r="K346" s="1072"/>
    </row>
    <row r="347" spans="1:11" x14ac:dyDescent="0.2">
      <c r="A347" s="977" t="str">
        <f t="shared" si="10"/>
        <v>FI_03_114</v>
      </c>
      <c r="B347" s="979">
        <f t="shared" si="11"/>
        <v>114</v>
      </c>
      <c r="C347" s="1069" t="s">
        <v>113</v>
      </c>
      <c r="D347" s="1072" t="s">
        <v>502</v>
      </c>
      <c r="E347" s="1070">
        <v>345</v>
      </c>
      <c r="F347" s="1066" t="s">
        <v>2817</v>
      </c>
      <c r="G347" s="1067" t="s">
        <v>2818</v>
      </c>
      <c r="H347" s="1068">
        <v>1</v>
      </c>
      <c r="I347" s="2"/>
      <c r="K347" s="1072"/>
    </row>
    <row r="348" spans="1:11" x14ac:dyDescent="0.2">
      <c r="A348" s="977" t="str">
        <f t="shared" si="10"/>
        <v>FI_03_115</v>
      </c>
      <c r="B348" s="979">
        <f t="shared" si="11"/>
        <v>115</v>
      </c>
      <c r="C348" s="1069" t="s">
        <v>113</v>
      </c>
      <c r="D348" s="1072" t="s">
        <v>502</v>
      </c>
      <c r="E348" s="1070">
        <v>346</v>
      </c>
      <c r="F348" s="1066" t="s">
        <v>2819</v>
      </c>
      <c r="G348" s="1067" t="s">
        <v>2820</v>
      </c>
      <c r="H348" s="1068">
        <v>1</v>
      </c>
      <c r="I348" s="2"/>
      <c r="K348" s="1072"/>
    </row>
    <row r="349" spans="1:11" x14ac:dyDescent="0.2">
      <c r="A349" s="977" t="str">
        <f t="shared" si="10"/>
        <v>FI_03_116</v>
      </c>
      <c r="B349" s="979">
        <f t="shared" si="11"/>
        <v>116</v>
      </c>
      <c r="C349" s="1069" t="s">
        <v>113</v>
      </c>
      <c r="D349" s="1072" t="s">
        <v>502</v>
      </c>
      <c r="E349" s="1070">
        <v>347</v>
      </c>
      <c r="F349" s="1066" t="s">
        <v>2821</v>
      </c>
      <c r="G349" s="1067" t="s">
        <v>2822</v>
      </c>
      <c r="H349" s="1068">
        <v>1</v>
      </c>
      <c r="I349" s="2"/>
      <c r="K349" s="1072"/>
    </row>
    <row r="350" spans="1:11" x14ac:dyDescent="0.2">
      <c r="A350" s="977" t="str">
        <f t="shared" si="10"/>
        <v>FI_03_117</v>
      </c>
      <c r="B350" s="979">
        <f t="shared" si="11"/>
        <v>117</v>
      </c>
      <c r="C350" s="1069" t="s">
        <v>113</v>
      </c>
      <c r="D350" s="1072" t="s">
        <v>502</v>
      </c>
      <c r="E350" s="1070">
        <v>348</v>
      </c>
      <c r="F350" s="1066" t="s">
        <v>2823</v>
      </c>
      <c r="G350" s="1067" t="s">
        <v>2824</v>
      </c>
      <c r="H350" s="1068">
        <v>1</v>
      </c>
      <c r="I350" s="2"/>
      <c r="K350" s="1072"/>
    </row>
    <row r="351" spans="1:11" x14ac:dyDescent="0.2">
      <c r="A351" s="977" t="str">
        <f t="shared" si="10"/>
        <v>FI_03_118</v>
      </c>
      <c r="B351" s="979">
        <f t="shared" si="11"/>
        <v>118</v>
      </c>
      <c r="C351" s="1069" t="s">
        <v>113</v>
      </c>
      <c r="D351" s="1072" t="s">
        <v>502</v>
      </c>
      <c r="E351" s="1070">
        <v>349</v>
      </c>
      <c r="F351" s="1066" t="s">
        <v>2825</v>
      </c>
      <c r="G351" s="1067" t="s">
        <v>2826</v>
      </c>
      <c r="H351" s="1068">
        <v>1</v>
      </c>
      <c r="I351" s="2"/>
      <c r="K351" s="1072"/>
    </row>
    <row r="352" spans="1:11" x14ac:dyDescent="0.2">
      <c r="A352" s="977" t="str">
        <f t="shared" si="10"/>
        <v>FI_03_119</v>
      </c>
      <c r="B352" s="979">
        <f t="shared" si="11"/>
        <v>119</v>
      </c>
      <c r="C352" s="1069" t="s">
        <v>113</v>
      </c>
      <c r="D352" s="1072" t="s">
        <v>502</v>
      </c>
      <c r="E352" s="1070">
        <v>350</v>
      </c>
      <c r="F352" s="1066" t="s">
        <v>2827</v>
      </c>
      <c r="G352" s="1067" t="s">
        <v>2828</v>
      </c>
      <c r="H352" s="1068">
        <v>1</v>
      </c>
      <c r="I352" s="2"/>
      <c r="K352" s="1072"/>
    </row>
    <row r="353" spans="1:11" x14ac:dyDescent="0.2">
      <c r="A353" s="977" t="str">
        <f t="shared" si="10"/>
        <v>FI_03_120</v>
      </c>
      <c r="B353" s="979">
        <f t="shared" si="11"/>
        <v>120</v>
      </c>
      <c r="C353" s="1069" t="s">
        <v>113</v>
      </c>
      <c r="D353" s="1072" t="s">
        <v>502</v>
      </c>
      <c r="E353" s="1070">
        <v>351</v>
      </c>
      <c r="F353" s="1066" t="s">
        <v>2829</v>
      </c>
      <c r="G353" s="1067" t="s">
        <v>2830</v>
      </c>
      <c r="H353" s="1068">
        <v>1</v>
      </c>
      <c r="I353" s="2"/>
      <c r="K353" s="1072"/>
    </row>
    <row r="354" spans="1:11" x14ac:dyDescent="0.2">
      <c r="A354" s="977" t="str">
        <f t="shared" si="10"/>
        <v>FI_03_121</v>
      </c>
      <c r="B354" s="979">
        <f t="shared" si="11"/>
        <v>121</v>
      </c>
      <c r="C354" s="1069" t="s">
        <v>113</v>
      </c>
      <c r="D354" s="1072" t="s">
        <v>502</v>
      </c>
      <c r="E354" s="1070">
        <v>352</v>
      </c>
      <c r="F354" s="1066" t="s">
        <v>2831</v>
      </c>
      <c r="G354" s="1067" t="s">
        <v>2832</v>
      </c>
      <c r="H354" s="1068">
        <v>1</v>
      </c>
      <c r="I354" s="2"/>
      <c r="K354" s="1072"/>
    </row>
    <row r="355" spans="1:11" x14ac:dyDescent="0.2">
      <c r="A355" s="977" t="str">
        <f t="shared" si="10"/>
        <v>FI_03_122</v>
      </c>
      <c r="B355" s="979">
        <f t="shared" si="11"/>
        <v>122</v>
      </c>
      <c r="C355" s="1069" t="s">
        <v>113</v>
      </c>
      <c r="D355" s="1072" t="s">
        <v>502</v>
      </c>
      <c r="E355" s="1070">
        <v>353</v>
      </c>
      <c r="F355" s="1066" t="s">
        <v>2833</v>
      </c>
      <c r="G355" s="1067" t="s">
        <v>2834</v>
      </c>
      <c r="H355" s="1068">
        <v>1</v>
      </c>
      <c r="I355" s="2"/>
      <c r="K355" s="1072"/>
    </row>
    <row r="356" spans="1:11" x14ac:dyDescent="0.2">
      <c r="A356" s="977" t="str">
        <f t="shared" si="10"/>
        <v>FI_03_123</v>
      </c>
      <c r="B356" s="979">
        <f t="shared" si="11"/>
        <v>123</v>
      </c>
      <c r="C356" s="1069" t="s">
        <v>113</v>
      </c>
      <c r="D356" s="1072" t="s">
        <v>502</v>
      </c>
      <c r="E356" s="1070">
        <v>354</v>
      </c>
      <c r="F356" s="1066" t="s">
        <v>2835</v>
      </c>
      <c r="G356" s="1067" t="s">
        <v>2836</v>
      </c>
      <c r="H356" s="1068">
        <v>1</v>
      </c>
      <c r="I356" s="2"/>
      <c r="K356" s="1072"/>
    </row>
    <row r="357" spans="1:11" x14ac:dyDescent="0.2">
      <c r="A357" s="977" t="str">
        <f t="shared" si="10"/>
        <v>FI_03_124</v>
      </c>
      <c r="B357" s="979">
        <f t="shared" si="11"/>
        <v>124</v>
      </c>
      <c r="C357" s="1069" t="s">
        <v>113</v>
      </c>
      <c r="D357" s="1072" t="s">
        <v>502</v>
      </c>
      <c r="E357" s="1070">
        <v>355</v>
      </c>
      <c r="F357" s="1066" t="s">
        <v>2837</v>
      </c>
      <c r="G357" s="1067" t="s">
        <v>2838</v>
      </c>
      <c r="H357" s="1068">
        <v>1</v>
      </c>
      <c r="I357" s="2"/>
      <c r="K357" s="1072"/>
    </row>
    <row r="358" spans="1:11" x14ac:dyDescent="0.2">
      <c r="A358" s="977" t="str">
        <f t="shared" si="10"/>
        <v>FI_03_125</v>
      </c>
      <c r="B358" s="979">
        <f t="shared" si="11"/>
        <v>125</v>
      </c>
      <c r="C358" s="1069" t="s">
        <v>113</v>
      </c>
      <c r="D358" s="1072" t="s">
        <v>502</v>
      </c>
      <c r="E358" s="1070">
        <v>356</v>
      </c>
      <c r="F358" s="1066" t="s">
        <v>2839</v>
      </c>
      <c r="G358" s="1067" t="s">
        <v>2840</v>
      </c>
      <c r="H358" s="1068">
        <v>1</v>
      </c>
      <c r="I358" s="2"/>
      <c r="K358" s="1072"/>
    </row>
    <row r="359" spans="1:11" x14ac:dyDescent="0.2">
      <c r="A359" s="977" t="str">
        <f t="shared" si="10"/>
        <v>FI_03_126</v>
      </c>
      <c r="B359" s="979">
        <f t="shared" si="11"/>
        <v>126</v>
      </c>
      <c r="C359" s="1069" t="s">
        <v>113</v>
      </c>
      <c r="D359" s="1072" t="s">
        <v>502</v>
      </c>
      <c r="E359" s="1070">
        <v>357</v>
      </c>
      <c r="F359" s="1066" t="s">
        <v>2841</v>
      </c>
      <c r="G359" s="1067" t="s">
        <v>2842</v>
      </c>
      <c r="H359" s="1068">
        <v>1</v>
      </c>
      <c r="I359" s="2"/>
      <c r="K359" s="1072"/>
    </row>
    <row r="360" spans="1:11" x14ac:dyDescent="0.2">
      <c r="A360" s="977" t="str">
        <f t="shared" si="10"/>
        <v>FI_03_127</v>
      </c>
      <c r="B360" s="979">
        <f t="shared" si="11"/>
        <v>127</v>
      </c>
      <c r="C360" s="1069" t="s">
        <v>113</v>
      </c>
      <c r="D360" s="1072" t="s">
        <v>502</v>
      </c>
      <c r="E360" s="1070">
        <v>358</v>
      </c>
      <c r="F360" s="1066" t="s">
        <v>2843</v>
      </c>
      <c r="G360" s="1067" t="s">
        <v>2844</v>
      </c>
      <c r="H360" s="1068">
        <v>1</v>
      </c>
      <c r="I360" s="2"/>
      <c r="K360" s="1072"/>
    </row>
    <row r="361" spans="1:11" x14ac:dyDescent="0.2">
      <c r="A361" s="977" t="str">
        <f t="shared" si="10"/>
        <v>FI_03_128</v>
      </c>
      <c r="B361" s="979">
        <f t="shared" si="11"/>
        <v>128</v>
      </c>
      <c r="C361" s="1069" t="s">
        <v>113</v>
      </c>
      <c r="D361" s="1072" t="s">
        <v>502</v>
      </c>
      <c r="E361" s="1070">
        <v>359</v>
      </c>
      <c r="F361" s="1066" t="s">
        <v>2845</v>
      </c>
      <c r="G361" s="1067" t="s">
        <v>2846</v>
      </c>
      <c r="H361" s="1068">
        <v>1</v>
      </c>
      <c r="I361" s="2"/>
      <c r="K361" s="1072"/>
    </row>
    <row r="362" spans="1:11" x14ac:dyDescent="0.2">
      <c r="A362" s="977" t="str">
        <f t="shared" si="10"/>
        <v>FI_03_129</v>
      </c>
      <c r="B362" s="979">
        <f t="shared" si="11"/>
        <v>129</v>
      </c>
      <c r="C362" s="1069" t="s">
        <v>113</v>
      </c>
      <c r="D362" s="1072" t="s">
        <v>502</v>
      </c>
      <c r="E362" s="1070">
        <v>360</v>
      </c>
      <c r="F362" s="1066" t="s">
        <v>2847</v>
      </c>
      <c r="G362" s="1067" t="s">
        <v>2848</v>
      </c>
      <c r="H362" s="1068">
        <v>1</v>
      </c>
      <c r="I362" s="2"/>
      <c r="K362" s="1072"/>
    </row>
    <row r="363" spans="1:11" x14ac:dyDescent="0.2">
      <c r="A363" s="977" t="str">
        <f t="shared" si="10"/>
        <v>FI_03_130</v>
      </c>
      <c r="B363" s="979">
        <f t="shared" si="11"/>
        <v>130</v>
      </c>
      <c r="C363" s="1069" t="s">
        <v>113</v>
      </c>
      <c r="D363" s="1072" t="s">
        <v>502</v>
      </c>
      <c r="E363" s="1070">
        <v>361</v>
      </c>
      <c r="F363" s="1066" t="s">
        <v>2849</v>
      </c>
      <c r="G363" s="1067" t="s">
        <v>2850</v>
      </c>
      <c r="H363" s="1068">
        <v>1</v>
      </c>
      <c r="I363" s="2"/>
      <c r="K363" s="1072"/>
    </row>
    <row r="364" spans="1:11" x14ac:dyDescent="0.2">
      <c r="A364" s="977" t="str">
        <f t="shared" si="10"/>
        <v>FI_04_1</v>
      </c>
      <c r="B364" s="979">
        <f t="shared" si="11"/>
        <v>1</v>
      </c>
      <c r="C364" s="1069" t="s">
        <v>113</v>
      </c>
      <c r="D364" s="1072" t="s">
        <v>503</v>
      </c>
      <c r="E364" s="1070">
        <v>362</v>
      </c>
      <c r="F364" s="1066" t="s">
        <v>2851</v>
      </c>
      <c r="G364" s="1067" t="s">
        <v>2852</v>
      </c>
      <c r="H364" s="1068">
        <v>1</v>
      </c>
      <c r="I364" s="2"/>
      <c r="K364" s="1072"/>
    </row>
    <row r="365" spans="1:11" x14ac:dyDescent="0.2">
      <c r="A365" s="977" t="str">
        <f t="shared" si="10"/>
        <v>FI_04_2</v>
      </c>
      <c r="B365" s="979">
        <f t="shared" si="11"/>
        <v>2</v>
      </c>
      <c r="C365" s="1069" t="s">
        <v>113</v>
      </c>
      <c r="D365" s="1072" t="s">
        <v>503</v>
      </c>
      <c r="E365" s="1070">
        <v>363</v>
      </c>
      <c r="F365" s="1066" t="s">
        <v>2853</v>
      </c>
      <c r="G365" s="1067" t="s">
        <v>2854</v>
      </c>
      <c r="H365" s="1068">
        <v>1</v>
      </c>
      <c r="I365" s="2"/>
      <c r="K365" s="1072"/>
    </row>
    <row r="366" spans="1:11" x14ac:dyDescent="0.2">
      <c r="A366" s="977" t="str">
        <f t="shared" si="10"/>
        <v>FI_04_3</v>
      </c>
      <c r="B366" s="979">
        <f t="shared" si="11"/>
        <v>3</v>
      </c>
      <c r="C366" s="1069" t="s">
        <v>113</v>
      </c>
      <c r="D366" s="1072" t="s">
        <v>503</v>
      </c>
      <c r="E366" s="1070">
        <v>364</v>
      </c>
      <c r="F366" s="1066" t="s">
        <v>2855</v>
      </c>
      <c r="G366" s="1067" t="s">
        <v>2856</v>
      </c>
      <c r="H366" s="1068">
        <v>1</v>
      </c>
      <c r="I366" s="2"/>
      <c r="K366" s="1072"/>
    </row>
    <row r="367" spans="1:11" x14ac:dyDescent="0.2">
      <c r="A367" s="977" t="str">
        <f t="shared" si="10"/>
        <v>FI_04_4</v>
      </c>
      <c r="B367" s="979">
        <f t="shared" si="11"/>
        <v>4</v>
      </c>
      <c r="C367" s="1069" t="s">
        <v>113</v>
      </c>
      <c r="D367" s="1072" t="s">
        <v>503</v>
      </c>
      <c r="E367" s="1070">
        <v>365</v>
      </c>
      <c r="F367" s="1066" t="s">
        <v>2857</v>
      </c>
      <c r="G367" s="1067" t="s">
        <v>2858</v>
      </c>
      <c r="H367" s="1068">
        <v>1</v>
      </c>
      <c r="I367" s="2"/>
      <c r="K367" s="1072"/>
    </row>
    <row r="368" spans="1:11" x14ac:dyDescent="0.2">
      <c r="A368" s="977" t="str">
        <f t="shared" si="10"/>
        <v>FI_04_5</v>
      </c>
      <c r="B368" s="979">
        <f t="shared" si="11"/>
        <v>5</v>
      </c>
      <c r="C368" s="1069" t="s">
        <v>113</v>
      </c>
      <c r="D368" s="1072" t="s">
        <v>503</v>
      </c>
      <c r="E368" s="1070">
        <v>366</v>
      </c>
      <c r="F368" s="1066" t="s">
        <v>2859</v>
      </c>
      <c r="G368" s="1067" t="s">
        <v>2860</v>
      </c>
      <c r="H368" s="1068">
        <v>1</v>
      </c>
      <c r="I368" s="2"/>
      <c r="K368" s="1072"/>
    </row>
    <row r="369" spans="1:11" x14ac:dyDescent="0.2">
      <c r="A369" s="977" t="str">
        <f t="shared" si="10"/>
        <v>FI_04_6</v>
      </c>
      <c r="B369" s="979">
        <f t="shared" si="11"/>
        <v>6</v>
      </c>
      <c r="C369" s="1069" t="s">
        <v>113</v>
      </c>
      <c r="D369" s="1072" t="s">
        <v>503</v>
      </c>
      <c r="E369" s="1070">
        <v>367</v>
      </c>
      <c r="F369" s="1066" t="s">
        <v>2861</v>
      </c>
      <c r="G369" s="1067" t="s">
        <v>2862</v>
      </c>
      <c r="H369" s="1068">
        <v>1</v>
      </c>
      <c r="I369" s="2"/>
      <c r="K369" s="1072"/>
    </row>
    <row r="370" spans="1:11" x14ac:dyDescent="0.2">
      <c r="A370" s="977" t="str">
        <f t="shared" si="10"/>
        <v>FI_04_7</v>
      </c>
      <c r="B370" s="979">
        <f t="shared" si="11"/>
        <v>7</v>
      </c>
      <c r="C370" s="1069" t="s">
        <v>113</v>
      </c>
      <c r="D370" s="1072" t="s">
        <v>503</v>
      </c>
      <c r="E370" s="1070">
        <v>368</v>
      </c>
      <c r="F370" s="1066" t="s">
        <v>2863</v>
      </c>
      <c r="G370" s="1067" t="s">
        <v>2864</v>
      </c>
      <c r="H370" s="1068">
        <v>1</v>
      </c>
      <c r="I370" s="2"/>
      <c r="K370" s="1072"/>
    </row>
    <row r="371" spans="1:11" x14ac:dyDescent="0.2">
      <c r="A371" s="977" t="str">
        <f t="shared" si="10"/>
        <v>FI_04_8</v>
      </c>
      <c r="B371" s="979">
        <f t="shared" si="11"/>
        <v>8</v>
      </c>
      <c r="C371" s="1069" t="s">
        <v>113</v>
      </c>
      <c r="D371" s="1072" t="s">
        <v>503</v>
      </c>
      <c r="E371" s="1070">
        <v>369</v>
      </c>
      <c r="F371" s="1066" t="s">
        <v>2865</v>
      </c>
      <c r="G371" s="1067" t="s">
        <v>2866</v>
      </c>
      <c r="H371" s="1068">
        <v>1</v>
      </c>
      <c r="I371" s="2"/>
      <c r="K371" s="1072"/>
    </row>
    <row r="372" spans="1:11" x14ac:dyDescent="0.2">
      <c r="A372" s="977" t="str">
        <f t="shared" si="10"/>
        <v>FI_04_9</v>
      </c>
      <c r="B372" s="979">
        <f t="shared" si="11"/>
        <v>9</v>
      </c>
      <c r="C372" s="1069" t="s">
        <v>113</v>
      </c>
      <c r="D372" s="1072" t="s">
        <v>503</v>
      </c>
      <c r="E372" s="1070">
        <v>370</v>
      </c>
      <c r="F372" s="1066" t="s">
        <v>2867</v>
      </c>
      <c r="G372" s="1067" t="s">
        <v>2868</v>
      </c>
      <c r="H372" s="1068">
        <v>1</v>
      </c>
      <c r="I372" s="2"/>
      <c r="K372" s="1072"/>
    </row>
    <row r="373" spans="1:11" x14ac:dyDescent="0.2">
      <c r="A373" s="977" t="str">
        <f t="shared" si="10"/>
        <v>FI_04_10</v>
      </c>
      <c r="B373" s="979">
        <f t="shared" si="11"/>
        <v>10</v>
      </c>
      <c r="C373" s="1069" t="s">
        <v>113</v>
      </c>
      <c r="D373" s="1072" t="s">
        <v>503</v>
      </c>
      <c r="E373" s="1070">
        <v>371</v>
      </c>
      <c r="F373" s="1066" t="s">
        <v>2869</v>
      </c>
      <c r="G373" s="1067" t="s">
        <v>2870</v>
      </c>
      <c r="H373" s="1068">
        <v>2</v>
      </c>
      <c r="I373" s="2"/>
      <c r="K373" s="1072"/>
    </row>
    <row r="374" spans="1:11" x14ac:dyDescent="0.2">
      <c r="A374" s="977" t="str">
        <f t="shared" si="10"/>
        <v>FI_04_11</v>
      </c>
      <c r="B374" s="979">
        <f t="shared" si="11"/>
        <v>11</v>
      </c>
      <c r="C374" s="1069" t="s">
        <v>113</v>
      </c>
      <c r="D374" s="1072" t="s">
        <v>503</v>
      </c>
      <c r="E374" s="1070">
        <v>372</v>
      </c>
      <c r="F374" s="1066" t="s">
        <v>2871</v>
      </c>
      <c r="G374" s="1067" t="s">
        <v>2872</v>
      </c>
      <c r="H374" s="1068">
        <v>1</v>
      </c>
      <c r="I374" s="2"/>
      <c r="K374" s="1072"/>
    </row>
    <row r="375" spans="1:11" x14ac:dyDescent="0.2">
      <c r="A375" s="977" t="str">
        <f t="shared" si="10"/>
        <v>FI_04_12</v>
      </c>
      <c r="B375" s="979">
        <f t="shared" si="11"/>
        <v>12</v>
      </c>
      <c r="C375" s="1069" t="s">
        <v>113</v>
      </c>
      <c r="D375" s="1072" t="s">
        <v>503</v>
      </c>
      <c r="E375" s="1070">
        <v>373</v>
      </c>
      <c r="F375" s="1066" t="s">
        <v>2873</v>
      </c>
      <c r="G375" s="1067" t="s">
        <v>2874</v>
      </c>
      <c r="H375" s="1068">
        <v>1</v>
      </c>
      <c r="I375" s="2"/>
      <c r="K375" s="1072"/>
    </row>
    <row r="376" spans="1:11" x14ac:dyDescent="0.2">
      <c r="A376" s="977" t="str">
        <f t="shared" si="10"/>
        <v>FI_04_13</v>
      </c>
      <c r="B376" s="979">
        <f t="shared" si="11"/>
        <v>13</v>
      </c>
      <c r="C376" s="1069" t="s">
        <v>113</v>
      </c>
      <c r="D376" s="1072" t="s">
        <v>503</v>
      </c>
      <c r="E376" s="1070">
        <v>374</v>
      </c>
      <c r="F376" s="1066" t="s">
        <v>2875</v>
      </c>
      <c r="G376" s="1067" t="s">
        <v>2876</v>
      </c>
      <c r="H376" s="1068">
        <v>1</v>
      </c>
      <c r="I376" s="2"/>
      <c r="K376" s="1072"/>
    </row>
    <row r="377" spans="1:11" x14ac:dyDescent="0.2">
      <c r="A377" s="977" t="str">
        <f t="shared" si="10"/>
        <v>FI_04_14</v>
      </c>
      <c r="B377" s="979">
        <f t="shared" si="11"/>
        <v>14</v>
      </c>
      <c r="C377" s="1069" t="s">
        <v>113</v>
      </c>
      <c r="D377" s="1072" t="s">
        <v>503</v>
      </c>
      <c r="E377" s="1070">
        <v>375</v>
      </c>
      <c r="F377" s="1066" t="s">
        <v>2877</v>
      </c>
      <c r="G377" s="1067" t="s">
        <v>2878</v>
      </c>
      <c r="H377" s="1068">
        <v>1</v>
      </c>
      <c r="I377" s="2"/>
      <c r="K377" s="1072"/>
    </row>
    <row r="378" spans="1:11" x14ac:dyDescent="0.2">
      <c r="A378" s="977" t="str">
        <f t="shared" si="10"/>
        <v>FI_04_15</v>
      </c>
      <c r="B378" s="979">
        <f t="shared" si="11"/>
        <v>15</v>
      </c>
      <c r="C378" s="1069" t="s">
        <v>113</v>
      </c>
      <c r="D378" s="1072" t="s">
        <v>503</v>
      </c>
      <c r="E378" s="1070">
        <v>376</v>
      </c>
      <c r="F378" s="1066" t="s">
        <v>2879</v>
      </c>
      <c r="G378" s="1067" t="s">
        <v>2880</v>
      </c>
      <c r="H378" s="1068">
        <v>1</v>
      </c>
      <c r="I378" s="2"/>
      <c r="K378" s="1072"/>
    </row>
    <row r="379" spans="1:11" x14ac:dyDescent="0.2">
      <c r="A379" s="977" t="str">
        <f t="shared" si="10"/>
        <v>FI_04_16</v>
      </c>
      <c r="B379" s="979">
        <f t="shared" si="11"/>
        <v>16</v>
      </c>
      <c r="C379" s="1069" t="s">
        <v>113</v>
      </c>
      <c r="D379" s="1072" t="s">
        <v>503</v>
      </c>
      <c r="E379" s="1070">
        <v>377</v>
      </c>
      <c r="F379" s="1066" t="s">
        <v>2881</v>
      </c>
      <c r="G379" s="1067" t="s">
        <v>2882</v>
      </c>
      <c r="H379" s="1068">
        <v>1</v>
      </c>
      <c r="I379" s="2"/>
      <c r="K379" s="1072"/>
    </row>
    <row r="380" spans="1:11" x14ac:dyDescent="0.2">
      <c r="A380" s="977" t="str">
        <f t="shared" si="10"/>
        <v>FI_04_17</v>
      </c>
      <c r="B380" s="979">
        <f t="shared" si="11"/>
        <v>17</v>
      </c>
      <c r="C380" s="1069" t="s">
        <v>113</v>
      </c>
      <c r="D380" s="1072" t="s">
        <v>503</v>
      </c>
      <c r="E380" s="1070">
        <v>378</v>
      </c>
      <c r="F380" s="1066" t="s">
        <v>2883</v>
      </c>
      <c r="G380" s="1067" t="s">
        <v>2884</v>
      </c>
      <c r="H380" s="1068">
        <v>1</v>
      </c>
      <c r="I380" s="2"/>
      <c r="K380" s="1072"/>
    </row>
    <row r="381" spans="1:11" x14ac:dyDescent="0.2">
      <c r="A381" s="977" t="str">
        <f t="shared" si="10"/>
        <v>FI_04_18</v>
      </c>
      <c r="B381" s="979">
        <f t="shared" si="11"/>
        <v>18</v>
      </c>
      <c r="C381" s="1069" t="s">
        <v>113</v>
      </c>
      <c r="D381" s="1072" t="s">
        <v>503</v>
      </c>
      <c r="E381" s="1070">
        <v>379</v>
      </c>
      <c r="F381" s="1066" t="s">
        <v>2885</v>
      </c>
      <c r="G381" s="1067" t="s">
        <v>2886</v>
      </c>
      <c r="H381" s="1068">
        <v>1</v>
      </c>
      <c r="I381" s="2"/>
      <c r="K381" s="1072"/>
    </row>
    <row r="382" spans="1:11" x14ac:dyDescent="0.2">
      <c r="A382" s="977" t="str">
        <f t="shared" si="10"/>
        <v>FI_04_19</v>
      </c>
      <c r="B382" s="979">
        <f t="shared" si="11"/>
        <v>19</v>
      </c>
      <c r="C382" s="1069" t="s">
        <v>113</v>
      </c>
      <c r="D382" s="1072" t="s">
        <v>503</v>
      </c>
      <c r="E382" s="1070">
        <v>380</v>
      </c>
      <c r="F382" s="1066" t="s">
        <v>2887</v>
      </c>
      <c r="G382" s="1067" t="s">
        <v>2888</v>
      </c>
      <c r="H382" s="1068">
        <v>1</v>
      </c>
      <c r="I382" s="2"/>
      <c r="K382" s="1072"/>
    </row>
    <row r="383" spans="1:11" x14ac:dyDescent="0.2">
      <c r="A383" s="977" t="str">
        <f t="shared" si="10"/>
        <v>FI_04_20</v>
      </c>
      <c r="B383" s="979">
        <f t="shared" si="11"/>
        <v>20</v>
      </c>
      <c r="C383" s="1069" t="s">
        <v>113</v>
      </c>
      <c r="D383" s="1072" t="s">
        <v>503</v>
      </c>
      <c r="E383" s="1070">
        <v>381</v>
      </c>
      <c r="F383" s="1066" t="s">
        <v>2889</v>
      </c>
      <c r="G383" s="1067" t="s">
        <v>2890</v>
      </c>
      <c r="H383" s="1068">
        <v>1</v>
      </c>
      <c r="I383" s="2"/>
      <c r="K383" s="1072"/>
    </row>
    <row r="384" spans="1:11" x14ac:dyDescent="0.2">
      <c r="A384" s="977" t="str">
        <f t="shared" si="10"/>
        <v>FI_04_21</v>
      </c>
      <c r="B384" s="979">
        <f t="shared" si="11"/>
        <v>21</v>
      </c>
      <c r="C384" s="1069" t="s">
        <v>113</v>
      </c>
      <c r="D384" s="1072" t="s">
        <v>503</v>
      </c>
      <c r="E384" s="1070">
        <v>382</v>
      </c>
      <c r="F384" s="1066" t="s">
        <v>2891</v>
      </c>
      <c r="G384" s="1067" t="s">
        <v>2892</v>
      </c>
      <c r="H384" s="1068">
        <v>1</v>
      </c>
      <c r="I384" s="2"/>
      <c r="K384" s="1072"/>
    </row>
    <row r="385" spans="1:11" x14ac:dyDescent="0.2">
      <c r="A385" s="977" t="str">
        <f t="shared" si="10"/>
        <v>FI_04_22</v>
      </c>
      <c r="B385" s="979">
        <f t="shared" si="11"/>
        <v>22</v>
      </c>
      <c r="C385" s="1069" t="s">
        <v>113</v>
      </c>
      <c r="D385" s="1072" t="s">
        <v>503</v>
      </c>
      <c r="E385" s="1070">
        <v>383</v>
      </c>
      <c r="F385" s="1066" t="s">
        <v>2893</v>
      </c>
      <c r="G385" s="1067" t="s">
        <v>2894</v>
      </c>
      <c r="H385" s="1068">
        <v>1</v>
      </c>
      <c r="I385" s="2"/>
      <c r="K385" s="1072"/>
    </row>
    <row r="386" spans="1:11" x14ac:dyDescent="0.2">
      <c r="A386" s="977" t="str">
        <f t="shared" si="10"/>
        <v>FI_04_23</v>
      </c>
      <c r="B386" s="979">
        <f t="shared" si="11"/>
        <v>23</v>
      </c>
      <c r="C386" s="1069" t="s">
        <v>113</v>
      </c>
      <c r="D386" s="1072" t="s">
        <v>503</v>
      </c>
      <c r="E386" s="1070">
        <v>384</v>
      </c>
      <c r="F386" s="1066" t="s">
        <v>2895</v>
      </c>
      <c r="G386" s="1067" t="s">
        <v>2896</v>
      </c>
      <c r="H386" s="1068">
        <v>1</v>
      </c>
      <c r="I386" s="2"/>
      <c r="K386" s="1072"/>
    </row>
    <row r="387" spans="1:11" x14ac:dyDescent="0.2">
      <c r="A387" s="977" t="str">
        <f t="shared" ref="A387:A450" si="12">CONCATENATE(C387,"_",D387,"_",B387)</f>
        <v>FI_04_24</v>
      </c>
      <c r="B387" s="979">
        <f t="shared" si="11"/>
        <v>24</v>
      </c>
      <c r="C387" s="1069" t="s">
        <v>113</v>
      </c>
      <c r="D387" s="1072" t="s">
        <v>503</v>
      </c>
      <c r="E387" s="1070">
        <v>385</v>
      </c>
      <c r="F387" s="1066" t="s">
        <v>2897</v>
      </c>
      <c r="G387" s="1067" t="s">
        <v>2898</v>
      </c>
      <c r="H387" s="1068">
        <v>2</v>
      </c>
      <c r="I387" s="2"/>
      <c r="K387" s="1072"/>
    </row>
    <row r="388" spans="1:11" x14ac:dyDescent="0.2">
      <c r="A388" s="977" t="str">
        <f t="shared" si="12"/>
        <v>FI_04_25</v>
      </c>
      <c r="B388" s="979">
        <f t="shared" si="11"/>
        <v>25</v>
      </c>
      <c r="C388" s="1069" t="s">
        <v>113</v>
      </c>
      <c r="D388" s="1072" t="s">
        <v>503</v>
      </c>
      <c r="E388" s="1070">
        <v>386</v>
      </c>
      <c r="F388" s="1066" t="s">
        <v>2899</v>
      </c>
      <c r="G388" s="1067" t="s">
        <v>2900</v>
      </c>
      <c r="H388" s="1068">
        <v>1</v>
      </c>
      <c r="I388" s="2"/>
      <c r="K388" s="1072"/>
    </row>
    <row r="389" spans="1:11" x14ac:dyDescent="0.2">
      <c r="A389" s="977" t="str">
        <f t="shared" si="12"/>
        <v>FI_04_26</v>
      </c>
      <c r="B389" s="979">
        <f t="shared" ref="B389:B452" si="13">IF(D389&lt;&gt;"",IF(D389=D388,B388+1,1),0)</f>
        <v>26</v>
      </c>
      <c r="C389" s="1069" t="s">
        <v>113</v>
      </c>
      <c r="D389" s="1072" t="s">
        <v>503</v>
      </c>
      <c r="E389" s="1070">
        <v>387</v>
      </c>
      <c r="F389" s="1066" t="s">
        <v>2901</v>
      </c>
      <c r="G389" s="1067" t="s">
        <v>2902</v>
      </c>
      <c r="H389" s="1068">
        <v>1</v>
      </c>
      <c r="I389" s="2"/>
      <c r="K389" s="1072"/>
    </row>
    <row r="390" spans="1:11" x14ac:dyDescent="0.2">
      <c r="A390" s="977" t="str">
        <f t="shared" si="12"/>
        <v>FI_04_27</v>
      </c>
      <c r="B390" s="979">
        <f t="shared" si="13"/>
        <v>27</v>
      </c>
      <c r="C390" s="1069" t="s">
        <v>113</v>
      </c>
      <c r="D390" s="1072" t="s">
        <v>503</v>
      </c>
      <c r="E390" s="1070">
        <v>388</v>
      </c>
      <c r="F390" s="1066" t="s">
        <v>2903</v>
      </c>
      <c r="G390" s="1067" t="s">
        <v>2904</v>
      </c>
      <c r="H390" s="1068">
        <v>1</v>
      </c>
      <c r="I390" s="2"/>
      <c r="K390" s="1072"/>
    </row>
    <row r="391" spans="1:11" x14ac:dyDescent="0.2">
      <c r="A391" s="977" t="str">
        <f t="shared" si="12"/>
        <v>FI_04_28</v>
      </c>
      <c r="B391" s="979">
        <f t="shared" si="13"/>
        <v>28</v>
      </c>
      <c r="C391" s="1069" t="s">
        <v>113</v>
      </c>
      <c r="D391" s="1072" t="s">
        <v>503</v>
      </c>
      <c r="E391" s="1070">
        <v>389</v>
      </c>
      <c r="F391" s="1066" t="s">
        <v>2905</v>
      </c>
      <c r="G391" s="1067" t="s">
        <v>2906</v>
      </c>
      <c r="H391" s="1068">
        <v>1</v>
      </c>
      <c r="I391" s="2"/>
      <c r="K391" s="1072"/>
    </row>
    <row r="392" spans="1:11" x14ac:dyDescent="0.2">
      <c r="A392" s="977" t="str">
        <f t="shared" si="12"/>
        <v>FI_04_29</v>
      </c>
      <c r="B392" s="979">
        <f t="shared" si="13"/>
        <v>29</v>
      </c>
      <c r="C392" s="1069" t="s">
        <v>113</v>
      </c>
      <c r="D392" s="1072" t="s">
        <v>503</v>
      </c>
      <c r="E392" s="1070">
        <v>390</v>
      </c>
      <c r="F392" s="1066" t="s">
        <v>2907</v>
      </c>
      <c r="G392" s="1067" t="s">
        <v>2908</v>
      </c>
      <c r="H392" s="1068">
        <v>1</v>
      </c>
      <c r="I392" s="2"/>
      <c r="K392" s="1072"/>
    </row>
    <row r="393" spans="1:11" x14ac:dyDescent="0.2">
      <c r="A393" s="977" t="str">
        <f t="shared" si="12"/>
        <v>FI_04_30</v>
      </c>
      <c r="B393" s="979">
        <f t="shared" si="13"/>
        <v>30</v>
      </c>
      <c r="C393" s="1069" t="s">
        <v>113</v>
      </c>
      <c r="D393" s="1072" t="s">
        <v>503</v>
      </c>
      <c r="E393" s="1070">
        <v>391</v>
      </c>
      <c r="F393" s="1066" t="s">
        <v>2909</v>
      </c>
      <c r="G393" s="1067" t="s">
        <v>2910</v>
      </c>
      <c r="H393" s="1068">
        <v>1</v>
      </c>
      <c r="I393" s="2"/>
      <c r="K393" s="1072"/>
    </row>
    <row r="394" spans="1:11" x14ac:dyDescent="0.2">
      <c r="A394" s="977" t="str">
        <f t="shared" si="12"/>
        <v>FI_04_31</v>
      </c>
      <c r="B394" s="979">
        <f t="shared" si="13"/>
        <v>31</v>
      </c>
      <c r="C394" s="1069" t="s">
        <v>113</v>
      </c>
      <c r="D394" s="1072" t="s">
        <v>503</v>
      </c>
      <c r="E394" s="1070">
        <v>392</v>
      </c>
      <c r="F394" s="1066" t="s">
        <v>2911</v>
      </c>
      <c r="G394" s="1067" t="s">
        <v>2912</v>
      </c>
      <c r="H394" s="1068">
        <v>1</v>
      </c>
      <c r="I394" s="2"/>
      <c r="K394" s="1072"/>
    </row>
    <row r="395" spans="1:11" x14ac:dyDescent="0.2">
      <c r="A395" s="977" t="str">
        <f t="shared" si="12"/>
        <v>FI_04_32</v>
      </c>
      <c r="B395" s="979">
        <f t="shared" si="13"/>
        <v>32</v>
      </c>
      <c r="C395" s="1069" t="s">
        <v>113</v>
      </c>
      <c r="D395" s="1072" t="s">
        <v>503</v>
      </c>
      <c r="E395" s="1070">
        <v>393</v>
      </c>
      <c r="F395" s="1066" t="s">
        <v>2913</v>
      </c>
      <c r="G395" s="1067" t="s">
        <v>2914</v>
      </c>
      <c r="H395" s="1068">
        <v>1</v>
      </c>
      <c r="I395" s="2"/>
      <c r="K395" s="1072"/>
    </row>
    <row r="396" spans="1:11" x14ac:dyDescent="0.2">
      <c r="A396" s="977" t="str">
        <f t="shared" si="12"/>
        <v>FI_04_33</v>
      </c>
      <c r="B396" s="979">
        <f t="shared" si="13"/>
        <v>33</v>
      </c>
      <c r="C396" s="1069" t="s">
        <v>113</v>
      </c>
      <c r="D396" s="1072" t="s">
        <v>503</v>
      </c>
      <c r="E396" s="1070">
        <v>394</v>
      </c>
      <c r="F396" s="1066" t="s">
        <v>2915</v>
      </c>
      <c r="G396" s="1067" t="s">
        <v>2916</v>
      </c>
      <c r="H396" s="1068">
        <v>1</v>
      </c>
      <c r="I396" s="2"/>
      <c r="K396" s="1072"/>
    </row>
    <row r="397" spans="1:11" x14ac:dyDescent="0.2">
      <c r="A397" s="977" t="str">
        <f t="shared" si="12"/>
        <v>FI_04_34</v>
      </c>
      <c r="B397" s="979">
        <f t="shared" si="13"/>
        <v>34</v>
      </c>
      <c r="C397" s="1069" t="s">
        <v>113</v>
      </c>
      <c r="D397" s="1072" t="s">
        <v>503</v>
      </c>
      <c r="E397" s="1070">
        <v>395</v>
      </c>
      <c r="F397" s="1066" t="s">
        <v>2917</v>
      </c>
      <c r="G397" s="1067" t="s">
        <v>2918</v>
      </c>
      <c r="H397" s="1068">
        <v>1</v>
      </c>
      <c r="I397" s="2"/>
      <c r="K397" s="1072"/>
    </row>
    <row r="398" spans="1:11" x14ac:dyDescent="0.2">
      <c r="A398" s="977" t="str">
        <f t="shared" si="12"/>
        <v>FI_04_35</v>
      </c>
      <c r="B398" s="979">
        <f t="shared" si="13"/>
        <v>35</v>
      </c>
      <c r="C398" s="1069" t="s">
        <v>113</v>
      </c>
      <c r="D398" s="1072" t="s">
        <v>503</v>
      </c>
      <c r="E398" s="1070">
        <v>396</v>
      </c>
      <c r="F398" s="1066" t="s">
        <v>2919</v>
      </c>
      <c r="G398" s="1067" t="s">
        <v>2920</v>
      </c>
      <c r="H398" s="1068">
        <v>1</v>
      </c>
      <c r="I398" s="2"/>
      <c r="K398" s="1072"/>
    </row>
    <row r="399" spans="1:11" x14ac:dyDescent="0.2">
      <c r="A399" s="977" t="str">
        <f t="shared" si="12"/>
        <v>FI_04_36</v>
      </c>
      <c r="B399" s="979">
        <f t="shared" si="13"/>
        <v>36</v>
      </c>
      <c r="C399" s="1069" t="s">
        <v>113</v>
      </c>
      <c r="D399" s="1072" t="s">
        <v>503</v>
      </c>
      <c r="E399" s="1070">
        <v>397</v>
      </c>
      <c r="F399" s="1066" t="s">
        <v>2921</v>
      </c>
      <c r="G399" s="1067" t="s">
        <v>2922</v>
      </c>
      <c r="H399" s="1068">
        <v>1</v>
      </c>
      <c r="I399" s="2"/>
      <c r="K399" s="1072"/>
    </row>
    <row r="400" spans="1:11" x14ac:dyDescent="0.2">
      <c r="A400" s="977" t="str">
        <f t="shared" si="12"/>
        <v>FI_04_37</v>
      </c>
      <c r="B400" s="979">
        <f t="shared" si="13"/>
        <v>37</v>
      </c>
      <c r="C400" s="1069" t="s">
        <v>113</v>
      </c>
      <c r="D400" s="1072" t="s">
        <v>503</v>
      </c>
      <c r="E400" s="1070">
        <v>398</v>
      </c>
      <c r="F400" s="1066" t="s">
        <v>2923</v>
      </c>
      <c r="G400" s="1067" t="s">
        <v>2924</v>
      </c>
      <c r="H400" s="1068">
        <v>1</v>
      </c>
      <c r="I400" s="2"/>
      <c r="K400" s="1072"/>
    </row>
    <row r="401" spans="1:11" x14ac:dyDescent="0.2">
      <c r="A401" s="977" t="str">
        <f t="shared" si="12"/>
        <v>FI_04_38</v>
      </c>
      <c r="B401" s="979">
        <f t="shared" si="13"/>
        <v>38</v>
      </c>
      <c r="C401" s="1069" t="s">
        <v>113</v>
      </c>
      <c r="D401" s="1072" t="s">
        <v>503</v>
      </c>
      <c r="E401" s="1070">
        <v>399</v>
      </c>
      <c r="F401" s="1066" t="s">
        <v>2925</v>
      </c>
      <c r="G401" s="1067" t="s">
        <v>2926</v>
      </c>
      <c r="H401" s="1068">
        <v>1</v>
      </c>
      <c r="I401" s="2"/>
      <c r="K401" s="1072"/>
    </row>
    <row r="402" spans="1:11" x14ac:dyDescent="0.2">
      <c r="A402" s="977" t="str">
        <f t="shared" si="12"/>
        <v>FI_04_39</v>
      </c>
      <c r="B402" s="979">
        <f t="shared" si="13"/>
        <v>39</v>
      </c>
      <c r="C402" s="1069" t="s">
        <v>113</v>
      </c>
      <c r="D402" s="1072" t="s">
        <v>503</v>
      </c>
      <c r="E402" s="1070">
        <v>400</v>
      </c>
      <c r="F402" s="1066" t="s">
        <v>2927</v>
      </c>
      <c r="G402" s="1067" t="s">
        <v>2928</v>
      </c>
      <c r="H402" s="1068">
        <v>1</v>
      </c>
      <c r="I402" s="2"/>
      <c r="K402" s="1072"/>
    </row>
    <row r="403" spans="1:11" x14ac:dyDescent="0.2">
      <c r="A403" s="977" t="str">
        <f t="shared" si="12"/>
        <v>FI_04_40</v>
      </c>
      <c r="B403" s="979">
        <f t="shared" si="13"/>
        <v>40</v>
      </c>
      <c r="C403" s="1069" t="s">
        <v>113</v>
      </c>
      <c r="D403" s="1072" t="s">
        <v>503</v>
      </c>
      <c r="E403" s="1070">
        <v>401</v>
      </c>
      <c r="F403" s="1066" t="s">
        <v>2929</v>
      </c>
      <c r="G403" s="1067" t="s">
        <v>2930</v>
      </c>
      <c r="H403" s="1068">
        <v>1</v>
      </c>
      <c r="I403" s="2"/>
      <c r="K403" s="1072"/>
    </row>
    <row r="404" spans="1:11" x14ac:dyDescent="0.2">
      <c r="A404" s="977" t="str">
        <f t="shared" si="12"/>
        <v>FI_04_41</v>
      </c>
      <c r="B404" s="979">
        <f t="shared" si="13"/>
        <v>41</v>
      </c>
      <c r="C404" s="1069" t="s">
        <v>113</v>
      </c>
      <c r="D404" s="1072" t="s">
        <v>503</v>
      </c>
      <c r="E404" s="1070">
        <v>402</v>
      </c>
      <c r="F404" s="1066" t="s">
        <v>2931</v>
      </c>
      <c r="G404" s="1067" t="s">
        <v>2932</v>
      </c>
      <c r="H404" s="1068">
        <v>1</v>
      </c>
      <c r="I404" s="2"/>
      <c r="K404" s="1072"/>
    </row>
    <row r="405" spans="1:11" x14ac:dyDescent="0.2">
      <c r="A405" s="977" t="str">
        <f t="shared" si="12"/>
        <v>FI_04_42</v>
      </c>
      <c r="B405" s="979">
        <f t="shared" si="13"/>
        <v>42</v>
      </c>
      <c r="C405" s="1069" t="s">
        <v>113</v>
      </c>
      <c r="D405" s="1072" t="s">
        <v>503</v>
      </c>
      <c r="E405" s="1070">
        <v>403</v>
      </c>
      <c r="F405" s="1066" t="s">
        <v>2933</v>
      </c>
      <c r="G405" s="1067" t="s">
        <v>2934</v>
      </c>
      <c r="H405" s="1068">
        <v>1</v>
      </c>
      <c r="I405" s="2"/>
      <c r="K405" s="1072"/>
    </row>
    <row r="406" spans="1:11" x14ac:dyDescent="0.2">
      <c r="A406" s="977" t="str">
        <f t="shared" si="12"/>
        <v>FI_04_43</v>
      </c>
      <c r="B406" s="979">
        <f t="shared" si="13"/>
        <v>43</v>
      </c>
      <c r="C406" s="1069" t="s">
        <v>113</v>
      </c>
      <c r="D406" s="1072" t="s">
        <v>503</v>
      </c>
      <c r="E406" s="1070">
        <v>404</v>
      </c>
      <c r="F406" s="1066" t="s">
        <v>2935</v>
      </c>
      <c r="G406" s="1067" t="s">
        <v>2936</v>
      </c>
      <c r="H406" s="1068">
        <v>1</v>
      </c>
      <c r="I406" s="2"/>
      <c r="K406" s="1072"/>
    </row>
    <row r="407" spans="1:11" x14ac:dyDescent="0.2">
      <c r="A407" s="977" t="str">
        <f t="shared" si="12"/>
        <v>FI_04_44</v>
      </c>
      <c r="B407" s="979">
        <f t="shared" si="13"/>
        <v>44</v>
      </c>
      <c r="C407" s="1069" t="s">
        <v>113</v>
      </c>
      <c r="D407" s="1072" t="s">
        <v>503</v>
      </c>
      <c r="E407" s="1070">
        <v>405</v>
      </c>
      <c r="F407" s="1066" t="s">
        <v>2937</v>
      </c>
      <c r="G407" s="1067" t="s">
        <v>2938</v>
      </c>
      <c r="H407" s="1068">
        <v>1</v>
      </c>
      <c r="I407" s="2"/>
      <c r="K407" s="1072"/>
    </row>
    <row r="408" spans="1:11" x14ac:dyDescent="0.2">
      <c r="A408" s="977" t="str">
        <f t="shared" si="12"/>
        <v>FI_04_45</v>
      </c>
      <c r="B408" s="979">
        <f t="shared" si="13"/>
        <v>45</v>
      </c>
      <c r="C408" s="1069" t="s">
        <v>113</v>
      </c>
      <c r="D408" s="1072" t="s">
        <v>503</v>
      </c>
      <c r="E408" s="1070">
        <v>406</v>
      </c>
      <c r="F408" s="1066" t="s">
        <v>2939</v>
      </c>
      <c r="G408" s="1067" t="s">
        <v>2940</v>
      </c>
      <c r="H408" s="1068">
        <v>1</v>
      </c>
      <c r="I408" s="2"/>
      <c r="K408" s="1072"/>
    </row>
    <row r="409" spans="1:11" x14ac:dyDescent="0.2">
      <c r="A409" s="977" t="str">
        <f t="shared" si="12"/>
        <v>FI_04_46</v>
      </c>
      <c r="B409" s="979">
        <f t="shared" si="13"/>
        <v>46</v>
      </c>
      <c r="C409" s="1069" t="s">
        <v>113</v>
      </c>
      <c r="D409" s="1072" t="s">
        <v>503</v>
      </c>
      <c r="E409" s="1070">
        <v>407</v>
      </c>
      <c r="F409" s="1066" t="s">
        <v>2941</v>
      </c>
      <c r="G409" s="1067" t="s">
        <v>2942</v>
      </c>
      <c r="H409" s="1068">
        <v>1</v>
      </c>
      <c r="I409" s="2"/>
      <c r="K409" s="1072"/>
    </row>
    <row r="410" spans="1:11" x14ac:dyDescent="0.2">
      <c r="A410" s="977" t="str">
        <f t="shared" si="12"/>
        <v>FI_04_47</v>
      </c>
      <c r="B410" s="979">
        <f t="shared" si="13"/>
        <v>47</v>
      </c>
      <c r="C410" s="1069" t="s">
        <v>113</v>
      </c>
      <c r="D410" s="1072" t="s">
        <v>503</v>
      </c>
      <c r="E410" s="1070">
        <v>408</v>
      </c>
      <c r="F410" s="1066" t="s">
        <v>2943</v>
      </c>
      <c r="G410" s="1067" t="s">
        <v>2944</v>
      </c>
      <c r="H410" s="1068">
        <v>1</v>
      </c>
      <c r="I410" s="2"/>
      <c r="K410" s="1072"/>
    </row>
    <row r="411" spans="1:11" x14ac:dyDescent="0.2">
      <c r="A411" s="977" t="str">
        <f t="shared" si="12"/>
        <v>FI_04_48</v>
      </c>
      <c r="B411" s="979">
        <f t="shared" si="13"/>
        <v>48</v>
      </c>
      <c r="C411" s="1069" t="s">
        <v>113</v>
      </c>
      <c r="D411" s="1072" t="s">
        <v>503</v>
      </c>
      <c r="E411" s="1070">
        <v>409</v>
      </c>
      <c r="F411" s="1066" t="s">
        <v>2945</v>
      </c>
      <c r="G411" s="1067" t="s">
        <v>2946</v>
      </c>
      <c r="H411" s="1068">
        <v>1</v>
      </c>
      <c r="I411" s="2"/>
      <c r="K411" s="1072"/>
    </row>
    <row r="412" spans="1:11" x14ac:dyDescent="0.2">
      <c r="A412" s="977" t="str">
        <f t="shared" si="12"/>
        <v>FI_04_49</v>
      </c>
      <c r="B412" s="979">
        <f t="shared" si="13"/>
        <v>49</v>
      </c>
      <c r="C412" s="1069" t="s">
        <v>113</v>
      </c>
      <c r="D412" s="1072" t="s">
        <v>503</v>
      </c>
      <c r="E412" s="1070">
        <v>410</v>
      </c>
      <c r="F412" s="1066" t="s">
        <v>2947</v>
      </c>
      <c r="G412" s="1067" t="s">
        <v>2948</v>
      </c>
      <c r="H412" s="1068">
        <v>1</v>
      </c>
      <c r="I412" s="2"/>
      <c r="K412" s="1072"/>
    </row>
    <row r="413" spans="1:11" x14ac:dyDescent="0.2">
      <c r="A413" s="977" t="str">
        <f t="shared" si="12"/>
        <v>FI_04_50</v>
      </c>
      <c r="B413" s="979">
        <f t="shared" si="13"/>
        <v>50</v>
      </c>
      <c r="C413" s="1069" t="s">
        <v>113</v>
      </c>
      <c r="D413" s="1072" t="s">
        <v>503</v>
      </c>
      <c r="E413" s="1070">
        <v>411</v>
      </c>
      <c r="F413" s="1066" t="s">
        <v>2949</v>
      </c>
      <c r="G413" s="1067" t="s">
        <v>2950</v>
      </c>
      <c r="H413" s="1068">
        <v>1</v>
      </c>
      <c r="I413" s="2"/>
      <c r="K413" s="1072"/>
    </row>
    <row r="414" spans="1:11" x14ac:dyDescent="0.2">
      <c r="A414" s="977" t="str">
        <f t="shared" si="12"/>
        <v>FI_04_51</v>
      </c>
      <c r="B414" s="979">
        <f t="shared" si="13"/>
        <v>51</v>
      </c>
      <c r="C414" s="1069" t="s">
        <v>113</v>
      </c>
      <c r="D414" s="1072" t="s">
        <v>503</v>
      </c>
      <c r="E414" s="1070">
        <v>412</v>
      </c>
      <c r="F414" s="1066" t="s">
        <v>2951</v>
      </c>
      <c r="G414" s="1067" t="s">
        <v>2952</v>
      </c>
      <c r="H414" s="1068">
        <v>1</v>
      </c>
      <c r="I414" s="2"/>
      <c r="K414" s="1072"/>
    </row>
    <row r="415" spans="1:11" x14ac:dyDescent="0.2">
      <c r="A415" s="977" t="str">
        <f t="shared" si="12"/>
        <v>FI_04_52</v>
      </c>
      <c r="B415" s="979">
        <f t="shared" si="13"/>
        <v>52</v>
      </c>
      <c r="C415" s="1069" t="s">
        <v>113</v>
      </c>
      <c r="D415" s="1072" t="s">
        <v>503</v>
      </c>
      <c r="E415" s="1070">
        <v>413</v>
      </c>
      <c r="F415" s="1066" t="s">
        <v>2953</v>
      </c>
      <c r="G415" s="1067" t="s">
        <v>2954</v>
      </c>
      <c r="H415" s="1068">
        <v>1</v>
      </c>
      <c r="I415" s="2"/>
      <c r="K415" s="1072"/>
    </row>
    <row r="416" spans="1:11" x14ac:dyDescent="0.2">
      <c r="A416" s="977" t="str">
        <f t="shared" si="12"/>
        <v>FI_04_53</v>
      </c>
      <c r="B416" s="979">
        <f t="shared" si="13"/>
        <v>53</v>
      </c>
      <c r="C416" s="1069" t="s">
        <v>113</v>
      </c>
      <c r="D416" s="1072" t="s">
        <v>503</v>
      </c>
      <c r="E416" s="1070">
        <v>414</v>
      </c>
      <c r="F416" s="1066" t="s">
        <v>2955</v>
      </c>
      <c r="G416" s="1067" t="s">
        <v>2956</v>
      </c>
      <c r="H416" s="1068">
        <v>1</v>
      </c>
      <c r="I416" s="2"/>
      <c r="K416" s="1072"/>
    </row>
    <row r="417" spans="1:11" x14ac:dyDescent="0.2">
      <c r="A417" s="977" t="str">
        <f t="shared" si="12"/>
        <v>FI_04_54</v>
      </c>
      <c r="B417" s="979">
        <f t="shared" si="13"/>
        <v>54</v>
      </c>
      <c r="C417" s="1069" t="s">
        <v>113</v>
      </c>
      <c r="D417" s="1072" t="s">
        <v>503</v>
      </c>
      <c r="E417" s="1070">
        <v>415</v>
      </c>
      <c r="F417" s="1066" t="s">
        <v>2957</v>
      </c>
      <c r="G417" s="1067" t="s">
        <v>2958</v>
      </c>
      <c r="H417" s="1068">
        <v>1</v>
      </c>
      <c r="I417" s="2"/>
      <c r="K417" s="1072"/>
    </row>
    <row r="418" spans="1:11" x14ac:dyDescent="0.2">
      <c r="A418" s="977" t="str">
        <f t="shared" si="12"/>
        <v>FI_04_55</v>
      </c>
      <c r="B418" s="979">
        <f t="shared" si="13"/>
        <v>55</v>
      </c>
      <c r="C418" s="1069" t="s">
        <v>113</v>
      </c>
      <c r="D418" s="1072" t="s">
        <v>503</v>
      </c>
      <c r="E418" s="1070">
        <v>416</v>
      </c>
      <c r="F418" s="1066" t="s">
        <v>2959</v>
      </c>
      <c r="G418" s="1067" t="s">
        <v>2960</v>
      </c>
      <c r="H418" s="1068">
        <v>1</v>
      </c>
      <c r="I418" s="2"/>
      <c r="K418" s="1072"/>
    </row>
    <row r="419" spans="1:11" x14ac:dyDescent="0.2">
      <c r="A419" s="977" t="str">
        <f t="shared" si="12"/>
        <v>FI_04_56</v>
      </c>
      <c r="B419" s="979">
        <f t="shared" si="13"/>
        <v>56</v>
      </c>
      <c r="C419" s="1069" t="s">
        <v>113</v>
      </c>
      <c r="D419" s="1072" t="s">
        <v>503</v>
      </c>
      <c r="E419" s="1070">
        <v>417</v>
      </c>
      <c r="F419" s="1066" t="s">
        <v>2961</v>
      </c>
      <c r="G419" s="1067" t="s">
        <v>2962</v>
      </c>
      <c r="H419" s="1068">
        <v>1</v>
      </c>
      <c r="I419" s="2"/>
      <c r="K419" s="1072"/>
    </row>
    <row r="420" spans="1:11" x14ac:dyDescent="0.2">
      <c r="A420" s="977" t="str">
        <f t="shared" si="12"/>
        <v>FI_04_57</v>
      </c>
      <c r="B420" s="979">
        <f t="shared" si="13"/>
        <v>57</v>
      </c>
      <c r="C420" s="1069" t="s">
        <v>113</v>
      </c>
      <c r="D420" s="1072" t="s">
        <v>503</v>
      </c>
      <c r="E420" s="1070">
        <v>418</v>
      </c>
      <c r="F420" s="1066" t="s">
        <v>2963</v>
      </c>
      <c r="G420" s="1067" t="s">
        <v>2964</v>
      </c>
      <c r="H420" s="1068">
        <v>1</v>
      </c>
      <c r="I420" s="2"/>
      <c r="K420" s="1072"/>
    </row>
    <row r="421" spans="1:11" x14ac:dyDescent="0.2">
      <c r="A421" s="977" t="str">
        <f t="shared" si="12"/>
        <v>FI_04_58</v>
      </c>
      <c r="B421" s="979">
        <f t="shared" si="13"/>
        <v>58</v>
      </c>
      <c r="C421" s="1069" t="s">
        <v>113</v>
      </c>
      <c r="D421" s="1072" t="s">
        <v>503</v>
      </c>
      <c r="E421" s="1070">
        <v>419</v>
      </c>
      <c r="F421" s="1066" t="s">
        <v>2965</v>
      </c>
      <c r="G421" s="1067" t="s">
        <v>2966</v>
      </c>
      <c r="H421" s="1068">
        <v>1</v>
      </c>
      <c r="I421" s="2"/>
      <c r="K421" s="1072"/>
    </row>
    <row r="422" spans="1:11" x14ac:dyDescent="0.2">
      <c r="A422" s="977" t="str">
        <f t="shared" si="12"/>
        <v>FI_04_59</v>
      </c>
      <c r="B422" s="979">
        <f t="shared" si="13"/>
        <v>59</v>
      </c>
      <c r="C422" s="1069" t="s">
        <v>113</v>
      </c>
      <c r="D422" s="1072" t="s">
        <v>503</v>
      </c>
      <c r="E422" s="1070">
        <v>420</v>
      </c>
      <c r="F422" s="1066" t="s">
        <v>2967</v>
      </c>
      <c r="G422" s="1067" t="s">
        <v>2968</v>
      </c>
      <c r="H422" s="1068">
        <v>1</v>
      </c>
      <c r="I422" s="2"/>
      <c r="K422" s="1072"/>
    </row>
    <row r="423" spans="1:11" x14ac:dyDescent="0.2">
      <c r="A423" s="977" t="str">
        <f t="shared" si="12"/>
        <v>FI_04_60</v>
      </c>
      <c r="B423" s="979">
        <f t="shared" si="13"/>
        <v>60</v>
      </c>
      <c r="C423" s="1069" t="s">
        <v>113</v>
      </c>
      <c r="D423" s="1072" t="s">
        <v>503</v>
      </c>
      <c r="E423" s="1070">
        <v>421</v>
      </c>
      <c r="F423" s="1066" t="s">
        <v>2969</v>
      </c>
      <c r="G423" s="1067" t="s">
        <v>2970</v>
      </c>
      <c r="H423" s="1068">
        <v>1</v>
      </c>
      <c r="I423" s="2"/>
      <c r="K423" s="1072"/>
    </row>
    <row r="424" spans="1:11" x14ac:dyDescent="0.2">
      <c r="A424" s="977" t="str">
        <f t="shared" si="12"/>
        <v>FI_04_61</v>
      </c>
      <c r="B424" s="979">
        <f t="shared" si="13"/>
        <v>61</v>
      </c>
      <c r="C424" s="1069" t="s">
        <v>113</v>
      </c>
      <c r="D424" s="1072" t="s">
        <v>503</v>
      </c>
      <c r="E424" s="1070">
        <v>422</v>
      </c>
      <c r="F424" s="1066" t="s">
        <v>2971</v>
      </c>
      <c r="G424" s="1067" t="s">
        <v>2972</v>
      </c>
      <c r="H424" s="1068">
        <v>1</v>
      </c>
      <c r="I424" s="2"/>
      <c r="K424" s="1072"/>
    </row>
    <row r="425" spans="1:11" x14ac:dyDescent="0.2">
      <c r="A425" s="977" t="str">
        <f t="shared" si="12"/>
        <v>FI_04_62</v>
      </c>
      <c r="B425" s="979">
        <f t="shared" si="13"/>
        <v>62</v>
      </c>
      <c r="C425" s="1069" t="s">
        <v>113</v>
      </c>
      <c r="D425" s="1072" t="s">
        <v>503</v>
      </c>
      <c r="E425" s="1070">
        <v>423</v>
      </c>
      <c r="F425" s="1066" t="s">
        <v>2973</v>
      </c>
      <c r="G425" s="1067" t="s">
        <v>2974</v>
      </c>
      <c r="H425" s="1068">
        <v>1</v>
      </c>
      <c r="I425" s="2"/>
      <c r="K425" s="1072"/>
    </row>
    <row r="426" spans="1:11" x14ac:dyDescent="0.2">
      <c r="A426" s="977" t="str">
        <f t="shared" si="12"/>
        <v>FI_04_63</v>
      </c>
      <c r="B426" s="979">
        <f t="shared" si="13"/>
        <v>63</v>
      </c>
      <c r="C426" s="1069" t="s">
        <v>113</v>
      </c>
      <c r="D426" s="1072" t="s">
        <v>503</v>
      </c>
      <c r="E426" s="1070">
        <v>424</v>
      </c>
      <c r="F426" s="1066" t="s">
        <v>2975</v>
      </c>
      <c r="G426" s="1067" t="s">
        <v>2976</v>
      </c>
      <c r="H426" s="1068">
        <v>1</v>
      </c>
      <c r="I426" s="2"/>
      <c r="K426" s="1072"/>
    </row>
    <row r="427" spans="1:11" x14ac:dyDescent="0.2">
      <c r="A427" s="977" t="str">
        <f t="shared" si="12"/>
        <v>FI_04_64</v>
      </c>
      <c r="B427" s="979">
        <f t="shared" si="13"/>
        <v>64</v>
      </c>
      <c r="C427" s="1069" t="s">
        <v>113</v>
      </c>
      <c r="D427" s="1072" t="s">
        <v>503</v>
      </c>
      <c r="E427" s="1070">
        <v>425</v>
      </c>
      <c r="F427" s="1066" t="s">
        <v>2977</v>
      </c>
      <c r="G427" s="1067" t="s">
        <v>2978</v>
      </c>
      <c r="H427" s="1068">
        <v>1</v>
      </c>
      <c r="I427" s="2"/>
      <c r="K427" s="1072"/>
    </row>
    <row r="428" spans="1:11" x14ac:dyDescent="0.2">
      <c r="A428" s="977" t="str">
        <f t="shared" si="12"/>
        <v>FI_04_65</v>
      </c>
      <c r="B428" s="979">
        <f t="shared" si="13"/>
        <v>65</v>
      </c>
      <c r="C428" s="1069" t="s">
        <v>113</v>
      </c>
      <c r="D428" s="1072" t="s">
        <v>503</v>
      </c>
      <c r="E428" s="1070">
        <v>426</v>
      </c>
      <c r="F428" s="1066" t="s">
        <v>2979</v>
      </c>
      <c r="G428" s="1067" t="s">
        <v>2980</v>
      </c>
      <c r="H428" s="1068">
        <v>1</v>
      </c>
      <c r="I428" s="2"/>
      <c r="K428" s="1072"/>
    </row>
    <row r="429" spans="1:11" x14ac:dyDescent="0.2">
      <c r="A429" s="977" t="str">
        <f t="shared" si="12"/>
        <v>FI_04_66</v>
      </c>
      <c r="B429" s="979">
        <f t="shared" si="13"/>
        <v>66</v>
      </c>
      <c r="C429" s="1069" t="s">
        <v>113</v>
      </c>
      <c r="D429" s="1072" t="s">
        <v>503</v>
      </c>
      <c r="E429" s="1070">
        <v>427</v>
      </c>
      <c r="F429" s="1066" t="s">
        <v>2981</v>
      </c>
      <c r="G429" s="1067" t="s">
        <v>2982</v>
      </c>
      <c r="H429" s="1068">
        <v>1</v>
      </c>
      <c r="I429" s="2"/>
      <c r="K429" s="1072"/>
    </row>
    <row r="430" spans="1:11" x14ac:dyDescent="0.2">
      <c r="A430" s="977" t="str">
        <f t="shared" si="12"/>
        <v>FI_04_67</v>
      </c>
      <c r="B430" s="979">
        <f t="shared" si="13"/>
        <v>67</v>
      </c>
      <c r="C430" s="1069" t="s">
        <v>113</v>
      </c>
      <c r="D430" s="1072" t="s">
        <v>503</v>
      </c>
      <c r="E430" s="1070">
        <v>428</v>
      </c>
      <c r="F430" s="1066" t="s">
        <v>2983</v>
      </c>
      <c r="G430" s="1067" t="s">
        <v>2984</v>
      </c>
      <c r="H430" s="1068">
        <v>1</v>
      </c>
      <c r="I430" s="2"/>
      <c r="K430" s="1072"/>
    </row>
    <row r="431" spans="1:11" x14ac:dyDescent="0.2">
      <c r="A431" s="977" t="str">
        <f t="shared" si="12"/>
        <v>FI_04_68</v>
      </c>
      <c r="B431" s="979">
        <f t="shared" si="13"/>
        <v>68</v>
      </c>
      <c r="C431" s="1069" t="s">
        <v>113</v>
      </c>
      <c r="D431" s="1072" t="s">
        <v>503</v>
      </c>
      <c r="E431" s="1070">
        <v>429</v>
      </c>
      <c r="F431" s="1066" t="s">
        <v>2985</v>
      </c>
      <c r="G431" s="1067" t="s">
        <v>2986</v>
      </c>
      <c r="H431" s="1068">
        <v>1</v>
      </c>
      <c r="I431" s="2"/>
      <c r="K431" s="1072"/>
    </row>
    <row r="432" spans="1:11" x14ac:dyDescent="0.2">
      <c r="A432" s="977" t="str">
        <f t="shared" si="12"/>
        <v>FI_04_69</v>
      </c>
      <c r="B432" s="979">
        <f t="shared" si="13"/>
        <v>69</v>
      </c>
      <c r="C432" s="1069" t="s">
        <v>113</v>
      </c>
      <c r="D432" s="1072" t="s">
        <v>503</v>
      </c>
      <c r="E432" s="1070">
        <v>430</v>
      </c>
      <c r="F432" s="1066" t="s">
        <v>2987</v>
      </c>
      <c r="G432" s="1067" t="s">
        <v>2988</v>
      </c>
      <c r="H432" s="1068">
        <v>1</v>
      </c>
      <c r="I432" s="2"/>
      <c r="K432" s="1072"/>
    </row>
    <row r="433" spans="1:11" x14ac:dyDescent="0.2">
      <c r="A433" s="977" t="str">
        <f t="shared" si="12"/>
        <v>FI_04_70</v>
      </c>
      <c r="B433" s="979">
        <f t="shared" si="13"/>
        <v>70</v>
      </c>
      <c r="C433" s="1069" t="s">
        <v>113</v>
      </c>
      <c r="D433" s="1072" t="s">
        <v>503</v>
      </c>
      <c r="E433" s="1070">
        <v>431</v>
      </c>
      <c r="F433" s="1066" t="s">
        <v>2989</v>
      </c>
      <c r="G433" s="1067" t="s">
        <v>2990</v>
      </c>
      <c r="H433" s="1068">
        <v>1</v>
      </c>
      <c r="I433" s="2"/>
      <c r="K433" s="1072"/>
    </row>
    <row r="434" spans="1:11" x14ac:dyDescent="0.2">
      <c r="A434" s="977" t="str">
        <f t="shared" si="12"/>
        <v>FI_04_71</v>
      </c>
      <c r="B434" s="979">
        <f t="shared" si="13"/>
        <v>71</v>
      </c>
      <c r="C434" s="1069" t="s">
        <v>113</v>
      </c>
      <c r="D434" s="1072" t="s">
        <v>503</v>
      </c>
      <c r="E434" s="1070">
        <v>432</v>
      </c>
      <c r="F434" s="1066" t="s">
        <v>2991</v>
      </c>
      <c r="G434" s="1067" t="s">
        <v>2992</v>
      </c>
      <c r="H434" s="1068">
        <v>1</v>
      </c>
      <c r="I434" s="2"/>
      <c r="K434" s="1072"/>
    </row>
    <row r="435" spans="1:11" x14ac:dyDescent="0.2">
      <c r="A435" s="977" t="str">
        <f t="shared" si="12"/>
        <v>FI_04_72</v>
      </c>
      <c r="B435" s="979">
        <f t="shared" si="13"/>
        <v>72</v>
      </c>
      <c r="C435" s="1069" t="s">
        <v>113</v>
      </c>
      <c r="D435" s="1072" t="s">
        <v>503</v>
      </c>
      <c r="E435" s="1070">
        <v>433</v>
      </c>
      <c r="F435" s="1066" t="s">
        <v>2993</v>
      </c>
      <c r="G435" s="1067" t="s">
        <v>2994</v>
      </c>
      <c r="H435" s="1068">
        <v>1</v>
      </c>
      <c r="I435" s="2"/>
      <c r="K435" s="1072"/>
    </row>
    <row r="436" spans="1:11" x14ac:dyDescent="0.2">
      <c r="A436" s="977" t="str">
        <f t="shared" si="12"/>
        <v>FI_04_73</v>
      </c>
      <c r="B436" s="979">
        <f t="shared" si="13"/>
        <v>73</v>
      </c>
      <c r="C436" s="1069" t="s">
        <v>113</v>
      </c>
      <c r="D436" s="1072" t="s">
        <v>503</v>
      </c>
      <c r="E436" s="1070">
        <v>434</v>
      </c>
      <c r="F436" s="1066" t="s">
        <v>2995</v>
      </c>
      <c r="G436" s="1067" t="s">
        <v>2996</v>
      </c>
      <c r="H436" s="1068">
        <v>1</v>
      </c>
      <c r="I436" s="2"/>
      <c r="K436" s="1072"/>
    </row>
    <row r="437" spans="1:11" x14ac:dyDescent="0.2">
      <c r="A437" s="977" t="str">
        <f t="shared" si="12"/>
        <v>FI_04_74</v>
      </c>
      <c r="B437" s="979">
        <f t="shared" si="13"/>
        <v>74</v>
      </c>
      <c r="C437" s="1069" t="s">
        <v>113</v>
      </c>
      <c r="D437" s="1072" t="s">
        <v>503</v>
      </c>
      <c r="E437" s="1070">
        <v>435</v>
      </c>
      <c r="F437" s="1066" t="s">
        <v>2997</v>
      </c>
      <c r="G437" s="1067" t="s">
        <v>2998</v>
      </c>
      <c r="H437" s="1068">
        <v>1</v>
      </c>
      <c r="I437" s="2"/>
      <c r="K437" s="1072"/>
    </row>
    <row r="438" spans="1:11" x14ac:dyDescent="0.2">
      <c r="A438" s="977" t="str">
        <f t="shared" si="12"/>
        <v>FI_04_75</v>
      </c>
      <c r="B438" s="979">
        <f t="shared" si="13"/>
        <v>75</v>
      </c>
      <c r="C438" s="1069" t="s">
        <v>113</v>
      </c>
      <c r="D438" s="1072" t="s">
        <v>503</v>
      </c>
      <c r="E438" s="1070">
        <v>436</v>
      </c>
      <c r="F438" s="1066" t="s">
        <v>2999</v>
      </c>
      <c r="G438" s="1067" t="s">
        <v>3000</v>
      </c>
      <c r="H438" s="1068">
        <v>1</v>
      </c>
      <c r="I438" s="2"/>
      <c r="K438" s="1072"/>
    </row>
    <row r="439" spans="1:11" x14ac:dyDescent="0.2">
      <c r="A439" s="977" t="str">
        <f t="shared" si="12"/>
        <v>FI_04_76</v>
      </c>
      <c r="B439" s="979">
        <f t="shared" si="13"/>
        <v>76</v>
      </c>
      <c r="C439" s="1069" t="s">
        <v>113</v>
      </c>
      <c r="D439" s="1072" t="s">
        <v>503</v>
      </c>
      <c r="E439" s="1070">
        <v>437</v>
      </c>
      <c r="F439" s="1066" t="s">
        <v>3001</v>
      </c>
      <c r="G439" s="1067" t="s">
        <v>3002</v>
      </c>
      <c r="H439" s="1068">
        <v>1</v>
      </c>
      <c r="I439" s="2"/>
      <c r="K439" s="1072"/>
    </row>
    <row r="440" spans="1:11" x14ac:dyDescent="0.2">
      <c r="A440" s="977" t="str">
        <f t="shared" si="12"/>
        <v>FI_04_77</v>
      </c>
      <c r="B440" s="979">
        <f t="shared" si="13"/>
        <v>77</v>
      </c>
      <c r="C440" s="1069" t="s">
        <v>113</v>
      </c>
      <c r="D440" s="1072" t="s">
        <v>503</v>
      </c>
      <c r="E440" s="1070">
        <v>438</v>
      </c>
      <c r="F440" s="1066" t="s">
        <v>3003</v>
      </c>
      <c r="G440" s="1067" t="s">
        <v>3004</v>
      </c>
      <c r="H440" s="1068">
        <v>1</v>
      </c>
      <c r="I440" s="2"/>
      <c r="K440" s="1072"/>
    </row>
    <row r="441" spans="1:11" x14ac:dyDescent="0.2">
      <c r="A441" s="977" t="str">
        <f t="shared" si="12"/>
        <v>FI_04_78</v>
      </c>
      <c r="B441" s="979">
        <f t="shared" si="13"/>
        <v>78</v>
      </c>
      <c r="C441" s="1069" t="s">
        <v>113</v>
      </c>
      <c r="D441" s="1072" t="s">
        <v>503</v>
      </c>
      <c r="E441" s="1070">
        <v>439</v>
      </c>
      <c r="F441" s="1066" t="s">
        <v>3005</v>
      </c>
      <c r="G441" s="1067" t="s">
        <v>3006</v>
      </c>
      <c r="H441" s="1068">
        <v>1</v>
      </c>
      <c r="I441" s="2"/>
      <c r="K441" s="1072"/>
    </row>
    <row r="442" spans="1:11" x14ac:dyDescent="0.2">
      <c r="A442" s="977" t="str">
        <f t="shared" si="12"/>
        <v>FI_04_79</v>
      </c>
      <c r="B442" s="979">
        <f t="shared" si="13"/>
        <v>79</v>
      </c>
      <c r="C442" s="1069" t="s">
        <v>113</v>
      </c>
      <c r="D442" s="1072" t="s">
        <v>503</v>
      </c>
      <c r="E442" s="1070">
        <v>440</v>
      </c>
      <c r="F442" s="1066" t="s">
        <v>3007</v>
      </c>
      <c r="G442" s="1067" t="s">
        <v>3008</v>
      </c>
      <c r="H442" s="1068">
        <v>1</v>
      </c>
      <c r="I442" s="2"/>
      <c r="K442" s="1072"/>
    </row>
    <row r="443" spans="1:11" x14ac:dyDescent="0.2">
      <c r="A443" s="977" t="str">
        <f t="shared" si="12"/>
        <v>FI_04_80</v>
      </c>
      <c r="B443" s="979">
        <f t="shared" si="13"/>
        <v>80</v>
      </c>
      <c r="C443" s="1069" t="s">
        <v>113</v>
      </c>
      <c r="D443" s="1072" t="s">
        <v>503</v>
      </c>
      <c r="E443" s="1070">
        <v>441</v>
      </c>
      <c r="F443" s="1066" t="s">
        <v>3009</v>
      </c>
      <c r="G443" s="1067" t="s">
        <v>3010</v>
      </c>
      <c r="H443" s="1068">
        <v>1</v>
      </c>
      <c r="I443" s="2"/>
      <c r="K443" s="1072"/>
    </row>
    <row r="444" spans="1:11" x14ac:dyDescent="0.2">
      <c r="A444" s="977" t="str">
        <f t="shared" si="12"/>
        <v>FI_04_81</v>
      </c>
      <c r="B444" s="979">
        <f t="shared" si="13"/>
        <v>81</v>
      </c>
      <c r="C444" s="1069" t="s">
        <v>113</v>
      </c>
      <c r="D444" s="1072" t="s">
        <v>503</v>
      </c>
      <c r="E444" s="1070">
        <v>442</v>
      </c>
      <c r="F444" s="1066" t="s">
        <v>3011</v>
      </c>
      <c r="G444" s="1067" t="s">
        <v>3012</v>
      </c>
      <c r="H444" s="1068">
        <v>1</v>
      </c>
      <c r="I444" s="2"/>
      <c r="K444" s="1072"/>
    </row>
    <row r="445" spans="1:11" x14ac:dyDescent="0.2">
      <c r="A445" s="977" t="str">
        <f t="shared" si="12"/>
        <v>FI_04_82</v>
      </c>
      <c r="B445" s="979">
        <f t="shared" si="13"/>
        <v>82</v>
      </c>
      <c r="C445" s="1069" t="s">
        <v>113</v>
      </c>
      <c r="D445" s="1072" t="s">
        <v>503</v>
      </c>
      <c r="E445" s="1070">
        <v>443</v>
      </c>
      <c r="F445" s="1066" t="s">
        <v>3013</v>
      </c>
      <c r="G445" s="1067" t="s">
        <v>3014</v>
      </c>
      <c r="H445" s="1068">
        <v>1</v>
      </c>
      <c r="I445" s="2"/>
      <c r="K445" s="1072"/>
    </row>
    <row r="446" spans="1:11" x14ac:dyDescent="0.2">
      <c r="A446" s="977" t="str">
        <f t="shared" si="12"/>
        <v>FI_04_83</v>
      </c>
      <c r="B446" s="979">
        <f t="shared" si="13"/>
        <v>83</v>
      </c>
      <c r="C446" s="1069" t="s">
        <v>113</v>
      </c>
      <c r="D446" s="1072" t="s">
        <v>503</v>
      </c>
      <c r="E446" s="1070">
        <v>444</v>
      </c>
      <c r="F446" s="1066" t="s">
        <v>3015</v>
      </c>
      <c r="G446" s="1067" t="s">
        <v>3016</v>
      </c>
      <c r="H446" s="1068">
        <v>1</v>
      </c>
      <c r="I446" s="2"/>
      <c r="K446" s="1072"/>
    </row>
    <row r="447" spans="1:11" x14ac:dyDescent="0.2">
      <c r="A447" s="977" t="str">
        <f t="shared" si="12"/>
        <v>FI_04_84</v>
      </c>
      <c r="B447" s="979">
        <f t="shared" si="13"/>
        <v>84</v>
      </c>
      <c r="C447" s="1069" t="s">
        <v>113</v>
      </c>
      <c r="D447" s="1072" t="s">
        <v>503</v>
      </c>
      <c r="E447" s="1070">
        <v>445</v>
      </c>
      <c r="F447" s="1066" t="s">
        <v>3017</v>
      </c>
      <c r="G447" s="1067" t="s">
        <v>3018</v>
      </c>
      <c r="H447" s="1068">
        <v>1</v>
      </c>
      <c r="I447" s="2"/>
      <c r="K447" s="1072"/>
    </row>
    <row r="448" spans="1:11" x14ac:dyDescent="0.2">
      <c r="A448" s="977" t="str">
        <f t="shared" si="12"/>
        <v>FI_04_85</v>
      </c>
      <c r="B448" s="979">
        <f t="shared" si="13"/>
        <v>85</v>
      </c>
      <c r="C448" s="1069" t="s">
        <v>113</v>
      </c>
      <c r="D448" s="1072" t="s">
        <v>503</v>
      </c>
      <c r="E448" s="1070">
        <v>446</v>
      </c>
      <c r="F448" s="1066" t="s">
        <v>3019</v>
      </c>
      <c r="G448" s="1067" t="s">
        <v>3020</v>
      </c>
      <c r="H448" s="1068">
        <v>1</v>
      </c>
      <c r="I448" s="2"/>
      <c r="K448" s="1072"/>
    </row>
    <row r="449" spans="1:11" x14ac:dyDescent="0.2">
      <c r="A449" s="977" t="str">
        <f t="shared" si="12"/>
        <v>FI_04_86</v>
      </c>
      <c r="B449" s="979">
        <f t="shared" si="13"/>
        <v>86</v>
      </c>
      <c r="C449" s="1069" t="s">
        <v>113</v>
      </c>
      <c r="D449" s="1072" t="s">
        <v>503</v>
      </c>
      <c r="E449" s="1070">
        <v>447</v>
      </c>
      <c r="F449" s="1066" t="s">
        <v>3021</v>
      </c>
      <c r="G449" s="1067" t="s">
        <v>3022</v>
      </c>
      <c r="H449" s="1068">
        <v>1</v>
      </c>
      <c r="I449" s="2"/>
      <c r="K449" s="1072"/>
    </row>
    <row r="450" spans="1:11" x14ac:dyDescent="0.2">
      <c r="A450" s="977" t="str">
        <f t="shared" si="12"/>
        <v>FI_04_87</v>
      </c>
      <c r="B450" s="979">
        <f t="shared" si="13"/>
        <v>87</v>
      </c>
      <c r="C450" s="1069" t="s">
        <v>113</v>
      </c>
      <c r="D450" s="1072" t="s">
        <v>503</v>
      </c>
      <c r="E450" s="1070">
        <v>448</v>
      </c>
      <c r="F450" s="1066" t="s">
        <v>3023</v>
      </c>
      <c r="G450" s="1067" t="s">
        <v>3024</v>
      </c>
      <c r="H450" s="1068">
        <v>1</v>
      </c>
      <c r="I450" s="2"/>
      <c r="K450" s="1072"/>
    </row>
    <row r="451" spans="1:11" x14ac:dyDescent="0.2">
      <c r="A451" s="977" t="str">
        <f t="shared" ref="A451:A514" si="14">CONCATENATE(C451,"_",D451,"_",B451)</f>
        <v>FI_04_88</v>
      </c>
      <c r="B451" s="979">
        <f t="shared" si="13"/>
        <v>88</v>
      </c>
      <c r="C451" s="1069" t="s">
        <v>113</v>
      </c>
      <c r="D451" s="1072" t="s">
        <v>503</v>
      </c>
      <c r="E451" s="1070">
        <v>449</v>
      </c>
      <c r="F451" s="1066" t="s">
        <v>3025</v>
      </c>
      <c r="G451" s="1067" t="s">
        <v>3026</v>
      </c>
      <c r="H451" s="1068">
        <v>1</v>
      </c>
      <c r="I451" s="2"/>
      <c r="K451" s="1072"/>
    </row>
    <row r="452" spans="1:11" x14ac:dyDescent="0.2">
      <c r="A452" s="977" t="str">
        <f t="shared" si="14"/>
        <v>FI_04_89</v>
      </c>
      <c r="B452" s="979">
        <f t="shared" si="13"/>
        <v>89</v>
      </c>
      <c r="C452" s="1069" t="s">
        <v>113</v>
      </c>
      <c r="D452" s="1072" t="s">
        <v>503</v>
      </c>
      <c r="E452" s="1070">
        <v>450</v>
      </c>
      <c r="F452" s="1066" t="s">
        <v>3027</v>
      </c>
      <c r="G452" s="1067" t="s">
        <v>3028</v>
      </c>
      <c r="H452" s="1068">
        <v>1</v>
      </c>
      <c r="I452" s="2"/>
      <c r="K452" s="1072"/>
    </row>
    <row r="453" spans="1:11" x14ac:dyDescent="0.2">
      <c r="A453" s="977" t="str">
        <f t="shared" si="14"/>
        <v>FI_04_90</v>
      </c>
      <c r="B453" s="979">
        <f t="shared" ref="B453:B516" si="15">IF(D453&lt;&gt;"",IF(D453=D452,B452+1,1),0)</f>
        <v>90</v>
      </c>
      <c r="C453" s="1069" t="s">
        <v>113</v>
      </c>
      <c r="D453" s="1072" t="s">
        <v>503</v>
      </c>
      <c r="E453" s="1070">
        <v>451</v>
      </c>
      <c r="F453" s="1066" t="s">
        <v>3029</v>
      </c>
      <c r="G453" s="1067" t="s">
        <v>3030</v>
      </c>
      <c r="H453" s="1068">
        <v>1</v>
      </c>
      <c r="I453" s="2"/>
      <c r="K453" s="1072"/>
    </row>
    <row r="454" spans="1:11" x14ac:dyDescent="0.2">
      <c r="A454" s="977" t="str">
        <f t="shared" si="14"/>
        <v>FI_04_91</v>
      </c>
      <c r="B454" s="979">
        <f t="shared" si="15"/>
        <v>91</v>
      </c>
      <c r="C454" s="1069" t="s">
        <v>113</v>
      </c>
      <c r="D454" s="1072" t="s">
        <v>503</v>
      </c>
      <c r="E454" s="1070">
        <v>452</v>
      </c>
      <c r="F454" s="1066" t="s">
        <v>3031</v>
      </c>
      <c r="G454" s="1067" t="s">
        <v>3032</v>
      </c>
      <c r="H454" s="1068">
        <v>1</v>
      </c>
      <c r="I454" s="2"/>
      <c r="K454" s="1072"/>
    </row>
    <row r="455" spans="1:11" x14ac:dyDescent="0.2">
      <c r="A455" s="977" t="str">
        <f t="shared" si="14"/>
        <v>FI_04_92</v>
      </c>
      <c r="B455" s="979">
        <f t="shared" si="15"/>
        <v>92</v>
      </c>
      <c r="C455" s="1069" t="s">
        <v>113</v>
      </c>
      <c r="D455" s="1072" t="s">
        <v>503</v>
      </c>
      <c r="E455" s="1070">
        <v>453</v>
      </c>
      <c r="F455" s="1066" t="s">
        <v>3033</v>
      </c>
      <c r="G455" s="1067" t="s">
        <v>3034</v>
      </c>
      <c r="H455" s="1068">
        <v>1</v>
      </c>
      <c r="I455" s="2"/>
      <c r="K455" s="1072"/>
    </row>
    <row r="456" spans="1:11" x14ac:dyDescent="0.2">
      <c r="A456" s="977" t="str">
        <f t="shared" si="14"/>
        <v>FI_04_93</v>
      </c>
      <c r="B456" s="979">
        <f t="shared" si="15"/>
        <v>93</v>
      </c>
      <c r="C456" s="1069" t="s">
        <v>113</v>
      </c>
      <c r="D456" s="1072" t="s">
        <v>503</v>
      </c>
      <c r="E456" s="1070">
        <v>454</v>
      </c>
      <c r="F456" s="1066" t="s">
        <v>3035</v>
      </c>
      <c r="G456" s="1067" t="s">
        <v>3036</v>
      </c>
      <c r="H456" s="1068">
        <v>1</v>
      </c>
      <c r="I456" s="2"/>
      <c r="K456" s="1072"/>
    </row>
    <row r="457" spans="1:11" x14ac:dyDescent="0.2">
      <c r="A457" s="977" t="str">
        <f t="shared" si="14"/>
        <v>FI_04_94</v>
      </c>
      <c r="B457" s="979">
        <f t="shared" si="15"/>
        <v>94</v>
      </c>
      <c r="C457" s="1069" t="s">
        <v>113</v>
      </c>
      <c r="D457" s="1072" t="s">
        <v>503</v>
      </c>
      <c r="E457" s="1070">
        <v>455</v>
      </c>
      <c r="F457" s="1066" t="s">
        <v>3037</v>
      </c>
      <c r="G457" s="1067" t="s">
        <v>3038</v>
      </c>
      <c r="H457" s="1068">
        <v>1</v>
      </c>
      <c r="I457" s="2"/>
      <c r="K457" s="1072"/>
    </row>
    <row r="458" spans="1:11" x14ac:dyDescent="0.2">
      <c r="A458" s="977" t="str">
        <f t="shared" si="14"/>
        <v>FI_04_95</v>
      </c>
      <c r="B458" s="979">
        <f t="shared" si="15"/>
        <v>95</v>
      </c>
      <c r="C458" s="1069" t="s">
        <v>113</v>
      </c>
      <c r="D458" s="1072" t="s">
        <v>503</v>
      </c>
      <c r="E458" s="1070">
        <v>456</v>
      </c>
      <c r="F458" s="1066" t="s">
        <v>3039</v>
      </c>
      <c r="G458" s="1067" t="s">
        <v>3040</v>
      </c>
      <c r="H458" s="1068">
        <v>1</v>
      </c>
      <c r="I458" s="2"/>
      <c r="K458" s="1072"/>
    </row>
    <row r="459" spans="1:11" x14ac:dyDescent="0.2">
      <c r="A459" s="977" t="str">
        <f t="shared" si="14"/>
        <v>FI_04_96</v>
      </c>
      <c r="B459" s="979">
        <f t="shared" si="15"/>
        <v>96</v>
      </c>
      <c r="C459" s="1069" t="s">
        <v>113</v>
      </c>
      <c r="D459" s="1072" t="s">
        <v>503</v>
      </c>
      <c r="E459" s="1070">
        <v>457</v>
      </c>
      <c r="F459" s="1066" t="s">
        <v>3041</v>
      </c>
      <c r="G459" s="1067" t="s">
        <v>3042</v>
      </c>
      <c r="H459" s="1068">
        <v>1</v>
      </c>
      <c r="I459" s="2"/>
      <c r="K459" s="1072"/>
    </row>
    <row r="460" spans="1:11" x14ac:dyDescent="0.2">
      <c r="A460" s="977" t="str">
        <f t="shared" si="14"/>
        <v>FI_04_97</v>
      </c>
      <c r="B460" s="979">
        <f t="shared" si="15"/>
        <v>97</v>
      </c>
      <c r="C460" s="1069" t="s">
        <v>113</v>
      </c>
      <c r="D460" s="1072" t="s">
        <v>503</v>
      </c>
      <c r="E460" s="1070">
        <v>458</v>
      </c>
      <c r="F460" s="1066" t="s">
        <v>3043</v>
      </c>
      <c r="G460" s="1067" t="s">
        <v>3044</v>
      </c>
      <c r="H460" s="1068">
        <v>1</v>
      </c>
      <c r="I460" s="2"/>
      <c r="K460" s="1072"/>
    </row>
    <row r="461" spans="1:11" x14ac:dyDescent="0.2">
      <c r="A461" s="977" t="str">
        <f t="shared" si="14"/>
        <v>FI_04_98</v>
      </c>
      <c r="B461" s="979">
        <f t="shared" si="15"/>
        <v>98</v>
      </c>
      <c r="C461" s="1069" t="s">
        <v>113</v>
      </c>
      <c r="D461" s="1072" t="s">
        <v>503</v>
      </c>
      <c r="E461" s="1070">
        <v>459</v>
      </c>
      <c r="F461" s="1066" t="s">
        <v>3045</v>
      </c>
      <c r="G461" s="1067" t="s">
        <v>3046</v>
      </c>
      <c r="H461" s="1068">
        <v>1</v>
      </c>
      <c r="I461" s="2"/>
      <c r="K461" s="1072"/>
    </row>
    <row r="462" spans="1:11" x14ac:dyDescent="0.2">
      <c r="A462" s="977" t="str">
        <f t="shared" si="14"/>
        <v>FI_04_99</v>
      </c>
      <c r="B462" s="979">
        <f t="shared" si="15"/>
        <v>99</v>
      </c>
      <c r="C462" s="1069" t="s">
        <v>113</v>
      </c>
      <c r="D462" s="1072" t="s">
        <v>503</v>
      </c>
      <c r="E462" s="1070">
        <v>460</v>
      </c>
      <c r="F462" s="1066" t="s">
        <v>3047</v>
      </c>
      <c r="G462" s="1067" t="s">
        <v>3048</v>
      </c>
      <c r="H462" s="1068">
        <v>1</v>
      </c>
      <c r="I462" s="2"/>
      <c r="K462" s="1072"/>
    </row>
    <row r="463" spans="1:11" x14ac:dyDescent="0.2">
      <c r="A463" s="977" t="str">
        <f t="shared" si="14"/>
        <v>FI_04_100</v>
      </c>
      <c r="B463" s="979">
        <f t="shared" si="15"/>
        <v>100</v>
      </c>
      <c r="C463" s="1069" t="s">
        <v>113</v>
      </c>
      <c r="D463" s="1072" t="s">
        <v>503</v>
      </c>
      <c r="E463" s="1070">
        <v>461</v>
      </c>
      <c r="F463" s="1066" t="s">
        <v>3049</v>
      </c>
      <c r="G463" s="1067" t="s">
        <v>3050</v>
      </c>
      <c r="H463" s="1068">
        <v>1</v>
      </c>
      <c r="I463" s="2"/>
      <c r="K463" s="1072"/>
    </row>
    <row r="464" spans="1:11" x14ac:dyDescent="0.2">
      <c r="A464" s="977" t="str">
        <f t="shared" si="14"/>
        <v>FI_04_101</v>
      </c>
      <c r="B464" s="979">
        <f t="shared" si="15"/>
        <v>101</v>
      </c>
      <c r="C464" s="1069" t="s">
        <v>113</v>
      </c>
      <c r="D464" s="1072" t="s">
        <v>503</v>
      </c>
      <c r="E464" s="1070">
        <v>462</v>
      </c>
      <c r="F464" s="1066" t="s">
        <v>3051</v>
      </c>
      <c r="G464" s="1067" t="s">
        <v>3052</v>
      </c>
      <c r="H464" s="1068">
        <v>1</v>
      </c>
      <c r="I464" s="2"/>
      <c r="K464" s="1072"/>
    </row>
    <row r="465" spans="1:11" x14ac:dyDescent="0.2">
      <c r="A465" s="977" t="str">
        <f t="shared" si="14"/>
        <v>FI_04_102</v>
      </c>
      <c r="B465" s="979">
        <f t="shared" si="15"/>
        <v>102</v>
      </c>
      <c r="C465" s="1069" t="s">
        <v>113</v>
      </c>
      <c r="D465" s="1072" t="s">
        <v>503</v>
      </c>
      <c r="E465" s="1070">
        <v>463</v>
      </c>
      <c r="F465" s="1066" t="s">
        <v>3053</v>
      </c>
      <c r="G465" s="1067" t="s">
        <v>3054</v>
      </c>
      <c r="H465" s="1068">
        <v>1</v>
      </c>
      <c r="I465" s="2"/>
      <c r="K465" s="1072"/>
    </row>
    <row r="466" spans="1:11" x14ac:dyDescent="0.2">
      <c r="A466" s="977" t="str">
        <f t="shared" si="14"/>
        <v>FI_04_103</v>
      </c>
      <c r="B466" s="979">
        <f t="shared" si="15"/>
        <v>103</v>
      </c>
      <c r="C466" s="1069" t="s">
        <v>113</v>
      </c>
      <c r="D466" s="1072" t="s">
        <v>503</v>
      </c>
      <c r="E466" s="1070">
        <v>464</v>
      </c>
      <c r="F466" s="1066" t="s">
        <v>3055</v>
      </c>
      <c r="G466" s="1067" t="s">
        <v>3056</v>
      </c>
      <c r="H466" s="1068">
        <v>1</v>
      </c>
      <c r="I466" s="2"/>
      <c r="K466" s="1072"/>
    </row>
    <row r="467" spans="1:11" x14ac:dyDescent="0.2">
      <c r="A467" s="977" t="str">
        <f t="shared" si="14"/>
        <v>FI_04_104</v>
      </c>
      <c r="B467" s="979">
        <f t="shared" si="15"/>
        <v>104</v>
      </c>
      <c r="C467" s="1069" t="s">
        <v>113</v>
      </c>
      <c r="D467" s="1072" t="s">
        <v>503</v>
      </c>
      <c r="E467" s="1070">
        <v>465</v>
      </c>
      <c r="F467" s="1066" t="s">
        <v>3057</v>
      </c>
      <c r="G467" s="1067" t="s">
        <v>3058</v>
      </c>
      <c r="H467" s="1068">
        <v>1</v>
      </c>
      <c r="I467" s="2"/>
      <c r="K467" s="1072"/>
    </row>
    <row r="468" spans="1:11" x14ac:dyDescent="0.2">
      <c r="A468" s="977" t="str">
        <f t="shared" si="14"/>
        <v>FI_04_105</v>
      </c>
      <c r="B468" s="979">
        <f t="shared" si="15"/>
        <v>105</v>
      </c>
      <c r="C468" s="1069" t="s">
        <v>113</v>
      </c>
      <c r="D468" s="1072" t="s">
        <v>503</v>
      </c>
      <c r="E468" s="1070">
        <v>466</v>
      </c>
      <c r="F468" s="1066" t="s">
        <v>3059</v>
      </c>
      <c r="G468" s="1067" t="s">
        <v>3060</v>
      </c>
      <c r="H468" s="1068">
        <v>1</v>
      </c>
      <c r="I468" s="2"/>
      <c r="K468" s="1072"/>
    </row>
    <row r="469" spans="1:11" x14ac:dyDescent="0.2">
      <c r="A469" s="977" t="str">
        <f t="shared" si="14"/>
        <v>FI_04_106</v>
      </c>
      <c r="B469" s="979">
        <f t="shared" si="15"/>
        <v>106</v>
      </c>
      <c r="C469" s="1069" t="s">
        <v>113</v>
      </c>
      <c r="D469" s="1072" t="s">
        <v>503</v>
      </c>
      <c r="E469" s="1070">
        <v>467</v>
      </c>
      <c r="F469" s="1066" t="s">
        <v>3061</v>
      </c>
      <c r="G469" s="1067" t="s">
        <v>3062</v>
      </c>
      <c r="H469" s="1068">
        <v>1</v>
      </c>
      <c r="I469" s="2"/>
      <c r="K469" s="1072"/>
    </row>
    <row r="470" spans="1:11" x14ac:dyDescent="0.2">
      <c r="A470" s="977" t="str">
        <f t="shared" si="14"/>
        <v>FI_04_107</v>
      </c>
      <c r="B470" s="979">
        <f t="shared" si="15"/>
        <v>107</v>
      </c>
      <c r="C470" s="1069" t="s">
        <v>113</v>
      </c>
      <c r="D470" s="1072" t="s">
        <v>503</v>
      </c>
      <c r="E470" s="1070">
        <v>468</v>
      </c>
      <c r="F470" s="1066" t="s">
        <v>3063</v>
      </c>
      <c r="G470" s="1067" t="s">
        <v>3064</v>
      </c>
      <c r="H470" s="1068">
        <v>1</v>
      </c>
      <c r="I470" s="2"/>
      <c r="K470" s="1072"/>
    </row>
    <row r="471" spans="1:11" x14ac:dyDescent="0.2">
      <c r="A471" s="977" t="str">
        <f t="shared" si="14"/>
        <v>FI_04_108</v>
      </c>
      <c r="B471" s="979">
        <f t="shared" si="15"/>
        <v>108</v>
      </c>
      <c r="C471" s="1069" t="s">
        <v>113</v>
      </c>
      <c r="D471" s="1072" t="s">
        <v>503</v>
      </c>
      <c r="E471" s="1070">
        <v>469</v>
      </c>
      <c r="F471" s="1066" t="s">
        <v>3065</v>
      </c>
      <c r="G471" s="1067" t="s">
        <v>3066</v>
      </c>
      <c r="H471" s="1068">
        <v>1</v>
      </c>
      <c r="I471" s="2"/>
      <c r="K471" s="1072"/>
    </row>
    <row r="472" spans="1:11" x14ac:dyDescent="0.2">
      <c r="A472" s="977" t="str">
        <f t="shared" si="14"/>
        <v>FI_04_109</v>
      </c>
      <c r="B472" s="979">
        <f t="shared" si="15"/>
        <v>109</v>
      </c>
      <c r="C472" s="1069" t="s">
        <v>113</v>
      </c>
      <c r="D472" s="1072" t="s">
        <v>503</v>
      </c>
      <c r="E472" s="1070">
        <v>470</v>
      </c>
      <c r="F472" s="1066" t="s">
        <v>3067</v>
      </c>
      <c r="G472" s="1067" t="s">
        <v>3068</v>
      </c>
      <c r="H472" s="1068">
        <v>1</v>
      </c>
      <c r="I472" s="2"/>
      <c r="K472" s="1072"/>
    </row>
    <row r="473" spans="1:11" x14ac:dyDescent="0.2">
      <c r="A473" s="977" t="str">
        <f t="shared" si="14"/>
        <v>FI_04_110</v>
      </c>
      <c r="B473" s="979">
        <f t="shared" si="15"/>
        <v>110</v>
      </c>
      <c r="C473" s="1069" t="s">
        <v>113</v>
      </c>
      <c r="D473" s="1072" t="s">
        <v>503</v>
      </c>
      <c r="E473" s="1070">
        <v>471</v>
      </c>
      <c r="F473" s="1066" t="s">
        <v>3069</v>
      </c>
      <c r="G473" s="1067" t="s">
        <v>3070</v>
      </c>
      <c r="H473" s="1068">
        <v>1</v>
      </c>
      <c r="I473" s="2"/>
      <c r="K473" s="1072"/>
    </row>
    <row r="474" spans="1:11" x14ac:dyDescent="0.2">
      <c r="A474" s="977" t="str">
        <f t="shared" si="14"/>
        <v>FI_04_111</v>
      </c>
      <c r="B474" s="979">
        <f t="shared" si="15"/>
        <v>111</v>
      </c>
      <c r="C474" s="1069" t="s">
        <v>113</v>
      </c>
      <c r="D474" s="1072" t="s">
        <v>503</v>
      </c>
      <c r="E474" s="1070">
        <v>472</v>
      </c>
      <c r="F474" s="1066" t="s">
        <v>3071</v>
      </c>
      <c r="G474" s="1067" t="s">
        <v>3072</v>
      </c>
      <c r="H474" s="1068">
        <v>1</v>
      </c>
      <c r="I474" s="2"/>
      <c r="K474" s="1072"/>
    </row>
    <row r="475" spans="1:11" x14ac:dyDescent="0.2">
      <c r="A475" s="977" t="str">
        <f t="shared" si="14"/>
        <v>FI_04_112</v>
      </c>
      <c r="B475" s="979">
        <f t="shared" si="15"/>
        <v>112</v>
      </c>
      <c r="C475" s="1069" t="s">
        <v>113</v>
      </c>
      <c r="D475" s="1072" t="s">
        <v>503</v>
      </c>
      <c r="E475" s="1070">
        <v>473</v>
      </c>
      <c r="F475" s="1066" t="s">
        <v>3073</v>
      </c>
      <c r="G475" s="1067" t="s">
        <v>3074</v>
      </c>
      <c r="H475" s="1068">
        <v>1</v>
      </c>
      <c r="I475" s="2"/>
      <c r="K475" s="1072"/>
    </row>
    <row r="476" spans="1:11" x14ac:dyDescent="0.2">
      <c r="A476" s="977" t="str">
        <f t="shared" si="14"/>
        <v>FI_04_113</v>
      </c>
      <c r="B476" s="979">
        <f t="shared" si="15"/>
        <v>113</v>
      </c>
      <c r="C476" s="1069" t="s">
        <v>113</v>
      </c>
      <c r="D476" s="1072" t="s">
        <v>503</v>
      </c>
      <c r="E476" s="1070">
        <v>474</v>
      </c>
      <c r="F476" s="1066" t="s">
        <v>3075</v>
      </c>
      <c r="G476" s="1067" t="s">
        <v>3076</v>
      </c>
      <c r="H476" s="1068">
        <v>1</v>
      </c>
      <c r="I476" s="2"/>
      <c r="K476" s="1072"/>
    </row>
    <row r="477" spans="1:11" x14ac:dyDescent="0.2">
      <c r="A477" s="977" t="str">
        <f t="shared" si="14"/>
        <v>FI_04_114</v>
      </c>
      <c r="B477" s="979">
        <f t="shared" si="15"/>
        <v>114</v>
      </c>
      <c r="C477" s="1069" t="s">
        <v>113</v>
      </c>
      <c r="D477" s="1072" t="s">
        <v>503</v>
      </c>
      <c r="E477" s="1070">
        <v>475</v>
      </c>
      <c r="F477" s="1066" t="s">
        <v>3077</v>
      </c>
      <c r="G477" s="1067" t="s">
        <v>3078</v>
      </c>
      <c r="H477" s="1068">
        <v>1</v>
      </c>
      <c r="I477" s="2"/>
      <c r="K477" s="1072"/>
    </row>
    <row r="478" spans="1:11" x14ac:dyDescent="0.2">
      <c r="A478" s="977" t="str">
        <f t="shared" si="14"/>
        <v>FI_04_115</v>
      </c>
      <c r="B478" s="979">
        <f t="shared" si="15"/>
        <v>115</v>
      </c>
      <c r="C478" s="1069" t="s">
        <v>113</v>
      </c>
      <c r="D478" s="1072" t="s">
        <v>503</v>
      </c>
      <c r="E478" s="1070">
        <v>476</v>
      </c>
      <c r="F478" s="1066" t="s">
        <v>3079</v>
      </c>
      <c r="G478" s="1067" t="s">
        <v>3080</v>
      </c>
      <c r="H478" s="1068">
        <v>1</v>
      </c>
      <c r="I478" s="2"/>
      <c r="K478" s="1072"/>
    </row>
    <row r="479" spans="1:11" x14ac:dyDescent="0.2">
      <c r="A479" s="977" t="str">
        <f t="shared" si="14"/>
        <v>FI_04_116</v>
      </c>
      <c r="B479" s="979">
        <f t="shared" si="15"/>
        <v>116</v>
      </c>
      <c r="C479" s="1069" t="s">
        <v>113</v>
      </c>
      <c r="D479" s="1072" t="s">
        <v>503</v>
      </c>
      <c r="E479" s="1070">
        <v>477</v>
      </c>
      <c r="F479" s="1066" t="s">
        <v>3081</v>
      </c>
      <c r="G479" s="1067" t="s">
        <v>3082</v>
      </c>
      <c r="H479" s="1068">
        <v>1</v>
      </c>
      <c r="I479" s="2"/>
      <c r="K479" s="1072"/>
    </row>
    <row r="480" spans="1:11" x14ac:dyDescent="0.2">
      <c r="A480" s="977" t="str">
        <f t="shared" si="14"/>
        <v>FI_04_117</v>
      </c>
      <c r="B480" s="979">
        <f t="shared" si="15"/>
        <v>117</v>
      </c>
      <c r="C480" s="1069" t="s">
        <v>113</v>
      </c>
      <c r="D480" s="1072" t="s">
        <v>503</v>
      </c>
      <c r="E480" s="1070">
        <v>478</v>
      </c>
      <c r="F480" s="1066" t="s">
        <v>3083</v>
      </c>
      <c r="G480" s="1067" t="s">
        <v>3084</v>
      </c>
      <c r="H480" s="1068">
        <v>1</v>
      </c>
      <c r="I480" s="2"/>
      <c r="K480" s="1072"/>
    </row>
    <row r="481" spans="1:11" x14ac:dyDescent="0.2">
      <c r="A481" s="977" t="str">
        <f t="shared" si="14"/>
        <v>FI_04_118</v>
      </c>
      <c r="B481" s="979">
        <f t="shared" si="15"/>
        <v>118</v>
      </c>
      <c r="C481" s="1069" t="s">
        <v>113</v>
      </c>
      <c r="D481" s="1072" t="s">
        <v>503</v>
      </c>
      <c r="E481" s="1070">
        <v>479</v>
      </c>
      <c r="F481" s="1066" t="s">
        <v>3085</v>
      </c>
      <c r="G481" s="1067" t="s">
        <v>3086</v>
      </c>
      <c r="H481" s="1068">
        <v>1</v>
      </c>
      <c r="I481" s="2"/>
      <c r="K481" s="1072"/>
    </row>
    <row r="482" spans="1:11" x14ac:dyDescent="0.2">
      <c r="A482" s="977" t="str">
        <f t="shared" si="14"/>
        <v>FI_04_119</v>
      </c>
      <c r="B482" s="979">
        <f t="shared" si="15"/>
        <v>119</v>
      </c>
      <c r="C482" s="1069" t="s">
        <v>113</v>
      </c>
      <c r="D482" s="1072" t="s">
        <v>503</v>
      </c>
      <c r="E482" s="1070">
        <v>480</v>
      </c>
      <c r="F482" s="1066" t="s">
        <v>3087</v>
      </c>
      <c r="G482" s="1067" t="s">
        <v>3088</v>
      </c>
      <c r="H482" s="1068">
        <v>1</v>
      </c>
      <c r="I482" s="2"/>
      <c r="K482" s="1072"/>
    </row>
    <row r="483" spans="1:11" x14ac:dyDescent="0.2">
      <c r="A483" s="977" t="str">
        <f t="shared" si="14"/>
        <v>FI_04_120</v>
      </c>
      <c r="B483" s="979">
        <f t="shared" si="15"/>
        <v>120</v>
      </c>
      <c r="C483" s="1069" t="s">
        <v>113</v>
      </c>
      <c r="D483" s="1072" t="s">
        <v>503</v>
      </c>
      <c r="E483" s="1070">
        <v>481</v>
      </c>
      <c r="F483" s="1066" t="s">
        <v>3089</v>
      </c>
      <c r="G483" s="1067" t="s">
        <v>3090</v>
      </c>
      <c r="H483" s="1068">
        <v>1</v>
      </c>
      <c r="I483" s="2"/>
      <c r="K483" s="1072"/>
    </row>
    <row r="484" spans="1:11" x14ac:dyDescent="0.2">
      <c r="A484" s="977" t="str">
        <f t="shared" si="14"/>
        <v>FI_04_121</v>
      </c>
      <c r="B484" s="979">
        <f t="shared" si="15"/>
        <v>121</v>
      </c>
      <c r="C484" s="1069" t="s">
        <v>113</v>
      </c>
      <c r="D484" s="1072" t="s">
        <v>503</v>
      </c>
      <c r="E484" s="1070">
        <v>482</v>
      </c>
      <c r="F484" s="1066" t="s">
        <v>3091</v>
      </c>
      <c r="G484" s="1067" t="s">
        <v>3092</v>
      </c>
      <c r="H484" s="1068">
        <v>1</v>
      </c>
      <c r="I484" s="2"/>
      <c r="K484" s="1072"/>
    </row>
    <row r="485" spans="1:11" x14ac:dyDescent="0.2">
      <c r="A485" s="977" t="str">
        <f t="shared" si="14"/>
        <v>FI_04_122</v>
      </c>
      <c r="B485" s="979">
        <f t="shared" si="15"/>
        <v>122</v>
      </c>
      <c r="C485" s="1069" t="s">
        <v>113</v>
      </c>
      <c r="D485" s="1072" t="s">
        <v>503</v>
      </c>
      <c r="E485" s="1070">
        <v>483</v>
      </c>
      <c r="F485" s="1066" t="s">
        <v>3093</v>
      </c>
      <c r="G485" s="1067" t="s">
        <v>3094</v>
      </c>
      <c r="H485" s="1068">
        <v>1</v>
      </c>
      <c r="I485" s="2"/>
      <c r="K485" s="1072"/>
    </row>
    <row r="486" spans="1:11" x14ac:dyDescent="0.2">
      <c r="A486" s="977" t="str">
        <f t="shared" si="14"/>
        <v>FI_04_123</v>
      </c>
      <c r="B486" s="979">
        <f t="shared" si="15"/>
        <v>123</v>
      </c>
      <c r="C486" s="1069" t="s">
        <v>113</v>
      </c>
      <c r="D486" s="1072" t="s">
        <v>503</v>
      </c>
      <c r="E486" s="1070">
        <v>484</v>
      </c>
      <c r="F486" s="1066" t="s">
        <v>3095</v>
      </c>
      <c r="G486" s="1067" t="s">
        <v>3096</v>
      </c>
      <c r="H486" s="1068">
        <v>1</v>
      </c>
      <c r="I486" s="2"/>
      <c r="K486" s="1072"/>
    </row>
    <row r="487" spans="1:11" x14ac:dyDescent="0.2">
      <c r="A487" s="977" t="str">
        <f t="shared" si="14"/>
        <v>FI_04_124</v>
      </c>
      <c r="B487" s="979">
        <f t="shared" si="15"/>
        <v>124</v>
      </c>
      <c r="C487" s="1069" t="s">
        <v>113</v>
      </c>
      <c r="D487" s="1072" t="s">
        <v>503</v>
      </c>
      <c r="E487" s="1070">
        <v>485</v>
      </c>
      <c r="F487" s="1066" t="s">
        <v>3097</v>
      </c>
      <c r="G487" s="1067" t="s">
        <v>3098</v>
      </c>
      <c r="H487" s="1068">
        <v>1</v>
      </c>
      <c r="I487" s="2"/>
      <c r="K487" s="1072"/>
    </row>
    <row r="488" spans="1:11" x14ac:dyDescent="0.2">
      <c r="A488" s="977" t="str">
        <f t="shared" si="14"/>
        <v>FI_04_125</v>
      </c>
      <c r="B488" s="979">
        <f t="shared" si="15"/>
        <v>125</v>
      </c>
      <c r="C488" s="1069" t="s">
        <v>113</v>
      </c>
      <c r="D488" s="1072" t="s">
        <v>503</v>
      </c>
      <c r="E488" s="1070">
        <v>486</v>
      </c>
      <c r="F488" s="1066" t="s">
        <v>3099</v>
      </c>
      <c r="G488" s="1067" t="s">
        <v>3100</v>
      </c>
      <c r="H488" s="1068">
        <v>1</v>
      </c>
      <c r="I488" s="2"/>
      <c r="K488" s="1072"/>
    </row>
    <row r="489" spans="1:11" x14ac:dyDescent="0.2">
      <c r="A489" s="977" t="str">
        <f t="shared" si="14"/>
        <v>FI_04_126</v>
      </c>
      <c r="B489" s="979">
        <f t="shared" si="15"/>
        <v>126</v>
      </c>
      <c r="C489" s="1069" t="s">
        <v>113</v>
      </c>
      <c r="D489" s="1072" t="s">
        <v>503</v>
      </c>
      <c r="E489" s="1070">
        <v>487</v>
      </c>
      <c r="F489" s="1066" t="s">
        <v>3101</v>
      </c>
      <c r="G489" s="1067" t="s">
        <v>3102</v>
      </c>
      <c r="H489" s="1068">
        <v>1</v>
      </c>
      <c r="I489" s="2"/>
      <c r="K489" s="1072"/>
    </row>
    <row r="490" spans="1:11" x14ac:dyDescent="0.2">
      <c r="A490" s="977" t="str">
        <f t="shared" si="14"/>
        <v>FI_04_127</v>
      </c>
      <c r="B490" s="979">
        <f t="shared" si="15"/>
        <v>127</v>
      </c>
      <c r="C490" s="1069" t="s">
        <v>113</v>
      </c>
      <c r="D490" s="1072" t="s">
        <v>503</v>
      </c>
      <c r="E490" s="1070">
        <v>488</v>
      </c>
      <c r="F490" s="1066" t="s">
        <v>3103</v>
      </c>
      <c r="G490" s="1067" t="s">
        <v>3104</v>
      </c>
      <c r="H490" s="1068">
        <v>1</v>
      </c>
      <c r="I490" s="2"/>
      <c r="K490" s="1072"/>
    </row>
    <row r="491" spans="1:11" x14ac:dyDescent="0.2">
      <c r="A491" s="977" t="str">
        <f t="shared" si="14"/>
        <v>FI_04_128</v>
      </c>
      <c r="B491" s="979">
        <f t="shared" si="15"/>
        <v>128</v>
      </c>
      <c r="C491" s="1069" t="s">
        <v>113</v>
      </c>
      <c r="D491" s="1072" t="s">
        <v>503</v>
      </c>
      <c r="E491" s="1070">
        <v>489</v>
      </c>
      <c r="F491" s="1066" t="s">
        <v>3105</v>
      </c>
      <c r="G491" s="1067" t="s">
        <v>3106</v>
      </c>
      <c r="H491" s="1068">
        <v>1</v>
      </c>
      <c r="I491" s="2"/>
      <c r="K491" s="1072"/>
    </row>
    <row r="492" spans="1:11" x14ac:dyDescent="0.2">
      <c r="A492" s="977" t="str">
        <f t="shared" si="14"/>
        <v>FI_04_129</v>
      </c>
      <c r="B492" s="979">
        <f t="shared" si="15"/>
        <v>129</v>
      </c>
      <c r="C492" s="1069" t="s">
        <v>113</v>
      </c>
      <c r="D492" s="1072" t="s">
        <v>503</v>
      </c>
      <c r="E492" s="1070">
        <v>490</v>
      </c>
      <c r="F492" s="1066" t="s">
        <v>3107</v>
      </c>
      <c r="G492" s="1067" t="s">
        <v>3108</v>
      </c>
      <c r="H492" s="1068">
        <v>1</v>
      </c>
      <c r="I492" s="2"/>
      <c r="K492" s="1072"/>
    </row>
    <row r="493" spans="1:11" x14ac:dyDescent="0.2">
      <c r="A493" s="977" t="str">
        <f t="shared" si="14"/>
        <v>FI_04_130</v>
      </c>
      <c r="B493" s="979">
        <f t="shared" si="15"/>
        <v>130</v>
      </c>
      <c r="C493" s="1069" t="s">
        <v>113</v>
      </c>
      <c r="D493" s="1072" t="s">
        <v>503</v>
      </c>
      <c r="E493" s="1070">
        <v>491</v>
      </c>
      <c r="F493" s="1066" t="s">
        <v>3109</v>
      </c>
      <c r="G493" s="1067" t="s">
        <v>3110</v>
      </c>
      <c r="H493" s="1068">
        <v>1</v>
      </c>
      <c r="I493" s="2"/>
      <c r="K493" s="1072"/>
    </row>
    <row r="494" spans="1:11" x14ac:dyDescent="0.2">
      <c r="A494" s="977" t="str">
        <f t="shared" si="14"/>
        <v>FI_05_1</v>
      </c>
      <c r="B494" s="979">
        <f t="shared" si="15"/>
        <v>1</v>
      </c>
      <c r="C494" s="1069" t="s">
        <v>113</v>
      </c>
      <c r="D494" s="1072" t="s">
        <v>134</v>
      </c>
      <c r="E494" s="1070">
        <v>492</v>
      </c>
      <c r="F494" s="1066" t="s">
        <v>3111</v>
      </c>
      <c r="G494" s="1067" t="s">
        <v>3112</v>
      </c>
      <c r="H494" s="1068">
        <v>1</v>
      </c>
      <c r="I494" s="2"/>
      <c r="K494" s="1072"/>
    </row>
    <row r="495" spans="1:11" x14ac:dyDescent="0.2">
      <c r="A495" s="977" t="str">
        <f t="shared" si="14"/>
        <v>FI_05_2</v>
      </c>
      <c r="B495" s="979">
        <f t="shared" si="15"/>
        <v>2</v>
      </c>
      <c r="C495" s="1069" t="s">
        <v>113</v>
      </c>
      <c r="D495" s="1072" t="s">
        <v>134</v>
      </c>
      <c r="E495" s="1070">
        <v>493</v>
      </c>
      <c r="F495" s="1066" t="s">
        <v>3113</v>
      </c>
      <c r="G495" s="1067" t="s">
        <v>3114</v>
      </c>
      <c r="H495" s="1068">
        <v>1</v>
      </c>
      <c r="I495" s="2"/>
      <c r="K495" s="1072"/>
    </row>
    <row r="496" spans="1:11" x14ac:dyDescent="0.2">
      <c r="A496" s="977" t="str">
        <f t="shared" si="14"/>
        <v>FI_05_3</v>
      </c>
      <c r="B496" s="979">
        <f t="shared" si="15"/>
        <v>3</v>
      </c>
      <c r="C496" s="1069" t="s">
        <v>113</v>
      </c>
      <c r="D496" s="1072" t="s">
        <v>134</v>
      </c>
      <c r="E496" s="1070">
        <v>494</v>
      </c>
      <c r="F496" s="1066" t="s">
        <v>3115</v>
      </c>
      <c r="G496" s="1067" t="s">
        <v>3116</v>
      </c>
      <c r="H496" s="1068">
        <v>1</v>
      </c>
      <c r="I496" s="2"/>
      <c r="K496" s="1072"/>
    </row>
    <row r="497" spans="1:11" x14ac:dyDescent="0.2">
      <c r="A497" s="977" t="str">
        <f t="shared" si="14"/>
        <v>FI_05_4</v>
      </c>
      <c r="B497" s="979">
        <f t="shared" si="15"/>
        <v>4</v>
      </c>
      <c r="C497" s="1069" t="s">
        <v>113</v>
      </c>
      <c r="D497" s="1072" t="s">
        <v>134</v>
      </c>
      <c r="E497" s="1070">
        <v>495</v>
      </c>
      <c r="F497" s="1066" t="s">
        <v>3117</v>
      </c>
      <c r="G497" s="1067" t="s">
        <v>3118</v>
      </c>
      <c r="H497" s="1068">
        <v>1</v>
      </c>
      <c r="I497" s="2"/>
      <c r="K497" s="1072"/>
    </row>
    <row r="498" spans="1:11" x14ac:dyDescent="0.2">
      <c r="A498" s="977" t="str">
        <f t="shared" si="14"/>
        <v>FI_05_5</v>
      </c>
      <c r="B498" s="979">
        <f t="shared" si="15"/>
        <v>5</v>
      </c>
      <c r="C498" s="1069" t="s">
        <v>113</v>
      </c>
      <c r="D498" s="1072" t="s">
        <v>134</v>
      </c>
      <c r="E498" s="1070">
        <v>496</v>
      </c>
      <c r="F498" s="1066" t="s">
        <v>3119</v>
      </c>
      <c r="G498" s="1067" t="s">
        <v>3120</v>
      </c>
      <c r="H498" s="1068">
        <v>1</v>
      </c>
      <c r="I498" s="2"/>
      <c r="K498" s="1072"/>
    </row>
    <row r="499" spans="1:11" x14ac:dyDescent="0.2">
      <c r="A499" s="977" t="str">
        <f t="shared" si="14"/>
        <v>FI_05_6</v>
      </c>
      <c r="B499" s="979">
        <f t="shared" si="15"/>
        <v>6</v>
      </c>
      <c r="C499" s="1069" t="s">
        <v>113</v>
      </c>
      <c r="D499" s="1072" t="s">
        <v>134</v>
      </c>
      <c r="E499" s="1070">
        <v>497</v>
      </c>
      <c r="F499" s="1066" t="s">
        <v>3121</v>
      </c>
      <c r="G499" s="1067" t="s">
        <v>3122</v>
      </c>
      <c r="H499" s="1068">
        <v>1</v>
      </c>
      <c r="I499" s="2"/>
      <c r="K499" s="1072"/>
    </row>
    <row r="500" spans="1:11" x14ac:dyDescent="0.2">
      <c r="A500" s="977" t="str">
        <f t="shared" si="14"/>
        <v>FI_05_7</v>
      </c>
      <c r="B500" s="979">
        <f t="shared" si="15"/>
        <v>7</v>
      </c>
      <c r="C500" s="1069" t="s">
        <v>113</v>
      </c>
      <c r="D500" s="1072" t="s">
        <v>134</v>
      </c>
      <c r="E500" s="1070">
        <v>498</v>
      </c>
      <c r="F500" s="1066" t="s">
        <v>3123</v>
      </c>
      <c r="G500" s="1067" t="s">
        <v>3124</v>
      </c>
      <c r="H500" s="1068">
        <v>1</v>
      </c>
      <c r="I500" s="2"/>
      <c r="K500" s="1072"/>
    </row>
    <row r="501" spans="1:11" x14ac:dyDescent="0.2">
      <c r="A501" s="977" t="str">
        <f t="shared" si="14"/>
        <v>FI_05_8</v>
      </c>
      <c r="B501" s="979">
        <f t="shared" si="15"/>
        <v>8</v>
      </c>
      <c r="C501" s="1069" t="s">
        <v>113</v>
      </c>
      <c r="D501" s="1072" t="s">
        <v>134</v>
      </c>
      <c r="E501" s="1070">
        <v>499</v>
      </c>
      <c r="F501" s="1066" t="s">
        <v>3125</v>
      </c>
      <c r="G501" s="1067" t="s">
        <v>3126</v>
      </c>
      <c r="H501" s="1068">
        <v>1</v>
      </c>
      <c r="I501" s="2"/>
      <c r="K501" s="1072"/>
    </row>
    <row r="502" spans="1:11" x14ac:dyDescent="0.2">
      <c r="A502" s="977" t="str">
        <f t="shared" si="14"/>
        <v>FI_05_9</v>
      </c>
      <c r="B502" s="979">
        <f t="shared" si="15"/>
        <v>9</v>
      </c>
      <c r="C502" s="1069" t="s">
        <v>113</v>
      </c>
      <c r="D502" s="1072" t="s">
        <v>134</v>
      </c>
      <c r="E502" s="1070">
        <v>500</v>
      </c>
      <c r="F502" s="1066" t="s">
        <v>3127</v>
      </c>
      <c r="G502" s="1067" t="s">
        <v>3128</v>
      </c>
      <c r="H502" s="1068">
        <v>1</v>
      </c>
      <c r="I502" s="2"/>
      <c r="K502" s="1072"/>
    </row>
    <row r="503" spans="1:11" x14ac:dyDescent="0.2">
      <c r="A503" s="977" t="str">
        <f t="shared" si="14"/>
        <v>FI_05_10</v>
      </c>
      <c r="B503" s="979">
        <f t="shared" si="15"/>
        <v>10</v>
      </c>
      <c r="C503" s="1069" t="s">
        <v>113</v>
      </c>
      <c r="D503" s="1072" t="s">
        <v>134</v>
      </c>
      <c r="E503" s="1070">
        <v>501</v>
      </c>
      <c r="F503" s="1066" t="s">
        <v>3129</v>
      </c>
      <c r="G503" s="1067" t="s">
        <v>3130</v>
      </c>
      <c r="H503" s="1068">
        <v>1</v>
      </c>
      <c r="I503" s="2"/>
      <c r="K503" s="1072"/>
    </row>
    <row r="504" spans="1:11" x14ac:dyDescent="0.2">
      <c r="A504" s="977" t="str">
        <f t="shared" si="14"/>
        <v>FI_05_11</v>
      </c>
      <c r="B504" s="979">
        <f t="shared" si="15"/>
        <v>11</v>
      </c>
      <c r="C504" s="1069" t="s">
        <v>113</v>
      </c>
      <c r="D504" s="1072" t="s">
        <v>134</v>
      </c>
      <c r="E504" s="1070">
        <v>502</v>
      </c>
      <c r="F504" s="1066" t="s">
        <v>3131</v>
      </c>
      <c r="G504" s="1067" t="s">
        <v>3132</v>
      </c>
      <c r="H504" s="1068">
        <v>1</v>
      </c>
      <c r="I504" s="2"/>
      <c r="K504" s="1072"/>
    </row>
    <row r="505" spans="1:11" x14ac:dyDescent="0.2">
      <c r="A505" s="977" t="str">
        <f t="shared" si="14"/>
        <v>FI_05_12</v>
      </c>
      <c r="B505" s="979">
        <f t="shared" si="15"/>
        <v>12</v>
      </c>
      <c r="C505" s="1069" t="s">
        <v>113</v>
      </c>
      <c r="D505" s="1072" t="s">
        <v>134</v>
      </c>
      <c r="E505" s="1070">
        <v>503</v>
      </c>
      <c r="F505" s="1066" t="s">
        <v>3133</v>
      </c>
      <c r="G505" s="1067" t="s">
        <v>3134</v>
      </c>
      <c r="H505" s="1068">
        <v>1</v>
      </c>
      <c r="I505" s="2"/>
      <c r="K505" s="1072"/>
    </row>
    <row r="506" spans="1:11" x14ac:dyDescent="0.2">
      <c r="A506" s="977" t="str">
        <f t="shared" si="14"/>
        <v>FI_05_13</v>
      </c>
      <c r="B506" s="979">
        <f t="shared" si="15"/>
        <v>13</v>
      </c>
      <c r="C506" s="1069" t="s">
        <v>113</v>
      </c>
      <c r="D506" s="1072" t="s">
        <v>134</v>
      </c>
      <c r="E506" s="1070">
        <v>504</v>
      </c>
      <c r="F506" s="1066" t="s">
        <v>3135</v>
      </c>
      <c r="G506" s="1067" t="s">
        <v>3136</v>
      </c>
      <c r="H506" s="1068">
        <v>1</v>
      </c>
      <c r="I506" s="2"/>
      <c r="K506" s="1072"/>
    </row>
    <row r="507" spans="1:11" x14ac:dyDescent="0.2">
      <c r="A507" s="977" t="str">
        <f t="shared" si="14"/>
        <v>FI_05_14</v>
      </c>
      <c r="B507" s="979">
        <f t="shared" si="15"/>
        <v>14</v>
      </c>
      <c r="C507" s="1069" t="s">
        <v>113</v>
      </c>
      <c r="D507" s="1072" t="s">
        <v>134</v>
      </c>
      <c r="E507" s="1070">
        <v>505</v>
      </c>
      <c r="F507" s="1066" t="s">
        <v>3137</v>
      </c>
      <c r="G507" s="1067" t="s">
        <v>3138</v>
      </c>
      <c r="H507" s="1068">
        <v>1</v>
      </c>
      <c r="I507" s="2"/>
      <c r="K507" s="1072"/>
    </row>
    <row r="508" spans="1:11" x14ac:dyDescent="0.2">
      <c r="A508" s="977" t="str">
        <f t="shared" si="14"/>
        <v>FI_05_15</v>
      </c>
      <c r="B508" s="979">
        <f t="shared" si="15"/>
        <v>15</v>
      </c>
      <c r="C508" s="1069" t="s">
        <v>113</v>
      </c>
      <c r="D508" s="1072" t="s">
        <v>134</v>
      </c>
      <c r="E508" s="1070">
        <v>506</v>
      </c>
      <c r="F508" s="1066" t="s">
        <v>3139</v>
      </c>
      <c r="G508" s="1067" t="s">
        <v>3140</v>
      </c>
      <c r="H508" s="1068">
        <v>1</v>
      </c>
      <c r="I508" s="2"/>
      <c r="K508" s="1072"/>
    </row>
    <row r="509" spans="1:11" x14ac:dyDescent="0.2">
      <c r="A509" s="977" t="str">
        <f t="shared" si="14"/>
        <v>FI_05_16</v>
      </c>
      <c r="B509" s="979">
        <f t="shared" si="15"/>
        <v>16</v>
      </c>
      <c r="C509" s="1069" t="s">
        <v>113</v>
      </c>
      <c r="D509" s="1072" t="s">
        <v>134</v>
      </c>
      <c r="E509" s="1070">
        <v>507</v>
      </c>
      <c r="F509" s="1066" t="s">
        <v>3141</v>
      </c>
      <c r="G509" s="1067" t="s">
        <v>3142</v>
      </c>
      <c r="H509" s="1068">
        <v>1</v>
      </c>
      <c r="I509" s="2"/>
      <c r="K509" s="1072"/>
    </row>
    <row r="510" spans="1:11" x14ac:dyDescent="0.2">
      <c r="A510" s="977" t="str">
        <f t="shared" si="14"/>
        <v>FI_05_17</v>
      </c>
      <c r="B510" s="979">
        <f t="shared" si="15"/>
        <v>17</v>
      </c>
      <c r="C510" s="1069" t="s">
        <v>113</v>
      </c>
      <c r="D510" s="1072" t="s">
        <v>134</v>
      </c>
      <c r="E510" s="1070">
        <v>508</v>
      </c>
      <c r="F510" s="1066" t="s">
        <v>3143</v>
      </c>
      <c r="G510" s="1067" t="s">
        <v>3144</v>
      </c>
      <c r="H510" s="1068">
        <v>1</v>
      </c>
      <c r="I510" s="2"/>
      <c r="K510" s="1072"/>
    </row>
    <row r="511" spans="1:11" x14ac:dyDescent="0.2">
      <c r="A511" s="977" t="str">
        <f t="shared" si="14"/>
        <v>FI_05_18</v>
      </c>
      <c r="B511" s="979">
        <f t="shared" si="15"/>
        <v>18</v>
      </c>
      <c r="C511" s="1069" t="s">
        <v>113</v>
      </c>
      <c r="D511" s="1072" t="s">
        <v>134</v>
      </c>
      <c r="E511" s="1070">
        <v>509</v>
      </c>
      <c r="F511" s="1066" t="s">
        <v>3145</v>
      </c>
      <c r="G511" s="1067" t="s">
        <v>3146</v>
      </c>
      <c r="H511" s="1068">
        <v>1</v>
      </c>
      <c r="I511" s="2"/>
      <c r="K511" s="1072"/>
    </row>
    <row r="512" spans="1:11" x14ac:dyDescent="0.2">
      <c r="A512" s="977" t="str">
        <f t="shared" si="14"/>
        <v>FI_05_19</v>
      </c>
      <c r="B512" s="979">
        <f t="shared" si="15"/>
        <v>19</v>
      </c>
      <c r="C512" s="1069" t="s">
        <v>113</v>
      </c>
      <c r="D512" s="1072" t="s">
        <v>134</v>
      </c>
      <c r="E512" s="1070">
        <v>510</v>
      </c>
      <c r="F512" s="1066" t="s">
        <v>3147</v>
      </c>
      <c r="G512" s="1067" t="s">
        <v>3148</v>
      </c>
      <c r="H512" s="1068">
        <v>1</v>
      </c>
      <c r="I512" s="2"/>
      <c r="K512" s="1072"/>
    </row>
    <row r="513" spans="1:11" x14ac:dyDescent="0.2">
      <c r="A513" s="977" t="str">
        <f t="shared" si="14"/>
        <v>FI_05_20</v>
      </c>
      <c r="B513" s="979">
        <f t="shared" si="15"/>
        <v>20</v>
      </c>
      <c r="C513" s="1069" t="s">
        <v>113</v>
      </c>
      <c r="D513" s="1072" t="s">
        <v>134</v>
      </c>
      <c r="E513" s="1070">
        <v>511</v>
      </c>
      <c r="F513" s="1066" t="s">
        <v>3149</v>
      </c>
      <c r="G513" s="1067" t="s">
        <v>3150</v>
      </c>
      <c r="H513" s="1068">
        <v>1</v>
      </c>
      <c r="I513" s="2"/>
      <c r="K513" s="1072"/>
    </row>
    <row r="514" spans="1:11" x14ac:dyDescent="0.2">
      <c r="A514" s="977" t="str">
        <f t="shared" si="14"/>
        <v>FI_05_21</v>
      </c>
      <c r="B514" s="979">
        <f t="shared" si="15"/>
        <v>21</v>
      </c>
      <c r="C514" s="1069" t="s">
        <v>113</v>
      </c>
      <c r="D514" s="1072" t="s">
        <v>134</v>
      </c>
      <c r="E514" s="1070">
        <v>512</v>
      </c>
      <c r="F514" s="1066" t="s">
        <v>3151</v>
      </c>
      <c r="G514" s="1067" t="s">
        <v>3152</v>
      </c>
      <c r="H514" s="1068">
        <v>1</v>
      </c>
      <c r="I514" s="2"/>
      <c r="K514" s="1072"/>
    </row>
    <row r="515" spans="1:11" x14ac:dyDescent="0.2">
      <c r="A515" s="977" t="str">
        <f t="shared" ref="A515:A578" si="16">CONCATENATE(C515,"_",D515,"_",B515)</f>
        <v>FI_05_22</v>
      </c>
      <c r="B515" s="979">
        <f t="shared" si="15"/>
        <v>22</v>
      </c>
      <c r="C515" s="1069" t="s">
        <v>113</v>
      </c>
      <c r="D515" s="1072" t="s">
        <v>134</v>
      </c>
      <c r="E515" s="1070">
        <v>513</v>
      </c>
      <c r="F515" s="1066" t="s">
        <v>3153</v>
      </c>
      <c r="G515" s="1067" t="s">
        <v>3154</v>
      </c>
      <c r="H515" s="1068">
        <v>1</v>
      </c>
      <c r="I515" s="2"/>
      <c r="K515" s="1072"/>
    </row>
    <row r="516" spans="1:11" x14ac:dyDescent="0.2">
      <c r="A516" s="977" t="str">
        <f t="shared" si="16"/>
        <v>FI_05_23</v>
      </c>
      <c r="B516" s="979">
        <f t="shared" si="15"/>
        <v>23</v>
      </c>
      <c r="C516" s="1069" t="s">
        <v>113</v>
      </c>
      <c r="D516" s="1072" t="s">
        <v>134</v>
      </c>
      <c r="E516" s="1070">
        <v>514</v>
      </c>
      <c r="F516" s="1066" t="s">
        <v>3155</v>
      </c>
      <c r="G516" s="1067" t="s">
        <v>3156</v>
      </c>
      <c r="H516" s="1068">
        <v>1</v>
      </c>
      <c r="I516" s="2"/>
      <c r="K516" s="1072"/>
    </row>
    <row r="517" spans="1:11" x14ac:dyDescent="0.2">
      <c r="A517" s="977" t="str">
        <f t="shared" si="16"/>
        <v>FI_05_24</v>
      </c>
      <c r="B517" s="979">
        <f t="shared" ref="B517:B580" si="17">IF(D517&lt;&gt;"",IF(D517=D516,B516+1,1),0)</f>
        <v>24</v>
      </c>
      <c r="C517" s="1069" t="s">
        <v>113</v>
      </c>
      <c r="D517" s="1072" t="s">
        <v>134</v>
      </c>
      <c r="E517" s="1070">
        <v>515</v>
      </c>
      <c r="F517" s="1066" t="s">
        <v>3157</v>
      </c>
      <c r="G517" s="1067" t="s">
        <v>3158</v>
      </c>
      <c r="H517" s="1068">
        <v>1</v>
      </c>
      <c r="I517" s="2"/>
      <c r="K517" s="1072"/>
    </row>
    <row r="518" spans="1:11" x14ac:dyDescent="0.2">
      <c r="A518" s="977" t="str">
        <f t="shared" si="16"/>
        <v>FI_05_25</v>
      </c>
      <c r="B518" s="979">
        <f t="shared" si="17"/>
        <v>25</v>
      </c>
      <c r="C518" s="1069" t="s">
        <v>113</v>
      </c>
      <c r="D518" s="1072" t="s">
        <v>134</v>
      </c>
      <c r="E518" s="1070">
        <v>516</v>
      </c>
      <c r="F518" s="1066" t="s">
        <v>3159</v>
      </c>
      <c r="G518" s="1067" t="s">
        <v>3160</v>
      </c>
      <c r="H518" s="1068">
        <v>1</v>
      </c>
      <c r="I518" s="2"/>
      <c r="K518" s="1072"/>
    </row>
    <row r="519" spans="1:11" x14ac:dyDescent="0.2">
      <c r="A519" s="977" t="str">
        <f t="shared" si="16"/>
        <v>FI_05_26</v>
      </c>
      <c r="B519" s="979">
        <f t="shared" si="17"/>
        <v>26</v>
      </c>
      <c r="C519" s="1069" t="s">
        <v>113</v>
      </c>
      <c r="D519" s="1072" t="s">
        <v>134</v>
      </c>
      <c r="E519" s="1070">
        <v>517</v>
      </c>
      <c r="F519" s="1066" t="s">
        <v>3161</v>
      </c>
      <c r="G519" s="1067" t="s">
        <v>3162</v>
      </c>
      <c r="H519" s="1068">
        <v>1</v>
      </c>
      <c r="I519" s="2"/>
      <c r="K519" s="1072"/>
    </row>
    <row r="520" spans="1:11" x14ac:dyDescent="0.2">
      <c r="A520" s="977" t="str">
        <f t="shared" si="16"/>
        <v>FI_05_27</v>
      </c>
      <c r="B520" s="979">
        <f t="shared" si="17"/>
        <v>27</v>
      </c>
      <c r="C520" s="1069" t="s">
        <v>113</v>
      </c>
      <c r="D520" s="1072" t="s">
        <v>134</v>
      </c>
      <c r="E520" s="1070">
        <v>518</v>
      </c>
      <c r="F520" s="1066" t="s">
        <v>3163</v>
      </c>
      <c r="G520" s="1067" t="s">
        <v>3164</v>
      </c>
      <c r="H520" s="1068">
        <v>1</v>
      </c>
      <c r="I520" s="2"/>
      <c r="K520" s="1072"/>
    </row>
    <row r="521" spans="1:11" x14ac:dyDescent="0.2">
      <c r="A521" s="977" t="str">
        <f t="shared" si="16"/>
        <v>FI_05_28</v>
      </c>
      <c r="B521" s="979">
        <f t="shared" si="17"/>
        <v>28</v>
      </c>
      <c r="C521" s="1069" t="s">
        <v>113</v>
      </c>
      <c r="D521" s="1072" t="s">
        <v>134</v>
      </c>
      <c r="E521" s="1070">
        <v>519</v>
      </c>
      <c r="F521" s="1066" t="s">
        <v>3165</v>
      </c>
      <c r="G521" s="1067" t="s">
        <v>3166</v>
      </c>
      <c r="H521" s="1068">
        <v>1</v>
      </c>
      <c r="I521" s="2"/>
      <c r="K521" s="1072"/>
    </row>
    <row r="522" spans="1:11" x14ac:dyDescent="0.2">
      <c r="A522" s="977" t="str">
        <f t="shared" si="16"/>
        <v>FI_05_29</v>
      </c>
      <c r="B522" s="979">
        <f t="shared" si="17"/>
        <v>29</v>
      </c>
      <c r="C522" s="1069" t="s">
        <v>113</v>
      </c>
      <c r="D522" s="1072" t="s">
        <v>134</v>
      </c>
      <c r="E522" s="1070">
        <v>520</v>
      </c>
      <c r="F522" s="1066" t="s">
        <v>3167</v>
      </c>
      <c r="G522" s="1067" t="s">
        <v>3168</v>
      </c>
      <c r="H522" s="1068">
        <v>1</v>
      </c>
      <c r="I522" s="2"/>
      <c r="K522" s="1072"/>
    </row>
    <row r="523" spans="1:11" x14ac:dyDescent="0.2">
      <c r="A523" s="977" t="str">
        <f t="shared" si="16"/>
        <v>FI_05_30</v>
      </c>
      <c r="B523" s="979">
        <f t="shared" si="17"/>
        <v>30</v>
      </c>
      <c r="C523" s="1069" t="s">
        <v>113</v>
      </c>
      <c r="D523" s="1072" t="s">
        <v>134</v>
      </c>
      <c r="E523" s="1070">
        <v>521</v>
      </c>
      <c r="F523" s="1066" t="s">
        <v>3169</v>
      </c>
      <c r="G523" s="1067" t="s">
        <v>3170</v>
      </c>
      <c r="H523" s="1068">
        <v>1</v>
      </c>
      <c r="I523" s="2"/>
      <c r="K523" s="1072"/>
    </row>
    <row r="524" spans="1:11" x14ac:dyDescent="0.2">
      <c r="A524" s="977" t="str">
        <f t="shared" si="16"/>
        <v>FI_05_31</v>
      </c>
      <c r="B524" s="979">
        <f t="shared" si="17"/>
        <v>31</v>
      </c>
      <c r="C524" s="1069" t="s">
        <v>113</v>
      </c>
      <c r="D524" s="1072" t="s">
        <v>134</v>
      </c>
      <c r="E524" s="1070">
        <v>522</v>
      </c>
      <c r="F524" s="1066" t="s">
        <v>3171</v>
      </c>
      <c r="G524" s="1067" t="s">
        <v>3172</v>
      </c>
      <c r="H524" s="1068">
        <v>1</v>
      </c>
      <c r="I524" s="2"/>
      <c r="K524" s="1072"/>
    </row>
    <row r="525" spans="1:11" x14ac:dyDescent="0.2">
      <c r="A525" s="977" t="str">
        <f t="shared" si="16"/>
        <v>FI_05_32</v>
      </c>
      <c r="B525" s="979">
        <f t="shared" si="17"/>
        <v>32</v>
      </c>
      <c r="C525" s="1069" t="s">
        <v>113</v>
      </c>
      <c r="D525" s="1072" t="s">
        <v>134</v>
      </c>
      <c r="E525" s="1070">
        <v>523</v>
      </c>
      <c r="F525" s="1066" t="s">
        <v>3173</v>
      </c>
      <c r="G525" s="1067" t="s">
        <v>3174</v>
      </c>
      <c r="H525" s="1068">
        <v>1</v>
      </c>
      <c r="I525" s="2"/>
      <c r="K525" s="1072"/>
    </row>
    <row r="526" spans="1:11" x14ac:dyDescent="0.2">
      <c r="A526" s="977" t="str">
        <f t="shared" si="16"/>
        <v>FI_05_33</v>
      </c>
      <c r="B526" s="979">
        <f t="shared" si="17"/>
        <v>33</v>
      </c>
      <c r="C526" s="1069" t="s">
        <v>113</v>
      </c>
      <c r="D526" s="1072" t="s">
        <v>134</v>
      </c>
      <c r="E526" s="1070">
        <v>524</v>
      </c>
      <c r="F526" s="1066" t="s">
        <v>3175</v>
      </c>
      <c r="G526" s="1067" t="s">
        <v>3176</v>
      </c>
      <c r="H526" s="1068">
        <v>1</v>
      </c>
      <c r="I526" s="2"/>
      <c r="K526" s="1072"/>
    </row>
    <row r="527" spans="1:11" x14ac:dyDescent="0.2">
      <c r="A527" s="977" t="str">
        <f t="shared" si="16"/>
        <v>FI_05_34</v>
      </c>
      <c r="B527" s="979">
        <f t="shared" si="17"/>
        <v>34</v>
      </c>
      <c r="C527" s="1069" t="s">
        <v>113</v>
      </c>
      <c r="D527" s="1072" t="s">
        <v>134</v>
      </c>
      <c r="E527" s="1070">
        <v>525</v>
      </c>
      <c r="F527" s="1066" t="s">
        <v>3177</v>
      </c>
      <c r="G527" s="1067" t="s">
        <v>3178</v>
      </c>
      <c r="H527" s="1068">
        <v>1</v>
      </c>
      <c r="I527" s="2"/>
      <c r="K527" s="1072"/>
    </row>
    <row r="528" spans="1:11" x14ac:dyDescent="0.2">
      <c r="A528" s="977" t="str">
        <f t="shared" si="16"/>
        <v>FI_05_35</v>
      </c>
      <c r="B528" s="979">
        <f t="shared" si="17"/>
        <v>35</v>
      </c>
      <c r="C528" s="1069" t="s">
        <v>113</v>
      </c>
      <c r="D528" s="1072" t="s">
        <v>134</v>
      </c>
      <c r="E528" s="1070">
        <v>526</v>
      </c>
      <c r="F528" s="1066" t="s">
        <v>3179</v>
      </c>
      <c r="G528" s="1067" t="s">
        <v>3180</v>
      </c>
      <c r="H528" s="1068">
        <v>1</v>
      </c>
      <c r="I528" s="2"/>
      <c r="K528" s="1072"/>
    </row>
    <row r="529" spans="1:11" x14ac:dyDescent="0.2">
      <c r="A529" s="977" t="str">
        <f t="shared" si="16"/>
        <v>FI_05_36</v>
      </c>
      <c r="B529" s="979">
        <f t="shared" si="17"/>
        <v>36</v>
      </c>
      <c r="C529" s="1069" t="s">
        <v>113</v>
      </c>
      <c r="D529" s="1072" t="s">
        <v>134</v>
      </c>
      <c r="E529" s="1070">
        <v>527</v>
      </c>
      <c r="F529" s="1066" t="s">
        <v>3181</v>
      </c>
      <c r="G529" s="1067" t="s">
        <v>3182</v>
      </c>
      <c r="H529" s="1068">
        <v>1</v>
      </c>
      <c r="I529" s="2"/>
      <c r="K529" s="1072"/>
    </row>
    <row r="530" spans="1:11" x14ac:dyDescent="0.2">
      <c r="A530" s="977" t="str">
        <f t="shared" si="16"/>
        <v>FI_05_37</v>
      </c>
      <c r="B530" s="979">
        <f t="shared" si="17"/>
        <v>37</v>
      </c>
      <c r="C530" s="1069" t="s">
        <v>113</v>
      </c>
      <c r="D530" s="1072" t="s">
        <v>134</v>
      </c>
      <c r="E530" s="1070">
        <v>528</v>
      </c>
      <c r="F530" s="1066" t="s">
        <v>3183</v>
      </c>
      <c r="G530" s="1067" t="s">
        <v>3184</v>
      </c>
      <c r="H530" s="1068">
        <v>1</v>
      </c>
      <c r="I530" s="2"/>
      <c r="K530" s="1072"/>
    </row>
    <row r="531" spans="1:11" x14ac:dyDescent="0.2">
      <c r="A531" s="977" t="str">
        <f t="shared" si="16"/>
        <v>FI_05_38</v>
      </c>
      <c r="B531" s="979">
        <f t="shared" si="17"/>
        <v>38</v>
      </c>
      <c r="C531" s="1069" t="s">
        <v>113</v>
      </c>
      <c r="D531" s="1072" t="s">
        <v>134</v>
      </c>
      <c r="E531" s="1070">
        <v>529</v>
      </c>
      <c r="F531" s="1066" t="s">
        <v>3185</v>
      </c>
      <c r="G531" s="1067" t="s">
        <v>3186</v>
      </c>
      <c r="H531" s="1068">
        <v>1</v>
      </c>
      <c r="I531" s="2"/>
      <c r="K531" s="1072"/>
    </row>
    <row r="532" spans="1:11" x14ac:dyDescent="0.2">
      <c r="A532" s="977" t="str">
        <f t="shared" si="16"/>
        <v>FI_05_39</v>
      </c>
      <c r="B532" s="979">
        <f t="shared" si="17"/>
        <v>39</v>
      </c>
      <c r="C532" s="1069" t="s">
        <v>113</v>
      </c>
      <c r="D532" s="1072" t="s">
        <v>134</v>
      </c>
      <c r="E532" s="1070">
        <v>530</v>
      </c>
      <c r="F532" s="1066" t="s">
        <v>3187</v>
      </c>
      <c r="G532" s="1067" t="s">
        <v>3188</v>
      </c>
      <c r="H532" s="1068">
        <v>1</v>
      </c>
      <c r="I532" s="2"/>
      <c r="K532" s="1072"/>
    </row>
    <row r="533" spans="1:11" x14ac:dyDescent="0.2">
      <c r="A533" s="977" t="str">
        <f t="shared" si="16"/>
        <v>FI_05_40</v>
      </c>
      <c r="B533" s="979">
        <f t="shared" si="17"/>
        <v>40</v>
      </c>
      <c r="C533" s="1069" t="s">
        <v>113</v>
      </c>
      <c r="D533" s="1072" t="s">
        <v>134</v>
      </c>
      <c r="E533" s="1070">
        <v>531</v>
      </c>
      <c r="F533" s="1066" t="s">
        <v>3189</v>
      </c>
      <c r="G533" s="1067" t="s">
        <v>3190</v>
      </c>
      <c r="H533" s="1068">
        <v>1</v>
      </c>
      <c r="I533" s="2"/>
      <c r="K533" s="1072"/>
    </row>
    <row r="534" spans="1:11" x14ac:dyDescent="0.2">
      <c r="A534" s="977" t="str">
        <f t="shared" si="16"/>
        <v>FI_05_41</v>
      </c>
      <c r="B534" s="979">
        <f t="shared" si="17"/>
        <v>41</v>
      </c>
      <c r="C534" s="1069" t="s">
        <v>113</v>
      </c>
      <c r="D534" s="1072" t="s">
        <v>134</v>
      </c>
      <c r="E534" s="1070">
        <v>532</v>
      </c>
      <c r="F534" s="1066" t="s">
        <v>3191</v>
      </c>
      <c r="G534" s="1067" t="s">
        <v>3192</v>
      </c>
      <c r="H534" s="1068">
        <v>1</v>
      </c>
      <c r="I534" s="2"/>
      <c r="K534" s="1072"/>
    </row>
    <row r="535" spans="1:11" x14ac:dyDescent="0.2">
      <c r="A535" s="977" t="str">
        <f t="shared" si="16"/>
        <v>FI_05_42</v>
      </c>
      <c r="B535" s="979">
        <f t="shared" si="17"/>
        <v>42</v>
      </c>
      <c r="C535" s="1069" t="s">
        <v>113</v>
      </c>
      <c r="D535" s="1072" t="s">
        <v>134</v>
      </c>
      <c r="E535" s="1070">
        <v>533</v>
      </c>
      <c r="F535" s="1066" t="s">
        <v>3193</v>
      </c>
      <c r="G535" s="1067" t="s">
        <v>3194</v>
      </c>
      <c r="H535" s="1068">
        <v>1</v>
      </c>
      <c r="I535" s="2"/>
      <c r="K535" s="1072"/>
    </row>
    <row r="536" spans="1:11" x14ac:dyDescent="0.2">
      <c r="A536" s="977" t="str">
        <f t="shared" si="16"/>
        <v>FI_05_43</v>
      </c>
      <c r="B536" s="979">
        <f t="shared" si="17"/>
        <v>43</v>
      </c>
      <c r="C536" s="1069" t="s">
        <v>113</v>
      </c>
      <c r="D536" s="1072" t="s">
        <v>134</v>
      </c>
      <c r="E536" s="1070">
        <v>534</v>
      </c>
      <c r="F536" s="1066" t="s">
        <v>3195</v>
      </c>
      <c r="G536" s="1067" t="s">
        <v>3196</v>
      </c>
      <c r="H536" s="1068">
        <v>1</v>
      </c>
      <c r="I536" s="2"/>
      <c r="K536" s="1072"/>
    </row>
    <row r="537" spans="1:11" x14ac:dyDescent="0.2">
      <c r="A537" s="977" t="str">
        <f t="shared" si="16"/>
        <v>FI_05_44</v>
      </c>
      <c r="B537" s="979">
        <f t="shared" si="17"/>
        <v>44</v>
      </c>
      <c r="C537" s="1069" t="s">
        <v>113</v>
      </c>
      <c r="D537" s="1072" t="s">
        <v>134</v>
      </c>
      <c r="E537" s="1070">
        <v>535</v>
      </c>
      <c r="F537" s="1066" t="s">
        <v>3197</v>
      </c>
      <c r="G537" s="1067" t="s">
        <v>3198</v>
      </c>
      <c r="H537" s="1068">
        <v>1</v>
      </c>
      <c r="I537" s="2"/>
      <c r="K537" s="1072"/>
    </row>
    <row r="538" spans="1:11" x14ac:dyDescent="0.2">
      <c r="A538" s="977" t="str">
        <f t="shared" si="16"/>
        <v>FI_05_45</v>
      </c>
      <c r="B538" s="979">
        <f t="shared" si="17"/>
        <v>45</v>
      </c>
      <c r="C538" s="1069" t="s">
        <v>113</v>
      </c>
      <c r="D538" s="1072" t="s">
        <v>134</v>
      </c>
      <c r="E538" s="1070">
        <v>536</v>
      </c>
      <c r="F538" s="1066" t="s">
        <v>3199</v>
      </c>
      <c r="G538" s="1067" t="s">
        <v>3200</v>
      </c>
      <c r="H538" s="1068">
        <v>1</v>
      </c>
      <c r="I538" s="2"/>
      <c r="K538" s="1072"/>
    </row>
    <row r="539" spans="1:11" x14ac:dyDescent="0.2">
      <c r="A539" s="977" t="str">
        <f t="shared" si="16"/>
        <v>FI_05_46</v>
      </c>
      <c r="B539" s="979">
        <f t="shared" si="17"/>
        <v>46</v>
      </c>
      <c r="C539" s="1069" t="s">
        <v>113</v>
      </c>
      <c r="D539" s="1072" t="s">
        <v>134</v>
      </c>
      <c r="E539" s="1070">
        <v>537</v>
      </c>
      <c r="F539" s="1066" t="s">
        <v>3201</v>
      </c>
      <c r="G539" s="1067" t="s">
        <v>3202</v>
      </c>
      <c r="H539" s="1068">
        <v>1</v>
      </c>
      <c r="I539" s="2"/>
      <c r="K539" s="1072"/>
    </row>
    <row r="540" spans="1:11" x14ac:dyDescent="0.2">
      <c r="A540" s="977" t="str">
        <f t="shared" si="16"/>
        <v>FI_05_47</v>
      </c>
      <c r="B540" s="979">
        <f t="shared" si="17"/>
        <v>47</v>
      </c>
      <c r="C540" s="1069" t="s">
        <v>113</v>
      </c>
      <c r="D540" s="1072" t="s">
        <v>134</v>
      </c>
      <c r="E540" s="1070">
        <v>538</v>
      </c>
      <c r="F540" s="1066" t="s">
        <v>3203</v>
      </c>
      <c r="G540" s="1067" t="s">
        <v>3204</v>
      </c>
      <c r="H540" s="1068">
        <v>1</v>
      </c>
      <c r="I540" s="2"/>
      <c r="K540" s="1072"/>
    </row>
    <row r="541" spans="1:11" x14ac:dyDescent="0.2">
      <c r="A541" s="977" t="str">
        <f t="shared" si="16"/>
        <v>FI_05_48</v>
      </c>
      <c r="B541" s="979">
        <f t="shared" si="17"/>
        <v>48</v>
      </c>
      <c r="C541" s="1069" t="s">
        <v>113</v>
      </c>
      <c r="D541" s="1072" t="s">
        <v>134</v>
      </c>
      <c r="E541" s="1070">
        <v>539</v>
      </c>
      <c r="F541" s="1066" t="s">
        <v>3205</v>
      </c>
      <c r="G541" s="1067" t="s">
        <v>3206</v>
      </c>
      <c r="H541" s="1068">
        <v>1</v>
      </c>
      <c r="I541" s="2"/>
      <c r="K541" s="1072"/>
    </row>
    <row r="542" spans="1:11" x14ac:dyDescent="0.2">
      <c r="A542" s="977" t="str">
        <f t="shared" si="16"/>
        <v>FI_05_49</v>
      </c>
      <c r="B542" s="979">
        <f t="shared" si="17"/>
        <v>49</v>
      </c>
      <c r="C542" s="1069" t="s">
        <v>113</v>
      </c>
      <c r="D542" s="1072" t="s">
        <v>134</v>
      </c>
      <c r="E542" s="1070">
        <v>540</v>
      </c>
      <c r="F542" s="1066" t="s">
        <v>3207</v>
      </c>
      <c r="G542" s="1067" t="s">
        <v>3208</v>
      </c>
      <c r="H542" s="1068">
        <v>1</v>
      </c>
      <c r="I542" s="2"/>
      <c r="K542" s="1072"/>
    </row>
    <row r="543" spans="1:11" x14ac:dyDescent="0.2">
      <c r="A543" s="977" t="str">
        <f t="shared" si="16"/>
        <v>FI_05_50</v>
      </c>
      <c r="B543" s="979">
        <f t="shared" si="17"/>
        <v>50</v>
      </c>
      <c r="C543" s="1069" t="s">
        <v>113</v>
      </c>
      <c r="D543" s="1072" t="s">
        <v>134</v>
      </c>
      <c r="E543" s="1070">
        <v>541</v>
      </c>
      <c r="F543" s="1066" t="s">
        <v>3209</v>
      </c>
      <c r="G543" s="1067" t="s">
        <v>3210</v>
      </c>
      <c r="H543" s="1068">
        <v>1</v>
      </c>
      <c r="I543" s="2"/>
      <c r="K543" s="1072"/>
    </row>
    <row r="544" spans="1:11" x14ac:dyDescent="0.2">
      <c r="A544" s="977" t="str">
        <f t="shared" si="16"/>
        <v>FI_05_51</v>
      </c>
      <c r="B544" s="979">
        <f t="shared" si="17"/>
        <v>51</v>
      </c>
      <c r="C544" s="1069" t="s">
        <v>113</v>
      </c>
      <c r="D544" s="1072" t="s">
        <v>134</v>
      </c>
      <c r="E544" s="1070">
        <v>542</v>
      </c>
      <c r="F544" s="1066" t="s">
        <v>3211</v>
      </c>
      <c r="G544" s="1067" t="s">
        <v>3212</v>
      </c>
      <c r="H544" s="1068">
        <v>1</v>
      </c>
      <c r="I544" s="2"/>
      <c r="K544" s="1072"/>
    </row>
    <row r="545" spans="1:11" x14ac:dyDescent="0.2">
      <c r="A545" s="977" t="str">
        <f t="shared" si="16"/>
        <v>FI_05_52</v>
      </c>
      <c r="B545" s="979">
        <f t="shared" si="17"/>
        <v>52</v>
      </c>
      <c r="C545" s="1069" t="s">
        <v>113</v>
      </c>
      <c r="D545" s="1072" t="s">
        <v>134</v>
      </c>
      <c r="E545" s="1070">
        <v>543</v>
      </c>
      <c r="F545" s="1066" t="s">
        <v>3213</v>
      </c>
      <c r="G545" s="1067" t="s">
        <v>3214</v>
      </c>
      <c r="H545" s="1068">
        <v>1</v>
      </c>
      <c r="I545" s="2"/>
      <c r="K545" s="1072"/>
    </row>
    <row r="546" spans="1:11" x14ac:dyDescent="0.2">
      <c r="A546" s="977" t="str">
        <f t="shared" si="16"/>
        <v>FI_05_53</v>
      </c>
      <c r="B546" s="979">
        <f t="shared" si="17"/>
        <v>53</v>
      </c>
      <c r="C546" s="1069" t="s">
        <v>113</v>
      </c>
      <c r="D546" s="1072" t="s">
        <v>134</v>
      </c>
      <c r="E546" s="1070">
        <v>544</v>
      </c>
      <c r="F546" s="1066" t="s">
        <v>3215</v>
      </c>
      <c r="G546" s="1067" t="s">
        <v>3216</v>
      </c>
      <c r="H546" s="1068">
        <v>1</v>
      </c>
      <c r="I546" s="2"/>
      <c r="K546" s="1072"/>
    </row>
    <row r="547" spans="1:11" x14ac:dyDescent="0.2">
      <c r="A547" s="977" t="str">
        <f t="shared" si="16"/>
        <v>FI_05_54</v>
      </c>
      <c r="B547" s="979">
        <f t="shared" si="17"/>
        <v>54</v>
      </c>
      <c r="C547" s="1069" t="s">
        <v>113</v>
      </c>
      <c r="D547" s="1072" t="s">
        <v>134</v>
      </c>
      <c r="E547" s="1070">
        <v>545</v>
      </c>
      <c r="F547" s="1066" t="s">
        <v>3217</v>
      </c>
      <c r="G547" s="1067" t="s">
        <v>3218</v>
      </c>
      <c r="H547" s="1068">
        <v>1</v>
      </c>
      <c r="I547" s="2"/>
      <c r="K547" s="1072"/>
    </row>
    <row r="548" spans="1:11" x14ac:dyDescent="0.2">
      <c r="A548" s="977" t="str">
        <f t="shared" si="16"/>
        <v>FI_05_55</v>
      </c>
      <c r="B548" s="979">
        <f t="shared" si="17"/>
        <v>55</v>
      </c>
      <c r="C548" s="1069" t="s">
        <v>113</v>
      </c>
      <c r="D548" s="1072" t="s">
        <v>134</v>
      </c>
      <c r="E548" s="1070">
        <v>546</v>
      </c>
      <c r="F548" s="1066" t="s">
        <v>3219</v>
      </c>
      <c r="G548" s="1067" t="s">
        <v>3220</v>
      </c>
      <c r="H548" s="1068">
        <v>1</v>
      </c>
      <c r="I548" s="2"/>
      <c r="K548" s="1072"/>
    </row>
    <row r="549" spans="1:11" x14ac:dyDescent="0.2">
      <c r="A549" s="977" t="str">
        <f t="shared" si="16"/>
        <v>FI_05_56</v>
      </c>
      <c r="B549" s="979">
        <f t="shared" si="17"/>
        <v>56</v>
      </c>
      <c r="C549" s="1069" t="s">
        <v>113</v>
      </c>
      <c r="D549" s="1072" t="s">
        <v>134</v>
      </c>
      <c r="E549" s="1070">
        <v>547</v>
      </c>
      <c r="F549" s="1066" t="s">
        <v>3221</v>
      </c>
      <c r="G549" s="1067" t="s">
        <v>3222</v>
      </c>
      <c r="H549" s="1068">
        <v>1</v>
      </c>
      <c r="I549" s="2"/>
      <c r="K549" s="1072"/>
    </row>
    <row r="550" spans="1:11" x14ac:dyDescent="0.2">
      <c r="A550" s="977" t="str">
        <f t="shared" si="16"/>
        <v>FI_05_57</v>
      </c>
      <c r="B550" s="979">
        <f t="shared" si="17"/>
        <v>57</v>
      </c>
      <c r="C550" s="1069" t="s">
        <v>113</v>
      </c>
      <c r="D550" s="1072" t="s">
        <v>134</v>
      </c>
      <c r="E550" s="1070">
        <v>548</v>
      </c>
      <c r="F550" s="1066" t="s">
        <v>3223</v>
      </c>
      <c r="G550" s="1067" t="s">
        <v>3224</v>
      </c>
      <c r="H550" s="1068">
        <v>1</v>
      </c>
      <c r="I550" s="2"/>
      <c r="K550" s="1072"/>
    </row>
    <row r="551" spans="1:11" x14ac:dyDescent="0.2">
      <c r="A551" s="977" t="str">
        <f t="shared" si="16"/>
        <v>FI_05_58</v>
      </c>
      <c r="B551" s="979">
        <f t="shared" si="17"/>
        <v>58</v>
      </c>
      <c r="C551" s="1069" t="s">
        <v>113</v>
      </c>
      <c r="D551" s="1072" t="s">
        <v>134</v>
      </c>
      <c r="E551" s="1070">
        <v>549</v>
      </c>
      <c r="F551" s="1066" t="s">
        <v>3225</v>
      </c>
      <c r="G551" s="1067" t="s">
        <v>3226</v>
      </c>
      <c r="H551" s="1068">
        <v>1</v>
      </c>
      <c r="I551" s="2"/>
      <c r="K551" s="1072"/>
    </row>
    <row r="552" spans="1:11" x14ac:dyDescent="0.2">
      <c r="A552" s="977" t="str">
        <f t="shared" si="16"/>
        <v>FI_05_59</v>
      </c>
      <c r="B552" s="979">
        <f t="shared" si="17"/>
        <v>59</v>
      </c>
      <c r="C552" s="1069" t="s">
        <v>113</v>
      </c>
      <c r="D552" s="1072" t="s">
        <v>134</v>
      </c>
      <c r="E552" s="1070">
        <v>550</v>
      </c>
      <c r="F552" s="1066" t="s">
        <v>3227</v>
      </c>
      <c r="G552" s="1067" t="s">
        <v>3228</v>
      </c>
      <c r="H552" s="1068">
        <v>1</v>
      </c>
      <c r="I552" s="2"/>
      <c r="K552" s="1072"/>
    </row>
    <row r="553" spans="1:11" x14ac:dyDescent="0.2">
      <c r="A553" s="977" t="str">
        <f t="shared" si="16"/>
        <v>FI_05_60</v>
      </c>
      <c r="B553" s="979">
        <f t="shared" si="17"/>
        <v>60</v>
      </c>
      <c r="C553" s="1069" t="s">
        <v>113</v>
      </c>
      <c r="D553" s="1072" t="s">
        <v>134</v>
      </c>
      <c r="E553" s="1070">
        <v>551</v>
      </c>
      <c r="F553" s="1066" t="s">
        <v>3229</v>
      </c>
      <c r="G553" s="1067" t="s">
        <v>3230</v>
      </c>
      <c r="H553" s="1068">
        <v>1</v>
      </c>
      <c r="I553" s="2"/>
      <c r="K553" s="1072"/>
    </row>
    <row r="554" spans="1:11" x14ac:dyDescent="0.2">
      <c r="A554" s="977" t="str">
        <f t="shared" si="16"/>
        <v>FI_05_61</v>
      </c>
      <c r="B554" s="979">
        <f t="shared" si="17"/>
        <v>61</v>
      </c>
      <c r="C554" s="1069" t="s">
        <v>113</v>
      </c>
      <c r="D554" s="1072" t="s">
        <v>134</v>
      </c>
      <c r="E554" s="1070">
        <v>552</v>
      </c>
      <c r="F554" s="1066" t="s">
        <v>3231</v>
      </c>
      <c r="G554" s="1067" t="s">
        <v>3232</v>
      </c>
      <c r="H554" s="1068">
        <v>1</v>
      </c>
      <c r="I554" s="2"/>
      <c r="K554" s="1072"/>
    </row>
    <row r="555" spans="1:11" x14ac:dyDescent="0.2">
      <c r="A555" s="977" t="str">
        <f t="shared" si="16"/>
        <v>FI_05_62</v>
      </c>
      <c r="B555" s="979">
        <f t="shared" si="17"/>
        <v>62</v>
      </c>
      <c r="C555" s="1069" t="s">
        <v>113</v>
      </c>
      <c r="D555" s="1072" t="s">
        <v>134</v>
      </c>
      <c r="E555" s="1070">
        <v>553</v>
      </c>
      <c r="F555" s="1066" t="s">
        <v>3233</v>
      </c>
      <c r="G555" s="1067" t="s">
        <v>3234</v>
      </c>
      <c r="H555" s="1068">
        <v>1</v>
      </c>
      <c r="I555" s="2"/>
      <c r="K555" s="1072"/>
    </row>
    <row r="556" spans="1:11" x14ac:dyDescent="0.2">
      <c r="A556" s="977" t="str">
        <f t="shared" si="16"/>
        <v>FI_05_63</v>
      </c>
      <c r="B556" s="979">
        <f t="shared" si="17"/>
        <v>63</v>
      </c>
      <c r="C556" s="1069" t="s">
        <v>113</v>
      </c>
      <c r="D556" s="1072" t="s">
        <v>134</v>
      </c>
      <c r="E556" s="1070">
        <v>554</v>
      </c>
      <c r="F556" s="1066" t="s">
        <v>3235</v>
      </c>
      <c r="G556" s="1067" t="s">
        <v>3236</v>
      </c>
      <c r="H556" s="1068">
        <v>1</v>
      </c>
      <c r="I556" s="2"/>
      <c r="K556" s="1072"/>
    </row>
    <row r="557" spans="1:11" x14ac:dyDescent="0.2">
      <c r="A557" s="977" t="str">
        <f t="shared" si="16"/>
        <v>FI_05_64</v>
      </c>
      <c r="B557" s="979">
        <f t="shared" si="17"/>
        <v>64</v>
      </c>
      <c r="C557" s="1069" t="s">
        <v>113</v>
      </c>
      <c r="D557" s="1072" t="s">
        <v>134</v>
      </c>
      <c r="E557" s="1070">
        <v>555</v>
      </c>
      <c r="F557" s="1066" t="s">
        <v>3237</v>
      </c>
      <c r="G557" s="1067" t="s">
        <v>3238</v>
      </c>
      <c r="H557" s="1068">
        <v>1</v>
      </c>
      <c r="I557" s="2"/>
      <c r="K557" s="1072"/>
    </row>
    <row r="558" spans="1:11" x14ac:dyDescent="0.2">
      <c r="A558" s="977" t="str">
        <f t="shared" si="16"/>
        <v>FI_05_65</v>
      </c>
      <c r="B558" s="979">
        <f t="shared" si="17"/>
        <v>65</v>
      </c>
      <c r="C558" s="1069" t="s">
        <v>113</v>
      </c>
      <c r="D558" s="1072" t="s">
        <v>134</v>
      </c>
      <c r="E558" s="1070">
        <v>556</v>
      </c>
      <c r="F558" s="1066" t="s">
        <v>3239</v>
      </c>
      <c r="G558" s="1067" t="s">
        <v>3240</v>
      </c>
      <c r="H558" s="1068">
        <v>1</v>
      </c>
      <c r="I558" s="2"/>
      <c r="K558" s="1072"/>
    </row>
    <row r="559" spans="1:11" x14ac:dyDescent="0.2">
      <c r="A559" s="977" t="str">
        <f t="shared" si="16"/>
        <v>FI_05_66</v>
      </c>
      <c r="B559" s="979">
        <f t="shared" si="17"/>
        <v>66</v>
      </c>
      <c r="C559" s="1069" t="s">
        <v>113</v>
      </c>
      <c r="D559" s="1072" t="s">
        <v>134</v>
      </c>
      <c r="E559" s="1070">
        <v>557</v>
      </c>
      <c r="F559" s="1066" t="s">
        <v>3241</v>
      </c>
      <c r="G559" s="1067" t="s">
        <v>3242</v>
      </c>
      <c r="H559" s="1068">
        <v>1</v>
      </c>
      <c r="I559" s="2"/>
      <c r="K559" s="1072"/>
    </row>
    <row r="560" spans="1:11" x14ac:dyDescent="0.2">
      <c r="A560" s="977" t="str">
        <f t="shared" si="16"/>
        <v>FI_05_67</v>
      </c>
      <c r="B560" s="979">
        <f t="shared" si="17"/>
        <v>67</v>
      </c>
      <c r="C560" s="1069" t="s">
        <v>113</v>
      </c>
      <c r="D560" s="1072" t="s">
        <v>134</v>
      </c>
      <c r="E560" s="1070">
        <v>558</v>
      </c>
      <c r="F560" s="1066" t="s">
        <v>3243</v>
      </c>
      <c r="G560" s="1067" t="s">
        <v>3244</v>
      </c>
      <c r="H560" s="1068">
        <v>1</v>
      </c>
      <c r="I560" s="2"/>
      <c r="K560" s="1072"/>
    </row>
    <row r="561" spans="1:11" x14ac:dyDescent="0.2">
      <c r="A561" s="977" t="str">
        <f t="shared" si="16"/>
        <v>FI_05_68</v>
      </c>
      <c r="B561" s="979">
        <f t="shared" si="17"/>
        <v>68</v>
      </c>
      <c r="C561" s="1069" t="s">
        <v>113</v>
      </c>
      <c r="D561" s="1072" t="s">
        <v>134</v>
      </c>
      <c r="E561" s="1070">
        <v>559</v>
      </c>
      <c r="F561" s="1066" t="s">
        <v>3245</v>
      </c>
      <c r="G561" s="1067" t="s">
        <v>3246</v>
      </c>
      <c r="H561" s="1068">
        <v>1</v>
      </c>
      <c r="I561" s="2"/>
      <c r="K561" s="1072"/>
    </row>
    <row r="562" spans="1:11" x14ac:dyDescent="0.2">
      <c r="A562" s="977" t="str">
        <f t="shared" si="16"/>
        <v>FI_05_69</v>
      </c>
      <c r="B562" s="979">
        <f t="shared" si="17"/>
        <v>69</v>
      </c>
      <c r="C562" s="1069" t="s">
        <v>113</v>
      </c>
      <c r="D562" s="1072" t="s">
        <v>134</v>
      </c>
      <c r="E562" s="1070">
        <v>560</v>
      </c>
      <c r="F562" s="1066" t="s">
        <v>3247</v>
      </c>
      <c r="G562" s="1067" t="s">
        <v>3248</v>
      </c>
      <c r="H562" s="1068">
        <v>1</v>
      </c>
      <c r="I562" s="2"/>
      <c r="K562" s="1072"/>
    </row>
    <row r="563" spans="1:11" x14ac:dyDescent="0.2">
      <c r="A563" s="977" t="str">
        <f t="shared" si="16"/>
        <v>FI_05_70</v>
      </c>
      <c r="B563" s="979">
        <f t="shared" si="17"/>
        <v>70</v>
      </c>
      <c r="C563" s="1069" t="s">
        <v>113</v>
      </c>
      <c r="D563" s="1072" t="s">
        <v>134</v>
      </c>
      <c r="E563" s="1070">
        <v>561</v>
      </c>
      <c r="F563" s="1066" t="s">
        <v>3249</v>
      </c>
      <c r="G563" s="1067" t="s">
        <v>3250</v>
      </c>
      <c r="H563" s="1068">
        <v>1</v>
      </c>
      <c r="I563" s="2"/>
      <c r="K563" s="1072"/>
    </row>
    <row r="564" spans="1:11" x14ac:dyDescent="0.2">
      <c r="A564" s="977" t="str">
        <f t="shared" si="16"/>
        <v>FI_05_71</v>
      </c>
      <c r="B564" s="979">
        <f t="shared" si="17"/>
        <v>71</v>
      </c>
      <c r="C564" s="1069" t="s">
        <v>113</v>
      </c>
      <c r="D564" s="1072" t="s">
        <v>134</v>
      </c>
      <c r="E564" s="1070">
        <v>562</v>
      </c>
      <c r="F564" s="1066" t="s">
        <v>3251</v>
      </c>
      <c r="G564" s="1067" t="s">
        <v>3252</v>
      </c>
      <c r="H564" s="1068">
        <v>1</v>
      </c>
      <c r="I564" s="2"/>
      <c r="K564" s="1072"/>
    </row>
    <row r="565" spans="1:11" x14ac:dyDescent="0.2">
      <c r="A565" s="977" t="str">
        <f t="shared" si="16"/>
        <v>FI_05_72</v>
      </c>
      <c r="B565" s="979">
        <f t="shared" si="17"/>
        <v>72</v>
      </c>
      <c r="C565" s="1069" t="s">
        <v>113</v>
      </c>
      <c r="D565" s="1072" t="s">
        <v>134</v>
      </c>
      <c r="E565" s="1070">
        <v>563</v>
      </c>
      <c r="F565" s="1066" t="s">
        <v>3253</v>
      </c>
      <c r="G565" s="1067" t="s">
        <v>3254</v>
      </c>
      <c r="H565" s="1068">
        <v>1</v>
      </c>
      <c r="I565" s="2"/>
      <c r="K565" s="1072"/>
    </row>
    <row r="566" spans="1:11" x14ac:dyDescent="0.2">
      <c r="A566" s="977" t="str">
        <f t="shared" si="16"/>
        <v>FI_05_73</v>
      </c>
      <c r="B566" s="979">
        <f t="shared" si="17"/>
        <v>73</v>
      </c>
      <c r="C566" s="1069" t="s">
        <v>113</v>
      </c>
      <c r="D566" s="1072" t="s">
        <v>134</v>
      </c>
      <c r="E566" s="1070">
        <v>564</v>
      </c>
      <c r="F566" s="1066" t="s">
        <v>3255</v>
      </c>
      <c r="G566" s="1067" t="s">
        <v>3256</v>
      </c>
      <c r="H566" s="1068">
        <v>1</v>
      </c>
      <c r="I566" s="2"/>
      <c r="K566" s="1072"/>
    </row>
    <row r="567" spans="1:11" x14ac:dyDescent="0.2">
      <c r="A567" s="977" t="str">
        <f t="shared" si="16"/>
        <v>FI_05_74</v>
      </c>
      <c r="B567" s="979">
        <f t="shared" si="17"/>
        <v>74</v>
      </c>
      <c r="C567" s="1069" t="s">
        <v>113</v>
      </c>
      <c r="D567" s="1072" t="s">
        <v>134</v>
      </c>
      <c r="E567" s="1070">
        <v>565</v>
      </c>
      <c r="F567" s="1066" t="s">
        <v>3257</v>
      </c>
      <c r="G567" s="1067" t="s">
        <v>3258</v>
      </c>
      <c r="H567" s="1068">
        <v>1</v>
      </c>
      <c r="I567" s="2"/>
      <c r="K567" s="1072"/>
    </row>
    <row r="568" spans="1:11" x14ac:dyDescent="0.2">
      <c r="A568" s="977" t="str">
        <f t="shared" si="16"/>
        <v>FI_05_75</v>
      </c>
      <c r="B568" s="979">
        <f t="shared" si="17"/>
        <v>75</v>
      </c>
      <c r="C568" s="1069" t="s">
        <v>113</v>
      </c>
      <c r="D568" s="1072" t="s">
        <v>134</v>
      </c>
      <c r="E568" s="1070">
        <v>566</v>
      </c>
      <c r="F568" s="1066" t="s">
        <v>3259</v>
      </c>
      <c r="G568" s="1067" t="s">
        <v>3260</v>
      </c>
      <c r="H568" s="1068">
        <v>1</v>
      </c>
      <c r="I568" s="2"/>
      <c r="K568" s="1072"/>
    </row>
    <row r="569" spans="1:11" x14ac:dyDescent="0.2">
      <c r="A569" s="977" t="str">
        <f t="shared" si="16"/>
        <v>FI_05_76</v>
      </c>
      <c r="B569" s="979">
        <f t="shared" si="17"/>
        <v>76</v>
      </c>
      <c r="C569" s="1069" t="s">
        <v>113</v>
      </c>
      <c r="D569" s="1072" t="s">
        <v>134</v>
      </c>
      <c r="E569" s="1070">
        <v>567</v>
      </c>
      <c r="F569" s="1066" t="s">
        <v>3261</v>
      </c>
      <c r="G569" s="1067" t="s">
        <v>3262</v>
      </c>
      <c r="H569" s="1068">
        <v>1</v>
      </c>
      <c r="I569" s="2"/>
      <c r="K569" s="1072"/>
    </row>
    <row r="570" spans="1:11" x14ac:dyDescent="0.2">
      <c r="A570" s="977" t="str">
        <f t="shared" si="16"/>
        <v>FI_05_77</v>
      </c>
      <c r="B570" s="979">
        <f t="shared" si="17"/>
        <v>77</v>
      </c>
      <c r="C570" s="1069" t="s">
        <v>113</v>
      </c>
      <c r="D570" s="1072" t="s">
        <v>134</v>
      </c>
      <c r="E570" s="1070">
        <v>568</v>
      </c>
      <c r="F570" s="1066" t="s">
        <v>3263</v>
      </c>
      <c r="G570" s="1067" t="s">
        <v>3264</v>
      </c>
      <c r="H570" s="1068">
        <v>1</v>
      </c>
      <c r="I570" s="2"/>
      <c r="K570" s="1072"/>
    </row>
    <row r="571" spans="1:11" x14ac:dyDescent="0.2">
      <c r="A571" s="977" t="str">
        <f t="shared" si="16"/>
        <v>FI_05_78</v>
      </c>
      <c r="B571" s="979">
        <f t="shared" si="17"/>
        <v>78</v>
      </c>
      <c r="C571" s="1069" t="s">
        <v>113</v>
      </c>
      <c r="D571" s="1072" t="s">
        <v>134</v>
      </c>
      <c r="E571" s="1070">
        <v>569</v>
      </c>
      <c r="F571" s="1066" t="s">
        <v>3265</v>
      </c>
      <c r="G571" s="1067" t="s">
        <v>3266</v>
      </c>
      <c r="H571" s="1068">
        <v>1</v>
      </c>
      <c r="I571" s="2"/>
      <c r="K571" s="1072"/>
    </row>
    <row r="572" spans="1:11" x14ac:dyDescent="0.2">
      <c r="A572" s="977" t="str">
        <f t="shared" si="16"/>
        <v>FI_05_79</v>
      </c>
      <c r="B572" s="979">
        <f t="shared" si="17"/>
        <v>79</v>
      </c>
      <c r="C572" s="1069" t="s">
        <v>113</v>
      </c>
      <c r="D572" s="1072" t="s">
        <v>134</v>
      </c>
      <c r="E572" s="1070">
        <v>570</v>
      </c>
      <c r="F572" s="1066" t="s">
        <v>3267</v>
      </c>
      <c r="G572" s="1067" t="s">
        <v>3268</v>
      </c>
      <c r="H572" s="1068">
        <v>1</v>
      </c>
      <c r="I572" s="2"/>
      <c r="K572" s="1072"/>
    </row>
    <row r="573" spans="1:11" x14ac:dyDescent="0.2">
      <c r="A573" s="977" t="str">
        <f t="shared" si="16"/>
        <v>FI_05_80</v>
      </c>
      <c r="B573" s="979">
        <f t="shared" si="17"/>
        <v>80</v>
      </c>
      <c r="C573" s="1069" t="s">
        <v>113</v>
      </c>
      <c r="D573" s="1072" t="s">
        <v>134</v>
      </c>
      <c r="E573" s="1070">
        <v>571</v>
      </c>
      <c r="F573" s="1066" t="s">
        <v>3269</v>
      </c>
      <c r="G573" s="1067" t="s">
        <v>3270</v>
      </c>
      <c r="H573" s="1068">
        <v>1</v>
      </c>
      <c r="I573" s="2"/>
      <c r="K573" s="1072"/>
    </row>
    <row r="574" spans="1:11" x14ac:dyDescent="0.2">
      <c r="A574" s="977" t="str">
        <f t="shared" si="16"/>
        <v>FI_05_81</v>
      </c>
      <c r="B574" s="979">
        <f t="shared" si="17"/>
        <v>81</v>
      </c>
      <c r="C574" s="1069" t="s">
        <v>113</v>
      </c>
      <c r="D574" s="1072" t="s">
        <v>134</v>
      </c>
      <c r="E574" s="1070">
        <v>572</v>
      </c>
      <c r="F574" s="1066" t="s">
        <v>3271</v>
      </c>
      <c r="G574" s="1067" t="s">
        <v>3272</v>
      </c>
      <c r="H574" s="1068">
        <v>1</v>
      </c>
      <c r="I574" s="2"/>
      <c r="K574" s="1072"/>
    </row>
    <row r="575" spans="1:11" x14ac:dyDescent="0.2">
      <c r="A575" s="977" t="str">
        <f t="shared" si="16"/>
        <v>FI_05_82</v>
      </c>
      <c r="B575" s="979">
        <f t="shared" si="17"/>
        <v>82</v>
      </c>
      <c r="C575" s="1069" t="s">
        <v>113</v>
      </c>
      <c r="D575" s="1072" t="s">
        <v>134</v>
      </c>
      <c r="E575" s="1070">
        <v>573</v>
      </c>
      <c r="F575" s="1066" t="s">
        <v>3273</v>
      </c>
      <c r="G575" s="1067" t="s">
        <v>3274</v>
      </c>
      <c r="H575" s="1068">
        <v>1</v>
      </c>
      <c r="I575" s="2"/>
      <c r="K575" s="1072"/>
    </row>
    <row r="576" spans="1:11" x14ac:dyDescent="0.2">
      <c r="A576" s="977" t="str">
        <f t="shared" si="16"/>
        <v>FI_05_83</v>
      </c>
      <c r="B576" s="979">
        <f t="shared" si="17"/>
        <v>83</v>
      </c>
      <c r="C576" s="1069" t="s">
        <v>113</v>
      </c>
      <c r="D576" s="1072" t="s">
        <v>134</v>
      </c>
      <c r="E576" s="1070">
        <v>574</v>
      </c>
      <c r="F576" s="1066" t="s">
        <v>3275</v>
      </c>
      <c r="G576" s="1067" t="s">
        <v>3276</v>
      </c>
      <c r="H576" s="1068">
        <v>1</v>
      </c>
      <c r="I576" s="2"/>
      <c r="K576" s="1072"/>
    </row>
    <row r="577" spans="1:11" x14ac:dyDescent="0.2">
      <c r="A577" s="977" t="str">
        <f t="shared" si="16"/>
        <v>FI_05_84</v>
      </c>
      <c r="B577" s="979">
        <f t="shared" si="17"/>
        <v>84</v>
      </c>
      <c r="C577" s="1069" t="s">
        <v>113</v>
      </c>
      <c r="D577" s="1072" t="s">
        <v>134</v>
      </c>
      <c r="E577" s="1070">
        <v>575</v>
      </c>
      <c r="F577" s="1066" t="s">
        <v>3277</v>
      </c>
      <c r="G577" s="1067" t="s">
        <v>3278</v>
      </c>
      <c r="H577" s="1068">
        <v>1</v>
      </c>
      <c r="I577" s="2"/>
      <c r="K577" s="1072"/>
    </row>
    <row r="578" spans="1:11" x14ac:dyDescent="0.2">
      <c r="A578" s="977" t="str">
        <f t="shared" si="16"/>
        <v>FI_05_85</v>
      </c>
      <c r="B578" s="979">
        <f t="shared" si="17"/>
        <v>85</v>
      </c>
      <c r="C578" s="1069" t="s">
        <v>113</v>
      </c>
      <c r="D578" s="1072" t="s">
        <v>134</v>
      </c>
      <c r="E578" s="1070">
        <v>576</v>
      </c>
      <c r="F578" s="1066" t="s">
        <v>3279</v>
      </c>
      <c r="G578" s="1067" t="s">
        <v>3280</v>
      </c>
      <c r="H578" s="1068">
        <v>1</v>
      </c>
      <c r="I578" s="2"/>
      <c r="K578" s="1072"/>
    </row>
    <row r="579" spans="1:11" x14ac:dyDescent="0.2">
      <c r="A579" s="977" t="str">
        <f t="shared" ref="A579:A642" si="18">CONCATENATE(C579,"_",D579,"_",B579)</f>
        <v>FI_05_86</v>
      </c>
      <c r="B579" s="979">
        <f t="shared" si="17"/>
        <v>86</v>
      </c>
      <c r="C579" s="1069" t="s">
        <v>113</v>
      </c>
      <c r="D579" s="1072" t="s">
        <v>134</v>
      </c>
      <c r="E579" s="1070">
        <v>577</v>
      </c>
      <c r="F579" s="1066" t="s">
        <v>3281</v>
      </c>
      <c r="G579" s="1067" t="s">
        <v>3282</v>
      </c>
      <c r="H579" s="1068">
        <v>1</v>
      </c>
      <c r="I579" s="2"/>
      <c r="K579" s="1072"/>
    </row>
    <row r="580" spans="1:11" x14ac:dyDescent="0.2">
      <c r="A580" s="977" t="str">
        <f t="shared" si="18"/>
        <v>FI_05_87</v>
      </c>
      <c r="B580" s="979">
        <f t="shared" si="17"/>
        <v>87</v>
      </c>
      <c r="C580" s="1069" t="s">
        <v>113</v>
      </c>
      <c r="D580" s="1072" t="s">
        <v>134</v>
      </c>
      <c r="E580" s="1070">
        <v>578</v>
      </c>
      <c r="F580" s="1066" t="s">
        <v>3283</v>
      </c>
      <c r="G580" s="1067" t="s">
        <v>3284</v>
      </c>
      <c r="H580" s="1068">
        <v>1</v>
      </c>
      <c r="I580" s="2"/>
      <c r="K580" s="1072"/>
    </row>
    <row r="581" spans="1:11" x14ac:dyDescent="0.2">
      <c r="A581" s="977" t="str">
        <f t="shared" si="18"/>
        <v>FI_05_88</v>
      </c>
      <c r="B581" s="979">
        <f t="shared" ref="B581:B644" si="19">IF(D581&lt;&gt;"",IF(D581=D580,B580+1,1),0)</f>
        <v>88</v>
      </c>
      <c r="C581" s="1069" t="s">
        <v>113</v>
      </c>
      <c r="D581" s="1072" t="s">
        <v>134</v>
      </c>
      <c r="E581" s="1070">
        <v>579</v>
      </c>
      <c r="F581" s="1066" t="s">
        <v>3285</v>
      </c>
      <c r="G581" s="1067" t="s">
        <v>3286</v>
      </c>
      <c r="H581" s="1068">
        <v>1</v>
      </c>
      <c r="I581" s="2"/>
      <c r="K581" s="1072"/>
    </row>
    <row r="582" spans="1:11" x14ac:dyDescent="0.2">
      <c r="A582" s="977" t="str">
        <f t="shared" si="18"/>
        <v>FI_05_89</v>
      </c>
      <c r="B582" s="979">
        <f t="shared" si="19"/>
        <v>89</v>
      </c>
      <c r="C582" s="1069" t="s">
        <v>113</v>
      </c>
      <c r="D582" s="1072" t="s">
        <v>134</v>
      </c>
      <c r="E582" s="1070">
        <v>580</v>
      </c>
      <c r="F582" s="1066" t="s">
        <v>3287</v>
      </c>
      <c r="G582" s="1067" t="s">
        <v>3288</v>
      </c>
      <c r="H582" s="1068">
        <v>1</v>
      </c>
      <c r="I582" s="2"/>
      <c r="K582" s="1072"/>
    </row>
    <row r="583" spans="1:11" x14ac:dyDescent="0.2">
      <c r="A583" s="977" t="str">
        <f t="shared" si="18"/>
        <v>FI_05_90</v>
      </c>
      <c r="B583" s="979">
        <f t="shared" si="19"/>
        <v>90</v>
      </c>
      <c r="C583" s="1069" t="s">
        <v>113</v>
      </c>
      <c r="D583" s="1072" t="s">
        <v>134</v>
      </c>
      <c r="E583" s="1070">
        <v>581</v>
      </c>
      <c r="F583" s="1066" t="s">
        <v>3289</v>
      </c>
      <c r="G583" s="1067" t="s">
        <v>3290</v>
      </c>
      <c r="H583" s="1068">
        <v>1</v>
      </c>
      <c r="I583" s="2"/>
      <c r="K583" s="1072"/>
    </row>
    <row r="584" spans="1:11" x14ac:dyDescent="0.2">
      <c r="A584" s="977" t="str">
        <f t="shared" si="18"/>
        <v>FI_05_91</v>
      </c>
      <c r="B584" s="979">
        <f t="shared" si="19"/>
        <v>91</v>
      </c>
      <c r="C584" s="1069" t="s">
        <v>113</v>
      </c>
      <c r="D584" s="1072" t="s">
        <v>134</v>
      </c>
      <c r="E584" s="1070">
        <v>582</v>
      </c>
      <c r="F584" s="1066" t="s">
        <v>3291</v>
      </c>
      <c r="G584" s="1067" t="s">
        <v>3292</v>
      </c>
      <c r="H584" s="1068">
        <v>1</v>
      </c>
      <c r="I584" s="2"/>
      <c r="K584" s="1072"/>
    </row>
    <row r="585" spans="1:11" x14ac:dyDescent="0.2">
      <c r="A585" s="977" t="str">
        <f t="shared" si="18"/>
        <v>FI_05_92</v>
      </c>
      <c r="B585" s="979">
        <f t="shared" si="19"/>
        <v>92</v>
      </c>
      <c r="C585" s="1069" t="s">
        <v>113</v>
      </c>
      <c r="D585" s="1072" t="s">
        <v>134</v>
      </c>
      <c r="E585" s="1070">
        <v>583</v>
      </c>
      <c r="F585" s="1066" t="s">
        <v>3293</v>
      </c>
      <c r="G585" s="1067" t="s">
        <v>3294</v>
      </c>
      <c r="H585" s="1068">
        <v>1</v>
      </c>
      <c r="I585" s="2"/>
      <c r="K585" s="1072"/>
    </row>
    <row r="586" spans="1:11" x14ac:dyDescent="0.2">
      <c r="A586" s="977" t="str">
        <f t="shared" si="18"/>
        <v>FI_05_93</v>
      </c>
      <c r="B586" s="979">
        <f t="shared" si="19"/>
        <v>93</v>
      </c>
      <c r="C586" s="1069" t="s">
        <v>113</v>
      </c>
      <c r="D586" s="1072" t="s">
        <v>134</v>
      </c>
      <c r="E586" s="1070">
        <v>584</v>
      </c>
      <c r="F586" s="1066" t="s">
        <v>3295</v>
      </c>
      <c r="G586" s="1067" t="s">
        <v>3296</v>
      </c>
      <c r="H586" s="1068">
        <v>1</v>
      </c>
      <c r="I586" s="2"/>
      <c r="K586" s="1072"/>
    </row>
    <row r="587" spans="1:11" x14ac:dyDescent="0.2">
      <c r="A587" s="977" t="str">
        <f t="shared" si="18"/>
        <v>FI_05_94</v>
      </c>
      <c r="B587" s="979">
        <f t="shared" si="19"/>
        <v>94</v>
      </c>
      <c r="C587" s="1069" t="s">
        <v>113</v>
      </c>
      <c r="D587" s="1072" t="s">
        <v>134</v>
      </c>
      <c r="E587" s="1070">
        <v>585</v>
      </c>
      <c r="F587" s="1066" t="s">
        <v>3297</v>
      </c>
      <c r="G587" s="1067" t="s">
        <v>3298</v>
      </c>
      <c r="H587" s="1068">
        <v>1</v>
      </c>
      <c r="I587" s="2"/>
      <c r="K587" s="1072"/>
    </row>
    <row r="588" spans="1:11" x14ac:dyDescent="0.2">
      <c r="A588" s="977" t="str">
        <f t="shared" si="18"/>
        <v>FI_05_95</v>
      </c>
      <c r="B588" s="979">
        <f t="shared" si="19"/>
        <v>95</v>
      </c>
      <c r="C588" s="1069" t="s">
        <v>113</v>
      </c>
      <c r="D588" s="1072" t="s">
        <v>134</v>
      </c>
      <c r="E588" s="1070">
        <v>586</v>
      </c>
      <c r="F588" s="1066" t="s">
        <v>3299</v>
      </c>
      <c r="G588" s="1067" t="s">
        <v>3300</v>
      </c>
      <c r="H588" s="1068">
        <v>1</v>
      </c>
      <c r="I588" s="2"/>
      <c r="K588" s="1072"/>
    </row>
    <row r="589" spans="1:11" x14ac:dyDescent="0.2">
      <c r="A589" s="977" t="str">
        <f t="shared" si="18"/>
        <v>FI_05_96</v>
      </c>
      <c r="B589" s="979">
        <f t="shared" si="19"/>
        <v>96</v>
      </c>
      <c r="C589" s="1069" t="s">
        <v>113</v>
      </c>
      <c r="D589" s="1072" t="s">
        <v>134</v>
      </c>
      <c r="E589" s="1070">
        <v>587</v>
      </c>
      <c r="F589" s="1066" t="s">
        <v>3301</v>
      </c>
      <c r="G589" s="1067" t="s">
        <v>3302</v>
      </c>
      <c r="H589" s="1068">
        <v>1</v>
      </c>
      <c r="I589" s="2"/>
      <c r="K589" s="1072"/>
    </row>
    <row r="590" spans="1:11" x14ac:dyDescent="0.2">
      <c r="A590" s="977" t="str">
        <f t="shared" si="18"/>
        <v>FI_05_97</v>
      </c>
      <c r="B590" s="979">
        <f t="shared" si="19"/>
        <v>97</v>
      </c>
      <c r="C590" s="1069" t="s">
        <v>113</v>
      </c>
      <c r="D590" s="1072" t="s">
        <v>134</v>
      </c>
      <c r="E590" s="1070">
        <v>588</v>
      </c>
      <c r="F590" s="1066" t="s">
        <v>3303</v>
      </c>
      <c r="G590" s="1067" t="s">
        <v>3304</v>
      </c>
      <c r="H590" s="1068">
        <v>1</v>
      </c>
      <c r="I590" s="2"/>
      <c r="K590" s="1072"/>
    </row>
    <row r="591" spans="1:11" x14ac:dyDescent="0.2">
      <c r="A591" s="977" t="str">
        <f t="shared" si="18"/>
        <v>FI_05_98</v>
      </c>
      <c r="B591" s="979">
        <f t="shared" si="19"/>
        <v>98</v>
      </c>
      <c r="C591" s="1069" t="s">
        <v>113</v>
      </c>
      <c r="D591" s="1072" t="s">
        <v>134</v>
      </c>
      <c r="E591" s="1070">
        <v>589</v>
      </c>
      <c r="F591" s="1066" t="s">
        <v>3305</v>
      </c>
      <c r="G591" s="1067" t="s">
        <v>3306</v>
      </c>
      <c r="H591" s="1068">
        <v>1</v>
      </c>
      <c r="I591" s="2"/>
      <c r="K591" s="1072"/>
    </row>
    <row r="592" spans="1:11" x14ac:dyDescent="0.2">
      <c r="A592" s="977" t="str">
        <f t="shared" si="18"/>
        <v>FI_05_99</v>
      </c>
      <c r="B592" s="979">
        <f t="shared" si="19"/>
        <v>99</v>
      </c>
      <c r="C592" s="1069" t="s">
        <v>113</v>
      </c>
      <c r="D592" s="1072" t="s">
        <v>134</v>
      </c>
      <c r="E592" s="1070">
        <v>590</v>
      </c>
      <c r="F592" s="1066" t="s">
        <v>3307</v>
      </c>
      <c r="G592" s="1067" t="s">
        <v>3308</v>
      </c>
      <c r="H592" s="1068">
        <v>1</v>
      </c>
      <c r="I592" s="2"/>
      <c r="K592" s="1072"/>
    </row>
    <row r="593" spans="1:11" x14ac:dyDescent="0.2">
      <c r="A593" s="977" t="str">
        <f t="shared" si="18"/>
        <v>FI_05_100</v>
      </c>
      <c r="B593" s="979">
        <f t="shared" si="19"/>
        <v>100</v>
      </c>
      <c r="C593" s="1069" t="s">
        <v>113</v>
      </c>
      <c r="D593" s="1072" t="s">
        <v>134</v>
      </c>
      <c r="E593" s="1070">
        <v>591</v>
      </c>
      <c r="F593" s="1066" t="s">
        <v>3309</v>
      </c>
      <c r="G593" s="1067" t="s">
        <v>3310</v>
      </c>
      <c r="H593" s="1068">
        <v>1</v>
      </c>
      <c r="I593" s="2"/>
      <c r="K593" s="1072"/>
    </row>
    <row r="594" spans="1:11" x14ac:dyDescent="0.2">
      <c r="A594" s="977" t="str">
        <f t="shared" si="18"/>
        <v>FI_05_101</v>
      </c>
      <c r="B594" s="979">
        <f t="shared" si="19"/>
        <v>101</v>
      </c>
      <c r="C594" s="1069" t="s">
        <v>113</v>
      </c>
      <c r="D594" s="1072" t="s">
        <v>134</v>
      </c>
      <c r="E594" s="1070">
        <v>592</v>
      </c>
      <c r="F594" s="1066" t="s">
        <v>3311</v>
      </c>
      <c r="G594" s="1067" t="s">
        <v>3312</v>
      </c>
      <c r="H594" s="1068">
        <v>1</v>
      </c>
      <c r="I594" s="2"/>
      <c r="K594" s="1072"/>
    </row>
    <row r="595" spans="1:11" x14ac:dyDescent="0.2">
      <c r="A595" s="977" t="str">
        <f t="shared" si="18"/>
        <v>FI_05_102</v>
      </c>
      <c r="B595" s="979">
        <f t="shared" si="19"/>
        <v>102</v>
      </c>
      <c r="C595" s="1069" t="s">
        <v>113</v>
      </c>
      <c r="D595" s="1072" t="s">
        <v>134</v>
      </c>
      <c r="E595" s="1070">
        <v>593</v>
      </c>
      <c r="F595" s="1066" t="s">
        <v>3313</v>
      </c>
      <c r="G595" s="1067" t="s">
        <v>3314</v>
      </c>
      <c r="H595" s="1068">
        <v>1</v>
      </c>
      <c r="I595" s="2"/>
      <c r="K595" s="1072"/>
    </row>
    <row r="596" spans="1:11" x14ac:dyDescent="0.2">
      <c r="A596" s="977" t="str">
        <f t="shared" si="18"/>
        <v>FI_05_103</v>
      </c>
      <c r="B596" s="979">
        <f t="shared" si="19"/>
        <v>103</v>
      </c>
      <c r="C596" s="1069" t="s">
        <v>113</v>
      </c>
      <c r="D596" s="1072" t="s">
        <v>134</v>
      </c>
      <c r="E596" s="1070">
        <v>594</v>
      </c>
      <c r="F596" s="1066" t="s">
        <v>3315</v>
      </c>
      <c r="G596" s="1067" t="s">
        <v>3316</v>
      </c>
      <c r="H596" s="1068">
        <v>1</v>
      </c>
      <c r="I596" s="2"/>
      <c r="K596" s="1072"/>
    </row>
    <row r="597" spans="1:11" x14ac:dyDescent="0.2">
      <c r="A597" s="977" t="str">
        <f t="shared" si="18"/>
        <v>FI_05_104</v>
      </c>
      <c r="B597" s="979">
        <f t="shared" si="19"/>
        <v>104</v>
      </c>
      <c r="C597" s="1069" t="s">
        <v>113</v>
      </c>
      <c r="D597" s="1072" t="s">
        <v>134</v>
      </c>
      <c r="E597" s="1070">
        <v>595</v>
      </c>
      <c r="F597" s="1066" t="s">
        <v>3317</v>
      </c>
      <c r="G597" s="1067" t="s">
        <v>3318</v>
      </c>
      <c r="H597" s="1068">
        <v>1</v>
      </c>
      <c r="I597" s="2"/>
      <c r="K597" s="1072"/>
    </row>
    <row r="598" spans="1:11" x14ac:dyDescent="0.2">
      <c r="A598" s="977" t="str">
        <f t="shared" si="18"/>
        <v>FI_05_105</v>
      </c>
      <c r="B598" s="979">
        <f t="shared" si="19"/>
        <v>105</v>
      </c>
      <c r="C598" s="1069" t="s">
        <v>113</v>
      </c>
      <c r="D598" s="1072" t="s">
        <v>134</v>
      </c>
      <c r="E598" s="1070">
        <v>596</v>
      </c>
      <c r="F598" s="1066" t="s">
        <v>3319</v>
      </c>
      <c r="G598" s="1067" t="s">
        <v>3320</v>
      </c>
      <c r="H598" s="1068">
        <v>1</v>
      </c>
      <c r="I598" s="2"/>
      <c r="K598" s="1072"/>
    </row>
    <row r="599" spans="1:11" x14ac:dyDescent="0.2">
      <c r="A599" s="977" t="str">
        <f t="shared" si="18"/>
        <v>FI_05_106</v>
      </c>
      <c r="B599" s="979">
        <f t="shared" si="19"/>
        <v>106</v>
      </c>
      <c r="C599" s="1069" t="s">
        <v>113</v>
      </c>
      <c r="D599" s="1072" t="s">
        <v>134</v>
      </c>
      <c r="E599" s="1070">
        <v>597</v>
      </c>
      <c r="F599" s="1066" t="s">
        <v>3321</v>
      </c>
      <c r="G599" s="1067" t="s">
        <v>3322</v>
      </c>
      <c r="H599" s="1068">
        <v>1</v>
      </c>
      <c r="I599" s="2"/>
      <c r="K599" s="1072"/>
    </row>
    <row r="600" spans="1:11" x14ac:dyDescent="0.2">
      <c r="A600" s="977" t="str">
        <f t="shared" si="18"/>
        <v>FI_05_107</v>
      </c>
      <c r="B600" s="979">
        <f t="shared" si="19"/>
        <v>107</v>
      </c>
      <c r="C600" s="1069" t="s">
        <v>113</v>
      </c>
      <c r="D600" s="1072" t="s">
        <v>134</v>
      </c>
      <c r="E600" s="1070">
        <v>598</v>
      </c>
      <c r="F600" s="1066" t="s">
        <v>3323</v>
      </c>
      <c r="G600" s="1067" t="s">
        <v>3324</v>
      </c>
      <c r="H600" s="1068">
        <v>1</v>
      </c>
      <c r="I600" s="2"/>
      <c r="K600" s="1072"/>
    </row>
    <row r="601" spans="1:11" x14ac:dyDescent="0.2">
      <c r="A601" s="977" t="str">
        <f t="shared" si="18"/>
        <v>FI_05_108</v>
      </c>
      <c r="B601" s="979">
        <f t="shared" si="19"/>
        <v>108</v>
      </c>
      <c r="C601" s="1069" t="s">
        <v>113</v>
      </c>
      <c r="D601" s="1072" t="s">
        <v>134</v>
      </c>
      <c r="E601" s="1070">
        <v>599</v>
      </c>
      <c r="F601" s="1066" t="s">
        <v>3325</v>
      </c>
      <c r="G601" s="1067" t="s">
        <v>3326</v>
      </c>
      <c r="H601" s="1068">
        <v>1</v>
      </c>
      <c r="I601" s="2"/>
      <c r="K601" s="1072"/>
    </row>
    <row r="602" spans="1:11" x14ac:dyDescent="0.2">
      <c r="A602" s="977" t="str">
        <f t="shared" si="18"/>
        <v>FI_05_109</v>
      </c>
      <c r="B602" s="979">
        <f t="shared" si="19"/>
        <v>109</v>
      </c>
      <c r="C602" s="1069" t="s">
        <v>113</v>
      </c>
      <c r="D602" s="1072" t="s">
        <v>134</v>
      </c>
      <c r="E602" s="1070">
        <v>600</v>
      </c>
      <c r="F602" s="1066" t="s">
        <v>3327</v>
      </c>
      <c r="G602" s="1067" t="s">
        <v>3328</v>
      </c>
      <c r="H602" s="1068">
        <v>1</v>
      </c>
      <c r="I602" s="2"/>
      <c r="K602" s="1072"/>
    </row>
    <row r="603" spans="1:11" x14ac:dyDescent="0.2">
      <c r="A603" s="977" t="str">
        <f t="shared" si="18"/>
        <v>FI_05_110</v>
      </c>
      <c r="B603" s="979">
        <f t="shared" si="19"/>
        <v>110</v>
      </c>
      <c r="C603" s="1069" t="s">
        <v>113</v>
      </c>
      <c r="D603" s="1072" t="s">
        <v>134</v>
      </c>
      <c r="E603" s="1070">
        <v>601</v>
      </c>
      <c r="F603" s="1066" t="s">
        <v>3329</v>
      </c>
      <c r="G603" s="1067" t="s">
        <v>3330</v>
      </c>
      <c r="H603" s="1068">
        <v>1</v>
      </c>
      <c r="I603" s="2"/>
      <c r="K603" s="1072"/>
    </row>
    <row r="604" spans="1:11" x14ac:dyDescent="0.2">
      <c r="A604" s="977" t="str">
        <f t="shared" si="18"/>
        <v>FI_05_111</v>
      </c>
      <c r="B604" s="979">
        <f t="shared" si="19"/>
        <v>111</v>
      </c>
      <c r="C604" s="1069" t="s">
        <v>113</v>
      </c>
      <c r="D604" s="1072" t="s">
        <v>134</v>
      </c>
      <c r="E604" s="1070">
        <v>602</v>
      </c>
      <c r="F604" s="1066" t="s">
        <v>3331</v>
      </c>
      <c r="G604" s="1067" t="s">
        <v>3332</v>
      </c>
      <c r="H604" s="1068">
        <v>1</v>
      </c>
      <c r="I604" s="2"/>
      <c r="K604" s="1072"/>
    </row>
    <row r="605" spans="1:11" x14ac:dyDescent="0.2">
      <c r="A605" s="977" t="str">
        <f t="shared" si="18"/>
        <v>FI_05_112</v>
      </c>
      <c r="B605" s="979">
        <f t="shared" si="19"/>
        <v>112</v>
      </c>
      <c r="C605" s="1069" t="s">
        <v>113</v>
      </c>
      <c r="D605" s="1072" t="s">
        <v>134</v>
      </c>
      <c r="E605" s="1070">
        <v>603</v>
      </c>
      <c r="F605" s="1066" t="s">
        <v>3333</v>
      </c>
      <c r="G605" s="1067" t="s">
        <v>3334</v>
      </c>
      <c r="H605" s="1068">
        <v>1</v>
      </c>
      <c r="I605" s="2"/>
      <c r="K605" s="1072"/>
    </row>
    <row r="606" spans="1:11" x14ac:dyDescent="0.2">
      <c r="A606" s="977" t="str">
        <f t="shared" si="18"/>
        <v>FI_05_113</v>
      </c>
      <c r="B606" s="979">
        <f t="shared" si="19"/>
        <v>113</v>
      </c>
      <c r="C606" s="1069" t="s">
        <v>113</v>
      </c>
      <c r="D606" s="1072" t="s">
        <v>134</v>
      </c>
      <c r="E606" s="1070">
        <v>604</v>
      </c>
      <c r="F606" s="1066" t="s">
        <v>3335</v>
      </c>
      <c r="G606" s="1067" t="s">
        <v>3336</v>
      </c>
      <c r="H606" s="1068">
        <v>1</v>
      </c>
      <c r="I606" s="2"/>
      <c r="K606" s="1072"/>
    </row>
    <row r="607" spans="1:11" x14ac:dyDescent="0.2">
      <c r="A607" s="977" t="str">
        <f t="shared" si="18"/>
        <v>FI_05_114</v>
      </c>
      <c r="B607" s="979">
        <f t="shared" si="19"/>
        <v>114</v>
      </c>
      <c r="C607" s="1069" t="s">
        <v>113</v>
      </c>
      <c r="D607" s="1072" t="s">
        <v>134</v>
      </c>
      <c r="E607" s="1070">
        <v>605</v>
      </c>
      <c r="F607" s="1066" t="s">
        <v>3337</v>
      </c>
      <c r="G607" s="1067" t="s">
        <v>3338</v>
      </c>
      <c r="H607" s="1068">
        <v>1</v>
      </c>
      <c r="I607" s="2"/>
      <c r="K607" s="1072"/>
    </row>
    <row r="608" spans="1:11" x14ac:dyDescent="0.2">
      <c r="A608" s="977" t="str">
        <f t="shared" si="18"/>
        <v>FI_05_115</v>
      </c>
      <c r="B608" s="979">
        <f t="shared" si="19"/>
        <v>115</v>
      </c>
      <c r="C608" s="1069" t="s">
        <v>113</v>
      </c>
      <c r="D608" s="1072" t="s">
        <v>134</v>
      </c>
      <c r="E608" s="1070">
        <v>606</v>
      </c>
      <c r="F608" s="1066" t="s">
        <v>3339</v>
      </c>
      <c r="G608" s="1067" t="s">
        <v>3340</v>
      </c>
      <c r="H608" s="1068">
        <v>1</v>
      </c>
      <c r="I608" s="2"/>
      <c r="K608" s="1072"/>
    </row>
    <row r="609" spans="1:11" x14ac:dyDescent="0.2">
      <c r="A609" s="977" t="str">
        <f t="shared" si="18"/>
        <v>FI_05_116</v>
      </c>
      <c r="B609" s="979">
        <f t="shared" si="19"/>
        <v>116</v>
      </c>
      <c r="C609" s="1069" t="s">
        <v>113</v>
      </c>
      <c r="D609" s="1072" t="s">
        <v>134</v>
      </c>
      <c r="E609" s="1070">
        <v>607</v>
      </c>
      <c r="F609" s="1066" t="s">
        <v>3341</v>
      </c>
      <c r="G609" s="1067" t="s">
        <v>3342</v>
      </c>
      <c r="H609" s="1068">
        <v>1</v>
      </c>
      <c r="I609" s="2"/>
      <c r="K609" s="1072"/>
    </row>
    <row r="610" spans="1:11" x14ac:dyDescent="0.2">
      <c r="A610" s="977" t="str">
        <f t="shared" si="18"/>
        <v>FI_05_117</v>
      </c>
      <c r="B610" s="979">
        <f t="shared" si="19"/>
        <v>117</v>
      </c>
      <c r="C610" s="1069" t="s">
        <v>113</v>
      </c>
      <c r="D610" s="1072" t="s">
        <v>134</v>
      </c>
      <c r="E610" s="1070">
        <v>608</v>
      </c>
      <c r="F610" s="1066" t="s">
        <v>3343</v>
      </c>
      <c r="G610" s="1067" t="s">
        <v>3344</v>
      </c>
      <c r="H610" s="1068">
        <v>1</v>
      </c>
      <c r="I610" s="2"/>
      <c r="K610" s="1072"/>
    </row>
    <row r="611" spans="1:11" x14ac:dyDescent="0.2">
      <c r="A611" s="977" t="str">
        <f t="shared" si="18"/>
        <v>FI_05_118</v>
      </c>
      <c r="B611" s="979">
        <f t="shared" si="19"/>
        <v>118</v>
      </c>
      <c r="C611" s="1069" t="s">
        <v>113</v>
      </c>
      <c r="D611" s="1072" t="s">
        <v>134</v>
      </c>
      <c r="E611" s="1070">
        <v>609</v>
      </c>
      <c r="F611" s="1066" t="s">
        <v>3345</v>
      </c>
      <c r="G611" s="1067" t="s">
        <v>3346</v>
      </c>
      <c r="H611" s="1068">
        <v>1</v>
      </c>
      <c r="I611" s="2"/>
      <c r="K611" s="1072"/>
    </row>
    <row r="612" spans="1:11" x14ac:dyDescent="0.2">
      <c r="A612" s="977" t="str">
        <f t="shared" si="18"/>
        <v>FI_05_119</v>
      </c>
      <c r="B612" s="979">
        <f t="shared" si="19"/>
        <v>119</v>
      </c>
      <c r="C612" s="1069" t="s">
        <v>113</v>
      </c>
      <c r="D612" s="1072" t="s">
        <v>134</v>
      </c>
      <c r="E612" s="1070">
        <v>610</v>
      </c>
      <c r="F612" s="1066" t="s">
        <v>3347</v>
      </c>
      <c r="G612" s="1067" t="s">
        <v>3348</v>
      </c>
      <c r="H612" s="1068">
        <v>1</v>
      </c>
      <c r="I612" s="2"/>
      <c r="K612" s="1072"/>
    </row>
    <row r="613" spans="1:11" x14ac:dyDescent="0.2">
      <c r="A613" s="977" t="str">
        <f t="shared" si="18"/>
        <v>FI_05_120</v>
      </c>
      <c r="B613" s="979">
        <f t="shared" si="19"/>
        <v>120</v>
      </c>
      <c r="C613" s="1069" t="s">
        <v>113</v>
      </c>
      <c r="D613" s="1072" t="s">
        <v>134</v>
      </c>
      <c r="E613" s="1070">
        <v>611</v>
      </c>
      <c r="F613" s="1066" t="s">
        <v>3349</v>
      </c>
      <c r="G613" s="1067" t="s">
        <v>3350</v>
      </c>
      <c r="H613" s="1068">
        <v>1</v>
      </c>
      <c r="I613" s="2"/>
      <c r="K613" s="1072"/>
    </row>
    <row r="614" spans="1:11" x14ac:dyDescent="0.2">
      <c r="A614" s="977" t="str">
        <f t="shared" si="18"/>
        <v>FI_05_121</v>
      </c>
      <c r="B614" s="979">
        <f t="shared" si="19"/>
        <v>121</v>
      </c>
      <c r="C614" s="1069" t="s">
        <v>113</v>
      </c>
      <c r="D614" s="1072" t="s">
        <v>134</v>
      </c>
      <c r="E614" s="1070">
        <v>612</v>
      </c>
      <c r="F614" s="1066" t="s">
        <v>3351</v>
      </c>
      <c r="G614" s="1067" t="s">
        <v>3352</v>
      </c>
      <c r="H614" s="1068">
        <v>1</v>
      </c>
      <c r="I614" s="2"/>
      <c r="K614" s="1072"/>
    </row>
    <row r="615" spans="1:11" x14ac:dyDescent="0.2">
      <c r="A615" s="977" t="str">
        <f t="shared" si="18"/>
        <v>FI_05_122</v>
      </c>
      <c r="B615" s="979">
        <f t="shared" si="19"/>
        <v>122</v>
      </c>
      <c r="C615" s="1069" t="s">
        <v>113</v>
      </c>
      <c r="D615" s="1072" t="s">
        <v>134</v>
      </c>
      <c r="E615" s="1070">
        <v>613</v>
      </c>
      <c r="F615" s="1066" t="s">
        <v>3353</v>
      </c>
      <c r="G615" s="1067" t="s">
        <v>3354</v>
      </c>
      <c r="H615" s="1068">
        <v>1</v>
      </c>
      <c r="I615" s="2"/>
      <c r="K615" s="1072"/>
    </row>
    <row r="616" spans="1:11" x14ac:dyDescent="0.2">
      <c r="A616" s="977" t="str">
        <f t="shared" si="18"/>
        <v>FI_05_123</v>
      </c>
      <c r="B616" s="979">
        <f t="shared" si="19"/>
        <v>123</v>
      </c>
      <c r="C616" s="1069" t="s">
        <v>113</v>
      </c>
      <c r="D616" s="1072" t="s">
        <v>134</v>
      </c>
      <c r="E616" s="1070">
        <v>614</v>
      </c>
      <c r="F616" s="1066" t="s">
        <v>3355</v>
      </c>
      <c r="G616" s="1067" t="s">
        <v>3356</v>
      </c>
      <c r="H616" s="1068">
        <v>1</v>
      </c>
      <c r="I616" s="2"/>
      <c r="K616" s="1072"/>
    </row>
    <row r="617" spans="1:11" x14ac:dyDescent="0.2">
      <c r="A617" s="977" t="str">
        <f t="shared" si="18"/>
        <v>FI_05_124</v>
      </c>
      <c r="B617" s="979">
        <f t="shared" si="19"/>
        <v>124</v>
      </c>
      <c r="C617" s="1069" t="s">
        <v>113</v>
      </c>
      <c r="D617" s="1072" t="s">
        <v>134</v>
      </c>
      <c r="E617" s="1070">
        <v>615</v>
      </c>
      <c r="F617" s="1066" t="s">
        <v>3357</v>
      </c>
      <c r="G617" s="1067" t="s">
        <v>3358</v>
      </c>
      <c r="H617" s="1068">
        <v>1</v>
      </c>
      <c r="I617" s="2"/>
      <c r="K617" s="1072"/>
    </row>
    <row r="618" spans="1:11" x14ac:dyDescent="0.2">
      <c r="A618" s="977" t="str">
        <f t="shared" si="18"/>
        <v>FI_05_125</v>
      </c>
      <c r="B618" s="979">
        <f t="shared" si="19"/>
        <v>125</v>
      </c>
      <c r="C618" s="1069" t="s">
        <v>113</v>
      </c>
      <c r="D618" s="1072" t="s">
        <v>134</v>
      </c>
      <c r="E618" s="1070">
        <v>616</v>
      </c>
      <c r="F618" s="1066" t="s">
        <v>3359</v>
      </c>
      <c r="G618" s="1067" t="s">
        <v>3360</v>
      </c>
      <c r="H618" s="1068">
        <v>1</v>
      </c>
      <c r="I618" s="2"/>
      <c r="K618" s="1072"/>
    </row>
    <row r="619" spans="1:11" x14ac:dyDescent="0.2">
      <c r="A619" s="977" t="str">
        <f t="shared" si="18"/>
        <v>FI_05_126</v>
      </c>
      <c r="B619" s="979">
        <f t="shared" si="19"/>
        <v>126</v>
      </c>
      <c r="C619" s="1069" t="s">
        <v>113</v>
      </c>
      <c r="D619" s="1072" t="s">
        <v>134</v>
      </c>
      <c r="E619" s="1070">
        <v>617</v>
      </c>
      <c r="F619" s="1066" t="s">
        <v>3361</v>
      </c>
      <c r="G619" s="1067" t="s">
        <v>3362</v>
      </c>
      <c r="H619" s="1068">
        <v>1</v>
      </c>
      <c r="I619" s="2"/>
      <c r="K619" s="1072"/>
    </row>
    <row r="620" spans="1:11" x14ac:dyDescent="0.2">
      <c r="A620" s="977" t="str">
        <f t="shared" si="18"/>
        <v>FI_05_127</v>
      </c>
      <c r="B620" s="979">
        <f t="shared" si="19"/>
        <v>127</v>
      </c>
      <c r="C620" s="1069" t="s">
        <v>113</v>
      </c>
      <c r="D620" s="1072" t="s">
        <v>134</v>
      </c>
      <c r="E620" s="1070">
        <v>618</v>
      </c>
      <c r="F620" s="1066" t="s">
        <v>3363</v>
      </c>
      <c r="G620" s="1067" t="s">
        <v>3364</v>
      </c>
      <c r="H620" s="1068">
        <v>1</v>
      </c>
      <c r="I620" s="2"/>
      <c r="K620" s="1072"/>
    </row>
    <row r="621" spans="1:11" x14ac:dyDescent="0.2">
      <c r="A621" s="977" t="str">
        <f t="shared" si="18"/>
        <v>FI_05_128</v>
      </c>
      <c r="B621" s="979">
        <f t="shared" si="19"/>
        <v>128</v>
      </c>
      <c r="C621" s="1069" t="s">
        <v>113</v>
      </c>
      <c r="D621" s="1072" t="s">
        <v>134</v>
      </c>
      <c r="E621" s="1070">
        <v>619</v>
      </c>
      <c r="F621" s="1066" t="s">
        <v>3365</v>
      </c>
      <c r="G621" s="1067" t="s">
        <v>3366</v>
      </c>
      <c r="H621" s="1068">
        <v>1</v>
      </c>
      <c r="I621" s="2"/>
      <c r="K621" s="1072"/>
    </row>
    <row r="622" spans="1:11" x14ac:dyDescent="0.2">
      <c r="A622" s="977" t="str">
        <f t="shared" si="18"/>
        <v>FI_05_129</v>
      </c>
      <c r="B622" s="979">
        <f t="shared" si="19"/>
        <v>129</v>
      </c>
      <c r="C622" s="1069" t="s">
        <v>113</v>
      </c>
      <c r="D622" s="1072" t="s">
        <v>134</v>
      </c>
      <c r="E622" s="1070">
        <v>620</v>
      </c>
      <c r="F622" s="1066" t="s">
        <v>3367</v>
      </c>
      <c r="G622" s="1067" t="s">
        <v>3368</v>
      </c>
      <c r="H622" s="1068">
        <v>1</v>
      </c>
      <c r="I622" s="2"/>
      <c r="K622" s="1072"/>
    </row>
    <row r="623" spans="1:11" x14ac:dyDescent="0.2">
      <c r="A623" s="977" t="str">
        <f t="shared" si="18"/>
        <v>FI_05_130</v>
      </c>
      <c r="B623" s="979">
        <f t="shared" si="19"/>
        <v>130</v>
      </c>
      <c r="C623" s="1069" t="s">
        <v>113</v>
      </c>
      <c r="D623" s="1072" t="s">
        <v>134</v>
      </c>
      <c r="E623" s="1070">
        <v>621</v>
      </c>
      <c r="F623" s="1066" t="s">
        <v>3369</v>
      </c>
      <c r="G623" s="1067" t="s">
        <v>3370</v>
      </c>
      <c r="H623" s="1068">
        <v>1</v>
      </c>
      <c r="I623" s="2"/>
      <c r="K623" s="1072"/>
    </row>
    <row r="624" spans="1:11" x14ac:dyDescent="0.2">
      <c r="A624" s="977" t="str">
        <f t="shared" si="18"/>
        <v>FI_06_1</v>
      </c>
      <c r="B624" s="979">
        <f t="shared" si="19"/>
        <v>1</v>
      </c>
      <c r="C624" s="1069" t="s">
        <v>113</v>
      </c>
      <c r="D624" s="1072" t="s">
        <v>504</v>
      </c>
      <c r="E624" s="1070">
        <v>622</v>
      </c>
      <c r="F624" s="1066" t="s">
        <v>3371</v>
      </c>
      <c r="G624" s="1067" t="s">
        <v>3372</v>
      </c>
      <c r="H624" s="1068">
        <v>1</v>
      </c>
      <c r="I624" s="2"/>
      <c r="K624" s="1072"/>
    </row>
    <row r="625" spans="1:11" x14ac:dyDescent="0.2">
      <c r="A625" s="977" t="str">
        <f t="shared" si="18"/>
        <v>FI_06_2</v>
      </c>
      <c r="B625" s="979">
        <f t="shared" si="19"/>
        <v>2</v>
      </c>
      <c r="C625" s="1069" t="s">
        <v>113</v>
      </c>
      <c r="D625" s="1072" t="s">
        <v>504</v>
      </c>
      <c r="E625" s="1070">
        <v>623</v>
      </c>
      <c r="F625" s="1066" t="s">
        <v>3373</v>
      </c>
      <c r="G625" s="1067" t="s">
        <v>3374</v>
      </c>
      <c r="H625" s="1068">
        <v>1</v>
      </c>
      <c r="I625" s="2"/>
      <c r="K625" s="1072"/>
    </row>
    <row r="626" spans="1:11" x14ac:dyDescent="0.2">
      <c r="A626" s="977" t="str">
        <f t="shared" si="18"/>
        <v>FI_06_3</v>
      </c>
      <c r="B626" s="979">
        <f t="shared" si="19"/>
        <v>3</v>
      </c>
      <c r="C626" s="1069" t="s">
        <v>113</v>
      </c>
      <c r="D626" s="1072" t="s">
        <v>504</v>
      </c>
      <c r="E626" s="1070">
        <v>624</v>
      </c>
      <c r="F626" s="1066" t="s">
        <v>3375</v>
      </c>
      <c r="G626" s="1067" t="s">
        <v>3376</v>
      </c>
      <c r="H626" s="1068">
        <v>1</v>
      </c>
      <c r="I626" s="2"/>
      <c r="K626" s="1072"/>
    </row>
    <row r="627" spans="1:11" x14ac:dyDescent="0.2">
      <c r="A627" s="977" t="str">
        <f t="shared" si="18"/>
        <v>FI_06_4</v>
      </c>
      <c r="B627" s="979">
        <f t="shared" si="19"/>
        <v>4</v>
      </c>
      <c r="C627" s="1069" t="s">
        <v>113</v>
      </c>
      <c r="D627" s="1072" t="s">
        <v>504</v>
      </c>
      <c r="E627" s="1070">
        <v>625</v>
      </c>
      <c r="F627" s="1066" t="s">
        <v>3377</v>
      </c>
      <c r="G627" s="1067" t="s">
        <v>3378</v>
      </c>
      <c r="H627" s="1068">
        <v>1</v>
      </c>
      <c r="I627" s="2"/>
      <c r="K627" s="1072"/>
    </row>
    <row r="628" spans="1:11" x14ac:dyDescent="0.2">
      <c r="A628" s="977" t="str">
        <f t="shared" si="18"/>
        <v>FI_06_5</v>
      </c>
      <c r="B628" s="979">
        <f t="shared" si="19"/>
        <v>5</v>
      </c>
      <c r="C628" s="1069" t="s">
        <v>113</v>
      </c>
      <c r="D628" s="1072" t="s">
        <v>504</v>
      </c>
      <c r="E628" s="1070">
        <v>626</v>
      </c>
      <c r="F628" s="1066" t="s">
        <v>3379</v>
      </c>
      <c r="G628" s="1067" t="s">
        <v>3380</v>
      </c>
      <c r="H628" s="1068">
        <v>1</v>
      </c>
      <c r="I628" s="2"/>
      <c r="K628" s="1072"/>
    </row>
    <row r="629" spans="1:11" x14ac:dyDescent="0.2">
      <c r="A629" s="977" t="str">
        <f t="shared" si="18"/>
        <v>FI_06_6</v>
      </c>
      <c r="B629" s="979">
        <f t="shared" si="19"/>
        <v>6</v>
      </c>
      <c r="C629" s="1069" t="s">
        <v>113</v>
      </c>
      <c r="D629" s="1072" t="s">
        <v>504</v>
      </c>
      <c r="E629" s="1070">
        <v>627</v>
      </c>
      <c r="F629" s="1066" t="s">
        <v>3381</v>
      </c>
      <c r="G629" s="1067" t="s">
        <v>3382</v>
      </c>
      <c r="H629" s="1068">
        <v>1</v>
      </c>
      <c r="I629" s="2"/>
      <c r="K629" s="1072"/>
    </row>
    <row r="630" spans="1:11" x14ac:dyDescent="0.2">
      <c r="A630" s="977" t="str">
        <f t="shared" si="18"/>
        <v>FI_06_7</v>
      </c>
      <c r="B630" s="979">
        <f t="shared" si="19"/>
        <v>7</v>
      </c>
      <c r="C630" s="1069" t="s">
        <v>113</v>
      </c>
      <c r="D630" s="1072" t="s">
        <v>504</v>
      </c>
      <c r="E630" s="1070">
        <v>628</v>
      </c>
      <c r="F630" s="1066" t="s">
        <v>3383</v>
      </c>
      <c r="G630" s="1067" t="s">
        <v>3384</v>
      </c>
      <c r="H630" s="1068">
        <v>1</v>
      </c>
      <c r="I630" s="2"/>
      <c r="K630" s="1072"/>
    </row>
    <row r="631" spans="1:11" x14ac:dyDescent="0.2">
      <c r="A631" s="977" t="str">
        <f t="shared" si="18"/>
        <v>FI_06_8</v>
      </c>
      <c r="B631" s="979">
        <f t="shared" si="19"/>
        <v>8</v>
      </c>
      <c r="C631" s="1069" t="s">
        <v>113</v>
      </c>
      <c r="D631" s="1072" t="s">
        <v>504</v>
      </c>
      <c r="E631" s="1070">
        <v>629</v>
      </c>
      <c r="F631" s="1066" t="s">
        <v>3385</v>
      </c>
      <c r="G631" s="1067" t="s">
        <v>3386</v>
      </c>
      <c r="H631" s="1068">
        <v>1</v>
      </c>
      <c r="I631" s="2"/>
      <c r="K631" s="1072"/>
    </row>
    <row r="632" spans="1:11" x14ac:dyDescent="0.2">
      <c r="A632" s="977" t="str">
        <f t="shared" si="18"/>
        <v>FI_06_9</v>
      </c>
      <c r="B632" s="979">
        <f t="shared" si="19"/>
        <v>9</v>
      </c>
      <c r="C632" s="1069" t="s">
        <v>113</v>
      </c>
      <c r="D632" s="1072" t="s">
        <v>504</v>
      </c>
      <c r="E632" s="1070">
        <v>630</v>
      </c>
      <c r="F632" s="1066" t="s">
        <v>3387</v>
      </c>
      <c r="G632" s="1067" t="s">
        <v>3388</v>
      </c>
      <c r="H632" s="1068">
        <v>1</v>
      </c>
      <c r="I632" s="2"/>
      <c r="K632" s="1072"/>
    </row>
    <row r="633" spans="1:11" x14ac:dyDescent="0.2">
      <c r="A633" s="977" t="str">
        <f t="shared" si="18"/>
        <v>FI_06_10</v>
      </c>
      <c r="B633" s="979">
        <f t="shared" si="19"/>
        <v>10</v>
      </c>
      <c r="C633" s="1069" t="s">
        <v>113</v>
      </c>
      <c r="D633" s="1072" t="s">
        <v>504</v>
      </c>
      <c r="E633" s="1070">
        <v>631</v>
      </c>
      <c r="F633" s="1066" t="s">
        <v>3389</v>
      </c>
      <c r="G633" s="1067" t="s">
        <v>3390</v>
      </c>
      <c r="H633" s="1068">
        <v>1</v>
      </c>
      <c r="I633" s="2"/>
      <c r="K633" s="1072"/>
    </row>
    <row r="634" spans="1:11" x14ac:dyDescent="0.2">
      <c r="A634" s="977" t="str">
        <f t="shared" si="18"/>
        <v>FI_06_11</v>
      </c>
      <c r="B634" s="979">
        <f t="shared" si="19"/>
        <v>11</v>
      </c>
      <c r="C634" s="1069" t="s">
        <v>113</v>
      </c>
      <c r="D634" s="1072" t="s">
        <v>504</v>
      </c>
      <c r="E634" s="1070">
        <v>632</v>
      </c>
      <c r="F634" s="1066" t="s">
        <v>3391</v>
      </c>
      <c r="G634" s="1067" t="s">
        <v>3392</v>
      </c>
      <c r="H634" s="1068">
        <v>1</v>
      </c>
      <c r="I634" s="2"/>
      <c r="K634" s="1072"/>
    </row>
    <row r="635" spans="1:11" x14ac:dyDescent="0.2">
      <c r="A635" s="977" t="str">
        <f t="shared" si="18"/>
        <v>FI_06_12</v>
      </c>
      <c r="B635" s="979">
        <f t="shared" si="19"/>
        <v>12</v>
      </c>
      <c r="C635" s="1069" t="s">
        <v>113</v>
      </c>
      <c r="D635" s="1072" t="s">
        <v>504</v>
      </c>
      <c r="E635" s="1070">
        <v>633</v>
      </c>
      <c r="F635" s="1066" t="s">
        <v>3393</v>
      </c>
      <c r="G635" s="1067" t="s">
        <v>3394</v>
      </c>
      <c r="H635" s="1068">
        <v>1</v>
      </c>
      <c r="I635" s="2"/>
      <c r="K635" s="1072"/>
    </row>
    <row r="636" spans="1:11" x14ac:dyDescent="0.2">
      <c r="A636" s="977" t="str">
        <f t="shared" si="18"/>
        <v>FI_06_13</v>
      </c>
      <c r="B636" s="979">
        <f t="shared" si="19"/>
        <v>13</v>
      </c>
      <c r="C636" s="1069" t="s">
        <v>113</v>
      </c>
      <c r="D636" s="1072" t="s">
        <v>504</v>
      </c>
      <c r="E636" s="1070">
        <v>634</v>
      </c>
      <c r="F636" s="1066" t="s">
        <v>3395</v>
      </c>
      <c r="G636" s="1067" t="s">
        <v>3396</v>
      </c>
      <c r="H636" s="1068">
        <v>1</v>
      </c>
      <c r="I636" s="2"/>
      <c r="K636" s="1072"/>
    </row>
    <row r="637" spans="1:11" x14ac:dyDescent="0.2">
      <c r="A637" s="977" t="str">
        <f t="shared" si="18"/>
        <v>FI_06_14</v>
      </c>
      <c r="B637" s="979">
        <f t="shared" si="19"/>
        <v>14</v>
      </c>
      <c r="C637" s="1069" t="s">
        <v>113</v>
      </c>
      <c r="D637" s="1072" t="s">
        <v>504</v>
      </c>
      <c r="E637" s="1070">
        <v>635</v>
      </c>
      <c r="F637" s="1066" t="s">
        <v>3397</v>
      </c>
      <c r="G637" s="1067" t="s">
        <v>3398</v>
      </c>
      <c r="H637" s="1068">
        <v>1</v>
      </c>
      <c r="I637" s="2"/>
      <c r="K637" s="1072"/>
    </row>
    <row r="638" spans="1:11" x14ac:dyDescent="0.2">
      <c r="A638" s="977" t="str">
        <f t="shared" si="18"/>
        <v>FI_06_15</v>
      </c>
      <c r="B638" s="979">
        <f t="shared" si="19"/>
        <v>15</v>
      </c>
      <c r="C638" s="1069" t="s">
        <v>113</v>
      </c>
      <c r="D638" s="1072" t="s">
        <v>504</v>
      </c>
      <c r="E638" s="1070">
        <v>636</v>
      </c>
      <c r="F638" s="1066" t="s">
        <v>3399</v>
      </c>
      <c r="G638" s="1067" t="s">
        <v>3400</v>
      </c>
      <c r="H638" s="1068">
        <v>1</v>
      </c>
      <c r="I638" s="2"/>
      <c r="K638" s="1072"/>
    </row>
    <row r="639" spans="1:11" x14ac:dyDescent="0.2">
      <c r="A639" s="977" t="str">
        <f t="shared" si="18"/>
        <v>FI_06_16</v>
      </c>
      <c r="B639" s="979">
        <f t="shared" si="19"/>
        <v>16</v>
      </c>
      <c r="C639" s="1069" t="s">
        <v>113</v>
      </c>
      <c r="D639" s="1072" t="s">
        <v>504</v>
      </c>
      <c r="E639" s="1070">
        <v>637</v>
      </c>
      <c r="F639" s="1066" t="s">
        <v>3401</v>
      </c>
      <c r="G639" s="1067" t="s">
        <v>3402</v>
      </c>
      <c r="H639" s="1068">
        <v>1</v>
      </c>
      <c r="I639" s="2"/>
      <c r="K639" s="1072"/>
    </row>
    <row r="640" spans="1:11" x14ac:dyDescent="0.2">
      <c r="A640" s="977" t="str">
        <f t="shared" si="18"/>
        <v>FI_06_17</v>
      </c>
      <c r="B640" s="979">
        <f t="shared" si="19"/>
        <v>17</v>
      </c>
      <c r="C640" s="1069" t="s">
        <v>113</v>
      </c>
      <c r="D640" s="1072" t="s">
        <v>504</v>
      </c>
      <c r="E640" s="1070">
        <v>638</v>
      </c>
      <c r="F640" s="1066" t="s">
        <v>3403</v>
      </c>
      <c r="G640" s="1067" t="s">
        <v>3404</v>
      </c>
      <c r="H640" s="1068">
        <v>1</v>
      </c>
      <c r="I640" s="2"/>
      <c r="K640" s="1072"/>
    </row>
    <row r="641" spans="1:11" x14ac:dyDescent="0.2">
      <c r="A641" s="977" t="str">
        <f t="shared" si="18"/>
        <v>FI_06_18</v>
      </c>
      <c r="B641" s="979">
        <f t="shared" si="19"/>
        <v>18</v>
      </c>
      <c r="C641" s="1069" t="s">
        <v>113</v>
      </c>
      <c r="D641" s="1072" t="s">
        <v>504</v>
      </c>
      <c r="E641" s="1070">
        <v>639</v>
      </c>
      <c r="F641" s="1066" t="s">
        <v>3405</v>
      </c>
      <c r="G641" s="1067" t="s">
        <v>3406</v>
      </c>
      <c r="H641" s="1068">
        <v>1</v>
      </c>
      <c r="I641" s="2"/>
      <c r="K641" s="1072"/>
    </row>
    <row r="642" spans="1:11" x14ac:dyDescent="0.2">
      <c r="A642" s="977" t="str">
        <f t="shared" si="18"/>
        <v>FI_06_19</v>
      </c>
      <c r="B642" s="979">
        <f t="shared" si="19"/>
        <v>19</v>
      </c>
      <c r="C642" s="1069" t="s">
        <v>113</v>
      </c>
      <c r="D642" s="1072" t="s">
        <v>504</v>
      </c>
      <c r="E642" s="1070">
        <v>640</v>
      </c>
      <c r="F642" s="1066" t="s">
        <v>3407</v>
      </c>
      <c r="G642" s="1067" t="s">
        <v>3408</v>
      </c>
      <c r="H642" s="1068">
        <v>1</v>
      </c>
      <c r="I642" s="2"/>
      <c r="K642" s="1072"/>
    </row>
    <row r="643" spans="1:11" x14ac:dyDescent="0.2">
      <c r="A643" s="977" t="str">
        <f t="shared" ref="A643:A706" si="20">CONCATENATE(C643,"_",D643,"_",B643)</f>
        <v>FI_06_20</v>
      </c>
      <c r="B643" s="979">
        <f t="shared" si="19"/>
        <v>20</v>
      </c>
      <c r="C643" s="1069" t="s">
        <v>113</v>
      </c>
      <c r="D643" s="1072" t="s">
        <v>504</v>
      </c>
      <c r="E643" s="1070">
        <v>641</v>
      </c>
      <c r="F643" s="1066" t="s">
        <v>3409</v>
      </c>
      <c r="G643" s="1067" t="s">
        <v>3410</v>
      </c>
      <c r="H643" s="1068">
        <v>1</v>
      </c>
      <c r="I643" s="2"/>
      <c r="K643" s="1072"/>
    </row>
    <row r="644" spans="1:11" x14ac:dyDescent="0.2">
      <c r="A644" s="977" t="str">
        <f t="shared" si="20"/>
        <v>FI_06_21</v>
      </c>
      <c r="B644" s="979">
        <f t="shared" si="19"/>
        <v>21</v>
      </c>
      <c r="C644" s="1069" t="s">
        <v>113</v>
      </c>
      <c r="D644" s="1072" t="s">
        <v>504</v>
      </c>
      <c r="E644" s="1070">
        <v>642</v>
      </c>
      <c r="F644" s="1066" t="s">
        <v>3411</v>
      </c>
      <c r="G644" s="1067" t="s">
        <v>3412</v>
      </c>
      <c r="H644" s="1068">
        <v>1</v>
      </c>
      <c r="I644" s="2"/>
      <c r="K644" s="1072"/>
    </row>
    <row r="645" spans="1:11" x14ac:dyDescent="0.2">
      <c r="A645" s="977" t="str">
        <f t="shared" si="20"/>
        <v>FI_06_22</v>
      </c>
      <c r="B645" s="979">
        <f t="shared" ref="B645:B708" si="21">IF(D645&lt;&gt;"",IF(D645=D644,B644+1,1),0)</f>
        <v>22</v>
      </c>
      <c r="C645" s="1069" t="s">
        <v>113</v>
      </c>
      <c r="D645" s="1072" t="s">
        <v>504</v>
      </c>
      <c r="E645" s="1070">
        <v>643</v>
      </c>
      <c r="F645" s="1066" t="s">
        <v>3413</v>
      </c>
      <c r="G645" s="1067" t="s">
        <v>3414</v>
      </c>
      <c r="H645" s="1068">
        <v>1</v>
      </c>
      <c r="I645" s="2"/>
      <c r="K645" s="1072"/>
    </row>
    <row r="646" spans="1:11" x14ac:dyDescent="0.2">
      <c r="A646" s="977" t="str">
        <f t="shared" si="20"/>
        <v>FI_06_23</v>
      </c>
      <c r="B646" s="979">
        <f t="shared" si="21"/>
        <v>23</v>
      </c>
      <c r="C646" s="1069" t="s">
        <v>113</v>
      </c>
      <c r="D646" s="1072" t="s">
        <v>504</v>
      </c>
      <c r="E646" s="1070">
        <v>644</v>
      </c>
      <c r="F646" s="1066" t="s">
        <v>3415</v>
      </c>
      <c r="G646" s="1067" t="s">
        <v>3416</v>
      </c>
      <c r="H646" s="1068">
        <v>1</v>
      </c>
      <c r="I646" s="2"/>
      <c r="K646" s="1072"/>
    </row>
    <row r="647" spans="1:11" x14ac:dyDescent="0.2">
      <c r="A647" s="977" t="str">
        <f t="shared" si="20"/>
        <v>FI_06_24</v>
      </c>
      <c r="B647" s="979">
        <f t="shared" si="21"/>
        <v>24</v>
      </c>
      <c r="C647" s="1069" t="s">
        <v>113</v>
      </c>
      <c r="D647" s="1072" t="s">
        <v>504</v>
      </c>
      <c r="E647" s="1070">
        <v>645</v>
      </c>
      <c r="F647" s="1066" t="s">
        <v>3417</v>
      </c>
      <c r="G647" s="1067" t="s">
        <v>3418</v>
      </c>
      <c r="H647" s="1068">
        <v>1</v>
      </c>
      <c r="I647" s="2"/>
      <c r="K647" s="1072"/>
    </row>
    <row r="648" spans="1:11" x14ac:dyDescent="0.2">
      <c r="A648" s="977" t="str">
        <f t="shared" si="20"/>
        <v>FI_06_25</v>
      </c>
      <c r="B648" s="979">
        <f t="shared" si="21"/>
        <v>25</v>
      </c>
      <c r="C648" s="1069" t="s">
        <v>113</v>
      </c>
      <c r="D648" s="1072" t="s">
        <v>504</v>
      </c>
      <c r="E648" s="1070">
        <v>646</v>
      </c>
      <c r="F648" s="1066" t="s">
        <v>3419</v>
      </c>
      <c r="G648" s="1067" t="s">
        <v>3420</v>
      </c>
      <c r="H648" s="1068">
        <v>1</v>
      </c>
      <c r="I648" s="2"/>
      <c r="K648" s="1072"/>
    </row>
    <row r="649" spans="1:11" x14ac:dyDescent="0.2">
      <c r="A649" s="977" t="str">
        <f t="shared" si="20"/>
        <v>FI_06_26</v>
      </c>
      <c r="B649" s="979">
        <f t="shared" si="21"/>
        <v>26</v>
      </c>
      <c r="C649" s="1069" t="s">
        <v>113</v>
      </c>
      <c r="D649" s="1072" t="s">
        <v>504</v>
      </c>
      <c r="E649" s="1070">
        <v>647</v>
      </c>
      <c r="F649" s="1066" t="s">
        <v>3421</v>
      </c>
      <c r="G649" s="1067" t="s">
        <v>3422</v>
      </c>
      <c r="H649" s="1068">
        <v>1</v>
      </c>
      <c r="I649" s="2"/>
      <c r="K649" s="1072"/>
    </row>
    <row r="650" spans="1:11" x14ac:dyDescent="0.2">
      <c r="A650" s="977" t="str">
        <f t="shared" si="20"/>
        <v>FI_06_27</v>
      </c>
      <c r="B650" s="979">
        <f t="shared" si="21"/>
        <v>27</v>
      </c>
      <c r="C650" s="1069" t="s">
        <v>113</v>
      </c>
      <c r="D650" s="1072" t="s">
        <v>504</v>
      </c>
      <c r="E650" s="1070">
        <v>648</v>
      </c>
      <c r="F650" s="1066" t="s">
        <v>3423</v>
      </c>
      <c r="G650" s="1067" t="s">
        <v>3424</v>
      </c>
      <c r="H650" s="1068">
        <v>1</v>
      </c>
      <c r="I650" s="2"/>
      <c r="K650" s="1072"/>
    </row>
    <row r="651" spans="1:11" x14ac:dyDescent="0.2">
      <c r="A651" s="977" t="str">
        <f t="shared" si="20"/>
        <v>FI_06_28</v>
      </c>
      <c r="B651" s="979">
        <f t="shared" si="21"/>
        <v>28</v>
      </c>
      <c r="C651" s="1069" t="s">
        <v>113</v>
      </c>
      <c r="D651" s="1072" t="s">
        <v>504</v>
      </c>
      <c r="E651" s="1070">
        <v>649</v>
      </c>
      <c r="F651" s="1066" t="s">
        <v>3425</v>
      </c>
      <c r="G651" s="1067" t="s">
        <v>3426</v>
      </c>
      <c r="H651" s="1068">
        <v>1</v>
      </c>
      <c r="I651" s="2"/>
      <c r="K651" s="1072"/>
    </row>
    <row r="652" spans="1:11" x14ac:dyDescent="0.2">
      <c r="A652" s="977" t="str">
        <f t="shared" si="20"/>
        <v>FI_06_29</v>
      </c>
      <c r="B652" s="979">
        <f t="shared" si="21"/>
        <v>29</v>
      </c>
      <c r="C652" s="1069" t="s">
        <v>113</v>
      </c>
      <c r="D652" s="1072" t="s">
        <v>504</v>
      </c>
      <c r="E652" s="1070">
        <v>650</v>
      </c>
      <c r="F652" s="1066" t="s">
        <v>3427</v>
      </c>
      <c r="G652" s="1067" t="s">
        <v>3428</v>
      </c>
      <c r="H652" s="1068">
        <v>1</v>
      </c>
      <c r="I652" s="2"/>
      <c r="K652" s="1072"/>
    </row>
    <row r="653" spans="1:11" x14ac:dyDescent="0.2">
      <c r="A653" s="977" t="str">
        <f t="shared" si="20"/>
        <v>FI_06_30</v>
      </c>
      <c r="B653" s="979">
        <f t="shared" si="21"/>
        <v>30</v>
      </c>
      <c r="C653" s="1069" t="s">
        <v>113</v>
      </c>
      <c r="D653" s="1072" t="s">
        <v>504</v>
      </c>
      <c r="E653" s="1070">
        <v>651</v>
      </c>
      <c r="F653" s="1066" t="s">
        <v>3429</v>
      </c>
      <c r="G653" s="1067" t="s">
        <v>3430</v>
      </c>
      <c r="H653" s="1068">
        <v>1</v>
      </c>
      <c r="I653" s="2"/>
      <c r="K653" s="1072"/>
    </row>
    <row r="654" spans="1:11" x14ac:dyDescent="0.2">
      <c r="A654" s="977" t="str">
        <f t="shared" si="20"/>
        <v>FI_06_31</v>
      </c>
      <c r="B654" s="979">
        <f t="shared" si="21"/>
        <v>31</v>
      </c>
      <c r="C654" s="1069" t="s">
        <v>113</v>
      </c>
      <c r="D654" s="1072" t="s">
        <v>504</v>
      </c>
      <c r="E654" s="1070">
        <v>652</v>
      </c>
      <c r="F654" s="1066" t="s">
        <v>3431</v>
      </c>
      <c r="G654" s="1067" t="s">
        <v>3432</v>
      </c>
      <c r="H654" s="1068">
        <v>1</v>
      </c>
      <c r="I654" s="2"/>
      <c r="K654" s="1072"/>
    </row>
    <row r="655" spans="1:11" x14ac:dyDescent="0.2">
      <c r="A655" s="977" t="str">
        <f t="shared" si="20"/>
        <v>FI_06_32</v>
      </c>
      <c r="B655" s="979">
        <f t="shared" si="21"/>
        <v>32</v>
      </c>
      <c r="C655" s="1069" t="s">
        <v>113</v>
      </c>
      <c r="D655" s="1072" t="s">
        <v>504</v>
      </c>
      <c r="E655" s="1070">
        <v>653</v>
      </c>
      <c r="F655" s="1066" t="s">
        <v>3433</v>
      </c>
      <c r="G655" s="1067" t="s">
        <v>3434</v>
      </c>
      <c r="H655" s="1068">
        <v>1</v>
      </c>
      <c r="I655" s="2"/>
      <c r="K655" s="1072"/>
    </row>
    <row r="656" spans="1:11" x14ac:dyDescent="0.2">
      <c r="A656" s="977" t="str">
        <f t="shared" si="20"/>
        <v>FI_06_33</v>
      </c>
      <c r="B656" s="979">
        <f t="shared" si="21"/>
        <v>33</v>
      </c>
      <c r="C656" s="1069" t="s">
        <v>113</v>
      </c>
      <c r="D656" s="1072" t="s">
        <v>504</v>
      </c>
      <c r="E656" s="1070">
        <v>654</v>
      </c>
      <c r="F656" s="1066" t="s">
        <v>3435</v>
      </c>
      <c r="G656" s="1067" t="s">
        <v>3436</v>
      </c>
      <c r="H656" s="1068">
        <v>1</v>
      </c>
      <c r="I656" s="2"/>
      <c r="K656" s="1072"/>
    </row>
    <row r="657" spans="1:11" x14ac:dyDescent="0.2">
      <c r="A657" s="977" t="str">
        <f t="shared" si="20"/>
        <v>FI_06_34</v>
      </c>
      <c r="B657" s="979">
        <f t="shared" si="21"/>
        <v>34</v>
      </c>
      <c r="C657" s="1069" t="s">
        <v>113</v>
      </c>
      <c r="D657" s="1072" t="s">
        <v>504</v>
      </c>
      <c r="E657" s="1070">
        <v>655</v>
      </c>
      <c r="F657" s="1066" t="s">
        <v>3437</v>
      </c>
      <c r="G657" s="1067" t="s">
        <v>3438</v>
      </c>
      <c r="H657" s="1068">
        <v>1</v>
      </c>
      <c r="I657" s="2"/>
      <c r="K657" s="1072"/>
    </row>
    <row r="658" spans="1:11" x14ac:dyDescent="0.2">
      <c r="A658" s="977" t="str">
        <f t="shared" si="20"/>
        <v>FI_06_35</v>
      </c>
      <c r="B658" s="979">
        <f t="shared" si="21"/>
        <v>35</v>
      </c>
      <c r="C658" s="1069" t="s">
        <v>113</v>
      </c>
      <c r="D658" s="1072" t="s">
        <v>504</v>
      </c>
      <c r="E658" s="1070">
        <v>656</v>
      </c>
      <c r="F658" s="1066" t="s">
        <v>3439</v>
      </c>
      <c r="G658" s="1067" t="s">
        <v>3440</v>
      </c>
      <c r="H658" s="1068">
        <v>1</v>
      </c>
      <c r="I658" s="2"/>
      <c r="K658" s="1072"/>
    </row>
    <row r="659" spans="1:11" x14ac:dyDescent="0.2">
      <c r="A659" s="977" t="str">
        <f t="shared" si="20"/>
        <v>FI_06_36</v>
      </c>
      <c r="B659" s="979">
        <f t="shared" si="21"/>
        <v>36</v>
      </c>
      <c r="C659" s="1069" t="s">
        <v>113</v>
      </c>
      <c r="D659" s="1072" t="s">
        <v>504</v>
      </c>
      <c r="E659" s="1070">
        <v>657</v>
      </c>
      <c r="F659" s="1066" t="s">
        <v>3441</v>
      </c>
      <c r="G659" s="1067" t="s">
        <v>3442</v>
      </c>
      <c r="H659" s="1068">
        <v>1</v>
      </c>
      <c r="I659" s="2"/>
      <c r="K659" s="1072"/>
    </row>
    <row r="660" spans="1:11" x14ac:dyDescent="0.2">
      <c r="A660" s="977" t="str">
        <f t="shared" si="20"/>
        <v>FI_06_37</v>
      </c>
      <c r="B660" s="979">
        <f t="shared" si="21"/>
        <v>37</v>
      </c>
      <c r="C660" s="1069" t="s">
        <v>113</v>
      </c>
      <c r="D660" s="1072" t="s">
        <v>504</v>
      </c>
      <c r="E660" s="1070">
        <v>658</v>
      </c>
      <c r="F660" s="1066" t="s">
        <v>3443</v>
      </c>
      <c r="G660" s="1067" t="s">
        <v>3444</v>
      </c>
      <c r="H660" s="1068">
        <v>1</v>
      </c>
      <c r="I660" s="2"/>
      <c r="K660" s="1072"/>
    </row>
    <row r="661" spans="1:11" x14ac:dyDescent="0.2">
      <c r="A661" s="977" t="str">
        <f t="shared" si="20"/>
        <v>FI_06_38</v>
      </c>
      <c r="B661" s="979">
        <f t="shared" si="21"/>
        <v>38</v>
      </c>
      <c r="C661" s="1069" t="s">
        <v>113</v>
      </c>
      <c r="D661" s="1072" t="s">
        <v>504</v>
      </c>
      <c r="E661" s="1070">
        <v>659</v>
      </c>
      <c r="F661" s="1066" t="s">
        <v>3445</v>
      </c>
      <c r="G661" s="1067" t="s">
        <v>3446</v>
      </c>
      <c r="H661" s="1068">
        <v>1</v>
      </c>
      <c r="I661" s="2"/>
      <c r="K661" s="1072"/>
    </row>
    <row r="662" spans="1:11" x14ac:dyDescent="0.2">
      <c r="A662" s="977" t="str">
        <f t="shared" si="20"/>
        <v>FI_06_39</v>
      </c>
      <c r="B662" s="979">
        <f t="shared" si="21"/>
        <v>39</v>
      </c>
      <c r="C662" s="1069" t="s">
        <v>113</v>
      </c>
      <c r="D662" s="1072" t="s">
        <v>504</v>
      </c>
      <c r="E662" s="1070">
        <v>660</v>
      </c>
      <c r="F662" s="1066" t="s">
        <v>3447</v>
      </c>
      <c r="G662" s="1067" t="s">
        <v>3448</v>
      </c>
      <c r="H662" s="1068">
        <v>1</v>
      </c>
      <c r="I662" s="2"/>
      <c r="K662" s="1072"/>
    </row>
    <row r="663" spans="1:11" x14ac:dyDescent="0.2">
      <c r="A663" s="977" t="str">
        <f t="shared" si="20"/>
        <v>FI_06_40</v>
      </c>
      <c r="B663" s="979">
        <f t="shared" si="21"/>
        <v>40</v>
      </c>
      <c r="C663" s="1069" t="s">
        <v>113</v>
      </c>
      <c r="D663" s="1072" t="s">
        <v>504</v>
      </c>
      <c r="E663" s="1070">
        <v>661</v>
      </c>
      <c r="F663" s="1066" t="s">
        <v>3449</v>
      </c>
      <c r="G663" s="1067" t="s">
        <v>3450</v>
      </c>
      <c r="H663" s="1068">
        <v>1</v>
      </c>
      <c r="I663" s="2"/>
      <c r="K663" s="1072"/>
    </row>
    <row r="664" spans="1:11" x14ac:dyDescent="0.2">
      <c r="A664" s="977" t="str">
        <f t="shared" si="20"/>
        <v>FI_06_41</v>
      </c>
      <c r="B664" s="979">
        <f t="shared" si="21"/>
        <v>41</v>
      </c>
      <c r="C664" s="1069" t="s">
        <v>113</v>
      </c>
      <c r="D664" s="1072" t="s">
        <v>504</v>
      </c>
      <c r="E664" s="1070">
        <v>662</v>
      </c>
      <c r="F664" s="1066" t="s">
        <v>3451</v>
      </c>
      <c r="G664" s="1067" t="s">
        <v>3452</v>
      </c>
      <c r="H664" s="1068">
        <v>1</v>
      </c>
      <c r="I664" s="2"/>
      <c r="K664" s="1072"/>
    </row>
    <row r="665" spans="1:11" x14ac:dyDescent="0.2">
      <c r="A665" s="977" t="str">
        <f t="shared" si="20"/>
        <v>FI_06_42</v>
      </c>
      <c r="B665" s="979">
        <f t="shared" si="21"/>
        <v>42</v>
      </c>
      <c r="C665" s="1069" t="s">
        <v>113</v>
      </c>
      <c r="D665" s="1072" t="s">
        <v>504</v>
      </c>
      <c r="E665" s="1070">
        <v>663</v>
      </c>
      <c r="F665" s="1066" t="s">
        <v>3453</v>
      </c>
      <c r="G665" s="1067" t="s">
        <v>3454</v>
      </c>
      <c r="H665" s="1068">
        <v>1</v>
      </c>
      <c r="I665" s="2"/>
      <c r="K665" s="1072"/>
    </row>
    <row r="666" spans="1:11" x14ac:dyDescent="0.2">
      <c r="A666" s="977" t="str">
        <f t="shared" si="20"/>
        <v>FI_06_43</v>
      </c>
      <c r="B666" s="979">
        <f t="shared" si="21"/>
        <v>43</v>
      </c>
      <c r="C666" s="1069" t="s">
        <v>113</v>
      </c>
      <c r="D666" s="1072" t="s">
        <v>504</v>
      </c>
      <c r="E666" s="1070">
        <v>664</v>
      </c>
      <c r="F666" s="1066" t="s">
        <v>3455</v>
      </c>
      <c r="G666" s="1067" t="s">
        <v>3456</v>
      </c>
      <c r="H666" s="1068">
        <v>1</v>
      </c>
      <c r="I666" s="2"/>
      <c r="K666" s="1072"/>
    </row>
    <row r="667" spans="1:11" x14ac:dyDescent="0.2">
      <c r="A667" s="977" t="str">
        <f t="shared" si="20"/>
        <v>FI_06_44</v>
      </c>
      <c r="B667" s="979">
        <f t="shared" si="21"/>
        <v>44</v>
      </c>
      <c r="C667" s="1069" t="s">
        <v>113</v>
      </c>
      <c r="D667" s="1072" t="s">
        <v>504</v>
      </c>
      <c r="E667" s="1070">
        <v>665</v>
      </c>
      <c r="F667" s="1066" t="s">
        <v>3457</v>
      </c>
      <c r="G667" s="1067" t="s">
        <v>3458</v>
      </c>
      <c r="H667" s="1068">
        <v>1</v>
      </c>
      <c r="I667" s="2"/>
      <c r="K667" s="1072"/>
    </row>
    <row r="668" spans="1:11" x14ac:dyDescent="0.2">
      <c r="A668" s="977" t="str">
        <f t="shared" si="20"/>
        <v>FI_06_45</v>
      </c>
      <c r="B668" s="979">
        <f t="shared" si="21"/>
        <v>45</v>
      </c>
      <c r="C668" s="1069" t="s">
        <v>113</v>
      </c>
      <c r="D668" s="1072" t="s">
        <v>504</v>
      </c>
      <c r="E668" s="1070">
        <v>666</v>
      </c>
      <c r="F668" s="1066" t="s">
        <v>3459</v>
      </c>
      <c r="G668" s="1067" t="s">
        <v>3460</v>
      </c>
      <c r="H668" s="1068">
        <v>1</v>
      </c>
      <c r="I668" s="2"/>
      <c r="K668" s="1072"/>
    </row>
    <row r="669" spans="1:11" x14ac:dyDescent="0.2">
      <c r="A669" s="977" t="str">
        <f t="shared" si="20"/>
        <v>FI_06_46</v>
      </c>
      <c r="B669" s="979">
        <f t="shared" si="21"/>
        <v>46</v>
      </c>
      <c r="C669" s="1069" t="s">
        <v>113</v>
      </c>
      <c r="D669" s="1072" t="s">
        <v>504</v>
      </c>
      <c r="E669" s="1070">
        <v>667</v>
      </c>
      <c r="F669" s="1066" t="s">
        <v>3461</v>
      </c>
      <c r="G669" s="1067" t="s">
        <v>3462</v>
      </c>
      <c r="H669" s="1068">
        <v>1</v>
      </c>
      <c r="I669" s="2"/>
      <c r="K669" s="1072"/>
    </row>
    <row r="670" spans="1:11" x14ac:dyDescent="0.2">
      <c r="A670" s="977" t="str">
        <f t="shared" si="20"/>
        <v>FI_06_47</v>
      </c>
      <c r="B670" s="979">
        <f t="shared" si="21"/>
        <v>47</v>
      </c>
      <c r="C670" s="1069" t="s">
        <v>113</v>
      </c>
      <c r="D670" s="1072" t="s">
        <v>504</v>
      </c>
      <c r="E670" s="1070">
        <v>668</v>
      </c>
      <c r="F670" s="1066" t="s">
        <v>3463</v>
      </c>
      <c r="G670" s="1067" t="s">
        <v>3464</v>
      </c>
      <c r="H670" s="1068">
        <v>1</v>
      </c>
      <c r="I670" s="2"/>
      <c r="K670" s="1072"/>
    </row>
    <row r="671" spans="1:11" x14ac:dyDescent="0.2">
      <c r="A671" s="977" t="str">
        <f t="shared" si="20"/>
        <v>FI_06_48</v>
      </c>
      <c r="B671" s="979">
        <f t="shared" si="21"/>
        <v>48</v>
      </c>
      <c r="C671" s="1069" t="s">
        <v>113</v>
      </c>
      <c r="D671" s="1072" t="s">
        <v>504</v>
      </c>
      <c r="E671" s="1070">
        <v>669</v>
      </c>
      <c r="F671" s="1066" t="s">
        <v>3465</v>
      </c>
      <c r="G671" s="1067" t="s">
        <v>3466</v>
      </c>
      <c r="H671" s="1068">
        <v>1</v>
      </c>
      <c r="I671" s="2"/>
      <c r="K671" s="1072"/>
    </row>
    <row r="672" spans="1:11" x14ac:dyDescent="0.2">
      <c r="A672" s="977" t="str">
        <f t="shared" si="20"/>
        <v>FI_06_49</v>
      </c>
      <c r="B672" s="979">
        <f t="shared" si="21"/>
        <v>49</v>
      </c>
      <c r="C672" s="1069" t="s">
        <v>113</v>
      </c>
      <c r="D672" s="1072" t="s">
        <v>504</v>
      </c>
      <c r="E672" s="1070">
        <v>670</v>
      </c>
      <c r="F672" s="1066" t="s">
        <v>3467</v>
      </c>
      <c r="G672" s="1067" t="s">
        <v>3468</v>
      </c>
      <c r="H672" s="1068">
        <v>1</v>
      </c>
      <c r="I672" s="2"/>
      <c r="K672" s="1072"/>
    </row>
    <row r="673" spans="1:11" x14ac:dyDescent="0.2">
      <c r="A673" s="977" t="str">
        <f t="shared" si="20"/>
        <v>FI_06_50</v>
      </c>
      <c r="B673" s="979">
        <f t="shared" si="21"/>
        <v>50</v>
      </c>
      <c r="C673" s="1069" t="s">
        <v>113</v>
      </c>
      <c r="D673" s="1072" t="s">
        <v>504</v>
      </c>
      <c r="E673" s="1070">
        <v>671</v>
      </c>
      <c r="F673" s="1066" t="s">
        <v>3469</v>
      </c>
      <c r="G673" s="1067" t="s">
        <v>3470</v>
      </c>
      <c r="H673" s="1068">
        <v>1</v>
      </c>
      <c r="I673" s="2"/>
      <c r="K673" s="1072"/>
    </row>
    <row r="674" spans="1:11" x14ac:dyDescent="0.2">
      <c r="A674" s="977" t="str">
        <f t="shared" si="20"/>
        <v>FI_06_51</v>
      </c>
      <c r="B674" s="979">
        <f t="shared" si="21"/>
        <v>51</v>
      </c>
      <c r="C674" s="1069" t="s">
        <v>113</v>
      </c>
      <c r="D674" s="1072" t="s">
        <v>504</v>
      </c>
      <c r="E674" s="1070">
        <v>672</v>
      </c>
      <c r="F674" s="1066" t="s">
        <v>3471</v>
      </c>
      <c r="G674" s="1067" t="s">
        <v>3472</v>
      </c>
      <c r="H674" s="1068">
        <v>1</v>
      </c>
      <c r="I674" s="2"/>
      <c r="K674" s="1072"/>
    </row>
    <row r="675" spans="1:11" x14ac:dyDescent="0.2">
      <c r="A675" s="977" t="str">
        <f t="shared" si="20"/>
        <v>FI_06_52</v>
      </c>
      <c r="B675" s="979">
        <f t="shared" si="21"/>
        <v>52</v>
      </c>
      <c r="C675" s="1069" t="s">
        <v>113</v>
      </c>
      <c r="D675" s="1072" t="s">
        <v>504</v>
      </c>
      <c r="E675" s="1070">
        <v>673</v>
      </c>
      <c r="F675" s="1066" t="s">
        <v>3473</v>
      </c>
      <c r="G675" s="1067" t="s">
        <v>3474</v>
      </c>
      <c r="H675" s="1068">
        <v>1</v>
      </c>
      <c r="I675" s="2"/>
      <c r="K675" s="1072"/>
    </row>
    <row r="676" spans="1:11" x14ac:dyDescent="0.2">
      <c r="A676" s="977" t="str">
        <f t="shared" si="20"/>
        <v>FI_06_53</v>
      </c>
      <c r="B676" s="979">
        <f t="shared" si="21"/>
        <v>53</v>
      </c>
      <c r="C676" s="1069" t="s">
        <v>113</v>
      </c>
      <c r="D676" s="1072" t="s">
        <v>504</v>
      </c>
      <c r="E676" s="1070">
        <v>674</v>
      </c>
      <c r="F676" s="1066" t="s">
        <v>3475</v>
      </c>
      <c r="G676" s="1067" t="s">
        <v>3476</v>
      </c>
      <c r="H676" s="1068">
        <v>1</v>
      </c>
      <c r="I676" s="2"/>
      <c r="K676" s="1072"/>
    </row>
    <row r="677" spans="1:11" x14ac:dyDescent="0.2">
      <c r="A677" s="977" t="str">
        <f t="shared" si="20"/>
        <v>FI_06_54</v>
      </c>
      <c r="B677" s="979">
        <f t="shared" si="21"/>
        <v>54</v>
      </c>
      <c r="C677" s="1069" t="s">
        <v>113</v>
      </c>
      <c r="D677" s="1072" t="s">
        <v>504</v>
      </c>
      <c r="E677" s="1070">
        <v>675</v>
      </c>
      <c r="F677" s="1066" t="s">
        <v>3477</v>
      </c>
      <c r="G677" s="1067" t="s">
        <v>3478</v>
      </c>
      <c r="H677" s="1068">
        <v>1</v>
      </c>
      <c r="I677" s="2"/>
      <c r="K677" s="1072"/>
    </row>
    <row r="678" spans="1:11" x14ac:dyDescent="0.2">
      <c r="A678" s="977" t="str">
        <f t="shared" si="20"/>
        <v>FI_06_55</v>
      </c>
      <c r="B678" s="979">
        <f t="shared" si="21"/>
        <v>55</v>
      </c>
      <c r="C678" s="1069" t="s">
        <v>113</v>
      </c>
      <c r="D678" s="1072" t="s">
        <v>504</v>
      </c>
      <c r="E678" s="1070">
        <v>676</v>
      </c>
      <c r="F678" s="1066" t="s">
        <v>3479</v>
      </c>
      <c r="G678" s="1067" t="s">
        <v>3480</v>
      </c>
      <c r="H678" s="1068">
        <v>1</v>
      </c>
      <c r="I678" s="2"/>
      <c r="K678" s="1072"/>
    </row>
    <row r="679" spans="1:11" x14ac:dyDescent="0.2">
      <c r="A679" s="977" t="str">
        <f t="shared" si="20"/>
        <v>FI_06_56</v>
      </c>
      <c r="B679" s="979">
        <f t="shared" si="21"/>
        <v>56</v>
      </c>
      <c r="C679" s="1069" t="s">
        <v>113</v>
      </c>
      <c r="D679" s="1072" t="s">
        <v>504</v>
      </c>
      <c r="E679" s="1070">
        <v>677</v>
      </c>
      <c r="F679" s="1066" t="s">
        <v>3481</v>
      </c>
      <c r="G679" s="1067" t="s">
        <v>3482</v>
      </c>
      <c r="H679" s="1068">
        <v>1</v>
      </c>
      <c r="I679" s="2"/>
      <c r="K679" s="1072"/>
    </row>
    <row r="680" spans="1:11" x14ac:dyDescent="0.2">
      <c r="A680" s="977" t="str">
        <f t="shared" si="20"/>
        <v>FI_06_57</v>
      </c>
      <c r="B680" s="979">
        <f t="shared" si="21"/>
        <v>57</v>
      </c>
      <c r="C680" s="1069" t="s">
        <v>113</v>
      </c>
      <c r="D680" s="1072" t="s">
        <v>504</v>
      </c>
      <c r="E680" s="1070">
        <v>678</v>
      </c>
      <c r="F680" s="1066" t="s">
        <v>3483</v>
      </c>
      <c r="G680" s="1067" t="s">
        <v>3484</v>
      </c>
      <c r="H680" s="1068">
        <v>1</v>
      </c>
      <c r="I680" s="2"/>
      <c r="K680" s="1072"/>
    </row>
    <row r="681" spans="1:11" x14ac:dyDescent="0.2">
      <c r="A681" s="977" t="str">
        <f t="shared" si="20"/>
        <v>FI_06_58</v>
      </c>
      <c r="B681" s="979">
        <f t="shared" si="21"/>
        <v>58</v>
      </c>
      <c r="C681" s="1069" t="s">
        <v>113</v>
      </c>
      <c r="D681" s="1072" t="s">
        <v>504</v>
      </c>
      <c r="E681" s="1070">
        <v>679</v>
      </c>
      <c r="F681" s="1066" t="s">
        <v>3485</v>
      </c>
      <c r="G681" s="1067" t="s">
        <v>3486</v>
      </c>
      <c r="H681" s="1068">
        <v>1</v>
      </c>
      <c r="I681" s="2"/>
      <c r="K681" s="1072"/>
    </row>
    <row r="682" spans="1:11" x14ac:dyDescent="0.2">
      <c r="A682" s="977" t="str">
        <f t="shared" si="20"/>
        <v>FI_06_59</v>
      </c>
      <c r="B682" s="979">
        <f t="shared" si="21"/>
        <v>59</v>
      </c>
      <c r="C682" s="1069" t="s">
        <v>113</v>
      </c>
      <c r="D682" s="1072" t="s">
        <v>504</v>
      </c>
      <c r="E682" s="1070">
        <v>680</v>
      </c>
      <c r="F682" s="1066" t="s">
        <v>3487</v>
      </c>
      <c r="G682" s="1067" t="s">
        <v>3488</v>
      </c>
      <c r="H682" s="1068">
        <v>1</v>
      </c>
      <c r="I682" s="2"/>
      <c r="K682" s="1072"/>
    </row>
    <row r="683" spans="1:11" x14ac:dyDescent="0.2">
      <c r="A683" s="977" t="str">
        <f t="shared" si="20"/>
        <v>FI_06_60</v>
      </c>
      <c r="B683" s="979">
        <f t="shared" si="21"/>
        <v>60</v>
      </c>
      <c r="C683" s="1069" t="s">
        <v>113</v>
      </c>
      <c r="D683" s="1072" t="s">
        <v>504</v>
      </c>
      <c r="E683" s="1070">
        <v>681</v>
      </c>
      <c r="F683" s="1066" t="s">
        <v>3489</v>
      </c>
      <c r="G683" s="1067" t="s">
        <v>3490</v>
      </c>
      <c r="H683" s="1068">
        <v>1</v>
      </c>
      <c r="I683" s="2"/>
      <c r="K683" s="1072"/>
    </row>
    <row r="684" spans="1:11" x14ac:dyDescent="0.2">
      <c r="A684" s="977" t="str">
        <f t="shared" si="20"/>
        <v>FI_06_61</v>
      </c>
      <c r="B684" s="979">
        <f t="shared" si="21"/>
        <v>61</v>
      </c>
      <c r="C684" s="1069" t="s">
        <v>113</v>
      </c>
      <c r="D684" s="1072" t="s">
        <v>504</v>
      </c>
      <c r="E684" s="1070">
        <v>682</v>
      </c>
      <c r="F684" s="1066" t="s">
        <v>3491</v>
      </c>
      <c r="G684" s="1067" t="s">
        <v>3492</v>
      </c>
      <c r="H684" s="1068">
        <v>1</v>
      </c>
      <c r="I684" s="2"/>
      <c r="K684" s="1072"/>
    </row>
    <row r="685" spans="1:11" x14ac:dyDescent="0.2">
      <c r="A685" s="977" t="str">
        <f t="shared" si="20"/>
        <v>FI_06_62</v>
      </c>
      <c r="B685" s="979">
        <f t="shared" si="21"/>
        <v>62</v>
      </c>
      <c r="C685" s="1069" t="s">
        <v>113</v>
      </c>
      <c r="D685" s="1072" t="s">
        <v>504</v>
      </c>
      <c r="E685" s="1070">
        <v>683</v>
      </c>
      <c r="F685" s="1066" t="s">
        <v>3493</v>
      </c>
      <c r="G685" s="1067" t="s">
        <v>3494</v>
      </c>
      <c r="H685" s="1068">
        <v>1</v>
      </c>
      <c r="I685" s="2"/>
      <c r="K685" s="1072"/>
    </row>
    <row r="686" spans="1:11" x14ac:dyDescent="0.2">
      <c r="A686" s="977" t="str">
        <f t="shared" si="20"/>
        <v>FI_06_63</v>
      </c>
      <c r="B686" s="979">
        <f t="shared" si="21"/>
        <v>63</v>
      </c>
      <c r="C686" s="1069" t="s">
        <v>113</v>
      </c>
      <c r="D686" s="1072" t="s">
        <v>504</v>
      </c>
      <c r="E686" s="1070">
        <v>684</v>
      </c>
      <c r="F686" s="1066" t="s">
        <v>3495</v>
      </c>
      <c r="G686" s="1067" t="s">
        <v>3496</v>
      </c>
      <c r="H686" s="1068">
        <v>1</v>
      </c>
      <c r="I686" s="2"/>
      <c r="K686" s="1072"/>
    </row>
    <row r="687" spans="1:11" x14ac:dyDescent="0.2">
      <c r="A687" s="977" t="str">
        <f t="shared" si="20"/>
        <v>FI_06_64</v>
      </c>
      <c r="B687" s="979">
        <f t="shared" si="21"/>
        <v>64</v>
      </c>
      <c r="C687" s="1069" t="s">
        <v>113</v>
      </c>
      <c r="D687" s="1072" t="s">
        <v>504</v>
      </c>
      <c r="E687" s="1070">
        <v>685</v>
      </c>
      <c r="F687" s="1066" t="s">
        <v>3497</v>
      </c>
      <c r="G687" s="1067" t="s">
        <v>3498</v>
      </c>
      <c r="H687" s="1068">
        <v>1</v>
      </c>
      <c r="I687" s="2"/>
      <c r="K687" s="1072"/>
    </row>
    <row r="688" spans="1:11" x14ac:dyDescent="0.2">
      <c r="A688" s="977" t="str">
        <f t="shared" si="20"/>
        <v>FI_06_65</v>
      </c>
      <c r="B688" s="979">
        <f t="shared" si="21"/>
        <v>65</v>
      </c>
      <c r="C688" s="1069" t="s">
        <v>113</v>
      </c>
      <c r="D688" s="1072" t="s">
        <v>504</v>
      </c>
      <c r="E688" s="1070">
        <v>686</v>
      </c>
      <c r="F688" s="1066" t="s">
        <v>3499</v>
      </c>
      <c r="G688" s="1067" t="s">
        <v>3500</v>
      </c>
      <c r="H688" s="1068">
        <v>1</v>
      </c>
      <c r="I688" s="2"/>
      <c r="K688" s="1072"/>
    </row>
    <row r="689" spans="1:11" x14ac:dyDescent="0.2">
      <c r="A689" s="977" t="str">
        <f t="shared" si="20"/>
        <v>FI_06_66</v>
      </c>
      <c r="B689" s="979">
        <f t="shared" si="21"/>
        <v>66</v>
      </c>
      <c r="C689" s="1069" t="s">
        <v>113</v>
      </c>
      <c r="D689" s="1072" t="s">
        <v>504</v>
      </c>
      <c r="E689" s="1070">
        <v>687</v>
      </c>
      <c r="F689" s="1066" t="s">
        <v>3501</v>
      </c>
      <c r="G689" s="1067" t="s">
        <v>3502</v>
      </c>
      <c r="H689" s="1068">
        <v>1</v>
      </c>
      <c r="I689" s="2"/>
      <c r="K689" s="1072"/>
    </row>
    <row r="690" spans="1:11" x14ac:dyDescent="0.2">
      <c r="A690" s="977" t="str">
        <f t="shared" si="20"/>
        <v>FI_06_67</v>
      </c>
      <c r="B690" s="979">
        <f t="shared" si="21"/>
        <v>67</v>
      </c>
      <c r="C690" s="1069" t="s">
        <v>113</v>
      </c>
      <c r="D690" s="1072" t="s">
        <v>504</v>
      </c>
      <c r="E690" s="1070">
        <v>688</v>
      </c>
      <c r="F690" s="1066" t="s">
        <v>3503</v>
      </c>
      <c r="G690" s="1067" t="s">
        <v>3504</v>
      </c>
      <c r="H690" s="1068">
        <v>1</v>
      </c>
      <c r="I690" s="2"/>
      <c r="K690" s="1072"/>
    </row>
    <row r="691" spans="1:11" x14ac:dyDescent="0.2">
      <c r="A691" s="977" t="str">
        <f t="shared" si="20"/>
        <v>FI_06_68</v>
      </c>
      <c r="B691" s="979">
        <f t="shared" si="21"/>
        <v>68</v>
      </c>
      <c r="C691" s="1069" t="s">
        <v>113</v>
      </c>
      <c r="D691" s="1072" t="s">
        <v>504</v>
      </c>
      <c r="E691" s="1070">
        <v>689</v>
      </c>
      <c r="F691" s="1066" t="s">
        <v>3505</v>
      </c>
      <c r="G691" s="1067" t="s">
        <v>3506</v>
      </c>
      <c r="H691" s="1068">
        <v>1</v>
      </c>
      <c r="I691" s="2"/>
      <c r="K691" s="1072"/>
    </row>
    <row r="692" spans="1:11" x14ac:dyDescent="0.2">
      <c r="A692" s="977" t="str">
        <f t="shared" si="20"/>
        <v>FI_06_69</v>
      </c>
      <c r="B692" s="979">
        <f t="shared" si="21"/>
        <v>69</v>
      </c>
      <c r="C692" s="1069" t="s">
        <v>113</v>
      </c>
      <c r="D692" s="1072" t="s">
        <v>504</v>
      </c>
      <c r="E692" s="1070">
        <v>690</v>
      </c>
      <c r="F692" s="1066" t="s">
        <v>3507</v>
      </c>
      <c r="G692" s="1067" t="s">
        <v>3508</v>
      </c>
      <c r="H692" s="1068">
        <v>1</v>
      </c>
      <c r="I692" s="2"/>
      <c r="K692" s="1072"/>
    </row>
    <row r="693" spans="1:11" x14ac:dyDescent="0.2">
      <c r="A693" s="977" t="str">
        <f t="shared" si="20"/>
        <v>FI_06_70</v>
      </c>
      <c r="B693" s="979">
        <f t="shared" si="21"/>
        <v>70</v>
      </c>
      <c r="C693" s="1069" t="s">
        <v>113</v>
      </c>
      <c r="D693" s="1072" t="s">
        <v>504</v>
      </c>
      <c r="E693" s="1070">
        <v>691</v>
      </c>
      <c r="F693" s="1066" t="s">
        <v>3509</v>
      </c>
      <c r="G693" s="1067" t="s">
        <v>3510</v>
      </c>
      <c r="H693" s="1068">
        <v>1</v>
      </c>
      <c r="I693" s="2"/>
      <c r="K693" s="1072"/>
    </row>
    <row r="694" spans="1:11" x14ac:dyDescent="0.2">
      <c r="A694" s="977" t="str">
        <f t="shared" si="20"/>
        <v>FI_06_71</v>
      </c>
      <c r="B694" s="979">
        <f t="shared" si="21"/>
        <v>71</v>
      </c>
      <c r="C694" s="1069" t="s">
        <v>113</v>
      </c>
      <c r="D694" s="1072" t="s">
        <v>504</v>
      </c>
      <c r="E694" s="1070">
        <v>692</v>
      </c>
      <c r="F694" s="1066" t="s">
        <v>3511</v>
      </c>
      <c r="G694" s="1067" t="s">
        <v>3512</v>
      </c>
      <c r="H694" s="1068">
        <v>1</v>
      </c>
      <c r="I694" s="2"/>
      <c r="K694" s="1072"/>
    </row>
    <row r="695" spans="1:11" x14ac:dyDescent="0.2">
      <c r="A695" s="977" t="str">
        <f t="shared" si="20"/>
        <v>FI_06_72</v>
      </c>
      <c r="B695" s="979">
        <f t="shared" si="21"/>
        <v>72</v>
      </c>
      <c r="C695" s="1069" t="s">
        <v>113</v>
      </c>
      <c r="D695" s="1072" t="s">
        <v>504</v>
      </c>
      <c r="E695" s="1070">
        <v>693</v>
      </c>
      <c r="F695" s="1066" t="s">
        <v>3513</v>
      </c>
      <c r="G695" s="1067" t="s">
        <v>3514</v>
      </c>
      <c r="H695" s="1068">
        <v>1</v>
      </c>
      <c r="I695" s="2"/>
      <c r="K695" s="1072"/>
    </row>
    <row r="696" spans="1:11" x14ac:dyDescent="0.2">
      <c r="A696" s="977" t="str">
        <f t="shared" si="20"/>
        <v>FI_06_73</v>
      </c>
      <c r="B696" s="979">
        <f t="shared" si="21"/>
        <v>73</v>
      </c>
      <c r="C696" s="1069" t="s">
        <v>113</v>
      </c>
      <c r="D696" s="1072" t="s">
        <v>504</v>
      </c>
      <c r="E696" s="1070">
        <v>694</v>
      </c>
      <c r="F696" s="1066" t="s">
        <v>3515</v>
      </c>
      <c r="G696" s="1067" t="s">
        <v>3516</v>
      </c>
      <c r="H696" s="1068">
        <v>1</v>
      </c>
      <c r="I696" s="2"/>
      <c r="K696" s="1072"/>
    </row>
    <row r="697" spans="1:11" x14ac:dyDescent="0.2">
      <c r="A697" s="977" t="str">
        <f t="shared" si="20"/>
        <v>FI_06_74</v>
      </c>
      <c r="B697" s="979">
        <f t="shared" si="21"/>
        <v>74</v>
      </c>
      <c r="C697" s="1069" t="s">
        <v>113</v>
      </c>
      <c r="D697" s="1072" t="s">
        <v>504</v>
      </c>
      <c r="E697" s="1070">
        <v>695</v>
      </c>
      <c r="F697" s="1066" t="s">
        <v>3517</v>
      </c>
      <c r="G697" s="1067" t="s">
        <v>3518</v>
      </c>
      <c r="H697" s="1068">
        <v>1</v>
      </c>
      <c r="I697" s="2"/>
      <c r="K697" s="1072"/>
    </row>
    <row r="698" spans="1:11" x14ac:dyDescent="0.2">
      <c r="A698" s="977" t="str">
        <f t="shared" si="20"/>
        <v>FI_06_75</v>
      </c>
      <c r="B698" s="979">
        <f t="shared" si="21"/>
        <v>75</v>
      </c>
      <c r="C698" s="1069" t="s">
        <v>113</v>
      </c>
      <c r="D698" s="1072" t="s">
        <v>504</v>
      </c>
      <c r="E698" s="1070">
        <v>696</v>
      </c>
      <c r="F698" s="1066" t="s">
        <v>3519</v>
      </c>
      <c r="G698" s="1067" t="s">
        <v>3520</v>
      </c>
      <c r="H698" s="1068">
        <v>1</v>
      </c>
      <c r="I698" s="2"/>
      <c r="K698" s="1072"/>
    </row>
    <row r="699" spans="1:11" x14ac:dyDescent="0.2">
      <c r="A699" s="977" t="str">
        <f t="shared" si="20"/>
        <v>FI_06_76</v>
      </c>
      <c r="B699" s="979">
        <f t="shared" si="21"/>
        <v>76</v>
      </c>
      <c r="C699" s="1069" t="s">
        <v>113</v>
      </c>
      <c r="D699" s="1072" t="s">
        <v>504</v>
      </c>
      <c r="E699" s="1070">
        <v>697</v>
      </c>
      <c r="F699" s="1066" t="s">
        <v>3521</v>
      </c>
      <c r="G699" s="1067" t="s">
        <v>3522</v>
      </c>
      <c r="H699" s="1068">
        <v>1</v>
      </c>
      <c r="I699" s="2"/>
      <c r="K699" s="1072"/>
    </row>
    <row r="700" spans="1:11" x14ac:dyDescent="0.2">
      <c r="A700" s="977" t="str">
        <f t="shared" si="20"/>
        <v>FI_06_77</v>
      </c>
      <c r="B700" s="979">
        <f t="shared" si="21"/>
        <v>77</v>
      </c>
      <c r="C700" s="1069" t="s">
        <v>113</v>
      </c>
      <c r="D700" s="1072" t="s">
        <v>504</v>
      </c>
      <c r="E700" s="1070">
        <v>698</v>
      </c>
      <c r="F700" s="1066" t="s">
        <v>3523</v>
      </c>
      <c r="G700" s="1067" t="s">
        <v>3524</v>
      </c>
      <c r="H700" s="1068">
        <v>1</v>
      </c>
      <c r="I700" s="2"/>
      <c r="K700" s="1072"/>
    </row>
    <row r="701" spans="1:11" x14ac:dyDescent="0.2">
      <c r="A701" s="977" t="str">
        <f t="shared" si="20"/>
        <v>FI_06_78</v>
      </c>
      <c r="B701" s="979">
        <f t="shared" si="21"/>
        <v>78</v>
      </c>
      <c r="C701" s="1069" t="s">
        <v>113</v>
      </c>
      <c r="D701" s="1072" t="s">
        <v>504</v>
      </c>
      <c r="E701" s="1070">
        <v>699</v>
      </c>
      <c r="F701" s="1066" t="s">
        <v>3525</v>
      </c>
      <c r="G701" s="1067" t="s">
        <v>3526</v>
      </c>
      <c r="H701" s="1068">
        <v>1</v>
      </c>
      <c r="I701" s="2"/>
      <c r="K701" s="1072"/>
    </row>
    <row r="702" spans="1:11" x14ac:dyDescent="0.2">
      <c r="A702" s="977" t="str">
        <f t="shared" si="20"/>
        <v>FI_06_79</v>
      </c>
      <c r="B702" s="979">
        <f t="shared" si="21"/>
        <v>79</v>
      </c>
      <c r="C702" s="1069" t="s">
        <v>113</v>
      </c>
      <c r="D702" s="1072" t="s">
        <v>504</v>
      </c>
      <c r="E702" s="1070">
        <v>700</v>
      </c>
      <c r="F702" s="1066" t="s">
        <v>3527</v>
      </c>
      <c r="G702" s="1067" t="s">
        <v>3528</v>
      </c>
      <c r="H702" s="1068">
        <v>1</v>
      </c>
      <c r="I702" s="2"/>
      <c r="K702" s="1072"/>
    </row>
    <row r="703" spans="1:11" x14ac:dyDescent="0.2">
      <c r="A703" s="977" t="str">
        <f t="shared" si="20"/>
        <v>FI_06_80</v>
      </c>
      <c r="B703" s="979">
        <f t="shared" si="21"/>
        <v>80</v>
      </c>
      <c r="C703" s="1069" t="s">
        <v>113</v>
      </c>
      <c r="D703" s="1072" t="s">
        <v>504</v>
      </c>
      <c r="E703" s="1070">
        <v>701</v>
      </c>
      <c r="F703" s="1066" t="s">
        <v>3529</v>
      </c>
      <c r="G703" s="1067" t="s">
        <v>3530</v>
      </c>
      <c r="H703" s="1068">
        <v>1</v>
      </c>
      <c r="I703" s="2"/>
      <c r="K703" s="1072"/>
    </row>
    <row r="704" spans="1:11" x14ac:dyDescent="0.2">
      <c r="A704" s="977" t="str">
        <f t="shared" si="20"/>
        <v>FI_06_81</v>
      </c>
      <c r="B704" s="979">
        <f t="shared" si="21"/>
        <v>81</v>
      </c>
      <c r="C704" s="1069" t="s">
        <v>113</v>
      </c>
      <c r="D704" s="1072" t="s">
        <v>504</v>
      </c>
      <c r="E704" s="1070">
        <v>702</v>
      </c>
      <c r="F704" s="1066" t="s">
        <v>3531</v>
      </c>
      <c r="G704" s="1067" t="s">
        <v>3532</v>
      </c>
      <c r="H704" s="1068">
        <v>1</v>
      </c>
      <c r="I704" s="2"/>
      <c r="K704" s="1072"/>
    </row>
    <row r="705" spans="1:11" x14ac:dyDescent="0.2">
      <c r="A705" s="977" t="str">
        <f t="shared" si="20"/>
        <v>FI_06_82</v>
      </c>
      <c r="B705" s="979">
        <f t="shared" si="21"/>
        <v>82</v>
      </c>
      <c r="C705" s="1069" t="s">
        <v>113</v>
      </c>
      <c r="D705" s="1072" t="s">
        <v>504</v>
      </c>
      <c r="E705" s="1070">
        <v>703</v>
      </c>
      <c r="F705" s="1066" t="s">
        <v>3533</v>
      </c>
      <c r="G705" s="1067" t="s">
        <v>3534</v>
      </c>
      <c r="H705" s="1068">
        <v>1</v>
      </c>
      <c r="I705" s="2"/>
      <c r="K705" s="1072"/>
    </row>
    <row r="706" spans="1:11" x14ac:dyDescent="0.2">
      <c r="A706" s="977" t="str">
        <f t="shared" si="20"/>
        <v>FI_06_83</v>
      </c>
      <c r="B706" s="979">
        <f t="shared" si="21"/>
        <v>83</v>
      </c>
      <c r="C706" s="1069" t="s">
        <v>113</v>
      </c>
      <c r="D706" s="1072" t="s">
        <v>504</v>
      </c>
      <c r="E706" s="1070">
        <v>704</v>
      </c>
      <c r="F706" s="1066" t="s">
        <v>3535</v>
      </c>
      <c r="G706" s="1067" t="s">
        <v>3536</v>
      </c>
      <c r="H706" s="1068">
        <v>1</v>
      </c>
      <c r="I706" s="2"/>
      <c r="K706" s="1072"/>
    </row>
    <row r="707" spans="1:11" x14ac:dyDescent="0.2">
      <c r="A707" s="977" t="str">
        <f t="shared" ref="A707:A770" si="22">CONCATENATE(C707,"_",D707,"_",B707)</f>
        <v>FI_06_84</v>
      </c>
      <c r="B707" s="979">
        <f t="shared" si="21"/>
        <v>84</v>
      </c>
      <c r="C707" s="1069" t="s">
        <v>113</v>
      </c>
      <c r="D707" s="1072" t="s">
        <v>504</v>
      </c>
      <c r="E707" s="1070">
        <v>705</v>
      </c>
      <c r="F707" s="1066" t="s">
        <v>3537</v>
      </c>
      <c r="G707" s="1067" t="s">
        <v>3538</v>
      </c>
      <c r="H707" s="1068">
        <v>1</v>
      </c>
      <c r="I707" s="2"/>
      <c r="K707" s="1072"/>
    </row>
    <row r="708" spans="1:11" x14ac:dyDescent="0.2">
      <c r="A708" s="977" t="str">
        <f t="shared" si="22"/>
        <v>FI_06_85</v>
      </c>
      <c r="B708" s="979">
        <f t="shared" si="21"/>
        <v>85</v>
      </c>
      <c r="C708" s="1069" t="s">
        <v>113</v>
      </c>
      <c r="D708" s="1072" t="s">
        <v>504</v>
      </c>
      <c r="E708" s="1070">
        <v>706</v>
      </c>
      <c r="F708" s="1066" t="s">
        <v>3539</v>
      </c>
      <c r="G708" s="1067" t="s">
        <v>3540</v>
      </c>
      <c r="H708" s="1068">
        <v>1</v>
      </c>
      <c r="I708" s="2"/>
      <c r="K708" s="1072"/>
    </row>
    <row r="709" spans="1:11" x14ac:dyDescent="0.2">
      <c r="A709" s="977" t="str">
        <f t="shared" si="22"/>
        <v>FI_06_86</v>
      </c>
      <c r="B709" s="979">
        <f t="shared" ref="B709:B772" si="23">IF(D709&lt;&gt;"",IF(D709=D708,B708+1,1),0)</f>
        <v>86</v>
      </c>
      <c r="C709" s="1069" t="s">
        <v>113</v>
      </c>
      <c r="D709" s="1072" t="s">
        <v>504</v>
      </c>
      <c r="E709" s="1070">
        <v>707</v>
      </c>
      <c r="F709" s="1066" t="s">
        <v>3541</v>
      </c>
      <c r="G709" s="1067" t="s">
        <v>3542</v>
      </c>
      <c r="H709" s="1068">
        <v>1</v>
      </c>
      <c r="I709" s="2"/>
      <c r="K709" s="1072"/>
    </row>
    <row r="710" spans="1:11" x14ac:dyDescent="0.2">
      <c r="A710" s="977" t="str">
        <f t="shared" si="22"/>
        <v>FI_06_87</v>
      </c>
      <c r="B710" s="979">
        <f t="shared" si="23"/>
        <v>87</v>
      </c>
      <c r="C710" s="1069" t="s">
        <v>113</v>
      </c>
      <c r="D710" s="1072" t="s">
        <v>504</v>
      </c>
      <c r="E710" s="1070">
        <v>708</v>
      </c>
      <c r="F710" s="1066" t="s">
        <v>3543</v>
      </c>
      <c r="G710" s="1067" t="s">
        <v>3544</v>
      </c>
      <c r="H710" s="1068">
        <v>1</v>
      </c>
      <c r="I710" s="2"/>
      <c r="K710" s="1072"/>
    </row>
    <row r="711" spans="1:11" x14ac:dyDescent="0.2">
      <c r="A711" s="977" t="str">
        <f t="shared" si="22"/>
        <v>FI_06_88</v>
      </c>
      <c r="B711" s="979">
        <f t="shared" si="23"/>
        <v>88</v>
      </c>
      <c r="C711" s="1069" t="s">
        <v>113</v>
      </c>
      <c r="D711" s="1072" t="s">
        <v>504</v>
      </c>
      <c r="E711" s="1070">
        <v>709</v>
      </c>
      <c r="F711" s="1066" t="s">
        <v>3545</v>
      </c>
      <c r="G711" s="1067" t="s">
        <v>3546</v>
      </c>
      <c r="H711" s="1068">
        <v>1</v>
      </c>
      <c r="I711" s="2"/>
      <c r="K711" s="1072"/>
    </row>
    <row r="712" spans="1:11" x14ac:dyDescent="0.2">
      <c r="A712" s="977" t="str">
        <f t="shared" si="22"/>
        <v>FI_06_89</v>
      </c>
      <c r="B712" s="979">
        <f t="shared" si="23"/>
        <v>89</v>
      </c>
      <c r="C712" s="1069" t="s">
        <v>113</v>
      </c>
      <c r="D712" s="1072" t="s">
        <v>504</v>
      </c>
      <c r="E712" s="1070">
        <v>710</v>
      </c>
      <c r="F712" s="1066" t="s">
        <v>3547</v>
      </c>
      <c r="G712" s="1067" t="s">
        <v>3548</v>
      </c>
      <c r="H712" s="1068">
        <v>1</v>
      </c>
      <c r="I712" s="2"/>
      <c r="K712" s="1072"/>
    </row>
    <row r="713" spans="1:11" x14ac:dyDescent="0.2">
      <c r="A713" s="977" t="str">
        <f t="shared" si="22"/>
        <v>FI_06_90</v>
      </c>
      <c r="B713" s="979">
        <f t="shared" si="23"/>
        <v>90</v>
      </c>
      <c r="C713" s="1069" t="s">
        <v>113</v>
      </c>
      <c r="D713" s="1072" t="s">
        <v>504</v>
      </c>
      <c r="E713" s="1070">
        <v>711</v>
      </c>
      <c r="F713" s="1066" t="s">
        <v>3549</v>
      </c>
      <c r="G713" s="1067" t="s">
        <v>3550</v>
      </c>
      <c r="H713" s="1068">
        <v>1</v>
      </c>
      <c r="I713" s="2"/>
      <c r="K713" s="1072"/>
    </row>
    <row r="714" spans="1:11" x14ac:dyDescent="0.2">
      <c r="A714" s="977" t="str">
        <f t="shared" si="22"/>
        <v>FI_06_91</v>
      </c>
      <c r="B714" s="979">
        <f t="shared" si="23"/>
        <v>91</v>
      </c>
      <c r="C714" s="1069" t="s">
        <v>113</v>
      </c>
      <c r="D714" s="1072" t="s">
        <v>504</v>
      </c>
      <c r="E714" s="1070">
        <v>712</v>
      </c>
      <c r="F714" s="1066" t="s">
        <v>3551</v>
      </c>
      <c r="G714" s="1067" t="s">
        <v>3552</v>
      </c>
      <c r="H714" s="1068">
        <v>1</v>
      </c>
      <c r="I714" s="2"/>
      <c r="K714" s="1072"/>
    </row>
    <row r="715" spans="1:11" x14ac:dyDescent="0.2">
      <c r="A715" s="977" t="str">
        <f t="shared" si="22"/>
        <v>FI_06_92</v>
      </c>
      <c r="B715" s="979">
        <f t="shared" si="23"/>
        <v>92</v>
      </c>
      <c r="C715" s="1069" t="s">
        <v>113</v>
      </c>
      <c r="D715" s="1072" t="s">
        <v>504</v>
      </c>
      <c r="E715" s="1070">
        <v>713</v>
      </c>
      <c r="F715" s="1066" t="s">
        <v>3553</v>
      </c>
      <c r="G715" s="1067" t="s">
        <v>3554</v>
      </c>
      <c r="H715" s="1068">
        <v>1</v>
      </c>
      <c r="I715" s="2"/>
      <c r="K715" s="1072"/>
    </row>
    <row r="716" spans="1:11" x14ac:dyDescent="0.2">
      <c r="A716" s="977" t="str">
        <f t="shared" si="22"/>
        <v>FI_06_93</v>
      </c>
      <c r="B716" s="979">
        <f t="shared" si="23"/>
        <v>93</v>
      </c>
      <c r="C716" s="1069" t="s">
        <v>113</v>
      </c>
      <c r="D716" s="1072" t="s">
        <v>504</v>
      </c>
      <c r="E716" s="1070">
        <v>714</v>
      </c>
      <c r="F716" s="1066" t="s">
        <v>3555</v>
      </c>
      <c r="G716" s="1067" t="s">
        <v>3556</v>
      </c>
      <c r="H716" s="1068">
        <v>1</v>
      </c>
      <c r="I716" s="2"/>
      <c r="K716" s="1072"/>
    </row>
    <row r="717" spans="1:11" x14ac:dyDescent="0.2">
      <c r="A717" s="977" t="str">
        <f t="shared" si="22"/>
        <v>FI_06_94</v>
      </c>
      <c r="B717" s="979">
        <f t="shared" si="23"/>
        <v>94</v>
      </c>
      <c r="C717" s="1069" t="s">
        <v>113</v>
      </c>
      <c r="D717" s="1072" t="s">
        <v>504</v>
      </c>
      <c r="E717" s="1070">
        <v>715</v>
      </c>
      <c r="F717" s="1066" t="s">
        <v>3557</v>
      </c>
      <c r="G717" s="1067" t="s">
        <v>3558</v>
      </c>
      <c r="H717" s="1068">
        <v>1</v>
      </c>
      <c r="I717" s="2"/>
      <c r="K717" s="1072"/>
    </row>
    <row r="718" spans="1:11" x14ac:dyDescent="0.2">
      <c r="A718" s="977" t="str">
        <f t="shared" si="22"/>
        <v>FI_06_95</v>
      </c>
      <c r="B718" s="979">
        <f t="shared" si="23"/>
        <v>95</v>
      </c>
      <c r="C718" s="1069" t="s">
        <v>113</v>
      </c>
      <c r="D718" s="1072" t="s">
        <v>504</v>
      </c>
      <c r="E718" s="1070">
        <v>716</v>
      </c>
      <c r="F718" s="1066" t="s">
        <v>3559</v>
      </c>
      <c r="G718" s="1067" t="s">
        <v>3560</v>
      </c>
      <c r="H718" s="1068">
        <v>1</v>
      </c>
      <c r="I718" s="2"/>
      <c r="K718" s="1072"/>
    </row>
    <row r="719" spans="1:11" x14ac:dyDescent="0.2">
      <c r="A719" s="977" t="str">
        <f t="shared" si="22"/>
        <v>FI_06_96</v>
      </c>
      <c r="B719" s="979">
        <f t="shared" si="23"/>
        <v>96</v>
      </c>
      <c r="C719" s="1069" t="s">
        <v>113</v>
      </c>
      <c r="D719" s="1072" t="s">
        <v>504</v>
      </c>
      <c r="E719" s="1070">
        <v>717</v>
      </c>
      <c r="F719" s="1066" t="s">
        <v>3561</v>
      </c>
      <c r="G719" s="1067" t="s">
        <v>3562</v>
      </c>
      <c r="H719" s="1068">
        <v>1</v>
      </c>
      <c r="I719" s="2"/>
      <c r="K719" s="1072"/>
    </row>
    <row r="720" spans="1:11" x14ac:dyDescent="0.2">
      <c r="A720" s="977" t="str">
        <f t="shared" si="22"/>
        <v>FI_06_97</v>
      </c>
      <c r="B720" s="979">
        <f t="shared" si="23"/>
        <v>97</v>
      </c>
      <c r="C720" s="1069" t="s">
        <v>113</v>
      </c>
      <c r="D720" s="1072" t="s">
        <v>504</v>
      </c>
      <c r="E720" s="1070">
        <v>718</v>
      </c>
      <c r="F720" s="1066" t="s">
        <v>3563</v>
      </c>
      <c r="G720" s="1067" t="s">
        <v>3564</v>
      </c>
      <c r="H720" s="1068">
        <v>1</v>
      </c>
      <c r="I720" s="2"/>
      <c r="K720" s="1072"/>
    </row>
    <row r="721" spans="1:11" x14ac:dyDescent="0.2">
      <c r="A721" s="977" t="str">
        <f t="shared" si="22"/>
        <v>FI_06_98</v>
      </c>
      <c r="B721" s="979">
        <f t="shared" si="23"/>
        <v>98</v>
      </c>
      <c r="C721" s="1069" t="s">
        <v>113</v>
      </c>
      <c r="D721" s="1072" t="s">
        <v>504</v>
      </c>
      <c r="E721" s="1070">
        <v>719</v>
      </c>
      <c r="F721" s="1066" t="s">
        <v>3565</v>
      </c>
      <c r="G721" s="1067" t="s">
        <v>3566</v>
      </c>
      <c r="H721" s="1068">
        <v>1</v>
      </c>
      <c r="I721" s="2"/>
      <c r="K721" s="1072"/>
    </row>
    <row r="722" spans="1:11" x14ac:dyDescent="0.2">
      <c r="A722" s="977" t="str">
        <f t="shared" si="22"/>
        <v>FI_06_99</v>
      </c>
      <c r="B722" s="979">
        <f t="shared" si="23"/>
        <v>99</v>
      </c>
      <c r="C722" s="1069" t="s">
        <v>113</v>
      </c>
      <c r="D722" s="1072" t="s">
        <v>504</v>
      </c>
      <c r="E722" s="1070">
        <v>720</v>
      </c>
      <c r="F722" s="1066" t="s">
        <v>3567</v>
      </c>
      <c r="G722" s="1067" t="s">
        <v>3568</v>
      </c>
      <c r="H722" s="1068">
        <v>1</v>
      </c>
      <c r="I722" s="2"/>
      <c r="K722" s="1072"/>
    </row>
    <row r="723" spans="1:11" x14ac:dyDescent="0.2">
      <c r="A723" s="977" t="str">
        <f t="shared" si="22"/>
        <v>FI_06_100</v>
      </c>
      <c r="B723" s="979">
        <f t="shared" si="23"/>
        <v>100</v>
      </c>
      <c r="C723" s="1069" t="s">
        <v>113</v>
      </c>
      <c r="D723" s="1072" t="s">
        <v>504</v>
      </c>
      <c r="E723" s="1070">
        <v>721</v>
      </c>
      <c r="F723" s="1066" t="s">
        <v>3569</v>
      </c>
      <c r="G723" s="1067" t="s">
        <v>3570</v>
      </c>
      <c r="H723" s="1068">
        <v>1</v>
      </c>
      <c r="I723" s="2"/>
      <c r="K723" s="1072"/>
    </row>
    <row r="724" spans="1:11" x14ac:dyDescent="0.2">
      <c r="A724" s="977" t="str">
        <f t="shared" si="22"/>
        <v>FI_06_101</v>
      </c>
      <c r="B724" s="979">
        <f t="shared" si="23"/>
        <v>101</v>
      </c>
      <c r="C724" s="1069" t="s">
        <v>113</v>
      </c>
      <c r="D724" s="1072" t="s">
        <v>504</v>
      </c>
      <c r="E724" s="1070">
        <v>722</v>
      </c>
      <c r="F724" s="1066" t="s">
        <v>3571</v>
      </c>
      <c r="G724" s="1067" t="s">
        <v>3572</v>
      </c>
      <c r="H724" s="1068">
        <v>1</v>
      </c>
      <c r="I724" s="2"/>
      <c r="K724" s="1072"/>
    </row>
    <row r="725" spans="1:11" x14ac:dyDescent="0.2">
      <c r="A725" s="977" t="str">
        <f t="shared" si="22"/>
        <v>FI_06_102</v>
      </c>
      <c r="B725" s="979">
        <f t="shared" si="23"/>
        <v>102</v>
      </c>
      <c r="C725" s="1069" t="s">
        <v>113</v>
      </c>
      <c r="D725" s="1072" t="s">
        <v>504</v>
      </c>
      <c r="E725" s="1070">
        <v>723</v>
      </c>
      <c r="F725" s="1066" t="s">
        <v>3573</v>
      </c>
      <c r="G725" s="1067" t="s">
        <v>3574</v>
      </c>
      <c r="H725" s="1068">
        <v>1</v>
      </c>
      <c r="I725" s="2"/>
      <c r="K725" s="1072"/>
    </row>
    <row r="726" spans="1:11" x14ac:dyDescent="0.2">
      <c r="A726" s="977" t="str">
        <f t="shared" si="22"/>
        <v>FI_06_103</v>
      </c>
      <c r="B726" s="979">
        <f t="shared" si="23"/>
        <v>103</v>
      </c>
      <c r="C726" s="1069" t="s">
        <v>113</v>
      </c>
      <c r="D726" s="1072" t="s">
        <v>504</v>
      </c>
      <c r="E726" s="1070">
        <v>724</v>
      </c>
      <c r="F726" s="1066" t="s">
        <v>3575</v>
      </c>
      <c r="G726" s="1067" t="s">
        <v>3576</v>
      </c>
      <c r="H726" s="1068">
        <v>1</v>
      </c>
      <c r="I726" s="2"/>
      <c r="K726" s="1072"/>
    </row>
    <row r="727" spans="1:11" x14ac:dyDescent="0.2">
      <c r="A727" s="977" t="str">
        <f t="shared" si="22"/>
        <v>FI_06_104</v>
      </c>
      <c r="B727" s="979">
        <f t="shared" si="23"/>
        <v>104</v>
      </c>
      <c r="C727" s="1069" t="s">
        <v>113</v>
      </c>
      <c r="D727" s="1072" t="s">
        <v>504</v>
      </c>
      <c r="E727" s="1070">
        <v>725</v>
      </c>
      <c r="F727" s="1066" t="s">
        <v>3577</v>
      </c>
      <c r="G727" s="1067" t="s">
        <v>3578</v>
      </c>
      <c r="H727" s="1068">
        <v>1</v>
      </c>
      <c r="I727" s="2"/>
      <c r="K727" s="1072"/>
    </row>
    <row r="728" spans="1:11" x14ac:dyDescent="0.2">
      <c r="A728" s="977" t="str">
        <f t="shared" si="22"/>
        <v>FI_06_105</v>
      </c>
      <c r="B728" s="979">
        <f t="shared" si="23"/>
        <v>105</v>
      </c>
      <c r="C728" s="1069" t="s">
        <v>113</v>
      </c>
      <c r="D728" s="1072" t="s">
        <v>504</v>
      </c>
      <c r="E728" s="1070">
        <v>726</v>
      </c>
      <c r="F728" s="1066" t="s">
        <v>3579</v>
      </c>
      <c r="G728" s="1067" t="s">
        <v>3580</v>
      </c>
      <c r="H728" s="1068">
        <v>2</v>
      </c>
      <c r="I728" s="2"/>
      <c r="K728" s="1072"/>
    </row>
    <row r="729" spans="1:11" x14ac:dyDescent="0.2">
      <c r="A729" s="977" t="str">
        <f t="shared" si="22"/>
        <v>FI_06_106</v>
      </c>
      <c r="B729" s="979">
        <f t="shared" si="23"/>
        <v>106</v>
      </c>
      <c r="C729" s="1069" t="s">
        <v>113</v>
      </c>
      <c r="D729" s="1072" t="s">
        <v>504</v>
      </c>
      <c r="E729" s="1070">
        <v>727</v>
      </c>
      <c r="F729" s="1066" t="s">
        <v>3581</v>
      </c>
      <c r="G729" s="1067" t="s">
        <v>3582</v>
      </c>
      <c r="H729" s="1068">
        <v>1</v>
      </c>
      <c r="I729" s="2"/>
      <c r="K729" s="1072"/>
    </row>
    <row r="730" spans="1:11" x14ac:dyDescent="0.2">
      <c r="A730" s="977" t="str">
        <f t="shared" si="22"/>
        <v>FI_06_107</v>
      </c>
      <c r="B730" s="979">
        <f t="shared" si="23"/>
        <v>107</v>
      </c>
      <c r="C730" s="1069" t="s">
        <v>113</v>
      </c>
      <c r="D730" s="1072" t="s">
        <v>504</v>
      </c>
      <c r="E730" s="1070">
        <v>728</v>
      </c>
      <c r="F730" s="1066" t="s">
        <v>3583</v>
      </c>
      <c r="G730" s="1067" t="s">
        <v>3584</v>
      </c>
      <c r="H730" s="1068">
        <v>1</v>
      </c>
      <c r="I730" s="2"/>
      <c r="K730" s="1072"/>
    </row>
    <row r="731" spans="1:11" x14ac:dyDescent="0.2">
      <c r="A731" s="977" t="str">
        <f t="shared" si="22"/>
        <v>FI_06_108</v>
      </c>
      <c r="B731" s="979">
        <f t="shared" si="23"/>
        <v>108</v>
      </c>
      <c r="C731" s="1069" t="s">
        <v>113</v>
      </c>
      <c r="D731" s="1072" t="s">
        <v>504</v>
      </c>
      <c r="E731" s="1070">
        <v>729</v>
      </c>
      <c r="F731" s="1066" t="s">
        <v>3585</v>
      </c>
      <c r="G731" s="1067" t="s">
        <v>3586</v>
      </c>
      <c r="H731" s="1068">
        <v>1</v>
      </c>
      <c r="I731" s="2"/>
      <c r="K731" s="1072"/>
    </row>
    <row r="732" spans="1:11" x14ac:dyDescent="0.2">
      <c r="A732" s="977" t="str">
        <f t="shared" si="22"/>
        <v>FI_06_109</v>
      </c>
      <c r="B732" s="979">
        <f t="shared" si="23"/>
        <v>109</v>
      </c>
      <c r="C732" s="1069" t="s">
        <v>113</v>
      </c>
      <c r="D732" s="1072" t="s">
        <v>504</v>
      </c>
      <c r="E732" s="1070">
        <v>730</v>
      </c>
      <c r="F732" s="1066" t="s">
        <v>3587</v>
      </c>
      <c r="G732" s="1067" t="s">
        <v>3588</v>
      </c>
      <c r="H732" s="1068">
        <v>1</v>
      </c>
      <c r="I732" s="2"/>
      <c r="K732" s="1072"/>
    </row>
    <row r="733" spans="1:11" x14ac:dyDescent="0.2">
      <c r="A733" s="977" t="str">
        <f t="shared" si="22"/>
        <v>FI_06_110</v>
      </c>
      <c r="B733" s="979">
        <f t="shared" si="23"/>
        <v>110</v>
      </c>
      <c r="C733" s="1069" t="s">
        <v>113</v>
      </c>
      <c r="D733" s="1072" t="s">
        <v>504</v>
      </c>
      <c r="E733" s="1070">
        <v>731</v>
      </c>
      <c r="F733" s="1066" t="s">
        <v>3589</v>
      </c>
      <c r="G733" s="1067" t="s">
        <v>3590</v>
      </c>
      <c r="H733" s="1068">
        <v>1</v>
      </c>
      <c r="I733" s="2"/>
      <c r="K733" s="1072"/>
    </row>
    <row r="734" spans="1:11" x14ac:dyDescent="0.2">
      <c r="A734" s="977" t="str">
        <f t="shared" si="22"/>
        <v>FI_06_111</v>
      </c>
      <c r="B734" s="979">
        <f t="shared" si="23"/>
        <v>111</v>
      </c>
      <c r="C734" s="1069" t="s">
        <v>113</v>
      </c>
      <c r="D734" s="1072" t="s">
        <v>504</v>
      </c>
      <c r="E734" s="1070">
        <v>732</v>
      </c>
      <c r="F734" s="1066" t="s">
        <v>3591</v>
      </c>
      <c r="G734" s="1067" t="s">
        <v>3592</v>
      </c>
      <c r="H734" s="1068">
        <v>1</v>
      </c>
      <c r="I734" s="2"/>
      <c r="K734" s="1072"/>
    </row>
    <row r="735" spans="1:11" x14ac:dyDescent="0.2">
      <c r="A735" s="977" t="str">
        <f t="shared" si="22"/>
        <v>FI_06_112</v>
      </c>
      <c r="B735" s="979">
        <f t="shared" si="23"/>
        <v>112</v>
      </c>
      <c r="C735" s="1069" t="s">
        <v>113</v>
      </c>
      <c r="D735" s="1072" t="s">
        <v>504</v>
      </c>
      <c r="E735" s="1070">
        <v>733</v>
      </c>
      <c r="F735" s="1066" t="s">
        <v>3593</v>
      </c>
      <c r="G735" s="1067" t="s">
        <v>3594</v>
      </c>
      <c r="H735" s="1068">
        <v>1</v>
      </c>
      <c r="I735" s="2"/>
      <c r="K735" s="1072"/>
    </row>
    <row r="736" spans="1:11" x14ac:dyDescent="0.2">
      <c r="A736" s="977" t="str">
        <f t="shared" si="22"/>
        <v>FI_06_113</v>
      </c>
      <c r="B736" s="979">
        <f t="shared" si="23"/>
        <v>113</v>
      </c>
      <c r="C736" s="1069" t="s">
        <v>113</v>
      </c>
      <c r="D736" s="1072" t="s">
        <v>504</v>
      </c>
      <c r="E736" s="1070">
        <v>734</v>
      </c>
      <c r="F736" s="1066" t="s">
        <v>3595</v>
      </c>
      <c r="G736" s="1067" t="s">
        <v>3596</v>
      </c>
      <c r="H736" s="1068">
        <v>1</v>
      </c>
      <c r="I736" s="2"/>
      <c r="K736" s="1072"/>
    </row>
    <row r="737" spans="1:11" x14ac:dyDescent="0.2">
      <c r="A737" s="977" t="str">
        <f t="shared" si="22"/>
        <v>FI_06_114</v>
      </c>
      <c r="B737" s="979">
        <f t="shared" si="23"/>
        <v>114</v>
      </c>
      <c r="C737" s="1069" t="s">
        <v>113</v>
      </c>
      <c r="D737" s="1072" t="s">
        <v>504</v>
      </c>
      <c r="E737" s="1070">
        <v>735</v>
      </c>
      <c r="F737" s="1066" t="s">
        <v>3597</v>
      </c>
      <c r="G737" s="1067" t="s">
        <v>3598</v>
      </c>
      <c r="H737" s="1068">
        <v>1</v>
      </c>
      <c r="I737" s="2"/>
      <c r="K737" s="1072"/>
    </row>
    <row r="738" spans="1:11" x14ac:dyDescent="0.2">
      <c r="A738" s="977" t="str">
        <f t="shared" si="22"/>
        <v>FI_06_115</v>
      </c>
      <c r="B738" s="979">
        <f t="shared" si="23"/>
        <v>115</v>
      </c>
      <c r="C738" s="1069" t="s">
        <v>113</v>
      </c>
      <c r="D738" s="1072" t="s">
        <v>504</v>
      </c>
      <c r="E738" s="1070">
        <v>736</v>
      </c>
      <c r="F738" s="1066" t="s">
        <v>3599</v>
      </c>
      <c r="G738" s="1067" t="s">
        <v>3600</v>
      </c>
      <c r="H738" s="1068">
        <v>1</v>
      </c>
      <c r="I738" s="2"/>
      <c r="K738" s="1072"/>
    </row>
    <row r="739" spans="1:11" x14ac:dyDescent="0.2">
      <c r="A739" s="977" t="str">
        <f t="shared" si="22"/>
        <v>FI_06_116</v>
      </c>
      <c r="B739" s="979">
        <f t="shared" si="23"/>
        <v>116</v>
      </c>
      <c r="C739" s="1069" t="s">
        <v>113</v>
      </c>
      <c r="D739" s="1072" t="s">
        <v>504</v>
      </c>
      <c r="E739" s="1070">
        <v>737</v>
      </c>
      <c r="F739" s="1066" t="s">
        <v>3601</v>
      </c>
      <c r="G739" s="1067" t="s">
        <v>3602</v>
      </c>
      <c r="H739" s="1068">
        <v>1</v>
      </c>
      <c r="I739" s="2"/>
      <c r="K739" s="1072"/>
    </row>
    <row r="740" spans="1:11" x14ac:dyDescent="0.2">
      <c r="A740" s="977" t="str">
        <f t="shared" si="22"/>
        <v>FI_06_117</v>
      </c>
      <c r="B740" s="979">
        <f t="shared" si="23"/>
        <v>117</v>
      </c>
      <c r="C740" s="1069" t="s">
        <v>113</v>
      </c>
      <c r="D740" s="1072" t="s">
        <v>504</v>
      </c>
      <c r="E740" s="1070">
        <v>738</v>
      </c>
      <c r="F740" s="1066" t="s">
        <v>3603</v>
      </c>
      <c r="G740" s="1067" t="s">
        <v>3604</v>
      </c>
      <c r="H740" s="1068">
        <v>1</v>
      </c>
      <c r="I740" s="2"/>
      <c r="K740" s="1072"/>
    </row>
    <row r="741" spans="1:11" x14ac:dyDescent="0.2">
      <c r="A741" s="977" t="str">
        <f t="shared" si="22"/>
        <v>FI_06_118</v>
      </c>
      <c r="B741" s="979">
        <f t="shared" si="23"/>
        <v>118</v>
      </c>
      <c r="C741" s="1069" t="s">
        <v>113</v>
      </c>
      <c r="D741" s="1072" t="s">
        <v>504</v>
      </c>
      <c r="E741" s="1070">
        <v>739</v>
      </c>
      <c r="F741" s="1066" t="s">
        <v>3605</v>
      </c>
      <c r="G741" s="1067" t="s">
        <v>3606</v>
      </c>
      <c r="H741" s="1068">
        <v>1</v>
      </c>
      <c r="I741" s="2"/>
      <c r="K741" s="1072"/>
    </row>
    <row r="742" spans="1:11" x14ac:dyDescent="0.2">
      <c r="A742" s="977" t="str">
        <f t="shared" si="22"/>
        <v>FI_06_119</v>
      </c>
      <c r="B742" s="979">
        <f t="shared" si="23"/>
        <v>119</v>
      </c>
      <c r="C742" s="1069" t="s">
        <v>113</v>
      </c>
      <c r="D742" s="1072" t="s">
        <v>504</v>
      </c>
      <c r="E742" s="1070">
        <v>740</v>
      </c>
      <c r="F742" s="1066" t="s">
        <v>3607</v>
      </c>
      <c r="G742" s="1067" t="s">
        <v>3608</v>
      </c>
      <c r="H742" s="1068">
        <v>1</v>
      </c>
      <c r="I742" s="2"/>
      <c r="K742" s="1072"/>
    </row>
    <row r="743" spans="1:11" x14ac:dyDescent="0.2">
      <c r="A743" s="977" t="str">
        <f t="shared" si="22"/>
        <v>FI_06_120</v>
      </c>
      <c r="B743" s="979">
        <f t="shared" si="23"/>
        <v>120</v>
      </c>
      <c r="C743" s="1069" t="s">
        <v>113</v>
      </c>
      <c r="D743" s="1072" t="s">
        <v>504</v>
      </c>
      <c r="E743" s="1070">
        <v>741</v>
      </c>
      <c r="F743" s="1066" t="s">
        <v>3609</v>
      </c>
      <c r="G743" s="1067" t="s">
        <v>3610</v>
      </c>
      <c r="H743" s="1068">
        <v>1</v>
      </c>
      <c r="I743" s="2"/>
      <c r="K743" s="1072"/>
    </row>
    <row r="744" spans="1:11" x14ac:dyDescent="0.2">
      <c r="A744" s="977" t="str">
        <f t="shared" si="22"/>
        <v>FI_06_121</v>
      </c>
      <c r="B744" s="979">
        <f t="shared" si="23"/>
        <v>121</v>
      </c>
      <c r="C744" s="1069" t="s">
        <v>113</v>
      </c>
      <c r="D744" s="1072" t="s">
        <v>504</v>
      </c>
      <c r="E744" s="1070">
        <v>742</v>
      </c>
      <c r="F744" s="1066" t="s">
        <v>3611</v>
      </c>
      <c r="G744" s="1067" t="s">
        <v>3612</v>
      </c>
      <c r="H744" s="1068">
        <v>1</v>
      </c>
      <c r="I744" s="2"/>
      <c r="K744" s="1072"/>
    </row>
    <row r="745" spans="1:11" x14ac:dyDescent="0.2">
      <c r="A745" s="977" t="str">
        <f t="shared" si="22"/>
        <v>FI_06_122</v>
      </c>
      <c r="B745" s="979">
        <f t="shared" si="23"/>
        <v>122</v>
      </c>
      <c r="C745" s="1069" t="s">
        <v>113</v>
      </c>
      <c r="D745" s="1072" t="s">
        <v>504</v>
      </c>
      <c r="E745" s="1070">
        <v>743</v>
      </c>
      <c r="F745" s="1066" t="s">
        <v>3613</v>
      </c>
      <c r="G745" s="1067" t="s">
        <v>3614</v>
      </c>
      <c r="H745" s="1068">
        <v>1</v>
      </c>
      <c r="I745" s="2"/>
      <c r="K745" s="1072"/>
    </row>
    <row r="746" spans="1:11" x14ac:dyDescent="0.2">
      <c r="A746" s="977" t="str">
        <f t="shared" si="22"/>
        <v>FI_06_123</v>
      </c>
      <c r="B746" s="979">
        <f t="shared" si="23"/>
        <v>123</v>
      </c>
      <c r="C746" s="1069" t="s">
        <v>113</v>
      </c>
      <c r="D746" s="1072" t="s">
        <v>504</v>
      </c>
      <c r="E746" s="1070">
        <v>744</v>
      </c>
      <c r="F746" s="1066" t="s">
        <v>3615</v>
      </c>
      <c r="G746" s="1067" t="s">
        <v>3616</v>
      </c>
      <c r="H746" s="1068">
        <v>1</v>
      </c>
      <c r="I746" s="2"/>
      <c r="K746" s="1072"/>
    </row>
    <row r="747" spans="1:11" x14ac:dyDescent="0.2">
      <c r="A747" s="977" t="str">
        <f t="shared" si="22"/>
        <v>FI_06_124</v>
      </c>
      <c r="B747" s="979">
        <f t="shared" si="23"/>
        <v>124</v>
      </c>
      <c r="C747" s="1069" t="s">
        <v>113</v>
      </c>
      <c r="D747" s="1072" t="s">
        <v>504</v>
      </c>
      <c r="E747" s="1070">
        <v>745</v>
      </c>
      <c r="F747" s="1066" t="s">
        <v>3617</v>
      </c>
      <c r="G747" s="1067" t="s">
        <v>3618</v>
      </c>
      <c r="H747" s="1068">
        <v>1</v>
      </c>
      <c r="I747" s="2"/>
      <c r="K747" s="1072"/>
    </row>
    <row r="748" spans="1:11" x14ac:dyDescent="0.2">
      <c r="A748" s="977" t="str">
        <f t="shared" si="22"/>
        <v>FI_06_125</v>
      </c>
      <c r="B748" s="979">
        <f t="shared" si="23"/>
        <v>125</v>
      </c>
      <c r="C748" s="1069" t="s">
        <v>113</v>
      </c>
      <c r="D748" s="1072" t="s">
        <v>504</v>
      </c>
      <c r="E748" s="1070">
        <v>746</v>
      </c>
      <c r="F748" s="1066" t="s">
        <v>3619</v>
      </c>
      <c r="G748" s="1067" t="s">
        <v>3620</v>
      </c>
      <c r="H748" s="1068">
        <v>1</v>
      </c>
      <c r="I748" s="2"/>
      <c r="K748" s="1072"/>
    </row>
    <row r="749" spans="1:11" x14ac:dyDescent="0.2">
      <c r="A749" s="977" t="str">
        <f t="shared" si="22"/>
        <v>FI_06_126</v>
      </c>
      <c r="B749" s="979">
        <f t="shared" si="23"/>
        <v>126</v>
      </c>
      <c r="C749" s="1069" t="s">
        <v>113</v>
      </c>
      <c r="D749" s="1072" t="s">
        <v>504</v>
      </c>
      <c r="E749" s="1070">
        <v>747</v>
      </c>
      <c r="F749" s="1066" t="s">
        <v>3621</v>
      </c>
      <c r="G749" s="1067" t="s">
        <v>3622</v>
      </c>
      <c r="H749" s="1068">
        <v>1</v>
      </c>
      <c r="I749" s="2"/>
      <c r="K749" s="1072"/>
    </row>
    <row r="750" spans="1:11" x14ac:dyDescent="0.2">
      <c r="A750" s="977" t="str">
        <f t="shared" si="22"/>
        <v>FI_06_127</v>
      </c>
      <c r="B750" s="979">
        <f t="shared" si="23"/>
        <v>127</v>
      </c>
      <c r="C750" s="1069" t="s">
        <v>113</v>
      </c>
      <c r="D750" s="1072" t="s">
        <v>504</v>
      </c>
      <c r="E750" s="1070">
        <v>748</v>
      </c>
      <c r="F750" s="1066" t="s">
        <v>3623</v>
      </c>
      <c r="G750" s="1067" t="s">
        <v>3624</v>
      </c>
      <c r="H750" s="1068">
        <v>1</v>
      </c>
      <c r="I750" s="2"/>
      <c r="K750" s="1072"/>
    </row>
    <row r="751" spans="1:11" x14ac:dyDescent="0.2">
      <c r="A751" s="977" t="str">
        <f t="shared" si="22"/>
        <v>FI_06_128</v>
      </c>
      <c r="B751" s="979">
        <f t="shared" si="23"/>
        <v>128</v>
      </c>
      <c r="C751" s="1069" t="s">
        <v>113</v>
      </c>
      <c r="D751" s="1072" t="s">
        <v>504</v>
      </c>
      <c r="E751" s="1070">
        <v>749</v>
      </c>
      <c r="F751" s="1066" t="s">
        <v>3625</v>
      </c>
      <c r="G751" s="1067" t="s">
        <v>3626</v>
      </c>
      <c r="H751" s="1068">
        <v>1</v>
      </c>
      <c r="I751" s="2"/>
      <c r="K751" s="1072"/>
    </row>
    <row r="752" spans="1:11" x14ac:dyDescent="0.2">
      <c r="A752" s="977" t="str">
        <f t="shared" si="22"/>
        <v>FI_06_129</v>
      </c>
      <c r="B752" s="979">
        <f t="shared" si="23"/>
        <v>129</v>
      </c>
      <c r="C752" s="1069" t="s">
        <v>113</v>
      </c>
      <c r="D752" s="1072" t="s">
        <v>504</v>
      </c>
      <c r="E752" s="1070">
        <v>750</v>
      </c>
      <c r="F752" s="1066" t="s">
        <v>3627</v>
      </c>
      <c r="G752" s="1067" t="s">
        <v>3628</v>
      </c>
      <c r="H752" s="1068">
        <v>1</v>
      </c>
      <c r="I752" s="2"/>
      <c r="K752" s="1072"/>
    </row>
    <row r="753" spans="1:11" x14ac:dyDescent="0.2">
      <c r="A753" s="977" t="str">
        <f t="shared" si="22"/>
        <v>FI_06_130</v>
      </c>
      <c r="B753" s="979">
        <f t="shared" si="23"/>
        <v>130</v>
      </c>
      <c r="C753" s="1069" t="s">
        <v>113</v>
      </c>
      <c r="D753" s="1072" t="s">
        <v>504</v>
      </c>
      <c r="E753" s="1070">
        <v>751</v>
      </c>
      <c r="F753" s="1066" t="s">
        <v>3629</v>
      </c>
      <c r="G753" s="1067" t="s">
        <v>3630</v>
      </c>
      <c r="H753" s="1068">
        <v>1</v>
      </c>
      <c r="I753" s="2"/>
      <c r="K753" s="1072"/>
    </row>
    <row r="754" spans="1:11" x14ac:dyDescent="0.2">
      <c r="A754" s="977" t="str">
        <f t="shared" si="22"/>
        <v>FI_07_1</v>
      </c>
      <c r="B754" s="979">
        <f t="shared" si="23"/>
        <v>1</v>
      </c>
      <c r="C754" s="1069" t="s">
        <v>113</v>
      </c>
      <c r="D754" s="1072" t="s">
        <v>505</v>
      </c>
      <c r="E754" s="1070">
        <v>752</v>
      </c>
      <c r="F754" s="1066" t="s">
        <v>3631</v>
      </c>
      <c r="G754" s="1067" t="s">
        <v>3632</v>
      </c>
      <c r="H754" s="1068">
        <v>1</v>
      </c>
      <c r="I754" s="2"/>
      <c r="K754" s="1072"/>
    </row>
    <row r="755" spans="1:11" x14ac:dyDescent="0.2">
      <c r="A755" s="977" t="str">
        <f t="shared" si="22"/>
        <v>FI_07_2</v>
      </c>
      <c r="B755" s="979">
        <f t="shared" si="23"/>
        <v>2</v>
      </c>
      <c r="C755" s="1069" t="s">
        <v>113</v>
      </c>
      <c r="D755" s="1072" t="s">
        <v>505</v>
      </c>
      <c r="E755" s="1070">
        <v>753</v>
      </c>
      <c r="F755" s="1066" t="s">
        <v>3633</v>
      </c>
      <c r="G755" s="1067" t="s">
        <v>3634</v>
      </c>
      <c r="H755" s="1068">
        <v>1</v>
      </c>
      <c r="I755" s="2"/>
      <c r="K755" s="1072"/>
    </row>
    <row r="756" spans="1:11" x14ac:dyDescent="0.2">
      <c r="A756" s="977" t="str">
        <f t="shared" si="22"/>
        <v>FI_07_3</v>
      </c>
      <c r="B756" s="979">
        <f t="shared" si="23"/>
        <v>3</v>
      </c>
      <c r="C756" s="1069" t="s">
        <v>113</v>
      </c>
      <c r="D756" s="1072" t="s">
        <v>505</v>
      </c>
      <c r="E756" s="1070">
        <v>754</v>
      </c>
      <c r="F756" s="1066" t="s">
        <v>3635</v>
      </c>
      <c r="G756" s="1067" t="s">
        <v>3636</v>
      </c>
      <c r="H756" s="1068">
        <v>1</v>
      </c>
      <c r="I756" s="2"/>
      <c r="K756" s="1072"/>
    </row>
    <row r="757" spans="1:11" x14ac:dyDescent="0.2">
      <c r="A757" s="977" t="str">
        <f t="shared" si="22"/>
        <v>FI_07_4</v>
      </c>
      <c r="B757" s="979">
        <f t="shared" si="23"/>
        <v>4</v>
      </c>
      <c r="C757" s="1069" t="s">
        <v>113</v>
      </c>
      <c r="D757" s="1072" t="s">
        <v>505</v>
      </c>
      <c r="E757" s="1070">
        <v>755</v>
      </c>
      <c r="F757" s="1066" t="s">
        <v>3637</v>
      </c>
      <c r="G757" s="1067" t="s">
        <v>3638</v>
      </c>
      <c r="H757" s="1068">
        <v>1</v>
      </c>
      <c r="I757" s="2"/>
      <c r="K757" s="1072"/>
    </row>
    <row r="758" spans="1:11" x14ac:dyDescent="0.2">
      <c r="A758" s="977" t="str">
        <f t="shared" si="22"/>
        <v>FI_07_5</v>
      </c>
      <c r="B758" s="979">
        <f t="shared" si="23"/>
        <v>5</v>
      </c>
      <c r="C758" s="1069" t="s">
        <v>113</v>
      </c>
      <c r="D758" s="1072" t="s">
        <v>505</v>
      </c>
      <c r="E758" s="1070">
        <v>756</v>
      </c>
      <c r="F758" s="1066" t="s">
        <v>3639</v>
      </c>
      <c r="G758" s="1067" t="s">
        <v>3640</v>
      </c>
      <c r="H758" s="1068">
        <v>1</v>
      </c>
      <c r="I758" s="2"/>
      <c r="K758" s="1072"/>
    </row>
    <row r="759" spans="1:11" x14ac:dyDescent="0.2">
      <c r="A759" s="977" t="str">
        <f t="shared" si="22"/>
        <v>FI_07_6</v>
      </c>
      <c r="B759" s="979">
        <f t="shared" si="23"/>
        <v>6</v>
      </c>
      <c r="C759" s="1069" t="s">
        <v>113</v>
      </c>
      <c r="D759" s="1072" t="s">
        <v>505</v>
      </c>
      <c r="E759" s="1070">
        <v>757</v>
      </c>
      <c r="F759" s="1066" t="s">
        <v>3641</v>
      </c>
      <c r="G759" s="1067" t="s">
        <v>3642</v>
      </c>
      <c r="H759" s="1068">
        <v>1</v>
      </c>
      <c r="I759" s="2"/>
      <c r="K759" s="1072"/>
    </row>
    <row r="760" spans="1:11" x14ac:dyDescent="0.2">
      <c r="A760" s="977" t="str">
        <f t="shared" si="22"/>
        <v>FI_07_7</v>
      </c>
      <c r="B760" s="979">
        <f t="shared" si="23"/>
        <v>7</v>
      </c>
      <c r="C760" s="1069" t="s">
        <v>113</v>
      </c>
      <c r="D760" s="1072" t="s">
        <v>505</v>
      </c>
      <c r="E760" s="1070">
        <v>758</v>
      </c>
      <c r="F760" s="1066" t="s">
        <v>3643</v>
      </c>
      <c r="G760" s="1067" t="s">
        <v>3644</v>
      </c>
      <c r="H760" s="1068">
        <v>1</v>
      </c>
      <c r="I760" s="2"/>
      <c r="K760" s="1072"/>
    </row>
    <row r="761" spans="1:11" x14ac:dyDescent="0.2">
      <c r="A761" s="977" t="str">
        <f t="shared" si="22"/>
        <v>FI_07_8</v>
      </c>
      <c r="B761" s="979">
        <f t="shared" si="23"/>
        <v>8</v>
      </c>
      <c r="C761" s="1069" t="s">
        <v>113</v>
      </c>
      <c r="D761" s="1072" t="s">
        <v>505</v>
      </c>
      <c r="E761" s="1070">
        <v>759</v>
      </c>
      <c r="F761" s="1066" t="s">
        <v>3645</v>
      </c>
      <c r="G761" s="1067" t="s">
        <v>3646</v>
      </c>
      <c r="H761" s="1068">
        <v>1</v>
      </c>
      <c r="I761" s="2"/>
      <c r="K761" s="1072"/>
    </row>
    <row r="762" spans="1:11" x14ac:dyDescent="0.2">
      <c r="A762" s="977" t="str">
        <f t="shared" si="22"/>
        <v>FI_07_9</v>
      </c>
      <c r="B762" s="979">
        <f t="shared" si="23"/>
        <v>9</v>
      </c>
      <c r="C762" s="1069" t="s">
        <v>113</v>
      </c>
      <c r="D762" s="1072" t="s">
        <v>505</v>
      </c>
      <c r="E762" s="1070">
        <v>760</v>
      </c>
      <c r="F762" s="1066" t="s">
        <v>3647</v>
      </c>
      <c r="G762" s="1067" t="s">
        <v>3648</v>
      </c>
      <c r="H762" s="1068">
        <v>1</v>
      </c>
      <c r="I762" s="2"/>
      <c r="K762" s="1072"/>
    </row>
    <row r="763" spans="1:11" x14ac:dyDescent="0.2">
      <c r="A763" s="977" t="str">
        <f t="shared" si="22"/>
        <v>FI_07_10</v>
      </c>
      <c r="B763" s="979">
        <f t="shared" si="23"/>
        <v>10</v>
      </c>
      <c r="C763" s="1069" t="s">
        <v>113</v>
      </c>
      <c r="D763" s="1072" t="s">
        <v>505</v>
      </c>
      <c r="E763" s="1070">
        <v>761</v>
      </c>
      <c r="F763" s="1066" t="s">
        <v>3649</v>
      </c>
      <c r="G763" s="1067" t="s">
        <v>3650</v>
      </c>
      <c r="H763" s="1068">
        <v>1</v>
      </c>
      <c r="I763" s="2"/>
      <c r="K763" s="1072"/>
    </row>
    <row r="764" spans="1:11" x14ac:dyDescent="0.2">
      <c r="A764" s="977" t="str">
        <f t="shared" si="22"/>
        <v>FI_07_11</v>
      </c>
      <c r="B764" s="979">
        <f t="shared" si="23"/>
        <v>11</v>
      </c>
      <c r="C764" s="1069" t="s">
        <v>113</v>
      </c>
      <c r="D764" s="1072" t="s">
        <v>505</v>
      </c>
      <c r="E764" s="1070">
        <v>762</v>
      </c>
      <c r="F764" s="1066" t="s">
        <v>3651</v>
      </c>
      <c r="G764" s="1067" t="s">
        <v>3652</v>
      </c>
      <c r="H764" s="1068">
        <v>1</v>
      </c>
      <c r="I764" s="2"/>
      <c r="K764" s="1072"/>
    </row>
    <row r="765" spans="1:11" x14ac:dyDescent="0.2">
      <c r="A765" s="977" t="str">
        <f t="shared" si="22"/>
        <v>FI_07_12</v>
      </c>
      <c r="B765" s="979">
        <f t="shared" si="23"/>
        <v>12</v>
      </c>
      <c r="C765" s="1069" t="s">
        <v>113</v>
      </c>
      <c r="D765" s="1072" t="s">
        <v>505</v>
      </c>
      <c r="E765" s="1070">
        <v>763</v>
      </c>
      <c r="F765" s="1066" t="s">
        <v>3653</v>
      </c>
      <c r="G765" s="1067" t="s">
        <v>3654</v>
      </c>
      <c r="H765" s="1068">
        <v>1</v>
      </c>
      <c r="I765" s="2"/>
      <c r="K765" s="1072"/>
    </row>
    <row r="766" spans="1:11" x14ac:dyDescent="0.2">
      <c r="A766" s="977" t="str">
        <f t="shared" si="22"/>
        <v>FI_07_13</v>
      </c>
      <c r="B766" s="979">
        <f t="shared" si="23"/>
        <v>13</v>
      </c>
      <c r="C766" s="1069" t="s">
        <v>113</v>
      </c>
      <c r="D766" s="1072" t="s">
        <v>505</v>
      </c>
      <c r="E766" s="1070">
        <v>764</v>
      </c>
      <c r="F766" s="1066" t="s">
        <v>3655</v>
      </c>
      <c r="G766" s="1067" t="s">
        <v>3656</v>
      </c>
      <c r="H766" s="1068">
        <v>1</v>
      </c>
      <c r="I766" s="2"/>
      <c r="K766" s="1072"/>
    </row>
    <row r="767" spans="1:11" x14ac:dyDescent="0.2">
      <c r="A767" s="977" t="str">
        <f t="shared" si="22"/>
        <v>FI_07_14</v>
      </c>
      <c r="B767" s="979">
        <f t="shared" si="23"/>
        <v>14</v>
      </c>
      <c r="C767" s="1069" t="s">
        <v>113</v>
      </c>
      <c r="D767" s="1072" t="s">
        <v>505</v>
      </c>
      <c r="E767" s="1070">
        <v>765</v>
      </c>
      <c r="F767" s="1066" t="s">
        <v>3657</v>
      </c>
      <c r="G767" s="1067" t="s">
        <v>3658</v>
      </c>
      <c r="H767" s="1068">
        <v>1</v>
      </c>
      <c r="I767" s="2"/>
      <c r="K767" s="1072"/>
    </row>
    <row r="768" spans="1:11" x14ac:dyDescent="0.2">
      <c r="A768" s="977" t="str">
        <f t="shared" si="22"/>
        <v>FI_07_15</v>
      </c>
      <c r="B768" s="979">
        <f t="shared" si="23"/>
        <v>15</v>
      </c>
      <c r="C768" s="1069" t="s">
        <v>113</v>
      </c>
      <c r="D768" s="1072" t="s">
        <v>505</v>
      </c>
      <c r="E768" s="1070">
        <v>766</v>
      </c>
      <c r="F768" s="1066" t="s">
        <v>3659</v>
      </c>
      <c r="G768" s="1067" t="s">
        <v>3660</v>
      </c>
      <c r="H768" s="1068">
        <v>1</v>
      </c>
      <c r="I768" s="2"/>
      <c r="K768" s="1072"/>
    </row>
    <row r="769" spans="1:11" x14ac:dyDescent="0.2">
      <c r="A769" s="977" t="str">
        <f t="shared" si="22"/>
        <v>FI_07_16</v>
      </c>
      <c r="B769" s="979">
        <f t="shared" si="23"/>
        <v>16</v>
      </c>
      <c r="C769" s="1069" t="s">
        <v>113</v>
      </c>
      <c r="D769" s="1072" t="s">
        <v>505</v>
      </c>
      <c r="E769" s="1070">
        <v>767</v>
      </c>
      <c r="F769" s="1066" t="s">
        <v>3661</v>
      </c>
      <c r="G769" s="1067" t="s">
        <v>3662</v>
      </c>
      <c r="H769" s="1068">
        <v>1</v>
      </c>
      <c r="I769" s="2"/>
      <c r="K769" s="1072"/>
    </row>
    <row r="770" spans="1:11" x14ac:dyDescent="0.2">
      <c r="A770" s="977" t="str">
        <f t="shared" si="22"/>
        <v>FI_07_17</v>
      </c>
      <c r="B770" s="979">
        <f t="shared" si="23"/>
        <v>17</v>
      </c>
      <c r="C770" s="1069" t="s">
        <v>113</v>
      </c>
      <c r="D770" s="1072" t="s">
        <v>505</v>
      </c>
      <c r="E770" s="1070">
        <v>768</v>
      </c>
      <c r="F770" s="1066" t="s">
        <v>3663</v>
      </c>
      <c r="G770" s="1067" t="s">
        <v>3664</v>
      </c>
      <c r="H770" s="1068">
        <v>1</v>
      </c>
      <c r="I770" s="2"/>
      <c r="K770" s="1072"/>
    </row>
    <row r="771" spans="1:11" x14ac:dyDescent="0.2">
      <c r="A771" s="977" t="str">
        <f t="shared" ref="A771:A834" si="24">CONCATENATE(C771,"_",D771,"_",B771)</f>
        <v>FI_07_18</v>
      </c>
      <c r="B771" s="979">
        <f t="shared" si="23"/>
        <v>18</v>
      </c>
      <c r="C771" s="1069" t="s">
        <v>113</v>
      </c>
      <c r="D771" s="1072" t="s">
        <v>505</v>
      </c>
      <c r="E771" s="1070">
        <v>769</v>
      </c>
      <c r="F771" s="1066" t="s">
        <v>3665</v>
      </c>
      <c r="G771" s="1067" t="s">
        <v>3666</v>
      </c>
      <c r="H771" s="1068">
        <v>1</v>
      </c>
      <c r="I771" s="2"/>
      <c r="K771" s="1072"/>
    </row>
    <row r="772" spans="1:11" x14ac:dyDescent="0.2">
      <c r="A772" s="977" t="str">
        <f t="shared" si="24"/>
        <v>FI_07_19</v>
      </c>
      <c r="B772" s="979">
        <f t="shared" si="23"/>
        <v>19</v>
      </c>
      <c r="C772" s="1069" t="s">
        <v>113</v>
      </c>
      <c r="D772" s="1072" t="s">
        <v>505</v>
      </c>
      <c r="E772" s="1070">
        <v>770</v>
      </c>
      <c r="F772" s="1066" t="s">
        <v>3667</v>
      </c>
      <c r="G772" s="1067" t="s">
        <v>3668</v>
      </c>
      <c r="H772" s="1068">
        <v>1</v>
      </c>
      <c r="I772" s="2"/>
      <c r="K772" s="1072"/>
    </row>
    <row r="773" spans="1:11" x14ac:dyDescent="0.2">
      <c r="A773" s="977" t="str">
        <f t="shared" si="24"/>
        <v>FI_07_20</v>
      </c>
      <c r="B773" s="979">
        <f t="shared" ref="B773:B836" si="25">IF(D773&lt;&gt;"",IF(D773=D772,B772+1,1),0)</f>
        <v>20</v>
      </c>
      <c r="C773" s="1069" t="s">
        <v>113</v>
      </c>
      <c r="D773" s="1072" t="s">
        <v>505</v>
      </c>
      <c r="E773" s="1070">
        <v>771</v>
      </c>
      <c r="F773" s="1066" t="s">
        <v>3669</v>
      </c>
      <c r="G773" s="1067" t="s">
        <v>3670</v>
      </c>
      <c r="H773" s="1068">
        <v>1</v>
      </c>
      <c r="I773" s="2"/>
      <c r="K773" s="1072"/>
    </row>
    <row r="774" spans="1:11" x14ac:dyDescent="0.2">
      <c r="A774" s="977" t="str">
        <f t="shared" si="24"/>
        <v>FI_07_21</v>
      </c>
      <c r="B774" s="979">
        <f t="shared" si="25"/>
        <v>21</v>
      </c>
      <c r="C774" s="1069" t="s">
        <v>113</v>
      </c>
      <c r="D774" s="1072" t="s">
        <v>505</v>
      </c>
      <c r="E774" s="1070">
        <v>772</v>
      </c>
      <c r="F774" s="1066" t="s">
        <v>3671</v>
      </c>
      <c r="G774" s="1067" t="s">
        <v>3672</v>
      </c>
      <c r="H774" s="1068">
        <v>1</v>
      </c>
      <c r="I774" s="2"/>
      <c r="K774" s="1072"/>
    </row>
    <row r="775" spans="1:11" x14ac:dyDescent="0.2">
      <c r="A775" s="977" t="str">
        <f t="shared" si="24"/>
        <v>FI_07_22</v>
      </c>
      <c r="B775" s="979">
        <f t="shared" si="25"/>
        <v>22</v>
      </c>
      <c r="C775" s="1069" t="s">
        <v>113</v>
      </c>
      <c r="D775" s="1072" t="s">
        <v>505</v>
      </c>
      <c r="E775" s="1070">
        <v>773</v>
      </c>
      <c r="F775" s="1066" t="s">
        <v>3673</v>
      </c>
      <c r="G775" s="1067" t="s">
        <v>3674</v>
      </c>
      <c r="H775" s="1068">
        <v>1</v>
      </c>
      <c r="I775" s="2"/>
      <c r="K775" s="1072"/>
    </row>
    <row r="776" spans="1:11" x14ac:dyDescent="0.2">
      <c r="A776" s="977" t="str">
        <f t="shared" si="24"/>
        <v>FI_07_23</v>
      </c>
      <c r="B776" s="979">
        <f t="shared" si="25"/>
        <v>23</v>
      </c>
      <c r="C776" s="1069" t="s">
        <v>113</v>
      </c>
      <c r="D776" s="1072" t="s">
        <v>505</v>
      </c>
      <c r="E776" s="1070">
        <v>774</v>
      </c>
      <c r="F776" s="1066" t="s">
        <v>3675</v>
      </c>
      <c r="G776" s="1067" t="s">
        <v>3676</v>
      </c>
      <c r="H776" s="1068">
        <v>1</v>
      </c>
      <c r="I776" s="2"/>
      <c r="K776" s="1072"/>
    </row>
    <row r="777" spans="1:11" x14ac:dyDescent="0.2">
      <c r="A777" s="977" t="str">
        <f t="shared" si="24"/>
        <v>FI_07_24</v>
      </c>
      <c r="B777" s="979">
        <f t="shared" si="25"/>
        <v>24</v>
      </c>
      <c r="C777" s="1069" t="s">
        <v>113</v>
      </c>
      <c r="D777" s="1072" t="s">
        <v>505</v>
      </c>
      <c r="E777" s="1070">
        <v>775</v>
      </c>
      <c r="F777" s="1066" t="s">
        <v>3677</v>
      </c>
      <c r="G777" s="1067" t="s">
        <v>3678</v>
      </c>
      <c r="H777" s="1068">
        <v>1</v>
      </c>
      <c r="I777" s="2"/>
      <c r="K777" s="1072"/>
    </row>
    <row r="778" spans="1:11" x14ac:dyDescent="0.2">
      <c r="A778" s="977" t="str">
        <f t="shared" si="24"/>
        <v>FI_07_25</v>
      </c>
      <c r="B778" s="979">
        <f t="shared" si="25"/>
        <v>25</v>
      </c>
      <c r="C778" s="1069" t="s">
        <v>113</v>
      </c>
      <c r="D778" s="1072" t="s">
        <v>505</v>
      </c>
      <c r="E778" s="1070">
        <v>776</v>
      </c>
      <c r="F778" s="1066" t="s">
        <v>3679</v>
      </c>
      <c r="G778" s="1067" t="s">
        <v>3680</v>
      </c>
      <c r="H778" s="1068">
        <v>1</v>
      </c>
      <c r="I778" s="2"/>
      <c r="K778" s="1072"/>
    </row>
    <row r="779" spans="1:11" x14ac:dyDescent="0.2">
      <c r="A779" s="977" t="str">
        <f t="shared" si="24"/>
        <v>FI_07_26</v>
      </c>
      <c r="B779" s="979">
        <f t="shared" si="25"/>
        <v>26</v>
      </c>
      <c r="C779" s="1069" t="s">
        <v>113</v>
      </c>
      <c r="D779" s="1072" t="s">
        <v>505</v>
      </c>
      <c r="E779" s="1070">
        <v>777</v>
      </c>
      <c r="F779" s="1066" t="s">
        <v>3681</v>
      </c>
      <c r="G779" s="1067" t="s">
        <v>3682</v>
      </c>
      <c r="H779" s="1068">
        <v>1</v>
      </c>
      <c r="I779" s="2"/>
      <c r="K779" s="1072"/>
    </row>
    <row r="780" spans="1:11" x14ac:dyDescent="0.2">
      <c r="A780" s="977" t="str">
        <f t="shared" si="24"/>
        <v>FI_07_27</v>
      </c>
      <c r="B780" s="979">
        <f t="shared" si="25"/>
        <v>27</v>
      </c>
      <c r="C780" s="1069" t="s">
        <v>113</v>
      </c>
      <c r="D780" s="1072" t="s">
        <v>505</v>
      </c>
      <c r="E780" s="1070">
        <v>778</v>
      </c>
      <c r="F780" s="1066" t="s">
        <v>3683</v>
      </c>
      <c r="G780" s="1067" t="s">
        <v>3684</v>
      </c>
      <c r="H780" s="1068">
        <v>1</v>
      </c>
      <c r="I780" s="2"/>
      <c r="K780" s="1072"/>
    </row>
    <row r="781" spans="1:11" x14ac:dyDescent="0.2">
      <c r="A781" s="977" t="str">
        <f t="shared" si="24"/>
        <v>FI_07_28</v>
      </c>
      <c r="B781" s="979">
        <f t="shared" si="25"/>
        <v>28</v>
      </c>
      <c r="C781" s="1069" t="s">
        <v>113</v>
      </c>
      <c r="D781" s="1072" t="s">
        <v>505</v>
      </c>
      <c r="E781" s="1070">
        <v>779</v>
      </c>
      <c r="F781" s="1066" t="s">
        <v>3685</v>
      </c>
      <c r="G781" s="1067" t="s">
        <v>3686</v>
      </c>
      <c r="H781" s="1068">
        <v>1</v>
      </c>
      <c r="I781" s="2"/>
      <c r="K781" s="1072"/>
    </row>
    <row r="782" spans="1:11" x14ac:dyDescent="0.2">
      <c r="A782" s="977" t="str">
        <f t="shared" si="24"/>
        <v>FI_07_29</v>
      </c>
      <c r="B782" s="979">
        <f t="shared" si="25"/>
        <v>29</v>
      </c>
      <c r="C782" s="1069" t="s">
        <v>113</v>
      </c>
      <c r="D782" s="1072" t="s">
        <v>505</v>
      </c>
      <c r="E782" s="1070">
        <v>780</v>
      </c>
      <c r="F782" s="1066" t="s">
        <v>3687</v>
      </c>
      <c r="G782" s="1067" t="s">
        <v>3688</v>
      </c>
      <c r="H782" s="1068">
        <v>1</v>
      </c>
      <c r="I782" s="2"/>
      <c r="K782" s="1072"/>
    </row>
    <row r="783" spans="1:11" x14ac:dyDescent="0.2">
      <c r="A783" s="977" t="str">
        <f t="shared" si="24"/>
        <v>FI_07_30</v>
      </c>
      <c r="B783" s="979">
        <f t="shared" si="25"/>
        <v>30</v>
      </c>
      <c r="C783" s="1069" t="s">
        <v>113</v>
      </c>
      <c r="D783" s="1072" t="s">
        <v>505</v>
      </c>
      <c r="E783" s="1070">
        <v>781</v>
      </c>
      <c r="F783" s="1066" t="s">
        <v>3689</v>
      </c>
      <c r="G783" s="1067" t="s">
        <v>3690</v>
      </c>
      <c r="H783" s="1068">
        <v>1</v>
      </c>
      <c r="I783" s="2"/>
      <c r="K783" s="1072"/>
    </row>
    <row r="784" spans="1:11" x14ac:dyDescent="0.2">
      <c r="A784" s="977" t="str">
        <f t="shared" si="24"/>
        <v>FI_07_31</v>
      </c>
      <c r="B784" s="979">
        <f t="shared" si="25"/>
        <v>31</v>
      </c>
      <c r="C784" s="1069" t="s">
        <v>113</v>
      </c>
      <c r="D784" s="1072" t="s">
        <v>505</v>
      </c>
      <c r="E784" s="1070">
        <v>782</v>
      </c>
      <c r="F784" s="1066" t="s">
        <v>3691</v>
      </c>
      <c r="G784" s="1067" t="s">
        <v>3692</v>
      </c>
      <c r="H784" s="1068">
        <v>1</v>
      </c>
      <c r="I784" s="2"/>
      <c r="K784" s="1072"/>
    </row>
    <row r="785" spans="1:11" x14ac:dyDescent="0.2">
      <c r="A785" s="977" t="str">
        <f t="shared" si="24"/>
        <v>FI_07_32</v>
      </c>
      <c r="B785" s="979">
        <f t="shared" si="25"/>
        <v>32</v>
      </c>
      <c r="C785" s="1069" t="s">
        <v>113</v>
      </c>
      <c r="D785" s="1072" t="s">
        <v>505</v>
      </c>
      <c r="E785" s="1070">
        <v>783</v>
      </c>
      <c r="F785" s="1066" t="s">
        <v>3693</v>
      </c>
      <c r="G785" s="1067" t="s">
        <v>3694</v>
      </c>
      <c r="H785" s="1068">
        <v>1</v>
      </c>
      <c r="I785" s="2"/>
      <c r="K785" s="1072"/>
    </row>
    <row r="786" spans="1:11" x14ac:dyDescent="0.2">
      <c r="A786" s="977" t="str">
        <f t="shared" si="24"/>
        <v>FI_07_33</v>
      </c>
      <c r="B786" s="979">
        <f t="shared" si="25"/>
        <v>33</v>
      </c>
      <c r="C786" s="1069" t="s">
        <v>113</v>
      </c>
      <c r="D786" s="1072" t="s">
        <v>505</v>
      </c>
      <c r="E786" s="1070">
        <v>784</v>
      </c>
      <c r="F786" s="1066" t="s">
        <v>3695</v>
      </c>
      <c r="G786" s="1067" t="s">
        <v>3696</v>
      </c>
      <c r="H786" s="1068">
        <v>1</v>
      </c>
      <c r="I786" s="2"/>
      <c r="K786" s="1072"/>
    </row>
    <row r="787" spans="1:11" x14ac:dyDescent="0.2">
      <c r="A787" s="977" t="str">
        <f t="shared" si="24"/>
        <v>FI_07_34</v>
      </c>
      <c r="B787" s="979">
        <f t="shared" si="25"/>
        <v>34</v>
      </c>
      <c r="C787" s="1069" t="s">
        <v>113</v>
      </c>
      <c r="D787" s="1072" t="s">
        <v>505</v>
      </c>
      <c r="E787" s="1070">
        <v>785</v>
      </c>
      <c r="F787" s="1066" t="s">
        <v>3697</v>
      </c>
      <c r="G787" s="1067" t="s">
        <v>3698</v>
      </c>
      <c r="H787" s="1068">
        <v>1</v>
      </c>
      <c r="I787" s="2"/>
      <c r="K787" s="1072"/>
    </row>
    <row r="788" spans="1:11" x14ac:dyDescent="0.2">
      <c r="A788" s="977" t="str">
        <f t="shared" si="24"/>
        <v>FI_07_35</v>
      </c>
      <c r="B788" s="979">
        <f t="shared" si="25"/>
        <v>35</v>
      </c>
      <c r="C788" s="1069" t="s">
        <v>113</v>
      </c>
      <c r="D788" s="1072" t="s">
        <v>505</v>
      </c>
      <c r="E788" s="1070">
        <v>786</v>
      </c>
      <c r="F788" s="1066" t="s">
        <v>3699</v>
      </c>
      <c r="G788" s="1067" t="s">
        <v>3700</v>
      </c>
      <c r="H788" s="1068">
        <v>1</v>
      </c>
      <c r="I788" s="2"/>
      <c r="K788" s="1072"/>
    </row>
    <row r="789" spans="1:11" x14ac:dyDescent="0.2">
      <c r="A789" s="977" t="str">
        <f t="shared" si="24"/>
        <v>FI_07_36</v>
      </c>
      <c r="B789" s="979">
        <f t="shared" si="25"/>
        <v>36</v>
      </c>
      <c r="C789" s="1069" t="s">
        <v>113</v>
      </c>
      <c r="D789" s="1072" t="s">
        <v>505</v>
      </c>
      <c r="E789" s="1070">
        <v>787</v>
      </c>
      <c r="F789" s="1066" t="s">
        <v>3701</v>
      </c>
      <c r="G789" s="1067" t="s">
        <v>3702</v>
      </c>
      <c r="H789" s="1068">
        <v>1</v>
      </c>
      <c r="I789" s="2"/>
      <c r="K789" s="1072"/>
    </row>
    <row r="790" spans="1:11" x14ac:dyDescent="0.2">
      <c r="A790" s="977" t="str">
        <f t="shared" si="24"/>
        <v>FI_07_37</v>
      </c>
      <c r="B790" s="979">
        <f t="shared" si="25"/>
        <v>37</v>
      </c>
      <c r="C790" s="1069" t="s">
        <v>113</v>
      </c>
      <c r="D790" s="1072" t="s">
        <v>505</v>
      </c>
      <c r="E790" s="1070">
        <v>788</v>
      </c>
      <c r="F790" s="1066" t="s">
        <v>3703</v>
      </c>
      <c r="G790" s="1067" t="s">
        <v>3704</v>
      </c>
      <c r="H790" s="1068">
        <v>1</v>
      </c>
      <c r="I790" s="2"/>
      <c r="K790" s="1072"/>
    </row>
    <row r="791" spans="1:11" x14ac:dyDescent="0.2">
      <c r="A791" s="977" t="str">
        <f t="shared" si="24"/>
        <v>FI_07_38</v>
      </c>
      <c r="B791" s="979">
        <f t="shared" si="25"/>
        <v>38</v>
      </c>
      <c r="C791" s="1069" t="s">
        <v>113</v>
      </c>
      <c r="D791" s="1072" t="s">
        <v>505</v>
      </c>
      <c r="E791" s="1070">
        <v>789</v>
      </c>
      <c r="F791" s="1066" t="s">
        <v>3705</v>
      </c>
      <c r="G791" s="1067" t="s">
        <v>3706</v>
      </c>
      <c r="H791" s="1068">
        <v>1</v>
      </c>
      <c r="I791" s="2"/>
      <c r="K791" s="1072"/>
    </row>
    <row r="792" spans="1:11" x14ac:dyDescent="0.2">
      <c r="A792" s="977" t="str">
        <f t="shared" si="24"/>
        <v>FI_07_39</v>
      </c>
      <c r="B792" s="979">
        <f t="shared" si="25"/>
        <v>39</v>
      </c>
      <c r="C792" s="1069" t="s">
        <v>113</v>
      </c>
      <c r="D792" s="1072" t="s">
        <v>505</v>
      </c>
      <c r="E792" s="1070">
        <v>790</v>
      </c>
      <c r="F792" s="1066" t="s">
        <v>3707</v>
      </c>
      <c r="G792" s="1067" t="s">
        <v>3708</v>
      </c>
      <c r="H792" s="1068">
        <v>1</v>
      </c>
      <c r="I792" s="2"/>
      <c r="K792" s="1072"/>
    </row>
    <row r="793" spans="1:11" x14ac:dyDescent="0.2">
      <c r="A793" s="977" t="str">
        <f t="shared" si="24"/>
        <v>FI_07_40</v>
      </c>
      <c r="B793" s="979">
        <f t="shared" si="25"/>
        <v>40</v>
      </c>
      <c r="C793" s="1069" t="s">
        <v>113</v>
      </c>
      <c r="D793" s="1072" t="s">
        <v>505</v>
      </c>
      <c r="E793" s="1070">
        <v>791</v>
      </c>
      <c r="F793" s="1066" t="s">
        <v>3709</v>
      </c>
      <c r="G793" s="1067" t="s">
        <v>3710</v>
      </c>
      <c r="H793" s="1068">
        <v>2</v>
      </c>
      <c r="I793" s="2"/>
      <c r="K793" s="1072"/>
    </row>
    <row r="794" spans="1:11" x14ac:dyDescent="0.2">
      <c r="A794" s="977" t="str">
        <f t="shared" si="24"/>
        <v>FI_07_41</v>
      </c>
      <c r="B794" s="979">
        <f t="shared" si="25"/>
        <v>41</v>
      </c>
      <c r="C794" s="1069" t="s">
        <v>113</v>
      </c>
      <c r="D794" s="1072" t="s">
        <v>505</v>
      </c>
      <c r="E794" s="1070">
        <v>792</v>
      </c>
      <c r="F794" s="1066" t="s">
        <v>3711</v>
      </c>
      <c r="G794" s="1067" t="s">
        <v>3712</v>
      </c>
      <c r="H794" s="1068">
        <v>1</v>
      </c>
      <c r="I794" s="2"/>
      <c r="K794" s="1072"/>
    </row>
    <row r="795" spans="1:11" x14ac:dyDescent="0.2">
      <c r="A795" s="977" t="str">
        <f t="shared" si="24"/>
        <v>FI_07_42</v>
      </c>
      <c r="B795" s="979">
        <f t="shared" si="25"/>
        <v>42</v>
      </c>
      <c r="C795" s="1069" t="s">
        <v>113</v>
      </c>
      <c r="D795" s="1072" t="s">
        <v>505</v>
      </c>
      <c r="E795" s="1070">
        <v>793</v>
      </c>
      <c r="F795" s="1066" t="s">
        <v>3713</v>
      </c>
      <c r="G795" s="1067" t="s">
        <v>3714</v>
      </c>
      <c r="H795" s="1068">
        <v>1</v>
      </c>
      <c r="I795" s="2"/>
      <c r="K795" s="1072"/>
    </row>
    <row r="796" spans="1:11" x14ac:dyDescent="0.2">
      <c r="A796" s="977" t="str">
        <f t="shared" si="24"/>
        <v>FI_07_43</v>
      </c>
      <c r="B796" s="979">
        <f t="shared" si="25"/>
        <v>43</v>
      </c>
      <c r="C796" s="1069" t="s">
        <v>113</v>
      </c>
      <c r="D796" s="1072" t="s">
        <v>505</v>
      </c>
      <c r="E796" s="1070">
        <v>794</v>
      </c>
      <c r="F796" s="1066" t="s">
        <v>3715</v>
      </c>
      <c r="G796" s="1067" t="s">
        <v>3716</v>
      </c>
      <c r="H796" s="1068">
        <v>1</v>
      </c>
      <c r="I796" s="2"/>
      <c r="K796" s="1072"/>
    </row>
    <row r="797" spans="1:11" x14ac:dyDescent="0.2">
      <c r="A797" s="977" t="str">
        <f t="shared" si="24"/>
        <v>FI_07_44</v>
      </c>
      <c r="B797" s="979">
        <f t="shared" si="25"/>
        <v>44</v>
      </c>
      <c r="C797" s="1069" t="s">
        <v>113</v>
      </c>
      <c r="D797" s="1072" t="s">
        <v>505</v>
      </c>
      <c r="E797" s="1070">
        <v>795</v>
      </c>
      <c r="F797" s="1066" t="s">
        <v>3717</v>
      </c>
      <c r="G797" s="1067" t="s">
        <v>3718</v>
      </c>
      <c r="H797" s="1068">
        <v>1</v>
      </c>
      <c r="I797" s="2"/>
      <c r="K797" s="1072"/>
    </row>
    <row r="798" spans="1:11" x14ac:dyDescent="0.2">
      <c r="A798" s="977" t="str">
        <f t="shared" si="24"/>
        <v>FI_07_45</v>
      </c>
      <c r="B798" s="979">
        <f t="shared" si="25"/>
        <v>45</v>
      </c>
      <c r="C798" s="1069" t="s">
        <v>113</v>
      </c>
      <c r="D798" s="1072" t="s">
        <v>505</v>
      </c>
      <c r="E798" s="1070">
        <v>796</v>
      </c>
      <c r="F798" s="1066" t="s">
        <v>3719</v>
      </c>
      <c r="G798" s="1067" t="s">
        <v>3720</v>
      </c>
      <c r="H798" s="1068">
        <v>1</v>
      </c>
      <c r="I798" s="2"/>
      <c r="K798" s="1072"/>
    </row>
    <row r="799" spans="1:11" x14ac:dyDescent="0.2">
      <c r="A799" s="977" t="str">
        <f t="shared" si="24"/>
        <v>FI_07_46</v>
      </c>
      <c r="B799" s="979">
        <f t="shared" si="25"/>
        <v>46</v>
      </c>
      <c r="C799" s="1069" t="s">
        <v>113</v>
      </c>
      <c r="D799" s="1072" t="s">
        <v>505</v>
      </c>
      <c r="E799" s="1070">
        <v>797</v>
      </c>
      <c r="F799" s="1066" t="s">
        <v>3721</v>
      </c>
      <c r="G799" s="1067" t="s">
        <v>3722</v>
      </c>
      <c r="H799" s="1068">
        <v>1</v>
      </c>
      <c r="I799" s="2"/>
      <c r="K799" s="1072"/>
    </row>
    <row r="800" spans="1:11" x14ac:dyDescent="0.2">
      <c r="A800" s="977" t="str">
        <f t="shared" si="24"/>
        <v>FI_07_47</v>
      </c>
      <c r="B800" s="979">
        <f t="shared" si="25"/>
        <v>47</v>
      </c>
      <c r="C800" s="1069" t="s">
        <v>113</v>
      </c>
      <c r="D800" s="1072" t="s">
        <v>505</v>
      </c>
      <c r="E800" s="1070">
        <v>798</v>
      </c>
      <c r="F800" s="1066" t="s">
        <v>3723</v>
      </c>
      <c r="G800" s="1067" t="s">
        <v>3724</v>
      </c>
      <c r="H800" s="1068">
        <v>1</v>
      </c>
      <c r="I800" s="2"/>
      <c r="K800" s="1072"/>
    </row>
    <row r="801" spans="1:11" x14ac:dyDescent="0.2">
      <c r="A801" s="977" t="str">
        <f t="shared" si="24"/>
        <v>FI_07_48</v>
      </c>
      <c r="B801" s="979">
        <f t="shared" si="25"/>
        <v>48</v>
      </c>
      <c r="C801" s="1069" t="s">
        <v>113</v>
      </c>
      <c r="D801" s="1072" t="s">
        <v>505</v>
      </c>
      <c r="E801" s="1070">
        <v>799</v>
      </c>
      <c r="F801" s="1066" t="s">
        <v>3725</v>
      </c>
      <c r="G801" s="1067" t="s">
        <v>3726</v>
      </c>
      <c r="H801" s="1068">
        <v>1</v>
      </c>
      <c r="I801" s="2"/>
      <c r="K801" s="1072"/>
    </row>
    <row r="802" spans="1:11" x14ac:dyDescent="0.2">
      <c r="A802" s="977" t="str">
        <f t="shared" si="24"/>
        <v>FI_07_49</v>
      </c>
      <c r="B802" s="979">
        <f t="shared" si="25"/>
        <v>49</v>
      </c>
      <c r="C802" s="1069" t="s">
        <v>113</v>
      </c>
      <c r="D802" s="1072" t="s">
        <v>505</v>
      </c>
      <c r="E802" s="1070">
        <v>800</v>
      </c>
      <c r="F802" s="1066" t="s">
        <v>3727</v>
      </c>
      <c r="G802" s="1067" t="s">
        <v>3728</v>
      </c>
      <c r="H802" s="1068">
        <v>1</v>
      </c>
      <c r="I802" s="2"/>
      <c r="K802" s="1072"/>
    </row>
    <row r="803" spans="1:11" x14ac:dyDescent="0.2">
      <c r="A803" s="977" t="str">
        <f t="shared" si="24"/>
        <v>FI_07_50</v>
      </c>
      <c r="B803" s="979">
        <f t="shared" si="25"/>
        <v>50</v>
      </c>
      <c r="C803" s="1069" t="s">
        <v>113</v>
      </c>
      <c r="D803" s="1072" t="s">
        <v>505</v>
      </c>
      <c r="E803" s="1070">
        <v>801</v>
      </c>
      <c r="F803" s="1066" t="s">
        <v>3729</v>
      </c>
      <c r="G803" s="1067" t="s">
        <v>3730</v>
      </c>
      <c r="H803" s="1068">
        <v>1</v>
      </c>
      <c r="I803" s="2"/>
      <c r="K803" s="1072"/>
    </row>
    <row r="804" spans="1:11" x14ac:dyDescent="0.2">
      <c r="A804" s="977" t="str">
        <f t="shared" si="24"/>
        <v>FI_07_51</v>
      </c>
      <c r="B804" s="979">
        <f t="shared" si="25"/>
        <v>51</v>
      </c>
      <c r="C804" s="1069" t="s">
        <v>113</v>
      </c>
      <c r="D804" s="1072" t="s">
        <v>505</v>
      </c>
      <c r="E804" s="1070">
        <v>802</v>
      </c>
      <c r="F804" s="1066" t="s">
        <v>3731</v>
      </c>
      <c r="G804" s="1067" t="s">
        <v>3732</v>
      </c>
      <c r="H804" s="1068">
        <v>1</v>
      </c>
      <c r="I804" s="2"/>
      <c r="K804" s="1072"/>
    </row>
    <row r="805" spans="1:11" x14ac:dyDescent="0.2">
      <c r="A805" s="977" t="str">
        <f t="shared" si="24"/>
        <v>FI_07_52</v>
      </c>
      <c r="B805" s="979">
        <f t="shared" si="25"/>
        <v>52</v>
      </c>
      <c r="C805" s="1069" t="s">
        <v>113</v>
      </c>
      <c r="D805" s="1072" t="s">
        <v>505</v>
      </c>
      <c r="E805" s="1070">
        <v>803</v>
      </c>
      <c r="F805" s="1066" t="s">
        <v>3733</v>
      </c>
      <c r="G805" s="1067" t="s">
        <v>3734</v>
      </c>
      <c r="H805" s="1068">
        <v>1</v>
      </c>
      <c r="I805" s="2"/>
      <c r="K805" s="1072"/>
    </row>
    <row r="806" spans="1:11" x14ac:dyDescent="0.2">
      <c r="A806" s="977" t="str">
        <f t="shared" si="24"/>
        <v>FI_07_53</v>
      </c>
      <c r="B806" s="979">
        <f t="shared" si="25"/>
        <v>53</v>
      </c>
      <c r="C806" s="1069" t="s">
        <v>113</v>
      </c>
      <c r="D806" s="1072" t="s">
        <v>505</v>
      </c>
      <c r="E806" s="1070">
        <v>804</v>
      </c>
      <c r="F806" s="1066" t="s">
        <v>3735</v>
      </c>
      <c r="G806" s="1067" t="s">
        <v>3736</v>
      </c>
      <c r="H806" s="1068">
        <v>1</v>
      </c>
      <c r="I806" s="2"/>
      <c r="K806" s="1072"/>
    </row>
    <row r="807" spans="1:11" x14ac:dyDescent="0.2">
      <c r="A807" s="977" t="str">
        <f t="shared" si="24"/>
        <v>FI_07_54</v>
      </c>
      <c r="B807" s="979">
        <f t="shared" si="25"/>
        <v>54</v>
      </c>
      <c r="C807" s="1069" t="s">
        <v>113</v>
      </c>
      <c r="D807" s="1072" t="s">
        <v>505</v>
      </c>
      <c r="E807" s="1070">
        <v>805</v>
      </c>
      <c r="F807" s="1066" t="s">
        <v>3737</v>
      </c>
      <c r="G807" s="1067" t="s">
        <v>3738</v>
      </c>
      <c r="H807" s="1068">
        <v>1</v>
      </c>
      <c r="I807" s="2"/>
      <c r="K807" s="1072"/>
    </row>
    <row r="808" spans="1:11" x14ac:dyDescent="0.2">
      <c r="A808" s="977" t="str">
        <f t="shared" si="24"/>
        <v>FI_07_55</v>
      </c>
      <c r="B808" s="979">
        <f t="shared" si="25"/>
        <v>55</v>
      </c>
      <c r="C808" s="1069" t="s">
        <v>113</v>
      </c>
      <c r="D808" s="1072" t="s">
        <v>505</v>
      </c>
      <c r="E808" s="1070">
        <v>806</v>
      </c>
      <c r="F808" s="1066" t="s">
        <v>3739</v>
      </c>
      <c r="G808" s="1067" t="s">
        <v>3740</v>
      </c>
      <c r="H808" s="1068">
        <v>1</v>
      </c>
      <c r="I808" s="2"/>
      <c r="K808" s="1072"/>
    </row>
    <row r="809" spans="1:11" x14ac:dyDescent="0.2">
      <c r="A809" s="977" t="str">
        <f t="shared" si="24"/>
        <v>FI_07_56</v>
      </c>
      <c r="B809" s="979">
        <f t="shared" si="25"/>
        <v>56</v>
      </c>
      <c r="C809" s="1069" t="s">
        <v>113</v>
      </c>
      <c r="D809" s="1072" t="s">
        <v>505</v>
      </c>
      <c r="E809" s="1070">
        <v>807</v>
      </c>
      <c r="F809" s="1066" t="s">
        <v>3741</v>
      </c>
      <c r="G809" s="1067" t="s">
        <v>3742</v>
      </c>
      <c r="H809" s="1068">
        <v>1</v>
      </c>
      <c r="I809" s="2"/>
      <c r="K809" s="1072"/>
    </row>
    <row r="810" spans="1:11" x14ac:dyDescent="0.2">
      <c r="A810" s="977" t="str">
        <f t="shared" si="24"/>
        <v>FI_07_57</v>
      </c>
      <c r="B810" s="979">
        <f t="shared" si="25"/>
        <v>57</v>
      </c>
      <c r="C810" s="1069" t="s">
        <v>113</v>
      </c>
      <c r="D810" s="1072" t="s">
        <v>505</v>
      </c>
      <c r="E810" s="1070">
        <v>808</v>
      </c>
      <c r="F810" s="1066" t="s">
        <v>3743</v>
      </c>
      <c r="G810" s="1067" t="s">
        <v>3744</v>
      </c>
      <c r="H810" s="1068">
        <v>1</v>
      </c>
      <c r="I810" s="2"/>
      <c r="K810" s="1072"/>
    </row>
    <row r="811" spans="1:11" x14ac:dyDescent="0.2">
      <c r="A811" s="977" t="str">
        <f t="shared" si="24"/>
        <v>FI_07_58</v>
      </c>
      <c r="B811" s="979">
        <f t="shared" si="25"/>
        <v>58</v>
      </c>
      <c r="C811" s="1069" t="s">
        <v>113</v>
      </c>
      <c r="D811" s="1072" t="s">
        <v>505</v>
      </c>
      <c r="E811" s="1070">
        <v>809</v>
      </c>
      <c r="F811" s="1066" t="s">
        <v>3745</v>
      </c>
      <c r="G811" s="1067" t="s">
        <v>3746</v>
      </c>
      <c r="H811" s="1068">
        <v>1</v>
      </c>
      <c r="I811" s="2"/>
      <c r="K811" s="1072"/>
    </row>
    <row r="812" spans="1:11" x14ac:dyDescent="0.2">
      <c r="A812" s="977" t="str">
        <f t="shared" si="24"/>
        <v>FI_07_59</v>
      </c>
      <c r="B812" s="979">
        <f t="shared" si="25"/>
        <v>59</v>
      </c>
      <c r="C812" s="1069" t="s">
        <v>113</v>
      </c>
      <c r="D812" s="1072" t="s">
        <v>505</v>
      </c>
      <c r="E812" s="1070">
        <v>810</v>
      </c>
      <c r="F812" s="1066" t="s">
        <v>3747</v>
      </c>
      <c r="G812" s="1067" t="s">
        <v>3748</v>
      </c>
      <c r="H812" s="1068">
        <v>1</v>
      </c>
      <c r="I812" s="2"/>
      <c r="K812" s="1072"/>
    </row>
    <row r="813" spans="1:11" x14ac:dyDescent="0.2">
      <c r="A813" s="977" t="str">
        <f t="shared" si="24"/>
        <v>FI_07_60</v>
      </c>
      <c r="B813" s="979">
        <f t="shared" si="25"/>
        <v>60</v>
      </c>
      <c r="C813" s="1069" t="s">
        <v>113</v>
      </c>
      <c r="D813" s="1072" t="s">
        <v>505</v>
      </c>
      <c r="E813" s="1070">
        <v>811</v>
      </c>
      <c r="F813" s="1066" t="s">
        <v>3749</v>
      </c>
      <c r="G813" s="1067" t="s">
        <v>3750</v>
      </c>
      <c r="H813" s="1068">
        <v>1</v>
      </c>
      <c r="I813" s="2"/>
      <c r="K813" s="1072"/>
    </row>
    <row r="814" spans="1:11" x14ac:dyDescent="0.2">
      <c r="A814" s="977" t="str">
        <f t="shared" si="24"/>
        <v>FI_07_61</v>
      </c>
      <c r="B814" s="979">
        <f t="shared" si="25"/>
        <v>61</v>
      </c>
      <c r="C814" s="1069" t="s">
        <v>113</v>
      </c>
      <c r="D814" s="1072" t="s">
        <v>505</v>
      </c>
      <c r="E814" s="1070">
        <v>812</v>
      </c>
      <c r="F814" s="1066" t="s">
        <v>3751</v>
      </c>
      <c r="G814" s="1067" t="s">
        <v>3752</v>
      </c>
      <c r="H814" s="1068">
        <v>1</v>
      </c>
      <c r="I814" s="2"/>
      <c r="K814" s="1072"/>
    </row>
    <row r="815" spans="1:11" x14ac:dyDescent="0.2">
      <c r="A815" s="977" t="str">
        <f t="shared" si="24"/>
        <v>FI_07_62</v>
      </c>
      <c r="B815" s="979">
        <f t="shared" si="25"/>
        <v>62</v>
      </c>
      <c r="C815" s="1069" t="s">
        <v>113</v>
      </c>
      <c r="D815" s="1072" t="s">
        <v>505</v>
      </c>
      <c r="E815" s="1070">
        <v>813</v>
      </c>
      <c r="F815" s="1066" t="s">
        <v>3753</v>
      </c>
      <c r="G815" s="1067" t="s">
        <v>3754</v>
      </c>
      <c r="H815" s="1068">
        <v>1</v>
      </c>
      <c r="I815" s="2"/>
      <c r="K815" s="1072"/>
    </row>
    <row r="816" spans="1:11" x14ac:dyDescent="0.2">
      <c r="A816" s="977" t="str">
        <f t="shared" si="24"/>
        <v>FI_07_63</v>
      </c>
      <c r="B816" s="979">
        <f t="shared" si="25"/>
        <v>63</v>
      </c>
      <c r="C816" s="1069" t="s">
        <v>113</v>
      </c>
      <c r="D816" s="1072" t="s">
        <v>505</v>
      </c>
      <c r="E816" s="1070">
        <v>814</v>
      </c>
      <c r="F816" s="1066" t="s">
        <v>3755</v>
      </c>
      <c r="G816" s="1067" t="s">
        <v>3756</v>
      </c>
      <c r="H816" s="1068">
        <v>1</v>
      </c>
      <c r="I816" s="2"/>
      <c r="K816" s="1072"/>
    </row>
    <row r="817" spans="1:11" x14ac:dyDescent="0.2">
      <c r="A817" s="977" t="str">
        <f t="shared" si="24"/>
        <v>FI_07_64</v>
      </c>
      <c r="B817" s="979">
        <f t="shared" si="25"/>
        <v>64</v>
      </c>
      <c r="C817" s="1069" t="s">
        <v>113</v>
      </c>
      <c r="D817" s="1072" t="s">
        <v>505</v>
      </c>
      <c r="E817" s="1070">
        <v>815</v>
      </c>
      <c r="F817" s="1066" t="s">
        <v>3757</v>
      </c>
      <c r="G817" s="1067" t="s">
        <v>3758</v>
      </c>
      <c r="H817" s="1068">
        <v>1</v>
      </c>
      <c r="I817" s="2"/>
      <c r="K817" s="1072"/>
    </row>
    <row r="818" spans="1:11" x14ac:dyDescent="0.2">
      <c r="A818" s="977" t="str">
        <f t="shared" si="24"/>
        <v>FI_07_65</v>
      </c>
      <c r="B818" s="979">
        <f t="shared" si="25"/>
        <v>65</v>
      </c>
      <c r="C818" s="1069" t="s">
        <v>113</v>
      </c>
      <c r="D818" s="1072" t="s">
        <v>505</v>
      </c>
      <c r="E818" s="1070">
        <v>816</v>
      </c>
      <c r="F818" s="1066" t="s">
        <v>3759</v>
      </c>
      <c r="G818" s="1067" t="s">
        <v>3760</v>
      </c>
      <c r="H818" s="1068">
        <v>1</v>
      </c>
      <c r="I818" s="2"/>
      <c r="K818" s="1072"/>
    </row>
    <row r="819" spans="1:11" x14ac:dyDescent="0.2">
      <c r="A819" s="977" t="str">
        <f t="shared" si="24"/>
        <v>FI_07_66</v>
      </c>
      <c r="B819" s="979">
        <f t="shared" si="25"/>
        <v>66</v>
      </c>
      <c r="C819" s="1069" t="s">
        <v>113</v>
      </c>
      <c r="D819" s="1072" t="s">
        <v>505</v>
      </c>
      <c r="E819" s="1070">
        <v>817</v>
      </c>
      <c r="F819" s="1066" t="s">
        <v>3761</v>
      </c>
      <c r="G819" s="1067" t="s">
        <v>3762</v>
      </c>
      <c r="H819" s="1068">
        <v>1</v>
      </c>
      <c r="I819" s="2"/>
      <c r="K819" s="1072"/>
    </row>
    <row r="820" spans="1:11" x14ac:dyDescent="0.2">
      <c r="A820" s="977" t="str">
        <f t="shared" si="24"/>
        <v>FI_07_67</v>
      </c>
      <c r="B820" s="979">
        <f t="shared" si="25"/>
        <v>67</v>
      </c>
      <c r="C820" s="1069" t="s">
        <v>113</v>
      </c>
      <c r="D820" s="1072" t="s">
        <v>505</v>
      </c>
      <c r="E820" s="1070">
        <v>818</v>
      </c>
      <c r="F820" s="1066" t="s">
        <v>3763</v>
      </c>
      <c r="G820" s="1067" t="s">
        <v>3764</v>
      </c>
      <c r="H820" s="1068">
        <v>1</v>
      </c>
      <c r="I820" s="2"/>
      <c r="K820" s="1072"/>
    </row>
    <row r="821" spans="1:11" x14ac:dyDescent="0.2">
      <c r="A821" s="977" t="str">
        <f t="shared" si="24"/>
        <v>FI_07_68</v>
      </c>
      <c r="B821" s="979">
        <f t="shared" si="25"/>
        <v>68</v>
      </c>
      <c r="C821" s="1069" t="s">
        <v>113</v>
      </c>
      <c r="D821" s="1072" t="s">
        <v>505</v>
      </c>
      <c r="E821" s="1070">
        <v>819</v>
      </c>
      <c r="F821" s="1066" t="s">
        <v>3765</v>
      </c>
      <c r="G821" s="1067" t="s">
        <v>3766</v>
      </c>
      <c r="H821" s="1068">
        <v>1</v>
      </c>
      <c r="I821" s="2"/>
      <c r="K821" s="1072"/>
    </row>
    <row r="822" spans="1:11" x14ac:dyDescent="0.2">
      <c r="A822" s="977" t="str">
        <f t="shared" si="24"/>
        <v>FI_07_69</v>
      </c>
      <c r="B822" s="979">
        <f t="shared" si="25"/>
        <v>69</v>
      </c>
      <c r="C822" s="1069" t="s">
        <v>113</v>
      </c>
      <c r="D822" s="1072" t="s">
        <v>505</v>
      </c>
      <c r="E822" s="1070">
        <v>820</v>
      </c>
      <c r="F822" s="1066" t="s">
        <v>3767</v>
      </c>
      <c r="G822" s="1067" t="s">
        <v>3768</v>
      </c>
      <c r="H822" s="1068">
        <v>1</v>
      </c>
      <c r="I822" s="2"/>
      <c r="K822" s="1072"/>
    </row>
    <row r="823" spans="1:11" x14ac:dyDescent="0.2">
      <c r="A823" s="977" t="str">
        <f t="shared" si="24"/>
        <v>FI_07_70</v>
      </c>
      <c r="B823" s="979">
        <f t="shared" si="25"/>
        <v>70</v>
      </c>
      <c r="C823" s="1069" t="s">
        <v>113</v>
      </c>
      <c r="D823" s="1072" t="s">
        <v>505</v>
      </c>
      <c r="E823" s="1070">
        <v>821</v>
      </c>
      <c r="F823" s="1066" t="s">
        <v>3769</v>
      </c>
      <c r="G823" s="1067" t="s">
        <v>3770</v>
      </c>
      <c r="H823" s="1068">
        <v>1</v>
      </c>
      <c r="I823" s="2"/>
      <c r="K823" s="1072"/>
    </row>
    <row r="824" spans="1:11" x14ac:dyDescent="0.2">
      <c r="A824" s="977" t="str">
        <f t="shared" si="24"/>
        <v>FI_07_71</v>
      </c>
      <c r="B824" s="979">
        <f t="shared" si="25"/>
        <v>71</v>
      </c>
      <c r="C824" s="1069" t="s">
        <v>113</v>
      </c>
      <c r="D824" s="1072" t="s">
        <v>505</v>
      </c>
      <c r="E824" s="1070">
        <v>822</v>
      </c>
      <c r="F824" s="1066" t="s">
        <v>3771</v>
      </c>
      <c r="G824" s="1067" t="s">
        <v>3772</v>
      </c>
      <c r="H824" s="1068">
        <v>1</v>
      </c>
      <c r="I824" s="2"/>
      <c r="K824" s="1072"/>
    </row>
    <row r="825" spans="1:11" x14ac:dyDescent="0.2">
      <c r="A825" s="977" t="str">
        <f t="shared" si="24"/>
        <v>FI_07_72</v>
      </c>
      <c r="B825" s="979">
        <f t="shared" si="25"/>
        <v>72</v>
      </c>
      <c r="C825" s="1069" t="s">
        <v>113</v>
      </c>
      <c r="D825" s="1072" t="s">
        <v>505</v>
      </c>
      <c r="E825" s="1070">
        <v>823</v>
      </c>
      <c r="F825" s="1066" t="s">
        <v>3773</v>
      </c>
      <c r="G825" s="1067" t="s">
        <v>3774</v>
      </c>
      <c r="H825" s="1068">
        <v>1</v>
      </c>
      <c r="I825" s="2"/>
      <c r="K825" s="1072"/>
    </row>
    <row r="826" spans="1:11" x14ac:dyDescent="0.2">
      <c r="A826" s="977" t="str">
        <f t="shared" si="24"/>
        <v>FI_07_73</v>
      </c>
      <c r="B826" s="979">
        <f t="shared" si="25"/>
        <v>73</v>
      </c>
      <c r="C826" s="1069" t="s">
        <v>113</v>
      </c>
      <c r="D826" s="1072" t="s">
        <v>505</v>
      </c>
      <c r="E826" s="1070">
        <v>824</v>
      </c>
      <c r="F826" s="1066" t="s">
        <v>3775</v>
      </c>
      <c r="G826" s="1067" t="s">
        <v>3776</v>
      </c>
      <c r="H826" s="1068">
        <v>1</v>
      </c>
      <c r="I826" s="2"/>
      <c r="K826" s="1072"/>
    </row>
    <row r="827" spans="1:11" x14ac:dyDescent="0.2">
      <c r="A827" s="977" t="str">
        <f t="shared" si="24"/>
        <v>FI_07_74</v>
      </c>
      <c r="B827" s="979">
        <f t="shared" si="25"/>
        <v>74</v>
      </c>
      <c r="C827" s="1069" t="s">
        <v>113</v>
      </c>
      <c r="D827" s="1072" t="s">
        <v>505</v>
      </c>
      <c r="E827" s="1070">
        <v>825</v>
      </c>
      <c r="F827" s="1066" t="s">
        <v>3777</v>
      </c>
      <c r="G827" s="1067" t="s">
        <v>3778</v>
      </c>
      <c r="H827" s="1068">
        <v>1</v>
      </c>
      <c r="I827" s="2"/>
      <c r="K827" s="1072"/>
    </row>
    <row r="828" spans="1:11" x14ac:dyDescent="0.2">
      <c r="A828" s="977" t="str">
        <f t="shared" si="24"/>
        <v>FI_07_75</v>
      </c>
      <c r="B828" s="979">
        <f t="shared" si="25"/>
        <v>75</v>
      </c>
      <c r="C828" s="1069" t="s">
        <v>113</v>
      </c>
      <c r="D828" s="1072" t="s">
        <v>505</v>
      </c>
      <c r="E828" s="1070">
        <v>826</v>
      </c>
      <c r="F828" s="1066" t="s">
        <v>3779</v>
      </c>
      <c r="G828" s="1067" t="s">
        <v>3780</v>
      </c>
      <c r="H828" s="1068">
        <v>1</v>
      </c>
      <c r="I828" s="2"/>
      <c r="K828" s="1072"/>
    </row>
    <row r="829" spans="1:11" x14ac:dyDescent="0.2">
      <c r="A829" s="977" t="str">
        <f t="shared" si="24"/>
        <v>FI_07_76</v>
      </c>
      <c r="B829" s="979">
        <f t="shared" si="25"/>
        <v>76</v>
      </c>
      <c r="C829" s="1069" t="s">
        <v>113</v>
      </c>
      <c r="D829" s="1072" t="s">
        <v>505</v>
      </c>
      <c r="E829" s="1070">
        <v>827</v>
      </c>
      <c r="F829" s="1066" t="s">
        <v>3781</v>
      </c>
      <c r="G829" s="1067" t="s">
        <v>3782</v>
      </c>
      <c r="H829" s="1068">
        <v>1</v>
      </c>
      <c r="I829" s="2"/>
      <c r="K829" s="1072"/>
    </row>
    <row r="830" spans="1:11" x14ac:dyDescent="0.2">
      <c r="A830" s="977" t="str">
        <f t="shared" si="24"/>
        <v>FI_07_77</v>
      </c>
      <c r="B830" s="979">
        <f t="shared" si="25"/>
        <v>77</v>
      </c>
      <c r="C830" s="1069" t="s">
        <v>113</v>
      </c>
      <c r="D830" s="1072" t="s">
        <v>505</v>
      </c>
      <c r="E830" s="1070">
        <v>828</v>
      </c>
      <c r="F830" s="1066" t="s">
        <v>3783</v>
      </c>
      <c r="G830" s="1067" t="s">
        <v>3784</v>
      </c>
      <c r="H830" s="1068">
        <v>1</v>
      </c>
      <c r="I830" s="2"/>
      <c r="K830" s="1072"/>
    </row>
    <row r="831" spans="1:11" x14ac:dyDescent="0.2">
      <c r="A831" s="977" t="str">
        <f t="shared" si="24"/>
        <v>FI_07_78</v>
      </c>
      <c r="B831" s="979">
        <f t="shared" si="25"/>
        <v>78</v>
      </c>
      <c r="C831" s="1069" t="s">
        <v>113</v>
      </c>
      <c r="D831" s="1072" t="s">
        <v>505</v>
      </c>
      <c r="E831" s="1070">
        <v>829</v>
      </c>
      <c r="F831" s="1066" t="s">
        <v>3785</v>
      </c>
      <c r="G831" s="1067" t="s">
        <v>3786</v>
      </c>
      <c r="H831" s="1068">
        <v>1</v>
      </c>
      <c r="I831" s="2"/>
      <c r="K831" s="1072"/>
    </row>
    <row r="832" spans="1:11" x14ac:dyDescent="0.2">
      <c r="A832" s="977" t="str">
        <f t="shared" si="24"/>
        <v>FI_07_79</v>
      </c>
      <c r="B832" s="979">
        <f t="shared" si="25"/>
        <v>79</v>
      </c>
      <c r="C832" s="1069" t="s">
        <v>113</v>
      </c>
      <c r="D832" s="1072" t="s">
        <v>505</v>
      </c>
      <c r="E832" s="1070">
        <v>830</v>
      </c>
      <c r="F832" s="1066" t="s">
        <v>3787</v>
      </c>
      <c r="G832" s="1067" t="s">
        <v>3788</v>
      </c>
      <c r="H832" s="1068">
        <v>1</v>
      </c>
      <c r="I832" s="2"/>
      <c r="K832" s="1072"/>
    </row>
    <row r="833" spans="1:11" x14ac:dyDescent="0.2">
      <c r="A833" s="977" t="str">
        <f t="shared" si="24"/>
        <v>FI_07_80</v>
      </c>
      <c r="B833" s="979">
        <f t="shared" si="25"/>
        <v>80</v>
      </c>
      <c r="C833" s="1069" t="s">
        <v>113</v>
      </c>
      <c r="D833" s="1072" t="s">
        <v>505</v>
      </c>
      <c r="E833" s="1070">
        <v>831</v>
      </c>
      <c r="F833" s="1066" t="s">
        <v>3789</v>
      </c>
      <c r="G833" s="1067" t="s">
        <v>3790</v>
      </c>
      <c r="H833" s="1068">
        <v>1</v>
      </c>
      <c r="I833" s="2"/>
      <c r="K833" s="1072"/>
    </row>
    <row r="834" spans="1:11" x14ac:dyDescent="0.2">
      <c r="A834" s="977" t="str">
        <f t="shared" si="24"/>
        <v>FI_07_81</v>
      </c>
      <c r="B834" s="979">
        <f t="shared" si="25"/>
        <v>81</v>
      </c>
      <c r="C834" s="1069" t="s">
        <v>113</v>
      </c>
      <c r="D834" s="1072" t="s">
        <v>505</v>
      </c>
      <c r="E834" s="1070">
        <v>832</v>
      </c>
      <c r="F834" s="1066" t="s">
        <v>3791</v>
      </c>
      <c r="G834" s="1067" t="s">
        <v>3792</v>
      </c>
      <c r="H834" s="1068">
        <v>1</v>
      </c>
      <c r="I834" s="2"/>
      <c r="K834" s="1072"/>
    </row>
    <row r="835" spans="1:11" x14ac:dyDescent="0.2">
      <c r="A835" s="977" t="str">
        <f t="shared" ref="A835:A898" si="26">CONCATENATE(C835,"_",D835,"_",B835)</f>
        <v>FI_07_82</v>
      </c>
      <c r="B835" s="979">
        <f t="shared" si="25"/>
        <v>82</v>
      </c>
      <c r="C835" s="1069" t="s">
        <v>113</v>
      </c>
      <c r="D835" s="1072" t="s">
        <v>505</v>
      </c>
      <c r="E835" s="1070">
        <v>833</v>
      </c>
      <c r="F835" s="1066" t="s">
        <v>3793</v>
      </c>
      <c r="G835" s="1067" t="s">
        <v>3794</v>
      </c>
      <c r="H835" s="1068">
        <v>1</v>
      </c>
      <c r="I835" s="2"/>
      <c r="K835" s="1072"/>
    </row>
    <row r="836" spans="1:11" x14ac:dyDescent="0.2">
      <c r="A836" s="977" t="str">
        <f t="shared" si="26"/>
        <v>FI_07_83</v>
      </c>
      <c r="B836" s="979">
        <f t="shared" si="25"/>
        <v>83</v>
      </c>
      <c r="C836" s="1069" t="s">
        <v>113</v>
      </c>
      <c r="D836" s="1072" t="s">
        <v>505</v>
      </c>
      <c r="E836" s="1070">
        <v>834</v>
      </c>
      <c r="F836" s="1066" t="s">
        <v>3795</v>
      </c>
      <c r="G836" s="1067" t="s">
        <v>3796</v>
      </c>
      <c r="H836" s="1068">
        <v>1</v>
      </c>
      <c r="I836" s="2"/>
      <c r="K836" s="1072"/>
    </row>
    <row r="837" spans="1:11" x14ac:dyDescent="0.2">
      <c r="A837" s="977" t="str">
        <f t="shared" si="26"/>
        <v>FI_07_84</v>
      </c>
      <c r="B837" s="979">
        <f t="shared" ref="B837:B900" si="27">IF(D837&lt;&gt;"",IF(D837=D836,B836+1,1),0)</f>
        <v>84</v>
      </c>
      <c r="C837" s="1069" t="s">
        <v>113</v>
      </c>
      <c r="D837" s="1072" t="s">
        <v>505</v>
      </c>
      <c r="E837" s="1070">
        <v>835</v>
      </c>
      <c r="F837" s="1066" t="s">
        <v>3797</v>
      </c>
      <c r="G837" s="1067" t="s">
        <v>3798</v>
      </c>
      <c r="H837" s="1068">
        <v>1</v>
      </c>
      <c r="I837" s="2"/>
      <c r="K837" s="1072"/>
    </row>
    <row r="838" spans="1:11" x14ac:dyDescent="0.2">
      <c r="A838" s="977" t="str">
        <f t="shared" si="26"/>
        <v>FI_07_85</v>
      </c>
      <c r="B838" s="979">
        <f t="shared" si="27"/>
        <v>85</v>
      </c>
      <c r="C838" s="1069" t="s">
        <v>113</v>
      </c>
      <c r="D838" s="1072" t="s">
        <v>505</v>
      </c>
      <c r="E838" s="1070">
        <v>836</v>
      </c>
      <c r="F838" s="1066" t="s">
        <v>3799</v>
      </c>
      <c r="G838" s="1067" t="s">
        <v>3800</v>
      </c>
      <c r="H838" s="1068">
        <v>1</v>
      </c>
      <c r="I838" s="2"/>
      <c r="K838" s="1072"/>
    </row>
    <row r="839" spans="1:11" x14ac:dyDescent="0.2">
      <c r="A839" s="977" t="str">
        <f t="shared" si="26"/>
        <v>FI_07_86</v>
      </c>
      <c r="B839" s="979">
        <f t="shared" si="27"/>
        <v>86</v>
      </c>
      <c r="C839" s="1069" t="s">
        <v>113</v>
      </c>
      <c r="D839" s="1072" t="s">
        <v>505</v>
      </c>
      <c r="E839" s="1070">
        <v>837</v>
      </c>
      <c r="F839" s="1066" t="s">
        <v>3801</v>
      </c>
      <c r="G839" s="1067" t="s">
        <v>3802</v>
      </c>
      <c r="H839" s="1068">
        <v>1</v>
      </c>
      <c r="I839" s="2"/>
      <c r="K839" s="1072"/>
    </row>
    <row r="840" spans="1:11" x14ac:dyDescent="0.2">
      <c r="A840" s="977" t="str">
        <f t="shared" si="26"/>
        <v>FI_07_87</v>
      </c>
      <c r="B840" s="979">
        <f t="shared" si="27"/>
        <v>87</v>
      </c>
      <c r="C840" s="1069" t="s">
        <v>113</v>
      </c>
      <c r="D840" s="1072" t="s">
        <v>505</v>
      </c>
      <c r="E840" s="1070">
        <v>838</v>
      </c>
      <c r="F840" s="1066" t="s">
        <v>3803</v>
      </c>
      <c r="G840" s="1067" t="s">
        <v>3804</v>
      </c>
      <c r="H840" s="1068">
        <v>1</v>
      </c>
      <c r="I840" s="2"/>
      <c r="K840" s="1072"/>
    </row>
    <row r="841" spans="1:11" x14ac:dyDescent="0.2">
      <c r="A841" s="977" t="str">
        <f t="shared" si="26"/>
        <v>FI_07_88</v>
      </c>
      <c r="B841" s="979">
        <f t="shared" si="27"/>
        <v>88</v>
      </c>
      <c r="C841" s="1069" t="s">
        <v>113</v>
      </c>
      <c r="D841" s="1072" t="s">
        <v>505</v>
      </c>
      <c r="E841" s="1070">
        <v>839</v>
      </c>
      <c r="F841" s="1066" t="s">
        <v>3805</v>
      </c>
      <c r="G841" s="1067" t="s">
        <v>3806</v>
      </c>
      <c r="H841" s="1068">
        <v>1</v>
      </c>
      <c r="I841" s="2"/>
      <c r="K841" s="1072"/>
    </row>
    <row r="842" spans="1:11" x14ac:dyDescent="0.2">
      <c r="A842" s="977" t="str">
        <f t="shared" si="26"/>
        <v>FI_07_89</v>
      </c>
      <c r="B842" s="979">
        <f t="shared" si="27"/>
        <v>89</v>
      </c>
      <c r="C842" s="1069" t="s">
        <v>113</v>
      </c>
      <c r="D842" s="1072" t="s">
        <v>505</v>
      </c>
      <c r="E842" s="1070">
        <v>840</v>
      </c>
      <c r="F842" s="1066" t="s">
        <v>3807</v>
      </c>
      <c r="G842" s="1067" t="s">
        <v>3808</v>
      </c>
      <c r="H842" s="1068">
        <v>1</v>
      </c>
      <c r="I842" s="2"/>
      <c r="K842" s="1072"/>
    </row>
    <row r="843" spans="1:11" x14ac:dyDescent="0.2">
      <c r="A843" s="977" t="str">
        <f t="shared" si="26"/>
        <v>FI_07_90</v>
      </c>
      <c r="B843" s="979">
        <f t="shared" si="27"/>
        <v>90</v>
      </c>
      <c r="C843" s="1069" t="s">
        <v>113</v>
      </c>
      <c r="D843" s="1072" t="s">
        <v>505</v>
      </c>
      <c r="E843" s="1070">
        <v>841</v>
      </c>
      <c r="F843" s="1066" t="s">
        <v>3809</v>
      </c>
      <c r="G843" s="1067" t="s">
        <v>3810</v>
      </c>
      <c r="H843" s="1068">
        <v>1</v>
      </c>
      <c r="I843" s="2"/>
      <c r="K843" s="1072"/>
    </row>
    <row r="844" spans="1:11" x14ac:dyDescent="0.2">
      <c r="A844" s="977" t="str">
        <f t="shared" si="26"/>
        <v>FI_07_91</v>
      </c>
      <c r="B844" s="979">
        <f t="shared" si="27"/>
        <v>91</v>
      </c>
      <c r="C844" s="1069" t="s">
        <v>113</v>
      </c>
      <c r="D844" s="1072" t="s">
        <v>505</v>
      </c>
      <c r="E844" s="1070">
        <v>842</v>
      </c>
      <c r="F844" s="1066" t="s">
        <v>3811</v>
      </c>
      <c r="G844" s="1067" t="s">
        <v>3812</v>
      </c>
      <c r="H844" s="1068">
        <v>1</v>
      </c>
      <c r="I844" s="2"/>
      <c r="K844" s="1072"/>
    </row>
    <row r="845" spans="1:11" x14ac:dyDescent="0.2">
      <c r="A845" s="977" t="str">
        <f t="shared" si="26"/>
        <v>FI_07_92</v>
      </c>
      <c r="B845" s="979">
        <f t="shared" si="27"/>
        <v>92</v>
      </c>
      <c r="C845" s="1069" t="s">
        <v>113</v>
      </c>
      <c r="D845" s="1072" t="s">
        <v>505</v>
      </c>
      <c r="E845" s="1070">
        <v>843</v>
      </c>
      <c r="F845" s="1066" t="s">
        <v>3813</v>
      </c>
      <c r="G845" s="1067" t="s">
        <v>3814</v>
      </c>
      <c r="H845" s="1068">
        <v>1</v>
      </c>
      <c r="I845" s="2"/>
      <c r="K845" s="1072"/>
    </row>
    <row r="846" spans="1:11" x14ac:dyDescent="0.2">
      <c r="A846" s="977" t="str">
        <f t="shared" si="26"/>
        <v>FI_07_93</v>
      </c>
      <c r="B846" s="979">
        <f t="shared" si="27"/>
        <v>93</v>
      </c>
      <c r="C846" s="1069" t="s">
        <v>113</v>
      </c>
      <c r="D846" s="1072" t="s">
        <v>505</v>
      </c>
      <c r="E846" s="1070">
        <v>844</v>
      </c>
      <c r="F846" s="1066" t="s">
        <v>3815</v>
      </c>
      <c r="G846" s="1067" t="s">
        <v>3816</v>
      </c>
      <c r="H846" s="1068">
        <v>1</v>
      </c>
      <c r="I846" s="2"/>
      <c r="K846" s="1072"/>
    </row>
    <row r="847" spans="1:11" x14ac:dyDescent="0.2">
      <c r="A847" s="977" t="str">
        <f t="shared" si="26"/>
        <v>FI_07_94</v>
      </c>
      <c r="B847" s="979">
        <f t="shared" si="27"/>
        <v>94</v>
      </c>
      <c r="C847" s="1069" t="s">
        <v>113</v>
      </c>
      <c r="D847" s="1072" t="s">
        <v>505</v>
      </c>
      <c r="E847" s="1070">
        <v>845</v>
      </c>
      <c r="F847" s="1066" t="s">
        <v>3817</v>
      </c>
      <c r="G847" s="1067" t="s">
        <v>3818</v>
      </c>
      <c r="H847" s="1068">
        <v>1</v>
      </c>
      <c r="I847" s="2"/>
      <c r="K847" s="1072"/>
    </row>
    <row r="848" spans="1:11" x14ac:dyDescent="0.2">
      <c r="A848" s="977" t="str">
        <f t="shared" si="26"/>
        <v>FI_07_95</v>
      </c>
      <c r="B848" s="979">
        <f t="shared" si="27"/>
        <v>95</v>
      </c>
      <c r="C848" s="1069" t="s">
        <v>113</v>
      </c>
      <c r="D848" s="1072" t="s">
        <v>505</v>
      </c>
      <c r="E848" s="1070">
        <v>846</v>
      </c>
      <c r="F848" s="1066" t="s">
        <v>3819</v>
      </c>
      <c r="G848" s="1067" t="s">
        <v>3820</v>
      </c>
      <c r="H848" s="1068">
        <v>2</v>
      </c>
      <c r="I848" s="2"/>
      <c r="K848" s="1072"/>
    </row>
    <row r="849" spans="1:11" x14ac:dyDescent="0.2">
      <c r="A849" s="977" t="str">
        <f t="shared" si="26"/>
        <v>FI_07_96</v>
      </c>
      <c r="B849" s="979">
        <f t="shared" si="27"/>
        <v>96</v>
      </c>
      <c r="C849" s="1069" t="s">
        <v>113</v>
      </c>
      <c r="D849" s="1072" t="s">
        <v>505</v>
      </c>
      <c r="E849" s="1070">
        <v>847</v>
      </c>
      <c r="F849" s="1066" t="s">
        <v>3821</v>
      </c>
      <c r="G849" s="1067" t="s">
        <v>3822</v>
      </c>
      <c r="H849" s="1068">
        <v>1</v>
      </c>
      <c r="I849" s="2"/>
      <c r="K849" s="1072"/>
    </row>
    <row r="850" spans="1:11" x14ac:dyDescent="0.2">
      <c r="A850" s="977" t="str">
        <f t="shared" si="26"/>
        <v>FI_07_97</v>
      </c>
      <c r="B850" s="979">
        <f t="shared" si="27"/>
        <v>97</v>
      </c>
      <c r="C850" s="1069" t="s">
        <v>113</v>
      </c>
      <c r="D850" s="1072" t="s">
        <v>505</v>
      </c>
      <c r="E850" s="1070">
        <v>848</v>
      </c>
      <c r="F850" s="1066" t="s">
        <v>3823</v>
      </c>
      <c r="G850" s="1067" t="s">
        <v>3824</v>
      </c>
      <c r="H850" s="1068">
        <v>1</v>
      </c>
      <c r="I850" s="2"/>
      <c r="K850" s="1072"/>
    </row>
    <row r="851" spans="1:11" x14ac:dyDescent="0.2">
      <c r="A851" s="977" t="str">
        <f t="shared" si="26"/>
        <v>FI_07_98</v>
      </c>
      <c r="B851" s="979">
        <f t="shared" si="27"/>
        <v>98</v>
      </c>
      <c r="C851" s="1069" t="s">
        <v>113</v>
      </c>
      <c r="D851" s="1072" t="s">
        <v>505</v>
      </c>
      <c r="E851" s="1070">
        <v>849</v>
      </c>
      <c r="F851" s="1066" t="s">
        <v>3825</v>
      </c>
      <c r="G851" s="1067" t="s">
        <v>3826</v>
      </c>
      <c r="H851" s="1068">
        <v>1</v>
      </c>
      <c r="I851" s="2"/>
      <c r="K851" s="1072"/>
    </row>
    <row r="852" spans="1:11" x14ac:dyDescent="0.2">
      <c r="A852" s="977" t="str">
        <f t="shared" si="26"/>
        <v>FI_07_99</v>
      </c>
      <c r="B852" s="979">
        <f t="shared" si="27"/>
        <v>99</v>
      </c>
      <c r="C852" s="1069" t="s">
        <v>113</v>
      </c>
      <c r="D852" s="1072" t="s">
        <v>505</v>
      </c>
      <c r="E852" s="1070">
        <v>850</v>
      </c>
      <c r="F852" s="1066" t="s">
        <v>3827</v>
      </c>
      <c r="G852" s="1067" t="s">
        <v>3828</v>
      </c>
      <c r="H852" s="1068">
        <v>1</v>
      </c>
      <c r="I852" s="2"/>
      <c r="K852" s="1072"/>
    </row>
    <row r="853" spans="1:11" x14ac:dyDescent="0.2">
      <c r="A853" s="977" t="str">
        <f t="shared" si="26"/>
        <v>FI_07_100</v>
      </c>
      <c r="B853" s="979">
        <f t="shared" si="27"/>
        <v>100</v>
      </c>
      <c r="C853" s="1069" t="s">
        <v>113</v>
      </c>
      <c r="D853" s="1072" t="s">
        <v>505</v>
      </c>
      <c r="E853" s="1070">
        <v>851</v>
      </c>
      <c r="F853" s="1066" t="s">
        <v>3829</v>
      </c>
      <c r="G853" s="1067" t="s">
        <v>3830</v>
      </c>
      <c r="H853" s="1068">
        <v>1</v>
      </c>
      <c r="I853" s="2"/>
      <c r="K853" s="1072"/>
    </row>
    <row r="854" spans="1:11" x14ac:dyDescent="0.2">
      <c r="A854" s="977" t="str">
        <f t="shared" si="26"/>
        <v>FI_07_101</v>
      </c>
      <c r="B854" s="979">
        <f t="shared" si="27"/>
        <v>101</v>
      </c>
      <c r="C854" s="1069" t="s">
        <v>113</v>
      </c>
      <c r="D854" s="1072" t="s">
        <v>505</v>
      </c>
      <c r="E854" s="1070">
        <v>852</v>
      </c>
      <c r="F854" s="1066" t="s">
        <v>3831</v>
      </c>
      <c r="G854" s="1067" t="s">
        <v>3832</v>
      </c>
      <c r="H854" s="1068">
        <v>1</v>
      </c>
      <c r="I854" s="2"/>
      <c r="K854" s="1072"/>
    </row>
    <row r="855" spans="1:11" x14ac:dyDescent="0.2">
      <c r="A855" s="977" t="str">
        <f t="shared" si="26"/>
        <v>FI_07_102</v>
      </c>
      <c r="B855" s="979">
        <f t="shared" si="27"/>
        <v>102</v>
      </c>
      <c r="C855" s="1069" t="s">
        <v>113</v>
      </c>
      <c r="D855" s="1072" t="s">
        <v>505</v>
      </c>
      <c r="E855" s="1070">
        <v>853</v>
      </c>
      <c r="F855" s="1066" t="s">
        <v>3833</v>
      </c>
      <c r="G855" s="1067" t="s">
        <v>3834</v>
      </c>
      <c r="H855" s="1068">
        <v>1</v>
      </c>
      <c r="I855" s="2"/>
      <c r="K855" s="1072"/>
    </row>
    <row r="856" spans="1:11" x14ac:dyDescent="0.2">
      <c r="A856" s="977" t="str">
        <f t="shared" si="26"/>
        <v>FI_07_103</v>
      </c>
      <c r="B856" s="979">
        <f t="shared" si="27"/>
        <v>103</v>
      </c>
      <c r="C856" s="1069" t="s">
        <v>113</v>
      </c>
      <c r="D856" s="1072" t="s">
        <v>505</v>
      </c>
      <c r="E856" s="1070">
        <v>854</v>
      </c>
      <c r="F856" s="1066" t="s">
        <v>3835</v>
      </c>
      <c r="G856" s="1067" t="s">
        <v>3836</v>
      </c>
      <c r="H856" s="1068">
        <v>1</v>
      </c>
      <c r="I856" s="2"/>
      <c r="K856" s="1072"/>
    </row>
    <row r="857" spans="1:11" x14ac:dyDescent="0.2">
      <c r="A857" s="977" t="str">
        <f t="shared" si="26"/>
        <v>FI_07_104</v>
      </c>
      <c r="B857" s="979">
        <f t="shared" si="27"/>
        <v>104</v>
      </c>
      <c r="C857" s="1069" t="s">
        <v>113</v>
      </c>
      <c r="D857" s="1072" t="s">
        <v>505</v>
      </c>
      <c r="E857" s="1070">
        <v>855</v>
      </c>
      <c r="F857" s="1066" t="s">
        <v>3837</v>
      </c>
      <c r="G857" s="1067" t="s">
        <v>3838</v>
      </c>
      <c r="H857" s="1068">
        <v>1</v>
      </c>
      <c r="I857" s="2"/>
      <c r="K857" s="1072"/>
    </row>
    <row r="858" spans="1:11" x14ac:dyDescent="0.2">
      <c r="A858" s="977" t="str">
        <f t="shared" si="26"/>
        <v>FI_07_105</v>
      </c>
      <c r="B858" s="979">
        <f t="shared" si="27"/>
        <v>105</v>
      </c>
      <c r="C858" s="1069" t="s">
        <v>113</v>
      </c>
      <c r="D858" s="1072" t="s">
        <v>505</v>
      </c>
      <c r="E858" s="1070">
        <v>856</v>
      </c>
      <c r="F858" s="1066" t="s">
        <v>3839</v>
      </c>
      <c r="G858" s="1067" t="s">
        <v>3840</v>
      </c>
      <c r="H858" s="1068">
        <v>1</v>
      </c>
      <c r="I858" s="2"/>
      <c r="K858" s="1072"/>
    </row>
    <row r="859" spans="1:11" x14ac:dyDescent="0.2">
      <c r="A859" s="977" t="str">
        <f t="shared" si="26"/>
        <v>FI_07_106</v>
      </c>
      <c r="B859" s="979">
        <f t="shared" si="27"/>
        <v>106</v>
      </c>
      <c r="C859" s="1069" t="s">
        <v>113</v>
      </c>
      <c r="D859" s="1072" t="s">
        <v>505</v>
      </c>
      <c r="E859" s="1070">
        <v>857</v>
      </c>
      <c r="F859" s="1066" t="s">
        <v>3841</v>
      </c>
      <c r="G859" s="1067" t="s">
        <v>3842</v>
      </c>
      <c r="H859" s="1068">
        <v>1</v>
      </c>
      <c r="I859" s="2"/>
      <c r="K859" s="1072"/>
    </row>
    <row r="860" spans="1:11" x14ac:dyDescent="0.2">
      <c r="A860" s="977" t="str">
        <f t="shared" si="26"/>
        <v>FI_07_107</v>
      </c>
      <c r="B860" s="979">
        <f t="shared" si="27"/>
        <v>107</v>
      </c>
      <c r="C860" s="1069" t="s">
        <v>113</v>
      </c>
      <c r="D860" s="1072" t="s">
        <v>505</v>
      </c>
      <c r="E860" s="1070">
        <v>858</v>
      </c>
      <c r="F860" s="1066" t="s">
        <v>3843</v>
      </c>
      <c r="G860" s="1067" t="s">
        <v>3844</v>
      </c>
      <c r="H860" s="1068">
        <v>1</v>
      </c>
      <c r="I860" s="2"/>
      <c r="K860" s="1072"/>
    </row>
    <row r="861" spans="1:11" x14ac:dyDescent="0.2">
      <c r="A861" s="977" t="str">
        <f t="shared" si="26"/>
        <v>FI_07_108</v>
      </c>
      <c r="B861" s="979">
        <f t="shared" si="27"/>
        <v>108</v>
      </c>
      <c r="C861" s="1069" t="s">
        <v>113</v>
      </c>
      <c r="D861" s="1072" t="s">
        <v>505</v>
      </c>
      <c r="E861" s="1070">
        <v>859</v>
      </c>
      <c r="F861" s="1066" t="s">
        <v>3845</v>
      </c>
      <c r="G861" s="1067" t="s">
        <v>3846</v>
      </c>
      <c r="H861" s="1068">
        <v>1</v>
      </c>
      <c r="I861" s="2"/>
      <c r="K861" s="1072"/>
    </row>
    <row r="862" spans="1:11" x14ac:dyDescent="0.2">
      <c r="A862" s="977" t="str">
        <f t="shared" si="26"/>
        <v>FI_07_109</v>
      </c>
      <c r="B862" s="979">
        <f t="shared" si="27"/>
        <v>109</v>
      </c>
      <c r="C862" s="1069" t="s">
        <v>113</v>
      </c>
      <c r="D862" s="1072" t="s">
        <v>505</v>
      </c>
      <c r="E862" s="1070">
        <v>860</v>
      </c>
      <c r="F862" s="1066" t="s">
        <v>3847</v>
      </c>
      <c r="G862" s="1067" t="s">
        <v>3848</v>
      </c>
      <c r="H862" s="1068">
        <v>1</v>
      </c>
      <c r="I862" s="2"/>
      <c r="K862" s="1072"/>
    </row>
    <row r="863" spans="1:11" x14ac:dyDescent="0.2">
      <c r="A863" s="977" t="str">
        <f t="shared" si="26"/>
        <v>FI_07_110</v>
      </c>
      <c r="B863" s="979">
        <f t="shared" si="27"/>
        <v>110</v>
      </c>
      <c r="C863" s="1069" t="s">
        <v>113</v>
      </c>
      <c r="D863" s="1072" t="s">
        <v>505</v>
      </c>
      <c r="E863" s="1070">
        <v>861</v>
      </c>
      <c r="F863" s="1066" t="s">
        <v>3849</v>
      </c>
      <c r="G863" s="1067" t="s">
        <v>3850</v>
      </c>
      <c r="H863" s="1068">
        <v>1</v>
      </c>
      <c r="I863" s="2"/>
      <c r="K863" s="1072"/>
    </row>
    <row r="864" spans="1:11" x14ac:dyDescent="0.2">
      <c r="A864" s="977" t="str">
        <f t="shared" si="26"/>
        <v>FI_07_111</v>
      </c>
      <c r="B864" s="979">
        <f t="shared" si="27"/>
        <v>111</v>
      </c>
      <c r="C864" s="1069" t="s">
        <v>113</v>
      </c>
      <c r="D864" s="1072" t="s">
        <v>505</v>
      </c>
      <c r="E864" s="1070">
        <v>862</v>
      </c>
      <c r="F864" s="1066" t="s">
        <v>3851</v>
      </c>
      <c r="G864" s="1067" t="s">
        <v>3852</v>
      </c>
      <c r="H864" s="1068">
        <v>1</v>
      </c>
      <c r="I864" s="2"/>
      <c r="K864" s="1072"/>
    </row>
    <row r="865" spans="1:11" x14ac:dyDescent="0.2">
      <c r="A865" s="977" t="str">
        <f t="shared" si="26"/>
        <v>FI_07_112</v>
      </c>
      <c r="B865" s="979">
        <f t="shared" si="27"/>
        <v>112</v>
      </c>
      <c r="C865" s="1069" t="s">
        <v>113</v>
      </c>
      <c r="D865" s="1072" t="s">
        <v>505</v>
      </c>
      <c r="E865" s="1070">
        <v>863</v>
      </c>
      <c r="F865" s="1066" t="s">
        <v>3853</v>
      </c>
      <c r="G865" s="1067" t="s">
        <v>3854</v>
      </c>
      <c r="H865" s="1068">
        <v>1</v>
      </c>
      <c r="I865" s="2"/>
      <c r="K865" s="1072"/>
    </row>
    <row r="866" spans="1:11" x14ac:dyDescent="0.2">
      <c r="A866" s="977" t="str">
        <f t="shared" si="26"/>
        <v>FI_07_113</v>
      </c>
      <c r="B866" s="979">
        <f t="shared" si="27"/>
        <v>113</v>
      </c>
      <c r="C866" s="1069" t="s">
        <v>113</v>
      </c>
      <c r="D866" s="1072" t="s">
        <v>505</v>
      </c>
      <c r="E866" s="1070">
        <v>864</v>
      </c>
      <c r="F866" s="1066" t="s">
        <v>3855</v>
      </c>
      <c r="G866" s="1067" t="s">
        <v>3856</v>
      </c>
      <c r="H866" s="1068">
        <v>1</v>
      </c>
      <c r="I866" s="2"/>
      <c r="K866" s="1072"/>
    </row>
    <row r="867" spans="1:11" x14ac:dyDescent="0.2">
      <c r="A867" s="977" t="str">
        <f t="shared" si="26"/>
        <v>FI_07_114</v>
      </c>
      <c r="B867" s="979">
        <f t="shared" si="27"/>
        <v>114</v>
      </c>
      <c r="C867" s="1069" t="s">
        <v>113</v>
      </c>
      <c r="D867" s="1072" t="s">
        <v>505</v>
      </c>
      <c r="E867" s="1070">
        <v>865</v>
      </c>
      <c r="F867" s="1066" t="s">
        <v>3857</v>
      </c>
      <c r="G867" s="1067" t="s">
        <v>3858</v>
      </c>
      <c r="H867" s="1068">
        <v>1</v>
      </c>
      <c r="I867" s="2"/>
      <c r="K867" s="1072"/>
    </row>
    <row r="868" spans="1:11" x14ac:dyDescent="0.2">
      <c r="A868" s="977" t="str">
        <f t="shared" si="26"/>
        <v>FI_07_115</v>
      </c>
      <c r="B868" s="979">
        <f t="shared" si="27"/>
        <v>115</v>
      </c>
      <c r="C868" s="1069" t="s">
        <v>113</v>
      </c>
      <c r="D868" s="1072" t="s">
        <v>505</v>
      </c>
      <c r="E868" s="1070">
        <v>866</v>
      </c>
      <c r="F868" s="1066" t="s">
        <v>3859</v>
      </c>
      <c r="G868" s="1067" t="s">
        <v>3860</v>
      </c>
      <c r="H868" s="1068">
        <v>1</v>
      </c>
      <c r="I868" s="2"/>
      <c r="K868" s="1072"/>
    </row>
    <row r="869" spans="1:11" x14ac:dyDescent="0.2">
      <c r="A869" s="977" t="str">
        <f t="shared" si="26"/>
        <v>FI_07_116</v>
      </c>
      <c r="B869" s="979">
        <f t="shared" si="27"/>
        <v>116</v>
      </c>
      <c r="C869" s="1069" t="s">
        <v>113</v>
      </c>
      <c r="D869" s="1072" t="s">
        <v>505</v>
      </c>
      <c r="E869" s="1070">
        <v>867</v>
      </c>
      <c r="F869" s="1066" t="s">
        <v>3861</v>
      </c>
      <c r="G869" s="1067" t="s">
        <v>3862</v>
      </c>
      <c r="H869" s="1068">
        <v>1</v>
      </c>
      <c r="I869" s="2"/>
      <c r="K869" s="1072"/>
    </row>
    <row r="870" spans="1:11" x14ac:dyDescent="0.2">
      <c r="A870" s="977" t="str">
        <f t="shared" si="26"/>
        <v>FI_07_117</v>
      </c>
      <c r="B870" s="979">
        <f t="shared" si="27"/>
        <v>117</v>
      </c>
      <c r="C870" s="1069" t="s">
        <v>113</v>
      </c>
      <c r="D870" s="1072" t="s">
        <v>505</v>
      </c>
      <c r="E870" s="1070">
        <v>868</v>
      </c>
      <c r="F870" s="1066" t="s">
        <v>3863</v>
      </c>
      <c r="G870" s="1067" t="s">
        <v>3864</v>
      </c>
      <c r="H870" s="1068">
        <v>1</v>
      </c>
      <c r="I870" s="2"/>
      <c r="K870" s="1072"/>
    </row>
    <row r="871" spans="1:11" x14ac:dyDescent="0.2">
      <c r="A871" s="977" t="str">
        <f t="shared" si="26"/>
        <v>FI_07_118</v>
      </c>
      <c r="B871" s="979">
        <f t="shared" si="27"/>
        <v>118</v>
      </c>
      <c r="C871" s="1069" t="s">
        <v>113</v>
      </c>
      <c r="D871" s="1072" t="s">
        <v>505</v>
      </c>
      <c r="E871" s="1070">
        <v>869</v>
      </c>
      <c r="F871" s="1066" t="s">
        <v>3865</v>
      </c>
      <c r="G871" s="1067" t="s">
        <v>3866</v>
      </c>
      <c r="H871" s="1068">
        <v>1</v>
      </c>
      <c r="I871" s="2"/>
      <c r="K871" s="1072"/>
    </row>
    <row r="872" spans="1:11" x14ac:dyDescent="0.2">
      <c r="A872" s="977" t="str">
        <f t="shared" si="26"/>
        <v>FI_07_119</v>
      </c>
      <c r="B872" s="979">
        <f t="shared" si="27"/>
        <v>119</v>
      </c>
      <c r="C872" s="1069" t="s">
        <v>113</v>
      </c>
      <c r="D872" s="1072" t="s">
        <v>505</v>
      </c>
      <c r="E872" s="1070">
        <v>870</v>
      </c>
      <c r="F872" s="1066" t="s">
        <v>3867</v>
      </c>
      <c r="G872" s="1067" t="s">
        <v>3868</v>
      </c>
      <c r="H872" s="1068">
        <v>1</v>
      </c>
      <c r="I872" s="2"/>
      <c r="K872" s="1072"/>
    </row>
    <row r="873" spans="1:11" x14ac:dyDescent="0.2">
      <c r="A873" s="977" t="str">
        <f t="shared" si="26"/>
        <v>FI_07_120</v>
      </c>
      <c r="B873" s="979">
        <f t="shared" si="27"/>
        <v>120</v>
      </c>
      <c r="C873" s="1069" t="s">
        <v>113</v>
      </c>
      <c r="D873" s="1072" t="s">
        <v>505</v>
      </c>
      <c r="E873" s="1070">
        <v>871</v>
      </c>
      <c r="F873" s="1066" t="s">
        <v>3869</v>
      </c>
      <c r="G873" s="1067" t="s">
        <v>3870</v>
      </c>
      <c r="H873" s="1068">
        <v>1</v>
      </c>
      <c r="I873" s="2"/>
      <c r="K873" s="1072"/>
    </row>
    <row r="874" spans="1:11" x14ac:dyDescent="0.2">
      <c r="A874" s="977" t="str">
        <f t="shared" si="26"/>
        <v>FI_07_121</v>
      </c>
      <c r="B874" s="979">
        <f t="shared" si="27"/>
        <v>121</v>
      </c>
      <c r="C874" s="1069" t="s">
        <v>113</v>
      </c>
      <c r="D874" s="1072" t="s">
        <v>505</v>
      </c>
      <c r="E874" s="1070">
        <v>872</v>
      </c>
      <c r="F874" s="1066" t="s">
        <v>3871</v>
      </c>
      <c r="G874" s="1067" t="s">
        <v>3872</v>
      </c>
      <c r="H874" s="1068">
        <v>1</v>
      </c>
      <c r="I874" s="2"/>
      <c r="K874" s="1072"/>
    </row>
    <row r="875" spans="1:11" x14ac:dyDescent="0.2">
      <c r="A875" s="977" t="str">
        <f t="shared" si="26"/>
        <v>FI_07_122</v>
      </c>
      <c r="B875" s="979">
        <f t="shared" si="27"/>
        <v>122</v>
      </c>
      <c r="C875" s="1069" t="s">
        <v>113</v>
      </c>
      <c r="D875" s="1072" t="s">
        <v>505</v>
      </c>
      <c r="E875" s="1070">
        <v>873</v>
      </c>
      <c r="F875" s="1066" t="s">
        <v>3873</v>
      </c>
      <c r="G875" s="1067" t="s">
        <v>3874</v>
      </c>
      <c r="H875" s="1068">
        <v>1</v>
      </c>
      <c r="I875" s="2"/>
      <c r="K875" s="1072"/>
    </row>
    <row r="876" spans="1:11" x14ac:dyDescent="0.2">
      <c r="A876" s="977" t="str">
        <f t="shared" si="26"/>
        <v>FI_07_123</v>
      </c>
      <c r="B876" s="979">
        <f t="shared" si="27"/>
        <v>123</v>
      </c>
      <c r="C876" s="1069" t="s">
        <v>113</v>
      </c>
      <c r="D876" s="1072" t="s">
        <v>505</v>
      </c>
      <c r="E876" s="1070">
        <v>874</v>
      </c>
      <c r="F876" s="1066" t="s">
        <v>3875</v>
      </c>
      <c r="G876" s="1067" t="s">
        <v>3876</v>
      </c>
      <c r="H876" s="1068">
        <v>1</v>
      </c>
      <c r="I876" s="2"/>
      <c r="K876" s="1072"/>
    </row>
    <row r="877" spans="1:11" x14ac:dyDescent="0.2">
      <c r="A877" s="977" t="str">
        <f t="shared" si="26"/>
        <v>FI_07_124</v>
      </c>
      <c r="B877" s="979">
        <f t="shared" si="27"/>
        <v>124</v>
      </c>
      <c r="C877" s="1069" t="s">
        <v>113</v>
      </c>
      <c r="D877" s="1072" t="s">
        <v>505</v>
      </c>
      <c r="E877" s="1070">
        <v>875</v>
      </c>
      <c r="F877" s="1066" t="s">
        <v>3877</v>
      </c>
      <c r="G877" s="1067" t="s">
        <v>3878</v>
      </c>
      <c r="H877" s="1068">
        <v>1</v>
      </c>
      <c r="I877" s="2"/>
      <c r="K877" s="1072"/>
    </row>
    <row r="878" spans="1:11" x14ac:dyDescent="0.2">
      <c r="A878" s="977" t="str">
        <f t="shared" si="26"/>
        <v>FI_07_125</v>
      </c>
      <c r="B878" s="979">
        <f t="shared" si="27"/>
        <v>125</v>
      </c>
      <c r="C878" s="1069" t="s">
        <v>113</v>
      </c>
      <c r="D878" s="1072" t="s">
        <v>505</v>
      </c>
      <c r="E878" s="1070">
        <v>876</v>
      </c>
      <c r="F878" s="1066" t="s">
        <v>3879</v>
      </c>
      <c r="G878" s="1067" t="s">
        <v>3880</v>
      </c>
      <c r="H878" s="1068">
        <v>1</v>
      </c>
      <c r="I878" s="2"/>
      <c r="K878" s="1072"/>
    </row>
    <row r="879" spans="1:11" x14ac:dyDescent="0.2">
      <c r="A879" s="977" t="str">
        <f t="shared" si="26"/>
        <v>FI_07_126</v>
      </c>
      <c r="B879" s="979">
        <f t="shared" si="27"/>
        <v>126</v>
      </c>
      <c r="C879" s="1069" t="s">
        <v>113</v>
      </c>
      <c r="D879" s="1072" t="s">
        <v>505</v>
      </c>
      <c r="E879" s="1070">
        <v>877</v>
      </c>
      <c r="F879" s="1066" t="s">
        <v>3881</v>
      </c>
      <c r="G879" s="1067" t="s">
        <v>3882</v>
      </c>
      <c r="H879" s="1068">
        <v>1</v>
      </c>
      <c r="I879" s="2"/>
      <c r="K879" s="1072"/>
    </row>
    <row r="880" spans="1:11" x14ac:dyDescent="0.2">
      <c r="A880" s="977" t="str">
        <f t="shared" si="26"/>
        <v>FI_07_127</v>
      </c>
      <c r="B880" s="979">
        <f t="shared" si="27"/>
        <v>127</v>
      </c>
      <c r="C880" s="1069" t="s">
        <v>113</v>
      </c>
      <c r="D880" s="1072" t="s">
        <v>505</v>
      </c>
      <c r="E880" s="1070">
        <v>878</v>
      </c>
      <c r="F880" s="1066" t="s">
        <v>3883</v>
      </c>
      <c r="G880" s="1067" t="s">
        <v>3884</v>
      </c>
      <c r="H880" s="1068">
        <v>1</v>
      </c>
      <c r="I880" s="2"/>
      <c r="K880" s="1072"/>
    </row>
    <row r="881" spans="1:11" x14ac:dyDescent="0.2">
      <c r="A881" s="977" t="str">
        <f t="shared" si="26"/>
        <v>FI_07_128</v>
      </c>
      <c r="B881" s="979">
        <f t="shared" si="27"/>
        <v>128</v>
      </c>
      <c r="C881" s="1069" t="s">
        <v>113</v>
      </c>
      <c r="D881" s="1072" t="s">
        <v>505</v>
      </c>
      <c r="E881" s="1070">
        <v>879</v>
      </c>
      <c r="F881" s="1066" t="s">
        <v>3885</v>
      </c>
      <c r="G881" s="1067" t="s">
        <v>3886</v>
      </c>
      <c r="H881" s="1068">
        <v>1</v>
      </c>
      <c r="I881" s="2"/>
      <c r="K881" s="1072"/>
    </row>
    <row r="882" spans="1:11" x14ac:dyDescent="0.2">
      <c r="A882" s="977" t="str">
        <f t="shared" si="26"/>
        <v>FI_07_129</v>
      </c>
      <c r="B882" s="979">
        <f t="shared" si="27"/>
        <v>129</v>
      </c>
      <c r="C882" s="1069" t="s">
        <v>113</v>
      </c>
      <c r="D882" s="1072" t="s">
        <v>505</v>
      </c>
      <c r="E882" s="1070">
        <v>880</v>
      </c>
      <c r="F882" s="1066" t="s">
        <v>3887</v>
      </c>
      <c r="G882" s="1067" t="s">
        <v>3888</v>
      </c>
      <c r="H882" s="1068">
        <v>1</v>
      </c>
      <c r="I882" s="2"/>
      <c r="K882" s="1072"/>
    </row>
    <row r="883" spans="1:11" x14ac:dyDescent="0.2">
      <c r="A883" s="977" t="str">
        <f t="shared" si="26"/>
        <v>FI_07_130</v>
      </c>
      <c r="B883" s="979">
        <f t="shared" si="27"/>
        <v>130</v>
      </c>
      <c r="C883" s="1069" t="s">
        <v>113</v>
      </c>
      <c r="D883" s="1072" t="s">
        <v>505</v>
      </c>
      <c r="E883" s="1070">
        <v>881</v>
      </c>
      <c r="F883" s="1066" t="s">
        <v>3889</v>
      </c>
      <c r="G883" s="1067" t="s">
        <v>3890</v>
      </c>
      <c r="H883" s="1068">
        <v>1</v>
      </c>
      <c r="I883" s="2"/>
      <c r="K883" s="1072"/>
    </row>
    <row r="884" spans="1:11" x14ac:dyDescent="0.2">
      <c r="A884" s="977" t="str">
        <f t="shared" si="26"/>
        <v>FI_08_1</v>
      </c>
      <c r="B884" s="979">
        <f t="shared" si="27"/>
        <v>1</v>
      </c>
      <c r="C884" s="1069" t="s">
        <v>113</v>
      </c>
      <c r="D884" s="1072" t="s">
        <v>506</v>
      </c>
      <c r="E884" s="1070">
        <v>882</v>
      </c>
      <c r="F884" s="1066" t="s">
        <v>3891</v>
      </c>
      <c r="G884" s="1067" t="s">
        <v>3892</v>
      </c>
      <c r="H884" s="1068">
        <v>1</v>
      </c>
      <c r="I884" s="2"/>
      <c r="K884" s="1072"/>
    </row>
    <row r="885" spans="1:11" x14ac:dyDescent="0.2">
      <c r="A885" s="977" t="str">
        <f t="shared" si="26"/>
        <v>FI_08_2</v>
      </c>
      <c r="B885" s="979">
        <f t="shared" si="27"/>
        <v>2</v>
      </c>
      <c r="C885" s="1069" t="s">
        <v>113</v>
      </c>
      <c r="D885" s="1072" t="s">
        <v>506</v>
      </c>
      <c r="E885" s="1070">
        <v>883</v>
      </c>
      <c r="F885" s="1066" t="s">
        <v>3893</v>
      </c>
      <c r="G885" s="1067" t="s">
        <v>3894</v>
      </c>
      <c r="H885" s="1068">
        <v>1</v>
      </c>
      <c r="I885" s="2"/>
      <c r="K885" s="1072"/>
    </row>
    <row r="886" spans="1:11" x14ac:dyDescent="0.2">
      <c r="A886" s="977" t="str">
        <f t="shared" si="26"/>
        <v>FI_08_3</v>
      </c>
      <c r="B886" s="979">
        <f t="shared" si="27"/>
        <v>3</v>
      </c>
      <c r="C886" s="1069" t="s">
        <v>113</v>
      </c>
      <c r="D886" s="1072" t="s">
        <v>506</v>
      </c>
      <c r="E886" s="1070">
        <v>884</v>
      </c>
      <c r="F886" s="1066" t="s">
        <v>3895</v>
      </c>
      <c r="G886" s="1067" t="s">
        <v>3896</v>
      </c>
      <c r="H886" s="1068">
        <v>1</v>
      </c>
      <c r="I886" s="2"/>
      <c r="K886" s="1072"/>
    </row>
    <row r="887" spans="1:11" x14ac:dyDescent="0.2">
      <c r="A887" s="977" t="str">
        <f t="shared" si="26"/>
        <v>FI_08_4</v>
      </c>
      <c r="B887" s="979">
        <f t="shared" si="27"/>
        <v>4</v>
      </c>
      <c r="C887" s="1069" t="s">
        <v>113</v>
      </c>
      <c r="D887" s="1072" t="s">
        <v>506</v>
      </c>
      <c r="E887" s="1070">
        <v>885</v>
      </c>
      <c r="F887" s="1066" t="s">
        <v>3897</v>
      </c>
      <c r="G887" s="1067" t="s">
        <v>3898</v>
      </c>
      <c r="H887" s="1068">
        <v>1</v>
      </c>
      <c r="I887" s="2"/>
      <c r="K887" s="1072"/>
    </row>
    <row r="888" spans="1:11" x14ac:dyDescent="0.2">
      <c r="A888" s="977" t="str">
        <f t="shared" si="26"/>
        <v>FI_08_5</v>
      </c>
      <c r="B888" s="979">
        <f t="shared" si="27"/>
        <v>5</v>
      </c>
      <c r="C888" s="1069" t="s">
        <v>113</v>
      </c>
      <c r="D888" s="1072" t="s">
        <v>506</v>
      </c>
      <c r="E888" s="1070">
        <v>886</v>
      </c>
      <c r="F888" s="1066" t="s">
        <v>3899</v>
      </c>
      <c r="G888" s="1067" t="s">
        <v>3900</v>
      </c>
      <c r="H888" s="1068">
        <v>1</v>
      </c>
      <c r="I888" s="2"/>
      <c r="K888" s="1072"/>
    </row>
    <row r="889" spans="1:11" x14ac:dyDescent="0.2">
      <c r="A889" s="977" t="str">
        <f t="shared" si="26"/>
        <v>FI_08_6</v>
      </c>
      <c r="B889" s="979">
        <f t="shared" si="27"/>
        <v>6</v>
      </c>
      <c r="C889" s="1069" t="s">
        <v>113</v>
      </c>
      <c r="D889" s="1072" t="s">
        <v>506</v>
      </c>
      <c r="E889" s="1070">
        <v>887</v>
      </c>
      <c r="F889" s="1066" t="s">
        <v>3901</v>
      </c>
      <c r="G889" s="1067" t="s">
        <v>3902</v>
      </c>
      <c r="H889" s="1068">
        <v>1</v>
      </c>
      <c r="I889" s="2"/>
      <c r="K889" s="1072"/>
    </row>
    <row r="890" spans="1:11" x14ac:dyDescent="0.2">
      <c r="A890" s="977" t="str">
        <f t="shared" si="26"/>
        <v>FI_08_7</v>
      </c>
      <c r="B890" s="979">
        <f t="shared" si="27"/>
        <v>7</v>
      </c>
      <c r="C890" s="1069" t="s">
        <v>113</v>
      </c>
      <c r="D890" s="1072" t="s">
        <v>506</v>
      </c>
      <c r="E890" s="1070">
        <v>888</v>
      </c>
      <c r="F890" s="1066" t="s">
        <v>3903</v>
      </c>
      <c r="G890" s="1067" t="s">
        <v>3904</v>
      </c>
      <c r="H890" s="1068">
        <v>1</v>
      </c>
      <c r="I890" s="2"/>
      <c r="K890" s="1072"/>
    </row>
    <row r="891" spans="1:11" x14ac:dyDescent="0.2">
      <c r="A891" s="977" t="str">
        <f t="shared" si="26"/>
        <v>FI_08_8</v>
      </c>
      <c r="B891" s="979">
        <f t="shared" si="27"/>
        <v>8</v>
      </c>
      <c r="C891" s="1069" t="s">
        <v>113</v>
      </c>
      <c r="D891" s="1072" t="s">
        <v>506</v>
      </c>
      <c r="E891" s="1070">
        <v>889</v>
      </c>
      <c r="F891" s="1066" t="s">
        <v>3905</v>
      </c>
      <c r="G891" s="1067" t="s">
        <v>3906</v>
      </c>
      <c r="H891" s="1068">
        <v>1</v>
      </c>
      <c r="I891" s="2"/>
      <c r="K891" s="1072"/>
    </row>
    <row r="892" spans="1:11" x14ac:dyDescent="0.2">
      <c r="A892" s="977" t="str">
        <f t="shared" si="26"/>
        <v>FI_08_9</v>
      </c>
      <c r="B892" s="979">
        <f t="shared" si="27"/>
        <v>9</v>
      </c>
      <c r="C892" s="1069" t="s">
        <v>113</v>
      </c>
      <c r="D892" s="1072" t="s">
        <v>506</v>
      </c>
      <c r="E892" s="1070">
        <v>890</v>
      </c>
      <c r="F892" s="1066" t="s">
        <v>3907</v>
      </c>
      <c r="G892" s="1067" t="s">
        <v>3908</v>
      </c>
      <c r="H892" s="1068">
        <v>1</v>
      </c>
      <c r="I892" s="2"/>
      <c r="K892" s="1072"/>
    </row>
    <row r="893" spans="1:11" x14ac:dyDescent="0.2">
      <c r="A893" s="977" t="str">
        <f t="shared" si="26"/>
        <v>FI_08_10</v>
      </c>
      <c r="B893" s="979">
        <f t="shared" si="27"/>
        <v>10</v>
      </c>
      <c r="C893" s="1069" t="s">
        <v>113</v>
      </c>
      <c r="D893" s="1072" t="s">
        <v>506</v>
      </c>
      <c r="E893" s="1070">
        <v>891</v>
      </c>
      <c r="F893" s="1066" t="s">
        <v>3909</v>
      </c>
      <c r="G893" s="1067" t="s">
        <v>3910</v>
      </c>
      <c r="H893" s="1068">
        <v>1</v>
      </c>
      <c r="I893" s="2"/>
      <c r="K893" s="1072"/>
    </row>
    <row r="894" spans="1:11" x14ac:dyDescent="0.2">
      <c r="A894" s="977" t="str">
        <f t="shared" si="26"/>
        <v>FI_08_11</v>
      </c>
      <c r="B894" s="979">
        <f t="shared" si="27"/>
        <v>11</v>
      </c>
      <c r="C894" s="1069" t="s">
        <v>113</v>
      </c>
      <c r="D894" s="1072" t="s">
        <v>506</v>
      </c>
      <c r="E894" s="1070">
        <v>892</v>
      </c>
      <c r="F894" s="1066" t="s">
        <v>3911</v>
      </c>
      <c r="G894" s="1067" t="s">
        <v>3912</v>
      </c>
      <c r="H894" s="1068">
        <v>2</v>
      </c>
      <c r="I894" s="2"/>
      <c r="K894" s="1072"/>
    </row>
    <row r="895" spans="1:11" x14ac:dyDescent="0.2">
      <c r="A895" s="977" t="str">
        <f t="shared" si="26"/>
        <v>FI_08_12</v>
      </c>
      <c r="B895" s="979">
        <f t="shared" si="27"/>
        <v>12</v>
      </c>
      <c r="C895" s="1069" t="s">
        <v>113</v>
      </c>
      <c r="D895" s="1072" t="s">
        <v>506</v>
      </c>
      <c r="E895" s="1070">
        <v>893</v>
      </c>
      <c r="F895" s="1066" t="s">
        <v>3913</v>
      </c>
      <c r="G895" s="1067" t="s">
        <v>3914</v>
      </c>
      <c r="H895" s="1068">
        <v>1</v>
      </c>
      <c r="I895" s="2"/>
      <c r="K895" s="1072"/>
    </row>
    <row r="896" spans="1:11" x14ac:dyDescent="0.2">
      <c r="A896" s="977" t="str">
        <f t="shared" si="26"/>
        <v>FI_08_13</v>
      </c>
      <c r="B896" s="979">
        <f t="shared" si="27"/>
        <v>13</v>
      </c>
      <c r="C896" s="1069" t="s">
        <v>113</v>
      </c>
      <c r="D896" s="1072" t="s">
        <v>506</v>
      </c>
      <c r="E896" s="1070">
        <v>894</v>
      </c>
      <c r="F896" s="1066" t="s">
        <v>3915</v>
      </c>
      <c r="G896" s="1067" t="s">
        <v>3916</v>
      </c>
      <c r="H896" s="1068">
        <v>1</v>
      </c>
      <c r="I896" s="2"/>
      <c r="K896" s="1072"/>
    </row>
    <row r="897" spans="1:11" x14ac:dyDescent="0.2">
      <c r="A897" s="977" t="str">
        <f t="shared" si="26"/>
        <v>FI_08_14</v>
      </c>
      <c r="B897" s="979">
        <f t="shared" si="27"/>
        <v>14</v>
      </c>
      <c r="C897" s="1069" t="s">
        <v>113</v>
      </c>
      <c r="D897" s="1072" t="s">
        <v>506</v>
      </c>
      <c r="E897" s="1070">
        <v>895</v>
      </c>
      <c r="F897" s="1066" t="s">
        <v>3917</v>
      </c>
      <c r="G897" s="1067" t="s">
        <v>3918</v>
      </c>
      <c r="H897" s="1068">
        <v>1</v>
      </c>
      <c r="I897" s="2"/>
      <c r="K897" s="1072"/>
    </row>
    <row r="898" spans="1:11" x14ac:dyDescent="0.2">
      <c r="A898" s="977" t="str">
        <f t="shared" si="26"/>
        <v>FI_08_15</v>
      </c>
      <c r="B898" s="979">
        <f t="shared" si="27"/>
        <v>15</v>
      </c>
      <c r="C898" s="1069" t="s">
        <v>113</v>
      </c>
      <c r="D898" s="1072" t="s">
        <v>506</v>
      </c>
      <c r="E898" s="1070">
        <v>896</v>
      </c>
      <c r="F898" s="1066" t="s">
        <v>3919</v>
      </c>
      <c r="G898" s="1067" t="s">
        <v>3920</v>
      </c>
      <c r="H898" s="1068">
        <v>1</v>
      </c>
      <c r="I898" s="2"/>
      <c r="K898" s="1072"/>
    </row>
    <row r="899" spans="1:11" x14ac:dyDescent="0.2">
      <c r="A899" s="977" t="str">
        <f t="shared" ref="A899:A962" si="28">CONCATENATE(C899,"_",D899,"_",B899)</f>
        <v>FI_08_16</v>
      </c>
      <c r="B899" s="979">
        <f t="shared" si="27"/>
        <v>16</v>
      </c>
      <c r="C899" s="1069" t="s">
        <v>113</v>
      </c>
      <c r="D899" s="1072" t="s">
        <v>506</v>
      </c>
      <c r="E899" s="1070">
        <v>897</v>
      </c>
      <c r="F899" s="1066" t="s">
        <v>3921</v>
      </c>
      <c r="G899" s="1067" t="s">
        <v>3922</v>
      </c>
      <c r="H899" s="1068">
        <v>1</v>
      </c>
      <c r="I899" s="2"/>
      <c r="K899" s="1072"/>
    </row>
    <row r="900" spans="1:11" x14ac:dyDescent="0.2">
      <c r="A900" s="977" t="str">
        <f t="shared" si="28"/>
        <v>FI_08_17</v>
      </c>
      <c r="B900" s="979">
        <f t="shared" si="27"/>
        <v>17</v>
      </c>
      <c r="C900" s="1069" t="s">
        <v>113</v>
      </c>
      <c r="D900" s="1072" t="s">
        <v>506</v>
      </c>
      <c r="E900" s="1070">
        <v>898</v>
      </c>
      <c r="F900" s="1066" t="s">
        <v>3923</v>
      </c>
      <c r="G900" s="1067" t="s">
        <v>3924</v>
      </c>
      <c r="H900" s="1068">
        <v>1</v>
      </c>
      <c r="I900" s="2"/>
      <c r="K900" s="1072"/>
    </row>
    <row r="901" spans="1:11" x14ac:dyDescent="0.2">
      <c r="A901" s="977" t="str">
        <f t="shared" si="28"/>
        <v>FI_08_18</v>
      </c>
      <c r="B901" s="979">
        <f t="shared" ref="B901:B964" si="29">IF(D901&lt;&gt;"",IF(D901=D900,B900+1,1),0)</f>
        <v>18</v>
      </c>
      <c r="C901" s="1069" t="s">
        <v>113</v>
      </c>
      <c r="D901" s="1072" t="s">
        <v>506</v>
      </c>
      <c r="E901" s="1070">
        <v>899</v>
      </c>
      <c r="F901" s="1066" t="s">
        <v>3925</v>
      </c>
      <c r="G901" s="1067" t="s">
        <v>3926</v>
      </c>
      <c r="H901" s="1068">
        <v>1</v>
      </c>
      <c r="I901" s="2"/>
      <c r="K901" s="1072"/>
    </row>
    <row r="902" spans="1:11" x14ac:dyDescent="0.2">
      <c r="A902" s="977" t="str">
        <f t="shared" si="28"/>
        <v>FI_08_19</v>
      </c>
      <c r="B902" s="979">
        <f t="shared" si="29"/>
        <v>19</v>
      </c>
      <c r="C902" s="1069" t="s">
        <v>113</v>
      </c>
      <c r="D902" s="1072" t="s">
        <v>506</v>
      </c>
      <c r="E902" s="1070">
        <v>900</v>
      </c>
      <c r="F902" s="1066" t="s">
        <v>3927</v>
      </c>
      <c r="G902" s="1067" t="s">
        <v>3928</v>
      </c>
      <c r="H902" s="1068">
        <v>1</v>
      </c>
      <c r="I902" s="2"/>
      <c r="K902" s="1072"/>
    </row>
    <row r="903" spans="1:11" x14ac:dyDescent="0.2">
      <c r="A903" s="977" t="str">
        <f t="shared" si="28"/>
        <v>FI_08_20</v>
      </c>
      <c r="B903" s="979">
        <f t="shared" si="29"/>
        <v>20</v>
      </c>
      <c r="C903" s="1069" t="s">
        <v>113</v>
      </c>
      <c r="D903" s="1072" t="s">
        <v>506</v>
      </c>
      <c r="E903" s="1070">
        <v>901</v>
      </c>
      <c r="F903" s="1066" t="s">
        <v>3929</v>
      </c>
      <c r="G903" s="1067" t="s">
        <v>3930</v>
      </c>
      <c r="H903" s="1068">
        <v>1</v>
      </c>
      <c r="I903" s="2"/>
      <c r="K903" s="1072"/>
    </row>
    <row r="904" spans="1:11" x14ac:dyDescent="0.2">
      <c r="A904" s="977" t="str">
        <f t="shared" si="28"/>
        <v>FI_08_21</v>
      </c>
      <c r="B904" s="979">
        <f t="shared" si="29"/>
        <v>21</v>
      </c>
      <c r="C904" s="1069" t="s">
        <v>113</v>
      </c>
      <c r="D904" s="1072" t="s">
        <v>506</v>
      </c>
      <c r="E904" s="1070">
        <v>902</v>
      </c>
      <c r="F904" s="1066" t="s">
        <v>3931</v>
      </c>
      <c r="G904" s="1067" t="s">
        <v>3932</v>
      </c>
      <c r="H904" s="1068">
        <v>1</v>
      </c>
      <c r="I904" s="2"/>
      <c r="K904" s="1072"/>
    </row>
    <row r="905" spans="1:11" x14ac:dyDescent="0.2">
      <c r="A905" s="977" t="str">
        <f t="shared" si="28"/>
        <v>FI_08_22</v>
      </c>
      <c r="B905" s="979">
        <f t="shared" si="29"/>
        <v>22</v>
      </c>
      <c r="C905" s="1069" t="s">
        <v>113</v>
      </c>
      <c r="D905" s="1072" t="s">
        <v>506</v>
      </c>
      <c r="E905" s="1070">
        <v>903</v>
      </c>
      <c r="F905" s="1066" t="s">
        <v>3933</v>
      </c>
      <c r="G905" s="1067" t="s">
        <v>3934</v>
      </c>
      <c r="H905" s="1068">
        <v>1</v>
      </c>
      <c r="I905" s="2"/>
      <c r="K905" s="1072"/>
    </row>
    <row r="906" spans="1:11" x14ac:dyDescent="0.2">
      <c r="A906" s="977" t="str">
        <f t="shared" si="28"/>
        <v>FI_08_23</v>
      </c>
      <c r="B906" s="979">
        <f t="shared" si="29"/>
        <v>23</v>
      </c>
      <c r="C906" s="1069" t="s">
        <v>113</v>
      </c>
      <c r="D906" s="1072" t="s">
        <v>506</v>
      </c>
      <c r="E906" s="1070">
        <v>904</v>
      </c>
      <c r="F906" s="1066" t="s">
        <v>3935</v>
      </c>
      <c r="G906" s="1067" t="s">
        <v>3936</v>
      </c>
      <c r="H906" s="1068">
        <v>1</v>
      </c>
      <c r="I906" s="2"/>
      <c r="K906" s="1072"/>
    </row>
    <row r="907" spans="1:11" x14ac:dyDescent="0.2">
      <c r="A907" s="977" t="str">
        <f t="shared" si="28"/>
        <v>FI_08_24</v>
      </c>
      <c r="B907" s="979">
        <f t="shared" si="29"/>
        <v>24</v>
      </c>
      <c r="C907" s="1069" t="s">
        <v>113</v>
      </c>
      <c r="D907" s="1072" t="s">
        <v>506</v>
      </c>
      <c r="E907" s="1070">
        <v>905</v>
      </c>
      <c r="F907" s="1066" t="s">
        <v>3937</v>
      </c>
      <c r="G907" s="1067" t="s">
        <v>3938</v>
      </c>
      <c r="H907" s="1068">
        <v>1</v>
      </c>
      <c r="I907" s="2"/>
      <c r="K907" s="1072"/>
    </row>
    <row r="908" spans="1:11" x14ac:dyDescent="0.2">
      <c r="A908" s="977" t="str">
        <f t="shared" si="28"/>
        <v>FI_08_25</v>
      </c>
      <c r="B908" s="979">
        <f t="shared" si="29"/>
        <v>25</v>
      </c>
      <c r="C908" s="1069" t="s">
        <v>113</v>
      </c>
      <c r="D908" s="1072" t="s">
        <v>506</v>
      </c>
      <c r="E908" s="1070">
        <v>906</v>
      </c>
      <c r="F908" s="1066" t="s">
        <v>3939</v>
      </c>
      <c r="G908" s="1067" t="s">
        <v>3940</v>
      </c>
      <c r="H908" s="1068">
        <v>1</v>
      </c>
      <c r="I908" s="2"/>
      <c r="K908" s="1072"/>
    </row>
    <row r="909" spans="1:11" x14ac:dyDescent="0.2">
      <c r="A909" s="977" t="str">
        <f t="shared" si="28"/>
        <v>FI_08_26</v>
      </c>
      <c r="B909" s="979">
        <f t="shared" si="29"/>
        <v>26</v>
      </c>
      <c r="C909" s="1069" t="s">
        <v>113</v>
      </c>
      <c r="D909" s="1072" t="s">
        <v>506</v>
      </c>
      <c r="E909" s="1070">
        <v>907</v>
      </c>
      <c r="F909" s="1066" t="s">
        <v>3941</v>
      </c>
      <c r="G909" s="1067" t="s">
        <v>3942</v>
      </c>
      <c r="H909" s="1068">
        <v>1</v>
      </c>
      <c r="I909" s="2"/>
      <c r="K909" s="1072"/>
    </row>
    <row r="910" spans="1:11" x14ac:dyDescent="0.2">
      <c r="A910" s="977" t="str">
        <f t="shared" si="28"/>
        <v>FI_08_27</v>
      </c>
      <c r="B910" s="979">
        <f t="shared" si="29"/>
        <v>27</v>
      </c>
      <c r="C910" s="1069" t="s">
        <v>113</v>
      </c>
      <c r="D910" s="1072" t="s">
        <v>506</v>
      </c>
      <c r="E910" s="1070">
        <v>908</v>
      </c>
      <c r="F910" s="1066" t="s">
        <v>3943</v>
      </c>
      <c r="G910" s="1067" t="s">
        <v>3944</v>
      </c>
      <c r="H910" s="1068">
        <v>1</v>
      </c>
      <c r="I910" s="2"/>
      <c r="K910" s="1072"/>
    </row>
    <row r="911" spans="1:11" x14ac:dyDescent="0.2">
      <c r="A911" s="977" t="str">
        <f t="shared" si="28"/>
        <v>FI_08_28</v>
      </c>
      <c r="B911" s="979">
        <f t="shared" si="29"/>
        <v>28</v>
      </c>
      <c r="C911" s="1069" t="s">
        <v>113</v>
      </c>
      <c r="D911" s="1072" t="s">
        <v>506</v>
      </c>
      <c r="E911" s="1070">
        <v>909</v>
      </c>
      <c r="F911" s="1066" t="s">
        <v>3945</v>
      </c>
      <c r="G911" s="1067" t="s">
        <v>3946</v>
      </c>
      <c r="H911" s="1068">
        <v>1</v>
      </c>
      <c r="I911" s="2"/>
      <c r="K911" s="1072"/>
    </row>
    <row r="912" spans="1:11" x14ac:dyDescent="0.2">
      <c r="A912" s="977" t="str">
        <f t="shared" si="28"/>
        <v>FI_08_29</v>
      </c>
      <c r="B912" s="979">
        <f t="shared" si="29"/>
        <v>29</v>
      </c>
      <c r="C912" s="1069" t="s">
        <v>113</v>
      </c>
      <c r="D912" s="1072" t="s">
        <v>506</v>
      </c>
      <c r="E912" s="1070">
        <v>910</v>
      </c>
      <c r="F912" s="1066" t="s">
        <v>3947</v>
      </c>
      <c r="G912" s="1067" t="s">
        <v>3948</v>
      </c>
      <c r="H912" s="1068">
        <v>1</v>
      </c>
      <c r="I912" s="2"/>
      <c r="K912" s="1072"/>
    </row>
    <row r="913" spans="1:11" x14ac:dyDescent="0.2">
      <c r="A913" s="977" t="str">
        <f t="shared" si="28"/>
        <v>FI_08_30</v>
      </c>
      <c r="B913" s="979">
        <f t="shared" si="29"/>
        <v>30</v>
      </c>
      <c r="C913" s="1069" t="s">
        <v>113</v>
      </c>
      <c r="D913" s="1072" t="s">
        <v>506</v>
      </c>
      <c r="E913" s="1070">
        <v>911</v>
      </c>
      <c r="F913" s="1066" t="s">
        <v>3949</v>
      </c>
      <c r="G913" s="1067" t="s">
        <v>3950</v>
      </c>
      <c r="H913" s="1068">
        <v>1</v>
      </c>
      <c r="I913" s="2"/>
      <c r="K913" s="1072"/>
    </row>
    <row r="914" spans="1:11" x14ac:dyDescent="0.2">
      <c r="A914" s="977" t="str">
        <f t="shared" si="28"/>
        <v>FI_08_31</v>
      </c>
      <c r="B914" s="979">
        <f t="shared" si="29"/>
        <v>31</v>
      </c>
      <c r="C914" s="1069" t="s">
        <v>113</v>
      </c>
      <c r="D914" s="1072" t="s">
        <v>506</v>
      </c>
      <c r="E914" s="1070">
        <v>912</v>
      </c>
      <c r="F914" s="1066" t="s">
        <v>3951</v>
      </c>
      <c r="G914" s="1067" t="s">
        <v>3952</v>
      </c>
      <c r="H914" s="1068">
        <v>1</v>
      </c>
      <c r="I914" s="2"/>
      <c r="K914" s="1072"/>
    </row>
    <row r="915" spans="1:11" x14ac:dyDescent="0.2">
      <c r="A915" s="977" t="str">
        <f t="shared" si="28"/>
        <v>FI_08_32</v>
      </c>
      <c r="B915" s="979">
        <f t="shared" si="29"/>
        <v>32</v>
      </c>
      <c r="C915" s="1069" t="s">
        <v>113</v>
      </c>
      <c r="D915" s="1072" t="s">
        <v>506</v>
      </c>
      <c r="E915" s="1070">
        <v>913</v>
      </c>
      <c r="F915" s="1066" t="s">
        <v>3953</v>
      </c>
      <c r="G915" s="1067" t="s">
        <v>3954</v>
      </c>
      <c r="H915" s="1068">
        <v>1</v>
      </c>
      <c r="I915" s="2"/>
      <c r="K915" s="1072"/>
    </row>
    <row r="916" spans="1:11" x14ac:dyDescent="0.2">
      <c r="A916" s="977" t="str">
        <f t="shared" si="28"/>
        <v>FI_08_33</v>
      </c>
      <c r="B916" s="979">
        <f t="shared" si="29"/>
        <v>33</v>
      </c>
      <c r="C916" s="1069" t="s">
        <v>113</v>
      </c>
      <c r="D916" s="1072" t="s">
        <v>506</v>
      </c>
      <c r="E916" s="1070">
        <v>914</v>
      </c>
      <c r="F916" s="1066" t="s">
        <v>3955</v>
      </c>
      <c r="G916" s="1067" t="s">
        <v>3956</v>
      </c>
      <c r="H916" s="1068">
        <v>1</v>
      </c>
      <c r="I916" s="2"/>
      <c r="K916" s="1072"/>
    </row>
    <row r="917" spans="1:11" x14ac:dyDescent="0.2">
      <c r="A917" s="977" t="str">
        <f t="shared" si="28"/>
        <v>FI_08_34</v>
      </c>
      <c r="B917" s="979">
        <f t="shared" si="29"/>
        <v>34</v>
      </c>
      <c r="C917" s="1069" t="s">
        <v>113</v>
      </c>
      <c r="D917" s="1072" t="s">
        <v>506</v>
      </c>
      <c r="E917" s="1070">
        <v>915</v>
      </c>
      <c r="F917" s="1066" t="s">
        <v>3957</v>
      </c>
      <c r="G917" s="1067" t="s">
        <v>3958</v>
      </c>
      <c r="H917" s="1068">
        <v>1</v>
      </c>
      <c r="I917" s="2"/>
      <c r="K917" s="1072"/>
    </row>
    <row r="918" spans="1:11" x14ac:dyDescent="0.2">
      <c r="A918" s="977" t="str">
        <f t="shared" si="28"/>
        <v>FI_08_35</v>
      </c>
      <c r="B918" s="979">
        <f t="shared" si="29"/>
        <v>35</v>
      </c>
      <c r="C918" s="1069" t="s">
        <v>113</v>
      </c>
      <c r="D918" s="1072" t="s">
        <v>506</v>
      </c>
      <c r="E918" s="1070">
        <v>916</v>
      </c>
      <c r="F918" s="1066" t="s">
        <v>3959</v>
      </c>
      <c r="G918" s="1067" t="s">
        <v>3960</v>
      </c>
      <c r="H918" s="1068">
        <v>1</v>
      </c>
      <c r="I918" s="2"/>
      <c r="K918" s="1072"/>
    </row>
    <row r="919" spans="1:11" x14ac:dyDescent="0.2">
      <c r="A919" s="977" t="str">
        <f t="shared" si="28"/>
        <v>FI_08_36</v>
      </c>
      <c r="B919" s="979">
        <f t="shared" si="29"/>
        <v>36</v>
      </c>
      <c r="C919" s="1069" t="s">
        <v>113</v>
      </c>
      <c r="D919" s="1072" t="s">
        <v>506</v>
      </c>
      <c r="E919" s="1070">
        <v>917</v>
      </c>
      <c r="F919" s="1066" t="s">
        <v>3961</v>
      </c>
      <c r="G919" s="1067" t="s">
        <v>3962</v>
      </c>
      <c r="H919" s="1068">
        <v>1</v>
      </c>
      <c r="I919" s="2"/>
      <c r="K919" s="1072"/>
    </row>
    <row r="920" spans="1:11" x14ac:dyDescent="0.2">
      <c r="A920" s="977" t="str">
        <f t="shared" si="28"/>
        <v>FI_08_37</v>
      </c>
      <c r="B920" s="979">
        <f t="shared" si="29"/>
        <v>37</v>
      </c>
      <c r="C920" s="1069" t="s">
        <v>113</v>
      </c>
      <c r="D920" s="1072" t="s">
        <v>506</v>
      </c>
      <c r="E920" s="1070">
        <v>918</v>
      </c>
      <c r="F920" s="1066" t="s">
        <v>3963</v>
      </c>
      <c r="G920" s="1067" t="s">
        <v>3964</v>
      </c>
      <c r="H920" s="1068">
        <v>1</v>
      </c>
      <c r="I920" s="2"/>
      <c r="K920" s="1072"/>
    </row>
    <row r="921" spans="1:11" x14ac:dyDescent="0.2">
      <c r="A921" s="977" t="str">
        <f t="shared" si="28"/>
        <v>FI_08_38</v>
      </c>
      <c r="B921" s="979">
        <f t="shared" si="29"/>
        <v>38</v>
      </c>
      <c r="C921" s="1069" t="s">
        <v>113</v>
      </c>
      <c r="D921" s="1072" t="s">
        <v>506</v>
      </c>
      <c r="E921" s="1070">
        <v>919</v>
      </c>
      <c r="F921" s="1066" t="s">
        <v>3965</v>
      </c>
      <c r="G921" s="1067" t="s">
        <v>3966</v>
      </c>
      <c r="H921" s="1068">
        <v>1</v>
      </c>
      <c r="I921" s="2"/>
      <c r="K921" s="1072"/>
    </row>
    <row r="922" spans="1:11" x14ac:dyDescent="0.2">
      <c r="A922" s="977" t="str">
        <f t="shared" si="28"/>
        <v>FI_08_39</v>
      </c>
      <c r="B922" s="979">
        <f t="shared" si="29"/>
        <v>39</v>
      </c>
      <c r="C922" s="1069" t="s">
        <v>113</v>
      </c>
      <c r="D922" s="1072" t="s">
        <v>506</v>
      </c>
      <c r="E922" s="1070">
        <v>920</v>
      </c>
      <c r="F922" s="1066" t="s">
        <v>3967</v>
      </c>
      <c r="G922" s="1067" t="s">
        <v>3968</v>
      </c>
      <c r="H922" s="1068">
        <v>1</v>
      </c>
      <c r="I922" s="2"/>
      <c r="K922" s="1072"/>
    </row>
    <row r="923" spans="1:11" x14ac:dyDescent="0.2">
      <c r="A923" s="977" t="str">
        <f t="shared" si="28"/>
        <v>FI_08_40</v>
      </c>
      <c r="B923" s="979">
        <f t="shared" si="29"/>
        <v>40</v>
      </c>
      <c r="C923" s="1069" t="s">
        <v>113</v>
      </c>
      <c r="D923" s="1072" t="s">
        <v>506</v>
      </c>
      <c r="E923" s="1070">
        <v>921</v>
      </c>
      <c r="F923" s="1066" t="s">
        <v>3969</v>
      </c>
      <c r="G923" s="1067" t="s">
        <v>3970</v>
      </c>
      <c r="H923" s="1068">
        <v>1</v>
      </c>
      <c r="I923" s="2"/>
      <c r="K923" s="1072"/>
    </row>
    <row r="924" spans="1:11" x14ac:dyDescent="0.2">
      <c r="A924" s="977" t="str">
        <f t="shared" si="28"/>
        <v>FI_08_41</v>
      </c>
      <c r="B924" s="979">
        <f t="shared" si="29"/>
        <v>41</v>
      </c>
      <c r="C924" s="1069" t="s">
        <v>113</v>
      </c>
      <c r="D924" s="1072" t="s">
        <v>506</v>
      </c>
      <c r="E924" s="1070">
        <v>922</v>
      </c>
      <c r="F924" s="1066" t="s">
        <v>3971</v>
      </c>
      <c r="G924" s="1067" t="s">
        <v>3972</v>
      </c>
      <c r="H924" s="1068">
        <v>1</v>
      </c>
      <c r="I924" s="2"/>
      <c r="K924" s="1072"/>
    </row>
    <row r="925" spans="1:11" x14ac:dyDescent="0.2">
      <c r="A925" s="977" t="str">
        <f t="shared" si="28"/>
        <v>FI_08_42</v>
      </c>
      <c r="B925" s="979">
        <f t="shared" si="29"/>
        <v>42</v>
      </c>
      <c r="C925" s="1069" t="s">
        <v>113</v>
      </c>
      <c r="D925" s="1072" t="s">
        <v>506</v>
      </c>
      <c r="E925" s="1070">
        <v>923</v>
      </c>
      <c r="F925" s="1066" t="s">
        <v>3973</v>
      </c>
      <c r="G925" s="1067" t="s">
        <v>3974</v>
      </c>
      <c r="H925" s="1068">
        <v>1</v>
      </c>
      <c r="I925" s="2"/>
      <c r="K925" s="1072"/>
    </row>
    <row r="926" spans="1:11" x14ac:dyDescent="0.2">
      <c r="A926" s="977" t="str">
        <f t="shared" si="28"/>
        <v>FI_08_43</v>
      </c>
      <c r="B926" s="979">
        <f t="shared" si="29"/>
        <v>43</v>
      </c>
      <c r="C926" s="1069" t="s">
        <v>113</v>
      </c>
      <c r="D926" s="1072" t="s">
        <v>506</v>
      </c>
      <c r="E926" s="1070">
        <v>924</v>
      </c>
      <c r="F926" s="1066" t="s">
        <v>3975</v>
      </c>
      <c r="G926" s="1067" t="s">
        <v>3976</v>
      </c>
      <c r="H926" s="1068">
        <v>1</v>
      </c>
      <c r="I926" s="2"/>
      <c r="K926" s="1072"/>
    </row>
    <row r="927" spans="1:11" x14ac:dyDescent="0.2">
      <c r="A927" s="977" t="str">
        <f t="shared" si="28"/>
        <v>FI_08_44</v>
      </c>
      <c r="B927" s="979">
        <f t="shared" si="29"/>
        <v>44</v>
      </c>
      <c r="C927" s="1069" t="s">
        <v>113</v>
      </c>
      <c r="D927" s="1072" t="s">
        <v>506</v>
      </c>
      <c r="E927" s="1070">
        <v>925</v>
      </c>
      <c r="F927" s="1066" t="s">
        <v>3977</v>
      </c>
      <c r="G927" s="1067" t="s">
        <v>3978</v>
      </c>
      <c r="H927" s="1068">
        <v>1</v>
      </c>
      <c r="I927" s="2"/>
      <c r="K927" s="1072"/>
    </row>
    <row r="928" spans="1:11" x14ac:dyDescent="0.2">
      <c r="A928" s="977" t="str">
        <f t="shared" si="28"/>
        <v>FI_08_45</v>
      </c>
      <c r="B928" s="979">
        <f t="shared" si="29"/>
        <v>45</v>
      </c>
      <c r="C928" s="1069" t="s">
        <v>113</v>
      </c>
      <c r="D928" s="1072" t="s">
        <v>506</v>
      </c>
      <c r="E928" s="1070">
        <v>926</v>
      </c>
      <c r="F928" s="1066" t="s">
        <v>3979</v>
      </c>
      <c r="G928" s="1067" t="s">
        <v>3980</v>
      </c>
      <c r="H928" s="1068">
        <v>1</v>
      </c>
      <c r="I928" s="2"/>
      <c r="K928" s="1072"/>
    </row>
    <row r="929" spans="1:11" x14ac:dyDescent="0.2">
      <c r="A929" s="977" t="str">
        <f t="shared" si="28"/>
        <v>FI_08_46</v>
      </c>
      <c r="B929" s="979">
        <f t="shared" si="29"/>
        <v>46</v>
      </c>
      <c r="C929" s="1069" t="s">
        <v>113</v>
      </c>
      <c r="D929" s="1072" t="s">
        <v>506</v>
      </c>
      <c r="E929" s="1070">
        <v>927</v>
      </c>
      <c r="F929" s="1066" t="s">
        <v>3981</v>
      </c>
      <c r="G929" s="1067" t="s">
        <v>3982</v>
      </c>
      <c r="H929" s="1068">
        <v>1</v>
      </c>
      <c r="I929" s="2"/>
      <c r="K929" s="1072"/>
    </row>
    <row r="930" spans="1:11" x14ac:dyDescent="0.2">
      <c r="A930" s="977" t="str">
        <f t="shared" si="28"/>
        <v>FI_08_47</v>
      </c>
      <c r="B930" s="979">
        <f t="shared" si="29"/>
        <v>47</v>
      </c>
      <c r="C930" s="1069" t="s">
        <v>113</v>
      </c>
      <c r="D930" s="1072" t="s">
        <v>506</v>
      </c>
      <c r="E930" s="1070">
        <v>928</v>
      </c>
      <c r="F930" s="1066" t="s">
        <v>3983</v>
      </c>
      <c r="G930" s="1067" t="s">
        <v>3984</v>
      </c>
      <c r="H930" s="1068">
        <v>1</v>
      </c>
      <c r="I930" s="2"/>
      <c r="K930" s="1072"/>
    </row>
    <row r="931" spans="1:11" x14ac:dyDescent="0.2">
      <c r="A931" s="977" t="str">
        <f t="shared" si="28"/>
        <v>FI_08_48</v>
      </c>
      <c r="B931" s="979">
        <f t="shared" si="29"/>
        <v>48</v>
      </c>
      <c r="C931" s="1069" t="s">
        <v>113</v>
      </c>
      <c r="D931" s="1072" t="s">
        <v>506</v>
      </c>
      <c r="E931" s="1070">
        <v>929</v>
      </c>
      <c r="F931" s="1066" t="s">
        <v>3985</v>
      </c>
      <c r="G931" s="1067" t="s">
        <v>3986</v>
      </c>
      <c r="H931" s="1068">
        <v>1</v>
      </c>
      <c r="I931" s="2"/>
      <c r="K931" s="1072"/>
    </row>
    <row r="932" spans="1:11" x14ac:dyDescent="0.2">
      <c r="A932" s="977" t="str">
        <f t="shared" si="28"/>
        <v>FI_08_49</v>
      </c>
      <c r="B932" s="979">
        <f t="shared" si="29"/>
        <v>49</v>
      </c>
      <c r="C932" s="1069" t="s">
        <v>113</v>
      </c>
      <c r="D932" s="1072" t="s">
        <v>506</v>
      </c>
      <c r="E932" s="1070">
        <v>930</v>
      </c>
      <c r="F932" s="1066" t="s">
        <v>3987</v>
      </c>
      <c r="G932" s="1067" t="s">
        <v>3988</v>
      </c>
      <c r="H932" s="1068">
        <v>1</v>
      </c>
      <c r="I932" s="2"/>
      <c r="K932" s="1072"/>
    </row>
    <row r="933" spans="1:11" x14ac:dyDescent="0.2">
      <c r="A933" s="977" t="str">
        <f t="shared" si="28"/>
        <v>FI_08_50</v>
      </c>
      <c r="B933" s="979">
        <f t="shared" si="29"/>
        <v>50</v>
      </c>
      <c r="C933" s="1069" t="s">
        <v>113</v>
      </c>
      <c r="D933" s="1072" t="s">
        <v>506</v>
      </c>
      <c r="E933" s="1070">
        <v>931</v>
      </c>
      <c r="F933" s="1066" t="s">
        <v>3989</v>
      </c>
      <c r="G933" s="1067" t="s">
        <v>3990</v>
      </c>
      <c r="H933" s="1068">
        <v>1</v>
      </c>
      <c r="I933" s="2"/>
      <c r="K933" s="1072"/>
    </row>
    <row r="934" spans="1:11" x14ac:dyDescent="0.2">
      <c r="A934" s="977" t="str">
        <f t="shared" si="28"/>
        <v>FI_08_51</v>
      </c>
      <c r="B934" s="979">
        <f t="shared" si="29"/>
        <v>51</v>
      </c>
      <c r="C934" s="1069" t="s">
        <v>113</v>
      </c>
      <c r="D934" s="1072" t="s">
        <v>506</v>
      </c>
      <c r="E934" s="1070">
        <v>932</v>
      </c>
      <c r="F934" s="1066" t="s">
        <v>3991</v>
      </c>
      <c r="G934" s="1067" t="s">
        <v>3992</v>
      </c>
      <c r="H934" s="1068">
        <v>1</v>
      </c>
      <c r="I934" s="2"/>
      <c r="K934" s="1072"/>
    </row>
    <row r="935" spans="1:11" x14ac:dyDescent="0.2">
      <c r="A935" s="977" t="str">
        <f t="shared" si="28"/>
        <v>FI_08_52</v>
      </c>
      <c r="B935" s="979">
        <f t="shared" si="29"/>
        <v>52</v>
      </c>
      <c r="C935" s="1069" t="s">
        <v>113</v>
      </c>
      <c r="D935" s="1072" t="s">
        <v>506</v>
      </c>
      <c r="E935" s="1070">
        <v>933</v>
      </c>
      <c r="F935" s="1066" t="s">
        <v>3993</v>
      </c>
      <c r="G935" s="1067" t="s">
        <v>3994</v>
      </c>
      <c r="H935" s="1068">
        <v>1</v>
      </c>
      <c r="I935" s="2"/>
      <c r="K935" s="1072"/>
    </row>
    <row r="936" spans="1:11" x14ac:dyDescent="0.2">
      <c r="A936" s="977" t="str">
        <f t="shared" si="28"/>
        <v>FI_08_53</v>
      </c>
      <c r="B936" s="979">
        <f t="shared" si="29"/>
        <v>53</v>
      </c>
      <c r="C936" s="1069" t="s">
        <v>113</v>
      </c>
      <c r="D936" s="1072" t="s">
        <v>506</v>
      </c>
      <c r="E936" s="1070">
        <v>934</v>
      </c>
      <c r="F936" s="1066" t="s">
        <v>3995</v>
      </c>
      <c r="G936" s="1067" t="s">
        <v>3996</v>
      </c>
      <c r="H936" s="1068">
        <v>1</v>
      </c>
      <c r="I936" s="2"/>
      <c r="K936" s="1072"/>
    </row>
    <row r="937" spans="1:11" x14ac:dyDescent="0.2">
      <c r="A937" s="977" t="str">
        <f t="shared" si="28"/>
        <v>FI_08_54</v>
      </c>
      <c r="B937" s="979">
        <f t="shared" si="29"/>
        <v>54</v>
      </c>
      <c r="C937" s="1069" t="s">
        <v>113</v>
      </c>
      <c r="D937" s="1072" t="s">
        <v>506</v>
      </c>
      <c r="E937" s="1070">
        <v>935</v>
      </c>
      <c r="F937" s="1066" t="s">
        <v>3997</v>
      </c>
      <c r="G937" s="1067" t="s">
        <v>3998</v>
      </c>
      <c r="H937" s="1068">
        <v>1</v>
      </c>
      <c r="I937" s="2"/>
      <c r="K937" s="1072"/>
    </row>
    <row r="938" spans="1:11" x14ac:dyDescent="0.2">
      <c r="A938" s="977" t="str">
        <f t="shared" si="28"/>
        <v>FI_08_55</v>
      </c>
      <c r="B938" s="979">
        <f t="shared" si="29"/>
        <v>55</v>
      </c>
      <c r="C938" s="1069" t="s">
        <v>113</v>
      </c>
      <c r="D938" s="1072" t="s">
        <v>506</v>
      </c>
      <c r="E938" s="1070">
        <v>936</v>
      </c>
      <c r="F938" s="1066" t="s">
        <v>3999</v>
      </c>
      <c r="G938" s="1067" t="s">
        <v>4000</v>
      </c>
      <c r="H938" s="1068">
        <v>1</v>
      </c>
      <c r="I938" s="2"/>
      <c r="K938" s="1072"/>
    </row>
    <row r="939" spans="1:11" x14ac:dyDescent="0.2">
      <c r="A939" s="977" t="str">
        <f t="shared" si="28"/>
        <v>FI_08_56</v>
      </c>
      <c r="B939" s="979">
        <f t="shared" si="29"/>
        <v>56</v>
      </c>
      <c r="C939" s="1069" t="s">
        <v>113</v>
      </c>
      <c r="D939" s="1072" t="s">
        <v>506</v>
      </c>
      <c r="E939" s="1070">
        <v>937</v>
      </c>
      <c r="F939" s="1066" t="s">
        <v>4001</v>
      </c>
      <c r="G939" s="1067" t="s">
        <v>4002</v>
      </c>
      <c r="H939" s="1068">
        <v>1</v>
      </c>
      <c r="I939" s="2"/>
      <c r="K939" s="1072"/>
    </row>
    <row r="940" spans="1:11" x14ac:dyDescent="0.2">
      <c r="A940" s="977" t="str">
        <f t="shared" si="28"/>
        <v>FI_08_57</v>
      </c>
      <c r="B940" s="979">
        <f t="shared" si="29"/>
        <v>57</v>
      </c>
      <c r="C940" s="1069" t="s">
        <v>113</v>
      </c>
      <c r="D940" s="1072" t="s">
        <v>506</v>
      </c>
      <c r="E940" s="1070">
        <v>938</v>
      </c>
      <c r="F940" s="1066" t="s">
        <v>4003</v>
      </c>
      <c r="G940" s="1067" t="s">
        <v>4004</v>
      </c>
      <c r="H940" s="1068">
        <v>1</v>
      </c>
      <c r="I940" s="2"/>
      <c r="K940" s="1072"/>
    </row>
    <row r="941" spans="1:11" x14ac:dyDescent="0.2">
      <c r="A941" s="977" t="str">
        <f t="shared" si="28"/>
        <v>FI_08_58</v>
      </c>
      <c r="B941" s="979">
        <f t="shared" si="29"/>
        <v>58</v>
      </c>
      <c r="C941" s="1069" t="s">
        <v>113</v>
      </c>
      <c r="D941" s="1072" t="s">
        <v>506</v>
      </c>
      <c r="E941" s="1070">
        <v>939</v>
      </c>
      <c r="F941" s="1066" t="s">
        <v>4005</v>
      </c>
      <c r="G941" s="1067" t="s">
        <v>4006</v>
      </c>
      <c r="H941" s="1068">
        <v>1</v>
      </c>
      <c r="I941" s="2"/>
      <c r="K941" s="1072"/>
    </row>
    <row r="942" spans="1:11" x14ac:dyDescent="0.2">
      <c r="A942" s="977" t="str">
        <f t="shared" si="28"/>
        <v>FI_08_59</v>
      </c>
      <c r="B942" s="979">
        <f t="shared" si="29"/>
        <v>59</v>
      </c>
      <c r="C942" s="1069" t="s">
        <v>113</v>
      </c>
      <c r="D942" s="1072" t="s">
        <v>506</v>
      </c>
      <c r="E942" s="1070">
        <v>940</v>
      </c>
      <c r="F942" s="1066" t="s">
        <v>4007</v>
      </c>
      <c r="G942" s="1067" t="s">
        <v>4008</v>
      </c>
      <c r="H942" s="1068">
        <v>1</v>
      </c>
      <c r="I942" s="2"/>
      <c r="K942" s="1072"/>
    </row>
    <row r="943" spans="1:11" x14ac:dyDescent="0.2">
      <c r="A943" s="977" t="str">
        <f t="shared" si="28"/>
        <v>FI_08_60</v>
      </c>
      <c r="B943" s="979">
        <f t="shared" si="29"/>
        <v>60</v>
      </c>
      <c r="C943" s="1069" t="s">
        <v>113</v>
      </c>
      <c r="D943" s="1072" t="s">
        <v>506</v>
      </c>
      <c r="E943" s="1070">
        <v>941</v>
      </c>
      <c r="F943" s="1066" t="s">
        <v>4009</v>
      </c>
      <c r="G943" s="1067" t="s">
        <v>4010</v>
      </c>
      <c r="H943" s="1068">
        <v>1</v>
      </c>
      <c r="I943" s="2"/>
      <c r="K943" s="1072"/>
    </row>
    <row r="944" spans="1:11" x14ac:dyDescent="0.2">
      <c r="A944" s="977" t="str">
        <f t="shared" si="28"/>
        <v>FI_08_61</v>
      </c>
      <c r="B944" s="979">
        <f t="shared" si="29"/>
        <v>61</v>
      </c>
      <c r="C944" s="1069" t="s">
        <v>113</v>
      </c>
      <c r="D944" s="1072" t="s">
        <v>506</v>
      </c>
      <c r="E944" s="1070">
        <v>942</v>
      </c>
      <c r="F944" s="1066" t="s">
        <v>4011</v>
      </c>
      <c r="G944" s="1067" t="s">
        <v>4012</v>
      </c>
      <c r="H944" s="1068">
        <v>1</v>
      </c>
      <c r="I944" s="2"/>
      <c r="K944" s="1072"/>
    </row>
    <row r="945" spans="1:11" x14ac:dyDescent="0.2">
      <c r="A945" s="977" t="str">
        <f t="shared" si="28"/>
        <v>FI_08_62</v>
      </c>
      <c r="B945" s="979">
        <f t="shared" si="29"/>
        <v>62</v>
      </c>
      <c r="C945" s="1069" t="s">
        <v>113</v>
      </c>
      <c r="D945" s="1072" t="s">
        <v>506</v>
      </c>
      <c r="E945" s="1070">
        <v>943</v>
      </c>
      <c r="F945" s="1066" t="s">
        <v>4013</v>
      </c>
      <c r="G945" s="1067" t="s">
        <v>4014</v>
      </c>
      <c r="H945" s="1068">
        <v>1</v>
      </c>
      <c r="I945" s="2"/>
      <c r="K945" s="1072"/>
    </row>
    <row r="946" spans="1:11" x14ac:dyDescent="0.2">
      <c r="A946" s="977" t="str">
        <f t="shared" si="28"/>
        <v>FI_08_63</v>
      </c>
      <c r="B946" s="979">
        <f t="shared" si="29"/>
        <v>63</v>
      </c>
      <c r="C946" s="1069" t="s">
        <v>113</v>
      </c>
      <c r="D946" s="1072" t="s">
        <v>506</v>
      </c>
      <c r="E946" s="1070">
        <v>944</v>
      </c>
      <c r="F946" s="1066" t="s">
        <v>4015</v>
      </c>
      <c r="G946" s="1067" t="s">
        <v>4016</v>
      </c>
      <c r="H946" s="1068">
        <v>1</v>
      </c>
      <c r="I946" s="2"/>
      <c r="K946" s="1072"/>
    </row>
    <row r="947" spans="1:11" x14ac:dyDescent="0.2">
      <c r="A947" s="977" t="str">
        <f t="shared" si="28"/>
        <v>FI_08_64</v>
      </c>
      <c r="B947" s="979">
        <f t="shared" si="29"/>
        <v>64</v>
      </c>
      <c r="C947" s="1069" t="s">
        <v>113</v>
      </c>
      <c r="D947" s="1072" t="s">
        <v>506</v>
      </c>
      <c r="E947" s="1070">
        <v>945</v>
      </c>
      <c r="F947" s="1066" t="s">
        <v>4017</v>
      </c>
      <c r="G947" s="1067" t="s">
        <v>4018</v>
      </c>
      <c r="H947" s="1068">
        <v>1</v>
      </c>
      <c r="I947" s="2"/>
      <c r="K947" s="1072"/>
    </row>
    <row r="948" spans="1:11" x14ac:dyDescent="0.2">
      <c r="A948" s="977" t="str">
        <f t="shared" si="28"/>
        <v>FI_08_65</v>
      </c>
      <c r="B948" s="979">
        <f t="shared" si="29"/>
        <v>65</v>
      </c>
      <c r="C948" s="1069" t="s">
        <v>113</v>
      </c>
      <c r="D948" s="1072" t="s">
        <v>506</v>
      </c>
      <c r="E948" s="1070">
        <v>946</v>
      </c>
      <c r="F948" s="1066" t="s">
        <v>4019</v>
      </c>
      <c r="G948" s="1067" t="s">
        <v>4020</v>
      </c>
      <c r="H948" s="1068">
        <v>1</v>
      </c>
      <c r="I948" s="2"/>
      <c r="K948" s="1072"/>
    </row>
    <row r="949" spans="1:11" x14ac:dyDescent="0.2">
      <c r="A949" s="977" t="str">
        <f t="shared" si="28"/>
        <v>FI_08_66</v>
      </c>
      <c r="B949" s="979">
        <f t="shared" si="29"/>
        <v>66</v>
      </c>
      <c r="C949" s="1069" t="s">
        <v>113</v>
      </c>
      <c r="D949" s="1072" t="s">
        <v>506</v>
      </c>
      <c r="E949" s="1070">
        <v>947</v>
      </c>
      <c r="F949" s="1066" t="s">
        <v>4021</v>
      </c>
      <c r="G949" s="1067" t="s">
        <v>4022</v>
      </c>
      <c r="H949" s="1068">
        <v>1</v>
      </c>
      <c r="I949" s="2"/>
      <c r="K949" s="1072"/>
    </row>
    <row r="950" spans="1:11" x14ac:dyDescent="0.2">
      <c r="A950" s="977" t="str">
        <f t="shared" si="28"/>
        <v>FI_08_67</v>
      </c>
      <c r="B950" s="979">
        <f t="shared" si="29"/>
        <v>67</v>
      </c>
      <c r="C950" s="1069" t="s">
        <v>113</v>
      </c>
      <c r="D950" s="1072" t="s">
        <v>506</v>
      </c>
      <c r="E950" s="1070">
        <v>948</v>
      </c>
      <c r="F950" s="1066" t="s">
        <v>4023</v>
      </c>
      <c r="G950" s="1067" t="s">
        <v>4024</v>
      </c>
      <c r="H950" s="1068">
        <v>1</v>
      </c>
      <c r="I950" s="2"/>
      <c r="K950" s="1072"/>
    </row>
    <row r="951" spans="1:11" x14ac:dyDescent="0.2">
      <c r="A951" s="977" t="str">
        <f t="shared" si="28"/>
        <v>FI_08_68</v>
      </c>
      <c r="B951" s="979">
        <f t="shared" si="29"/>
        <v>68</v>
      </c>
      <c r="C951" s="1069" t="s">
        <v>113</v>
      </c>
      <c r="D951" s="1072" t="s">
        <v>506</v>
      </c>
      <c r="E951" s="1070">
        <v>949</v>
      </c>
      <c r="F951" s="1066" t="s">
        <v>4025</v>
      </c>
      <c r="G951" s="1067" t="s">
        <v>4026</v>
      </c>
      <c r="H951" s="1068">
        <v>1</v>
      </c>
      <c r="I951" s="2"/>
      <c r="K951" s="1072"/>
    </row>
    <row r="952" spans="1:11" x14ac:dyDescent="0.2">
      <c r="A952" s="977" t="str">
        <f t="shared" si="28"/>
        <v>FI_08_69</v>
      </c>
      <c r="B952" s="979">
        <f t="shared" si="29"/>
        <v>69</v>
      </c>
      <c r="C952" s="1069" t="s">
        <v>113</v>
      </c>
      <c r="D952" s="1072" t="s">
        <v>506</v>
      </c>
      <c r="E952" s="1070">
        <v>950</v>
      </c>
      <c r="F952" s="1066" t="s">
        <v>4027</v>
      </c>
      <c r="G952" s="1067" t="s">
        <v>4028</v>
      </c>
      <c r="H952" s="1068">
        <v>1</v>
      </c>
      <c r="I952" s="2"/>
      <c r="K952" s="1072"/>
    </row>
    <row r="953" spans="1:11" x14ac:dyDescent="0.2">
      <c r="A953" s="977" t="str">
        <f t="shared" si="28"/>
        <v>FI_08_70</v>
      </c>
      <c r="B953" s="979">
        <f t="shared" si="29"/>
        <v>70</v>
      </c>
      <c r="C953" s="1069" t="s">
        <v>113</v>
      </c>
      <c r="D953" s="1072" t="s">
        <v>506</v>
      </c>
      <c r="E953" s="1070">
        <v>951</v>
      </c>
      <c r="F953" s="1066" t="s">
        <v>4029</v>
      </c>
      <c r="G953" s="1067" t="s">
        <v>4030</v>
      </c>
      <c r="H953" s="1068">
        <v>1</v>
      </c>
      <c r="I953" s="2"/>
      <c r="K953" s="1072"/>
    </row>
    <row r="954" spans="1:11" x14ac:dyDescent="0.2">
      <c r="A954" s="977" t="str">
        <f t="shared" si="28"/>
        <v>FI_08_71</v>
      </c>
      <c r="B954" s="979">
        <f t="shared" si="29"/>
        <v>71</v>
      </c>
      <c r="C954" s="1069" t="s">
        <v>113</v>
      </c>
      <c r="D954" s="1072" t="s">
        <v>506</v>
      </c>
      <c r="E954" s="1070">
        <v>952</v>
      </c>
      <c r="F954" s="1066" t="s">
        <v>4031</v>
      </c>
      <c r="G954" s="1067" t="s">
        <v>4032</v>
      </c>
      <c r="H954" s="1068">
        <v>1</v>
      </c>
      <c r="I954" s="2"/>
      <c r="K954" s="1072"/>
    </row>
    <row r="955" spans="1:11" x14ac:dyDescent="0.2">
      <c r="A955" s="977" t="str">
        <f t="shared" si="28"/>
        <v>FI_08_72</v>
      </c>
      <c r="B955" s="979">
        <f t="shared" si="29"/>
        <v>72</v>
      </c>
      <c r="C955" s="1069" t="s">
        <v>113</v>
      </c>
      <c r="D955" s="1072" t="s">
        <v>506</v>
      </c>
      <c r="E955" s="1070">
        <v>953</v>
      </c>
      <c r="F955" s="1066" t="s">
        <v>4033</v>
      </c>
      <c r="G955" s="1067" t="s">
        <v>4034</v>
      </c>
      <c r="H955" s="1068">
        <v>1</v>
      </c>
      <c r="I955" s="2"/>
      <c r="K955" s="1072"/>
    </row>
    <row r="956" spans="1:11" x14ac:dyDescent="0.2">
      <c r="A956" s="977" t="str">
        <f t="shared" si="28"/>
        <v>FI_08_73</v>
      </c>
      <c r="B956" s="979">
        <f t="shared" si="29"/>
        <v>73</v>
      </c>
      <c r="C956" s="1069" t="s">
        <v>113</v>
      </c>
      <c r="D956" s="1072" t="s">
        <v>506</v>
      </c>
      <c r="E956" s="1070">
        <v>954</v>
      </c>
      <c r="F956" s="1066" t="s">
        <v>4035</v>
      </c>
      <c r="G956" s="1067" t="s">
        <v>4036</v>
      </c>
      <c r="H956" s="1068">
        <v>1</v>
      </c>
      <c r="I956" s="2"/>
      <c r="K956" s="1072"/>
    </row>
    <row r="957" spans="1:11" x14ac:dyDescent="0.2">
      <c r="A957" s="977" t="str">
        <f t="shared" si="28"/>
        <v>FI_08_74</v>
      </c>
      <c r="B957" s="979">
        <f t="shared" si="29"/>
        <v>74</v>
      </c>
      <c r="C957" s="1069" t="s">
        <v>113</v>
      </c>
      <c r="D957" s="1072" t="s">
        <v>506</v>
      </c>
      <c r="E957" s="1070">
        <v>955</v>
      </c>
      <c r="F957" s="1066" t="s">
        <v>4037</v>
      </c>
      <c r="G957" s="1067" t="s">
        <v>4038</v>
      </c>
      <c r="H957" s="1068">
        <v>1</v>
      </c>
      <c r="I957" s="2"/>
      <c r="K957" s="1072"/>
    </row>
    <row r="958" spans="1:11" x14ac:dyDescent="0.2">
      <c r="A958" s="977" t="str">
        <f t="shared" si="28"/>
        <v>FI_08_75</v>
      </c>
      <c r="B958" s="979">
        <f t="shared" si="29"/>
        <v>75</v>
      </c>
      <c r="C958" s="1069" t="s">
        <v>113</v>
      </c>
      <c r="D958" s="1072" t="s">
        <v>506</v>
      </c>
      <c r="E958" s="1070">
        <v>956</v>
      </c>
      <c r="F958" s="1066" t="s">
        <v>4039</v>
      </c>
      <c r="G958" s="1067" t="s">
        <v>4040</v>
      </c>
      <c r="H958" s="1068">
        <v>1</v>
      </c>
      <c r="I958" s="2"/>
      <c r="K958" s="1072"/>
    </row>
    <row r="959" spans="1:11" x14ac:dyDescent="0.2">
      <c r="A959" s="977" t="str">
        <f t="shared" si="28"/>
        <v>FI_08_76</v>
      </c>
      <c r="B959" s="979">
        <f t="shared" si="29"/>
        <v>76</v>
      </c>
      <c r="C959" s="1069" t="s">
        <v>113</v>
      </c>
      <c r="D959" s="1072" t="s">
        <v>506</v>
      </c>
      <c r="E959" s="1070">
        <v>957</v>
      </c>
      <c r="F959" s="1066" t="s">
        <v>4041</v>
      </c>
      <c r="G959" s="1067" t="s">
        <v>4042</v>
      </c>
      <c r="H959" s="1068">
        <v>1</v>
      </c>
      <c r="I959" s="2"/>
      <c r="K959" s="1072"/>
    </row>
    <row r="960" spans="1:11" x14ac:dyDescent="0.2">
      <c r="A960" s="977" t="str">
        <f t="shared" si="28"/>
        <v>FI_08_77</v>
      </c>
      <c r="B960" s="979">
        <f t="shared" si="29"/>
        <v>77</v>
      </c>
      <c r="C960" s="1069" t="s">
        <v>113</v>
      </c>
      <c r="D960" s="1072" t="s">
        <v>506</v>
      </c>
      <c r="E960" s="1070">
        <v>958</v>
      </c>
      <c r="F960" s="1066" t="s">
        <v>4043</v>
      </c>
      <c r="G960" s="1067" t="s">
        <v>4044</v>
      </c>
      <c r="H960" s="1068">
        <v>1</v>
      </c>
      <c r="I960" s="2"/>
      <c r="K960" s="1072"/>
    </row>
    <row r="961" spans="1:11" x14ac:dyDescent="0.2">
      <c r="A961" s="977" t="str">
        <f t="shared" si="28"/>
        <v>FI_08_78</v>
      </c>
      <c r="B961" s="979">
        <f t="shared" si="29"/>
        <v>78</v>
      </c>
      <c r="C961" s="1069" t="s">
        <v>113</v>
      </c>
      <c r="D961" s="1072" t="s">
        <v>506</v>
      </c>
      <c r="E961" s="1070">
        <v>959</v>
      </c>
      <c r="F961" s="1066" t="s">
        <v>4045</v>
      </c>
      <c r="G961" s="1067" t="s">
        <v>4046</v>
      </c>
      <c r="H961" s="1068">
        <v>1</v>
      </c>
      <c r="I961" s="2"/>
      <c r="K961" s="1072"/>
    </row>
    <row r="962" spans="1:11" x14ac:dyDescent="0.2">
      <c r="A962" s="977" t="str">
        <f t="shared" si="28"/>
        <v>FI_08_79</v>
      </c>
      <c r="B962" s="979">
        <f t="shared" si="29"/>
        <v>79</v>
      </c>
      <c r="C962" s="1069" t="s">
        <v>113</v>
      </c>
      <c r="D962" s="1072" t="s">
        <v>506</v>
      </c>
      <c r="E962" s="1070">
        <v>960</v>
      </c>
      <c r="F962" s="1066" t="s">
        <v>4047</v>
      </c>
      <c r="G962" s="1067" t="s">
        <v>4048</v>
      </c>
      <c r="H962" s="1068">
        <v>1</v>
      </c>
      <c r="I962" s="2"/>
      <c r="K962" s="1072"/>
    </row>
    <row r="963" spans="1:11" x14ac:dyDescent="0.2">
      <c r="A963" s="977" t="str">
        <f t="shared" ref="A963:A1026" si="30">CONCATENATE(C963,"_",D963,"_",B963)</f>
        <v>FI_08_80</v>
      </c>
      <c r="B963" s="979">
        <f t="shared" si="29"/>
        <v>80</v>
      </c>
      <c r="C963" s="1069" t="s">
        <v>113</v>
      </c>
      <c r="D963" s="1072" t="s">
        <v>506</v>
      </c>
      <c r="E963" s="1070">
        <v>961</v>
      </c>
      <c r="F963" s="1066" t="s">
        <v>4049</v>
      </c>
      <c r="G963" s="1067" t="s">
        <v>4050</v>
      </c>
      <c r="H963" s="1068">
        <v>1</v>
      </c>
      <c r="I963" s="2"/>
      <c r="K963" s="1072"/>
    </row>
    <row r="964" spans="1:11" x14ac:dyDescent="0.2">
      <c r="A964" s="977" t="str">
        <f t="shared" si="30"/>
        <v>FI_08_81</v>
      </c>
      <c r="B964" s="979">
        <f t="shared" si="29"/>
        <v>81</v>
      </c>
      <c r="C964" s="1069" t="s">
        <v>113</v>
      </c>
      <c r="D964" s="1072" t="s">
        <v>506</v>
      </c>
      <c r="E964" s="1070">
        <v>962</v>
      </c>
      <c r="F964" s="1066" t="s">
        <v>4051</v>
      </c>
      <c r="G964" s="1067" t="s">
        <v>4052</v>
      </c>
      <c r="H964" s="1068">
        <v>1</v>
      </c>
      <c r="I964" s="2"/>
      <c r="K964" s="1072"/>
    </row>
    <row r="965" spans="1:11" x14ac:dyDescent="0.2">
      <c r="A965" s="977" t="str">
        <f t="shared" si="30"/>
        <v>FI_08_82</v>
      </c>
      <c r="B965" s="979">
        <f t="shared" ref="B965:B1028" si="31">IF(D965&lt;&gt;"",IF(D965=D964,B964+1,1),0)</f>
        <v>82</v>
      </c>
      <c r="C965" s="1069" t="s">
        <v>113</v>
      </c>
      <c r="D965" s="1072" t="s">
        <v>506</v>
      </c>
      <c r="E965" s="1070">
        <v>963</v>
      </c>
      <c r="F965" s="1066" t="s">
        <v>4053</v>
      </c>
      <c r="G965" s="1067" t="s">
        <v>4054</v>
      </c>
      <c r="H965" s="1068">
        <v>1</v>
      </c>
      <c r="I965" s="2"/>
      <c r="K965" s="1072"/>
    </row>
    <row r="966" spans="1:11" x14ac:dyDescent="0.2">
      <c r="A966" s="977" t="str">
        <f t="shared" si="30"/>
        <v>FI_08_83</v>
      </c>
      <c r="B966" s="979">
        <f t="shared" si="31"/>
        <v>83</v>
      </c>
      <c r="C966" s="1069" t="s">
        <v>113</v>
      </c>
      <c r="D966" s="1072" t="s">
        <v>506</v>
      </c>
      <c r="E966" s="1070">
        <v>964</v>
      </c>
      <c r="F966" s="1066" t="s">
        <v>4055</v>
      </c>
      <c r="G966" s="1067" t="s">
        <v>4056</v>
      </c>
      <c r="H966" s="1068">
        <v>1</v>
      </c>
      <c r="I966" s="2"/>
      <c r="K966" s="1072"/>
    </row>
    <row r="967" spans="1:11" x14ac:dyDescent="0.2">
      <c r="A967" s="977" t="str">
        <f t="shared" si="30"/>
        <v>FI_08_84</v>
      </c>
      <c r="B967" s="979">
        <f t="shared" si="31"/>
        <v>84</v>
      </c>
      <c r="C967" s="1069" t="s">
        <v>113</v>
      </c>
      <c r="D967" s="1072" t="s">
        <v>506</v>
      </c>
      <c r="E967" s="1070">
        <v>965</v>
      </c>
      <c r="F967" s="1066" t="s">
        <v>4057</v>
      </c>
      <c r="G967" s="1067" t="s">
        <v>4058</v>
      </c>
      <c r="H967" s="1068">
        <v>1</v>
      </c>
      <c r="I967" s="2"/>
      <c r="K967" s="1072"/>
    </row>
    <row r="968" spans="1:11" x14ac:dyDescent="0.2">
      <c r="A968" s="977" t="str">
        <f t="shared" si="30"/>
        <v>FI_08_85</v>
      </c>
      <c r="B968" s="979">
        <f t="shared" si="31"/>
        <v>85</v>
      </c>
      <c r="C968" s="1069" t="s">
        <v>113</v>
      </c>
      <c r="D968" s="1072" t="s">
        <v>506</v>
      </c>
      <c r="E968" s="1070">
        <v>966</v>
      </c>
      <c r="F968" s="1066" t="s">
        <v>4059</v>
      </c>
      <c r="G968" s="1067" t="s">
        <v>4060</v>
      </c>
      <c r="H968" s="1068">
        <v>1</v>
      </c>
      <c r="I968" s="2"/>
      <c r="K968" s="1072"/>
    </row>
    <row r="969" spans="1:11" x14ac:dyDescent="0.2">
      <c r="A969" s="977" t="str">
        <f t="shared" si="30"/>
        <v>FI_08_86</v>
      </c>
      <c r="B969" s="979">
        <f t="shared" si="31"/>
        <v>86</v>
      </c>
      <c r="C969" s="1069" t="s">
        <v>113</v>
      </c>
      <c r="D969" s="1072" t="s">
        <v>506</v>
      </c>
      <c r="E969" s="1070">
        <v>967</v>
      </c>
      <c r="F969" s="1066" t="s">
        <v>4061</v>
      </c>
      <c r="G969" s="1067" t="s">
        <v>4062</v>
      </c>
      <c r="H969" s="1068">
        <v>1</v>
      </c>
      <c r="I969" s="2"/>
      <c r="K969" s="1072"/>
    </row>
    <row r="970" spans="1:11" x14ac:dyDescent="0.2">
      <c r="A970" s="977" t="str">
        <f t="shared" si="30"/>
        <v>FI_08_87</v>
      </c>
      <c r="B970" s="979">
        <f t="shared" si="31"/>
        <v>87</v>
      </c>
      <c r="C970" s="1069" t="s">
        <v>113</v>
      </c>
      <c r="D970" s="1072" t="s">
        <v>506</v>
      </c>
      <c r="E970" s="1070">
        <v>968</v>
      </c>
      <c r="F970" s="1066" t="s">
        <v>4063</v>
      </c>
      <c r="G970" s="1067" t="s">
        <v>4064</v>
      </c>
      <c r="H970" s="1068">
        <v>1</v>
      </c>
      <c r="I970" s="2"/>
      <c r="K970" s="1072"/>
    </row>
    <row r="971" spans="1:11" x14ac:dyDescent="0.2">
      <c r="A971" s="977" t="str">
        <f t="shared" si="30"/>
        <v>FI_08_88</v>
      </c>
      <c r="B971" s="979">
        <f t="shared" si="31"/>
        <v>88</v>
      </c>
      <c r="C971" s="1069" t="s">
        <v>113</v>
      </c>
      <c r="D971" s="1072" t="s">
        <v>506</v>
      </c>
      <c r="E971" s="1070">
        <v>969</v>
      </c>
      <c r="F971" s="1066" t="s">
        <v>4065</v>
      </c>
      <c r="G971" s="1067" t="s">
        <v>4066</v>
      </c>
      <c r="H971" s="1068">
        <v>1</v>
      </c>
      <c r="I971" s="2"/>
      <c r="K971" s="1072"/>
    </row>
    <row r="972" spans="1:11" x14ac:dyDescent="0.2">
      <c r="A972" s="977" t="str">
        <f t="shared" si="30"/>
        <v>FI_08_89</v>
      </c>
      <c r="B972" s="979">
        <f t="shared" si="31"/>
        <v>89</v>
      </c>
      <c r="C972" s="1069" t="s">
        <v>113</v>
      </c>
      <c r="D972" s="1072" t="s">
        <v>506</v>
      </c>
      <c r="E972" s="1070">
        <v>970</v>
      </c>
      <c r="F972" s="1066" t="s">
        <v>4067</v>
      </c>
      <c r="G972" s="1067" t="s">
        <v>4068</v>
      </c>
      <c r="H972" s="1068">
        <v>1</v>
      </c>
      <c r="I972" s="2"/>
      <c r="K972" s="1072"/>
    </row>
    <row r="973" spans="1:11" x14ac:dyDescent="0.2">
      <c r="A973" s="977" t="str">
        <f t="shared" si="30"/>
        <v>FI_08_90</v>
      </c>
      <c r="B973" s="979">
        <f t="shared" si="31"/>
        <v>90</v>
      </c>
      <c r="C973" s="1069" t="s">
        <v>113</v>
      </c>
      <c r="D973" s="1072" t="s">
        <v>506</v>
      </c>
      <c r="E973" s="1070">
        <v>971</v>
      </c>
      <c r="F973" s="1066" t="s">
        <v>4069</v>
      </c>
      <c r="G973" s="1067" t="s">
        <v>4070</v>
      </c>
      <c r="H973" s="1068">
        <v>1</v>
      </c>
      <c r="I973" s="2"/>
      <c r="K973" s="1072"/>
    </row>
    <row r="974" spans="1:11" x14ac:dyDescent="0.2">
      <c r="A974" s="977" t="str">
        <f t="shared" si="30"/>
        <v>FI_08_91</v>
      </c>
      <c r="B974" s="979">
        <f t="shared" si="31"/>
        <v>91</v>
      </c>
      <c r="C974" s="1069" t="s">
        <v>113</v>
      </c>
      <c r="D974" s="1072" t="s">
        <v>506</v>
      </c>
      <c r="E974" s="1070">
        <v>972</v>
      </c>
      <c r="F974" s="1066" t="s">
        <v>4071</v>
      </c>
      <c r="G974" s="1067" t="s">
        <v>4072</v>
      </c>
      <c r="H974" s="1068">
        <v>1</v>
      </c>
      <c r="I974" s="2"/>
      <c r="K974" s="1072"/>
    </row>
    <row r="975" spans="1:11" x14ac:dyDescent="0.2">
      <c r="A975" s="977" t="str">
        <f t="shared" si="30"/>
        <v>FI_08_92</v>
      </c>
      <c r="B975" s="979">
        <f t="shared" si="31"/>
        <v>92</v>
      </c>
      <c r="C975" s="1069" t="s">
        <v>113</v>
      </c>
      <c r="D975" s="1072" t="s">
        <v>506</v>
      </c>
      <c r="E975" s="1070">
        <v>973</v>
      </c>
      <c r="F975" s="1066" t="s">
        <v>4073</v>
      </c>
      <c r="G975" s="1067" t="s">
        <v>4074</v>
      </c>
      <c r="H975" s="1068">
        <v>1</v>
      </c>
      <c r="I975" s="2"/>
      <c r="K975" s="1072"/>
    </row>
    <row r="976" spans="1:11" x14ac:dyDescent="0.2">
      <c r="A976" s="977" t="str">
        <f t="shared" si="30"/>
        <v>FI_08_93</v>
      </c>
      <c r="B976" s="979">
        <f t="shared" si="31"/>
        <v>93</v>
      </c>
      <c r="C976" s="1069" t="s">
        <v>113</v>
      </c>
      <c r="D976" s="1072" t="s">
        <v>506</v>
      </c>
      <c r="E976" s="1070">
        <v>974</v>
      </c>
      <c r="F976" s="1066" t="s">
        <v>4075</v>
      </c>
      <c r="G976" s="1067" t="s">
        <v>4076</v>
      </c>
      <c r="H976" s="1068">
        <v>1</v>
      </c>
      <c r="I976" s="2"/>
      <c r="K976" s="1072"/>
    </row>
    <row r="977" spans="1:11" x14ac:dyDescent="0.2">
      <c r="A977" s="977" t="str">
        <f t="shared" si="30"/>
        <v>FI_08_94</v>
      </c>
      <c r="B977" s="979">
        <f t="shared" si="31"/>
        <v>94</v>
      </c>
      <c r="C977" s="1069" t="s">
        <v>113</v>
      </c>
      <c r="D977" s="1072" t="s">
        <v>506</v>
      </c>
      <c r="E977" s="1070">
        <v>975</v>
      </c>
      <c r="F977" s="1066" t="s">
        <v>4077</v>
      </c>
      <c r="G977" s="1067" t="s">
        <v>4078</v>
      </c>
      <c r="H977" s="1068">
        <v>1</v>
      </c>
      <c r="I977" s="2"/>
      <c r="K977" s="1072"/>
    </row>
    <row r="978" spans="1:11" x14ac:dyDescent="0.2">
      <c r="A978" s="977" t="str">
        <f t="shared" si="30"/>
        <v>FI_08_95</v>
      </c>
      <c r="B978" s="979">
        <f t="shared" si="31"/>
        <v>95</v>
      </c>
      <c r="C978" s="1069" t="s">
        <v>113</v>
      </c>
      <c r="D978" s="1072" t="s">
        <v>506</v>
      </c>
      <c r="E978" s="1070">
        <v>976</v>
      </c>
      <c r="F978" s="1066" t="s">
        <v>4079</v>
      </c>
      <c r="G978" s="1067" t="s">
        <v>4080</v>
      </c>
      <c r="H978" s="1068">
        <v>1</v>
      </c>
      <c r="I978" s="2"/>
      <c r="K978" s="1072"/>
    </row>
    <row r="979" spans="1:11" x14ac:dyDescent="0.2">
      <c r="A979" s="977" t="str">
        <f t="shared" si="30"/>
        <v>FI_08_96</v>
      </c>
      <c r="B979" s="979">
        <f t="shared" si="31"/>
        <v>96</v>
      </c>
      <c r="C979" s="1069" t="s">
        <v>113</v>
      </c>
      <c r="D979" s="1072" t="s">
        <v>506</v>
      </c>
      <c r="E979" s="1070">
        <v>977</v>
      </c>
      <c r="F979" s="1066" t="s">
        <v>4081</v>
      </c>
      <c r="G979" s="1067" t="s">
        <v>4082</v>
      </c>
      <c r="H979" s="1068">
        <v>1</v>
      </c>
      <c r="I979" s="2"/>
      <c r="K979" s="1072"/>
    </row>
    <row r="980" spans="1:11" x14ac:dyDescent="0.2">
      <c r="A980" s="977" t="str">
        <f t="shared" si="30"/>
        <v>FI_08_97</v>
      </c>
      <c r="B980" s="979">
        <f t="shared" si="31"/>
        <v>97</v>
      </c>
      <c r="C980" s="1069" t="s">
        <v>113</v>
      </c>
      <c r="D980" s="1072" t="s">
        <v>506</v>
      </c>
      <c r="E980" s="1070">
        <v>978</v>
      </c>
      <c r="F980" s="1066" t="s">
        <v>4083</v>
      </c>
      <c r="G980" s="1067" t="s">
        <v>4084</v>
      </c>
      <c r="H980" s="1068">
        <v>1</v>
      </c>
      <c r="I980" s="2"/>
      <c r="K980" s="1072"/>
    </row>
    <row r="981" spans="1:11" x14ac:dyDescent="0.2">
      <c r="A981" s="977" t="str">
        <f t="shared" si="30"/>
        <v>FI_08_98</v>
      </c>
      <c r="B981" s="979">
        <f t="shared" si="31"/>
        <v>98</v>
      </c>
      <c r="C981" s="1069" t="s">
        <v>113</v>
      </c>
      <c r="D981" s="1072" t="s">
        <v>506</v>
      </c>
      <c r="E981" s="1070">
        <v>979</v>
      </c>
      <c r="F981" s="1066" t="s">
        <v>4085</v>
      </c>
      <c r="G981" s="1067" t="s">
        <v>4086</v>
      </c>
      <c r="H981" s="1068">
        <v>1</v>
      </c>
      <c r="I981" s="2"/>
      <c r="K981" s="1072"/>
    </row>
    <row r="982" spans="1:11" x14ac:dyDescent="0.2">
      <c r="A982" s="977" t="str">
        <f t="shared" si="30"/>
        <v>FI_08_99</v>
      </c>
      <c r="B982" s="979">
        <f t="shared" si="31"/>
        <v>99</v>
      </c>
      <c r="C982" s="1069" t="s">
        <v>113</v>
      </c>
      <c r="D982" s="1072" t="s">
        <v>506</v>
      </c>
      <c r="E982" s="1070">
        <v>980</v>
      </c>
      <c r="F982" s="1066" t="s">
        <v>4087</v>
      </c>
      <c r="G982" s="1067" t="s">
        <v>4088</v>
      </c>
      <c r="H982" s="1068">
        <v>1</v>
      </c>
      <c r="I982" s="2"/>
      <c r="K982" s="1072"/>
    </row>
    <row r="983" spans="1:11" x14ac:dyDescent="0.2">
      <c r="A983" s="977" t="str">
        <f t="shared" si="30"/>
        <v>FI_08_100</v>
      </c>
      <c r="B983" s="979">
        <f t="shared" si="31"/>
        <v>100</v>
      </c>
      <c r="C983" s="1069" t="s">
        <v>113</v>
      </c>
      <c r="D983" s="1072" t="s">
        <v>506</v>
      </c>
      <c r="E983" s="1070">
        <v>981</v>
      </c>
      <c r="F983" s="1066" t="s">
        <v>4089</v>
      </c>
      <c r="G983" s="1067" t="s">
        <v>4090</v>
      </c>
      <c r="H983" s="1068">
        <v>1</v>
      </c>
      <c r="I983" s="2"/>
      <c r="K983" s="1072"/>
    </row>
    <row r="984" spans="1:11" x14ac:dyDescent="0.2">
      <c r="A984" s="977" t="str">
        <f t="shared" si="30"/>
        <v>FI_08_101</v>
      </c>
      <c r="B984" s="979">
        <f t="shared" si="31"/>
        <v>101</v>
      </c>
      <c r="C984" s="1069" t="s">
        <v>113</v>
      </c>
      <c r="D984" s="1072" t="s">
        <v>506</v>
      </c>
      <c r="E984" s="1070">
        <v>982</v>
      </c>
      <c r="F984" s="1066" t="s">
        <v>4091</v>
      </c>
      <c r="G984" s="1067" t="s">
        <v>4092</v>
      </c>
      <c r="H984" s="1068">
        <v>1</v>
      </c>
      <c r="I984" s="2"/>
      <c r="K984" s="1072"/>
    </row>
    <row r="985" spans="1:11" x14ac:dyDescent="0.2">
      <c r="A985" s="977" t="str">
        <f t="shared" si="30"/>
        <v>FI_08_102</v>
      </c>
      <c r="B985" s="979">
        <f t="shared" si="31"/>
        <v>102</v>
      </c>
      <c r="C985" s="1069" t="s">
        <v>113</v>
      </c>
      <c r="D985" s="1072" t="s">
        <v>506</v>
      </c>
      <c r="E985" s="1070">
        <v>983</v>
      </c>
      <c r="F985" s="1066" t="s">
        <v>4093</v>
      </c>
      <c r="G985" s="1067" t="s">
        <v>4094</v>
      </c>
      <c r="H985" s="1068">
        <v>1</v>
      </c>
      <c r="I985" s="2"/>
      <c r="K985" s="1072"/>
    </row>
    <row r="986" spans="1:11" x14ac:dyDescent="0.2">
      <c r="A986" s="977" t="str">
        <f t="shared" si="30"/>
        <v>FI_08_103</v>
      </c>
      <c r="B986" s="979">
        <f t="shared" si="31"/>
        <v>103</v>
      </c>
      <c r="C986" s="1069" t="s">
        <v>113</v>
      </c>
      <c r="D986" s="1072" t="s">
        <v>506</v>
      </c>
      <c r="E986" s="1070">
        <v>984</v>
      </c>
      <c r="F986" s="1066" t="s">
        <v>4095</v>
      </c>
      <c r="G986" s="1067" t="s">
        <v>4096</v>
      </c>
      <c r="H986" s="1068">
        <v>1</v>
      </c>
      <c r="I986" s="2"/>
      <c r="K986" s="1072"/>
    </row>
    <row r="987" spans="1:11" x14ac:dyDescent="0.2">
      <c r="A987" s="977" t="str">
        <f t="shared" si="30"/>
        <v>FI_08_104</v>
      </c>
      <c r="B987" s="979">
        <f t="shared" si="31"/>
        <v>104</v>
      </c>
      <c r="C987" s="1069" t="s">
        <v>113</v>
      </c>
      <c r="D987" s="1072" t="s">
        <v>506</v>
      </c>
      <c r="E987" s="1070">
        <v>985</v>
      </c>
      <c r="F987" s="1066" t="s">
        <v>4097</v>
      </c>
      <c r="G987" s="1067" t="s">
        <v>4098</v>
      </c>
      <c r="H987" s="1068">
        <v>1</v>
      </c>
      <c r="I987" s="2"/>
      <c r="K987" s="1072"/>
    </row>
    <row r="988" spans="1:11" x14ac:dyDescent="0.2">
      <c r="A988" s="977" t="str">
        <f t="shared" si="30"/>
        <v>FI_08_105</v>
      </c>
      <c r="B988" s="979">
        <f t="shared" si="31"/>
        <v>105</v>
      </c>
      <c r="C988" s="1069" t="s">
        <v>113</v>
      </c>
      <c r="D988" s="1072" t="s">
        <v>506</v>
      </c>
      <c r="E988" s="1070">
        <v>986</v>
      </c>
      <c r="F988" s="1066" t="s">
        <v>4099</v>
      </c>
      <c r="G988" s="1067" t="s">
        <v>4100</v>
      </c>
      <c r="H988" s="1068">
        <v>1</v>
      </c>
      <c r="I988" s="2"/>
      <c r="K988" s="1072"/>
    </row>
    <row r="989" spans="1:11" x14ac:dyDescent="0.2">
      <c r="A989" s="977" t="str">
        <f t="shared" si="30"/>
        <v>FI_08_106</v>
      </c>
      <c r="B989" s="979">
        <f t="shared" si="31"/>
        <v>106</v>
      </c>
      <c r="C989" s="1069" t="s">
        <v>113</v>
      </c>
      <c r="D989" s="1072" t="s">
        <v>506</v>
      </c>
      <c r="E989" s="1070">
        <v>987</v>
      </c>
      <c r="F989" s="1066" t="s">
        <v>4101</v>
      </c>
      <c r="G989" s="1067" t="s">
        <v>4102</v>
      </c>
      <c r="H989" s="1068">
        <v>1</v>
      </c>
      <c r="I989" s="2"/>
      <c r="K989" s="1072"/>
    </row>
    <row r="990" spans="1:11" x14ac:dyDescent="0.2">
      <c r="A990" s="977" t="str">
        <f t="shared" si="30"/>
        <v>FI_08_107</v>
      </c>
      <c r="B990" s="979">
        <f t="shared" si="31"/>
        <v>107</v>
      </c>
      <c r="C990" s="1069" t="s">
        <v>113</v>
      </c>
      <c r="D990" s="1072" t="s">
        <v>506</v>
      </c>
      <c r="E990" s="1070">
        <v>988</v>
      </c>
      <c r="F990" s="1066" t="s">
        <v>4103</v>
      </c>
      <c r="G990" s="1067" t="s">
        <v>4104</v>
      </c>
      <c r="H990" s="1068">
        <v>1</v>
      </c>
      <c r="I990" s="2"/>
      <c r="K990" s="1072"/>
    </row>
    <row r="991" spans="1:11" x14ac:dyDescent="0.2">
      <c r="A991" s="977" t="str">
        <f t="shared" si="30"/>
        <v>FI_08_108</v>
      </c>
      <c r="B991" s="979">
        <f t="shared" si="31"/>
        <v>108</v>
      </c>
      <c r="C991" s="1069" t="s">
        <v>113</v>
      </c>
      <c r="D991" s="1072" t="s">
        <v>506</v>
      </c>
      <c r="E991" s="1070">
        <v>989</v>
      </c>
      <c r="F991" s="1066" t="s">
        <v>4105</v>
      </c>
      <c r="G991" s="1067" t="s">
        <v>4106</v>
      </c>
      <c r="H991" s="1068">
        <v>1</v>
      </c>
      <c r="I991" s="2"/>
      <c r="K991" s="1072"/>
    </row>
    <row r="992" spans="1:11" x14ac:dyDescent="0.2">
      <c r="A992" s="977" t="str">
        <f t="shared" si="30"/>
        <v>FI_08_109</v>
      </c>
      <c r="B992" s="979">
        <f t="shared" si="31"/>
        <v>109</v>
      </c>
      <c r="C992" s="1069" t="s">
        <v>113</v>
      </c>
      <c r="D992" s="1072" t="s">
        <v>506</v>
      </c>
      <c r="E992" s="1070">
        <v>990</v>
      </c>
      <c r="F992" s="1066" t="s">
        <v>4107</v>
      </c>
      <c r="G992" s="1067" t="s">
        <v>4108</v>
      </c>
      <c r="H992" s="1068">
        <v>1</v>
      </c>
      <c r="I992" s="2"/>
      <c r="K992" s="1072"/>
    </row>
    <row r="993" spans="1:11" x14ac:dyDescent="0.2">
      <c r="A993" s="977" t="str">
        <f t="shared" si="30"/>
        <v>FI_08_110</v>
      </c>
      <c r="B993" s="979">
        <f t="shared" si="31"/>
        <v>110</v>
      </c>
      <c r="C993" s="1069" t="s">
        <v>113</v>
      </c>
      <c r="D993" s="1072" t="s">
        <v>506</v>
      </c>
      <c r="E993" s="1070">
        <v>991</v>
      </c>
      <c r="F993" s="1066" t="s">
        <v>4109</v>
      </c>
      <c r="G993" s="1067" t="s">
        <v>4110</v>
      </c>
      <c r="H993" s="1068">
        <v>1</v>
      </c>
      <c r="I993" s="2"/>
      <c r="K993" s="1072"/>
    </row>
    <row r="994" spans="1:11" x14ac:dyDescent="0.2">
      <c r="A994" s="977" t="str">
        <f t="shared" si="30"/>
        <v>FI_08_111</v>
      </c>
      <c r="B994" s="979">
        <f t="shared" si="31"/>
        <v>111</v>
      </c>
      <c r="C994" s="1069" t="s">
        <v>113</v>
      </c>
      <c r="D994" s="1072" t="s">
        <v>506</v>
      </c>
      <c r="E994" s="1070">
        <v>992</v>
      </c>
      <c r="F994" s="1066" t="s">
        <v>4111</v>
      </c>
      <c r="G994" s="1067" t="s">
        <v>4112</v>
      </c>
      <c r="H994" s="1068">
        <v>1</v>
      </c>
      <c r="I994" s="2"/>
      <c r="K994" s="1072"/>
    </row>
    <row r="995" spans="1:11" x14ac:dyDescent="0.2">
      <c r="A995" s="977" t="str">
        <f t="shared" si="30"/>
        <v>FI_08_112</v>
      </c>
      <c r="B995" s="979">
        <f t="shared" si="31"/>
        <v>112</v>
      </c>
      <c r="C995" s="1069" t="s">
        <v>113</v>
      </c>
      <c r="D995" s="1072" t="s">
        <v>506</v>
      </c>
      <c r="E995" s="1070">
        <v>993</v>
      </c>
      <c r="F995" s="1066" t="s">
        <v>4113</v>
      </c>
      <c r="G995" s="1067" t="s">
        <v>4114</v>
      </c>
      <c r="H995" s="1068">
        <v>1</v>
      </c>
      <c r="I995" s="2"/>
      <c r="K995" s="1072"/>
    </row>
    <row r="996" spans="1:11" x14ac:dyDescent="0.2">
      <c r="A996" s="977" t="str">
        <f t="shared" si="30"/>
        <v>FI_08_113</v>
      </c>
      <c r="B996" s="979">
        <f t="shared" si="31"/>
        <v>113</v>
      </c>
      <c r="C996" s="1069" t="s">
        <v>113</v>
      </c>
      <c r="D996" s="1072" t="s">
        <v>506</v>
      </c>
      <c r="E996" s="1070">
        <v>994</v>
      </c>
      <c r="F996" s="1066" t="s">
        <v>4115</v>
      </c>
      <c r="G996" s="1067" t="s">
        <v>4116</v>
      </c>
      <c r="H996" s="1068">
        <v>1</v>
      </c>
      <c r="I996" s="2"/>
      <c r="K996" s="1072"/>
    </row>
    <row r="997" spans="1:11" x14ac:dyDescent="0.2">
      <c r="A997" s="977" t="str">
        <f t="shared" si="30"/>
        <v>FI_08_114</v>
      </c>
      <c r="B997" s="979">
        <f t="shared" si="31"/>
        <v>114</v>
      </c>
      <c r="C997" s="1069" t="s">
        <v>113</v>
      </c>
      <c r="D997" s="1072" t="s">
        <v>506</v>
      </c>
      <c r="E997" s="1070">
        <v>995</v>
      </c>
      <c r="F997" s="1066" t="s">
        <v>4117</v>
      </c>
      <c r="G997" s="1067" t="s">
        <v>4118</v>
      </c>
      <c r="H997" s="1068">
        <v>1</v>
      </c>
      <c r="I997" s="2"/>
      <c r="K997" s="1072"/>
    </row>
    <row r="998" spans="1:11" x14ac:dyDescent="0.2">
      <c r="A998" s="977" t="str">
        <f t="shared" si="30"/>
        <v>FI_08_115</v>
      </c>
      <c r="B998" s="979">
        <f t="shared" si="31"/>
        <v>115</v>
      </c>
      <c r="C998" s="1069" t="s">
        <v>113</v>
      </c>
      <c r="D998" s="1072" t="s">
        <v>506</v>
      </c>
      <c r="E998" s="1070">
        <v>996</v>
      </c>
      <c r="F998" s="1066" t="s">
        <v>4119</v>
      </c>
      <c r="G998" s="1067" t="s">
        <v>4120</v>
      </c>
      <c r="H998" s="1068">
        <v>1</v>
      </c>
      <c r="I998" s="2"/>
      <c r="K998" s="1072"/>
    </row>
    <row r="999" spans="1:11" x14ac:dyDescent="0.2">
      <c r="A999" s="977" t="str">
        <f t="shared" si="30"/>
        <v>FI_08_116</v>
      </c>
      <c r="B999" s="979">
        <f t="shared" si="31"/>
        <v>116</v>
      </c>
      <c r="C999" s="1069" t="s">
        <v>113</v>
      </c>
      <c r="D999" s="1072" t="s">
        <v>506</v>
      </c>
      <c r="E999" s="1070">
        <v>997</v>
      </c>
      <c r="F999" s="1066" t="s">
        <v>4121</v>
      </c>
      <c r="G999" s="1067" t="s">
        <v>4122</v>
      </c>
      <c r="H999" s="1068">
        <v>1</v>
      </c>
      <c r="I999" s="2"/>
      <c r="K999" s="1072"/>
    </row>
    <row r="1000" spans="1:11" x14ac:dyDescent="0.2">
      <c r="A1000" s="977" t="str">
        <f t="shared" si="30"/>
        <v>FI_08_117</v>
      </c>
      <c r="B1000" s="979">
        <f t="shared" si="31"/>
        <v>117</v>
      </c>
      <c r="C1000" s="1069" t="s">
        <v>113</v>
      </c>
      <c r="D1000" s="1072" t="s">
        <v>506</v>
      </c>
      <c r="E1000" s="1070">
        <v>998</v>
      </c>
      <c r="F1000" s="1066" t="s">
        <v>4123</v>
      </c>
      <c r="G1000" s="1067" t="s">
        <v>4124</v>
      </c>
      <c r="H1000" s="1068">
        <v>1</v>
      </c>
      <c r="I1000" s="2"/>
      <c r="K1000" s="1072"/>
    </row>
    <row r="1001" spans="1:11" x14ac:dyDescent="0.2">
      <c r="A1001" s="977" t="str">
        <f t="shared" si="30"/>
        <v>FI_08_118</v>
      </c>
      <c r="B1001" s="979">
        <f t="shared" si="31"/>
        <v>118</v>
      </c>
      <c r="C1001" s="1069" t="s">
        <v>113</v>
      </c>
      <c r="D1001" s="1072" t="s">
        <v>506</v>
      </c>
      <c r="E1001" s="1070">
        <v>999</v>
      </c>
      <c r="F1001" s="1066" t="s">
        <v>4125</v>
      </c>
      <c r="G1001" s="1067" t="s">
        <v>4126</v>
      </c>
      <c r="H1001" s="1068">
        <v>1</v>
      </c>
      <c r="I1001" s="2"/>
      <c r="K1001" s="1072"/>
    </row>
    <row r="1002" spans="1:11" x14ac:dyDescent="0.2">
      <c r="A1002" s="977" t="str">
        <f t="shared" si="30"/>
        <v>FI_08_119</v>
      </c>
      <c r="B1002" s="979">
        <f t="shared" si="31"/>
        <v>119</v>
      </c>
      <c r="C1002" s="1069" t="s">
        <v>113</v>
      </c>
      <c r="D1002" s="1072" t="s">
        <v>506</v>
      </c>
      <c r="E1002" s="1070">
        <v>1000</v>
      </c>
      <c r="F1002" s="1066" t="s">
        <v>4127</v>
      </c>
      <c r="G1002" s="1067" t="s">
        <v>4128</v>
      </c>
      <c r="H1002" s="1068">
        <v>1</v>
      </c>
      <c r="I1002" s="2"/>
      <c r="K1002" s="1072"/>
    </row>
    <row r="1003" spans="1:11" x14ac:dyDescent="0.2">
      <c r="A1003" s="977" t="str">
        <f t="shared" si="30"/>
        <v>FI_08_120</v>
      </c>
      <c r="B1003" s="979">
        <f t="shared" si="31"/>
        <v>120</v>
      </c>
      <c r="C1003" s="1069" t="s">
        <v>113</v>
      </c>
      <c r="D1003" s="1072" t="s">
        <v>506</v>
      </c>
      <c r="E1003" s="1070">
        <v>1001</v>
      </c>
      <c r="F1003" s="1066" t="s">
        <v>4129</v>
      </c>
      <c r="G1003" s="1067" t="s">
        <v>4130</v>
      </c>
      <c r="H1003" s="1068">
        <v>1</v>
      </c>
      <c r="I1003" s="2"/>
      <c r="K1003" s="1072"/>
    </row>
    <row r="1004" spans="1:11" x14ac:dyDescent="0.2">
      <c r="A1004" s="977" t="str">
        <f t="shared" si="30"/>
        <v>FI_08_121</v>
      </c>
      <c r="B1004" s="979">
        <f t="shared" si="31"/>
        <v>121</v>
      </c>
      <c r="C1004" s="1069" t="s">
        <v>113</v>
      </c>
      <c r="D1004" s="1072" t="s">
        <v>506</v>
      </c>
      <c r="E1004" s="1070">
        <v>1002</v>
      </c>
      <c r="F1004" s="1066" t="s">
        <v>4131</v>
      </c>
      <c r="G1004" s="1067" t="s">
        <v>4132</v>
      </c>
      <c r="H1004" s="1068">
        <v>1</v>
      </c>
      <c r="I1004" s="2"/>
      <c r="K1004" s="1072"/>
    </row>
    <row r="1005" spans="1:11" x14ac:dyDescent="0.2">
      <c r="A1005" s="977" t="str">
        <f t="shared" si="30"/>
        <v>FI_08_122</v>
      </c>
      <c r="B1005" s="979">
        <f t="shared" si="31"/>
        <v>122</v>
      </c>
      <c r="C1005" s="1069" t="s">
        <v>113</v>
      </c>
      <c r="D1005" s="1072" t="s">
        <v>506</v>
      </c>
      <c r="E1005" s="1070">
        <v>1003</v>
      </c>
      <c r="F1005" s="1066" t="s">
        <v>4133</v>
      </c>
      <c r="G1005" s="1067" t="s">
        <v>4134</v>
      </c>
      <c r="H1005" s="1068">
        <v>1</v>
      </c>
      <c r="I1005" s="2"/>
      <c r="K1005" s="1072"/>
    </row>
    <row r="1006" spans="1:11" x14ac:dyDescent="0.2">
      <c r="A1006" s="977" t="str">
        <f t="shared" si="30"/>
        <v>FI_08_123</v>
      </c>
      <c r="B1006" s="979">
        <f t="shared" si="31"/>
        <v>123</v>
      </c>
      <c r="C1006" s="1069" t="s">
        <v>113</v>
      </c>
      <c r="D1006" s="1072" t="s">
        <v>506</v>
      </c>
      <c r="E1006" s="1070">
        <v>1004</v>
      </c>
      <c r="F1006" s="1066" t="s">
        <v>4135</v>
      </c>
      <c r="G1006" s="1067" t="s">
        <v>4136</v>
      </c>
      <c r="H1006" s="1068">
        <v>1</v>
      </c>
      <c r="I1006" s="2"/>
      <c r="K1006" s="1072"/>
    </row>
    <row r="1007" spans="1:11" x14ac:dyDescent="0.2">
      <c r="A1007" s="977" t="str">
        <f t="shared" si="30"/>
        <v>FI_08_124</v>
      </c>
      <c r="B1007" s="979">
        <f t="shared" si="31"/>
        <v>124</v>
      </c>
      <c r="C1007" s="1069" t="s">
        <v>113</v>
      </c>
      <c r="D1007" s="1072" t="s">
        <v>506</v>
      </c>
      <c r="E1007" s="1070">
        <v>1005</v>
      </c>
      <c r="F1007" s="1066" t="s">
        <v>4137</v>
      </c>
      <c r="G1007" s="1067" t="s">
        <v>4138</v>
      </c>
      <c r="H1007" s="1068">
        <v>1</v>
      </c>
      <c r="I1007" s="2"/>
      <c r="K1007" s="1072"/>
    </row>
    <row r="1008" spans="1:11" x14ac:dyDescent="0.2">
      <c r="A1008" s="977" t="str">
        <f t="shared" si="30"/>
        <v>FI_08_125</v>
      </c>
      <c r="B1008" s="979">
        <f t="shared" si="31"/>
        <v>125</v>
      </c>
      <c r="C1008" s="1069" t="s">
        <v>113</v>
      </c>
      <c r="D1008" s="1072" t="s">
        <v>506</v>
      </c>
      <c r="E1008" s="1070">
        <v>1006</v>
      </c>
      <c r="F1008" s="1066" t="s">
        <v>4139</v>
      </c>
      <c r="G1008" s="1067" t="s">
        <v>4140</v>
      </c>
      <c r="H1008" s="1068">
        <v>1</v>
      </c>
      <c r="I1008" s="2"/>
      <c r="K1008" s="1072"/>
    </row>
    <row r="1009" spans="1:11" x14ac:dyDescent="0.2">
      <c r="A1009" s="977" t="str">
        <f t="shared" si="30"/>
        <v>FI_08_126</v>
      </c>
      <c r="B1009" s="979">
        <f t="shared" si="31"/>
        <v>126</v>
      </c>
      <c r="C1009" s="1069" t="s">
        <v>113</v>
      </c>
      <c r="D1009" s="1072" t="s">
        <v>506</v>
      </c>
      <c r="E1009" s="1070">
        <v>1007</v>
      </c>
      <c r="F1009" s="1066" t="s">
        <v>4141</v>
      </c>
      <c r="G1009" s="1067" t="s">
        <v>4142</v>
      </c>
      <c r="H1009" s="1068">
        <v>1</v>
      </c>
      <c r="I1009" s="2"/>
      <c r="K1009" s="1072"/>
    </row>
    <row r="1010" spans="1:11" x14ac:dyDescent="0.2">
      <c r="A1010" s="977" t="str">
        <f t="shared" si="30"/>
        <v>FI_08_127</v>
      </c>
      <c r="B1010" s="979">
        <f t="shared" si="31"/>
        <v>127</v>
      </c>
      <c r="C1010" s="1069" t="s">
        <v>113</v>
      </c>
      <c r="D1010" s="1072" t="s">
        <v>506</v>
      </c>
      <c r="E1010" s="1070">
        <v>1008</v>
      </c>
      <c r="F1010" s="1066" t="s">
        <v>4143</v>
      </c>
      <c r="G1010" s="1067" t="s">
        <v>4144</v>
      </c>
      <c r="H1010" s="1068">
        <v>1</v>
      </c>
      <c r="I1010" s="2"/>
      <c r="K1010" s="1072"/>
    </row>
    <row r="1011" spans="1:11" x14ac:dyDescent="0.2">
      <c r="A1011" s="977" t="str">
        <f t="shared" si="30"/>
        <v>FI_08_128</v>
      </c>
      <c r="B1011" s="979">
        <f t="shared" si="31"/>
        <v>128</v>
      </c>
      <c r="C1011" s="1069" t="s">
        <v>113</v>
      </c>
      <c r="D1011" s="1072" t="s">
        <v>506</v>
      </c>
      <c r="E1011" s="1070">
        <v>1009</v>
      </c>
      <c r="F1011" s="1066" t="s">
        <v>4145</v>
      </c>
      <c r="G1011" s="1067" t="s">
        <v>4146</v>
      </c>
      <c r="H1011" s="1068">
        <v>1</v>
      </c>
      <c r="I1011" s="2"/>
      <c r="K1011" s="1072"/>
    </row>
    <row r="1012" spans="1:11" x14ac:dyDescent="0.2">
      <c r="A1012" s="977" t="str">
        <f t="shared" si="30"/>
        <v>FI_08_129</v>
      </c>
      <c r="B1012" s="979">
        <f t="shared" si="31"/>
        <v>129</v>
      </c>
      <c r="C1012" s="1069" t="s">
        <v>113</v>
      </c>
      <c r="D1012" s="1072" t="s">
        <v>506</v>
      </c>
      <c r="E1012" s="1070">
        <v>1010</v>
      </c>
      <c r="F1012" s="1066" t="s">
        <v>4147</v>
      </c>
      <c r="G1012" s="1067" t="s">
        <v>4148</v>
      </c>
      <c r="H1012" s="1068">
        <v>1</v>
      </c>
      <c r="I1012" s="2"/>
      <c r="K1012" s="1072"/>
    </row>
    <row r="1013" spans="1:11" x14ac:dyDescent="0.2">
      <c r="A1013" s="977" t="str">
        <f t="shared" si="30"/>
        <v>FI_09_1</v>
      </c>
      <c r="B1013" s="979">
        <f t="shared" si="31"/>
        <v>1</v>
      </c>
      <c r="C1013" s="1069" t="s">
        <v>113</v>
      </c>
      <c r="D1013" s="1072" t="s">
        <v>135</v>
      </c>
      <c r="E1013" s="1070">
        <v>1011</v>
      </c>
      <c r="F1013" s="1066" t="s">
        <v>4149</v>
      </c>
      <c r="G1013" s="1067" t="s">
        <v>4150</v>
      </c>
      <c r="H1013" s="1068">
        <v>1</v>
      </c>
      <c r="I1013" s="2"/>
      <c r="K1013" s="1072"/>
    </row>
    <row r="1014" spans="1:11" x14ac:dyDescent="0.2">
      <c r="A1014" s="977" t="str">
        <f t="shared" si="30"/>
        <v>FI_09_2</v>
      </c>
      <c r="B1014" s="979">
        <f t="shared" si="31"/>
        <v>2</v>
      </c>
      <c r="C1014" s="1069" t="s">
        <v>113</v>
      </c>
      <c r="D1014" s="1072" t="s">
        <v>135</v>
      </c>
      <c r="E1014" s="1070">
        <v>1012</v>
      </c>
      <c r="F1014" s="1066" t="s">
        <v>4151</v>
      </c>
      <c r="G1014" s="1067" t="s">
        <v>4152</v>
      </c>
      <c r="H1014" s="1068">
        <v>1</v>
      </c>
      <c r="I1014" s="2"/>
      <c r="K1014" s="1072"/>
    </row>
    <row r="1015" spans="1:11" x14ac:dyDescent="0.2">
      <c r="A1015" s="977" t="str">
        <f t="shared" si="30"/>
        <v>FI_09_3</v>
      </c>
      <c r="B1015" s="979">
        <f t="shared" si="31"/>
        <v>3</v>
      </c>
      <c r="C1015" s="1069" t="s">
        <v>113</v>
      </c>
      <c r="D1015" s="1072" t="s">
        <v>135</v>
      </c>
      <c r="E1015" s="1070">
        <v>1013</v>
      </c>
      <c r="F1015" s="1066" t="s">
        <v>4153</v>
      </c>
      <c r="G1015" s="1067" t="s">
        <v>4154</v>
      </c>
      <c r="H1015" s="1068">
        <v>1</v>
      </c>
      <c r="I1015" s="2"/>
      <c r="K1015" s="1072"/>
    </row>
    <row r="1016" spans="1:11" x14ac:dyDescent="0.2">
      <c r="A1016" s="977" t="str">
        <f t="shared" si="30"/>
        <v>FI_09_4</v>
      </c>
      <c r="B1016" s="979">
        <f t="shared" si="31"/>
        <v>4</v>
      </c>
      <c r="C1016" s="1069" t="s">
        <v>113</v>
      </c>
      <c r="D1016" s="1072" t="s">
        <v>135</v>
      </c>
      <c r="E1016" s="1070">
        <v>1014</v>
      </c>
      <c r="F1016" s="1066" t="s">
        <v>4155</v>
      </c>
      <c r="G1016" s="1067" t="s">
        <v>4156</v>
      </c>
      <c r="H1016" s="1068">
        <v>1</v>
      </c>
      <c r="I1016" s="2"/>
      <c r="K1016" s="1072"/>
    </row>
    <row r="1017" spans="1:11" x14ac:dyDescent="0.2">
      <c r="A1017" s="977" t="str">
        <f t="shared" si="30"/>
        <v>FI_09_5</v>
      </c>
      <c r="B1017" s="979">
        <f t="shared" si="31"/>
        <v>5</v>
      </c>
      <c r="C1017" s="1069" t="s">
        <v>113</v>
      </c>
      <c r="D1017" s="1072" t="s">
        <v>135</v>
      </c>
      <c r="E1017" s="1070">
        <v>1015</v>
      </c>
      <c r="F1017" s="1066" t="s">
        <v>4157</v>
      </c>
      <c r="G1017" s="1067" t="s">
        <v>4158</v>
      </c>
      <c r="H1017" s="1068">
        <v>1</v>
      </c>
      <c r="I1017" s="2"/>
      <c r="K1017" s="1072"/>
    </row>
    <row r="1018" spans="1:11" x14ac:dyDescent="0.2">
      <c r="A1018" s="977" t="str">
        <f t="shared" si="30"/>
        <v>FI_09_6</v>
      </c>
      <c r="B1018" s="979">
        <f t="shared" si="31"/>
        <v>6</v>
      </c>
      <c r="C1018" s="1069" t="s">
        <v>113</v>
      </c>
      <c r="D1018" s="1072" t="s">
        <v>135</v>
      </c>
      <c r="E1018" s="1070">
        <v>1016</v>
      </c>
      <c r="F1018" s="1066" t="s">
        <v>4159</v>
      </c>
      <c r="G1018" s="1067" t="s">
        <v>4160</v>
      </c>
      <c r="H1018" s="1068">
        <v>1</v>
      </c>
      <c r="I1018" s="2"/>
      <c r="K1018" s="1072"/>
    </row>
    <row r="1019" spans="1:11" x14ac:dyDescent="0.2">
      <c r="A1019" s="977" t="str">
        <f t="shared" si="30"/>
        <v>FI_09_7</v>
      </c>
      <c r="B1019" s="979">
        <f t="shared" si="31"/>
        <v>7</v>
      </c>
      <c r="C1019" s="1069" t="s">
        <v>113</v>
      </c>
      <c r="D1019" s="1072" t="s">
        <v>135</v>
      </c>
      <c r="E1019" s="1070">
        <v>1017</v>
      </c>
      <c r="F1019" s="1066" t="s">
        <v>4161</v>
      </c>
      <c r="G1019" s="1067" t="s">
        <v>4162</v>
      </c>
      <c r="H1019" s="1068">
        <v>1</v>
      </c>
      <c r="I1019" s="2"/>
      <c r="K1019" s="1072"/>
    </row>
    <row r="1020" spans="1:11" x14ac:dyDescent="0.2">
      <c r="A1020" s="977" t="str">
        <f t="shared" si="30"/>
        <v>FI_09_8</v>
      </c>
      <c r="B1020" s="979">
        <f t="shared" si="31"/>
        <v>8</v>
      </c>
      <c r="C1020" s="1069" t="s">
        <v>113</v>
      </c>
      <c r="D1020" s="1072" t="s">
        <v>135</v>
      </c>
      <c r="E1020" s="1070">
        <v>1018</v>
      </c>
      <c r="F1020" s="1066" t="s">
        <v>4163</v>
      </c>
      <c r="G1020" s="1067" t="s">
        <v>4164</v>
      </c>
      <c r="H1020" s="1068">
        <v>1</v>
      </c>
      <c r="I1020" s="2"/>
      <c r="K1020" s="1072"/>
    </row>
    <row r="1021" spans="1:11" x14ac:dyDescent="0.2">
      <c r="A1021" s="977" t="str">
        <f t="shared" si="30"/>
        <v>FI_09_9</v>
      </c>
      <c r="B1021" s="979">
        <f t="shared" si="31"/>
        <v>9</v>
      </c>
      <c r="C1021" s="1069" t="s">
        <v>113</v>
      </c>
      <c r="D1021" s="1072" t="s">
        <v>135</v>
      </c>
      <c r="E1021" s="1070">
        <v>1019</v>
      </c>
      <c r="F1021" s="1066" t="s">
        <v>4165</v>
      </c>
      <c r="G1021" s="1067" t="s">
        <v>4166</v>
      </c>
      <c r="H1021" s="1068">
        <v>1</v>
      </c>
      <c r="I1021" s="2"/>
      <c r="K1021" s="1072"/>
    </row>
    <row r="1022" spans="1:11" x14ac:dyDescent="0.2">
      <c r="A1022" s="977" t="str">
        <f t="shared" si="30"/>
        <v>FI_09_10</v>
      </c>
      <c r="B1022" s="979">
        <f t="shared" si="31"/>
        <v>10</v>
      </c>
      <c r="C1022" s="1069" t="s">
        <v>113</v>
      </c>
      <c r="D1022" s="1072" t="s">
        <v>135</v>
      </c>
      <c r="E1022" s="1070">
        <v>1020</v>
      </c>
      <c r="F1022" s="1066" t="s">
        <v>4167</v>
      </c>
      <c r="G1022" s="1067" t="s">
        <v>4168</v>
      </c>
      <c r="H1022" s="1068">
        <v>1</v>
      </c>
      <c r="I1022" s="2"/>
      <c r="K1022" s="1072"/>
    </row>
    <row r="1023" spans="1:11" x14ac:dyDescent="0.2">
      <c r="A1023" s="977" t="str">
        <f t="shared" si="30"/>
        <v>FI_09_11</v>
      </c>
      <c r="B1023" s="979">
        <f t="shared" si="31"/>
        <v>11</v>
      </c>
      <c r="C1023" s="1069" t="s">
        <v>113</v>
      </c>
      <c r="D1023" s="1072" t="s">
        <v>135</v>
      </c>
      <c r="E1023" s="1070">
        <v>1021</v>
      </c>
      <c r="F1023" s="1066" t="s">
        <v>4169</v>
      </c>
      <c r="G1023" s="1067" t="s">
        <v>4170</v>
      </c>
      <c r="H1023" s="1068">
        <v>1</v>
      </c>
      <c r="I1023" s="2"/>
      <c r="K1023" s="1072"/>
    </row>
    <row r="1024" spans="1:11" x14ac:dyDescent="0.2">
      <c r="A1024" s="977" t="str">
        <f t="shared" si="30"/>
        <v>FI_09_12</v>
      </c>
      <c r="B1024" s="979">
        <f t="shared" si="31"/>
        <v>12</v>
      </c>
      <c r="C1024" s="1069" t="s">
        <v>113</v>
      </c>
      <c r="D1024" s="1072" t="s">
        <v>135</v>
      </c>
      <c r="E1024" s="1070">
        <v>1022</v>
      </c>
      <c r="F1024" s="1066" t="s">
        <v>4171</v>
      </c>
      <c r="G1024" s="1067" t="s">
        <v>4172</v>
      </c>
      <c r="H1024" s="1068">
        <v>1</v>
      </c>
      <c r="I1024" s="2"/>
      <c r="K1024" s="1072"/>
    </row>
    <row r="1025" spans="1:11" x14ac:dyDescent="0.2">
      <c r="A1025" s="977" t="str">
        <f t="shared" si="30"/>
        <v>FI_09_13</v>
      </c>
      <c r="B1025" s="979">
        <f t="shared" si="31"/>
        <v>13</v>
      </c>
      <c r="C1025" s="1069" t="s">
        <v>113</v>
      </c>
      <c r="D1025" s="1072" t="s">
        <v>135</v>
      </c>
      <c r="E1025" s="1070">
        <v>1023</v>
      </c>
      <c r="F1025" s="1066" t="s">
        <v>4173</v>
      </c>
      <c r="G1025" s="1067" t="s">
        <v>4174</v>
      </c>
      <c r="H1025" s="1068">
        <v>1</v>
      </c>
      <c r="I1025" s="2"/>
      <c r="K1025" s="1072"/>
    </row>
    <row r="1026" spans="1:11" x14ac:dyDescent="0.2">
      <c r="A1026" s="977" t="str">
        <f t="shared" si="30"/>
        <v>FI_09_14</v>
      </c>
      <c r="B1026" s="979">
        <f t="shared" si="31"/>
        <v>14</v>
      </c>
      <c r="C1026" s="1069" t="s">
        <v>113</v>
      </c>
      <c r="D1026" s="1072" t="s">
        <v>135</v>
      </c>
      <c r="E1026" s="1070">
        <v>1024</v>
      </c>
      <c r="F1026" s="1066" t="s">
        <v>4175</v>
      </c>
      <c r="G1026" s="1067" t="s">
        <v>4176</v>
      </c>
      <c r="H1026" s="1068">
        <v>1</v>
      </c>
      <c r="I1026" s="2"/>
      <c r="K1026" s="1072"/>
    </row>
    <row r="1027" spans="1:11" x14ac:dyDescent="0.2">
      <c r="A1027" s="977" t="str">
        <f t="shared" ref="A1027:A1090" si="32">CONCATENATE(C1027,"_",D1027,"_",B1027)</f>
        <v>FI_09_15</v>
      </c>
      <c r="B1027" s="979">
        <f t="shared" si="31"/>
        <v>15</v>
      </c>
      <c r="C1027" s="1069" t="s">
        <v>113</v>
      </c>
      <c r="D1027" s="1072" t="s">
        <v>135</v>
      </c>
      <c r="E1027" s="1070">
        <v>1025</v>
      </c>
      <c r="F1027" s="1066" t="s">
        <v>4177</v>
      </c>
      <c r="G1027" s="1067" t="s">
        <v>4178</v>
      </c>
      <c r="H1027" s="1068">
        <v>1</v>
      </c>
      <c r="I1027" s="2"/>
      <c r="K1027" s="1072"/>
    </row>
    <row r="1028" spans="1:11" x14ac:dyDescent="0.2">
      <c r="A1028" s="977" t="str">
        <f t="shared" si="32"/>
        <v>FI_09_16</v>
      </c>
      <c r="B1028" s="979">
        <f t="shared" si="31"/>
        <v>16</v>
      </c>
      <c r="C1028" s="1069" t="s">
        <v>113</v>
      </c>
      <c r="D1028" s="1072" t="s">
        <v>135</v>
      </c>
      <c r="E1028" s="1070">
        <v>1026</v>
      </c>
      <c r="F1028" s="1066" t="s">
        <v>4179</v>
      </c>
      <c r="G1028" s="1067" t="s">
        <v>4180</v>
      </c>
      <c r="H1028" s="1068">
        <v>1</v>
      </c>
      <c r="I1028" s="2"/>
      <c r="K1028" s="1072"/>
    </row>
    <row r="1029" spans="1:11" x14ac:dyDescent="0.2">
      <c r="A1029" s="977" t="str">
        <f t="shared" si="32"/>
        <v>FI_09_17</v>
      </c>
      <c r="B1029" s="979">
        <f t="shared" ref="B1029:B1092" si="33">IF(D1029&lt;&gt;"",IF(D1029=D1028,B1028+1,1),0)</f>
        <v>17</v>
      </c>
      <c r="C1029" s="1069" t="s">
        <v>113</v>
      </c>
      <c r="D1029" s="1072" t="s">
        <v>135</v>
      </c>
      <c r="E1029" s="1070">
        <v>1027</v>
      </c>
      <c r="F1029" s="1066" t="s">
        <v>4181</v>
      </c>
      <c r="G1029" s="1067" t="s">
        <v>4182</v>
      </c>
      <c r="H1029" s="1068">
        <v>1</v>
      </c>
      <c r="I1029" s="2"/>
      <c r="K1029" s="1072"/>
    </row>
    <row r="1030" spans="1:11" x14ac:dyDescent="0.2">
      <c r="A1030" s="977" t="str">
        <f t="shared" si="32"/>
        <v>FI_09_18</v>
      </c>
      <c r="B1030" s="979">
        <f t="shared" si="33"/>
        <v>18</v>
      </c>
      <c r="C1030" s="1069" t="s">
        <v>113</v>
      </c>
      <c r="D1030" s="1072" t="s">
        <v>135</v>
      </c>
      <c r="E1030" s="1070">
        <v>1028</v>
      </c>
      <c r="F1030" s="1066" t="s">
        <v>4183</v>
      </c>
      <c r="G1030" s="1067" t="s">
        <v>4184</v>
      </c>
      <c r="H1030" s="1068">
        <v>1</v>
      </c>
      <c r="I1030" s="2"/>
      <c r="K1030" s="1072"/>
    </row>
    <row r="1031" spans="1:11" x14ac:dyDescent="0.2">
      <c r="A1031" s="977" t="str">
        <f t="shared" si="32"/>
        <v>FI_09_19</v>
      </c>
      <c r="B1031" s="979">
        <f t="shared" si="33"/>
        <v>19</v>
      </c>
      <c r="C1031" s="1069" t="s">
        <v>113</v>
      </c>
      <c r="D1031" s="1072" t="s">
        <v>135</v>
      </c>
      <c r="E1031" s="1070">
        <v>1029</v>
      </c>
      <c r="F1031" s="1066" t="s">
        <v>4185</v>
      </c>
      <c r="G1031" s="1067" t="s">
        <v>4186</v>
      </c>
      <c r="H1031" s="1068">
        <v>1</v>
      </c>
      <c r="I1031" s="2"/>
      <c r="K1031" s="1072"/>
    </row>
    <row r="1032" spans="1:11" x14ac:dyDescent="0.2">
      <c r="A1032" s="977" t="str">
        <f t="shared" si="32"/>
        <v>FI_09_20</v>
      </c>
      <c r="B1032" s="979">
        <f t="shared" si="33"/>
        <v>20</v>
      </c>
      <c r="C1032" s="1069" t="s">
        <v>113</v>
      </c>
      <c r="D1032" s="1072" t="s">
        <v>135</v>
      </c>
      <c r="E1032" s="1070">
        <v>1030</v>
      </c>
      <c r="F1032" s="1066" t="s">
        <v>4187</v>
      </c>
      <c r="G1032" s="1067" t="s">
        <v>4188</v>
      </c>
      <c r="H1032" s="1068">
        <v>1</v>
      </c>
      <c r="I1032" s="2"/>
      <c r="K1032" s="1072"/>
    </row>
    <row r="1033" spans="1:11" x14ac:dyDescent="0.2">
      <c r="A1033" s="977" t="str">
        <f t="shared" si="32"/>
        <v>FI_09_21</v>
      </c>
      <c r="B1033" s="979">
        <f t="shared" si="33"/>
        <v>21</v>
      </c>
      <c r="C1033" s="1069" t="s">
        <v>113</v>
      </c>
      <c r="D1033" s="1072" t="s">
        <v>135</v>
      </c>
      <c r="E1033" s="1070">
        <v>1031</v>
      </c>
      <c r="F1033" s="1066" t="s">
        <v>4189</v>
      </c>
      <c r="G1033" s="1067" t="s">
        <v>4190</v>
      </c>
      <c r="H1033" s="1068">
        <v>1</v>
      </c>
      <c r="I1033" s="2"/>
      <c r="K1033" s="1072"/>
    </row>
    <row r="1034" spans="1:11" x14ac:dyDescent="0.2">
      <c r="A1034" s="977" t="str">
        <f t="shared" si="32"/>
        <v>FI_09_22</v>
      </c>
      <c r="B1034" s="979">
        <f t="shared" si="33"/>
        <v>22</v>
      </c>
      <c r="C1034" s="1069" t="s">
        <v>113</v>
      </c>
      <c r="D1034" s="1072" t="s">
        <v>135</v>
      </c>
      <c r="E1034" s="1070">
        <v>1032</v>
      </c>
      <c r="F1034" s="1066" t="s">
        <v>4191</v>
      </c>
      <c r="G1034" s="1067" t="s">
        <v>4192</v>
      </c>
      <c r="H1034" s="1068">
        <v>1</v>
      </c>
      <c r="I1034" s="2"/>
      <c r="K1034" s="1072"/>
    </row>
    <row r="1035" spans="1:11" x14ac:dyDescent="0.2">
      <c r="A1035" s="977" t="str">
        <f t="shared" si="32"/>
        <v>FI_09_23</v>
      </c>
      <c r="B1035" s="979">
        <f t="shared" si="33"/>
        <v>23</v>
      </c>
      <c r="C1035" s="1069" t="s">
        <v>113</v>
      </c>
      <c r="D1035" s="1072" t="s">
        <v>135</v>
      </c>
      <c r="E1035" s="1070">
        <v>1033</v>
      </c>
      <c r="F1035" s="1066" t="s">
        <v>4193</v>
      </c>
      <c r="G1035" s="1067" t="s">
        <v>4194</v>
      </c>
      <c r="H1035" s="1068">
        <v>1</v>
      </c>
      <c r="I1035" s="2"/>
      <c r="K1035" s="1072"/>
    </row>
    <row r="1036" spans="1:11" x14ac:dyDescent="0.2">
      <c r="A1036" s="977" t="str">
        <f t="shared" si="32"/>
        <v>FI_09_24</v>
      </c>
      <c r="B1036" s="979">
        <f t="shared" si="33"/>
        <v>24</v>
      </c>
      <c r="C1036" s="1069" t="s">
        <v>113</v>
      </c>
      <c r="D1036" s="1072" t="s">
        <v>135</v>
      </c>
      <c r="E1036" s="1070">
        <v>1034</v>
      </c>
      <c r="F1036" s="1066" t="s">
        <v>4195</v>
      </c>
      <c r="G1036" s="1067" t="s">
        <v>4196</v>
      </c>
      <c r="H1036" s="1068">
        <v>1</v>
      </c>
      <c r="I1036" s="2"/>
      <c r="K1036" s="1072"/>
    </row>
    <row r="1037" spans="1:11" x14ac:dyDescent="0.2">
      <c r="A1037" s="977" t="str">
        <f t="shared" si="32"/>
        <v>FI_09_25</v>
      </c>
      <c r="B1037" s="979">
        <f t="shared" si="33"/>
        <v>25</v>
      </c>
      <c r="C1037" s="1069" t="s">
        <v>113</v>
      </c>
      <c r="D1037" s="1072" t="s">
        <v>135</v>
      </c>
      <c r="E1037" s="1070">
        <v>1035</v>
      </c>
      <c r="F1037" s="1066" t="s">
        <v>4197</v>
      </c>
      <c r="G1037" s="1067" t="s">
        <v>4198</v>
      </c>
      <c r="H1037" s="1068">
        <v>2</v>
      </c>
      <c r="I1037" s="2"/>
      <c r="K1037" s="1072"/>
    </row>
    <row r="1038" spans="1:11" x14ac:dyDescent="0.2">
      <c r="A1038" s="977" t="str">
        <f t="shared" si="32"/>
        <v>FI_09_26</v>
      </c>
      <c r="B1038" s="979">
        <f t="shared" si="33"/>
        <v>26</v>
      </c>
      <c r="C1038" s="1069" t="s">
        <v>113</v>
      </c>
      <c r="D1038" s="1072" t="s">
        <v>135</v>
      </c>
      <c r="E1038" s="1070">
        <v>1036</v>
      </c>
      <c r="F1038" s="1066" t="s">
        <v>4199</v>
      </c>
      <c r="G1038" s="1067" t="s">
        <v>4200</v>
      </c>
      <c r="H1038" s="1068">
        <v>1</v>
      </c>
      <c r="I1038" s="2"/>
      <c r="K1038" s="1072"/>
    </row>
    <row r="1039" spans="1:11" x14ac:dyDescent="0.2">
      <c r="A1039" s="977" t="str">
        <f t="shared" si="32"/>
        <v>FI_09_27</v>
      </c>
      <c r="B1039" s="979">
        <f t="shared" si="33"/>
        <v>27</v>
      </c>
      <c r="C1039" s="1069" t="s">
        <v>113</v>
      </c>
      <c r="D1039" s="1072" t="s">
        <v>135</v>
      </c>
      <c r="E1039" s="1070">
        <v>1037</v>
      </c>
      <c r="F1039" s="1066" t="s">
        <v>4201</v>
      </c>
      <c r="G1039" s="1067" t="s">
        <v>4202</v>
      </c>
      <c r="H1039" s="1068">
        <v>1</v>
      </c>
      <c r="I1039" s="2"/>
      <c r="K1039" s="1072"/>
    </row>
    <row r="1040" spans="1:11" x14ac:dyDescent="0.2">
      <c r="A1040" s="977" t="str">
        <f t="shared" si="32"/>
        <v>FI_09_28</v>
      </c>
      <c r="B1040" s="979">
        <f t="shared" si="33"/>
        <v>28</v>
      </c>
      <c r="C1040" s="1069" t="s">
        <v>113</v>
      </c>
      <c r="D1040" s="1072" t="s">
        <v>135</v>
      </c>
      <c r="E1040" s="1070">
        <v>1038</v>
      </c>
      <c r="F1040" s="1066" t="s">
        <v>4203</v>
      </c>
      <c r="G1040" s="1067" t="s">
        <v>4204</v>
      </c>
      <c r="H1040" s="1068">
        <v>1</v>
      </c>
      <c r="I1040" s="2"/>
      <c r="K1040" s="1072"/>
    </row>
    <row r="1041" spans="1:11" x14ac:dyDescent="0.2">
      <c r="A1041" s="977" t="str">
        <f t="shared" si="32"/>
        <v>FI_09_29</v>
      </c>
      <c r="B1041" s="979">
        <f t="shared" si="33"/>
        <v>29</v>
      </c>
      <c r="C1041" s="1069" t="s">
        <v>113</v>
      </c>
      <c r="D1041" s="1072" t="s">
        <v>135</v>
      </c>
      <c r="E1041" s="1070">
        <v>1039</v>
      </c>
      <c r="F1041" s="1066" t="s">
        <v>4205</v>
      </c>
      <c r="G1041" s="1067" t="s">
        <v>4206</v>
      </c>
      <c r="H1041" s="1068">
        <v>1</v>
      </c>
      <c r="I1041" s="2"/>
      <c r="K1041" s="1072"/>
    </row>
    <row r="1042" spans="1:11" x14ac:dyDescent="0.2">
      <c r="A1042" s="977" t="str">
        <f t="shared" si="32"/>
        <v>FI_09_30</v>
      </c>
      <c r="B1042" s="979">
        <f t="shared" si="33"/>
        <v>30</v>
      </c>
      <c r="C1042" s="1069" t="s">
        <v>113</v>
      </c>
      <c r="D1042" s="1072" t="s">
        <v>135</v>
      </c>
      <c r="E1042" s="1070">
        <v>1040</v>
      </c>
      <c r="F1042" s="1066" t="s">
        <v>4207</v>
      </c>
      <c r="G1042" s="1067" t="s">
        <v>4208</v>
      </c>
      <c r="H1042" s="1068">
        <v>1</v>
      </c>
      <c r="I1042" s="2"/>
      <c r="K1042" s="1072"/>
    </row>
    <row r="1043" spans="1:11" x14ac:dyDescent="0.2">
      <c r="A1043" s="977" t="str">
        <f t="shared" si="32"/>
        <v>FI_09_31</v>
      </c>
      <c r="B1043" s="979">
        <f t="shared" si="33"/>
        <v>31</v>
      </c>
      <c r="C1043" s="1069" t="s">
        <v>113</v>
      </c>
      <c r="D1043" s="1072" t="s">
        <v>135</v>
      </c>
      <c r="E1043" s="1070">
        <v>1041</v>
      </c>
      <c r="F1043" s="1066" t="s">
        <v>4209</v>
      </c>
      <c r="G1043" s="1067" t="s">
        <v>4210</v>
      </c>
      <c r="H1043" s="1068">
        <v>1</v>
      </c>
      <c r="I1043" s="2"/>
      <c r="K1043" s="1072"/>
    </row>
    <row r="1044" spans="1:11" x14ac:dyDescent="0.2">
      <c r="A1044" s="977" t="str">
        <f t="shared" si="32"/>
        <v>FI_09_32</v>
      </c>
      <c r="B1044" s="979">
        <f t="shared" si="33"/>
        <v>32</v>
      </c>
      <c r="C1044" s="1069" t="s">
        <v>113</v>
      </c>
      <c r="D1044" s="1072" t="s">
        <v>135</v>
      </c>
      <c r="E1044" s="1070">
        <v>1042</v>
      </c>
      <c r="F1044" s="1066" t="s">
        <v>4211</v>
      </c>
      <c r="G1044" s="1067" t="s">
        <v>4212</v>
      </c>
      <c r="H1044" s="1068">
        <v>1</v>
      </c>
      <c r="I1044" s="2"/>
      <c r="K1044" s="1072"/>
    </row>
    <row r="1045" spans="1:11" x14ac:dyDescent="0.2">
      <c r="A1045" s="977" t="str">
        <f t="shared" si="32"/>
        <v>FI_09_33</v>
      </c>
      <c r="B1045" s="979">
        <f t="shared" si="33"/>
        <v>33</v>
      </c>
      <c r="C1045" s="1069" t="s">
        <v>113</v>
      </c>
      <c r="D1045" s="1072" t="s">
        <v>135</v>
      </c>
      <c r="E1045" s="1070">
        <v>1043</v>
      </c>
      <c r="F1045" s="1066" t="s">
        <v>4213</v>
      </c>
      <c r="G1045" s="1067" t="s">
        <v>4214</v>
      </c>
      <c r="H1045" s="1068">
        <v>1</v>
      </c>
      <c r="I1045" s="2"/>
      <c r="K1045" s="1072"/>
    </row>
    <row r="1046" spans="1:11" x14ac:dyDescent="0.2">
      <c r="A1046" s="977" t="str">
        <f t="shared" si="32"/>
        <v>FI_09_34</v>
      </c>
      <c r="B1046" s="979">
        <f t="shared" si="33"/>
        <v>34</v>
      </c>
      <c r="C1046" s="1069" t="s">
        <v>113</v>
      </c>
      <c r="D1046" s="1072" t="s">
        <v>135</v>
      </c>
      <c r="E1046" s="1070">
        <v>1044</v>
      </c>
      <c r="F1046" s="1066" t="s">
        <v>4215</v>
      </c>
      <c r="G1046" s="1067" t="s">
        <v>4216</v>
      </c>
      <c r="H1046" s="1068">
        <v>1</v>
      </c>
      <c r="I1046" s="2"/>
      <c r="K1046" s="1072"/>
    </row>
    <row r="1047" spans="1:11" x14ac:dyDescent="0.2">
      <c r="A1047" s="977" t="str">
        <f t="shared" si="32"/>
        <v>FI_09_35</v>
      </c>
      <c r="B1047" s="979">
        <f t="shared" si="33"/>
        <v>35</v>
      </c>
      <c r="C1047" s="1069" t="s">
        <v>113</v>
      </c>
      <c r="D1047" s="1072" t="s">
        <v>135</v>
      </c>
      <c r="E1047" s="1070">
        <v>1045</v>
      </c>
      <c r="F1047" s="1066" t="s">
        <v>4217</v>
      </c>
      <c r="G1047" s="1067" t="s">
        <v>4218</v>
      </c>
      <c r="H1047" s="1068">
        <v>1</v>
      </c>
      <c r="I1047" s="2"/>
      <c r="K1047" s="1072"/>
    </row>
    <row r="1048" spans="1:11" x14ac:dyDescent="0.2">
      <c r="A1048" s="977" t="str">
        <f t="shared" si="32"/>
        <v>FI_09_36</v>
      </c>
      <c r="B1048" s="979">
        <f t="shared" si="33"/>
        <v>36</v>
      </c>
      <c r="C1048" s="1069" t="s">
        <v>113</v>
      </c>
      <c r="D1048" s="1072" t="s">
        <v>135</v>
      </c>
      <c r="E1048" s="1070">
        <v>1046</v>
      </c>
      <c r="F1048" s="1066" t="s">
        <v>4219</v>
      </c>
      <c r="G1048" s="1067" t="s">
        <v>4220</v>
      </c>
      <c r="H1048" s="1068">
        <v>1</v>
      </c>
      <c r="I1048" s="2"/>
      <c r="K1048" s="1072"/>
    </row>
    <row r="1049" spans="1:11" x14ac:dyDescent="0.2">
      <c r="A1049" s="977" t="str">
        <f t="shared" si="32"/>
        <v>FI_09_37</v>
      </c>
      <c r="B1049" s="979">
        <f t="shared" si="33"/>
        <v>37</v>
      </c>
      <c r="C1049" s="1069" t="s">
        <v>113</v>
      </c>
      <c r="D1049" s="1072" t="s">
        <v>135</v>
      </c>
      <c r="E1049" s="1070">
        <v>1047</v>
      </c>
      <c r="F1049" s="1066" t="s">
        <v>4221</v>
      </c>
      <c r="G1049" s="1067" t="s">
        <v>4222</v>
      </c>
      <c r="H1049" s="1068">
        <v>1</v>
      </c>
      <c r="I1049" s="2"/>
      <c r="K1049" s="1072"/>
    </row>
    <row r="1050" spans="1:11" x14ac:dyDescent="0.2">
      <c r="A1050" s="977" t="str">
        <f t="shared" si="32"/>
        <v>FI_09_38</v>
      </c>
      <c r="B1050" s="979">
        <f t="shared" si="33"/>
        <v>38</v>
      </c>
      <c r="C1050" s="1069" t="s">
        <v>113</v>
      </c>
      <c r="D1050" s="1072" t="s">
        <v>135</v>
      </c>
      <c r="E1050" s="1070">
        <v>1048</v>
      </c>
      <c r="F1050" s="1066" t="s">
        <v>4223</v>
      </c>
      <c r="G1050" s="1067" t="s">
        <v>4224</v>
      </c>
      <c r="H1050" s="1068">
        <v>1</v>
      </c>
      <c r="I1050" s="2"/>
      <c r="K1050" s="1072"/>
    </row>
    <row r="1051" spans="1:11" x14ac:dyDescent="0.2">
      <c r="A1051" s="977" t="str">
        <f t="shared" si="32"/>
        <v>FI_09_39</v>
      </c>
      <c r="B1051" s="979">
        <f t="shared" si="33"/>
        <v>39</v>
      </c>
      <c r="C1051" s="1069" t="s">
        <v>113</v>
      </c>
      <c r="D1051" s="1072" t="s">
        <v>135</v>
      </c>
      <c r="E1051" s="1070">
        <v>1049</v>
      </c>
      <c r="F1051" s="1066" t="s">
        <v>4225</v>
      </c>
      <c r="G1051" s="1067" t="s">
        <v>4226</v>
      </c>
      <c r="H1051" s="1068">
        <v>1</v>
      </c>
      <c r="I1051" s="2"/>
      <c r="K1051" s="1072"/>
    </row>
    <row r="1052" spans="1:11" x14ac:dyDescent="0.2">
      <c r="A1052" s="977" t="str">
        <f t="shared" si="32"/>
        <v>FI_09_40</v>
      </c>
      <c r="B1052" s="979">
        <f t="shared" si="33"/>
        <v>40</v>
      </c>
      <c r="C1052" s="1069" t="s">
        <v>113</v>
      </c>
      <c r="D1052" s="1072" t="s">
        <v>135</v>
      </c>
      <c r="E1052" s="1070">
        <v>1050</v>
      </c>
      <c r="F1052" s="1066" t="s">
        <v>4227</v>
      </c>
      <c r="G1052" s="1067" t="s">
        <v>4228</v>
      </c>
      <c r="H1052" s="1068">
        <v>1</v>
      </c>
      <c r="I1052" s="2"/>
      <c r="K1052" s="1072"/>
    </row>
    <row r="1053" spans="1:11" x14ac:dyDescent="0.2">
      <c r="A1053" s="977" t="str">
        <f t="shared" si="32"/>
        <v>FI_09_41</v>
      </c>
      <c r="B1053" s="979">
        <f t="shared" si="33"/>
        <v>41</v>
      </c>
      <c r="C1053" s="1069" t="s">
        <v>113</v>
      </c>
      <c r="D1053" s="1072" t="s">
        <v>135</v>
      </c>
      <c r="E1053" s="1070">
        <v>1051</v>
      </c>
      <c r="F1053" s="1066" t="s">
        <v>4229</v>
      </c>
      <c r="G1053" s="1067" t="s">
        <v>4230</v>
      </c>
      <c r="H1053" s="1068">
        <v>1</v>
      </c>
      <c r="I1053" s="2"/>
      <c r="K1053" s="1072"/>
    </row>
    <row r="1054" spans="1:11" x14ac:dyDescent="0.2">
      <c r="A1054" s="977" t="str">
        <f t="shared" si="32"/>
        <v>FI_09_42</v>
      </c>
      <c r="B1054" s="979">
        <f t="shared" si="33"/>
        <v>42</v>
      </c>
      <c r="C1054" s="1069" t="s">
        <v>113</v>
      </c>
      <c r="D1054" s="1072" t="s">
        <v>135</v>
      </c>
      <c r="E1054" s="1070">
        <v>1052</v>
      </c>
      <c r="F1054" s="1066" t="s">
        <v>4231</v>
      </c>
      <c r="G1054" s="1067" t="s">
        <v>4232</v>
      </c>
      <c r="H1054" s="1068">
        <v>1</v>
      </c>
      <c r="I1054" s="2"/>
      <c r="K1054" s="1072"/>
    </row>
    <row r="1055" spans="1:11" x14ac:dyDescent="0.2">
      <c r="A1055" s="977" t="str">
        <f t="shared" si="32"/>
        <v>FI_09_43</v>
      </c>
      <c r="B1055" s="979">
        <f t="shared" si="33"/>
        <v>43</v>
      </c>
      <c r="C1055" s="1069" t="s">
        <v>113</v>
      </c>
      <c r="D1055" s="1072" t="s">
        <v>135</v>
      </c>
      <c r="E1055" s="1070">
        <v>1053</v>
      </c>
      <c r="F1055" s="1066" t="s">
        <v>4233</v>
      </c>
      <c r="G1055" s="1067" t="s">
        <v>4234</v>
      </c>
      <c r="H1055" s="1068">
        <v>1</v>
      </c>
      <c r="I1055" s="2"/>
      <c r="K1055" s="1072"/>
    </row>
    <row r="1056" spans="1:11" x14ac:dyDescent="0.2">
      <c r="A1056" s="977" t="str">
        <f t="shared" si="32"/>
        <v>FI_09_44</v>
      </c>
      <c r="B1056" s="979">
        <f t="shared" si="33"/>
        <v>44</v>
      </c>
      <c r="C1056" s="1069" t="s">
        <v>113</v>
      </c>
      <c r="D1056" s="1072" t="s">
        <v>135</v>
      </c>
      <c r="E1056" s="1070">
        <v>1054</v>
      </c>
      <c r="F1056" s="1066" t="s">
        <v>4235</v>
      </c>
      <c r="G1056" s="1067" t="s">
        <v>4236</v>
      </c>
      <c r="H1056" s="1068">
        <v>1</v>
      </c>
      <c r="I1056" s="2"/>
      <c r="K1056" s="1072"/>
    </row>
    <row r="1057" spans="1:11" x14ac:dyDescent="0.2">
      <c r="A1057" s="977" t="str">
        <f t="shared" si="32"/>
        <v>FI_09_45</v>
      </c>
      <c r="B1057" s="979">
        <f t="shared" si="33"/>
        <v>45</v>
      </c>
      <c r="C1057" s="1069" t="s">
        <v>113</v>
      </c>
      <c r="D1057" s="1072" t="s">
        <v>135</v>
      </c>
      <c r="E1057" s="1070">
        <v>1055</v>
      </c>
      <c r="F1057" s="1066" t="s">
        <v>4237</v>
      </c>
      <c r="G1057" s="1067" t="s">
        <v>4238</v>
      </c>
      <c r="H1057" s="1068">
        <v>1</v>
      </c>
      <c r="I1057" s="2"/>
      <c r="K1057" s="1072"/>
    </row>
    <row r="1058" spans="1:11" x14ac:dyDescent="0.2">
      <c r="A1058" s="977" t="str">
        <f t="shared" si="32"/>
        <v>FI_09_46</v>
      </c>
      <c r="B1058" s="979">
        <f t="shared" si="33"/>
        <v>46</v>
      </c>
      <c r="C1058" s="1069" t="s">
        <v>113</v>
      </c>
      <c r="D1058" s="1072" t="s">
        <v>135</v>
      </c>
      <c r="E1058" s="1070">
        <v>1056</v>
      </c>
      <c r="F1058" s="1066" t="s">
        <v>4239</v>
      </c>
      <c r="G1058" s="1067" t="s">
        <v>4240</v>
      </c>
      <c r="H1058" s="1068">
        <v>1</v>
      </c>
      <c r="I1058" s="2"/>
      <c r="K1058" s="1072"/>
    </row>
    <row r="1059" spans="1:11" x14ac:dyDescent="0.2">
      <c r="A1059" s="977" t="str">
        <f t="shared" si="32"/>
        <v>FI_09_47</v>
      </c>
      <c r="B1059" s="979">
        <f t="shared" si="33"/>
        <v>47</v>
      </c>
      <c r="C1059" s="1069" t="s">
        <v>113</v>
      </c>
      <c r="D1059" s="1072" t="s">
        <v>135</v>
      </c>
      <c r="E1059" s="1070">
        <v>1057</v>
      </c>
      <c r="F1059" s="1066" t="s">
        <v>4241</v>
      </c>
      <c r="G1059" s="1067" t="s">
        <v>4242</v>
      </c>
      <c r="H1059" s="1068">
        <v>1</v>
      </c>
      <c r="I1059" s="2"/>
      <c r="K1059" s="1072"/>
    </row>
    <row r="1060" spans="1:11" x14ac:dyDescent="0.2">
      <c r="A1060" s="977" t="str">
        <f t="shared" si="32"/>
        <v>FI_09_48</v>
      </c>
      <c r="B1060" s="979">
        <f t="shared" si="33"/>
        <v>48</v>
      </c>
      <c r="C1060" s="1069" t="s">
        <v>113</v>
      </c>
      <c r="D1060" s="1072" t="s">
        <v>135</v>
      </c>
      <c r="E1060" s="1070">
        <v>1058</v>
      </c>
      <c r="F1060" s="1066" t="s">
        <v>4243</v>
      </c>
      <c r="G1060" s="1067" t="s">
        <v>4244</v>
      </c>
      <c r="H1060" s="1068">
        <v>1</v>
      </c>
      <c r="I1060" s="2"/>
      <c r="K1060" s="1072"/>
    </row>
    <row r="1061" spans="1:11" x14ac:dyDescent="0.2">
      <c r="A1061" s="977" t="str">
        <f t="shared" si="32"/>
        <v>FI_09_49</v>
      </c>
      <c r="B1061" s="979">
        <f t="shared" si="33"/>
        <v>49</v>
      </c>
      <c r="C1061" s="1069" t="s">
        <v>113</v>
      </c>
      <c r="D1061" s="1072" t="s">
        <v>135</v>
      </c>
      <c r="E1061" s="1070">
        <v>1059</v>
      </c>
      <c r="F1061" s="1066" t="s">
        <v>4245</v>
      </c>
      <c r="G1061" s="1067" t="s">
        <v>4246</v>
      </c>
      <c r="H1061" s="1068">
        <v>1</v>
      </c>
      <c r="I1061" s="2"/>
      <c r="K1061" s="1072"/>
    </row>
    <row r="1062" spans="1:11" x14ac:dyDescent="0.2">
      <c r="A1062" s="977" t="str">
        <f t="shared" si="32"/>
        <v>FI_09_50</v>
      </c>
      <c r="B1062" s="979">
        <f t="shared" si="33"/>
        <v>50</v>
      </c>
      <c r="C1062" s="1069" t="s">
        <v>113</v>
      </c>
      <c r="D1062" s="1072" t="s">
        <v>135</v>
      </c>
      <c r="E1062" s="1070">
        <v>1060</v>
      </c>
      <c r="F1062" s="1066" t="s">
        <v>4247</v>
      </c>
      <c r="G1062" s="1067" t="s">
        <v>4248</v>
      </c>
      <c r="H1062" s="1068">
        <v>1</v>
      </c>
      <c r="I1062" s="2"/>
      <c r="K1062" s="1072"/>
    </row>
    <row r="1063" spans="1:11" x14ac:dyDescent="0.2">
      <c r="A1063" s="977" t="str">
        <f t="shared" si="32"/>
        <v>FI_09_51</v>
      </c>
      <c r="B1063" s="979">
        <f t="shared" si="33"/>
        <v>51</v>
      </c>
      <c r="C1063" s="1069" t="s">
        <v>113</v>
      </c>
      <c r="D1063" s="1072" t="s">
        <v>135</v>
      </c>
      <c r="E1063" s="1070">
        <v>1061</v>
      </c>
      <c r="F1063" s="1066" t="s">
        <v>4249</v>
      </c>
      <c r="G1063" s="1067" t="s">
        <v>4250</v>
      </c>
      <c r="H1063" s="1068">
        <v>1</v>
      </c>
      <c r="I1063" s="2"/>
      <c r="K1063" s="1072"/>
    </row>
    <row r="1064" spans="1:11" x14ac:dyDescent="0.2">
      <c r="A1064" s="977" t="str">
        <f t="shared" si="32"/>
        <v>FI_09_52</v>
      </c>
      <c r="B1064" s="979">
        <f t="shared" si="33"/>
        <v>52</v>
      </c>
      <c r="C1064" s="1069" t="s">
        <v>113</v>
      </c>
      <c r="D1064" s="1072" t="s">
        <v>135</v>
      </c>
      <c r="E1064" s="1070">
        <v>1062</v>
      </c>
      <c r="F1064" s="1066" t="s">
        <v>4251</v>
      </c>
      <c r="G1064" s="1067" t="s">
        <v>4252</v>
      </c>
      <c r="H1064" s="1068">
        <v>1</v>
      </c>
      <c r="I1064" s="2"/>
      <c r="K1064" s="1072"/>
    </row>
    <row r="1065" spans="1:11" x14ac:dyDescent="0.2">
      <c r="A1065" s="977" t="str">
        <f t="shared" si="32"/>
        <v>FI_09_53</v>
      </c>
      <c r="B1065" s="979">
        <f t="shared" si="33"/>
        <v>53</v>
      </c>
      <c r="C1065" s="1069" t="s">
        <v>113</v>
      </c>
      <c r="D1065" s="1072" t="s">
        <v>135</v>
      </c>
      <c r="E1065" s="1070">
        <v>1063</v>
      </c>
      <c r="F1065" s="1066" t="s">
        <v>4253</v>
      </c>
      <c r="G1065" s="1067" t="s">
        <v>4254</v>
      </c>
      <c r="H1065" s="1068">
        <v>1</v>
      </c>
      <c r="I1065" s="2"/>
      <c r="K1065" s="1072"/>
    </row>
    <row r="1066" spans="1:11" x14ac:dyDescent="0.2">
      <c r="A1066" s="977" t="str">
        <f t="shared" si="32"/>
        <v>FI_09_54</v>
      </c>
      <c r="B1066" s="979">
        <f t="shared" si="33"/>
        <v>54</v>
      </c>
      <c r="C1066" s="1069" t="s">
        <v>113</v>
      </c>
      <c r="D1066" s="1072" t="s">
        <v>135</v>
      </c>
      <c r="E1066" s="1070">
        <v>1064</v>
      </c>
      <c r="F1066" s="1066" t="s">
        <v>4255</v>
      </c>
      <c r="G1066" s="1067" t="s">
        <v>4256</v>
      </c>
      <c r="H1066" s="1068">
        <v>1</v>
      </c>
      <c r="I1066" s="2"/>
      <c r="K1066" s="1072"/>
    </row>
    <row r="1067" spans="1:11" x14ac:dyDescent="0.2">
      <c r="A1067" s="977" t="str">
        <f t="shared" si="32"/>
        <v>FI_09_55</v>
      </c>
      <c r="B1067" s="979">
        <f t="shared" si="33"/>
        <v>55</v>
      </c>
      <c r="C1067" s="1069" t="s">
        <v>113</v>
      </c>
      <c r="D1067" s="1072" t="s">
        <v>135</v>
      </c>
      <c r="E1067" s="1070">
        <v>1065</v>
      </c>
      <c r="F1067" s="1066" t="s">
        <v>4257</v>
      </c>
      <c r="G1067" s="1067" t="s">
        <v>4258</v>
      </c>
      <c r="H1067" s="1068">
        <v>1</v>
      </c>
      <c r="I1067" s="2"/>
      <c r="K1067" s="1072"/>
    </row>
    <row r="1068" spans="1:11" x14ac:dyDescent="0.2">
      <c r="A1068" s="977" t="str">
        <f t="shared" si="32"/>
        <v>FI_09_56</v>
      </c>
      <c r="B1068" s="979">
        <f t="shared" si="33"/>
        <v>56</v>
      </c>
      <c r="C1068" s="1069" t="s">
        <v>113</v>
      </c>
      <c r="D1068" s="1072" t="s">
        <v>135</v>
      </c>
      <c r="E1068" s="1070">
        <v>1066</v>
      </c>
      <c r="F1068" s="1066" t="s">
        <v>4259</v>
      </c>
      <c r="G1068" s="1067" t="s">
        <v>4260</v>
      </c>
      <c r="H1068" s="1068">
        <v>1</v>
      </c>
      <c r="I1068" s="2"/>
      <c r="K1068" s="1072"/>
    </row>
    <row r="1069" spans="1:11" x14ac:dyDescent="0.2">
      <c r="A1069" s="977" t="str">
        <f t="shared" si="32"/>
        <v>FI_09_57</v>
      </c>
      <c r="B1069" s="979">
        <f t="shared" si="33"/>
        <v>57</v>
      </c>
      <c r="C1069" s="1069" t="s">
        <v>113</v>
      </c>
      <c r="D1069" s="1072" t="s">
        <v>135</v>
      </c>
      <c r="E1069" s="1070">
        <v>1067</v>
      </c>
      <c r="F1069" s="1066" t="s">
        <v>4261</v>
      </c>
      <c r="G1069" s="1067" t="s">
        <v>4262</v>
      </c>
      <c r="H1069" s="1068">
        <v>1</v>
      </c>
      <c r="I1069" s="2"/>
      <c r="K1069" s="1072"/>
    </row>
    <row r="1070" spans="1:11" x14ac:dyDescent="0.2">
      <c r="A1070" s="977" t="str">
        <f t="shared" si="32"/>
        <v>FI_09_58</v>
      </c>
      <c r="B1070" s="979">
        <f t="shared" si="33"/>
        <v>58</v>
      </c>
      <c r="C1070" s="1069" t="s">
        <v>113</v>
      </c>
      <c r="D1070" s="1072" t="s">
        <v>135</v>
      </c>
      <c r="E1070" s="1070">
        <v>1068</v>
      </c>
      <c r="F1070" s="1066" t="s">
        <v>4263</v>
      </c>
      <c r="G1070" s="1067" t="s">
        <v>4264</v>
      </c>
      <c r="H1070" s="1068">
        <v>1</v>
      </c>
      <c r="I1070" s="2"/>
      <c r="K1070" s="1072"/>
    </row>
    <row r="1071" spans="1:11" x14ac:dyDescent="0.2">
      <c r="A1071" s="977" t="str">
        <f t="shared" si="32"/>
        <v>FI_09_59</v>
      </c>
      <c r="B1071" s="979">
        <f t="shared" si="33"/>
        <v>59</v>
      </c>
      <c r="C1071" s="1069" t="s">
        <v>113</v>
      </c>
      <c r="D1071" s="1072" t="s">
        <v>135</v>
      </c>
      <c r="E1071" s="1070">
        <v>1069</v>
      </c>
      <c r="F1071" s="1066" t="s">
        <v>4265</v>
      </c>
      <c r="G1071" s="1067" t="s">
        <v>4266</v>
      </c>
      <c r="H1071" s="1068">
        <v>1</v>
      </c>
      <c r="I1071" s="2"/>
      <c r="K1071" s="1072"/>
    </row>
    <row r="1072" spans="1:11" x14ac:dyDescent="0.2">
      <c r="A1072" s="977" t="str">
        <f t="shared" si="32"/>
        <v>FI_09_60</v>
      </c>
      <c r="B1072" s="979">
        <f t="shared" si="33"/>
        <v>60</v>
      </c>
      <c r="C1072" s="1069" t="s">
        <v>113</v>
      </c>
      <c r="D1072" s="1072" t="s">
        <v>135</v>
      </c>
      <c r="E1072" s="1070">
        <v>1070</v>
      </c>
      <c r="F1072" s="1066" t="s">
        <v>4267</v>
      </c>
      <c r="G1072" s="1067" t="s">
        <v>4268</v>
      </c>
      <c r="H1072" s="1068">
        <v>1</v>
      </c>
      <c r="I1072" s="2"/>
      <c r="K1072" s="1072"/>
    </row>
    <row r="1073" spans="1:11" x14ac:dyDescent="0.2">
      <c r="A1073" s="977" t="str">
        <f t="shared" si="32"/>
        <v>FI_09_61</v>
      </c>
      <c r="B1073" s="979">
        <f t="shared" si="33"/>
        <v>61</v>
      </c>
      <c r="C1073" s="1069" t="s">
        <v>113</v>
      </c>
      <c r="D1073" s="1072" t="s">
        <v>135</v>
      </c>
      <c r="E1073" s="1070">
        <v>1071</v>
      </c>
      <c r="F1073" s="1066" t="s">
        <v>4269</v>
      </c>
      <c r="G1073" s="1067" t="s">
        <v>4270</v>
      </c>
      <c r="H1073" s="1068">
        <v>1</v>
      </c>
      <c r="I1073" s="2"/>
      <c r="K1073" s="1072"/>
    </row>
    <row r="1074" spans="1:11" x14ac:dyDescent="0.2">
      <c r="A1074" s="977" t="str">
        <f t="shared" si="32"/>
        <v>FI_09_62</v>
      </c>
      <c r="B1074" s="979">
        <f t="shared" si="33"/>
        <v>62</v>
      </c>
      <c r="C1074" s="1069" t="s">
        <v>113</v>
      </c>
      <c r="D1074" s="1072" t="s">
        <v>135</v>
      </c>
      <c r="E1074" s="1070">
        <v>1072</v>
      </c>
      <c r="F1074" s="1066" t="s">
        <v>4271</v>
      </c>
      <c r="G1074" s="1067" t="s">
        <v>4272</v>
      </c>
      <c r="H1074" s="1068">
        <v>1</v>
      </c>
      <c r="I1074" s="2"/>
      <c r="K1074" s="1072"/>
    </row>
    <row r="1075" spans="1:11" x14ac:dyDescent="0.2">
      <c r="A1075" s="977" t="str">
        <f t="shared" si="32"/>
        <v>FI_09_63</v>
      </c>
      <c r="B1075" s="979">
        <f t="shared" si="33"/>
        <v>63</v>
      </c>
      <c r="C1075" s="1069" t="s">
        <v>113</v>
      </c>
      <c r="D1075" s="1072" t="s">
        <v>135</v>
      </c>
      <c r="E1075" s="1070">
        <v>1073</v>
      </c>
      <c r="F1075" s="1066" t="s">
        <v>4273</v>
      </c>
      <c r="G1075" s="1067" t="s">
        <v>4274</v>
      </c>
      <c r="H1075" s="1068">
        <v>1</v>
      </c>
      <c r="I1075" s="2"/>
      <c r="K1075" s="1072"/>
    </row>
    <row r="1076" spans="1:11" x14ac:dyDescent="0.2">
      <c r="A1076" s="977" t="str">
        <f t="shared" si="32"/>
        <v>FI_09_64</v>
      </c>
      <c r="B1076" s="979">
        <f t="shared" si="33"/>
        <v>64</v>
      </c>
      <c r="C1076" s="1069" t="s">
        <v>113</v>
      </c>
      <c r="D1076" s="1072" t="s">
        <v>135</v>
      </c>
      <c r="E1076" s="1070">
        <v>1074</v>
      </c>
      <c r="F1076" s="1066" t="s">
        <v>4275</v>
      </c>
      <c r="G1076" s="1067" t="s">
        <v>4276</v>
      </c>
      <c r="H1076" s="1068">
        <v>1</v>
      </c>
      <c r="I1076" s="2"/>
      <c r="K1076" s="1072"/>
    </row>
    <row r="1077" spans="1:11" x14ac:dyDescent="0.2">
      <c r="A1077" s="977" t="str">
        <f t="shared" si="32"/>
        <v>FI_09_65</v>
      </c>
      <c r="B1077" s="979">
        <f t="shared" si="33"/>
        <v>65</v>
      </c>
      <c r="C1077" s="1069" t="s">
        <v>113</v>
      </c>
      <c r="D1077" s="1072" t="s">
        <v>135</v>
      </c>
      <c r="E1077" s="1070">
        <v>1075</v>
      </c>
      <c r="F1077" s="1066" t="s">
        <v>4277</v>
      </c>
      <c r="G1077" s="1067" t="s">
        <v>4278</v>
      </c>
      <c r="H1077" s="1068">
        <v>1</v>
      </c>
      <c r="I1077" s="2"/>
      <c r="K1077" s="1072"/>
    </row>
    <row r="1078" spans="1:11" x14ac:dyDescent="0.2">
      <c r="A1078" s="977" t="str">
        <f t="shared" si="32"/>
        <v>FI_09_66</v>
      </c>
      <c r="B1078" s="979">
        <f t="shared" si="33"/>
        <v>66</v>
      </c>
      <c r="C1078" s="1069" t="s">
        <v>113</v>
      </c>
      <c r="D1078" s="1072" t="s">
        <v>135</v>
      </c>
      <c r="E1078" s="1070">
        <v>1076</v>
      </c>
      <c r="F1078" s="1066" t="s">
        <v>4279</v>
      </c>
      <c r="G1078" s="1067" t="s">
        <v>4280</v>
      </c>
      <c r="H1078" s="1068">
        <v>1</v>
      </c>
      <c r="I1078" s="2"/>
      <c r="K1078" s="1072"/>
    </row>
    <row r="1079" spans="1:11" x14ac:dyDescent="0.2">
      <c r="A1079" s="977" t="str">
        <f t="shared" si="32"/>
        <v>FI_09_67</v>
      </c>
      <c r="B1079" s="979">
        <f t="shared" si="33"/>
        <v>67</v>
      </c>
      <c r="C1079" s="1069" t="s">
        <v>113</v>
      </c>
      <c r="D1079" s="1072" t="s">
        <v>135</v>
      </c>
      <c r="E1079" s="1070">
        <v>1077</v>
      </c>
      <c r="F1079" s="1066" t="s">
        <v>4281</v>
      </c>
      <c r="G1079" s="1067" t="s">
        <v>4282</v>
      </c>
      <c r="H1079" s="1068">
        <v>1</v>
      </c>
      <c r="I1079" s="2"/>
      <c r="K1079" s="1072"/>
    </row>
    <row r="1080" spans="1:11" x14ac:dyDescent="0.2">
      <c r="A1080" s="977" t="str">
        <f t="shared" si="32"/>
        <v>FI_09_68</v>
      </c>
      <c r="B1080" s="979">
        <f t="shared" si="33"/>
        <v>68</v>
      </c>
      <c r="C1080" s="1069" t="s">
        <v>113</v>
      </c>
      <c r="D1080" s="1072" t="s">
        <v>135</v>
      </c>
      <c r="E1080" s="1070">
        <v>1078</v>
      </c>
      <c r="F1080" s="1066" t="s">
        <v>4283</v>
      </c>
      <c r="G1080" s="1067" t="s">
        <v>4284</v>
      </c>
      <c r="H1080" s="1068">
        <v>1</v>
      </c>
      <c r="I1080" s="2"/>
      <c r="K1080" s="1072"/>
    </row>
    <row r="1081" spans="1:11" x14ac:dyDescent="0.2">
      <c r="A1081" s="977" t="str">
        <f t="shared" si="32"/>
        <v>FI_09_69</v>
      </c>
      <c r="B1081" s="979">
        <f t="shared" si="33"/>
        <v>69</v>
      </c>
      <c r="C1081" s="1069" t="s">
        <v>113</v>
      </c>
      <c r="D1081" s="1072" t="s">
        <v>135</v>
      </c>
      <c r="E1081" s="1070">
        <v>1079</v>
      </c>
      <c r="F1081" s="1066" t="s">
        <v>4285</v>
      </c>
      <c r="G1081" s="1067" t="s">
        <v>4286</v>
      </c>
      <c r="H1081" s="1068">
        <v>1</v>
      </c>
      <c r="I1081" s="2"/>
      <c r="K1081" s="1072"/>
    </row>
    <row r="1082" spans="1:11" x14ac:dyDescent="0.2">
      <c r="A1082" s="977" t="str">
        <f t="shared" si="32"/>
        <v>FI_09_70</v>
      </c>
      <c r="B1082" s="979">
        <f t="shared" si="33"/>
        <v>70</v>
      </c>
      <c r="C1082" s="1069" t="s">
        <v>113</v>
      </c>
      <c r="D1082" s="1072" t="s">
        <v>135</v>
      </c>
      <c r="E1082" s="1070">
        <v>1080</v>
      </c>
      <c r="F1082" s="1066" t="s">
        <v>4287</v>
      </c>
      <c r="G1082" s="1067" t="s">
        <v>4288</v>
      </c>
      <c r="H1082" s="1068">
        <v>1</v>
      </c>
      <c r="I1082" s="2"/>
      <c r="K1082" s="1072"/>
    </row>
    <row r="1083" spans="1:11" x14ac:dyDescent="0.2">
      <c r="A1083" s="977" t="str">
        <f t="shared" si="32"/>
        <v>FI_09_71</v>
      </c>
      <c r="B1083" s="979">
        <f t="shared" si="33"/>
        <v>71</v>
      </c>
      <c r="C1083" s="1069" t="s">
        <v>113</v>
      </c>
      <c r="D1083" s="1072" t="s">
        <v>135</v>
      </c>
      <c r="E1083" s="1070">
        <v>1081</v>
      </c>
      <c r="F1083" s="1066" t="s">
        <v>4289</v>
      </c>
      <c r="G1083" s="1067" t="s">
        <v>4290</v>
      </c>
      <c r="H1083" s="1068">
        <v>1</v>
      </c>
      <c r="I1083" s="2"/>
      <c r="K1083" s="1072"/>
    </row>
    <row r="1084" spans="1:11" x14ac:dyDescent="0.2">
      <c r="A1084" s="977" t="str">
        <f t="shared" si="32"/>
        <v>FI_09_72</v>
      </c>
      <c r="B1084" s="979">
        <f t="shared" si="33"/>
        <v>72</v>
      </c>
      <c r="C1084" s="1069" t="s">
        <v>113</v>
      </c>
      <c r="D1084" s="1072" t="s">
        <v>135</v>
      </c>
      <c r="E1084" s="1070">
        <v>1082</v>
      </c>
      <c r="F1084" s="1066" t="s">
        <v>4291</v>
      </c>
      <c r="G1084" s="1067" t="s">
        <v>4292</v>
      </c>
      <c r="H1084" s="1068">
        <v>1</v>
      </c>
      <c r="I1084" s="2"/>
      <c r="K1084" s="1072"/>
    </row>
    <row r="1085" spans="1:11" x14ac:dyDescent="0.2">
      <c r="A1085" s="977" t="str">
        <f t="shared" si="32"/>
        <v>FI_09_73</v>
      </c>
      <c r="B1085" s="979">
        <f t="shared" si="33"/>
        <v>73</v>
      </c>
      <c r="C1085" s="1069" t="s">
        <v>113</v>
      </c>
      <c r="D1085" s="1072" t="s">
        <v>135</v>
      </c>
      <c r="E1085" s="1070">
        <v>1083</v>
      </c>
      <c r="F1085" s="1066" t="s">
        <v>4293</v>
      </c>
      <c r="G1085" s="1067" t="s">
        <v>4294</v>
      </c>
      <c r="H1085" s="1068">
        <v>1</v>
      </c>
      <c r="I1085" s="2"/>
      <c r="K1085" s="1072"/>
    </row>
    <row r="1086" spans="1:11" x14ac:dyDescent="0.2">
      <c r="A1086" s="977" t="str">
        <f t="shared" si="32"/>
        <v>FI_09_74</v>
      </c>
      <c r="B1086" s="979">
        <f t="shared" si="33"/>
        <v>74</v>
      </c>
      <c r="C1086" s="1069" t="s">
        <v>113</v>
      </c>
      <c r="D1086" s="1072" t="s">
        <v>135</v>
      </c>
      <c r="E1086" s="1070">
        <v>1084</v>
      </c>
      <c r="F1086" s="1066" t="s">
        <v>4295</v>
      </c>
      <c r="G1086" s="1067" t="s">
        <v>4296</v>
      </c>
      <c r="H1086" s="1068">
        <v>1</v>
      </c>
      <c r="I1086" s="2"/>
      <c r="K1086" s="1072"/>
    </row>
    <row r="1087" spans="1:11" x14ac:dyDescent="0.2">
      <c r="A1087" s="977" t="str">
        <f t="shared" si="32"/>
        <v>FI_09_75</v>
      </c>
      <c r="B1087" s="979">
        <f t="shared" si="33"/>
        <v>75</v>
      </c>
      <c r="C1087" s="1069" t="s">
        <v>113</v>
      </c>
      <c r="D1087" s="1072" t="s">
        <v>135</v>
      </c>
      <c r="E1087" s="1070">
        <v>1085</v>
      </c>
      <c r="F1087" s="1066" t="s">
        <v>4297</v>
      </c>
      <c r="G1087" s="1067" t="s">
        <v>4298</v>
      </c>
      <c r="H1087" s="1068">
        <v>1</v>
      </c>
      <c r="I1087" s="2"/>
      <c r="K1087" s="1072"/>
    </row>
    <row r="1088" spans="1:11" x14ac:dyDescent="0.2">
      <c r="A1088" s="977" t="str">
        <f t="shared" si="32"/>
        <v>FI_09_76</v>
      </c>
      <c r="B1088" s="979">
        <f t="shared" si="33"/>
        <v>76</v>
      </c>
      <c r="C1088" s="1069" t="s">
        <v>113</v>
      </c>
      <c r="D1088" s="1072" t="s">
        <v>135</v>
      </c>
      <c r="E1088" s="1070">
        <v>1086</v>
      </c>
      <c r="F1088" s="1066" t="s">
        <v>4299</v>
      </c>
      <c r="G1088" s="1067" t="s">
        <v>4300</v>
      </c>
      <c r="H1088" s="1068">
        <v>1</v>
      </c>
      <c r="I1088" s="2"/>
      <c r="K1088" s="1072"/>
    </row>
    <row r="1089" spans="1:11" x14ac:dyDescent="0.2">
      <c r="A1089" s="977" t="str">
        <f t="shared" si="32"/>
        <v>FI_09_77</v>
      </c>
      <c r="B1089" s="979">
        <f t="shared" si="33"/>
        <v>77</v>
      </c>
      <c r="C1089" s="1069" t="s">
        <v>113</v>
      </c>
      <c r="D1089" s="1072" t="s">
        <v>135</v>
      </c>
      <c r="E1089" s="1070">
        <v>1087</v>
      </c>
      <c r="F1089" s="1066" t="s">
        <v>4301</v>
      </c>
      <c r="G1089" s="1067" t="s">
        <v>4302</v>
      </c>
      <c r="H1089" s="1068">
        <v>1</v>
      </c>
      <c r="I1089" s="2"/>
      <c r="K1089" s="1072"/>
    </row>
    <row r="1090" spans="1:11" x14ac:dyDescent="0.2">
      <c r="A1090" s="977" t="str">
        <f t="shared" si="32"/>
        <v>FI_09_78</v>
      </c>
      <c r="B1090" s="979">
        <f t="shared" si="33"/>
        <v>78</v>
      </c>
      <c r="C1090" s="1069" t="s">
        <v>113</v>
      </c>
      <c r="D1090" s="1072" t="s">
        <v>135</v>
      </c>
      <c r="E1090" s="1070">
        <v>1088</v>
      </c>
      <c r="F1090" s="1066" t="s">
        <v>4303</v>
      </c>
      <c r="G1090" s="1067" t="s">
        <v>4304</v>
      </c>
      <c r="H1090" s="1068">
        <v>1</v>
      </c>
      <c r="I1090" s="2"/>
      <c r="K1090" s="1072"/>
    </row>
    <row r="1091" spans="1:11" x14ac:dyDescent="0.2">
      <c r="A1091" s="977" t="str">
        <f t="shared" ref="A1091:A1154" si="34">CONCATENATE(C1091,"_",D1091,"_",B1091)</f>
        <v>FI_09_79</v>
      </c>
      <c r="B1091" s="979">
        <f t="shared" si="33"/>
        <v>79</v>
      </c>
      <c r="C1091" s="1069" t="s">
        <v>113</v>
      </c>
      <c r="D1091" s="1072" t="s">
        <v>135</v>
      </c>
      <c r="E1091" s="1070">
        <v>1089</v>
      </c>
      <c r="F1091" s="1066" t="s">
        <v>4305</v>
      </c>
      <c r="G1091" s="1067" t="s">
        <v>4306</v>
      </c>
      <c r="H1091" s="1068">
        <v>1</v>
      </c>
      <c r="I1091" s="2"/>
      <c r="K1091" s="1072"/>
    </row>
    <row r="1092" spans="1:11" x14ac:dyDescent="0.2">
      <c r="A1092" s="977" t="str">
        <f t="shared" si="34"/>
        <v>FI_09_80</v>
      </c>
      <c r="B1092" s="979">
        <f t="shared" si="33"/>
        <v>80</v>
      </c>
      <c r="C1092" s="1069" t="s">
        <v>113</v>
      </c>
      <c r="D1092" s="1072" t="s">
        <v>135</v>
      </c>
      <c r="E1092" s="1070">
        <v>1090</v>
      </c>
      <c r="F1092" s="1066" t="s">
        <v>4307</v>
      </c>
      <c r="G1092" s="1067" t="s">
        <v>4308</v>
      </c>
      <c r="H1092" s="1068">
        <v>1</v>
      </c>
      <c r="I1092" s="2"/>
      <c r="K1092" s="1072"/>
    </row>
    <row r="1093" spans="1:11" x14ac:dyDescent="0.2">
      <c r="A1093" s="977" t="str">
        <f t="shared" si="34"/>
        <v>FI_09_81</v>
      </c>
      <c r="B1093" s="979">
        <f t="shared" ref="B1093:B1156" si="35">IF(D1093&lt;&gt;"",IF(D1093=D1092,B1092+1,1),0)</f>
        <v>81</v>
      </c>
      <c r="C1093" s="1069" t="s">
        <v>113</v>
      </c>
      <c r="D1093" s="1072" t="s">
        <v>135</v>
      </c>
      <c r="E1093" s="1070">
        <v>1091</v>
      </c>
      <c r="F1093" s="1066" t="s">
        <v>4309</v>
      </c>
      <c r="G1093" s="1067" t="s">
        <v>4310</v>
      </c>
      <c r="H1093" s="1068">
        <v>1</v>
      </c>
      <c r="I1093" s="2"/>
      <c r="K1093" s="1072"/>
    </row>
    <row r="1094" spans="1:11" x14ac:dyDescent="0.2">
      <c r="A1094" s="977" t="str">
        <f t="shared" si="34"/>
        <v>FI_09_82</v>
      </c>
      <c r="B1094" s="979">
        <f t="shared" si="35"/>
        <v>82</v>
      </c>
      <c r="C1094" s="1069" t="s">
        <v>113</v>
      </c>
      <c r="D1094" s="1072" t="s">
        <v>135</v>
      </c>
      <c r="E1094" s="1070">
        <v>1092</v>
      </c>
      <c r="F1094" s="1066" t="s">
        <v>4311</v>
      </c>
      <c r="G1094" s="1067" t="s">
        <v>4312</v>
      </c>
      <c r="H1094" s="1068">
        <v>1</v>
      </c>
      <c r="I1094" s="2"/>
      <c r="K1094" s="1072"/>
    </row>
    <row r="1095" spans="1:11" x14ac:dyDescent="0.2">
      <c r="A1095" s="977" t="str">
        <f t="shared" si="34"/>
        <v>FI_09_83</v>
      </c>
      <c r="B1095" s="979">
        <f t="shared" si="35"/>
        <v>83</v>
      </c>
      <c r="C1095" s="1069" t="s">
        <v>113</v>
      </c>
      <c r="D1095" s="1072" t="s">
        <v>135</v>
      </c>
      <c r="E1095" s="1070">
        <v>1093</v>
      </c>
      <c r="F1095" s="1066" t="s">
        <v>4313</v>
      </c>
      <c r="G1095" s="1067" t="s">
        <v>4314</v>
      </c>
      <c r="H1095" s="1068">
        <v>1</v>
      </c>
      <c r="I1095" s="2"/>
      <c r="K1095" s="1072"/>
    </row>
    <row r="1096" spans="1:11" x14ac:dyDescent="0.2">
      <c r="A1096" s="977" t="str">
        <f t="shared" si="34"/>
        <v>FI_09_84</v>
      </c>
      <c r="B1096" s="979">
        <f t="shared" si="35"/>
        <v>84</v>
      </c>
      <c r="C1096" s="1069" t="s">
        <v>113</v>
      </c>
      <c r="D1096" s="1072" t="s">
        <v>135</v>
      </c>
      <c r="E1096" s="1070">
        <v>1094</v>
      </c>
      <c r="F1096" s="1066" t="s">
        <v>4315</v>
      </c>
      <c r="G1096" s="1067" t="s">
        <v>4316</v>
      </c>
      <c r="H1096" s="1068">
        <v>1</v>
      </c>
      <c r="I1096" s="2"/>
      <c r="K1096" s="1072"/>
    </row>
    <row r="1097" spans="1:11" x14ac:dyDescent="0.2">
      <c r="A1097" s="977" t="str">
        <f t="shared" si="34"/>
        <v>FI_09_85</v>
      </c>
      <c r="B1097" s="979">
        <f t="shared" si="35"/>
        <v>85</v>
      </c>
      <c r="C1097" s="1069" t="s">
        <v>113</v>
      </c>
      <c r="D1097" s="1072" t="s">
        <v>135</v>
      </c>
      <c r="E1097" s="1070">
        <v>1095</v>
      </c>
      <c r="F1097" s="1066" t="s">
        <v>4317</v>
      </c>
      <c r="G1097" s="1067" t="s">
        <v>4318</v>
      </c>
      <c r="H1097" s="1068">
        <v>1</v>
      </c>
      <c r="I1097" s="2"/>
      <c r="K1097" s="1072"/>
    </row>
    <row r="1098" spans="1:11" x14ac:dyDescent="0.2">
      <c r="A1098" s="977" t="str">
        <f t="shared" si="34"/>
        <v>FI_09_86</v>
      </c>
      <c r="B1098" s="979">
        <f t="shared" si="35"/>
        <v>86</v>
      </c>
      <c r="C1098" s="1069" t="s">
        <v>113</v>
      </c>
      <c r="D1098" s="1072" t="s">
        <v>135</v>
      </c>
      <c r="E1098" s="1070">
        <v>1096</v>
      </c>
      <c r="F1098" s="1066" t="s">
        <v>4319</v>
      </c>
      <c r="G1098" s="1067" t="s">
        <v>4320</v>
      </c>
      <c r="H1098" s="1068">
        <v>1</v>
      </c>
      <c r="I1098" s="2"/>
      <c r="K1098" s="1072"/>
    </row>
    <row r="1099" spans="1:11" x14ac:dyDescent="0.2">
      <c r="A1099" s="977" t="str">
        <f t="shared" si="34"/>
        <v>FI_09_87</v>
      </c>
      <c r="B1099" s="979">
        <f t="shared" si="35"/>
        <v>87</v>
      </c>
      <c r="C1099" s="1069" t="s">
        <v>113</v>
      </c>
      <c r="D1099" s="1072" t="s">
        <v>135</v>
      </c>
      <c r="E1099" s="1070">
        <v>1097</v>
      </c>
      <c r="F1099" s="1066" t="s">
        <v>4321</v>
      </c>
      <c r="G1099" s="1067" t="s">
        <v>4322</v>
      </c>
      <c r="H1099" s="1068">
        <v>1</v>
      </c>
      <c r="I1099" s="2"/>
      <c r="K1099" s="1072"/>
    </row>
    <row r="1100" spans="1:11" x14ac:dyDescent="0.2">
      <c r="A1100" s="977" t="str">
        <f t="shared" si="34"/>
        <v>FI_09_88</v>
      </c>
      <c r="B1100" s="979">
        <f t="shared" si="35"/>
        <v>88</v>
      </c>
      <c r="C1100" s="1069" t="s">
        <v>113</v>
      </c>
      <c r="D1100" s="1072" t="s">
        <v>135</v>
      </c>
      <c r="E1100" s="1070">
        <v>1098</v>
      </c>
      <c r="F1100" s="1066" t="s">
        <v>4323</v>
      </c>
      <c r="G1100" s="1067" t="s">
        <v>4324</v>
      </c>
      <c r="H1100" s="1068">
        <v>1</v>
      </c>
      <c r="I1100" s="2"/>
      <c r="K1100" s="1072"/>
    </row>
    <row r="1101" spans="1:11" x14ac:dyDescent="0.2">
      <c r="A1101" s="977" t="str">
        <f t="shared" si="34"/>
        <v>FI_09_89</v>
      </c>
      <c r="B1101" s="979">
        <f t="shared" si="35"/>
        <v>89</v>
      </c>
      <c r="C1101" s="1069" t="s">
        <v>113</v>
      </c>
      <c r="D1101" s="1072" t="s">
        <v>135</v>
      </c>
      <c r="E1101" s="1070">
        <v>1099</v>
      </c>
      <c r="F1101" s="1066" t="s">
        <v>4325</v>
      </c>
      <c r="G1101" s="1067" t="s">
        <v>4326</v>
      </c>
      <c r="H1101" s="1068">
        <v>1</v>
      </c>
      <c r="I1101" s="2"/>
      <c r="K1101" s="1072"/>
    </row>
    <row r="1102" spans="1:11" x14ac:dyDescent="0.2">
      <c r="A1102" s="977" t="str">
        <f t="shared" si="34"/>
        <v>FI_09_90</v>
      </c>
      <c r="B1102" s="979">
        <f t="shared" si="35"/>
        <v>90</v>
      </c>
      <c r="C1102" s="1069" t="s">
        <v>113</v>
      </c>
      <c r="D1102" s="1072" t="s">
        <v>135</v>
      </c>
      <c r="E1102" s="1070">
        <v>1100</v>
      </c>
      <c r="F1102" s="1066" t="s">
        <v>4327</v>
      </c>
      <c r="G1102" s="1067" t="s">
        <v>4328</v>
      </c>
      <c r="H1102" s="1068">
        <v>1</v>
      </c>
      <c r="I1102" s="2"/>
      <c r="K1102" s="1072"/>
    </row>
    <row r="1103" spans="1:11" x14ac:dyDescent="0.2">
      <c r="A1103" s="977" t="str">
        <f t="shared" si="34"/>
        <v>FI_09_91</v>
      </c>
      <c r="B1103" s="979">
        <f t="shared" si="35"/>
        <v>91</v>
      </c>
      <c r="C1103" s="1069" t="s">
        <v>113</v>
      </c>
      <c r="D1103" s="1072" t="s">
        <v>135</v>
      </c>
      <c r="E1103" s="1070">
        <v>1101</v>
      </c>
      <c r="F1103" s="1066" t="s">
        <v>4329</v>
      </c>
      <c r="G1103" s="1067" t="s">
        <v>4330</v>
      </c>
      <c r="H1103" s="1068">
        <v>1</v>
      </c>
      <c r="I1103" s="2"/>
      <c r="K1103" s="1072"/>
    </row>
    <row r="1104" spans="1:11" x14ac:dyDescent="0.2">
      <c r="A1104" s="977" t="str">
        <f t="shared" si="34"/>
        <v>FI_09_92</v>
      </c>
      <c r="B1104" s="979">
        <f t="shared" si="35"/>
        <v>92</v>
      </c>
      <c r="C1104" s="1069" t="s">
        <v>113</v>
      </c>
      <c r="D1104" s="1072" t="s">
        <v>135</v>
      </c>
      <c r="E1104" s="1070">
        <v>1102</v>
      </c>
      <c r="F1104" s="1066" t="s">
        <v>4331</v>
      </c>
      <c r="G1104" s="1067" t="s">
        <v>4332</v>
      </c>
      <c r="H1104" s="1068">
        <v>1</v>
      </c>
      <c r="I1104" s="2"/>
      <c r="K1104" s="1072"/>
    </row>
    <row r="1105" spans="1:11" x14ac:dyDescent="0.2">
      <c r="A1105" s="977" t="str">
        <f t="shared" si="34"/>
        <v>FI_09_93</v>
      </c>
      <c r="B1105" s="979">
        <f t="shared" si="35"/>
        <v>93</v>
      </c>
      <c r="C1105" s="1069" t="s">
        <v>113</v>
      </c>
      <c r="D1105" s="1072" t="s">
        <v>135</v>
      </c>
      <c r="E1105" s="1070">
        <v>1103</v>
      </c>
      <c r="F1105" s="1066" t="s">
        <v>4333</v>
      </c>
      <c r="G1105" s="1067" t="s">
        <v>4334</v>
      </c>
      <c r="H1105" s="1068">
        <v>1</v>
      </c>
      <c r="I1105" s="2"/>
      <c r="K1105" s="1072"/>
    </row>
    <row r="1106" spans="1:11" x14ac:dyDescent="0.2">
      <c r="A1106" s="977" t="str">
        <f t="shared" si="34"/>
        <v>FI_09_94</v>
      </c>
      <c r="B1106" s="979">
        <f t="shared" si="35"/>
        <v>94</v>
      </c>
      <c r="C1106" s="1069" t="s">
        <v>113</v>
      </c>
      <c r="D1106" s="1072" t="s">
        <v>135</v>
      </c>
      <c r="E1106" s="1070">
        <v>1104</v>
      </c>
      <c r="F1106" s="1066" t="s">
        <v>4335</v>
      </c>
      <c r="G1106" s="1067" t="s">
        <v>4336</v>
      </c>
      <c r="H1106" s="1068">
        <v>1</v>
      </c>
      <c r="I1106" s="2"/>
      <c r="K1106" s="1072"/>
    </row>
    <row r="1107" spans="1:11" x14ac:dyDescent="0.2">
      <c r="A1107" s="977" t="str">
        <f t="shared" si="34"/>
        <v>FI_09_95</v>
      </c>
      <c r="B1107" s="979">
        <f t="shared" si="35"/>
        <v>95</v>
      </c>
      <c r="C1107" s="1069" t="s">
        <v>113</v>
      </c>
      <c r="D1107" s="1072" t="s">
        <v>135</v>
      </c>
      <c r="E1107" s="1070">
        <v>1105</v>
      </c>
      <c r="F1107" s="1066" t="s">
        <v>4337</v>
      </c>
      <c r="G1107" s="1067" t="s">
        <v>4338</v>
      </c>
      <c r="H1107" s="1068">
        <v>1</v>
      </c>
      <c r="I1107" s="2"/>
      <c r="K1107" s="1072"/>
    </row>
    <row r="1108" spans="1:11" x14ac:dyDescent="0.2">
      <c r="A1108" s="977" t="str">
        <f t="shared" si="34"/>
        <v>FI_09_96</v>
      </c>
      <c r="B1108" s="979">
        <f t="shared" si="35"/>
        <v>96</v>
      </c>
      <c r="C1108" s="1069" t="s">
        <v>113</v>
      </c>
      <c r="D1108" s="1072" t="s">
        <v>135</v>
      </c>
      <c r="E1108" s="1070">
        <v>1106</v>
      </c>
      <c r="F1108" s="1066" t="s">
        <v>4339</v>
      </c>
      <c r="G1108" s="1067" t="s">
        <v>4340</v>
      </c>
      <c r="H1108" s="1068">
        <v>1</v>
      </c>
      <c r="I1108" s="2"/>
      <c r="K1108" s="1072"/>
    </row>
    <row r="1109" spans="1:11" x14ac:dyDescent="0.2">
      <c r="A1109" s="977" t="str">
        <f t="shared" si="34"/>
        <v>FI_09_97</v>
      </c>
      <c r="B1109" s="979">
        <f t="shared" si="35"/>
        <v>97</v>
      </c>
      <c r="C1109" s="1069" t="s">
        <v>113</v>
      </c>
      <c r="D1109" s="1072" t="s">
        <v>135</v>
      </c>
      <c r="E1109" s="1070">
        <v>1107</v>
      </c>
      <c r="F1109" s="1066" t="s">
        <v>4341</v>
      </c>
      <c r="G1109" s="1067" t="s">
        <v>4342</v>
      </c>
      <c r="H1109" s="1068">
        <v>1</v>
      </c>
      <c r="I1109" s="2"/>
      <c r="K1109" s="1072"/>
    </row>
    <row r="1110" spans="1:11" x14ac:dyDescent="0.2">
      <c r="A1110" s="977" t="str">
        <f t="shared" si="34"/>
        <v>FI_09_98</v>
      </c>
      <c r="B1110" s="979">
        <f t="shared" si="35"/>
        <v>98</v>
      </c>
      <c r="C1110" s="1069" t="s">
        <v>113</v>
      </c>
      <c r="D1110" s="1072" t="s">
        <v>135</v>
      </c>
      <c r="E1110" s="1070">
        <v>1108</v>
      </c>
      <c r="F1110" s="1066" t="s">
        <v>4343</v>
      </c>
      <c r="G1110" s="1067" t="s">
        <v>4344</v>
      </c>
      <c r="H1110" s="1068">
        <v>1</v>
      </c>
      <c r="I1110" s="2"/>
      <c r="K1110" s="1072"/>
    </row>
    <row r="1111" spans="1:11" x14ac:dyDescent="0.2">
      <c r="A1111" s="977" t="str">
        <f t="shared" si="34"/>
        <v>FI_09_99</v>
      </c>
      <c r="B1111" s="979">
        <f t="shared" si="35"/>
        <v>99</v>
      </c>
      <c r="C1111" s="1069" t="s">
        <v>113</v>
      </c>
      <c r="D1111" s="1072" t="s">
        <v>135</v>
      </c>
      <c r="E1111" s="1070">
        <v>1109</v>
      </c>
      <c r="F1111" s="1066" t="s">
        <v>4345</v>
      </c>
      <c r="G1111" s="1067" t="s">
        <v>4346</v>
      </c>
      <c r="H1111" s="1068">
        <v>1</v>
      </c>
      <c r="I1111" s="2"/>
      <c r="K1111" s="1072"/>
    </row>
    <row r="1112" spans="1:11" x14ac:dyDescent="0.2">
      <c r="A1112" s="977" t="str">
        <f t="shared" si="34"/>
        <v>FI_09_100</v>
      </c>
      <c r="B1112" s="979">
        <f t="shared" si="35"/>
        <v>100</v>
      </c>
      <c r="C1112" s="1069" t="s">
        <v>113</v>
      </c>
      <c r="D1112" s="1072" t="s">
        <v>135</v>
      </c>
      <c r="E1112" s="1070">
        <v>1110</v>
      </c>
      <c r="F1112" s="1066" t="s">
        <v>4347</v>
      </c>
      <c r="G1112" s="1067" t="s">
        <v>4348</v>
      </c>
      <c r="H1112" s="1068">
        <v>1</v>
      </c>
      <c r="I1112" s="2"/>
      <c r="K1112" s="1072"/>
    </row>
    <row r="1113" spans="1:11" x14ac:dyDescent="0.2">
      <c r="A1113" s="977" t="str">
        <f t="shared" si="34"/>
        <v>FI_09_101</v>
      </c>
      <c r="B1113" s="979">
        <f t="shared" si="35"/>
        <v>101</v>
      </c>
      <c r="C1113" s="1069" t="s">
        <v>113</v>
      </c>
      <c r="D1113" s="1072" t="s">
        <v>135</v>
      </c>
      <c r="E1113" s="1070">
        <v>1111</v>
      </c>
      <c r="F1113" s="1066" t="s">
        <v>4349</v>
      </c>
      <c r="G1113" s="1067" t="s">
        <v>4350</v>
      </c>
      <c r="H1113" s="1068">
        <v>1</v>
      </c>
      <c r="I1113" s="2"/>
      <c r="K1113" s="1072"/>
    </row>
    <row r="1114" spans="1:11" x14ac:dyDescent="0.2">
      <c r="A1114" s="977" t="str">
        <f t="shared" si="34"/>
        <v>FI_09_102</v>
      </c>
      <c r="B1114" s="979">
        <f t="shared" si="35"/>
        <v>102</v>
      </c>
      <c r="C1114" s="1069" t="s">
        <v>113</v>
      </c>
      <c r="D1114" s="1072" t="s">
        <v>135</v>
      </c>
      <c r="E1114" s="1070">
        <v>1112</v>
      </c>
      <c r="F1114" s="1066" t="s">
        <v>4351</v>
      </c>
      <c r="G1114" s="1067" t="s">
        <v>4352</v>
      </c>
      <c r="H1114" s="1068">
        <v>1</v>
      </c>
      <c r="I1114" s="2"/>
      <c r="K1114" s="1072"/>
    </row>
    <row r="1115" spans="1:11" x14ac:dyDescent="0.2">
      <c r="A1115" s="977" t="str">
        <f t="shared" si="34"/>
        <v>FI_09_103</v>
      </c>
      <c r="B1115" s="979">
        <f t="shared" si="35"/>
        <v>103</v>
      </c>
      <c r="C1115" s="1069" t="s">
        <v>113</v>
      </c>
      <c r="D1115" s="1072" t="s">
        <v>135</v>
      </c>
      <c r="E1115" s="1070">
        <v>1113</v>
      </c>
      <c r="F1115" s="1066" t="s">
        <v>4353</v>
      </c>
      <c r="G1115" s="1067" t="s">
        <v>4354</v>
      </c>
      <c r="H1115" s="1068">
        <v>1</v>
      </c>
      <c r="I1115" s="2"/>
      <c r="K1115" s="1072"/>
    </row>
    <row r="1116" spans="1:11" x14ac:dyDescent="0.2">
      <c r="A1116" s="977" t="str">
        <f t="shared" si="34"/>
        <v>FI_09_104</v>
      </c>
      <c r="B1116" s="979">
        <f t="shared" si="35"/>
        <v>104</v>
      </c>
      <c r="C1116" s="1069" t="s">
        <v>113</v>
      </c>
      <c r="D1116" s="1072" t="s">
        <v>135</v>
      </c>
      <c r="E1116" s="1070">
        <v>1114</v>
      </c>
      <c r="F1116" s="1066" t="s">
        <v>4355</v>
      </c>
      <c r="G1116" s="1067" t="s">
        <v>4356</v>
      </c>
      <c r="H1116" s="1068">
        <v>1</v>
      </c>
      <c r="I1116" s="2"/>
      <c r="K1116" s="1072"/>
    </row>
    <row r="1117" spans="1:11" x14ac:dyDescent="0.2">
      <c r="A1117" s="977" t="str">
        <f t="shared" si="34"/>
        <v>FI_09_105</v>
      </c>
      <c r="B1117" s="979">
        <f t="shared" si="35"/>
        <v>105</v>
      </c>
      <c r="C1117" s="1069" t="s">
        <v>113</v>
      </c>
      <c r="D1117" s="1072" t="s">
        <v>135</v>
      </c>
      <c r="E1117" s="1070">
        <v>1115</v>
      </c>
      <c r="F1117" s="1066" t="s">
        <v>4357</v>
      </c>
      <c r="G1117" s="1067" t="s">
        <v>4358</v>
      </c>
      <c r="H1117" s="1068">
        <v>1</v>
      </c>
      <c r="I1117" s="2"/>
      <c r="K1117" s="1072"/>
    </row>
    <row r="1118" spans="1:11" x14ac:dyDescent="0.2">
      <c r="A1118" s="977" t="str">
        <f t="shared" si="34"/>
        <v>FI_09_106</v>
      </c>
      <c r="B1118" s="979">
        <f t="shared" si="35"/>
        <v>106</v>
      </c>
      <c r="C1118" s="1069" t="s">
        <v>113</v>
      </c>
      <c r="D1118" s="1072" t="s">
        <v>135</v>
      </c>
      <c r="E1118" s="1070">
        <v>1116</v>
      </c>
      <c r="F1118" s="1066" t="s">
        <v>4359</v>
      </c>
      <c r="G1118" s="1067" t="s">
        <v>4360</v>
      </c>
      <c r="H1118" s="1068">
        <v>1</v>
      </c>
      <c r="I1118" s="2"/>
      <c r="K1118" s="1072"/>
    </row>
    <row r="1119" spans="1:11" x14ac:dyDescent="0.2">
      <c r="A1119" s="977" t="str">
        <f t="shared" si="34"/>
        <v>FI_09_107</v>
      </c>
      <c r="B1119" s="979">
        <f t="shared" si="35"/>
        <v>107</v>
      </c>
      <c r="C1119" s="1069" t="s">
        <v>113</v>
      </c>
      <c r="D1119" s="1072" t="s">
        <v>135</v>
      </c>
      <c r="E1119" s="1070">
        <v>1117</v>
      </c>
      <c r="F1119" s="1066" t="s">
        <v>4361</v>
      </c>
      <c r="G1119" s="1067" t="s">
        <v>4362</v>
      </c>
      <c r="H1119" s="1068">
        <v>1</v>
      </c>
      <c r="I1119" s="2"/>
      <c r="K1119" s="1072"/>
    </row>
    <row r="1120" spans="1:11" x14ac:dyDescent="0.2">
      <c r="A1120" s="977" t="str">
        <f t="shared" si="34"/>
        <v>FI_09_108</v>
      </c>
      <c r="B1120" s="979">
        <f t="shared" si="35"/>
        <v>108</v>
      </c>
      <c r="C1120" s="1069" t="s">
        <v>113</v>
      </c>
      <c r="D1120" s="1072" t="s">
        <v>135</v>
      </c>
      <c r="E1120" s="1070">
        <v>1118</v>
      </c>
      <c r="F1120" s="1066" t="s">
        <v>4363</v>
      </c>
      <c r="G1120" s="1067" t="s">
        <v>4364</v>
      </c>
      <c r="H1120" s="1068">
        <v>1</v>
      </c>
      <c r="I1120" s="2"/>
      <c r="K1120" s="1072"/>
    </row>
    <row r="1121" spans="1:11" x14ac:dyDescent="0.2">
      <c r="A1121" s="977" t="str">
        <f t="shared" si="34"/>
        <v>FI_09_109</v>
      </c>
      <c r="B1121" s="979">
        <f t="shared" si="35"/>
        <v>109</v>
      </c>
      <c r="C1121" s="1069" t="s">
        <v>113</v>
      </c>
      <c r="D1121" s="1072" t="s">
        <v>135</v>
      </c>
      <c r="E1121" s="1070">
        <v>1119</v>
      </c>
      <c r="F1121" s="1066" t="s">
        <v>4365</v>
      </c>
      <c r="G1121" s="1067" t="s">
        <v>4366</v>
      </c>
      <c r="H1121" s="1068">
        <v>1</v>
      </c>
      <c r="I1121" s="2"/>
      <c r="K1121" s="1072"/>
    </row>
    <row r="1122" spans="1:11" x14ac:dyDescent="0.2">
      <c r="A1122" s="977" t="str">
        <f t="shared" si="34"/>
        <v>FI_09_110</v>
      </c>
      <c r="B1122" s="979">
        <f t="shared" si="35"/>
        <v>110</v>
      </c>
      <c r="C1122" s="1069" t="s">
        <v>113</v>
      </c>
      <c r="D1122" s="1072" t="s">
        <v>135</v>
      </c>
      <c r="E1122" s="1070">
        <v>1120</v>
      </c>
      <c r="F1122" s="1066" t="s">
        <v>4367</v>
      </c>
      <c r="G1122" s="1067" t="s">
        <v>4368</v>
      </c>
      <c r="H1122" s="1068">
        <v>1</v>
      </c>
      <c r="I1122" s="2"/>
      <c r="K1122" s="1072"/>
    </row>
    <row r="1123" spans="1:11" x14ac:dyDescent="0.2">
      <c r="A1123" s="977" t="str">
        <f t="shared" si="34"/>
        <v>FI_09_111</v>
      </c>
      <c r="B1123" s="979">
        <f t="shared" si="35"/>
        <v>111</v>
      </c>
      <c r="C1123" s="1069" t="s">
        <v>113</v>
      </c>
      <c r="D1123" s="1072" t="s">
        <v>135</v>
      </c>
      <c r="E1123" s="1070">
        <v>1121</v>
      </c>
      <c r="F1123" s="1066" t="s">
        <v>4369</v>
      </c>
      <c r="G1123" s="1067" t="s">
        <v>4370</v>
      </c>
      <c r="H1123" s="1068">
        <v>1</v>
      </c>
      <c r="I1123" s="2"/>
      <c r="K1123" s="1072"/>
    </row>
    <row r="1124" spans="1:11" x14ac:dyDescent="0.2">
      <c r="A1124" s="977" t="str">
        <f t="shared" si="34"/>
        <v>FI_09_112</v>
      </c>
      <c r="B1124" s="979">
        <f t="shared" si="35"/>
        <v>112</v>
      </c>
      <c r="C1124" s="1069" t="s">
        <v>113</v>
      </c>
      <c r="D1124" s="1072" t="s">
        <v>135</v>
      </c>
      <c r="E1124" s="1070">
        <v>1122</v>
      </c>
      <c r="F1124" s="1066" t="s">
        <v>4371</v>
      </c>
      <c r="G1124" s="1067" t="s">
        <v>4372</v>
      </c>
      <c r="H1124" s="1068">
        <v>1</v>
      </c>
      <c r="I1124" s="2"/>
      <c r="K1124" s="1072"/>
    </row>
    <row r="1125" spans="1:11" x14ac:dyDescent="0.2">
      <c r="A1125" s="977" t="str">
        <f t="shared" si="34"/>
        <v>FI_09_113</v>
      </c>
      <c r="B1125" s="979">
        <f t="shared" si="35"/>
        <v>113</v>
      </c>
      <c r="C1125" s="1069" t="s">
        <v>113</v>
      </c>
      <c r="D1125" s="1072" t="s">
        <v>135</v>
      </c>
      <c r="E1125" s="1070">
        <v>1123</v>
      </c>
      <c r="F1125" s="1066" t="s">
        <v>4373</v>
      </c>
      <c r="G1125" s="1067" t="s">
        <v>4374</v>
      </c>
      <c r="H1125" s="1068">
        <v>1</v>
      </c>
      <c r="I1125" s="2"/>
      <c r="K1125" s="1072"/>
    </row>
    <row r="1126" spans="1:11" x14ac:dyDescent="0.2">
      <c r="A1126" s="977" t="str">
        <f t="shared" si="34"/>
        <v>FI_09_114</v>
      </c>
      <c r="B1126" s="979">
        <f t="shared" si="35"/>
        <v>114</v>
      </c>
      <c r="C1126" s="1069" t="s">
        <v>113</v>
      </c>
      <c r="D1126" s="1072" t="s">
        <v>135</v>
      </c>
      <c r="E1126" s="1070">
        <v>1124</v>
      </c>
      <c r="F1126" s="1066" t="s">
        <v>4375</v>
      </c>
      <c r="G1126" s="1067" t="s">
        <v>4376</v>
      </c>
      <c r="H1126" s="1068">
        <v>1</v>
      </c>
      <c r="I1126" s="2"/>
      <c r="K1126" s="1072"/>
    </row>
    <row r="1127" spans="1:11" x14ac:dyDescent="0.2">
      <c r="A1127" s="977" t="str">
        <f t="shared" si="34"/>
        <v>FI_09_115</v>
      </c>
      <c r="B1127" s="979">
        <f t="shared" si="35"/>
        <v>115</v>
      </c>
      <c r="C1127" s="1069" t="s">
        <v>113</v>
      </c>
      <c r="D1127" s="1072" t="s">
        <v>135</v>
      </c>
      <c r="E1127" s="1070">
        <v>1125</v>
      </c>
      <c r="F1127" s="1066" t="s">
        <v>4377</v>
      </c>
      <c r="G1127" s="1067" t="s">
        <v>4378</v>
      </c>
      <c r="H1127" s="1068">
        <v>1</v>
      </c>
      <c r="I1127" s="2"/>
      <c r="K1127" s="1072"/>
    </row>
    <row r="1128" spans="1:11" x14ac:dyDescent="0.2">
      <c r="A1128" s="977" t="str">
        <f t="shared" si="34"/>
        <v>FI_09_116</v>
      </c>
      <c r="B1128" s="979">
        <f t="shared" si="35"/>
        <v>116</v>
      </c>
      <c r="C1128" s="1069" t="s">
        <v>113</v>
      </c>
      <c r="D1128" s="1072" t="s">
        <v>135</v>
      </c>
      <c r="E1128" s="1070">
        <v>1126</v>
      </c>
      <c r="F1128" s="1066" t="s">
        <v>4379</v>
      </c>
      <c r="G1128" s="1067" t="s">
        <v>4380</v>
      </c>
      <c r="H1128" s="1068">
        <v>1</v>
      </c>
      <c r="I1128" s="2"/>
      <c r="K1128" s="1072"/>
    </row>
    <row r="1129" spans="1:11" x14ac:dyDescent="0.2">
      <c r="A1129" s="977" t="str">
        <f t="shared" si="34"/>
        <v>FI_09_117</v>
      </c>
      <c r="B1129" s="979">
        <f t="shared" si="35"/>
        <v>117</v>
      </c>
      <c r="C1129" s="1069" t="s">
        <v>113</v>
      </c>
      <c r="D1129" s="1072" t="s">
        <v>135</v>
      </c>
      <c r="E1129" s="1070">
        <v>1127</v>
      </c>
      <c r="F1129" s="1066" t="s">
        <v>4381</v>
      </c>
      <c r="G1129" s="1067" t="s">
        <v>4382</v>
      </c>
      <c r="H1129" s="1068">
        <v>1</v>
      </c>
      <c r="I1129" s="2"/>
      <c r="K1129" s="1072"/>
    </row>
    <row r="1130" spans="1:11" x14ac:dyDescent="0.2">
      <c r="A1130" s="977" t="str">
        <f t="shared" si="34"/>
        <v>FI_09_118</v>
      </c>
      <c r="B1130" s="979">
        <f t="shared" si="35"/>
        <v>118</v>
      </c>
      <c r="C1130" s="1069" t="s">
        <v>113</v>
      </c>
      <c r="D1130" s="1072" t="s">
        <v>135</v>
      </c>
      <c r="E1130" s="1070">
        <v>1128</v>
      </c>
      <c r="F1130" s="1066" t="s">
        <v>4383</v>
      </c>
      <c r="G1130" s="1067" t="s">
        <v>4384</v>
      </c>
      <c r="H1130" s="1068">
        <v>1</v>
      </c>
      <c r="I1130" s="2"/>
      <c r="K1130" s="1072"/>
    </row>
    <row r="1131" spans="1:11" x14ac:dyDescent="0.2">
      <c r="A1131" s="977" t="str">
        <f t="shared" si="34"/>
        <v>FI_09_119</v>
      </c>
      <c r="B1131" s="979">
        <f t="shared" si="35"/>
        <v>119</v>
      </c>
      <c r="C1131" s="1069" t="s">
        <v>113</v>
      </c>
      <c r="D1131" s="1072" t="s">
        <v>135</v>
      </c>
      <c r="E1131" s="1070">
        <v>1129</v>
      </c>
      <c r="F1131" s="1066" t="s">
        <v>4385</v>
      </c>
      <c r="G1131" s="1067" t="s">
        <v>4386</v>
      </c>
      <c r="H1131" s="1068">
        <v>1</v>
      </c>
      <c r="I1131" s="2"/>
      <c r="K1131" s="1072"/>
    </row>
    <row r="1132" spans="1:11" x14ac:dyDescent="0.2">
      <c r="A1132" s="977" t="str">
        <f t="shared" si="34"/>
        <v>FI_09_120</v>
      </c>
      <c r="B1132" s="979">
        <f t="shared" si="35"/>
        <v>120</v>
      </c>
      <c r="C1132" s="1069" t="s">
        <v>113</v>
      </c>
      <c r="D1132" s="1072" t="s">
        <v>135</v>
      </c>
      <c r="E1132" s="1070">
        <v>1130</v>
      </c>
      <c r="F1132" s="1066" t="s">
        <v>4387</v>
      </c>
      <c r="G1132" s="1067" t="s">
        <v>4388</v>
      </c>
      <c r="H1132" s="1068">
        <v>1</v>
      </c>
      <c r="I1132" s="2"/>
      <c r="K1132" s="1072"/>
    </row>
    <row r="1133" spans="1:11" x14ac:dyDescent="0.2">
      <c r="A1133" s="977" t="str">
        <f t="shared" si="34"/>
        <v>FI_09_121</v>
      </c>
      <c r="B1133" s="979">
        <f t="shared" si="35"/>
        <v>121</v>
      </c>
      <c r="C1133" s="1069" t="s">
        <v>113</v>
      </c>
      <c r="D1133" s="1072" t="s">
        <v>135</v>
      </c>
      <c r="E1133" s="1070">
        <v>1131</v>
      </c>
      <c r="F1133" s="1066" t="s">
        <v>4389</v>
      </c>
      <c r="G1133" s="1067" t="s">
        <v>4390</v>
      </c>
      <c r="H1133" s="1068">
        <v>1</v>
      </c>
      <c r="I1133" s="2"/>
      <c r="K1133" s="1072"/>
    </row>
    <row r="1134" spans="1:11" x14ac:dyDescent="0.2">
      <c r="A1134" s="977" t="str">
        <f t="shared" si="34"/>
        <v>FI_09_122</v>
      </c>
      <c r="B1134" s="979">
        <f t="shared" si="35"/>
        <v>122</v>
      </c>
      <c r="C1134" s="1069" t="s">
        <v>113</v>
      </c>
      <c r="D1134" s="1072" t="s">
        <v>135</v>
      </c>
      <c r="E1134" s="1070">
        <v>1132</v>
      </c>
      <c r="F1134" s="1066" t="s">
        <v>4391</v>
      </c>
      <c r="G1134" s="1067" t="s">
        <v>4392</v>
      </c>
      <c r="H1134" s="1068">
        <v>1</v>
      </c>
      <c r="I1134" s="2"/>
      <c r="K1134" s="1072"/>
    </row>
    <row r="1135" spans="1:11" x14ac:dyDescent="0.2">
      <c r="A1135" s="977" t="str">
        <f t="shared" si="34"/>
        <v>FI_09_123</v>
      </c>
      <c r="B1135" s="979">
        <f t="shared" si="35"/>
        <v>123</v>
      </c>
      <c r="C1135" s="1069" t="s">
        <v>113</v>
      </c>
      <c r="D1135" s="1072" t="s">
        <v>135</v>
      </c>
      <c r="E1135" s="1070">
        <v>1133</v>
      </c>
      <c r="F1135" s="1066" t="s">
        <v>4393</v>
      </c>
      <c r="G1135" s="1067" t="s">
        <v>4394</v>
      </c>
      <c r="H1135" s="1068">
        <v>1</v>
      </c>
      <c r="I1135" s="2"/>
      <c r="K1135" s="1072"/>
    </row>
    <row r="1136" spans="1:11" x14ac:dyDescent="0.2">
      <c r="A1136" s="977" t="str">
        <f t="shared" si="34"/>
        <v>FI_09_124</v>
      </c>
      <c r="B1136" s="979">
        <f t="shared" si="35"/>
        <v>124</v>
      </c>
      <c r="C1136" s="1069" t="s">
        <v>113</v>
      </c>
      <c r="D1136" s="1072" t="s">
        <v>135</v>
      </c>
      <c r="E1136" s="1070">
        <v>1134</v>
      </c>
      <c r="F1136" s="1066" t="s">
        <v>4395</v>
      </c>
      <c r="G1136" s="1067" t="s">
        <v>4396</v>
      </c>
      <c r="H1136" s="1068">
        <v>1</v>
      </c>
      <c r="I1136" s="2"/>
      <c r="K1136" s="1072"/>
    </row>
    <row r="1137" spans="1:11" x14ac:dyDescent="0.2">
      <c r="A1137" s="977" t="str">
        <f t="shared" si="34"/>
        <v>FI_09_125</v>
      </c>
      <c r="B1137" s="979">
        <f t="shared" si="35"/>
        <v>125</v>
      </c>
      <c r="C1137" s="1069" t="s">
        <v>113</v>
      </c>
      <c r="D1137" s="1072" t="s">
        <v>135</v>
      </c>
      <c r="E1137" s="1070">
        <v>1135</v>
      </c>
      <c r="F1137" s="1066" t="s">
        <v>4397</v>
      </c>
      <c r="G1137" s="1067" t="s">
        <v>4398</v>
      </c>
      <c r="H1137" s="1068">
        <v>1</v>
      </c>
      <c r="I1137" s="2"/>
      <c r="K1137" s="1072"/>
    </row>
    <row r="1138" spans="1:11" x14ac:dyDescent="0.2">
      <c r="A1138" s="977" t="str">
        <f t="shared" si="34"/>
        <v>FI_09_126</v>
      </c>
      <c r="B1138" s="979">
        <f t="shared" si="35"/>
        <v>126</v>
      </c>
      <c r="C1138" s="1069" t="s">
        <v>113</v>
      </c>
      <c r="D1138" s="1072" t="s">
        <v>135</v>
      </c>
      <c r="E1138" s="1070">
        <v>1136</v>
      </c>
      <c r="F1138" s="1066" t="s">
        <v>4399</v>
      </c>
      <c r="G1138" s="1067" t="s">
        <v>4400</v>
      </c>
      <c r="H1138" s="1068">
        <v>1</v>
      </c>
      <c r="I1138" s="2"/>
      <c r="K1138" s="1072"/>
    </row>
    <row r="1139" spans="1:11" x14ac:dyDescent="0.2">
      <c r="A1139" s="977" t="str">
        <f t="shared" si="34"/>
        <v>FI_09_127</v>
      </c>
      <c r="B1139" s="979">
        <f t="shared" si="35"/>
        <v>127</v>
      </c>
      <c r="C1139" s="1069" t="s">
        <v>113</v>
      </c>
      <c r="D1139" s="1072" t="s">
        <v>135</v>
      </c>
      <c r="E1139" s="1070">
        <v>1137</v>
      </c>
      <c r="F1139" s="1066" t="s">
        <v>4401</v>
      </c>
      <c r="G1139" s="1067" t="s">
        <v>4402</v>
      </c>
      <c r="H1139" s="1068">
        <v>1</v>
      </c>
      <c r="I1139" s="2"/>
      <c r="K1139" s="1072"/>
    </row>
    <row r="1140" spans="1:11" x14ac:dyDescent="0.2">
      <c r="A1140" s="977" t="str">
        <f t="shared" si="34"/>
        <v>FI_09_128</v>
      </c>
      <c r="B1140" s="979">
        <f t="shared" si="35"/>
        <v>128</v>
      </c>
      <c r="C1140" s="1069" t="s">
        <v>113</v>
      </c>
      <c r="D1140" s="1072" t="s">
        <v>135</v>
      </c>
      <c r="E1140" s="1070">
        <v>1138</v>
      </c>
      <c r="F1140" s="1066" t="s">
        <v>4403</v>
      </c>
      <c r="G1140" s="1067" t="s">
        <v>4404</v>
      </c>
      <c r="H1140" s="1068">
        <v>1</v>
      </c>
      <c r="I1140" s="2"/>
      <c r="K1140" s="1072"/>
    </row>
    <row r="1141" spans="1:11" x14ac:dyDescent="0.2">
      <c r="A1141" s="977" t="str">
        <f t="shared" si="34"/>
        <v>FI_09_129</v>
      </c>
      <c r="B1141" s="979">
        <f t="shared" si="35"/>
        <v>129</v>
      </c>
      <c r="C1141" s="1069" t="s">
        <v>113</v>
      </c>
      <c r="D1141" s="1072" t="s">
        <v>135</v>
      </c>
      <c r="E1141" s="1070">
        <v>1139</v>
      </c>
      <c r="F1141" s="1066" t="s">
        <v>4405</v>
      </c>
      <c r="G1141" s="1067" t="s">
        <v>4406</v>
      </c>
      <c r="H1141" s="1068">
        <v>1</v>
      </c>
      <c r="I1141" s="2"/>
      <c r="K1141" s="1072"/>
    </row>
    <row r="1142" spans="1:11" x14ac:dyDescent="0.2">
      <c r="A1142" s="977" t="str">
        <f t="shared" si="34"/>
        <v>FI_09_130</v>
      </c>
      <c r="B1142" s="979">
        <f t="shared" si="35"/>
        <v>130</v>
      </c>
      <c r="C1142" s="1069" t="s">
        <v>113</v>
      </c>
      <c r="D1142" s="1072" t="s">
        <v>135</v>
      </c>
      <c r="E1142" s="1070">
        <v>1140</v>
      </c>
      <c r="F1142" s="1066" t="s">
        <v>4407</v>
      </c>
      <c r="G1142" s="1067" t="s">
        <v>4408</v>
      </c>
      <c r="H1142" s="1068">
        <v>1</v>
      </c>
      <c r="I1142" s="2"/>
      <c r="K1142" s="1072"/>
    </row>
    <row r="1143" spans="1:11" x14ac:dyDescent="0.2">
      <c r="A1143" s="977" t="str">
        <f t="shared" si="34"/>
        <v>FI_10_1</v>
      </c>
      <c r="B1143" s="979">
        <f t="shared" si="35"/>
        <v>1</v>
      </c>
      <c r="C1143" s="1069" t="s">
        <v>113</v>
      </c>
      <c r="D1143" s="1072">
        <v>10</v>
      </c>
      <c r="E1143" s="1070">
        <v>1141</v>
      </c>
      <c r="F1143" s="1066" t="s">
        <v>4409</v>
      </c>
      <c r="G1143" s="1067" t="s">
        <v>4410</v>
      </c>
      <c r="H1143" s="1068">
        <v>1</v>
      </c>
      <c r="I1143" s="2"/>
      <c r="K1143" s="1072"/>
    </row>
    <row r="1144" spans="1:11" x14ac:dyDescent="0.2">
      <c r="A1144" s="977" t="str">
        <f t="shared" si="34"/>
        <v>FI_10_2</v>
      </c>
      <c r="B1144" s="979">
        <f t="shared" si="35"/>
        <v>2</v>
      </c>
      <c r="C1144" s="1069" t="s">
        <v>113</v>
      </c>
      <c r="D1144" s="1072">
        <v>10</v>
      </c>
      <c r="E1144" s="1070">
        <v>1142</v>
      </c>
      <c r="F1144" s="1066" t="s">
        <v>4411</v>
      </c>
      <c r="G1144" s="1067" t="s">
        <v>4412</v>
      </c>
      <c r="H1144" s="1068">
        <v>1</v>
      </c>
      <c r="I1144" s="2"/>
      <c r="K1144" s="1072"/>
    </row>
    <row r="1145" spans="1:11" x14ac:dyDescent="0.2">
      <c r="A1145" s="977" t="str">
        <f t="shared" si="34"/>
        <v>FI_10_3</v>
      </c>
      <c r="B1145" s="979">
        <f t="shared" si="35"/>
        <v>3</v>
      </c>
      <c r="C1145" s="1069" t="s">
        <v>113</v>
      </c>
      <c r="D1145" s="1072">
        <v>10</v>
      </c>
      <c r="E1145" s="1070">
        <v>1143</v>
      </c>
      <c r="F1145" s="1066" t="s">
        <v>4413</v>
      </c>
      <c r="G1145" s="1067" t="s">
        <v>4414</v>
      </c>
      <c r="H1145" s="1068">
        <v>1</v>
      </c>
      <c r="I1145" s="2"/>
      <c r="K1145" s="1072"/>
    </row>
    <row r="1146" spans="1:11" x14ac:dyDescent="0.2">
      <c r="A1146" s="977" t="str">
        <f t="shared" si="34"/>
        <v>FI_10_4</v>
      </c>
      <c r="B1146" s="979">
        <f t="shared" si="35"/>
        <v>4</v>
      </c>
      <c r="C1146" s="1069" t="s">
        <v>113</v>
      </c>
      <c r="D1146" s="1072">
        <v>10</v>
      </c>
      <c r="E1146" s="1070">
        <v>1144</v>
      </c>
      <c r="F1146" s="1066" t="s">
        <v>4415</v>
      </c>
      <c r="G1146" s="1067" t="s">
        <v>4416</v>
      </c>
      <c r="H1146" s="1068">
        <v>1</v>
      </c>
      <c r="I1146" s="2"/>
      <c r="K1146" s="1072"/>
    </row>
    <row r="1147" spans="1:11" x14ac:dyDescent="0.2">
      <c r="A1147" s="977" t="str">
        <f t="shared" si="34"/>
        <v>FI_10_5</v>
      </c>
      <c r="B1147" s="979">
        <f t="shared" si="35"/>
        <v>5</v>
      </c>
      <c r="C1147" s="1069" t="s">
        <v>113</v>
      </c>
      <c r="D1147" s="1072">
        <v>10</v>
      </c>
      <c r="E1147" s="1070">
        <v>1145</v>
      </c>
      <c r="F1147" s="1066" t="s">
        <v>4417</v>
      </c>
      <c r="G1147" s="1067" t="s">
        <v>4418</v>
      </c>
      <c r="H1147" s="1068">
        <v>1</v>
      </c>
      <c r="I1147" s="2"/>
      <c r="K1147" s="1072"/>
    </row>
    <row r="1148" spans="1:11" x14ac:dyDescent="0.2">
      <c r="A1148" s="977" t="str">
        <f t="shared" si="34"/>
        <v>FI_10_6</v>
      </c>
      <c r="B1148" s="979">
        <f t="shared" si="35"/>
        <v>6</v>
      </c>
      <c r="C1148" s="1069" t="s">
        <v>113</v>
      </c>
      <c r="D1148" s="1072">
        <v>10</v>
      </c>
      <c r="E1148" s="1070">
        <v>1146</v>
      </c>
      <c r="F1148" s="1066" t="s">
        <v>4419</v>
      </c>
      <c r="G1148" s="1067" t="s">
        <v>4420</v>
      </c>
      <c r="H1148" s="1068">
        <v>1</v>
      </c>
      <c r="I1148" s="2"/>
      <c r="K1148" s="1072"/>
    </row>
    <row r="1149" spans="1:11" x14ac:dyDescent="0.2">
      <c r="A1149" s="977" t="str">
        <f t="shared" si="34"/>
        <v>FI_10_7</v>
      </c>
      <c r="B1149" s="979">
        <f t="shared" si="35"/>
        <v>7</v>
      </c>
      <c r="C1149" s="1069" t="s">
        <v>113</v>
      </c>
      <c r="D1149" s="1072">
        <v>10</v>
      </c>
      <c r="E1149" s="1070">
        <v>1147</v>
      </c>
      <c r="F1149" s="1066" t="s">
        <v>4421</v>
      </c>
      <c r="G1149" s="1067" t="s">
        <v>4422</v>
      </c>
      <c r="H1149" s="1068">
        <v>1</v>
      </c>
      <c r="I1149" s="2"/>
      <c r="K1149" s="1072"/>
    </row>
    <row r="1150" spans="1:11" x14ac:dyDescent="0.2">
      <c r="A1150" s="977" t="str">
        <f t="shared" si="34"/>
        <v>FI_10_8</v>
      </c>
      <c r="B1150" s="979">
        <f t="shared" si="35"/>
        <v>8</v>
      </c>
      <c r="C1150" s="1069" t="s">
        <v>113</v>
      </c>
      <c r="D1150" s="1072">
        <v>10</v>
      </c>
      <c r="E1150" s="1070">
        <v>1148</v>
      </c>
      <c r="F1150" s="1066" t="s">
        <v>4423</v>
      </c>
      <c r="G1150" s="1067" t="s">
        <v>4424</v>
      </c>
      <c r="H1150" s="1068">
        <v>1</v>
      </c>
      <c r="I1150" s="2"/>
      <c r="K1150" s="1072"/>
    </row>
    <row r="1151" spans="1:11" x14ac:dyDescent="0.2">
      <c r="A1151" s="977" t="str">
        <f t="shared" si="34"/>
        <v>FI_10_9</v>
      </c>
      <c r="B1151" s="979">
        <f t="shared" si="35"/>
        <v>9</v>
      </c>
      <c r="C1151" s="1069" t="s">
        <v>113</v>
      </c>
      <c r="D1151" s="1072">
        <v>10</v>
      </c>
      <c r="E1151" s="1070">
        <v>1149</v>
      </c>
      <c r="F1151" s="1066" t="s">
        <v>4425</v>
      </c>
      <c r="G1151" s="1067" t="s">
        <v>4426</v>
      </c>
      <c r="H1151" s="1068">
        <v>1</v>
      </c>
      <c r="I1151" s="2"/>
      <c r="K1151" s="1072"/>
    </row>
    <row r="1152" spans="1:11" x14ac:dyDescent="0.2">
      <c r="A1152" s="977" t="str">
        <f t="shared" si="34"/>
        <v>FI_10_10</v>
      </c>
      <c r="B1152" s="979">
        <f t="shared" si="35"/>
        <v>10</v>
      </c>
      <c r="C1152" s="1069" t="s">
        <v>113</v>
      </c>
      <c r="D1152" s="1072">
        <v>10</v>
      </c>
      <c r="E1152" s="1070">
        <v>1150</v>
      </c>
      <c r="F1152" s="1066" t="s">
        <v>4427</v>
      </c>
      <c r="G1152" s="1067" t="s">
        <v>4428</v>
      </c>
      <c r="H1152" s="1068">
        <v>1</v>
      </c>
      <c r="I1152" s="2"/>
      <c r="K1152" s="1072"/>
    </row>
    <row r="1153" spans="1:11" x14ac:dyDescent="0.2">
      <c r="A1153" s="977" t="str">
        <f t="shared" si="34"/>
        <v>FI_10_11</v>
      </c>
      <c r="B1153" s="979">
        <f t="shared" si="35"/>
        <v>11</v>
      </c>
      <c r="C1153" s="1069" t="s">
        <v>113</v>
      </c>
      <c r="D1153" s="1072">
        <v>10</v>
      </c>
      <c r="E1153" s="1070">
        <v>1151</v>
      </c>
      <c r="F1153" s="1066" t="s">
        <v>4429</v>
      </c>
      <c r="G1153" s="1067" t="s">
        <v>4430</v>
      </c>
      <c r="H1153" s="1068">
        <v>1</v>
      </c>
      <c r="I1153" s="2"/>
      <c r="K1153" s="1072"/>
    </row>
    <row r="1154" spans="1:11" x14ac:dyDescent="0.2">
      <c r="A1154" s="977" t="str">
        <f t="shared" si="34"/>
        <v>FI_10_12</v>
      </c>
      <c r="B1154" s="979">
        <f t="shared" si="35"/>
        <v>12</v>
      </c>
      <c r="C1154" s="1069" t="s">
        <v>113</v>
      </c>
      <c r="D1154" s="1072">
        <v>10</v>
      </c>
      <c r="E1154" s="1070">
        <v>1152</v>
      </c>
      <c r="F1154" s="1066" t="s">
        <v>4431</v>
      </c>
      <c r="G1154" s="1067" t="s">
        <v>4432</v>
      </c>
      <c r="H1154" s="1068">
        <v>1</v>
      </c>
      <c r="I1154" s="2"/>
      <c r="K1154" s="1072"/>
    </row>
    <row r="1155" spans="1:11" x14ac:dyDescent="0.2">
      <c r="A1155" s="977" t="str">
        <f t="shared" ref="A1155:A1218" si="36">CONCATENATE(C1155,"_",D1155,"_",B1155)</f>
        <v>FI_10_13</v>
      </c>
      <c r="B1155" s="979">
        <f t="shared" si="35"/>
        <v>13</v>
      </c>
      <c r="C1155" s="1069" t="s">
        <v>113</v>
      </c>
      <c r="D1155" s="1072">
        <v>10</v>
      </c>
      <c r="E1155" s="1070">
        <v>1153</v>
      </c>
      <c r="F1155" s="1066" t="s">
        <v>4433</v>
      </c>
      <c r="G1155" s="1067" t="s">
        <v>4434</v>
      </c>
      <c r="H1155" s="1068">
        <v>1</v>
      </c>
      <c r="I1155" s="2"/>
      <c r="K1155" s="1072"/>
    </row>
    <row r="1156" spans="1:11" x14ac:dyDescent="0.2">
      <c r="A1156" s="977" t="str">
        <f t="shared" si="36"/>
        <v>FI_10_14</v>
      </c>
      <c r="B1156" s="979">
        <f t="shared" si="35"/>
        <v>14</v>
      </c>
      <c r="C1156" s="1069" t="s">
        <v>113</v>
      </c>
      <c r="D1156" s="1072">
        <v>10</v>
      </c>
      <c r="E1156" s="1070">
        <v>1154</v>
      </c>
      <c r="F1156" s="1066" t="s">
        <v>4435</v>
      </c>
      <c r="G1156" s="1067" t="s">
        <v>4436</v>
      </c>
      <c r="H1156" s="1068">
        <v>1</v>
      </c>
      <c r="I1156" s="2"/>
      <c r="K1156" s="1072"/>
    </row>
    <row r="1157" spans="1:11" x14ac:dyDescent="0.2">
      <c r="A1157" s="977" t="str">
        <f t="shared" si="36"/>
        <v>FI_10_15</v>
      </c>
      <c r="B1157" s="979">
        <f t="shared" ref="B1157:B1220" si="37">IF(D1157&lt;&gt;"",IF(D1157=D1156,B1156+1,1),0)</f>
        <v>15</v>
      </c>
      <c r="C1157" s="1069" t="s">
        <v>113</v>
      </c>
      <c r="D1157" s="1072">
        <v>10</v>
      </c>
      <c r="E1157" s="1070">
        <v>1155</v>
      </c>
      <c r="F1157" s="1066" t="s">
        <v>4437</v>
      </c>
      <c r="G1157" s="1067" t="s">
        <v>4438</v>
      </c>
      <c r="H1157" s="1068">
        <v>1</v>
      </c>
      <c r="I1157" s="2"/>
      <c r="K1157" s="1072"/>
    </row>
    <row r="1158" spans="1:11" x14ac:dyDescent="0.2">
      <c r="A1158" s="977" t="str">
        <f t="shared" si="36"/>
        <v>FI_10_16</v>
      </c>
      <c r="B1158" s="979">
        <f t="shared" si="37"/>
        <v>16</v>
      </c>
      <c r="C1158" s="1069" t="s">
        <v>113</v>
      </c>
      <c r="D1158" s="1072">
        <v>10</v>
      </c>
      <c r="E1158" s="1070">
        <v>1156</v>
      </c>
      <c r="F1158" s="1066" t="s">
        <v>4439</v>
      </c>
      <c r="G1158" s="1067" t="s">
        <v>4440</v>
      </c>
      <c r="H1158" s="1068">
        <v>1</v>
      </c>
      <c r="I1158" s="2"/>
      <c r="K1158" s="1072"/>
    </row>
    <row r="1159" spans="1:11" x14ac:dyDescent="0.2">
      <c r="A1159" s="977" t="str">
        <f t="shared" si="36"/>
        <v>FI_10_17</v>
      </c>
      <c r="B1159" s="979">
        <f t="shared" si="37"/>
        <v>17</v>
      </c>
      <c r="C1159" s="1069" t="s">
        <v>113</v>
      </c>
      <c r="D1159" s="1072">
        <v>10</v>
      </c>
      <c r="E1159" s="1070">
        <v>1157</v>
      </c>
      <c r="F1159" s="1066" t="s">
        <v>4441</v>
      </c>
      <c r="G1159" s="1067" t="s">
        <v>4442</v>
      </c>
      <c r="H1159" s="1068">
        <v>1</v>
      </c>
      <c r="I1159" s="2"/>
      <c r="K1159" s="1072"/>
    </row>
    <row r="1160" spans="1:11" x14ac:dyDescent="0.2">
      <c r="A1160" s="977" t="str">
        <f t="shared" si="36"/>
        <v>FI_10_18</v>
      </c>
      <c r="B1160" s="979">
        <f t="shared" si="37"/>
        <v>18</v>
      </c>
      <c r="C1160" s="1069" t="s">
        <v>113</v>
      </c>
      <c r="D1160" s="1072">
        <v>10</v>
      </c>
      <c r="E1160" s="1070">
        <v>1158</v>
      </c>
      <c r="F1160" s="1066" t="s">
        <v>4443</v>
      </c>
      <c r="G1160" s="1067" t="s">
        <v>4444</v>
      </c>
      <c r="H1160" s="1068">
        <v>1</v>
      </c>
      <c r="I1160" s="2"/>
      <c r="K1160" s="1072"/>
    </row>
    <row r="1161" spans="1:11" x14ac:dyDescent="0.2">
      <c r="A1161" s="977" t="str">
        <f t="shared" si="36"/>
        <v>FI_10_19</v>
      </c>
      <c r="B1161" s="979">
        <f t="shared" si="37"/>
        <v>19</v>
      </c>
      <c r="C1161" s="1069" t="s">
        <v>113</v>
      </c>
      <c r="D1161" s="1072">
        <v>10</v>
      </c>
      <c r="E1161" s="1070">
        <v>1159</v>
      </c>
      <c r="F1161" s="1066" t="s">
        <v>4445</v>
      </c>
      <c r="G1161" s="1067" t="s">
        <v>4446</v>
      </c>
      <c r="H1161" s="1068">
        <v>1</v>
      </c>
      <c r="I1161" s="2"/>
      <c r="K1161" s="1072"/>
    </row>
    <row r="1162" spans="1:11" x14ac:dyDescent="0.2">
      <c r="A1162" s="977" t="str">
        <f t="shared" si="36"/>
        <v>FI_10_20</v>
      </c>
      <c r="B1162" s="979">
        <f t="shared" si="37"/>
        <v>20</v>
      </c>
      <c r="C1162" s="1069" t="s">
        <v>113</v>
      </c>
      <c r="D1162" s="1072">
        <v>10</v>
      </c>
      <c r="E1162" s="1070">
        <v>1160</v>
      </c>
      <c r="F1162" s="1066" t="s">
        <v>4447</v>
      </c>
      <c r="G1162" s="1067" t="s">
        <v>4448</v>
      </c>
      <c r="H1162" s="1068">
        <v>1</v>
      </c>
      <c r="I1162" s="2"/>
      <c r="K1162" s="1072"/>
    </row>
    <row r="1163" spans="1:11" x14ac:dyDescent="0.2">
      <c r="A1163" s="977" t="str">
        <f t="shared" si="36"/>
        <v>FI_10_21</v>
      </c>
      <c r="B1163" s="979">
        <f t="shared" si="37"/>
        <v>21</v>
      </c>
      <c r="C1163" s="1069" t="s">
        <v>113</v>
      </c>
      <c r="D1163" s="1072">
        <v>10</v>
      </c>
      <c r="E1163" s="1070">
        <v>1161</v>
      </c>
      <c r="F1163" s="1066" t="s">
        <v>4449</v>
      </c>
      <c r="G1163" s="1067" t="s">
        <v>4450</v>
      </c>
      <c r="H1163" s="1068">
        <v>1</v>
      </c>
      <c r="I1163" s="2"/>
      <c r="K1163" s="1072"/>
    </row>
    <row r="1164" spans="1:11" x14ac:dyDescent="0.2">
      <c r="A1164" s="977" t="str">
        <f t="shared" si="36"/>
        <v>FI_10_22</v>
      </c>
      <c r="B1164" s="979">
        <f t="shared" si="37"/>
        <v>22</v>
      </c>
      <c r="C1164" s="1069" t="s">
        <v>113</v>
      </c>
      <c r="D1164" s="1072">
        <v>10</v>
      </c>
      <c r="E1164" s="1070">
        <v>1162</v>
      </c>
      <c r="F1164" s="1066" t="s">
        <v>4451</v>
      </c>
      <c r="G1164" s="1067" t="s">
        <v>4452</v>
      </c>
      <c r="H1164" s="1068">
        <v>1</v>
      </c>
      <c r="I1164" s="2"/>
      <c r="K1164" s="1072"/>
    </row>
    <row r="1165" spans="1:11" x14ac:dyDescent="0.2">
      <c r="A1165" s="977" t="str">
        <f t="shared" si="36"/>
        <v>FI_10_23</v>
      </c>
      <c r="B1165" s="979">
        <f t="shared" si="37"/>
        <v>23</v>
      </c>
      <c r="C1165" s="1069" t="s">
        <v>113</v>
      </c>
      <c r="D1165" s="1072">
        <v>10</v>
      </c>
      <c r="E1165" s="1070">
        <v>1163</v>
      </c>
      <c r="F1165" s="1066" t="s">
        <v>4453</v>
      </c>
      <c r="G1165" s="1067" t="s">
        <v>4454</v>
      </c>
      <c r="H1165" s="1068">
        <v>1</v>
      </c>
      <c r="I1165" s="2"/>
      <c r="K1165" s="1072"/>
    </row>
    <row r="1166" spans="1:11" x14ac:dyDescent="0.2">
      <c r="A1166" s="977" t="str">
        <f t="shared" si="36"/>
        <v>FI_10_24</v>
      </c>
      <c r="B1166" s="979">
        <f t="shared" si="37"/>
        <v>24</v>
      </c>
      <c r="C1166" s="1069" t="s">
        <v>113</v>
      </c>
      <c r="D1166" s="1072">
        <v>10</v>
      </c>
      <c r="E1166" s="1070">
        <v>1164</v>
      </c>
      <c r="F1166" s="1066" t="s">
        <v>4455</v>
      </c>
      <c r="G1166" s="1067" t="s">
        <v>4456</v>
      </c>
      <c r="H1166" s="1068">
        <v>1</v>
      </c>
      <c r="I1166" s="2"/>
      <c r="K1166" s="1072"/>
    </row>
    <row r="1167" spans="1:11" x14ac:dyDescent="0.2">
      <c r="A1167" s="977" t="str">
        <f t="shared" si="36"/>
        <v>FI_10_25</v>
      </c>
      <c r="B1167" s="979">
        <f t="shared" si="37"/>
        <v>25</v>
      </c>
      <c r="C1167" s="1069" t="s">
        <v>113</v>
      </c>
      <c r="D1167" s="1072">
        <v>10</v>
      </c>
      <c r="E1167" s="1070">
        <v>1165</v>
      </c>
      <c r="F1167" s="1066" t="s">
        <v>4457</v>
      </c>
      <c r="G1167" s="1067" t="s">
        <v>4458</v>
      </c>
      <c r="H1167" s="1068">
        <v>1</v>
      </c>
      <c r="I1167" s="2"/>
      <c r="K1167" s="1072"/>
    </row>
    <row r="1168" spans="1:11" x14ac:dyDescent="0.2">
      <c r="A1168" s="977" t="str">
        <f t="shared" si="36"/>
        <v>FI_10_26</v>
      </c>
      <c r="B1168" s="979">
        <f t="shared" si="37"/>
        <v>26</v>
      </c>
      <c r="C1168" s="1069" t="s">
        <v>113</v>
      </c>
      <c r="D1168" s="1072">
        <v>10</v>
      </c>
      <c r="E1168" s="1070">
        <v>1166</v>
      </c>
      <c r="F1168" s="1066" t="s">
        <v>4459</v>
      </c>
      <c r="G1168" s="1067" t="s">
        <v>4460</v>
      </c>
      <c r="H1168" s="1068">
        <v>1</v>
      </c>
      <c r="I1168" s="2"/>
      <c r="K1168" s="1072"/>
    </row>
    <row r="1169" spans="1:11" x14ac:dyDescent="0.2">
      <c r="A1169" s="977" t="str">
        <f t="shared" si="36"/>
        <v>FI_10_27</v>
      </c>
      <c r="B1169" s="979">
        <f t="shared" si="37"/>
        <v>27</v>
      </c>
      <c r="C1169" s="1069" t="s">
        <v>113</v>
      </c>
      <c r="D1169" s="1072">
        <v>10</v>
      </c>
      <c r="E1169" s="1070">
        <v>1167</v>
      </c>
      <c r="F1169" s="1066" t="s">
        <v>4461</v>
      </c>
      <c r="G1169" s="1067" t="s">
        <v>4462</v>
      </c>
      <c r="H1169" s="1068">
        <v>1</v>
      </c>
      <c r="I1169" s="2"/>
      <c r="K1169" s="1072"/>
    </row>
    <row r="1170" spans="1:11" x14ac:dyDescent="0.2">
      <c r="A1170" s="977" t="str">
        <f t="shared" si="36"/>
        <v>FI_10_28</v>
      </c>
      <c r="B1170" s="979">
        <f t="shared" si="37"/>
        <v>28</v>
      </c>
      <c r="C1170" s="1069" t="s">
        <v>113</v>
      </c>
      <c r="D1170" s="1072">
        <v>10</v>
      </c>
      <c r="E1170" s="1070">
        <v>1168</v>
      </c>
      <c r="F1170" s="1066" t="s">
        <v>4463</v>
      </c>
      <c r="G1170" s="1067" t="s">
        <v>4464</v>
      </c>
      <c r="H1170" s="1068">
        <v>1</v>
      </c>
      <c r="I1170" s="2"/>
      <c r="K1170" s="1072"/>
    </row>
    <row r="1171" spans="1:11" x14ac:dyDescent="0.2">
      <c r="A1171" s="977" t="str">
        <f t="shared" si="36"/>
        <v>FI_10_29</v>
      </c>
      <c r="B1171" s="979">
        <f t="shared" si="37"/>
        <v>29</v>
      </c>
      <c r="C1171" s="1069" t="s">
        <v>113</v>
      </c>
      <c r="D1171" s="1072">
        <v>10</v>
      </c>
      <c r="E1171" s="1070">
        <v>1169</v>
      </c>
      <c r="F1171" s="1066" t="s">
        <v>4465</v>
      </c>
      <c r="G1171" s="1067" t="s">
        <v>4466</v>
      </c>
      <c r="H1171" s="1068">
        <v>1</v>
      </c>
      <c r="I1171" s="2"/>
      <c r="K1171" s="1072"/>
    </row>
    <row r="1172" spans="1:11" x14ac:dyDescent="0.2">
      <c r="A1172" s="977" t="str">
        <f t="shared" si="36"/>
        <v>FI_10_30</v>
      </c>
      <c r="B1172" s="979">
        <f t="shared" si="37"/>
        <v>30</v>
      </c>
      <c r="C1172" s="1069" t="s">
        <v>113</v>
      </c>
      <c r="D1172" s="1072">
        <v>10</v>
      </c>
      <c r="E1172" s="1070">
        <v>1170</v>
      </c>
      <c r="F1172" s="1066" t="s">
        <v>4467</v>
      </c>
      <c r="G1172" s="1067" t="s">
        <v>4468</v>
      </c>
      <c r="H1172" s="1068">
        <v>1</v>
      </c>
      <c r="I1172" s="2"/>
      <c r="K1172" s="1072"/>
    </row>
    <row r="1173" spans="1:11" x14ac:dyDescent="0.2">
      <c r="A1173" s="977" t="str">
        <f t="shared" si="36"/>
        <v>FI_10_31</v>
      </c>
      <c r="B1173" s="979">
        <f t="shared" si="37"/>
        <v>31</v>
      </c>
      <c r="C1173" s="1069" t="s">
        <v>113</v>
      </c>
      <c r="D1173" s="1072">
        <v>10</v>
      </c>
      <c r="E1173" s="1070">
        <v>1171</v>
      </c>
      <c r="F1173" s="1066" t="s">
        <v>4469</v>
      </c>
      <c r="G1173" s="1067" t="s">
        <v>4470</v>
      </c>
      <c r="H1173" s="1068">
        <v>1</v>
      </c>
      <c r="I1173" s="2"/>
      <c r="K1173" s="1072"/>
    </row>
    <row r="1174" spans="1:11" x14ac:dyDescent="0.2">
      <c r="A1174" s="977" t="str">
        <f t="shared" si="36"/>
        <v>FI_10_32</v>
      </c>
      <c r="B1174" s="979">
        <f t="shared" si="37"/>
        <v>32</v>
      </c>
      <c r="C1174" s="1069" t="s">
        <v>113</v>
      </c>
      <c r="D1174" s="1072">
        <v>10</v>
      </c>
      <c r="E1174" s="1070">
        <v>1172</v>
      </c>
      <c r="F1174" s="1066" t="s">
        <v>4471</v>
      </c>
      <c r="G1174" s="1067" t="s">
        <v>4472</v>
      </c>
      <c r="H1174" s="1068">
        <v>1</v>
      </c>
      <c r="I1174" s="2"/>
      <c r="K1174" s="1072"/>
    </row>
    <row r="1175" spans="1:11" x14ac:dyDescent="0.2">
      <c r="A1175" s="977" t="str">
        <f t="shared" si="36"/>
        <v>FI_10_33</v>
      </c>
      <c r="B1175" s="979">
        <f t="shared" si="37"/>
        <v>33</v>
      </c>
      <c r="C1175" s="1069" t="s">
        <v>113</v>
      </c>
      <c r="D1175" s="1072">
        <v>10</v>
      </c>
      <c r="E1175" s="1070">
        <v>1173</v>
      </c>
      <c r="F1175" s="1066" t="s">
        <v>4473</v>
      </c>
      <c r="G1175" s="1067" t="s">
        <v>4474</v>
      </c>
      <c r="H1175" s="1068">
        <v>1</v>
      </c>
      <c r="I1175" s="2"/>
      <c r="K1175" s="1072"/>
    </row>
    <row r="1176" spans="1:11" x14ac:dyDescent="0.2">
      <c r="A1176" s="977" t="str">
        <f t="shared" si="36"/>
        <v>FI_10_34</v>
      </c>
      <c r="B1176" s="979">
        <f t="shared" si="37"/>
        <v>34</v>
      </c>
      <c r="C1176" s="1069" t="s">
        <v>113</v>
      </c>
      <c r="D1176" s="1072">
        <v>10</v>
      </c>
      <c r="E1176" s="1070">
        <v>1174</v>
      </c>
      <c r="F1176" s="1066" t="s">
        <v>4475</v>
      </c>
      <c r="G1176" s="1067" t="s">
        <v>4476</v>
      </c>
      <c r="H1176" s="1068">
        <v>1</v>
      </c>
      <c r="I1176" s="2"/>
      <c r="K1176" s="1072"/>
    </row>
    <row r="1177" spans="1:11" x14ac:dyDescent="0.2">
      <c r="A1177" s="977" t="str">
        <f t="shared" si="36"/>
        <v>FI_10_35</v>
      </c>
      <c r="B1177" s="979">
        <f t="shared" si="37"/>
        <v>35</v>
      </c>
      <c r="C1177" s="1069" t="s">
        <v>113</v>
      </c>
      <c r="D1177" s="1072">
        <v>10</v>
      </c>
      <c r="E1177" s="1070">
        <v>1175</v>
      </c>
      <c r="F1177" s="1066" t="s">
        <v>4477</v>
      </c>
      <c r="G1177" s="1067" t="s">
        <v>4478</v>
      </c>
      <c r="H1177" s="1068">
        <v>1</v>
      </c>
      <c r="I1177" s="2"/>
      <c r="K1177" s="1072"/>
    </row>
    <row r="1178" spans="1:11" x14ac:dyDescent="0.2">
      <c r="A1178" s="977" t="str">
        <f t="shared" si="36"/>
        <v>FI_10_36</v>
      </c>
      <c r="B1178" s="979">
        <f t="shared" si="37"/>
        <v>36</v>
      </c>
      <c r="C1178" s="1069" t="s">
        <v>113</v>
      </c>
      <c r="D1178" s="1072">
        <v>10</v>
      </c>
      <c r="E1178" s="1070">
        <v>1176</v>
      </c>
      <c r="F1178" s="1066" t="s">
        <v>4479</v>
      </c>
      <c r="G1178" s="1067" t="s">
        <v>4480</v>
      </c>
      <c r="H1178" s="1068">
        <v>1</v>
      </c>
      <c r="I1178" s="2"/>
      <c r="K1178" s="1072"/>
    </row>
    <row r="1179" spans="1:11" x14ac:dyDescent="0.2">
      <c r="A1179" s="977" t="str">
        <f t="shared" si="36"/>
        <v>FI_10_37</v>
      </c>
      <c r="B1179" s="979">
        <f t="shared" si="37"/>
        <v>37</v>
      </c>
      <c r="C1179" s="1069" t="s">
        <v>113</v>
      </c>
      <c r="D1179" s="1072">
        <v>10</v>
      </c>
      <c r="E1179" s="1070">
        <v>1177</v>
      </c>
      <c r="F1179" s="1066" t="s">
        <v>4481</v>
      </c>
      <c r="G1179" s="1067" t="s">
        <v>4482</v>
      </c>
      <c r="H1179" s="1068">
        <v>1</v>
      </c>
      <c r="I1179" s="2"/>
      <c r="K1179" s="1072"/>
    </row>
    <row r="1180" spans="1:11" x14ac:dyDescent="0.2">
      <c r="A1180" s="977" t="str">
        <f t="shared" si="36"/>
        <v>FI_10_38</v>
      </c>
      <c r="B1180" s="979">
        <f t="shared" si="37"/>
        <v>38</v>
      </c>
      <c r="C1180" s="1069" t="s">
        <v>113</v>
      </c>
      <c r="D1180" s="1072">
        <v>10</v>
      </c>
      <c r="E1180" s="1070">
        <v>1178</v>
      </c>
      <c r="F1180" s="1066" t="s">
        <v>4483</v>
      </c>
      <c r="G1180" s="1067" t="s">
        <v>4484</v>
      </c>
      <c r="H1180" s="1068">
        <v>1</v>
      </c>
      <c r="I1180" s="2"/>
      <c r="K1180" s="1072"/>
    </row>
    <row r="1181" spans="1:11" x14ac:dyDescent="0.2">
      <c r="A1181" s="977" t="str">
        <f t="shared" si="36"/>
        <v>FI_10_39</v>
      </c>
      <c r="B1181" s="979">
        <f t="shared" si="37"/>
        <v>39</v>
      </c>
      <c r="C1181" s="1069" t="s">
        <v>113</v>
      </c>
      <c r="D1181" s="1072">
        <v>10</v>
      </c>
      <c r="E1181" s="1070">
        <v>1179</v>
      </c>
      <c r="F1181" s="1066" t="s">
        <v>4485</v>
      </c>
      <c r="G1181" s="1067" t="s">
        <v>4486</v>
      </c>
      <c r="H1181" s="1068">
        <v>1</v>
      </c>
      <c r="I1181" s="2"/>
      <c r="K1181" s="1072"/>
    </row>
    <row r="1182" spans="1:11" x14ac:dyDescent="0.2">
      <c r="A1182" s="977" t="str">
        <f t="shared" si="36"/>
        <v>FI_10_40</v>
      </c>
      <c r="B1182" s="979">
        <f t="shared" si="37"/>
        <v>40</v>
      </c>
      <c r="C1182" s="1069" t="s">
        <v>113</v>
      </c>
      <c r="D1182" s="1072">
        <v>10</v>
      </c>
      <c r="E1182" s="1070">
        <v>1180</v>
      </c>
      <c r="F1182" s="1066" t="s">
        <v>4487</v>
      </c>
      <c r="G1182" s="1067" t="s">
        <v>4488</v>
      </c>
      <c r="H1182" s="1068">
        <v>1</v>
      </c>
      <c r="I1182" s="2"/>
      <c r="K1182" s="1072"/>
    </row>
    <row r="1183" spans="1:11" x14ac:dyDescent="0.2">
      <c r="A1183" s="977" t="str">
        <f t="shared" si="36"/>
        <v>FI_10_41</v>
      </c>
      <c r="B1183" s="979">
        <f t="shared" si="37"/>
        <v>41</v>
      </c>
      <c r="C1183" s="1069" t="s">
        <v>113</v>
      </c>
      <c r="D1183" s="1072">
        <v>10</v>
      </c>
      <c r="E1183" s="1070">
        <v>1181</v>
      </c>
      <c r="F1183" s="1066" t="s">
        <v>4489</v>
      </c>
      <c r="G1183" s="1067" t="s">
        <v>4490</v>
      </c>
      <c r="H1183" s="1068">
        <v>1</v>
      </c>
      <c r="I1183" s="2"/>
      <c r="K1183" s="1072"/>
    </row>
    <row r="1184" spans="1:11" x14ac:dyDescent="0.2">
      <c r="A1184" s="977" t="str">
        <f t="shared" si="36"/>
        <v>FI_10_42</v>
      </c>
      <c r="B1184" s="979">
        <f t="shared" si="37"/>
        <v>42</v>
      </c>
      <c r="C1184" s="1069" t="s">
        <v>113</v>
      </c>
      <c r="D1184" s="1072">
        <v>10</v>
      </c>
      <c r="E1184" s="1070">
        <v>1182</v>
      </c>
      <c r="F1184" s="1066" t="s">
        <v>4491</v>
      </c>
      <c r="G1184" s="1067" t="s">
        <v>4492</v>
      </c>
      <c r="H1184" s="1068">
        <v>1</v>
      </c>
      <c r="I1184" s="2"/>
      <c r="K1184" s="1072"/>
    </row>
    <row r="1185" spans="1:11" x14ac:dyDescent="0.2">
      <c r="A1185" s="977" t="str">
        <f t="shared" si="36"/>
        <v>FI_10_43</v>
      </c>
      <c r="B1185" s="979">
        <f t="shared" si="37"/>
        <v>43</v>
      </c>
      <c r="C1185" s="1069" t="s">
        <v>113</v>
      </c>
      <c r="D1185" s="1072">
        <v>10</v>
      </c>
      <c r="E1185" s="1070">
        <v>1183</v>
      </c>
      <c r="F1185" s="1066" t="s">
        <v>4493</v>
      </c>
      <c r="G1185" s="1067" t="s">
        <v>4494</v>
      </c>
      <c r="H1185" s="1068">
        <v>1</v>
      </c>
      <c r="I1185" s="2"/>
      <c r="K1185" s="1072"/>
    </row>
    <row r="1186" spans="1:11" x14ac:dyDescent="0.2">
      <c r="A1186" s="977" t="str">
        <f t="shared" si="36"/>
        <v>FI_10_44</v>
      </c>
      <c r="B1186" s="979">
        <f t="shared" si="37"/>
        <v>44</v>
      </c>
      <c r="C1186" s="1069" t="s">
        <v>113</v>
      </c>
      <c r="D1186" s="1072">
        <v>10</v>
      </c>
      <c r="E1186" s="1070">
        <v>1184</v>
      </c>
      <c r="F1186" s="1066" t="s">
        <v>4495</v>
      </c>
      <c r="G1186" s="1067" t="s">
        <v>4496</v>
      </c>
      <c r="H1186" s="1068">
        <v>1</v>
      </c>
      <c r="I1186" s="2"/>
      <c r="K1186" s="1072"/>
    </row>
    <row r="1187" spans="1:11" x14ac:dyDescent="0.2">
      <c r="A1187" s="977" t="str">
        <f t="shared" si="36"/>
        <v>FI_10_45</v>
      </c>
      <c r="B1187" s="979">
        <f t="shared" si="37"/>
        <v>45</v>
      </c>
      <c r="C1187" s="1069" t="s">
        <v>113</v>
      </c>
      <c r="D1187" s="1072">
        <v>10</v>
      </c>
      <c r="E1187" s="1070">
        <v>1185</v>
      </c>
      <c r="F1187" s="1066" t="s">
        <v>4497</v>
      </c>
      <c r="G1187" s="1067" t="s">
        <v>4498</v>
      </c>
      <c r="H1187" s="1068">
        <v>1</v>
      </c>
      <c r="I1187" s="2"/>
      <c r="K1187" s="1072"/>
    </row>
    <row r="1188" spans="1:11" x14ac:dyDescent="0.2">
      <c r="A1188" s="977" t="str">
        <f t="shared" si="36"/>
        <v>FI_10_46</v>
      </c>
      <c r="B1188" s="979">
        <f t="shared" si="37"/>
        <v>46</v>
      </c>
      <c r="C1188" s="1069" t="s">
        <v>113</v>
      </c>
      <c r="D1188" s="1072">
        <v>10</v>
      </c>
      <c r="E1188" s="1070">
        <v>1186</v>
      </c>
      <c r="F1188" s="1066" t="s">
        <v>4499</v>
      </c>
      <c r="G1188" s="1067" t="s">
        <v>4500</v>
      </c>
      <c r="H1188" s="1068">
        <v>1</v>
      </c>
      <c r="I1188" s="2"/>
      <c r="K1188" s="1072"/>
    </row>
    <row r="1189" spans="1:11" x14ac:dyDescent="0.2">
      <c r="A1189" s="977" t="str">
        <f t="shared" si="36"/>
        <v>FI_10_47</v>
      </c>
      <c r="B1189" s="979">
        <f t="shared" si="37"/>
        <v>47</v>
      </c>
      <c r="C1189" s="1069" t="s">
        <v>113</v>
      </c>
      <c r="D1189" s="1072">
        <v>10</v>
      </c>
      <c r="E1189" s="1070">
        <v>1187</v>
      </c>
      <c r="F1189" s="1066" t="s">
        <v>4501</v>
      </c>
      <c r="G1189" s="1067" t="s">
        <v>4502</v>
      </c>
      <c r="H1189" s="1068">
        <v>1</v>
      </c>
      <c r="I1189" s="2"/>
      <c r="K1189" s="1072"/>
    </row>
    <row r="1190" spans="1:11" x14ac:dyDescent="0.2">
      <c r="A1190" s="977" t="str">
        <f t="shared" si="36"/>
        <v>FI_10_48</v>
      </c>
      <c r="B1190" s="979">
        <f t="shared" si="37"/>
        <v>48</v>
      </c>
      <c r="C1190" s="1069" t="s">
        <v>113</v>
      </c>
      <c r="D1190" s="1072">
        <v>10</v>
      </c>
      <c r="E1190" s="1070">
        <v>1188</v>
      </c>
      <c r="F1190" s="1066" t="s">
        <v>4503</v>
      </c>
      <c r="G1190" s="1067" t="s">
        <v>4504</v>
      </c>
      <c r="H1190" s="1068">
        <v>1</v>
      </c>
      <c r="I1190" s="2"/>
      <c r="K1190" s="1072"/>
    </row>
    <row r="1191" spans="1:11" x14ac:dyDescent="0.2">
      <c r="A1191" s="977" t="str">
        <f t="shared" si="36"/>
        <v>FI_10_49</v>
      </c>
      <c r="B1191" s="979">
        <f t="shared" si="37"/>
        <v>49</v>
      </c>
      <c r="C1191" s="1069" t="s">
        <v>113</v>
      </c>
      <c r="D1191" s="1072">
        <v>10</v>
      </c>
      <c r="E1191" s="1070">
        <v>1189</v>
      </c>
      <c r="F1191" s="1066" t="s">
        <v>4505</v>
      </c>
      <c r="G1191" s="1067" t="s">
        <v>4506</v>
      </c>
      <c r="H1191" s="1068">
        <v>1</v>
      </c>
      <c r="I1191" s="2"/>
      <c r="K1191" s="1072"/>
    </row>
    <row r="1192" spans="1:11" x14ac:dyDescent="0.2">
      <c r="A1192" s="977" t="str">
        <f t="shared" si="36"/>
        <v>FI_10_50</v>
      </c>
      <c r="B1192" s="979">
        <f t="shared" si="37"/>
        <v>50</v>
      </c>
      <c r="C1192" s="1069" t="s">
        <v>113</v>
      </c>
      <c r="D1192" s="1072">
        <v>10</v>
      </c>
      <c r="E1192" s="1070">
        <v>1190</v>
      </c>
      <c r="F1192" s="1066" t="s">
        <v>4507</v>
      </c>
      <c r="G1192" s="1067" t="s">
        <v>4508</v>
      </c>
      <c r="H1192" s="1068">
        <v>1</v>
      </c>
      <c r="I1192" s="2"/>
      <c r="K1192" s="1072"/>
    </row>
    <row r="1193" spans="1:11" x14ac:dyDescent="0.2">
      <c r="A1193" s="977" t="str">
        <f t="shared" si="36"/>
        <v>FI_10_51</v>
      </c>
      <c r="B1193" s="979">
        <f t="shared" si="37"/>
        <v>51</v>
      </c>
      <c r="C1193" s="1069" t="s">
        <v>113</v>
      </c>
      <c r="D1193" s="1072">
        <v>10</v>
      </c>
      <c r="E1193" s="1070">
        <v>1191</v>
      </c>
      <c r="F1193" s="1066" t="s">
        <v>4509</v>
      </c>
      <c r="G1193" s="1067" t="s">
        <v>4510</v>
      </c>
      <c r="H1193" s="1068">
        <v>1</v>
      </c>
      <c r="I1193" s="2"/>
      <c r="K1193" s="1072"/>
    </row>
    <row r="1194" spans="1:11" x14ac:dyDescent="0.2">
      <c r="A1194" s="977" t="str">
        <f t="shared" si="36"/>
        <v>FI_10_52</v>
      </c>
      <c r="B1194" s="979">
        <f t="shared" si="37"/>
        <v>52</v>
      </c>
      <c r="C1194" s="1069" t="s">
        <v>113</v>
      </c>
      <c r="D1194" s="1072">
        <v>10</v>
      </c>
      <c r="E1194" s="1070">
        <v>1192</v>
      </c>
      <c r="F1194" s="1066" t="s">
        <v>4511</v>
      </c>
      <c r="G1194" s="1067" t="s">
        <v>4512</v>
      </c>
      <c r="H1194" s="1068">
        <v>1</v>
      </c>
      <c r="I1194" s="2"/>
      <c r="K1194" s="1072"/>
    </row>
    <row r="1195" spans="1:11" x14ac:dyDescent="0.2">
      <c r="A1195" s="977" t="str">
        <f t="shared" si="36"/>
        <v>FI_10_53</v>
      </c>
      <c r="B1195" s="979">
        <f t="shared" si="37"/>
        <v>53</v>
      </c>
      <c r="C1195" s="1069" t="s">
        <v>113</v>
      </c>
      <c r="D1195" s="1072">
        <v>10</v>
      </c>
      <c r="E1195" s="1070">
        <v>1193</v>
      </c>
      <c r="F1195" s="1066" t="s">
        <v>4513</v>
      </c>
      <c r="G1195" s="1067" t="s">
        <v>4514</v>
      </c>
      <c r="H1195" s="1068">
        <v>1</v>
      </c>
      <c r="I1195" s="2"/>
      <c r="K1195" s="1072"/>
    </row>
    <row r="1196" spans="1:11" x14ac:dyDescent="0.2">
      <c r="A1196" s="977" t="str">
        <f t="shared" si="36"/>
        <v>FI_10_54</v>
      </c>
      <c r="B1196" s="979">
        <f t="shared" si="37"/>
        <v>54</v>
      </c>
      <c r="C1196" s="1069" t="s">
        <v>113</v>
      </c>
      <c r="D1196" s="1072">
        <v>10</v>
      </c>
      <c r="E1196" s="1070">
        <v>1194</v>
      </c>
      <c r="F1196" s="1066" t="s">
        <v>4515</v>
      </c>
      <c r="G1196" s="1067" t="s">
        <v>4516</v>
      </c>
      <c r="H1196" s="1068">
        <v>1</v>
      </c>
      <c r="I1196" s="2"/>
      <c r="K1196" s="1072"/>
    </row>
    <row r="1197" spans="1:11" x14ac:dyDescent="0.2">
      <c r="A1197" s="977" t="str">
        <f t="shared" si="36"/>
        <v>FI_10_55</v>
      </c>
      <c r="B1197" s="979">
        <f t="shared" si="37"/>
        <v>55</v>
      </c>
      <c r="C1197" s="1069" t="s">
        <v>113</v>
      </c>
      <c r="D1197" s="1072">
        <v>10</v>
      </c>
      <c r="E1197" s="1070">
        <v>1195</v>
      </c>
      <c r="F1197" s="1066" t="s">
        <v>4517</v>
      </c>
      <c r="G1197" s="1067" t="s">
        <v>4518</v>
      </c>
      <c r="H1197" s="1068">
        <v>1</v>
      </c>
      <c r="I1197" s="2"/>
      <c r="K1197" s="1072"/>
    </row>
    <row r="1198" spans="1:11" x14ac:dyDescent="0.2">
      <c r="A1198" s="977" t="str">
        <f t="shared" si="36"/>
        <v>FI_10_56</v>
      </c>
      <c r="B1198" s="979">
        <f t="shared" si="37"/>
        <v>56</v>
      </c>
      <c r="C1198" s="1069" t="s">
        <v>113</v>
      </c>
      <c r="D1198" s="1072">
        <v>10</v>
      </c>
      <c r="E1198" s="1070">
        <v>1196</v>
      </c>
      <c r="F1198" s="1066" t="s">
        <v>4519</v>
      </c>
      <c r="G1198" s="1067" t="s">
        <v>4520</v>
      </c>
      <c r="H1198" s="1068">
        <v>1</v>
      </c>
      <c r="I1198" s="2"/>
      <c r="K1198" s="1072"/>
    </row>
    <row r="1199" spans="1:11" x14ac:dyDescent="0.2">
      <c r="A1199" s="977" t="str">
        <f t="shared" si="36"/>
        <v>FI_10_57</v>
      </c>
      <c r="B1199" s="979">
        <f t="shared" si="37"/>
        <v>57</v>
      </c>
      <c r="C1199" s="1069" t="s">
        <v>113</v>
      </c>
      <c r="D1199" s="1072">
        <v>10</v>
      </c>
      <c r="E1199" s="1070">
        <v>1197</v>
      </c>
      <c r="F1199" s="1066" t="s">
        <v>4521</v>
      </c>
      <c r="G1199" s="1067" t="s">
        <v>4522</v>
      </c>
      <c r="H1199" s="1068">
        <v>1</v>
      </c>
      <c r="I1199" s="2"/>
      <c r="K1199" s="1072"/>
    </row>
    <row r="1200" spans="1:11" x14ac:dyDescent="0.2">
      <c r="A1200" s="977" t="str">
        <f t="shared" si="36"/>
        <v>FI_10_58</v>
      </c>
      <c r="B1200" s="979">
        <f t="shared" si="37"/>
        <v>58</v>
      </c>
      <c r="C1200" s="1069" t="s">
        <v>113</v>
      </c>
      <c r="D1200" s="1072">
        <v>10</v>
      </c>
      <c r="E1200" s="1070">
        <v>1198</v>
      </c>
      <c r="F1200" s="1066" t="s">
        <v>4523</v>
      </c>
      <c r="G1200" s="1067" t="s">
        <v>4524</v>
      </c>
      <c r="H1200" s="1068">
        <v>1</v>
      </c>
      <c r="I1200" s="2"/>
      <c r="K1200" s="1072"/>
    </row>
    <row r="1201" spans="1:11" x14ac:dyDescent="0.2">
      <c r="A1201" s="977" t="str">
        <f t="shared" si="36"/>
        <v>FI_10_59</v>
      </c>
      <c r="B1201" s="979">
        <f t="shared" si="37"/>
        <v>59</v>
      </c>
      <c r="C1201" s="1069" t="s">
        <v>113</v>
      </c>
      <c r="D1201" s="1072">
        <v>10</v>
      </c>
      <c r="E1201" s="1070">
        <v>1199</v>
      </c>
      <c r="F1201" s="1066" t="s">
        <v>4525</v>
      </c>
      <c r="G1201" s="1067" t="s">
        <v>4526</v>
      </c>
      <c r="H1201" s="1068">
        <v>1</v>
      </c>
      <c r="I1201" s="2"/>
      <c r="K1201" s="1072"/>
    </row>
    <row r="1202" spans="1:11" x14ac:dyDescent="0.2">
      <c r="A1202" s="977" t="str">
        <f t="shared" si="36"/>
        <v>FI_10_60</v>
      </c>
      <c r="B1202" s="979">
        <f t="shared" si="37"/>
        <v>60</v>
      </c>
      <c r="C1202" s="1069" t="s">
        <v>113</v>
      </c>
      <c r="D1202" s="1072">
        <v>10</v>
      </c>
      <c r="E1202" s="1070">
        <v>1200</v>
      </c>
      <c r="F1202" s="1066" t="s">
        <v>4527</v>
      </c>
      <c r="G1202" s="1067" t="s">
        <v>4528</v>
      </c>
      <c r="H1202" s="1068">
        <v>1</v>
      </c>
      <c r="I1202" s="2"/>
      <c r="K1202" s="1072"/>
    </row>
    <row r="1203" spans="1:11" x14ac:dyDescent="0.2">
      <c r="A1203" s="977" t="str">
        <f t="shared" si="36"/>
        <v>FI_10_61</v>
      </c>
      <c r="B1203" s="979">
        <f t="shared" si="37"/>
        <v>61</v>
      </c>
      <c r="C1203" s="1069" t="s">
        <v>113</v>
      </c>
      <c r="D1203" s="1072">
        <v>10</v>
      </c>
      <c r="E1203" s="1070">
        <v>1201</v>
      </c>
      <c r="F1203" s="1066" t="s">
        <v>4529</v>
      </c>
      <c r="G1203" s="1067" t="s">
        <v>4530</v>
      </c>
      <c r="H1203" s="1068">
        <v>1</v>
      </c>
      <c r="I1203" s="2"/>
      <c r="K1203" s="1072"/>
    </row>
    <row r="1204" spans="1:11" x14ac:dyDescent="0.2">
      <c r="A1204" s="977" t="str">
        <f t="shared" si="36"/>
        <v>FI_10_62</v>
      </c>
      <c r="B1204" s="979">
        <f t="shared" si="37"/>
        <v>62</v>
      </c>
      <c r="C1204" s="1069" t="s">
        <v>113</v>
      </c>
      <c r="D1204" s="1072">
        <v>10</v>
      </c>
      <c r="E1204" s="1070">
        <v>1202</v>
      </c>
      <c r="F1204" s="1066" t="s">
        <v>4531</v>
      </c>
      <c r="G1204" s="1067" t="s">
        <v>4532</v>
      </c>
      <c r="H1204" s="1068">
        <v>1</v>
      </c>
      <c r="I1204" s="2"/>
      <c r="K1204" s="1072"/>
    </row>
    <row r="1205" spans="1:11" x14ac:dyDescent="0.2">
      <c r="A1205" s="977" t="str">
        <f t="shared" si="36"/>
        <v>FI_10_63</v>
      </c>
      <c r="B1205" s="979">
        <f t="shared" si="37"/>
        <v>63</v>
      </c>
      <c r="C1205" s="1069" t="s">
        <v>113</v>
      </c>
      <c r="D1205" s="1072">
        <v>10</v>
      </c>
      <c r="E1205" s="1070">
        <v>1203</v>
      </c>
      <c r="F1205" s="1066" t="s">
        <v>4533</v>
      </c>
      <c r="G1205" s="1067" t="s">
        <v>4534</v>
      </c>
      <c r="H1205" s="1068">
        <v>1</v>
      </c>
      <c r="I1205" s="2"/>
      <c r="K1205" s="1072"/>
    </row>
    <row r="1206" spans="1:11" x14ac:dyDescent="0.2">
      <c r="A1206" s="977" t="str">
        <f t="shared" si="36"/>
        <v>FI_10_64</v>
      </c>
      <c r="B1206" s="979">
        <f t="shared" si="37"/>
        <v>64</v>
      </c>
      <c r="C1206" s="1069" t="s">
        <v>113</v>
      </c>
      <c r="D1206" s="1072">
        <v>10</v>
      </c>
      <c r="E1206" s="1070">
        <v>1204</v>
      </c>
      <c r="F1206" s="1066" t="s">
        <v>4535</v>
      </c>
      <c r="G1206" s="1067" t="s">
        <v>4536</v>
      </c>
      <c r="H1206" s="1068">
        <v>1</v>
      </c>
      <c r="I1206" s="2"/>
      <c r="K1206" s="1072"/>
    </row>
    <row r="1207" spans="1:11" x14ac:dyDescent="0.2">
      <c r="A1207" s="977" t="str">
        <f t="shared" si="36"/>
        <v>FI_10_65</v>
      </c>
      <c r="B1207" s="979">
        <f t="shared" si="37"/>
        <v>65</v>
      </c>
      <c r="C1207" s="1069" t="s">
        <v>113</v>
      </c>
      <c r="D1207" s="1072">
        <v>10</v>
      </c>
      <c r="E1207" s="1070">
        <v>1205</v>
      </c>
      <c r="F1207" s="1066" t="s">
        <v>4537</v>
      </c>
      <c r="G1207" s="1067" t="s">
        <v>4538</v>
      </c>
      <c r="H1207" s="1068">
        <v>1</v>
      </c>
      <c r="I1207" s="2"/>
      <c r="K1207" s="1072"/>
    </row>
    <row r="1208" spans="1:11" x14ac:dyDescent="0.2">
      <c r="A1208" s="977" t="str">
        <f t="shared" si="36"/>
        <v>FI_10_66</v>
      </c>
      <c r="B1208" s="979">
        <f t="shared" si="37"/>
        <v>66</v>
      </c>
      <c r="C1208" s="1069" t="s">
        <v>113</v>
      </c>
      <c r="D1208" s="1072">
        <v>10</v>
      </c>
      <c r="E1208" s="1070">
        <v>1206</v>
      </c>
      <c r="F1208" s="1066" t="s">
        <v>4539</v>
      </c>
      <c r="G1208" s="1067" t="s">
        <v>4540</v>
      </c>
      <c r="H1208" s="1068">
        <v>1</v>
      </c>
      <c r="I1208" s="2"/>
      <c r="K1208" s="1072"/>
    </row>
    <row r="1209" spans="1:11" x14ac:dyDescent="0.2">
      <c r="A1209" s="977" t="str">
        <f t="shared" si="36"/>
        <v>FI_10_67</v>
      </c>
      <c r="B1209" s="979">
        <f t="shared" si="37"/>
        <v>67</v>
      </c>
      <c r="C1209" s="1069" t="s">
        <v>113</v>
      </c>
      <c r="D1209" s="1072">
        <v>10</v>
      </c>
      <c r="E1209" s="1070">
        <v>1207</v>
      </c>
      <c r="F1209" s="1066" t="s">
        <v>4541</v>
      </c>
      <c r="G1209" s="1067" t="s">
        <v>4542</v>
      </c>
      <c r="H1209" s="1068">
        <v>1</v>
      </c>
      <c r="I1209" s="2"/>
      <c r="K1209" s="1072"/>
    </row>
    <row r="1210" spans="1:11" x14ac:dyDescent="0.2">
      <c r="A1210" s="977" t="str">
        <f t="shared" si="36"/>
        <v>FI_10_68</v>
      </c>
      <c r="B1210" s="979">
        <f t="shared" si="37"/>
        <v>68</v>
      </c>
      <c r="C1210" s="1069" t="s">
        <v>113</v>
      </c>
      <c r="D1210" s="1072">
        <v>10</v>
      </c>
      <c r="E1210" s="1070">
        <v>1208</v>
      </c>
      <c r="F1210" s="1066" t="s">
        <v>4543</v>
      </c>
      <c r="G1210" s="1067" t="s">
        <v>4544</v>
      </c>
      <c r="H1210" s="1068">
        <v>1</v>
      </c>
      <c r="I1210" s="2"/>
      <c r="K1210" s="1072"/>
    </row>
    <row r="1211" spans="1:11" x14ac:dyDescent="0.2">
      <c r="A1211" s="977" t="str">
        <f t="shared" si="36"/>
        <v>FI_10_69</v>
      </c>
      <c r="B1211" s="979">
        <f t="shared" si="37"/>
        <v>69</v>
      </c>
      <c r="C1211" s="1069" t="s">
        <v>113</v>
      </c>
      <c r="D1211" s="1072">
        <v>10</v>
      </c>
      <c r="E1211" s="1070">
        <v>1209</v>
      </c>
      <c r="F1211" s="1066" t="s">
        <v>4545</v>
      </c>
      <c r="G1211" s="1067" t="s">
        <v>4546</v>
      </c>
      <c r="H1211" s="1068">
        <v>1</v>
      </c>
      <c r="I1211" s="2"/>
      <c r="K1211" s="1072"/>
    </row>
    <row r="1212" spans="1:11" x14ac:dyDescent="0.2">
      <c r="A1212" s="977" t="str">
        <f t="shared" si="36"/>
        <v>FI_10_70</v>
      </c>
      <c r="B1212" s="979">
        <f t="shared" si="37"/>
        <v>70</v>
      </c>
      <c r="C1212" s="1069" t="s">
        <v>113</v>
      </c>
      <c r="D1212" s="1072">
        <v>10</v>
      </c>
      <c r="E1212" s="1070">
        <v>1210</v>
      </c>
      <c r="F1212" s="1066" t="s">
        <v>4547</v>
      </c>
      <c r="G1212" s="1067" t="s">
        <v>4548</v>
      </c>
      <c r="H1212" s="1068">
        <v>1</v>
      </c>
      <c r="I1212" s="2"/>
      <c r="K1212" s="1072"/>
    </row>
    <row r="1213" spans="1:11" x14ac:dyDescent="0.2">
      <c r="A1213" s="977" t="str">
        <f t="shared" si="36"/>
        <v>FI_10_71</v>
      </c>
      <c r="B1213" s="979">
        <f t="shared" si="37"/>
        <v>71</v>
      </c>
      <c r="C1213" s="1069" t="s">
        <v>113</v>
      </c>
      <c r="D1213" s="1072">
        <v>10</v>
      </c>
      <c r="E1213" s="1070">
        <v>1211</v>
      </c>
      <c r="F1213" s="1066" t="s">
        <v>4549</v>
      </c>
      <c r="G1213" s="1067" t="s">
        <v>4550</v>
      </c>
      <c r="H1213" s="1068">
        <v>1</v>
      </c>
      <c r="I1213" s="2"/>
      <c r="K1213" s="1072"/>
    </row>
    <row r="1214" spans="1:11" x14ac:dyDescent="0.2">
      <c r="A1214" s="977" t="str">
        <f t="shared" si="36"/>
        <v>FI_10_72</v>
      </c>
      <c r="B1214" s="979">
        <f t="shared" si="37"/>
        <v>72</v>
      </c>
      <c r="C1214" s="1069" t="s">
        <v>113</v>
      </c>
      <c r="D1214" s="1072">
        <v>10</v>
      </c>
      <c r="E1214" s="1070">
        <v>1212</v>
      </c>
      <c r="F1214" s="1066" t="s">
        <v>4551</v>
      </c>
      <c r="G1214" s="1067" t="s">
        <v>4552</v>
      </c>
      <c r="H1214" s="1068">
        <v>1</v>
      </c>
      <c r="I1214" s="2"/>
      <c r="K1214" s="1072"/>
    </row>
    <row r="1215" spans="1:11" x14ac:dyDescent="0.2">
      <c r="A1215" s="977" t="str">
        <f t="shared" si="36"/>
        <v>FI_10_73</v>
      </c>
      <c r="B1215" s="979">
        <f t="shared" si="37"/>
        <v>73</v>
      </c>
      <c r="C1215" s="1069" t="s">
        <v>113</v>
      </c>
      <c r="D1215" s="1072">
        <v>10</v>
      </c>
      <c r="E1215" s="1070">
        <v>1213</v>
      </c>
      <c r="F1215" s="1066" t="s">
        <v>4553</v>
      </c>
      <c r="G1215" s="1067" t="s">
        <v>4554</v>
      </c>
      <c r="H1215" s="1068">
        <v>1</v>
      </c>
      <c r="I1215" s="2"/>
      <c r="K1215" s="1072"/>
    </row>
    <row r="1216" spans="1:11" x14ac:dyDescent="0.2">
      <c r="A1216" s="977" t="str">
        <f t="shared" si="36"/>
        <v>FI_10_74</v>
      </c>
      <c r="B1216" s="979">
        <f t="shared" si="37"/>
        <v>74</v>
      </c>
      <c r="C1216" s="1069" t="s">
        <v>113</v>
      </c>
      <c r="D1216" s="1072">
        <v>10</v>
      </c>
      <c r="E1216" s="1070">
        <v>1214</v>
      </c>
      <c r="F1216" s="1066" t="s">
        <v>4555</v>
      </c>
      <c r="G1216" s="1067" t="s">
        <v>4556</v>
      </c>
      <c r="H1216" s="1068">
        <v>1</v>
      </c>
      <c r="I1216" s="2"/>
      <c r="K1216" s="1072"/>
    </row>
    <row r="1217" spans="1:11" x14ac:dyDescent="0.2">
      <c r="A1217" s="977" t="str">
        <f t="shared" si="36"/>
        <v>FI_10_75</v>
      </c>
      <c r="B1217" s="979">
        <f t="shared" si="37"/>
        <v>75</v>
      </c>
      <c r="C1217" s="1069" t="s">
        <v>113</v>
      </c>
      <c r="D1217" s="1072">
        <v>10</v>
      </c>
      <c r="E1217" s="1070">
        <v>1215</v>
      </c>
      <c r="F1217" s="1066" t="s">
        <v>4557</v>
      </c>
      <c r="G1217" s="1067" t="s">
        <v>4558</v>
      </c>
      <c r="H1217" s="1068">
        <v>1</v>
      </c>
      <c r="I1217" s="2"/>
      <c r="K1217" s="1072"/>
    </row>
    <row r="1218" spans="1:11" x14ac:dyDescent="0.2">
      <c r="A1218" s="977" t="str">
        <f t="shared" si="36"/>
        <v>FI_10_76</v>
      </c>
      <c r="B1218" s="979">
        <f t="shared" si="37"/>
        <v>76</v>
      </c>
      <c r="C1218" s="1069" t="s">
        <v>113</v>
      </c>
      <c r="D1218" s="1072">
        <v>10</v>
      </c>
      <c r="E1218" s="1070">
        <v>1216</v>
      </c>
      <c r="F1218" s="1066" t="s">
        <v>4559</v>
      </c>
      <c r="G1218" s="1067" t="s">
        <v>4560</v>
      </c>
      <c r="H1218" s="1068">
        <v>1</v>
      </c>
      <c r="I1218" s="2"/>
      <c r="K1218" s="1072"/>
    </row>
    <row r="1219" spans="1:11" x14ac:dyDescent="0.2">
      <c r="A1219" s="977" t="str">
        <f t="shared" ref="A1219:A1282" si="38">CONCATENATE(C1219,"_",D1219,"_",B1219)</f>
        <v>FI_10_77</v>
      </c>
      <c r="B1219" s="979">
        <f t="shared" si="37"/>
        <v>77</v>
      </c>
      <c r="C1219" s="1069" t="s">
        <v>113</v>
      </c>
      <c r="D1219" s="1072">
        <v>10</v>
      </c>
      <c r="E1219" s="1070">
        <v>1217</v>
      </c>
      <c r="F1219" s="1066" t="s">
        <v>4561</v>
      </c>
      <c r="G1219" s="1067" t="s">
        <v>4562</v>
      </c>
      <c r="H1219" s="1068">
        <v>1</v>
      </c>
      <c r="I1219" s="2"/>
      <c r="K1219" s="1072"/>
    </row>
    <row r="1220" spans="1:11" x14ac:dyDescent="0.2">
      <c r="A1220" s="977" t="str">
        <f t="shared" si="38"/>
        <v>FI_10_78</v>
      </c>
      <c r="B1220" s="979">
        <f t="shared" si="37"/>
        <v>78</v>
      </c>
      <c r="C1220" s="1069" t="s">
        <v>113</v>
      </c>
      <c r="D1220" s="1072">
        <v>10</v>
      </c>
      <c r="E1220" s="1070">
        <v>1218</v>
      </c>
      <c r="F1220" s="1066" t="s">
        <v>4563</v>
      </c>
      <c r="G1220" s="1067" t="s">
        <v>4564</v>
      </c>
      <c r="H1220" s="1068">
        <v>1</v>
      </c>
      <c r="I1220" s="2"/>
      <c r="K1220" s="1072"/>
    </row>
    <row r="1221" spans="1:11" x14ac:dyDescent="0.2">
      <c r="A1221" s="977" t="str">
        <f t="shared" si="38"/>
        <v>FI_10_79</v>
      </c>
      <c r="B1221" s="979">
        <f t="shared" ref="B1221:B1284" si="39">IF(D1221&lt;&gt;"",IF(D1221=D1220,B1220+1,1),0)</f>
        <v>79</v>
      </c>
      <c r="C1221" s="1069" t="s">
        <v>113</v>
      </c>
      <c r="D1221" s="1072">
        <v>10</v>
      </c>
      <c r="E1221" s="1070">
        <v>1219</v>
      </c>
      <c r="F1221" s="1066" t="s">
        <v>4565</v>
      </c>
      <c r="G1221" s="1067" t="s">
        <v>4566</v>
      </c>
      <c r="H1221" s="1068">
        <v>1</v>
      </c>
      <c r="I1221" s="2"/>
      <c r="K1221" s="1072"/>
    </row>
    <row r="1222" spans="1:11" x14ac:dyDescent="0.2">
      <c r="A1222" s="977" t="str">
        <f t="shared" si="38"/>
        <v>FI_10_80</v>
      </c>
      <c r="B1222" s="979">
        <f t="shared" si="39"/>
        <v>80</v>
      </c>
      <c r="C1222" s="1069" t="s">
        <v>113</v>
      </c>
      <c r="D1222" s="1072">
        <v>10</v>
      </c>
      <c r="E1222" s="1070">
        <v>1220</v>
      </c>
      <c r="F1222" s="1066" t="s">
        <v>4567</v>
      </c>
      <c r="G1222" s="1067" t="s">
        <v>4568</v>
      </c>
      <c r="H1222" s="1068">
        <v>1</v>
      </c>
      <c r="I1222" s="2"/>
      <c r="K1222" s="1072"/>
    </row>
    <row r="1223" spans="1:11" x14ac:dyDescent="0.2">
      <c r="A1223" s="977" t="str">
        <f t="shared" si="38"/>
        <v>FI_10_81</v>
      </c>
      <c r="B1223" s="979">
        <f t="shared" si="39"/>
        <v>81</v>
      </c>
      <c r="C1223" s="1069" t="s">
        <v>113</v>
      </c>
      <c r="D1223" s="1072">
        <v>10</v>
      </c>
      <c r="E1223" s="1070">
        <v>1221</v>
      </c>
      <c r="F1223" s="1066" t="s">
        <v>4569</v>
      </c>
      <c r="G1223" s="1067" t="s">
        <v>4570</v>
      </c>
      <c r="H1223" s="1068">
        <v>1</v>
      </c>
      <c r="I1223" s="2"/>
      <c r="K1223" s="1072"/>
    </row>
    <row r="1224" spans="1:11" x14ac:dyDescent="0.2">
      <c r="A1224" s="977" t="str">
        <f t="shared" si="38"/>
        <v>FI_10_82</v>
      </c>
      <c r="B1224" s="979">
        <f t="shared" si="39"/>
        <v>82</v>
      </c>
      <c r="C1224" s="1069" t="s">
        <v>113</v>
      </c>
      <c r="D1224" s="1072">
        <v>10</v>
      </c>
      <c r="E1224" s="1070">
        <v>1222</v>
      </c>
      <c r="F1224" s="1066" t="s">
        <v>4571</v>
      </c>
      <c r="G1224" s="1067" t="s">
        <v>4572</v>
      </c>
      <c r="H1224" s="1068">
        <v>1</v>
      </c>
      <c r="I1224" s="2"/>
      <c r="K1224" s="1072"/>
    </row>
    <row r="1225" spans="1:11" x14ac:dyDescent="0.2">
      <c r="A1225" s="977" t="str">
        <f t="shared" si="38"/>
        <v>FI_10_83</v>
      </c>
      <c r="B1225" s="979">
        <f t="shared" si="39"/>
        <v>83</v>
      </c>
      <c r="C1225" s="1069" t="s">
        <v>113</v>
      </c>
      <c r="D1225" s="1072">
        <v>10</v>
      </c>
      <c r="E1225" s="1070">
        <v>1223</v>
      </c>
      <c r="F1225" s="1066" t="s">
        <v>4573</v>
      </c>
      <c r="G1225" s="1067" t="s">
        <v>4574</v>
      </c>
      <c r="H1225" s="1068">
        <v>1</v>
      </c>
      <c r="I1225" s="2"/>
      <c r="K1225" s="1072"/>
    </row>
    <row r="1226" spans="1:11" x14ac:dyDescent="0.2">
      <c r="A1226" s="977" t="str">
        <f t="shared" si="38"/>
        <v>FI_10_84</v>
      </c>
      <c r="B1226" s="979">
        <f t="shared" si="39"/>
        <v>84</v>
      </c>
      <c r="C1226" s="1069" t="s">
        <v>113</v>
      </c>
      <c r="D1226" s="1072">
        <v>10</v>
      </c>
      <c r="E1226" s="1070">
        <v>1224</v>
      </c>
      <c r="F1226" s="1066" t="s">
        <v>4575</v>
      </c>
      <c r="G1226" s="1067" t="s">
        <v>4576</v>
      </c>
      <c r="H1226" s="1068">
        <v>1</v>
      </c>
      <c r="I1226" s="2"/>
      <c r="K1226" s="1072"/>
    </row>
    <row r="1227" spans="1:11" x14ac:dyDescent="0.2">
      <c r="A1227" s="977" t="str">
        <f t="shared" si="38"/>
        <v>FI_10_85</v>
      </c>
      <c r="B1227" s="979">
        <f t="shared" si="39"/>
        <v>85</v>
      </c>
      <c r="C1227" s="1069" t="s">
        <v>113</v>
      </c>
      <c r="D1227" s="1072">
        <v>10</v>
      </c>
      <c r="E1227" s="1070">
        <v>1225</v>
      </c>
      <c r="F1227" s="1066" t="s">
        <v>4577</v>
      </c>
      <c r="G1227" s="1067" t="s">
        <v>4578</v>
      </c>
      <c r="H1227" s="1068">
        <v>1</v>
      </c>
      <c r="I1227" s="2"/>
      <c r="K1227" s="1072"/>
    </row>
    <row r="1228" spans="1:11" x14ac:dyDescent="0.2">
      <c r="A1228" s="977" t="str">
        <f t="shared" si="38"/>
        <v>FI_10_86</v>
      </c>
      <c r="B1228" s="979">
        <f t="shared" si="39"/>
        <v>86</v>
      </c>
      <c r="C1228" s="1069" t="s">
        <v>113</v>
      </c>
      <c r="D1228" s="1072">
        <v>10</v>
      </c>
      <c r="E1228" s="1070">
        <v>1226</v>
      </c>
      <c r="F1228" s="1066" t="s">
        <v>4579</v>
      </c>
      <c r="G1228" s="1067" t="s">
        <v>4580</v>
      </c>
      <c r="H1228" s="1068">
        <v>1</v>
      </c>
      <c r="I1228" s="2"/>
      <c r="K1228" s="1072"/>
    </row>
    <row r="1229" spans="1:11" x14ac:dyDescent="0.2">
      <c r="A1229" s="977" t="str">
        <f t="shared" si="38"/>
        <v>FI_10_87</v>
      </c>
      <c r="B1229" s="979">
        <f t="shared" si="39"/>
        <v>87</v>
      </c>
      <c r="C1229" s="1069" t="s">
        <v>113</v>
      </c>
      <c r="D1229" s="1072">
        <v>10</v>
      </c>
      <c r="E1229" s="1070">
        <v>1227</v>
      </c>
      <c r="F1229" s="1066" t="s">
        <v>4581</v>
      </c>
      <c r="G1229" s="1067" t="s">
        <v>4582</v>
      </c>
      <c r="H1229" s="1068">
        <v>1</v>
      </c>
      <c r="I1229" s="2"/>
      <c r="K1229" s="1072"/>
    </row>
    <row r="1230" spans="1:11" x14ac:dyDescent="0.2">
      <c r="A1230" s="977" t="str">
        <f t="shared" si="38"/>
        <v>FI_10_88</v>
      </c>
      <c r="B1230" s="979">
        <f t="shared" si="39"/>
        <v>88</v>
      </c>
      <c r="C1230" s="1069" t="s">
        <v>113</v>
      </c>
      <c r="D1230" s="1072">
        <v>10</v>
      </c>
      <c r="E1230" s="1070">
        <v>1228</v>
      </c>
      <c r="F1230" s="1066" t="s">
        <v>4583</v>
      </c>
      <c r="G1230" s="1067" t="s">
        <v>4584</v>
      </c>
      <c r="H1230" s="1068">
        <v>1</v>
      </c>
      <c r="I1230" s="2"/>
      <c r="K1230" s="1072"/>
    </row>
    <row r="1231" spans="1:11" x14ac:dyDescent="0.2">
      <c r="A1231" s="977" t="str">
        <f t="shared" si="38"/>
        <v>FI_10_89</v>
      </c>
      <c r="B1231" s="979">
        <f t="shared" si="39"/>
        <v>89</v>
      </c>
      <c r="C1231" s="1069" t="s">
        <v>113</v>
      </c>
      <c r="D1231" s="1072">
        <v>10</v>
      </c>
      <c r="E1231" s="1070">
        <v>1229</v>
      </c>
      <c r="F1231" s="1066" t="s">
        <v>4585</v>
      </c>
      <c r="G1231" s="1067" t="s">
        <v>4586</v>
      </c>
      <c r="H1231" s="1068">
        <v>1</v>
      </c>
      <c r="I1231" s="2"/>
      <c r="K1231" s="1072"/>
    </row>
    <row r="1232" spans="1:11" x14ac:dyDescent="0.2">
      <c r="A1232" s="977" t="str">
        <f t="shared" si="38"/>
        <v>FI_10_90</v>
      </c>
      <c r="B1232" s="979">
        <f t="shared" si="39"/>
        <v>90</v>
      </c>
      <c r="C1232" s="1069" t="s">
        <v>113</v>
      </c>
      <c r="D1232" s="1072">
        <v>10</v>
      </c>
      <c r="E1232" s="1070">
        <v>1230</v>
      </c>
      <c r="F1232" s="1066" t="s">
        <v>4587</v>
      </c>
      <c r="G1232" s="1067" t="s">
        <v>4588</v>
      </c>
      <c r="H1232" s="1068">
        <v>1</v>
      </c>
      <c r="I1232" s="2"/>
      <c r="K1232" s="1072"/>
    </row>
    <row r="1233" spans="1:11" x14ac:dyDescent="0.2">
      <c r="A1233" s="977" t="str">
        <f t="shared" si="38"/>
        <v>FI_10_91</v>
      </c>
      <c r="B1233" s="979">
        <f t="shared" si="39"/>
        <v>91</v>
      </c>
      <c r="C1233" s="1069" t="s">
        <v>113</v>
      </c>
      <c r="D1233" s="1072">
        <v>10</v>
      </c>
      <c r="E1233" s="1070">
        <v>1231</v>
      </c>
      <c r="F1233" s="1066" t="s">
        <v>4589</v>
      </c>
      <c r="G1233" s="1067" t="s">
        <v>4590</v>
      </c>
      <c r="H1233" s="1068">
        <v>1</v>
      </c>
      <c r="I1233" s="2"/>
      <c r="K1233" s="1072"/>
    </row>
    <row r="1234" spans="1:11" x14ac:dyDescent="0.2">
      <c r="A1234" s="977" t="str">
        <f t="shared" si="38"/>
        <v>FI_10_92</v>
      </c>
      <c r="B1234" s="979">
        <f t="shared" si="39"/>
        <v>92</v>
      </c>
      <c r="C1234" s="1069" t="s">
        <v>113</v>
      </c>
      <c r="D1234" s="1072">
        <v>10</v>
      </c>
      <c r="E1234" s="1070">
        <v>1232</v>
      </c>
      <c r="F1234" s="1066" t="s">
        <v>4591</v>
      </c>
      <c r="G1234" s="1067" t="s">
        <v>4592</v>
      </c>
      <c r="H1234" s="1068">
        <v>1</v>
      </c>
      <c r="I1234" s="2"/>
      <c r="K1234" s="1072"/>
    </row>
    <row r="1235" spans="1:11" x14ac:dyDescent="0.2">
      <c r="A1235" s="977" t="str">
        <f t="shared" si="38"/>
        <v>FI_10_93</v>
      </c>
      <c r="B1235" s="979">
        <f t="shared" si="39"/>
        <v>93</v>
      </c>
      <c r="C1235" s="1069" t="s">
        <v>113</v>
      </c>
      <c r="D1235" s="1072">
        <v>10</v>
      </c>
      <c r="E1235" s="1070">
        <v>1233</v>
      </c>
      <c r="F1235" s="1066" t="s">
        <v>4593</v>
      </c>
      <c r="G1235" s="1067" t="s">
        <v>4594</v>
      </c>
      <c r="H1235" s="1068">
        <v>1</v>
      </c>
      <c r="I1235" s="2"/>
      <c r="K1235" s="1072"/>
    </row>
    <row r="1236" spans="1:11" x14ac:dyDescent="0.2">
      <c r="A1236" s="977" t="str">
        <f t="shared" si="38"/>
        <v>FI_10_94</v>
      </c>
      <c r="B1236" s="979">
        <f t="shared" si="39"/>
        <v>94</v>
      </c>
      <c r="C1236" s="1069" t="s">
        <v>113</v>
      </c>
      <c r="D1236" s="1072">
        <v>10</v>
      </c>
      <c r="E1236" s="1070">
        <v>1234</v>
      </c>
      <c r="F1236" s="1066" t="s">
        <v>4595</v>
      </c>
      <c r="G1236" s="1067" t="s">
        <v>4596</v>
      </c>
      <c r="H1236" s="1068">
        <v>1</v>
      </c>
      <c r="I1236" s="2"/>
      <c r="K1236" s="1072"/>
    </row>
    <row r="1237" spans="1:11" x14ac:dyDescent="0.2">
      <c r="A1237" s="977" t="str">
        <f t="shared" si="38"/>
        <v>FI_10_95</v>
      </c>
      <c r="B1237" s="979">
        <f t="shared" si="39"/>
        <v>95</v>
      </c>
      <c r="C1237" s="1069" t="s">
        <v>113</v>
      </c>
      <c r="D1237" s="1072">
        <v>10</v>
      </c>
      <c r="E1237" s="1070">
        <v>1235</v>
      </c>
      <c r="F1237" s="1066" t="s">
        <v>4597</v>
      </c>
      <c r="G1237" s="1067" t="s">
        <v>4598</v>
      </c>
      <c r="H1237" s="1068">
        <v>1</v>
      </c>
      <c r="I1237" s="2"/>
      <c r="K1237" s="1072"/>
    </row>
    <row r="1238" spans="1:11" x14ac:dyDescent="0.2">
      <c r="A1238" s="977" t="str">
        <f t="shared" si="38"/>
        <v>FI_10_96</v>
      </c>
      <c r="B1238" s="979">
        <f t="shared" si="39"/>
        <v>96</v>
      </c>
      <c r="C1238" s="1069" t="s">
        <v>113</v>
      </c>
      <c r="D1238" s="1072">
        <v>10</v>
      </c>
      <c r="E1238" s="1070">
        <v>1236</v>
      </c>
      <c r="F1238" s="1066" t="s">
        <v>4599</v>
      </c>
      <c r="G1238" s="1067" t="s">
        <v>4600</v>
      </c>
      <c r="H1238" s="1068">
        <v>1</v>
      </c>
      <c r="I1238" s="2"/>
      <c r="K1238" s="1072"/>
    </row>
    <row r="1239" spans="1:11" x14ac:dyDescent="0.2">
      <c r="A1239" s="977" t="str">
        <f t="shared" si="38"/>
        <v>FI_10_97</v>
      </c>
      <c r="B1239" s="979">
        <f t="shared" si="39"/>
        <v>97</v>
      </c>
      <c r="C1239" s="1069" t="s">
        <v>113</v>
      </c>
      <c r="D1239" s="1072">
        <v>10</v>
      </c>
      <c r="E1239" s="1070">
        <v>1237</v>
      </c>
      <c r="F1239" s="1066" t="s">
        <v>4601</v>
      </c>
      <c r="G1239" s="1067" t="s">
        <v>4602</v>
      </c>
      <c r="H1239" s="1068">
        <v>1</v>
      </c>
      <c r="I1239" s="2"/>
      <c r="K1239" s="1072"/>
    </row>
    <row r="1240" spans="1:11" x14ac:dyDescent="0.2">
      <c r="A1240" s="977" t="str">
        <f t="shared" si="38"/>
        <v>FI_10_98</v>
      </c>
      <c r="B1240" s="979">
        <f t="shared" si="39"/>
        <v>98</v>
      </c>
      <c r="C1240" s="1069" t="s">
        <v>113</v>
      </c>
      <c r="D1240" s="1072">
        <v>10</v>
      </c>
      <c r="E1240" s="1070">
        <v>1238</v>
      </c>
      <c r="F1240" s="1066" t="s">
        <v>4603</v>
      </c>
      <c r="G1240" s="1067" t="s">
        <v>4604</v>
      </c>
      <c r="H1240" s="1068">
        <v>1</v>
      </c>
      <c r="I1240" s="2"/>
      <c r="K1240" s="1072"/>
    </row>
    <row r="1241" spans="1:11" x14ac:dyDescent="0.2">
      <c r="A1241" s="977" t="str">
        <f t="shared" si="38"/>
        <v>FI_10_99</v>
      </c>
      <c r="B1241" s="979">
        <f t="shared" si="39"/>
        <v>99</v>
      </c>
      <c r="C1241" s="1069" t="s">
        <v>113</v>
      </c>
      <c r="D1241" s="1072">
        <v>10</v>
      </c>
      <c r="E1241" s="1070">
        <v>1239</v>
      </c>
      <c r="F1241" s="1066" t="s">
        <v>4605</v>
      </c>
      <c r="G1241" s="1067" t="s">
        <v>4606</v>
      </c>
      <c r="H1241" s="1068">
        <v>1</v>
      </c>
      <c r="I1241" s="2"/>
      <c r="K1241" s="1072"/>
    </row>
    <row r="1242" spans="1:11" x14ac:dyDescent="0.2">
      <c r="A1242" s="977" t="str">
        <f t="shared" si="38"/>
        <v>FI_10_100</v>
      </c>
      <c r="B1242" s="979">
        <f t="shared" si="39"/>
        <v>100</v>
      </c>
      <c r="C1242" s="1069" t="s">
        <v>113</v>
      </c>
      <c r="D1242" s="1072">
        <v>10</v>
      </c>
      <c r="E1242" s="1070">
        <v>1240</v>
      </c>
      <c r="F1242" s="1066" t="s">
        <v>4607</v>
      </c>
      <c r="G1242" s="1067" t="s">
        <v>4608</v>
      </c>
      <c r="H1242" s="1068">
        <v>1</v>
      </c>
      <c r="I1242" s="2"/>
      <c r="K1242" s="1072"/>
    </row>
    <row r="1243" spans="1:11" x14ac:dyDescent="0.2">
      <c r="A1243" s="977" t="str">
        <f t="shared" si="38"/>
        <v>FI_10_101</v>
      </c>
      <c r="B1243" s="979">
        <f t="shared" si="39"/>
        <v>101</v>
      </c>
      <c r="C1243" s="1069" t="s">
        <v>113</v>
      </c>
      <c r="D1243" s="1072">
        <v>10</v>
      </c>
      <c r="E1243" s="1070">
        <v>1241</v>
      </c>
      <c r="F1243" s="1066" t="s">
        <v>4609</v>
      </c>
      <c r="G1243" s="1067" t="s">
        <v>4610</v>
      </c>
      <c r="H1243" s="1068">
        <v>1</v>
      </c>
      <c r="I1243" s="2"/>
      <c r="K1243" s="1072"/>
    </row>
    <row r="1244" spans="1:11" x14ac:dyDescent="0.2">
      <c r="A1244" s="977" t="str">
        <f t="shared" si="38"/>
        <v>FI_10_102</v>
      </c>
      <c r="B1244" s="979">
        <f t="shared" si="39"/>
        <v>102</v>
      </c>
      <c r="C1244" s="1069" t="s">
        <v>113</v>
      </c>
      <c r="D1244" s="1072">
        <v>10</v>
      </c>
      <c r="E1244" s="1070">
        <v>1242</v>
      </c>
      <c r="F1244" s="1066" t="s">
        <v>4611</v>
      </c>
      <c r="G1244" s="1067" t="s">
        <v>4612</v>
      </c>
      <c r="H1244" s="1068">
        <v>1</v>
      </c>
      <c r="I1244" s="2"/>
      <c r="K1244" s="1072"/>
    </row>
    <row r="1245" spans="1:11" x14ac:dyDescent="0.2">
      <c r="A1245" s="977" t="str">
        <f t="shared" si="38"/>
        <v>FI_10_103</v>
      </c>
      <c r="B1245" s="979">
        <f t="shared" si="39"/>
        <v>103</v>
      </c>
      <c r="C1245" s="1069" t="s">
        <v>113</v>
      </c>
      <c r="D1245" s="1072">
        <v>10</v>
      </c>
      <c r="E1245" s="1070">
        <v>1243</v>
      </c>
      <c r="F1245" s="1066" t="s">
        <v>4613</v>
      </c>
      <c r="G1245" s="1067" t="s">
        <v>4614</v>
      </c>
      <c r="H1245" s="1068">
        <v>1</v>
      </c>
      <c r="I1245" s="2"/>
      <c r="K1245" s="1072"/>
    </row>
    <row r="1246" spans="1:11" x14ac:dyDescent="0.2">
      <c r="A1246" s="977" t="str">
        <f t="shared" si="38"/>
        <v>FI_10_104</v>
      </c>
      <c r="B1246" s="979">
        <f t="shared" si="39"/>
        <v>104</v>
      </c>
      <c r="C1246" s="1069" t="s">
        <v>113</v>
      </c>
      <c r="D1246" s="1072">
        <v>10</v>
      </c>
      <c r="E1246" s="1070">
        <v>1244</v>
      </c>
      <c r="F1246" s="1066" t="s">
        <v>4615</v>
      </c>
      <c r="G1246" s="1067" t="s">
        <v>4616</v>
      </c>
      <c r="H1246" s="1068">
        <v>1</v>
      </c>
      <c r="I1246" s="2"/>
      <c r="K1246" s="1072"/>
    </row>
    <row r="1247" spans="1:11" x14ac:dyDescent="0.2">
      <c r="A1247" s="977" t="str">
        <f t="shared" si="38"/>
        <v>FI_10_105</v>
      </c>
      <c r="B1247" s="979">
        <f t="shared" si="39"/>
        <v>105</v>
      </c>
      <c r="C1247" s="1069" t="s">
        <v>113</v>
      </c>
      <c r="D1247" s="1072">
        <v>10</v>
      </c>
      <c r="E1247" s="1070">
        <v>1245</v>
      </c>
      <c r="F1247" s="1066" t="s">
        <v>4617</v>
      </c>
      <c r="G1247" s="1067" t="s">
        <v>4618</v>
      </c>
      <c r="H1247" s="1068">
        <v>1</v>
      </c>
      <c r="I1247" s="2"/>
      <c r="K1247" s="1072"/>
    </row>
    <row r="1248" spans="1:11" x14ac:dyDescent="0.2">
      <c r="A1248" s="977" t="str">
        <f t="shared" si="38"/>
        <v>FI_10_106</v>
      </c>
      <c r="B1248" s="979">
        <f t="shared" si="39"/>
        <v>106</v>
      </c>
      <c r="C1248" s="1069" t="s">
        <v>113</v>
      </c>
      <c r="D1248" s="1072">
        <v>10</v>
      </c>
      <c r="E1248" s="1070">
        <v>1246</v>
      </c>
      <c r="F1248" s="1066" t="s">
        <v>4619</v>
      </c>
      <c r="G1248" s="1067" t="s">
        <v>4620</v>
      </c>
      <c r="H1248" s="1068">
        <v>1</v>
      </c>
      <c r="I1248" s="2"/>
      <c r="K1248" s="1072"/>
    </row>
    <row r="1249" spans="1:11" x14ac:dyDescent="0.2">
      <c r="A1249" s="977" t="str">
        <f t="shared" si="38"/>
        <v>FI_10_107</v>
      </c>
      <c r="B1249" s="979">
        <f t="shared" si="39"/>
        <v>107</v>
      </c>
      <c r="C1249" s="1069" t="s">
        <v>113</v>
      </c>
      <c r="D1249" s="1072">
        <v>10</v>
      </c>
      <c r="E1249" s="1070">
        <v>1247</v>
      </c>
      <c r="F1249" s="1066" t="s">
        <v>4621</v>
      </c>
      <c r="G1249" s="1067" t="s">
        <v>4622</v>
      </c>
      <c r="H1249" s="1068">
        <v>1</v>
      </c>
      <c r="I1249" s="2"/>
      <c r="K1249" s="1072"/>
    </row>
    <row r="1250" spans="1:11" x14ac:dyDescent="0.2">
      <c r="A1250" s="977" t="str">
        <f t="shared" si="38"/>
        <v>FI_10_108</v>
      </c>
      <c r="B1250" s="979">
        <f t="shared" si="39"/>
        <v>108</v>
      </c>
      <c r="C1250" s="1069" t="s">
        <v>113</v>
      </c>
      <c r="D1250" s="1072">
        <v>10</v>
      </c>
      <c r="E1250" s="1070">
        <v>1248</v>
      </c>
      <c r="F1250" s="1066" t="s">
        <v>4623</v>
      </c>
      <c r="G1250" s="1067" t="s">
        <v>4624</v>
      </c>
      <c r="H1250" s="1068">
        <v>1</v>
      </c>
      <c r="I1250" s="2"/>
      <c r="K1250" s="1072"/>
    </row>
    <row r="1251" spans="1:11" x14ac:dyDescent="0.2">
      <c r="A1251" s="977" t="str">
        <f t="shared" si="38"/>
        <v>FI_10_109</v>
      </c>
      <c r="B1251" s="979">
        <f t="shared" si="39"/>
        <v>109</v>
      </c>
      <c r="C1251" s="1069" t="s">
        <v>113</v>
      </c>
      <c r="D1251" s="1072">
        <v>10</v>
      </c>
      <c r="E1251" s="1070">
        <v>1249</v>
      </c>
      <c r="F1251" s="1066" t="s">
        <v>4625</v>
      </c>
      <c r="G1251" s="1067" t="s">
        <v>4626</v>
      </c>
      <c r="H1251" s="1068">
        <v>1</v>
      </c>
      <c r="I1251" s="2"/>
      <c r="K1251" s="1072"/>
    </row>
    <row r="1252" spans="1:11" x14ac:dyDescent="0.2">
      <c r="A1252" s="977" t="str">
        <f t="shared" si="38"/>
        <v>FI_10_110</v>
      </c>
      <c r="B1252" s="979">
        <f t="shared" si="39"/>
        <v>110</v>
      </c>
      <c r="C1252" s="1069" t="s">
        <v>113</v>
      </c>
      <c r="D1252" s="1072">
        <v>10</v>
      </c>
      <c r="E1252" s="1070">
        <v>1250</v>
      </c>
      <c r="F1252" s="1066" t="s">
        <v>4627</v>
      </c>
      <c r="G1252" s="1067" t="s">
        <v>4628</v>
      </c>
      <c r="H1252" s="1068">
        <v>1</v>
      </c>
      <c r="I1252" s="2"/>
      <c r="K1252" s="1072"/>
    </row>
    <row r="1253" spans="1:11" x14ac:dyDescent="0.2">
      <c r="A1253" s="977" t="str">
        <f t="shared" si="38"/>
        <v>FI_10_111</v>
      </c>
      <c r="B1253" s="979">
        <f t="shared" si="39"/>
        <v>111</v>
      </c>
      <c r="C1253" s="1069" t="s">
        <v>113</v>
      </c>
      <c r="D1253" s="1072">
        <v>10</v>
      </c>
      <c r="E1253" s="1070">
        <v>1251</v>
      </c>
      <c r="F1253" s="1066" t="s">
        <v>4629</v>
      </c>
      <c r="G1253" s="1067" t="s">
        <v>4630</v>
      </c>
      <c r="H1253" s="1068">
        <v>1</v>
      </c>
      <c r="I1253" s="2"/>
      <c r="K1253" s="1072"/>
    </row>
    <row r="1254" spans="1:11" x14ac:dyDescent="0.2">
      <c r="A1254" s="977" t="str">
        <f t="shared" si="38"/>
        <v>FI_10_112</v>
      </c>
      <c r="B1254" s="979">
        <f t="shared" si="39"/>
        <v>112</v>
      </c>
      <c r="C1254" s="1069" t="s">
        <v>113</v>
      </c>
      <c r="D1254" s="1072">
        <v>10</v>
      </c>
      <c r="E1254" s="1070">
        <v>1252</v>
      </c>
      <c r="F1254" s="1066" t="s">
        <v>4631</v>
      </c>
      <c r="G1254" s="1067" t="s">
        <v>4632</v>
      </c>
      <c r="H1254" s="1068">
        <v>1</v>
      </c>
      <c r="I1254" s="2"/>
      <c r="K1254" s="1072"/>
    </row>
    <row r="1255" spans="1:11" x14ac:dyDescent="0.2">
      <c r="A1255" s="977" t="str">
        <f t="shared" si="38"/>
        <v>FI_10_113</v>
      </c>
      <c r="B1255" s="979">
        <f t="shared" si="39"/>
        <v>113</v>
      </c>
      <c r="C1255" s="1069" t="s">
        <v>113</v>
      </c>
      <c r="D1255" s="1072">
        <v>10</v>
      </c>
      <c r="E1255" s="1070">
        <v>1253</v>
      </c>
      <c r="F1255" s="1066" t="s">
        <v>4633</v>
      </c>
      <c r="G1255" s="1067" t="s">
        <v>4634</v>
      </c>
      <c r="H1255" s="1068">
        <v>1</v>
      </c>
      <c r="I1255" s="2"/>
      <c r="K1255" s="1072"/>
    </row>
    <row r="1256" spans="1:11" x14ac:dyDescent="0.2">
      <c r="A1256" s="977" t="str">
        <f t="shared" si="38"/>
        <v>FI_10_114</v>
      </c>
      <c r="B1256" s="979">
        <f t="shared" si="39"/>
        <v>114</v>
      </c>
      <c r="C1256" s="1069" t="s">
        <v>113</v>
      </c>
      <c r="D1256" s="1072">
        <v>10</v>
      </c>
      <c r="E1256" s="1070">
        <v>1254</v>
      </c>
      <c r="F1256" s="1066" t="s">
        <v>4635</v>
      </c>
      <c r="G1256" s="1067" t="s">
        <v>4636</v>
      </c>
      <c r="H1256" s="1068">
        <v>1</v>
      </c>
      <c r="I1256" s="2"/>
      <c r="K1256" s="1072"/>
    </row>
    <row r="1257" spans="1:11" x14ac:dyDescent="0.2">
      <c r="A1257" s="977" t="str">
        <f t="shared" si="38"/>
        <v>FI_10_115</v>
      </c>
      <c r="B1257" s="979">
        <f t="shared" si="39"/>
        <v>115</v>
      </c>
      <c r="C1257" s="1069" t="s">
        <v>113</v>
      </c>
      <c r="D1257" s="1072">
        <v>10</v>
      </c>
      <c r="E1257" s="1070">
        <v>1255</v>
      </c>
      <c r="F1257" s="1066" t="s">
        <v>4637</v>
      </c>
      <c r="G1257" s="1067" t="s">
        <v>4638</v>
      </c>
      <c r="H1257" s="1068">
        <v>1</v>
      </c>
      <c r="I1257" s="2"/>
      <c r="K1257" s="1072"/>
    </row>
    <row r="1258" spans="1:11" x14ac:dyDescent="0.2">
      <c r="A1258" s="977" t="str">
        <f t="shared" si="38"/>
        <v>FI_10_116</v>
      </c>
      <c r="B1258" s="979">
        <f t="shared" si="39"/>
        <v>116</v>
      </c>
      <c r="C1258" s="1069" t="s">
        <v>113</v>
      </c>
      <c r="D1258" s="1072">
        <v>10</v>
      </c>
      <c r="E1258" s="1070">
        <v>1256</v>
      </c>
      <c r="F1258" s="1066" t="s">
        <v>4639</v>
      </c>
      <c r="G1258" s="1067" t="s">
        <v>4640</v>
      </c>
      <c r="H1258" s="1068">
        <v>1</v>
      </c>
      <c r="I1258" s="2"/>
      <c r="K1258" s="1072"/>
    </row>
    <row r="1259" spans="1:11" x14ac:dyDescent="0.2">
      <c r="A1259" s="977" t="str">
        <f t="shared" si="38"/>
        <v>FI_10_117</v>
      </c>
      <c r="B1259" s="979">
        <f t="shared" si="39"/>
        <v>117</v>
      </c>
      <c r="C1259" s="1069" t="s">
        <v>113</v>
      </c>
      <c r="D1259" s="1072">
        <v>10</v>
      </c>
      <c r="E1259" s="1070">
        <v>1257</v>
      </c>
      <c r="F1259" s="1066" t="s">
        <v>4641</v>
      </c>
      <c r="G1259" s="1067" t="s">
        <v>4642</v>
      </c>
      <c r="H1259" s="1068">
        <v>1</v>
      </c>
      <c r="I1259" s="2"/>
      <c r="K1259" s="1072"/>
    </row>
    <row r="1260" spans="1:11" x14ac:dyDescent="0.2">
      <c r="A1260" s="977" t="str">
        <f t="shared" si="38"/>
        <v>FI_10_118</v>
      </c>
      <c r="B1260" s="979">
        <f t="shared" si="39"/>
        <v>118</v>
      </c>
      <c r="C1260" s="1069" t="s">
        <v>113</v>
      </c>
      <c r="D1260" s="1072">
        <v>10</v>
      </c>
      <c r="E1260" s="1070">
        <v>1258</v>
      </c>
      <c r="F1260" s="1066" t="s">
        <v>4643</v>
      </c>
      <c r="G1260" s="1067" t="s">
        <v>4644</v>
      </c>
      <c r="H1260" s="1068">
        <v>1</v>
      </c>
      <c r="I1260" s="2"/>
      <c r="K1260" s="1072"/>
    </row>
    <row r="1261" spans="1:11" x14ac:dyDescent="0.2">
      <c r="A1261" s="977" t="str">
        <f t="shared" si="38"/>
        <v>FI_10_119</v>
      </c>
      <c r="B1261" s="979">
        <f t="shared" si="39"/>
        <v>119</v>
      </c>
      <c r="C1261" s="1069" t="s">
        <v>113</v>
      </c>
      <c r="D1261" s="1072">
        <v>10</v>
      </c>
      <c r="E1261" s="1070">
        <v>1259</v>
      </c>
      <c r="F1261" s="1066" t="s">
        <v>4645</v>
      </c>
      <c r="G1261" s="1067" t="s">
        <v>4646</v>
      </c>
      <c r="H1261" s="1068">
        <v>1</v>
      </c>
      <c r="I1261" s="2"/>
      <c r="K1261" s="1072"/>
    </row>
    <row r="1262" spans="1:11" x14ac:dyDescent="0.2">
      <c r="A1262" s="977" t="str">
        <f t="shared" si="38"/>
        <v>FI_10_120</v>
      </c>
      <c r="B1262" s="979">
        <f t="shared" si="39"/>
        <v>120</v>
      </c>
      <c r="C1262" s="1069" t="s">
        <v>113</v>
      </c>
      <c r="D1262" s="1072">
        <v>10</v>
      </c>
      <c r="E1262" s="1070">
        <v>1260</v>
      </c>
      <c r="F1262" s="1066" t="s">
        <v>4647</v>
      </c>
      <c r="G1262" s="1067" t="s">
        <v>4648</v>
      </c>
      <c r="H1262" s="1068">
        <v>1</v>
      </c>
      <c r="I1262" s="2"/>
      <c r="K1262" s="1072"/>
    </row>
    <row r="1263" spans="1:11" x14ac:dyDescent="0.2">
      <c r="A1263" s="977" t="str">
        <f t="shared" si="38"/>
        <v>FI_10_121</v>
      </c>
      <c r="B1263" s="979">
        <f t="shared" si="39"/>
        <v>121</v>
      </c>
      <c r="C1263" s="1069" t="s">
        <v>113</v>
      </c>
      <c r="D1263" s="1072">
        <v>10</v>
      </c>
      <c r="E1263" s="1070">
        <v>1261</v>
      </c>
      <c r="F1263" s="1066" t="s">
        <v>4649</v>
      </c>
      <c r="G1263" s="1067" t="s">
        <v>4650</v>
      </c>
      <c r="H1263" s="1068">
        <v>1</v>
      </c>
      <c r="I1263" s="2"/>
      <c r="K1263" s="1072"/>
    </row>
    <row r="1264" spans="1:11" x14ac:dyDescent="0.2">
      <c r="A1264" s="977" t="str">
        <f t="shared" si="38"/>
        <v>FI_10_122</v>
      </c>
      <c r="B1264" s="979">
        <f t="shared" si="39"/>
        <v>122</v>
      </c>
      <c r="C1264" s="1069" t="s">
        <v>113</v>
      </c>
      <c r="D1264" s="1072">
        <v>10</v>
      </c>
      <c r="E1264" s="1070">
        <v>1262</v>
      </c>
      <c r="F1264" s="1066" t="s">
        <v>4651</v>
      </c>
      <c r="G1264" s="1067" t="s">
        <v>4652</v>
      </c>
      <c r="H1264" s="1068">
        <v>1</v>
      </c>
      <c r="I1264" s="2"/>
      <c r="K1264" s="1072"/>
    </row>
    <row r="1265" spans="1:11" x14ac:dyDescent="0.2">
      <c r="A1265" s="977" t="str">
        <f t="shared" si="38"/>
        <v>FI_10_123</v>
      </c>
      <c r="B1265" s="979">
        <f t="shared" si="39"/>
        <v>123</v>
      </c>
      <c r="C1265" s="1069" t="s">
        <v>113</v>
      </c>
      <c r="D1265" s="1072">
        <v>10</v>
      </c>
      <c r="E1265" s="1070">
        <v>1263</v>
      </c>
      <c r="F1265" s="1066" t="s">
        <v>4653</v>
      </c>
      <c r="G1265" s="1067" t="s">
        <v>4654</v>
      </c>
      <c r="H1265" s="1068">
        <v>1</v>
      </c>
      <c r="I1265" s="2"/>
      <c r="K1265" s="1072"/>
    </row>
    <row r="1266" spans="1:11" x14ac:dyDescent="0.2">
      <c r="A1266" s="977" t="str">
        <f t="shared" si="38"/>
        <v>FI_10_124</v>
      </c>
      <c r="B1266" s="979">
        <f t="shared" si="39"/>
        <v>124</v>
      </c>
      <c r="C1266" s="1069" t="s">
        <v>113</v>
      </c>
      <c r="D1266" s="1072">
        <v>10</v>
      </c>
      <c r="E1266" s="1070">
        <v>1264</v>
      </c>
      <c r="F1266" s="1066" t="s">
        <v>4655</v>
      </c>
      <c r="G1266" s="1067" t="s">
        <v>4656</v>
      </c>
      <c r="H1266" s="1068">
        <v>1</v>
      </c>
      <c r="I1266" s="2"/>
      <c r="K1266" s="1072"/>
    </row>
    <row r="1267" spans="1:11" x14ac:dyDescent="0.2">
      <c r="A1267" s="977" t="str">
        <f t="shared" si="38"/>
        <v>FI_10_125</v>
      </c>
      <c r="B1267" s="979">
        <f t="shared" si="39"/>
        <v>125</v>
      </c>
      <c r="C1267" s="1069" t="s">
        <v>113</v>
      </c>
      <c r="D1267" s="1072">
        <v>10</v>
      </c>
      <c r="E1267" s="1070">
        <v>1265</v>
      </c>
      <c r="F1267" s="1066" t="s">
        <v>4657</v>
      </c>
      <c r="G1267" s="1067" t="s">
        <v>4658</v>
      </c>
      <c r="H1267" s="1068">
        <v>1</v>
      </c>
      <c r="I1267" s="2"/>
      <c r="K1267" s="1072"/>
    </row>
    <row r="1268" spans="1:11" x14ac:dyDescent="0.2">
      <c r="A1268" s="977" t="str">
        <f t="shared" si="38"/>
        <v>FI_10_126</v>
      </c>
      <c r="B1268" s="979">
        <f t="shared" si="39"/>
        <v>126</v>
      </c>
      <c r="C1268" s="1069" t="s">
        <v>113</v>
      </c>
      <c r="D1268" s="1072">
        <v>10</v>
      </c>
      <c r="E1268" s="1070">
        <v>1266</v>
      </c>
      <c r="F1268" s="1066" t="s">
        <v>4659</v>
      </c>
      <c r="G1268" s="1067" t="s">
        <v>4660</v>
      </c>
      <c r="H1268" s="1068">
        <v>1</v>
      </c>
      <c r="I1268" s="2"/>
      <c r="K1268" s="1072"/>
    </row>
    <row r="1269" spans="1:11" x14ac:dyDescent="0.2">
      <c r="A1269" s="977" t="str">
        <f t="shared" si="38"/>
        <v>FI_10_127</v>
      </c>
      <c r="B1269" s="979">
        <f t="shared" si="39"/>
        <v>127</v>
      </c>
      <c r="C1269" s="1069" t="s">
        <v>113</v>
      </c>
      <c r="D1269" s="1072">
        <v>10</v>
      </c>
      <c r="E1269" s="1070">
        <v>1267</v>
      </c>
      <c r="F1269" s="1066" t="s">
        <v>4661</v>
      </c>
      <c r="G1269" s="1067" t="s">
        <v>4662</v>
      </c>
      <c r="H1269" s="1068">
        <v>1</v>
      </c>
      <c r="I1269" s="2"/>
      <c r="K1269" s="1072"/>
    </row>
    <row r="1270" spans="1:11" x14ac:dyDescent="0.2">
      <c r="A1270" s="977" t="str">
        <f t="shared" si="38"/>
        <v>FI_10_128</v>
      </c>
      <c r="B1270" s="979">
        <f t="shared" si="39"/>
        <v>128</v>
      </c>
      <c r="C1270" s="1069" t="s">
        <v>113</v>
      </c>
      <c r="D1270" s="1072">
        <v>10</v>
      </c>
      <c r="E1270" s="1070">
        <v>1268</v>
      </c>
      <c r="F1270" s="1066" t="s">
        <v>4663</v>
      </c>
      <c r="G1270" s="1067" t="s">
        <v>4664</v>
      </c>
      <c r="H1270" s="1068">
        <v>1</v>
      </c>
      <c r="I1270" s="2"/>
      <c r="K1270" s="1072"/>
    </row>
    <row r="1271" spans="1:11" x14ac:dyDescent="0.2">
      <c r="A1271" s="977" t="str">
        <f t="shared" si="38"/>
        <v>FI_10_129</v>
      </c>
      <c r="B1271" s="979">
        <f t="shared" si="39"/>
        <v>129</v>
      </c>
      <c r="C1271" s="1069" t="s">
        <v>113</v>
      </c>
      <c r="D1271" s="1072">
        <v>10</v>
      </c>
      <c r="E1271" s="1070">
        <v>1269</v>
      </c>
      <c r="F1271" s="1066" t="s">
        <v>4665</v>
      </c>
      <c r="G1271" s="1067" t="s">
        <v>4666</v>
      </c>
      <c r="H1271" s="1068">
        <v>1</v>
      </c>
      <c r="I1271" s="2"/>
      <c r="K1271" s="1072"/>
    </row>
    <row r="1272" spans="1:11" x14ac:dyDescent="0.2">
      <c r="A1272" s="977" t="str">
        <f t="shared" si="38"/>
        <v>FI_11_1</v>
      </c>
      <c r="B1272" s="979">
        <f t="shared" si="39"/>
        <v>1</v>
      </c>
      <c r="C1272" s="1069" t="s">
        <v>113</v>
      </c>
      <c r="D1272" s="1072">
        <v>11</v>
      </c>
      <c r="E1272" s="1070">
        <v>1270</v>
      </c>
      <c r="F1272" s="1066" t="s">
        <v>4667</v>
      </c>
      <c r="G1272" s="1067" t="s">
        <v>4668</v>
      </c>
      <c r="H1272" s="1068">
        <v>1</v>
      </c>
      <c r="I1272" s="2"/>
      <c r="K1272" s="1072"/>
    </row>
    <row r="1273" spans="1:11" x14ac:dyDescent="0.2">
      <c r="A1273" s="977" t="str">
        <f t="shared" si="38"/>
        <v>FI_11_2</v>
      </c>
      <c r="B1273" s="979">
        <f t="shared" si="39"/>
        <v>2</v>
      </c>
      <c r="C1273" s="1069" t="s">
        <v>113</v>
      </c>
      <c r="D1273" s="1072">
        <v>11</v>
      </c>
      <c r="E1273" s="1070">
        <v>1271</v>
      </c>
      <c r="F1273" s="1066" t="s">
        <v>4669</v>
      </c>
      <c r="G1273" s="1067" t="s">
        <v>4670</v>
      </c>
      <c r="H1273" s="1068">
        <v>1</v>
      </c>
      <c r="I1273" s="2"/>
      <c r="K1273" s="1072"/>
    </row>
    <row r="1274" spans="1:11" x14ac:dyDescent="0.2">
      <c r="A1274" s="977" t="str">
        <f t="shared" si="38"/>
        <v>FI_11_3</v>
      </c>
      <c r="B1274" s="979">
        <f t="shared" si="39"/>
        <v>3</v>
      </c>
      <c r="C1274" s="1069" t="s">
        <v>113</v>
      </c>
      <c r="D1274" s="1072">
        <v>11</v>
      </c>
      <c r="E1274" s="1070">
        <v>1272</v>
      </c>
      <c r="F1274" s="1066" t="s">
        <v>4671</v>
      </c>
      <c r="G1274" s="1067" t="s">
        <v>4672</v>
      </c>
      <c r="H1274" s="1068">
        <v>1</v>
      </c>
      <c r="I1274" s="2"/>
      <c r="K1274" s="1072"/>
    </row>
    <row r="1275" spans="1:11" x14ac:dyDescent="0.2">
      <c r="A1275" s="977" t="str">
        <f t="shared" si="38"/>
        <v>FI_11_4</v>
      </c>
      <c r="B1275" s="979">
        <f t="shared" si="39"/>
        <v>4</v>
      </c>
      <c r="C1275" s="1069" t="s">
        <v>113</v>
      </c>
      <c r="D1275" s="1072">
        <v>11</v>
      </c>
      <c r="E1275" s="1070">
        <v>1273</v>
      </c>
      <c r="F1275" s="1066" t="s">
        <v>4673</v>
      </c>
      <c r="G1275" s="1067" t="s">
        <v>4674</v>
      </c>
      <c r="H1275" s="1068">
        <v>1</v>
      </c>
      <c r="I1275" s="2"/>
      <c r="K1275" s="1072"/>
    </row>
    <row r="1276" spans="1:11" x14ac:dyDescent="0.2">
      <c r="A1276" s="977" t="str">
        <f t="shared" si="38"/>
        <v>FI_11_5</v>
      </c>
      <c r="B1276" s="979">
        <f t="shared" si="39"/>
        <v>5</v>
      </c>
      <c r="C1276" s="1069" t="s">
        <v>113</v>
      </c>
      <c r="D1276" s="1072">
        <v>11</v>
      </c>
      <c r="E1276" s="1070">
        <v>1274</v>
      </c>
      <c r="F1276" s="1066" t="s">
        <v>4675</v>
      </c>
      <c r="G1276" s="1067" t="s">
        <v>4676</v>
      </c>
      <c r="H1276" s="1068">
        <v>1</v>
      </c>
      <c r="I1276" s="2"/>
      <c r="K1276" s="1072"/>
    </row>
    <row r="1277" spans="1:11" x14ac:dyDescent="0.2">
      <c r="A1277" s="977" t="str">
        <f t="shared" si="38"/>
        <v>FI_11_6</v>
      </c>
      <c r="B1277" s="979">
        <f t="shared" si="39"/>
        <v>6</v>
      </c>
      <c r="C1277" s="1069" t="s">
        <v>113</v>
      </c>
      <c r="D1277" s="1072">
        <v>11</v>
      </c>
      <c r="E1277" s="1070">
        <v>1275</v>
      </c>
      <c r="F1277" s="1066" t="s">
        <v>4677</v>
      </c>
      <c r="G1277" s="1067" t="s">
        <v>4678</v>
      </c>
      <c r="H1277" s="1068">
        <v>1</v>
      </c>
      <c r="I1277" s="2"/>
      <c r="K1277" s="1072"/>
    </row>
    <row r="1278" spans="1:11" x14ac:dyDescent="0.2">
      <c r="A1278" s="977" t="str">
        <f t="shared" si="38"/>
        <v>FI_11_7</v>
      </c>
      <c r="B1278" s="979">
        <f t="shared" si="39"/>
        <v>7</v>
      </c>
      <c r="C1278" s="1069" t="s">
        <v>113</v>
      </c>
      <c r="D1278" s="1072">
        <v>11</v>
      </c>
      <c r="E1278" s="1070">
        <v>1276</v>
      </c>
      <c r="F1278" s="1066" t="s">
        <v>4679</v>
      </c>
      <c r="G1278" s="1067" t="s">
        <v>4680</v>
      </c>
      <c r="H1278" s="1068">
        <v>1</v>
      </c>
      <c r="I1278" s="2"/>
      <c r="K1278" s="1072"/>
    </row>
    <row r="1279" spans="1:11" x14ac:dyDescent="0.2">
      <c r="A1279" s="977" t="str">
        <f t="shared" si="38"/>
        <v>FI_11_8</v>
      </c>
      <c r="B1279" s="979">
        <f t="shared" si="39"/>
        <v>8</v>
      </c>
      <c r="C1279" s="1069" t="s">
        <v>113</v>
      </c>
      <c r="D1279" s="1072">
        <v>11</v>
      </c>
      <c r="E1279" s="1070">
        <v>1277</v>
      </c>
      <c r="F1279" s="1066" t="s">
        <v>4681</v>
      </c>
      <c r="G1279" s="1067" t="s">
        <v>4682</v>
      </c>
      <c r="H1279" s="1068">
        <v>1</v>
      </c>
      <c r="I1279" s="2"/>
      <c r="K1279" s="1072"/>
    </row>
    <row r="1280" spans="1:11" x14ac:dyDescent="0.2">
      <c r="A1280" s="977" t="str">
        <f t="shared" si="38"/>
        <v>FI_11_9</v>
      </c>
      <c r="B1280" s="979">
        <f t="shared" si="39"/>
        <v>9</v>
      </c>
      <c r="C1280" s="1069" t="s">
        <v>113</v>
      </c>
      <c r="D1280" s="1072">
        <v>11</v>
      </c>
      <c r="E1280" s="1070">
        <v>1278</v>
      </c>
      <c r="F1280" s="1066" t="s">
        <v>4683</v>
      </c>
      <c r="G1280" s="1067" t="s">
        <v>4684</v>
      </c>
      <c r="H1280" s="1068">
        <v>1</v>
      </c>
      <c r="I1280" s="2"/>
      <c r="K1280" s="1072"/>
    </row>
    <row r="1281" spans="1:11" x14ac:dyDescent="0.2">
      <c r="A1281" s="977" t="str">
        <f t="shared" si="38"/>
        <v>FI_11_10</v>
      </c>
      <c r="B1281" s="979">
        <f t="shared" si="39"/>
        <v>10</v>
      </c>
      <c r="C1281" s="1069" t="s">
        <v>113</v>
      </c>
      <c r="D1281" s="1072">
        <v>11</v>
      </c>
      <c r="E1281" s="1070">
        <v>1279</v>
      </c>
      <c r="F1281" s="1066" t="s">
        <v>4685</v>
      </c>
      <c r="G1281" s="1067" t="s">
        <v>4686</v>
      </c>
      <c r="H1281" s="1068">
        <v>1</v>
      </c>
      <c r="I1281" s="2"/>
      <c r="K1281" s="1072"/>
    </row>
    <row r="1282" spans="1:11" x14ac:dyDescent="0.2">
      <c r="A1282" s="977" t="str">
        <f t="shared" si="38"/>
        <v>FI_11_11</v>
      </c>
      <c r="B1282" s="979">
        <f t="shared" si="39"/>
        <v>11</v>
      </c>
      <c r="C1282" s="1069" t="s">
        <v>113</v>
      </c>
      <c r="D1282" s="1072">
        <v>11</v>
      </c>
      <c r="E1282" s="1070">
        <v>1280</v>
      </c>
      <c r="F1282" s="1066" t="s">
        <v>4687</v>
      </c>
      <c r="G1282" s="1067" t="s">
        <v>4688</v>
      </c>
      <c r="H1282" s="1068">
        <v>1</v>
      </c>
      <c r="I1282" s="2"/>
      <c r="K1282" s="1072"/>
    </row>
    <row r="1283" spans="1:11" x14ac:dyDescent="0.2">
      <c r="A1283" s="977" t="str">
        <f t="shared" ref="A1283:A1346" si="40">CONCATENATE(C1283,"_",D1283,"_",B1283)</f>
        <v>FI_11_12</v>
      </c>
      <c r="B1283" s="979">
        <f t="shared" si="39"/>
        <v>12</v>
      </c>
      <c r="C1283" s="1069" t="s">
        <v>113</v>
      </c>
      <c r="D1283" s="1072">
        <v>11</v>
      </c>
      <c r="E1283" s="1070">
        <v>1281</v>
      </c>
      <c r="F1283" s="1066" t="s">
        <v>4689</v>
      </c>
      <c r="G1283" s="1067" t="s">
        <v>4690</v>
      </c>
      <c r="H1283" s="1068">
        <v>1</v>
      </c>
      <c r="I1283" s="2"/>
      <c r="K1283" s="1072"/>
    </row>
    <row r="1284" spans="1:11" x14ac:dyDescent="0.2">
      <c r="A1284" s="977" t="str">
        <f t="shared" si="40"/>
        <v>FI_11_13</v>
      </c>
      <c r="B1284" s="979">
        <f t="shared" si="39"/>
        <v>13</v>
      </c>
      <c r="C1284" s="1069" t="s">
        <v>113</v>
      </c>
      <c r="D1284" s="1072">
        <v>11</v>
      </c>
      <c r="E1284" s="1070">
        <v>1282</v>
      </c>
      <c r="F1284" s="1066" t="s">
        <v>4691</v>
      </c>
      <c r="G1284" s="1067" t="s">
        <v>4692</v>
      </c>
      <c r="H1284" s="1068">
        <v>1</v>
      </c>
      <c r="I1284" s="2"/>
      <c r="K1284" s="1072"/>
    </row>
    <row r="1285" spans="1:11" x14ac:dyDescent="0.2">
      <c r="A1285" s="977" t="str">
        <f t="shared" si="40"/>
        <v>FI_11_14</v>
      </c>
      <c r="B1285" s="979">
        <f t="shared" ref="B1285:B1348" si="41">IF(D1285&lt;&gt;"",IF(D1285=D1284,B1284+1,1),0)</f>
        <v>14</v>
      </c>
      <c r="C1285" s="1069" t="s">
        <v>113</v>
      </c>
      <c r="D1285" s="1072">
        <v>11</v>
      </c>
      <c r="E1285" s="1070">
        <v>1283</v>
      </c>
      <c r="F1285" s="1066" t="s">
        <v>4693</v>
      </c>
      <c r="G1285" s="1067" t="s">
        <v>4694</v>
      </c>
      <c r="H1285" s="1068">
        <v>1</v>
      </c>
      <c r="I1285" s="2"/>
      <c r="K1285" s="1072"/>
    </row>
    <row r="1286" spans="1:11" x14ac:dyDescent="0.2">
      <c r="A1286" s="977" t="str">
        <f t="shared" si="40"/>
        <v>FI_11_15</v>
      </c>
      <c r="B1286" s="979">
        <f t="shared" si="41"/>
        <v>15</v>
      </c>
      <c r="C1286" s="1069" t="s">
        <v>113</v>
      </c>
      <c r="D1286" s="1072">
        <v>11</v>
      </c>
      <c r="E1286" s="1070">
        <v>1284</v>
      </c>
      <c r="F1286" s="1066" t="s">
        <v>4695</v>
      </c>
      <c r="G1286" s="1067" t="s">
        <v>4696</v>
      </c>
      <c r="H1286" s="1068">
        <v>1</v>
      </c>
      <c r="I1286" s="2"/>
      <c r="K1286" s="1072"/>
    </row>
    <row r="1287" spans="1:11" x14ac:dyDescent="0.2">
      <c r="A1287" s="977" t="str">
        <f t="shared" si="40"/>
        <v>FI_11_16</v>
      </c>
      <c r="B1287" s="979">
        <f t="shared" si="41"/>
        <v>16</v>
      </c>
      <c r="C1287" s="1069" t="s">
        <v>113</v>
      </c>
      <c r="D1287" s="1072">
        <v>11</v>
      </c>
      <c r="E1287" s="1070">
        <v>1285</v>
      </c>
      <c r="F1287" s="1066" t="s">
        <v>4697</v>
      </c>
      <c r="G1287" s="1067" t="s">
        <v>4698</v>
      </c>
      <c r="H1287" s="1068">
        <v>1</v>
      </c>
      <c r="I1287" s="2"/>
      <c r="K1287" s="1072"/>
    </row>
    <row r="1288" spans="1:11" x14ac:dyDescent="0.2">
      <c r="A1288" s="977" t="str">
        <f t="shared" si="40"/>
        <v>FI_11_17</v>
      </c>
      <c r="B1288" s="979">
        <f t="shared" si="41"/>
        <v>17</v>
      </c>
      <c r="C1288" s="1069" t="s">
        <v>113</v>
      </c>
      <c r="D1288" s="1072">
        <v>11</v>
      </c>
      <c r="E1288" s="1070">
        <v>1286</v>
      </c>
      <c r="F1288" s="1066" t="s">
        <v>4699</v>
      </c>
      <c r="G1288" s="1067" t="s">
        <v>4700</v>
      </c>
      <c r="H1288" s="1068">
        <v>1</v>
      </c>
      <c r="I1288" s="2"/>
      <c r="K1288" s="1072"/>
    </row>
    <row r="1289" spans="1:11" x14ac:dyDescent="0.2">
      <c r="A1289" s="977" t="str">
        <f t="shared" si="40"/>
        <v>FI_11_18</v>
      </c>
      <c r="B1289" s="979">
        <f t="shared" si="41"/>
        <v>18</v>
      </c>
      <c r="C1289" s="1069" t="s">
        <v>113</v>
      </c>
      <c r="D1289" s="1072">
        <v>11</v>
      </c>
      <c r="E1289" s="1070">
        <v>1287</v>
      </c>
      <c r="F1289" s="1066" t="s">
        <v>4701</v>
      </c>
      <c r="G1289" s="1067" t="s">
        <v>4702</v>
      </c>
      <c r="H1289" s="1068">
        <v>1</v>
      </c>
      <c r="I1289" s="2"/>
      <c r="K1289" s="1072"/>
    </row>
    <row r="1290" spans="1:11" x14ac:dyDescent="0.2">
      <c r="A1290" s="977" t="str">
        <f t="shared" si="40"/>
        <v>FI_11_19</v>
      </c>
      <c r="B1290" s="979">
        <f t="shared" si="41"/>
        <v>19</v>
      </c>
      <c r="C1290" s="1069" t="s">
        <v>113</v>
      </c>
      <c r="D1290" s="1072">
        <v>11</v>
      </c>
      <c r="E1290" s="1070">
        <v>1288</v>
      </c>
      <c r="F1290" s="1066" t="s">
        <v>4703</v>
      </c>
      <c r="G1290" s="1067" t="s">
        <v>4704</v>
      </c>
      <c r="H1290" s="1068">
        <v>1</v>
      </c>
      <c r="I1290" s="2"/>
      <c r="K1290" s="1072"/>
    </row>
    <row r="1291" spans="1:11" x14ac:dyDescent="0.2">
      <c r="A1291" s="977" t="str">
        <f t="shared" si="40"/>
        <v>FI_11_20</v>
      </c>
      <c r="B1291" s="979">
        <f t="shared" si="41"/>
        <v>20</v>
      </c>
      <c r="C1291" s="1069" t="s">
        <v>113</v>
      </c>
      <c r="D1291" s="1072">
        <v>11</v>
      </c>
      <c r="E1291" s="1070">
        <v>1289</v>
      </c>
      <c r="F1291" s="1066" t="s">
        <v>4705</v>
      </c>
      <c r="G1291" s="1067" t="s">
        <v>4706</v>
      </c>
      <c r="H1291" s="1068">
        <v>1</v>
      </c>
      <c r="I1291" s="2"/>
      <c r="K1291" s="1072"/>
    </row>
    <row r="1292" spans="1:11" x14ac:dyDescent="0.2">
      <c r="A1292" s="977" t="str">
        <f t="shared" si="40"/>
        <v>FI_11_21</v>
      </c>
      <c r="B1292" s="979">
        <f t="shared" si="41"/>
        <v>21</v>
      </c>
      <c r="C1292" s="1069" t="s">
        <v>113</v>
      </c>
      <c r="D1292" s="1072">
        <v>11</v>
      </c>
      <c r="E1292" s="1070">
        <v>1290</v>
      </c>
      <c r="F1292" s="1066" t="s">
        <v>4707</v>
      </c>
      <c r="G1292" s="1067" t="s">
        <v>4708</v>
      </c>
      <c r="H1292" s="1068">
        <v>1</v>
      </c>
      <c r="I1292" s="2"/>
      <c r="K1292" s="1072"/>
    </row>
    <row r="1293" spans="1:11" x14ac:dyDescent="0.2">
      <c r="A1293" s="977" t="str">
        <f t="shared" si="40"/>
        <v>FI_11_22</v>
      </c>
      <c r="B1293" s="979">
        <f t="shared" si="41"/>
        <v>22</v>
      </c>
      <c r="C1293" s="1069" t="s">
        <v>113</v>
      </c>
      <c r="D1293" s="1072">
        <v>11</v>
      </c>
      <c r="E1293" s="1070">
        <v>1291</v>
      </c>
      <c r="F1293" s="1066" t="s">
        <v>4709</v>
      </c>
      <c r="G1293" s="1067" t="s">
        <v>4710</v>
      </c>
      <c r="H1293" s="1068">
        <v>1</v>
      </c>
      <c r="I1293" s="2"/>
      <c r="K1293" s="1072"/>
    </row>
    <row r="1294" spans="1:11" x14ac:dyDescent="0.2">
      <c r="A1294" s="977" t="str">
        <f t="shared" si="40"/>
        <v>FI_11_23</v>
      </c>
      <c r="B1294" s="979">
        <f t="shared" si="41"/>
        <v>23</v>
      </c>
      <c r="C1294" s="1069" t="s">
        <v>113</v>
      </c>
      <c r="D1294" s="1072">
        <v>11</v>
      </c>
      <c r="E1294" s="1070">
        <v>1292</v>
      </c>
      <c r="F1294" s="1066" t="s">
        <v>4711</v>
      </c>
      <c r="G1294" s="1067" t="s">
        <v>4712</v>
      </c>
      <c r="H1294" s="1068">
        <v>1</v>
      </c>
      <c r="I1294" s="2"/>
      <c r="K1294" s="1072"/>
    </row>
    <row r="1295" spans="1:11" x14ac:dyDescent="0.2">
      <c r="A1295" s="977" t="str">
        <f t="shared" si="40"/>
        <v>FI_11_24</v>
      </c>
      <c r="B1295" s="979">
        <f t="shared" si="41"/>
        <v>24</v>
      </c>
      <c r="C1295" s="1069" t="s">
        <v>113</v>
      </c>
      <c r="D1295" s="1072">
        <v>11</v>
      </c>
      <c r="E1295" s="1070">
        <v>1293</v>
      </c>
      <c r="F1295" s="1066" t="s">
        <v>4713</v>
      </c>
      <c r="G1295" s="1067" t="s">
        <v>4714</v>
      </c>
      <c r="H1295" s="1068">
        <v>1</v>
      </c>
      <c r="I1295" s="2"/>
      <c r="K1295" s="1072"/>
    </row>
    <row r="1296" spans="1:11" x14ac:dyDescent="0.2">
      <c r="A1296" s="977" t="str">
        <f t="shared" si="40"/>
        <v>FI_11_25</v>
      </c>
      <c r="B1296" s="979">
        <f t="shared" si="41"/>
        <v>25</v>
      </c>
      <c r="C1296" s="1069" t="s">
        <v>113</v>
      </c>
      <c r="D1296" s="1072">
        <v>11</v>
      </c>
      <c r="E1296" s="1070">
        <v>1294</v>
      </c>
      <c r="F1296" s="1066" t="s">
        <v>4715</v>
      </c>
      <c r="G1296" s="1067" t="s">
        <v>4716</v>
      </c>
      <c r="H1296" s="1068">
        <v>1</v>
      </c>
      <c r="I1296" s="2"/>
      <c r="K1296" s="1072"/>
    </row>
    <row r="1297" spans="1:11" x14ac:dyDescent="0.2">
      <c r="A1297" s="977" t="str">
        <f t="shared" si="40"/>
        <v>FI_11_26</v>
      </c>
      <c r="B1297" s="979">
        <f t="shared" si="41"/>
        <v>26</v>
      </c>
      <c r="C1297" s="1069" t="s">
        <v>113</v>
      </c>
      <c r="D1297" s="1072">
        <v>11</v>
      </c>
      <c r="E1297" s="1070">
        <v>1295</v>
      </c>
      <c r="F1297" s="1066" t="s">
        <v>4717</v>
      </c>
      <c r="G1297" s="1067" t="s">
        <v>4718</v>
      </c>
      <c r="H1297" s="1068">
        <v>1</v>
      </c>
      <c r="I1297" s="2"/>
      <c r="K1297" s="1072"/>
    </row>
    <row r="1298" spans="1:11" x14ac:dyDescent="0.2">
      <c r="A1298" s="977" t="str">
        <f t="shared" si="40"/>
        <v>FI_11_27</v>
      </c>
      <c r="B1298" s="979">
        <f t="shared" si="41"/>
        <v>27</v>
      </c>
      <c r="C1298" s="1069" t="s">
        <v>113</v>
      </c>
      <c r="D1298" s="1072">
        <v>11</v>
      </c>
      <c r="E1298" s="1070">
        <v>1296</v>
      </c>
      <c r="F1298" s="1066" t="s">
        <v>4719</v>
      </c>
      <c r="G1298" s="1067" t="s">
        <v>4720</v>
      </c>
      <c r="H1298" s="1068">
        <v>1</v>
      </c>
      <c r="I1298" s="2"/>
      <c r="K1298" s="1072"/>
    </row>
    <row r="1299" spans="1:11" x14ac:dyDescent="0.2">
      <c r="A1299" s="977" t="str">
        <f t="shared" si="40"/>
        <v>FI_11_28</v>
      </c>
      <c r="B1299" s="979">
        <f t="shared" si="41"/>
        <v>28</v>
      </c>
      <c r="C1299" s="1069" t="s">
        <v>113</v>
      </c>
      <c r="D1299" s="1072">
        <v>11</v>
      </c>
      <c r="E1299" s="1070">
        <v>1297</v>
      </c>
      <c r="F1299" s="1066" t="s">
        <v>4721</v>
      </c>
      <c r="G1299" s="1067" t="s">
        <v>4722</v>
      </c>
      <c r="H1299" s="1068">
        <v>1</v>
      </c>
      <c r="I1299" s="2"/>
      <c r="K1299" s="1072"/>
    </row>
    <row r="1300" spans="1:11" x14ac:dyDescent="0.2">
      <c r="A1300" s="977" t="str">
        <f t="shared" si="40"/>
        <v>FI_11_29</v>
      </c>
      <c r="B1300" s="979">
        <f t="shared" si="41"/>
        <v>29</v>
      </c>
      <c r="C1300" s="1069" t="s">
        <v>113</v>
      </c>
      <c r="D1300" s="1072">
        <v>11</v>
      </c>
      <c r="E1300" s="1070">
        <v>1298</v>
      </c>
      <c r="F1300" s="1066" t="s">
        <v>4723</v>
      </c>
      <c r="G1300" s="1067" t="s">
        <v>4724</v>
      </c>
      <c r="H1300" s="1068">
        <v>1</v>
      </c>
      <c r="I1300" s="2"/>
      <c r="K1300" s="1072"/>
    </row>
    <row r="1301" spans="1:11" x14ac:dyDescent="0.2">
      <c r="A1301" s="977" t="str">
        <f t="shared" si="40"/>
        <v>FI_11_30</v>
      </c>
      <c r="B1301" s="979">
        <f t="shared" si="41"/>
        <v>30</v>
      </c>
      <c r="C1301" s="1069" t="s">
        <v>113</v>
      </c>
      <c r="D1301" s="1072">
        <v>11</v>
      </c>
      <c r="E1301" s="1070">
        <v>1299</v>
      </c>
      <c r="F1301" s="1066" t="s">
        <v>4725</v>
      </c>
      <c r="G1301" s="1067" t="s">
        <v>4726</v>
      </c>
      <c r="H1301" s="1068">
        <v>1</v>
      </c>
      <c r="I1301" s="2"/>
      <c r="K1301" s="1072"/>
    </row>
    <row r="1302" spans="1:11" x14ac:dyDescent="0.2">
      <c r="A1302" s="977" t="str">
        <f t="shared" si="40"/>
        <v>FI_11_31</v>
      </c>
      <c r="B1302" s="979">
        <f t="shared" si="41"/>
        <v>31</v>
      </c>
      <c r="C1302" s="1069" t="s">
        <v>113</v>
      </c>
      <c r="D1302" s="1072">
        <v>11</v>
      </c>
      <c r="E1302" s="1070">
        <v>1300</v>
      </c>
      <c r="F1302" s="1066" t="s">
        <v>4727</v>
      </c>
      <c r="G1302" s="1067" t="s">
        <v>4728</v>
      </c>
      <c r="H1302" s="1068">
        <v>1</v>
      </c>
      <c r="I1302" s="2"/>
      <c r="K1302" s="1072"/>
    </row>
    <row r="1303" spans="1:11" x14ac:dyDescent="0.2">
      <c r="A1303" s="977" t="str">
        <f t="shared" si="40"/>
        <v>FI_11_32</v>
      </c>
      <c r="B1303" s="979">
        <f t="shared" si="41"/>
        <v>32</v>
      </c>
      <c r="C1303" s="1069" t="s">
        <v>113</v>
      </c>
      <c r="D1303" s="1072">
        <v>11</v>
      </c>
      <c r="E1303" s="1070">
        <v>1301</v>
      </c>
      <c r="F1303" s="1066" t="s">
        <v>4729</v>
      </c>
      <c r="G1303" s="1067" t="s">
        <v>4730</v>
      </c>
      <c r="H1303" s="1068">
        <v>1</v>
      </c>
      <c r="I1303" s="2"/>
      <c r="K1303" s="1072"/>
    </row>
    <row r="1304" spans="1:11" x14ac:dyDescent="0.2">
      <c r="A1304" s="977" t="str">
        <f t="shared" si="40"/>
        <v>FI_11_33</v>
      </c>
      <c r="B1304" s="979">
        <f t="shared" si="41"/>
        <v>33</v>
      </c>
      <c r="C1304" s="1069" t="s">
        <v>113</v>
      </c>
      <c r="D1304" s="1072">
        <v>11</v>
      </c>
      <c r="E1304" s="1070">
        <v>1302</v>
      </c>
      <c r="F1304" s="1066" t="s">
        <v>4731</v>
      </c>
      <c r="G1304" s="1067" t="s">
        <v>4732</v>
      </c>
      <c r="H1304" s="1068">
        <v>1</v>
      </c>
      <c r="I1304" s="2"/>
      <c r="K1304" s="1072"/>
    </row>
    <row r="1305" spans="1:11" x14ac:dyDescent="0.2">
      <c r="A1305" s="977" t="str">
        <f t="shared" si="40"/>
        <v>FI_11_34</v>
      </c>
      <c r="B1305" s="979">
        <f t="shared" si="41"/>
        <v>34</v>
      </c>
      <c r="C1305" s="1069" t="s">
        <v>113</v>
      </c>
      <c r="D1305" s="1072">
        <v>11</v>
      </c>
      <c r="E1305" s="1070">
        <v>1303</v>
      </c>
      <c r="F1305" s="1066" t="s">
        <v>4733</v>
      </c>
      <c r="G1305" s="1067" t="s">
        <v>4734</v>
      </c>
      <c r="H1305" s="1068">
        <v>1</v>
      </c>
      <c r="I1305" s="2"/>
      <c r="K1305" s="1072"/>
    </row>
    <row r="1306" spans="1:11" x14ac:dyDescent="0.2">
      <c r="A1306" s="977" t="str">
        <f t="shared" si="40"/>
        <v>FI_11_35</v>
      </c>
      <c r="B1306" s="979">
        <f t="shared" si="41"/>
        <v>35</v>
      </c>
      <c r="C1306" s="1069" t="s">
        <v>113</v>
      </c>
      <c r="D1306" s="1072">
        <v>11</v>
      </c>
      <c r="E1306" s="1070">
        <v>1304</v>
      </c>
      <c r="F1306" s="1066" t="s">
        <v>4735</v>
      </c>
      <c r="G1306" s="1067" t="s">
        <v>4736</v>
      </c>
      <c r="H1306" s="1068">
        <v>1</v>
      </c>
      <c r="I1306" s="2"/>
      <c r="K1306" s="1072"/>
    </row>
    <row r="1307" spans="1:11" x14ac:dyDescent="0.2">
      <c r="A1307" s="977" t="str">
        <f t="shared" si="40"/>
        <v>FI_11_36</v>
      </c>
      <c r="B1307" s="979">
        <f t="shared" si="41"/>
        <v>36</v>
      </c>
      <c r="C1307" s="1069" t="s">
        <v>113</v>
      </c>
      <c r="D1307" s="1072">
        <v>11</v>
      </c>
      <c r="E1307" s="1070">
        <v>1305</v>
      </c>
      <c r="F1307" s="1066" t="s">
        <v>4737</v>
      </c>
      <c r="G1307" s="1067" t="s">
        <v>4738</v>
      </c>
      <c r="H1307" s="1068">
        <v>1</v>
      </c>
      <c r="I1307" s="2"/>
      <c r="K1307" s="1072"/>
    </row>
    <row r="1308" spans="1:11" x14ac:dyDescent="0.2">
      <c r="A1308" s="977" t="str">
        <f t="shared" si="40"/>
        <v>FI_11_37</v>
      </c>
      <c r="B1308" s="979">
        <f t="shared" si="41"/>
        <v>37</v>
      </c>
      <c r="C1308" s="1069" t="s">
        <v>113</v>
      </c>
      <c r="D1308" s="1072">
        <v>11</v>
      </c>
      <c r="E1308" s="1070">
        <v>1306</v>
      </c>
      <c r="F1308" s="1066" t="s">
        <v>4739</v>
      </c>
      <c r="G1308" s="1067" t="s">
        <v>4740</v>
      </c>
      <c r="H1308" s="1068">
        <v>1</v>
      </c>
      <c r="I1308" s="2"/>
      <c r="K1308" s="1072"/>
    </row>
    <row r="1309" spans="1:11" x14ac:dyDescent="0.2">
      <c r="A1309" s="977" t="str">
        <f t="shared" si="40"/>
        <v>FI_11_38</v>
      </c>
      <c r="B1309" s="979">
        <f t="shared" si="41"/>
        <v>38</v>
      </c>
      <c r="C1309" s="1069" t="s">
        <v>113</v>
      </c>
      <c r="D1309" s="1072">
        <v>11</v>
      </c>
      <c r="E1309" s="1070">
        <v>1307</v>
      </c>
      <c r="F1309" s="1066" t="s">
        <v>4741</v>
      </c>
      <c r="G1309" s="1067" t="s">
        <v>4742</v>
      </c>
      <c r="H1309" s="1068">
        <v>1</v>
      </c>
      <c r="I1309" s="2"/>
      <c r="K1309" s="1072"/>
    </row>
    <row r="1310" spans="1:11" x14ac:dyDescent="0.2">
      <c r="A1310" s="977" t="str">
        <f t="shared" si="40"/>
        <v>FI_11_39</v>
      </c>
      <c r="B1310" s="979">
        <f t="shared" si="41"/>
        <v>39</v>
      </c>
      <c r="C1310" s="1069" t="s">
        <v>113</v>
      </c>
      <c r="D1310" s="1072">
        <v>11</v>
      </c>
      <c r="E1310" s="1070">
        <v>1308</v>
      </c>
      <c r="F1310" s="1066" t="s">
        <v>4743</v>
      </c>
      <c r="G1310" s="1067" t="s">
        <v>4744</v>
      </c>
      <c r="H1310" s="1068">
        <v>1</v>
      </c>
      <c r="I1310" s="2"/>
      <c r="K1310" s="1072"/>
    </row>
    <row r="1311" spans="1:11" x14ac:dyDescent="0.2">
      <c r="A1311" s="977" t="str">
        <f t="shared" si="40"/>
        <v>FI_11_40</v>
      </c>
      <c r="B1311" s="979">
        <f t="shared" si="41"/>
        <v>40</v>
      </c>
      <c r="C1311" s="1069" t="s">
        <v>113</v>
      </c>
      <c r="D1311" s="1072">
        <v>11</v>
      </c>
      <c r="E1311" s="1070">
        <v>1309</v>
      </c>
      <c r="F1311" s="1066" t="s">
        <v>4745</v>
      </c>
      <c r="G1311" s="1067" t="s">
        <v>4746</v>
      </c>
      <c r="H1311" s="1068">
        <v>1</v>
      </c>
      <c r="I1311" s="2"/>
      <c r="K1311" s="1072"/>
    </row>
    <row r="1312" spans="1:11" x14ac:dyDescent="0.2">
      <c r="A1312" s="977" t="str">
        <f t="shared" si="40"/>
        <v>FI_11_41</v>
      </c>
      <c r="B1312" s="979">
        <f t="shared" si="41"/>
        <v>41</v>
      </c>
      <c r="C1312" s="1069" t="s">
        <v>113</v>
      </c>
      <c r="D1312" s="1072">
        <v>11</v>
      </c>
      <c r="E1312" s="1070">
        <v>1310</v>
      </c>
      <c r="F1312" s="1066" t="s">
        <v>4747</v>
      </c>
      <c r="G1312" s="1067" t="s">
        <v>4748</v>
      </c>
      <c r="H1312" s="1068">
        <v>1</v>
      </c>
      <c r="I1312" s="2"/>
      <c r="K1312" s="1072"/>
    </row>
    <row r="1313" spans="1:11" x14ac:dyDescent="0.2">
      <c r="A1313" s="977" t="str">
        <f t="shared" si="40"/>
        <v>FI_11_42</v>
      </c>
      <c r="B1313" s="979">
        <f t="shared" si="41"/>
        <v>42</v>
      </c>
      <c r="C1313" s="1069" t="s">
        <v>113</v>
      </c>
      <c r="D1313" s="1072">
        <v>11</v>
      </c>
      <c r="E1313" s="1070">
        <v>1311</v>
      </c>
      <c r="F1313" s="1066" t="s">
        <v>4749</v>
      </c>
      <c r="G1313" s="1067" t="s">
        <v>4750</v>
      </c>
      <c r="H1313" s="1068">
        <v>1</v>
      </c>
      <c r="I1313" s="2"/>
      <c r="K1313" s="1072"/>
    </row>
    <row r="1314" spans="1:11" x14ac:dyDescent="0.2">
      <c r="A1314" s="977" t="str">
        <f t="shared" si="40"/>
        <v>FI_11_43</v>
      </c>
      <c r="B1314" s="979">
        <f t="shared" si="41"/>
        <v>43</v>
      </c>
      <c r="C1314" s="1069" t="s">
        <v>113</v>
      </c>
      <c r="D1314" s="1072">
        <v>11</v>
      </c>
      <c r="E1314" s="1070">
        <v>1312</v>
      </c>
      <c r="F1314" s="1066" t="s">
        <v>4751</v>
      </c>
      <c r="G1314" s="1067" t="s">
        <v>4752</v>
      </c>
      <c r="H1314" s="1068">
        <v>1</v>
      </c>
      <c r="I1314" s="2"/>
      <c r="K1314" s="1072"/>
    </row>
    <row r="1315" spans="1:11" x14ac:dyDescent="0.2">
      <c r="A1315" s="977" t="str">
        <f t="shared" si="40"/>
        <v>FI_11_44</v>
      </c>
      <c r="B1315" s="979">
        <f t="shared" si="41"/>
        <v>44</v>
      </c>
      <c r="C1315" s="1069" t="s">
        <v>113</v>
      </c>
      <c r="D1315" s="1072">
        <v>11</v>
      </c>
      <c r="E1315" s="1070">
        <v>1313</v>
      </c>
      <c r="F1315" s="1066" t="s">
        <v>4753</v>
      </c>
      <c r="G1315" s="1067" t="s">
        <v>4754</v>
      </c>
      <c r="H1315" s="1068">
        <v>1</v>
      </c>
      <c r="I1315" s="2"/>
      <c r="K1315" s="1072"/>
    </row>
    <row r="1316" spans="1:11" x14ac:dyDescent="0.2">
      <c r="A1316" s="977" t="str">
        <f t="shared" si="40"/>
        <v>FI_11_45</v>
      </c>
      <c r="B1316" s="979">
        <f t="shared" si="41"/>
        <v>45</v>
      </c>
      <c r="C1316" s="1069" t="s">
        <v>113</v>
      </c>
      <c r="D1316" s="1072">
        <v>11</v>
      </c>
      <c r="E1316" s="1070">
        <v>1314</v>
      </c>
      <c r="F1316" s="1066" t="s">
        <v>4755</v>
      </c>
      <c r="G1316" s="1067" t="s">
        <v>4756</v>
      </c>
      <c r="H1316" s="1068">
        <v>1</v>
      </c>
      <c r="I1316" s="2"/>
      <c r="K1316" s="1072"/>
    </row>
    <row r="1317" spans="1:11" x14ac:dyDescent="0.2">
      <c r="A1317" s="977" t="str">
        <f t="shared" si="40"/>
        <v>FI_11_46</v>
      </c>
      <c r="B1317" s="979">
        <f t="shared" si="41"/>
        <v>46</v>
      </c>
      <c r="C1317" s="1069" t="s">
        <v>113</v>
      </c>
      <c r="D1317" s="1072">
        <v>11</v>
      </c>
      <c r="E1317" s="1070">
        <v>1315</v>
      </c>
      <c r="F1317" s="1066" t="s">
        <v>4757</v>
      </c>
      <c r="G1317" s="1067" t="s">
        <v>4758</v>
      </c>
      <c r="H1317" s="1068">
        <v>1</v>
      </c>
      <c r="I1317" s="2"/>
      <c r="K1317" s="1072"/>
    </row>
    <row r="1318" spans="1:11" x14ac:dyDescent="0.2">
      <c r="A1318" s="977" t="str">
        <f t="shared" si="40"/>
        <v>FI_11_47</v>
      </c>
      <c r="B1318" s="979">
        <f t="shared" si="41"/>
        <v>47</v>
      </c>
      <c r="C1318" s="1069" t="s">
        <v>113</v>
      </c>
      <c r="D1318" s="1072">
        <v>11</v>
      </c>
      <c r="E1318" s="1070">
        <v>1316</v>
      </c>
      <c r="F1318" s="1066" t="s">
        <v>4759</v>
      </c>
      <c r="G1318" s="1067" t="s">
        <v>4760</v>
      </c>
      <c r="H1318" s="1068">
        <v>1</v>
      </c>
      <c r="I1318" s="2"/>
      <c r="K1318" s="1072"/>
    </row>
    <row r="1319" spans="1:11" x14ac:dyDescent="0.2">
      <c r="A1319" s="977" t="str">
        <f t="shared" si="40"/>
        <v>FI_11_48</v>
      </c>
      <c r="B1319" s="979">
        <f t="shared" si="41"/>
        <v>48</v>
      </c>
      <c r="C1319" s="1069" t="s">
        <v>113</v>
      </c>
      <c r="D1319" s="1072">
        <v>11</v>
      </c>
      <c r="E1319" s="1070">
        <v>1317</v>
      </c>
      <c r="F1319" s="1066" t="s">
        <v>4761</v>
      </c>
      <c r="G1319" s="1067" t="s">
        <v>4762</v>
      </c>
      <c r="H1319" s="1068">
        <v>1</v>
      </c>
      <c r="I1319" s="2"/>
      <c r="K1319" s="1072"/>
    </row>
    <row r="1320" spans="1:11" x14ac:dyDescent="0.2">
      <c r="A1320" s="977" t="str">
        <f t="shared" si="40"/>
        <v>FI_11_49</v>
      </c>
      <c r="B1320" s="979">
        <f t="shared" si="41"/>
        <v>49</v>
      </c>
      <c r="C1320" s="1069" t="s">
        <v>113</v>
      </c>
      <c r="D1320" s="1072">
        <v>11</v>
      </c>
      <c r="E1320" s="1070">
        <v>1318</v>
      </c>
      <c r="F1320" s="1066" t="s">
        <v>4763</v>
      </c>
      <c r="G1320" s="1067" t="s">
        <v>4764</v>
      </c>
      <c r="H1320" s="1068">
        <v>1</v>
      </c>
      <c r="I1320" s="2"/>
      <c r="K1320" s="1072"/>
    </row>
    <row r="1321" spans="1:11" x14ac:dyDescent="0.2">
      <c r="A1321" s="977" t="str">
        <f t="shared" si="40"/>
        <v>FI_11_50</v>
      </c>
      <c r="B1321" s="979">
        <f t="shared" si="41"/>
        <v>50</v>
      </c>
      <c r="C1321" s="1069" t="s">
        <v>113</v>
      </c>
      <c r="D1321" s="1072">
        <v>11</v>
      </c>
      <c r="E1321" s="1070">
        <v>1319</v>
      </c>
      <c r="F1321" s="1066" t="s">
        <v>4765</v>
      </c>
      <c r="G1321" s="1067" t="s">
        <v>4766</v>
      </c>
      <c r="H1321" s="1068">
        <v>1</v>
      </c>
      <c r="I1321" s="2"/>
      <c r="K1321" s="1072"/>
    </row>
    <row r="1322" spans="1:11" x14ac:dyDescent="0.2">
      <c r="A1322" s="977" t="str">
        <f t="shared" si="40"/>
        <v>FI_11_51</v>
      </c>
      <c r="B1322" s="979">
        <f t="shared" si="41"/>
        <v>51</v>
      </c>
      <c r="C1322" s="1069" t="s">
        <v>113</v>
      </c>
      <c r="D1322" s="1072">
        <v>11</v>
      </c>
      <c r="E1322" s="1070">
        <v>1320</v>
      </c>
      <c r="F1322" s="1066" t="s">
        <v>4767</v>
      </c>
      <c r="G1322" s="1067" t="s">
        <v>4768</v>
      </c>
      <c r="H1322" s="1068">
        <v>1</v>
      </c>
      <c r="I1322" s="2"/>
      <c r="K1322" s="1072"/>
    </row>
    <row r="1323" spans="1:11" x14ac:dyDescent="0.2">
      <c r="A1323" s="977" t="str">
        <f t="shared" si="40"/>
        <v>FI_11_52</v>
      </c>
      <c r="B1323" s="979">
        <f t="shared" si="41"/>
        <v>52</v>
      </c>
      <c r="C1323" s="1069" t="s">
        <v>113</v>
      </c>
      <c r="D1323" s="1072">
        <v>11</v>
      </c>
      <c r="E1323" s="1070">
        <v>1321</v>
      </c>
      <c r="F1323" s="1066" t="s">
        <v>4769</v>
      </c>
      <c r="G1323" s="1067" t="s">
        <v>4770</v>
      </c>
      <c r="H1323" s="1068">
        <v>1</v>
      </c>
      <c r="I1323" s="2"/>
      <c r="K1323" s="1072"/>
    </row>
    <row r="1324" spans="1:11" x14ac:dyDescent="0.2">
      <c r="A1324" s="977" t="str">
        <f t="shared" si="40"/>
        <v>FI_11_53</v>
      </c>
      <c r="B1324" s="979">
        <f t="shared" si="41"/>
        <v>53</v>
      </c>
      <c r="C1324" s="1069" t="s">
        <v>113</v>
      </c>
      <c r="D1324" s="1072">
        <v>11</v>
      </c>
      <c r="E1324" s="1070">
        <v>1322</v>
      </c>
      <c r="F1324" s="1066" t="s">
        <v>4771</v>
      </c>
      <c r="G1324" s="1067" t="s">
        <v>4772</v>
      </c>
      <c r="H1324" s="1068">
        <v>1</v>
      </c>
      <c r="I1324" s="2"/>
      <c r="K1324" s="1072"/>
    </row>
    <row r="1325" spans="1:11" x14ac:dyDescent="0.2">
      <c r="A1325" s="977" t="str">
        <f t="shared" si="40"/>
        <v>FI_11_54</v>
      </c>
      <c r="B1325" s="979">
        <f t="shared" si="41"/>
        <v>54</v>
      </c>
      <c r="C1325" s="1069" t="s">
        <v>113</v>
      </c>
      <c r="D1325" s="1072">
        <v>11</v>
      </c>
      <c r="E1325" s="1070">
        <v>1323</v>
      </c>
      <c r="F1325" s="1066" t="s">
        <v>4773</v>
      </c>
      <c r="G1325" s="1067" t="s">
        <v>4774</v>
      </c>
      <c r="H1325" s="1068">
        <v>1</v>
      </c>
      <c r="I1325" s="2"/>
      <c r="K1325" s="1072"/>
    </row>
    <row r="1326" spans="1:11" x14ac:dyDescent="0.2">
      <c r="A1326" s="977" t="str">
        <f t="shared" si="40"/>
        <v>FI_11_55</v>
      </c>
      <c r="B1326" s="979">
        <f t="shared" si="41"/>
        <v>55</v>
      </c>
      <c r="C1326" s="1069" t="s">
        <v>113</v>
      </c>
      <c r="D1326" s="1072">
        <v>11</v>
      </c>
      <c r="E1326" s="1070">
        <v>1324</v>
      </c>
      <c r="F1326" s="1066" t="s">
        <v>4775</v>
      </c>
      <c r="G1326" s="1067" t="s">
        <v>4776</v>
      </c>
      <c r="H1326" s="1068">
        <v>1</v>
      </c>
      <c r="I1326" s="2"/>
      <c r="K1326" s="1072"/>
    </row>
    <row r="1327" spans="1:11" x14ac:dyDescent="0.2">
      <c r="A1327" s="977" t="str">
        <f t="shared" si="40"/>
        <v>FI_11_56</v>
      </c>
      <c r="B1327" s="979">
        <f t="shared" si="41"/>
        <v>56</v>
      </c>
      <c r="C1327" s="1069" t="s">
        <v>113</v>
      </c>
      <c r="D1327" s="1072">
        <v>11</v>
      </c>
      <c r="E1327" s="1070">
        <v>1325</v>
      </c>
      <c r="F1327" s="1066" t="s">
        <v>4777</v>
      </c>
      <c r="G1327" s="1067" t="s">
        <v>4778</v>
      </c>
      <c r="H1327" s="1068">
        <v>1</v>
      </c>
      <c r="I1327" s="2"/>
      <c r="K1327" s="1072"/>
    </row>
    <row r="1328" spans="1:11" x14ac:dyDescent="0.2">
      <c r="A1328" s="977" t="str">
        <f t="shared" si="40"/>
        <v>FI_11_57</v>
      </c>
      <c r="B1328" s="979">
        <f t="shared" si="41"/>
        <v>57</v>
      </c>
      <c r="C1328" s="1069" t="s">
        <v>113</v>
      </c>
      <c r="D1328" s="1072">
        <v>11</v>
      </c>
      <c r="E1328" s="1070">
        <v>1326</v>
      </c>
      <c r="F1328" s="1066" t="s">
        <v>4779</v>
      </c>
      <c r="G1328" s="1067" t="s">
        <v>4780</v>
      </c>
      <c r="H1328" s="1068">
        <v>1</v>
      </c>
      <c r="I1328" s="2"/>
      <c r="K1328" s="1072"/>
    </row>
    <row r="1329" spans="1:11" x14ac:dyDescent="0.2">
      <c r="A1329" s="977" t="str">
        <f t="shared" si="40"/>
        <v>FI_11_58</v>
      </c>
      <c r="B1329" s="979">
        <f t="shared" si="41"/>
        <v>58</v>
      </c>
      <c r="C1329" s="1069" t="s">
        <v>113</v>
      </c>
      <c r="D1329" s="1072">
        <v>11</v>
      </c>
      <c r="E1329" s="1070">
        <v>1327</v>
      </c>
      <c r="F1329" s="1066" t="s">
        <v>4781</v>
      </c>
      <c r="G1329" s="1067" t="s">
        <v>4782</v>
      </c>
      <c r="H1329" s="1068">
        <v>1</v>
      </c>
      <c r="I1329" s="2"/>
      <c r="K1329" s="1072"/>
    </row>
    <row r="1330" spans="1:11" x14ac:dyDescent="0.2">
      <c r="A1330" s="977" t="str">
        <f t="shared" si="40"/>
        <v>FI_11_59</v>
      </c>
      <c r="B1330" s="979">
        <f t="shared" si="41"/>
        <v>59</v>
      </c>
      <c r="C1330" s="1069" t="s">
        <v>113</v>
      </c>
      <c r="D1330" s="1072">
        <v>11</v>
      </c>
      <c r="E1330" s="1070">
        <v>1328</v>
      </c>
      <c r="F1330" s="1066" t="s">
        <v>4783</v>
      </c>
      <c r="G1330" s="1067" t="s">
        <v>4784</v>
      </c>
      <c r="H1330" s="1068">
        <v>2</v>
      </c>
      <c r="I1330" s="2"/>
      <c r="K1330" s="1072"/>
    </row>
    <row r="1331" spans="1:11" x14ac:dyDescent="0.2">
      <c r="A1331" s="977" t="str">
        <f t="shared" si="40"/>
        <v>FI_11_60</v>
      </c>
      <c r="B1331" s="979">
        <f t="shared" si="41"/>
        <v>60</v>
      </c>
      <c r="C1331" s="1069" t="s">
        <v>113</v>
      </c>
      <c r="D1331" s="1072">
        <v>11</v>
      </c>
      <c r="E1331" s="1070">
        <v>1329</v>
      </c>
      <c r="F1331" s="1066" t="s">
        <v>4785</v>
      </c>
      <c r="G1331" s="1067" t="s">
        <v>4786</v>
      </c>
      <c r="H1331" s="1068">
        <v>1</v>
      </c>
      <c r="I1331" s="2"/>
      <c r="K1331" s="1072"/>
    </row>
    <row r="1332" spans="1:11" x14ac:dyDescent="0.2">
      <c r="A1332" s="977" t="str">
        <f t="shared" si="40"/>
        <v>FI_11_61</v>
      </c>
      <c r="B1332" s="979">
        <f t="shared" si="41"/>
        <v>61</v>
      </c>
      <c r="C1332" s="1069" t="s">
        <v>113</v>
      </c>
      <c r="D1332" s="1072">
        <v>11</v>
      </c>
      <c r="E1332" s="1070">
        <v>1330</v>
      </c>
      <c r="F1332" s="1066" t="s">
        <v>4787</v>
      </c>
      <c r="G1332" s="1067" t="s">
        <v>4788</v>
      </c>
      <c r="H1332" s="1068">
        <v>1</v>
      </c>
      <c r="I1332" s="2"/>
      <c r="K1332" s="1072"/>
    </row>
    <row r="1333" spans="1:11" x14ac:dyDescent="0.2">
      <c r="A1333" s="977" t="str">
        <f t="shared" si="40"/>
        <v>FI_11_62</v>
      </c>
      <c r="B1333" s="979">
        <f t="shared" si="41"/>
        <v>62</v>
      </c>
      <c r="C1333" s="1069" t="s">
        <v>113</v>
      </c>
      <c r="D1333" s="1072">
        <v>11</v>
      </c>
      <c r="E1333" s="1070">
        <v>1331</v>
      </c>
      <c r="F1333" s="1066" t="s">
        <v>4789</v>
      </c>
      <c r="G1333" s="1067" t="s">
        <v>4790</v>
      </c>
      <c r="H1333" s="1068">
        <v>1</v>
      </c>
      <c r="I1333" s="2"/>
      <c r="K1333" s="1072"/>
    </row>
    <row r="1334" spans="1:11" x14ac:dyDescent="0.2">
      <c r="A1334" s="977" t="str">
        <f t="shared" si="40"/>
        <v>FI_11_63</v>
      </c>
      <c r="B1334" s="979">
        <f t="shared" si="41"/>
        <v>63</v>
      </c>
      <c r="C1334" s="1069" t="s">
        <v>113</v>
      </c>
      <c r="D1334" s="1072">
        <v>11</v>
      </c>
      <c r="E1334" s="1070">
        <v>1332</v>
      </c>
      <c r="F1334" s="1066" t="s">
        <v>4791</v>
      </c>
      <c r="G1334" s="1067" t="s">
        <v>4792</v>
      </c>
      <c r="H1334" s="1068">
        <v>1</v>
      </c>
      <c r="I1334" s="2"/>
      <c r="K1334" s="1072"/>
    </row>
    <row r="1335" spans="1:11" x14ac:dyDescent="0.2">
      <c r="A1335" s="977" t="str">
        <f t="shared" si="40"/>
        <v>FI_11_64</v>
      </c>
      <c r="B1335" s="979">
        <f t="shared" si="41"/>
        <v>64</v>
      </c>
      <c r="C1335" s="1069" t="s">
        <v>113</v>
      </c>
      <c r="D1335" s="1072">
        <v>11</v>
      </c>
      <c r="E1335" s="1070">
        <v>1333</v>
      </c>
      <c r="F1335" s="1066" t="s">
        <v>4793</v>
      </c>
      <c r="G1335" s="1067" t="s">
        <v>4794</v>
      </c>
      <c r="H1335" s="1068">
        <v>1</v>
      </c>
      <c r="I1335" s="2"/>
      <c r="K1335" s="1072"/>
    </row>
    <row r="1336" spans="1:11" x14ac:dyDescent="0.2">
      <c r="A1336" s="977" t="str">
        <f t="shared" si="40"/>
        <v>FI_11_65</v>
      </c>
      <c r="B1336" s="979">
        <f t="shared" si="41"/>
        <v>65</v>
      </c>
      <c r="C1336" s="1069" t="s">
        <v>113</v>
      </c>
      <c r="D1336" s="1072">
        <v>11</v>
      </c>
      <c r="E1336" s="1070">
        <v>1334</v>
      </c>
      <c r="F1336" s="1066" t="s">
        <v>4795</v>
      </c>
      <c r="G1336" s="1067" t="s">
        <v>4796</v>
      </c>
      <c r="H1336" s="1068">
        <v>1</v>
      </c>
      <c r="I1336" s="2"/>
      <c r="K1336" s="1072"/>
    </row>
    <row r="1337" spans="1:11" x14ac:dyDescent="0.2">
      <c r="A1337" s="977" t="str">
        <f t="shared" si="40"/>
        <v>FI_11_66</v>
      </c>
      <c r="B1337" s="979">
        <f t="shared" si="41"/>
        <v>66</v>
      </c>
      <c r="C1337" s="1069" t="s">
        <v>113</v>
      </c>
      <c r="D1337" s="1072">
        <v>11</v>
      </c>
      <c r="E1337" s="1070">
        <v>1335</v>
      </c>
      <c r="F1337" s="1066" t="s">
        <v>4797</v>
      </c>
      <c r="G1337" s="1067" t="s">
        <v>4798</v>
      </c>
      <c r="H1337" s="1068">
        <v>1</v>
      </c>
      <c r="I1337" s="2"/>
      <c r="K1337" s="1072"/>
    </row>
    <row r="1338" spans="1:11" x14ac:dyDescent="0.2">
      <c r="A1338" s="977" t="str">
        <f t="shared" si="40"/>
        <v>FI_11_67</v>
      </c>
      <c r="B1338" s="979">
        <f t="shared" si="41"/>
        <v>67</v>
      </c>
      <c r="C1338" s="1069" t="s">
        <v>113</v>
      </c>
      <c r="D1338" s="1072">
        <v>11</v>
      </c>
      <c r="E1338" s="1070">
        <v>1336</v>
      </c>
      <c r="F1338" s="1066" t="s">
        <v>4799</v>
      </c>
      <c r="G1338" s="1067" t="s">
        <v>4800</v>
      </c>
      <c r="H1338" s="1068">
        <v>1</v>
      </c>
      <c r="I1338" s="2"/>
      <c r="K1338" s="1072"/>
    </row>
    <row r="1339" spans="1:11" x14ac:dyDescent="0.2">
      <c r="A1339" s="977" t="str">
        <f t="shared" si="40"/>
        <v>FI_11_68</v>
      </c>
      <c r="B1339" s="979">
        <f t="shared" si="41"/>
        <v>68</v>
      </c>
      <c r="C1339" s="1069" t="s">
        <v>113</v>
      </c>
      <c r="D1339" s="1072">
        <v>11</v>
      </c>
      <c r="E1339" s="1070">
        <v>1337</v>
      </c>
      <c r="F1339" s="1066" t="s">
        <v>4801</v>
      </c>
      <c r="G1339" s="1067" t="s">
        <v>4802</v>
      </c>
      <c r="H1339" s="1068">
        <v>1</v>
      </c>
      <c r="I1339" s="2"/>
      <c r="K1339" s="1072"/>
    </row>
    <row r="1340" spans="1:11" x14ac:dyDescent="0.2">
      <c r="A1340" s="977" t="str">
        <f t="shared" si="40"/>
        <v>FI_11_69</v>
      </c>
      <c r="B1340" s="979">
        <f t="shared" si="41"/>
        <v>69</v>
      </c>
      <c r="C1340" s="1069" t="s">
        <v>113</v>
      </c>
      <c r="D1340" s="1072">
        <v>11</v>
      </c>
      <c r="E1340" s="1070">
        <v>1338</v>
      </c>
      <c r="F1340" s="1066" t="s">
        <v>4803</v>
      </c>
      <c r="G1340" s="1067" t="s">
        <v>4804</v>
      </c>
      <c r="H1340" s="1068">
        <v>1</v>
      </c>
      <c r="I1340" s="2"/>
      <c r="K1340" s="1072"/>
    </row>
    <row r="1341" spans="1:11" x14ac:dyDescent="0.2">
      <c r="A1341" s="977" t="str">
        <f t="shared" si="40"/>
        <v>FI_11_70</v>
      </c>
      <c r="B1341" s="979">
        <f t="shared" si="41"/>
        <v>70</v>
      </c>
      <c r="C1341" s="1069" t="s">
        <v>113</v>
      </c>
      <c r="D1341" s="1072">
        <v>11</v>
      </c>
      <c r="E1341" s="1070">
        <v>1339</v>
      </c>
      <c r="F1341" s="1066" t="s">
        <v>4805</v>
      </c>
      <c r="G1341" s="1067" t="s">
        <v>4806</v>
      </c>
      <c r="H1341" s="1068">
        <v>1</v>
      </c>
      <c r="I1341" s="2"/>
      <c r="K1341" s="1072"/>
    </row>
    <row r="1342" spans="1:11" x14ac:dyDescent="0.2">
      <c r="A1342" s="977" t="str">
        <f t="shared" si="40"/>
        <v>FI_11_71</v>
      </c>
      <c r="B1342" s="979">
        <f t="shared" si="41"/>
        <v>71</v>
      </c>
      <c r="C1342" s="1069" t="s">
        <v>113</v>
      </c>
      <c r="D1342" s="1072">
        <v>11</v>
      </c>
      <c r="E1342" s="1070">
        <v>1340</v>
      </c>
      <c r="F1342" s="1066" t="s">
        <v>4807</v>
      </c>
      <c r="G1342" s="1067" t="s">
        <v>4808</v>
      </c>
      <c r="H1342" s="1068">
        <v>1</v>
      </c>
      <c r="I1342" s="2"/>
      <c r="K1342" s="1072"/>
    </row>
    <row r="1343" spans="1:11" x14ac:dyDescent="0.2">
      <c r="A1343" s="977" t="str">
        <f t="shared" si="40"/>
        <v>FI_11_72</v>
      </c>
      <c r="B1343" s="979">
        <f t="shared" si="41"/>
        <v>72</v>
      </c>
      <c r="C1343" s="1069" t="s">
        <v>113</v>
      </c>
      <c r="D1343" s="1072">
        <v>11</v>
      </c>
      <c r="E1343" s="1070">
        <v>1341</v>
      </c>
      <c r="F1343" s="1066" t="s">
        <v>4809</v>
      </c>
      <c r="G1343" s="1067" t="s">
        <v>4810</v>
      </c>
      <c r="H1343" s="1068">
        <v>1</v>
      </c>
      <c r="I1343" s="2"/>
      <c r="K1343" s="1072"/>
    </row>
    <row r="1344" spans="1:11" x14ac:dyDescent="0.2">
      <c r="A1344" s="977" t="str">
        <f t="shared" si="40"/>
        <v>FI_11_73</v>
      </c>
      <c r="B1344" s="979">
        <f t="shared" si="41"/>
        <v>73</v>
      </c>
      <c r="C1344" s="1069" t="s">
        <v>113</v>
      </c>
      <c r="D1344" s="1072">
        <v>11</v>
      </c>
      <c r="E1344" s="1070">
        <v>1342</v>
      </c>
      <c r="F1344" s="1066" t="s">
        <v>4811</v>
      </c>
      <c r="G1344" s="1067" t="s">
        <v>4812</v>
      </c>
      <c r="H1344" s="1068">
        <v>1</v>
      </c>
      <c r="I1344" s="2"/>
      <c r="K1344" s="1072"/>
    </row>
    <row r="1345" spans="1:11" x14ac:dyDescent="0.2">
      <c r="A1345" s="977" t="str">
        <f t="shared" si="40"/>
        <v>FI_11_74</v>
      </c>
      <c r="B1345" s="979">
        <f t="shared" si="41"/>
        <v>74</v>
      </c>
      <c r="C1345" s="1069" t="s">
        <v>113</v>
      </c>
      <c r="D1345" s="1072">
        <v>11</v>
      </c>
      <c r="E1345" s="1070">
        <v>1343</v>
      </c>
      <c r="F1345" s="1066" t="s">
        <v>4813</v>
      </c>
      <c r="G1345" s="1067" t="s">
        <v>4814</v>
      </c>
      <c r="H1345" s="1068">
        <v>1</v>
      </c>
      <c r="I1345" s="2"/>
      <c r="K1345" s="1072"/>
    </row>
    <row r="1346" spans="1:11" x14ac:dyDescent="0.2">
      <c r="A1346" s="977" t="str">
        <f t="shared" si="40"/>
        <v>FI_11_75</v>
      </c>
      <c r="B1346" s="979">
        <f t="shared" si="41"/>
        <v>75</v>
      </c>
      <c r="C1346" s="1069" t="s">
        <v>113</v>
      </c>
      <c r="D1346" s="1072">
        <v>11</v>
      </c>
      <c r="E1346" s="1070">
        <v>1344</v>
      </c>
      <c r="F1346" s="1066" t="s">
        <v>4815</v>
      </c>
      <c r="G1346" s="1067" t="s">
        <v>4816</v>
      </c>
      <c r="H1346" s="1068">
        <v>1</v>
      </c>
      <c r="I1346" s="2"/>
      <c r="K1346" s="1072"/>
    </row>
    <row r="1347" spans="1:11" x14ac:dyDescent="0.2">
      <c r="A1347" s="977" t="str">
        <f t="shared" ref="A1347:A1410" si="42">CONCATENATE(C1347,"_",D1347,"_",B1347)</f>
        <v>FI_11_76</v>
      </c>
      <c r="B1347" s="979">
        <f t="shared" si="41"/>
        <v>76</v>
      </c>
      <c r="C1347" s="1069" t="s">
        <v>113</v>
      </c>
      <c r="D1347" s="1072">
        <v>11</v>
      </c>
      <c r="E1347" s="1070">
        <v>1345</v>
      </c>
      <c r="F1347" s="1066" t="s">
        <v>4817</v>
      </c>
      <c r="G1347" s="1067" t="s">
        <v>4818</v>
      </c>
      <c r="H1347" s="1068">
        <v>1</v>
      </c>
      <c r="I1347" s="2"/>
      <c r="K1347" s="1072"/>
    </row>
    <row r="1348" spans="1:11" x14ac:dyDescent="0.2">
      <c r="A1348" s="977" t="str">
        <f t="shared" si="42"/>
        <v>FI_11_77</v>
      </c>
      <c r="B1348" s="979">
        <f t="shared" si="41"/>
        <v>77</v>
      </c>
      <c r="C1348" s="1069" t="s">
        <v>113</v>
      </c>
      <c r="D1348" s="1072">
        <v>11</v>
      </c>
      <c r="E1348" s="1070">
        <v>1346</v>
      </c>
      <c r="F1348" s="1066" t="s">
        <v>4819</v>
      </c>
      <c r="G1348" s="1067" t="s">
        <v>4820</v>
      </c>
      <c r="H1348" s="1068">
        <v>1</v>
      </c>
      <c r="I1348" s="2"/>
      <c r="K1348" s="1072"/>
    </row>
    <row r="1349" spans="1:11" x14ac:dyDescent="0.2">
      <c r="A1349" s="977" t="str">
        <f t="shared" si="42"/>
        <v>FI_11_78</v>
      </c>
      <c r="B1349" s="979">
        <f t="shared" ref="B1349:B1412" si="43">IF(D1349&lt;&gt;"",IF(D1349=D1348,B1348+1,1),0)</f>
        <v>78</v>
      </c>
      <c r="C1349" s="1069" t="s">
        <v>113</v>
      </c>
      <c r="D1349" s="1072">
        <v>11</v>
      </c>
      <c r="E1349" s="1070">
        <v>1347</v>
      </c>
      <c r="F1349" s="1066" t="s">
        <v>4821</v>
      </c>
      <c r="G1349" s="1067" t="s">
        <v>4822</v>
      </c>
      <c r="H1349" s="1068">
        <v>1</v>
      </c>
      <c r="I1349" s="2"/>
      <c r="K1349" s="1072"/>
    </row>
    <row r="1350" spans="1:11" x14ac:dyDescent="0.2">
      <c r="A1350" s="977" t="str">
        <f t="shared" si="42"/>
        <v>FI_11_79</v>
      </c>
      <c r="B1350" s="979">
        <f t="shared" si="43"/>
        <v>79</v>
      </c>
      <c r="C1350" s="1069" t="s">
        <v>113</v>
      </c>
      <c r="D1350" s="1072">
        <v>11</v>
      </c>
      <c r="E1350" s="1070">
        <v>1348</v>
      </c>
      <c r="F1350" s="1066" t="s">
        <v>4823</v>
      </c>
      <c r="G1350" s="1067" t="s">
        <v>4824</v>
      </c>
      <c r="H1350" s="1068">
        <v>1</v>
      </c>
      <c r="I1350" s="2"/>
      <c r="K1350" s="1072"/>
    </row>
    <row r="1351" spans="1:11" x14ac:dyDescent="0.2">
      <c r="A1351" s="977" t="str">
        <f t="shared" si="42"/>
        <v>FI_11_80</v>
      </c>
      <c r="B1351" s="979">
        <f t="shared" si="43"/>
        <v>80</v>
      </c>
      <c r="C1351" s="1069" t="s">
        <v>113</v>
      </c>
      <c r="D1351" s="1072">
        <v>11</v>
      </c>
      <c r="E1351" s="1070">
        <v>1349</v>
      </c>
      <c r="F1351" s="1066" t="s">
        <v>4825</v>
      </c>
      <c r="G1351" s="1067" t="s">
        <v>4826</v>
      </c>
      <c r="H1351" s="1068">
        <v>1</v>
      </c>
      <c r="I1351" s="2"/>
      <c r="K1351" s="1072"/>
    </row>
    <row r="1352" spans="1:11" x14ac:dyDescent="0.2">
      <c r="A1352" s="977" t="str">
        <f t="shared" si="42"/>
        <v>FI_11_81</v>
      </c>
      <c r="B1352" s="979">
        <f t="shared" si="43"/>
        <v>81</v>
      </c>
      <c r="C1352" s="1069" t="s">
        <v>113</v>
      </c>
      <c r="D1352" s="1072">
        <v>11</v>
      </c>
      <c r="E1352" s="1070">
        <v>1350</v>
      </c>
      <c r="F1352" s="1066" t="s">
        <v>4827</v>
      </c>
      <c r="G1352" s="1067" t="s">
        <v>4828</v>
      </c>
      <c r="H1352" s="1068">
        <v>1</v>
      </c>
      <c r="I1352" s="2"/>
      <c r="K1352" s="1072"/>
    </row>
    <row r="1353" spans="1:11" x14ac:dyDescent="0.2">
      <c r="A1353" s="977" t="str">
        <f t="shared" si="42"/>
        <v>FI_11_82</v>
      </c>
      <c r="B1353" s="979">
        <f t="shared" si="43"/>
        <v>82</v>
      </c>
      <c r="C1353" s="1069" t="s">
        <v>113</v>
      </c>
      <c r="D1353" s="1072">
        <v>11</v>
      </c>
      <c r="E1353" s="1070">
        <v>1351</v>
      </c>
      <c r="F1353" s="1066" t="s">
        <v>4829</v>
      </c>
      <c r="G1353" s="1067" t="s">
        <v>4830</v>
      </c>
      <c r="H1353" s="1068">
        <v>1</v>
      </c>
      <c r="I1353" s="2"/>
      <c r="K1353" s="1072"/>
    </row>
    <row r="1354" spans="1:11" x14ac:dyDescent="0.2">
      <c r="A1354" s="977" t="str">
        <f t="shared" si="42"/>
        <v>FI_11_83</v>
      </c>
      <c r="B1354" s="979">
        <f t="shared" si="43"/>
        <v>83</v>
      </c>
      <c r="C1354" s="1069" t="s">
        <v>113</v>
      </c>
      <c r="D1354" s="1072">
        <v>11</v>
      </c>
      <c r="E1354" s="1070">
        <v>1352</v>
      </c>
      <c r="F1354" s="1066" t="s">
        <v>4831</v>
      </c>
      <c r="G1354" s="1067" t="s">
        <v>4832</v>
      </c>
      <c r="H1354" s="1068">
        <v>1</v>
      </c>
      <c r="I1354" s="2"/>
      <c r="K1354" s="1072"/>
    </row>
    <row r="1355" spans="1:11" x14ac:dyDescent="0.2">
      <c r="A1355" s="977" t="str">
        <f t="shared" si="42"/>
        <v>FI_11_84</v>
      </c>
      <c r="B1355" s="979">
        <f t="shared" si="43"/>
        <v>84</v>
      </c>
      <c r="C1355" s="1069" t="s">
        <v>113</v>
      </c>
      <c r="D1355" s="1072">
        <v>11</v>
      </c>
      <c r="E1355" s="1070">
        <v>1353</v>
      </c>
      <c r="F1355" s="1066" t="s">
        <v>4833</v>
      </c>
      <c r="G1355" s="1067" t="s">
        <v>4834</v>
      </c>
      <c r="H1355" s="1068">
        <v>1</v>
      </c>
      <c r="I1355" s="2"/>
      <c r="K1355" s="1072"/>
    </row>
    <row r="1356" spans="1:11" x14ac:dyDescent="0.2">
      <c r="A1356" s="977" t="str">
        <f t="shared" si="42"/>
        <v>FI_11_85</v>
      </c>
      <c r="B1356" s="979">
        <f t="shared" si="43"/>
        <v>85</v>
      </c>
      <c r="C1356" s="1069" t="s">
        <v>113</v>
      </c>
      <c r="D1356" s="1072">
        <v>11</v>
      </c>
      <c r="E1356" s="1070">
        <v>1354</v>
      </c>
      <c r="F1356" s="1066" t="s">
        <v>4835</v>
      </c>
      <c r="G1356" s="1067" t="s">
        <v>4836</v>
      </c>
      <c r="H1356" s="1068">
        <v>1</v>
      </c>
      <c r="I1356" s="2"/>
      <c r="K1356" s="1072"/>
    </row>
    <row r="1357" spans="1:11" x14ac:dyDescent="0.2">
      <c r="A1357" s="977" t="str">
        <f t="shared" si="42"/>
        <v>FI_11_86</v>
      </c>
      <c r="B1357" s="979">
        <f t="shared" si="43"/>
        <v>86</v>
      </c>
      <c r="C1357" s="1069" t="s">
        <v>113</v>
      </c>
      <c r="D1357" s="1072">
        <v>11</v>
      </c>
      <c r="E1357" s="1070">
        <v>1355</v>
      </c>
      <c r="F1357" s="1066" t="s">
        <v>4837</v>
      </c>
      <c r="G1357" s="1067" t="s">
        <v>4838</v>
      </c>
      <c r="H1357" s="1068">
        <v>1</v>
      </c>
      <c r="I1357" s="2"/>
      <c r="K1357" s="1072"/>
    </row>
    <row r="1358" spans="1:11" x14ac:dyDescent="0.2">
      <c r="A1358" s="977" t="str">
        <f t="shared" si="42"/>
        <v>FI_11_87</v>
      </c>
      <c r="B1358" s="979">
        <f t="shared" si="43"/>
        <v>87</v>
      </c>
      <c r="C1358" s="1069" t="s">
        <v>113</v>
      </c>
      <c r="D1358" s="1072">
        <v>11</v>
      </c>
      <c r="E1358" s="1070">
        <v>1356</v>
      </c>
      <c r="F1358" s="1066" t="s">
        <v>4839</v>
      </c>
      <c r="G1358" s="1067" t="s">
        <v>4840</v>
      </c>
      <c r="H1358" s="1068">
        <v>1</v>
      </c>
      <c r="I1358" s="2"/>
      <c r="K1358" s="1072"/>
    </row>
    <row r="1359" spans="1:11" x14ac:dyDescent="0.2">
      <c r="A1359" s="977" t="str">
        <f t="shared" si="42"/>
        <v>FI_11_88</v>
      </c>
      <c r="B1359" s="979">
        <f t="shared" si="43"/>
        <v>88</v>
      </c>
      <c r="C1359" s="1069" t="s">
        <v>113</v>
      </c>
      <c r="D1359" s="1072">
        <v>11</v>
      </c>
      <c r="E1359" s="1070">
        <v>1357</v>
      </c>
      <c r="F1359" s="1066" t="s">
        <v>4841</v>
      </c>
      <c r="G1359" s="1067" t="s">
        <v>4842</v>
      </c>
      <c r="H1359" s="1068">
        <v>1</v>
      </c>
      <c r="I1359" s="2"/>
      <c r="K1359" s="1072"/>
    </row>
    <row r="1360" spans="1:11" x14ac:dyDescent="0.2">
      <c r="A1360" s="977" t="str">
        <f t="shared" si="42"/>
        <v>FI_11_89</v>
      </c>
      <c r="B1360" s="979">
        <f t="shared" si="43"/>
        <v>89</v>
      </c>
      <c r="C1360" s="1069" t="s">
        <v>113</v>
      </c>
      <c r="D1360" s="1072">
        <v>11</v>
      </c>
      <c r="E1360" s="1070">
        <v>1358</v>
      </c>
      <c r="F1360" s="1066" t="s">
        <v>4843</v>
      </c>
      <c r="G1360" s="1067" t="s">
        <v>4844</v>
      </c>
      <c r="H1360" s="1068">
        <v>1</v>
      </c>
      <c r="I1360" s="2"/>
      <c r="K1360" s="1072"/>
    </row>
    <row r="1361" spans="1:11" x14ac:dyDescent="0.2">
      <c r="A1361" s="977" t="str">
        <f t="shared" si="42"/>
        <v>FI_11_90</v>
      </c>
      <c r="B1361" s="979">
        <f t="shared" si="43"/>
        <v>90</v>
      </c>
      <c r="C1361" s="1069" t="s">
        <v>113</v>
      </c>
      <c r="D1361" s="1072">
        <v>11</v>
      </c>
      <c r="E1361" s="1070">
        <v>1359</v>
      </c>
      <c r="F1361" s="1066" t="s">
        <v>4845</v>
      </c>
      <c r="G1361" s="1067" t="s">
        <v>4846</v>
      </c>
      <c r="H1361" s="1068">
        <v>1</v>
      </c>
      <c r="I1361" s="2"/>
      <c r="K1361" s="1072"/>
    </row>
    <row r="1362" spans="1:11" x14ac:dyDescent="0.2">
      <c r="A1362" s="977" t="str">
        <f t="shared" si="42"/>
        <v>FI_11_91</v>
      </c>
      <c r="B1362" s="979">
        <f t="shared" si="43"/>
        <v>91</v>
      </c>
      <c r="C1362" s="1069" t="s">
        <v>113</v>
      </c>
      <c r="D1362" s="1072">
        <v>11</v>
      </c>
      <c r="E1362" s="1070">
        <v>1360</v>
      </c>
      <c r="F1362" s="1066" t="s">
        <v>4847</v>
      </c>
      <c r="G1362" s="1067" t="s">
        <v>4848</v>
      </c>
      <c r="H1362" s="1068">
        <v>1</v>
      </c>
      <c r="I1362" s="2"/>
      <c r="K1362" s="1072"/>
    </row>
    <row r="1363" spans="1:11" x14ac:dyDescent="0.2">
      <c r="A1363" s="977" t="str">
        <f t="shared" si="42"/>
        <v>FI_11_92</v>
      </c>
      <c r="B1363" s="979">
        <f t="shared" si="43"/>
        <v>92</v>
      </c>
      <c r="C1363" s="1069" t="s">
        <v>113</v>
      </c>
      <c r="D1363" s="1072">
        <v>11</v>
      </c>
      <c r="E1363" s="1070">
        <v>1361</v>
      </c>
      <c r="F1363" s="1066" t="s">
        <v>4849</v>
      </c>
      <c r="G1363" s="1067" t="s">
        <v>4850</v>
      </c>
      <c r="H1363" s="1068">
        <v>1</v>
      </c>
      <c r="I1363" s="2"/>
      <c r="K1363" s="1072"/>
    </row>
    <row r="1364" spans="1:11" x14ac:dyDescent="0.2">
      <c r="A1364" s="977" t="str">
        <f t="shared" si="42"/>
        <v>FI_11_93</v>
      </c>
      <c r="B1364" s="979">
        <f t="shared" si="43"/>
        <v>93</v>
      </c>
      <c r="C1364" s="1069" t="s">
        <v>113</v>
      </c>
      <c r="D1364" s="1072">
        <v>11</v>
      </c>
      <c r="E1364" s="1070">
        <v>1362</v>
      </c>
      <c r="F1364" s="1066" t="s">
        <v>4851</v>
      </c>
      <c r="G1364" s="1067" t="s">
        <v>4852</v>
      </c>
      <c r="H1364" s="1068">
        <v>1</v>
      </c>
      <c r="I1364" s="2"/>
      <c r="K1364" s="1072"/>
    </row>
    <row r="1365" spans="1:11" x14ac:dyDescent="0.2">
      <c r="A1365" s="977" t="str">
        <f t="shared" si="42"/>
        <v>FI_11_94</v>
      </c>
      <c r="B1365" s="979">
        <f t="shared" si="43"/>
        <v>94</v>
      </c>
      <c r="C1365" s="1069" t="s">
        <v>113</v>
      </c>
      <c r="D1365" s="1072">
        <v>11</v>
      </c>
      <c r="E1365" s="1070">
        <v>1363</v>
      </c>
      <c r="F1365" s="1066" t="s">
        <v>4853</v>
      </c>
      <c r="G1365" s="1067" t="s">
        <v>4854</v>
      </c>
      <c r="H1365" s="1068">
        <v>1</v>
      </c>
      <c r="I1365" s="2"/>
      <c r="K1365" s="1072"/>
    </row>
    <row r="1366" spans="1:11" x14ac:dyDescent="0.2">
      <c r="A1366" s="977" t="str">
        <f t="shared" si="42"/>
        <v>FI_11_95</v>
      </c>
      <c r="B1366" s="979">
        <f t="shared" si="43"/>
        <v>95</v>
      </c>
      <c r="C1366" s="1069" t="s">
        <v>113</v>
      </c>
      <c r="D1366" s="1072">
        <v>11</v>
      </c>
      <c r="E1366" s="1070">
        <v>1364</v>
      </c>
      <c r="F1366" s="1066" t="s">
        <v>4855</v>
      </c>
      <c r="G1366" s="1067" t="s">
        <v>4856</v>
      </c>
      <c r="H1366" s="1068">
        <v>1</v>
      </c>
      <c r="I1366" s="2"/>
      <c r="K1366" s="1072"/>
    </row>
    <row r="1367" spans="1:11" x14ac:dyDescent="0.2">
      <c r="A1367" s="977" t="str">
        <f t="shared" si="42"/>
        <v>FI_11_96</v>
      </c>
      <c r="B1367" s="979">
        <f t="shared" si="43"/>
        <v>96</v>
      </c>
      <c r="C1367" s="1069" t="s">
        <v>113</v>
      </c>
      <c r="D1367" s="1072">
        <v>11</v>
      </c>
      <c r="E1367" s="1070">
        <v>1365</v>
      </c>
      <c r="F1367" s="1066" t="s">
        <v>4857</v>
      </c>
      <c r="G1367" s="1067" t="s">
        <v>4858</v>
      </c>
      <c r="H1367" s="1068">
        <v>1</v>
      </c>
      <c r="I1367" s="2"/>
      <c r="K1367" s="1072"/>
    </row>
    <row r="1368" spans="1:11" x14ac:dyDescent="0.2">
      <c r="A1368" s="977" t="str">
        <f t="shared" si="42"/>
        <v>FI_11_97</v>
      </c>
      <c r="B1368" s="979">
        <f t="shared" si="43"/>
        <v>97</v>
      </c>
      <c r="C1368" s="1069" t="s">
        <v>113</v>
      </c>
      <c r="D1368" s="1072">
        <v>11</v>
      </c>
      <c r="E1368" s="1070">
        <v>1366</v>
      </c>
      <c r="F1368" s="1066" t="s">
        <v>4859</v>
      </c>
      <c r="G1368" s="1067" t="s">
        <v>4860</v>
      </c>
      <c r="H1368" s="1068">
        <v>1</v>
      </c>
      <c r="I1368" s="2"/>
      <c r="K1368" s="1072"/>
    </row>
    <row r="1369" spans="1:11" x14ac:dyDescent="0.2">
      <c r="A1369" s="977" t="str">
        <f t="shared" si="42"/>
        <v>FI_11_98</v>
      </c>
      <c r="B1369" s="979">
        <f t="shared" si="43"/>
        <v>98</v>
      </c>
      <c r="C1369" s="1069" t="s">
        <v>113</v>
      </c>
      <c r="D1369" s="1072">
        <v>11</v>
      </c>
      <c r="E1369" s="1070">
        <v>1367</v>
      </c>
      <c r="F1369" s="1066" t="s">
        <v>4861</v>
      </c>
      <c r="G1369" s="1067" t="s">
        <v>4862</v>
      </c>
      <c r="H1369" s="1068">
        <v>1</v>
      </c>
      <c r="I1369" s="2"/>
      <c r="K1369" s="1072"/>
    </row>
    <row r="1370" spans="1:11" x14ac:dyDescent="0.2">
      <c r="A1370" s="977" t="str">
        <f t="shared" si="42"/>
        <v>FI_11_99</v>
      </c>
      <c r="B1370" s="979">
        <f t="shared" si="43"/>
        <v>99</v>
      </c>
      <c r="C1370" s="1069" t="s">
        <v>113</v>
      </c>
      <c r="D1370" s="1072">
        <v>11</v>
      </c>
      <c r="E1370" s="1070">
        <v>1368</v>
      </c>
      <c r="F1370" s="1066" t="s">
        <v>4863</v>
      </c>
      <c r="G1370" s="1067" t="s">
        <v>4864</v>
      </c>
      <c r="H1370" s="1068">
        <v>1</v>
      </c>
      <c r="I1370" s="2"/>
      <c r="K1370" s="1072"/>
    </row>
    <row r="1371" spans="1:11" x14ac:dyDescent="0.2">
      <c r="A1371" s="977" t="str">
        <f t="shared" si="42"/>
        <v>FI_11_100</v>
      </c>
      <c r="B1371" s="979">
        <f t="shared" si="43"/>
        <v>100</v>
      </c>
      <c r="C1371" s="1069" t="s">
        <v>113</v>
      </c>
      <c r="D1371" s="1072">
        <v>11</v>
      </c>
      <c r="E1371" s="1070">
        <v>1369</v>
      </c>
      <c r="F1371" s="1066" t="s">
        <v>4865</v>
      </c>
      <c r="G1371" s="1067" t="s">
        <v>4866</v>
      </c>
      <c r="H1371" s="1068">
        <v>1</v>
      </c>
      <c r="I1371" s="2"/>
      <c r="K1371" s="1072"/>
    </row>
    <row r="1372" spans="1:11" x14ac:dyDescent="0.2">
      <c r="A1372" s="977" t="str">
        <f t="shared" si="42"/>
        <v>FI_11_101</v>
      </c>
      <c r="B1372" s="979">
        <f t="shared" si="43"/>
        <v>101</v>
      </c>
      <c r="C1372" s="1069" t="s">
        <v>113</v>
      </c>
      <c r="D1372" s="1072">
        <v>11</v>
      </c>
      <c r="E1372" s="1070">
        <v>1370</v>
      </c>
      <c r="F1372" s="1066" t="s">
        <v>4867</v>
      </c>
      <c r="G1372" s="1067" t="s">
        <v>4868</v>
      </c>
      <c r="H1372" s="1068">
        <v>1</v>
      </c>
      <c r="I1372" s="2"/>
      <c r="K1372" s="1072"/>
    </row>
    <row r="1373" spans="1:11" x14ac:dyDescent="0.2">
      <c r="A1373" s="977" t="str">
        <f t="shared" si="42"/>
        <v>FI_11_102</v>
      </c>
      <c r="B1373" s="979">
        <f t="shared" si="43"/>
        <v>102</v>
      </c>
      <c r="C1373" s="1069" t="s">
        <v>113</v>
      </c>
      <c r="D1373" s="1072">
        <v>11</v>
      </c>
      <c r="E1373" s="1070">
        <v>1371</v>
      </c>
      <c r="F1373" s="1066" t="s">
        <v>4869</v>
      </c>
      <c r="G1373" s="1067" t="s">
        <v>4870</v>
      </c>
      <c r="H1373" s="1068">
        <v>1</v>
      </c>
      <c r="I1373" s="2"/>
      <c r="K1373" s="1072"/>
    </row>
    <row r="1374" spans="1:11" x14ac:dyDescent="0.2">
      <c r="A1374" s="977" t="str">
        <f t="shared" si="42"/>
        <v>FI_11_103</v>
      </c>
      <c r="B1374" s="979">
        <f t="shared" si="43"/>
        <v>103</v>
      </c>
      <c r="C1374" s="1069" t="s">
        <v>113</v>
      </c>
      <c r="D1374" s="1072">
        <v>11</v>
      </c>
      <c r="E1374" s="1070">
        <v>1372</v>
      </c>
      <c r="F1374" s="1066" t="s">
        <v>4871</v>
      </c>
      <c r="G1374" s="1067" t="s">
        <v>4872</v>
      </c>
      <c r="H1374" s="1068">
        <v>1</v>
      </c>
      <c r="I1374" s="2"/>
      <c r="K1374" s="1072"/>
    </row>
    <row r="1375" spans="1:11" x14ac:dyDescent="0.2">
      <c r="A1375" s="977" t="str">
        <f t="shared" si="42"/>
        <v>FI_11_104</v>
      </c>
      <c r="B1375" s="979">
        <f t="shared" si="43"/>
        <v>104</v>
      </c>
      <c r="C1375" s="1069" t="s">
        <v>113</v>
      </c>
      <c r="D1375" s="1072">
        <v>11</v>
      </c>
      <c r="E1375" s="1070">
        <v>1373</v>
      </c>
      <c r="F1375" s="1066" t="s">
        <v>4873</v>
      </c>
      <c r="G1375" s="1067" t="s">
        <v>4874</v>
      </c>
      <c r="H1375" s="1068">
        <v>1</v>
      </c>
      <c r="I1375" s="2"/>
      <c r="K1375" s="1072"/>
    </row>
    <row r="1376" spans="1:11" x14ac:dyDescent="0.2">
      <c r="A1376" s="977" t="str">
        <f t="shared" si="42"/>
        <v>FI_11_105</v>
      </c>
      <c r="B1376" s="979">
        <f t="shared" si="43"/>
        <v>105</v>
      </c>
      <c r="C1376" s="1069" t="s">
        <v>113</v>
      </c>
      <c r="D1376" s="1072">
        <v>11</v>
      </c>
      <c r="E1376" s="1070">
        <v>1374</v>
      </c>
      <c r="F1376" s="1066" t="s">
        <v>4875</v>
      </c>
      <c r="G1376" s="1067" t="s">
        <v>4876</v>
      </c>
      <c r="H1376" s="1068">
        <v>1</v>
      </c>
      <c r="I1376" s="2"/>
      <c r="K1376" s="1072"/>
    </row>
    <row r="1377" spans="1:11" x14ac:dyDescent="0.2">
      <c r="A1377" s="977" t="str">
        <f t="shared" si="42"/>
        <v>FI_11_106</v>
      </c>
      <c r="B1377" s="979">
        <f t="shared" si="43"/>
        <v>106</v>
      </c>
      <c r="C1377" s="1069" t="s">
        <v>113</v>
      </c>
      <c r="D1377" s="1072">
        <v>11</v>
      </c>
      <c r="E1377" s="1070">
        <v>1375</v>
      </c>
      <c r="F1377" s="1066" t="s">
        <v>4877</v>
      </c>
      <c r="G1377" s="1067" t="s">
        <v>4878</v>
      </c>
      <c r="H1377" s="1068">
        <v>1</v>
      </c>
      <c r="I1377" s="2"/>
      <c r="K1377" s="1072"/>
    </row>
    <row r="1378" spans="1:11" x14ac:dyDescent="0.2">
      <c r="A1378" s="977" t="str">
        <f t="shared" si="42"/>
        <v>FI_11_107</v>
      </c>
      <c r="B1378" s="979">
        <f t="shared" si="43"/>
        <v>107</v>
      </c>
      <c r="C1378" s="1069" t="s">
        <v>113</v>
      </c>
      <c r="D1378" s="1072">
        <v>11</v>
      </c>
      <c r="E1378" s="1070">
        <v>1376</v>
      </c>
      <c r="F1378" s="1066" t="s">
        <v>4879</v>
      </c>
      <c r="G1378" s="1067" t="s">
        <v>4880</v>
      </c>
      <c r="H1378" s="1068">
        <v>1</v>
      </c>
      <c r="I1378" s="2"/>
      <c r="K1378" s="1072"/>
    </row>
    <row r="1379" spans="1:11" x14ac:dyDescent="0.2">
      <c r="A1379" s="977" t="str">
        <f t="shared" si="42"/>
        <v>FI_11_108</v>
      </c>
      <c r="B1379" s="979">
        <f t="shared" si="43"/>
        <v>108</v>
      </c>
      <c r="C1379" s="1069" t="s">
        <v>113</v>
      </c>
      <c r="D1379" s="1072">
        <v>11</v>
      </c>
      <c r="E1379" s="1070">
        <v>1377</v>
      </c>
      <c r="F1379" s="1066" t="s">
        <v>4881</v>
      </c>
      <c r="G1379" s="1067" t="s">
        <v>4882</v>
      </c>
      <c r="H1379" s="1068">
        <v>1</v>
      </c>
      <c r="I1379" s="2"/>
      <c r="K1379" s="1072"/>
    </row>
    <row r="1380" spans="1:11" x14ac:dyDescent="0.2">
      <c r="A1380" s="977" t="str">
        <f t="shared" si="42"/>
        <v>FI_11_109</v>
      </c>
      <c r="B1380" s="979">
        <f t="shared" si="43"/>
        <v>109</v>
      </c>
      <c r="C1380" s="1069" t="s">
        <v>113</v>
      </c>
      <c r="D1380" s="1072">
        <v>11</v>
      </c>
      <c r="E1380" s="1070">
        <v>1378</v>
      </c>
      <c r="F1380" s="1066" t="s">
        <v>4883</v>
      </c>
      <c r="G1380" s="1067" t="s">
        <v>4884</v>
      </c>
      <c r="H1380" s="1068">
        <v>1</v>
      </c>
      <c r="I1380" s="2"/>
      <c r="K1380" s="1072"/>
    </row>
    <row r="1381" spans="1:11" x14ac:dyDescent="0.2">
      <c r="A1381" s="977" t="str">
        <f t="shared" si="42"/>
        <v>FI_11_110</v>
      </c>
      <c r="B1381" s="979">
        <f t="shared" si="43"/>
        <v>110</v>
      </c>
      <c r="C1381" s="1069" t="s">
        <v>113</v>
      </c>
      <c r="D1381" s="1072">
        <v>11</v>
      </c>
      <c r="E1381" s="1070">
        <v>1379</v>
      </c>
      <c r="F1381" s="1066" t="s">
        <v>4885</v>
      </c>
      <c r="G1381" s="1067" t="s">
        <v>4886</v>
      </c>
      <c r="H1381" s="1068">
        <v>1</v>
      </c>
      <c r="I1381" s="2"/>
      <c r="K1381" s="1072"/>
    </row>
    <row r="1382" spans="1:11" x14ac:dyDescent="0.2">
      <c r="A1382" s="977" t="str">
        <f t="shared" si="42"/>
        <v>FI_11_111</v>
      </c>
      <c r="B1382" s="979">
        <f t="shared" si="43"/>
        <v>111</v>
      </c>
      <c r="C1382" s="1069" t="s">
        <v>113</v>
      </c>
      <c r="D1382" s="1072">
        <v>11</v>
      </c>
      <c r="E1382" s="1070">
        <v>1380</v>
      </c>
      <c r="F1382" s="1066" t="s">
        <v>4887</v>
      </c>
      <c r="G1382" s="1067" t="s">
        <v>4888</v>
      </c>
      <c r="H1382" s="1068">
        <v>1</v>
      </c>
      <c r="I1382" s="2"/>
      <c r="K1382" s="1072"/>
    </row>
    <row r="1383" spans="1:11" x14ac:dyDescent="0.2">
      <c r="A1383" s="977" t="str">
        <f t="shared" si="42"/>
        <v>FI_11_112</v>
      </c>
      <c r="B1383" s="979">
        <f t="shared" si="43"/>
        <v>112</v>
      </c>
      <c r="C1383" s="1069" t="s">
        <v>113</v>
      </c>
      <c r="D1383" s="1072">
        <v>11</v>
      </c>
      <c r="E1383" s="1070">
        <v>1381</v>
      </c>
      <c r="F1383" s="1066" t="s">
        <v>4889</v>
      </c>
      <c r="G1383" s="1067" t="s">
        <v>4890</v>
      </c>
      <c r="H1383" s="1068">
        <v>1</v>
      </c>
      <c r="I1383" s="2"/>
      <c r="K1383" s="1072"/>
    </row>
    <row r="1384" spans="1:11" x14ac:dyDescent="0.2">
      <c r="A1384" s="977" t="str">
        <f t="shared" si="42"/>
        <v>FI_11_113</v>
      </c>
      <c r="B1384" s="979">
        <f t="shared" si="43"/>
        <v>113</v>
      </c>
      <c r="C1384" s="1069" t="s">
        <v>113</v>
      </c>
      <c r="D1384" s="1072">
        <v>11</v>
      </c>
      <c r="E1384" s="1070">
        <v>1382</v>
      </c>
      <c r="F1384" s="1066" t="s">
        <v>4891</v>
      </c>
      <c r="G1384" s="1067" t="s">
        <v>4892</v>
      </c>
      <c r="H1384" s="1068">
        <v>1</v>
      </c>
      <c r="I1384" s="2"/>
      <c r="K1384" s="1072"/>
    </row>
    <row r="1385" spans="1:11" x14ac:dyDescent="0.2">
      <c r="A1385" s="977" t="str">
        <f t="shared" si="42"/>
        <v>FI_11_114</v>
      </c>
      <c r="B1385" s="979">
        <f t="shared" si="43"/>
        <v>114</v>
      </c>
      <c r="C1385" s="1069" t="s">
        <v>113</v>
      </c>
      <c r="D1385" s="1072">
        <v>11</v>
      </c>
      <c r="E1385" s="1070">
        <v>1383</v>
      </c>
      <c r="F1385" s="1066" t="s">
        <v>4893</v>
      </c>
      <c r="G1385" s="1067" t="s">
        <v>4894</v>
      </c>
      <c r="H1385" s="1068">
        <v>1</v>
      </c>
      <c r="I1385" s="2"/>
      <c r="K1385" s="1072"/>
    </row>
    <row r="1386" spans="1:11" x14ac:dyDescent="0.2">
      <c r="A1386" s="977" t="str">
        <f t="shared" si="42"/>
        <v>FI_11_115</v>
      </c>
      <c r="B1386" s="979">
        <f t="shared" si="43"/>
        <v>115</v>
      </c>
      <c r="C1386" s="1069" t="s">
        <v>113</v>
      </c>
      <c r="D1386" s="1072">
        <v>11</v>
      </c>
      <c r="E1386" s="1070">
        <v>1384</v>
      </c>
      <c r="F1386" s="1066" t="s">
        <v>4895</v>
      </c>
      <c r="G1386" s="1067" t="s">
        <v>4896</v>
      </c>
      <c r="H1386" s="1068">
        <v>1</v>
      </c>
      <c r="I1386" s="2"/>
      <c r="K1386" s="1072"/>
    </row>
    <row r="1387" spans="1:11" x14ac:dyDescent="0.2">
      <c r="A1387" s="977" t="str">
        <f t="shared" si="42"/>
        <v>FI_11_116</v>
      </c>
      <c r="B1387" s="979">
        <f t="shared" si="43"/>
        <v>116</v>
      </c>
      <c r="C1387" s="1069" t="s">
        <v>113</v>
      </c>
      <c r="D1387" s="1072">
        <v>11</v>
      </c>
      <c r="E1387" s="1070">
        <v>1385</v>
      </c>
      <c r="F1387" s="1066" t="s">
        <v>4897</v>
      </c>
      <c r="G1387" s="1067" t="s">
        <v>4898</v>
      </c>
      <c r="H1387" s="1068">
        <v>1</v>
      </c>
      <c r="I1387" s="2"/>
      <c r="K1387" s="1072"/>
    </row>
    <row r="1388" spans="1:11" x14ac:dyDescent="0.2">
      <c r="A1388" s="977" t="str">
        <f t="shared" si="42"/>
        <v>FI_11_117</v>
      </c>
      <c r="B1388" s="979">
        <f t="shared" si="43"/>
        <v>117</v>
      </c>
      <c r="C1388" s="1069" t="s">
        <v>113</v>
      </c>
      <c r="D1388" s="1072">
        <v>11</v>
      </c>
      <c r="E1388" s="1070">
        <v>1386</v>
      </c>
      <c r="F1388" s="1066" t="s">
        <v>4899</v>
      </c>
      <c r="G1388" s="1067" t="s">
        <v>4900</v>
      </c>
      <c r="H1388" s="1068">
        <v>1</v>
      </c>
      <c r="I1388" s="2"/>
      <c r="K1388" s="1072"/>
    </row>
    <row r="1389" spans="1:11" x14ac:dyDescent="0.2">
      <c r="A1389" s="977" t="str">
        <f t="shared" si="42"/>
        <v>FI_11_118</v>
      </c>
      <c r="B1389" s="979">
        <f t="shared" si="43"/>
        <v>118</v>
      </c>
      <c r="C1389" s="1069" t="s">
        <v>113</v>
      </c>
      <c r="D1389" s="1072">
        <v>11</v>
      </c>
      <c r="E1389" s="1070">
        <v>1387</v>
      </c>
      <c r="F1389" s="1066" t="s">
        <v>4901</v>
      </c>
      <c r="G1389" s="1067" t="s">
        <v>4902</v>
      </c>
      <c r="H1389" s="1068">
        <v>1</v>
      </c>
      <c r="I1389" s="2"/>
      <c r="K1389" s="1072"/>
    </row>
    <row r="1390" spans="1:11" x14ac:dyDescent="0.2">
      <c r="A1390" s="977" t="str">
        <f t="shared" si="42"/>
        <v>FI_11_119</v>
      </c>
      <c r="B1390" s="979">
        <f t="shared" si="43"/>
        <v>119</v>
      </c>
      <c r="C1390" s="1069" t="s">
        <v>113</v>
      </c>
      <c r="D1390" s="1072">
        <v>11</v>
      </c>
      <c r="E1390" s="1070">
        <v>1388</v>
      </c>
      <c r="F1390" s="1066" t="s">
        <v>4903</v>
      </c>
      <c r="G1390" s="1067" t="s">
        <v>4904</v>
      </c>
      <c r="H1390" s="1068">
        <v>1</v>
      </c>
      <c r="I1390" s="2"/>
      <c r="K1390" s="1072"/>
    </row>
    <row r="1391" spans="1:11" x14ac:dyDescent="0.2">
      <c r="A1391" s="977" t="str">
        <f t="shared" si="42"/>
        <v>FI_11_120</v>
      </c>
      <c r="B1391" s="979">
        <f t="shared" si="43"/>
        <v>120</v>
      </c>
      <c r="C1391" s="1069" t="s">
        <v>113</v>
      </c>
      <c r="D1391" s="1072">
        <v>11</v>
      </c>
      <c r="E1391" s="1070">
        <v>1389</v>
      </c>
      <c r="F1391" s="1066" t="s">
        <v>4905</v>
      </c>
      <c r="G1391" s="1067" t="s">
        <v>4906</v>
      </c>
      <c r="H1391" s="1068">
        <v>1</v>
      </c>
      <c r="I1391" s="2"/>
      <c r="K1391" s="1072"/>
    </row>
    <row r="1392" spans="1:11" x14ac:dyDescent="0.2">
      <c r="A1392" s="977" t="str">
        <f t="shared" si="42"/>
        <v>FI_11_121</v>
      </c>
      <c r="B1392" s="979">
        <f t="shared" si="43"/>
        <v>121</v>
      </c>
      <c r="C1392" s="1069" t="s">
        <v>113</v>
      </c>
      <c r="D1392" s="1072">
        <v>11</v>
      </c>
      <c r="E1392" s="1070">
        <v>1390</v>
      </c>
      <c r="F1392" s="1066" t="s">
        <v>4907</v>
      </c>
      <c r="G1392" s="1067" t="s">
        <v>4908</v>
      </c>
      <c r="H1392" s="1068">
        <v>1</v>
      </c>
      <c r="I1392" s="2"/>
      <c r="K1392" s="1072"/>
    </row>
    <row r="1393" spans="1:11" x14ac:dyDescent="0.2">
      <c r="A1393" s="977" t="str">
        <f t="shared" si="42"/>
        <v>FI_11_122</v>
      </c>
      <c r="B1393" s="979">
        <f t="shared" si="43"/>
        <v>122</v>
      </c>
      <c r="C1393" s="1069" t="s">
        <v>113</v>
      </c>
      <c r="D1393" s="1072">
        <v>11</v>
      </c>
      <c r="E1393" s="1070">
        <v>1391</v>
      </c>
      <c r="F1393" s="1066" t="s">
        <v>4909</v>
      </c>
      <c r="G1393" s="1067" t="s">
        <v>4910</v>
      </c>
      <c r="H1393" s="1068">
        <v>1</v>
      </c>
      <c r="I1393" s="2"/>
      <c r="K1393" s="1072"/>
    </row>
    <row r="1394" spans="1:11" x14ac:dyDescent="0.2">
      <c r="A1394" s="977" t="str">
        <f t="shared" si="42"/>
        <v>FI_11_123</v>
      </c>
      <c r="B1394" s="979">
        <f t="shared" si="43"/>
        <v>123</v>
      </c>
      <c r="C1394" s="1069" t="s">
        <v>113</v>
      </c>
      <c r="D1394" s="1072">
        <v>11</v>
      </c>
      <c r="E1394" s="1070">
        <v>1392</v>
      </c>
      <c r="F1394" s="1066" t="s">
        <v>4911</v>
      </c>
      <c r="G1394" s="1067" t="s">
        <v>4912</v>
      </c>
      <c r="H1394" s="1068">
        <v>1</v>
      </c>
      <c r="I1394" s="2"/>
      <c r="K1394" s="1072"/>
    </row>
    <row r="1395" spans="1:11" x14ac:dyDescent="0.2">
      <c r="A1395" s="977" t="str">
        <f t="shared" si="42"/>
        <v>FI_11_124</v>
      </c>
      <c r="B1395" s="979">
        <f t="shared" si="43"/>
        <v>124</v>
      </c>
      <c r="C1395" s="1069" t="s">
        <v>113</v>
      </c>
      <c r="D1395" s="1072">
        <v>11</v>
      </c>
      <c r="E1395" s="1070">
        <v>1393</v>
      </c>
      <c r="F1395" s="1066" t="s">
        <v>4913</v>
      </c>
      <c r="G1395" s="1067" t="s">
        <v>4914</v>
      </c>
      <c r="H1395" s="1068">
        <v>1</v>
      </c>
      <c r="I1395" s="2"/>
      <c r="K1395" s="1072"/>
    </row>
    <row r="1396" spans="1:11" x14ac:dyDescent="0.2">
      <c r="A1396" s="977" t="str">
        <f t="shared" si="42"/>
        <v>FI_11_125</v>
      </c>
      <c r="B1396" s="979">
        <f t="shared" si="43"/>
        <v>125</v>
      </c>
      <c r="C1396" s="1069" t="s">
        <v>113</v>
      </c>
      <c r="D1396" s="1072">
        <v>11</v>
      </c>
      <c r="E1396" s="1070">
        <v>1394</v>
      </c>
      <c r="F1396" s="1066" t="s">
        <v>4915</v>
      </c>
      <c r="G1396" s="1067" t="s">
        <v>4916</v>
      </c>
      <c r="H1396" s="1068">
        <v>1</v>
      </c>
      <c r="I1396" s="2"/>
      <c r="K1396" s="1072"/>
    </row>
    <row r="1397" spans="1:11" x14ac:dyDescent="0.2">
      <c r="A1397" s="977" t="str">
        <f t="shared" si="42"/>
        <v>FI_11_126</v>
      </c>
      <c r="B1397" s="979">
        <f t="shared" si="43"/>
        <v>126</v>
      </c>
      <c r="C1397" s="1069" t="s">
        <v>113</v>
      </c>
      <c r="D1397" s="1072">
        <v>11</v>
      </c>
      <c r="E1397" s="1070">
        <v>1395</v>
      </c>
      <c r="F1397" s="1066" t="s">
        <v>4917</v>
      </c>
      <c r="G1397" s="1067" t="s">
        <v>4918</v>
      </c>
      <c r="H1397" s="1068">
        <v>1</v>
      </c>
      <c r="I1397" s="2"/>
      <c r="K1397" s="1072"/>
    </row>
    <row r="1398" spans="1:11" x14ac:dyDescent="0.2">
      <c r="A1398" s="977" t="str">
        <f t="shared" si="42"/>
        <v>FI_11_127</v>
      </c>
      <c r="B1398" s="979">
        <f t="shared" si="43"/>
        <v>127</v>
      </c>
      <c r="C1398" s="1069" t="s">
        <v>113</v>
      </c>
      <c r="D1398" s="1072">
        <v>11</v>
      </c>
      <c r="E1398" s="1070">
        <v>1396</v>
      </c>
      <c r="F1398" s="1066" t="s">
        <v>4919</v>
      </c>
      <c r="G1398" s="1067" t="s">
        <v>4920</v>
      </c>
      <c r="H1398" s="1068">
        <v>1</v>
      </c>
      <c r="I1398" s="2"/>
      <c r="K1398" s="1072"/>
    </row>
    <row r="1399" spans="1:11" x14ac:dyDescent="0.2">
      <c r="A1399" s="977" t="str">
        <f t="shared" si="42"/>
        <v>FI_11_128</v>
      </c>
      <c r="B1399" s="979">
        <f t="shared" si="43"/>
        <v>128</v>
      </c>
      <c r="C1399" s="1069" t="s">
        <v>113</v>
      </c>
      <c r="D1399" s="1072">
        <v>11</v>
      </c>
      <c r="E1399" s="1070">
        <v>1397</v>
      </c>
      <c r="F1399" s="1066" t="s">
        <v>4921</v>
      </c>
      <c r="G1399" s="1067" t="s">
        <v>4922</v>
      </c>
      <c r="H1399" s="1068">
        <v>1</v>
      </c>
      <c r="I1399" s="2"/>
      <c r="K1399" s="1072"/>
    </row>
    <row r="1400" spans="1:11" x14ac:dyDescent="0.2">
      <c r="A1400" s="977" t="str">
        <f t="shared" si="42"/>
        <v>FI_11_129</v>
      </c>
      <c r="B1400" s="979">
        <f t="shared" si="43"/>
        <v>129</v>
      </c>
      <c r="C1400" s="1069" t="s">
        <v>113</v>
      </c>
      <c r="D1400" s="1072">
        <v>11</v>
      </c>
      <c r="E1400" s="1070">
        <v>1398</v>
      </c>
      <c r="F1400" s="1066" t="s">
        <v>4923</v>
      </c>
      <c r="G1400" s="1067" t="s">
        <v>4924</v>
      </c>
      <c r="H1400" s="1068">
        <v>1</v>
      </c>
      <c r="I1400" s="2"/>
      <c r="K1400" s="1072"/>
    </row>
    <row r="1401" spans="1:11" x14ac:dyDescent="0.2">
      <c r="A1401" s="977" t="str">
        <f t="shared" si="42"/>
        <v>FI_12_1</v>
      </c>
      <c r="B1401" s="979">
        <f t="shared" si="43"/>
        <v>1</v>
      </c>
      <c r="C1401" s="1069" t="s">
        <v>113</v>
      </c>
      <c r="D1401" s="1072">
        <v>12</v>
      </c>
      <c r="E1401" s="1070">
        <v>1399</v>
      </c>
      <c r="F1401" s="1066" t="s">
        <v>4925</v>
      </c>
      <c r="G1401" s="1067" t="s">
        <v>4926</v>
      </c>
      <c r="H1401" s="1068">
        <v>1</v>
      </c>
      <c r="I1401" s="2"/>
      <c r="K1401" s="1072"/>
    </row>
    <row r="1402" spans="1:11" x14ac:dyDescent="0.2">
      <c r="A1402" s="977" t="str">
        <f t="shared" si="42"/>
        <v>FI_12_2</v>
      </c>
      <c r="B1402" s="979">
        <f t="shared" si="43"/>
        <v>2</v>
      </c>
      <c r="C1402" s="1069" t="s">
        <v>113</v>
      </c>
      <c r="D1402" s="1072">
        <v>12</v>
      </c>
      <c r="E1402" s="1070">
        <v>1400</v>
      </c>
      <c r="F1402" s="1066" t="s">
        <v>4927</v>
      </c>
      <c r="G1402" s="1067" t="s">
        <v>4928</v>
      </c>
      <c r="H1402" s="1068">
        <v>1</v>
      </c>
      <c r="I1402" s="2"/>
      <c r="K1402" s="1072"/>
    </row>
    <row r="1403" spans="1:11" x14ac:dyDescent="0.2">
      <c r="A1403" s="977" t="str">
        <f t="shared" si="42"/>
        <v>FI_12_3</v>
      </c>
      <c r="B1403" s="979">
        <f t="shared" si="43"/>
        <v>3</v>
      </c>
      <c r="C1403" s="1069" t="s">
        <v>113</v>
      </c>
      <c r="D1403" s="1072">
        <v>12</v>
      </c>
      <c r="E1403" s="1070">
        <v>1401</v>
      </c>
      <c r="F1403" s="1066" t="s">
        <v>4929</v>
      </c>
      <c r="G1403" s="1067" t="s">
        <v>4930</v>
      </c>
      <c r="H1403" s="1068">
        <v>1</v>
      </c>
      <c r="I1403" s="2"/>
      <c r="K1403" s="1072"/>
    </row>
    <row r="1404" spans="1:11" x14ac:dyDescent="0.2">
      <c r="A1404" s="977" t="str">
        <f t="shared" si="42"/>
        <v>FI_12_4</v>
      </c>
      <c r="B1404" s="979">
        <f t="shared" si="43"/>
        <v>4</v>
      </c>
      <c r="C1404" s="1069" t="s">
        <v>113</v>
      </c>
      <c r="D1404" s="1072">
        <v>12</v>
      </c>
      <c r="E1404" s="1070">
        <v>1402</v>
      </c>
      <c r="F1404" s="1066" t="s">
        <v>4931</v>
      </c>
      <c r="G1404" s="1067" t="s">
        <v>4932</v>
      </c>
      <c r="H1404" s="1068">
        <v>1</v>
      </c>
      <c r="I1404" s="2"/>
      <c r="K1404" s="1072"/>
    </row>
    <row r="1405" spans="1:11" x14ac:dyDescent="0.2">
      <c r="A1405" s="977" t="str">
        <f t="shared" si="42"/>
        <v>FI_12_5</v>
      </c>
      <c r="B1405" s="979">
        <f t="shared" si="43"/>
        <v>5</v>
      </c>
      <c r="C1405" s="1069" t="s">
        <v>113</v>
      </c>
      <c r="D1405" s="1072">
        <v>12</v>
      </c>
      <c r="E1405" s="1070">
        <v>1403</v>
      </c>
      <c r="F1405" s="1066" t="s">
        <v>4933</v>
      </c>
      <c r="G1405" s="1067" t="s">
        <v>4934</v>
      </c>
      <c r="H1405" s="1068">
        <v>1</v>
      </c>
      <c r="I1405" s="2"/>
      <c r="K1405" s="1072"/>
    </row>
    <row r="1406" spans="1:11" x14ac:dyDescent="0.2">
      <c r="A1406" s="977" t="str">
        <f t="shared" si="42"/>
        <v>FI_12_6</v>
      </c>
      <c r="B1406" s="979">
        <f t="shared" si="43"/>
        <v>6</v>
      </c>
      <c r="C1406" s="1069" t="s">
        <v>113</v>
      </c>
      <c r="D1406" s="1072">
        <v>12</v>
      </c>
      <c r="E1406" s="1070">
        <v>1404</v>
      </c>
      <c r="F1406" s="1066" t="s">
        <v>4935</v>
      </c>
      <c r="G1406" s="1067" t="s">
        <v>4936</v>
      </c>
      <c r="H1406" s="1068">
        <v>1</v>
      </c>
      <c r="I1406" s="2"/>
      <c r="K1406" s="1072"/>
    </row>
    <row r="1407" spans="1:11" x14ac:dyDescent="0.2">
      <c r="A1407" s="977" t="str">
        <f t="shared" si="42"/>
        <v>FI_12_7</v>
      </c>
      <c r="B1407" s="979">
        <f t="shared" si="43"/>
        <v>7</v>
      </c>
      <c r="C1407" s="1069" t="s">
        <v>113</v>
      </c>
      <c r="D1407" s="1072">
        <v>12</v>
      </c>
      <c r="E1407" s="1070">
        <v>1405</v>
      </c>
      <c r="F1407" s="1066" t="s">
        <v>4937</v>
      </c>
      <c r="G1407" s="1067" t="s">
        <v>4938</v>
      </c>
      <c r="H1407" s="1068">
        <v>1</v>
      </c>
      <c r="I1407" s="2"/>
      <c r="K1407" s="1072"/>
    </row>
    <row r="1408" spans="1:11" x14ac:dyDescent="0.2">
      <c r="A1408" s="977" t="str">
        <f t="shared" si="42"/>
        <v>FI_12_8</v>
      </c>
      <c r="B1408" s="979">
        <f t="shared" si="43"/>
        <v>8</v>
      </c>
      <c r="C1408" s="1069" t="s">
        <v>113</v>
      </c>
      <c r="D1408" s="1072">
        <v>12</v>
      </c>
      <c r="E1408" s="1070">
        <v>1406</v>
      </c>
      <c r="F1408" s="1066" t="s">
        <v>4939</v>
      </c>
      <c r="G1408" s="1067" t="s">
        <v>4940</v>
      </c>
      <c r="H1408" s="1068">
        <v>1</v>
      </c>
      <c r="I1408" s="2"/>
      <c r="K1408" s="1072"/>
    </row>
    <row r="1409" spans="1:11" x14ac:dyDescent="0.2">
      <c r="A1409" s="977" t="str">
        <f t="shared" si="42"/>
        <v>FI_12_9</v>
      </c>
      <c r="B1409" s="979">
        <f t="shared" si="43"/>
        <v>9</v>
      </c>
      <c r="C1409" s="1069" t="s">
        <v>113</v>
      </c>
      <c r="D1409" s="1072">
        <v>12</v>
      </c>
      <c r="E1409" s="1070">
        <v>1407</v>
      </c>
      <c r="F1409" s="1066" t="s">
        <v>4941</v>
      </c>
      <c r="G1409" s="1067" t="s">
        <v>4942</v>
      </c>
      <c r="H1409" s="1068">
        <v>1</v>
      </c>
      <c r="I1409" s="2"/>
      <c r="K1409" s="1072"/>
    </row>
    <row r="1410" spans="1:11" x14ac:dyDescent="0.2">
      <c r="A1410" s="977" t="str">
        <f t="shared" si="42"/>
        <v>FI_12_10</v>
      </c>
      <c r="B1410" s="979">
        <f t="shared" si="43"/>
        <v>10</v>
      </c>
      <c r="C1410" s="1069" t="s">
        <v>113</v>
      </c>
      <c r="D1410" s="1072">
        <v>12</v>
      </c>
      <c r="E1410" s="1070">
        <v>1408</v>
      </c>
      <c r="F1410" s="1066" t="s">
        <v>4943</v>
      </c>
      <c r="G1410" s="1067" t="s">
        <v>4944</v>
      </c>
      <c r="H1410" s="1068">
        <v>1</v>
      </c>
      <c r="I1410" s="2"/>
      <c r="K1410" s="1072"/>
    </row>
    <row r="1411" spans="1:11" x14ac:dyDescent="0.2">
      <c r="A1411" s="977" t="str">
        <f t="shared" ref="A1411:A1474" si="44">CONCATENATE(C1411,"_",D1411,"_",B1411)</f>
        <v>FI_12_11</v>
      </c>
      <c r="B1411" s="979">
        <f t="shared" si="43"/>
        <v>11</v>
      </c>
      <c r="C1411" s="1069" t="s">
        <v>113</v>
      </c>
      <c r="D1411" s="1072">
        <v>12</v>
      </c>
      <c r="E1411" s="1070">
        <v>1409</v>
      </c>
      <c r="F1411" s="1066" t="s">
        <v>4945</v>
      </c>
      <c r="G1411" s="1067" t="s">
        <v>4946</v>
      </c>
      <c r="H1411" s="1068">
        <v>1</v>
      </c>
      <c r="I1411" s="2"/>
      <c r="K1411" s="1072"/>
    </row>
    <row r="1412" spans="1:11" x14ac:dyDescent="0.2">
      <c r="A1412" s="977" t="str">
        <f t="shared" si="44"/>
        <v>FI_12_12</v>
      </c>
      <c r="B1412" s="979">
        <f t="shared" si="43"/>
        <v>12</v>
      </c>
      <c r="C1412" s="1069" t="s">
        <v>113</v>
      </c>
      <c r="D1412" s="1072">
        <v>12</v>
      </c>
      <c r="E1412" s="1070">
        <v>1410</v>
      </c>
      <c r="F1412" s="1066" t="s">
        <v>4947</v>
      </c>
      <c r="G1412" s="1067" t="s">
        <v>4948</v>
      </c>
      <c r="H1412" s="1068">
        <v>1</v>
      </c>
      <c r="I1412" s="2"/>
      <c r="K1412" s="1072"/>
    </row>
    <row r="1413" spans="1:11" x14ac:dyDescent="0.2">
      <c r="A1413" s="977" t="str">
        <f t="shared" si="44"/>
        <v>FI_12_13</v>
      </c>
      <c r="B1413" s="979">
        <f t="shared" ref="B1413:B1476" si="45">IF(D1413&lt;&gt;"",IF(D1413=D1412,B1412+1,1),0)</f>
        <v>13</v>
      </c>
      <c r="C1413" s="1069" t="s">
        <v>113</v>
      </c>
      <c r="D1413" s="1072">
        <v>12</v>
      </c>
      <c r="E1413" s="1070">
        <v>1411</v>
      </c>
      <c r="F1413" s="1066" t="s">
        <v>4949</v>
      </c>
      <c r="G1413" s="1067" t="s">
        <v>4950</v>
      </c>
      <c r="H1413" s="1068">
        <v>1</v>
      </c>
      <c r="I1413" s="2"/>
      <c r="K1413" s="1072"/>
    </row>
    <row r="1414" spans="1:11" x14ac:dyDescent="0.2">
      <c r="A1414" s="977" t="str">
        <f t="shared" si="44"/>
        <v>FI_12_14</v>
      </c>
      <c r="B1414" s="979">
        <f t="shared" si="45"/>
        <v>14</v>
      </c>
      <c r="C1414" s="1069" t="s">
        <v>113</v>
      </c>
      <c r="D1414" s="1072">
        <v>12</v>
      </c>
      <c r="E1414" s="1070">
        <v>1412</v>
      </c>
      <c r="F1414" s="1066" t="s">
        <v>4951</v>
      </c>
      <c r="G1414" s="1067" t="s">
        <v>4952</v>
      </c>
      <c r="H1414" s="1068">
        <v>1</v>
      </c>
      <c r="I1414" s="2"/>
      <c r="K1414" s="1072"/>
    </row>
    <row r="1415" spans="1:11" x14ac:dyDescent="0.2">
      <c r="A1415" s="977" t="str">
        <f t="shared" si="44"/>
        <v>FI_12_15</v>
      </c>
      <c r="B1415" s="979">
        <f t="shared" si="45"/>
        <v>15</v>
      </c>
      <c r="C1415" s="1069" t="s">
        <v>113</v>
      </c>
      <c r="D1415" s="1072">
        <v>12</v>
      </c>
      <c r="E1415" s="1070">
        <v>1413</v>
      </c>
      <c r="F1415" s="1066" t="s">
        <v>4953</v>
      </c>
      <c r="G1415" s="1067" t="s">
        <v>4954</v>
      </c>
      <c r="H1415" s="1068">
        <v>1</v>
      </c>
      <c r="I1415" s="2"/>
      <c r="K1415" s="1072"/>
    </row>
    <row r="1416" spans="1:11" x14ac:dyDescent="0.2">
      <c r="A1416" s="977" t="str">
        <f t="shared" si="44"/>
        <v>FI_12_16</v>
      </c>
      <c r="B1416" s="979">
        <f t="shared" si="45"/>
        <v>16</v>
      </c>
      <c r="C1416" s="1069" t="s">
        <v>113</v>
      </c>
      <c r="D1416" s="1072">
        <v>12</v>
      </c>
      <c r="E1416" s="1070">
        <v>1414</v>
      </c>
      <c r="F1416" s="1066" t="s">
        <v>4955</v>
      </c>
      <c r="G1416" s="1067" t="s">
        <v>4956</v>
      </c>
      <c r="H1416" s="1068">
        <v>1</v>
      </c>
      <c r="I1416" s="2"/>
      <c r="K1416" s="1072"/>
    </row>
    <row r="1417" spans="1:11" x14ac:dyDescent="0.2">
      <c r="A1417" s="977" t="str">
        <f t="shared" si="44"/>
        <v>FI_12_17</v>
      </c>
      <c r="B1417" s="979">
        <f t="shared" si="45"/>
        <v>17</v>
      </c>
      <c r="C1417" s="1069" t="s">
        <v>113</v>
      </c>
      <c r="D1417" s="1072">
        <v>12</v>
      </c>
      <c r="E1417" s="1070">
        <v>1415</v>
      </c>
      <c r="F1417" s="1066" t="s">
        <v>4957</v>
      </c>
      <c r="G1417" s="1067" t="s">
        <v>4958</v>
      </c>
      <c r="H1417" s="1068">
        <v>1</v>
      </c>
      <c r="I1417" s="2"/>
      <c r="K1417" s="1072"/>
    </row>
    <row r="1418" spans="1:11" x14ac:dyDescent="0.2">
      <c r="A1418" s="977" t="str">
        <f t="shared" si="44"/>
        <v>FI_12_18</v>
      </c>
      <c r="B1418" s="979">
        <f t="shared" si="45"/>
        <v>18</v>
      </c>
      <c r="C1418" s="1069" t="s">
        <v>113</v>
      </c>
      <c r="D1418" s="1072">
        <v>12</v>
      </c>
      <c r="E1418" s="1070">
        <v>1416</v>
      </c>
      <c r="F1418" s="1066" t="s">
        <v>4959</v>
      </c>
      <c r="G1418" s="1067" t="s">
        <v>4960</v>
      </c>
      <c r="H1418" s="1068">
        <v>1</v>
      </c>
      <c r="I1418" s="2"/>
      <c r="K1418" s="1072"/>
    </row>
    <row r="1419" spans="1:11" x14ac:dyDescent="0.2">
      <c r="A1419" s="977" t="str">
        <f t="shared" si="44"/>
        <v>FI_12_19</v>
      </c>
      <c r="B1419" s="979">
        <f t="shared" si="45"/>
        <v>19</v>
      </c>
      <c r="C1419" s="1069" t="s">
        <v>113</v>
      </c>
      <c r="D1419" s="1072">
        <v>12</v>
      </c>
      <c r="E1419" s="1070">
        <v>1417</v>
      </c>
      <c r="F1419" s="1066" t="s">
        <v>4961</v>
      </c>
      <c r="G1419" s="1067" t="s">
        <v>4962</v>
      </c>
      <c r="H1419" s="1068">
        <v>1</v>
      </c>
      <c r="I1419" s="2"/>
      <c r="K1419" s="1072"/>
    </row>
    <row r="1420" spans="1:11" x14ac:dyDescent="0.2">
      <c r="A1420" s="977" t="str">
        <f t="shared" si="44"/>
        <v>FI_12_20</v>
      </c>
      <c r="B1420" s="979">
        <f t="shared" si="45"/>
        <v>20</v>
      </c>
      <c r="C1420" s="1069" t="s">
        <v>113</v>
      </c>
      <c r="D1420" s="1072">
        <v>12</v>
      </c>
      <c r="E1420" s="1070">
        <v>1418</v>
      </c>
      <c r="F1420" s="1066" t="s">
        <v>4963</v>
      </c>
      <c r="G1420" s="1067" t="s">
        <v>4964</v>
      </c>
      <c r="H1420" s="1068">
        <v>1</v>
      </c>
      <c r="I1420" s="2"/>
      <c r="K1420" s="1072"/>
    </row>
    <row r="1421" spans="1:11" x14ac:dyDescent="0.2">
      <c r="A1421" s="977" t="str">
        <f t="shared" si="44"/>
        <v>FI_12_21</v>
      </c>
      <c r="B1421" s="979">
        <f t="shared" si="45"/>
        <v>21</v>
      </c>
      <c r="C1421" s="1069" t="s">
        <v>113</v>
      </c>
      <c r="D1421" s="1072">
        <v>12</v>
      </c>
      <c r="E1421" s="1070">
        <v>1419</v>
      </c>
      <c r="F1421" s="1066" t="s">
        <v>4965</v>
      </c>
      <c r="G1421" s="1067" t="s">
        <v>4966</v>
      </c>
      <c r="H1421" s="1068">
        <v>1</v>
      </c>
      <c r="I1421" s="2"/>
      <c r="K1421" s="1072"/>
    </row>
    <row r="1422" spans="1:11" x14ac:dyDescent="0.2">
      <c r="A1422" s="977" t="str">
        <f t="shared" si="44"/>
        <v>FI_12_22</v>
      </c>
      <c r="B1422" s="979">
        <f t="shared" si="45"/>
        <v>22</v>
      </c>
      <c r="C1422" s="1069" t="s">
        <v>113</v>
      </c>
      <c r="D1422" s="1072">
        <v>12</v>
      </c>
      <c r="E1422" s="1070">
        <v>1420</v>
      </c>
      <c r="F1422" s="1066" t="s">
        <v>4967</v>
      </c>
      <c r="G1422" s="1067" t="s">
        <v>4968</v>
      </c>
      <c r="H1422" s="1068">
        <v>1</v>
      </c>
      <c r="I1422" s="2"/>
      <c r="K1422" s="1072"/>
    </row>
    <row r="1423" spans="1:11" x14ac:dyDescent="0.2">
      <c r="A1423" s="977" t="str">
        <f t="shared" si="44"/>
        <v>FI_12_23</v>
      </c>
      <c r="B1423" s="979">
        <f t="shared" si="45"/>
        <v>23</v>
      </c>
      <c r="C1423" s="1069" t="s">
        <v>113</v>
      </c>
      <c r="D1423" s="1072">
        <v>12</v>
      </c>
      <c r="E1423" s="1070">
        <v>1421</v>
      </c>
      <c r="F1423" s="1066" t="s">
        <v>4969</v>
      </c>
      <c r="G1423" s="1067" t="s">
        <v>4970</v>
      </c>
      <c r="H1423" s="1068">
        <v>1</v>
      </c>
      <c r="I1423" s="2"/>
      <c r="K1423" s="1072"/>
    </row>
    <row r="1424" spans="1:11" x14ac:dyDescent="0.2">
      <c r="A1424" s="977" t="str">
        <f t="shared" si="44"/>
        <v>FI_12_24</v>
      </c>
      <c r="B1424" s="979">
        <f t="shared" si="45"/>
        <v>24</v>
      </c>
      <c r="C1424" s="1069" t="s">
        <v>113</v>
      </c>
      <c r="D1424" s="1072">
        <v>12</v>
      </c>
      <c r="E1424" s="1070">
        <v>1422</v>
      </c>
      <c r="F1424" s="1066" t="s">
        <v>4971</v>
      </c>
      <c r="G1424" s="1067" t="s">
        <v>4972</v>
      </c>
      <c r="H1424" s="1068">
        <v>1</v>
      </c>
      <c r="I1424" s="2"/>
      <c r="K1424" s="1072"/>
    </row>
    <row r="1425" spans="1:11" x14ac:dyDescent="0.2">
      <c r="A1425" s="977" t="str">
        <f t="shared" si="44"/>
        <v>FI_12_25</v>
      </c>
      <c r="B1425" s="979">
        <f t="shared" si="45"/>
        <v>25</v>
      </c>
      <c r="C1425" s="1069" t="s">
        <v>113</v>
      </c>
      <c r="D1425" s="1072">
        <v>12</v>
      </c>
      <c r="E1425" s="1070">
        <v>1423</v>
      </c>
      <c r="F1425" s="1066" t="s">
        <v>4973</v>
      </c>
      <c r="G1425" s="1067" t="s">
        <v>4974</v>
      </c>
      <c r="H1425" s="1068">
        <v>1</v>
      </c>
      <c r="I1425" s="2"/>
      <c r="K1425" s="1072"/>
    </row>
    <row r="1426" spans="1:11" x14ac:dyDescent="0.2">
      <c r="A1426" s="977" t="str">
        <f t="shared" si="44"/>
        <v>FI_12_26</v>
      </c>
      <c r="B1426" s="979">
        <f t="shared" si="45"/>
        <v>26</v>
      </c>
      <c r="C1426" s="1069" t="s">
        <v>113</v>
      </c>
      <c r="D1426" s="1072">
        <v>12</v>
      </c>
      <c r="E1426" s="1070">
        <v>1424</v>
      </c>
      <c r="F1426" s="1066" t="s">
        <v>4975</v>
      </c>
      <c r="G1426" s="1067" t="s">
        <v>4976</v>
      </c>
      <c r="H1426" s="1068">
        <v>1</v>
      </c>
      <c r="I1426" s="2"/>
      <c r="K1426" s="1072"/>
    </row>
    <row r="1427" spans="1:11" x14ac:dyDescent="0.2">
      <c r="A1427" s="977" t="str">
        <f t="shared" si="44"/>
        <v>FI_12_27</v>
      </c>
      <c r="B1427" s="979">
        <f t="shared" si="45"/>
        <v>27</v>
      </c>
      <c r="C1427" s="1069" t="s">
        <v>113</v>
      </c>
      <c r="D1427" s="1072">
        <v>12</v>
      </c>
      <c r="E1427" s="1070">
        <v>1425</v>
      </c>
      <c r="F1427" s="1066" t="s">
        <v>4977</v>
      </c>
      <c r="G1427" s="1067" t="s">
        <v>4978</v>
      </c>
      <c r="H1427" s="1068">
        <v>1</v>
      </c>
      <c r="I1427" s="2"/>
      <c r="K1427" s="1072"/>
    </row>
    <row r="1428" spans="1:11" x14ac:dyDescent="0.2">
      <c r="A1428" s="977" t="str">
        <f t="shared" si="44"/>
        <v>FI_12_28</v>
      </c>
      <c r="B1428" s="979">
        <f t="shared" si="45"/>
        <v>28</v>
      </c>
      <c r="C1428" s="1069" t="s">
        <v>113</v>
      </c>
      <c r="D1428" s="1072">
        <v>12</v>
      </c>
      <c r="E1428" s="1070">
        <v>1426</v>
      </c>
      <c r="F1428" s="1066" t="s">
        <v>4979</v>
      </c>
      <c r="G1428" s="1067" t="s">
        <v>4980</v>
      </c>
      <c r="H1428" s="1068">
        <v>1</v>
      </c>
      <c r="I1428" s="2"/>
      <c r="K1428" s="1072"/>
    </row>
    <row r="1429" spans="1:11" x14ac:dyDescent="0.2">
      <c r="A1429" s="977" t="str">
        <f t="shared" si="44"/>
        <v>FI_12_29</v>
      </c>
      <c r="B1429" s="979">
        <f t="shared" si="45"/>
        <v>29</v>
      </c>
      <c r="C1429" s="1069" t="s">
        <v>113</v>
      </c>
      <c r="D1429" s="1072">
        <v>12</v>
      </c>
      <c r="E1429" s="1070">
        <v>1427</v>
      </c>
      <c r="F1429" s="1066" t="s">
        <v>4981</v>
      </c>
      <c r="G1429" s="1067" t="s">
        <v>4982</v>
      </c>
      <c r="H1429" s="1068">
        <v>1</v>
      </c>
      <c r="I1429" s="2"/>
      <c r="K1429" s="1072"/>
    </row>
    <row r="1430" spans="1:11" x14ac:dyDescent="0.2">
      <c r="A1430" s="977" t="str">
        <f t="shared" si="44"/>
        <v>FI_12_30</v>
      </c>
      <c r="B1430" s="979">
        <f t="shared" si="45"/>
        <v>30</v>
      </c>
      <c r="C1430" s="1069" t="s">
        <v>113</v>
      </c>
      <c r="D1430" s="1072">
        <v>12</v>
      </c>
      <c r="E1430" s="1070">
        <v>1428</v>
      </c>
      <c r="F1430" s="1066" t="s">
        <v>4983</v>
      </c>
      <c r="G1430" s="1067" t="s">
        <v>4984</v>
      </c>
      <c r="H1430" s="1068">
        <v>1</v>
      </c>
      <c r="I1430" s="2"/>
      <c r="K1430" s="1072"/>
    </row>
    <row r="1431" spans="1:11" x14ac:dyDescent="0.2">
      <c r="A1431" s="977" t="str">
        <f t="shared" si="44"/>
        <v>FI_12_31</v>
      </c>
      <c r="B1431" s="979">
        <f t="shared" si="45"/>
        <v>31</v>
      </c>
      <c r="C1431" s="1069" t="s">
        <v>113</v>
      </c>
      <c r="D1431" s="1072">
        <v>12</v>
      </c>
      <c r="E1431" s="1070">
        <v>1429</v>
      </c>
      <c r="F1431" s="1066" t="s">
        <v>4985</v>
      </c>
      <c r="G1431" s="1067" t="s">
        <v>4986</v>
      </c>
      <c r="H1431" s="1068">
        <v>1</v>
      </c>
      <c r="I1431" s="2"/>
      <c r="K1431" s="1072"/>
    </row>
    <row r="1432" spans="1:11" x14ac:dyDescent="0.2">
      <c r="A1432" s="977" t="str">
        <f t="shared" si="44"/>
        <v>FI_12_32</v>
      </c>
      <c r="B1432" s="979">
        <f t="shared" si="45"/>
        <v>32</v>
      </c>
      <c r="C1432" s="1069" t="s">
        <v>113</v>
      </c>
      <c r="D1432" s="1072">
        <v>12</v>
      </c>
      <c r="E1432" s="1070">
        <v>1430</v>
      </c>
      <c r="F1432" s="1066" t="s">
        <v>4987</v>
      </c>
      <c r="G1432" s="1067" t="s">
        <v>4988</v>
      </c>
      <c r="H1432" s="1068">
        <v>1</v>
      </c>
      <c r="I1432" s="2"/>
      <c r="K1432" s="1072"/>
    </row>
    <row r="1433" spans="1:11" x14ac:dyDescent="0.2">
      <c r="A1433" s="977" t="str">
        <f t="shared" si="44"/>
        <v>FI_12_33</v>
      </c>
      <c r="B1433" s="979">
        <f t="shared" si="45"/>
        <v>33</v>
      </c>
      <c r="C1433" s="1069" t="s">
        <v>113</v>
      </c>
      <c r="D1433" s="1072">
        <v>12</v>
      </c>
      <c r="E1433" s="1070">
        <v>1431</v>
      </c>
      <c r="F1433" s="1066" t="s">
        <v>4989</v>
      </c>
      <c r="G1433" s="1067" t="s">
        <v>4990</v>
      </c>
      <c r="H1433" s="1068">
        <v>1</v>
      </c>
      <c r="I1433" s="2"/>
      <c r="K1433" s="1072"/>
    </row>
    <row r="1434" spans="1:11" x14ac:dyDescent="0.2">
      <c r="A1434" s="977" t="str">
        <f t="shared" si="44"/>
        <v>FI_12_34</v>
      </c>
      <c r="B1434" s="979">
        <f t="shared" si="45"/>
        <v>34</v>
      </c>
      <c r="C1434" s="1069" t="s">
        <v>113</v>
      </c>
      <c r="D1434" s="1072">
        <v>12</v>
      </c>
      <c r="E1434" s="1070">
        <v>1432</v>
      </c>
      <c r="F1434" s="1066" t="s">
        <v>4991</v>
      </c>
      <c r="G1434" s="1067" t="s">
        <v>4992</v>
      </c>
      <c r="H1434" s="1068">
        <v>1</v>
      </c>
      <c r="I1434" s="2"/>
      <c r="K1434" s="1072"/>
    </row>
    <row r="1435" spans="1:11" x14ac:dyDescent="0.2">
      <c r="A1435" s="977" t="str">
        <f t="shared" si="44"/>
        <v>FI_12_35</v>
      </c>
      <c r="B1435" s="979">
        <f t="shared" si="45"/>
        <v>35</v>
      </c>
      <c r="C1435" s="1069" t="s">
        <v>113</v>
      </c>
      <c r="D1435" s="1072">
        <v>12</v>
      </c>
      <c r="E1435" s="1070">
        <v>1433</v>
      </c>
      <c r="F1435" s="1066" t="s">
        <v>4993</v>
      </c>
      <c r="G1435" s="1067" t="s">
        <v>4994</v>
      </c>
      <c r="H1435" s="1068">
        <v>1</v>
      </c>
      <c r="I1435" s="2"/>
      <c r="K1435" s="1072"/>
    </row>
    <row r="1436" spans="1:11" x14ac:dyDescent="0.2">
      <c r="A1436" s="977" t="str">
        <f t="shared" si="44"/>
        <v>FI_12_36</v>
      </c>
      <c r="B1436" s="979">
        <f t="shared" si="45"/>
        <v>36</v>
      </c>
      <c r="C1436" s="1069" t="s">
        <v>113</v>
      </c>
      <c r="D1436" s="1072">
        <v>12</v>
      </c>
      <c r="E1436" s="1070">
        <v>1434</v>
      </c>
      <c r="F1436" s="1066" t="s">
        <v>4995</v>
      </c>
      <c r="G1436" s="1067" t="s">
        <v>4996</v>
      </c>
      <c r="H1436" s="1068">
        <v>1</v>
      </c>
      <c r="I1436" s="2"/>
      <c r="K1436" s="1072"/>
    </row>
    <row r="1437" spans="1:11" x14ac:dyDescent="0.2">
      <c r="A1437" s="977" t="str">
        <f t="shared" si="44"/>
        <v>FI_12_37</v>
      </c>
      <c r="B1437" s="979">
        <f t="shared" si="45"/>
        <v>37</v>
      </c>
      <c r="C1437" s="1069" t="s">
        <v>113</v>
      </c>
      <c r="D1437" s="1072">
        <v>12</v>
      </c>
      <c r="E1437" s="1070">
        <v>1435</v>
      </c>
      <c r="F1437" s="1066" t="s">
        <v>4997</v>
      </c>
      <c r="G1437" s="1067" t="s">
        <v>4998</v>
      </c>
      <c r="H1437" s="1068">
        <v>1</v>
      </c>
      <c r="I1437" s="2"/>
      <c r="K1437" s="1072"/>
    </row>
    <row r="1438" spans="1:11" x14ac:dyDescent="0.2">
      <c r="A1438" s="977" t="str">
        <f t="shared" si="44"/>
        <v>FI_12_38</v>
      </c>
      <c r="B1438" s="979">
        <f t="shared" si="45"/>
        <v>38</v>
      </c>
      <c r="C1438" s="1069" t="s">
        <v>113</v>
      </c>
      <c r="D1438" s="1072">
        <v>12</v>
      </c>
      <c r="E1438" s="1070">
        <v>1436</v>
      </c>
      <c r="F1438" s="1066" t="s">
        <v>4999</v>
      </c>
      <c r="G1438" s="1067" t="s">
        <v>5000</v>
      </c>
      <c r="H1438" s="1068">
        <v>1</v>
      </c>
      <c r="I1438" s="2"/>
      <c r="K1438" s="1072"/>
    </row>
    <row r="1439" spans="1:11" x14ac:dyDescent="0.2">
      <c r="A1439" s="977" t="str">
        <f t="shared" si="44"/>
        <v>FI_12_39</v>
      </c>
      <c r="B1439" s="979">
        <f t="shared" si="45"/>
        <v>39</v>
      </c>
      <c r="C1439" s="1069" t="s">
        <v>113</v>
      </c>
      <c r="D1439" s="1072">
        <v>12</v>
      </c>
      <c r="E1439" s="1070">
        <v>1437</v>
      </c>
      <c r="F1439" s="1066" t="s">
        <v>5001</v>
      </c>
      <c r="G1439" s="1067" t="s">
        <v>5002</v>
      </c>
      <c r="H1439" s="1068">
        <v>1</v>
      </c>
      <c r="I1439" s="2"/>
      <c r="K1439" s="1072"/>
    </row>
    <row r="1440" spans="1:11" x14ac:dyDescent="0.2">
      <c r="A1440" s="977" t="str">
        <f t="shared" si="44"/>
        <v>FI_12_40</v>
      </c>
      <c r="B1440" s="979">
        <f t="shared" si="45"/>
        <v>40</v>
      </c>
      <c r="C1440" s="1069" t="s">
        <v>113</v>
      </c>
      <c r="D1440" s="1072">
        <v>12</v>
      </c>
      <c r="E1440" s="1070">
        <v>1438</v>
      </c>
      <c r="F1440" s="1066" t="s">
        <v>5003</v>
      </c>
      <c r="G1440" s="1067" t="s">
        <v>5004</v>
      </c>
      <c r="H1440" s="1068">
        <v>1</v>
      </c>
      <c r="I1440" s="2"/>
      <c r="K1440" s="1072"/>
    </row>
    <row r="1441" spans="1:11" x14ac:dyDescent="0.2">
      <c r="A1441" s="977" t="str">
        <f t="shared" si="44"/>
        <v>FI_12_41</v>
      </c>
      <c r="B1441" s="979">
        <f t="shared" si="45"/>
        <v>41</v>
      </c>
      <c r="C1441" s="1069" t="s">
        <v>113</v>
      </c>
      <c r="D1441" s="1072">
        <v>12</v>
      </c>
      <c r="E1441" s="1070">
        <v>1439</v>
      </c>
      <c r="F1441" s="1066" t="s">
        <v>5005</v>
      </c>
      <c r="G1441" s="1067" t="s">
        <v>5006</v>
      </c>
      <c r="H1441" s="1068">
        <v>1</v>
      </c>
      <c r="I1441" s="2"/>
      <c r="K1441" s="1072"/>
    </row>
    <row r="1442" spans="1:11" x14ac:dyDescent="0.2">
      <c r="A1442" s="977" t="str">
        <f t="shared" si="44"/>
        <v>FI_12_42</v>
      </c>
      <c r="B1442" s="979">
        <f t="shared" si="45"/>
        <v>42</v>
      </c>
      <c r="C1442" s="1069" t="s">
        <v>113</v>
      </c>
      <c r="D1442" s="1072">
        <v>12</v>
      </c>
      <c r="E1442" s="1070">
        <v>1440</v>
      </c>
      <c r="F1442" s="1066" t="s">
        <v>5007</v>
      </c>
      <c r="G1442" s="1067" t="s">
        <v>5008</v>
      </c>
      <c r="H1442" s="1068">
        <v>1</v>
      </c>
      <c r="I1442" s="2"/>
      <c r="K1442" s="1072"/>
    </row>
    <row r="1443" spans="1:11" x14ac:dyDescent="0.2">
      <c r="A1443" s="977" t="str">
        <f t="shared" si="44"/>
        <v>FI_12_43</v>
      </c>
      <c r="B1443" s="979">
        <f t="shared" si="45"/>
        <v>43</v>
      </c>
      <c r="C1443" s="1069" t="s">
        <v>113</v>
      </c>
      <c r="D1443" s="1072">
        <v>12</v>
      </c>
      <c r="E1443" s="1070">
        <v>1441</v>
      </c>
      <c r="F1443" s="1066" t="s">
        <v>5009</v>
      </c>
      <c r="G1443" s="1067" t="s">
        <v>5010</v>
      </c>
      <c r="H1443" s="1068">
        <v>1</v>
      </c>
      <c r="I1443" s="2"/>
      <c r="K1443" s="1072"/>
    </row>
    <row r="1444" spans="1:11" x14ac:dyDescent="0.2">
      <c r="A1444" s="977" t="str">
        <f t="shared" si="44"/>
        <v>FI_12_44</v>
      </c>
      <c r="B1444" s="979">
        <f t="shared" si="45"/>
        <v>44</v>
      </c>
      <c r="C1444" s="1069" t="s">
        <v>113</v>
      </c>
      <c r="D1444" s="1072">
        <v>12</v>
      </c>
      <c r="E1444" s="1070">
        <v>1442</v>
      </c>
      <c r="F1444" s="1066" t="s">
        <v>5011</v>
      </c>
      <c r="G1444" s="1067" t="s">
        <v>5012</v>
      </c>
      <c r="H1444" s="1068">
        <v>1</v>
      </c>
      <c r="I1444" s="2"/>
      <c r="K1444" s="1072"/>
    </row>
    <row r="1445" spans="1:11" x14ac:dyDescent="0.2">
      <c r="A1445" s="977" t="str">
        <f t="shared" si="44"/>
        <v>FI_12_45</v>
      </c>
      <c r="B1445" s="979">
        <f t="shared" si="45"/>
        <v>45</v>
      </c>
      <c r="C1445" s="1069" t="s">
        <v>113</v>
      </c>
      <c r="D1445" s="1072">
        <v>12</v>
      </c>
      <c r="E1445" s="1070">
        <v>1443</v>
      </c>
      <c r="F1445" s="1066" t="s">
        <v>5013</v>
      </c>
      <c r="G1445" s="1067" t="s">
        <v>5014</v>
      </c>
      <c r="H1445" s="1068">
        <v>1</v>
      </c>
      <c r="I1445" s="2"/>
      <c r="K1445" s="1072"/>
    </row>
    <row r="1446" spans="1:11" x14ac:dyDescent="0.2">
      <c r="A1446" s="977" t="str">
        <f t="shared" si="44"/>
        <v>FI_12_46</v>
      </c>
      <c r="B1446" s="979">
        <f t="shared" si="45"/>
        <v>46</v>
      </c>
      <c r="C1446" s="1069" t="s">
        <v>113</v>
      </c>
      <c r="D1446" s="1072">
        <v>12</v>
      </c>
      <c r="E1446" s="1070">
        <v>1444</v>
      </c>
      <c r="F1446" s="1066" t="s">
        <v>5015</v>
      </c>
      <c r="G1446" s="1067" t="s">
        <v>5016</v>
      </c>
      <c r="H1446" s="1068">
        <v>1</v>
      </c>
      <c r="I1446" s="2"/>
      <c r="K1446" s="1072"/>
    </row>
    <row r="1447" spans="1:11" x14ac:dyDescent="0.2">
      <c r="A1447" s="977" t="str">
        <f t="shared" si="44"/>
        <v>FI_12_47</v>
      </c>
      <c r="B1447" s="979">
        <f t="shared" si="45"/>
        <v>47</v>
      </c>
      <c r="C1447" s="1069" t="s">
        <v>113</v>
      </c>
      <c r="D1447" s="1072">
        <v>12</v>
      </c>
      <c r="E1447" s="1070">
        <v>1445</v>
      </c>
      <c r="F1447" s="1066" t="s">
        <v>5017</v>
      </c>
      <c r="G1447" s="1067" t="s">
        <v>5018</v>
      </c>
      <c r="H1447" s="1068">
        <v>1</v>
      </c>
      <c r="I1447" s="2"/>
      <c r="K1447" s="1072"/>
    </row>
    <row r="1448" spans="1:11" x14ac:dyDescent="0.2">
      <c r="A1448" s="977" t="str">
        <f t="shared" si="44"/>
        <v>FI_12_48</v>
      </c>
      <c r="B1448" s="979">
        <f t="shared" si="45"/>
        <v>48</v>
      </c>
      <c r="C1448" s="1069" t="s">
        <v>113</v>
      </c>
      <c r="D1448" s="1072">
        <v>12</v>
      </c>
      <c r="E1448" s="1070">
        <v>1446</v>
      </c>
      <c r="F1448" s="1066" t="s">
        <v>5019</v>
      </c>
      <c r="G1448" s="1067" t="s">
        <v>5020</v>
      </c>
      <c r="H1448" s="1068">
        <v>1</v>
      </c>
      <c r="I1448" s="2"/>
      <c r="K1448" s="1072"/>
    </row>
    <row r="1449" spans="1:11" x14ac:dyDescent="0.2">
      <c r="A1449" s="977" t="str">
        <f t="shared" si="44"/>
        <v>FI_12_49</v>
      </c>
      <c r="B1449" s="979">
        <f t="shared" si="45"/>
        <v>49</v>
      </c>
      <c r="C1449" s="1069" t="s">
        <v>113</v>
      </c>
      <c r="D1449" s="1072">
        <v>12</v>
      </c>
      <c r="E1449" s="1070">
        <v>1447</v>
      </c>
      <c r="F1449" s="1066" t="s">
        <v>5021</v>
      </c>
      <c r="G1449" s="1067" t="s">
        <v>5022</v>
      </c>
      <c r="H1449" s="1068">
        <v>1</v>
      </c>
      <c r="I1449" s="2"/>
      <c r="K1449" s="1072"/>
    </row>
    <row r="1450" spans="1:11" x14ac:dyDescent="0.2">
      <c r="A1450" s="977" t="str">
        <f t="shared" si="44"/>
        <v>FI_12_50</v>
      </c>
      <c r="B1450" s="979">
        <f t="shared" si="45"/>
        <v>50</v>
      </c>
      <c r="C1450" s="1069" t="s">
        <v>113</v>
      </c>
      <c r="D1450" s="1072">
        <v>12</v>
      </c>
      <c r="E1450" s="1070">
        <v>1448</v>
      </c>
      <c r="F1450" s="1066" t="s">
        <v>5023</v>
      </c>
      <c r="G1450" s="1067" t="s">
        <v>5024</v>
      </c>
      <c r="H1450" s="1068">
        <v>1</v>
      </c>
      <c r="I1450" s="2"/>
      <c r="K1450" s="1072"/>
    </row>
    <row r="1451" spans="1:11" x14ac:dyDescent="0.2">
      <c r="A1451" s="977" t="str">
        <f t="shared" si="44"/>
        <v>FI_12_51</v>
      </c>
      <c r="B1451" s="979">
        <f t="shared" si="45"/>
        <v>51</v>
      </c>
      <c r="C1451" s="1069" t="s">
        <v>113</v>
      </c>
      <c r="D1451" s="1072">
        <v>12</v>
      </c>
      <c r="E1451" s="1070">
        <v>1449</v>
      </c>
      <c r="F1451" s="1066" t="s">
        <v>5025</v>
      </c>
      <c r="G1451" s="1067" t="s">
        <v>5026</v>
      </c>
      <c r="H1451" s="1068">
        <v>1</v>
      </c>
      <c r="I1451" s="2"/>
      <c r="K1451" s="1072"/>
    </row>
    <row r="1452" spans="1:11" x14ac:dyDescent="0.2">
      <c r="A1452" s="977" t="str">
        <f t="shared" si="44"/>
        <v>FI_12_52</v>
      </c>
      <c r="B1452" s="979">
        <f t="shared" si="45"/>
        <v>52</v>
      </c>
      <c r="C1452" s="1069" t="s">
        <v>113</v>
      </c>
      <c r="D1452" s="1072">
        <v>12</v>
      </c>
      <c r="E1452" s="1070">
        <v>1450</v>
      </c>
      <c r="F1452" s="1066" t="s">
        <v>5027</v>
      </c>
      <c r="G1452" s="1067" t="s">
        <v>5028</v>
      </c>
      <c r="H1452" s="1068">
        <v>1</v>
      </c>
      <c r="I1452" s="2"/>
      <c r="K1452" s="1072"/>
    </row>
    <row r="1453" spans="1:11" x14ac:dyDescent="0.2">
      <c r="A1453" s="977" t="str">
        <f t="shared" si="44"/>
        <v>FI_12_53</v>
      </c>
      <c r="B1453" s="979">
        <f t="shared" si="45"/>
        <v>53</v>
      </c>
      <c r="C1453" s="1069" t="s">
        <v>113</v>
      </c>
      <c r="D1453" s="1072">
        <v>12</v>
      </c>
      <c r="E1453" s="1070">
        <v>1451</v>
      </c>
      <c r="F1453" s="1066" t="s">
        <v>5029</v>
      </c>
      <c r="G1453" s="1067" t="s">
        <v>5030</v>
      </c>
      <c r="H1453" s="1068">
        <v>1</v>
      </c>
      <c r="I1453" s="2"/>
      <c r="K1453" s="1072"/>
    </row>
    <row r="1454" spans="1:11" x14ac:dyDescent="0.2">
      <c r="A1454" s="977" t="str">
        <f t="shared" si="44"/>
        <v>FI_12_54</v>
      </c>
      <c r="B1454" s="979">
        <f t="shared" si="45"/>
        <v>54</v>
      </c>
      <c r="C1454" s="1069" t="s">
        <v>113</v>
      </c>
      <c r="D1454" s="1072">
        <v>12</v>
      </c>
      <c r="E1454" s="1070">
        <v>1452</v>
      </c>
      <c r="F1454" s="1066" t="s">
        <v>5031</v>
      </c>
      <c r="G1454" s="1067" t="s">
        <v>5032</v>
      </c>
      <c r="H1454" s="1068">
        <v>1</v>
      </c>
      <c r="I1454" s="2"/>
      <c r="K1454" s="1072"/>
    </row>
    <row r="1455" spans="1:11" x14ac:dyDescent="0.2">
      <c r="A1455" s="977" t="str">
        <f t="shared" si="44"/>
        <v>FI_12_55</v>
      </c>
      <c r="B1455" s="979">
        <f t="shared" si="45"/>
        <v>55</v>
      </c>
      <c r="C1455" s="1069" t="s">
        <v>113</v>
      </c>
      <c r="D1455" s="1072">
        <v>12</v>
      </c>
      <c r="E1455" s="1070">
        <v>1453</v>
      </c>
      <c r="F1455" s="1066" t="s">
        <v>5033</v>
      </c>
      <c r="G1455" s="1067" t="s">
        <v>5034</v>
      </c>
      <c r="H1455" s="1068">
        <v>1</v>
      </c>
      <c r="I1455" s="2"/>
      <c r="K1455" s="1072"/>
    </row>
    <row r="1456" spans="1:11" x14ac:dyDescent="0.2">
      <c r="A1456" s="977" t="str">
        <f t="shared" si="44"/>
        <v>FI_12_56</v>
      </c>
      <c r="B1456" s="979">
        <f t="shared" si="45"/>
        <v>56</v>
      </c>
      <c r="C1456" s="1069" t="s">
        <v>113</v>
      </c>
      <c r="D1456" s="1072">
        <v>12</v>
      </c>
      <c r="E1456" s="1070">
        <v>1454</v>
      </c>
      <c r="F1456" s="1066" t="s">
        <v>5035</v>
      </c>
      <c r="G1456" s="1067" t="s">
        <v>5036</v>
      </c>
      <c r="H1456" s="1068">
        <v>1</v>
      </c>
      <c r="I1456" s="2"/>
      <c r="K1456" s="1072"/>
    </row>
    <row r="1457" spans="1:11" x14ac:dyDescent="0.2">
      <c r="A1457" s="977" t="str">
        <f t="shared" si="44"/>
        <v>FI_12_57</v>
      </c>
      <c r="B1457" s="979">
        <f t="shared" si="45"/>
        <v>57</v>
      </c>
      <c r="C1457" s="1069" t="s">
        <v>113</v>
      </c>
      <c r="D1457" s="1072">
        <v>12</v>
      </c>
      <c r="E1457" s="1070">
        <v>1455</v>
      </c>
      <c r="F1457" s="1066" t="s">
        <v>5037</v>
      </c>
      <c r="G1457" s="1067" t="s">
        <v>5038</v>
      </c>
      <c r="H1457" s="1068">
        <v>1</v>
      </c>
      <c r="I1457" s="2"/>
      <c r="K1457" s="1072"/>
    </row>
    <row r="1458" spans="1:11" x14ac:dyDescent="0.2">
      <c r="A1458" s="977" t="str">
        <f t="shared" si="44"/>
        <v>FI_12_58</v>
      </c>
      <c r="B1458" s="979">
        <f t="shared" si="45"/>
        <v>58</v>
      </c>
      <c r="C1458" s="1069" t="s">
        <v>113</v>
      </c>
      <c r="D1458" s="1072">
        <v>12</v>
      </c>
      <c r="E1458" s="1070">
        <v>1456</v>
      </c>
      <c r="F1458" s="1066" t="s">
        <v>5039</v>
      </c>
      <c r="G1458" s="1067" t="s">
        <v>5040</v>
      </c>
      <c r="H1458" s="1068">
        <v>1</v>
      </c>
      <c r="I1458" s="2"/>
      <c r="K1458" s="1072"/>
    </row>
    <row r="1459" spans="1:11" x14ac:dyDescent="0.2">
      <c r="A1459" s="977" t="str">
        <f t="shared" si="44"/>
        <v>FI_12_59</v>
      </c>
      <c r="B1459" s="979">
        <f t="shared" si="45"/>
        <v>59</v>
      </c>
      <c r="C1459" s="1069" t="s">
        <v>113</v>
      </c>
      <c r="D1459" s="1072">
        <v>12</v>
      </c>
      <c r="E1459" s="1070">
        <v>1457</v>
      </c>
      <c r="F1459" s="1066" t="s">
        <v>5041</v>
      </c>
      <c r="G1459" s="1067" t="s">
        <v>5042</v>
      </c>
      <c r="H1459" s="1068">
        <v>1</v>
      </c>
      <c r="I1459" s="2"/>
      <c r="K1459" s="1072"/>
    </row>
    <row r="1460" spans="1:11" x14ac:dyDescent="0.2">
      <c r="A1460" s="977" t="str">
        <f t="shared" si="44"/>
        <v>FI_12_60</v>
      </c>
      <c r="B1460" s="979">
        <f t="shared" si="45"/>
        <v>60</v>
      </c>
      <c r="C1460" s="1069" t="s">
        <v>113</v>
      </c>
      <c r="D1460" s="1072">
        <v>12</v>
      </c>
      <c r="E1460" s="1070">
        <v>1458</v>
      </c>
      <c r="F1460" s="1066" t="s">
        <v>5043</v>
      </c>
      <c r="G1460" s="1067" t="s">
        <v>5044</v>
      </c>
      <c r="H1460" s="1068">
        <v>1</v>
      </c>
      <c r="I1460" s="2"/>
      <c r="K1460" s="1072"/>
    </row>
    <row r="1461" spans="1:11" x14ac:dyDescent="0.2">
      <c r="A1461" s="977" t="str">
        <f t="shared" si="44"/>
        <v>FI_12_61</v>
      </c>
      <c r="B1461" s="979">
        <f t="shared" si="45"/>
        <v>61</v>
      </c>
      <c r="C1461" s="1069" t="s">
        <v>113</v>
      </c>
      <c r="D1461" s="1072">
        <v>12</v>
      </c>
      <c r="E1461" s="1070">
        <v>1459</v>
      </c>
      <c r="F1461" s="1066" t="s">
        <v>5045</v>
      </c>
      <c r="G1461" s="1067" t="s">
        <v>5046</v>
      </c>
      <c r="H1461" s="1068">
        <v>1</v>
      </c>
      <c r="I1461" s="2"/>
      <c r="K1461" s="1072"/>
    </row>
    <row r="1462" spans="1:11" x14ac:dyDescent="0.2">
      <c r="A1462" s="977" t="str">
        <f t="shared" si="44"/>
        <v>FI_12_62</v>
      </c>
      <c r="B1462" s="979">
        <f t="shared" si="45"/>
        <v>62</v>
      </c>
      <c r="C1462" s="1069" t="s">
        <v>113</v>
      </c>
      <c r="D1462" s="1072">
        <v>12</v>
      </c>
      <c r="E1462" s="1070">
        <v>1460</v>
      </c>
      <c r="F1462" s="1066" t="s">
        <v>5047</v>
      </c>
      <c r="G1462" s="1067" t="s">
        <v>5048</v>
      </c>
      <c r="H1462" s="1068">
        <v>1</v>
      </c>
      <c r="I1462" s="2"/>
      <c r="K1462" s="1072"/>
    </row>
    <row r="1463" spans="1:11" x14ac:dyDescent="0.2">
      <c r="A1463" s="977" t="str">
        <f t="shared" si="44"/>
        <v>FI_12_63</v>
      </c>
      <c r="B1463" s="979">
        <f t="shared" si="45"/>
        <v>63</v>
      </c>
      <c r="C1463" s="1069" t="s">
        <v>113</v>
      </c>
      <c r="D1463" s="1072">
        <v>12</v>
      </c>
      <c r="E1463" s="1070">
        <v>1461</v>
      </c>
      <c r="F1463" s="1066" t="s">
        <v>5049</v>
      </c>
      <c r="G1463" s="1067" t="s">
        <v>5050</v>
      </c>
      <c r="H1463" s="1068">
        <v>1</v>
      </c>
      <c r="I1463" s="2"/>
      <c r="K1463" s="1072"/>
    </row>
    <row r="1464" spans="1:11" x14ac:dyDescent="0.2">
      <c r="A1464" s="977" t="str">
        <f t="shared" si="44"/>
        <v>FI_12_64</v>
      </c>
      <c r="B1464" s="979">
        <f t="shared" si="45"/>
        <v>64</v>
      </c>
      <c r="C1464" s="1069" t="s">
        <v>113</v>
      </c>
      <c r="D1464" s="1072">
        <v>12</v>
      </c>
      <c r="E1464" s="1070">
        <v>1462</v>
      </c>
      <c r="F1464" s="1066" t="s">
        <v>5051</v>
      </c>
      <c r="G1464" s="1067" t="s">
        <v>5052</v>
      </c>
      <c r="H1464" s="1068">
        <v>1</v>
      </c>
      <c r="I1464" s="2"/>
      <c r="K1464" s="1072"/>
    </row>
    <row r="1465" spans="1:11" x14ac:dyDescent="0.2">
      <c r="A1465" s="977" t="str">
        <f t="shared" si="44"/>
        <v>FI_12_65</v>
      </c>
      <c r="B1465" s="979">
        <f t="shared" si="45"/>
        <v>65</v>
      </c>
      <c r="C1465" s="1069" t="s">
        <v>113</v>
      </c>
      <c r="D1465" s="1072">
        <v>12</v>
      </c>
      <c r="E1465" s="1070">
        <v>1463</v>
      </c>
      <c r="F1465" s="1066" t="s">
        <v>5053</v>
      </c>
      <c r="G1465" s="1067" t="s">
        <v>5054</v>
      </c>
      <c r="H1465" s="1068">
        <v>1</v>
      </c>
      <c r="I1465" s="2"/>
      <c r="K1465" s="1072"/>
    </row>
    <row r="1466" spans="1:11" x14ac:dyDescent="0.2">
      <c r="A1466" s="977" t="str">
        <f t="shared" si="44"/>
        <v>FI_12_66</v>
      </c>
      <c r="B1466" s="979">
        <f t="shared" si="45"/>
        <v>66</v>
      </c>
      <c r="C1466" s="1069" t="s">
        <v>113</v>
      </c>
      <c r="D1466" s="1072">
        <v>12</v>
      </c>
      <c r="E1466" s="1070">
        <v>1464</v>
      </c>
      <c r="F1466" s="1066" t="s">
        <v>5055</v>
      </c>
      <c r="G1466" s="1067" t="s">
        <v>5056</v>
      </c>
      <c r="H1466" s="1068">
        <v>1</v>
      </c>
      <c r="I1466" s="2"/>
      <c r="K1466" s="1072"/>
    </row>
    <row r="1467" spans="1:11" x14ac:dyDescent="0.2">
      <c r="A1467" s="977" t="str">
        <f t="shared" si="44"/>
        <v>FI_12_67</v>
      </c>
      <c r="B1467" s="979">
        <f t="shared" si="45"/>
        <v>67</v>
      </c>
      <c r="C1467" s="1069" t="s">
        <v>113</v>
      </c>
      <c r="D1467" s="1072">
        <v>12</v>
      </c>
      <c r="E1467" s="1070">
        <v>1465</v>
      </c>
      <c r="F1467" s="1066" t="s">
        <v>5057</v>
      </c>
      <c r="G1467" s="1067" t="s">
        <v>5058</v>
      </c>
      <c r="H1467" s="1068">
        <v>1</v>
      </c>
      <c r="I1467" s="2"/>
      <c r="K1467" s="1072"/>
    </row>
    <row r="1468" spans="1:11" x14ac:dyDescent="0.2">
      <c r="A1468" s="977" t="str">
        <f t="shared" si="44"/>
        <v>FI_12_68</v>
      </c>
      <c r="B1468" s="979">
        <f t="shared" si="45"/>
        <v>68</v>
      </c>
      <c r="C1468" s="1069" t="s">
        <v>113</v>
      </c>
      <c r="D1468" s="1072">
        <v>12</v>
      </c>
      <c r="E1468" s="1070">
        <v>1466</v>
      </c>
      <c r="F1468" s="1066" t="s">
        <v>5059</v>
      </c>
      <c r="G1468" s="1067" t="s">
        <v>5060</v>
      </c>
      <c r="H1468" s="1068">
        <v>1</v>
      </c>
      <c r="I1468" s="2"/>
      <c r="K1468" s="1072"/>
    </row>
    <row r="1469" spans="1:11" x14ac:dyDescent="0.2">
      <c r="A1469" s="977" t="str">
        <f t="shared" si="44"/>
        <v>FI_12_69</v>
      </c>
      <c r="B1469" s="979">
        <f t="shared" si="45"/>
        <v>69</v>
      </c>
      <c r="C1469" s="1069" t="s">
        <v>113</v>
      </c>
      <c r="D1469" s="1072">
        <v>12</v>
      </c>
      <c r="E1469" s="1070">
        <v>1467</v>
      </c>
      <c r="F1469" s="1066" t="s">
        <v>5061</v>
      </c>
      <c r="G1469" s="1067" t="s">
        <v>5062</v>
      </c>
      <c r="H1469" s="1068">
        <v>1</v>
      </c>
      <c r="I1469" s="2"/>
      <c r="K1469" s="1072"/>
    </row>
    <row r="1470" spans="1:11" x14ac:dyDescent="0.2">
      <c r="A1470" s="977" t="str">
        <f t="shared" si="44"/>
        <v>FI_12_70</v>
      </c>
      <c r="B1470" s="979">
        <f t="shared" si="45"/>
        <v>70</v>
      </c>
      <c r="C1470" s="1069" t="s">
        <v>113</v>
      </c>
      <c r="D1470" s="1072">
        <v>12</v>
      </c>
      <c r="E1470" s="1070">
        <v>1468</v>
      </c>
      <c r="F1470" s="1066" t="s">
        <v>5063</v>
      </c>
      <c r="G1470" s="1067" t="s">
        <v>5064</v>
      </c>
      <c r="H1470" s="1068">
        <v>1</v>
      </c>
      <c r="I1470" s="2"/>
      <c r="K1470" s="1072"/>
    </row>
    <row r="1471" spans="1:11" x14ac:dyDescent="0.2">
      <c r="A1471" s="977" t="str">
        <f t="shared" si="44"/>
        <v>FI_12_71</v>
      </c>
      <c r="B1471" s="979">
        <f t="shared" si="45"/>
        <v>71</v>
      </c>
      <c r="C1471" s="1069" t="s">
        <v>113</v>
      </c>
      <c r="D1471" s="1072">
        <v>12</v>
      </c>
      <c r="E1471" s="1070">
        <v>1469</v>
      </c>
      <c r="F1471" s="1066" t="s">
        <v>5065</v>
      </c>
      <c r="G1471" s="1067" t="s">
        <v>5066</v>
      </c>
      <c r="H1471" s="1068">
        <v>1</v>
      </c>
      <c r="I1471" s="2"/>
      <c r="K1471" s="1072"/>
    </row>
    <row r="1472" spans="1:11" x14ac:dyDescent="0.2">
      <c r="A1472" s="977" t="str">
        <f t="shared" si="44"/>
        <v>FI_12_72</v>
      </c>
      <c r="B1472" s="979">
        <f t="shared" si="45"/>
        <v>72</v>
      </c>
      <c r="C1472" s="1069" t="s">
        <v>113</v>
      </c>
      <c r="D1472" s="1072">
        <v>12</v>
      </c>
      <c r="E1472" s="1070">
        <v>1470</v>
      </c>
      <c r="F1472" s="1066" t="s">
        <v>5067</v>
      </c>
      <c r="G1472" s="1067" t="s">
        <v>5068</v>
      </c>
      <c r="H1472" s="1068">
        <v>1</v>
      </c>
      <c r="I1472" s="2"/>
      <c r="K1472" s="1072"/>
    </row>
    <row r="1473" spans="1:11" x14ac:dyDescent="0.2">
      <c r="A1473" s="977" t="str">
        <f t="shared" si="44"/>
        <v>FI_12_73</v>
      </c>
      <c r="B1473" s="979">
        <f t="shared" si="45"/>
        <v>73</v>
      </c>
      <c r="C1473" s="1069" t="s">
        <v>113</v>
      </c>
      <c r="D1473" s="1072">
        <v>12</v>
      </c>
      <c r="E1473" s="1070">
        <v>1471</v>
      </c>
      <c r="F1473" s="1066" t="s">
        <v>5069</v>
      </c>
      <c r="G1473" s="1067" t="s">
        <v>5070</v>
      </c>
      <c r="H1473" s="1068">
        <v>1</v>
      </c>
      <c r="I1473" s="2"/>
      <c r="K1473" s="1072"/>
    </row>
    <row r="1474" spans="1:11" x14ac:dyDescent="0.2">
      <c r="A1474" s="977" t="str">
        <f t="shared" si="44"/>
        <v>FI_12_74</v>
      </c>
      <c r="B1474" s="979">
        <f t="shared" si="45"/>
        <v>74</v>
      </c>
      <c r="C1474" s="1069" t="s">
        <v>113</v>
      </c>
      <c r="D1474" s="1072">
        <v>12</v>
      </c>
      <c r="E1474" s="1070">
        <v>1472</v>
      </c>
      <c r="F1474" s="1066" t="s">
        <v>5071</v>
      </c>
      <c r="G1474" s="1067" t="s">
        <v>5072</v>
      </c>
      <c r="H1474" s="1068">
        <v>1</v>
      </c>
      <c r="I1474" s="2"/>
      <c r="K1474" s="1072"/>
    </row>
    <row r="1475" spans="1:11" x14ac:dyDescent="0.2">
      <c r="A1475" s="977" t="str">
        <f t="shared" ref="A1475:A1538" si="46">CONCATENATE(C1475,"_",D1475,"_",B1475)</f>
        <v>FI_12_75</v>
      </c>
      <c r="B1475" s="979">
        <f t="shared" si="45"/>
        <v>75</v>
      </c>
      <c r="C1475" s="1069" t="s">
        <v>113</v>
      </c>
      <c r="D1475" s="1072">
        <v>12</v>
      </c>
      <c r="E1475" s="1070">
        <v>1473</v>
      </c>
      <c r="F1475" s="1066" t="s">
        <v>5073</v>
      </c>
      <c r="G1475" s="1067" t="s">
        <v>5074</v>
      </c>
      <c r="H1475" s="1068">
        <v>1</v>
      </c>
      <c r="I1475" s="2"/>
      <c r="K1475" s="1072"/>
    </row>
    <row r="1476" spans="1:11" x14ac:dyDescent="0.2">
      <c r="A1476" s="977" t="str">
        <f t="shared" si="46"/>
        <v>FI_12_76</v>
      </c>
      <c r="B1476" s="979">
        <f t="shared" si="45"/>
        <v>76</v>
      </c>
      <c r="C1476" s="1069" t="s">
        <v>113</v>
      </c>
      <c r="D1476" s="1072">
        <v>12</v>
      </c>
      <c r="E1476" s="1070">
        <v>1474</v>
      </c>
      <c r="F1476" s="1066" t="s">
        <v>5075</v>
      </c>
      <c r="G1476" s="1067" t="s">
        <v>5076</v>
      </c>
      <c r="H1476" s="1068">
        <v>1</v>
      </c>
      <c r="I1476" s="2"/>
      <c r="K1476" s="1072"/>
    </row>
    <row r="1477" spans="1:11" x14ac:dyDescent="0.2">
      <c r="A1477" s="977" t="str">
        <f t="shared" si="46"/>
        <v>FI_12_77</v>
      </c>
      <c r="B1477" s="979">
        <f t="shared" ref="B1477:B1540" si="47">IF(D1477&lt;&gt;"",IF(D1477=D1476,B1476+1,1),0)</f>
        <v>77</v>
      </c>
      <c r="C1477" s="1069" t="s">
        <v>113</v>
      </c>
      <c r="D1477" s="1072">
        <v>12</v>
      </c>
      <c r="E1477" s="1070">
        <v>1475</v>
      </c>
      <c r="F1477" s="1066" t="s">
        <v>5077</v>
      </c>
      <c r="G1477" s="1067" t="s">
        <v>5078</v>
      </c>
      <c r="H1477" s="1068">
        <v>1</v>
      </c>
      <c r="I1477" s="2"/>
      <c r="K1477" s="1072"/>
    </row>
    <row r="1478" spans="1:11" x14ac:dyDescent="0.2">
      <c r="A1478" s="977" t="str">
        <f t="shared" si="46"/>
        <v>FI_12_78</v>
      </c>
      <c r="B1478" s="979">
        <f t="shared" si="47"/>
        <v>78</v>
      </c>
      <c r="C1478" s="1069" t="s">
        <v>113</v>
      </c>
      <c r="D1478" s="1072">
        <v>12</v>
      </c>
      <c r="E1478" s="1070">
        <v>1476</v>
      </c>
      <c r="F1478" s="1066" t="s">
        <v>5079</v>
      </c>
      <c r="G1478" s="1067" t="s">
        <v>5080</v>
      </c>
      <c r="H1478" s="1068">
        <v>1</v>
      </c>
      <c r="I1478" s="2"/>
      <c r="K1478" s="1072"/>
    </row>
    <row r="1479" spans="1:11" x14ac:dyDescent="0.2">
      <c r="A1479" s="977" t="str">
        <f t="shared" si="46"/>
        <v>FI_12_79</v>
      </c>
      <c r="B1479" s="979">
        <f t="shared" si="47"/>
        <v>79</v>
      </c>
      <c r="C1479" s="1069" t="s">
        <v>113</v>
      </c>
      <c r="D1479" s="1072">
        <v>12</v>
      </c>
      <c r="E1479" s="1070">
        <v>1477</v>
      </c>
      <c r="F1479" s="1066" t="s">
        <v>5081</v>
      </c>
      <c r="G1479" s="1067" t="s">
        <v>5082</v>
      </c>
      <c r="H1479" s="1068">
        <v>1</v>
      </c>
      <c r="I1479" s="2"/>
      <c r="K1479" s="1072"/>
    </row>
    <row r="1480" spans="1:11" x14ac:dyDescent="0.2">
      <c r="A1480" s="977" t="str">
        <f t="shared" si="46"/>
        <v>FI_12_80</v>
      </c>
      <c r="B1480" s="979">
        <f t="shared" si="47"/>
        <v>80</v>
      </c>
      <c r="C1480" s="1069" t="s">
        <v>113</v>
      </c>
      <c r="D1480" s="1072">
        <v>12</v>
      </c>
      <c r="E1480" s="1070">
        <v>1478</v>
      </c>
      <c r="F1480" s="1066" t="s">
        <v>5083</v>
      </c>
      <c r="G1480" s="1067" t="s">
        <v>5084</v>
      </c>
      <c r="H1480" s="1068">
        <v>1</v>
      </c>
      <c r="I1480" s="2"/>
      <c r="K1480" s="1072"/>
    </row>
    <row r="1481" spans="1:11" x14ac:dyDescent="0.2">
      <c r="A1481" s="977" t="str">
        <f t="shared" si="46"/>
        <v>FI_12_81</v>
      </c>
      <c r="B1481" s="979">
        <f t="shared" si="47"/>
        <v>81</v>
      </c>
      <c r="C1481" s="1069" t="s">
        <v>113</v>
      </c>
      <c r="D1481" s="1072">
        <v>12</v>
      </c>
      <c r="E1481" s="1070">
        <v>1479</v>
      </c>
      <c r="F1481" s="1066" t="s">
        <v>5085</v>
      </c>
      <c r="G1481" s="1067" t="s">
        <v>5086</v>
      </c>
      <c r="H1481" s="1068">
        <v>1</v>
      </c>
      <c r="I1481" s="2"/>
      <c r="K1481" s="1072"/>
    </row>
    <row r="1482" spans="1:11" x14ac:dyDescent="0.2">
      <c r="A1482" s="977" t="str">
        <f t="shared" si="46"/>
        <v>FI_12_82</v>
      </c>
      <c r="B1482" s="979">
        <f t="shared" si="47"/>
        <v>82</v>
      </c>
      <c r="C1482" s="1069" t="s">
        <v>113</v>
      </c>
      <c r="D1482" s="1072">
        <v>12</v>
      </c>
      <c r="E1482" s="1070">
        <v>1480</v>
      </c>
      <c r="F1482" s="1066" t="s">
        <v>5087</v>
      </c>
      <c r="G1482" s="1067" t="s">
        <v>5088</v>
      </c>
      <c r="H1482" s="1068">
        <v>1</v>
      </c>
      <c r="I1482" s="2"/>
      <c r="K1482" s="1072"/>
    </row>
    <row r="1483" spans="1:11" x14ac:dyDescent="0.2">
      <c r="A1483" s="977" t="str">
        <f t="shared" si="46"/>
        <v>FI_12_83</v>
      </c>
      <c r="B1483" s="979">
        <f t="shared" si="47"/>
        <v>83</v>
      </c>
      <c r="C1483" s="1069" t="s">
        <v>113</v>
      </c>
      <c r="D1483" s="1072">
        <v>12</v>
      </c>
      <c r="E1483" s="1070">
        <v>1481</v>
      </c>
      <c r="F1483" s="1066" t="s">
        <v>5089</v>
      </c>
      <c r="G1483" s="1067" t="s">
        <v>5090</v>
      </c>
      <c r="H1483" s="1068">
        <v>1</v>
      </c>
      <c r="I1483" s="2"/>
      <c r="K1483" s="1072"/>
    </row>
    <row r="1484" spans="1:11" x14ac:dyDescent="0.2">
      <c r="A1484" s="977" t="str">
        <f t="shared" si="46"/>
        <v>FI_12_84</v>
      </c>
      <c r="B1484" s="979">
        <f t="shared" si="47"/>
        <v>84</v>
      </c>
      <c r="C1484" s="1069" t="s">
        <v>113</v>
      </c>
      <c r="D1484" s="1072">
        <v>12</v>
      </c>
      <c r="E1484" s="1070">
        <v>1482</v>
      </c>
      <c r="F1484" s="1066" t="s">
        <v>5091</v>
      </c>
      <c r="G1484" s="1067" t="s">
        <v>5092</v>
      </c>
      <c r="H1484" s="1068">
        <v>1</v>
      </c>
      <c r="I1484" s="2"/>
      <c r="K1484" s="1072"/>
    </row>
    <row r="1485" spans="1:11" x14ac:dyDescent="0.2">
      <c r="A1485" s="977" t="str">
        <f t="shared" si="46"/>
        <v>FI_12_85</v>
      </c>
      <c r="B1485" s="979">
        <f t="shared" si="47"/>
        <v>85</v>
      </c>
      <c r="C1485" s="1069" t="s">
        <v>113</v>
      </c>
      <c r="D1485" s="1072">
        <v>12</v>
      </c>
      <c r="E1485" s="1070">
        <v>1483</v>
      </c>
      <c r="F1485" s="1066" t="s">
        <v>5093</v>
      </c>
      <c r="G1485" s="1067" t="s">
        <v>5094</v>
      </c>
      <c r="H1485" s="1068">
        <v>1</v>
      </c>
      <c r="I1485" s="2"/>
      <c r="K1485" s="1072"/>
    </row>
    <row r="1486" spans="1:11" x14ac:dyDescent="0.2">
      <c r="A1486" s="977" t="str">
        <f t="shared" si="46"/>
        <v>FI_12_86</v>
      </c>
      <c r="B1486" s="979">
        <f t="shared" si="47"/>
        <v>86</v>
      </c>
      <c r="C1486" s="1069" t="s">
        <v>113</v>
      </c>
      <c r="D1486" s="1072">
        <v>12</v>
      </c>
      <c r="E1486" s="1070">
        <v>1484</v>
      </c>
      <c r="F1486" s="1066" t="s">
        <v>5095</v>
      </c>
      <c r="G1486" s="1067" t="s">
        <v>5096</v>
      </c>
      <c r="H1486" s="1068">
        <v>1</v>
      </c>
      <c r="I1486" s="2"/>
      <c r="K1486" s="1072"/>
    </row>
    <row r="1487" spans="1:11" x14ac:dyDescent="0.2">
      <c r="A1487" s="977" t="str">
        <f t="shared" si="46"/>
        <v>FI_12_87</v>
      </c>
      <c r="B1487" s="979">
        <f t="shared" si="47"/>
        <v>87</v>
      </c>
      <c r="C1487" s="1069" t="s">
        <v>113</v>
      </c>
      <c r="D1487" s="1072">
        <v>12</v>
      </c>
      <c r="E1487" s="1070">
        <v>1485</v>
      </c>
      <c r="F1487" s="1066" t="s">
        <v>5097</v>
      </c>
      <c r="G1487" s="1067" t="s">
        <v>5098</v>
      </c>
      <c r="H1487" s="1068">
        <v>1</v>
      </c>
      <c r="I1487" s="2"/>
      <c r="K1487" s="1072"/>
    </row>
    <row r="1488" spans="1:11" x14ac:dyDescent="0.2">
      <c r="A1488" s="977" t="str">
        <f t="shared" si="46"/>
        <v>FI_12_88</v>
      </c>
      <c r="B1488" s="979">
        <f t="shared" si="47"/>
        <v>88</v>
      </c>
      <c r="C1488" s="1069" t="s">
        <v>113</v>
      </c>
      <c r="D1488" s="1072">
        <v>12</v>
      </c>
      <c r="E1488" s="1070">
        <v>1486</v>
      </c>
      <c r="F1488" s="1066" t="s">
        <v>5099</v>
      </c>
      <c r="G1488" s="1067" t="s">
        <v>5100</v>
      </c>
      <c r="H1488" s="1068">
        <v>1</v>
      </c>
      <c r="I1488" s="2"/>
      <c r="K1488" s="1072"/>
    </row>
    <row r="1489" spans="1:11" x14ac:dyDescent="0.2">
      <c r="A1489" s="977" t="str">
        <f t="shared" si="46"/>
        <v>FI_12_89</v>
      </c>
      <c r="B1489" s="979">
        <f t="shared" si="47"/>
        <v>89</v>
      </c>
      <c r="C1489" s="1069" t="s">
        <v>113</v>
      </c>
      <c r="D1489" s="1072">
        <v>12</v>
      </c>
      <c r="E1489" s="1070">
        <v>1487</v>
      </c>
      <c r="F1489" s="1066" t="s">
        <v>5101</v>
      </c>
      <c r="G1489" s="1067" t="s">
        <v>5102</v>
      </c>
      <c r="H1489" s="1068">
        <v>1</v>
      </c>
      <c r="I1489" s="2"/>
      <c r="K1489" s="1072"/>
    </row>
    <row r="1490" spans="1:11" x14ac:dyDescent="0.2">
      <c r="A1490" s="977" t="str">
        <f t="shared" si="46"/>
        <v>FI_12_90</v>
      </c>
      <c r="B1490" s="979">
        <f t="shared" si="47"/>
        <v>90</v>
      </c>
      <c r="C1490" s="1069" t="s">
        <v>113</v>
      </c>
      <c r="D1490" s="1072">
        <v>12</v>
      </c>
      <c r="E1490" s="1070">
        <v>1488</v>
      </c>
      <c r="F1490" s="1066" t="s">
        <v>5103</v>
      </c>
      <c r="G1490" s="1067" t="s">
        <v>5104</v>
      </c>
      <c r="H1490" s="1068">
        <v>1</v>
      </c>
      <c r="I1490" s="2"/>
      <c r="K1490" s="1072"/>
    </row>
    <row r="1491" spans="1:11" x14ac:dyDescent="0.2">
      <c r="A1491" s="977" t="str">
        <f t="shared" si="46"/>
        <v>FI_12_91</v>
      </c>
      <c r="B1491" s="979">
        <f t="shared" si="47"/>
        <v>91</v>
      </c>
      <c r="C1491" s="1069" t="s">
        <v>113</v>
      </c>
      <c r="D1491" s="1072">
        <v>12</v>
      </c>
      <c r="E1491" s="1070">
        <v>1489</v>
      </c>
      <c r="F1491" s="1066" t="s">
        <v>5105</v>
      </c>
      <c r="G1491" s="1067" t="s">
        <v>5106</v>
      </c>
      <c r="H1491" s="1068">
        <v>1</v>
      </c>
      <c r="I1491" s="2"/>
      <c r="K1491" s="1072"/>
    </row>
    <row r="1492" spans="1:11" x14ac:dyDescent="0.2">
      <c r="A1492" s="977" t="str">
        <f t="shared" si="46"/>
        <v>FI_12_92</v>
      </c>
      <c r="B1492" s="979">
        <f t="shared" si="47"/>
        <v>92</v>
      </c>
      <c r="C1492" s="1069" t="s">
        <v>113</v>
      </c>
      <c r="D1492" s="1072">
        <v>12</v>
      </c>
      <c r="E1492" s="1070">
        <v>1490</v>
      </c>
      <c r="F1492" s="1066" t="s">
        <v>5107</v>
      </c>
      <c r="G1492" s="1067" t="s">
        <v>5108</v>
      </c>
      <c r="H1492" s="1068">
        <v>1</v>
      </c>
      <c r="I1492" s="2"/>
      <c r="K1492" s="1072"/>
    </row>
    <row r="1493" spans="1:11" x14ac:dyDescent="0.2">
      <c r="A1493" s="977" t="str">
        <f t="shared" si="46"/>
        <v>FI_12_93</v>
      </c>
      <c r="B1493" s="979">
        <f t="shared" si="47"/>
        <v>93</v>
      </c>
      <c r="C1493" s="1069" t="s">
        <v>113</v>
      </c>
      <c r="D1493" s="1072">
        <v>12</v>
      </c>
      <c r="E1493" s="1070">
        <v>1491</v>
      </c>
      <c r="F1493" s="1066" t="s">
        <v>5109</v>
      </c>
      <c r="G1493" s="1067" t="s">
        <v>5110</v>
      </c>
      <c r="H1493" s="1068">
        <v>1</v>
      </c>
      <c r="I1493" s="2"/>
      <c r="K1493" s="1072"/>
    </row>
    <row r="1494" spans="1:11" x14ac:dyDescent="0.2">
      <c r="A1494" s="977" t="str">
        <f t="shared" si="46"/>
        <v>FI_12_94</v>
      </c>
      <c r="B1494" s="979">
        <f t="shared" si="47"/>
        <v>94</v>
      </c>
      <c r="C1494" s="1069" t="s">
        <v>113</v>
      </c>
      <c r="D1494" s="1072">
        <v>12</v>
      </c>
      <c r="E1494" s="1070">
        <v>1492</v>
      </c>
      <c r="F1494" s="1066" t="s">
        <v>5111</v>
      </c>
      <c r="G1494" s="1067" t="s">
        <v>5112</v>
      </c>
      <c r="H1494" s="1068">
        <v>1</v>
      </c>
      <c r="I1494" s="2"/>
      <c r="K1494" s="1072"/>
    </row>
    <row r="1495" spans="1:11" x14ac:dyDescent="0.2">
      <c r="A1495" s="977" t="str">
        <f t="shared" si="46"/>
        <v>FI_12_95</v>
      </c>
      <c r="B1495" s="979">
        <f t="shared" si="47"/>
        <v>95</v>
      </c>
      <c r="C1495" s="1069" t="s">
        <v>113</v>
      </c>
      <c r="D1495" s="1072">
        <v>12</v>
      </c>
      <c r="E1495" s="1070">
        <v>1493</v>
      </c>
      <c r="F1495" s="1066" t="s">
        <v>5113</v>
      </c>
      <c r="G1495" s="1067" t="s">
        <v>5114</v>
      </c>
      <c r="H1495" s="1068">
        <v>1</v>
      </c>
      <c r="I1495" s="2"/>
      <c r="K1495" s="1072"/>
    </row>
    <row r="1496" spans="1:11" x14ac:dyDescent="0.2">
      <c r="A1496" s="977" t="str">
        <f t="shared" si="46"/>
        <v>FI_12_96</v>
      </c>
      <c r="B1496" s="979">
        <f t="shared" si="47"/>
        <v>96</v>
      </c>
      <c r="C1496" s="1069" t="s">
        <v>113</v>
      </c>
      <c r="D1496" s="1072">
        <v>12</v>
      </c>
      <c r="E1496" s="1070">
        <v>1494</v>
      </c>
      <c r="F1496" s="1066" t="s">
        <v>5115</v>
      </c>
      <c r="G1496" s="1067" t="s">
        <v>5116</v>
      </c>
      <c r="H1496" s="1068">
        <v>1</v>
      </c>
      <c r="I1496" s="2"/>
      <c r="K1496" s="1072"/>
    </row>
    <row r="1497" spans="1:11" x14ac:dyDescent="0.2">
      <c r="A1497" s="977" t="str">
        <f t="shared" si="46"/>
        <v>FI_12_97</v>
      </c>
      <c r="B1497" s="979">
        <f t="shared" si="47"/>
        <v>97</v>
      </c>
      <c r="C1497" s="1069" t="s">
        <v>113</v>
      </c>
      <c r="D1497" s="1072">
        <v>12</v>
      </c>
      <c r="E1497" s="1070">
        <v>1495</v>
      </c>
      <c r="F1497" s="1066" t="s">
        <v>5117</v>
      </c>
      <c r="G1497" s="1067" t="s">
        <v>5118</v>
      </c>
      <c r="H1497" s="1068">
        <v>1</v>
      </c>
      <c r="I1497" s="2"/>
      <c r="K1497" s="1072"/>
    </row>
    <row r="1498" spans="1:11" x14ac:dyDescent="0.2">
      <c r="A1498" s="977" t="str">
        <f t="shared" si="46"/>
        <v>FI_12_98</v>
      </c>
      <c r="B1498" s="979">
        <f t="shared" si="47"/>
        <v>98</v>
      </c>
      <c r="C1498" s="1069" t="s">
        <v>113</v>
      </c>
      <c r="D1498" s="1072">
        <v>12</v>
      </c>
      <c r="E1498" s="1070">
        <v>1496</v>
      </c>
      <c r="F1498" s="1066" t="s">
        <v>5119</v>
      </c>
      <c r="G1498" s="1067" t="s">
        <v>5120</v>
      </c>
      <c r="H1498" s="1068">
        <v>1</v>
      </c>
      <c r="I1498" s="2"/>
      <c r="K1498" s="1072"/>
    </row>
    <row r="1499" spans="1:11" x14ac:dyDescent="0.2">
      <c r="A1499" s="977" t="str">
        <f t="shared" si="46"/>
        <v>FI_12_99</v>
      </c>
      <c r="B1499" s="979">
        <f t="shared" si="47"/>
        <v>99</v>
      </c>
      <c r="C1499" s="1069" t="s">
        <v>113</v>
      </c>
      <c r="D1499" s="1072">
        <v>12</v>
      </c>
      <c r="E1499" s="1070">
        <v>1497</v>
      </c>
      <c r="F1499" s="1066" t="s">
        <v>5121</v>
      </c>
      <c r="G1499" s="1067" t="s">
        <v>5122</v>
      </c>
      <c r="H1499" s="1068">
        <v>1</v>
      </c>
      <c r="I1499" s="2"/>
      <c r="K1499" s="1072"/>
    </row>
    <row r="1500" spans="1:11" x14ac:dyDescent="0.2">
      <c r="A1500" s="977" t="str">
        <f t="shared" si="46"/>
        <v>FI_12_100</v>
      </c>
      <c r="B1500" s="979">
        <f t="shared" si="47"/>
        <v>100</v>
      </c>
      <c r="C1500" s="1069" t="s">
        <v>113</v>
      </c>
      <c r="D1500" s="1072">
        <v>12</v>
      </c>
      <c r="E1500" s="1070">
        <v>1498</v>
      </c>
      <c r="F1500" s="1066" t="s">
        <v>5123</v>
      </c>
      <c r="G1500" s="1067" t="s">
        <v>5124</v>
      </c>
      <c r="H1500" s="1068">
        <v>1</v>
      </c>
      <c r="I1500" s="2"/>
      <c r="K1500" s="1072"/>
    </row>
    <row r="1501" spans="1:11" x14ac:dyDescent="0.2">
      <c r="A1501" s="977" t="str">
        <f t="shared" si="46"/>
        <v>FI_12_101</v>
      </c>
      <c r="B1501" s="979">
        <f t="shared" si="47"/>
        <v>101</v>
      </c>
      <c r="C1501" s="1069" t="s">
        <v>113</v>
      </c>
      <c r="D1501" s="1072">
        <v>12</v>
      </c>
      <c r="E1501" s="1070">
        <v>1499</v>
      </c>
      <c r="F1501" s="1066" t="s">
        <v>5125</v>
      </c>
      <c r="G1501" s="1067" t="s">
        <v>5126</v>
      </c>
      <c r="H1501" s="1068">
        <v>1</v>
      </c>
      <c r="I1501" s="2"/>
      <c r="K1501" s="1072"/>
    </row>
    <row r="1502" spans="1:11" x14ac:dyDescent="0.2">
      <c r="A1502" s="977" t="str">
        <f t="shared" si="46"/>
        <v>FI_12_102</v>
      </c>
      <c r="B1502" s="979">
        <f t="shared" si="47"/>
        <v>102</v>
      </c>
      <c r="C1502" s="1069" t="s">
        <v>113</v>
      </c>
      <c r="D1502" s="1072">
        <v>12</v>
      </c>
      <c r="E1502" s="1070">
        <v>1500</v>
      </c>
      <c r="F1502" s="1066" t="s">
        <v>5127</v>
      </c>
      <c r="G1502" s="1067" t="s">
        <v>5128</v>
      </c>
      <c r="H1502" s="1068">
        <v>1</v>
      </c>
      <c r="I1502" s="2"/>
      <c r="K1502" s="1072"/>
    </row>
    <row r="1503" spans="1:11" x14ac:dyDescent="0.2">
      <c r="A1503" s="977" t="str">
        <f t="shared" si="46"/>
        <v>FI_12_103</v>
      </c>
      <c r="B1503" s="979">
        <f t="shared" si="47"/>
        <v>103</v>
      </c>
      <c r="C1503" s="1069" t="s">
        <v>113</v>
      </c>
      <c r="D1503" s="1072">
        <v>12</v>
      </c>
      <c r="E1503" s="1070">
        <v>1501</v>
      </c>
      <c r="F1503" s="1066" t="s">
        <v>5129</v>
      </c>
      <c r="G1503" s="1067" t="s">
        <v>5130</v>
      </c>
      <c r="H1503" s="1068">
        <v>1</v>
      </c>
      <c r="I1503" s="2"/>
      <c r="K1503" s="1072"/>
    </row>
    <row r="1504" spans="1:11" x14ac:dyDescent="0.2">
      <c r="A1504" s="977" t="str">
        <f t="shared" si="46"/>
        <v>FI_12_104</v>
      </c>
      <c r="B1504" s="979">
        <f t="shared" si="47"/>
        <v>104</v>
      </c>
      <c r="C1504" s="1069" t="s">
        <v>113</v>
      </c>
      <c r="D1504" s="1072">
        <v>12</v>
      </c>
      <c r="E1504" s="1070">
        <v>1502</v>
      </c>
      <c r="F1504" s="1066" t="s">
        <v>5131</v>
      </c>
      <c r="G1504" s="1067" t="s">
        <v>5132</v>
      </c>
      <c r="H1504" s="1068">
        <v>1</v>
      </c>
      <c r="I1504" s="2"/>
      <c r="K1504" s="1072"/>
    </row>
    <row r="1505" spans="1:11" x14ac:dyDescent="0.2">
      <c r="A1505" s="977" t="str">
        <f t="shared" si="46"/>
        <v>FI_12_105</v>
      </c>
      <c r="B1505" s="979">
        <f t="shared" si="47"/>
        <v>105</v>
      </c>
      <c r="C1505" s="1069" t="s">
        <v>113</v>
      </c>
      <c r="D1505" s="1072">
        <v>12</v>
      </c>
      <c r="E1505" s="1070">
        <v>1503</v>
      </c>
      <c r="F1505" s="1066" t="s">
        <v>5133</v>
      </c>
      <c r="G1505" s="1067" t="s">
        <v>5134</v>
      </c>
      <c r="H1505" s="1068">
        <v>1</v>
      </c>
      <c r="I1505" s="2"/>
      <c r="K1505" s="1072"/>
    </row>
    <row r="1506" spans="1:11" x14ac:dyDescent="0.2">
      <c r="A1506" s="977" t="str">
        <f t="shared" si="46"/>
        <v>FI_12_106</v>
      </c>
      <c r="B1506" s="979">
        <f t="shared" si="47"/>
        <v>106</v>
      </c>
      <c r="C1506" s="1069" t="s">
        <v>113</v>
      </c>
      <c r="D1506" s="1072">
        <v>12</v>
      </c>
      <c r="E1506" s="1070">
        <v>1504</v>
      </c>
      <c r="F1506" s="1066" t="s">
        <v>5135</v>
      </c>
      <c r="G1506" s="1067" t="s">
        <v>5136</v>
      </c>
      <c r="H1506" s="1068">
        <v>1</v>
      </c>
      <c r="I1506" s="2"/>
      <c r="K1506" s="1072"/>
    </row>
    <row r="1507" spans="1:11" x14ac:dyDescent="0.2">
      <c r="A1507" s="977" t="str">
        <f t="shared" si="46"/>
        <v>FI_12_107</v>
      </c>
      <c r="B1507" s="979">
        <f t="shared" si="47"/>
        <v>107</v>
      </c>
      <c r="C1507" s="1069" t="s">
        <v>113</v>
      </c>
      <c r="D1507" s="1072">
        <v>12</v>
      </c>
      <c r="E1507" s="1070">
        <v>1505</v>
      </c>
      <c r="F1507" s="1066" t="s">
        <v>5137</v>
      </c>
      <c r="G1507" s="1067" t="s">
        <v>5138</v>
      </c>
      <c r="H1507" s="1068">
        <v>1</v>
      </c>
      <c r="I1507" s="2"/>
      <c r="K1507" s="1072"/>
    </row>
    <row r="1508" spans="1:11" x14ac:dyDescent="0.2">
      <c r="A1508" s="977" t="str">
        <f t="shared" si="46"/>
        <v>FI_12_108</v>
      </c>
      <c r="B1508" s="979">
        <f t="shared" si="47"/>
        <v>108</v>
      </c>
      <c r="C1508" s="1069" t="s">
        <v>113</v>
      </c>
      <c r="D1508" s="1072">
        <v>12</v>
      </c>
      <c r="E1508" s="1070">
        <v>1506</v>
      </c>
      <c r="F1508" s="1066" t="s">
        <v>5139</v>
      </c>
      <c r="G1508" s="1067" t="s">
        <v>5140</v>
      </c>
      <c r="H1508" s="1068">
        <v>1</v>
      </c>
      <c r="I1508" s="2"/>
      <c r="K1508" s="1072"/>
    </row>
    <row r="1509" spans="1:11" x14ac:dyDescent="0.2">
      <c r="A1509" s="977" t="str">
        <f t="shared" si="46"/>
        <v>FI_12_109</v>
      </c>
      <c r="B1509" s="979">
        <f t="shared" si="47"/>
        <v>109</v>
      </c>
      <c r="C1509" s="1069" t="s">
        <v>113</v>
      </c>
      <c r="D1509" s="1072">
        <v>12</v>
      </c>
      <c r="E1509" s="1070">
        <v>1507</v>
      </c>
      <c r="F1509" s="1066" t="s">
        <v>5141</v>
      </c>
      <c r="G1509" s="1067" t="s">
        <v>5142</v>
      </c>
      <c r="H1509" s="1068">
        <v>1</v>
      </c>
      <c r="I1509" s="2"/>
      <c r="K1509" s="1072"/>
    </row>
    <row r="1510" spans="1:11" x14ac:dyDescent="0.2">
      <c r="A1510" s="977" t="str">
        <f t="shared" si="46"/>
        <v>FI_12_110</v>
      </c>
      <c r="B1510" s="979">
        <f t="shared" si="47"/>
        <v>110</v>
      </c>
      <c r="C1510" s="1069" t="s">
        <v>113</v>
      </c>
      <c r="D1510" s="1072">
        <v>12</v>
      </c>
      <c r="E1510" s="1070">
        <v>1508</v>
      </c>
      <c r="F1510" s="1066" t="s">
        <v>5143</v>
      </c>
      <c r="G1510" s="1067" t="s">
        <v>5144</v>
      </c>
      <c r="H1510" s="1068">
        <v>1</v>
      </c>
      <c r="I1510" s="2"/>
      <c r="K1510" s="1072"/>
    </row>
    <row r="1511" spans="1:11" x14ac:dyDescent="0.2">
      <c r="A1511" s="977" t="str">
        <f t="shared" si="46"/>
        <v>FI_12_111</v>
      </c>
      <c r="B1511" s="979">
        <f t="shared" si="47"/>
        <v>111</v>
      </c>
      <c r="C1511" s="1069" t="s">
        <v>113</v>
      </c>
      <c r="D1511" s="1072">
        <v>12</v>
      </c>
      <c r="E1511" s="1070">
        <v>1509</v>
      </c>
      <c r="F1511" s="1066" t="s">
        <v>5145</v>
      </c>
      <c r="G1511" s="1067" t="s">
        <v>5146</v>
      </c>
      <c r="H1511" s="1068">
        <v>1</v>
      </c>
      <c r="I1511" s="2"/>
      <c r="K1511" s="1072"/>
    </row>
    <row r="1512" spans="1:11" x14ac:dyDescent="0.2">
      <c r="A1512" s="977" t="str">
        <f t="shared" si="46"/>
        <v>FI_12_112</v>
      </c>
      <c r="B1512" s="979">
        <f t="shared" si="47"/>
        <v>112</v>
      </c>
      <c r="C1512" s="1069" t="s">
        <v>113</v>
      </c>
      <c r="D1512" s="1072">
        <v>12</v>
      </c>
      <c r="E1512" s="1070">
        <v>1510</v>
      </c>
      <c r="F1512" s="1066" t="s">
        <v>5147</v>
      </c>
      <c r="G1512" s="1067" t="s">
        <v>5148</v>
      </c>
      <c r="H1512" s="1068">
        <v>1</v>
      </c>
      <c r="I1512" s="2"/>
      <c r="K1512" s="1072"/>
    </row>
    <row r="1513" spans="1:11" x14ac:dyDescent="0.2">
      <c r="A1513" s="977" t="str">
        <f t="shared" si="46"/>
        <v>FI_12_113</v>
      </c>
      <c r="B1513" s="979">
        <f t="shared" si="47"/>
        <v>113</v>
      </c>
      <c r="C1513" s="1069" t="s">
        <v>113</v>
      </c>
      <c r="D1513" s="1072">
        <v>12</v>
      </c>
      <c r="E1513" s="1070">
        <v>1511</v>
      </c>
      <c r="F1513" s="1066" t="s">
        <v>5149</v>
      </c>
      <c r="G1513" s="1067" t="s">
        <v>5150</v>
      </c>
      <c r="H1513" s="1068">
        <v>1</v>
      </c>
      <c r="I1513" s="2"/>
      <c r="K1513" s="1072"/>
    </row>
    <row r="1514" spans="1:11" x14ac:dyDescent="0.2">
      <c r="A1514" s="977" t="str">
        <f t="shared" si="46"/>
        <v>FI_12_114</v>
      </c>
      <c r="B1514" s="979">
        <f t="shared" si="47"/>
        <v>114</v>
      </c>
      <c r="C1514" s="1069" t="s">
        <v>113</v>
      </c>
      <c r="D1514" s="1072">
        <v>12</v>
      </c>
      <c r="E1514" s="1070">
        <v>1512</v>
      </c>
      <c r="F1514" s="1066" t="s">
        <v>5151</v>
      </c>
      <c r="G1514" s="1067" t="s">
        <v>5152</v>
      </c>
      <c r="H1514" s="1068">
        <v>1</v>
      </c>
      <c r="I1514" s="2"/>
      <c r="K1514" s="1072"/>
    </row>
    <row r="1515" spans="1:11" x14ac:dyDescent="0.2">
      <c r="A1515" s="977" t="str">
        <f t="shared" si="46"/>
        <v>FI_12_115</v>
      </c>
      <c r="B1515" s="979">
        <f t="shared" si="47"/>
        <v>115</v>
      </c>
      <c r="C1515" s="1069" t="s">
        <v>113</v>
      </c>
      <c r="D1515" s="1072">
        <v>12</v>
      </c>
      <c r="E1515" s="1070">
        <v>1513</v>
      </c>
      <c r="F1515" s="1066" t="s">
        <v>5153</v>
      </c>
      <c r="G1515" s="1067" t="s">
        <v>5154</v>
      </c>
      <c r="H1515" s="1068">
        <v>1</v>
      </c>
      <c r="I1515" s="2"/>
      <c r="K1515" s="1072"/>
    </row>
    <row r="1516" spans="1:11" x14ac:dyDescent="0.2">
      <c r="A1516" s="977" t="str">
        <f t="shared" si="46"/>
        <v>FI_12_116</v>
      </c>
      <c r="B1516" s="979">
        <f t="shared" si="47"/>
        <v>116</v>
      </c>
      <c r="C1516" s="1069" t="s">
        <v>113</v>
      </c>
      <c r="D1516" s="1072">
        <v>12</v>
      </c>
      <c r="E1516" s="1070">
        <v>1514</v>
      </c>
      <c r="F1516" s="1066" t="s">
        <v>5155</v>
      </c>
      <c r="G1516" s="1067" t="s">
        <v>5156</v>
      </c>
      <c r="H1516" s="1068">
        <v>1</v>
      </c>
      <c r="I1516" s="2"/>
      <c r="K1516" s="1072"/>
    </row>
    <row r="1517" spans="1:11" x14ac:dyDescent="0.2">
      <c r="A1517" s="977" t="str">
        <f t="shared" si="46"/>
        <v>FI_12_117</v>
      </c>
      <c r="B1517" s="979">
        <f t="shared" si="47"/>
        <v>117</v>
      </c>
      <c r="C1517" s="1069" t="s">
        <v>113</v>
      </c>
      <c r="D1517" s="1072">
        <v>12</v>
      </c>
      <c r="E1517" s="1070">
        <v>1515</v>
      </c>
      <c r="F1517" s="1066" t="s">
        <v>5157</v>
      </c>
      <c r="G1517" s="1067" t="s">
        <v>5158</v>
      </c>
      <c r="H1517" s="1068">
        <v>1</v>
      </c>
      <c r="I1517" s="2"/>
      <c r="K1517" s="1072"/>
    </row>
    <row r="1518" spans="1:11" x14ac:dyDescent="0.2">
      <c r="A1518" s="977" t="str">
        <f t="shared" si="46"/>
        <v>FI_12_118</v>
      </c>
      <c r="B1518" s="979">
        <f t="shared" si="47"/>
        <v>118</v>
      </c>
      <c r="C1518" s="1069" t="s">
        <v>113</v>
      </c>
      <c r="D1518" s="1072">
        <v>12</v>
      </c>
      <c r="E1518" s="1070">
        <v>1516</v>
      </c>
      <c r="F1518" s="1066" t="s">
        <v>5159</v>
      </c>
      <c r="G1518" s="1067" t="s">
        <v>5160</v>
      </c>
      <c r="H1518" s="1068">
        <v>1</v>
      </c>
      <c r="I1518" s="2"/>
      <c r="K1518" s="1072"/>
    </row>
    <row r="1519" spans="1:11" x14ac:dyDescent="0.2">
      <c r="A1519" s="977" t="str">
        <f t="shared" si="46"/>
        <v>FI_12_119</v>
      </c>
      <c r="B1519" s="979">
        <f t="shared" si="47"/>
        <v>119</v>
      </c>
      <c r="C1519" s="1069" t="s">
        <v>113</v>
      </c>
      <c r="D1519" s="1072">
        <v>12</v>
      </c>
      <c r="E1519" s="1070">
        <v>1517</v>
      </c>
      <c r="F1519" s="1066" t="s">
        <v>5161</v>
      </c>
      <c r="G1519" s="1067" t="s">
        <v>5162</v>
      </c>
      <c r="H1519" s="1068">
        <v>1</v>
      </c>
      <c r="I1519" s="2"/>
      <c r="K1519" s="1072"/>
    </row>
    <row r="1520" spans="1:11" x14ac:dyDescent="0.2">
      <c r="A1520" s="977" t="str">
        <f t="shared" si="46"/>
        <v>FI_12_120</v>
      </c>
      <c r="B1520" s="979">
        <f t="shared" si="47"/>
        <v>120</v>
      </c>
      <c r="C1520" s="1069" t="s">
        <v>113</v>
      </c>
      <c r="D1520" s="1072">
        <v>12</v>
      </c>
      <c r="E1520" s="1070">
        <v>1518</v>
      </c>
      <c r="F1520" s="1066" t="s">
        <v>5163</v>
      </c>
      <c r="G1520" s="1067" t="s">
        <v>5164</v>
      </c>
      <c r="H1520" s="1068">
        <v>1</v>
      </c>
      <c r="I1520" s="2"/>
      <c r="K1520" s="1072"/>
    </row>
    <row r="1521" spans="1:11" x14ac:dyDescent="0.2">
      <c r="A1521" s="977" t="str">
        <f t="shared" si="46"/>
        <v>FI_12_121</v>
      </c>
      <c r="B1521" s="979">
        <f t="shared" si="47"/>
        <v>121</v>
      </c>
      <c r="C1521" s="1069" t="s">
        <v>113</v>
      </c>
      <c r="D1521" s="1072">
        <v>12</v>
      </c>
      <c r="E1521" s="1070">
        <v>1519</v>
      </c>
      <c r="F1521" s="1066" t="s">
        <v>5165</v>
      </c>
      <c r="G1521" s="1067" t="s">
        <v>5166</v>
      </c>
      <c r="H1521" s="1068">
        <v>1</v>
      </c>
      <c r="I1521" s="2"/>
      <c r="K1521" s="1072"/>
    </row>
    <row r="1522" spans="1:11" x14ac:dyDescent="0.2">
      <c r="A1522" s="977" t="str">
        <f t="shared" si="46"/>
        <v>FI_12_122</v>
      </c>
      <c r="B1522" s="979">
        <f t="shared" si="47"/>
        <v>122</v>
      </c>
      <c r="C1522" s="1069" t="s">
        <v>113</v>
      </c>
      <c r="D1522" s="1072">
        <v>12</v>
      </c>
      <c r="E1522" s="1070">
        <v>1520</v>
      </c>
      <c r="F1522" s="1066" t="s">
        <v>5167</v>
      </c>
      <c r="G1522" s="1067" t="s">
        <v>5168</v>
      </c>
      <c r="H1522" s="1068">
        <v>1</v>
      </c>
      <c r="I1522" s="2"/>
      <c r="K1522" s="1072"/>
    </row>
    <row r="1523" spans="1:11" x14ac:dyDescent="0.2">
      <c r="A1523" s="977" t="str">
        <f t="shared" si="46"/>
        <v>FI_12_123</v>
      </c>
      <c r="B1523" s="979">
        <f t="shared" si="47"/>
        <v>123</v>
      </c>
      <c r="C1523" s="1069" t="s">
        <v>113</v>
      </c>
      <c r="D1523" s="1072">
        <v>12</v>
      </c>
      <c r="E1523" s="1070">
        <v>1521</v>
      </c>
      <c r="F1523" s="1066" t="s">
        <v>5169</v>
      </c>
      <c r="G1523" s="1067" t="s">
        <v>5170</v>
      </c>
      <c r="H1523" s="1068">
        <v>1</v>
      </c>
      <c r="I1523" s="2"/>
      <c r="K1523" s="1072"/>
    </row>
    <row r="1524" spans="1:11" x14ac:dyDescent="0.2">
      <c r="A1524" s="977" t="str">
        <f t="shared" si="46"/>
        <v>FI_12_124</v>
      </c>
      <c r="B1524" s="979">
        <f t="shared" si="47"/>
        <v>124</v>
      </c>
      <c r="C1524" s="1069" t="s">
        <v>113</v>
      </c>
      <c r="D1524" s="1072">
        <v>12</v>
      </c>
      <c r="E1524" s="1070">
        <v>1522</v>
      </c>
      <c r="F1524" s="1066" t="s">
        <v>5171</v>
      </c>
      <c r="G1524" s="1067" t="s">
        <v>5172</v>
      </c>
      <c r="H1524" s="1068">
        <v>1</v>
      </c>
      <c r="I1524" s="2"/>
      <c r="K1524" s="1072"/>
    </row>
    <row r="1525" spans="1:11" x14ac:dyDescent="0.2">
      <c r="A1525" s="977" t="str">
        <f t="shared" si="46"/>
        <v>FI_12_125</v>
      </c>
      <c r="B1525" s="979">
        <f t="shared" si="47"/>
        <v>125</v>
      </c>
      <c r="C1525" s="1069" t="s">
        <v>113</v>
      </c>
      <c r="D1525" s="1072">
        <v>12</v>
      </c>
      <c r="E1525" s="1070">
        <v>1523</v>
      </c>
      <c r="F1525" s="1066" t="s">
        <v>5173</v>
      </c>
      <c r="G1525" s="1067" t="s">
        <v>5174</v>
      </c>
      <c r="H1525" s="1068">
        <v>1</v>
      </c>
      <c r="I1525" s="2"/>
      <c r="K1525" s="1072"/>
    </row>
    <row r="1526" spans="1:11" x14ac:dyDescent="0.2">
      <c r="A1526" s="977" t="str">
        <f t="shared" si="46"/>
        <v>FI_12_126</v>
      </c>
      <c r="B1526" s="979">
        <f t="shared" si="47"/>
        <v>126</v>
      </c>
      <c r="C1526" s="1069" t="s">
        <v>113</v>
      </c>
      <c r="D1526" s="1072">
        <v>12</v>
      </c>
      <c r="E1526" s="1070">
        <v>1524</v>
      </c>
      <c r="F1526" s="1066" t="s">
        <v>5175</v>
      </c>
      <c r="G1526" s="1067" t="s">
        <v>5176</v>
      </c>
      <c r="H1526" s="1068">
        <v>1</v>
      </c>
      <c r="I1526" s="2"/>
      <c r="K1526" s="1072"/>
    </row>
    <row r="1527" spans="1:11" x14ac:dyDescent="0.2">
      <c r="A1527" s="977" t="str">
        <f t="shared" si="46"/>
        <v>FI_12_127</v>
      </c>
      <c r="B1527" s="979">
        <f t="shared" si="47"/>
        <v>127</v>
      </c>
      <c r="C1527" s="1069" t="s">
        <v>113</v>
      </c>
      <c r="D1527" s="1072">
        <v>12</v>
      </c>
      <c r="E1527" s="1070">
        <v>1525</v>
      </c>
      <c r="F1527" s="1066" t="s">
        <v>5177</v>
      </c>
      <c r="G1527" s="1067" t="s">
        <v>5178</v>
      </c>
      <c r="H1527" s="1068">
        <v>1</v>
      </c>
      <c r="I1527" s="2"/>
      <c r="K1527" s="1072"/>
    </row>
    <row r="1528" spans="1:11" x14ac:dyDescent="0.2">
      <c r="A1528" s="977" t="str">
        <f t="shared" si="46"/>
        <v>FI_12_128</v>
      </c>
      <c r="B1528" s="979">
        <f t="shared" si="47"/>
        <v>128</v>
      </c>
      <c r="C1528" s="1069" t="s">
        <v>113</v>
      </c>
      <c r="D1528" s="1072">
        <v>12</v>
      </c>
      <c r="E1528" s="1070">
        <v>1526</v>
      </c>
      <c r="F1528" s="1066" t="s">
        <v>5179</v>
      </c>
      <c r="G1528" s="1067" t="s">
        <v>5180</v>
      </c>
      <c r="H1528" s="1068">
        <v>1</v>
      </c>
      <c r="I1528" s="2"/>
      <c r="K1528" s="1072"/>
    </row>
    <row r="1529" spans="1:11" x14ac:dyDescent="0.2">
      <c r="A1529" s="977" t="str">
        <f t="shared" si="46"/>
        <v>FI_12_129</v>
      </c>
      <c r="B1529" s="979">
        <f t="shared" si="47"/>
        <v>129</v>
      </c>
      <c r="C1529" s="1069" t="s">
        <v>113</v>
      </c>
      <c r="D1529" s="1072">
        <v>12</v>
      </c>
      <c r="E1529" s="1070">
        <v>1527</v>
      </c>
      <c r="F1529" s="1066" t="s">
        <v>5181</v>
      </c>
      <c r="G1529" s="1067" t="s">
        <v>5182</v>
      </c>
      <c r="H1529" s="1068">
        <v>1</v>
      </c>
      <c r="I1529" s="2"/>
      <c r="K1529" s="1072"/>
    </row>
    <row r="1530" spans="1:11" x14ac:dyDescent="0.2">
      <c r="A1530" s="977" t="str">
        <f t="shared" si="46"/>
        <v>FI_13_1</v>
      </c>
      <c r="B1530" s="979">
        <f t="shared" si="47"/>
        <v>1</v>
      </c>
      <c r="C1530" s="1069" t="s">
        <v>113</v>
      </c>
      <c r="D1530" s="1072">
        <v>13</v>
      </c>
      <c r="E1530" s="1070">
        <v>1528</v>
      </c>
      <c r="F1530" s="1066" t="s">
        <v>5183</v>
      </c>
      <c r="G1530" s="1067" t="s">
        <v>5184</v>
      </c>
      <c r="H1530" s="1068">
        <v>1</v>
      </c>
      <c r="I1530" s="2"/>
      <c r="K1530" s="1072"/>
    </row>
    <row r="1531" spans="1:11" x14ac:dyDescent="0.2">
      <c r="A1531" s="977" t="str">
        <f t="shared" si="46"/>
        <v>FI_13_2</v>
      </c>
      <c r="B1531" s="979">
        <f t="shared" si="47"/>
        <v>2</v>
      </c>
      <c r="C1531" s="1069" t="s">
        <v>113</v>
      </c>
      <c r="D1531" s="1072">
        <v>13</v>
      </c>
      <c r="E1531" s="1070">
        <v>1529</v>
      </c>
      <c r="F1531" s="1066" t="s">
        <v>5185</v>
      </c>
      <c r="G1531" s="1067" t="s">
        <v>5186</v>
      </c>
      <c r="H1531" s="1068">
        <v>1</v>
      </c>
      <c r="I1531" s="2"/>
      <c r="K1531" s="1072"/>
    </row>
    <row r="1532" spans="1:11" x14ac:dyDescent="0.2">
      <c r="A1532" s="977" t="str">
        <f t="shared" si="46"/>
        <v>FI_13_3</v>
      </c>
      <c r="B1532" s="979">
        <f t="shared" si="47"/>
        <v>3</v>
      </c>
      <c r="C1532" s="1069" t="s">
        <v>113</v>
      </c>
      <c r="D1532" s="1072">
        <v>13</v>
      </c>
      <c r="E1532" s="1070">
        <v>1530</v>
      </c>
      <c r="F1532" s="1066" t="s">
        <v>5187</v>
      </c>
      <c r="G1532" s="1067" t="s">
        <v>5188</v>
      </c>
      <c r="H1532" s="1068">
        <v>1</v>
      </c>
      <c r="I1532" s="2"/>
      <c r="K1532" s="1072"/>
    </row>
    <row r="1533" spans="1:11" x14ac:dyDescent="0.2">
      <c r="A1533" s="977" t="str">
        <f t="shared" si="46"/>
        <v>FI_13_4</v>
      </c>
      <c r="B1533" s="979">
        <f t="shared" si="47"/>
        <v>4</v>
      </c>
      <c r="C1533" s="1069" t="s">
        <v>113</v>
      </c>
      <c r="D1533" s="1072">
        <v>13</v>
      </c>
      <c r="E1533" s="1070">
        <v>1531</v>
      </c>
      <c r="F1533" s="1066" t="s">
        <v>5189</v>
      </c>
      <c r="G1533" s="1067" t="s">
        <v>5190</v>
      </c>
      <c r="H1533" s="1068">
        <v>1</v>
      </c>
      <c r="I1533" s="2"/>
      <c r="K1533" s="1072"/>
    </row>
    <row r="1534" spans="1:11" x14ac:dyDescent="0.2">
      <c r="A1534" s="977" t="str">
        <f t="shared" si="46"/>
        <v>FI_13_5</v>
      </c>
      <c r="B1534" s="979">
        <f t="shared" si="47"/>
        <v>5</v>
      </c>
      <c r="C1534" s="1069" t="s">
        <v>113</v>
      </c>
      <c r="D1534" s="1072">
        <v>13</v>
      </c>
      <c r="E1534" s="1070">
        <v>1532</v>
      </c>
      <c r="F1534" s="1066" t="s">
        <v>5191</v>
      </c>
      <c r="G1534" s="1067" t="s">
        <v>5192</v>
      </c>
      <c r="H1534" s="1068">
        <v>1</v>
      </c>
      <c r="I1534" s="2"/>
      <c r="K1534" s="1072"/>
    </row>
    <row r="1535" spans="1:11" x14ac:dyDescent="0.2">
      <c r="A1535" s="977" t="str">
        <f t="shared" si="46"/>
        <v>FI_13_6</v>
      </c>
      <c r="B1535" s="979">
        <f t="shared" si="47"/>
        <v>6</v>
      </c>
      <c r="C1535" s="1069" t="s">
        <v>113</v>
      </c>
      <c r="D1535" s="1072">
        <v>13</v>
      </c>
      <c r="E1535" s="1070">
        <v>1533</v>
      </c>
      <c r="F1535" s="1066" t="s">
        <v>5193</v>
      </c>
      <c r="G1535" s="1067" t="s">
        <v>5194</v>
      </c>
      <c r="H1535" s="1068">
        <v>1</v>
      </c>
      <c r="I1535" s="2"/>
      <c r="K1535" s="1072"/>
    </row>
    <row r="1536" spans="1:11" x14ac:dyDescent="0.2">
      <c r="A1536" s="977" t="str">
        <f t="shared" si="46"/>
        <v>FI_13_7</v>
      </c>
      <c r="B1536" s="979">
        <f t="shared" si="47"/>
        <v>7</v>
      </c>
      <c r="C1536" s="1069" t="s">
        <v>113</v>
      </c>
      <c r="D1536" s="1072">
        <v>13</v>
      </c>
      <c r="E1536" s="1070">
        <v>1534</v>
      </c>
      <c r="F1536" s="1066" t="s">
        <v>5195</v>
      </c>
      <c r="G1536" s="1067" t="s">
        <v>5196</v>
      </c>
      <c r="H1536" s="1068">
        <v>1</v>
      </c>
      <c r="I1536" s="2"/>
      <c r="K1536" s="1072"/>
    </row>
    <row r="1537" spans="1:11" x14ac:dyDescent="0.2">
      <c r="A1537" s="977" t="str">
        <f t="shared" si="46"/>
        <v>FI_13_8</v>
      </c>
      <c r="B1537" s="979">
        <f t="shared" si="47"/>
        <v>8</v>
      </c>
      <c r="C1537" s="1069" t="s">
        <v>113</v>
      </c>
      <c r="D1537" s="1072">
        <v>13</v>
      </c>
      <c r="E1537" s="1070">
        <v>1535</v>
      </c>
      <c r="F1537" s="1066" t="s">
        <v>5197</v>
      </c>
      <c r="G1537" s="1067" t="s">
        <v>5198</v>
      </c>
      <c r="H1537" s="1068">
        <v>1</v>
      </c>
      <c r="I1537" s="2"/>
      <c r="K1537" s="1072"/>
    </row>
    <row r="1538" spans="1:11" x14ac:dyDescent="0.2">
      <c r="A1538" s="977" t="str">
        <f t="shared" si="46"/>
        <v>FI_13_9</v>
      </c>
      <c r="B1538" s="979">
        <f t="shared" si="47"/>
        <v>9</v>
      </c>
      <c r="C1538" s="1069" t="s">
        <v>113</v>
      </c>
      <c r="D1538" s="1072">
        <v>13</v>
      </c>
      <c r="E1538" s="1070">
        <v>1536</v>
      </c>
      <c r="F1538" s="1066" t="s">
        <v>5199</v>
      </c>
      <c r="G1538" s="1067" t="s">
        <v>5200</v>
      </c>
      <c r="H1538" s="1068">
        <v>1</v>
      </c>
      <c r="I1538" s="2"/>
      <c r="K1538" s="1072"/>
    </row>
    <row r="1539" spans="1:11" x14ac:dyDescent="0.2">
      <c r="A1539" s="977" t="str">
        <f t="shared" ref="A1539:A1602" si="48">CONCATENATE(C1539,"_",D1539,"_",B1539)</f>
        <v>FI_13_10</v>
      </c>
      <c r="B1539" s="979">
        <f t="shared" si="47"/>
        <v>10</v>
      </c>
      <c r="C1539" s="1069" t="s">
        <v>113</v>
      </c>
      <c r="D1539" s="1072">
        <v>13</v>
      </c>
      <c r="E1539" s="1070">
        <v>1537</v>
      </c>
      <c r="F1539" s="1066" t="s">
        <v>5201</v>
      </c>
      <c r="G1539" s="1067" t="s">
        <v>5202</v>
      </c>
      <c r="H1539" s="1068">
        <v>1</v>
      </c>
      <c r="I1539" s="2"/>
      <c r="K1539" s="1072"/>
    </row>
    <row r="1540" spans="1:11" x14ac:dyDescent="0.2">
      <c r="A1540" s="977" t="str">
        <f t="shared" si="48"/>
        <v>FI_13_11</v>
      </c>
      <c r="B1540" s="979">
        <f t="shared" si="47"/>
        <v>11</v>
      </c>
      <c r="C1540" s="1069" t="s">
        <v>113</v>
      </c>
      <c r="D1540" s="1072">
        <v>13</v>
      </c>
      <c r="E1540" s="1070">
        <v>1538</v>
      </c>
      <c r="F1540" s="1066" t="s">
        <v>5203</v>
      </c>
      <c r="G1540" s="1067" t="s">
        <v>5204</v>
      </c>
      <c r="H1540" s="1068">
        <v>1</v>
      </c>
      <c r="I1540" s="2"/>
      <c r="K1540" s="1072"/>
    </row>
    <row r="1541" spans="1:11" x14ac:dyDescent="0.2">
      <c r="A1541" s="977" t="str">
        <f t="shared" si="48"/>
        <v>FI_13_12</v>
      </c>
      <c r="B1541" s="979">
        <f t="shared" ref="B1541:B1604" si="49">IF(D1541&lt;&gt;"",IF(D1541=D1540,B1540+1,1),0)</f>
        <v>12</v>
      </c>
      <c r="C1541" s="1069" t="s">
        <v>113</v>
      </c>
      <c r="D1541" s="1072">
        <v>13</v>
      </c>
      <c r="E1541" s="1070">
        <v>1539</v>
      </c>
      <c r="F1541" s="1066" t="s">
        <v>5205</v>
      </c>
      <c r="G1541" s="1067" t="s">
        <v>5206</v>
      </c>
      <c r="H1541" s="1068">
        <v>1</v>
      </c>
      <c r="I1541" s="2"/>
      <c r="K1541" s="1072"/>
    </row>
    <row r="1542" spans="1:11" x14ac:dyDescent="0.2">
      <c r="A1542" s="977" t="str">
        <f t="shared" si="48"/>
        <v>FI_13_13</v>
      </c>
      <c r="B1542" s="979">
        <f t="shared" si="49"/>
        <v>13</v>
      </c>
      <c r="C1542" s="1069" t="s">
        <v>113</v>
      </c>
      <c r="D1542" s="1072">
        <v>13</v>
      </c>
      <c r="E1542" s="1070">
        <v>1540</v>
      </c>
      <c r="F1542" s="1066" t="s">
        <v>5207</v>
      </c>
      <c r="G1542" s="1067" t="s">
        <v>5208</v>
      </c>
      <c r="H1542" s="1068">
        <v>1</v>
      </c>
      <c r="I1542" s="2"/>
      <c r="K1542" s="1072"/>
    </row>
    <row r="1543" spans="1:11" x14ac:dyDescent="0.2">
      <c r="A1543" s="977" t="str">
        <f t="shared" si="48"/>
        <v>FI_13_14</v>
      </c>
      <c r="B1543" s="979">
        <f t="shared" si="49"/>
        <v>14</v>
      </c>
      <c r="C1543" s="1069" t="s">
        <v>113</v>
      </c>
      <c r="D1543" s="1072">
        <v>13</v>
      </c>
      <c r="E1543" s="1070">
        <v>1541</v>
      </c>
      <c r="F1543" s="1066" t="s">
        <v>5209</v>
      </c>
      <c r="G1543" s="1067" t="s">
        <v>5210</v>
      </c>
      <c r="H1543" s="1068">
        <v>1</v>
      </c>
      <c r="I1543" s="2"/>
      <c r="K1543" s="1072"/>
    </row>
    <row r="1544" spans="1:11" x14ac:dyDescent="0.2">
      <c r="A1544" s="977" t="str">
        <f t="shared" si="48"/>
        <v>FI_13_15</v>
      </c>
      <c r="B1544" s="979">
        <f t="shared" si="49"/>
        <v>15</v>
      </c>
      <c r="C1544" s="1069" t="s">
        <v>113</v>
      </c>
      <c r="D1544" s="1072">
        <v>13</v>
      </c>
      <c r="E1544" s="1070">
        <v>1542</v>
      </c>
      <c r="F1544" s="1066" t="s">
        <v>5211</v>
      </c>
      <c r="G1544" s="1067" t="s">
        <v>5212</v>
      </c>
      <c r="H1544" s="1068">
        <v>1</v>
      </c>
      <c r="I1544" s="2"/>
      <c r="K1544" s="1072"/>
    </row>
    <row r="1545" spans="1:11" x14ac:dyDescent="0.2">
      <c r="A1545" s="977" t="str">
        <f t="shared" si="48"/>
        <v>FI_13_16</v>
      </c>
      <c r="B1545" s="979">
        <f t="shared" si="49"/>
        <v>16</v>
      </c>
      <c r="C1545" s="1069" t="s">
        <v>113</v>
      </c>
      <c r="D1545" s="1072">
        <v>13</v>
      </c>
      <c r="E1545" s="1070">
        <v>1543</v>
      </c>
      <c r="F1545" s="1066" t="s">
        <v>5213</v>
      </c>
      <c r="G1545" s="1067" t="s">
        <v>5214</v>
      </c>
      <c r="H1545" s="1068">
        <v>1</v>
      </c>
      <c r="I1545" s="2"/>
      <c r="K1545" s="1072"/>
    </row>
    <row r="1546" spans="1:11" x14ac:dyDescent="0.2">
      <c r="A1546" s="977" t="str">
        <f t="shared" si="48"/>
        <v>FI_13_17</v>
      </c>
      <c r="B1546" s="979">
        <f t="shared" si="49"/>
        <v>17</v>
      </c>
      <c r="C1546" s="1069" t="s">
        <v>113</v>
      </c>
      <c r="D1546" s="1072">
        <v>13</v>
      </c>
      <c r="E1546" s="1070">
        <v>1544</v>
      </c>
      <c r="F1546" s="1066" t="s">
        <v>5215</v>
      </c>
      <c r="G1546" s="1067" t="s">
        <v>5216</v>
      </c>
      <c r="H1546" s="1068">
        <v>1</v>
      </c>
      <c r="I1546" s="2"/>
      <c r="K1546" s="1072"/>
    </row>
    <row r="1547" spans="1:11" x14ac:dyDescent="0.2">
      <c r="A1547" s="977" t="str">
        <f t="shared" si="48"/>
        <v>FI_13_18</v>
      </c>
      <c r="B1547" s="979">
        <f t="shared" si="49"/>
        <v>18</v>
      </c>
      <c r="C1547" s="1069" t="s">
        <v>113</v>
      </c>
      <c r="D1547" s="1072">
        <v>13</v>
      </c>
      <c r="E1547" s="1070">
        <v>1545</v>
      </c>
      <c r="F1547" s="1066" t="s">
        <v>5217</v>
      </c>
      <c r="G1547" s="1067" t="s">
        <v>5218</v>
      </c>
      <c r="H1547" s="1068">
        <v>1</v>
      </c>
      <c r="I1547" s="2"/>
      <c r="K1547" s="1072"/>
    </row>
    <row r="1548" spans="1:11" x14ac:dyDescent="0.2">
      <c r="A1548" s="977" t="str">
        <f t="shared" si="48"/>
        <v>FI_13_19</v>
      </c>
      <c r="B1548" s="979">
        <f t="shared" si="49"/>
        <v>19</v>
      </c>
      <c r="C1548" s="1069" t="s">
        <v>113</v>
      </c>
      <c r="D1548" s="1072">
        <v>13</v>
      </c>
      <c r="E1548" s="1070">
        <v>1546</v>
      </c>
      <c r="F1548" s="1066" t="s">
        <v>5219</v>
      </c>
      <c r="G1548" s="1067" t="s">
        <v>5220</v>
      </c>
      <c r="H1548" s="1068">
        <v>1</v>
      </c>
      <c r="I1548" s="2"/>
      <c r="K1548" s="1072"/>
    </row>
    <row r="1549" spans="1:11" x14ac:dyDescent="0.2">
      <c r="A1549" s="977" t="str">
        <f t="shared" si="48"/>
        <v>FI_13_20</v>
      </c>
      <c r="B1549" s="979">
        <f t="shared" si="49"/>
        <v>20</v>
      </c>
      <c r="C1549" s="1069" t="s">
        <v>113</v>
      </c>
      <c r="D1549" s="1072">
        <v>13</v>
      </c>
      <c r="E1549" s="1070">
        <v>1547</v>
      </c>
      <c r="F1549" s="1066" t="s">
        <v>5221</v>
      </c>
      <c r="G1549" s="1067" t="s">
        <v>5222</v>
      </c>
      <c r="H1549" s="1068">
        <v>1</v>
      </c>
      <c r="I1549" s="2"/>
      <c r="K1549" s="1072"/>
    </row>
    <row r="1550" spans="1:11" x14ac:dyDescent="0.2">
      <c r="A1550" s="977" t="str">
        <f t="shared" si="48"/>
        <v>FI_13_21</v>
      </c>
      <c r="B1550" s="979">
        <f t="shared" si="49"/>
        <v>21</v>
      </c>
      <c r="C1550" s="1069" t="s">
        <v>113</v>
      </c>
      <c r="D1550" s="1072">
        <v>13</v>
      </c>
      <c r="E1550" s="1070">
        <v>1548</v>
      </c>
      <c r="F1550" s="1066" t="s">
        <v>5223</v>
      </c>
      <c r="G1550" s="1067" t="s">
        <v>5224</v>
      </c>
      <c r="H1550" s="1068">
        <v>1</v>
      </c>
      <c r="I1550" s="2"/>
      <c r="K1550" s="1072"/>
    </row>
    <row r="1551" spans="1:11" x14ac:dyDescent="0.2">
      <c r="A1551" s="977" t="str">
        <f t="shared" si="48"/>
        <v>FI_13_22</v>
      </c>
      <c r="B1551" s="979">
        <f t="shared" si="49"/>
        <v>22</v>
      </c>
      <c r="C1551" s="1069" t="s">
        <v>113</v>
      </c>
      <c r="D1551" s="1072">
        <v>13</v>
      </c>
      <c r="E1551" s="1070">
        <v>1549</v>
      </c>
      <c r="F1551" s="1066" t="s">
        <v>5225</v>
      </c>
      <c r="G1551" s="1067" t="s">
        <v>5226</v>
      </c>
      <c r="H1551" s="1068">
        <v>1</v>
      </c>
      <c r="I1551" s="2"/>
      <c r="K1551" s="1072"/>
    </row>
    <row r="1552" spans="1:11" x14ac:dyDescent="0.2">
      <c r="A1552" s="977" t="str">
        <f t="shared" si="48"/>
        <v>FI_13_23</v>
      </c>
      <c r="B1552" s="979">
        <f t="shared" si="49"/>
        <v>23</v>
      </c>
      <c r="C1552" s="1069" t="s">
        <v>113</v>
      </c>
      <c r="D1552" s="1072">
        <v>13</v>
      </c>
      <c r="E1552" s="1070">
        <v>1550</v>
      </c>
      <c r="F1552" s="1066" t="s">
        <v>5227</v>
      </c>
      <c r="G1552" s="1067" t="s">
        <v>5228</v>
      </c>
      <c r="H1552" s="1068">
        <v>1</v>
      </c>
      <c r="I1552" s="2"/>
      <c r="K1552" s="1072"/>
    </row>
    <row r="1553" spans="1:11" x14ac:dyDescent="0.2">
      <c r="A1553" s="977" t="str">
        <f t="shared" si="48"/>
        <v>FI_13_24</v>
      </c>
      <c r="B1553" s="979">
        <f t="shared" si="49"/>
        <v>24</v>
      </c>
      <c r="C1553" s="1069" t="s">
        <v>113</v>
      </c>
      <c r="D1553" s="1072">
        <v>13</v>
      </c>
      <c r="E1553" s="1070">
        <v>1551</v>
      </c>
      <c r="F1553" s="1066" t="s">
        <v>5229</v>
      </c>
      <c r="G1553" s="1067" t="s">
        <v>5230</v>
      </c>
      <c r="H1553" s="1068">
        <v>1</v>
      </c>
      <c r="I1553" s="2"/>
      <c r="K1553" s="1072"/>
    </row>
    <row r="1554" spans="1:11" x14ac:dyDescent="0.2">
      <c r="A1554" s="977" t="str">
        <f t="shared" si="48"/>
        <v>FI_13_25</v>
      </c>
      <c r="B1554" s="979">
        <f t="shared" si="49"/>
        <v>25</v>
      </c>
      <c r="C1554" s="1069" t="s">
        <v>113</v>
      </c>
      <c r="D1554" s="1072">
        <v>13</v>
      </c>
      <c r="E1554" s="1070">
        <v>1552</v>
      </c>
      <c r="F1554" s="1066" t="s">
        <v>5231</v>
      </c>
      <c r="G1554" s="1067" t="s">
        <v>5232</v>
      </c>
      <c r="H1554" s="1068">
        <v>1</v>
      </c>
      <c r="I1554" s="2"/>
      <c r="K1554" s="1072"/>
    </row>
    <row r="1555" spans="1:11" x14ac:dyDescent="0.2">
      <c r="A1555" s="977" t="str">
        <f t="shared" si="48"/>
        <v>FI_13_26</v>
      </c>
      <c r="B1555" s="979">
        <f t="shared" si="49"/>
        <v>26</v>
      </c>
      <c r="C1555" s="1069" t="s">
        <v>113</v>
      </c>
      <c r="D1555" s="1072">
        <v>13</v>
      </c>
      <c r="E1555" s="1070">
        <v>1553</v>
      </c>
      <c r="F1555" s="1066" t="s">
        <v>5233</v>
      </c>
      <c r="G1555" s="1067" t="s">
        <v>5234</v>
      </c>
      <c r="H1555" s="1068">
        <v>1</v>
      </c>
      <c r="I1555" s="2"/>
      <c r="K1555" s="1072"/>
    </row>
    <row r="1556" spans="1:11" x14ac:dyDescent="0.2">
      <c r="A1556" s="977" t="str">
        <f t="shared" si="48"/>
        <v>FI_13_27</v>
      </c>
      <c r="B1556" s="979">
        <f t="shared" si="49"/>
        <v>27</v>
      </c>
      <c r="C1556" s="1069" t="s">
        <v>113</v>
      </c>
      <c r="D1556" s="1072">
        <v>13</v>
      </c>
      <c r="E1556" s="1070">
        <v>1554</v>
      </c>
      <c r="F1556" s="1066" t="s">
        <v>5235</v>
      </c>
      <c r="G1556" s="1067" t="s">
        <v>5236</v>
      </c>
      <c r="H1556" s="1068">
        <v>1</v>
      </c>
      <c r="I1556" s="2"/>
      <c r="K1556" s="1072"/>
    </row>
    <row r="1557" spans="1:11" x14ac:dyDescent="0.2">
      <c r="A1557" s="977" t="str">
        <f t="shared" si="48"/>
        <v>FI_13_28</v>
      </c>
      <c r="B1557" s="979">
        <f t="shared" si="49"/>
        <v>28</v>
      </c>
      <c r="C1557" s="1069" t="s">
        <v>113</v>
      </c>
      <c r="D1557" s="1072">
        <v>13</v>
      </c>
      <c r="E1557" s="1070">
        <v>1555</v>
      </c>
      <c r="F1557" s="1066" t="s">
        <v>5237</v>
      </c>
      <c r="G1557" s="1067" t="s">
        <v>5238</v>
      </c>
      <c r="H1557" s="1068">
        <v>1</v>
      </c>
      <c r="I1557" s="2"/>
      <c r="K1557" s="1072"/>
    </row>
    <row r="1558" spans="1:11" x14ac:dyDescent="0.2">
      <c r="A1558" s="977" t="str">
        <f t="shared" si="48"/>
        <v>FI_13_29</v>
      </c>
      <c r="B1558" s="979">
        <f t="shared" si="49"/>
        <v>29</v>
      </c>
      <c r="C1558" s="1069" t="s">
        <v>113</v>
      </c>
      <c r="D1558" s="1072">
        <v>13</v>
      </c>
      <c r="E1558" s="1070">
        <v>1556</v>
      </c>
      <c r="F1558" s="1066" t="s">
        <v>5239</v>
      </c>
      <c r="G1558" s="1067" t="s">
        <v>5240</v>
      </c>
      <c r="H1558" s="1068">
        <v>1</v>
      </c>
      <c r="I1558" s="2"/>
      <c r="K1558" s="1072"/>
    </row>
    <row r="1559" spans="1:11" x14ac:dyDescent="0.2">
      <c r="A1559" s="977" t="str">
        <f t="shared" si="48"/>
        <v>FI_13_30</v>
      </c>
      <c r="B1559" s="979">
        <f t="shared" si="49"/>
        <v>30</v>
      </c>
      <c r="C1559" s="1069" t="s">
        <v>113</v>
      </c>
      <c r="D1559" s="1072">
        <v>13</v>
      </c>
      <c r="E1559" s="1070">
        <v>1557</v>
      </c>
      <c r="F1559" s="1066" t="s">
        <v>5241</v>
      </c>
      <c r="G1559" s="1067" t="s">
        <v>5242</v>
      </c>
      <c r="H1559" s="1068">
        <v>1</v>
      </c>
      <c r="I1559" s="2"/>
      <c r="K1559" s="1072"/>
    </row>
    <row r="1560" spans="1:11" x14ac:dyDescent="0.2">
      <c r="A1560" s="977" t="str">
        <f t="shared" si="48"/>
        <v>FI_13_31</v>
      </c>
      <c r="B1560" s="979">
        <f t="shared" si="49"/>
        <v>31</v>
      </c>
      <c r="C1560" s="1069" t="s">
        <v>113</v>
      </c>
      <c r="D1560" s="1072">
        <v>13</v>
      </c>
      <c r="E1560" s="1070">
        <v>1558</v>
      </c>
      <c r="F1560" s="1066" t="s">
        <v>5243</v>
      </c>
      <c r="G1560" s="1067" t="s">
        <v>5244</v>
      </c>
      <c r="H1560" s="1068">
        <v>1</v>
      </c>
      <c r="I1560" s="2"/>
      <c r="K1560" s="1072"/>
    </row>
    <row r="1561" spans="1:11" x14ac:dyDescent="0.2">
      <c r="A1561" s="977" t="str">
        <f t="shared" si="48"/>
        <v>FI_13_32</v>
      </c>
      <c r="B1561" s="979">
        <f t="shared" si="49"/>
        <v>32</v>
      </c>
      <c r="C1561" s="1069" t="s">
        <v>113</v>
      </c>
      <c r="D1561" s="1072">
        <v>13</v>
      </c>
      <c r="E1561" s="1070">
        <v>1559</v>
      </c>
      <c r="F1561" s="1066" t="s">
        <v>5245</v>
      </c>
      <c r="G1561" s="1067" t="s">
        <v>5246</v>
      </c>
      <c r="H1561" s="1068">
        <v>1</v>
      </c>
      <c r="I1561" s="2"/>
      <c r="K1561" s="1072"/>
    </row>
    <row r="1562" spans="1:11" x14ac:dyDescent="0.2">
      <c r="A1562" s="977" t="str">
        <f t="shared" si="48"/>
        <v>FI_13_33</v>
      </c>
      <c r="B1562" s="979">
        <f t="shared" si="49"/>
        <v>33</v>
      </c>
      <c r="C1562" s="1069" t="s">
        <v>113</v>
      </c>
      <c r="D1562" s="1072">
        <v>13</v>
      </c>
      <c r="E1562" s="1070">
        <v>1560</v>
      </c>
      <c r="F1562" s="1066" t="s">
        <v>5247</v>
      </c>
      <c r="G1562" s="1067" t="s">
        <v>5248</v>
      </c>
      <c r="H1562" s="1068">
        <v>1</v>
      </c>
      <c r="I1562" s="2"/>
      <c r="K1562" s="1072"/>
    </row>
    <row r="1563" spans="1:11" x14ac:dyDescent="0.2">
      <c r="A1563" s="977" t="str">
        <f t="shared" si="48"/>
        <v>FI_13_34</v>
      </c>
      <c r="B1563" s="979">
        <f t="shared" si="49"/>
        <v>34</v>
      </c>
      <c r="C1563" s="1069" t="s">
        <v>113</v>
      </c>
      <c r="D1563" s="1072">
        <v>13</v>
      </c>
      <c r="E1563" s="1070">
        <v>1561</v>
      </c>
      <c r="F1563" s="1066" t="s">
        <v>5249</v>
      </c>
      <c r="G1563" s="1067" t="s">
        <v>5250</v>
      </c>
      <c r="H1563" s="1068">
        <v>1</v>
      </c>
      <c r="I1563" s="2"/>
      <c r="K1563" s="1072"/>
    </row>
    <row r="1564" spans="1:11" x14ac:dyDescent="0.2">
      <c r="A1564" s="977" t="str">
        <f t="shared" si="48"/>
        <v>FI_13_35</v>
      </c>
      <c r="B1564" s="979">
        <f t="shared" si="49"/>
        <v>35</v>
      </c>
      <c r="C1564" s="1069" t="s">
        <v>113</v>
      </c>
      <c r="D1564" s="1072">
        <v>13</v>
      </c>
      <c r="E1564" s="1070">
        <v>1562</v>
      </c>
      <c r="F1564" s="1066" t="s">
        <v>5251</v>
      </c>
      <c r="G1564" s="1067" t="s">
        <v>5252</v>
      </c>
      <c r="H1564" s="1068">
        <v>1</v>
      </c>
      <c r="I1564" s="2"/>
      <c r="K1564" s="1072"/>
    </row>
    <row r="1565" spans="1:11" x14ac:dyDescent="0.2">
      <c r="A1565" s="977" t="str">
        <f t="shared" si="48"/>
        <v>FI_13_36</v>
      </c>
      <c r="B1565" s="979">
        <f t="shared" si="49"/>
        <v>36</v>
      </c>
      <c r="C1565" s="1069" t="s">
        <v>113</v>
      </c>
      <c r="D1565" s="1072">
        <v>13</v>
      </c>
      <c r="E1565" s="1070">
        <v>1563</v>
      </c>
      <c r="F1565" s="1066" t="s">
        <v>5253</v>
      </c>
      <c r="G1565" s="1067" t="s">
        <v>5254</v>
      </c>
      <c r="H1565" s="1068">
        <v>1</v>
      </c>
      <c r="I1565" s="2"/>
      <c r="K1565" s="1072"/>
    </row>
    <row r="1566" spans="1:11" x14ac:dyDescent="0.2">
      <c r="A1566" s="977" t="str">
        <f t="shared" si="48"/>
        <v>FI_13_37</v>
      </c>
      <c r="B1566" s="979">
        <f t="shared" si="49"/>
        <v>37</v>
      </c>
      <c r="C1566" s="1069" t="s">
        <v>113</v>
      </c>
      <c r="D1566" s="1072">
        <v>13</v>
      </c>
      <c r="E1566" s="1070">
        <v>1564</v>
      </c>
      <c r="F1566" s="1066" t="s">
        <v>5255</v>
      </c>
      <c r="G1566" s="1067" t="s">
        <v>5256</v>
      </c>
      <c r="H1566" s="1068">
        <v>1</v>
      </c>
      <c r="I1566" s="2"/>
      <c r="K1566" s="1072"/>
    </row>
    <row r="1567" spans="1:11" x14ac:dyDescent="0.2">
      <c r="A1567" s="977" t="str">
        <f t="shared" si="48"/>
        <v>FI_13_38</v>
      </c>
      <c r="B1567" s="979">
        <f t="shared" si="49"/>
        <v>38</v>
      </c>
      <c r="C1567" s="1069" t="s">
        <v>113</v>
      </c>
      <c r="D1567" s="1072">
        <v>13</v>
      </c>
      <c r="E1567" s="1070">
        <v>1565</v>
      </c>
      <c r="F1567" s="1066" t="s">
        <v>5257</v>
      </c>
      <c r="G1567" s="1067" t="s">
        <v>5258</v>
      </c>
      <c r="H1567" s="1068">
        <v>1</v>
      </c>
      <c r="I1567" s="2"/>
      <c r="K1567" s="1072"/>
    </row>
    <row r="1568" spans="1:11" x14ac:dyDescent="0.2">
      <c r="A1568" s="977" t="str">
        <f t="shared" si="48"/>
        <v>FI_13_39</v>
      </c>
      <c r="B1568" s="979">
        <f t="shared" si="49"/>
        <v>39</v>
      </c>
      <c r="C1568" s="1069" t="s">
        <v>113</v>
      </c>
      <c r="D1568" s="1072">
        <v>13</v>
      </c>
      <c r="E1568" s="1070">
        <v>1566</v>
      </c>
      <c r="F1568" s="1066" t="s">
        <v>5259</v>
      </c>
      <c r="G1568" s="1067" t="s">
        <v>5260</v>
      </c>
      <c r="H1568" s="1068">
        <v>1</v>
      </c>
      <c r="I1568" s="2"/>
      <c r="K1568" s="1072"/>
    </row>
    <row r="1569" spans="1:11" x14ac:dyDescent="0.2">
      <c r="A1569" s="977" t="str">
        <f t="shared" si="48"/>
        <v>FI_13_40</v>
      </c>
      <c r="B1569" s="979">
        <f t="shared" si="49"/>
        <v>40</v>
      </c>
      <c r="C1569" s="1069" t="s">
        <v>113</v>
      </c>
      <c r="D1569" s="1072">
        <v>13</v>
      </c>
      <c r="E1569" s="1070">
        <v>1567</v>
      </c>
      <c r="F1569" s="1066" t="s">
        <v>5261</v>
      </c>
      <c r="G1569" s="1067" t="s">
        <v>5262</v>
      </c>
      <c r="H1569" s="1068">
        <v>1</v>
      </c>
      <c r="I1569" s="2"/>
      <c r="K1569" s="1072"/>
    </row>
    <row r="1570" spans="1:11" x14ac:dyDescent="0.2">
      <c r="A1570" s="977" t="str">
        <f t="shared" si="48"/>
        <v>FI_13_41</v>
      </c>
      <c r="B1570" s="979">
        <f t="shared" si="49"/>
        <v>41</v>
      </c>
      <c r="C1570" s="1069" t="s">
        <v>113</v>
      </c>
      <c r="D1570" s="1072">
        <v>13</v>
      </c>
      <c r="E1570" s="1070">
        <v>1568</v>
      </c>
      <c r="F1570" s="1066" t="s">
        <v>5263</v>
      </c>
      <c r="G1570" s="1067" t="s">
        <v>5264</v>
      </c>
      <c r="H1570" s="1068">
        <v>1</v>
      </c>
      <c r="I1570" s="2"/>
      <c r="K1570" s="1072"/>
    </row>
    <row r="1571" spans="1:11" x14ac:dyDescent="0.2">
      <c r="A1571" s="977" t="str">
        <f t="shared" si="48"/>
        <v>FI_13_42</v>
      </c>
      <c r="B1571" s="979">
        <f t="shared" si="49"/>
        <v>42</v>
      </c>
      <c r="C1571" s="1069" t="s">
        <v>113</v>
      </c>
      <c r="D1571" s="1072">
        <v>13</v>
      </c>
      <c r="E1571" s="1070">
        <v>1569</v>
      </c>
      <c r="F1571" s="1066" t="s">
        <v>5265</v>
      </c>
      <c r="G1571" s="1067" t="s">
        <v>5266</v>
      </c>
      <c r="H1571" s="1068">
        <v>1</v>
      </c>
      <c r="I1571" s="2"/>
      <c r="K1571" s="1072"/>
    </row>
    <row r="1572" spans="1:11" x14ac:dyDescent="0.2">
      <c r="A1572" s="977" t="str">
        <f t="shared" si="48"/>
        <v>FI_13_43</v>
      </c>
      <c r="B1572" s="979">
        <f t="shared" si="49"/>
        <v>43</v>
      </c>
      <c r="C1572" s="1069" t="s">
        <v>113</v>
      </c>
      <c r="D1572" s="1072">
        <v>13</v>
      </c>
      <c r="E1572" s="1070">
        <v>1570</v>
      </c>
      <c r="F1572" s="1066" t="s">
        <v>5267</v>
      </c>
      <c r="G1572" s="1067" t="s">
        <v>5268</v>
      </c>
      <c r="H1572" s="1068">
        <v>1</v>
      </c>
      <c r="I1572" s="2"/>
      <c r="K1572" s="1072"/>
    </row>
    <row r="1573" spans="1:11" x14ac:dyDescent="0.2">
      <c r="A1573" s="977" t="str">
        <f t="shared" si="48"/>
        <v>FI_13_44</v>
      </c>
      <c r="B1573" s="979">
        <f t="shared" si="49"/>
        <v>44</v>
      </c>
      <c r="C1573" s="1069" t="s">
        <v>113</v>
      </c>
      <c r="D1573" s="1072">
        <v>13</v>
      </c>
      <c r="E1573" s="1070">
        <v>1571</v>
      </c>
      <c r="F1573" s="1066" t="s">
        <v>5269</v>
      </c>
      <c r="G1573" s="1067" t="s">
        <v>5270</v>
      </c>
      <c r="H1573" s="1068">
        <v>1</v>
      </c>
      <c r="I1573" s="2"/>
      <c r="K1573" s="1072"/>
    </row>
    <row r="1574" spans="1:11" x14ac:dyDescent="0.2">
      <c r="A1574" s="977" t="str">
        <f t="shared" si="48"/>
        <v>FI_13_45</v>
      </c>
      <c r="B1574" s="979">
        <f t="shared" si="49"/>
        <v>45</v>
      </c>
      <c r="C1574" s="1069" t="s">
        <v>113</v>
      </c>
      <c r="D1574" s="1072">
        <v>13</v>
      </c>
      <c r="E1574" s="1070">
        <v>1572</v>
      </c>
      <c r="F1574" s="1066" t="s">
        <v>5271</v>
      </c>
      <c r="G1574" s="1067" t="s">
        <v>5272</v>
      </c>
      <c r="H1574" s="1068">
        <v>1</v>
      </c>
      <c r="I1574" s="2"/>
      <c r="K1574" s="1072"/>
    </row>
    <row r="1575" spans="1:11" x14ac:dyDescent="0.2">
      <c r="A1575" s="977" t="str">
        <f t="shared" si="48"/>
        <v>FI_13_46</v>
      </c>
      <c r="B1575" s="979">
        <f t="shared" si="49"/>
        <v>46</v>
      </c>
      <c r="C1575" s="1069" t="s">
        <v>113</v>
      </c>
      <c r="D1575" s="1072">
        <v>13</v>
      </c>
      <c r="E1575" s="1070">
        <v>1573</v>
      </c>
      <c r="F1575" s="1066" t="s">
        <v>5273</v>
      </c>
      <c r="G1575" s="1067" t="s">
        <v>5274</v>
      </c>
      <c r="H1575" s="1068">
        <v>1</v>
      </c>
      <c r="I1575" s="2"/>
      <c r="K1575" s="1072"/>
    </row>
    <row r="1576" spans="1:11" x14ac:dyDescent="0.2">
      <c r="A1576" s="977" t="str">
        <f t="shared" si="48"/>
        <v>FI_13_47</v>
      </c>
      <c r="B1576" s="979">
        <f t="shared" si="49"/>
        <v>47</v>
      </c>
      <c r="C1576" s="1069" t="s">
        <v>113</v>
      </c>
      <c r="D1576" s="1072">
        <v>13</v>
      </c>
      <c r="E1576" s="1070">
        <v>1574</v>
      </c>
      <c r="F1576" s="1066" t="s">
        <v>5275</v>
      </c>
      <c r="G1576" s="1067" t="s">
        <v>5276</v>
      </c>
      <c r="H1576" s="1068">
        <v>1</v>
      </c>
      <c r="I1576" s="2"/>
      <c r="K1576" s="1072"/>
    </row>
    <row r="1577" spans="1:11" x14ac:dyDescent="0.2">
      <c r="A1577" s="977" t="str">
        <f t="shared" si="48"/>
        <v>FI_13_48</v>
      </c>
      <c r="B1577" s="979">
        <f t="shared" si="49"/>
        <v>48</v>
      </c>
      <c r="C1577" s="1069" t="s">
        <v>113</v>
      </c>
      <c r="D1577" s="1072">
        <v>13</v>
      </c>
      <c r="E1577" s="1070">
        <v>1575</v>
      </c>
      <c r="F1577" s="1066" t="s">
        <v>5277</v>
      </c>
      <c r="G1577" s="1067" t="s">
        <v>5278</v>
      </c>
      <c r="H1577" s="1068">
        <v>1</v>
      </c>
      <c r="I1577" s="2"/>
      <c r="K1577" s="1072"/>
    </row>
    <row r="1578" spans="1:11" x14ac:dyDescent="0.2">
      <c r="A1578" s="977" t="str">
        <f t="shared" si="48"/>
        <v>FI_13_49</v>
      </c>
      <c r="B1578" s="979">
        <f t="shared" si="49"/>
        <v>49</v>
      </c>
      <c r="C1578" s="1069" t="s">
        <v>113</v>
      </c>
      <c r="D1578" s="1072">
        <v>13</v>
      </c>
      <c r="E1578" s="1070">
        <v>1576</v>
      </c>
      <c r="F1578" s="1066" t="s">
        <v>5279</v>
      </c>
      <c r="G1578" s="1067" t="s">
        <v>5280</v>
      </c>
      <c r="H1578" s="1068">
        <v>1</v>
      </c>
      <c r="I1578" s="2"/>
      <c r="K1578" s="1072"/>
    </row>
    <row r="1579" spans="1:11" x14ac:dyDescent="0.2">
      <c r="A1579" s="977" t="str">
        <f t="shared" si="48"/>
        <v>FI_13_50</v>
      </c>
      <c r="B1579" s="979">
        <f t="shared" si="49"/>
        <v>50</v>
      </c>
      <c r="C1579" s="1069" t="s">
        <v>113</v>
      </c>
      <c r="D1579" s="1072">
        <v>13</v>
      </c>
      <c r="E1579" s="1070">
        <v>1577</v>
      </c>
      <c r="F1579" s="1066" t="s">
        <v>5281</v>
      </c>
      <c r="G1579" s="1067" t="s">
        <v>5282</v>
      </c>
      <c r="H1579" s="1068">
        <v>1</v>
      </c>
      <c r="I1579" s="2"/>
      <c r="K1579" s="1072"/>
    </row>
    <row r="1580" spans="1:11" x14ac:dyDescent="0.2">
      <c r="A1580" s="977" t="str">
        <f t="shared" si="48"/>
        <v>FI_13_51</v>
      </c>
      <c r="B1580" s="979">
        <f t="shared" si="49"/>
        <v>51</v>
      </c>
      <c r="C1580" s="1069" t="s">
        <v>113</v>
      </c>
      <c r="D1580" s="1072">
        <v>13</v>
      </c>
      <c r="E1580" s="1070">
        <v>1578</v>
      </c>
      <c r="F1580" s="1066" t="s">
        <v>5283</v>
      </c>
      <c r="G1580" s="1067" t="s">
        <v>5284</v>
      </c>
      <c r="H1580" s="1068">
        <v>1</v>
      </c>
      <c r="I1580" s="2"/>
      <c r="K1580" s="1072"/>
    </row>
    <row r="1581" spans="1:11" x14ac:dyDescent="0.2">
      <c r="A1581" s="977" t="str">
        <f t="shared" si="48"/>
        <v>FI_13_52</v>
      </c>
      <c r="B1581" s="979">
        <f t="shared" si="49"/>
        <v>52</v>
      </c>
      <c r="C1581" s="1069" t="s">
        <v>113</v>
      </c>
      <c r="D1581" s="1072">
        <v>13</v>
      </c>
      <c r="E1581" s="1070">
        <v>1579</v>
      </c>
      <c r="F1581" s="1066" t="s">
        <v>5285</v>
      </c>
      <c r="G1581" s="1067" t="s">
        <v>5286</v>
      </c>
      <c r="H1581" s="1068">
        <v>1</v>
      </c>
      <c r="I1581" s="2"/>
      <c r="K1581" s="1072"/>
    </row>
    <row r="1582" spans="1:11" x14ac:dyDescent="0.2">
      <c r="A1582" s="977" t="str">
        <f t="shared" si="48"/>
        <v>FI_13_53</v>
      </c>
      <c r="B1582" s="979">
        <f t="shared" si="49"/>
        <v>53</v>
      </c>
      <c r="C1582" s="1069" t="s">
        <v>113</v>
      </c>
      <c r="D1582" s="1072">
        <v>13</v>
      </c>
      <c r="E1582" s="1070">
        <v>1580</v>
      </c>
      <c r="F1582" s="1066" t="s">
        <v>5287</v>
      </c>
      <c r="G1582" s="1067" t="s">
        <v>5288</v>
      </c>
      <c r="H1582" s="1068">
        <v>1</v>
      </c>
      <c r="I1582" s="2"/>
      <c r="K1582" s="1072"/>
    </row>
    <row r="1583" spans="1:11" x14ac:dyDescent="0.2">
      <c r="A1583" s="977" t="str">
        <f t="shared" si="48"/>
        <v>FI_13_54</v>
      </c>
      <c r="B1583" s="979">
        <f t="shared" si="49"/>
        <v>54</v>
      </c>
      <c r="C1583" s="1069" t="s">
        <v>113</v>
      </c>
      <c r="D1583" s="1072">
        <v>13</v>
      </c>
      <c r="E1583" s="1070">
        <v>1581</v>
      </c>
      <c r="F1583" s="1066" t="s">
        <v>5289</v>
      </c>
      <c r="G1583" s="1067" t="s">
        <v>5290</v>
      </c>
      <c r="H1583" s="1068">
        <v>1</v>
      </c>
      <c r="I1583" s="2"/>
      <c r="K1583" s="1072"/>
    </row>
    <row r="1584" spans="1:11" x14ac:dyDescent="0.2">
      <c r="A1584" s="977" t="str">
        <f t="shared" si="48"/>
        <v>FI_13_55</v>
      </c>
      <c r="B1584" s="979">
        <f t="shared" si="49"/>
        <v>55</v>
      </c>
      <c r="C1584" s="1069" t="s">
        <v>113</v>
      </c>
      <c r="D1584" s="1072">
        <v>13</v>
      </c>
      <c r="E1584" s="1070">
        <v>1582</v>
      </c>
      <c r="F1584" s="1066" t="s">
        <v>5291</v>
      </c>
      <c r="G1584" s="1067" t="s">
        <v>5292</v>
      </c>
      <c r="H1584" s="1068">
        <v>1</v>
      </c>
      <c r="I1584" s="2"/>
      <c r="K1584" s="1072"/>
    </row>
    <row r="1585" spans="1:11" x14ac:dyDescent="0.2">
      <c r="A1585" s="977" t="str">
        <f t="shared" si="48"/>
        <v>FI_13_56</v>
      </c>
      <c r="B1585" s="979">
        <f t="shared" si="49"/>
        <v>56</v>
      </c>
      <c r="C1585" s="1069" t="s">
        <v>113</v>
      </c>
      <c r="D1585" s="1072">
        <v>13</v>
      </c>
      <c r="E1585" s="1070">
        <v>1583</v>
      </c>
      <c r="F1585" s="1066" t="s">
        <v>5293</v>
      </c>
      <c r="G1585" s="1067" t="s">
        <v>5294</v>
      </c>
      <c r="H1585" s="1068">
        <v>1</v>
      </c>
      <c r="I1585" s="2"/>
      <c r="K1585" s="1072"/>
    </row>
    <row r="1586" spans="1:11" x14ac:dyDescent="0.2">
      <c r="A1586" s="977" t="str">
        <f t="shared" si="48"/>
        <v>FI_13_57</v>
      </c>
      <c r="B1586" s="979">
        <f t="shared" si="49"/>
        <v>57</v>
      </c>
      <c r="C1586" s="1069" t="s">
        <v>113</v>
      </c>
      <c r="D1586" s="1072">
        <v>13</v>
      </c>
      <c r="E1586" s="1070">
        <v>1584</v>
      </c>
      <c r="F1586" s="1066" t="s">
        <v>5295</v>
      </c>
      <c r="G1586" s="1067" t="s">
        <v>5296</v>
      </c>
      <c r="H1586" s="1068">
        <v>1</v>
      </c>
      <c r="I1586" s="2"/>
      <c r="K1586" s="1072"/>
    </row>
    <row r="1587" spans="1:11" x14ac:dyDescent="0.2">
      <c r="A1587" s="977" t="str">
        <f t="shared" si="48"/>
        <v>FI_13_58</v>
      </c>
      <c r="B1587" s="979">
        <f t="shared" si="49"/>
        <v>58</v>
      </c>
      <c r="C1587" s="1069" t="s">
        <v>113</v>
      </c>
      <c r="D1587" s="1072">
        <v>13</v>
      </c>
      <c r="E1587" s="1070">
        <v>1585</v>
      </c>
      <c r="F1587" s="1066" t="s">
        <v>5297</v>
      </c>
      <c r="G1587" s="1067" t="s">
        <v>5298</v>
      </c>
      <c r="H1587" s="1068">
        <v>1</v>
      </c>
      <c r="I1587" s="2"/>
      <c r="K1587" s="1072"/>
    </row>
    <row r="1588" spans="1:11" x14ac:dyDescent="0.2">
      <c r="A1588" s="977" t="str">
        <f t="shared" si="48"/>
        <v>FI_13_59</v>
      </c>
      <c r="B1588" s="979">
        <f t="shared" si="49"/>
        <v>59</v>
      </c>
      <c r="C1588" s="1069" t="s">
        <v>113</v>
      </c>
      <c r="D1588" s="1072">
        <v>13</v>
      </c>
      <c r="E1588" s="1070">
        <v>1586</v>
      </c>
      <c r="F1588" s="1066" t="s">
        <v>5299</v>
      </c>
      <c r="G1588" s="1067" t="s">
        <v>5300</v>
      </c>
      <c r="H1588" s="1068">
        <v>1</v>
      </c>
      <c r="I1588" s="2"/>
      <c r="K1588" s="1072"/>
    </row>
    <row r="1589" spans="1:11" x14ac:dyDescent="0.2">
      <c r="A1589" s="977" t="str">
        <f t="shared" si="48"/>
        <v>FI_13_60</v>
      </c>
      <c r="B1589" s="979">
        <f t="shared" si="49"/>
        <v>60</v>
      </c>
      <c r="C1589" s="1069" t="s">
        <v>113</v>
      </c>
      <c r="D1589" s="1072">
        <v>13</v>
      </c>
      <c r="E1589" s="1070">
        <v>1587</v>
      </c>
      <c r="F1589" s="1066" t="s">
        <v>5301</v>
      </c>
      <c r="G1589" s="1067" t="s">
        <v>5302</v>
      </c>
      <c r="H1589" s="1068">
        <v>1</v>
      </c>
      <c r="I1589" s="2"/>
      <c r="K1589" s="1072"/>
    </row>
    <row r="1590" spans="1:11" x14ac:dyDescent="0.2">
      <c r="A1590" s="977" t="str">
        <f t="shared" si="48"/>
        <v>FI_13_61</v>
      </c>
      <c r="B1590" s="979">
        <f t="shared" si="49"/>
        <v>61</v>
      </c>
      <c r="C1590" s="1069" t="s">
        <v>113</v>
      </c>
      <c r="D1590" s="1072">
        <v>13</v>
      </c>
      <c r="E1590" s="1070">
        <v>1588</v>
      </c>
      <c r="F1590" s="1066" t="s">
        <v>5303</v>
      </c>
      <c r="G1590" s="1067" t="s">
        <v>5304</v>
      </c>
      <c r="H1590" s="1068">
        <v>1</v>
      </c>
      <c r="I1590" s="2"/>
      <c r="K1590" s="1072"/>
    </row>
    <row r="1591" spans="1:11" x14ac:dyDescent="0.2">
      <c r="A1591" s="977" t="str">
        <f t="shared" si="48"/>
        <v>FI_13_62</v>
      </c>
      <c r="B1591" s="979">
        <f t="shared" si="49"/>
        <v>62</v>
      </c>
      <c r="C1591" s="1069" t="s">
        <v>113</v>
      </c>
      <c r="D1591" s="1072">
        <v>13</v>
      </c>
      <c r="E1591" s="1070">
        <v>1589</v>
      </c>
      <c r="F1591" s="1066" t="s">
        <v>5305</v>
      </c>
      <c r="G1591" s="1067" t="s">
        <v>5306</v>
      </c>
      <c r="H1591" s="1068">
        <v>1</v>
      </c>
      <c r="I1591" s="2"/>
      <c r="K1591" s="1072"/>
    </row>
    <row r="1592" spans="1:11" x14ac:dyDescent="0.2">
      <c r="A1592" s="977" t="str">
        <f t="shared" si="48"/>
        <v>FI_13_63</v>
      </c>
      <c r="B1592" s="979">
        <f t="shared" si="49"/>
        <v>63</v>
      </c>
      <c r="C1592" s="1069" t="s">
        <v>113</v>
      </c>
      <c r="D1592" s="1072">
        <v>13</v>
      </c>
      <c r="E1592" s="1070">
        <v>1590</v>
      </c>
      <c r="F1592" s="1066" t="s">
        <v>5307</v>
      </c>
      <c r="G1592" s="1067" t="s">
        <v>5308</v>
      </c>
      <c r="H1592" s="1068">
        <v>1</v>
      </c>
      <c r="I1592" s="2"/>
      <c r="K1592" s="1072"/>
    </row>
    <row r="1593" spans="1:11" x14ac:dyDescent="0.2">
      <c r="A1593" s="977" t="str">
        <f t="shared" si="48"/>
        <v>FI_13_64</v>
      </c>
      <c r="B1593" s="979">
        <f t="shared" si="49"/>
        <v>64</v>
      </c>
      <c r="C1593" s="1069" t="s">
        <v>113</v>
      </c>
      <c r="D1593" s="1072">
        <v>13</v>
      </c>
      <c r="E1593" s="1070">
        <v>1591</v>
      </c>
      <c r="F1593" s="1066" t="s">
        <v>5309</v>
      </c>
      <c r="G1593" s="1067" t="s">
        <v>5310</v>
      </c>
      <c r="H1593" s="1068">
        <v>1</v>
      </c>
      <c r="I1593" s="2"/>
      <c r="K1593" s="1072"/>
    </row>
    <row r="1594" spans="1:11" x14ac:dyDescent="0.2">
      <c r="A1594" s="977" t="str">
        <f t="shared" si="48"/>
        <v>FI_13_65</v>
      </c>
      <c r="B1594" s="979">
        <f t="shared" si="49"/>
        <v>65</v>
      </c>
      <c r="C1594" s="1069" t="s">
        <v>113</v>
      </c>
      <c r="D1594" s="1072">
        <v>13</v>
      </c>
      <c r="E1594" s="1070">
        <v>1592</v>
      </c>
      <c r="F1594" s="1066" t="s">
        <v>5311</v>
      </c>
      <c r="G1594" s="1067" t="s">
        <v>5312</v>
      </c>
      <c r="H1594" s="1068">
        <v>1</v>
      </c>
      <c r="I1594" s="2"/>
      <c r="K1594" s="1072"/>
    </row>
    <row r="1595" spans="1:11" x14ac:dyDescent="0.2">
      <c r="A1595" s="977" t="str">
        <f t="shared" si="48"/>
        <v>FI_13_66</v>
      </c>
      <c r="B1595" s="979">
        <f t="shared" si="49"/>
        <v>66</v>
      </c>
      <c r="C1595" s="1069" t="s">
        <v>113</v>
      </c>
      <c r="D1595" s="1072">
        <v>13</v>
      </c>
      <c r="E1595" s="1070">
        <v>1593</v>
      </c>
      <c r="F1595" s="1066" t="s">
        <v>5313</v>
      </c>
      <c r="G1595" s="1067" t="s">
        <v>5314</v>
      </c>
      <c r="H1595" s="1068">
        <v>1</v>
      </c>
      <c r="I1595" s="2"/>
      <c r="K1595" s="1072"/>
    </row>
    <row r="1596" spans="1:11" x14ac:dyDescent="0.2">
      <c r="A1596" s="977" t="str">
        <f t="shared" si="48"/>
        <v>FI_13_67</v>
      </c>
      <c r="B1596" s="979">
        <f t="shared" si="49"/>
        <v>67</v>
      </c>
      <c r="C1596" s="1069" t="s">
        <v>113</v>
      </c>
      <c r="D1596" s="1072">
        <v>13</v>
      </c>
      <c r="E1596" s="1070">
        <v>1594</v>
      </c>
      <c r="F1596" s="1066" t="s">
        <v>5315</v>
      </c>
      <c r="G1596" s="1067" t="s">
        <v>5316</v>
      </c>
      <c r="H1596" s="1068">
        <v>1</v>
      </c>
      <c r="I1596" s="2"/>
      <c r="K1596" s="1072"/>
    </row>
    <row r="1597" spans="1:11" x14ac:dyDescent="0.2">
      <c r="A1597" s="977" t="str">
        <f t="shared" si="48"/>
        <v>FI_13_68</v>
      </c>
      <c r="B1597" s="979">
        <f t="shared" si="49"/>
        <v>68</v>
      </c>
      <c r="C1597" s="1069" t="s">
        <v>113</v>
      </c>
      <c r="D1597" s="1072">
        <v>13</v>
      </c>
      <c r="E1597" s="1070">
        <v>1595</v>
      </c>
      <c r="F1597" s="1066" t="s">
        <v>5317</v>
      </c>
      <c r="G1597" s="1067" t="s">
        <v>5318</v>
      </c>
      <c r="H1597" s="1068">
        <v>1</v>
      </c>
      <c r="I1597" s="2"/>
      <c r="K1597" s="1072"/>
    </row>
    <row r="1598" spans="1:11" x14ac:dyDescent="0.2">
      <c r="A1598" s="977" t="str">
        <f t="shared" si="48"/>
        <v>FI_13_69</v>
      </c>
      <c r="B1598" s="979">
        <f t="shared" si="49"/>
        <v>69</v>
      </c>
      <c r="C1598" s="1069" t="s">
        <v>113</v>
      </c>
      <c r="D1598" s="1072">
        <v>13</v>
      </c>
      <c r="E1598" s="1070">
        <v>1596</v>
      </c>
      <c r="F1598" s="1066" t="s">
        <v>5319</v>
      </c>
      <c r="G1598" s="1067" t="s">
        <v>5320</v>
      </c>
      <c r="H1598" s="1068">
        <v>1</v>
      </c>
      <c r="I1598" s="2"/>
      <c r="K1598" s="1072"/>
    </row>
    <row r="1599" spans="1:11" x14ac:dyDescent="0.2">
      <c r="A1599" s="977" t="str">
        <f t="shared" si="48"/>
        <v>FI_13_70</v>
      </c>
      <c r="B1599" s="979">
        <f t="shared" si="49"/>
        <v>70</v>
      </c>
      <c r="C1599" s="1069" t="s">
        <v>113</v>
      </c>
      <c r="D1599" s="1072">
        <v>13</v>
      </c>
      <c r="E1599" s="1070">
        <v>1597</v>
      </c>
      <c r="F1599" s="1066" t="s">
        <v>5321</v>
      </c>
      <c r="G1599" s="1067" t="s">
        <v>5322</v>
      </c>
      <c r="H1599" s="1068">
        <v>1</v>
      </c>
      <c r="I1599" s="2"/>
      <c r="K1599" s="1072"/>
    </row>
    <row r="1600" spans="1:11" x14ac:dyDescent="0.2">
      <c r="A1600" s="977" t="str">
        <f t="shared" si="48"/>
        <v>FI_13_71</v>
      </c>
      <c r="B1600" s="979">
        <f t="shared" si="49"/>
        <v>71</v>
      </c>
      <c r="C1600" s="1069" t="s">
        <v>113</v>
      </c>
      <c r="D1600" s="1072">
        <v>13</v>
      </c>
      <c r="E1600" s="1070">
        <v>1598</v>
      </c>
      <c r="F1600" s="1066" t="s">
        <v>5323</v>
      </c>
      <c r="G1600" s="1067" t="s">
        <v>5324</v>
      </c>
      <c r="H1600" s="1068">
        <v>1</v>
      </c>
      <c r="I1600" s="2"/>
      <c r="K1600" s="1072"/>
    </row>
    <row r="1601" spans="1:11" x14ac:dyDescent="0.2">
      <c r="A1601" s="977" t="str">
        <f t="shared" si="48"/>
        <v>FI_13_72</v>
      </c>
      <c r="B1601" s="979">
        <f t="shared" si="49"/>
        <v>72</v>
      </c>
      <c r="C1601" s="1069" t="s">
        <v>113</v>
      </c>
      <c r="D1601" s="1072">
        <v>13</v>
      </c>
      <c r="E1601" s="1070">
        <v>1599</v>
      </c>
      <c r="F1601" s="1066" t="s">
        <v>5325</v>
      </c>
      <c r="G1601" s="1067" t="s">
        <v>5326</v>
      </c>
      <c r="H1601" s="1068">
        <v>1</v>
      </c>
      <c r="I1601" s="2"/>
      <c r="K1601" s="1072"/>
    </row>
    <row r="1602" spans="1:11" x14ac:dyDescent="0.2">
      <c r="A1602" s="977" t="str">
        <f t="shared" si="48"/>
        <v>FI_13_73</v>
      </c>
      <c r="B1602" s="979">
        <f t="shared" si="49"/>
        <v>73</v>
      </c>
      <c r="C1602" s="1069" t="s">
        <v>113</v>
      </c>
      <c r="D1602" s="1072">
        <v>13</v>
      </c>
      <c r="E1602" s="1070">
        <v>1600</v>
      </c>
      <c r="F1602" s="1066" t="s">
        <v>5327</v>
      </c>
      <c r="G1602" s="1067" t="s">
        <v>5328</v>
      </c>
      <c r="H1602" s="1068">
        <v>1</v>
      </c>
      <c r="I1602" s="2"/>
      <c r="K1602" s="1072"/>
    </row>
    <row r="1603" spans="1:11" x14ac:dyDescent="0.2">
      <c r="A1603" s="977" t="str">
        <f t="shared" ref="A1603:A1666" si="50">CONCATENATE(C1603,"_",D1603,"_",B1603)</f>
        <v>FI_13_74</v>
      </c>
      <c r="B1603" s="979">
        <f t="shared" si="49"/>
        <v>74</v>
      </c>
      <c r="C1603" s="1069" t="s">
        <v>113</v>
      </c>
      <c r="D1603" s="1072">
        <v>13</v>
      </c>
      <c r="E1603" s="1070">
        <v>1601</v>
      </c>
      <c r="F1603" s="1066" t="s">
        <v>5329</v>
      </c>
      <c r="G1603" s="1067" t="s">
        <v>5330</v>
      </c>
      <c r="H1603" s="1068">
        <v>1</v>
      </c>
      <c r="I1603" s="2"/>
      <c r="K1603" s="1072"/>
    </row>
    <row r="1604" spans="1:11" x14ac:dyDescent="0.2">
      <c r="A1604" s="977" t="str">
        <f t="shared" si="50"/>
        <v>FI_13_75</v>
      </c>
      <c r="B1604" s="979">
        <f t="shared" si="49"/>
        <v>75</v>
      </c>
      <c r="C1604" s="1069" t="s">
        <v>113</v>
      </c>
      <c r="D1604" s="1072">
        <v>13</v>
      </c>
      <c r="E1604" s="1070">
        <v>1602</v>
      </c>
      <c r="F1604" s="1066" t="s">
        <v>5331</v>
      </c>
      <c r="G1604" s="1067" t="s">
        <v>5332</v>
      </c>
      <c r="H1604" s="1068">
        <v>1</v>
      </c>
      <c r="I1604" s="2"/>
      <c r="K1604" s="1072"/>
    </row>
    <row r="1605" spans="1:11" x14ac:dyDescent="0.2">
      <c r="A1605" s="977" t="str">
        <f t="shared" si="50"/>
        <v>FI_13_76</v>
      </c>
      <c r="B1605" s="979">
        <f t="shared" ref="B1605:B1668" si="51">IF(D1605&lt;&gt;"",IF(D1605=D1604,B1604+1,1),0)</f>
        <v>76</v>
      </c>
      <c r="C1605" s="1069" t="s">
        <v>113</v>
      </c>
      <c r="D1605" s="1072">
        <v>13</v>
      </c>
      <c r="E1605" s="1070">
        <v>1603</v>
      </c>
      <c r="F1605" s="1066" t="s">
        <v>5333</v>
      </c>
      <c r="G1605" s="1067" t="s">
        <v>5334</v>
      </c>
      <c r="H1605" s="1068">
        <v>1</v>
      </c>
      <c r="I1605" s="2"/>
      <c r="K1605" s="1072"/>
    </row>
    <row r="1606" spans="1:11" x14ac:dyDescent="0.2">
      <c r="A1606" s="977" t="str">
        <f t="shared" si="50"/>
        <v>FI_13_77</v>
      </c>
      <c r="B1606" s="979">
        <f t="shared" si="51"/>
        <v>77</v>
      </c>
      <c r="C1606" s="1069" t="s">
        <v>113</v>
      </c>
      <c r="D1606" s="1072">
        <v>13</v>
      </c>
      <c r="E1606" s="1070">
        <v>1604</v>
      </c>
      <c r="F1606" s="1066" t="s">
        <v>5335</v>
      </c>
      <c r="G1606" s="1067" t="s">
        <v>5336</v>
      </c>
      <c r="H1606" s="1068">
        <v>1</v>
      </c>
      <c r="I1606" s="2"/>
      <c r="K1606" s="1072"/>
    </row>
    <row r="1607" spans="1:11" x14ac:dyDescent="0.2">
      <c r="A1607" s="977" t="str">
        <f t="shared" si="50"/>
        <v>FI_13_78</v>
      </c>
      <c r="B1607" s="979">
        <f t="shared" si="51"/>
        <v>78</v>
      </c>
      <c r="C1607" s="1069" t="s">
        <v>113</v>
      </c>
      <c r="D1607" s="1072">
        <v>13</v>
      </c>
      <c r="E1607" s="1070">
        <v>1605</v>
      </c>
      <c r="F1607" s="1066" t="s">
        <v>5337</v>
      </c>
      <c r="G1607" s="1067" t="s">
        <v>5338</v>
      </c>
      <c r="H1607" s="1068">
        <v>1</v>
      </c>
      <c r="I1607" s="2"/>
      <c r="K1607" s="1072"/>
    </row>
    <row r="1608" spans="1:11" x14ac:dyDescent="0.2">
      <c r="A1608" s="977" t="str">
        <f t="shared" si="50"/>
        <v>FI_13_79</v>
      </c>
      <c r="B1608" s="979">
        <f t="shared" si="51"/>
        <v>79</v>
      </c>
      <c r="C1608" s="1069" t="s">
        <v>113</v>
      </c>
      <c r="D1608" s="1072">
        <v>13</v>
      </c>
      <c r="E1608" s="1070">
        <v>1606</v>
      </c>
      <c r="F1608" s="1066" t="s">
        <v>5339</v>
      </c>
      <c r="G1608" s="1067" t="s">
        <v>5340</v>
      </c>
      <c r="H1608" s="1068">
        <v>1</v>
      </c>
      <c r="I1608" s="2"/>
      <c r="K1608" s="1072"/>
    </row>
    <row r="1609" spans="1:11" x14ac:dyDescent="0.2">
      <c r="A1609" s="977" t="str">
        <f t="shared" si="50"/>
        <v>FI_13_80</v>
      </c>
      <c r="B1609" s="979">
        <f t="shared" si="51"/>
        <v>80</v>
      </c>
      <c r="C1609" s="1069" t="s">
        <v>113</v>
      </c>
      <c r="D1609" s="1072">
        <v>13</v>
      </c>
      <c r="E1609" s="1070">
        <v>1607</v>
      </c>
      <c r="F1609" s="1066" t="s">
        <v>5341</v>
      </c>
      <c r="G1609" s="1067" t="s">
        <v>5342</v>
      </c>
      <c r="H1609" s="1068">
        <v>1</v>
      </c>
      <c r="I1609" s="2"/>
      <c r="K1609" s="1072"/>
    </row>
    <row r="1610" spans="1:11" x14ac:dyDescent="0.2">
      <c r="A1610" s="977" t="str">
        <f t="shared" si="50"/>
        <v>FI_13_81</v>
      </c>
      <c r="B1610" s="979">
        <f t="shared" si="51"/>
        <v>81</v>
      </c>
      <c r="C1610" s="1069" t="s">
        <v>113</v>
      </c>
      <c r="D1610" s="1072">
        <v>13</v>
      </c>
      <c r="E1610" s="1070">
        <v>1608</v>
      </c>
      <c r="F1610" s="1066" t="s">
        <v>5343</v>
      </c>
      <c r="G1610" s="1067" t="s">
        <v>5344</v>
      </c>
      <c r="H1610" s="1068">
        <v>1</v>
      </c>
      <c r="I1610" s="2"/>
      <c r="K1610" s="1072"/>
    </row>
    <row r="1611" spans="1:11" x14ac:dyDescent="0.2">
      <c r="A1611" s="977" t="str">
        <f t="shared" si="50"/>
        <v>FI_13_82</v>
      </c>
      <c r="B1611" s="979">
        <f t="shared" si="51"/>
        <v>82</v>
      </c>
      <c r="C1611" s="1069" t="s">
        <v>113</v>
      </c>
      <c r="D1611" s="1072">
        <v>13</v>
      </c>
      <c r="E1611" s="1070">
        <v>1609</v>
      </c>
      <c r="F1611" s="1066" t="s">
        <v>5345</v>
      </c>
      <c r="G1611" s="1067" t="s">
        <v>5346</v>
      </c>
      <c r="H1611" s="1068">
        <v>1</v>
      </c>
      <c r="I1611" s="2"/>
      <c r="K1611" s="1072"/>
    </row>
    <row r="1612" spans="1:11" x14ac:dyDescent="0.2">
      <c r="A1612" s="977" t="str">
        <f t="shared" si="50"/>
        <v>FI_13_83</v>
      </c>
      <c r="B1612" s="979">
        <f t="shared" si="51"/>
        <v>83</v>
      </c>
      <c r="C1612" s="1069" t="s">
        <v>113</v>
      </c>
      <c r="D1612" s="1072">
        <v>13</v>
      </c>
      <c r="E1612" s="1070">
        <v>1610</v>
      </c>
      <c r="F1612" s="1066" t="s">
        <v>5347</v>
      </c>
      <c r="G1612" s="1067" t="s">
        <v>5348</v>
      </c>
      <c r="H1612" s="1068">
        <v>1</v>
      </c>
      <c r="I1612" s="2"/>
      <c r="K1612" s="1072"/>
    </row>
    <row r="1613" spans="1:11" x14ac:dyDescent="0.2">
      <c r="A1613" s="977" t="str">
        <f t="shared" si="50"/>
        <v>FI_13_84</v>
      </c>
      <c r="B1613" s="979">
        <f t="shared" si="51"/>
        <v>84</v>
      </c>
      <c r="C1613" s="1069" t="s">
        <v>113</v>
      </c>
      <c r="D1613" s="1072">
        <v>13</v>
      </c>
      <c r="E1613" s="1070">
        <v>1611</v>
      </c>
      <c r="F1613" s="1066" t="s">
        <v>5349</v>
      </c>
      <c r="G1613" s="1067" t="s">
        <v>5350</v>
      </c>
      <c r="H1613" s="1068">
        <v>1</v>
      </c>
      <c r="I1613" s="2"/>
      <c r="K1613" s="1072"/>
    </row>
    <row r="1614" spans="1:11" x14ac:dyDescent="0.2">
      <c r="A1614" s="977" t="str">
        <f t="shared" si="50"/>
        <v>FI_13_85</v>
      </c>
      <c r="B1614" s="979">
        <f t="shared" si="51"/>
        <v>85</v>
      </c>
      <c r="C1614" s="1069" t="s">
        <v>113</v>
      </c>
      <c r="D1614" s="1072">
        <v>13</v>
      </c>
      <c r="E1614" s="1070">
        <v>1612</v>
      </c>
      <c r="F1614" s="1066" t="s">
        <v>5351</v>
      </c>
      <c r="G1614" s="1067" t="s">
        <v>5352</v>
      </c>
      <c r="H1614" s="1068">
        <v>1</v>
      </c>
      <c r="I1614" s="2"/>
      <c r="K1614" s="1072"/>
    </row>
    <row r="1615" spans="1:11" x14ac:dyDescent="0.2">
      <c r="A1615" s="977" t="str">
        <f t="shared" si="50"/>
        <v>FI_13_86</v>
      </c>
      <c r="B1615" s="979">
        <f t="shared" si="51"/>
        <v>86</v>
      </c>
      <c r="C1615" s="1069" t="s">
        <v>113</v>
      </c>
      <c r="D1615" s="1072">
        <v>13</v>
      </c>
      <c r="E1615" s="1070">
        <v>1613</v>
      </c>
      <c r="F1615" s="1066" t="s">
        <v>5353</v>
      </c>
      <c r="G1615" s="1067" t="s">
        <v>5354</v>
      </c>
      <c r="H1615" s="1068">
        <v>1</v>
      </c>
      <c r="I1615" s="2"/>
      <c r="K1615" s="1072"/>
    </row>
    <row r="1616" spans="1:11" x14ac:dyDescent="0.2">
      <c r="A1616" s="977" t="str">
        <f t="shared" si="50"/>
        <v>FI_13_87</v>
      </c>
      <c r="B1616" s="979">
        <f t="shared" si="51"/>
        <v>87</v>
      </c>
      <c r="C1616" s="1069" t="s">
        <v>113</v>
      </c>
      <c r="D1616" s="1072">
        <v>13</v>
      </c>
      <c r="E1616" s="1070">
        <v>1614</v>
      </c>
      <c r="F1616" s="1066" t="s">
        <v>5355</v>
      </c>
      <c r="G1616" s="1067" t="s">
        <v>5356</v>
      </c>
      <c r="H1616" s="1068">
        <v>1</v>
      </c>
      <c r="I1616" s="2"/>
      <c r="K1616" s="1072"/>
    </row>
    <row r="1617" spans="1:11" x14ac:dyDescent="0.2">
      <c r="A1617" s="977" t="str">
        <f t="shared" si="50"/>
        <v>FI_13_88</v>
      </c>
      <c r="B1617" s="979">
        <f t="shared" si="51"/>
        <v>88</v>
      </c>
      <c r="C1617" s="1069" t="s">
        <v>113</v>
      </c>
      <c r="D1617" s="1072">
        <v>13</v>
      </c>
      <c r="E1617" s="1070">
        <v>1615</v>
      </c>
      <c r="F1617" s="1066" t="s">
        <v>5357</v>
      </c>
      <c r="G1617" s="1067" t="s">
        <v>5358</v>
      </c>
      <c r="H1617" s="1068">
        <v>1</v>
      </c>
      <c r="I1617" s="2"/>
      <c r="K1617" s="1072"/>
    </row>
    <row r="1618" spans="1:11" x14ac:dyDescent="0.2">
      <c r="A1618" s="977" t="str">
        <f t="shared" si="50"/>
        <v>FI_13_89</v>
      </c>
      <c r="B1618" s="979">
        <f t="shared" si="51"/>
        <v>89</v>
      </c>
      <c r="C1618" s="1069" t="s">
        <v>113</v>
      </c>
      <c r="D1618" s="1072">
        <v>13</v>
      </c>
      <c r="E1618" s="1070">
        <v>1616</v>
      </c>
      <c r="F1618" s="1066" t="s">
        <v>5359</v>
      </c>
      <c r="G1618" s="1067" t="s">
        <v>5360</v>
      </c>
      <c r="H1618" s="1068">
        <v>1</v>
      </c>
      <c r="I1618" s="2"/>
      <c r="K1618" s="1072"/>
    </row>
    <row r="1619" spans="1:11" x14ac:dyDescent="0.2">
      <c r="A1619" s="977" t="str">
        <f t="shared" si="50"/>
        <v>FI_13_90</v>
      </c>
      <c r="B1619" s="979">
        <f t="shared" si="51"/>
        <v>90</v>
      </c>
      <c r="C1619" s="1069" t="s">
        <v>113</v>
      </c>
      <c r="D1619" s="1072">
        <v>13</v>
      </c>
      <c r="E1619" s="1070">
        <v>1617</v>
      </c>
      <c r="F1619" s="1066" t="s">
        <v>5361</v>
      </c>
      <c r="G1619" s="1067" t="s">
        <v>5362</v>
      </c>
      <c r="H1619" s="1068">
        <v>1</v>
      </c>
      <c r="I1619" s="2"/>
      <c r="K1619" s="1072"/>
    </row>
    <row r="1620" spans="1:11" x14ac:dyDescent="0.2">
      <c r="A1620" s="977" t="str">
        <f t="shared" si="50"/>
        <v>FI_13_91</v>
      </c>
      <c r="B1620" s="979">
        <f t="shared" si="51"/>
        <v>91</v>
      </c>
      <c r="C1620" s="1069" t="s">
        <v>113</v>
      </c>
      <c r="D1620" s="1072">
        <v>13</v>
      </c>
      <c r="E1620" s="1070">
        <v>1618</v>
      </c>
      <c r="F1620" s="1066" t="s">
        <v>5363</v>
      </c>
      <c r="G1620" s="1067" t="s">
        <v>5364</v>
      </c>
      <c r="H1620" s="1068">
        <v>1</v>
      </c>
      <c r="I1620" s="2"/>
      <c r="K1620" s="1072"/>
    </row>
    <row r="1621" spans="1:11" x14ac:dyDescent="0.2">
      <c r="A1621" s="977" t="str">
        <f t="shared" si="50"/>
        <v>FI_13_92</v>
      </c>
      <c r="B1621" s="979">
        <f t="shared" si="51"/>
        <v>92</v>
      </c>
      <c r="C1621" s="1069" t="s">
        <v>113</v>
      </c>
      <c r="D1621" s="1072">
        <v>13</v>
      </c>
      <c r="E1621" s="1070">
        <v>1619</v>
      </c>
      <c r="F1621" s="1066" t="s">
        <v>5365</v>
      </c>
      <c r="G1621" s="1067" t="s">
        <v>5366</v>
      </c>
      <c r="H1621" s="1068">
        <v>1</v>
      </c>
      <c r="I1621" s="2"/>
      <c r="K1621" s="1072"/>
    </row>
    <row r="1622" spans="1:11" x14ac:dyDescent="0.2">
      <c r="A1622" s="977" t="str">
        <f t="shared" si="50"/>
        <v>FI_13_93</v>
      </c>
      <c r="B1622" s="979">
        <f t="shared" si="51"/>
        <v>93</v>
      </c>
      <c r="C1622" s="1069" t="s">
        <v>113</v>
      </c>
      <c r="D1622" s="1072">
        <v>13</v>
      </c>
      <c r="E1622" s="1070">
        <v>1620</v>
      </c>
      <c r="F1622" s="1066" t="s">
        <v>5367</v>
      </c>
      <c r="G1622" s="1067" t="s">
        <v>5368</v>
      </c>
      <c r="H1622" s="1068">
        <v>1</v>
      </c>
      <c r="I1622" s="2"/>
      <c r="K1622" s="1072"/>
    </row>
    <row r="1623" spans="1:11" x14ac:dyDescent="0.2">
      <c r="A1623" s="977" t="str">
        <f t="shared" si="50"/>
        <v>FI_13_94</v>
      </c>
      <c r="B1623" s="979">
        <f t="shared" si="51"/>
        <v>94</v>
      </c>
      <c r="C1623" s="1069" t="s">
        <v>113</v>
      </c>
      <c r="D1623" s="1072">
        <v>13</v>
      </c>
      <c r="E1623" s="1070">
        <v>1621</v>
      </c>
      <c r="F1623" s="1066" t="s">
        <v>5369</v>
      </c>
      <c r="G1623" s="1067" t="s">
        <v>5370</v>
      </c>
      <c r="H1623" s="1068">
        <v>1</v>
      </c>
      <c r="I1623" s="2"/>
      <c r="K1623" s="1072"/>
    </row>
    <row r="1624" spans="1:11" x14ac:dyDescent="0.2">
      <c r="A1624" s="977" t="str">
        <f t="shared" si="50"/>
        <v>FI_13_95</v>
      </c>
      <c r="B1624" s="979">
        <f t="shared" si="51"/>
        <v>95</v>
      </c>
      <c r="C1624" s="1069" t="s">
        <v>113</v>
      </c>
      <c r="D1624" s="1072">
        <v>13</v>
      </c>
      <c r="E1624" s="1070">
        <v>1622</v>
      </c>
      <c r="F1624" s="1066" t="s">
        <v>5371</v>
      </c>
      <c r="G1624" s="1067" t="s">
        <v>5372</v>
      </c>
      <c r="H1624" s="1068">
        <v>1</v>
      </c>
      <c r="I1624" s="2"/>
      <c r="K1624" s="1072"/>
    </row>
    <row r="1625" spans="1:11" x14ac:dyDescent="0.2">
      <c r="A1625" s="977" t="str">
        <f t="shared" si="50"/>
        <v>FI_13_96</v>
      </c>
      <c r="B1625" s="979">
        <f t="shared" si="51"/>
        <v>96</v>
      </c>
      <c r="C1625" s="1069" t="s">
        <v>113</v>
      </c>
      <c r="D1625" s="1072">
        <v>13</v>
      </c>
      <c r="E1625" s="1070">
        <v>1623</v>
      </c>
      <c r="F1625" s="1066" t="s">
        <v>5373</v>
      </c>
      <c r="G1625" s="1067" t="s">
        <v>5374</v>
      </c>
      <c r="H1625" s="1068">
        <v>1</v>
      </c>
      <c r="I1625" s="2"/>
      <c r="K1625" s="1072"/>
    </row>
    <row r="1626" spans="1:11" x14ac:dyDescent="0.2">
      <c r="A1626" s="977" t="str">
        <f t="shared" si="50"/>
        <v>FI_13_97</v>
      </c>
      <c r="B1626" s="979">
        <f t="shared" si="51"/>
        <v>97</v>
      </c>
      <c r="C1626" s="1069" t="s">
        <v>113</v>
      </c>
      <c r="D1626" s="1072">
        <v>13</v>
      </c>
      <c r="E1626" s="1070">
        <v>1624</v>
      </c>
      <c r="F1626" s="1066" t="s">
        <v>5375</v>
      </c>
      <c r="G1626" s="1067" t="s">
        <v>5376</v>
      </c>
      <c r="H1626" s="1068">
        <v>1</v>
      </c>
      <c r="I1626" s="2"/>
      <c r="K1626" s="1072"/>
    </row>
    <row r="1627" spans="1:11" x14ac:dyDescent="0.2">
      <c r="A1627" s="977" t="str">
        <f t="shared" si="50"/>
        <v>FI_13_98</v>
      </c>
      <c r="B1627" s="979">
        <f t="shared" si="51"/>
        <v>98</v>
      </c>
      <c r="C1627" s="1069" t="s">
        <v>113</v>
      </c>
      <c r="D1627" s="1072">
        <v>13</v>
      </c>
      <c r="E1627" s="1070">
        <v>1625</v>
      </c>
      <c r="F1627" s="1066" t="s">
        <v>5377</v>
      </c>
      <c r="G1627" s="1067" t="s">
        <v>5378</v>
      </c>
      <c r="H1627" s="1068">
        <v>1</v>
      </c>
      <c r="I1627" s="2"/>
      <c r="K1627" s="1072"/>
    </row>
    <row r="1628" spans="1:11" x14ac:dyDescent="0.2">
      <c r="A1628" s="977" t="str">
        <f t="shared" si="50"/>
        <v>FI_13_99</v>
      </c>
      <c r="B1628" s="979">
        <f t="shared" si="51"/>
        <v>99</v>
      </c>
      <c r="C1628" s="1069" t="s">
        <v>113</v>
      </c>
      <c r="D1628" s="1072">
        <v>13</v>
      </c>
      <c r="E1628" s="1070">
        <v>1626</v>
      </c>
      <c r="F1628" s="1066" t="s">
        <v>5379</v>
      </c>
      <c r="G1628" s="1067" t="s">
        <v>5380</v>
      </c>
      <c r="H1628" s="1068">
        <v>1</v>
      </c>
      <c r="I1628" s="2"/>
      <c r="K1628" s="1072"/>
    </row>
    <row r="1629" spans="1:11" x14ac:dyDescent="0.2">
      <c r="A1629" s="977" t="str">
        <f t="shared" si="50"/>
        <v>FI_13_100</v>
      </c>
      <c r="B1629" s="979">
        <f t="shared" si="51"/>
        <v>100</v>
      </c>
      <c r="C1629" s="1069" t="s">
        <v>113</v>
      </c>
      <c r="D1629" s="1072">
        <v>13</v>
      </c>
      <c r="E1629" s="1070">
        <v>1627</v>
      </c>
      <c r="F1629" s="1066" t="s">
        <v>5381</v>
      </c>
      <c r="G1629" s="1067" t="s">
        <v>5382</v>
      </c>
      <c r="H1629" s="1068">
        <v>1</v>
      </c>
      <c r="I1629" s="2"/>
      <c r="K1629" s="1072"/>
    </row>
    <row r="1630" spans="1:11" x14ac:dyDescent="0.2">
      <c r="A1630" s="977" t="str">
        <f t="shared" si="50"/>
        <v>FI_13_101</v>
      </c>
      <c r="B1630" s="979">
        <f t="shared" si="51"/>
        <v>101</v>
      </c>
      <c r="C1630" s="1069" t="s">
        <v>113</v>
      </c>
      <c r="D1630" s="1072">
        <v>13</v>
      </c>
      <c r="E1630" s="1070">
        <v>1628</v>
      </c>
      <c r="F1630" s="1066" t="s">
        <v>5383</v>
      </c>
      <c r="G1630" s="1067" t="s">
        <v>5384</v>
      </c>
      <c r="H1630" s="1068">
        <v>1</v>
      </c>
      <c r="I1630" s="2"/>
      <c r="K1630" s="1072"/>
    </row>
    <row r="1631" spans="1:11" x14ac:dyDescent="0.2">
      <c r="A1631" s="977" t="str">
        <f t="shared" si="50"/>
        <v>FI_13_102</v>
      </c>
      <c r="B1631" s="979">
        <f t="shared" si="51"/>
        <v>102</v>
      </c>
      <c r="C1631" s="1069" t="s">
        <v>113</v>
      </c>
      <c r="D1631" s="1072">
        <v>13</v>
      </c>
      <c r="E1631" s="1070">
        <v>1629</v>
      </c>
      <c r="F1631" s="1066" t="s">
        <v>5385</v>
      </c>
      <c r="G1631" s="1067" t="s">
        <v>5386</v>
      </c>
      <c r="H1631" s="1068">
        <v>1</v>
      </c>
      <c r="I1631" s="2"/>
      <c r="K1631" s="1072"/>
    </row>
    <row r="1632" spans="1:11" x14ac:dyDescent="0.2">
      <c r="A1632" s="977" t="str">
        <f t="shared" si="50"/>
        <v>FI_13_103</v>
      </c>
      <c r="B1632" s="979">
        <f t="shared" si="51"/>
        <v>103</v>
      </c>
      <c r="C1632" s="1069" t="s">
        <v>113</v>
      </c>
      <c r="D1632" s="1072">
        <v>13</v>
      </c>
      <c r="E1632" s="1070">
        <v>1630</v>
      </c>
      <c r="F1632" s="1066" t="s">
        <v>5387</v>
      </c>
      <c r="G1632" s="1067" t="s">
        <v>5388</v>
      </c>
      <c r="H1632" s="1068">
        <v>1</v>
      </c>
      <c r="I1632" s="2"/>
      <c r="K1632" s="1072"/>
    </row>
    <row r="1633" spans="1:11" x14ac:dyDescent="0.2">
      <c r="A1633" s="977" t="str">
        <f t="shared" si="50"/>
        <v>FI_13_104</v>
      </c>
      <c r="B1633" s="979">
        <f t="shared" si="51"/>
        <v>104</v>
      </c>
      <c r="C1633" s="1069" t="s">
        <v>113</v>
      </c>
      <c r="D1633" s="1072">
        <v>13</v>
      </c>
      <c r="E1633" s="1070">
        <v>1631</v>
      </c>
      <c r="F1633" s="1066" t="s">
        <v>5389</v>
      </c>
      <c r="G1633" s="1067" t="s">
        <v>5390</v>
      </c>
      <c r="H1633" s="1068">
        <v>1</v>
      </c>
      <c r="I1633" s="2"/>
      <c r="K1633" s="1072"/>
    </row>
    <row r="1634" spans="1:11" x14ac:dyDescent="0.2">
      <c r="A1634" s="977" t="str">
        <f t="shared" si="50"/>
        <v>FI_13_105</v>
      </c>
      <c r="B1634" s="979">
        <f t="shared" si="51"/>
        <v>105</v>
      </c>
      <c r="C1634" s="1069" t="s">
        <v>113</v>
      </c>
      <c r="D1634" s="1072">
        <v>13</v>
      </c>
      <c r="E1634" s="1070">
        <v>1632</v>
      </c>
      <c r="F1634" s="1066" t="s">
        <v>5391</v>
      </c>
      <c r="G1634" s="1067" t="s">
        <v>5392</v>
      </c>
      <c r="H1634" s="1068">
        <v>1</v>
      </c>
      <c r="I1634" s="2"/>
      <c r="K1634" s="1072"/>
    </row>
    <row r="1635" spans="1:11" x14ac:dyDescent="0.2">
      <c r="A1635" s="977" t="str">
        <f t="shared" si="50"/>
        <v>FI_13_106</v>
      </c>
      <c r="B1635" s="979">
        <f t="shared" si="51"/>
        <v>106</v>
      </c>
      <c r="C1635" s="1069" t="s">
        <v>113</v>
      </c>
      <c r="D1635" s="1072">
        <v>13</v>
      </c>
      <c r="E1635" s="1070">
        <v>1633</v>
      </c>
      <c r="F1635" s="1066" t="s">
        <v>5393</v>
      </c>
      <c r="G1635" s="1067" t="s">
        <v>5394</v>
      </c>
      <c r="H1635" s="1068">
        <v>1</v>
      </c>
      <c r="I1635" s="2"/>
      <c r="K1635" s="1072"/>
    </row>
    <row r="1636" spans="1:11" x14ac:dyDescent="0.2">
      <c r="A1636" s="977" t="str">
        <f t="shared" si="50"/>
        <v>FI_13_107</v>
      </c>
      <c r="B1636" s="979">
        <f t="shared" si="51"/>
        <v>107</v>
      </c>
      <c r="C1636" s="1069" t="s">
        <v>113</v>
      </c>
      <c r="D1636" s="1072">
        <v>13</v>
      </c>
      <c r="E1636" s="1070">
        <v>1634</v>
      </c>
      <c r="F1636" s="1066" t="s">
        <v>5395</v>
      </c>
      <c r="G1636" s="1067" t="s">
        <v>5396</v>
      </c>
      <c r="H1636" s="1068">
        <v>1</v>
      </c>
      <c r="I1636" s="2"/>
      <c r="K1636" s="1072"/>
    </row>
    <row r="1637" spans="1:11" x14ac:dyDescent="0.2">
      <c r="A1637" s="977" t="str">
        <f t="shared" si="50"/>
        <v>FI_13_108</v>
      </c>
      <c r="B1637" s="979">
        <f t="shared" si="51"/>
        <v>108</v>
      </c>
      <c r="C1637" s="1069" t="s">
        <v>113</v>
      </c>
      <c r="D1637" s="1072">
        <v>13</v>
      </c>
      <c r="E1637" s="1070">
        <v>1635</v>
      </c>
      <c r="F1637" s="1066" t="s">
        <v>5397</v>
      </c>
      <c r="G1637" s="1067" t="s">
        <v>5398</v>
      </c>
      <c r="H1637" s="1068">
        <v>1</v>
      </c>
      <c r="I1637" s="2"/>
      <c r="K1637" s="1072"/>
    </row>
    <row r="1638" spans="1:11" x14ac:dyDescent="0.2">
      <c r="A1638" s="977" t="str">
        <f t="shared" si="50"/>
        <v>FI_13_109</v>
      </c>
      <c r="B1638" s="979">
        <f t="shared" si="51"/>
        <v>109</v>
      </c>
      <c r="C1638" s="1069" t="s">
        <v>113</v>
      </c>
      <c r="D1638" s="1072">
        <v>13</v>
      </c>
      <c r="E1638" s="1070">
        <v>1636</v>
      </c>
      <c r="F1638" s="1066" t="s">
        <v>5399</v>
      </c>
      <c r="G1638" s="1067" t="s">
        <v>5400</v>
      </c>
      <c r="H1638" s="1068">
        <v>1</v>
      </c>
      <c r="I1638" s="2"/>
      <c r="K1638" s="1072"/>
    </row>
    <row r="1639" spans="1:11" x14ac:dyDescent="0.2">
      <c r="A1639" s="977" t="str">
        <f t="shared" si="50"/>
        <v>FI_13_110</v>
      </c>
      <c r="B1639" s="979">
        <f t="shared" si="51"/>
        <v>110</v>
      </c>
      <c r="C1639" s="1069" t="s">
        <v>113</v>
      </c>
      <c r="D1639" s="1072">
        <v>13</v>
      </c>
      <c r="E1639" s="1070">
        <v>1637</v>
      </c>
      <c r="F1639" s="1066" t="s">
        <v>5401</v>
      </c>
      <c r="G1639" s="1067" t="s">
        <v>5402</v>
      </c>
      <c r="H1639" s="1068">
        <v>1</v>
      </c>
      <c r="I1639" s="2"/>
      <c r="K1639" s="1072"/>
    </row>
    <row r="1640" spans="1:11" x14ac:dyDescent="0.2">
      <c r="A1640" s="977" t="str">
        <f t="shared" si="50"/>
        <v>FI_13_111</v>
      </c>
      <c r="B1640" s="979">
        <f t="shared" si="51"/>
        <v>111</v>
      </c>
      <c r="C1640" s="1069" t="s">
        <v>113</v>
      </c>
      <c r="D1640" s="1072">
        <v>13</v>
      </c>
      <c r="E1640" s="1070">
        <v>1638</v>
      </c>
      <c r="F1640" s="1066" t="s">
        <v>5403</v>
      </c>
      <c r="G1640" s="1067" t="s">
        <v>5404</v>
      </c>
      <c r="H1640" s="1068">
        <v>1</v>
      </c>
      <c r="I1640" s="2"/>
      <c r="K1640" s="1072"/>
    </row>
    <row r="1641" spans="1:11" x14ac:dyDescent="0.2">
      <c r="A1641" s="977" t="str">
        <f t="shared" si="50"/>
        <v>FI_13_112</v>
      </c>
      <c r="B1641" s="979">
        <f t="shared" si="51"/>
        <v>112</v>
      </c>
      <c r="C1641" s="1069" t="s">
        <v>113</v>
      </c>
      <c r="D1641" s="1072">
        <v>13</v>
      </c>
      <c r="E1641" s="1070">
        <v>1639</v>
      </c>
      <c r="F1641" s="1066" t="s">
        <v>5405</v>
      </c>
      <c r="G1641" s="1067" t="s">
        <v>5406</v>
      </c>
      <c r="H1641" s="1068">
        <v>1</v>
      </c>
      <c r="I1641" s="2"/>
      <c r="K1641" s="1072"/>
    </row>
    <row r="1642" spans="1:11" x14ac:dyDescent="0.2">
      <c r="A1642" s="977" t="str">
        <f t="shared" si="50"/>
        <v>FI_13_113</v>
      </c>
      <c r="B1642" s="979">
        <f t="shared" si="51"/>
        <v>113</v>
      </c>
      <c r="C1642" s="1069" t="s">
        <v>113</v>
      </c>
      <c r="D1642" s="1072">
        <v>13</v>
      </c>
      <c r="E1642" s="1070">
        <v>1640</v>
      </c>
      <c r="F1642" s="1066" t="s">
        <v>5407</v>
      </c>
      <c r="G1642" s="1067" t="s">
        <v>5408</v>
      </c>
      <c r="H1642" s="1068">
        <v>1</v>
      </c>
      <c r="I1642" s="2"/>
      <c r="K1642" s="1072"/>
    </row>
    <row r="1643" spans="1:11" x14ac:dyDescent="0.2">
      <c r="A1643" s="977" t="str">
        <f t="shared" si="50"/>
        <v>FI_13_114</v>
      </c>
      <c r="B1643" s="979">
        <f t="shared" si="51"/>
        <v>114</v>
      </c>
      <c r="C1643" s="1069" t="s">
        <v>113</v>
      </c>
      <c r="D1643" s="1072">
        <v>13</v>
      </c>
      <c r="E1643" s="1070">
        <v>1641</v>
      </c>
      <c r="F1643" s="1066" t="s">
        <v>5409</v>
      </c>
      <c r="G1643" s="1067" t="s">
        <v>5410</v>
      </c>
      <c r="H1643" s="1068">
        <v>1</v>
      </c>
      <c r="I1643" s="2"/>
      <c r="K1643" s="1072"/>
    </row>
    <row r="1644" spans="1:11" x14ac:dyDescent="0.2">
      <c r="A1644" s="977" t="str">
        <f t="shared" si="50"/>
        <v>FI_13_115</v>
      </c>
      <c r="B1644" s="979">
        <f t="shared" si="51"/>
        <v>115</v>
      </c>
      <c r="C1644" s="1069" t="s">
        <v>113</v>
      </c>
      <c r="D1644" s="1072">
        <v>13</v>
      </c>
      <c r="E1644" s="1070">
        <v>1642</v>
      </c>
      <c r="F1644" s="1066" t="s">
        <v>5411</v>
      </c>
      <c r="G1644" s="1067" t="s">
        <v>5412</v>
      </c>
      <c r="H1644" s="1068">
        <v>1</v>
      </c>
      <c r="I1644" s="2"/>
      <c r="K1644" s="1072"/>
    </row>
    <row r="1645" spans="1:11" x14ac:dyDescent="0.2">
      <c r="A1645" s="977" t="str">
        <f t="shared" si="50"/>
        <v>FI_13_116</v>
      </c>
      <c r="B1645" s="979">
        <f t="shared" si="51"/>
        <v>116</v>
      </c>
      <c r="C1645" s="1069" t="s">
        <v>113</v>
      </c>
      <c r="D1645" s="1072">
        <v>13</v>
      </c>
      <c r="E1645" s="1070">
        <v>1643</v>
      </c>
      <c r="F1645" s="1066" t="s">
        <v>5413</v>
      </c>
      <c r="G1645" s="1067" t="s">
        <v>5414</v>
      </c>
      <c r="H1645" s="1068">
        <v>1</v>
      </c>
      <c r="I1645" s="2"/>
      <c r="K1645" s="1072"/>
    </row>
    <row r="1646" spans="1:11" x14ac:dyDescent="0.2">
      <c r="A1646" s="977" t="str">
        <f t="shared" si="50"/>
        <v>FI_13_117</v>
      </c>
      <c r="B1646" s="979">
        <f t="shared" si="51"/>
        <v>117</v>
      </c>
      <c r="C1646" s="1069" t="s">
        <v>113</v>
      </c>
      <c r="D1646" s="1072">
        <v>13</v>
      </c>
      <c r="E1646" s="1070">
        <v>1644</v>
      </c>
      <c r="F1646" s="1066" t="s">
        <v>5415</v>
      </c>
      <c r="G1646" s="1067" t="s">
        <v>5416</v>
      </c>
      <c r="H1646" s="1068">
        <v>1</v>
      </c>
      <c r="I1646" s="2"/>
      <c r="K1646" s="1072"/>
    </row>
    <row r="1647" spans="1:11" x14ac:dyDescent="0.2">
      <c r="A1647" s="977" t="str">
        <f t="shared" si="50"/>
        <v>FI_13_118</v>
      </c>
      <c r="B1647" s="979">
        <f t="shared" si="51"/>
        <v>118</v>
      </c>
      <c r="C1647" s="1069" t="s">
        <v>113</v>
      </c>
      <c r="D1647" s="1072">
        <v>13</v>
      </c>
      <c r="E1647" s="1070">
        <v>1645</v>
      </c>
      <c r="F1647" s="1066" t="s">
        <v>5417</v>
      </c>
      <c r="G1647" s="1067" t="s">
        <v>5418</v>
      </c>
      <c r="H1647" s="1068">
        <v>1</v>
      </c>
      <c r="I1647" s="2"/>
      <c r="K1647" s="1072"/>
    </row>
    <row r="1648" spans="1:11" x14ac:dyDescent="0.2">
      <c r="A1648" s="977" t="str">
        <f t="shared" si="50"/>
        <v>FI_13_119</v>
      </c>
      <c r="B1648" s="979">
        <f t="shared" si="51"/>
        <v>119</v>
      </c>
      <c r="C1648" s="1069" t="s">
        <v>113</v>
      </c>
      <c r="D1648" s="1072">
        <v>13</v>
      </c>
      <c r="E1648" s="1070">
        <v>1646</v>
      </c>
      <c r="F1648" s="1066" t="s">
        <v>5419</v>
      </c>
      <c r="G1648" s="1067" t="s">
        <v>5420</v>
      </c>
      <c r="H1648" s="1068">
        <v>1</v>
      </c>
      <c r="I1648" s="2"/>
      <c r="K1648" s="1072"/>
    </row>
    <row r="1649" spans="1:11" x14ac:dyDescent="0.2">
      <c r="A1649" s="977" t="str">
        <f t="shared" si="50"/>
        <v>FI_13_120</v>
      </c>
      <c r="B1649" s="979">
        <f t="shared" si="51"/>
        <v>120</v>
      </c>
      <c r="C1649" s="1069" t="s">
        <v>113</v>
      </c>
      <c r="D1649" s="1072">
        <v>13</v>
      </c>
      <c r="E1649" s="1070">
        <v>1647</v>
      </c>
      <c r="F1649" s="1066" t="s">
        <v>5421</v>
      </c>
      <c r="G1649" s="1067" t="s">
        <v>5422</v>
      </c>
      <c r="H1649" s="1068">
        <v>1</v>
      </c>
      <c r="I1649" s="2"/>
      <c r="K1649" s="1072"/>
    </row>
    <row r="1650" spans="1:11" x14ac:dyDescent="0.2">
      <c r="A1650" s="977" t="str">
        <f t="shared" si="50"/>
        <v>FI_13_121</v>
      </c>
      <c r="B1650" s="979">
        <f t="shared" si="51"/>
        <v>121</v>
      </c>
      <c r="C1650" s="1069" t="s">
        <v>113</v>
      </c>
      <c r="D1650" s="1072">
        <v>13</v>
      </c>
      <c r="E1650" s="1070">
        <v>1648</v>
      </c>
      <c r="F1650" s="1066" t="s">
        <v>5423</v>
      </c>
      <c r="G1650" s="1067" t="s">
        <v>5424</v>
      </c>
      <c r="H1650" s="1068">
        <v>1</v>
      </c>
      <c r="I1650" s="2"/>
      <c r="K1650" s="1072"/>
    </row>
    <row r="1651" spans="1:11" x14ac:dyDescent="0.2">
      <c r="A1651" s="977" t="str">
        <f t="shared" si="50"/>
        <v>FI_13_122</v>
      </c>
      <c r="B1651" s="979">
        <f t="shared" si="51"/>
        <v>122</v>
      </c>
      <c r="C1651" s="1069" t="s">
        <v>113</v>
      </c>
      <c r="D1651" s="1072">
        <v>13</v>
      </c>
      <c r="E1651" s="1070">
        <v>1649</v>
      </c>
      <c r="F1651" s="1066" t="s">
        <v>5425</v>
      </c>
      <c r="G1651" s="1067" t="s">
        <v>5426</v>
      </c>
      <c r="H1651" s="1068">
        <v>1</v>
      </c>
      <c r="I1651" s="2"/>
      <c r="K1651" s="1072"/>
    </row>
    <row r="1652" spans="1:11" x14ac:dyDescent="0.2">
      <c r="A1652" s="977" t="str">
        <f t="shared" si="50"/>
        <v>FI_13_123</v>
      </c>
      <c r="B1652" s="979">
        <f t="shared" si="51"/>
        <v>123</v>
      </c>
      <c r="C1652" s="1069" t="s">
        <v>113</v>
      </c>
      <c r="D1652" s="1072">
        <v>13</v>
      </c>
      <c r="E1652" s="1070">
        <v>1650</v>
      </c>
      <c r="F1652" s="1066" t="s">
        <v>5427</v>
      </c>
      <c r="G1652" s="1067" t="s">
        <v>5428</v>
      </c>
      <c r="H1652" s="1068">
        <v>1</v>
      </c>
      <c r="I1652" s="2"/>
      <c r="K1652" s="1072"/>
    </row>
    <row r="1653" spans="1:11" x14ac:dyDescent="0.2">
      <c r="A1653" s="977" t="str">
        <f t="shared" si="50"/>
        <v>FI_13_124</v>
      </c>
      <c r="B1653" s="979">
        <f t="shared" si="51"/>
        <v>124</v>
      </c>
      <c r="C1653" s="1069" t="s">
        <v>113</v>
      </c>
      <c r="D1653" s="1072">
        <v>13</v>
      </c>
      <c r="E1653" s="1070">
        <v>1651</v>
      </c>
      <c r="F1653" s="1066" t="s">
        <v>5429</v>
      </c>
      <c r="G1653" s="1067" t="s">
        <v>5430</v>
      </c>
      <c r="H1653" s="1068">
        <v>1</v>
      </c>
      <c r="I1653" s="2"/>
      <c r="K1653" s="1072"/>
    </row>
    <row r="1654" spans="1:11" x14ac:dyDescent="0.2">
      <c r="A1654" s="977" t="str">
        <f t="shared" si="50"/>
        <v>FI_13_125</v>
      </c>
      <c r="B1654" s="979">
        <f t="shared" si="51"/>
        <v>125</v>
      </c>
      <c r="C1654" s="1069" t="s">
        <v>113</v>
      </c>
      <c r="D1654" s="1072">
        <v>13</v>
      </c>
      <c r="E1654" s="1070">
        <v>1652</v>
      </c>
      <c r="F1654" s="1066" t="s">
        <v>5431</v>
      </c>
      <c r="G1654" s="1067" t="s">
        <v>5432</v>
      </c>
      <c r="H1654" s="1068">
        <v>1</v>
      </c>
      <c r="I1654" s="2"/>
      <c r="K1654" s="1072"/>
    </row>
    <row r="1655" spans="1:11" x14ac:dyDescent="0.2">
      <c r="A1655" s="977" t="str">
        <f t="shared" si="50"/>
        <v>FI_13_126</v>
      </c>
      <c r="B1655" s="979">
        <f t="shared" si="51"/>
        <v>126</v>
      </c>
      <c r="C1655" s="1069" t="s">
        <v>113</v>
      </c>
      <c r="D1655" s="1072">
        <v>13</v>
      </c>
      <c r="E1655" s="1070">
        <v>1653</v>
      </c>
      <c r="F1655" s="1066" t="s">
        <v>5433</v>
      </c>
      <c r="G1655" s="1067" t="s">
        <v>5434</v>
      </c>
      <c r="H1655" s="1068">
        <v>1</v>
      </c>
      <c r="I1655" s="2"/>
      <c r="K1655" s="1072"/>
    </row>
    <row r="1656" spans="1:11" x14ac:dyDescent="0.2">
      <c r="A1656" s="977" t="str">
        <f t="shared" si="50"/>
        <v>FI_13_127</v>
      </c>
      <c r="B1656" s="979">
        <f t="shared" si="51"/>
        <v>127</v>
      </c>
      <c r="C1656" s="1069" t="s">
        <v>113</v>
      </c>
      <c r="D1656" s="1072">
        <v>13</v>
      </c>
      <c r="E1656" s="1070">
        <v>1654</v>
      </c>
      <c r="F1656" s="1066" t="s">
        <v>5435</v>
      </c>
      <c r="G1656" s="1067" t="s">
        <v>5436</v>
      </c>
      <c r="H1656" s="1068">
        <v>1</v>
      </c>
      <c r="I1656" s="2"/>
      <c r="K1656" s="1072"/>
    </row>
    <row r="1657" spans="1:11" x14ac:dyDescent="0.2">
      <c r="A1657" s="977" t="str">
        <f t="shared" si="50"/>
        <v>FI_13_128</v>
      </c>
      <c r="B1657" s="979">
        <f t="shared" si="51"/>
        <v>128</v>
      </c>
      <c r="C1657" s="1069" t="s">
        <v>113</v>
      </c>
      <c r="D1657" s="1072">
        <v>13</v>
      </c>
      <c r="E1657" s="1070">
        <v>1655</v>
      </c>
      <c r="F1657" s="1066" t="s">
        <v>5437</v>
      </c>
      <c r="G1657" s="1067" t="s">
        <v>5438</v>
      </c>
      <c r="H1657" s="1068">
        <v>1</v>
      </c>
      <c r="I1657" s="2"/>
      <c r="K1657" s="1072"/>
    </row>
    <row r="1658" spans="1:11" x14ac:dyDescent="0.2">
      <c r="A1658" s="977" t="str">
        <f t="shared" si="50"/>
        <v>FI_13_129</v>
      </c>
      <c r="B1658" s="979">
        <f t="shared" si="51"/>
        <v>129</v>
      </c>
      <c r="C1658" s="1069" t="s">
        <v>113</v>
      </c>
      <c r="D1658" s="1072">
        <v>13</v>
      </c>
      <c r="E1658" s="1070">
        <v>1656</v>
      </c>
      <c r="F1658" s="1066" t="s">
        <v>5439</v>
      </c>
      <c r="G1658" s="1067" t="s">
        <v>5440</v>
      </c>
      <c r="H1658" s="1068">
        <v>1</v>
      </c>
      <c r="I1658" s="2"/>
      <c r="K1658" s="1072"/>
    </row>
    <row r="1659" spans="1:11" x14ac:dyDescent="0.2">
      <c r="A1659" s="977" t="str">
        <f t="shared" si="50"/>
        <v>FI_14_1</v>
      </c>
      <c r="B1659" s="979">
        <f t="shared" si="51"/>
        <v>1</v>
      </c>
      <c r="C1659" s="1069" t="s">
        <v>113</v>
      </c>
      <c r="D1659" s="1072">
        <v>14</v>
      </c>
      <c r="E1659" s="1070">
        <v>1657</v>
      </c>
      <c r="F1659" s="1066" t="s">
        <v>5441</v>
      </c>
      <c r="G1659" s="1067" t="s">
        <v>5442</v>
      </c>
      <c r="H1659" s="1068">
        <v>1</v>
      </c>
      <c r="I1659" s="2"/>
      <c r="K1659" s="1072"/>
    </row>
    <row r="1660" spans="1:11" x14ac:dyDescent="0.2">
      <c r="A1660" s="977" t="str">
        <f t="shared" si="50"/>
        <v>FI_14_2</v>
      </c>
      <c r="B1660" s="979">
        <f t="shared" si="51"/>
        <v>2</v>
      </c>
      <c r="C1660" s="1069" t="s">
        <v>113</v>
      </c>
      <c r="D1660" s="1072">
        <v>14</v>
      </c>
      <c r="E1660" s="1070">
        <v>1658</v>
      </c>
      <c r="F1660" s="1066" t="s">
        <v>5443</v>
      </c>
      <c r="G1660" s="1067" t="s">
        <v>5444</v>
      </c>
      <c r="H1660" s="1068">
        <v>1</v>
      </c>
      <c r="I1660" s="2"/>
      <c r="K1660" s="1072"/>
    </row>
    <row r="1661" spans="1:11" x14ac:dyDescent="0.2">
      <c r="A1661" s="977" t="str">
        <f t="shared" si="50"/>
        <v>FI_14_3</v>
      </c>
      <c r="B1661" s="979">
        <f t="shared" si="51"/>
        <v>3</v>
      </c>
      <c r="C1661" s="1069" t="s">
        <v>113</v>
      </c>
      <c r="D1661" s="1072">
        <v>14</v>
      </c>
      <c r="E1661" s="1070">
        <v>1659</v>
      </c>
      <c r="F1661" s="1066" t="s">
        <v>5445</v>
      </c>
      <c r="G1661" s="1067" t="s">
        <v>5446</v>
      </c>
      <c r="H1661" s="1068">
        <v>1</v>
      </c>
      <c r="I1661" s="2"/>
      <c r="K1661" s="1072"/>
    </row>
    <row r="1662" spans="1:11" x14ac:dyDescent="0.2">
      <c r="A1662" s="977" t="str">
        <f t="shared" si="50"/>
        <v>FI_14_4</v>
      </c>
      <c r="B1662" s="979">
        <f t="shared" si="51"/>
        <v>4</v>
      </c>
      <c r="C1662" s="1069" t="s">
        <v>113</v>
      </c>
      <c r="D1662" s="1072">
        <v>14</v>
      </c>
      <c r="E1662" s="1070">
        <v>1660</v>
      </c>
      <c r="F1662" s="1066" t="s">
        <v>5447</v>
      </c>
      <c r="G1662" s="1067" t="s">
        <v>5448</v>
      </c>
      <c r="H1662" s="1068">
        <v>1</v>
      </c>
      <c r="I1662" s="2"/>
      <c r="K1662" s="1072"/>
    </row>
    <row r="1663" spans="1:11" x14ac:dyDescent="0.2">
      <c r="A1663" s="977" t="str">
        <f t="shared" si="50"/>
        <v>FI_14_5</v>
      </c>
      <c r="B1663" s="979">
        <f t="shared" si="51"/>
        <v>5</v>
      </c>
      <c r="C1663" s="1069" t="s">
        <v>113</v>
      </c>
      <c r="D1663" s="1072">
        <v>14</v>
      </c>
      <c r="E1663" s="1070">
        <v>1661</v>
      </c>
      <c r="F1663" s="1066" t="s">
        <v>5449</v>
      </c>
      <c r="G1663" s="1067" t="s">
        <v>5450</v>
      </c>
      <c r="H1663" s="1068">
        <v>1</v>
      </c>
      <c r="I1663" s="2"/>
      <c r="K1663" s="1072"/>
    </row>
    <row r="1664" spans="1:11" x14ac:dyDescent="0.2">
      <c r="A1664" s="977" t="str">
        <f t="shared" si="50"/>
        <v>FI_14_6</v>
      </c>
      <c r="B1664" s="979">
        <f t="shared" si="51"/>
        <v>6</v>
      </c>
      <c r="C1664" s="1069" t="s">
        <v>113</v>
      </c>
      <c r="D1664" s="1072">
        <v>14</v>
      </c>
      <c r="E1664" s="1070">
        <v>1662</v>
      </c>
      <c r="F1664" s="1066" t="s">
        <v>5451</v>
      </c>
      <c r="G1664" s="1067" t="s">
        <v>5452</v>
      </c>
      <c r="H1664" s="1068">
        <v>1</v>
      </c>
      <c r="I1664" s="2"/>
      <c r="K1664" s="1072"/>
    </row>
    <row r="1665" spans="1:11" x14ac:dyDescent="0.2">
      <c r="A1665" s="977" t="str">
        <f t="shared" si="50"/>
        <v>FI_14_7</v>
      </c>
      <c r="B1665" s="979">
        <f t="shared" si="51"/>
        <v>7</v>
      </c>
      <c r="C1665" s="1069" t="s">
        <v>113</v>
      </c>
      <c r="D1665" s="1072">
        <v>14</v>
      </c>
      <c r="E1665" s="1070">
        <v>1663</v>
      </c>
      <c r="F1665" s="1066" t="s">
        <v>5453</v>
      </c>
      <c r="G1665" s="1067" t="s">
        <v>5454</v>
      </c>
      <c r="H1665" s="1068">
        <v>2</v>
      </c>
      <c r="I1665" s="2"/>
      <c r="K1665" s="1072"/>
    </row>
    <row r="1666" spans="1:11" x14ac:dyDescent="0.2">
      <c r="A1666" s="977" t="str">
        <f t="shared" si="50"/>
        <v>FI_14_8</v>
      </c>
      <c r="B1666" s="979">
        <f t="shared" si="51"/>
        <v>8</v>
      </c>
      <c r="C1666" s="1069" t="s">
        <v>113</v>
      </c>
      <c r="D1666" s="1072">
        <v>14</v>
      </c>
      <c r="E1666" s="1070">
        <v>1664</v>
      </c>
      <c r="F1666" s="1066" t="s">
        <v>5455</v>
      </c>
      <c r="G1666" s="1067" t="s">
        <v>5456</v>
      </c>
      <c r="H1666" s="1068">
        <v>1</v>
      </c>
      <c r="I1666" s="2"/>
      <c r="K1666" s="1072"/>
    </row>
    <row r="1667" spans="1:11" x14ac:dyDescent="0.2">
      <c r="A1667" s="977" t="str">
        <f t="shared" ref="A1667:A1730" si="52">CONCATENATE(C1667,"_",D1667,"_",B1667)</f>
        <v>FI_14_9</v>
      </c>
      <c r="B1667" s="979">
        <f t="shared" si="51"/>
        <v>9</v>
      </c>
      <c r="C1667" s="1069" t="s">
        <v>113</v>
      </c>
      <c r="D1667" s="1072">
        <v>14</v>
      </c>
      <c r="E1667" s="1070">
        <v>1665</v>
      </c>
      <c r="F1667" s="1066" t="s">
        <v>5457</v>
      </c>
      <c r="G1667" s="1067" t="s">
        <v>5458</v>
      </c>
      <c r="H1667" s="1068">
        <v>1</v>
      </c>
      <c r="I1667" s="2"/>
      <c r="K1667" s="1072"/>
    </row>
    <row r="1668" spans="1:11" x14ac:dyDescent="0.2">
      <c r="A1668" s="977" t="str">
        <f t="shared" si="52"/>
        <v>FI_14_10</v>
      </c>
      <c r="B1668" s="979">
        <f t="shared" si="51"/>
        <v>10</v>
      </c>
      <c r="C1668" s="1069" t="s">
        <v>113</v>
      </c>
      <c r="D1668" s="1072">
        <v>14</v>
      </c>
      <c r="E1668" s="1070">
        <v>1666</v>
      </c>
      <c r="F1668" s="1066" t="s">
        <v>5459</v>
      </c>
      <c r="G1668" s="1067" t="s">
        <v>5460</v>
      </c>
      <c r="H1668" s="1068">
        <v>1</v>
      </c>
      <c r="I1668" s="2"/>
      <c r="K1668" s="1072"/>
    </row>
    <row r="1669" spans="1:11" x14ac:dyDescent="0.2">
      <c r="A1669" s="977" t="str">
        <f t="shared" si="52"/>
        <v>FI_14_11</v>
      </c>
      <c r="B1669" s="979">
        <f t="shared" ref="B1669:B1732" si="53">IF(D1669&lt;&gt;"",IF(D1669=D1668,B1668+1,1),0)</f>
        <v>11</v>
      </c>
      <c r="C1669" s="1069" t="s">
        <v>113</v>
      </c>
      <c r="D1669" s="1072">
        <v>14</v>
      </c>
      <c r="E1669" s="1070">
        <v>1667</v>
      </c>
      <c r="F1669" s="1066" t="s">
        <v>5461</v>
      </c>
      <c r="G1669" s="1067" t="s">
        <v>5462</v>
      </c>
      <c r="H1669" s="1068">
        <v>1</v>
      </c>
      <c r="I1669" s="2"/>
      <c r="K1669" s="1072"/>
    </row>
    <row r="1670" spans="1:11" x14ac:dyDescent="0.2">
      <c r="A1670" s="977" t="str">
        <f t="shared" si="52"/>
        <v>FI_14_12</v>
      </c>
      <c r="B1670" s="979">
        <f t="shared" si="53"/>
        <v>12</v>
      </c>
      <c r="C1670" s="1069" t="s">
        <v>113</v>
      </c>
      <c r="D1670" s="1072">
        <v>14</v>
      </c>
      <c r="E1670" s="1070">
        <v>1668</v>
      </c>
      <c r="F1670" s="1066" t="s">
        <v>5463</v>
      </c>
      <c r="G1670" s="1067" t="s">
        <v>5464</v>
      </c>
      <c r="H1670" s="1068">
        <v>1</v>
      </c>
      <c r="I1670" s="2"/>
      <c r="K1670" s="1072"/>
    </row>
    <row r="1671" spans="1:11" x14ac:dyDescent="0.2">
      <c r="A1671" s="977" t="str">
        <f t="shared" si="52"/>
        <v>FI_14_13</v>
      </c>
      <c r="B1671" s="979">
        <f t="shared" si="53"/>
        <v>13</v>
      </c>
      <c r="C1671" s="1069" t="s">
        <v>113</v>
      </c>
      <c r="D1671" s="1072">
        <v>14</v>
      </c>
      <c r="E1671" s="1070">
        <v>1669</v>
      </c>
      <c r="F1671" s="1066" t="s">
        <v>5465</v>
      </c>
      <c r="G1671" s="1067" t="s">
        <v>5466</v>
      </c>
      <c r="H1671" s="1068">
        <v>1</v>
      </c>
      <c r="I1671" s="2"/>
      <c r="K1671" s="1072"/>
    </row>
    <row r="1672" spans="1:11" x14ac:dyDescent="0.2">
      <c r="A1672" s="977" t="str">
        <f t="shared" si="52"/>
        <v>FI_14_14</v>
      </c>
      <c r="B1672" s="979">
        <f t="shared" si="53"/>
        <v>14</v>
      </c>
      <c r="C1672" s="1069" t="s">
        <v>113</v>
      </c>
      <c r="D1672" s="1072">
        <v>14</v>
      </c>
      <c r="E1672" s="1070">
        <v>1670</v>
      </c>
      <c r="F1672" s="1066" t="s">
        <v>5467</v>
      </c>
      <c r="G1672" s="1067" t="s">
        <v>5468</v>
      </c>
      <c r="H1672" s="1068">
        <v>1</v>
      </c>
      <c r="I1672" s="2"/>
      <c r="K1672" s="1072"/>
    </row>
    <row r="1673" spans="1:11" x14ac:dyDescent="0.2">
      <c r="A1673" s="977" t="str">
        <f t="shared" si="52"/>
        <v>FI_14_15</v>
      </c>
      <c r="B1673" s="979">
        <f t="shared" si="53"/>
        <v>15</v>
      </c>
      <c r="C1673" s="1069" t="s">
        <v>113</v>
      </c>
      <c r="D1673" s="1072">
        <v>14</v>
      </c>
      <c r="E1673" s="1070">
        <v>1671</v>
      </c>
      <c r="F1673" s="1066" t="s">
        <v>5469</v>
      </c>
      <c r="G1673" s="1067" t="s">
        <v>5470</v>
      </c>
      <c r="H1673" s="1068">
        <v>1</v>
      </c>
      <c r="I1673" s="2"/>
      <c r="K1673" s="1072"/>
    </row>
    <row r="1674" spans="1:11" x14ac:dyDescent="0.2">
      <c r="A1674" s="977" t="str">
        <f t="shared" si="52"/>
        <v>FI_14_16</v>
      </c>
      <c r="B1674" s="979">
        <f t="shared" si="53"/>
        <v>16</v>
      </c>
      <c r="C1674" s="1069" t="s">
        <v>113</v>
      </c>
      <c r="D1674" s="1072">
        <v>14</v>
      </c>
      <c r="E1674" s="1070">
        <v>1672</v>
      </c>
      <c r="F1674" s="1066" t="s">
        <v>5471</v>
      </c>
      <c r="G1674" s="1067" t="s">
        <v>5472</v>
      </c>
      <c r="H1674" s="1068">
        <v>1</v>
      </c>
      <c r="I1674" s="2"/>
      <c r="K1674" s="1072"/>
    </row>
    <row r="1675" spans="1:11" x14ac:dyDescent="0.2">
      <c r="A1675" s="977" t="str">
        <f t="shared" si="52"/>
        <v>FI_14_17</v>
      </c>
      <c r="B1675" s="979">
        <f t="shared" si="53"/>
        <v>17</v>
      </c>
      <c r="C1675" s="1069" t="s">
        <v>113</v>
      </c>
      <c r="D1675" s="1072">
        <v>14</v>
      </c>
      <c r="E1675" s="1070">
        <v>1673</v>
      </c>
      <c r="F1675" s="1066" t="s">
        <v>5473</v>
      </c>
      <c r="G1675" s="1067" t="s">
        <v>5474</v>
      </c>
      <c r="H1675" s="1068">
        <v>1</v>
      </c>
      <c r="I1675" s="2"/>
      <c r="K1675" s="1072"/>
    </row>
    <row r="1676" spans="1:11" x14ac:dyDescent="0.2">
      <c r="A1676" s="977" t="str">
        <f t="shared" si="52"/>
        <v>FI_14_18</v>
      </c>
      <c r="B1676" s="979">
        <f t="shared" si="53"/>
        <v>18</v>
      </c>
      <c r="C1676" s="1069" t="s">
        <v>113</v>
      </c>
      <c r="D1676" s="1072">
        <v>14</v>
      </c>
      <c r="E1676" s="1070">
        <v>1674</v>
      </c>
      <c r="F1676" s="1066" t="s">
        <v>5475</v>
      </c>
      <c r="G1676" s="1067" t="s">
        <v>5476</v>
      </c>
      <c r="H1676" s="1068">
        <v>1</v>
      </c>
      <c r="I1676" s="2"/>
      <c r="K1676" s="1072"/>
    </row>
    <row r="1677" spans="1:11" x14ac:dyDescent="0.2">
      <c r="A1677" s="977" t="str">
        <f t="shared" si="52"/>
        <v>FI_14_19</v>
      </c>
      <c r="B1677" s="979">
        <f t="shared" si="53"/>
        <v>19</v>
      </c>
      <c r="C1677" s="1069" t="s">
        <v>113</v>
      </c>
      <c r="D1677" s="1072">
        <v>14</v>
      </c>
      <c r="E1677" s="1070">
        <v>1675</v>
      </c>
      <c r="F1677" s="1066" t="s">
        <v>5477</v>
      </c>
      <c r="G1677" s="1067" t="s">
        <v>5478</v>
      </c>
      <c r="H1677" s="1068">
        <v>1</v>
      </c>
      <c r="I1677" s="2"/>
      <c r="K1677" s="1072"/>
    </row>
    <row r="1678" spans="1:11" x14ac:dyDescent="0.2">
      <c r="A1678" s="977" t="str">
        <f t="shared" si="52"/>
        <v>FI_14_20</v>
      </c>
      <c r="B1678" s="979">
        <f t="shared" si="53"/>
        <v>20</v>
      </c>
      <c r="C1678" s="1069" t="s">
        <v>113</v>
      </c>
      <c r="D1678" s="1072">
        <v>14</v>
      </c>
      <c r="E1678" s="1070">
        <v>1676</v>
      </c>
      <c r="F1678" s="1066" t="s">
        <v>5479</v>
      </c>
      <c r="G1678" s="1067" t="s">
        <v>5480</v>
      </c>
      <c r="H1678" s="1068">
        <v>1</v>
      </c>
      <c r="I1678" s="2"/>
      <c r="K1678" s="1072"/>
    </row>
    <row r="1679" spans="1:11" x14ac:dyDescent="0.2">
      <c r="A1679" s="977" t="str">
        <f t="shared" si="52"/>
        <v>FI_14_21</v>
      </c>
      <c r="B1679" s="979">
        <f t="shared" si="53"/>
        <v>21</v>
      </c>
      <c r="C1679" s="1069" t="s">
        <v>113</v>
      </c>
      <c r="D1679" s="1072">
        <v>14</v>
      </c>
      <c r="E1679" s="1070">
        <v>1677</v>
      </c>
      <c r="F1679" s="1066" t="s">
        <v>5481</v>
      </c>
      <c r="G1679" s="1067" t="s">
        <v>5482</v>
      </c>
      <c r="H1679" s="1068">
        <v>1</v>
      </c>
      <c r="I1679" s="2"/>
      <c r="K1679" s="1072"/>
    </row>
    <row r="1680" spans="1:11" x14ac:dyDescent="0.2">
      <c r="A1680" s="977" t="str">
        <f t="shared" si="52"/>
        <v>FI_14_22</v>
      </c>
      <c r="B1680" s="979">
        <f t="shared" si="53"/>
        <v>22</v>
      </c>
      <c r="C1680" s="1069" t="s">
        <v>113</v>
      </c>
      <c r="D1680" s="1072">
        <v>14</v>
      </c>
      <c r="E1680" s="1070">
        <v>1678</v>
      </c>
      <c r="F1680" s="1066" t="s">
        <v>5483</v>
      </c>
      <c r="G1680" s="1067" t="s">
        <v>5484</v>
      </c>
      <c r="H1680" s="1068">
        <v>1</v>
      </c>
      <c r="I1680" s="2"/>
      <c r="K1680" s="1072"/>
    </row>
    <row r="1681" spans="1:11" x14ac:dyDescent="0.2">
      <c r="A1681" s="977" t="str">
        <f t="shared" si="52"/>
        <v>FI_14_23</v>
      </c>
      <c r="B1681" s="979">
        <f t="shared" si="53"/>
        <v>23</v>
      </c>
      <c r="C1681" s="1069" t="s">
        <v>113</v>
      </c>
      <c r="D1681" s="1072">
        <v>14</v>
      </c>
      <c r="E1681" s="1070">
        <v>1679</v>
      </c>
      <c r="F1681" s="1066" t="s">
        <v>5485</v>
      </c>
      <c r="G1681" s="1067" t="s">
        <v>5486</v>
      </c>
      <c r="H1681" s="1068">
        <v>1</v>
      </c>
      <c r="I1681" s="2"/>
      <c r="K1681" s="1072"/>
    </row>
    <row r="1682" spans="1:11" x14ac:dyDescent="0.2">
      <c r="A1682" s="977" t="str">
        <f t="shared" si="52"/>
        <v>FI_14_24</v>
      </c>
      <c r="B1682" s="979">
        <f t="shared" si="53"/>
        <v>24</v>
      </c>
      <c r="C1682" s="1069" t="s">
        <v>113</v>
      </c>
      <c r="D1682" s="1072">
        <v>14</v>
      </c>
      <c r="E1682" s="1070">
        <v>1680</v>
      </c>
      <c r="F1682" s="1066" t="s">
        <v>5487</v>
      </c>
      <c r="G1682" s="1067" t="s">
        <v>5488</v>
      </c>
      <c r="H1682" s="1068">
        <v>1</v>
      </c>
      <c r="I1682" s="2"/>
      <c r="K1682" s="1072"/>
    </row>
    <row r="1683" spans="1:11" x14ac:dyDescent="0.2">
      <c r="A1683" s="977" t="str">
        <f t="shared" si="52"/>
        <v>FI_14_25</v>
      </c>
      <c r="B1683" s="979">
        <f t="shared" si="53"/>
        <v>25</v>
      </c>
      <c r="C1683" s="1069" t="s">
        <v>113</v>
      </c>
      <c r="D1683" s="1072">
        <v>14</v>
      </c>
      <c r="E1683" s="1070">
        <v>1681</v>
      </c>
      <c r="F1683" s="1066" t="s">
        <v>5489</v>
      </c>
      <c r="G1683" s="1067" t="s">
        <v>5490</v>
      </c>
      <c r="H1683" s="1068">
        <v>1</v>
      </c>
      <c r="I1683" s="2"/>
      <c r="K1683" s="1072"/>
    </row>
    <row r="1684" spans="1:11" x14ac:dyDescent="0.2">
      <c r="A1684" s="977" t="str">
        <f t="shared" si="52"/>
        <v>FI_14_26</v>
      </c>
      <c r="B1684" s="979">
        <f t="shared" si="53"/>
        <v>26</v>
      </c>
      <c r="C1684" s="1069" t="s">
        <v>113</v>
      </c>
      <c r="D1684" s="1072">
        <v>14</v>
      </c>
      <c r="E1684" s="1070">
        <v>1682</v>
      </c>
      <c r="F1684" s="1066" t="s">
        <v>5491</v>
      </c>
      <c r="G1684" s="1067" t="s">
        <v>5492</v>
      </c>
      <c r="H1684" s="1068">
        <v>1</v>
      </c>
      <c r="I1684" s="2"/>
      <c r="K1684" s="1072"/>
    </row>
    <row r="1685" spans="1:11" x14ac:dyDescent="0.2">
      <c r="A1685" s="977" t="str">
        <f t="shared" si="52"/>
        <v>FI_14_27</v>
      </c>
      <c r="B1685" s="979">
        <f t="shared" si="53"/>
        <v>27</v>
      </c>
      <c r="C1685" s="1069" t="s">
        <v>113</v>
      </c>
      <c r="D1685" s="1072">
        <v>14</v>
      </c>
      <c r="E1685" s="1070">
        <v>1683</v>
      </c>
      <c r="F1685" s="1066" t="s">
        <v>5493</v>
      </c>
      <c r="G1685" s="1067" t="s">
        <v>5494</v>
      </c>
      <c r="H1685" s="1068">
        <v>1</v>
      </c>
      <c r="I1685" s="2"/>
      <c r="K1685" s="1072"/>
    </row>
    <row r="1686" spans="1:11" x14ac:dyDescent="0.2">
      <c r="A1686" s="977" t="str">
        <f t="shared" si="52"/>
        <v>FI_14_28</v>
      </c>
      <c r="B1686" s="979">
        <f t="shared" si="53"/>
        <v>28</v>
      </c>
      <c r="C1686" s="1069" t="s">
        <v>113</v>
      </c>
      <c r="D1686" s="1072">
        <v>14</v>
      </c>
      <c r="E1686" s="1070">
        <v>1684</v>
      </c>
      <c r="F1686" s="1066" t="s">
        <v>5495</v>
      </c>
      <c r="G1686" s="1067" t="s">
        <v>5496</v>
      </c>
      <c r="H1686" s="1068">
        <v>1</v>
      </c>
      <c r="I1686" s="2"/>
      <c r="K1686" s="1072"/>
    </row>
    <row r="1687" spans="1:11" x14ac:dyDescent="0.2">
      <c r="A1687" s="977" t="str">
        <f t="shared" si="52"/>
        <v>FI_14_29</v>
      </c>
      <c r="B1687" s="979">
        <f t="shared" si="53"/>
        <v>29</v>
      </c>
      <c r="C1687" s="1069" t="s">
        <v>113</v>
      </c>
      <c r="D1687" s="1072">
        <v>14</v>
      </c>
      <c r="E1687" s="1070">
        <v>1685</v>
      </c>
      <c r="F1687" s="1066" t="s">
        <v>5497</v>
      </c>
      <c r="G1687" s="1067" t="s">
        <v>5498</v>
      </c>
      <c r="H1687" s="1068">
        <v>2</v>
      </c>
      <c r="I1687" s="2"/>
      <c r="K1687" s="1072"/>
    </row>
    <row r="1688" spans="1:11" x14ac:dyDescent="0.2">
      <c r="A1688" s="977" t="str">
        <f t="shared" si="52"/>
        <v>FI_14_30</v>
      </c>
      <c r="B1688" s="979">
        <f t="shared" si="53"/>
        <v>30</v>
      </c>
      <c r="C1688" s="1069" t="s">
        <v>113</v>
      </c>
      <c r="D1688" s="1072">
        <v>14</v>
      </c>
      <c r="E1688" s="1070">
        <v>1686</v>
      </c>
      <c r="F1688" s="1066" t="s">
        <v>5499</v>
      </c>
      <c r="G1688" s="1067" t="s">
        <v>5500</v>
      </c>
      <c r="H1688" s="1068">
        <v>1</v>
      </c>
      <c r="I1688" s="2"/>
      <c r="K1688" s="1072"/>
    </row>
    <row r="1689" spans="1:11" x14ac:dyDescent="0.2">
      <c r="A1689" s="977" t="str">
        <f t="shared" si="52"/>
        <v>FI_14_31</v>
      </c>
      <c r="B1689" s="979">
        <f t="shared" si="53"/>
        <v>31</v>
      </c>
      <c r="C1689" s="1069" t="s">
        <v>113</v>
      </c>
      <c r="D1689" s="1072">
        <v>14</v>
      </c>
      <c r="E1689" s="1070">
        <v>1687</v>
      </c>
      <c r="F1689" s="1066" t="s">
        <v>5501</v>
      </c>
      <c r="G1689" s="1067" t="s">
        <v>5502</v>
      </c>
      <c r="H1689" s="1068">
        <v>1</v>
      </c>
      <c r="I1689" s="2"/>
      <c r="K1689" s="1072"/>
    </row>
    <row r="1690" spans="1:11" x14ac:dyDescent="0.2">
      <c r="A1690" s="977" t="str">
        <f t="shared" si="52"/>
        <v>FI_14_32</v>
      </c>
      <c r="B1690" s="979">
        <f t="shared" si="53"/>
        <v>32</v>
      </c>
      <c r="C1690" s="1069" t="s">
        <v>113</v>
      </c>
      <c r="D1690" s="1072">
        <v>14</v>
      </c>
      <c r="E1690" s="1070">
        <v>1688</v>
      </c>
      <c r="F1690" s="1066" t="s">
        <v>5503</v>
      </c>
      <c r="G1690" s="1067" t="s">
        <v>5504</v>
      </c>
      <c r="H1690" s="1068">
        <v>1</v>
      </c>
      <c r="I1690" s="2"/>
      <c r="K1690" s="1072"/>
    </row>
    <row r="1691" spans="1:11" x14ac:dyDescent="0.2">
      <c r="A1691" s="977" t="str">
        <f t="shared" si="52"/>
        <v>FI_14_33</v>
      </c>
      <c r="B1691" s="979">
        <f t="shared" si="53"/>
        <v>33</v>
      </c>
      <c r="C1691" s="1069" t="s">
        <v>113</v>
      </c>
      <c r="D1691" s="1072">
        <v>14</v>
      </c>
      <c r="E1691" s="1070">
        <v>1689</v>
      </c>
      <c r="F1691" s="1066" t="s">
        <v>5505</v>
      </c>
      <c r="G1691" s="1067" t="s">
        <v>5506</v>
      </c>
      <c r="H1691" s="1068">
        <v>1</v>
      </c>
      <c r="I1691" s="2"/>
      <c r="K1691" s="1072"/>
    </row>
    <row r="1692" spans="1:11" x14ac:dyDescent="0.2">
      <c r="A1692" s="977" t="str">
        <f t="shared" si="52"/>
        <v>FI_14_34</v>
      </c>
      <c r="B1692" s="979">
        <f t="shared" si="53"/>
        <v>34</v>
      </c>
      <c r="C1692" s="1069" t="s">
        <v>113</v>
      </c>
      <c r="D1692" s="1072">
        <v>14</v>
      </c>
      <c r="E1692" s="1070">
        <v>1690</v>
      </c>
      <c r="F1692" s="1066" t="s">
        <v>5507</v>
      </c>
      <c r="G1692" s="1067" t="s">
        <v>5508</v>
      </c>
      <c r="H1692" s="1068">
        <v>1</v>
      </c>
      <c r="I1692" s="2"/>
      <c r="K1692" s="1072"/>
    </row>
    <row r="1693" spans="1:11" x14ac:dyDescent="0.2">
      <c r="A1693" s="977" t="str">
        <f t="shared" si="52"/>
        <v>FI_14_35</v>
      </c>
      <c r="B1693" s="979">
        <f t="shared" si="53"/>
        <v>35</v>
      </c>
      <c r="C1693" s="1069" t="s">
        <v>113</v>
      </c>
      <c r="D1693" s="1072">
        <v>14</v>
      </c>
      <c r="E1693" s="1070">
        <v>1691</v>
      </c>
      <c r="F1693" s="1066" t="s">
        <v>5509</v>
      </c>
      <c r="G1693" s="1067" t="s">
        <v>5510</v>
      </c>
      <c r="H1693" s="1068">
        <v>1</v>
      </c>
      <c r="I1693" s="2"/>
      <c r="K1693" s="1072"/>
    </row>
    <row r="1694" spans="1:11" x14ac:dyDescent="0.2">
      <c r="A1694" s="977" t="str">
        <f t="shared" si="52"/>
        <v>FI_14_36</v>
      </c>
      <c r="B1694" s="979">
        <f t="shared" si="53"/>
        <v>36</v>
      </c>
      <c r="C1694" s="1069" t="s">
        <v>113</v>
      </c>
      <c r="D1694" s="1072">
        <v>14</v>
      </c>
      <c r="E1694" s="1070">
        <v>1692</v>
      </c>
      <c r="F1694" s="1066" t="s">
        <v>5511</v>
      </c>
      <c r="G1694" s="1067" t="s">
        <v>5512</v>
      </c>
      <c r="H1694" s="1068">
        <v>1</v>
      </c>
      <c r="I1694" s="2"/>
      <c r="K1694" s="1072"/>
    </row>
    <row r="1695" spans="1:11" x14ac:dyDescent="0.2">
      <c r="A1695" s="977" t="str">
        <f t="shared" si="52"/>
        <v>FI_14_37</v>
      </c>
      <c r="B1695" s="979">
        <f t="shared" si="53"/>
        <v>37</v>
      </c>
      <c r="C1695" s="1069" t="s">
        <v>113</v>
      </c>
      <c r="D1695" s="1072">
        <v>14</v>
      </c>
      <c r="E1695" s="1070">
        <v>1693</v>
      </c>
      <c r="F1695" s="1066" t="s">
        <v>5513</v>
      </c>
      <c r="G1695" s="1067" t="s">
        <v>5514</v>
      </c>
      <c r="H1695" s="1068">
        <v>1</v>
      </c>
      <c r="I1695" s="2"/>
      <c r="K1695" s="1072"/>
    </row>
    <row r="1696" spans="1:11" x14ac:dyDescent="0.2">
      <c r="A1696" s="977" t="str">
        <f t="shared" si="52"/>
        <v>FI_14_38</v>
      </c>
      <c r="B1696" s="979">
        <f t="shared" si="53"/>
        <v>38</v>
      </c>
      <c r="C1696" s="1069" t="s">
        <v>113</v>
      </c>
      <c r="D1696" s="1072">
        <v>14</v>
      </c>
      <c r="E1696" s="1070">
        <v>1694</v>
      </c>
      <c r="F1696" s="1066" t="s">
        <v>5515</v>
      </c>
      <c r="G1696" s="1067" t="s">
        <v>5516</v>
      </c>
      <c r="H1696" s="1068">
        <v>1</v>
      </c>
      <c r="I1696" s="2"/>
      <c r="K1696" s="1072"/>
    </row>
    <row r="1697" spans="1:11" x14ac:dyDescent="0.2">
      <c r="A1697" s="977" t="str">
        <f t="shared" si="52"/>
        <v>FI_14_39</v>
      </c>
      <c r="B1697" s="979">
        <f t="shared" si="53"/>
        <v>39</v>
      </c>
      <c r="C1697" s="1069" t="s">
        <v>113</v>
      </c>
      <c r="D1697" s="1072">
        <v>14</v>
      </c>
      <c r="E1697" s="1070">
        <v>1695</v>
      </c>
      <c r="F1697" s="1066" t="s">
        <v>5517</v>
      </c>
      <c r="G1697" s="1067" t="s">
        <v>5518</v>
      </c>
      <c r="H1697" s="1068">
        <v>1</v>
      </c>
      <c r="I1697" s="2"/>
      <c r="K1697" s="1072"/>
    </row>
    <row r="1698" spans="1:11" x14ac:dyDescent="0.2">
      <c r="A1698" s="977" t="str">
        <f t="shared" si="52"/>
        <v>FI_14_40</v>
      </c>
      <c r="B1698" s="979">
        <f t="shared" si="53"/>
        <v>40</v>
      </c>
      <c r="C1698" s="1069" t="s">
        <v>113</v>
      </c>
      <c r="D1698" s="1072">
        <v>14</v>
      </c>
      <c r="E1698" s="1070">
        <v>1696</v>
      </c>
      <c r="F1698" s="1066" t="s">
        <v>5519</v>
      </c>
      <c r="G1698" s="1067" t="s">
        <v>5520</v>
      </c>
      <c r="H1698" s="1068">
        <v>1</v>
      </c>
      <c r="I1698" s="2"/>
      <c r="K1698" s="1072"/>
    </row>
    <row r="1699" spans="1:11" x14ac:dyDescent="0.2">
      <c r="A1699" s="977" t="str">
        <f t="shared" si="52"/>
        <v>FI_14_41</v>
      </c>
      <c r="B1699" s="979">
        <f t="shared" si="53"/>
        <v>41</v>
      </c>
      <c r="C1699" s="1069" t="s">
        <v>113</v>
      </c>
      <c r="D1699" s="1072">
        <v>14</v>
      </c>
      <c r="E1699" s="1070">
        <v>1697</v>
      </c>
      <c r="F1699" s="1066" t="s">
        <v>5521</v>
      </c>
      <c r="G1699" s="1067" t="s">
        <v>5522</v>
      </c>
      <c r="H1699" s="1068">
        <v>1</v>
      </c>
      <c r="I1699" s="2"/>
      <c r="K1699" s="1072"/>
    </row>
    <row r="1700" spans="1:11" x14ac:dyDescent="0.2">
      <c r="A1700" s="977" t="str">
        <f t="shared" si="52"/>
        <v>FI_14_42</v>
      </c>
      <c r="B1700" s="979">
        <f t="shared" si="53"/>
        <v>42</v>
      </c>
      <c r="C1700" s="1069" t="s">
        <v>113</v>
      </c>
      <c r="D1700" s="1072">
        <v>14</v>
      </c>
      <c r="E1700" s="1070">
        <v>1698</v>
      </c>
      <c r="F1700" s="1066" t="s">
        <v>5523</v>
      </c>
      <c r="G1700" s="1067" t="s">
        <v>5524</v>
      </c>
      <c r="H1700" s="1068">
        <v>1</v>
      </c>
      <c r="I1700" s="2"/>
      <c r="K1700" s="1072"/>
    </row>
    <row r="1701" spans="1:11" x14ac:dyDescent="0.2">
      <c r="A1701" s="977" t="str">
        <f t="shared" si="52"/>
        <v>FI_14_43</v>
      </c>
      <c r="B1701" s="979">
        <f t="shared" si="53"/>
        <v>43</v>
      </c>
      <c r="C1701" s="1069" t="s">
        <v>113</v>
      </c>
      <c r="D1701" s="1072">
        <v>14</v>
      </c>
      <c r="E1701" s="1070">
        <v>1699</v>
      </c>
      <c r="F1701" s="1066" t="s">
        <v>5525</v>
      </c>
      <c r="G1701" s="1067" t="s">
        <v>5526</v>
      </c>
      <c r="H1701" s="1068">
        <v>1</v>
      </c>
      <c r="I1701" s="2"/>
      <c r="K1701" s="1072"/>
    </row>
    <row r="1702" spans="1:11" x14ac:dyDescent="0.2">
      <c r="A1702" s="977" t="str">
        <f t="shared" si="52"/>
        <v>FI_14_44</v>
      </c>
      <c r="B1702" s="979">
        <f t="shared" si="53"/>
        <v>44</v>
      </c>
      <c r="C1702" s="1069" t="s">
        <v>113</v>
      </c>
      <c r="D1702" s="1072">
        <v>14</v>
      </c>
      <c r="E1702" s="1070">
        <v>1700</v>
      </c>
      <c r="F1702" s="1066" t="s">
        <v>5527</v>
      </c>
      <c r="G1702" s="1067" t="s">
        <v>5528</v>
      </c>
      <c r="H1702" s="1068">
        <v>1</v>
      </c>
      <c r="I1702" s="2"/>
      <c r="K1702" s="1072"/>
    </row>
    <row r="1703" spans="1:11" x14ac:dyDescent="0.2">
      <c r="A1703" s="977" t="str">
        <f t="shared" si="52"/>
        <v>FI_14_45</v>
      </c>
      <c r="B1703" s="979">
        <f t="shared" si="53"/>
        <v>45</v>
      </c>
      <c r="C1703" s="1069" t="s">
        <v>113</v>
      </c>
      <c r="D1703" s="1072">
        <v>14</v>
      </c>
      <c r="E1703" s="1070">
        <v>1701</v>
      </c>
      <c r="F1703" s="1066" t="s">
        <v>5529</v>
      </c>
      <c r="G1703" s="1067" t="s">
        <v>5530</v>
      </c>
      <c r="H1703" s="1068">
        <v>1</v>
      </c>
      <c r="I1703" s="2"/>
      <c r="K1703" s="1072"/>
    </row>
    <row r="1704" spans="1:11" x14ac:dyDescent="0.2">
      <c r="A1704" s="977" t="str">
        <f t="shared" si="52"/>
        <v>FI_14_46</v>
      </c>
      <c r="B1704" s="979">
        <f t="shared" si="53"/>
        <v>46</v>
      </c>
      <c r="C1704" s="1069" t="s">
        <v>113</v>
      </c>
      <c r="D1704" s="1072">
        <v>14</v>
      </c>
      <c r="E1704" s="1070">
        <v>1702</v>
      </c>
      <c r="F1704" s="1066" t="s">
        <v>5531</v>
      </c>
      <c r="G1704" s="1067" t="s">
        <v>5532</v>
      </c>
      <c r="H1704" s="1068">
        <v>1</v>
      </c>
      <c r="I1704" s="2"/>
      <c r="K1704" s="1072"/>
    </row>
    <row r="1705" spans="1:11" x14ac:dyDescent="0.2">
      <c r="A1705" s="977" t="str">
        <f t="shared" si="52"/>
        <v>FI_14_47</v>
      </c>
      <c r="B1705" s="979">
        <f t="shared" si="53"/>
        <v>47</v>
      </c>
      <c r="C1705" s="1069" t="s">
        <v>113</v>
      </c>
      <c r="D1705" s="1072">
        <v>14</v>
      </c>
      <c r="E1705" s="1070">
        <v>1703</v>
      </c>
      <c r="F1705" s="1066" t="s">
        <v>5533</v>
      </c>
      <c r="G1705" s="1067" t="s">
        <v>5534</v>
      </c>
      <c r="H1705" s="1068">
        <v>1</v>
      </c>
      <c r="I1705" s="2"/>
      <c r="K1705" s="1072"/>
    </row>
    <row r="1706" spans="1:11" x14ac:dyDescent="0.2">
      <c r="A1706" s="977" t="str">
        <f t="shared" si="52"/>
        <v>FI_14_48</v>
      </c>
      <c r="B1706" s="979">
        <f t="shared" si="53"/>
        <v>48</v>
      </c>
      <c r="C1706" s="1069" t="s">
        <v>113</v>
      </c>
      <c r="D1706" s="1072">
        <v>14</v>
      </c>
      <c r="E1706" s="1070">
        <v>1704</v>
      </c>
      <c r="F1706" s="1066" t="s">
        <v>5535</v>
      </c>
      <c r="G1706" s="1067" t="s">
        <v>5536</v>
      </c>
      <c r="H1706" s="1068">
        <v>1</v>
      </c>
      <c r="I1706" s="2"/>
      <c r="K1706" s="1072"/>
    </row>
    <row r="1707" spans="1:11" x14ac:dyDescent="0.2">
      <c r="A1707" s="977" t="str">
        <f t="shared" si="52"/>
        <v>FI_14_49</v>
      </c>
      <c r="B1707" s="979">
        <f t="shared" si="53"/>
        <v>49</v>
      </c>
      <c r="C1707" s="1069" t="s">
        <v>113</v>
      </c>
      <c r="D1707" s="1072">
        <v>14</v>
      </c>
      <c r="E1707" s="1070">
        <v>1705</v>
      </c>
      <c r="F1707" s="1066" t="s">
        <v>5537</v>
      </c>
      <c r="G1707" s="1067" t="s">
        <v>5538</v>
      </c>
      <c r="H1707" s="1068">
        <v>1</v>
      </c>
      <c r="I1707" s="2"/>
      <c r="K1707" s="1072"/>
    </row>
    <row r="1708" spans="1:11" x14ac:dyDescent="0.2">
      <c r="A1708" s="977" t="str">
        <f t="shared" si="52"/>
        <v>FI_14_50</v>
      </c>
      <c r="B1708" s="979">
        <f t="shared" si="53"/>
        <v>50</v>
      </c>
      <c r="C1708" s="1069" t="s">
        <v>113</v>
      </c>
      <c r="D1708" s="1072">
        <v>14</v>
      </c>
      <c r="E1708" s="1070">
        <v>1706</v>
      </c>
      <c r="F1708" s="1066" t="s">
        <v>5539</v>
      </c>
      <c r="G1708" s="1067" t="s">
        <v>5540</v>
      </c>
      <c r="H1708" s="1068">
        <v>1</v>
      </c>
      <c r="I1708" s="2"/>
      <c r="K1708" s="1072"/>
    </row>
    <row r="1709" spans="1:11" x14ac:dyDescent="0.2">
      <c r="A1709" s="977" t="str">
        <f t="shared" si="52"/>
        <v>FI_14_51</v>
      </c>
      <c r="B1709" s="979">
        <f t="shared" si="53"/>
        <v>51</v>
      </c>
      <c r="C1709" s="1069" t="s">
        <v>113</v>
      </c>
      <c r="D1709" s="1072">
        <v>14</v>
      </c>
      <c r="E1709" s="1070">
        <v>1707</v>
      </c>
      <c r="F1709" s="1066" t="s">
        <v>5541</v>
      </c>
      <c r="G1709" s="1067" t="s">
        <v>5542</v>
      </c>
      <c r="H1709" s="1068">
        <v>1</v>
      </c>
      <c r="I1709" s="2"/>
      <c r="K1709" s="1072"/>
    </row>
    <row r="1710" spans="1:11" x14ac:dyDescent="0.2">
      <c r="A1710" s="977" t="str">
        <f t="shared" si="52"/>
        <v>FI_14_52</v>
      </c>
      <c r="B1710" s="979">
        <f t="shared" si="53"/>
        <v>52</v>
      </c>
      <c r="C1710" s="1069" t="s">
        <v>113</v>
      </c>
      <c r="D1710" s="1072">
        <v>14</v>
      </c>
      <c r="E1710" s="1070">
        <v>1708</v>
      </c>
      <c r="F1710" s="1066" t="s">
        <v>5543</v>
      </c>
      <c r="G1710" s="1067" t="s">
        <v>5544</v>
      </c>
      <c r="H1710" s="1068">
        <v>1</v>
      </c>
      <c r="I1710" s="2"/>
      <c r="K1710" s="1072"/>
    </row>
    <row r="1711" spans="1:11" x14ac:dyDescent="0.2">
      <c r="A1711" s="977" t="str">
        <f t="shared" si="52"/>
        <v>FI_14_53</v>
      </c>
      <c r="B1711" s="979">
        <f t="shared" si="53"/>
        <v>53</v>
      </c>
      <c r="C1711" s="1069" t="s">
        <v>113</v>
      </c>
      <c r="D1711" s="1072">
        <v>14</v>
      </c>
      <c r="E1711" s="1070">
        <v>1709</v>
      </c>
      <c r="F1711" s="1066" t="s">
        <v>5545</v>
      </c>
      <c r="G1711" s="1067" t="s">
        <v>5546</v>
      </c>
      <c r="H1711" s="1068">
        <v>1</v>
      </c>
      <c r="I1711" s="2"/>
      <c r="K1711" s="1072"/>
    </row>
    <row r="1712" spans="1:11" x14ac:dyDescent="0.2">
      <c r="A1712" s="977" t="str">
        <f t="shared" si="52"/>
        <v>FI_14_54</v>
      </c>
      <c r="B1712" s="979">
        <f t="shared" si="53"/>
        <v>54</v>
      </c>
      <c r="C1712" s="1069" t="s">
        <v>113</v>
      </c>
      <c r="D1712" s="1072">
        <v>14</v>
      </c>
      <c r="E1712" s="1070">
        <v>1710</v>
      </c>
      <c r="F1712" s="1066" t="s">
        <v>5547</v>
      </c>
      <c r="G1712" s="1067" t="s">
        <v>5548</v>
      </c>
      <c r="H1712" s="1068">
        <v>1</v>
      </c>
      <c r="I1712" s="2"/>
      <c r="K1712" s="1072"/>
    </row>
    <row r="1713" spans="1:11" x14ac:dyDescent="0.2">
      <c r="A1713" s="977" t="str">
        <f t="shared" si="52"/>
        <v>FI_14_55</v>
      </c>
      <c r="B1713" s="979">
        <f t="shared" si="53"/>
        <v>55</v>
      </c>
      <c r="C1713" s="1069" t="s">
        <v>113</v>
      </c>
      <c r="D1713" s="1072">
        <v>14</v>
      </c>
      <c r="E1713" s="1070">
        <v>1711</v>
      </c>
      <c r="F1713" s="1066" t="s">
        <v>5549</v>
      </c>
      <c r="G1713" s="1067" t="s">
        <v>5550</v>
      </c>
      <c r="H1713" s="1068">
        <v>1</v>
      </c>
      <c r="I1713" s="2"/>
      <c r="K1713" s="1072"/>
    </row>
    <row r="1714" spans="1:11" x14ac:dyDescent="0.2">
      <c r="A1714" s="977" t="str">
        <f t="shared" si="52"/>
        <v>FI_14_56</v>
      </c>
      <c r="B1714" s="979">
        <f t="shared" si="53"/>
        <v>56</v>
      </c>
      <c r="C1714" s="1069" t="s">
        <v>113</v>
      </c>
      <c r="D1714" s="1072">
        <v>14</v>
      </c>
      <c r="E1714" s="1070">
        <v>1712</v>
      </c>
      <c r="F1714" s="1066" t="s">
        <v>5551</v>
      </c>
      <c r="G1714" s="1067" t="s">
        <v>5552</v>
      </c>
      <c r="H1714" s="1068">
        <v>1</v>
      </c>
      <c r="I1714" s="2"/>
      <c r="K1714" s="1072"/>
    </row>
    <row r="1715" spans="1:11" x14ac:dyDescent="0.2">
      <c r="A1715" s="977" t="str">
        <f t="shared" si="52"/>
        <v>FI_14_57</v>
      </c>
      <c r="B1715" s="979">
        <f t="shared" si="53"/>
        <v>57</v>
      </c>
      <c r="C1715" s="1069" t="s">
        <v>113</v>
      </c>
      <c r="D1715" s="1072">
        <v>14</v>
      </c>
      <c r="E1715" s="1070">
        <v>1713</v>
      </c>
      <c r="F1715" s="1066" t="s">
        <v>5553</v>
      </c>
      <c r="G1715" s="1067" t="s">
        <v>5554</v>
      </c>
      <c r="H1715" s="1068">
        <v>1</v>
      </c>
      <c r="I1715" s="2"/>
      <c r="K1715" s="1072"/>
    </row>
    <row r="1716" spans="1:11" x14ac:dyDescent="0.2">
      <c r="A1716" s="977" t="str">
        <f t="shared" si="52"/>
        <v>FI_14_58</v>
      </c>
      <c r="B1716" s="979">
        <f t="shared" si="53"/>
        <v>58</v>
      </c>
      <c r="C1716" s="1069" t="s">
        <v>113</v>
      </c>
      <c r="D1716" s="1072">
        <v>14</v>
      </c>
      <c r="E1716" s="1070">
        <v>1714</v>
      </c>
      <c r="F1716" s="1066" t="s">
        <v>5555</v>
      </c>
      <c r="G1716" s="1067" t="s">
        <v>5556</v>
      </c>
      <c r="H1716" s="1068">
        <v>1</v>
      </c>
      <c r="I1716" s="2"/>
      <c r="K1716" s="1072"/>
    </row>
    <row r="1717" spans="1:11" x14ac:dyDescent="0.2">
      <c r="A1717" s="977" t="str">
        <f t="shared" si="52"/>
        <v>FI_14_59</v>
      </c>
      <c r="B1717" s="979">
        <f t="shared" si="53"/>
        <v>59</v>
      </c>
      <c r="C1717" s="1069" t="s">
        <v>113</v>
      </c>
      <c r="D1717" s="1072">
        <v>14</v>
      </c>
      <c r="E1717" s="1070">
        <v>1715</v>
      </c>
      <c r="F1717" s="1066" t="s">
        <v>5557</v>
      </c>
      <c r="G1717" s="1067" t="s">
        <v>5558</v>
      </c>
      <c r="H1717" s="1068">
        <v>1</v>
      </c>
      <c r="I1717" s="2"/>
      <c r="K1717" s="1072"/>
    </row>
    <row r="1718" spans="1:11" x14ac:dyDescent="0.2">
      <c r="A1718" s="977" t="str">
        <f t="shared" si="52"/>
        <v>FI_14_60</v>
      </c>
      <c r="B1718" s="979">
        <f t="shared" si="53"/>
        <v>60</v>
      </c>
      <c r="C1718" s="1069" t="s">
        <v>113</v>
      </c>
      <c r="D1718" s="1072">
        <v>14</v>
      </c>
      <c r="E1718" s="1070">
        <v>1716</v>
      </c>
      <c r="F1718" s="1066" t="s">
        <v>5559</v>
      </c>
      <c r="G1718" s="1067" t="s">
        <v>5560</v>
      </c>
      <c r="H1718" s="1068">
        <v>1</v>
      </c>
      <c r="I1718" s="2"/>
      <c r="K1718" s="1072"/>
    </row>
    <row r="1719" spans="1:11" x14ac:dyDescent="0.2">
      <c r="A1719" s="977" t="str">
        <f t="shared" si="52"/>
        <v>FI_14_61</v>
      </c>
      <c r="B1719" s="979">
        <f t="shared" si="53"/>
        <v>61</v>
      </c>
      <c r="C1719" s="1069" t="s">
        <v>113</v>
      </c>
      <c r="D1719" s="1072">
        <v>14</v>
      </c>
      <c r="E1719" s="1070">
        <v>1717</v>
      </c>
      <c r="F1719" s="1066" t="s">
        <v>5561</v>
      </c>
      <c r="G1719" s="1067" t="s">
        <v>5562</v>
      </c>
      <c r="H1719" s="1068">
        <v>1</v>
      </c>
      <c r="I1719" s="2"/>
      <c r="K1719" s="1072"/>
    </row>
    <row r="1720" spans="1:11" x14ac:dyDescent="0.2">
      <c r="A1720" s="977" t="str">
        <f t="shared" si="52"/>
        <v>FI_14_62</v>
      </c>
      <c r="B1720" s="979">
        <f t="shared" si="53"/>
        <v>62</v>
      </c>
      <c r="C1720" s="1069" t="s">
        <v>113</v>
      </c>
      <c r="D1720" s="1072">
        <v>14</v>
      </c>
      <c r="E1720" s="1070">
        <v>1718</v>
      </c>
      <c r="F1720" s="1066" t="s">
        <v>5563</v>
      </c>
      <c r="G1720" s="1067" t="s">
        <v>5564</v>
      </c>
      <c r="H1720" s="1068">
        <v>1</v>
      </c>
      <c r="I1720" s="2"/>
      <c r="K1720" s="1072"/>
    </row>
    <row r="1721" spans="1:11" x14ac:dyDescent="0.2">
      <c r="A1721" s="977" t="str">
        <f t="shared" si="52"/>
        <v>FI_14_63</v>
      </c>
      <c r="B1721" s="979">
        <f t="shared" si="53"/>
        <v>63</v>
      </c>
      <c r="C1721" s="1069" t="s">
        <v>113</v>
      </c>
      <c r="D1721" s="1072">
        <v>14</v>
      </c>
      <c r="E1721" s="1070">
        <v>1719</v>
      </c>
      <c r="F1721" s="1066" t="s">
        <v>5565</v>
      </c>
      <c r="G1721" s="1067" t="s">
        <v>5566</v>
      </c>
      <c r="H1721" s="1068">
        <v>1</v>
      </c>
      <c r="I1721" s="2"/>
      <c r="K1721" s="1072"/>
    </row>
    <row r="1722" spans="1:11" x14ac:dyDescent="0.2">
      <c r="A1722" s="977" t="str">
        <f t="shared" si="52"/>
        <v>FI_14_64</v>
      </c>
      <c r="B1722" s="979">
        <f t="shared" si="53"/>
        <v>64</v>
      </c>
      <c r="C1722" s="1069" t="s">
        <v>113</v>
      </c>
      <c r="D1722" s="1072">
        <v>14</v>
      </c>
      <c r="E1722" s="1070">
        <v>1720</v>
      </c>
      <c r="F1722" s="1066" t="s">
        <v>5567</v>
      </c>
      <c r="G1722" s="1067" t="s">
        <v>5568</v>
      </c>
      <c r="H1722" s="1068">
        <v>1</v>
      </c>
      <c r="I1722" s="2"/>
      <c r="K1722" s="1072"/>
    </row>
    <row r="1723" spans="1:11" x14ac:dyDescent="0.2">
      <c r="A1723" s="977" t="str">
        <f t="shared" si="52"/>
        <v>FI_14_65</v>
      </c>
      <c r="B1723" s="979">
        <f t="shared" si="53"/>
        <v>65</v>
      </c>
      <c r="C1723" s="1069" t="s">
        <v>113</v>
      </c>
      <c r="D1723" s="1072">
        <v>14</v>
      </c>
      <c r="E1723" s="1070">
        <v>1721</v>
      </c>
      <c r="F1723" s="1066" t="s">
        <v>5569</v>
      </c>
      <c r="G1723" s="1067" t="s">
        <v>5570</v>
      </c>
      <c r="H1723" s="1068">
        <v>1</v>
      </c>
      <c r="I1723" s="2"/>
      <c r="K1723" s="1072"/>
    </row>
    <row r="1724" spans="1:11" x14ac:dyDescent="0.2">
      <c r="A1724" s="977" t="str">
        <f t="shared" si="52"/>
        <v>FI_14_66</v>
      </c>
      <c r="B1724" s="979">
        <f t="shared" si="53"/>
        <v>66</v>
      </c>
      <c r="C1724" s="1069" t="s">
        <v>113</v>
      </c>
      <c r="D1724" s="1072">
        <v>14</v>
      </c>
      <c r="E1724" s="1070">
        <v>1722</v>
      </c>
      <c r="F1724" s="1066" t="s">
        <v>5571</v>
      </c>
      <c r="G1724" s="1067" t="s">
        <v>5572</v>
      </c>
      <c r="H1724" s="1068">
        <v>1</v>
      </c>
      <c r="I1724" s="2"/>
      <c r="K1724" s="1072"/>
    </row>
    <row r="1725" spans="1:11" x14ac:dyDescent="0.2">
      <c r="A1725" s="977" t="str">
        <f t="shared" si="52"/>
        <v>FI_14_67</v>
      </c>
      <c r="B1725" s="979">
        <f t="shared" si="53"/>
        <v>67</v>
      </c>
      <c r="C1725" s="1069" t="s">
        <v>113</v>
      </c>
      <c r="D1725" s="1072">
        <v>14</v>
      </c>
      <c r="E1725" s="1070">
        <v>1723</v>
      </c>
      <c r="F1725" s="1066" t="s">
        <v>5573</v>
      </c>
      <c r="G1725" s="1067" t="s">
        <v>5574</v>
      </c>
      <c r="H1725" s="1068">
        <v>1</v>
      </c>
      <c r="I1725" s="2"/>
      <c r="K1725" s="1072"/>
    </row>
    <row r="1726" spans="1:11" x14ac:dyDescent="0.2">
      <c r="A1726" s="977" t="str">
        <f t="shared" si="52"/>
        <v>FI_14_68</v>
      </c>
      <c r="B1726" s="979">
        <f t="shared" si="53"/>
        <v>68</v>
      </c>
      <c r="C1726" s="1069" t="s">
        <v>113</v>
      </c>
      <c r="D1726" s="1072">
        <v>14</v>
      </c>
      <c r="E1726" s="1070">
        <v>1724</v>
      </c>
      <c r="F1726" s="1066" t="s">
        <v>5575</v>
      </c>
      <c r="G1726" s="1067" t="s">
        <v>5576</v>
      </c>
      <c r="H1726" s="1068">
        <v>1</v>
      </c>
      <c r="I1726" s="2"/>
      <c r="K1726" s="1072"/>
    </row>
    <row r="1727" spans="1:11" x14ac:dyDescent="0.2">
      <c r="A1727" s="977" t="str">
        <f t="shared" si="52"/>
        <v>FI_14_69</v>
      </c>
      <c r="B1727" s="979">
        <f t="shared" si="53"/>
        <v>69</v>
      </c>
      <c r="C1727" s="1069" t="s">
        <v>113</v>
      </c>
      <c r="D1727" s="1072">
        <v>14</v>
      </c>
      <c r="E1727" s="1070">
        <v>1725</v>
      </c>
      <c r="F1727" s="1066" t="s">
        <v>5577</v>
      </c>
      <c r="G1727" s="1067" t="s">
        <v>5578</v>
      </c>
      <c r="H1727" s="1068">
        <v>1</v>
      </c>
      <c r="I1727" s="2"/>
      <c r="K1727" s="1072"/>
    </row>
    <row r="1728" spans="1:11" x14ac:dyDescent="0.2">
      <c r="A1728" s="977" t="str">
        <f t="shared" si="52"/>
        <v>FI_14_70</v>
      </c>
      <c r="B1728" s="979">
        <f t="shared" si="53"/>
        <v>70</v>
      </c>
      <c r="C1728" s="1069" t="s">
        <v>113</v>
      </c>
      <c r="D1728" s="1072">
        <v>14</v>
      </c>
      <c r="E1728" s="1070">
        <v>1726</v>
      </c>
      <c r="F1728" s="1066" t="s">
        <v>5579</v>
      </c>
      <c r="G1728" s="1067" t="s">
        <v>5580</v>
      </c>
      <c r="H1728" s="1068">
        <v>1</v>
      </c>
      <c r="I1728" s="2"/>
      <c r="K1728" s="1072"/>
    </row>
    <row r="1729" spans="1:11" x14ac:dyDescent="0.2">
      <c r="A1729" s="977" t="str">
        <f t="shared" si="52"/>
        <v>FI_14_71</v>
      </c>
      <c r="B1729" s="979">
        <f t="shared" si="53"/>
        <v>71</v>
      </c>
      <c r="C1729" s="1069" t="s">
        <v>113</v>
      </c>
      <c r="D1729" s="1072">
        <v>14</v>
      </c>
      <c r="E1729" s="1070">
        <v>1727</v>
      </c>
      <c r="F1729" s="1066" t="s">
        <v>5581</v>
      </c>
      <c r="G1729" s="1067" t="s">
        <v>5582</v>
      </c>
      <c r="H1729" s="1068">
        <v>1</v>
      </c>
      <c r="I1729" s="2"/>
      <c r="K1729" s="1072"/>
    </row>
    <row r="1730" spans="1:11" x14ac:dyDescent="0.2">
      <c r="A1730" s="977" t="str">
        <f t="shared" si="52"/>
        <v>FI_14_72</v>
      </c>
      <c r="B1730" s="979">
        <f t="shared" si="53"/>
        <v>72</v>
      </c>
      <c r="C1730" s="1069" t="s">
        <v>113</v>
      </c>
      <c r="D1730" s="1072">
        <v>14</v>
      </c>
      <c r="E1730" s="1070">
        <v>1728</v>
      </c>
      <c r="F1730" s="1066" t="s">
        <v>5583</v>
      </c>
      <c r="G1730" s="1067" t="s">
        <v>5584</v>
      </c>
      <c r="H1730" s="1068">
        <v>1</v>
      </c>
      <c r="I1730" s="2"/>
      <c r="K1730" s="1072"/>
    </row>
    <row r="1731" spans="1:11" x14ac:dyDescent="0.2">
      <c r="A1731" s="977" t="str">
        <f t="shared" ref="A1731:A1794" si="54">CONCATENATE(C1731,"_",D1731,"_",B1731)</f>
        <v>FI_14_73</v>
      </c>
      <c r="B1731" s="979">
        <f t="shared" si="53"/>
        <v>73</v>
      </c>
      <c r="C1731" s="1069" t="s">
        <v>113</v>
      </c>
      <c r="D1731" s="1072">
        <v>14</v>
      </c>
      <c r="E1731" s="1070">
        <v>1729</v>
      </c>
      <c r="F1731" s="1066" t="s">
        <v>5585</v>
      </c>
      <c r="G1731" s="1067" t="s">
        <v>5586</v>
      </c>
      <c r="H1731" s="1068">
        <v>1</v>
      </c>
      <c r="I1731" s="2"/>
      <c r="K1731" s="1072"/>
    </row>
    <row r="1732" spans="1:11" x14ac:dyDescent="0.2">
      <c r="A1732" s="977" t="str">
        <f t="shared" si="54"/>
        <v>FI_14_74</v>
      </c>
      <c r="B1732" s="979">
        <f t="shared" si="53"/>
        <v>74</v>
      </c>
      <c r="C1732" s="1069" t="s">
        <v>113</v>
      </c>
      <c r="D1732" s="1072">
        <v>14</v>
      </c>
      <c r="E1732" s="1070">
        <v>1730</v>
      </c>
      <c r="F1732" s="1066" t="s">
        <v>5587</v>
      </c>
      <c r="G1732" s="1067" t="s">
        <v>5588</v>
      </c>
      <c r="H1732" s="1068">
        <v>1</v>
      </c>
      <c r="I1732" s="2"/>
      <c r="K1732" s="1072"/>
    </row>
    <row r="1733" spans="1:11" x14ac:dyDescent="0.2">
      <c r="A1733" s="977" t="str">
        <f t="shared" si="54"/>
        <v>FI_14_75</v>
      </c>
      <c r="B1733" s="979">
        <f t="shared" ref="B1733:B1796" si="55">IF(D1733&lt;&gt;"",IF(D1733=D1732,B1732+1,1),0)</f>
        <v>75</v>
      </c>
      <c r="C1733" s="1069" t="s">
        <v>113</v>
      </c>
      <c r="D1733" s="1072">
        <v>14</v>
      </c>
      <c r="E1733" s="1070">
        <v>1731</v>
      </c>
      <c r="F1733" s="1066" t="s">
        <v>5589</v>
      </c>
      <c r="G1733" s="1067" t="s">
        <v>5590</v>
      </c>
      <c r="H1733" s="1068">
        <v>1</v>
      </c>
      <c r="I1733" s="2"/>
      <c r="K1733" s="1072"/>
    </row>
    <row r="1734" spans="1:11" x14ac:dyDescent="0.2">
      <c r="A1734" s="977" t="str">
        <f t="shared" si="54"/>
        <v>FI_14_76</v>
      </c>
      <c r="B1734" s="979">
        <f t="shared" si="55"/>
        <v>76</v>
      </c>
      <c r="C1734" s="1069" t="s">
        <v>113</v>
      </c>
      <c r="D1734" s="1072">
        <v>14</v>
      </c>
      <c r="E1734" s="1070">
        <v>1732</v>
      </c>
      <c r="F1734" s="1066" t="s">
        <v>5591</v>
      </c>
      <c r="G1734" s="1067" t="s">
        <v>5592</v>
      </c>
      <c r="H1734" s="1068">
        <v>1</v>
      </c>
      <c r="I1734" s="2"/>
      <c r="K1734" s="1072"/>
    </row>
    <row r="1735" spans="1:11" x14ac:dyDescent="0.2">
      <c r="A1735" s="977" t="str">
        <f t="shared" si="54"/>
        <v>FI_14_77</v>
      </c>
      <c r="B1735" s="979">
        <f t="shared" si="55"/>
        <v>77</v>
      </c>
      <c r="C1735" s="1069" t="s">
        <v>113</v>
      </c>
      <c r="D1735" s="1072">
        <v>14</v>
      </c>
      <c r="E1735" s="1070">
        <v>1733</v>
      </c>
      <c r="F1735" s="1066" t="s">
        <v>5593</v>
      </c>
      <c r="G1735" s="1067" t="s">
        <v>5594</v>
      </c>
      <c r="H1735" s="1068">
        <v>1</v>
      </c>
      <c r="I1735" s="2"/>
      <c r="K1735" s="1072"/>
    </row>
    <row r="1736" spans="1:11" x14ac:dyDescent="0.2">
      <c r="A1736" s="977" t="str">
        <f t="shared" si="54"/>
        <v>FI_14_78</v>
      </c>
      <c r="B1736" s="979">
        <f t="shared" si="55"/>
        <v>78</v>
      </c>
      <c r="C1736" s="1069" t="s">
        <v>113</v>
      </c>
      <c r="D1736" s="1072">
        <v>14</v>
      </c>
      <c r="E1736" s="1070">
        <v>1734</v>
      </c>
      <c r="F1736" s="1066" t="s">
        <v>5595</v>
      </c>
      <c r="G1736" s="1067" t="s">
        <v>5596</v>
      </c>
      <c r="H1736" s="1068">
        <v>1</v>
      </c>
      <c r="I1736" s="2"/>
      <c r="K1736" s="1072"/>
    </row>
    <row r="1737" spans="1:11" x14ac:dyDescent="0.2">
      <c r="A1737" s="977" t="str">
        <f t="shared" si="54"/>
        <v>FI_14_79</v>
      </c>
      <c r="B1737" s="979">
        <f t="shared" si="55"/>
        <v>79</v>
      </c>
      <c r="C1737" s="1069" t="s">
        <v>113</v>
      </c>
      <c r="D1737" s="1072">
        <v>14</v>
      </c>
      <c r="E1737" s="1070">
        <v>1735</v>
      </c>
      <c r="F1737" s="1066" t="s">
        <v>5597</v>
      </c>
      <c r="G1737" s="1067" t="s">
        <v>5598</v>
      </c>
      <c r="H1737" s="1068">
        <v>1</v>
      </c>
      <c r="I1737" s="2"/>
      <c r="K1737" s="1072"/>
    </row>
    <row r="1738" spans="1:11" x14ac:dyDescent="0.2">
      <c r="A1738" s="977" t="str">
        <f t="shared" si="54"/>
        <v>FI_14_80</v>
      </c>
      <c r="B1738" s="979">
        <f t="shared" si="55"/>
        <v>80</v>
      </c>
      <c r="C1738" s="1069" t="s">
        <v>113</v>
      </c>
      <c r="D1738" s="1072">
        <v>14</v>
      </c>
      <c r="E1738" s="1070">
        <v>1736</v>
      </c>
      <c r="F1738" s="1066" t="s">
        <v>5599</v>
      </c>
      <c r="G1738" s="1067" t="s">
        <v>5600</v>
      </c>
      <c r="H1738" s="1068">
        <v>1</v>
      </c>
      <c r="I1738" s="2"/>
      <c r="K1738" s="1072"/>
    </row>
    <row r="1739" spans="1:11" x14ac:dyDescent="0.2">
      <c r="A1739" s="977" t="str">
        <f t="shared" si="54"/>
        <v>FI_14_81</v>
      </c>
      <c r="B1739" s="979">
        <f t="shared" si="55"/>
        <v>81</v>
      </c>
      <c r="C1739" s="1069" t="s">
        <v>113</v>
      </c>
      <c r="D1739" s="1072">
        <v>14</v>
      </c>
      <c r="E1739" s="1070">
        <v>1737</v>
      </c>
      <c r="F1739" s="1066" t="s">
        <v>5601</v>
      </c>
      <c r="G1739" s="1067" t="s">
        <v>5602</v>
      </c>
      <c r="H1739" s="1068">
        <v>1</v>
      </c>
      <c r="I1739" s="2"/>
      <c r="K1739" s="1072"/>
    </row>
    <row r="1740" spans="1:11" x14ac:dyDescent="0.2">
      <c r="A1740" s="977" t="str">
        <f t="shared" si="54"/>
        <v>FI_14_82</v>
      </c>
      <c r="B1740" s="979">
        <f t="shared" si="55"/>
        <v>82</v>
      </c>
      <c r="C1740" s="1069" t="s">
        <v>113</v>
      </c>
      <c r="D1740" s="1072">
        <v>14</v>
      </c>
      <c r="E1740" s="1070">
        <v>1738</v>
      </c>
      <c r="F1740" s="1066" t="s">
        <v>5603</v>
      </c>
      <c r="G1740" s="1067" t="s">
        <v>5604</v>
      </c>
      <c r="H1740" s="1068">
        <v>1</v>
      </c>
      <c r="I1740" s="2"/>
      <c r="K1740" s="1072"/>
    </row>
    <row r="1741" spans="1:11" x14ac:dyDescent="0.2">
      <c r="A1741" s="977" t="str">
        <f t="shared" si="54"/>
        <v>FI_14_83</v>
      </c>
      <c r="B1741" s="979">
        <f t="shared" si="55"/>
        <v>83</v>
      </c>
      <c r="C1741" s="1069" t="s">
        <v>113</v>
      </c>
      <c r="D1741" s="1072">
        <v>14</v>
      </c>
      <c r="E1741" s="1070">
        <v>1739</v>
      </c>
      <c r="F1741" s="1066" t="s">
        <v>5605</v>
      </c>
      <c r="G1741" s="1067" t="s">
        <v>5606</v>
      </c>
      <c r="H1741" s="1068">
        <v>1</v>
      </c>
      <c r="I1741" s="2"/>
      <c r="K1741" s="1072"/>
    </row>
    <row r="1742" spans="1:11" x14ac:dyDescent="0.2">
      <c r="A1742" s="977" t="str">
        <f t="shared" si="54"/>
        <v>FI_14_84</v>
      </c>
      <c r="B1742" s="979">
        <f t="shared" si="55"/>
        <v>84</v>
      </c>
      <c r="C1742" s="1069" t="s">
        <v>113</v>
      </c>
      <c r="D1742" s="1072">
        <v>14</v>
      </c>
      <c r="E1742" s="1070">
        <v>1740</v>
      </c>
      <c r="F1742" s="1066" t="s">
        <v>5607</v>
      </c>
      <c r="G1742" s="1067" t="s">
        <v>5608</v>
      </c>
      <c r="H1742" s="1068">
        <v>1</v>
      </c>
      <c r="I1742" s="2"/>
      <c r="K1742" s="1072"/>
    </row>
    <row r="1743" spans="1:11" x14ac:dyDescent="0.2">
      <c r="A1743" s="977" t="str">
        <f t="shared" si="54"/>
        <v>FI_14_85</v>
      </c>
      <c r="B1743" s="979">
        <f t="shared" si="55"/>
        <v>85</v>
      </c>
      <c r="C1743" s="1069" t="s">
        <v>113</v>
      </c>
      <c r="D1743" s="1072">
        <v>14</v>
      </c>
      <c r="E1743" s="1070">
        <v>1741</v>
      </c>
      <c r="F1743" s="1066" t="s">
        <v>5609</v>
      </c>
      <c r="G1743" s="1067" t="s">
        <v>5610</v>
      </c>
      <c r="H1743" s="1068">
        <v>1</v>
      </c>
      <c r="I1743" s="2"/>
      <c r="K1743" s="1072"/>
    </row>
    <row r="1744" spans="1:11" x14ac:dyDescent="0.2">
      <c r="A1744" s="977" t="str">
        <f t="shared" si="54"/>
        <v>FI_14_86</v>
      </c>
      <c r="B1744" s="979">
        <f t="shared" si="55"/>
        <v>86</v>
      </c>
      <c r="C1744" s="1069" t="s">
        <v>113</v>
      </c>
      <c r="D1744" s="1072">
        <v>14</v>
      </c>
      <c r="E1744" s="1070">
        <v>1742</v>
      </c>
      <c r="F1744" s="1066" t="s">
        <v>5611</v>
      </c>
      <c r="G1744" s="1067" t="s">
        <v>5612</v>
      </c>
      <c r="H1744" s="1068">
        <v>1</v>
      </c>
      <c r="I1744" s="2"/>
      <c r="K1744" s="1072"/>
    </row>
    <row r="1745" spans="1:11" x14ac:dyDescent="0.2">
      <c r="A1745" s="977" t="str">
        <f t="shared" si="54"/>
        <v>FI_14_87</v>
      </c>
      <c r="B1745" s="979">
        <f t="shared" si="55"/>
        <v>87</v>
      </c>
      <c r="C1745" s="1069" t="s">
        <v>113</v>
      </c>
      <c r="D1745" s="1072">
        <v>14</v>
      </c>
      <c r="E1745" s="1070">
        <v>1743</v>
      </c>
      <c r="F1745" s="1066" t="s">
        <v>5613</v>
      </c>
      <c r="G1745" s="1067" t="s">
        <v>5614</v>
      </c>
      <c r="H1745" s="1068">
        <v>1</v>
      </c>
      <c r="I1745" s="2"/>
      <c r="K1745" s="1072"/>
    </row>
    <row r="1746" spans="1:11" x14ac:dyDescent="0.2">
      <c r="A1746" s="977" t="str">
        <f t="shared" si="54"/>
        <v>FI_14_88</v>
      </c>
      <c r="B1746" s="979">
        <f t="shared" si="55"/>
        <v>88</v>
      </c>
      <c r="C1746" s="1069" t="s">
        <v>113</v>
      </c>
      <c r="D1746" s="1072">
        <v>14</v>
      </c>
      <c r="E1746" s="1070">
        <v>1744</v>
      </c>
      <c r="F1746" s="1066" t="s">
        <v>5615</v>
      </c>
      <c r="G1746" s="1067" t="s">
        <v>5616</v>
      </c>
      <c r="H1746" s="1068">
        <v>1</v>
      </c>
      <c r="I1746" s="2"/>
      <c r="K1746" s="1072"/>
    </row>
    <row r="1747" spans="1:11" x14ac:dyDescent="0.2">
      <c r="A1747" s="977" t="str">
        <f t="shared" si="54"/>
        <v>FI_14_89</v>
      </c>
      <c r="B1747" s="979">
        <f t="shared" si="55"/>
        <v>89</v>
      </c>
      <c r="C1747" s="1069" t="s">
        <v>113</v>
      </c>
      <c r="D1747" s="1072">
        <v>14</v>
      </c>
      <c r="E1747" s="1070">
        <v>1745</v>
      </c>
      <c r="F1747" s="1066" t="s">
        <v>5617</v>
      </c>
      <c r="G1747" s="1067" t="s">
        <v>5618</v>
      </c>
      <c r="H1747" s="1068">
        <v>1</v>
      </c>
      <c r="I1747" s="2"/>
      <c r="K1747" s="1072"/>
    </row>
    <row r="1748" spans="1:11" x14ac:dyDescent="0.2">
      <c r="A1748" s="977" t="str">
        <f t="shared" si="54"/>
        <v>FI_14_90</v>
      </c>
      <c r="B1748" s="979">
        <f t="shared" si="55"/>
        <v>90</v>
      </c>
      <c r="C1748" s="1069" t="s">
        <v>113</v>
      </c>
      <c r="D1748" s="1072">
        <v>14</v>
      </c>
      <c r="E1748" s="1070">
        <v>1746</v>
      </c>
      <c r="F1748" s="1066" t="s">
        <v>5619</v>
      </c>
      <c r="G1748" s="1067" t="s">
        <v>5620</v>
      </c>
      <c r="H1748" s="1068">
        <v>1</v>
      </c>
      <c r="I1748" s="2"/>
      <c r="K1748" s="1072"/>
    </row>
    <row r="1749" spans="1:11" x14ac:dyDescent="0.2">
      <c r="A1749" s="977" t="str">
        <f t="shared" si="54"/>
        <v>FI_14_91</v>
      </c>
      <c r="B1749" s="979">
        <f t="shared" si="55"/>
        <v>91</v>
      </c>
      <c r="C1749" s="1069" t="s">
        <v>113</v>
      </c>
      <c r="D1749" s="1072">
        <v>14</v>
      </c>
      <c r="E1749" s="1070">
        <v>1747</v>
      </c>
      <c r="F1749" s="1066" t="s">
        <v>5621</v>
      </c>
      <c r="G1749" s="1067" t="s">
        <v>5622</v>
      </c>
      <c r="H1749" s="1068">
        <v>1</v>
      </c>
      <c r="I1749" s="2"/>
      <c r="K1749" s="1072"/>
    </row>
    <row r="1750" spans="1:11" x14ac:dyDescent="0.2">
      <c r="A1750" s="977" t="str">
        <f t="shared" si="54"/>
        <v>FI_14_92</v>
      </c>
      <c r="B1750" s="979">
        <f t="shared" si="55"/>
        <v>92</v>
      </c>
      <c r="C1750" s="1069" t="s">
        <v>113</v>
      </c>
      <c r="D1750" s="1072">
        <v>14</v>
      </c>
      <c r="E1750" s="1070">
        <v>1748</v>
      </c>
      <c r="F1750" s="1066" t="s">
        <v>5623</v>
      </c>
      <c r="G1750" s="1067" t="s">
        <v>5624</v>
      </c>
      <c r="H1750" s="1068">
        <v>1</v>
      </c>
      <c r="I1750" s="2"/>
      <c r="K1750" s="1072"/>
    </row>
    <row r="1751" spans="1:11" x14ac:dyDescent="0.2">
      <c r="A1751" s="977" t="str">
        <f t="shared" si="54"/>
        <v>FI_14_93</v>
      </c>
      <c r="B1751" s="979">
        <f t="shared" si="55"/>
        <v>93</v>
      </c>
      <c r="C1751" s="1069" t="s">
        <v>113</v>
      </c>
      <c r="D1751" s="1072">
        <v>14</v>
      </c>
      <c r="E1751" s="1070">
        <v>1749</v>
      </c>
      <c r="F1751" s="1066" t="s">
        <v>5625</v>
      </c>
      <c r="G1751" s="1067" t="s">
        <v>5626</v>
      </c>
      <c r="H1751" s="1068">
        <v>1</v>
      </c>
      <c r="I1751" s="2"/>
      <c r="K1751" s="1072"/>
    </row>
    <row r="1752" spans="1:11" x14ac:dyDescent="0.2">
      <c r="A1752" s="977" t="str">
        <f t="shared" si="54"/>
        <v>FI_14_94</v>
      </c>
      <c r="B1752" s="979">
        <f t="shared" si="55"/>
        <v>94</v>
      </c>
      <c r="C1752" s="1069" t="s">
        <v>113</v>
      </c>
      <c r="D1752" s="1072">
        <v>14</v>
      </c>
      <c r="E1752" s="1070">
        <v>1750</v>
      </c>
      <c r="F1752" s="1066" t="s">
        <v>5627</v>
      </c>
      <c r="G1752" s="1067" t="s">
        <v>5628</v>
      </c>
      <c r="H1752" s="1068">
        <v>1</v>
      </c>
      <c r="I1752" s="2"/>
      <c r="K1752" s="1072"/>
    </row>
    <row r="1753" spans="1:11" x14ac:dyDescent="0.2">
      <c r="A1753" s="977" t="str">
        <f t="shared" si="54"/>
        <v>FI_14_95</v>
      </c>
      <c r="B1753" s="979">
        <f t="shared" si="55"/>
        <v>95</v>
      </c>
      <c r="C1753" s="1069" t="s">
        <v>113</v>
      </c>
      <c r="D1753" s="1072">
        <v>14</v>
      </c>
      <c r="E1753" s="1070">
        <v>1751</v>
      </c>
      <c r="F1753" s="1066" t="s">
        <v>5629</v>
      </c>
      <c r="G1753" s="1067" t="s">
        <v>5630</v>
      </c>
      <c r="H1753" s="1068">
        <v>1</v>
      </c>
      <c r="I1753" s="2"/>
      <c r="K1753" s="1072"/>
    </row>
    <row r="1754" spans="1:11" x14ac:dyDescent="0.2">
      <c r="A1754" s="977" t="str">
        <f t="shared" si="54"/>
        <v>FI_14_96</v>
      </c>
      <c r="B1754" s="979">
        <f t="shared" si="55"/>
        <v>96</v>
      </c>
      <c r="C1754" s="1069" t="s">
        <v>113</v>
      </c>
      <c r="D1754" s="1072">
        <v>14</v>
      </c>
      <c r="E1754" s="1070">
        <v>1752</v>
      </c>
      <c r="F1754" s="1066" t="s">
        <v>5631</v>
      </c>
      <c r="G1754" s="1067" t="s">
        <v>5632</v>
      </c>
      <c r="H1754" s="1068">
        <v>1</v>
      </c>
      <c r="I1754" s="2"/>
      <c r="K1754" s="1072"/>
    </row>
    <row r="1755" spans="1:11" x14ac:dyDescent="0.2">
      <c r="A1755" s="977" t="str">
        <f t="shared" si="54"/>
        <v>FI_14_97</v>
      </c>
      <c r="B1755" s="979">
        <f t="shared" si="55"/>
        <v>97</v>
      </c>
      <c r="C1755" s="1069" t="s">
        <v>113</v>
      </c>
      <c r="D1755" s="1072">
        <v>14</v>
      </c>
      <c r="E1755" s="1070">
        <v>1753</v>
      </c>
      <c r="F1755" s="1066" t="s">
        <v>5633</v>
      </c>
      <c r="G1755" s="1067" t="s">
        <v>5634</v>
      </c>
      <c r="H1755" s="1068">
        <v>1</v>
      </c>
      <c r="I1755" s="2"/>
      <c r="K1755" s="1072"/>
    </row>
    <row r="1756" spans="1:11" x14ac:dyDescent="0.2">
      <c r="A1756" s="977" t="str">
        <f t="shared" si="54"/>
        <v>FI_14_98</v>
      </c>
      <c r="B1756" s="979">
        <f t="shared" si="55"/>
        <v>98</v>
      </c>
      <c r="C1756" s="1069" t="s">
        <v>113</v>
      </c>
      <c r="D1756" s="1072">
        <v>14</v>
      </c>
      <c r="E1756" s="1070">
        <v>1754</v>
      </c>
      <c r="F1756" s="1066" t="s">
        <v>5635</v>
      </c>
      <c r="G1756" s="1067" t="s">
        <v>5636</v>
      </c>
      <c r="H1756" s="1068">
        <v>1</v>
      </c>
      <c r="I1756" s="2"/>
      <c r="K1756" s="1072"/>
    </row>
    <row r="1757" spans="1:11" x14ac:dyDescent="0.2">
      <c r="A1757" s="977" t="str">
        <f t="shared" si="54"/>
        <v>FI_14_99</v>
      </c>
      <c r="B1757" s="979">
        <f t="shared" si="55"/>
        <v>99</v>
      </c>
      <c r="C1757" s="1069" t="s">
        <v>113</v>
      </c>
      <c r="D1757" s="1072">
        <v>14</v>
      </c>
      <c r="E1757" s="1070">
        <v>1755</v>
      </c>
      <c r="F1757" s="1066" t="s">
        <v>5637</v>
      </c>
      <c r="G1757" s="1067" t="s">
        <v>5638</v>
      </c>
      <c r="H1757" s="1068">
        <v>1</v>
      </c>
      <c r="I1757" s="2"/>
      <c r="K1757" s="1072"/>
    </row>
    <row r="1758" spans="1:11" x14ac:dyDescent="0.2">
      <c r="A1758" s="977" t="str">
        <f t="shared" si="54"/>
        <v>FI_14_100</v>
      </c>
      <c r="B1758" s="979">
        <f t="shared" si="55"/>
        <v>100</v>
      </c>
      <c r="C1758" s="1069" t="s">
        <v>113</v>
      </c>
      <c r="D1758" s="1072">
        <v>14</v>
      </c>
      <c r="E1758" s="1070">
        <v>1756</v>
      </c>
      <c r="F1758" s="1066" t="s">
        <v>5639</v>
      </c>
      <c r="G1758" s="1067" t="s">
        <v>5640</v>
      </c>
      <c r="H1758" s="1068">
        <v>1</v>
      </c>
      <c r="I1758" s="2"/>
      <c r="K1758" s="1072"/>
    </row>
    <row r="1759" spans="1:11" x14ac:dyDescent="0.2">
      <c r="A1759" s="977" t="str">
        <f t="shared" si="54"/>
        <v>FI_14_101</v>
      </c>
      <c r="B1759" s="979">
        <f t="shared" si="55"/>
        <v>101</v>
      </c>
      <c r="C1759" s="1069" t="s">
        <v>113</v>
      </c>
      <c r="D1759" s="1072">
        <v>14</v>
      </c>
      <c r="E1759" s="1070">
        <v>1757</v>
      </c>
      <c r="F1759" s="1066" t="s">
        <v>5641</v>
      </c>
      <c r="G1759" s="1067" t="s">
        <v>5642</v>
      </c>
      <c r="H1759" s="1068">
        <v>1</v>
      </c>
      <c r="I1759" s="2"/>
      <c r="K1759" s="1072"/>
    </row>
    <row r="1760" spans="1:11" x14ac:dyDescent="0.2">
      <c r="A1760" s="977" t="str">
        <f t="shared" si="54"/>
        <v>FI_14_102</v>
      </c>
      <c r="B1760" s="979">
        <f t="shared" si="55"/>
        <v>102</v>
      </c>
      <c r="C1760" s="1069" t="s">
        <v>113</v>
      </c>
      <c r="D1760" s="1072">
        <v>14</v>
      </c>
      <c r="E1760" s="1070">
        <v>1758</v>
      </c>
      <c r="F1760" s="1066" t="s">
        <v>5643</v>
      </c>
      <c r="G1760" s="1067" t="s">
        <v>5644</v>
      </c>
      <c r="H1760" s="1068">
        <v>1</v>
      </c>
      <c r="I1760" s="2"/>
      <c r="K1760" s="1072"/>
    </row>
    <row r="1761" spans="1:11" x14ac:dyDescent="0.2">
      <c r="A1761" s="977" t="str">
        <f t="shared" si="54"/>
        <v>FI_14_103</v>
      </c>
      <c r="B1761" s="979">
        <f t="shared" si="55"/>
        <v>103</v>
      </c>
      <c r="C1761" s="1069" t="s">
        <v>113</v>
      </c>
      <c r="D1761" s="1072">
        <v>14</v>
      </c>
      <c r="E1761" s="1070">
        <v>1759</v>
      </c>
      <c r="F1761" s="1066" t="s">
        <v>5645</v>
      </c>
      <c r="G1761" s="1067" t="s">
        <v>5646</v>
      </c>
      <c r="H1761" s="1068">
        <v>1</v>
      </c>
      <c r="I1761" s="2"/>
      <c r="K1761" s="1072"/>
    </row>
    <row r="1762" spans="1:11" x14ac:dyDescent="0.2">
      <c r="A1762" s="977" t="str">
        <f t="shared" si="54"/>
        <v>FI_14_104</v>
      </c>
      <c r="B1762" s="979">
        <f t="shared" si="55"/>
        <v>104</v>
      </c>
      <c r="C1762" s="1069" t="s">
        <v>113</v>
      </c>
      <c r="D1762" s="1072">
        <v>14</v>
      </c>
      <c r="E1762" s="1070">
        <v>1760</v>
      </c>
      <c r="F1762" s="1066" t="s">
        <v>5647</v>
      </c>
      <c r="G1762" s="1067" t="s">
        <v>5648</v>
      </c>
      <c r="H1762" s="1068">
        <v>1</v>
      </c>
      <c r="I1762" s="2"/>
      <c r="K1762" s="1072"/>
    </row>
    <row r="1763" spans="1:11" x14ac:dyDescent="0.2">
      <c r="A1763" s="977" t="str">
        <f t="shared" si="54"/>
        <v>FI_14_105</v>
      </c>
      <c r="B1763" s="979">
        <f t="shared" si="55"/>
        <v>105</v>
      </c>
      <c r="C1763" s="1069" t="s">
        <v>113</v>
      </c>
      <c r="D1763" s="1072">
        <v>14</v>
      </c>
      <c r="E1763" s="1070">
        <v>1761</v>
      </c>
      <c r="F1763" s="1066" t="s">
        <v>5649</v>
      </c>
      <c r="G1763" s="1067" t="s">
        <v>5650</v>
      </c>
      <c r="H1763" s="1068">
        <v>1</v>
      </c>
      <c r="I1763" s="2"/>
      <c r="K1763" s="1072"/>
    </row>
    <row r="1764" spans="1:11" x14ac:dyDescent="0.2">
      <c r="A1764" s="977" t="str">
        <f t="shared" si="54"/>
        <v>FI_14_106</v>
      </c>
      <c r="B1764" s="979">
        <f t="shared" si="55"/>
        <v>106</v>
      </c>
      <c r="C1764" s="1069" t="s">
        <v>113</v>
      </c>
      <c r="D1764" s="1072">
        <v>14</v>
      </c>
      <c r="E1764" s="1070">
        <v>1762</v>
      </c>
      <c r="F1764" s="1066" t="s">
        <v>5651</v>
      </c>
      <c r="G1764" s="1067" t="s">
        <v>5652</v>
      </c>
      <c r="H1764" s="1068">
        <v>1</v>
      </c>
      <c r="I1764" s="2"/>
      <c r="K1764" s="1072"/>
    </row>
    <row r="1765" spans="1:11" x14ac:dyDescent="0.2">
      <c r="A1765" s="977" t="str">
        <f t="shared" si="54"/>
        <v>FI_14_107</v>
      </c>
      <c r="B1765" s="979">
        <f t="shared" si="55"/>
        <v>107</v>
      </c>
      <c r="C1765" s="1069" t="s">
        <v>113</v>
      </c>
      <c r="D1765" s="1072">
        <v>14</v>
      </c>
      <c r="E1765" s="1070">
        <v>1763</v>
      </c>
      <c r="F1765" s="1066" t="s">
        <v>5653</v>
      </c>
      <c r="G1765" s="1067" t="s">
        <v>5654</v>
      </c>
      <c r="H1765" s="1068">
        <v>1</v>
      </c>
      <c r="I1765" s="2"/>
      <c r="K1765" s="1072"/>
    </row>
    <row r="1766" spans="1:11" x14ac:dyDescent="0.2">
      <c r="A1766" s="977" t="str">
        <f t="shared" si="54"/>
        <v>FI_14_108</v>
      </c>
      <c r="B1766" s="979">
        <f t="shared" si="55"/>
        <v>108</v>
      </c>
      <c r="C1766" s="1069" t="s">
        <v>113</v>
      </c>
      <c r="D1766" s="1072">
        <v>14</v>
      </c>
      <c r="E1766" s="1070">
        <v>1764</v>
      </c>
      <c r="F1766" s="1066" t="s">
        <v>5655</v>
      </c>
      <c r="G1766" s="1067" t="s">
        <v>5656</v>
      </c>
      <c r="H1766" s="1068">
        <v>1</v>
      </c>
      <c r="I1766" s="2"/>
      <c r="K1766" s="1072"/>
    </row>
    <row r="1767" spans="1:11" x14ac:dyDescent="0.2">
      <c r="A1767" s="977" t="str">
        <f t="shared" si="54"/>
        <v>FI_14_109</v>
      </c>
      <c r="B1767" s="979">
        <f t="shared" si="55"/>
        <v>109</v>
      </c>
      <c r="C1767" s="1069" t="s">
        <v>113</v>
      </c>
      <c r="D1767" s="1072">
        <v>14</v>
      </c>
      <c r="E1767" s="1070">
        <v>1765</v>
      </c>
      <c r="F1767" s="1066" t="s">
        <v>5657</v>
      </c>
      <c r="G1767" s="1067" t="s">
        <v>5658</v>
      </c>
      <c r="H1767" s="1068">
        <v>1</v>
      </c>
      <c r="I1767" s="2"/>
      <c r="K1767" s="1072"/>
    </row>
    <row r="1768" spans="1:11" x14ac:dyDescent="0.2">
      <c r="A1768" s="977" t="str">
        <f t="shared" si="54"/>
        <v>FI_14_110</v>
      </c>
      <c r="B1768" s="979">
        <f t="shared" si="55"/>
        <v>110</v>
      </c>
      <c r="C1768" s="1069" t="s">
        <v>113</v>
      </c>
      <c r="D1768" s="1072">
        <v>14</v>
      </c>
      <c r="E1768" s="1070">
        <v>1766</v>
      </c>
      <c r="F1768" s="1066" t="s">
        <v>5659</v>
      </c>
      <c r="G1768" s="1067" t="s">
        <v>5660</v>
      </c>
      <c r="H1768" s="1068">
        <v>1</v>
      </c>
      <c r="I1768" s="2"/>
      <c r="K1768" s="1072"/>
    </row>
    <row r="1769" spans="1:11" x14ac:dyDescent="0.2">
      <c r="A1769" s="977" t="str">
        <f t="shared" si="54"/>
        <v>FI_14_111</v>
      </c>
      <c r="B1769" s="979">
        <f t="shared" si="55"/>
        <v>111</v>
      </c>
      <c r="C1769" s="1069" t="s">
        <v>113</v>
      </c>
      <c r="D1769" s="1072">
        <v>14</v>
      </c>
      <c r="E1769" s="1070">
        <v>1767</v>
      </c>
      <c r="F1769" s="1066" t="s">
        <v>5661</v>
      </c>
      <c r="G1769" s="1067" t="s">
        <v>5662</v>
      </c>
      <c r="H1769" s="1068">
        <v>1</v>
      </c>
      <c r="I1769" s="2"/>
      <c r="K1769" s="1072"/>
    </row>
    <row r="1770" spans="1:11" x14ac:dyDescent="0.2">
      <c r="A1770" s="977" t="str">
        <f t="shared" si="54"/>
        <v>FI_14_112</v>
      </c>
      <c r="B1770" s="979">
        <f t="shared" si="55"/>
        <v>112</v>
      </c>
      <c r="C1770" s="1069" t="s">
        <v>113</v>
      </c>
      <c r="D1770" s="1072">
        <v>14</v>
      </c>
      <c r="E1770" s="1070">
        <v>1768</v>
      </c>
      <c r="F1770" s="1066" t="s">
        <v>5663</v>
      </c>
      <c r="G1770" s="1067" t="s">
        <v>5664</v>
      </c>
      <c r="H1770" s="1068">
        <v>1</v>
      </c>
      <c r="I1770" s="2"/>
      <c r="K1770" s="1072"/>
    </row>
    <row r="1771" spans="1:11" x14ac:dyDescent="0.2">
      <c r="A1771" s="977" t="str">
        <f t="shared" si="54"/>
        <v>FI_14_113</v>
      </c>
      <c r="B1771" s="979">
        <f t="shared" si="55"/>
        <v>113</v>
      </c>
      <c r="C1771" s="1069" t="s">
        <v>113</v>
      </c>
      <c r="D1771" s="1072">
        <v>14</v>
      </c>
      <c r="E1771" s="1070">
        <v>1769</v>
      </c>
      <c r="F1771" s="1066" t="s">
        <v>5665</v>
      </c>
      <c r="G1771" s="1067" t="s">
        <v>5666</v>
      </c>
      <c r="H1771" s="1068">
        <v>1</v>
      </c>
      <c r="I1771" s="2"/>
      <c r="K1771" s="1072"/>
    </row>
    <row r="1772" spans="1:11" x14ac:dyDescent="0.2">
      <c r="A1772" s="977" t="str">
        <f t="shared" si="54"/>
        <v>FI_14_114</v>
      </c>
      <c r="B1772" s="979">
        <f t="shared" si="55"/>
        <v>114</v>
      </c>
      <c r="C1772" s="1069" t="s">
        <v>113</v>
      </c>
      <c r="D1772" s="1072">
        <v>14</v>
      </c>
      <c r="E1772" s="1070">
        <v>1770</v>
      </c>
      <c r="F1772" s="1066" t="s">
        <v>5667</v>
      </c>
      <c r="G1772" s="1067" t="s">
        <v>5668</v>
      </c>
      <c r="H1772" s="1068">
        <v>1</v>
      </c>
      <c r="I1772" s="2"/>
      <c r="K1772" s="1072"/>
    </row>
    <row r="1773" spans="1:11" x14ac:dyDescent="0.2">
      <c r="A1773" s="977" t="str">
        <f t="shared" si="54"/>
        <v>FI_14_115</v>
      </c>
      <c r="B1773" s="979">
        <f t="shared" si="55"/>
        <v>115</v>
      </c>
      <c r="C1773" s="1069" t="s">
        <v>113</v>
      </c>
      <c r="D1773" s="1072">
        <v>14</v>
      </c>
      <c r="E1773" s="1070">
        <v>1771</v>
      </c>
      <c r="F1773" s="1066" t="s">
        <v>5669</v>
      </c>
      <c r="G1773" s="1067" t="s">
        <v>5670</v>
      </c>
      <c r="H1773" s="1068">
        <v>2</v>
      </c>
      <c r="I1773" s="2"/>
      <c r="K1773" s="1072"/>
    </row>
    <row r="1774" spans="1:11" x14ac:dyDescent="0.2">
      <c r="A1774" s="977" t="str">
        <f t="shared" si="54"/>
        <v>FI_14_116</v>
      </c>
      <c r="B1774" s="979">
        <f t="shared" si="55"/>
        <v>116</v>
      </c>
      <c r="C1774" s="1069" t="s">
        <v>113</v>
      </c>
      <c r="D1774" s="1072">
        <v>14</v>
      </c>
      <c r="E1774" s="1070">
        <v>1772</v>
      </c>
      <c r="F1774" s="1066" t="s">
        <v>5671</v>
      </c>
      <c r="G1774" s="1067" t="s">
        <v>5672</v>
      </c>
      <c r="H1774" s="1068">
        <v>1</v>
      </c>
      <c r="I1774" s="2"/>
      <c r="K1774" s="1072"/>
    </row>
    <row r="1775" spans="1:11" x14ac:dyDescent="0.2">
      <c r="A1775" s="977" t="str">
        <f t="shared" si="54"/>
        <v>FI_14_117</v>
      </c>
      <c r="B1775" s="979">
        <f t="shared" si="55"/>
        <v>117</v>
      </c>
      <c r="C1775" s="1069" t="s">
        <v>113</v>
      </c>
      <c r="D1775" s="1072">
        <v>14</v>
      </c>
      <c r="E1775" s="1070">
        <v>1773</v>
      </c>
      <c r="F1775" s="1066" t="s">
        <v>5673</v>
      </c>
      <c r="G1775" s="1067" t="s">
        <v>5674</v>
      </c>
      <c r="H1775" s="1068">
        <v>1</v>
      </c>
      <c r="I1775" s="2"/>
      <c r="K1775" s="1072"/>
    </row>
    <row r="1776" spans="1:11" x14ac:dyDescent="0.2">
      <c r="A1776" s="977" t="str">
        <f t="shared" si="54"/>
        <v>FI_14_118</v>
      </c>
      <c r="B1776" s="979">
        <f t="shared" si="55"/>
        <v>118</v>
      </c>
      <c r="C1776" s="1069" t="s">
        <v>113</v>
      </c>
      <c r="D1776" s="1072">
        <v>14</v>
      </c>
      <c r="E1776" s="1070">
        <v>1774</v>
      </c>
      <c r="F1776" s="1066" t="s">
        <v>5675</v>
      </c>
      <c r="G1776" s="1067" t="s">
        <v>5676</v>
      </c>
      <c r="H1776" s="1068">
        <v>1</v>
      </c>
      <c r="I1776" s="2"/>
      <c r="K1776" s="1072"/>
    </row>
    <row r="1777" spans="1:11" x14ac:dyDescent="0.2">
      <c r="A1777" s="977" t="str">
        <f t="shared" si="54"/>
        <v>FI_14_119</v>
      </c>
      <c r="B1777" s="979">
        <f t="shared" si="55"/>
        <v>119</v>
      </c>
      <c r="C1777" s="1069" t="s">
        <v>113</v>
      </c>
      <c r="D1777" s="1072">
        <v>14</v>
      </c>
      <c r="E1777" s="1070">
        <v>1775</v>
      </c>
      <c r="F1777" s="1066" t="s">
        <v>5677</v>
      </c>
      <c r="G1777" s="1067" t="s">
        <v>5678</v>
      </c>
      <c r="H1777" s="1068">
        <v>1</v>
      </c>
      <c r="I1777" s="2"/>
      <c r="K1777" s="1072"/>
    </row>
    <row r="1778" spans="1:11" x14ac:dyDescent="0.2">
      <c r="A1778" s="977" t="str">
        <f t="shared" si="54"/>
        <v>FI_14_120</v>
      </c>
      <c r="B1778" s="979">
        <f t="shared" si="55"/>
        <v>120</v>
      </c>
      <c r="C1778" s="1069" t="s">
        <v>113</v>
      </c>
      <c r="D1778" s="1072">
        <v>14</v>
      </c>
      <c r="E1778" s="1070">
        <v>1776</v>
      </c>
      <c r="F1778" s="1066" t="s">
        <v>5679</v>
      </c>
      <c r="G1778" s="1067" t="s">
        <v>5680</v>
      </c>
      <c r="H1778" s="1068">
        <v>1</v>
      </c>
      <c r="I1778" s="2"/>
      <c r="K1778" s="1072"/>
    </row>
    <row r="1779" spans="1:11" x14ac:dyDescent="0.2">
      <c r="A1779" s="977" t="str">
        <f t="shared" si="54"/>
        <v>FI_14_121</v>
      </c>
      <c r="B1779" s="979">
        <f t="shared" si="55"/>
        <v>121</v>
      </c>
      <c r="C1779" s="1069" t="s">
        <v>113</v>
      </c>
      <c r="D1779" s="1072">
        <v>14</v>
      </c>
      <c r="E1779" s="1070">
        <v>1777</v>
      </c>
      <c r="F1779" s="1066" t="s">
        <v>5681</v>
      </c>
      <c r="G1779" s="1067" t="s">
        <v>5682</v>
      </c>
      <c r="H1779" s="1068">
        <v>1</v>
      </c>
      <c r="I1779" s="2"/>
      <c r="K1779" s="1072"/>
    </row>
    <row r="1780" spans="1:11" x14ac:dyDescent="0.2">
      <c r="A1780" s="977" t="str">
        <f t="shared" si="54"/>
        <v>FI_14_122</v>
      </c>
      <c r="B1780" s="979">
        <f t="shared" si="55"/>
        <v>122</v>
      </c>
      <c r="C1780" s="1069" t="s">
        <v>113</v>
      </c>
      <c r="D1780" s="1072">
        <v>14</v>
      </c>
      <c r="E1780" s="1070">
        <v>1778</v>
      </c>
      <c r="F1780" s="1066" t="s">
        <v>5683</v>
      </c>
      <c r="G1780" s="1067" t="s">
        <v>5684</v>
      </c>
      <c r="H1780" s="1068">
        <v>1</v>
      </c>
      <c r="I1780" s="2"/>
      <c r="K1780" s="1072"/>
    </row>
    <row r="1781" spans="1:11" x14ac:dyDescent="0.2">
      <c r="A1781" s="977" t="str">
        <f t="shared" si="54"/>
        <v>FI_14_123</v>
      </c>
      <c r="B1781" s="979">
        <f t="shared" si="55"/>
        <v>123</v>
      </c>
      <c r="C1781" s="1069" t="s">
        <v>113</v>
      </c>
      <c r="D1781" s="1072">
        <v>14</v>
      </c>
      <c r="E1781" s="1070">
        <v>1779</v>
      </c>
      <c r="F1781" s="1066" t="s">
        <v>5685</v>
      </c>
      <c r="G1781" s="1067" t="s">
        <v>5686</v>
      </c>
      <c r="H1781" s="1068">
        <v>1</v>
      </c>
      <c r="I1781" s="2"/>
      <c r="K1781" s="1072"/>
    </row>
    <row r="1782" spans="1:11" x14ac:dyDescent="0.2">
      <c r="A1782" s="977" t="str">
        <f t="shared" si="54"/>
        <v>FI_14_124</v>
      </c>
      <c r="B1782" s="979">
        <f t="shared" si="55"/>
        <v>124</v>
      </c>
      <c r="C1782" s="1069" t="s">
        <v>113</v>
      </c>
      <c r="D1782" s="1072">
        <v>14</v>
      </c>
      <c r="E1782" s="1070">
        <v>1780</v>
      </c>
      <c r="F1782" s="1066" t="s">
        <v>5687</v>
      </c>
      <c r="G1782" s="1067" t="s">
        <v>5688</v>
      </c>
      <c r="H1782" s="1068">
        <v>1</v>
      </c>
      <c r="I1782" s="2"/>
      <c r="K1782" s="1072"/>
    </row>
    <row r="1783" spans="1:11" x14ac:dyDescent="0.2">
      <c r="A1783" s="977" t="str">
        <f t="shared" si="54"/>
        <v>FI_14_125</v>
      </c>
      <c r="B1783" s="979">
        <f t="shared" si="55"/>
        <v>125</v>
      </c>
      <c r="C1783" s="1069" t="s">
        <v>113</v>
      </c>
      <c r="D1783" s="1072">
        <v>14</v>
      </c>
      <c r="E1783" s="1070">
        <v>1781</v>
      </c>
      <c r="F1783" s="1066" t="s">
        <v>5689</v>
      </c>
      <c r="G1783" s="1067" t="s">
        <v>5690</v>
      </c>
      <c r="H1783" s="1068">
        <v>1</v>
      </c>
      <c r="I1783" s="2"/>
      <c r="K1783" s="1072"/>
    </row>
    <row r="1784" spans="1:11" x14ac:dyDescent="0.2">
      <c r="A1784" s="977" t="str">
        <f t="shared" si="54"/>
        <v>FI_14_126</v>
      </c>
      <c r="B1784" s="979">
        <f t="shared" si="55"/>
        <v>126</v>
      </c>
      <c r="C1784" s="1069" t="s">
        <v>113</v>
      </c>
      <c r="D1784" s="1072">
        <v>14</v>
      </c>
      <c r="E1784" s="1070">
        <v>1782</v>
      </c>
      <c r="F1784" s="1066" t="s">
        <v>5691</v>
      </c>
      <c r="G1784" s="1067" t="s">
        <v>5692</v>
      </c>
      <c r="H1784" s="1068">
        <v>1</v>
      </c>
      <c r="I1784" s="2"/>
      <c r="K1784" s="1072"/>
    </row>
    <row r="1785" spans="1:11" x14ac:dyDescent="0.2">
      <c r="A1785" s="977" t="str">
        <f t="shared" si="54"/>
        <v>FI_14_127</v>
      </c>
      <c r="B1785" s="979">
        <f t="shared" si="55"/>
        <v>127</v>
      </c>
      <c r="C1785" s="1069" t="s">
        <v>113</v>
      </c>
      <c r="D1785" s="1072">
        <v>14</v>
      </c>
      <c r="E1785" s="1070">
        <v>1783</v>
      </c>
      <c r="F1785" s="1066" t="s">
        <v>5693</v>
      </c>
      <c r="G1785" s="1067" t="s">
        <v>5694</v>
      </c>
      <c r="H1785" s="1068">
        <v>1</v>
      </c>
      <c r="I1785" s="2"/>
      <c r="K1785" s="1072"/>
    </row>
    <row r="1786" spans="1:11" x14ac:dyDescent="0.2">
      <c r="A1786" s="977" t="str">
        <f t="shared" si="54"/>
        <v>FI_14_128</v>
      </c>
      <c r="B1786" s="979">
        <f t="shared" si="55"/>
        <v>128</v>
      </c>
      <c r="C1786" s="1069" t="s">
        <v>113</v>
      </c>
      <c r="D1786" s="1072">
        <v>14</v>
      </c>
      <c r="E1786" s="1070">
        <v>1784</v>
      </c>
      <c r="F1786" s="1066" t="s">
        <v>5695</v>
      </c>
      <c r="G1786" s="1067" t="s">
        <v>5696</v>
      </c>
      <c r="H1786" s="1068">
        <v>1</v>
      </c>
      <c r="I1786" s="2"/>
      <c r="K1786" s="1072"/>
    </row>
    <row r="1787" spans="1:11" x14ac:dyDescent="0.2">
      <c r="A1787" s="977" t="str">
        <f t="shared" si="54"/>
        <v>FI_14_129</v>
      </c>
      <c r="B1787" s="979">
        <f t="shared" si="55"/>
        <v>129</v>
      </c>
      <c r="C1787" s="1069" t="s">
        <v>113</v>
      </c>
      <c r="D1787" s="1072">
        <v>14</v>
      </c>
      <c r="E1787" s="1070">
        <v>1785</v>
      </c>
      <c r="F1787" s="1066" t="s">
        <v>5697</v>
      </c>
      <c r="G1787" s="1067" t="s">
        <v>5698</v>
      </c>
      <c r="H1787" s="1068">
        <v>1</v>
      </c>
      <c r="I1787" s="2"/>
      <c r="K1787" s="1072"/>
    </row>
    <row r="1788" spans="1:11" x14ac:dyDescent="0.2">
      <c r="A1788" s="977" t="str">
        <f t="shared" si="54"/>
        <v>FI_15_1</v>
      </c>
      <c r="B1788" s="979">
        <f t="shared" si="55"/>
        <v>1</v>
      </c>
      <c r="C1788" s="1069" t="s">
        <v>113</v>
      </c>
      <c r="D1788" s="1072">
        <v>15</v>
      </c>
      <c r="E1788" s="1070">
        <v>1786</v>
      </c>
      <c r="F1788" s="1066" t="s">
        <v>5699</v>
      </c>
      <c r="G1788" s="1067" t="s">
        <v>5700</v>
      </c>
      <c r="H1788" s="1068">
        <v>1</v>
      </c>
      <c r="I1788" s="2"/>
      <c r="K1788" s="1072"/>
    </row>
    <row r="1789" spans="1:11" x14ac:dyDescent="0.2">
      <c r="A1789" s="977" t="str">
        <f t="shared" si="54"/>
        <v>FI_15_2</v>
      </c>
      <c r="B1789" s="979">
        <f t="shared" si="55"/>
        <v>2</v>
      </c>
      <c r="C1789" s="1069" t="s">
        <v>113</v>
      </c>
      <c r="D1789" s="1072">
        <v>15</v>
      </c>
      <c r="E1789" s="1070">
        <v>1787</v>
      </c>
      <c r="F1789" s="1066" t="s">
        <v>5701</v>
      </c>
      <c r="G1789" s="1067" t="s">
        <v>5702</v>
      </c>
      <c r="H1789" s="1068">
        <v>1</v>
      </c>
      <c r="I1789" s="2"/>
      <c r="K1789" s="1072"/>
    </row>
    <row r="1790" spans="1:11" x14ac:dyDescent="0.2">
      <c r="A1790" s="977" t="str">
        <f t="shared" si="54"/>
        <v>FI_15_3</v>
      </c>
      <c r="B1790" s="979">
        <f t="shared" si="55"/>
        <v>3</v>
      </c>
      <c r="C1790" s="1069" t="s">
        <v>113</v>
      </c>
      <c r="D1790" s="1072">
        <v>15</v>
      </c>
      <c r="E1790" s="1070">
        <v>1788</v>
      </c>
      <c r="F1790" s="1066" t="s">
        <v>5703</v>
      </c>
      <c r="G1790" s="1067" t="s">
        <v>5704</v>
      </c>
      <c r="H1790" s="1068">
        <v>1</v>
      </c>
      <c r="I1790" s="2"/>
      <c r="K1790" s="1072"/>
    </row>
    <row r="1791" spans="1:11" x14ac:dyDescent="0.2">
      <c r="A1791" s="977" t="str">
        <f t="shared" si="54"/>
        <v>FI_15_4</v>
      </c>
      <c r="B1791" s="979">
        <f t="shared" si="55"/>
        <v>4</v>
      </c>
      <c r="C1791" s="1069" t="s">
        <v>113</v>
      </c>
      <c r="D1791" s="1072">
        <v>15</v>
      </c>
      <c r="E1791" s="1070">
        <v>1789</v>
      </c>
      <c r="F1791" s="1066" t="s">
        <v>5705</v>
      </c>
      <c r="G1791" s="1067" t="s">
        <v>5706</v>
      </c>
      <c r="H1791" s="1068">
        <v>1</v>
      </c>
      <c r="I1791" s="2"/>
      <c r="K1791" s="1072"/>
    </row>
    <row r="1792" spans="1:11" x14ac:dyDescent="0.2">
      <c r="A1792" s="977" t="str">
        <f t="shared" si="54"/>
        <v>FI_15_5</v>
      </c>
      <c r="B1792" s="979">
        <f t="shared" si="55"/>
        <v>5</v>
      </c>
      <c r="C1792" s="1069" t="s">
        <v>113</v>
      </c>
      <c r="D1792" s="1072">
        <v>15</v>
      </c>
      <c r="E1792" s="1070">
        <v>1790</v>
      </c>
      <c r="F1792" s="1066" t="s">
        <v>5707</v>
      </c>
      <c r="G1792" s="1067" t="s">
        <v>5708</v>
      </c>
      <c r="H1792" s="1068">
        <v>1</v>
      </c>
      <c r="I1792" s="2"/>
      <c r="K1792" s="1072"/>
    </row>
    <row r="1793" spans="1:11" x14ac:dyDescent="0.2">
      <c r="A1793" s="977" t="str">
        <f t="shared" si="54"/>
        <v>FI_15_6</v>
      </c>
      <c r="B1793" s="979">
        <f t="shared" si="55"/>
        <v>6</v>
      </c>
      <c r="C1793" s="1069" t="s">
        <v>113</v>
      </c>
      <c r="D1793" s="1072">
        <v>15</v>
      </c>
      <c r="E1793" s="1070">
        <v>1791</v>
      </c>
      <c r="F1793" s="1066" t="s">
        <v>5709</v>
      </c>
      <c r="G1793" s="1067" t="s">
        <v>5710</v>
      </c>
      <c r="H1793" s="1068">
        <v>1</v>
      </c>
      <c r="I1793" s="2"/>
      <c r="K1793" s="1072"/>
    </row>
    <row r="1794" spans="1:11" x14ac:dyDescent="0.2">
      <c r="A1794" s="977" t="str">
        <f t="shared" si="54"/>
        <v>FI_15_7</v>
      </c>
      <c r="B1794" s="979">
        <f t="shared" si="55"/>
        <v>7</v>
      </c>
      <c r="C1794" s="1069" t="s">
        <v>113</v>
      </c>
      <c r="D1794" s="1072">
        <v>15</v>
      </c>
      <c r="E1794" s="1070">
        <v>1792</v>
      </c>
      <c r="F1794" s="1066" t="s">
        <v>5711</v>
      </c>
      <c r="G1794" s="1067" t="s">
        <v>5712</v>
      </c>
      <c r="H1794" s="1068">
        <v>1</v>
      </c>
      <c r="I1794" s="2"/>
      <c r="K1794" s="1072"/>
    </row>
    <row r="1795" spans="1:11" x14ac:dyDescent="0.2">
      <c r="A1795" s="977" t="str">
        <f t="shared" ref="A1795:A1858" si="56">CONCATENATE(C1795,"_",D1795,"_",B1795)</f>
        <v>FI_15_8</v>
      </c>
      <c r="B1795" s="979">
        <f t="shared" si="55"/>
        <v>8</v>
      </c>
      <c r="C1795" s="1069" t="s">
        <v>113</v>
      </c>
      <c r="D1795" s="1072">
        <v>15</v>
      </c>
      <c r="E1795" s="1070">
        <v>1793</v>
      </c>
      <c r="F1795" s="1066" t="s">
        <v>5713</v>
      </c>
      <c r="G1795" s="1067" t="s">
        <v>5714</v>
      </c>
      <c r="H1795" s="1068">
        <v>1</v>
      </c>
      <c r="I1795" s="2"/>
      <c r="K1795" s="1072"/>
    </row>
    <row r="1796" spans="1:11" x14ac:dyDescent="0.2">
      <c r="A1796" s="977" t="str">
        <f t="shared" si="56"/>
        <v>FI_15_9</v>
      </c>
      <c r="B1796" s="979">
        <f t="shared" si="55"/>
        <v>9</v>
      </c>
      <c r="C1796" s="1069" t="s">
        <v>113</v>
      </c>
      <c r="D1796" s="1072">
        <v>15</v>
      </c>
      <c r="E1796" s="1070">
        <v>1794</v>
      </c>
      <c r="F1796" s="1066" t="s">
        <v>5715</v>
      </c>
      <c r="G1796" s="1067" t="s">
        <v>5716</v>
      </c>
      <c r="H1796" s="1068">
        <v>1</v>
      </c>
      <c r="I1796" s="2"/>
      <c r="K1796" s="1072"/>
    </row>
    <row r="1797" spans="1:11" x14ac:dyDescent="0.2">
      <c r="A1797" s="977" t="str">
        <f t="shared" si="56"/>
        <v>FI_15_10</v>
      </c>
      <c r="B1797" s="979">
        <f t="shared" ref="B1797:B1860" si="57">IF(D1797&lt;&gt;"",IF(D1797=D1796,B1796+1,1),0)</f>
        <v>10</v>
      </c>
      <c r="C1797" s="1069" t="s">
        <v>113</v>
      </c>
      <c r="D1797" s="1072">
        <v>15</v>
      </c>
      <c r="E1797" s="1070">
        <v>1795</v>
      </c>
      <c r="F1797" s="1066" t="s">
        <v>5717</v>
      </c>
      <c r="G1797" s="1067" t="s">
        <v>5718</v>
      </c>
      <c r="H1797" s="1068">
        <v>1</v>
      </c>
      <c r="I1797" s="2"/>
      <c r="K1797" s="1072"/>
    </row>
    <row r="1798" spans="1:11" x14ac:dyDescent="0.2">
      <c r="A1798" s="977" t="str">
        <f t="shared" si="56"/>
        <v>FI_15_11</v>
      </c>
      <c r="B1798" s="979">
        <f t="shared" si="57"/>
        <v>11</v>
      </c>
      <c r="C1798" s="1069" t="s">
        <v>113</v>
      </c>
      <c r="D1798" s="1072">
        <v>15</v>
      </c>
      <c r="E1798" s="1070">
        <v>1796</v>
      </c>
      <c r="F1798" s="1066" t="s">
        <v>5719</v>
      </c>
      <c r="G1798" s="1067" t="s">
        <v>5720</v>
      </c>
      <c r="H1798" s="1068">
        <v>1</v>
      </c>
      <c r="I1798" s="2"/>
      <c r="K1798" s="1072"/>
    </row>
    <row r="1799" spans="1:11" x14ac:dyDescent="0.2">
      <c r="A1799" s="977" t="str">
        <f t="shared" si="56"/>
        <v>FI_15_12</v>
      </c>
      <c r="B1799" s="979">
        <f t="shared" si="57"/>
        <v>12</v>
      </c>
      <c r="C1799" s="1069" t="s">
        <v>113</v>
      </c>
      <c r="D1799" s="1072">
        <v>15</v>
      </c>
      <c r="E1799" s="1070">
        <v>1797</v>
      </c>
      <c r="F1799" s="1066" t="s">
        <v>5721</v>
      </c>
      <c r="G1799" s="1067" t="s">
        <v>5722</v>
      </c>
      <c r="H1799" s="1068">
        <v>1</v>
      </c>
      <c r="I1799" s="2"/>
      <c r="K1799" s="1072"/>
    </row>
    <row r="1800" spans="1:11" x14ac:dyDescent="0.2">
      <c r="A1800" s="977" t="str">
        <f t="shared" si="56"/>
        <v>FI_15_13</v>
      </c>
      <c r="B1800" s="979">
        <f t="shared" si="57"/>
        <v>13</v>
      </c>
      <c r="C1800" s="1069" t="s">
        <v>113</v>
      </c>
      <c r="D1800" s="1072">
        <v>15</v>
      </c>
      <c r="E1800" s="1070">
        <v>1798</v>
      </c>
      <c r="F1800" s="1066" t="s">
        <v>5723</v>
      </c>
      <c r="G1800" s="1067" t="s">
        <v>5724</v>
      </c>
      <c r="H1800" s="1068">
        <v>1</v>
      </c>
      <c r="I1800" s="2"/>
      <c r="K1800" s="1072"/>
    </row>
    <row r="1801" spans="1:11" x14ac:dyDescent="0.2">
      <c r="A1801" s="977" t="str">
        <f t="shared" si="56"/>
        <v>FI_15_14</v>
      </c>
      <c r="B1801" s="979">
        <f t="shared" si="57"/>
        <v>14</v>
      </c>
      <c r="C1801" s="1069" t="s">
        <v>113</v>
      </c>
      <c r="D1801" s="1072">
        <v>15</v>
      </c>
      <c r="E1801" s="1070">
        <v>1799</v>
      </c>
      <c r="F1801" s="1066" t="s">
        <v>5725</v>
      </c>
      <c r="G1801" s="1067" t="s">
        <v>5726</v>
      </c>
      <c r="H1801" s="1068">
        <v>1</v>
      </c>
      <c r="I1801" s="2"/>
      <c r="K1801" s="1072"/>
    </row>
    <row r="1802" spans="1:11" x14ac:dyDescent="0.2">
      <c r="A1802" s="977" t="str">
        <f t="shared" si="56"/>
        <v>FI_15_15</v>
      </c>
      <c r="B1802" s="979">
        <f t="shared" si="57"/>
        <v>15</v>
      </c>
      <c r="C1802" s="1069" t="s">
        <v>113</v>
      </c>
      <c r="D1802" s="1072">
        <v>15</v>
      </c>
      <c r="E1802" s="1070">
        <v>1800</v>
      </c>
      <c r="F1802" s="1066" t="s">
        <v>5727</v>
      </c>
      <c r="G1802" s="1067" t="s">
        <v>5728</v>
      </c>
      <c r="H1802" s="1068">
        <v>1</v>
      </c>
      <c r="I1802" s="2"/>
      <c r="K1802" s="1072"/>
    </row>
    <row r="1803" spans="1:11" x14ac:dyDescent="0.2">
      <c r="A1803" s="977" t="str">
        <f t="shared" si="56"/>
        <v>FI_15_16</v>
      </c>
      <c r="B1803" s="979">
        <f t="shared" si="57"/>
        <v>16</v>
      </c>
      <c r="C1803" s="1069" t="s">
        <v>113</v>
      </c>
      <c r="D1803" s="1072">
        <v>15</v>
      </c>
      <c r="E1803" s="1070">
        <v>1801</v>
      </c>
      <c r="F1803" s="1066" t="s">
        <v>5729</v>
      </c>
      <c r="G1803" s="1067" t="s">
        <v>5730</v>
      </c>
      <c r="H1803" s="1068">
        <v>1</v>
      </c>
      <c r="I1803" s="2"/>
      <c r="K1803" s="1072"/>
    </row>
    <row r="1804" spans="1:11" x14ac:dyDescent="0.2">
      <c r="A1804" s="977" t="str">
        <f t="shared" si="56"/>
        <v>FI_15_17</v>
      </c>
      <c r="B1804" s="979">
        <f t="shared" si="57"/>
        <v>17</v>
      </c>
      <c r="C1804" s="1069" t="s">
        <v>113</v>
      </c>
      <c r="D1804" s="1072">
        <v>15</v>
      </c>
      <c r="E1804" s="1070">
        <v>1802</v>
      </c>
      <c r="F1804" s="1066" t="s">
        <v>5731</v>
      </c>
      <c r="G1804" s="1067" t="s">
        <v>5732</v>
      </c>
      <c r="H1804" s="1068">
        <v>1</v>
      </c>
      <c r="I1804" s="2"/>
      <c r="K1804" s="1072"/>
    </row>
    <row r="1805" spans="1:11" x14ac:dyDescent="0.2">
      <c r="A1805" s="977" t="str">
        <f t="shared" si="56"/>
        <v>FI_15_18</v>
      </c>
      <c r="B1805" s="979">
        <f t="shared" si="57"/>
        <v>18</v>
      </c>
      <c r="C1805" s="1069" t="s">
        <v>113</v>
      </c>
      <c r="D1805" s="1072">
        <v>15</v>
      </c>
      <c r="E1805" s="1070">
        <v>1803</v>
      </c>
      <c r="F1805" s="1066" t="s">
        <v>5733</v>
      </c>
      <c r="G1805" s="1067" t="s">
        <v>5734</v>
      </c>
      <c r="H1805" s="1068">
        <v>1</v>
      </c>
      <c r="I1805" s="2"/>
      <c r="K1805" s="1072"/>
    </row>
    <row r="1806" spans="1:11" x14ac:dyDescent="0.2">
      <c r="A1806" s="977" t="str">
        <f t="shared" si="56"/>
        <v>FI_15_19</v>
      </c>
      <c r="B1806" s="979">
        <f t="shared" si="57"/>
        <v>19</v>
      </c>
      <c r="C1806" s="1069" t="s">
        <v>113</v>
      </c>
      <c r="D1806" s="1072">
        <v>15</v>
      </c>
      <c r="E1806" s="1070">
        <v>1804</v>
      </c>
      <c r="F1806" s="1066" t="s">
        <v>5735</v>
      </c>
      <c r="G1806" s="1067" t="s">
        <v>5736</v>
      </c>
      <c r="H1806" s="1068">
        <v>1</v>
      </c>
      <c r="I1806" s="2"/>
      <c r="K1806" s="1072"/>
    </row>
    <row r="1807" spans="1:11" x14ac:dyDescent="0.2">
      <c r="A1807" s="977" t="str">
        <f t="shared" si="56"/>
        <v>FI_15_20</v>
      </c>
      <c r="B1807" s="979">
        <f t="shared" si="57"/>
        <v>20</v>
      </c>
      <c r="C1807" s="1069" t="s">
        <v>113</v>
      </c>
      <c r="D1807" s="1072">
        <v>15</v>
      </c>
      <c r="E1807" s="1070">
        <v>1805</v>
      </c>
      <c r="F1807" s="1066" t="s">
        <v>5737</v>
      </c>
      <c r="G1807" s="1067" t="s">
        <v>5738</v>
      </c>
      <c r="H1807" s="1068">
        <v>1</v>
      </c>
      <c r="I1807" s="2"/>
      <c r="K1807" s="1072"/>
    </row>
    <row r="1808" spans="1:11" x14ac:dyDescent="0.2">
      <c r="A1808" s="977" t="str">
        <f t="shared" si="56"/>
        <v>FI_15_21</v>
      </c>
      <c r="B1808" s="979">
        <f t="shared" si="57"/>
        <v>21</v>
      </c>
      <c r="C1808" s="1069" t="s">
        <v>113</v>
      </c>
      <c r="D1808" s="1072">
        <v>15</v>
      </c>
      <c r="E1808" s="1070">
        <v>1806</v>
      </c>
      <c r="F1808" s="1066" t="s">
        <v>5739</v>
      </c>
      <c r="G1808" s="1067" t="s">
        <v>5740</v>
      </c>
      <c r="H1808" s="1068">
        <v>1</v>
      </c>
      <c r="I1808" s="2"/>
      <c r="K1808" s="1072"/>
    </row>
    <row r="1809" spans="1:11" x14ac:dyDescent="0.2">
      <c r="A1809" s="977" t="str">
        <f t="shared" si="56"/>
        <v>FI_15_22</v>
      </c>
      <c r="B1809" s="979">
        <f t="shared" si="57"/>
        <v>22</v>
      </c>
      <c r="C1809" s="1069" t="s">
        <v>113</v>
      </c>
      <c r="D1809" s="1072">
        <v>15</v>
      </c>
      <c r="E1809" s="1070">
        <v>1807</v>
      </c>
      <c r="F1809" s="1066" t="s">
        <v>5741</v>
      </c>
      <c r="G1809" s="1067" t="s">
        <v>5742</v>
      </c>
      <c r="H1809" s="1068">
        <v>1</v>
      </c>
      <c r="I1809" s="2"/>
      <c r="K1809" s="1072"/>
    </row>
    <row r="1810" spans="1:11" x14ac:dyDescent="0.2">
      <c r="A1810" s="977" t="str">
        <f t="shared" si="56"/>
        <v>FI_15_23</v>
      </c>
      <c r="B1810" s="979">
        <f t="shared" si="57"/>
        <v>23</v>
      </c>
      <c r="C1810" s="1069" t="s">
        <v>113</v>
      </c>
      <c r="D1810" s="1072">
        <v>15</v>
      </c>
      <c r="E1810" s="1070">
        <v>1808</v>
      </c>
      <c r="F1810" s="1066" t="s">
        <v>5743</v>
      </c>
      <c r="G1810" s="1067" t="s">
        <v>5744</v>
      </c>
      <c r="H1810" s="1068">
        <v>1</v>
      </c>
      <c r="I1810" s="2"/>
      <c r="K1810" s="1072"/>
    </row>
    <row r="1811" spans="1:11" x14ac:dyDescent="0.2">
      <c r="A1811" s="977" t="str">
        <f t="shared" si="56"/>
        <v>FI_15_24</v>
      </c>
      <c r="B1811" s="979">
        <f t="shared" si="57"/>
        <v>24</v>
      </c>
      <c r="C1811" s="1069" t="s">
        <v>113</v>
      </c>
      <c r="D1811" s="1072">
        <v>15</v>
      </c>
      <c r="E1811" s="1070">
        <v>1809</v>
      </c>
      <c r="F1811" s="1066" t="s">
        <v>5745</v>
      </c>
      <c r="G1811" s="1067" t="s">
        <v>5746</v>
      </c>
      <c r="H1811" s="1068">
        <v>1</v>
      </c>
      <c r="I1811" s="2"/>
      <c r="K1811" s="1072"/>
    </row>
    <row r="1812" spans="1:11" x14ac:dyDescent="0.2">
      <c r="A1812" s="977" t="str">
        <f t="shared" si="56"/>
        <v>FI_15_25</v>
      </c>
      <c r="B1812" s="979">
        <f t="shared" si="57"/>
        <v>25</v>
      </c>
      <c r="C1812" s="1069" t="s">
        <v>113</v>
      </c>
      <c r="D1812" s="1072">
        <v>15</v>
      </c>
      <c r="E1812" s="1070">
        <v>1810</v>
      </c>
      <c r="F1812" s="1066" t="s">
        <v>5747</v>
      </c>
      <c r="G1812" s="1067" t="s">
        <v>5748</v>
      </c>
      <c r="H1812" s="1068">
        <v>1</v>
      </c>
      <c r="I1812" s="2"/>
      <c r="K1812" s="1072"/>
    </row>
    <row r="1813" spans="1:11" x14ac:dyDescent="0.2">
      <c r="A1813" s="977" t="str">
        <f t="shared" si="56"/>
        <v>FI_15_26</v>
      </c>
      <c r="B1813" s="979">
        <f t="shared" si="57"/>
        <v>26</v>
      </c>
      <c r="C1813" s="1069" t="s">
        <v>113</v>
      </c>
      <c r="D1813" s="1072">
        <v>15</v>
      </c>
      <c r="E1813" s="1070">
        <v>1811</v>
      </c>
      <c r="F1813" s="1066" t="s">
        <v>5749</v>
      </c>
      <c r="G1813" s="1067" t="s">
        <v>5750</v>
      </c>
      <c r="H1813" s="1068">
        <v>1</v>
      </c>
      <c r="I1813" s="2"/>
      <c r="K1813" s="1072"/>
    </row>
    <row r="1814" spans="1:11" x14ac:dyDescent="0.2">
      <c r="A1814" s="977" t="str">
        <f t="shared" si="56"/>
        <v>FI_15_27</v>
      </c>
      <c r="B1814" s="979">
        <f t="shared" si="57"/>
        <v>27</v>
      </c>
      <c r="C1814" s="1069" t="s">
        <v>113</v>
      </c>
      <c r="D1814" s="1072">
        <v>15</v>
      </c>
      <c r="E1814" s="1070">
        <v>1812</v>
      </c>
      <c r="F1814" s="1066" t="s">
        <v>5751</v>
      </c>
      <c r="G1814" s="1067" t="s">
        <v>5752</v>
      </c>
      <c r="H1814" s="1068">
        <v>1</v>
      </c>
      <c r="I1814" s="2"/>
      <c r="K1814" s="1072"/>
    </row>
    <row r="1815" spans="1:11" x14ac:dyDescent="0.2">
      <c r="A1815" s="977" t="str">
        <f t="shared" si="56"/>
        <v>FI_15_28</v>
      </c>
      <c r="B1815" s="979">
        <f t="shared" si="57"/>
        <v>28</v>
      </c>
      <c r="C1815" s="1069" t="s">
        <v>113</v>
      </c>
      <c r="D1815" s="1072">
        <v>15</v>
      </c>
      <c r="E1815" s="1070">
        <v>1813</v>
      </c>
      <c r="F1815" s="1066" t="s">
        <v>5753</v>
      </c>
      <c r="G1815" s="1067" t="s">
        <v>5754</v>
      </c>
      <c r="H1815" s="1068">
        <v>1</v>
      </c>
      <c r="I1815" s="2"/>
      <c r="K1815" s="1072"/>
    </row>
    <row r="1816" spans="1:11" x14ac:dyDescent="0.2">
      <c r="A1816" s="977" t="str">
        <f t="shared" si="56"/>
        <v>FI_15_29</v>
      </c>
      <c r="B1816" s="979">
        <f t="shared" si="57"/>
        <v>29</v>
      </c>
      <c r="C1816" s="1069" t="s">
        <v>113</v>
      </c>
      <c r="D1816" s="1072">
        <v>15</v>
      </c>
      <c r="E1816" s="1070">
        <v>1814</v>
      </c>
      <c r="F1816" s="1066" t="s">
        <v>5755</v>
      </c>
      <c r="G1816" s="1067" t="s">
        <v>5756</v>
      </c>
      <c r="H1816" s="1068">
        <v>1</v>
      </c>
      <c r="I1816" s="2"/>
      <c r="K1816" s="1072"/>
    </row>
    <row r="1817" spans="1:11" x14ac:dyDescent="0.2">
      <c r="A1817" s="977" t="str">
        <f t="shared" si="56"/>
        <v>FI_15_30</v>
      </c>
      <c r="B1817" s="979">
        <f t="shared" si="57"/>
        <v>30</v>
      </c>
      <c r="C1817" s="1069" t="s">
        <v>113</v>
      </c>
      <c r="D1817" s="1072">
        <v>15</v>
      </c>
      <c r="E1817" s="1070">
        <v>1815</v>
      </c>
      <c r="F1817" s="1066" t="s">
        <v>5757</v>
      </c>
      <c r="G1817" s="1067" t="s">
        <v>5758</v>
      </c>
      <c r="H1817" s="1068">
        <v>1</v>
      </c>
      <c r="I1817" s="2"/>
      <c r="K1817" s="1072"/>
    </row>
    <row r="1818" spans="1:11" x14ac:dyDescent="0.2">
      <c r="A1818" s="977" t="str">
        <f t="shared" si="56"/>
        <v>FI_15_31</v>
      </c>
      <c r="B1818" s="979">
        <f t="shared" si="57"/>
        <v>31</v>
      </c>
      <c r="C1818" s="1069" t="s">
        <v>113</v>
      </c>
      <c r="D1818" s="1072">
        <v>15</v>
      </c>
      <c r="E1818" s="1070">
        <v>1816</v>
      </c>
      <c r="F1818" s="1066" t="s">
        <v>5759</v>
      </c>
      <c r="G1818" s="1067" t="s">
        <v>5760</v>
      </c>
      <c r="H1818" s="1068">
        <v>1</v>
      </c>
      <c r="I1818" s="2"/>
      <c r="K1818" s="1072"/>
    </row>
    <row r="1819" spans="1:11" x14ac:dyDescent="0.2">
      <c r="A1819" s="977" t="str">
        <f t="shared" si="56"/>
        <v>FI_15_32</v>
      </c>
      <c r="B1819" s="979">
        <f t="shared" si="57"/>
        <v>32</v>
      </c>
      <c r="C1819" s="1069" t="s">
        <v>113</v>
      </c>
      <c r="D1819" s="1072">
        <v>15</v>
      </c>
      <c r="E1819" s="1070">
        <v>1817</v>
      </c>
      <c r="F1819" s="1066" t="s">
        <v>5761</v>
      </c>
      <c r="G1819" s="1067" t="s">
        <v>5762</v>
      </c>
      <c r="H1819" s="1068">
        <v>1</v>
      </c>
      <c r="I1819" s="2"/>
      <c r="K1819" s="1072"/>
    </row>
    <row r="1820" spans="1:11" x14ac:dyDescent="0.2">
      <c r="A1820" s="977" t="str">
        <f t="shared" si="56"/>
        <v>FI_15_33</v>
      </c>
      <c r="B1820" s="979">
        <f t="shared" si="57"/>
        <v>33</v>
      </c>
      <c r="C1820" s="1069" t="s">
        <v>113</v>
      </c>
      <c r="D1820" s="1072">
        <v>15</v>
      </c>
      <c r="E1820" s="1070">
        <v>1818</v>
      </c>
      <c r="F1820" s="1066" t="s">
        <v>5763</v>
      </c>
      <c r="G1820" s="1067" t="s">
        <v>5764</v>
      </c>
      <c r="H1820" s="1068">
        <v>1</v>
      </c>
      <c r="I1820" s="2"/>
      <c r="K1820" s="1072"/>
    </row>
    <row r="1821" spans="1:11" x14ac:dyDescent="0.2">
      <c r="A1821" s="977" t="str">
        <f t="shared" si="56"/>
        <v>FI_15_34</v>
      </c>
      <c r="B1821" s="979">
        <f t="shared" si="57"/>
        <v>34</v>
      </c>
      <c r="C1821" s="1069" t="s">
        <v>113</v>
      </c>
      <c r="D1821" s="1072">
        <v>15</v>
      </c>
      <c r="E1821" s="1070">
        <v>1819</v>
      </c>
      <c r="F1821" s="1066" t="s">
        <v>5765</v>
      </c>
      <c r="G1821" s="1067" t="s">
        <v>5766</v>
      </c>
      <c r="H1821" s="1068">
        <v>1</v>
      </c>
      <c r="I1821" s="2"/>
      <c r="K1821" s="1072"/>
    </row>
    <row r="1822" spans="1:11" x14ac:dyDescent="0.2">
      <c r="A1822" s="977" t="str">
        <f t="shared" si="56"/>
        <v>FI_15_35</v>
      </c>
      <c r="B1822" s="979">
        <f t="shared" si="57"/>
        <v>35</v>
      </c>
      <c r="C1822" s="1069" t="s">
        <v>113</v>
      </c>
      <c r="D1822" s="1072">
        <v>15</v>
      </c>
      <c r="E1822" s="1070">
        <v>1820</v>
      </c>
      <c r="F1822" s="1066" t="s">
        <v>5767</v>
      </c>
      <c r="G1822" s="1067" t="s">
        <v>5768</v>
      </c>
      <c r="H1822" s="1068">
        <v>1</v>
      </c>
      <c r="I1822" s="2"/>
      <c r="K1822" s="1072"/>
    </row>
    <row r="1823" spans="1:11" x14ac:dyDescent="0.2">
      <c r="A1823" s="977" t="str">
        <f t="shared" si="56"/>
        <v>FI_15_36</v>
      </c>
      <c r="B1823" s="979">
        <f t="shared" si="57"/>
        <v>36</v>
      </c>
      <c r="C1823" s="1069" t="s">
        <v>113</v>
      </c>
      <c r="D1823" s="1072">
        <v>15</v>
      </c>
      <c r="E1823" s="1070">
        <v>1821</v>
      </c>
      <c r="F1823" s="1066" t="s">
        <v>5769</v>
      </c>
      <c r="G1823" s="1067" t="s">
        <v>5770</v>
      </c>
      <c r="H1823" s="1068">
        <v>1</v>
      </c>
      <c r="I1823" s="2"/>
      <c r="K1823" s="1072"/>
    </row>
    <row r="1824" spans="1:11" x14ac:dyDescent="0.2">
      <c r="A1824" s="977" t="str">
        <f t="shared" si="56"/>
        <v>FI_15_37</v>
      </c>
      <c r="B1824" s="979">
        <f t="shared" si="57"/>
        <v>37</v>
      </c>
      <c r="C1824" s="1069" t="s">
        <v>113</v>
      </c>
      <c r="D1824" s="1072">
        <v>15</v>
      </c>
      <c r="E1824" s="1070">
        <v>1822</v>
      </c>
      <c r="F1824" s="1066" t="s">
        <v>5771</v>
      </c>
      <c r="G1824" s="1067" t="s">
        <v>5772</v>
      </c>
      <c r="H1824" s="1068">
        <v>1</v>
      </c>
      <c r="I1824" s="2"/>
      <c r="K1824" s="1072"/>
    </row>
    <row r="1825" spans="1:11" x14ac:dyDescent="0.2">
      <c r="A1825" s="977" t="str">
        <f t="shared" si="56"/>
        <v>FI_15_38</v>
      </c>
      <c r="B1825" s="979">
        <f t="shared" si="57"/>
        <v>38</v>
      </c>
      <c r="C1825" s="1069" t="s">
        <v>113</v>
      </c>
      <c r="D1825" s="1072">
        <v>15</v>
      </c>
      <c r="E1825" s="1070">
        <v>1823</v>
      </c>
      <c r="F1825" s="1066" t="s">
        <v>5773</v>
      </c>
      <c r="G1825" s="1067" t="s">
        <v>5774</v>
      </c>
      <c r="H1825" s="1068">
        <v>1</v>
      </c>
      <c r="I1825" s="2"/>
      <c r="K1825" s="1072"/>
    </row>
    <row r="1826" spans="1:11" x14ac:dyDescent="0.2">
      <c r="A1826" s="977" t="str">
        <f t="shared" si="56"/>
        <v>FI_15_39</v>
      </c>
      <c r="B1826" s="979">
        <f t="shared" si="57"/>
        <v>39</v>
      </c>
      <c r="C1826" s="1069" t="s">
        <v>113</v>
      </c>
      <c r="D1826" s="1072">
        <v>15</v>
      </c>
      <c r="E1826" s="1070">
        <v>1824</v>
      </c>
      <c r="F1826" s="1066" t="s">
        <v>5775</v>
      </c>
      <c r="G1826" s="1067" t="s">
        <v>5776</v>
      </c>
      <c r="H1826" s="1068">
        <v>1</v>
      </c>
      <c r="I1826" s="2"/>
      <c r="K1826" s="1072"/>
    </row>
    <row r="1827" spans="1:11" x14ac:dyDescent="0.2">
      <c r="A1827" s="977" t="str">
        <f t="shared" si="56"/>
        <v>FI_15_40</v>
      </c>
      <c r="B1827" s="979">
        <f t="shared" si="57"/>
        <v>40</v>
      </c>
      <c r="C1827" s="1069" t="s">
        <v>113</v>
      </c>
      <c r="D1827" s="1072">
        <v>15</v>
      </c>
      <c r="E1827" s="1070">
        <v>1825</v>
      </c>
      <c r="F1827" s="1066" t="s">
        <v>5777</v>
      </c>
      <c r="G1827" s="1067" t="s">
        <v>5778</v>
      </c>
      <c r="H1827" s="1068">
        <v>1</v>
      </c>
      <c r="I1827" s="2"/>
      <c r="K1827" s="1072"/>
    </row>
    <row r="1828" spans="1:11" x14ac:dyDescent="0.2">
      <c r="A1828" s="977" t="str">
        <f t="shared" si="56"/>
        <v>FI_15_41</v>
      </c>
      <c r="B1828" s="979">
        <f t="shared" si="57"/>
        <v>41</v>
      </c>
      <c r="C1828" s="1069" t="s">
        <v>113</v>
      </c>
      <c r="D1828" s="1072">
        <v>15</v>
      </c>
      <c r="E1828" s="1070">
        <v>1826</v>
      </c>
      <c r="F1828" s="1066" t="s">
        <v>5779</v>
      </c>
      <c r="G1828" s="1067" t="s">
        <v>5780</v>
      </c>
      <c r="H1828" s="1068">
        <v>1</v>
      </c>
      <c r="I1828" s="2"/>
      <c r="K1828" s="1072"/>
    </row>
    <row r="1829" spans="1:11" x14ac:dyDescent="0.2">
      <c r="A1829" s="977" t="str">
        <f t="shared" si="56"/>
        <v>FI_15_42</v>
      </c>
      <c r="B1829" s="979">
        <f t="shared" si="57"/>
        <v>42</v>
      </c>
      <c r="C1829" s="1069" t="s">
        <v>113</v>
      </c>
      <c r="D1829" s="1072">
        <v>15</v>
      </c>
      <c r="E1829" s="1070">
        <v>1827</v>
      </c>
      <c r="F1829" s="1066" t="s">
        <v>5781</v>
      </c>
      <c r="G1829" s="1067" t="s">
        <v>5782</v>
      </c>
      <c r="H1829" s="1068">
        <v>1</v>
      </c>
      <c r="I1829" s="2"/>
      <c r="K1829" s="1072"/>
    </row>
    <row r="1830" spans="1:11" x14ac:dyDescent="0.2">
      <c r="A1830" s="977" t="str">
        <f t="shared" si="56"/>
        <v>FI_15_43</v>
      </c>
      <c r="B1830" s="979">
        <f t="shared" si="57"/>
        <v>43</v>
      </c>
      <c r="C1830" s="1069" t="s">
        <v>113</v>
      </c>
      <c r="D1830" s="1072">
        <v>15</v>
      </c>
      <c r="E1830" s="1070">
        <v>1828</v>
      </c>
      <c r="F1830" s="1066" t="s">
        <v>5783</v>
      </c>
      <c r="G1830" s="1067" t="s">
        <v>5784</v>
      </c>
      <c r="H1830" s="1068">
        <v>1</v>
      </c>
      <c r="I1830" s="2"/>
      <c r="K1830" s="1072"/>
    </row>
    <row r="1831" spans="1:11" x14ac:dyDescent="0.2">
      <c r="A1831" s="977" t="str">
        <f t="shared" si="56"/>
        <v>FI_15_44</v>
      </c>
      <c r="B1831" s="979">
        <f t="shared" si="57"/>
        <v>44</v>
      </c>
      <c r="C1831" s="1069" t="s">
        <v>113</v>
      </c>
      <c r="D1831" s="1072">
        <v>15</v>
      </c>
      <c r="E1831" s="1070">
        <v>1829</v>
      </c>
      <c r="F1831" s="1066" t="s">
        <v>5785</v>
      </c>
      <c r="G1831" s="1067" t="s">
        <v>5786</v>
      </c>
      <c r="H1831" s="1068">
        <v>1</v>
      </c>
      <c r="I1831" s="2"/>
      <c r="K1831" s="1072"/>
    </row>
    <row r="1832" spans="1:11" x14ac:dyDescent="0.2">
      <c r="A1832" s="977" t="str">
        <f t="shared" si="56"/>
        <v>FI_15_45</v>
      </c>
      <c r="B1832" s="979">
        <f t="shared" si="57"/>
        <v>45</v>
      </c>
      <c r="C1832" s="1069" t="s">
        <v>113</v>
      </c>
      <c r="D1832" s="1072">
        <v>15</v>
      </c>
      <c r="E1832" s="1070">
        <v>1830</v>
      </c>
      <c r="F1832" s="1066" t="s">
        <v>5787</v>
      </c>
      <c r="G1832" s="1067" t="s">
        <v>5788</v>
      </c>
      <c r="H1832" s="1068">
        <v>1</v>
      </c>
      <c r="I1832" s="2"/>
      <c r="K1832" s="1072"/>
    </row>
    <row r="1833" spans="1:11" x14ac:dyDescent="0.2">
      <c r="A1833" s="977" t="str">
        <f t="shared" si="56"/>
        <v>FI_15_46</v>
      </c>
      <c r="B1833" s="979">
        <f t="shared" si="57"/>
        <v>46</v>
      </c>
      <c r="C1833" s="1069" t="s">
        <v>113</v>
      </c>
      <c r="D1833" s="1072">
        <v>15</v>
      </c>
      <c r="E1833" s="1070">
        <v>1831</v>
      </c>
      <c r="F1833" s="1066" t="s">
        <v>5789</v>
      </c>
      <c r="G1833" s="1067" t="s">
        <v>5790</v>
      </c>
      <c r="H1833" s="1068">
        <v>1</v>
      </c>
      <c r="I1833" s="2"/>
      <c r="K1833" s="1072"/>
    </row>
    <row r="1834" spans="1:11" x14ac:dyDescent="0.2">
      <c r="A1834" s="977" t="str">
        <f t="shared" si="56"/>
        <v>FI_15_47</v>
      </c>
      <c r="B1834" s="979">
        <f t="shared" si="57"/>
        <v>47</v>
      </c>
      <c r="C1834" s="1069" t="s">
        <v>113</v>
      </c>
      <c r="D1834" s="1072">
        <v>15</v>
      </c>
      <c r="E1834" s="1070">
        <v>1832</v>
      </c>
      <c r="F1834" s="1066" t="s">
        <v>5791</v>
      </c>
      <c r="G1834" s="1067" t="s">
        <v>5792</v>
      </c>
      <c r="H1834" s="1068">
        <v>1</v>
      </c>
      <c r="I1834" s="2"/>
      <c r="K1834" s="1072"/>
    </row>
    <row r="1835" spans="1:11" x14ac:dyDescent="0.2">
      <c r="A1835" s="977" t="str">
        <f t="shared" si="56"/>
        <v>FI_15_48</v>
      </c>
      <c r="B1835" s="979">
        <f t="shared" si="57"/>
        <v>48</v>
      </c>
      <c r="C1835" s="1069" t="s">
        <v>113</v>
      </c>
      <c r="D1835" s="1072">
        <v>15</v>
      </c>
      <c r="E1835" s="1070">
        <v>1833</v>
      </c>
      <c r="F1835" s="1066" t="s">
        <v>5793</v>
      </c>
      <c r="G1835" s="1067" t="s">
        <v>5794</v>
      </c>
      <c r="H1835" s="1068">
        <v>1</v>
      </c>
      <c r="I1835" s="2"/>
      <c r="K1835" s="1072"/>
    </row>
    <row r="1836" spans="1:11" x14ac:dyDescent="0.2">
      <c r="A1836" s="977" t="str">
        <f t="shared" si="56"/>
        <v>FI_15_49</v>
      </c>
      <c r="B1836" s="979">
        <f t="shared" si="57"/>
        <v>49</v>
      </c>
      <c r="C1836" s="1069" t="s">
        <v>113</v>
      </c>
      <c r="D1836" s="1072">
        <v>15</v>
      </c>
      <c r="E1836" s="1070">
        <v>1834</v>
      </c>
      <c r="F1836" s="1066" t="s">
        <v>5795</v>
      </c>
      <c r="G1836" s="1067" t="s">
        <v>5796</v>
      </c>
      <c r="H1836" s="1068">
        <v>1</v>
      </c>
      <c r="I1836" s="2"/>
      <c r="K1836" s="1072"/>
    </row>
    <row r="1837" spans="1:11" x14ac:dyDescent="0.2">
      <c r="A1837" s="977" t="str">
        <f t="shared" si="56"/>
        <v>FI_15_50</v>
      </c>
      <c r="B1837" s="979">
        <f t="shared" si="57"/>
        <v>50</v>
      </c>
      <c r="C1837" s="1069" t="s">
        <v>113</v>
      </c>
      <c r="D1837" s="1072">
        <v>15</v>
      </c>
      <c r="E1837" s="1070">
        <v>1835</v>
      </c>
      <c r="F1837" s="1066" t="s">
        <v>5797</v>
      </c>
      <c r="G1837" s="1067" t="s">
        <v>5798</v>
      </c>
      <c r="H1837" s="1068">
        <v>1</v>
      </c>
      <c r="I1837" s="2"/>
      <c r="K1837" s="1072"/>
    </row>
    <row r="1838" spans="1:11" x14ac:dyDescent="0.2">
      <c r="A1838" s="977" t="str">
        <f t="shared" si="56"/>
        <v>FI_15_51</v>
      </c>
      <c r="B1838" s="979">
        <f t="shared" si="57"/>
        <v>51</v>
      </c>
      <c r="C1838" s="1069" t="s">
        <v>113</v>
      </c>
      <c r="D1838" s="1072">
        <v>15</v>
      </c>
      <c r="E1838" s="1070">
        <v>1836</v>
      </c>
      <c r="F1838" s="1066" t="s">
        <v>5799</v>
      </c>
      <c r="G1838" s="1067" t="s">
        <v>5800</v>
      </c>
      <c r="H1838" s="1068">
        <v>1</v>
      </c>
      <c r="I1838" s="2"/>
      <c r="K1838" s="1072"/>
    </row>
    <row r="1839" spans="1:11" x14ac:dyDescent="0.2">
      <c r="A1839" s="977" t="str">
        <f t="shared" si="56"/>
        <v>FI_15_52</v>
      </c>
      <c r="B1839" s="979">
        <f t="shared" si="57"/>
        <v>52</v>
      </c>
      <c r="C1839" s="1069" t="s">
        <v>113</v>
      </c>
      <c r="D1839" s="1072">
        <v>15</v>
      </c>
      <c r="E1839" s="1070">
        <v>1837</v>
      </c>
      <c r="F1839" s="1066" t="s">
        <v>5801</v>
      </c>
      <c r="G1839" s="1067" t="s">
        <v>5802</v>
      </c>
      <c r="H1839" s="1068">
        <v>1</v>
      </c>
      <c r="I1839" s="2"/>
      <c r="K1839" s="1072"/>
    </row>
    <row r="1840" spans="1:11" x14ac:dyDescent="0.2">
      <c r="A1840" s="977" t="str">
        <f t="shared" si="56"/>
        <v>FI_15_53</v>
      </c>
      <c r="B1840" s="979">
        <f t="shared" si="57"/>
        <v>53</v>
      </c>
      <c r="C1840" s="1069" t="s">
        <v>113</v>
      </c>
      <c r="D1840" s="1072">
        <v>15</v>
      </c>
      <c r="E1840" s="1070">
        <v>1838</v>
      </c>
      <c r="F1840" s="1066" t="s">
        <v>5803</v>
      </c>
      <c r="G1840" s="1067" t="s">
        <v>5804</v>
      </c>
      <c r="H1840" s="1068">
        <v>1</v>
      </c>
      <c r="I1840" s="2"/>
      <c r="K1840" s="1072"/>
    </row>
    <row r="1841" spans="1:11" x14ac:dyDescent="0.2">
      <c r="A1841" s="977" t="str">
        <f t="shared" si="56"/>
        <v>FI_15_54</v>
      </c>
      <c r="B1841" s="979">
        <f t="shared" si="57"/>
        <v>54</v>
      </c>
      <c r="C1841" s="1069" t="s">
        <v>113</v>
      </c>
      <c r="D1841" s="1072">
        <v>15</v>
      </c>
      <c r="E1841" s="1070">
        <v>1839</v>
      </c>
      <c r="F1841" s="1066" t="s">
        <v>5805</v>
      </c>
      <c r="G1841" s="1067" t="s">
        <v>5806</v>
      </c>
      <c r="H1841" s="1068">
        <v>1</v>
      </c>
      <c r="I1841" s="2"/>
      <c r="K1841" s="1072"/>
    </row>
    <row r="1842" spans="1:11" x14ac:dyDescent="0.2">
      <c r="A1842" s="977" t="str">
        <f t="shared" si="56"/>
        <v>FI_15_55</v>
      </c>
      <c r="B1842" s="979">
        <f t="shared" si="57"/>
        <v>55</v>
      </c>
      <c r="C1842" s="1069" t="s">
        <v>113</v>
      </c>
      <c r="D1842" s="1072">
        <v>15</v>
      </c>
      <c r="E1842" s="1070">
        <v>1840</v>
      </c>
      <c r="F1842" s="1066" t="s">
        <v>5807</v>
      </c>
      <c r="G1842" s="1067" t="s">
        <v>5808</v>
      </c>
      <c r="H1842" s="1068">
        <v>1</v>
      </c>
      <c r="I1842" s="2"/>
      <c r="K1842" s="1072"/>
    </row>
    <row r="1843" spans="1:11" x14ac:dyDescent="0.2">
      <c r="A1843" s="977" t="str">
        <f t="shared" si="56"/>
        <v>FI_15_56</v>
      </c>
      <c r="B1843" s="979">
        <f t="shared" si="57"/>
        <v>56</v>
      </c>
      <c r="C1843" s="1069" t="s">
        <v>113</v>
      </c>
      <c r="D1843" s="1072">
        <v>15</v>
      </c>
      <c r="E1843" s="1070">
        <v>1841</v>
      </c>
      <c r="F1843" s="1066" t="s">
        <v>5809</v>
      </c>
      <c r="G1843" s="1067" t="s">
        <v>5810</v>
      </c>
      <c r="H1843" s="1068">
        <v>1</v>
      </c>
      <c r="I1843" s="2"/>
      <c r="K1843" s="1072"/>
    </row>
    <row r="1844" spans="1:11" x14ac:dyDescent="0.2">
      <c r="A1844" s="977" t="str">
        <f t="shared" si="56"/>
        <v>FI_15_57</v>
      </c>
      <c r="B1844" s="979">
        <f t="shared" si="57"/>
        <v>57</v>
      </c>
      <c r="C1844" s="1069" t="s">
        <v>113</v>
      </c>
      <c r="D1844" s="1072">
        <v>15</v>
      </c>
      <c r="E1844" s="1070">
        <v>1842</v>
      </c>
      <c r="F1844" s="1066" t="s">
        <v>5811</v>
      </c>
      <c r="G1844" s="1067" t="s">
        <v>5812</v>
      </c>
      <c r="H1844" s="1068">
        <v>1</v>
      </c>
      <c r="I1844" s="2"/>
      <c r="K1844" s="1072"/>
    </row>
    <row r="1845" spans="1:11" x14ac:dyDescent="0.2">
      <c r="A1845" s="977" t="str">
        <f t="shared" si="56"/>
        <v>FI_15_58</v>
      </c>
      <c r="B1845" s="979">
        <f t="shared" si="57"/>
        <v>58</v>
      </c>
      <c r="C1845" s="1069" t="s">
        <v>113</v>
      </c>
      <c r="D1845" s="1072">
        <v>15</v>
      </c>
      <c r="E1845" s="1070">
        <v>1843</v>
      </c>
      <c r="F1845" s="1066" t="s">
        <v>5813</v>
      </c>
      <c r="G1845" s="1067" t="s">
        <v>5814</v>
      </c>
      <c r="H1845" s="1068">
        <v>1</v>
      </c>
      <c r="I1845" s="2"/>
      <c r="K1845" s="1072"/>
    </row>
    <row r="1846" spans="1:11" x14ac:dyDescent="0.2">
      <c r="A1846" s="977" t="str">
        <f t="shared" si="56"/>
        <v>FI_15_59</v>
      </c>
      <c r="B1846" s="979">
        <f t="shared" si="57"/>
        <v>59</v>
      </c>
      <c r="C1846" s="1069" t="s">
        <v>113</v>
      </c>
      <c r="D1846" s="1072">
        <v>15</v>
      </c>
      <c r="E1846" s="1070">
        <v>1844</v>
      </c>
      <c r="F1846" s="1066" t="s">
        <v>5815</v>
      </c>
      <c r="G1846" s="1067" t="s">
        <v>5816</v>
      </c>
      <c r="H1846" s="1068">
        <v>1</v>
      </c>
      <c r="I1846" s="2"/>
      <c r="K1846" s="1072"/>
    </row>
    <row r="1847" spans="1:11" x14ac:dyDescent="0.2">
      <c r="A1847" s="977" t="str">
        <f t="shared" si="56"/>
        <v>FI_15_60</v>
      </c>
      <c r="B1847" s="979">
        <f t="shared" si="57"/>
        <v>60</v>
      </c>
      <c r="C1847" s="1069" t="s">
        <v>113</v>
      </c>
      <c r="D1847" s="1072">
        <v>15</v>
      </c>
      <c r="E1847" s="1070">
        <v>1845</v>
      </c>
      <c r="F1847" s="1066" t="s">
        <v>5817</v>
      </c>
      <c r="G1847" s="1067" t="s">
        <v>5818</v>
      </c>
      <c r="H1847" s="1068">
        <v>1</v>
      </c>
      <c r="I1847" s="2"/>
      <c r="K1847" s="1072"/>
    </row>
    <row r="1848" spans="1:11" x14ac:dyDescent="0.2">
      <c r="A1848" s="977" t="str">
        <f t="shared" si="56"/>
        <v>FI_15_61</v>
      </c>
      <c r="B1848" s="979">
        <f t="shared" si="57"/>
        <v>61</v>
      </c>
      <c r="C1848" s="1069" t="s">
        <v>113</v>
      </c>
      <c r="D1848" s="1072">
        <v>15</v>
      </c>
      <c r="E1848" s="1070">
        <v>1846</v>
      </c>
      <c r="F1848" s="1066" t="s">
        <v>5819</v>
      </c>
      <c r="G1848" s="1067" t="s">
        <v>5820</v>
      </c>
      <c r="H1848" s="1068">
        <v>1</v>
      </c>
      <c r="I1848" s="2"/>
      <c r="K1848" s="1072"/>
    </row>
    <row r="1849" spans="1:11" x14ac:dyDescent="0.2">
      <c r="A1849" s="977" t="str">
        <f t="shared" si="56"/>
        <v>FI_15_62</v>
      </c>
      <c r="B1849" s="979">
        <f t="shared" si="57"/>
        <v>62</v>
      </c>
      <c r="C1849" s="1069" t="s">
        <v>113</v>
      </c>
      <c r="D1849" s="1072">
        <v>15</v>
      </c>
      <c r="E1849" s="1070">
        <v>1847</v>
      </c>
      <c r="F1849" s="1066" t="s">
        <v>5821</v>
      </c>
      <c r="G1849" s="1067" t="s">
        <v>5822</v>
      </c>
      <c r="H1849" s="1068">
        <v>1</v>
      </c>
      <c r="I1849" s="2"/>
      <c r="K1849" s="1072"/>
    </row>
    <row r="1850" spans="1:11" x14ac:dyDescent="0.2">
      <c r="A1850" s="977" t="str">
        <f t="shared" si="56"/>
        <v>FI_15_63</v>
      </c>
      <c r="B1850" s="979">
        <f t="shared" si="57"/>
        <v>63</v>
      </c>
      <c r="C1850" s="1069" t="s">
        <v>113</v>
      </c>
      <c r="D1850" s="1072">
        <v>15</v>
      </c>
      <c r="E1850" s="1070">
        <v>1848</v>
      </c>
      <c r="F1850" s="1066" t="s">
        <v>5823</v>
      </c>
      <c r="G1850" s="1067" t="s">
        <v>5824</v>
      </c>
      <c r="H1850" s="1068">
        <v>1</v>
      </c>
      <c r="I1850" s="2"/>
      <c r="K1850" s="1072"/>
    </row>
    <row r="1851" spans="1:11" x14ac:dyDescent="0.2">
      <c r="A1851" s="977" t="str">
        <f t="shared" si="56"/>
        <v>FI_15_64</v>
      </c>
      <c r="B1851" s="979">
        <f t="shared" si="57"/>
        <v>64</v>
      </c>
      <c r="C1851" s="1069" t="s">
        <v>113</v>
      </c>
      <c r="D1851" s="1072">
        <v>15</v>
      </c>
      <c r="E1851" s="1070">
        <v>1849</v>
      </c>
      <c r="F1851" s="1066" t="s">
        <v>5825</v>
      </c>
      <c r="G1851" s="1067" t="s">
        <v>5826</v>
      </c>
      <c r="H1851" s="1068">
        <v>1</v>
      </c>
      <c r="I1851" s="2"/>
      <c r="K1851" s="1072"/>
    </row>
    <row r="1852" spans="1:11" x14ac:dyDescent="0.2">
      <c r="A1852" s="977" t="str">
        <f t="shared" si="56"/>
        <v>FI_15_65</v>
      </c>
      <c r="B1852" s="979">
        <f t="shared" si="57"/>
        <v>65</v>
      </c>
      <c r="C1852" s="1069" t="s">
        <v>113</v>
      </c>
      <c r="D1852" s="1072">
        <v>15</v>
      </c>
      <c r="E1852" s="1070">
        <v>1850</v>
      </c>
      <c r="F1852" s="1066" t="s">
        <v>5827</v>
      </c>
      <c r="G1852" s="1067" t="s">
        <v>5828</v>
      </c>
      <c r="H1852" s="1068">
        <v>1</v>
      </c>
      <c r="I1852" s="2"/>
      <c r="K1852" s="1072"/>
    </row>
    <row r="1853" spans="1:11" x14ac:dyDescent="0.2">
      <c r="A1853" s="977" t="str">
        <f t="shared" si="56"/>
        <v>FI_15_66</v>
      </c>
      <c r="B1853" s="979">
        <f t="shared" si="57"/>
        <v>66</v>
      </c>
      <c r="C1853" s="1069" t="s">
        <v>113</v>
      </c>
      <c r="D1853" s="1072">
        <v>15</v>
      </c>
      <c r="E1853" s="1070">
        <v>1851</v>
      </c>
      <c r="F1853" s="1066" t="s">
        <v>5829</v>
      </c>
      <c r="G1853" s="1067" t="s">
        <v>5830</v>
      </c>
      <c r="H1853" s="1068">
        <v>1</v>
      </c>
      <c r="I1853" s="2"/>
      <c r="K1853" s="1072"/>
    </row>
    <row r="1854" spans="1:11" x14ac:dyDescent="0.2">
      <c r="A1854" s="977" t="str">
        <f t="shared" si="56"/>
        <v>FI_15_67</v>
      </c>
      <c r="B1854" s="979">
        <f t="shared" si="57"/>
        <v>67</v>
      </c>
      <c r="C1854" s="1069" t="s">
        <v>113</v>
      </c>
      <c r="D1854" s="1072">
        <v>15</v>
      </c>
      <c r="E1854" s="1070">
        <v>1852</v>
      </c>
      <c r="F1854" s="1066" t="s">
        <v>5831</v>
      </c>
      <c r="G1854" s="1067" t="s">
        <v>5832</v>
      </c>
      <c r="H1854" s="1068">
        <v>1</v>
      </c>
      <c r="I1854" s="2"/>
      <c r="K1854" s="1072"/>
    </row>
    <row r="1855" spans="1:11" x14ac:dyDescent="0.2">
      <c r="A1855" s="977" t="str">
        <f t="shared" si="56"/>
        <v>FI_15_68</v>
      </c>
      <c r="B1855" s="979">
        <f t="shared" si="57"/>
        <v>68</v>
      </c>
      <c r="C1855" s="1069" t="s">
        <v>113</v>
      </c>
      <c r="D1855" s="1072">
        <v>15</v>
      </c>
      <c r="E1855" s="1070">
        <v>1853</v>
      </c>
      <c r="F1855" s="1066" t="s">
        <v>5833</v>
      </c>
      <c r="G1855" s="1067" t="s">
        <v>5834</v>
      </c>
      <c r="H1855" s="1068">
        <v>1</v>
      </c>
      <c r="I1855" s="2"/>
      <c r="K1855" s="1072"/>
    </row>
    <row r="1856" spans="1:11" x14ac:dyDescent="0.2">
      <c r="A1856" s="977" t="str">
        <f t="shared" si="56"/>
        <v>FI_15_69</v>
      </c>
      <c r="B1856" s="979">
        <f t="shared" si="57"/>
        <v>69</v>
      </c>
      <c r="C1856" s="1069" t="s">
        <v>113</v>
      </c>
      <c r="D1856" s="1072">
        <v>15</v>
      </c>
      <c r="E1856" s="1070">
        <v>1854</v>
      </c>
      <c r="F1856" s="1066" t="s">
        <v>5835</v>
      </c>
      <c r="G1856" s="1067" t="s">
        <v>5836</v>
      </c>
      <c r="H1856" s="1068">
        <v>1</v>
      </c>
      <c r="I1856" s="2"/>
      <c r="K1856" s="1072"/>
    </row>
    <row r="1857" spans="1:11" x14ac:dyDescent="0.2">
      <c r="A1857" s="977" t="str">
        <f t="shared" si="56"/>
        <v>FI_15_70</v>
      </c>
      <c r="B1857" s="979">
        <f t="shared" si="57"/>
        <v>70</v>
      </c>
      <c r="C1857" s="1069" t="s">
        <v>113</v>
      </c>
      <c r="D1857" s="1072">
        <v>15</v>
      </c>
      <c r="E1857" s="1070">
        <v>1855</v>
      </c>
      <c r="F1857" s="1066" t="s">
        <v>5837</v>
      </c>
      <c r="G1857" s="1067" t="s">
        <v>5838</v>
      </c>
      <c r="H1857" s="1068">
        <v>1</v>
      </c>
      <c r="I1857" s="2"/>
      <c r="K1857" s="1072"/>
    </row>
    <row r="1858" spans="1:11" x14ac:dyDescent="0.2">
      <c r="A1858" s="977" t="str">
        <f t="shared" si="56"/>
        <v>FI_15_71</v>
      </c>
      <c r="B1858" s="979">
        <f t="shared" si="57"/>
        <v>71</v>
      </c>
      <c r="C1858" s="1069" t="s">
        <v>113</v>
      </c>
      <c r="D1858" s="1072">
        <v>15</v>
      </c>
      <c r="E1858" s="1070">
        <v>1856</v>
      </c>
      <c r="F1858" s="1066" t="s">
        <v>5839</v>
      </c>
      <c r="G1858" s="1067" t="s">
        <v>5840</v>
      </c>
      <c r="H1858" s="1068">
        <v>1</v>
      </c>
      <c r="I1858" s="2"/>
      <c r="K1858" s="1072"/>
    </row>
    <row r="1859" spans="1:11" x14ac:dyDescent="0.2">
      <c r="A1859" s="977" t="str">
        <f t="shared" ref="A1859:A1922" si="58">CONCATENATE(C1859,"_",D1859,"_",B1859)</f>
        <v>FI_15_72</v>
      </c>
      <c r="B1859" s="979">
        <f t="shared" si="57"/>
        <v>72</v>
      </c>
      <c r="C1859" s="1069" t="s">
        <v>113</v>
      </c>
      <c r="D1859" s="1072">
        <v>15</v>
      </c>
      <c r="E1859" s="1070">
        <v>1857</v>
      </c>
      <c r="F1859" s="1066" t="s">
        <v>5841</v>
      </c>
      <c r="G1859" s="1067" t="s">
        <v>5842</v>
      </c>
      <c r="H1859" s="1068">
        <v>1</v>
      </c>
      <c r="I1859" s="2"/>
      <c r="K1859" s="1072"/>
    </row>
    <row r="1860" spans="1:11" x14ac:dyDescent="0.2">
      <c r="A1860" s="977" t="str">
        <f t="shared" si="58"/>
        <v>FI_15_73</v>
      </c>
      <c r="B1860" s="979">
        <f t="shared" si="57"/>
        <v>73</v>
      </c>
      <c r="C1860" s="1069" t="s">
        <v>113</v>
      </c>
      <c r="D1860" s="1072">
        <v>15</v>
      </c>
      <c r="E1860" s="1070">
        <v>1858</v>
      </c>
      <c r="F1860" s="1066" t="s">
        <v>5843</v>
      </c>
      <c r="G1860" s="1067" t="s">
        <v>5844</v>
      </c>
      <c r="H1860" s="1068">
        <v>1</v>
      </c>
      <c r="I1860" s="2"/>
      <c r="K1860" s="1072"/>
    </row>
    <row r="1861" spans="1:11" x14ac:dyDescent="0.2">
      <c r="A1861" s="977" t="str">
        <f t="shared" si="58"/>
        <v>FI_15_74</v>
      </c>
      <c r="B1861" s="979">
        <f t="shared" ref="B1861:B1924" si="59">IF(D1861&lt;&gt;"",IF(D1861=D1860,B1860+1,1),0)</f>
        <v>74</v>
      </c>
      <c r="C1861" s="1069" t="s">
        <v>113</v>
      </c>
      <c r="D1861" s="1072">
        <v>15</v>
      </c>
      <c r="E1861" s="1070">
        <v>1859</v>
      </c>
      <c r="F1861" s="1066" t="s">
        <v>5845</v>
      </c>
      <c r="G1861" s="1067" t="s">
        <v>5846</v>
      </c>
      <c r="H1861" s="1068">
        <v>1</v>
      </c>
      <c r="I1861" s="2"/>
      <c r="K1861" s="1072"/>
    </row>
    <row r="1862" spans="1:11" x14ac:dyDescent="0.2">
      <c r="A1862" s="977" t="str">
        <f t="shared" si="58"/>
        <v>FI_15_75</v>
      </c>
      <c r="B1862" s="979">
        <f t="shared" si="59"/>
        <v>75</v>
      </c>
      <c r="C1862" s="1069" t="s">
        <v>113</v>
      </c>
      <c r="D1862" s="1072">
        <v>15</v>
      </c>
      <c r="E1862" s="1070">
        <v>1860</v>
      </c>
      <c r="F1862" s="1066" t="s">
        <v>5847</v>
      </c>
      <c r="G1862" s="1067" t="s">
        <v>5848</v>
      </c>
      <c r="H1862" s="1068">
        <v>1</v>
      </c>
      <c r="I1862" s="2"/>
      <c r="K1862" s="1072"/>
    </row>
    <row r="1863" spans="1:11" x14ac:dyDescent="0.2">
      <c r="A1863" s="977" t="str">
        <f t="shared" si="58"/>
        <v>FI_15_76</v>
      </c>
      <c r="B1863" s="979">
        <f t="shared" si="59"/>
        <v>76</v>
      </c>
      <c r="C1863" s="1069" t="s">
        <v>113</v>
      </c>
      <c r="D1863" s="1072">
        <v>15</v>
      </c>
      <c r="E1863" s="1070">
        <v>1861</v>
      </c>
      <c r="F1863" s="1066" t="s">
        <v>5849</v>
      </c>
      <c r="G1863" s="1067" t="s">
        <v>5850</v>
      </c>
      <c r="H1863" s="1068">
        <v>1</v>
      </c>
      <c r="I1863" s="2"/>
      <c r="K1863" s="1072"/>
    </row>
    <row r="1864" spans="1:11" x14ac:dyDescent="0.2">
      <c r="A1864" s="977" t="str">
        <f t="shared" si="58"/>
        <v>FI_15_77</v>
      </c>
      <c r="B1864" s="979">
        <f t="shared" si="59"/>
        <v>77</v>
      </c>
      <c r="C1864" s="1069" t="s">
        <v>113</v>
      </c>
      <c r="D1864" s="1072">
        <v>15</v>
      </c>
      <c r="E1864" s="1070">
        <v>1862</v>
      </c>
      <c r="F1864" s="1066" t="s">
        <v>5851</v>
      </c>
      <c r="G1864" s="1067" t="s">
        <v>5852</v>
      </c>
      <c r="H1864" s="1068">
        <v>1</v>
      </c>
      <c r="I1864" s="2"/>
      <c r="K1864" s="1072"/>
    </row>
    <row r="1865" spans="1:11" x14ac:dyDescent="0.2">
      <c r="A1865" s="977" t="str">
        <f t="shared" si="58"/>
        <v>FI_15_78</v>
      </c>
      <c r="B1865" s="979">
        <f t="shared" si="59"/>
        <v>78</v>
      </c>
      <c r="C1865" s="1069" t="s">
        <v>113</v>
      </c>
      <c r="D1865" s="1072">
        <v>15</v>
      </c>
      <c r="E1865" s="1070">
        <v>1863</v>
      </c>
      <c r="F1865" s="1066" t="s">
        <v>5853</v>
      </c>
      <c r="G1865" s="1067" t="s">
        <v>5854</v>
      </c>
      <c r="H1865" s="1068">
        <v>1</v>
      </c>
      <c r="I1865" s="2"/>
      <c r="K1865" s="1072"/>
    </row>
    <row r="1866" spans="1:11" x14ac:dyDescent="0.2">
      <c r="A1866" s="977" t="str">
        <f t="shared" si="58"/>
        <v>FI_15_79</v>
      </c>
      <c r="B1866" s="979">
        <f t="shared" si="59"/>
        <v>79</v>
      </c>
      <c r="C1866" s="1069" t="s">
        <v>113</v>
      </c>
      <c r="D1866" s="1072">
        <v>15</v>
      </c>
      <c r="E1866" s="1070">
        <v>1864</v>
      </c>
      <c r="F1866" s="1066" t="s">
        <v>5855</v>
      </c>
      <c r="G1866" s="1067" t="s">
        <v>5856</v>
      </c>
      <c r="H1866" s="1068">
        <v>1</v>
      </c>
      <c r="I1866" s="2"/>
      <c r="K1866" s="1072"/>
    </row>
    <row r="1867" spans="1:11" x14ac:dyDescent="0.2">
      <c r="A1867" s="977" t="str">
        <f t="shared" si="58"/>
        <v>FI_15_80</v>
      </c>
      <c r="B1867" s="979">
        <f t="shared" si="59"/>
        <v>80</v>
      </c>
      <c r="C1867" s="1069" t="s">
        <v>113</v>
      </c>
      <c r="D1867" s="1072">
        <v>15</v>
      </c>
      <c r="E1867" s="1070">
        <v>1865</v>
      </c>
      <c r="F1867" s="1066" t="s">
        <v>5857</v>
      </c>
      <c r="G1867" s="1067" t="s">
        <v>5858</v>
      </c>
      <c r="H1867" s="1068">
        <v>1</v>
      </c>
      <c r="I1867" s="2"/>
      <c r="K1867" s="1072"/>
    </row>
    <row r="1868" spans="1:11" x14ac:dyDescent="0.2">
      <c r="A1868" s="977" t="str">
        <f t="shared" si="58"/>
        <v>FI_15_81</v>
      </c>
      <c r="B1868" s="979">
        <f t="shared" si="59"/>
        <v>81</v>
      </c>
      <c r="C1868" s="1069" t="s">
        <v>113</v>
      </c>
      <c r="D1868" s="1072">
        <v>15</v>
      </c>
      <c r="E1868" s="1070">
        <v>1866</v>
      </c>
      <c r="F1868" s="1066" t="s">
        <v>5859</v>
      </c>
      <c r="G1868" s="1067" t="s">
        <v>5860</v>
      </c>
      <c r="H1868" s="1068">
        <v>1</v>
      </c>
      <c r="I1868" s="2"/>
      <c r="K1868" s="1072"/>
    </row>
    <row r="1869" spans="1:11" x14ac:dyDescent="0.2">
      <c r="A1869" s="977" t="str">
        <f t="shared" si="58"/>
        <v>FI_15_82</v>
      </c>
      <c r="B1869" s="979">
        <f t="shared" si="59"/>
        <v>82</v>
      </c>
      <c r="C1869" s="1069" t="s">
        <v>113</v>
      </c>
      <c r="D1869" s="1072">
        <v>15</v>
      </c>
      <c r="E1869" s="1070">
        <v>1867</v>
      </c>
      <c r="F1869" s="1066" t="s">
        <v>5861</v>
      </c>
      <c r="G1869" s="1067" t="s">
        <v>5862</v>
      </c>
      <c r="H1869" s="1068">
        <v>1</v>
      </c>
      <c r="I1869" s="2"/>
      <c r="K1869" s="1072"/>
    </row>
    <row r="1870" spans="1:11" x14ac:dyDescent="0.2">
      <c r="A1870" s="977" t="str">
        <f t="shared" si="58"/>
        <v>FI_15_83</v>
      </c>
      <c r="B1870" s="979">
        <f t="shared" si="59"/>
        <v>83</v>
      </c>
      <c r="C1870" s="1069" t="s">
        <v>113</v>
      </c>
      <c r="D1870" s="1072">
        <v>15</v>
      </c>
      <c r="E1870" s="1070">
        <v>1868</v>
      </c>
      <c r="F1870" s="1066" t="s">
        <v>5863</v>
      </c>
      <c r="G1870" s="1067" t="s">
        <v>5864</v>
      </c>
      <c r="H1870" s="1068">
        <v>1</v>
      </c>
      <c r="I1870" s="2"/>
      <c r="K1870" s="1072"/>
    </row>
    <row r="1871" spans="1:11" x14ac:dyDescent="0.2">
      <c r="A1871" s="977" t="str">
        <f t="shared" si="58"/>
        <v>FI_15_84</v>
      </c>
      <c r="B1871" s="979">
        <f t="shared" si="59"/>
        <v>84</v>
      </c>
      <c r="C1871" s="1069" t="s">
        <v>113</v>
      </c>
      <c r="D1871" s="1072">
        <v>15</v>
      </c>
      <c r="E1871" s="1070">
        <v>1869</v>
      </c>
      <c r="F1871" s="1066" t="s">
        <v>5865</v>
      </c>
      <c r="G1871" s="1067" t="s">
        <v>5866</v>
      </c>
      <c r="H1871" s="1068">
        <v>1</v>
      </c>
      <c r="I1871" s="2"/>
      <c r="K1871" s="1072"/>
    </row>
    <row r="1872" spans="1:11" x14ac:dyDescent="0.2">
      <c r="A1872" s="977" t="str">
        <f t="shared" si="58"/>
        <v>FI_15_85</v>
      </c>
      <c r="B1872" s="979">
        <f t="shared" si="59"/>
        <v>85</v>
      </c>
      <c r="C1872" s="1069" t="s">
        <v>113</v>
      </c>
      <c r="D1872" s="1072">
        <v>15</v>
      </c>
      <c r="E1872" s="1070">
        <v>1870</v>
      </c>
      <c r="F1872" s="1066" t="s">
        <v>5867</v>
      </c>
      <c r="G1872" s="1067" t="s">
        <v>5868</v>
      </c>
      <c r="H1872" s="1068">
        <v>1</v>
      </c>
      <c r="I1872" s="2"/>
      <c r="K1872" s="1072"/>
    </row>
    <row r="1873" spans="1:11" x14ac:dyDescent="0.2">
      <c r="A1873" s="977" t="str">
        <f t="shared" si="58"/>
        <v>FI_15_86</v>
      </c>
      <c r="B1873" s="979">
        <f t="shared" si="59"/>
        <v>86</v>
      </c>
      <c r="C1873" s="1069" t="s">
        <v>113</v>
      </c>
      <c r="D1873" s="1072">
        <v>15</v>
      </c>
      <c r="E1873" s="1070">
        <v>1871</v>
      </c>
      <c r="F1873" s="1066" t="s">
        <v>5869</v>
      </c>
      <c r="G1873" s="1067" t="s">
        <v>5870</v>
      </c>
      <c r="H1873" s="1068">
        <v>1</v>
      </c>
      <c r="I1873" s="2"/>
      <c r="K1873" s="1072"/>
    </row>
    <row r="1874" spans="1:11" x14ac:dyDescent="0.2">
      <c r="A1874" s="977" t="str">
        <f t="shared" si="58"/>
        <v>FI_15_87</v>
      </c>
      <c r="B1874" s="979">
        <f t="shared" si="59"/>
        <v>87</v>
      </c>
      <c r="C1874" s="1069" t="s">
        <v>113</v>
      </c>
      <c r="D1874" s="1072">
        <v>15</v>
      </c>
      <c r="E1874" s="1070">
        <v>1872</v>
      </c>
      <c r="F1874" s="1066" t="s">
        <v>5871</v>
      </c>
      <c r="G1874" s="1067" t="s">
        <v>5872</v>
      </c>
      <c r="H1874" s="1068">
        <v>1</v>
      </c>
      <c r="I1874" s="2"/>
      <c r="K1874" s="1072"/>
    </row>
    <row r="1875" spans="1:11" x14ac:dyDescent="0.2">
      <c r="A1875" s="977" t="str">
        <f t="shared" si="58"/>
        <v>FI_15_88</v>
      </c>
      <c r="B1875" s="979">
        <f t="shared" si="59"/>
        <v>88</v>
      </c>
      <c r="C1875" s="1069" t="s">
        <v>113</v>
      </c>
      <c r="D1875" s="1072">
        <v>15</v>
      </c>
      <c r="E1875" s="1070">
        <v>1873</v>
      </c>
      <c r="F1875" s="1066" t="s">
        <v>5873</v>
      </c>
      <c r="G1875" s="1067" t="s">
        <v>5874</v>
      </c>
      <c r="H1875" s="1068">
        <v>1</v>
      </c>
      <c r="I1875" s="2"/>
      <c r="K1875" s="1072"/>
    </row>
    <row r="1876" spans="1:11" x14ac:dyDescent="0.2">
      <c r="A1876" s="977" t="str">
        <f t="shared" si="58"/>
        <v>FI_15_89</v>
      </c>
      <c r="B1876" s="979">
        <f t="shared" si="59"/>
        <v>89</v>
      </c>
      <c r="C1876" s="1069" t="s">
        <v>113</v>
      </c>
      <c r="D1876" s="1072">
        <v>15</v>
      </c>
      <c r="E1876" s="1070">
        <v>1874</v>
      </c>
      <c r="F1876" s="1066" t="s">
        <v>5875</v>
      </c>
      <c r="G1876" s="1067" t="s">
        <v>5876</v>
      </c>
      <c r="H1876" s="1068">
        <v>1</v>
      </c>
      <c r="I1876" s="2"/>
      <c r="K1876" s="1072"/>
    </row>
    <row r="1877" spans="1:11" x14ac:dyDescent="0.2">
      <c r="A1877" s="977" t="str">
        <f t="shared" si="58"/>
        <v>FI_15_90</v>
      </c>
      <c r="B1877" s="979">
        <f t="shared" si="59"/>
        <v>90</v>
      </c>
      <c r="C1877" s="1069" t="s">
        <v>113</v>
      </c>
      <c r="D1877" s="1072">
        <v>15</v>
      </c>
      <c r="E1877" s="1070">
        <v>1875</v>
      </c>
      <c r="F1877" s="1066" t="s">
        <v>5877</v>
      </c>
      <c r="G1877" s="1067" t="s">
        <v>5878</v>
      </c>
      <c r="H1877" s="1068">
        <v>1</v>
      </c>
      <c r="I1877" s="2"/>
      <c r="K1877" s="1072"/>
    </row>
    <row r="1878" spans="1:11" x14ac:dyDescent="0.2">
      <c r="A1878" s="977" t="str">
        <f t="shared" si="58"/>
        <v>FI_15_91</v>
      </c>
      <c r="B1878" s="979">
        <f t="shared" si="59"/>
        <v>91</v>
      </c>
      <c r="C1878" s="1069" t="s">
        <v>113</v>
      </c>
      <c r="D1878" s="1072">
        <v>15</v>
      </c>
      <c r="E1878" s="1070">
        <v>1876</v>
      </c>
      <c r="F1878" s="1066" t="s">
        <v>5879</v>
      </c>
      <c r="G1878" s="1067" t="s">
        <v>5880</v>
      </c>
      <c r="H1878" s="1068">
        <v>1</v>
      </c>
      <c r="I1878" s="2"/>
      <c r="K1878" s="1072"/>
    </row>
    <row r="1879" spans="1:11" x14ac:dyDescent="0.2">
      <c r="A1879" s="977" t="str">
        <f t="shared" si="58"/>
        <v>FI_15_92</v>
      </c>
      <c r="B1879" s="979">
        <f t="shared" si="59"/>
        <v>92</v>
      </c>
      <c r="C1879" s="1069" t="s">
        <v>113</v>
      </c>
      <c r="D1879" s="1072">
        <v>15</v>
      </c>
      <c r="E1879" s="1070">
        <v>1877</v>
      </c>
      <c r="F1879" s="1066" t="s">
        <v>5881</v>
      </c>
      <c r="G1879" s="1067" t="s">
        <v>5882</v>
      </c>
      <c r="H1879" s="1068">
        <v>1</v>
      </c>
      <c r="I1879" s="2"/>
      <c r="K1879" s="1072"/>
    </row>
    <row r="1880" spans="1:11" x14ac:dyDescent="0.2">
      <c r="A1880" s="977" t="str">
        <f t="shared" si="58"/>
        <v>FI_15_93</v>
      </c>
      <c r="B1880" s="979">
        <f t="shared" si="59"/>
        <v>93</v>
      </c>
      <c r="C1880" s="1069" t="s">
        <v>113</v>
      </c>
      <c r="D1880" s="1072">
        <v>15</v>
      </c>
      <c r="E1880" s="1070">
        <v>1878</v>
      </c>
      <c r="F1880" s="1066" t="s">
        <v>5883</v>
      </c>
      <c r="G1880" s="1067" t="s">
        <v>5884</v>
      </c>
      <c r="H1880" s="1068">
        <v>1</v>
      </c>
      <c r="I1880" s="2"/>
      <c r="K1880" s="1072"/>
    </row>
    <row r="1881" spans="1:11" x14ac:dyDescent="0.2">
      <c r="A1881" s="977" t="str">
        <f t="shared" si="58"/>
        <v>FI_15_94</v>
      </c>
      <c r="B1881" s="979">
        <f t="shared" si="59"/>
        <v>94</v>
      </c>
      <c r="C1881" s="1069" t="s">
        <v>113</v>
      </c>
      <c r="D1881" s="1072">
        <v>15</v>
      </c>
      <c r="E1881" s="1070">
        <v>1879</v>
      </c>
      <c r="F1881" s="1066" t="s">
        <v>5885</v>
      </c>
      <c r="G1881" s="1067" t="s">
        <v>5886</v>
      </c>
      <c r="H1881" s="1068">
        <v>1</v>
      </c>
      <c r="I1881" s="2"/>
      <c r="K1881" s="1072"/>
    </row>
    <row r="1882" spans="1:11" x14ac:dyDescent="0.2">
      <c r="A1882" s="977" t="str">
        <f t="shared" si="58"/>
        <v>FI_15_95</v>
      </c>
      <c r="B1882" s="979">
        <f t="shared" si="59"/>
        <v>95</v>
      </c>
      <c r="C1882" s="1069" t="s">
        <v>113</v>
      </c>
      <c r="D1882" s="1072">
        <v>15</v>
      </c>
      <c r="E1882" s="1070">
        <v>1880</v>
      </c>
      <c r="F1882" s="1066" t="s">
        <v>5887</v>
      </c>
      <c r="G1882" s="1067" t="s">
        <v>5888</v>
      </c>
      <c r="H1882" s="1068">
        <v>1</v>
      </c>
      <c r="I1882" s="2"/>
      <c r="K1882" s="1072"/>
    </row>
    <row r="1883" spans="1:11" x14ac:dyDescent="0.2">
      <c r="A1883" s="977" t="str">
        <f t="shared" si="58"/>
        <v>FI_15_96</v>
      </c>
      <c r="B1883" s="979">
        <f t="shared" si="59"/>
        <v>96</v>
      </c>
      <c r="C1883" s="1069" t="s">
        <v>113</v>
      </c>
      <c r="D1883" s="1072">
        <v>15</v>
      </c>
      <c r="E1883" s="1070">
        <v>1881</v>
      </c>
      <c r="F1883" s="1066" t="s">
        <v>5889</v>
      </c>
      <c r="G1883" s="1067" t="s">
        <v>5890</v>
      </c>
      <c r="H1883" s="1068">
        <v>1</v>
      </c>
      <c r="I1883" s="2"/>
      <c r="K1883" s="1072"/>
    </row>
    <row r="1884" spans="1:11" x14ac:dyDescent="0.2">
      <c r="A1884" s="977" t="str">
        <f t="shared" si="58"/>
        <v>FI_15_97</v>
      </c>
      <c r="B1884" s="979">
        <f t="shared" si="59"/>
        <v>97</v>
      </c>
      <c r="C1884" s="1069" t="s">
        <v>113</v>
      </c>
      <c r="D1884" s="1072">
        <v>15</v>
      </c>
      <c r="E1884" s="1070">
        <v>1882</v>
      </c>
      <c r="F1884" s="1066" t="s">
        <v>5891</v>
      </c>
      <c r="G1884" s="1067" t="s">
        <v>5892</v>
      </c>
      <c r="H1884" s="1068">
        <v>1</v>
      </c>
      <c r="I1884" s="2"/>
      <c r="K1884" s="1072"/>
    </row>
    <row r="1885" spans="1:11" x14ac:dyDescent="0.2">
      <c r="A1885" s="977" t="str">
        <f t="shared" si="58"/>
        <v>FI_15_98</v>
      </c>
      <c r="B1885" s="979">
        <f t="shared" si="59"/>
        <v>98</v>
      </c>
      <c r="C1885" s="1069" t="s">
        <v>113</v>
      </c>
      <c r="D1885" s="1072">
        <v>15</v>
      </c>
      <c r="E1885" s="1070">
        <v>1883</v>
      </c>
      <c r="F1885" s="1066" t="s">
        <v>5893</v>
      </c>
      <c r="G1885" s="1067" t="s">
        <v>5894</v>
      </c>
      <c r="H1885" s="1068">
        <v>1</v>
      </c>
      <c r="I1885" s="2"/>
      <c r="K1885" s="1072"/>
    </row>
    <row r="1886" spans="1:11" x14ac:dyDescent="0.2">
      <c r="A1886" s="977" t="str">
        <f t="shared" si="58"/>
        <v>FI_15_99</v>
      </c>
      <c r="B1886" s="979">
        <f t="shared" si="59"/>
        <v>99</v>
      </c>
      <c r="C1886" s="1069" t="s">
        <v>113</v>
      </c>
      <c r="D1886" s="1072">
        <v>15</v>
      </c>
      <c r="E1886" s="1070">
        <v>1884</v>
      </c>
      <c r="F1886" s="1066" t="s">
        <v>5895</v>
      </c>
      <c r="G1886" s="1067" t="s">
        <v>5896</v>
      </c>
      <c r="H1886" s="1068">
        <v>1</v>
      </c>
      <c r="I1886" s="2"/>
      <c r="K1886" s="1072"/>
    </row>
    <row r="1887" spans="1:11" x14ac:dyDescent="0.2">
      <c r="A1887" s="977" t="str">
        <f t="shared" si="58"/>
        <v>FI_15_100</v>
      </c>
      <c r="B1887" s="979">
        <f t="shared" si="59"/>
        <v>100</v>
      </c>
      <c r="C1887" s="1069" t="s">
        <v>113</v>
      </c>
      <c r="D1887" s="1072">
        <v>15</v>
      </c>
      <c r="E1887" s="1070">
        <v>1885</v>
      </c>
      <c r="F1887" s="1066" t="s">
        <v>5897</v>
      </c>
      <c r="G1887" s="1067" t="s">
        <v>5898</v>
      </c>
      <c r="H1887" s="1068">
        <v>1</v>
      </c>
      <c r="I1887" s="2"/>
      <c r="K1887" s="1072"/>
    </row>
    <row r="1888" spans="1:11" x14ac:dyDescent="0.2">
      <c r="A1888" s="977" t="str">
        <f t="shared" si="58"/>
        <v>FI_15_101</v>
      </c>
      <c r="B1888" s="979">
        <f t="shared" si="59"/>
        <v>101</v>
      </c>
      <c r="C1888" s="1069" t="s">
        <v>113</v>
      </c>
      <c r="D1888" s="1072">
        <v>15</v>
      </c>
      <c r="E1888" s="1070">
        <v>1886</v>
      </c>
      <c r="F1888" s="1066" t="s">
        <v>5899</v>
      </c>
      <c r="G1888" s="1067" t="s">
        <v>5900</v>
      </c>
      <c r="H1888" s="1068">
        <v>1</v>
      </c>
      <c r="I1888" s="2"/>
      <c r="K1888" s="1072"/>
    </row>
    <row r="1889" spans="1:11" x14ac:dyDescent="0.2">
      <c r="A1889" s="977" t="str">
        <f t="shared" si="58"/>
        <v>FI_15_102</v>
      </c>
      <c r="B1889" s="979">
        <f t="shared" si="59"/>
        <v>102</v>
      </c>
      <c r="C1889" s="1069" t="s">
        <v>113</v>
      </c>
      <c r="D1889" s="1072">
        <v>15</v>
      </c>
      <c r="E1889" s="1070">
        <v>1887</v>
      </c>
      <c r="F1889" s="1066" t="s">
        <v>5901</v>
      </c>
      <c r="G1889" s="1067" t="s">
        <v>5902</v>
      </c>
      <c r="H1889" s="1068">
        <v>1</v>
      </c>
      <c r="I1889" s="2"/>
      <c r="K1889" s="1072"/>
    </row>
    <row r="1890" spans="1:11" x14ac:dyDescent="0.2">
      <c r="A1890" s="977" t="str">
        <f t="shared" si="58"/>
        <v>FI_15_103</v>
      </c>
      <c r="B1890" s="979">
        <f t="shared" si="59"/>
        <v>103</v>
      </c>
      <c r="C1890" s="1069" t="s">
        <v>113</v>
      </c>
      <c r="D1890" s="1072">
        <v>15</v>
      </c>
      <c r="E1890" s="1070">
        <v>1888</v>
      </c>
      <c r="F1890" s="1066" t="s">
        <v>5903</v>
      </c>
      <c r="G1890" s="1067" t="s">
        <v>5904</v>
      </c>
      <c r="H1890" s="1068">
        <v>1</v>
      </c>
      <c r="I1890" s="2"/>
      <c r="K1890" s="1072"/>
    </row>
    <row r="1891" spans="1:11" x14ac:dyDescent="0.2">
      <c r="A1891" s="977" t="str">
        <f t="shared" si="58"/>
        <v>FI_15_104</v>
      </c>
      <c r="B1891" s="979">
        <f t="shared" si="59"/>
        <v>104</v>
      </c>
      <c r="C1891" s="1069" t="s">
        <v>113</v>
      </c>
      <c r="D1891" s="1072">
        <v>15</v>
      </c>
      <c r="E1891" s="1070">
        <v>1889</v>
      </c>
      <c r="F1891" s="1066" t="s">
        <v>5905</v>
      </c>
      <c r="G1891" s="1067" t="s">
        <v>5906</v>
      </c>
      <c r="H1891" s="1068">
        <v>1</v>
      </c>
      <c r="I1891" s="2"/>
      <c r="K1891" s="1072"/>
    </row>
    <row r="1892" spans="1:11" x14ac:dyDescent="0.2">
      <c r="A1892" s="977" t="str">
        <f t="shared" si="58"/>
        <v>FI_15_105</v>
      </c>
      <c r="B1892" s="979">
        <f t="shared" si="59"/>
        <v>105</v>
      </c>
      <c r="C1892" s="1069" t="s">
        <v>113</v>
      </c>
      <c r="D1892" s="1072">
        <v>15</v>
      </c>
      <c r="E1892" s="1070">
        <v>1890</v>
      </c>
      <c r="F1892" s="1066" t="s">
        <v>5907</v>
      </c>
      <c r="G1892" s="1067" t="s">
        <v>5908</v>
      </c>
      <c r="H1892" s="1068">
        <v>1</v>
      </c>
      <c r="I1892" s="2"/>
      <c r="K1892" s="1072"/>
    </row>
    <row r="1893" spans="1:11" x14ac:dyDescent="0.2">
      <c r="A1893" s="977" t="str">
        <f t="shared" si="58"/>
        <v>FI_15_106</v>
      </c>
      <c r="B1893" s="979">
        <f t="shared" si="59"/>
        <v>106</v>
      </c>
      <c r="C1893" s="1069" t="s">
        <v>113</v>
      </c>
      <c r="D1893" s="1072">
        <v>15</v>
      </c>
      <c r="E1893" s="1070">
        <v>1891</v>
      </c>
      <c r="F1893" s="1066" t="s">
        <v>5909</v>
      </c>
      <c r="G1893" s="1067" t="s">
        <v>5910</v>
      </c>
      <c r="H1893" s="1068">
        <v>1</v>
      </c>
      <c r="I1893" s="2"/>
      <c r="K1893" s="1072"/>
    </row>
    <row r="1894" spans="1:11" x14ac:dyDescent="0.2">
      <c r="A1894" s="977" t="str">
        <f t="shared" si="58"/>
        <v>FI_15_107</v>
      </c>
      <c r="B1894" s="979">
        <f t="shared" si="59"/>
        <v>107</v>
      </c>
      <c r="C1894" s="1069" t="s">
        <v>113</v>
      </c>
      <c r="D1894" s="1072">
        <v>15</v>
      </c>
      <c r="E1894" s="1070">
        <v>1892</v>
      </c>
      <c r="F1894" s="1066" t="s">
        <v>5911</v>
      </c>
      <c r="G1894" s="1067" t="s">
        <v>5912</v>
      </c>
      <c r="H1894" s="1068">
        <v>1</v>
      </c>
      <c r="I1894" s="2"/>
      <c r="K1894" s="1072"/>
    </row>
    <row r="1895" spans="1:11" x14ac:dyDescent="0.2">
      <c r="A1895" s="977" t="str">
        <f t="shared" si="58"/>
        <v>FI_15_108</v>
      </c>
      <c r="B1895" s="979">
        <f t="shared" si="59"/>
        <v>108</v>
      </c>
      <c r="C1895" s="1069" t="s">
        <v>113</v>
      </c>
      <c r="D1895" s="1072">
        <v>15</v>
      </c>
      <c r="E1895" s="1070">
        <v>1893</v>
      </c>
      <c r="F1895" s="1066" t="s">
        <v>5913</v>
      </c>
      <c r="G1895" s="1067" t="s">
        <v>5914</v>
      </c>
      <c r="H1895" s="1068">
        <v>1</v>
      </c>
      <c r="I1895" s="2"/>
      <c r="K1895" s="1072"/>
    </row>
    <row r="1896" spans="1:11" x14ac:dyDescent="0.2">
      <c r="A1896" s="977" t="str">
        <f t="shared" si="58"/>
        <v>FI_15_109</v>
      </c>
      <c r="B1896" s="979">
        <f t="shared" si="59"/>
        <v>109</v>
      </c>
      <c r="C1896" s="1069" t="s">
        <v>113</v>
      </c>
      <c r="D1896" s="1072">
        <v>15</v>
      </c>
      <c r="E1896" s="1070">
        <v>1894</v>
      </c>
      <c r="F1896" s="1066" t="s">
        <v>5915</v>
      </c>
      <c r="G1896" s="1067" t="s">
        <v>5916</v>
      </c>
      <c r="H1896" s="1068">
        <v>1</v>
      </c>
      <c r="I1896" s="2"/>
      <c r="K1896" s="1072"/>
    </row>
    <row r="1897" spans="1:11" x14ac:dyDescent="0.2">
      <c r="A1897" s="977" t="str">
        <f t="shared" si="58"/>
        <v>FI_15_110</v>
      </c>
      <c r="B1897" s="979">
        <f t="shared" si="59"/>
        <v>110</v>
      </c>
      <c r="C1897" s="1069" t="s">
        <v>113</v>
      </c>
      <c r="D1897" s="1072">
        <v>15</v>
      </c>
      <c r="E1897" s="1070">
        <v>1895</v>
      </c>
      <c r="F1897" s="1066" t="s">
        <v>5917</v>
      </c>
      <c r="G1897" s="1067" t="s">
        <v>5918</v>
      </c>
      <c r="H1897" s="1068">
        <v>1</v>
      </c>
      <c r="I1897" s="2"/>
      <c r="K1897" s="1072"/>
    </row>
    <row r="1898" spans="1:11" x14ac:dyDescent="0.2">
      <c r="A1898" s="977" t="str">
        <f t="shared" si="58"/>
        <v>FI_15_111</v>
      </c>
      <c r="B1898" s="979">
        <f t="shared" si="59"/>
        <v>111</v>
      </c>
      <c r="C1898" s="1069" t="s">
        <v>113</v>
      </c>
      <c r="D1898" s="1072">
        <v>15</v>
      </c>
      <c r="E1898" s="1070">
        <v>1896</v>
      </c>
      <c r="F1898" s="1066" t="s">
        <v>5919</v>
      </c>
      <c r="G1898" s="1067" t="s">
        <v>5920</v>
      </c>
      <c r="H1898" s="1068">
        <v>1</v>
      </c>
      <c r="I1898" s="2"/>
      <c r="K1898" s="1072"/>
    </row>
    <row r="1899" spans="1:11" x14ac:dyDescent="0.2">
      <c r="A1899" s="977" t="str">
        <f t="shared" si="58"/>
        <v>FI_15_112</v>
      </c>
      <c r="B1899" s="979">
        <f t="shared" si="59"/>
        <v>112</v>
      </c>
      <c r="C1899" s="1069" t="s">
        <v>113</v>
      </c>
      <c r="D1899" s="1072">
        <v>15</v>
      </c>
      <c r="E1899" s="1070">
        <v>1897</v>
      </c>
      <c r="F1899" s="1066" t="s">
        <v>5921</v>
      </c>
      <c r="G1899" s="1067" t="s">
        <v>5922</v>
      </c>
      <c r="H1899" s="1068">
        <v>1</v>
      </c>
      <c r="I1899" s="2"/>
      <c r="K1899" s="1072"/>
    </row>
    <row r="1900" spans="1:11" x14ac:dyDescent="0.2">
      <c r="A1900" s="977" t="str">
        <f t="shared" si="58"/>
        <v>FI_15_113</v>
      </c>
      <c r="B1900" s="979">
        <f t="shared" si="59"/>
        <v>113</v>
      </c>
      <c r="C1900" s="1069" t="s">
        <v>113</v>
      </c>
      <c r="D1900" s="1072">
        <v>15</v>
      </c>
      <c r="E1900" s="1070">
        <v>1898</v>
      </c>
      <c r="F1900" s="1066" t="s">
        <v>5923</v>
      </c>
      <c r="G1900" s="1067" t="s">
        <v>5924</v>
      </c>
      <c r="H1900" s="1068">
        <v>1</v>
      </c>
      <c r="I1900" s="2"/>
      <c r="K1900" s="1072"/>
    </row>
    <row r="1901" spans="1:11" x14ac:dyDescent="0.2">
      <c r="A1901" s="977" t="str">
        <f t="shared" si="58"/>
        <v>FI_15_114</v>
      </c>
      <c r="B1901" s="979">
        <f t="shared" si="59"/>
        <v>114</v>
      </c>
      <c r="C1901" s="1069" t="s">
        <v>113</v>
      </c>
      <c r="D1901" s="1072">
        <v>15</v>
      </c>
      <c r="E1901" s="1070">
        <v>1899</v>
      </c>
      <c r="F1901" s="1066" t="s">
        <v>5925</v>
      </c>
      <c r="G1901" s="1067" t="s">
        <v>5926</v>
      </c>
      <c r="H1901" s="1068">
        <v>1</v>
      </c>
      <c r="I1901" s="2"/>
      <c r="K1901" s="1072"/>
    </row>
    <row r="1902" spans="1:11" x14ac:dyDescent="0.2">
      <c r="A1902" s="977" t="str">
        <f t="shared" si="58"/>
        <v>FI_15_115</v>
      </c>
      <c r="B1902" s="979">
        <f t="shared" si="59"/>
        <v>115</v>
      </c>
      <c r="C1902" s="1069" t="s">
        <v>113</v>
      </c>
      <c r="D1902" s="1072">
        <v>15</v>
      </c>
      <c r="E1902" s="1070">
        <v>1900</v>
      </c>
      <c r="F1902" s="1066" t="s">
        <v>5927</v>
      </c>
      <c r="G1902" s="1067" t="s">
        <v>5928</v>
      </c>
      <c r="H1902" s="1068">
        <v>1</v>
      </c>
      <c r="I1902" s="2"/>
      <c r="K1902" s="1072"/>
    </row>
    <row r="1903" spans="1:11" x14ac:dyDescent="0.2">
      <c r="A1903" s="977" t="str">
        <f t="shared" si="58"/>
        <v>FI_15_116</v>
      </c>
      <c r="B1903" s="979">
        <f t="shared" si="59"/>
        <v>116</v>
      </c>
      <c r="C1903" s="1069" t="s">
        <v>113</v>
      </c>
      <c r="D1903" s="1072">
        <v>15</v>
      </c>
      <c r="E1903" s="1070">
        <v>1901</v>
      </c>
      <c r="F1903" s="1066" t="s">
        <v>5929</v>
      </c>
      <c r="G1903" s="1067" t="s">
        <v>5930</v>
      </c>
      <c r="H1903" s="1068">
        <v>1</v>
      </c>
      <c r="I1903" s="2"/>
      <c r="K1903" s="1072"/>
    </row>
    <row r="1904" spans="1:11" x14ac:dyDescent="0.2">
      <c r="A1904" s="977" t="str">
        <f t="shared" si="58"/>
        <v>FI_15_117</v>
      </c>
      <c r="B1904" s="979">
        <f t="shared" si="59"/>
        <v>117</v>
      </c>
      <c r="C1904" s="1069" t="s">
        <v>113</v>
      </c>
      <c r="D1904" s="1072">
        <v>15</v>
      </c>
      <c r="E1904" s="1070">
        <v>1902</v>
      </c>
      <c r="F1904" s="1066" t="s">
        <v>5931</v>
      </c>
      <c r="G1904" s="1067" t="s">
        <v>5932</v>
      </c>
      <c r="H1904" s="1068">
        <v>1</v>
      </c>
      <c r="I1904" s="2"/>
      <c r="K1904" s="1072"/>
    </row>
    <row r="1905" spans="1:11" x14ac:dyDescent="0.2">
      <c r="A1905" s="977" t="str">
        <f t="shared" si="58"/>
        <v>FI_15_118</v>
      </c>
      <c r="B1905" s="979">
        <f t="shared" si="59"/>
        <v>118</v>
      </c>
      <c r="C1905" s="1069" t="s">
        <v>113</v>
      </c>
      <c r="D1905" s="1072">
        <v>15</v>
      </c>
      <c r="E1905" s="1070">
        <v>1903</v>
      </c>
      <c r="F1905" s="1066" t="s">
        <v>5933</v>
      </c>
      <c r="G1905" s="1067" t="s">
        <v>5934</v>
      </c>
      <c r="H1905" s="1068">
        <v>1</v>
      </c>
      <c r="I1905" s="2"/>
      <c r="K1905" s="1072"/>
    </row>
    <row r="1906" spans="1:11" x14ac:dyDescent="0.2">
      <c r="A1906" s="977" t="str">
        <f t="shared" si="58"/>
        <v>FI_15_119</v>
      </c>
      <c r="B1906" s="979">
        <f t="shared" si="59"/>
        <v>119</v>
      </c>
      <c r="C1906" s="1069" t="s">
        <v>113</v>
      </c>
      <c r="D1906" s="1072">
        <v>15</v>
      </c>
      <c r="E1906" s="1070">
        <v>1904</v>
      </c>
      <c r="F1906" s="1066" t="s">
        <v>5935</v>
      </c>
      <c r="G1906" s="1067" t="s">
        <v>5936</v>
      </c>
      <c r="H1906" s="1068">
        <v>1</v>
      </c>
      <c r="I1906" s="2"/>
      <c r="K1906" s="1072"/>
    </row>
    <row r="1907" spans="1:11" x14ac:dyDescent="0.2">
      <c r="A1907" s="977" t="str">
        <f t="shared" si="58"/>
        <v>FI_15_120</v>
      </c>
      <c r="B1907" s="979">
        <f t="shared" si="59"/>
        <v>120</v>
      </c>
      <c r="C1907" s="1069" t="s">
        <v>113</v>
      </c>
      <c r="D1907" s="1072">
        <v>15</v>
      </c>
      <c r="E1907" s="1070">
        <v>1905</v>
      </c>
      <c r="F1907" s="1066" t="s">
        <v>5937</v>
      </c>
      <c r="G1907" s="1067" t="s">
        <v>5938</v>
      </c>
      <c r="H1907" s="1068">
        <v>1</v>
      </c>
      <c r="I1907" s="2"/>
      <c r="K1907" s="1072"/>
    </row>
    <row r="1908" spans="1:11" x14ac:dyDescent="0.2">
      <c r="A1908" s="977" t="str">
        <f t="shared" si="58"/>
        <v>FI_15_121</v>
      </c>
      <c r="B1908" s="979">
        <f t="shared" si="59"/>
        <v>121</v>
      </c>
      <c r="C1908" s="1069" t="s">
        <v>113</v>
      </c>
      <c r="D1908" s="1072">
        <v>15</v>
      </c>
      <c r="E1908" s="1070">
        <v>1906</v>
      </c>
      <c r="F1908" s="1066" t="s">
        <v>5939</v>
      </c>
      <c r="G1908" s="1067" t="s">
        <v>5940</v>
      </c>
      <c r="H1908" s="1068">
        <v>1</v>
      </c>
      <c r="I1908" s="2"/>
      <c r="K1908" s="1072"/>
    </row>
    <row r="1909" spans="1:11" x14ac:dyDescent="0.2">
      <c r="A1909" s="977" t="str">
        <f t="shared" si="58"/>
        <v>FI_15_122</v>
      </c>
      <c r="B1909" s="979">
        <f t="shared" si="59"/>
        <v>122</v>
      </c>
      <c r="C1909" s="1069" t="s">
        <v>113</v>
      </c>
      <c r="D1909" s="1072">
        <v>15</v>
      </c>
      <c r="E1909" s="1070">
        <v>1907</v>
      </c>
      <c r="F1909" s="1066" t="s">
        <v>5941</v>
      </c>
      <c r="G1909" s="1067" t="s">
        <v>5942</v>
      </c>
      <c r="H1909" s="1068">
        <v>1</v>
      </c>
      <c r="I1909" s="2"/>
      <c r="K1909" s="1072"/>
    </row>
    <row r="1910" spans="1:11" x14ac:dyDescent="0.2">
      <c r="A1910" s="977" t="str">
        <f t="shared" si="58"/>
        <v>FI_15_123</v>
      </c>
      <c r="B1910" s="979">
        <f t="shared" si="59"/>
        <v>123</v>
      </c>
      <c r="C1910" s="1069" t="s">
        <v>113</v>
      </c>
      <c r="D1910" s="1072">
        <v>15</v>
      </c>
      <c r="E1910" s="1070">
        <v>1908</v>
      </c>
      <c r="F1910" s="1066" t="s">
        <v>5943</v>
      </c>
      <c r="G1910" s="1067" t="s">
        <v>5944</v>
      </c>
      <c r="H1910" s="1068">
        <v>1</v>
      </c>
      <c r="I1910" s="2"/>
      <c r="K1910" s="1072"/>
    </row>
    <row r="1911" spans="1:11" x14ac:dyDescent="0.2">
      <c r="A1911" s="977" t="str">
        <f t="shared" si="58"/>
        <v>FI_15_124</v>
      </c>
      <c r="B1911" s="979">
        <f t="shared" si="59"/>
        <v>124</v>
      </c>
      <c r="C1911" s="1069" t="s">
        <v>113</v>
      </c>
      <c r="D1911" s="1072">
        <v>15</v>
      </c>
      <c r="E1911" s="1070">
        <v>1909</v>
      </c>
      <c r="F1911" s="1066" t="s">
        <v>5945</v>
      </c>
      <c r="G1911" s="1067" t="s">
        <v>5946</v>
      </c>
      <c r="H1911" s="1068">
        <v>1</v>
      </c>
      <c r="I1911" s="2"/>
      <c r="K1911" s="1072"/>
    </row>
    <row r="1912" spans="1:11" x14ac:dyDescent="0.2">
      <c r="A1912" s="977" t="str">
        <f t="shared" si="58"/>
        <v>FI_15_125</v>
      </c>
      <c r="B1912" s="979">
        <f t="shared" si="59"/>
        <v>125</v>
      </c>
      <c r="C1912" s="1069" t="s">
        <v>113</v>
      </c>
      <c r="D1912" s="1072">
        <v>15</v>
      </c>
      <c r="E1912" s="1070">
        <v>1910</v>
      </c>
      <c r="F1912" s="1066" t="s">
        <v>5947</v>
      </c>
      <c r="G1912" s="1067" t="s">
        <v>5948</v>
      </c>
      <c r="H1912" s="1068">
        <v>1</v>
      </c>
      <c r="I1912" s="2"/>
      <c r="K1912" s="1072"/>
    </row>
    <row r="1913" spans="1:11" x14ac:dyDescent="0.2">
      <c r="A1913" s="977" t="str">
        <f t="shared" si="58"/>
        <v>FI_15_126</v>
      </c>
      <c r="B1913" s="979">
        <f t="shared" si="59"/>
        <v>126</v>
      </c>
      <c r="C1913" s="1069" t="s">
        <v>113</v>
      </c>
      <c r="D1913" s="1072">
        <v>15</v>
      </c>
      <c r="E1913" s="1070">
        <v>1911</v>
      </c>
      <c r="F1913" s="1066" t="s">
        <v>5949</v>
      </c>
      <c r="G1913" s="1067" t="s">
        <v>5950</v>
      </c>
      <c r="H1913" s="1068">
        <v>1</v>
      </c>
      <c r="I1913" s="2"/>
      <c r="K1913" s="1072"/>
    </row>
    <row r="1914" spans="1:11" x14ac:dyDescent="0.2">
      <c r="A1914" s="977" t="str">
        <f t="shared" si="58"/>
        <v>FI_15_127</v>
      </c>
      <c r="B1914" s="979">
        <f t="shared" si="59"/>
        <v>127</v>
      </c>
      <c r="C1914" s="1069" t="s">
        <v>113</v>
      </c>
      <c r="D1914" s="1072">
        <v>15</v>
      </c>
      <c r="E1914" s="1070">
        <v>1912</v>
      </c>
      <c r="F1914" s="1066" t="s">
        <v>5951</v>
      </c>
      <c r="G1914" s="1067" t="s">
        <v>5952</v>
      </c>
      <c r="H1914" s="1068">
        <v>1</v>
      </c>
      <c r="I1914" s="2"/>
      <c r="K1914" s="1072"/>
    </row>
    <row r="1915" spans="1:11" x14ac:dyDescent="0.2">
      <c r="A1915" s="977" t="str">
        <f t="shared" si="58"/>
        <v>FI_15_128</v>
      </c>
      <c r="B1915" s="979">
        <f t="shared" si="59"/>
        <v>128</v>
      </c>
      <c r="C1915" s="1069" t="s">
        <v>113</v>
      </c>
      <c r="D1915" s="1072">
        <v>15</v>
      </c>
      <c r="E1915" s="1070">
        <v>1913</v>
      </c>
      <c r="F1915" s="1066" t="s">
        <v>5953</v>
      </c>
      <c r="G1915" s="1067" t="s">
        <v>5954</v>
      </c>
      <c r="H1915" s="1068">
        <v>1</v>
      </c>
      <c r="I1915" s="2"/>
      <c r="K1915" s="1072"/>
    </row>
    <row r="1916" spans="1:11" x14ac:dyDescent="0.2">
      <c r="A1916" s="977" t="str">
        <f t="shared" si="58"/>
        <v>FI_15_129</v>
      </c>
      <c r="B1916" s="979">
        <f t="shared" si="59"/>
        <v>129</v>
      </c>
      <c r="C1916" s="1069" t="s">
        <v>113</v>
      </c>
      <c r="D1916" s="1072">
        <v>15</v>
      </c>
      <c r="E1916" s="1070">
        <v>1914</v>
      </c>
      <c r="F1916" s="1066" t="s">
        <v>5955</v>
      </c>
      <c r="G1916" s="1067" t="s">
        <v>5956</v>
      </c>
      <c r="H1916" s="1068">
        <v>1</v>
      </c>
      <c r="I1916" s="2"/>
      <c r="K1916" s="1072"/>
    </row>
    <row r="1917" spans="1:11" x14ac:dyDescent="0.2">
      <c r="A1917" s="977" t="str">
        <f t="shared" si="58"/>
        <v>FI_16_1</v>
      </c>
      <c r="B1917" s="979">
        <f t="shared" si="59"/>
        <v>1</v>
      </c>
      <c r="C1917" s="1069" t="s">
        <v>113</v>
      </c>
      <c r="D1917" s="1072">
        <v>16</v>
      </c>
      <c r="E1917" s="1070">
        <v>1915</v>
      </c>
      <c r="F1917" s="1066" t="s">
        <v>5957</v>
      </c>
      <c r="G1917" s="1067" t="s">
        <v>5958</v>
      </c>
      <c r="H1917" s="1068">
        <v>1</v>
      </c>
      <c r="I1917" s="2"/>
      <c r="K1917" s="1072"/>
    </row>
    <row r="1918" spans="1:11" x14ac:dyDescent="0.2">
      <c r="A1918" s="977" t="str">
        <f t="shared" si="58"/>
        <v>FI_16_2</v>
      </c>
      <c r="B1918" s="979">
        <f t="shared" si="59"/>
        <v>2</v>
      </c>
      <c r="C1918" s="1069" t="s">
        <v>113</v>
      </c>
      <c r="D1918" s="1072">
        <v>16</v>
      </c>
      <c r="E1918" s="1070">
        <v>1916</v>
      </c>
      <c r="F1918" s="1066" t="s">
        <v>5959</v>
      </c>
      <c r="G1918" s="1067" t="s">
        <v>5960</v>
      </c>
      <c r="H1918" s="1068">
        <v>1</v>
      </c>
      <c r="I1918" s="2"/>
      <c r="K1918" s="1072"/>
    </row>
    <row r="1919" spans="1:11" x14ac:dyDescent="0.2">
      <c r="A1919" s="977" t="str">
        <f t="shared" si="58"/>
        <v>FI_16_3</v>
      </c>
      <c r="B1919" s="979">
        <f t="shared" si="59"/>
        <v>3</v>
      </c>
      <c r="C1919" s="1069" t="s">
        <v>113</v>
      </c>
      <c r="D1919" s="1072">
        <v>16</v>
      </c>
      <c r="E1919" s="1070">
        <v>1917</v>
      </c>
      <c r="F1919" s="1066" t="s">
        <v>5961</v>
      </c>
      <c r="G1919" s="1067" t="s">
        <v>5962</v>
      </c>
      <c r="H1919" s="1068">
        <v>1</v>
      </c>
      <c r="I1919" s="2"/>
      <c r="K1919" s="1072"/>
    </row>
    <row r="1920" spans="1:11" x14ac:dyDescent="0.2">
      <c r="A1920" s="977" t="str">
        <f t="shared" si="58"/>
        <v>FI_16_4</v>
      </c>
      <c r="B1920" s="979">
        <f t="shared" si="59"/>
        <v>4</v>
      </c>
      <c r="C1920" s="1069" t="s">
        <v>113</v>
      </c>
      <c r="D1920" s="1072">
        <v>16</v>
      </c>
      <c r="E1920" s="1070">
        <v>1918</v>
      </c>
      <c r="F1920" s="1066" t="s">
        <v>5963</v>
      </c>
      <c r="G1920" s="1067" t="s">
        <v>5964</v>
      </c>
      <c r="H1920" s="1068">
        <v>1</v>
      </c>
      <c r="I1920" s="2"/>
      <c r="K1920" s="1072"/>
    </row>
    <row r="1921" spans="1:11" x14ac:dyDescent="0.2">
      <c r="A1921" s="977" t="str">
        <f t="shared" si="58"/>
        <v>FI_16_5</v>
      </c>
      <c r="B1921" s="979">
        <f t="shared" si="59"/>
        <v>5</v>
      </c>
      <c r="C1921" s="1069" t="s">
        <v>113</v>
      </c>
      <c r="D1921" s="1072">
        <v>16</v>
      </c>
      <c r="E1921" s="1070">
        <v>1919</v>
      </c>
      <c r="F1921" s="1066" t="s">
        <v>5965</v>
      </c>
      <c r="G1921" s="1067" t="s">
        <v>5966</v>
      </c>
      <c r="H1921" s="1068">
        <v>1</v>
      </c>
      <c r="I1921" s="2"/>
      <c r="K1921" s="1072"/>
    </row>
    <row r="1922" spans="1:11" x14ac:dyDescent="0.2">
      <c r="A1922" s="977" t="str">
        <f t="shared" si="58"/>
        <v>FI_16_6</v>
      </c>
      <c r="B1922" s="979">
        <f t="shared" si="59"/>
        <v>6</v>
      </c>
      <c r="C1922" s="1069" t="s">
        <v>113</v>
      </c>
      <c r="D1922" s="1072">
        <v>16</v>
      </c>
      <c r="E1922" s="1070">
        <v>1920</v>
      </c>
      <c r="F1922" s="1066" t="s">
        <v>5967</v>
      </c>
      <c r="G1922" s="1067" t="s">
        <v>5968</v>
      </c>
      <c r="H1922" s="1068">
        <v>1</v>
      </c>
      <c r="I1922" s="2"/>
      <c r="K1922" s="1072"/>
    </row>
    <row r="1923" spans="1:11" x14ac:dyDescent="0.2">
      <c r="A1923" s="977" t="str">
        <f t="shared" ref="A1923:A1986" si="60">CONCATENATE(C1923,"_",D1923,"_",B1923)</f>
        <v>FI_16_7</v>
      </c>
      <c r="B1923" s="979">
        <f t="shared" si="59"/>
        <v>7</v>
      </c>
      <c r="C1923" s="1069" t="s">
        <v>113</v>
      </c>
      <c r="D1923" s="1072">
        <v>16</v>
      </c>
      <c r="E1923" s="1070">
        <v>1921</v>
      </c>
      <c r="F1923" s="1066" t="s">
        <v>5969</v>
      </c>
      <c r="G1923" s="1067" t="s">
        <v>5970</v>
      </c>
      <c r="H1923" s="1068">
        <v>1</v>
      </c>
      <c r="I1923" s="2"/>
      <c r="K1923" s="1072"/>
    </row>
    <row r="1924" spans="1:11" x14ac:dyDescent="0.2">
      <c r="A1924" s="977" t="str">
        <f t="shared" si="60"/>
        <v>FI_16_8</v>
      </c>
      <c r="B1924" s="979">
        <f t="shared" si="59"/>
        <v>8</v>
      </c>
      <c r="C1924" s="1069" t="s">
        <v>113</v>
      </c>
      <c r="D1924" s="1072">
        <v>16</v>
      </c>
      <c r="E1924" s="1070">
        <v>1922</v>
      </c>
      <c r="F1924" s="1066" t="s">
        <v>5971</v>
      </c>
      <c r="G1924" s="1067" t="s">
        <v>5972</v>
      </c>
      <c r="H1924" s="1068">
        <v>1</v>
      </c>
      <c r="I1924" s="2"/>
      <c r="K1924" s="1072"/>
    </row>
    <row r="1925" spans="1:11" x14ac:dyDescent="0.2">
      <c r="A1925" s="977" t="str">
        <f t="shared" si="60"/>
        <v>FI_16_9</v>
      </c>
      <c r="B1925" s="979">
        <f t="shared" ref="B1925:B1988" si="61">IF(D1925&lt;&gt;"",IF(D1925=D1924,B1924+1,1),0)</f>
        <v>9</v>
      </c>
      <c r="C1925" s="1069" t="s">
        <v>113</v>
      </c>
      <c r="D1925" s="1072">
        <v>16</v>
      </c>
      <c r="E1925" s="1070">
        <v>1923</v>
      </c>
      <c r="F1925" s="1066" t="s">
        <v>5973</v>
      </c>
      <c r="G1925" s="1067" t="s">
        <v>5974</v>
      </c>
      <c r="H1925" s="1068">
        <v>1</v>
      </c>
      <c r="I1925" s="2"/>
      <c r="K1925" s="1072"/>
    </row>
    <row r="1926" spans="1:11" x14ac:dyDescent="0.2">
      <c r="A1926" s="977" t="str">
        <f t="shared" si="60"/>
        <v>FI_16_10</v>
      </c>
      <c r="B1926" s="979">
        <f t="shared" si="61"/>
        <v>10</v>
      </c>
      <c r="C1926" s="1069" t="s">
        <v>113</v>
      </c>
      <c r="D1926" s="1072">
        <v>16</v>
      </c>
      <c r="E1926" s="1070">
        <v>1924</v>
      </c>
      <c r="F1926" s="1066" t="s">
        <v>5975</v>
      </c>
      <c r="G1926" s="1067" t="s">
        <v>5976</v>
      </c>
      <c r="H1926" s="1068">
        <v>1</v>
      </c>
      <c r="I1926" s="2"/>
      <c r="K1926" s="1072"/>
    </row>
    <row r="1927" spans="1:11" x14ac:dyDescent="0.2">
      <c r="A1927" s="977" t="str">
        <f t="shared" si="60"/>
        <v>FI_16_11</v>
      </c>
      <c r="B1927" s="979">
        <f t="shared" si="61"/>
        <v>11</v>
      </c>
      <c r="C1927" s="1069" t="s">
        <v>113</v>
      </c>
      <c r="D1927" s="1072">
        <v>16</v>
      </c>
      <c r="E1927" s="1070">
        <v>1925</v>
      </c>
      <c r="F1927" s="1066" t="s">
        <v>5977</v>
      </c>
      <c r="G1927" s="1067" t="s">
        <v>5978</v>
      </c>
      <c r="H1927" s="1068">
        <v>1</v>
      </c>
      <c r="I1927" s="2"/>
      <c r="K1927" s="1072"/>
    </row>
    <row r="1928" spans="1:11" x14ac:dyDescent="0.2">
      <c r="A1928" s="977" t="str">
        <f t="shared" si="60"/>
        <v>FI_16_12</v>
      </c>
      <c r="B1928" s="979">
        <f t="shared" si="61"/>
        <v>12</v>
      </c>
      <c r="C1928" s="1069" t="s">
        <v>113</v>
      </c>
      <c r="D1928" s="1072">
        <v>16</v>
      </c>
      <c r="E1928" s="1070">
        <v>1926</v>
      </c>
      <c r="F1928" s="1066" t="s">
        <v>5979</v>
      </c>
      <c r="G1928" s="1067" t="s">
        <v>5980</v>
      </c>
      <c r="H1928" s="1068">
        <v>1</v>
      </c>
      <c r="I1928" s="2"/>
      <c r="K1928" s="1072"/>
    </row>
    <row r="1929" spans="1:11" x14ac:dyDescent="0.2">
      <c r="A1929" s="977" t="str">
        <f t="shared" si="60"/>
        <v>FI_16_13</v>
      </c>
      <c r="B1929" s="979">
        <f t="shared" si="61"/>
        <v>13</v>
      </c>
      <c r="C1929" s="1069" t="s">
        <v>113</v>
      </c>
      <c r="D1929" s="1072">
        <v>16</v>
      </c>
      <c r="E1929" s="1070">
        <v>1927</v>
      </c>
      <c r="F1929" s="1066" t="s">
        <v>5981</v>
      </c>
      <c r="G1929" s="1067" t="s">
        <v>5982</v>
      </c>
      <c r="H1929" s="1068">
        <v>1</v>
      </c>
      <c r="I1929" s="2"/>
      <c r="K1929" s="1072"/>
    </row>
    <row r="1930" spans="1:11" x14ac:dyDescent="0.2">
      <c r="A1930" s="977" t="str">
        <f t="shared" si="60"/>
        <v>FI_16_14</v>
      </c>
      <c r="B1930" s="979">
        <f t="shared" si="61"/>
        <v>14</v>
      </c>
      <c r="C1930" s="1069" t="s">
        <v>113</v>
      </c>
      <c r="D1930" s="1072">
        <v>16</v>
      </c>
      <c r="E1930" s="1070">
        <v>1928</v>
      </c>
      <c r="F1930" s="1066" t="s">
        <v>5983</v>
      </c>
      <c r="G1930" s="1067" t="s">
        <v>5984</v>
      </c>
      <c r="H1930" s="1068">
        <v>1</v>
      </c>
      <c r="I1930" s="2"/>
      <c r="K1930" s="1072"/>
    </row>
    <row r="1931" spans="1:11" x14ac:dyDescent="0.2">
      <c r="A1931" s="977" t="str">
        <f t="shared" si="60"/>
        <v>FI_16_15</v>
      </c>
      <c r="B1931" s="979">
        <f t="shared" si="61"/>
        <v>15</v>
      </c>
      <c r="C1931" s="1069" t="s">
        <v>113</v>
      </c>
      <c r="D1931" s="1072">
        <v>16</v>
      </c>
      <c r="E1931" s="1070">
        <v>1929</v>
      </c>
      <c r="F1931" s="1066" t="s">
        <v>5985</v>
      </c>
      <c r="G1931" s="1067" t="s">
        <v>5986</v>
      </c>
      <c r="H1931" s="1068">
        <v>1</v>
      </c>
      <c r="I1931" s="2"/>
      <c r="K1931" s="1072"/>
    </row>
    <row r="1932" spans="1:11" x14ac:dyDescent="0.2">
      <c r="A1932" s="977" t="str">
        <f t="shared" si="60"/>
        <v>FI_16_16</v>
      </c>
      <c r="B1932" s="979">
        <f t="shared" si="61"/>
        <v>16</v>
      </c>
      <c r="C1932" s="1069" t="s">
        <v>113</v>
      </c>
      <c r="D1932" s="1072">
        <v>16</v>
      </c>
      <c r="E1932" s="1070">
        <v>1930</v>
      </c>
      <c r="F1932" s="1066" t="s">
        <v>5987</v>
      </c>
      <c r="G1932" s="1067" t="s">
        <v>5988</v>
      </c>
      <c r="H1932" s="1068">
        <v>1</v>
      </c>
      <c r="I1932" s="2"/>
      <c r="K1932" s="1072"/>
    </row>
    <row r="1933" spans="1:11" x14ac:dyDescent="0.2">
      <c r="A1933" s="977" t="str">
        <f t="shared" si="60"/>
        <v>FI_16_17</v>
      </c>
      <c r="B1933" s="979">
        <f t="shared" si="61"/>
        <v>17</v>
      </c>
      <c r="C1933" s="1069" t="s">
        <v>113</v>
      </c>
      <c r="D1933" s="1072">
        <v>16</v>
      </c>
      <c r="E1933" s="1070">
        <v>1931</v>
      </c>
      <c r="F1933" s="1066" t="s">
        <v>5989</v>
      </c>
      <c r="G1933" s="1067" t="s">
        <v>5990</v>
      </c>
      <c r="H1933" s="1068">
        <v>1</v>
      </c>
      <c r="I1933" s="2"/>
      <c r="K1933" s="1072"/>
    </row>
    <row r="1934" spans="1:11" x14ac:dyDescent="0.2">
      <c r="A1934" s="977" t="str">
        <f t="shared" si="60"/>
        <v>FI_16_18</v>
      </c>
      <c r="B1934" s="979">
        <f t="shared" si="61"/>
        <v>18</v>
      </c>
      <c r="C1934" s="1069" t="s">
        <v>113</v>
      </c>
      <c r="D1934" s="1072">
        <v>16</v>
      </c>
      <c r="E1934" s="1070">
        <v>1932</v>
      </c>
      <c r="F1934" s="1066" t="s">
        <v>5991</v>
      </c>
      <c r="G1934" s="1067" t="s">
        <v>5992</v>
      </c>
      <c r="H1934" s="1068">
        <v>1</v>
      </c>
      <c r="I1934" s="2"/>
      <c r="K1934" s="1072"/>
    </row>
    <row r="1935" spans="1:11" x14ac:dyDescent="0.2">
      <c r="A1935" s="977" t="str">
        <f t="shared" si="60"/>
        <v>FI_16_19</v>
      </c>
      <c r="B1935" s="979">
        <f t="shared" si="61"/>
        <v>19</v>
      </c>
      <c r="C1935" s="1069" t="s">
        <v>113</v>
      </c>
      <c r="D1935" s="1072">
        <v>16</v>
      </c>
      <c r="E1935" s="1070">
        <v>1933</v>
      </c>
      <c r="F1935" s="1066" t="s">
        <v>5993</v>
      </c>
      <c r="G1935" s="1067" t="s">
        <v>5994</v>
      </c>
      <c r="H1935" s="1068">
        <v>1</v>
      </c>
      <c r="I1935" s="2"/>
      <c r="K1935" s="1072"/>
    </row>
    <row r="1936" spans="1:11" x14ac:dyDescent="0.2">
      <c r="A1936" s="977" t="str">
        <f t="shared" si="60"/>
        <v>FI_16_20</v>
      </c>
      <c r="B1936" s="979">
        <f t="shared" si="61"/>
        <v>20</v>
      </c>
      <c r="C1936" s="1069" t="s">
        <v>113</v>
      </c>
      <c r="D1936" s="1072">
        <v>16</v>
      </c>
      <c r="E1936" s="1070">
        <v>1934</v>
      </c>
      <c r="F1936" s="1066" t="s">
        <v>5995</v>
      </c>
      <c r="G1936" s="1067" t="s">
        <v>5996</v>
      </c>
      <c r="H1936" s="1068">
        <v>1</v>
      </c>
      <c r="I1936" s="2"/>
      <c r="K1936" s="1072"/>
    </row>
    <row r="1937" spans="1:11" x14ac:dyDescent="0.2">
      <c r="A1937" s="977" t="str">
        <f t="shared" si="60"/>
        <v>FI_16_21</v>
      </c>
      <c r="B1937" s="979">
        <f t="shared" si="61"/>
        <v>21</v>
      </c>
      <c r="C1937" s="1069" t="s">
        <v>113</v>
      </c>
      <c r="D1937" s="1072">
        <v>16</v>
      </c>
      <c r="E1937" s="1070">
        <v>1935</v>
      </c>
      <c r="F1937" s="1066" t="s">
        <v>5997</v>
      </c>
      <c r="G1937" s="1067" t="s">
        <v>5998</v>
      </c>
      <c r="H1937" s="1068">
        <v>1</v>
      </c>
      <c r="I1937" s="2"/>
      <c r="K1937" s="1072"/>
    </row>
    <row r="1938" spans="1:11" x14ac:dyDescent="0.2">
      <c r="A1938" s="977" t="str">
        <f t="shared" si="60"/>
        <v>FI_16_22</v>
      </c>
      <c r="B1938" s="979">
        <f t="shared" si="61"/>
        <v>22</v>
      </c>
      <c r="C1938" s="1069" t="s">
        <v>113</v>
      </c>
      <c r="D1938" s="1072">
        <v>16</v>
      </c>
      <c r="E1938" s="1070">
        <v>1936</v>
      </c>
      <c r="F1938" s="1066" t="s">
        <v>5999</v>
      </c>
      <c r="G1938" s="1067" t="s">
        <v>6000</v>
      </c>
      <c r="H1938" s="1068">
        <v>1</v>
      </c>
      <c r="I1938" s="2"/>
      <c r="K1938" s="1072"/>
    </row>
    <row r="1939" spans="1:11" x14ac:dyDescent="0.2">
      <c r="A1939" s="977" t="str">
        <f t="shared" si="60"/>
        <v>FI_16_23</v>
      </c>
      <c r="B1939" s="979">
        <f t="shared" si="61"/>
        <v>23</v>
      </c>
      <c r="C1939" s="1069" t="s">
        <v>113</v>
      </c>
      <c r="D1939" s="1072">
        <v>16</v>
      </c>
      <c r="E1939" s="1070">
        <v>1937</v>
      </c>
      <c r="F1939" s="1066" t="s">
        <v>6001</v>
      </c>
      <c r="G1939" s="1067" t="s">
        <v>6002</v>
      </c>
      <c r="H1939" s="1068">
        <v>1</v>
      </c>
      <c r="I1939" s="2"/>
      <c r="K1939" s="1072"/>
    </row>
    <row r="1940" spans="1:11" x14ac:dyDescent="0.2">
      <c r="A1940" s="977" t="str">
        <f t="shared" si="60"/>
        <v>FI_16_24</v>
      </c>
      <c r="B1940" s="979">
        <f t="shared" si="61"/>
        <v>24</v>
      </c>
      <c r="C1940" s="1069" t="s">
        <v>113</v>
      </c>
      <c r="D1940" s="1072">
        <v>16</v>
      </c>
      <c r="E1940" s="1070">
        <v>1938</v>
      </c>
      <c r="F1940" s="1066" t="s">
        <v>6003</v>
      </c>
      <c r="G1940" s="1067" t="s">
        <v>6004</v>
      </c>
      <c r="H1940" s="1068">
        <v>1</v>
      </c>
      <c r="I1940" s="2"/>
      <c r="K1940" s="1072"/>
    </row>
    <row r="1941" spans="1:11" x14ac:dyDescent="0.2">
      <c r="A1941" s="977" t="str">
        <f t="shared" si="60"/>
        <v>FI_16_25</v>
      </c>
      <c r="B1941" s="979">
        <f t="shared" si="61"/>
        <v>25</v>
      </c>
      <c r="C1941" s="1069" t="s">
        <v>113</v>
      </c>
      <c r="D1941" s="1072">
        <v>16</v>
      </c>
      <c r="E1941" s="1070">
        <v>1939</v>
      </c>
      <c r="F1941" s="1066" t="s">
        <v>6005</v>
      </c>
      <c r="G1941" s="1067" t="s">
        <v>6006</v>
      </c>
      <c r="H1941" s="1068">
        <v>1</v>
      </c>
      <c r="I1941" s="2"/>
      <c r="K1941" s="1072"/>
    </row>
    <row r="1942" spans="1:11" x14ac:dyDescent="0.2">
      <c r="A1942" s="977" t="str">
        <f t="shared" si="60"/>
        <v>FI_16_26</v>
      </c>
      <c r="B1942" s="979">
        <f t="shared" si="61"/>
        <v>26</v>
      </c>
      <c r="C1942" s="1069" t="s">
        <v>113</v>
      </c>
      <c r="D1942" s="1072">
        <v>16</v>
      </c>
      <c r="E1942" s="1070">
        <v>1940</v>
      </c>
      <c r="F1942" s="1066" t="s">
        <v>6007</v>
      </c>
      <c r="G1942" s="1067" t="s">
        <v>6008</v>
      </c>
      <c r="H1942" s="1068">
        <v>1</v>
      </c>
      <c r="I1942" s="2"/>
      <c r="K1942" s="1072"/>
    </row>
    <row r="1943" spans="1:11" x14ac:dyDescent="0.2">
      <c r="A1943" s="977" t="str">
        <f t="shared" si="60"/>
        <v>FI_16_27</v>
      </c>
      <c r="B1943" s="979">
        <f t="shared" si="61"/>
        <v>27</v>
      </c>
      <c r="C1943" s="1069" t="s">
        <v>113</v>
      </c>
      <c r="D1943" s="1072">
        <v>16</v>
      </c>
      <c r="E1943" s="1070">
        <v>1941</v>
      </c>
      <c r="F1943" s="1066" t="s">
        <v>6009</v>
      </c>
      <c r="G1943" s="1067" t="s">
        <v>6010</v>
      </c>
      <c r="H1943" s="1068">
        <v>1</v>
      </c>
      <c r="I1943" s="2"/>
      <c r="K1943" s="1072"/>
    </row>
    <row r="1944" spans="1:11" x14ac:dyDescent="0.2">
      <c r="A1944" s="977" t="str">
        <f t="shared" si="60"/>
        <v>FI_16_28</v>
      </c>
      <c r="B1944" s="979">
        <f t="shared" si="61"/>
        <v>28</v>
      </c>
      <c r="C1944" s="1069" t="s">
        <v>113</v>
      </c>
      <c r="D1944" s="1072">
        <v>16</v>
      </c>
      <c r="E1944" s="1070">
        <v>1942</v>
      </c>
      <c r="F1944" s="1066" t="s">
        <v>6011</v>
      </c>
      <c r="G1944" s="1067" t="s">
        <v>6012</v>
      </c>
      <c r="H1944" s="1068">
        <v>1</v>
      </c>
      <c r="I1944" s="2"/>
      <c r="K1944" s="1072"/>
    </row>
    <row r="1945" spans="1:11" x14ac:dyDescent="0.2">
      <c r="A1945" s="977" t="str">
        <f t="shared" si="60"/>
        <v>FI_16_29</v>
      </c>
      <c r="B1945" s="979">
        <f t="shared" si="61"/>
        <v>29</v>
      </c>
      <c r="C1945" s="1069" t="s">
        <v>113</v>
      </c>
      <c r="D1945" s="1072">
        <v>16</v>
      </c>
      <c r="E1945" s="1070">
        <v>1943</v>
      </c>
      <c r="F1945" s="1066" t="s">
        <v>6013</v>
      </c>
      <c r="G1945" s="1067" t="s">
        <v>6014</v>
      </c>
      <c r="H1945" s="1068">
        <v>1</v>
      </c>
      <c r="I1945" s="2"/>
      <c r="K1945" s="1072"/>
    </row>
    <row r="1946" spans="1:11" x14ac:dyDescent="0.2">
      <c r="A1946" s="977" t="str">
        <f t="shared" si="60"/>
        <v>FI_16_30</v>
      </c>
      <c r="B1946" s="979">
        <f t="shared" si="61"/>
        <v>30</v>
      </c>
      <c r="C1946" s="1069" t="s">
        <v>113</v>
      </c>
      <c r="D1946" s="1072">
        <v>16</v>
      </c>
      <c r="E1946" s="1070">
        <v>1944</v>
      </c>
      <c r="F1946" s="1066" t="s">
        <v>6015</v>
      </c>
      <c r="G1946" s="1067" t="s">
        <v>6016</v>
      </c>
      <c r="H1946" s="1068">
        <v>1</v>
      </c>
      <c r="I1946" s="2"/>
      <c r="K1946" s="1072"/>
    </row>
    <row r="1947" spans="1:11" x14ac:dyDescent="0.2">
      <c r="A1947" s="977" t="str">
        <f t="shared" si="60"/>
        <v>FI_16_31</v>
      </c>
      <c r="B1947" s="979">
        <f t="shared" si="61"/>
        <v>31</v>
      </c>
      <c r="C1947" s="1069" t="s">
        <v>113</v>
      </c>
      <c r="D1947" s="1072">
        <v>16</v>
      </c>
      <c r="E1947" s="1070">
        <v>1945</v>
      </c>
      <c r="F1947" s="1066" t="s">
        <v>6017</v>
      </c>
      <c r="G1947" s="1067" t="s">
        <v>6018</v>
      </c>
      <c r="H1947" s="1068">
        <v>1</v>
      </c>
      <c r="I1947" s="2"/>
      <c r="K1947" s="1072"/>
    </row>
    <row r="1948" spans="1:11" x14ac:dyDescent="0.2">
      <c r="A1948" s="977" t="str">
        <f t="shared" si="60"/>
        <v>FI_16_32</v>
      </c>
      <c r="B1948" s="979">
        <f t="shared" si="61"/>
        <v>32</v>
      </c>
      <c r="C1948" s="1069" t="s">
        <v>113</v>
      </c>
      <c r="D1948" s="1072">
        <v>16</v>
      </c>
      <c r="E1948" s="1070">
        <v>1946</v>
      </c>
      <c r="F1948" s="1066" t="s">
        <v>6019</v>
      </c>
      <c r="G1948" s="1067" t="s">
        <v>6020</v>
      </c>
      <c r="H1948" s="1068">
        <v>1</v>
      </c>
      <c r="I1948" s="2"/>
      <c r="K1948" s="1072"/>
    </row>
    <row r="1949" spans="1:11" x14ac:dyDescent="0.2">
      <c r="A1949" s="977" t="str">
        <f t="shared" si="60"/>
        <v>FI_16_33</v>
      </c>
      <c r="B1949" s="979">
        <f t="shared" si="61"/>
        <v>33</v>
      </c>
      <c r="C1949" s="1069" t="s">
        <v>113</v>
      </c>
      <c r="D1949" s="1072">
        <v>16</v>
      </c>
      <c r="E1949" s="1070">
        <v>1947</v>
      </c>
      <c r="F1949" s="1066" t="s">
        <v>6021</v>
      </c>
      <c r="G1949" s="1067" t="s">
        <v>6022</v>
      </c>
      <c r="H1949" s="1068">
        <v>1</v>
      </c>
      <c r="I1949" s="2"/>
      <c r="K1949" s="1072"/>
    </row>
    <row r="1950" spans="1:11" x14ac:dyDescent="0.2">
      <c r="A1950" s="977" t="str">
        <f t="shared" si="60"/>
        <v>FI_16_34</v>
      </c>
      <c r="B1950" s="979">
        <f t="shared" si="61"/>
        <v>34</v>
      </c>
      <c r="C1950" s="1069" t="s">
        <v>113</v>
      </c>
      <c r="D1950" s="1072">
        <v>16</v>
      </c>
      <c r="E1950" s="1070">
        <v>1948</v>
      </c>
      <c r="F1950" s="1066" t="s">
        <v>6023</v>
      </c>
      <c r="G1950" s="1067" t="s">
        <v>6024</v>
      </c>
      <c r="H1950" s="1068">
        <v>1</v>
      </c>
      <c r="I1950" s="2"/>
      <c r="K1950" s="1072"/>
    </row>
    <row r="1951" spans="1:11" x14ac:dyDescent="0.2">
      <c r="A1951" s="977" t="str">
        <f t="shared" si="60"/>
        <v>FI_16_35</v>
      </c>
      <c r="B1951" s="979">
        <f t="shared" si="61"/>
        <v>35</v>
      </c>
      <c r="C1951" s="1069" t="s">
        <v>113</v>
      </c>
      <c r="D1951" s="1072">
        <v>16</v>
      </c>
      <c r="E1951" s="1070">
        <v>1949</v>
      </c>
      <c r="F1951" s="1066" t="s">
        <v>6025</v>
      </c>
      <c r="G1951" s="1067" t="s">
        <v>6026</v>
      </c>
      <c r="H1951" s="1068">
        <v>1</v>
      </c>
      <c r="I1951" s="2"/>
      <c r="K1951" s="1072"/>
    </row>
    <row r="1952" spans="1:11" x14ac:dyDescent="0.2">
      <c r="A1952" s="977" t="str">
        <f t="shared" si="60"/>
        <v>FI_16_36</v>
      </c>
      <c r="B1952" s="979">
        <f t="shared" si="61"/>
        <v>36</v>
      </c>
      <c r="C1952" s="1069" t="s">
        <v>113</v>
      </c>
      <c r="D1952" s="1072">
        <v>16</v>
      </c>
      <c r="E1952" s="1070">
        <v>1950</v>
      </c>
      <c r="F1952" s="1066" t="s">
        <v>6027</v>
      </c>
      <c r="G1952" s="1067" t="s">
        <v>6028</v>
      </c>
      <c r="H1952" s="1068">
        <v>1</v>
      </c>
      <c r="I1952" s="2"/>
      <c r="K1952" s="1072"/>
    </row>
    <row r="1953" spans="1:11" x14ac:dyDescent="0.2">
      <c r="A1953" s="977" t="str">
        <f t="shared" si="60"/>
        <v>FI_16_37</v>
      </c>
      <c r="B1953" s="979">
        <f t="shared" si="61"/>
        <v>37</v>
      </c>
      <c r="C1953" s="1069" t="s">
        <v>113</v>
      </c>
      <c r="D1953" s="1072">
        <v>16</v>
      </c>
      <c r="E1953" s="1070">
        <v>1951</v>
      </c>
      <c r="F1953" s="1066" t="s">
        <v>6029</v>
      </c>
      <c r="G1953" s="1067" t="s">
        <v>6030</v>
      </c>
      <c r="H1953" s="1068">
        <v>1</v>
      </c>
      <c r="I1953" s="2"/>
      <c r="K1953" s="1072"/>
    </row>
    <row r="1954" spans="1:11" x14ac:dyDescent="0.2">
      <c r="A1954" s="977" t="str">
        <f t="shared" si="60"/>
        <v>FI_16_38</v>
      </c>
      <c r="B1954" s="979">
        <f t="shared" si="61"/>
        <v>38</v>
      </c>
      <c r="C1954" s="1069" t="s">
        <v>113</v>
      </c>
      <c r="D1954" s="1072">
        <v>16</v>
      </c>
      <c r="E1954" s="1070">
        <v>1952</v>
      </c>
      <c r="F1954" s="1066" t="s">
        <v>6031</v>
      </c>
      <c r="G1954" s="1067" t="s">
        <v>6032</v>
      </c>
      <c r="H1954" s="1068">
        <v>1</v>
      </c>
      <c r="I1954" s="2"/>
      <c r="K1954" s="1072"/>
    </row>
    <row r="1955" spans="1:11" x14ac:dyDescent="0.2">
      <c r="A1955" s="977" t="str">
        <f t="shared" si="60"/>
        <v>FI_16_39</v>
      </c>
      <c r="B1955" s="979">
        <f t="shared" si="61"/>
        <v>39</v>
      </c>
      <c r="C1955" s="1069" t="s">
        <v>113</v>
      </c>
      <c r="D1955" s="1072">
        <v>16</v>
      </c>
      <c r="E1955" s="1070">
        <v>1953</v>
      </c>
      <c r="F1955" s="1066" t="s">
        <v>6033</v>
      </c>
      <c r="G1955" s="1067" t="s">
        <v>6034</v>
      </c>
      <c r="H1955" s="1068">
        <v>1</v>
      </c>
      <c r="I1955" s="2"/>
      <c r="K1955" s="1072"/>
    </row>
    <row r="1956" spans="1:11" x14ac:dyDescent="0.2">
      <c r="A1956" s="977" t="str">
        <f t="shared" si="60"/>
        <v>FI_16_40</v>
      </c>
      <c r="B1956" s="979">
        <f t="shared" si="61"/>
        <v>40</v>
      </c>
      <c r="C1956" s="1069" t="s">
        <v>113</v>
      </c>
      <c r="D1956" s="1072">
        <v>16</v>
      </c>
      <c r="E1956" s="1070">
        <v>1954</v>
      </c>
      <c r="F1956" s="1066" t="s">
        <v>6035</v>
      </c>
      <c r="G1956" s="1067" t="s">
        <v>6036</v>
      </c>
      <c r="H1956" s="1068">
        <v>1</v>
      </c>
      <c r="I1956" s="2"/>
      <c r="K1956" s="1072"/>
    </row>
    <row r="1957" spans="1:11" x14ac:dyDescent="0.2">
      <c r="A1957" s="977" t="str">
        <f t="shared" si="60"/>
        <v>FI_16_41</v>
      </c>
      <c r="B1957" s="979">
        <f t="shared" si="61"/>
        <v>41</v>
      </c>
      <c r="C1957" s="1069" t="s">
        <v>113</v>
      </c>
      <c r="D1957" s="1072">
        <v>16</v>
      </c>
      <c r="E1957" s="1070">
        <v>1955</v>
      </c>
      <c r="F1957" s="1066" t="s">
        <v>6037</v>
      </c>
      <c r="G1957" s="1067" t="s">
        <v>6038</v>
      </c>
      <c r="H1957" s="1068">
        <v>1</v>
      </c>
      <c r="I1957" s="2"/>
      <c r="K1957" s="1072"/>
    </row>
    <row r="1958" spans="1:11" x14ac:dyDescent="0.2">
      <c r="A1958" s="977" t="str">
        <f t="shared" si="60"/>
        <v>FI_16_42</v>
      </c>
      <c r="B1958" s="979">
        <f t="shared" si="61"/>
        <v>42</v>
      </c>
      <c r="C1958" s="1069" t="s">
        <v>113</v>
      </c>
      <c r="D1958" s="1072">
        <v>16</v>
      </c>
      <c r="E1958" s="1070">
        <v>1956</v>
      </c>
      <c r="F1958" s="1066" t="s">
        <v>6039</v>
      </c>
      <c r="G1958" s="1067" t="s">
        <v>6038</v>
      </c>
      <c r="H1958" s="1068">
        <v>1</v>
      </c>
      <c r="I1958" s="2"/>
      <c r="K1958" s="1072"/>
    </row>
    <row r="1959" spans="1:11" x14ac:dyDescent="0.2">
      <c r="A1959" s="977" t="str">
        <f t="shared" si="60"/>
        <v>FI_16_43</v>
      </c>
      <c r="B1959" s="979">
        <f t="shared" si="61"/>
        <v>43</v>
      </c>
      <c r="C1959" s="1069" t="s">
        <v>113</v>
      </c>
      <c r="D1959" s="1072">
        <v>16</v>
      </c>
      <c r="E1959" s="1070">
        <v>1957</v>
      </c>
      <c r="F1959" s="1066" t="s">
        <v>6040</v>
      </c>
      <c r="G1959" s="1067" t="s">
        <v>6041</v>
      </c>
      <c r="H1959" s="1068">
        <v>1</v>
      </c>
      <c r="I1959" s="2"/>
      <c r="K1959" s="1072"/>
    </row>
    <row r="1960" spans="1:11" x14ac:dyDescent="0.2">
      <c r="A1960" s="977" t="str">
        <f t="shared" si="60"/>
        <v>FI_16_44</v>
      </c>
      <c r="B1960" s="979">
        <f t="shared" si="61"/>
        <v>44</v>
      </c>
      <c r="C1960" s="1069" t="s">
        <v>113</v>
      </c>
      <c r="D1960" s="1072">
        <v>16</v>
      </c>
      <c r="E1960" s="1070">
        <v>1958</v>
      </c>
      <c r="F1960" s="1066" t="s">
        <v>6042</v>
      </c>
      <c r="G1960" s="1067" t="s">
        <v>6043</v>
      </c>
      <c r="H1960" s="1068">
        <v>1</v>
      </c>
      <c r="I1960" s="2"/>
      <c r="K1960" s="1072"/>
    </row>
    <row r="1961" spans="1:11" x14ac:dyDescent="0.2">
      <c r="A1961" s="977" t="str">
        <f t="shared" si="60"/>
        <v>FI_16_45</v>
      </c>
      <c r="B1961" s="979">
        <f t="shared" si="61"/>
        <v>45</v>
      </c>
      <c r="C1961" s="1069" t="s">
        <v>113</v>
      </c>
      <c r="D1961" s="1072">
        <v>16</v>
      </c>
      <c r="E1961" s="1070">
        <v>1959</v>
      </c>
      <c r="F1961" s="1066" t="s">
        <v>6044</v>
      </c>
      <c r="G1961" s="1067" t="s">
        <v>6045</v>
      </c>
      <c r="H1961" s="1068">
        <v>1</v>
      </c>
      <c r="I1961" s="2"/>
      <c r="K1961" s="1072"/>
    </row>
    <row r="1962" spans="1:11" x14ac:dyDescent="0.2">
      <c r="A1962" s="977" t="str">
        <f t="shared" si="60"/>
        <v>FI_16_46</v>
      </c>
      <c r="B1962" s="979">
        <f t="shared" si="61"/>
        <v>46</v>
      </c>
      <c r="C1962" s="1069" t="s">
        <v>113</v>
      </c>
      <c r="D1962" s="1072">
        <v>16</v>
      </c>
      <c r="E1962" s="1070">
        <v>1960</v>
      </c>
      <c r="F1962" s="1066" t="s">
        <v>6046</v>
      </c>
      <c r="G1962" s="1067" t="s">
        <v>6047</v>
      </c>
      <c r="H1962" s="1068">
        <v>1</v>
      </c>
      <c r="I1962" s="2"/>
      <c r="K1962" s="1072"/>
    </row>
    <row r="1963" spans="1:11" x14ac:dyDescent="0.2">
      <c r="A1963" s="977" t="str">
        <f t="shared" si="60"/>
        <v>FI_16_47</v>
      </c>
      <c r="B1963" s="979">
        <f t="shared" si="61"/>
        <v>47</v>
      </c>
      <c r="C1963" s="1069" t="s">
        <v>113</v>
      </c>
      <c r="D1963" s="1072">
        <v>16</v>
      </c>
      <c r="E1963" s="1070">
        <v>1961</v>
      </c>
      <c r="F1963" s="1066" t="s">
        <v>6048</v>
      </c>
      <c r="G1963" s="1067" t="s">
        <v>6049</v>
      </c>
      <c r="H1963" s="1068">
        <v>1</v>
      </c>
      <c r="I1963" s="2"/>
      <c r="K1963" s="1072"/>
    </row>
    <row r="1964" spans="1:11" x14ac:dyDescent="0.2">
      <c r="A1964" s="977" t="str">
        <f t="shared" si="60"/>
        <v>FI_16_48</v>
      </c>
      <c r="B1964" s="979">
        <f t="shared" si="61"/>
        <v>48</v>
      </c>
      <c r="C1964" s="1069" t="s">
        <v>113</v>
      </c>
      <c r="D1964" s="1072">
        <v>16</v>
      </c>
      <c r="E1964" s="1070">
        <v>1962</v>
      </c>
      <c r="F1964" s="1066" t="s">
        <v>6050</v>
      </c>
      <c r="G1964" s="1067" t="s">
        <v>6051</v>
      </c>
      <c r="H1964" s="1068">
        <v>1</v>
      </c>
      <c r="I1964" s="2"/>
      <c r="K1964" s="1072"/>
    </row>
    <row r="1965" spans="1:11" x14ac:dyDescent="0.2">
      <c r="A1965" s="977" t="str">
        <f t="shared" si="60"/>
        <v>FI_16_49</v>
      </c>
      <c r="B1965" s="979">
        <f t="shared" si="61"/>
        <v>49</v>
      </c>
      <c r="C1965" s="1069" t="s">
        <v>113</v>
      </c>
      <c r="D1965" s="1072">
        <v>16</v>
      </c>
      <c r="E1965" s="1070">
        <v>1963</v>
      </c>
      <c r="F1965" s="1066" t="s">
        <v>6052</v>
      </c>
      <c r="G1965" s="1067" t="s">
        <v>6053</v>
      </c>
      <c r="H1965" s="1068">
        <v>1</v>
      </c>
      <c r="I1965" s="2"/>
      <c r="K1965" s="1072"/>
    </row>
    <row r="1966" spans="1:11" x14ac:dyDescent="0.2">
      <c r="A1966" s="977" t="str">
        <f t="shared" si="60"/>
        <v>FI_16_50</v>
      </c>
      <c r="B1966" s="979">
        <f t="shared" si="61"/>
        <v>50</v>
      </c>
      <c r="C1966" s="1069" t="s">
        <v>113</v>
      </c>
      <c r="D1966" s="1072">
        <v>16</v>
      </c>
      <c r="E1966" s="1070">
        <v>1964</v>
      </c>
      <c r="F1966" s="1066" t="s">
        <v>6054</v>
      </c>
      <c r="G1966" s="1067" t="s">
        <v>6055</v>
      </c>
      <c r="H1966" s="1068">
        <v>1</v>
      </c>
      <c r="I1966" s="2"/>
      <c r="K1966" s="1072"/>
    </row>
    <row r="1967" spans="1:11" x14ac:dyDescent="0.2">
      <c r="A1967" s="977" t="str">
        <f t="shared" si="60"/>
        <v>FI_16_51</v>
      </c>
      <c r="B1967" s="979">
        <f t="shared" si="61"/>
        <v>51</v>
      </c>
      <c r="C1967" s="1069" t="s">
        <v>113</v>
      </c>
      <c r="D1967" s="1072">
        <v>16</v>
      </c>
      <c r="E1967" s="1070">
        <v>1965</v>
      </c>
      <c r="F1967" s="1066" t="s">
        <v>6056</v>
      </c>
      <c r="G1967" s="1067" t="s">
        <v>6057</v>
      </c>
      <c r="H1967" s="1068">
        <v>1</v>
      </c>
      <c r="I1967" s="2"/>
      <c r="K1967" s="1072"/>
    </row>
    <row r="1968" spans="1:11" x14ac:dyDescent="0.2">
      <c r="A1968" s="977" t="str">
        <f t="shared" si="60"/>
        <v>FI_16_52</v>
      </c>
      <c r="B1968" s="979">
        <f t="shared" si="61"/>
        <v>52</v>
      </c>
      <c r="C1968" s="1069" t="s">
        <v>113</v>
      </c>
      <c r="D1968" s="1072">
        <v>16</v>
      </c>
      <c r="E1968" s="1070">
        <v>1966</v>
      </c>
      <c r="F1968" s="1066" t="s">
        <v>6058</v>
      </c>
      <c r="G1968" s="1067" t="s">
        <v>6059</v>
      </c>
      <c r="H1968" s="1068">
        <v>1</v>
      </c>
      <c r="I1968" s="2"/>
      <c r="K1968" s="1072"/>
    </row>
    <row r="1969" spans="1:11" x14ac:dyDescent="0.2">
      <c r="A1969" s="977" t="str">
        <f t="shared" si="60"/>
        <v>FI_16_53</v>
      </c>
      <c r="B1969" s="979">
        <f t="shared" si="61"/>
        <v>53</v>
      </c>
      <c r="C1969" s="1069" t="s">
        <v>113</v>
      </c>
      <c r="D1969" s="1072">
        <v>16</v>
      </c>
      <c r="E1969" s="1070">
        <v>1967</v>
      </c>
      <c r="F1969" s="1066" t="s">
        <v>6060</v>
      </c>
      <c r="G1969" s="1067" t="s">
        <v>6061</v>
      </c>
      <c r="H1969" s="1068">
        <v>1</v>
      </c>
      <c r="I1969" s="2"/>
      <c r="K1969" s="1072"/>
    </row>
    <row r="1970" spans="1:11" x14ac:dyDescent="0.2">
      <c r="A1970" s="977" t="str">
        <f t="shared" si="60"/>
        <v>FI_16_54</v>
      </c>
      <c r="B1970" s="979">
        <f t="shared" si="61"/>
        <v>54</v>
      </c>
      <c r="C1970" s="1069" t="s">
        <v>113</v>
      </c>
      <c r="D1970" s="1072">
        <v>16</v>
      </c>
      <c r="E1970" s="1070">
        <v>1968</v>
      </c>
      <c r="F1970" s="1066" t="s">
        <v>6062</v>
      </c>
      <c r="G1970" s="1067" t="s">
        <v>6063</v>
      </c>
      <c r="H1970" s="1068">
        <v>1</v>
      </c>
      <c r="I1970" s="2"/>
      <c r="K1970" s="1072"/>
    </row>
    <row r="1971" spans="1:11" x14ac:dyDescent="0.2">
      <c r="A1971" s="977" t="str">
        <f t="shared" si="60"/>
        <v>FI_16_55</v>
      </c>
      <c r="B1971" s="979">
        <f t="shared" si="61"/>
        <v>55</v>
      </c>
      <c r="C1971" s="1069" t="s">
        <v>113</v>
      </c>
      <c r="D1971" s="1072">
        <v>16</v>
      </c>
      <c r="E1971" s="1070">
        <v>1969</v>
      </c>
      <c r="F1971" s="1066" t="s">
        <v>6064</v>
      </c>
      <c r="G1971" s="1067" t="s">
        <v>6065</v>
      </c>
      <c r="H1971" s="1068">
        <v>1</v>
      </c>
      <c r="I1971" s="2"/>
      <c r="K1971" s="1072"/>
    </row>
    <row r="1972" spans="1:11" x14ac:dyDescent="0.2">
      <c r="A1972" s="977" t="str">
        <f t="shared" si="60"/>
        <v>FI_16_56</v>
      </c>
      <c r="B1972" s="979">
        <f t="shared" si="61"/>
        <v>56</v>
      </c>
      <c r="C1972" s="1069" t="s">
        <v>113</v>
      </c>
      <c r="D1972" s="1072">
        <v>16</v>
      </c>
      <c r="E1972" s="1070">
        <v>1970</v>
      </c>
      <c r="F1972" s="1066" t="s">
        <v>6066</v>
      </c>
      <c r="G1972" s="1067" t="s">
        <v>6067</v>
      </c>
      <c r="H1972" s="1068">
        <v>1</v>
      </c>
      <c r="I1972" s="2"/>
      <c r="K1972" s="1072"/>
    </row>
    <row r="1973" spans="1:11" x14ac:dyDescent="0.2">
      <c r="A1973" s="977" t="str">
        <f t="shared" si="60"/>
        <v>FI_16_57</v>
      </c>
      <c r="B1973" s="979">
        <f t="shared" si="61"/>
        <v>57</v>
      </c>
      <c r="C1973" s="1069" t="s">
        <v>113</v>
      </c>
      <c r="D1973" s="1072">
        <v>16</v>
      </c>
      <c r="E1973" s="1070">
        <v>1971</v>
      </c>
      <c r="F1973" s="1066" t="s">
        <v>6068</v>
      </c>
      <c r="G1973" s="1067" t="s">
        <v>6069</v>
      </c>
      <c r="H1973" s="1068">
        <v>1</v>
      </c>
      <c r="I1973" s="2"/>
      <c r="K1973" s="1072"/>
    </row>
    <row r="1974" spans="1:11" x14ac:dyDescent="0.2">
      <c r="A1974" s="977" t="str">
        <f t="shared" si="60"/>
        <v>FI_16_58</v>
      </c>
      <c r="B1974" s="979">
        <f t="shared" si="61"/>
        <v>58</v>
      </c>
      <c r="C1974" s="1069" t="s">
        <v>113</v>
      </c>
      <c r="D1974" s="1072">
        <v>16</v>
      </c>
      <c r="E1974" s="1070">
        <v>1972</v>
      </c>
      <c r="F1974" s="1066" t="s">
        <v>6070</v>
      </c>
      <c r="G1974" s="1067" t="s">
        <v>6071</v>
      </c>
      <c r="H1974" s="1068">
        <v>1</v>
      </c>
      <c r="I1974" s="2"/>
      <c r="K1974" s="1072"/>
    </row>
    <row r="1975" spans="1:11" x14ac:dyDescent="0.2">
      <c r="A1975" s="977" t="str">
        <f t="shared" si="60"/>
        <v>FI_16_59</v>
      </c>
      <c r="B1975" s="979">
        <f t="shared" si="61"/>
        <v>59</v>
      </c>
      <c r="C1975" s="1069" t="s">
        <v>113</v>
      </c>
      <c r="D1975" s="1072">
        <v>16</v>
      </c>
      <c r="E1975" s="1070">
        <v>1973</v>
      </c>
      <c r="F1975" s="1066" t="s">
        <v>6072</v>
      </c>
      <c r="G1975" s="1067" t="s">
        <v>6073</v>
      </c>
      <c r="H1975" s="1068">
        <v>1</v>
      </c>
      <c r="I1975" s="2"/>
      <c r="K1975" s="1072"/>
    </row>
    <row r="1976" spans="1:11" x14ac:dyDescent="0.2">
      <c r="A1976" s="977" t="str">
        <f t="shared" si="60"/>
        <v>FI_16_60</v>
      </c>
      <c r="B1976" s="979">
        <f t="shared" si="61"/>
        <v>60</v>
      </c>
      <c r="C1976" s="1069" t="s">
        <v>113</v>
      </c>
      <c r="D1976" s="1072">
        <v>16</v>
      </c>
      <c r="E1976" s="1070">
        <v>1974</v>
      </c>
      <c r="F1976" s="1066" t="s">
        <v>6074</v>
      </c>
      <c r="G1976" s="1067" t="s">
        <v>6075</v>
      </c>
      <c r="H1976" s="1068">
        <v>1</v>
      </c>
      <c r="I1976" s="2"/>
      <c r="K1976" s="1072"/>
    </row>
    <row r="1977" spans="1:11" x14ac:dyDescent="0.2">
      <c r="A1977" s="977" t="str">
        <f t="shared" si="60"/>
        <v>FI_16_61</v>
      </c>
      <c r="B1977" s="979">
        <f t="shared" si="61"/>
        <v>61</v>
      </c>
      <c r="C1977" s="1069" t="s">
        <v>113</v>
      </c>
      <c r="D1977" s="1072">
        <v>16</v>
      </c>
      <c r="E1977" s="1070">
        <v>1975</v>
      </c>
      <c r="F1977" s="1066" t="s">
        <v>6076</v>
      </c>
      <c r="G1977" s="1067" t="s">
        <v>6077</v>
      </c>
      <c r="H1977" s="1068">
        <v>1</v>
      </c>
      <c r="I1977" s="2"/>
      <c r="K1977" s="1072"/>
    </row>
    <row r="1978" spans="1:11" x14ac:dyDescent="0.2">
      <c r="A1978" s="977" t="str">
        <f t="shared" si="60"/>
        <v>FI_16_62</v>
      </c>
      <c r="B1978" s="979">
        <f t="shared" si="61"/>
        <v>62</v>
      </c>
      <c r="C1978" s="1069" t="s">
        <v>113</v>
      </c>
      <c r="D1978" s="1072">
        <v>16</v>
      </c>
      <c r="E1978" s="1070">
        <v>1976</v>
      </c>
      <c r="F1978" s="1066" t="s">
        <v>6078</v>
      </c>
      <c r="G1978" s="1067" t="s">
        <v>6079</v>
      </c>
      <c r="H1978" s="1068">
        <v>1</v>
      </c>
      <c r="I1978" s="2"/>
      <c r="K1978" s="1072"/>
    </row>
    <row r="1979" spans="1:11" x14ac:dyDescent="0.2">
      <c r="A1979" s="977" t="str">
        <f t="shared" si="60"/>
        <v>FI_16_63</v>
      </c>
      <c r="B1979" s="979">
        <f t="shared" si="61"/>
        <v>63</v>
      </c>
      <c r="C1979" s="1069" t="s">
        <v>113</v>
      </c>
      <c r="D1979" s="1072">
        <v>16</v>
      </c>
      <c r="E1979" s="1070">
        <v>1977</v>
      </c>
      <c r="F1979" s="1066" t="s">
        <v>6080</v>
      </c>
      <c r="G1979" s="1067" t="s">
        <v>6081</v>
      </c>
      <c r="H1979" s="1068">
        <v>1</v>
      </c>
      <c r="I1979" s="2"/>
      <c r="K1979" s="1072"/>
    </row>
    <row r="1980" spans="1:11" x14ac:dyDescent="0.2">
      <c r="A1980" s="977" t="str">
        <f t="shared" si="60"/>
        <v>FI_16_64</v>
      </c>
      <c r="B1980" s="979">
        <f t="shared" si="61"/>
        <v>64</v>
      </c>
      <c r="C1980" s="1069" t="s">
        <v>113</v>
      </c>
      <c r="D1980" s="1072">
        <v>16</v>
      </c>
      <c r="E1980" s="1070">
        <v>1978</v>
      </c>
      <c r="F1980" s="1066" t="s">
        <v>6082</v>
      </c>
      <c r="G1980" s="1067" t="s">
        <v>6083</v>
      </c>
      <c r="H1980" s="1068">
        <v>1</v>
      </c>
      <c r="I1980" s="2"/>
      <c r="K1980" s="1072"/>
    </row>
    <row r="1981" spans="1:11" x14ac:dyDescent="0.2">
      <c r="A1981" s="977" t="str">
        <f t="shared" si="60"/>
        <v>FI_16_65</v>
      </c>
      <c r="B1981" s="979">
        <f t="shared" si="61"/>
        <v>65</v>
      </c>
      <c r="C1981" s="1069" t="s">
        <v>113</v>
      </c>
      <c r="D1981" s="1072">
        <v>16</v>
      </c>
      <c r="E1981" s="1070">
        <v>1979</v>
      </c>
      <c r="F1981" s="1066" t="s">
        <v>6084</v>
      </c>
      <c r="G1981" s="1067" t="s">
        <v>6085</v>
      </c>
      <c r="H1981" s="1068">
        <v>1</v>
      </c>
      <c r="I1981" s="2"/>
      <c r="K1981" s="1072"/>
    </row>
    <row r="1982" spans="1:11" x14ac:dyDescent="0.2">
      <c r="A1982" s="977" t="str">
        <f t="shared" si="60"/>
        <v>FI_16_66</v>
      </c>
      <c r="B1982" s="979">
        <f t="shared" si="61"/>
        <v>66</v>
      </c>
      <c r="C1982" s="1069" t="s">
        <v>113</v>
      </c>
      <c r="D1982" s="1072">
        <v>16</v>
      </c>
      <c r="E1982" s="1070">
        <v>1980</v>
      </c>
      <c r="F1982" s="1066" t="s">
        <v>6086</v>
      </c>
      <c r="G1982" s="1067" t="s">
        <v>6087</v>
      </c>
      <c r="H1982" s="1068">
        <v>1</v>
      </c>
      <c r="I1982" s="2"/>
      <c r="K1982" s="1072"/>
    </row>
    <row r="1983" spans="1:11" x14ac:dyDescent="0.2">
      <c r="A1983" s="977" t="str">
        <f t="shared" si="60"/>
        <v>FI_16_67</v>
      </c>
      <c r="B1983" s="979">
        <f t="shared" si="61"/>
        <v>67</v>
      </c>
      <c r="C1983" s="1069" t="s">
        <v>113</v>
      </c>
      <c r="D1983" s="1072">
        <v>16</v>
      </c>
      <c r="E1983" s="1070">
        <v>1981</v>
      </c>
      <c r="F1983" s="1066" t="s">
        <v>6088</v>
      </c>
      <c r="G1983" s="1067" t="s">
        <v>6089</v>
      </c>
      <c r="H1983" s="1068">
        <v>1</v>
      </c>
      <c r="I1983" s="2"/>
      <c r="K1983" s="1072"/>
    </row>
    <row r="1984" spans="1:11" x14ac:dyDescent="0.2">
      <c r="A1984" s="977" t="str">
        <f t="shared" si="60"/>
        <v>FI_16_68</v>
      </c>
      <c r="B1984" s="979">
        <f t="shared" si="61"/>
        <v>68</v>
      </c>
      <c r="C1984" s="1069" t="s">
        <v>113</v>
      </c>
      <c r="D1984" s="1072">
        <v>16</v>
      </c>
      <c r="E1984" s="1070">
        <v>1982</v>
      </c>
      <c r="F1984" s="1066" t="s">
        <v>6090</v>
      </c>
      <c r="G1984" s="1067" t="s">
        <v>6091</v>
      </c>
      <c r="H1984" s="1068">
        <v>1</v>
      </c>
      <c r="I1984" s="2"/>
      <c r="K1984" s="1072"/>
    </row>
    <row r="1985" spans="1:11" x14ac:dyDescent="0.2">
      <c r="A1985" s="977" t="str">
        <f t="shared" si="60"/>
        <v>FI_16_69</v>
      </c>
      <c r="B1985" s="979">
        <f t="shared" si="61"/>
        <v>69</v>
      </c>
      <c r="C1985" s="1069" t="s">
        <v>113</v>
      </c>
      <c r="D1985" s="1072">
        <v>16</v>
      </c>
      <c r="E1985" s="1070">
        <v>1983</v>
      </c>
      <c r="F1985" s="1066" t="s">
        <v>6092</v>
      </c>
      <c r="G1985" s="1067" t="s">
        <v>6093</v>
      </c>
      <c r="H1985" s="1068">
        <v>1</v>
      </c>
      <c r="I1985" s="2"/>
      <c r="K1985" s="1072"/>
    </row>
    <row r="1986" spans="1:11" x14ac:dyDescent="0.2">
      <c r="A1986" s="977" t="str">
        <f t="shared" si="60"/>
        <v>FI_16_70</v>
      </c>
      <c r="B1986" s="979">
        <f t="shared" si="61"/>
        <v>70</v>
      </c>
      <c r="C1986" s="1069" t="s">
        <v>113</v>
      </c>
      <c r="D1986" s="1072">
        <v>16</v>
      </c>
      <c r="E1986" s="1070">
        <v>1984</v>
      </c>
      <c r="F1986" s="1066" t="s">
        <v>6094</v>
      </c>
      <c r="G1986" s="1067" t="s">
        <v>6095</v>
      </c>
      <c r="H1986" s="1068">
        <v>1</v>
      </c>
      <c r="I1986" s="2"/>
      <c r="K1986" s="1072"/>
    </row>
    <row r="1987" spans="1:11" x14ac:dyDescent="0.2">
      <c r="A1987" s="977" t="str">
        <f t="shared" ref="A1987:A2050" si="62">CONCATENATE(C1987,"_",D1987,"_",B1987)</f>
        <v>FI_16_71</v>
      </c>
      <c r="B1987" s="979">
        <f t="shared" si="61"/>
        <v>71</v>
      </c>
      <c r="C1987" s="1069" t="s">
        <v>113</v>
      </c>
      <c r="D1987" s="1072">
        <v>16</v>
      </c>
      <c r="E1987" s="1070">
        <v>1985</v>
      </c>
      <c r="F1987" s="1066" t="s">
        <v>6096</v>
      </c>
      <c r="G1987" s="1067" t="s">
        <v>6097</v>
      </c>
      <c r="H1987" s="1068">
        <v>1</v>
      </c>
      <c r="I1987" s="2"/>
      <c r="K1987" s="1072"/>
    </row>
    <row r="1988" spans="1:11" x14ac:dyDescent="0.2">
      <c r="A1988" s="977" t="str">
        <f t="shared" si="62"/>
        <v>FI_16_72</v>
      </c>
      <c r="B1988" s="979">
        <f t="shared" si="61"/>
        <v>72</v>
      </c>
      <c r="C1988" s="1069" t="s">
        <v>113</v>
      </c>
      <c r="D1988" s="1072">
        <v>16</v>
      </c>
      <c r="E1988" s="1070">
        <v>1986</v>
      </c>
      <c r="F1988" s="1066" t="s">
        <v>6098</v>
      </c>
      <c r="G1988" s="1067" t="s">
        <v>6099</v>
      </c>
      <c r="H1988" s="1068">
        <v>1</v>
      </c>
      <c r="I1988" s="2"/>
      <c r="K1988" s="1072"/>
    </row>
    <row r="1989" spans="1:11" x14ac:dyDescent="0.2">
      <c r="A1989" s="977" t="str">
        <f t="shared" si="62"/>
        <v>FI_16_73</v>
      </c>
      <c r="B1989" s="979">
        <f t="shared" ref="B1989:B2052" si="63">IF(D1989&lt;&gt;"",IF(D1989=D1988,B1988+1,1),0)</f>
        <v>73</v>
      </c>
      <c r="C1989" s="1069" t="s">
        <v>113</v>
      </c>
      <c r="D1989" s="1072">
        <v>16</v>
      </c>
      <c r="E1989" s="1070">
        <v>1987</v>
      </c>
      <c r="F1989" s="1066" t="s">
        <v>6100</v>
      </c>
      <c r="G1989" s="1067" t="s">
        <v>6101</v>
      </c>
      <c r="H1989" s="1068">
        <v>1</v>
      </c>
      <c r="I1989" s="2"/>
      <c r="K1989" s="1072"/>
    </row>
    <row r="1990" spans="1:11" x14ac:dyDescent="0.2">
      <c r="A1990" s="977" t="str">
        <f t="shared" si="62"/>
        <v>FI_16_74</v>
      </c>
      <c r="B1990" s="979">
        <f t="shared" si="63"/>
        <v>74</v>
      </c>
      <c r="C1990" s="1069" t="s">
        <v>113</v>
      </c>
      <c r="D1990" s="1072">
        <v>16</v>
      </c>
      <c r="E1990" s="1070">
        <v>1988</v>
      </c>
      <c r="F1990" s="1066" t="s">
        <v>6102</v>
      </c>
      <c r="G1990" s="1067" t="s">
        <v>6103</v>
      </c>
      <c r="H1990" s="1068">
        <v>1</v>
      </c>
      <c r="I1990" s="2"/>
      <c r="K1990" s="1072"/>
    </row>
    <row r="1991" spans="1:11" x14ac:dyDescent="0.2">
      <c r="A1991" s="977" t="str">
        <f t="shared" si="62"/>
        <v>FI_16_75</v>
      </c>
      <c r="B1991" s="979">
        <f t="shared" si="63"/>
        <v>75</v>
      </c>
      <c r="C1991" s="1069" t="s">
        <v>113</v>
      </c>
      <c r="D1991" s="1072">
        <v>16</v>
      </c>
      <c r="E1991" s="1070">
        <v>1989</v>
      </c>
      <c r="F1991" s="1066" t="s">
        <v>6104</v>
      </c>
      <c r="G1991" s="1067" t="s">
        <v>6105</v>
      </c>
      <c r="H1991" s="1068">
        <v>1</v>
      </c>
      <c r="I1991" s="2"/>
      <c r="K1991" s="1072"/>
    </row>
    <row r="1992" spans="1:11" x14ac:dyDescent="0.2">
      <c r="A1992" s="977" t="str">
        <f t="shared" si="62"/>
        <v>FI_16_76</v>
      </c>
      <c r="B1992" s="979">
        <f t="shared" si="63"/>
        <v>76</v>
      </c>
      <c r="C1992" s="1069" t="s">
        <v>113</v>
      </c>
      <c r="D1992" s="1072">
        <v>16</v>
      </c>
      <c r="E1992" s="1070">
        <v>1990</v>
      </c>
      <c r="F1992" s="1066" t="s">
        <v>6106</v>
      </c>
      <c r="G1992" s="1067" t="s">
        <v>6107</v>
      </c>
      <c r="H1992" s="1068">
        <v>1</v>
      </c>
      <c r="I1992" s="2"/>
      <c r="K1992" s="1072"/>
    </row>
    <row r="1993" spans="1:11" x14ac:dyDescent="0.2">
      <c r="A1993" s="977" t="str">
        <f t="shared" si="62"/>
        <v>FI_16_77</v>
      </c>
      <c r="B1993" s="979">
        <f t="shared" si="63"/>
        <v>77</v>
      </c>
      <c r="C1993" s="1069" t="s">
        <v>113</v>
      </c>
      <c r="D1993" s="1072">
        <v>16</v>
      </c>
      <c r="E1993" s="1070">
        <v>1991</v>
      </c>
      <c r="F1993" s="1066" t="s">
        <v>6108</v>
      </c>
      <c r="G1993" s="1067" t="s">
        <v>6109</v>
      </c>
      <c r="H1993" s="1068">
        <v>1</v>
      </c>
      <c r="I1993" s="2"/>
      <c r="K1993" s="1072"/>
    </row>
    <row r="1994" spans="1:11" x14ac:dyDescent="0.2">
      <c r="A1994" s="977" t="str">
        <f t="shared" si="62"/>
        <v>FI_16_78</v>
      </c>
      <c r="B1994" s="979">
        <f t="shared" si="63"/>
        <v>78</v>
      </c>
      <c r="C1994" s="1069" t="s">
        <v>113</v>
      </c>
      <c r="D1994" s="1072">
        <v>16</v>
      </c>
      <c r="E1994" s="1070">
        <v>1992</v>
      </c>
      <c r="F1994" s="1066" t="s">
        <v>6110</v>
      </c>
      <c r="G1994" s="1067" t="s">
        <v>6111</v>
      </c>
      <c r="H1994" s="1068">
        <v>1</v>
      </c>
      <c r="I1994" s="2"/>
      <c r="K1994" s="1072"/>
    </row>
    <row r="1995" spans="1:11" x14ac:dyDescent="0.2">
      <c r="A1995" s="977" t="str">
        <f t="shared" si="62"/>
        <v>FI_16_79</v>
      </c>
      <c r="B1995" s="979">
        <f t="shared" si="63"/>
        <v>79</v>
      </c>
      <c r="C1995" s="1069" t="s">
        <v>113</v>
      </c>
      <c r="D1995" s="1072">
        <v>16</v>
      </c>
      <c r="E1995" s="1070">
        <v>1993</v>
      </c>
      <c r="F1995" s="1066" t="s">
        <v>6112</v>
      </c>
      <c r="G1995" s="1067" t="s">
        <v>6113</v>
      </c>
      <c r="H1995" s="1068">
        <v>1</v>
      </c>
      <c r="I1995" s="2"/>
      <c r="K1995" s="1072"/>
    </row>
    <row r="1996" spans="1:11" x14ac:dyDescent="0.2">
      <c r="A1996" s="977" t="str">
        <f t="shared" si="62"/>
        <v>FI_16_80</v>
      </c>
      <c r="B1996" s="979">
        <f t="shared" si="63"/>
        <v>80</v>
      </c>
      <c r="C1996" s="1069" t="s">
        <v>113</v>
      </c>
      <c r="D1996" s="1072">
        <v>16</v>
      </c>
      <c r="E1996" s="1070">
        <v>1994</v>
      </c>
      <c r="F1996" s="1066" t="s">
        <v>6114</v>
      </c>
      <c r="G1996" s="1067" t="s">
        <v>6115</v>
      </c>
      <c r="H1996" s="1068">
        <v>1</v>
      </c>
      <c r="I1996" s="2"/>
      <c r="K1996" s="1072"/>
    </row>
    <row r="1997" spans="1:11" x14ac:dyDescent="0.2">
      <c r="A1997" s="977" t="str">
        <f t="shared" si="62"/>
        <v>FI_16_81</v>
      </c>
      <c r="B1997" s="979">
        <f t="shared" si="63"/>
        <v>81</v>
      </c>
      <c r="C1997" s="1069" t="s">
        <v>113</v>
      </c>
      <c r="D1997" s="1072">
        <v>16</v>
      </c>
      <c r="E1997" s="1070">
        <v>1995</v>
      </c>
      <c r="F1997" s="1066" t="s">
        <v>6116</v>
      </c>
      <c r="G1997" s="1067" t="s">
        <v>6117</v>
      </c>
      <c r="H1997" s="1068">
        <v>1</v>
      </c>
      <c r="I1997" s="2"/>
      <c r="K1997" s="1072"/>
    </row>
    <row r="1998" spans="1:11" x14ac:dyDescent="0.2">
      <c r="A1998" s="977" t="str">
        <f t="shared" si="62"/>
        <v>FI_16_82</v>
      </c>
      <c r="B1998" s="979">
        <f t="shared" si="63"/>
        <v>82</v>
      </c>
      <c r="C1998" s="1069" t="s">
        <v>113</v>
      </c>
      <c r="D1998" s="1072">
        <v>16</v>
      </c>
      <c r="E1998" s="1070">
        <v>1996</v>
      </c>
      <c r="F1998" s="1066" t="s">
        <v>6118</v>
      </c>
      <c r="G1998" s="1067" t="s">
        <v>6119</v>
      </c>
      <c r="H1998" s="1068">
        <v>1</v>
      </c>
      <c r="I1998" s="2"/>
      <c r="K1998" s="1072"/>
    </row>
    <row r="1999" spans="1:11" x14ac:dyDescent="0.2">
      <c r="A1999" s="977" t="str">
        <f t="shared" si="62"/>
        <v>FI_16_83</v>
      </c>
      <c r="B1999" s="979">
        <f t="shared" si="63"/>
        <v>83</v>
      </c>
      <c r="C1999" s="1069" t="s">
        <v>113</v>
      </c>
      <c r="D1999" s="1072">
        <v>16</v>
      </c>
      <c r="E1999" s="1070">
        <v>1997</v>
      </c>
      <c r="F1999" s="1066" t="s">
        <v>6120</v>
      </c>
      <c r="G1999" s="1067" t="s">
        <v>6121</v>
      </c>
      <c r="H1999" s="1068">
        <v>1</v>
      </c>
      <c r="I1999" s="2"/>
      <c r="K1999" s="1072"/>
    </row>
    <row r="2000" spans="1:11" x14ac:dyDescent="0.2">
      <c r="A2000" s="977" t="str">
        <f t="shared" si="62"/>
        <v>FI_16_84</v>
      </c>
      <c r="B2000" s="979">
        <f t="shared" si="63"/>
        <v>84</v>
      </c>
      <c r="C2000" s="1069" t="s">
        <v>113</v>
      </c>
      <c r="D2000" s="1072">
        <v>16</v>
      </c>
      <c r="E2000" s="1070">
        <v>1998</v>
      </c>
      <c r="F2000" s="1066" t="s">
        <v>6122</v>
      </c>
      <c r="G2000" s="1067" t="s">
        <v>6123</v>
      </c>
      <c r="H2000" s="1068">
        <v>1</v>
      </c>
      <c r="I2000" s="2"/>
      <c r="K2000" s="1072"/>
    </row>
    <row r="2001" spans="1:11" x14ac:dyDescent="0.2">
      <c r="A2001" s="977" t="str">
        <f t="shared" si="62"/>
        <v>FI_16_85</v>
      </c>
      <c r="B2001" s="979">
        <f t="shared" si="63"/>
        <v>85</v>
      </c>
      <c r="C2001" s="1069" t="s">
        <v>113</v>
      </c>
      <c r="D2001" s="1072">
        <v>16</v>
      </c>
      <c r="E2001" s="1070">
        <v>1999</v>
      </c>
      <c r="F2001" s="1066" t="s">
        <v>6124</v>
      </c>
      <c r="G2001" s="1067" t="s">
        <v>6125</v>
      </c>
      <c r="H2001" s="1068">
        <v>1</v>
      </c>
      <c r="I2001" s="2"/>
      <c r="K2001" s="1072"/>
    </row>
    <row r="2002" spans="1:11" x14ac:dyDescent="0.2">
      <c r="A2002" s="977" t="str">
        <f t="shared" si="62"/>
        <v>FI_16_86</v>
      </c>
      <c r="B2002" s="979">
        <f t="shared" si="63"/>
        <v>86</v>
      </c>
      <c r="C2002" s="1069" t="s">
        <v>113</v>
      </c>
      <c r="D2002" s="1072">
        <v>16</v>
      </c>
      <c r="E2002" s="1070">
        <v>2000</v>
      </c>
      <c r="F2002" s="1066" t="s">
        <v>6126</v>
      </c>
      <c r="G2002" s="1067" t="s">
        <v>6127</v>
      </c>
      <c r="H2002" s="1068">
        <v>1</v>
      </c>
      <c r="I2002" s="2"/>
      <c r="K2002" s="1072"/>
    </row>
    <row r="2003" spans="1:11" x14ac:dyDescent="0.2">
      <c r="A2003" s="977" t="str">
        <f t="shared" si="62"/>
        <v>FI_16_87</v>
      </c>
      <c r="B2003" s="979">
        <f t="shared" si="63"/>
        <v>87</v>
      </c>
      <c r="C2003" s="1069" t="s">
        <v>113</v>
      </c>
      <c r="D2003" s="1072">
        <v>16</v>
      </c>
      <c r="E2003" s="1070">
        <v>2001</v>
      </c>
      <c r="F2003" s="1066" t="s">
        <v>6128</v>
      </c>
      <c r="G2003" s="1067" t="s">
        <v>6129</v>
      </c>
      <c r="H2003" s="1068">
        <v>1</v>
      </c>
      <c r="I2003" s="2"/>
      <c r="K2003" s="1072"/>
    </row>
    <row r="2004" spans="1:11" x14ac:dyDescent="0.2">
      <c r="A2004" s="977" t="str">
        <f t="shared" si="62"/>
        <v>FI_16_88</v>
      </c>
      <c r="B2004" s="979">
        <f t="shared" si="63"/>
        <v>88</v>
      </c>
      <c r="C2004" s="1069" t="s">
        <v>113</v>
      </c>
      <c r="D2004" s="1072">
        <v>16</v>
      </c>
      <c r="E2004" s="1070">
        <v>2002</v>
      </c>
      <c r="F2004" s="1066" t="s">
        <v>6130</v>
      </c>
      <c r="G2004" s="1067" t="s">
        <v>6131</v>
      </c>
      <c r="H2004" s="1068">
        <v>1</v>
      </c>
      <c r="I2004" s="2"/>
      <c r="K2004" s="1072"/>
    </row>
    <row r="2005" spans="1:11" x14ac:dyDescent="0.2">
      <c r="A2005" s="977" t="str">
        <f t="shared" si="62"/>
        <v>FI_16_89</v>
      </c>
      <c r="B2005" s="979">
        <f t="shared" si="63"/>
        <v>89</v>
      </c>
      <c r="C2005" s="1069" t="s">
        <v>113</v>
      </c>
      <c r="D2005" s="1072">
        <v>16</v>
      </c>
      <c r="E2005" s="1070">
        <v>2003</v>
      </c>
      <c r="F2005" s="1066" t="s">
        <v>6132</v>
      </c>
      <c r="G2005" s="1067" t="s">
        <v>6133</v>
      </c>
      <c r="H2005" s="1068">
        <v>1</v>
      </c>
      <c r="I2005" s="2"/>
      <c r="K2005" s="1072"/>
    </row>
    <row r="2006" spans="1:11" x14ac:dyDescent="0.2">
      <c r="A2006" s="977" t="str">
        <f t="shared" si="62"/>
        <v>FI_16_90</v>
      </c>
      <c r="B2006" s="979">
        <f t="shared" si="63"/>
        <v>90</v>
      </c>
      <c r="C2006" s="1069" t="s">
        <v>113</v>
      </c>
      <c r="D2006" s="1072">
        <v>16</v>
      </c>
      <c r="E2006" s="1070">
        <v>2004</v>
      </c>
      <c r="F2006" s="1066" t="s">
        <v>6134</v>
      </c>
      <c r="G2006" s="1067" t="s">
        <v>6135</v>
      </c>
      <c r="H2006" s="1068">
        <v>1</v>
      </c>
      <c r="I2006" s="2"/>
      <c r="K2006" s="1072"/>
    </row>
    <row r="2007" spans="1:11" x14ac:dyDescent="0.2">
      <c r="A2007" s="977" t="str">
        <f t="shared" si="62"/>
        <v>FI_16_91</v>
      </c>
      <c r="B2007" s="979">
        <f t="shared" si="63"/>
        <v>91</v>
      </c>
      <c r="C2007" s="1069" t="s">
        <v>113</v>
      </c>
      <c r="D2007" s="1072">
        <v>16</v>
      </c>
      <c r="E2007" s="1070">
        <v>2005</v>
      </c>
      <c r="F2007" s="1066" t="s">
        <v>6136</v>
      </c>
      <c r="G2007" s="1067" t="s">
        <v>6137</v>
      </c>
      <c r="H2007" s="1068">
        <v>1</v>
      </c>
      <c r="I2007" s="2"/>
      <c r="K2007" s="1072"/>
    </row>
    <row r="2008" spans="1:11" x14ac:dyDescent="0.2">
      <c r="A2008" s="977" t="str">
        <f t="shared" si="62"/>
        <v>FI_16_92</v>
      </c>
      <c r="B2008" s="979">
        <f t="shared" si="63"/>
        <v>92</v>
      </c>
      <c r="C2008" s="1069" t="s">
        <v>113</v>
      </c>
      <c r="D2008" s="1072">
        <v>16</v>
      </c>
      <c r="E2008" s="1070">
        <v>2006</v>
      </c>
      <c r="F2008" s="1066" t="s">
        <v>6138</v>
      </c>
      <c r="G2008" s="1067" t="s">
        <v>6139</v>
      </c>
      <c r="H2008" s="1068">
        <v>1</v>
      </c>
      <c r="I2008" s="2"/>
      <c r="K2008" s="1072"/>
    </row>
    <row r="2009" spans="1:11" x14ac:dyDescent="0.2">
      <c r="A2009" s="977" t="str">
        <f t="shared" si="62"/>
        <v>FI_16_93</v>
      </c>
      <c r="B2009" s="979">
        <f t="shared" si="63"/>
        <v>93</v>
      </c>
      <c r="C2009" s="1069" t="s">
        <v>113</v>
      </c>
      <c r="D2009" s="1072">
        <v>16</v>
      </c>
      <c r="E2009" s="1070">
        <v>2007</v>
      </c>
      <c r="F2009" s="1066" t="s">
        <v>6140</v>
      </c>
      <c r="G2009" s="1067" t="s">
        <v>6141</v>
      </c>
      <c r="H2009" s="1068">
        <v>1</v>
      </c>
      <c r="I2009" s="2"/>
      <c r="K2009" s="1072"/>
    </row>
    <row r="2010" spans="1:11" x14ac:dyDescent="0.2">
      <c r="A2010" s="977" t="str">
        <f t="shared" si="62"/>
        <v>FI_16_94</v>
      </c>
      <c r="B2010" s="979">
        <f t="shared" si="63"/>
        <v>94</v>
      </c>
      <c r="C2010" s="1069" t="s">
        <v>113</v>
      </c>
      <c r="D2010" s="1072">
        <v>16</v>
      </c>
      <c r="E2010" s="1070">
        <v>2008</v>
      </c>
      <c r="F2010" s="1066" t="s">
        <v>6142</v>
      </c>
      <c r="G2010" s="1067" t="s">
        <v>6143</v>
      </c>
      <c r="H2010" s="1068">
        <v>1</v>
      </c>
      <c r="I2010" s="2"/>
      <c r="K2010" s="1072"/>
    </row>
    <row r="2011" spans="1:11" x14ac:dyDescent="0.2">
      <c r="A2011" s="977" t="str">
        <f t="shared" si="62"/>
        <v>FI_16_95</v>
      </c>
      <c r="B2011" s="979">
        <f t="shared" si="63"/>
        <v>95</v>
      </c>
      <c r="C2011" s="1069" t="s">
        <v>113</v>
      </c>
      <c r="D2011" s="1072">
        <v>16</v>
      </c>
      <c r="E2011" s="1070">
        <v>2009</v>
      </c>
      <c r="F2011" s="1066" t="s">
        <v>6144</v>
      </c>
      <c r="G2011" s="1067" t="s">
        <v>6145</v>
      </c>
      <c r="H2011" s="1068">
        <v>1</v>
      </c>
      <c r="I2011" s="2"/>
      <c r="K2011" s="1072"/>
    </row>
    <row r="2012" spans="1:11" x14ac:dyDescent="0.2">
      <c r="A2012" s="977" t="str">
        <f t="shared" si="62"/>
        <v>FI_16_96</v>
      </c>
      <c r="B2012" s="979">
        <f t="shared" si="63"/>
        <v>96</v>
      </c>
      <c r="C2012" s="1069" t="s">
        <v>113</v>
      </c>
      <c r="D2012" s="1072">
        <v>16</v>
      </c>
      <c r="E2012" s="1070">
        <v>2010</v>
      </c>
      <c r="F2012" s="1066" t="s">
        <v>6146</v>
      </c>
      <c r="G2012" s="1067" t="s">
        <v>6147</v>
      </c>
      <c r="H2012" s="1068">
        <v>1</v>
      </c>
      <c r="I2012" s="2"/>
      <c r="K2012" s="1072"/>
    </row>
    <row r="2013" spans="1:11" x14ac:dyDescent="0.2">
      <c r="A2013" s="977" t="str">
        <f t="shared" si="62"/>
        <v>FI_16_97</v>
      </c>
      <c r="B2013" s="979">
        <f t="shared" si="63"/>
        <v>97</v>
      </c>
      <c r="C2013" s="1069" t="s">
        <v>113</v>
      </c>
      <c r="D2013" s="1072">
        <v>16</v>
      </c>
      <c r="E2013" s="1070">
        <v>2011</v>
      </c>
      <c r="F2013" s="1066" t="s">
        <v>6148</v>
      </c>
      <c r="G2013" s="1067" t="s">
        <v>6149</v>
      </c>
      <c r="H2013" s="1068">
        <v>1</v>
      </c>
      <c r="I2013" s="2"/>
      <c r="K2013" s="1072"/>
    </row>
    <row r="2014" spans="1:11" x14ac:dyDescent="0.2">
      <c r="A2014" s="977" t="str">
        <f t="shared" si="62"/>
        <v>FI_16_98</v>
      </c>
      <c r="B2014" s="979">
        <f t="shared" si="63"/>
        <v>98</v>
      </c>
      <c r="C2014" s="1069" t="s">
        <v>113</v>
      </c>
      <c r="D2014" s="1072">
        <v>16</v>
      </c>
      <c r="E2014" s="1070">
        <v>2012</v>
      </c>
      <c r="F2014" s="1066" t="s">
        <v>6150</v>
      </c>
      <c r="G2014" s="1067" t="s">
        <v>6151</v>
      </c>
      <c r="H2014" s="1068">
        <v>1</v>
      </c>
      <c r="I2014" s="2"/>
      <c r="K2014" s="1072"/>
    </row>
    <row r="2015" spans="1:11" x14ac:dyDescent="0.2">
      <c r="A2015" s="977" t="str">
        <f t="shared" si="62"/>
        <v>FI_16_99</v>
      </c>
      <c r="B2015" s="979">
        <f t="shared" si="63"/>
        <v>99</v>
      </c>
      <c r="C2015" s="1069" t="s">
        <v>113</v>
      </c>
      <c r="D2015" s="1072">
        <v>16</v>
      </c>
      <c r="E2015" s="1070">
        <v>2013</v>
      </c>
      <c r="F2015" s="1066" t="s">
        <v>6152</v>
      </c>
      <c r="G2015" s="1067" t="s">
        <v>6153</v>
      </c>
      <c r="H2015" s="1068">
        <v>1</v>
      </c>
      <c r="I2015" s="2"/>
      <c r="K2015" s="1072"/>
    </row>
    <row r="2016" spans="1:11" x14ac:dyDescent="0.2">
      <c r="A2016" s="977" t="str">
        <f t="shared" si="62"/>
        <v>FI_16_100</v>
      </c>
      <c r="B2016" s="979">
        <f t="shared" si="63"/>
        <v>100</v>
      </c>
      <c r="C2016" s="1069" t="s">
        <v>113</v>
      </c>
      <c r="D2016" s="1072">
        <v>16</v>
      </c>
      <c r="E2016" s="1070">
        <v>2014</v>
      </c>
      <c r="F2016" s="1066" t="s">
        <v>6154</v>
      </c>
      <c r="G2016" s="1067" t="s">
        <v>6155</v>
      </c>
      <c r="H2016" s="1068">
        <v>1</v>
      </c>
      <c r="I2016" s="2"/>
      <c r="K2016" s="1072"/>
    </row>
    <row r="2017" spans="1:11" x14ac:dyDescent="0.2">
      <c r="A2017" s="977" t="str">
        <f t="shared" si="62"/>
        <v>FI_16_101</v>
      </c>
      <c r="B2017" s="979">
        <f t="shared" si="63"/>
        <v>101</v>
      </c>
      <c r="C2017" s="1069" t="s">
        <v>113</v>
      </c>
      <c r="D2017" s="1072">
        <v>16</v>
      </c>
      <c r="E2017" s="1070">
        <v>2015</v>
      </c>
      <c r="F2017" s="1066" t="s">
        <v>6156</v>
      </c>
      <c r="G2017" s="1067" t="s">
        <v>6157</v>
      </c>
      <c r="H2017" s="1068">
        <v>1</v>
      </c>
      <c r="I2017" s="2"/>
      <c r="K2017" s="1072"/>
    </row>
    <row r="2018" spans="1:11" x14ac:dyDescent="0.2">
      <c r="A2018" s="977" t="str">
        <f t="shared" si="62"/>
        <v>FI_16_102</v>
      </c>
      <c r="B2018" s="979">
        <f t="shared" si="63"/>
        <v>102</v>
      </c>
      <c r="C2018" s="1069" t="s">
        <v>113</v>
      </c>
      <c r="D2018" s="1072">
        <v>16</v>
      </c>
      <c r="E2018" s="1070">
        <v>2016</v>
      </c>
      <c r="F2018" s="1066" t="s">
        <v>6158</v>
      </c>
      <c r="G2018" s="1067" t="s">
        <v>6159</v>
      </c>
      <c r="H2018" s="1068">
        <v>1</v>
      </c>
      <c r="I2018" s="2"/>
      <c r="K2018" s="1072"/>
    </row>
    <row r="2019" spans="1:11" x14ac:dyDescent="0.2">
      <c r="A2019" s="977" t="str">
        <f t="shared" si="62"/>
        <v>FI_16_103</v>
      </c>
      <c r="B2019" s="979">
        <f t="shared" si="63"/>
        <v>103</v>
      </c>
      <c r="C2019" s="1069" t="s">
        <v>113</v>
      </c>
      <c r="D2019" s="1072">
        <v>16</v>
      </c>
      <c r="E2019" s="1070">
        <v>2017</v>
      </c>
      <c r="F2019" s="1066" t="s">
        <v>6160</v>
      </c>
      <c r="G2019" s="1067" t="s">
        <v>6161</v>
      </c>
      <c r="H2019" s="1068">
        <v>1</v>
      </c>
      <c r="I2019" s="2"/>
      <c r="K2019" s="1072"/>
    </row>
    <row r="2020" spans="1:11" x14ac:dyDescent="0.2">
      <c r="A2020" s="977" t="str">
        <f t="shared" si="62"/>
        <v>FI_16_104</v>
      </c>
      <c r="B2020" s="979">
        <f t="shared" si="63"/>
        <v>104</v>
      </c>
      <c r="C2020" s="1069" t="s">
        <v>113</v>
      </c>
      <c r="D2020" s="1072">
        <v>16</v>
      </c>
      <c r="E2020" s="1070">
        <v>2018</v>
      </c>
      <c r="F2020" s="1066" t="s">
        <v>6162</v>
      </c>
      <c r="G2020" s="1067" t="s">
        <v>6163</v>
      </c>
      <c r="H2020" s="1068">
        <v>1</v>
      </c>
      <c r="I2020" s="2"/>
      <c r="K2020" s="1072"/>
    </row>
    <row r="2021" spans="1:11" x14ac:dyDescent="0.2">
      <c r="A2021" s="977" t="str">
        <f t="shared" si="62"/>
        <v>FI_16_105</v>
      </c>
      <c r="B2021" s="979">
        <f t="shared" si="63"/>
        <v>105</v>
      </c>
      <c r="C2021" s="1069" t="s">
        <v>113</v>
      </c>
      <c r="D2021" s="1072">
        <v>16</v>
      </c>
      <c r="E2021" s="1070">
        <v>2019</v>
      </c>
      <c r="F2021" s="1066" t="s">
        <v>6164</v>
      </c>
      <c r="G2021" s="1067" t="s">
        <v>6163</v>
      </c>
      <c r="H2021" s="1068">
        <v>1</v>
      </c>
      <c r="I2021" s="2"/>
      <c r="K2021" s="1072"/>
    </row>
    <row r="2022" spans="1:11" x14ac:dyDescent="0.2">
      <c r="A2022" s="977" t="str">
        <f t="shared" si="62"/>
        <v>FI_16_106</v>
      </c>
      <c r="B2022" s="979">
        <f t="shared" si="63"/>
        <v>106</v>
      </c>
      <c r="C2022" s="1069" t="s">
        <v>113</v>
      </c>
      <c r="D2022" s="1072">
        <v>16</v>
      </c>
      <c r="E2022" s="1070">
        <v>2020</v>
      </c>
      <c r="F2022" s="1066" t="s">
        <v>6165</v>
      </c>
      <c r="G2022" s="1067" t="s">
        <v>6166</v>
      </c>
      <c r="H2022" s="1068">
        <v>1</v>
      </c>
      <c r="I2022" s="2"/>
      <c r="K2022" s="1072"/>
    </row>
    <row r="2023" spans="1:11" x14ac:dyDescent="0.2">
      <c r="A2023" s="977" t="str">
        <f t="shared" si="62"/>
        <v>FI_16_107</v>
      </c>
      <c r="B2023" s="979">
        <f t="shared" si="63"/>
        <v>107</v>
      </c>
      <c r="C2023" s="1069" t="s">
        <v>113</v>
      </c>
      <c r="D2023" s="1072">
        <v>16</v>
      </c>
      <c r="E2023" s="1070">
        <v>2021</v>
      </c>
      <c r="F2023" s="1066" t="s">
        <v>6167</v>
      </c>
      <c r="G2023" s="1067" t="s">
        <v>6168</v>
      </c>
      <c r="H2023" s="1068">
        <v>1</v>
      </c>
      <c r="I2023" s="2"/>
      <c r="K2023" s="1072"/>
    </row>
    <row r="2024" spans="1:11" x14ac:dyDescent="0.2">
      <c r="A2024" s="977" t="str">
        <f t="shared" si="62"/>
        <v>FI_16_108</v>
      </c>
      <c r="B2024" s="979">
        <f t="shared" si="63"/>
        <v>108</v>
      </c>
      <c r="C2024" s="1069" t="s">
        <v>113</v>
      </c>
      <c r="D2024" s="1072">
        <v>16</v>
      </c>
      <c r="E2024" s="1070">
        <v>2022</v>
      </c>
      <c r="F2024" s="1066" t="s">
        <v>6169</v>
      </c>
      <c r="G2024" s="1067" t="s">
        <v>6170</v>
      </c>
      <c r="H2024" s="1068">
        <v>1</v>
      </c>
      <c r="I2024" s="2"/>
      <c r="K2024" s="1072"/>
    </row>
    <row r="2025" spans="1:11" x14ac:dyDescent="0.2">
      <c r="A2025" s="977" t="str">
        <f t="shared" si="62"/>
        <v>FI_16_109</v>
      </c>
      <c r="B2025" s="979">
        <f t="shared" si="63"/>
        <v>109</v>
      </c>
      <c r="C2025" s="1069" t="s">
        <v>113</v>
      </c>
      <c r="D2025" s="1072">
        <v>16</v>
      </c>
      <c r="E2025" s="1070">
        <v>2023</v>
      </c>
      <c r="F2025" s="1066" t="s">
        <v>6171</v>
      </c>
      <c r="G2025" s="1067" t="s">
        <v>6172</v>
      </c>
      <c r="H2025" s="1068">
        <v>1</v>
      </c>
      <c r="I2025" s="2"/>
      <c r="K2025" s="1072"/>
    </row>
    <row r="2026" spans="1:11" x14ac:dyDescent="0.2">
      <c r="A2026" s="977" t="str">
        <f t="shared" si="62"/>
        <v>FI_16_110</v>
      </c>
      <c r="B2026" s="979">
        <f t="shared" si="63"/>
        <v>110</v>
      </c>
      <c r="C2026" s="1069" t="s">
        <v>113</v>
      </c>
      <c r="D2026" s="1072">
        <v>16</v>
      </c>
      <c r="E2026" s="1070">
        <v>2024</v>
      </c>
      <c r="F2026" s="1066" t="s">
        <v>6173</v>
      </c>
      <c r="G2026" s="1067" t="s">
        <v>6174</v>
      </c>
      <c r="H2026" s="1068">
        <v>1</v>
      </c>
      <c r="I2026" s="2"/>
      <c r="K2026" s="1072"/>
    </row>
    <row r="2027" spans="1:11" x14ac:dyDescent="0.2">
      <c r="A2027" s="977" t="str">
        <f t="shared" si="62"/>
        <v>FI_16_111</v>
      </c>
      <c r="B2027" s="979">
        <f t="shared" si="63"/>
        <v>111</v>
      </c>
      <c r="C2027" s="1069" t="s">
        <v>113</v>
      </c>
      <c r="D2027" s="1072">
        <v>16</v>
      </c>
      <c r="E2027" s="1070">
        <v>2025</v>
      </c>
      <c r="F2027" s="1066" t="s">
        <v>6175</v>
      </c>
      <c r="G2027" s="1067" t="s">
        <v>6176</v>
      </c>
      <c r="H2027" s="1068">
        <v>1</v>
      </c>
      <c r="I2027" s="2"/>
      <c r="K2027" s="1072"/>
    </row>
    <row r="2028" spans="1:11" x14ac:dyDescent="0.2">
      <c r="A2028" s="977" t="str">
        <f t="shared" si="62"/>
        <v>FI_16_112</v>
      </c>
      <c r="B2028" s="979">
        <f t="shared" si="63"/>
        <v>112</v>
      </c>
      <c r="C2028" s="1069" t="s">
        <v>113</v>
      </c>
      <c r="D2028" s="1072">
        <v>16</v>
      </c>
      <c r="E2028" s="1070">
        <v>2026</v>
      </c>
      <c r="F2028" s="1066" t="s">
        <v>6177</v>
      </c>
      <c r="G2028" s="1067" t="s">
        <v>6178</v>
      </c>
      <c r="H2028" s="1068">
        <v>1</v>
      </c>
      <c r="I2028" s="2"/>
      <c r="K2028" s="1072"/>
    </row>
    <row r="2029" spans="1:11" x14ac:dyDescent="0.2">
      <c r="A2029" s="977" t="str">
        <f t="shared" si="62"/>
        <v>FI_16_113</v>
      </c>
      <c r="B2029" s="979">
        <f t="shared" si="63"/>
        <v>113</v>
      </c>
      <c r="C2029" s="1069" t="s">
        <v>113</v>
      </c>
      <c r="D2029" s="1072">
        <v>16</v>
      </c>
      <c r="E2029" s="1070">
        <v>2027</v>
      </c>
      <c r="F2029" s="1066" t="s">
        <v>6179</v>
      </c>
      <c r="G2029" s="1067" t="s">
        <v>6180</v>
      </c>
      <c r="H2029" s="1068">
        <v>1</v>
      </c>
      <c r="I2029" s="2"/>
      <c r="K2029" s="1072"/>
    </row>
    <row r="2030" spans="1:11" x14ac:dyDescent="0.2">
      <c r="A2030" s="977" t="str">
        <f t="shared" si="62"/>
        <v>FI_16_114</v>
      </c>
      <c r="B2030" s="979">
        <f t="shared" si="63"/>
        <v>114</v>
      </c>
      <c r="C2030" s="1069" t="s">
        <v>113</v>
      </c>
      <c r="D2030" s="1072">
        <v>16</v>
      </c>
      <c r="E2030" s="1070">
        <v>2028</v>
      </c>
      <c r="F2030" s="1066" t="s">
        <v>6181</v>
      </c>
      <c r="G2030" s="1067" t="s">
        <v>6182</v>
      </c>
      <c r="H2030" s="1068">
        <v>1</v>
      </c>
      <c r="I2030" s="2"/>
      <c r="K2030" s="1072"/>
    </row>
    <row r="2031" spans="1:11" x14ac:dyDescent="0.2">
      <c r="A2031" s="977" t="str">
        <f t="shared" si="62"/>
        <v>FI_16_115</v>
      </c>
      <c r="B2031" s="979">
        <f t="shared" si="63"/>
        <v>115</v>
      </c>
      <c r="C2031" s="1069" t="s">
        <v>113</v>
      </c>
      <c r="D2031" s="1072">
        <v>16</v>
      </c>
      <c r="E2031" s="1070">
        <v>2029</v>
      </c>
      <c r="F2031" s="1066" t="s">
        <v>6183</v>
      </c>
      <c r="G2031" s="1067" t="s">
        <v>6184</v>
      </c>
      <c r="H2031" s="1068">
        <v>1</v>
      </c>
      <c r="I2031" s="2"/>
      <c r="K2031" s="1072"/>
    </row>
    <row r="2032" spans="1:11" x14ac:dyDescent="0.2">
      <c r="A2032" s="977" t="str">
        <f t="shared" si="62"/>
        <v>FI_16_116</v>
      </c>
      <c r="B2032" s="979">
        <f t="shared" si="63"/>
        <v>116</v>
      </c>
      <c r="C2032" s="1069" t="s">
        <v>113</v>
      </c>
      <c r="D2032" s="1072">
        <v>16</v>
      </c>
      <c r="E2032" s="1070">
        <v>2030</v>
      </c>
      <c r="F2032" s="1066" t="s">
        <v>6185</v>
      </c>
      <c r="G2032" s="1067" t="s">
        <v>6186</v>
      </c>
      <c r="H2032" s="1068">
        <v>1</v>
      </c>
      <c r="I2032" s="2"/>
      <c r="K2032" s="1072"/>
    </row>
    <row r="2033" spans="1:11" x14ac:dyDescent="0.2">
      <c r="A2033" s="977" t="str">
        <f t="shared" si="62"/>
        <v>FI_16_117</v>
      </c>
      <c r="B2033" s="979">
        <f t="shared" si="63"/>
        <v>117</v>
      </c>
      <c r="C2033" s="1069" t="s">
        <v>113</v>
      </c>
      <c r="D2033" s="1072">
        <v>16</v>
      </c>
      <c r="E2033" s="1070">
        <v>2031</v>
      </c>
      <c r="F2033" s="1066" t="s">
        <v>6187</v>
      </c>
      <c r="G2033" s="1067" t="s">
        <v>6188</v>
      </c>
      <c r="H2033" s="1068">
        <v>1</v>
      </c>
      <c r="I2033" s="2"/>
      <c r="K2033" s="1072"/>
    </row>
    <row r="2034" spans="1:11" x14ac:dyDescent="0.2">
      <c r="A2034" s="977" t="str">
        <f t="shared" si="62"/>
        <v>FI_16_118</v>
      </c>
      <c r="B2034" s="979">
        <f t="shared" si="63"/>
        <v>118</v>
      </c>
      <c r="C2034" s="1069" t="s">
        <v>113</v>
      </c>
      <c r="D2034" s="1072">
        <v>16</v>
      </c>
      <c r="E2034" s="1070">
        <v>2032</v>
      </c>
      <c r="F2034" s="1066" t="s">
        <v>6189</v>
      </c>
      <c r="G2034" s="1067" t="s">
        <v>6190</v>
      </c>
      <c r="H2034" s="1068">
        <v>1</v>
      </c>
      <c r="I2034" s="2"/>
      <c r="K2034" s="1072"/>
    </row>
    <row r="2035" spans="1:11" x14ac:dyDescent="0.2">
      <c r="A2035" s="977" t="str">
        <f t="shared" si="62"/>
        <v>FI_16_119</v>
      </c>
      <c r="B2035" s="979">
        <f t="shared" si="63"/>
        <v>119</v>
      </c>
      <c r="C2035" s="1069" t="s">
        <v>113</v>
      </c>
      <c r="D2035" s="1072">
        <v>16</v>
      </c>
      <c r="E2035" s="1070">
        <v>2033</v>
      </c>
      <c r="F2035" s="1066" t="s">
        <v>6191</v>
      </c>
      <c r="G2035" s="1067" t="s">
        <v>6192</v>
      </c>
      <c r="H2035" s="1068">
        <v>1</v>
      </c>
      <c r="I2035" s="2"/>
      <c r="K2035" s="1072"/>
    </row>
    <row r="2036" spans="1:11" x14ac:dyDescent="0.2">
      <c r="A2036" s="977" t="str">
        <f t="shared" si="62"/>
        <v>FI_16_120</v>
      </c>
      <c r="B2036" s="979">
        <f t="shared" si="63"/>
        <v>120</v>
      </c>
      <c r="C2036" s="1069" t="s">
        <v>113</v>
      </c>
      <c r="D2036" s="1072">
        <v>16</v>
      </c>
      <c r="E2036" s="1070">
        <v>2034</v>
      </c>
      <c r="F2036" s="1066" t="s">
        <v>6193</v>
      </c>
      <c r="G2036" s="1067" t="s">
        <v>6194</v>
      </c>
      <c r="H2036" s="1068">
        <v>1</v>
      </c>
      <c r="I2036" s="2"/>
      <c r="K2036" s="1072"/>
    </row>
    <row r="2037" spans="1:11" x14ac:dyDescent="0.2">
      <c r="A2037" s="977" t="str">
        <f t="shared" si="62"/>
        <v>FI_16_121</v>
      </c>
      <c r="B2037" s="979">
        <f t="shared" si="63"/>
        <v>121</v>
      </c>
      <c r="C2037" s="1069" t="s">
        <v>113</v>
      </c>
      <c r="D2037" s="1072">
        <v>16</v>
      </c>
      <c r="E2037" s="1070">
        <v>2035</v>
      </c>
      <c r="F2037" s="1066" t="s">
        <v>6195</v>
      </c>
      <c r="G2037" s="1067" t="s">
        <v>6196</v>
      </c>
      <c r="H2037" s="1068">
        <v>1</v>
      </c>
      <c r="I2037" s="2"/>
      <c r="K2037" s="1072"/>
    </row>
    <row r="2038" spans="1:11" x14ac:dyDescent="0.2">
      <c r="A2038" s="977" t="str">
        <f t="shared" si="62"/>
        <v>FI_16_122</v>
      </c>
      <c r="B2038" s="979">
        <f t="shared" si="63"/>
        <v>122</v>
      </c>
      <c r="C2038" s="1069" t="s">
        <v>113</v>
      </c>
      <c r="D2038" s="1072">
        <v>16</v>
      </c>
      <c r="E2038" s="1070">
        <v>2036</v>
      </c>
      <c r="F2038" s="1066" t="s">
        <v>6197</v>
      </c>
      <c r="G2038" s="1067" t="s">
        <v>6198</v>
      </c>
      <c r="H2038" s="1068">
        <v>1</v>
      </c>
      <c r="I2038" s="2"/>
      <c r="K2038" s="1072"/>
    </row>
    <row r="2039" spans="1:11" x14ac:dyDescent="0.2">
      <c r="A2039" s="977" t="str">
        <f t="shared" si="62"/>
        <v>FI_16_123</v>
      </c>
      <c r="B2039" s="979">
        <f t="shared" si="63"/>
        <v>123</v>
      </c>
      <c r="C2039" s="1069" t="s">
        <v>113</v>
      </c>
      <c r="D2039" s="1072">
        <v>16</v>
      </c>
      <c r="E2039" s="1070">
        <v>2037</v>
      </c>
      <c r="F2039" s="1066" t="s">
        <v>6199</v>
      </c>
      <c r="G2039" s="1067" t="s">
        <v>6200</v>
      </c>
      <c r="H2039" s="1068">
        <v>1</v>
      </c>
      <c r="I2039" s="2"/>
      <c r="K2039" s="1072"/>
    </row>
    <row r="2040" spans="1:11" x14ac:dyDescent="0.2">
      <c r="A2040" s="977" t="str">
        <f t="shared" si="62"/>
        <v>FI_16_124</v>
      </c>
      <c r="B2040" s="979">
        <f t="shared" si="63"/>
        <v>124</v>
      </c>
      <c r="C2040" s="1069" t="s">
        <v>113</v>
      </c>
      <c r="D2040" s="1072">
        <v>16</v>
      </c>
      <c r="E2040" s="1070">
        <v>2038</v>
      </c>
      <c r="F2040" s="1066" t="s">
        <v>6201</v>
      </c>
      <c r="G2040" s="1067" t="s">
        <v>6202</v>
      </c>
      <c r="H2040" s="1068">
        <v>1</v>
      </c>
      <c r="I2040" s="2"/>
      <c r="K2040" s="1072"/>
    </row>
    <row r="2041" spans="1:11" x14ac:dyDescent="0.2">
      <c r="A2041" s="977" t="str">
        <f t="shared" si="62"/>
        <v>FI_16_125</v>
      </c>
      <c r="B2041" s="979">
        <f t="shared" si="63"/>
        <v>125</v>
      </c>
      <c r="C2041" s="1069" t="s">
        <v>113</v>
      </c>
      <c r="D2041" s="1072">
        <v>16</v>
      </c>
      <c r="E2041" s="1070">
        <v>2039</v>
      </c>
      <c r="F2041" s="1066" t="s">
        <v>6203</v>
      </c>
      <c r="G2041" s="1067" t="s">
        <v>6204</v>
      </c>
      <c r="H2041" s="1068">
        <v>1</v>
      </c>
      <c r="I2041" s="2"/>
      <c r="K2041" s="1072"/>
    </row>
    <row r="2042" spans="1:11" x14ac:dyDescent="0.2">
      <c r="A2042" s="977" t="str">
        <f t="shared" si="62"/>
        <v>FI_16_126</v>
      </c>
      <c r="B2042" s="979">
        <f t="shared" si="63"/>
        <v>126</v>
      </c>
      <c r="C2042" s="1069" t="s">
        <v>113</v>
      </c>
      <c r="D2042" s="1072">
        <v>16</v>
      </c>
      <c r="E2042" s="1070">
        <v>2040</v>
      </c>
      <c r="F2042" s="1066" t="s">
        <v>6205</v>
      </c>
      <c r="G2042" s="1067" t="s">
        <v>6206</v>
      </c>
      <c r="H2042" s="1068">
        <v>1</v>
      </c>
      <c r="I2042" s="2"/>
      <c r="K2042" s="1072"/>
    </row>
    <row r="2043" spans="1:11" x14ac:dyDescent="0.2">
      <c r="A2043" s="977" t="str">
        <f t="shared" si="62"/>
        <v>FI_16_127</v>
      </c>
      <c r="B2043" s="979">
        <f t="shared" si="63"/>
        <v>127</v>
      </c>
      <c r="C2043" s="1069" t="s">
        <v>113</v>
      </c>
      <c r="D2043" s="1072">
        <v>16</v>
      </c>
      <c r="E2043" s="1070">
        <v>2041</v>
      </c>
      <c r="F2043" s="1066" t="s">
        <v>6207</v>
      </c>
      <c r="G2043" s="1067" t="s">
        <v>6208</v>
      </c>
      <c r="H2043" s="1068">
        <v>1</v>
      </c>
      <c r="I2043" s="2"/>
      <c r="K2043" s="1072"/>
    </row>
    <row r="2044" spans="1:11" x14ac:dyDescent="0.2">
      <c r="A2044" s="977" t="str">
        <f t="shared" si="62"/>
        <v>FI_16_128</v>
      </c>
      <c r="B2044" s="979">
        <f t="shared" si="63"/>
        <v>128</v>
      </c>
      <c r="C2044" s="1069" t="s">
        <v>113</v>
      </c>
      <c r="D2044" s="1072">
        <v>16</v>
      </c>
      <c r="E2044" s="1070">
        <v>2042</v>
      </c>
      <c r="F2044" s="1066" t="s">
        <v>6209</v>
      </c>
      <c r="G2044" s="1067" t="s">
        <v>6210</v>
      </c>
      <c r="H2044" s="1068">
        <v>1</v>
      </c>
      <c r="I2044" s="2"/>
      <c r="K2044" s="1072"/>
    </row>
    <row r="2045" spans="1:11" x14ac:dyDescent="0.2">
      <c r="A2045" s="977" t="str">
        <f t="shared" si="62"/>
        <v>FI_16_129</v>
      </c>
      <c r="B2045" s="979">
        <f t="shared" si="63"/>
        <v>129</v>
      </c>
      <c r="C2045" s="1069" t="s">
        <v>113</v>
      </c>
      <c r="D2045" s="1072">
        <v>16</v>
      </c>
      <c r="E2045" s="1070">
        <v>2043</v>
      </c>
      <c r="F2045" s="1066" t="s">
        <v>6211</v>
      </c>
      <c r="G2045" s="1067" t="s">
        <v>6212</v>
      </c>
      <c r="H2045" s="1068">
        <v>1</v>
      </c>
      <c r="I2045" s="2"/>
      <c r="K2045" s="1072"/>
    </row>
    <row r="2046" spans="1:11" x14ac:dyDescent="0.2">
      <c r="A2046" s="977" t="str">
        <f t="shared" si="62"/>
        <v>FI_17_1</v>
      </c>
      <c r="B2046" s="979">
        <f t="shared" si="63"/>
        <v>1</v>
      </c>
      <c r="C2046" s="1069" t="s">
        <v>113</v>
      </c>
      <c r="D2046" s="1072">
        <v>17</v>
      </c>
      <c r="E2046" s="1070">
        <v>2044</v>
      </c>
      <c r="F2046" s="1066" t="s">
        <v>6213</v>
      </c>
      <c r="G2046" s="1067" t="s">
        <v>6214</v>
      </c>
      <c r="H2046" s="1068">
        <v>1</v>
      </c>
      <c r="I2046" s="2"/>
      <c r="K2046" s="1072"/>
    </row>
    <row r="2047" spans="1:11" x14ac:dyDescent="0.2">
      <c r="A2047" s="977" t="str">
        <f t="shared" si="62"/>
        <v>FI_17_2</v>
      </c>
      <c r="B2047" s="979">
        <f t="shared" si="63"/>
        <v>2</v>
      </c>
      <c r="C2047" s="1069" t="s">
        <v>113</v>
      </c>
      <c r="D2047" s="1072">
        <v>17</v>
      </c>
      <c r="E2047" s="1070">
        <v>2045</v>
      </c>
      <c r="F2047" s="1066" t="s">
        <v>6215</v>
      </c>
      <c r="G2047" s="1067" t="s">
        <v>6216</v>
      </c>
      <c r="H2047" s="1068">
        <v>1</v>
      </c>
      <c r="I2047" s="2"/>
      <c r="K2047" s="1072"/>
    </row>
    <row r="2048" spans="1:11" x14ac:dyDescent="0.2">
      <c r="A2048" s="977" t="str">
        <f t="shared" si="62"/>
        <v>FI_17_3</v>
      </c>
      <c r="B2048" s="979">
        <f t="shared" si="63"/>
        <v>3</v>
      </c>
      <c r="C2048" s="1069" t="s">
        <v>113</v>
      </c>
      <c r="D2048" s="1072">
        <v>17</v>
      </c>
      <c r="E2048" s="1070">
        <v>2046</v>
      </c>
      <c r="F2048" s="1066" t="s">
        <v>6217</v>
      </c>
      <c r="G2048" s="1067" t="s">
        <v>6218</v>
      </c>
      <c r="H2048" s="1068">
        <v>1</v>
      </c>
      <c r="I2048" s="2"/>
      <c r="K2048" s="1072"/>
    </row>
    <row r="2049" spans="1:11" x14ac:dyDescent="0.2">
      <c r="A2049" s="977" t="str">
        <f t="shared" si="62"/>
        <v>FI_17_4</v>
      </c>
      <c r="B2049" s="979">
        <f t="shared" si="63"/>
        <v>4</v>
      </c>
      <c r="C2049" s="1069" t="s">
        <v>113</v>
      </c>
      <c r="D2049" s="1072">
        <v>17</v>
      </c>
      <c r="E2049" s="1070">
        <v>2047</v>
      </c>
      <c r="F2049" s="1066" t="s">
        <v>6219</v>
      </c>
      <c r="G2049" s="1067" t="s">
        <v>6220</v>
      </c>
      <c r="H2049" s="1068">
        <v>1</v>
      </c>
      <c r="I2049" s="2"/>
      <c r="K2049" s="1072"/>
    </row>
    <row r="2050" spans="1:11" x14ac:dyDescent="0.2">
      <c r="A2050" s="977" t="str">
        <f t="shared" si="62"/>
        <v>FI_17_5</v>
      </c>
      <c r="B2050" s="979">
        <f t="shared" si="63"/>
        <v>5</v>
      </c>
      <c r="C2050" s="1069" t="s">
        <v>113</v>
      </c>
      <c r="D2050" s="1072">
        <v>17</v>
      </c>
      <c r="E2050" s="1070">
        <v>2048</v>
      </c>
      <c r="F2050" s="1066" t="s">
        <v>6221</v>
      </c>
      <c r="G2050" s="1067" t="s">
        <v>6222</v>
      </c>
      <c r="H2050" s="1068">
        <v>1</v>
      </c>
      <c r="I2050" s="2"/>
      <c r="K2050" s="1072"/>
    </row>
    <row r="2051" spans="1:11" x14ac:dyDescent="0.2">
      <c r="A2051" s="977" t="str">
        <f t="shared" ref="A2051:A2114" si="64">CONCATENATE(C2051,"_",D2051,"_",B2051)</f>
        <v>FI_17_6</v>
      </c>
      <c r="B2051" s="979">
        <f t="shared" si="63"/>
        <v>6</v>
      </c>
      <c r="C2051" s="1069" t="s">
        <v>113</v>
      </c>
      <c r="D2051" s="1072">
        <v>17</v>
      </c>
      <c r="E2051" s="1070">
        <v>2049</v>
      </c>
      <c r="F2051" s="1066" t="s">
        <v>6223</v>
      </c>
      <c r="G2051" s="1067" t="s">
        <v>6224</v>
      </c>
      <c r="H2051" s="1068">
        <v>1</v>
      </c>
      <c r="I2051" s="2"/>
      <c r="K2051" s="1072"/>
    </row>
    <row r="2052" spans="1:11" x14ac:dyDescent="0.2">
      <c r="A2052" s="977" t="str">
        <f t="shared" si="64"/>
        <v>FI_17_7</v>
      </c>
      <c r="B2052" s="979">
        <f t="shared" si="63"/>
        <v>7</v>
      </c>
      <c r="C2052" s="1069" t="s">
        <v>113</v>
      </c>
      <c r="D2052" s="1072">
        <v>17</v>
      </c>
      <c r="E2052" s="1070">
        <v>2050</v>
      </c>
      <c r="F2052" s="1066" t="s">
        <v>6225</v>
      </c>
      <c r="G2052" s="1067" t="s">
        <v>6226</v>
      </c>
      <c r="H2052" s="1068">
        <v>1</v>
      </c>
      <c r="I2052" s="2"/>
      <c r="K2052" s="1072"/>
    </row>
    <row r="2053" spans="1:11" x14ac:dyDescent="0.2">
      <c r="A2053" s="977" t="str">
        <f t="shared" si="64"/>
        <v>FI_17_8</v>
      </c>
      <c r="B2053" s="979">
        <f t="shared" ref="B2053:B2116" si="65">IF(D2053&lt;&gt;"",IF(D2053=D2052,B2052+1,1),0)</f>
        <v>8</v>
      </c>
      <c r="C2053" s="1069" t="s">
        <v>113</v>
      </c>
      <c r="D2053" s="1072">
        <v>17</v>
      </c>
      <c r="E2053" s="1070">
        <v>2051</v>
      </c>
      <c r="F2053" s="1066" t="s">
        <v>6227</v>
      </c>
      <c r="G2053" s="1067" t="s">
        <v>6228</v>
      </c>
      <c r="H2053" s="1068">
        <v>1</v>
      </c>
      <c r="I2053" s="2"/>
      <c r="K2053" s="1072"/>
    </row>
    <row r="2054" spans="1:11" x14ac:dyDescent="0.2">
      <c r="A2054" s="977" t="str">
        <f t="shared" si="64"/>
        <v>FI_17_9</v>
      </c>
      <c r="B2054" s="979">
        <f t="shared" si="65"/>
        <v>9</v>
      </c>
      <c r="C2054" s="1069" t="s">
        <v>113</v>
      </c>
      <c r="D2054" s="1072">
        <v>17</v>
      </c>
      <c r="E2054" s="1070">
        <v>2052</v>
      </c>
      <c r="F2054" s="1066" t="s">
        <v>6229</v>
      </c>
      <c r="G2054" s="1067" t="s">
        <v>6230</v>
      </c>
      <c r="H2054" s="1068">
        <v>1</v>
      </c>
      <c r="I2054" s="2"/>
      <c r="K2054" s="1072"/>
    </row>
    <row r="2055" spans="1:11" x14ac:dyDescent="0.2">
      <c r="A2055" s="977" t="str">
        <f t="shared" si="64"/>
        <v>FI_17_10</v>
      </c>
      <c r="B2055" s="979">
        <f t="shared" si="65"/>
        <v>10</v>
      </c>
      <c r="C2055" s="1069" t="s">
        <v>113</v>
      </c>
      <c r="D2055" s="1072">
        <v>17</v>
      </c>
      <c r="E2055" s="1070">
        <v>2053</v>
      </c>
      <c r="F2055" s="1066" t="s">
        <v>6231</v>
      </c>
      <c r="G2055" s="1067" t="s">
        <v>6232</v>
      </c>
      <c r="H2055" s="1068">
        <v>1</v>
      </c>
      <c r="I2055" s="2"/>
      <c r="K2055" s="1072"/>
    </row>
    <row r="2056" spans="1:11" x14ac:dyDescent="0.2">
      <c r="A2056" s="977" t="str">
        <f t="shared" si="64"/>
        <v>FI_17_11</v>
      </c>
      <c r="B2056" s="979">
        <f t="shared" si="65"/>
        <v>11</v>
      </c>
      <c r="C2056" s="1069" t="s">
        <v>113</v>
      </c>
      <c r="D2056" s="1072">
        <v>17</v>
      </c>
      <c r="E2056" s="1070">
        <v>2054</v>
      </c>
      <c r="F2056" s="1066" t="s">
        <v>6233</v>
      </c>
      <c r="G2056" s="1067" t="s">
        <v>6234</v>
      </c>
      <c r="H2056" s="1068">
        <v>1</v>
      </c>
      <c r="I2056" s="2"/>
      <c r="K2056" s="1072"/>
    </row>
    <row r="2057" spans="1:11" x14ac:dyDescent="0.2">
      <c r="A2057" s="977" t="str">
        <f t="shared" si="64"/>
        <v>FI_17_12</v>
      </c>
      <c r="B2057" s="979">
        <f t="shared" si="65"/>
        <v>12</v>
      </c>
      <c r="C2057" s="1069" t="s">
        <v>113</v>
      </c>
      <c r="D2057" s="1072">
        <v>17</v>
      </c>
      <c r="E2057" s="1070">
        <v>2055</v>
      </c>
      <c r="F2057" s="1066" t="s">
        <v>6235</v>
      </c>
      <c r="G2057" s="1067" t="s">
        <v>6236</v>
      </c>
      <c r="H2057" s="1068">
        <v>1</v>
      </c>
      <c r="I2057" s="2"/>
      <c r="K2057" s="1072"/>
    </row>
    <row r="2058" spans="1:11" x14ac:dyDescent="0.2">
      <c r="A2058" s="977" t="str">
        <f t="shared" si="64"/>
        <v>FI_17_13</v>
      </c>
      <c r="B2058" s="979">
        <f t="shared" si="65"/>
        <v>13</v>
      </c>
      <c r="C2058" s="1069" t="s">
        <v>113</v>
      </c>
      <c r="D2058" s="1072">
        <v>17</v>
      </c>
      <c r="E2058" s="1070">
        <v>2056</v>
      </c>
      <c r="F2058" s="1066" t="s">
        <v>6237</v>
      </c>
      <c r="G2058" s="1067" t="s">
        <v>6238</v>
      </c>
      <c r="H2058" s="1068">
        <v>1</v>
      </c>
      <c r="I2058" s="2"/>
      <c r="K2058" s="1072"/>
    </row>
    <row r="2059" spans="1:11" x14ac:dyDescent="0.2">
      <c r="A2059" s="977" t="str">
        <f t="shared" si="64"/>
        <v>FI_17_14</v>
      </c>
      <c r="B2059" s="979">
        <f t="shared" si="65"/>
        <v>14</v>
      </c>
      <c r="C2059" s="1069" t="s">
        <v>113</v>
      </c>
      <c r="D2059" s="1072">
        <v>17</v>
      </c>
      <c r="E2059" s="1070">
        <v>2057</v>
      </c>
      <c r="F2059" s="1066" t="s">
        <v>6239</v>
      </c>
      <c r="G2059" s="1067" t="s">
        <v>6240</v>
      </c>
      <c r="H2059" s="1068">
        <v>1</v>
      </c>
      <c r="I2059" s="2"/>
      <c r="K2059" s="1072"/>
    </row>
    <row r="2060" spans="1:11" x14ac:dyDescent="0.2">
      <c r="A2060" s="977" t="str">
        <f t="shared" si="64"/>
        <v>FI_17_15</v>
      </c>
      <c r="B2060" s="979">
        <f t="shared" si="65"/>
        <v>15</v>
      </c>
      <c r="C2060" s="1069" t="s">
        <v>113</v>
      </c>
      <c r="D2060" s="1072">
        <v>17</v>
      </c>
      <c r="E2060" s="1070">
        <v>2058</v>
      </c>
      <c r="F2060" s="1066" t="s">
        <v>6241</v>
      </c>
      <c r="G2060" s="1067" t="s">
        <v>6242</v>
      </c>
      <c r="H2060" s="1068">
        <v>1</v>
      </c>
      <c r="I2060" s="2"/>
      <c r="K2060" s="1072"/>
    </row>
    <row r="2061" spans="1:11" x14ac:dyDescent="0.2">
      <c r="A2061" s="977" t="str">
        <f t="shared" si="64"/>
        <v>FI_17_16</v>
      </c>
      <c r="B2061" s="979">
        <f t="shared" si="65"/>
        <v>16</v>
      </c>
      <c r="C2061" s="1069" t="s">
        <v>113</v>
      </c>
      <c r="D2061" s="1072">
        <v>17</v>
      </c>
      <c r="E2061" s="1070">
        <v>2059</v>
      </c>
      <c r="F2061" s="1066" t="s">
        <v>6243</v>
      </c>
      <c r="G2061" s="1067" t="s">
        <v>6244</v>
      </c>
      <c r="H2061" s="1068">
        <v>1</v>
      </c>
      <c r="I2061" s="2"/>
      <c r="K2061" s="1072"/>
    </row>
    <row r="2062" spans="1:11" x14ac:dyDescent="0.2">
      <c r="A2062" s="977" t="str">
        <f t="shared" si="64"/>
        <v>FI_17_17</v>
      </c>
      <c r="B2062" s="979">
        <f t="shared" si="65"/>
        <v>17</v>
      </c>
      <c r="C2062" s="1069" t="s">
        <v>113</v>
      </c>
      <c r="D2062" s="1072">
        <v>17</v>
      </c>
      <c r="E2062" s="1070">
        <v>2060</v>
      </c>
      <c r="F2062" s="1066" t="s">
        <v>6245</v>
      </c>
      <c r="G2062" s="1067" t="s">
        <v>6246</v>
      </c>
      <c r="H2062" s="1068">
        <v>1</v>
      </c>
      <c r="I2062" s="2"/>
      <c r="K2062" s="1072"/>
    </row>
    <row r="2063" spans="1:11" x14ac:dyDescent="0.2">
      <c r="A2063" s="977" t="str">
        <f t="shared" si="64"/>
        <v>FI_17_18</v>
      </c>
      <c r="B2063" s="979">
        <f t="shared" si="65"/>
        <v>18</v>
      </c>
      <c r="C2063" s="1069" t="s">
        <v>113</v>
      </c>
      <c r="D2063" s="1072">
        <v>17</v>
      </c>
      <c r="E2063" s="1070">
        <v>2061</v>
      </c>
      <c r="F2063" s="1066" t="s">
        <v>6247</v>
      </c>
      <c r="G2063" s="1067" t="s">
        <v>6248</v>
      </c>
      <c r="H2063" s="1068">
        <v>1</v>
      </c>
      <c r="I2063" s="2"/>
      <c r="K2063" s="1072"/>
    </row>
    <row r="2064" spans="1:11" x14ac:dyDescent="0.2">
      <c r="A2064" s="977" t="str">
        <f t="shared" si="64"/>
        <v>FI_17_19</v>
      </c>
      <c r="B2064" s="979">
        <f t="shared" si="65"/>
        <v>19</v>
      </c>
      <c r="C2064" s="1069" t="s">
        <v>113</v>
      </c>
      <c r="D2064" s="1072">
        <v>17</v>
      </c>
      <c r="E2064" s="1070">
        <v>2062</v>
      </c>
      <c r="F2064" s="1066" t="s">
        <v>6249</v>
      </c>
      <c r="G2064" s="1067" t="s">
        <v>6250</v>
      </c>
      <c r="H2064" s="1068">
        <v>1</v>
      </c>
      <c r="I2064" s="2"/>
      <c r="K2064" s="1072"/>
    </row>
    <row r="2065" spans="1:11" x14ac:dyDescent="0.2">
      <c r="A2065" s="977" t="str">
        <f t="shared" si="64"/>
        <v>FI_17_20</v>
      </c>
      <c r="B2065" s="979">
        <f t="shared" si="65"/>
        <v>20</v>
      </c>
      <c r="C2065" s="1069" t="s">
        <v>113</v>
      </c>
      <c r="D2065" s="1072">
        <v>17</v>
      </c>
      <c r="E2065" s="1070">
        <v>2063</v>
      </c>
      <c r="F2065" s="1066" t="s">
        <v>6251</v>
      </c>
      <c r="G2065" s="1067" t="s">
        <v>6252</v>
      </c>
      <c r="H2065" s="1068">
        <v>1</v>
      </c>
      <c r="I2065" s="2"/>
      <c r="K2065" s="1072"/>
    </row>
    <row r="2066" spans="1:11" x14ac:dyDescent="0.2">
      <c r="A2066" s="977" t="str">
        <f t="shared" si="64"/>
        <v>FI_17_21</v>
      </c>
      <c r="B2066" s="979">
        <f t="shared" si="65"/>
        <v>21</v>
      </c>
      <c r="C2066" s="1069" t="s">
        <v>113</v>
      </c>
      <c r="D2066" s="1072">
        <v>17</v>
      </c>
      <c r="E2066" s="1070">
        <v>2064</v>
      </c>
      <c r="F2066" s="1066" t="s">
        <v>6253</v>
      </c>
      <c r="G2066" s="1067" t="s">
        <v>6254</v>
      </c>
      <c r="H2066" s="1068">
        <v>1</v>
      </c>
      <c r="I2066" s="2"/>
      <c r="K2066" s="1072"/>
    </row>
    <row r="2067" spans="1:11" x14ac:dyDescent="0.2">
      <c r="A2067" s="977" t="str">
        <f t="shared" si="64"/>
        <v>FI_17_22</v>
      </c>
      <c r="B2067" s="979">
        <f t="shared" si="65"/>
        <v>22</v>
      </c>
      <c r="C2067" s="1069" t="s">
        <v>113</v>
      </c>
      <c r="D2067" s="1072">
        <v>17</v>
      </c>
      <c r="E2067" s="1070">
        <v>2065</v>
      </c>
      <c r="F2067" s="1066" t="s">
        <v>6255</v>
      </c>
      <c r="G2067" s="1067" t="s">
        <v>6256</v>
      </c>
      <c r="H2067" s="1068">
        <v>1</v>
      </c>
      <c r="I2067" s="2"/>
      <c r="K2067" s="1072"/>
    </row>
    <row r="2068" spans="1:11" x14ac:dyDescent="0.2">
      <c r="A2068" s="977" t="str">
        <f t="shared" si="64"/>
        <v>FI_17_23</v>
      </c>
      <c r="B2068" s="979">
        <f t="shared" si="65"/>
        <v>23</v>
      </c>
      <c r="C2068" s="1069" t="s">
        <v>113</v>
      </c>
      <c r="D2068" s="1072">
        <v>17</v>
      </c>
      <c r="E2068" s="1070">
        <v>2066</v>
      </c>
      <c r="F2068" s="1066" t="s">
        <v>6257</v>
      </c>
      <c r="G2068" s="1067" t="s">
        <v>6258</v>
      </c>
      <c r="H2068" s="1068">
        <v>1</v>
      </c>
      <c r="I2068" s="2"/>
      <c r="K2068" s="1072"/>
    </row>
    <row r="2069" spans="1:11" x14ac:dyDescent="0.2">
      <c r="A2069" s="977" t="str">
        <f t="shared" si="64"/>
        <v>FI_17_24</v>
      </c>
      <c r="B2069" s="979">
        <f t="shared" si="65"/>
        <v>24</v>
      </c>
      <c r="C2069" s="1069" t="s">
        <v>113</v>
      </c>
      <c r="D2069" s="1072">
        <v>17</v>
      </c>
      <c r="E2069" s="1070">
        <v>2067</v>
      </c>
      <c r="F2069" s="1066" t="s">
        <v>6259</v>
      </c>
      <c r="G2069" s="1067" t="s">
        <v>6260</v>
      </c>
      <c r="H2069" s="1068">
        <v>1</v>
      </c>
      <c r="I2069" s="2"/>
      <c r="K2069" s="1072"/>
    </row>
    <row r="2070" spans="1:11" x14ac:dyDescent="0.2">
      <c r="A2070" s="977" t="str">
        <f t="shared" si="64"/>
        <v>FI_17_25</v>
      </c>
      <c r="B2070" s="979">
        <f t="shared" si="65"/>
        <v>25</v>
      </c>
      <c r="C2070" s="1069" t="s">
        <v>113</v>
      </c>
      <c r="D2070" s="1072">
        <v>17</v>
      </c>
      <c r="E2070" s="1070">
        <v>2068</v>
      </c>
      <c r="F2070" s="1066" t="s">
        <v>6261</v>
      </c>
      <c r="G2070" s="1067" t="s">
        <v>6262</v>
      </c>
      <c r="H2070" s="1068">
        <v>1</v>
      </c>
      <c r="I2070" s="2"/>
      <c r="K2070" s="1072"/>
    </row>
    <row r="2071" spans="1:11" x14ac:dyDescent="0.2">
      <c r="A2071" s="977" t="str">
        <f t="shared" si="64"/>
        <v>FI_17_26</v>
      </c>
      <c r="B2071" s="979">
        <f t="shared" si="65"/>
        <v>26</v>
      </c>
      <c r="C2071" s="1069" t="s">
        <v>113</v>
      </c>
      <c r="D2071" s="1072">
        <v>17</v>
      </c>
      <c r="E2071" s="1070">
        <v>2069</v>
      </c>
      <c r="F2071" s="1066" t="s">
        <v>6263</v>
      </c>
      <c r="G2071" s="1067" t="s">
        <v>6264</v>
      </c>
      <c r="H2071" s="1068">
        <v>1</v>
      </c>
      <c r="I2071" s="2"/>
      <c r="K2071" s="1072"/>
    </row>
    <row r="2072" spans="1:11" x14ac:dyDescent="0.2">
      <c r="A2072" s="977" t="str">
        <f t="shared" si="64"/>
        <v>FI_17_27</v>
      </c>
      <c r="B2072" s="979">
        <f t="shared" si="65"/>
        <v>27</v>
      </c>
      <c r="C2072" s="1069" t="s">
        <v>113</v>
      </c>
      <c r="D2072" s="1072">
        <v>17</v>
      </c>
      <c r="E2072" s="1070">
        <v>2070</v>
      </c>
      <c r="F2072" s="1066" t="s">
        <v>6265</v>
      </c>
      <c r="G2072" s="1067" t="s">
        <v>6266</v>
      </c>
      <c r="H2072" s="1068">
        <v>1</v>
      </c>
      <c r="I2072" s="2"/>
      <c r="K2072" s="1072"/>
    </row>
    <row r="2073" spans="1:11" x14ac:dyDescent="0.2">
      <c r="A2073" s="977" t="str">
        <f t="shared" si="64"/>
        <v>FI_17_28</v>
      </c>
      <c r="B2073" s="979">
        <f t="shared" si="65"/>
        <v>28</v>
      </c>
      <c r="C2073" s="1069" t="s">
        <v>113</v>
      </c>
      <c r="D2073" s="1072">
        <v>17</v>
      </c>
      <c r="E2073" s="1070">
        <v>2071</v>
      </c>
      <c r="F2073" s="1066" t="s">
        <v>6267</v>
      </c>
      <c r="G2073" s="1067" t="s">
        <v>6268</v>
      </c>
      <c r="H2073" s="1068">
        <v>1</v>
      </c>
      <c r="I2073" s="2"/>
      <c r="K2073" s="1072"/>
    </row>
    <row r="2074" spans="1:11" x14ac:dyDescent="0.2">
      <c r="A2074" s="977" t="str">
        <f t="shared" si="64"/>
        <v>FI_17_29</v>
      </c>
      <c r="B2074" s="979">
        <f t="shared" si="65"/>
        <v>29</v>
      </c>
      <c r="C2074" s="1069" t="s">
        <v>113</v>
      </c>
      <c r="D2074" s="1072">
        <v>17</v>
      </c>
      <c r="E2074" s="1070">
        <v>2072</v>
      </c>
      <c r="F2074" s="1066" t="s">
        <v>6269</v>
      </c>
      <c r="G2074" s="1067" t="s">
        <v>6270</v>
      </c>
      <c r="H2074" s="1068">
        <v>1</v>
      </c>
      <c r="I2074" s="2"/>
      <c r="K2074" s="1072"/>
    </row>
    <row r="2075" spans="1:11" x14ac:dyDescent="0.2">
      <c r="A2075" s="977" t="str">
        <f t="shared" si="64"/>
        <v>FI_17_30</v>
      </c>
      <c r="B2075" s="979">
        <f t="shared" si="65"/>
        <v>30</v>
      </c>
      <c r="C2075" s="1069" t="s">
        <v>113</v>
      </c>
      <c r="D2075" s="1072">
        <v>17</v>
      </c>
      <c r="E2075" s="1070">
        <v>2073</v>
      </c>
      <c r="F2075" s="1066" t="s">
        <v>6271</v>
      </c>
      <c r="G2075" s="1067" t="s">
        <v>6272</v>
      </c>
      <c r="H2075" s="1068">
        <v>1</v>
      </c>
      <c r="I2075" s="2"/>
      <c r="K2075" s="1072"/>
    </row>
    <row r="2076" spans="1:11" x14ac:dyDescent="0.2">
      <c r="A2076" s="977" t="str">
        <f t="shared" si="64"/>
        <v>FI_17_31</v>
      </c>
      <c r="B2076" s="979">
        <f t="shared" si="65"/>
        <v>31</v>
      </c>
      <c r="C2076" s="1069" t="s">
        <v>113</v>
      </c>
      <c r="D2076" s="1072">
        <v>17</v>
      </c>
      <c r="E2076" s="1070">
        <v>2074</v>
      </c>
      <c r="F2076" s="1066" t="s">
        <v>6273</v>
      </c>
      <c r="G2076" s="1067" t="s">
        <v>6274</v>
      </c>
      <c r="H2076" s="1068">
        <v>1</v>
      </c>
      <c r="I2076" s="2"/>
      <c r="K2076" s="1072"/>
    </row>
    <row r="2077" spans="1:11" x14ac:dyDescent="0.2">
      <c r="A2077" s="977" t="str">
        <f t="shared" si="64"/>
        <v>FI_17_32</v>
      </c>
      <c r="B2077" s="979">
        <f t="shared" si="65"/>
        <v>32</v>
      </c>
      <c r="C2077" s="1069" t="s">
        <v>113</v>
      </c>
      <c r="D2077" s="1072">
        <v>17</v>
      </c>
      <c r="E2077" s="1070">
        <v>2075</v>
      </c>
      <c r="F2077" s="1066" t="s">
        <v>6275</v>
      </c>
      <c r="G2077" s="1067" t="s">
        <v>6276</v>
      </c>
      <c r="H2077" s="1068">
        <v>1</v>
      </c>
      <c r="I2077" s="2"/>
      <c r="K2077" s="1072"/>
    </row>
    <row r="2078" spans="1:11" x14ac:dyDescent="0.2">
      <c r="A2078" s="977" t="str">
        <f t="shared" si="64"/>
        <v>FI_17_33</v>
      </c>
      <c r="B2078" s="979">
        <f t="shared" si="65"/>
        <v>33</v>
      </c>
      <c r="C2078" s="1069" t="s">
        <v>113</v>
      </c>
      <c r="D2078" s="1072">
        <v>17</v>
      </c>
      <c r="E2078" s="1070">
        <v>2076</v>
      </c>
      <c r="F2078" s="1066" t="s">
        <v>6277</v>
      </c>
      <c r="G2078" s="1067" t="s">
        <v>6278</v>
      </c>
      <c r="H2078" s="1068">
        <v>1</v>
      </c>
      <c r="I2078" s="2"/>
      <c r="K2078" s="1072"/>
    </row>
    <row r="2079" spans="1:11" x14ac:dyDescent="0.2">
      <c r="A2079" s="977" t="str">
        <f t="shared" si="64"/>
        <v>FI_17_34</v>
      </c>
      <c r="B2079" s="979">
        <f t="shared" si="65"/>
        <v>34</v>
      </c>
      <c r="C2079" s="1069" t="s">
        <v>113</v>
      </c>
      <c r="D2079" s="1072">
        <v>17</v>
      </c>
      <c r="E2079" s="1070">
        <v>2077</v>
      </c>
      <c r="F2079" s="1066" t="s">
        <v>6279</v>
      </c>
      <c r="G2079" s="1067" t="s">
        <v>6280</v>
      </c>
      <c r="H2079" s="1068">
        <v>1</v>
      </c>
      <c r="I2079" s="2"/>
      <c r="K2079" s="1072"/>
    </row>
    <row r="2080" spans="1:11" x14ac:dyDescent="0.2">
      <c r="A2080" s="977" t="str">
        <f t="shared" si="64"/>
        <v>FI_17_35</v>
      </c>
      <c r="B2080" s="979">
        <f t="shared" si="65"/>
        <v>35</v>
      </c>
      <c r="C2080" s="1069" t="s">
        <v>113</v>
      </c>
      <c r="D2080" s="1072">
        <v>17</v>
      </c>
      <c r="E2080" s="1070">
        <v>2078</v>
      </c>
      <c r="F2080" s="1066" t="s">
        <v>6281</v>
      </c>
      <c r="G2080" s="1067" t="s">
        <v>6282</v>
      </c>
      <c r="H2080" s="1068">
        <v>1</v>
      </c>
      <c r="I2080" s="2"/>
      <c r="K2080" s="1072"/>
    </row>
    <row r="2081" spans="1:11" x14ac:dyDescent="0.2">
      <c r="A2081" s="977" t="str">
        <f t="shared" si="64"/>
        <v>FI_17_36</v>
      </c>
      <c r="B2081" s="979">
        <f t="shared" si="65"/>
        <v>36</v>
      </c>
      <c r="C2081" s="1069" t="s">
        <v>113</v>
      </c>
      <c r="D2081" s="1072">
        <v>17</v>
      </c>
      <c r="E2081" s="1070">
        <v>2079</v>
      </c>
      <c r="F2081" s="1066" t="s">
        <v>6283</v>
      </c>
      <c r="G2081" s="1067" t="s">
        <v>6284</v>
      </c>
      <c r="H2081" s="1068">
        <v>1</v>
      </c>
      <c r="I2081" s="2"/>
      <c r="K2081" s="1072"/>
    </row>
    <row r="2082" spans="1:11" x14ac:dyDescent="0.2">
      <c r="A2082" s="977" t="str">
        <f t="shared" si="64"/>
        <v>FI_17_37</v>
      </c>
      <c r="B2082" s="979">
        <f t="shared" si="65"/>
        <v>37</v>
      </c>
      <c r="C2082" s="1069" t="s">
        <v>113</v>
      </c>
      <c r="D2082" s="1072">
        <v>17</v>
      </c>
      <c r="E2082" s="1070">
        <v>2080</v>
      </c>
      <c r="F2082" s="1066" t="s">
        <v>6285</v>
      </c>
      <c r="G2082" s="1067" t="s">
        <v>6286</v>
      </c>
      <c r="H2082" s="1068">
        <v>1</v>
      </c>
      <c r="I2082" s="2"/>
      <c r="K2082" s="1072"/>
    </row>
    <row r="2083" spans="1:11" x14ac:dyDescent="0.2">
      <c r="A2083" s="977" t="str">
        <f t="shared" si="64"/>
        <v>FI_17_38</v>
      </c>
      <c r="B2083" s="979">
        <f t="shared" si="65"/>
        <v>38</v>
      </c>
      <c r="C2083" s="1069" t="s">
        <v>113</v>
      </c>
      <c r="D2083" s="1072">
        <v>17</v>
      </c>
      <c r="E2083" s="1070">
        <v>2081</v>
      </c>
      <c r="F2083" s="1066" t="s">
        <v>6287</v>
      </c>
      <c r="G2083" s="1067" t="s">
        <v>6288</v>
      </c>
      <c r="H2083" s="1068">
        <v>1</v>
      </c>
      <c r="I2083" s="2"/>
      <c r="K2083" s="1072"/>
    </row>
    <row r="2084" spans="1:11" x14ac:dyDescent="0.2">
      <c r="A2084" s="977" t="str">
        <f t="shared" si="64"/>
        <v>FI_17_39</v>
      </c>
      <c r="B2084" s="979">
        <f t="shared" si="65"/>
        <v>39</v>
      </c>
      <c r="C2084" s="1069" t="s">
        <v>113</v>
      </c>
      <c r="D2084" s="1072">
        <v>17</v>
      </c>
      <c r="E2084" s="1070">
        <v>2082</v>
      </c>
      <c r="F2084" s="1066" t="s">
        <v>6289</v>
      </c>
      <c r="G2084" s="1067" t="s">
        <v>6290</v>
      </c>
      <c r="H2084" s="1068">
        <v>1</v>
      </c>
      <c r="I2084" s="2"/>
      <c r="K2084" s="1072"/>
    </row>
    <row r="2085" spans="1:11" x14ac:dyDescent="0.2">
      <c r="A2085" s="977" t="str">
        <f t="shared" si="64"/>
        <v>FI_17_40</v>
      </c>
      <c r="B2085" s="979">
        <f t="shared" si="65"/>
        <v>40</v>
      </c>
      <c r="C2085" s="1069" t="s">
        <v>113</v>
      </c>
      <c r="D2085" s="1072">
        <v>17</v>
      </c>
      <c r="E2085" s="1070">
        <v>2083</v>
      </c>
      <c r="F2085" s="1066" t="s">
        <v>6291</v>
      </c>
      <c r="G2085" s="1067" t="s">
        <v>6292</v>
      </c>
      <c r="H2085" s="1068">
        <v>1</v>
      </c>
      <c r="I2085" s="2"/>
      <c r="K2085" s="1072"/>
    </row>
    <row r="2086" spans="1:11" x14ac:dyDescent="0.2">
      <c r="A2086" s="977" t="str">
        <f t="shared" si="64"/>
        <v>FI_17_41</v>
      </c>
      <c r="B2086" s="979">
        <f t="shared" si="65"/>
        <v>41</v>
      </c>
      <c r="C2086" s="1069" t="s">
        <v>113</v>
      </c>
      <c r="D2086" s="1072">
        <v>17</v>
      </c>
      <c r="E2086" s="1070">
        <v>2084</v>
      </c>
      <c r="F2086" s="1066" t="s">
        <v>6293</v>
      </c>
      <c r="G2086" s="1067" t="s">
        <v>6294</v>
      </c>
      <c r="H2086" s="1068">
        <v>1</v>
      </c>
      <c r="I2086" s="2"/>
      <c r="K2086" s="1072"/>
    </row>
    <row r="2087" spans="1:11" x14ac:dyDescent="0.2">
      <c r="A2087" s="977" t="str">
        <f t="shared" si="64"/>
        <v>FI_17_42</v>
      </c>
      <c r="B2087" s="979">
        <f t="shared" si="65"/>
        <v>42</v>
      </c>
      <c r="C2087" s="1069" t="s">
        <v>113</v>
      </c>
      <c r="D2087" s="1072">
        <v>17</v>
      </c>
      <c r="E2087" s="1070">
        <v>2085</v>
      </c>
      <c r="F2087" s="1066" t="s">
        <v>6295</v>
      </c>
      <c r="G2087" s="1067" t="s">
        <v>6296</v>
      </c>
      <c r="H2087" s="1068">
        <v>1</v>
      </c>
      <c r="I2087" s="2"/>
      <c r="K2087" s="1072"/>
    </row>
    <row r="2088" spans="1:11" x14ac:dyDescent="0.2">
      <c r="A2088" s="977" t="str">
        <f t="shared" si="64"/>
        <v>FI_17_43</v>
      </c>
      <c r="B2088" s="979">
        <f t="shared" si="65"/>
        <v>43</v>
      </c>
      <c r="C2088" s="1069" t="s">
        <v>113</v>
      </c>
      <c r="D2088" s="1072">
        <v>17</v>
      </c>
      <c r="E2088" s="1070">
        <v>2086</v>
      </c>
      <c r="F2088" s="1066" t="s">
        <v>6297</v>
      </c>
      <c r="G2088" s="1067" t="s">
        <v>6298</v>
      </c>
      <c r="H2088" s="1068">
        <v>1</v>
      </c>
      <c r="I2088" s="2"/>
      <c r="K2088" s="1072"/>
    </row>
    <row r="2089" spans="1:11" x14ac:dyDescent="0.2">
      <c r="A2089" s="977" t="str">
        <f t="shared" si="64"/>
        <v>FI_17_44</v>
      </c>
      <c r="B2089" s="979">
        <f t="shared" si="65"/>
        <v>44</v>
      </c>
      <c r="C2089" s="1069" t="s">
        <v>113</v>
      </c>
      <c r="D2089" s="1072">
        <v>17</v>
      </c>
      <c r="E2089" s="1070">
        <v>2087</v>
      </c>
      <c r="F2089" s="1066" t="s">
        <v>6299</v>
      </c>
      <c r="G2089" s="1067" t="s">
        <v>6300</v>
      </c>
      <c r="H2089" s="1068">
        <v>1</v>
      </c>
      <c r="I2089" s="2"/>
      <c r="K2089" s="1072"/>
    </row>
    <row r="2090" spans="1:11" x14ac:dyDescent="0.2">
      <c r="A2090" s="977" t="str">
        <f t="shared" si="64"/>
        <v>FI_17_45</v>
      </c>
      <c r="B2090" s="979">
        <f t="shared" si="65"/>
        <v>45</v>
      </c>
      <c r="C2090" s="1069" t="s">
        <v>113</v>
      </c>
      <c r="D2090" s="1072">
        <v>17</v>
      </c>
      <c r="E2090" s="1070">
        <v>2088</v>
      </c>
      <c r="F2090" s="1066" t="s">
        <v>6301</v>
      </c>
      <c r="G2090" s="1067" t="s">
        <v>6302</v>
      </c>
      <c r="H2090" s="1068">
        <v>1</v>
      </c>
      <c r="I2090" s="2"/>
      <c r="K2090" s="1072"/>
    </row>
    <row r="2091" spans="1:11" x14ac:dyDescent="0.2">
      <c r="A2091" s="977" t="str">
        <f t="shared" si="64"/>
        <v>FI_17_46</v>
      </c>
      <c r="B2091" s="979">
        <f t="shared" si="65"/>
        <v>46</v>
      </c>
      <c r="C2091" s="1069" t="s">
        <v>113</v>
      </c>
      <c r="D2091" s="1072">
        <v>17</v>
      </c>
      <c r="E2091" s="1070">
        <v>2089</v>
      </c>
      <c r="F2091" s="1066" t="s">
        <v>6303</v>
      </c>
      <c r="G2091" s="1067" t="s">
        <v>6304</v>
      </c>
      <c r="H2091" s="1068">
        <v>1</v>
      </c>
      <c r="I2091" s="2"/>
      <c r="K2091" s="1072"/>
    </row>
    <row r="2092" spans="1:11" x14ac:dyDescent="0.2">
      <c r="A2092" s="977" t="str">
        <f t="shared" si="64"/>
        <v>FI_17_47</v>
      </c>
      <c r="B2092" s="979">
        <f t="shared" si="65"/>
        <v>47</v>
      </c>
      <c r="C2092" s="1069" t="s">
        <v>113</v>
      </c>
      <c r="D2092" s="1072">
        <v>17</v>
      </c>
      <c r="E2092" s="1070">
        <v>2090</v>
      </c>
      <c r="F2092" s="1066" t="s">
        <v>6305</v>
      </c>
      <c r="G2092" s="1067" t="s">
        <v>6306</v>
      </c>
      <c r="H2092" s="1068">
        <v>1</v>
      </c>
      <c r="I2092" s="2"/>
      <c r="K2092" s="1072"/>
    </row>
    <row r="2093" spans="1:11" x14ac:dyDescent="0.2">
      <c r="A2093" s="977" t="str">
        <f t="shared" si="64"/>
        <v>FI_17_48</v>
      </c>
      <c r="B2093" s="979">
        <f t="shared" si="65"/>
        <v>48</v>
      </c>
      <c r="C2093" s="1069" t="s">
        <v>113</v>
      </c>
      <c r="D2093" s="1072">
        <v>17</v>
      </c>
      <c r="E2093" s="1070">
        <v>2091</v>
      </c>
      <c r="F2093" s="1066" t="s">
        <v>6307</v>
      </c>
      <c r="G2093" s="1067" t="s">
        <v>6308</v>
      </c>
      <c r="H2093" s="1068">
        <v>1</v>
      </c>
      <c r="I2093" s="2"/>
      <c r="K2093" s="1072"/>
    </row>
    <row r="2094" spans="1:11" x14ac:dyDescent="0.2">
      <c r="A2094" s="977" t="str">
        <f t="shared" si="64"/>
        <v>FI_17_49</v>
      </c>
      <c r="B2094" s="979">
        <f t="shared" si="65"/>
        <v>49</v>
      </c>
      <c r="C2094" s="1069" t="s">
        <v>113</v>
      </c>
      <c r="D2094" s="1072">
        <v>17</v>
      </c>
      <c r="E2094" s="1070">
        <v>2092</v>
      </c>
      <c r="F2094" s="1066" t="s">
        <v>6309</v>
      </c>
      <c r="G2094" s="1067" t="s">
        <v>6310</v>
      </c>
      <c r="H2094" s="1068">
        <v>1</v>
      </c>
      <c r="I2094" s="2"/>
      <c r="K2094" s="1072"/>
    </row>
    <row r="2095" spans="1:11" x14ac:dyDescent="0.2">
      <c r="A2095" s="977" t="str">
        <f t="shared" si="64"/>
        <v>FI_17_50</v>
      </c>
      <c r="B2095" s="979">
        <f t="shared" si="65"/>
        <v>50</v>
      </c>
      <c r="C2095" s="1069" t="s">
        <v>113</v>
      </c>
      <c r="D2095" s="1072">
        <v>17</v>
      </c>
      <c r="E2095" s="1070">
        <v>2093</v>
      </c>
      <c r="F2095" s="1066" t="s">
        <v>6311</v>
      </c>
      <c r="G2095" s="1067" t="s">
        <v>6312</v>
      </c>
      <c r="H2095" s="1068">
        <v>1</v>
      </c>
      <c r="I2095" s="2"/>
      <c r="K2095" s="1072"/>
    </row>
    <row r="2096" spans="1:11" x14ac:dyDescent="0.2">
      <c r="A2096" s="977" t="str">
        <f t="shared" si="64"/>
        <v>FI_17_51</v>
      </c>
      <c r="B2096" s="979">
        <f t="shared" si="65"/>
        <v>51</v>
      </c>
      <c r="C2096" s="1069" t="s">
        <v>113</v>
      </c>
      <c r="D2096" s="1072">
        <v>17</v>
      </c>
      <c r="E2096" s="1070">
        <v>2094</v>
      </c>
      <c r="F2096" s="1066" t="s">
        <v>6313</v>
      </c>
      <c r="G2096" s="1067" t="s">
        <v>6314</v>
      </c>
      <c r="H2096" s="1068">
        <v>1</v>
      </c>
      <c r="I2096" s="2"/>
      <c r="K2096" s="1072"/>
    </row>
    <row r="2097" spans="1:11" x14ac:dyDescent="0.2">
      <c r="A2097" s="977" t="str">
        <f t="shared" si="64"/>
        <v>FI_17_52</v>
      </c>
      <c r="B2097" s="979">
        <f t="shared" si="65"/>
        <v>52</v>
      </c>
      <c r="C2097" s="1069" t="s">
        <v>113</v>
      </c>
      <c r="D2097" s="1072">
        <v>17</v>
      </c>
      <c r="E2097" s="1070">
        <v>2095</v>
      </c>
      <c r="F2097" s="1066" t="s">
        <v>6315</v>
      </c>
      <c r="G2097" s="1067" t="s">
        <v>6316</v>
      </c>
      <c r="H2097" s="1068">
        <v>1</v>
      </c>
      <c r="I2097" s="2"/>
      <c r="K2097" s="1072"/>
    </row>
    <row r="2098" spans="1:11" x14ac:dyDescent="0.2">
      <c r="A2098" s="977" t="str">
        <f t="shared" si="64"/>
        <v>FI_17_53</v>
      </c>
      <c r="B2098" s="979">
        <f t="shared" si="65"/>
        <v>53</v>
      </c>
      <c r="C2098" s="1069" t="s">
        <v>113</v>
      </c>
      <c r="D2098" s="1072">
        <v>17</v>
      </c>
      <c r="E2098" s="1070">
        <v>2096</v>
      </c>
      <c r="F2098" s="1066" t="s">
        <v>6317</v>
      </c>
      <c r="G2098" s="1067" t="s">
        <v>6318</v>
      </c>
      <c r="H2098" s="1068">
        <v>1</v>
      </c>
      <c r="I2098" s="2"/>
      <c r="K2098" s="1072"/>
    </row>
    <row r="2099" spans="1:11" x14ac:dyDescent="0.2">
      <c r="A2099" s="977" t="str">
        <f t="shared" si="64"/>
        <v>FI_17_54</v>
      </c>
      <c r="B2099" s="979">
        <f t="shared" si="65"/>
        <v>54</v>
      </c>
      <c r="C2099" s="1069" t="s">
        <v>113</v>
      </c>
      <c r="D2099" s="1072">
        <v>17</v>
      </c>
      <c r="E2099" s="1070">
        <v>2097</v>
      </c>
      <c r="F2099" s="1066" t="s">
        <v>6319</v>
      </c>
      <c r="G2099" s="1067" t="s">
        <v>6320</v>
      </c>
      <c r="H2099" s="1068">
        <v>1</v>
      </c>
      <c r="I2099" s="2"/>
      <c r="K2099" s="1072"/>
    </row>
    <row r="2100" spans="1:11" x14ac:dyDescent="0.2">
      <c r="A2100" s="977" t="str">
        <f t="shared" si="64"/>
        <v>FI_17_55</v>
      </c>
      <c r="B2100" s="979">
        <f t="shared" si="65"/>
        <v>55</v>
      </c>
      <c r="C2100" s="1069" t="s">
        <v>113</v>
      </c>
      <c r="D2100" s="1072">
        <v>17</v>
      </c>
      <c r="E2100" s="1070">
        <v>2098</v>
      </c>
      <c r="F2100" s="1066" t="s">
        <v>6321</v>
      </c>
      <c r="G2100" s="1067" t="s">
        <v>6322</v>
      </c>
      <c r="H2100" s="1068">
        <v>1</v>
      </c>
      <c r="I2100" s="2"/>
      <c r="K2100" s="1072"/>
    </row>
    <row r="2101" spans="1:11" x14ac:dyDescent="0.2">
      <c r="A2101" s="977" t="str">
        <f t="shared" si="64"/>
        <v>FI_17_56</v>
      </c>
      <c r="B2101" s="979">
        <f t="shared" si="65"/>
        <v>56</v>
      </c>
      <c r="C2101" s="1069" t="s">
        <v>113</v>
      </c>
      <c r="D2101" s="1072">
        <v>17</v>
      </c>
      <c r="E2101" s="1070">
        <v>2099</v>
      </c>
      <c r="F2101" s="1066" t="s">
        <v>6323</v>
      </c>
      <c r="G2101" s="1067" t="s">
        <v>6324</v>
      </c>
      <c r="H2101" s="1068">
        <v>1</v>
      </c>
      <c r="I2101" s="2"/>
      <c r="K2101" s="1072"/>
    </row>
    <row r="2102" spans="1:11" x14ac:dyDescent="0.2">
      <c r="A2102" s="977" t="str">
        <f t="shared" si="64"/>
        <v>FI_17_57</v>
      </c>
      <c r="B2102" s="979">
        <f t="shared" si="65"/>
        <v>57</v>
      </c>
      <c r="C2102" s="1069" t="s">
        <v>113</v>
      </c>
      <c r="D2102" s="1072">
        <v>17</v>
      </c>
      <c r="E2102" s="1070">
        <v>2100</v>
      </c>
      <c r="F2102" s="1066" t="s">
        <v>6325</v>
      </c>
      <c r="G2102" s="1067" t="s">
        <v>6326</v>
      </c>
      <c r="H2102" s="1068">
        <v>1</v>
      </c>
      <c r="I2102" s="2"/>
      <c r="K2102" s="1072"/>
    </row>
    <row r="2103" spans="1:11" x14ac:dyDescent="0.2">
      <c r="A2103" s="977" t="str">
        <f t="shared" si="64"/>
        <v>FI_17_58</v>
      </c>
      <c r="B2103" s="979">
        <f t="shared" si="65"/>
        <v>58</v>
      </c>
      <c r="C2103" s="1069" t="s">
        <v>113</v>
      </c>
      <c r="D2103" s="1072">
        <v>17</v>
      </c>
      <c r="E2103" s="1070">
        <v>2101</v>
      </c>
      <c r="F2103" s="1066" t="s">
        <v>6327</v>
      </c>
      <c r="G2103" s="1067" t="s">
        <v>6328</v>
      </c>
      <c r="H2103" s="1068">
        <v>1</v>
      </c>
      <c r="I2103" s="2"/>
      <c r="K2103" s="1072"/>
    </row>
    <row r="2104" spans="1:11" x14ac:dyDescent="0.2">
      <c r="A2104" s="977" t="str">
        <f t="shared" si="64"/>
        <v>FI_17_59</v>
      </c>
      <c r="B2104" s="979">
        <f t="shared" si="65"/>
        <v>59</v>
      </c>
      <c r="C2104" s="1069" t="s">
        <v>113</v>
      </c>
      <c r="D2104" s="1072">
        <v>17</v>
      </c>
      <c r="E2104" s="1070">
        <v>2102</v>
      </c>
      <c r="F2104" s="1066" t="s">
        <v>6329</v>
      </c>
      <c r="G2104" s="1067" t="s">
        <v>6330</v>
      </c>
      <c r="H2104" s="1068">
        <v>1</v>
      </c>
      <c r="I2104" s="2"/>
      <c r="K2104" s="1072"/>
    </row>
    <row r="2105" spans="1:11" x14ac:dyDescent="0.2">
      <c r="A2105" s="977" t="str">
        <f t="shared" si="64"/>
        <v>FI_17_60</v>
      </c>
      <c r="B2105" s="979">
        <f t="shared" si="65"/>
        <v>60</v>
      </c>
      <c r="C2105" s="1069" t="s">
        <v>113</v>
      </c>
      <c r="D2105" s="1072">
        <v>17</v>
      </c>
      <c r="E2105" s="1070">
        <v>2103</v>
      </c>
      <c r="F2105" s="1066" t="s">
        <v>6331</v>
      </c>
      <c r="G2105" s="1067" t="s">
        <v>6332</v>
      </c>
      <c r="H2105" s="1068">
        <v>1</v>
      </c>
      <c r="I2105" s="2"/>
      <c r="K2105" s="1072"/>
    </row>
    <row r="2106" spans="1:11" x14ac:dyDescent="0.2">
      <c r="A2106" s="977" t="str">
        <f t="shared" si="64"/>
        <v>FI_17_61</v>
      </c>
      <c r="B2106" s="979">
        <f t="shared" si="65"/>
        <v>61</v>
      </c>
      <c r="C2106" s="1069" t="s">
        <v>113</v>
      </c>
      <c r="D2106" s="1072">
        <v>17</v>
      </c>
      <c r="E2106" s="1070">
        <v>2104</v>
      </c>
      <c r="F2106" s="1066" t="s">
        <v>6333</v>
      </c>
      <c r="G2106" s="1067" t="s">
        <v>6334</v>
      </c>
      <c r="H2106" s="1068">
        <v>1</v>
      </c>
      <c r="I2106" s="2"/>
      <c r="K2106" s="1072"/>
    </row>
    <row r="2107" spans="1:11" x14ac:dyDescent="0.2">
      <c r="A2107" s="977" t="str">
        <f t="shared" si="64"/>
        <v>FI_17_62</v>
      </c>
      <c r="B2107" s="979">
        <f t="shared" si="65"/>
        <v>62</v>
      </c>
      <c r="C2107" s="1069" t="s">
        <v>113</v>
      </c>
      <c r="D2107" s="1072">
        <v>17</v>
      </c>
      <c r="E2107" s="1070">
        <v>2105</v>
      </c>
      <c r="F2107" s="1066" t="s">
        <v>6335</v>
      </c>
      <c r="G2107" s="1067" t="s">
        <v>6336</v>
      </c>
      <c r="H2107" s="1068">
        <v>1</v>
      </c>
      <c r="I2107" s="2"/>
      <c r="K2107" s="1072"/>
    </row>
    <row r="2108" spans="1:11" x14ac:dyDescent="0.2">
      <c r="A2108" s="977" t="str">
        <f t="shared" si="64"/>
        <v>FI_17_63</v>
      </c>
      <c r="B2108" s="979">
        <f t="shared" si="65"/>
        <v>63</v>
      </c>
      <c r="C2108" s="1069" t="s">
        <v>113</v>
      </c>
      <c r="D2108" s="1072">
        <v>17</v>
      </c>
      <c r="E2108" s="1070">
        <v>2106</v>
      </c>
      <c r="F2108" s="1066" t="s">
        <v>6337</v>
      </c>
      <c r="G2108" s="1067" t="s">
        <v>6338</v>
      </c>
      <c r="H2108" s="1068">
        <v>1</v>
      </c>
      <c r="I2108" s="2"/>
      <c r="K2108" s="1072"/>
    </row>
    <row r="2109" spans="1:11" x14ac:dyDescent="0.2">
      <c r="A2109" s="977" t="str">
        <f t="shared" si="64"/>
        <v>FI_17_64</v>
      </c>
      <c r="B2109" s="979">
        <f t="shared" si="65"/>
        <v>64</v>
      </c>
      <c r="C2109" s="1069" t="s">
        <v>113</v>
      </c>
      <c r="D2109" s="1072">
        <v>17</v>
      </c>
      <c r="E2109" s="1070">
        <v>2107</v>
      </c>
      <c r="F2109" s="1066" t="s">
        <v>6339</v>
      </c>
      <c r="G2109" s="1067" t="s">
        <v>6340</v>
      </c>
      <c r="H2109" s="1068">
        <v>1</v>
      </c>
      <c r="I2109" s="2"/>
      <c r="K2109" s="1072"/>
    </row>
    <row r="2110" spans="1:11" x14ac:dyDescent="0.2">
      <c r="A2110" s="977" t="str">
        <f t="shared" si="64"/>
        <v>FI_17_65</v>
      </c>
      <c r="B2110" s="979">
        <f t="shared" si="65"/>
        <v>65</v>
      </c>
      <c r="C2110" s="1069" t="s">
        <v>113</v>
      </c>
      <c r="D2110" s="1072">
        <v>17</v>
      </c>
      <c r="E2110" s="1070">
        <v>2108</v>
      </c>
      <c r="F2110" s="1066" t="s">
        <v>6341</v>
      </c>
      <c r="G2110" s="1067" t="s">
        <v>6342</v>
      </c>
      <c r="H2110" s="1068">
        <v>1</v>
      </c>
      <c r="I2110" s="2"/>
      <c r="K2110" s="1072"/>
    </row>
    <row r="2111" spans="1:11" x14ac:dyDescent="0.2">
      <c r="A2111" s="977" t="str">
        <f t="shared" si="64"/>
        <v>FI_17_66</v>
      </c>
      <c r="B2111" s="979">
        <f t="shared" si="65"/>
        <v>66</v>
      </c>
      <c r="C2111" s="1069" t="s">
        <v>113</v>
      </c>
      <c r="D2111" s="1072">
        <v>17</v>
      </c>
      <c r="E2111" s="1070">
        <v>2109</v>
      </c>
      <c r="F2111" s="1066" t="s">
        <v>6343</v>
      </c>
      <c r="G2111" s="1067" t="s">
        <v>6344</v>
      </c>
      <c r="H2111" s="1068">
        <v>2</v>
      </c>
      <c r="I2111" s="2"/>
      <c r="K2111" s="1072"/>
    </row>
    <row r="2112" spans="1:11" x14ac:dyDescent="0.2">
      <c r="A2112" s="977" t="str">
        <f t="shared" si="64"/>
        <v>FI_17_67</v>
      </c>
      <c r="B2112" s="979">
        <f t="shared" si="65"/>
        <v>67</v>
      </c>
      <c r="C2112" s="1069" t="s">
        <v>113</v>
      </c>
      <c r="D2112" s="1072">
        <v>17</v>
      </c>
      <c r="E2112" s="1070">
        <v>2110</v>
      </c>
      <c r="F2112" s="1066" t="s">
        <v>6345</v>
      </c>
      <c r="G2112" s="1067" t="s">
        <v>6346</v>
      </c>
      <c r="H2112" s="1068">
        <v>1</v>
      </c>
      <c r="I2112" s="2"/>
      <c r="K2112" s="1072"/>
    </row>
    <row r="2113" spans="1:11" x14ac:dyDescent="0.2">
      <c r="A2113" s="977" t="str">
        <f t="shared" si="64"/>
        <v>FI_17_68</v>
      </c>
      <c r="B2113" s="979">
        <f t="shared" si="65"/>
        <v>68</v>
      </c>
      <c r="C2113" s="1069" t="s">
        <v>113</v>
      </c>
      <c r="D2113" s="1072">
        <v>17</v>
      </c>
      <c r="E2113" s="1070">
        <v>2111</v>
      </c>
      <c r="F2113" s="1066" t="s">
        <v>6347</v>
      </c>
      <c r="G2113" s="1067" t="s">
        <v>6348</v>
      </c>
      <c r="H2113" s="1068">
        <v>1</v>
      </c>
      <c r="I2113" s="2"/>
      <c r="K2113" s="1072"/>
    </row>
    <row r="2114" spans="1:11" x14ac:dyDescent="0.2">
      <c r="A2114" s="977" t="str">
        <f t="shared" si="64"/>
        <v>FI_17_69</v>
      </c>
      <c r="B2114" s="979">
        <f t="shared" si="65"/>
        <v>69</v>
      </c>
      <c r="C2114" s="1069" t="s">
        <v>113</v>
      </c>
      <c r="D2114" s="1072">
        <v>17</v>
      </c>
      <c r="E2114" s="1070">
        <v>2112</v>
      </c>
      <c r="F2114" s="1066" t="s">
        <v>6349</v>
      </c>
      <c r="G2114" s="1067" t="s">
        <v>6350</v>
      </c>
      <c r="H2114" s="1068">
        <v>1</v>
      </c>
      <c r="I2114" s="2"/>
      <c r="K2114" s="1072"/>
    </row>
    <row r="2115" spans="1:11" x14ac:dyDescent="0.2">
      <c r="A2115" s="977" t="str">
        <f t="shared" ref="A2115:A2174" si="66">CONCATENATE(C2115,"_",D2115,"_",B2115)</f>
        <v>FI_17_70</v>
      </c>
      <c r="B2115" s="979">
        <f t="shared" si="65"/>
        <v>70</v>
      </c>
      <c r="C2115" s="1069" t="s">
        <v>113</v>
      </c>
      <c r="D2115" s="1072">
        <v>17</v>
      </c>
      <c r="E2115" s="1070">
        <v>2113</v>
      </c>
      <c r="F2115" s="1066" t="s">
        <v>6351</v>
      </c>
      <c r="G2115" s="1067" t="s">
        <v>6352</v>
      </c>
      <c r="H2115" s="1068">
        <v>1</v>
      </c>
      <c r="I2115" s="2"/>
      <c r="K2115" s="1072"/>
    </row>
    <row r="2116" spans="1:11" x14ac:dyDescent="0.2">
      <c r="A2116" s="977" t="str">
        <f t="shared" si="66"/>
        <v>FI_17_71</v>
      </c>
      <c r="B2116" s="979">
        <f t="shared" si="65"/>
        <v>71</v>
      </c>
      <c r="C2116" s="1069" t="s">
        <v>113</v>
      </c>
      <c r="D2116" s="1072">
        <v>17</v>
      </c>
      <c r="E2116" s="1070">
        <v>2114</v>
      </c>
      <c r="F2116" s="1066" t="s">
        <v>6353</v>
      </c>
      <c r="G2116" s="1067" t="s">
        <v>6354</v>
      </c>
      <c r="H2116" s="1068">
        <v>1</v>
      </c>
      <c r="I2116" s="2"/>
      <c r="K2116" s="1072"/>
    </row>
    <row r="2117" spans="1:11" x14ac:dyDescent="0.2">
      <c r="A2117" s="977" t="str">
        <f t="shared" si="66"/>
        <v>FI_17_72</v>
      </c>
      <c r="B2117" s="979">
        <f t="shared" ref="B2117:B2174" si="67">IF(D2117&lt;&gt;"",IF(D2117=D2116,B2116+1,1),0)</f>
        <v>72</v>
      </c>
      <c r="C2117" s="1069" t="s">
        <v>113</v>
      </c>
      <c r="D2117" s="1072">
        <v>17</v>
      </c>
      <c r="E2117" s="1070">
        <v>2115</v>
      </c>
      <c r="F2117" s="1066" t="s">
        <v>6355</v>
      </c>
      <c r="G2117" s="1067" t="s">
        <v>6356</v>
      </c>
      <c r="H2117" s="1068">
        <v>1</v>
      </c>
      <c r="I2117" s="2"/>
      <c r="K2117" s="1072"/>
    </row>
    <row r="2118" spans="1:11" x14ac:dyDescent="0.2">
      <c r="A2118" s="977" t="str">
        <f t="shared" si="66"/>
        <v>FI_17_73</v>
      </c>
      <c r="B2118" s="979">
        <f t="shared" si="67"/>
        <v>73</v>
      </c>
      <c r="C2118" s="1069" t="s">
        <v>113</v>
      </c>
      <c r="D2118" s="1072">
        <v>17</v>
      </c>
      <c r="E2118" s="1070">
        <v>2116</v>
      </c>
      <c r="F2118" s="1066" t="s">
        <v>6357</v>
      </c>
      <c r="G2118" s="1067" t="s">
        <v>6358</v>
      </c>
      <c r="H2118" s="1068">
        <v>1</v>
      </c>
      <c r="I2118" s="2"/>
      <c r="K2118" s="1072"/>
    </row>
    <row r="2119" spans="1:11" x14ac:dyDescent="0.2">
      <c r="A2119" s="977" t="str">
        <f t="shared" si="66"/>
        <v>FI_17_74</v>
      </c>
      <c r="B2119" s="979">
        <f t="shared" si="67"/>
        <v>74</v>
      </c>
      <c r="C2119" s="1069" t="s">
        <v>113</v>
      </c>
      <c r="D2119" s="1072">
        <v>17</v>
      </c>
      <c r="E2119" s="1070">
        <v>2117</v>
      </c>
      <c r="F2119" s="1066" t="s">
        <v>6359</v>
      </c>
      <c r="G2119" s="1067" t="s">
        <v>6360</v>
      </c>
      <c r="H2119" s="1068">
        <v>1</v>
      </c>
      <c r="I2119" s="2"/>
      <c r="K2119" s="1072"/>
    </row>
    <row r="2120" spans="1:11" x14ac:dyDescent="0.2">
      <c r="A2120" s="977" t="str">
        <f t="shared" si="66"/>
        <v>FI_17_75</v>
      </c>
      <c r="B2120" s="979">
        <f t="shared" si="67"/>
        <v>75</v>
      </c>
      <c r="C2120" s="1069" t="s">
        <v>113</v>
      </c>
      <c r="D2120" s="1072">
        <v>17</v>
      </c>
      <c r="E2120" s="1070">
        <v>2118</v>
      </c>
      <c r="F2120" s="1066" t="s">
        <v>6361</v>
      </c>
      <c r="G2120" s="1067" t="s">
        <v>6362</v>
      </c>
      <c r="H2120" s="1068">
        <v>1</v>
      </c>
      <c r="I2120" s="2"/>
      <c r="K2120" s="1072"/>
    </row>
    <row r="2121" spans="1:11" x14ac:dyDescent="0.2">
      <c r="A2121" s="977" t="str">
        <f t="shared" si="66"/>
        <v>FI_17_76</v>
      </c>
      <c r="B2121" s="979">
        <f t="shared" si="67"/>
        <v>76</v>
      </c>
      <c r="C2121" s="1069" t="s">
        <v>113</v>
      </c>
      <c r="D2121" s="1072">
        <v>17</v>
      </c>
      <c r="E2121" s="1070">
        <v>2119</v>
      </c>
      <c r="F2121" s="1066" t="s">
        <v>6363</v>
      </c>
      <c r="G2121" s="1067" t="s">
        <v>6364</v>
      </c>
      <c r="H2121" s="1068">
        <v>1</v>
      </c>
      <c r="I2121" s="2"/>
      <c r="K2121" s="1072"/>
    </row>
    <row r="2122" spans="1:11" x14ac:dyDescent="0.2">
      <c r="A2122" s="977" t="str">
        <f t="shared" si="66"/>
        <v>FI_17_77</v>
      </c>
      <c r="B2122" s="979">
        <f t="shared" si="67"/>
        <v>77</v>
      </c>
      <c r="C2122" s="1069" t="s">
        <v>113</v>
      </c>
      <c r="D2122" s="1072">
        <v>17</v>
      </c>
      <c r="E2122" s="1070">
        <v>2120</v>
      </c>
      <c r="F2122" s="1066" t="s">
        <v>6365</v>
      </c>
      <c r="G2122" s="1067" t="s">
        <v>6366</v>
      </c>
      <c r="H2122" s="1068">
        <v>1</v>
      </c>
      <c r="I2122" s="2"/>
      <c r="K2122" s="1072"/>
    </row>
    <row r="2123" spans="1:11" x14ac:dyDescent="0.2">
      <c r="A2123" s="977" t="str">
        <f t="shared" si="66"/>
        <v>FI_17_78</v>
      </c>
      <c r="B2123" s="979">
        <f t="shared" si="67"/>
        <v>78</v>
      </c>
      <c r="C2123" s="1069" t="s">
        <v>113</v>
      </c>
      <c r="D2123" s="1072">
        <v>17</v>
      </c>
      <c r="E2123" s="1070">
        <v>2121</v>
      </c>
      <c r="F2123" s="1066" t="s">
        <v>6367</v>
      </c>
      <c r="G2123" s="1067" t="s">
        <v>6368</v>
      </c>
      <c r="H2123" s="1068">
        <v>1</v>
      </c>
      <c r="I2123" s="2"/>
      <c r="K2123" s="1072"/>
    </row>
    <row r="2124" spans="1:11" x14ac:dyDescent="0.2">
      <c r="A2124" s="977" t="str">
        <f t="shared" si="66"/>
        <v>FI_17_79</v>
      </c>
      <c r="B2124" s="979">
        <f t="shared" si="67"/>
        <v>79</v>
      </c>
      <c r="C2124" s="1069" t="s">
        <v>113</v>
      </c>
      <c r="D2124" s="1072">
        <v>17</v>
      </c>
      <c r="E2124" s="1070">
        <v>2122</v>
      </c>
      <c r="F2124" s="1066" t="s">
        <v>6369</v>
      </c>
      <c r="G2124" s="1067" t="s">
        <v>6370</v>
      </c>
      <c r="H2124" s="1068">
        <v>1</v>
      </c>
      <c r="I2124" s="2"/>
      <c r="K2124" s="1072"/>
    </row>
    <row r="2125" spans="1:11" x14ac:dyDescent="0.2">
      <c r="A2125" s="977" t="str">
        <f t="shared" si="66"/>
        <v>FI_17_80</v>
      </c>
      <c r="B2125" s="979">
        <f t="shared" si="67"/>
        <v>80</v>
      </c>
      <c r="C2125" s="1069" t="s">
        <v>113</v>
      </c>
      <c r="D2125" s="1072">
        <v>17</v>
      </c>
      <c r="E2125" s="1070">
        <v>2123</v>
      </c>
      <c r="F2125" s="1066" t="s">
        <v>6371</v>
      </c>
      <c r="G2125" s="1067" t="s">
        <v>6372</v>
      </c>
      <c r="H2125" s="1068">
        <v>1</v>
      </c>
      <c r="I2125" s="2"/>
      <c r="K2125" s="1072"/>
    </row>
    <row r="2126" spans="1:11" x14ac:dyDescent="0.2">
      <c r="A2126" s="977" t="str">
        <f t="shared" si="66"/>
        <v>FI_17_81</v>
      </c>
      <c r="B2126" s="979">
        <f t="shared" si="67"/>
        <v>81</v>
      </c>
      <c r="C2126" s="1069" t="s">
        <v>113</v>
      </c>
      <c r="D2126" s="1072">
        <v>17</v>
      </c>
      <c r="E2126" s="1070">
        <v>2124</v>
      </c>
      <c r="F2126" s="1066" t="s">
        <v>6373</v>
      </c>
      <c r="G2126" s="1067" t="s">
        <v>6374</v>
      </c>
      <c r="H2126" s="1068">
        <v>1</v>
      </c>
      <c r="I2126" s="2"/>
      <c r="K2126" s="1072"/>
    </row>
    <row r="2127" spans="1:11" x14ac:dyDescent="0.2">
      <c r="A2127" s="977" t="str">
        <f t="shared" si="66"/>
        <v>FI_17_82</v>
      </c>
      <c r="B2127" s="979">
        <f t="shared" si="67"/>
        <v>82</v>
      </c>
      <c r="C2127" s="1069" t="s">
        <v>113</v>
      </c>
      <c r="D2127" s="1072">
        <v>17</v>
      </c>
      <c r="E2127" s="1070">
        <v>2125</v>
      </c>
      <c r="F2127" s="1066" t="s">
        <v>6375</v>
      </c>
      <c r="G2127" s="1067" t="s">
        <v>6376</v>
      </c>
      <c r="H2127" s="1068">
        <v>2</v>
      </c>
      <c r="I2127" s="2"/>
      <c r="K2127" s="1072"/>
    </row>
    <row r="2128" spans="1:11" x14ac:dyDescent="0.2">
      <c r="A2128" s="977" t="str">
        <f t="shared" si="66"/>
        <v>FI_17_83</v>
      </c>
      <c r="B2128" s="979">
        <f t="shared" si="67"/>
        <v>83</v>
      </c>
      <c r="C2128" s="1069" t="s">
        <v>113</v>
      </c>
      <c r="D2128" s="1072">
        <v>17</v>
      </c>
      <c r="E2128" s="1070">
        <v>2126</v>
      </c>
      <c r="F2128" s="1066" t="s">
        <v>6377</v>
      </c>
      <c r="G2128" s="1067" t="s">
        <v>6378</v>
      </c>
      <c r="H2128" s="1068">
        <v>1</v>
      </c>
      <c r="I2128" s="2"/>
      <c r="K2128" s="1072"/>
    </row>
    <row r="2129" spans="1:11" x14ac:dyDescent="0.2">
      <c r="A2129" s="977" t="str">
        <f t="shared" si="66"/>
        <v>FI_17_84</v>
      </c>
      <c r="B2129" s="979">
        <f t="shared" si="67"/>
        <v>84</v>
      </c>
      <c r="C2129" s="1069" t="s">
        <v>113</v>
      </c>
      <c r="D2129" s="1072">
        <v>17</v>
      </c>
      <c r="E2129" s="1070">
        <v>2127</v>
      </c>
      <c r="F2129" s="1066" t="s">
        <v>6379</v>
      </c>
      <c r="G2129" s="1067" t="s">
        <v>6380</v>
      </c>
      <c r="H2129" s="1068">
        <v>1</v>
      </c>
      <c r="I2129" s="2"/>
      <c r="K2129" s="1072"/>
    </row>
    <row r="2130" spans="1:11" x14ac:dyDescent="0.2">
      <c r="A2130" s="977" t="str">
        <f t="shared" si="66"/>
        <v>FI_17_85</v>
      </c>
      <c r="B2130" s="979">
        <f t="shared" si="67"/>
        <v>85</v>
      </c>
      <c r="C2130" s="1069" t="s">
        <v>113</v>
      </c>
      <c r="D2130" s="1072">
        <v>17</v>
      </c>
      <c r="E2130" s="1070">
        <v>2128</v>
      </c>
      <c r="F2130" s="1066" t="s">
        <v>6381</v>
      </c>
      <c r="G2130" s="1067" t="s">
        <v>6382</v>
      </c>
      <c r="H2130" s="1068">
        <v>1</v>
      </c>
      <c r="I2130" s="2"/>
      <c r="K2130" s="1072"/>
    </row>
    <row r="2131" spans="1:11" x14ac:dyDescent="0.2">
      <c r="A2131" s="977" t="str">
        <f t="shared" si="66"/>
        <v>FI_17_86</v>
      </c>
      <c r="B2131" s="979">
        <f t="shared" si="67"/>
        <v>86</v>
      </c>
      <c r="C2131" s="1069" t="s">
        <v>113</v>
      </c>
      <c r="D2131" s="1072">
        <v>17</v>
      </c>
      <c r="E2131" s="1070">
        <v>2129</v>
      </c>
      <c r="F2131" s="1066" t="s">
        <v>6383</v>
      </c>
      <c r="G2131" s="1067" t="s">
        <v>6384</v>
      </c>
      <c r="H2131" s="1068">
        <v>1</v>
      </c>
      <c r="I2131" s="2"/>
      <c r="K2131" s="1072"/>
    </row>
    <row r="2132" spans="1:11" x14ac:dyDescent="0.2">
      <c r="A2132" s="977" t="str">
        <f t="shared" si="66"/>
        <v>FI_17_87</v>
      </c>
      <c r="B2132" s="979">
        <f t="shared" si="67"/>
        <v>87</v>
      </c>
      <c r="C2132" s="1069" t="s">
        <v>113</v>
      </c>
      <c r="D2132" s="1072">
        <v>17</v>
      </c>
      <c r="E2132" s="1070">
        <v>2130</v>
      </c>
      <c r="F2132" s="1066" t="s">
        <v>6385</v>
      </c>
      <c r="G2132" s="1067" t="s">
        <v>6386</v>
      </c>
      <c r="H2132" s="1068">
        <v>1</v>
      </c>
      <c r="I2132" s="2"/>
      <c r="K2132" s="1072"/>
    </row>
    <row r="2133" spans="1:11" x14ac:dyDescent="0.2">
      <c r="A2133" s="977" t="str">
        <f t="shared" si="66"/>
        <v>FI_17_88</v>
      </c>
      <c r="B2133" s="979">
        <f t="shared" si="67"/>
        <v>88</v>
      </c>
      <c r="C2133" s="1069" t="s">
        <v>113</v>
      </c>
      <c r="D2133" s="1072">
        <v>17</v>
      </c>
      <c r="E2133" s="1070">
        <v>2131</v>
      </c>
      <c r="F2133" s="1066" t="s">
        <v>6387</v>
      </c>
      <c r="G2133" s="1067" t="s">
        <v>6388</v>
      </c>
      <c r="H2133" s="1068">
        <v>1</v>
      </c>
      <c r="I2133" s="2"/>
      <c r="K2133" s="1072"/>
    </row>
    <row r="2134" spans="1:11" x14ac:dyDescent="0.2">
      <c r="A2134" s="977" t="str">
        <f t="shared" si="66"/>
        <v>FI_17_89</v>
      </c>
      <c r="B2134" s="979">
        <f t="shared" si="67"/>
        <v>89</v>
      </c>
      <c r="C2134" s="1069" t="s">
        <v>113</v>
      </c>
      <c r="D2134" s="1072">
        <v>17</v>
      </c>
      <c r="E2134" s="1070">
        <v>2132</v>
      </c>
      <c r="F2134" s="1066" t="s">
        <v>6389</v>
      </c>
      <c r="G2134" s="1067" t="s">
        <v>6390</v>
      </c>
      <c r="H2134" s="1068">
        <v>1</v>
      </c>
      <c r="I2134" s="2"/>
      <c r="K2134" s="1072"/>
    </row>
    <row r="2135" spans="1:11" x14ac:dyDescent="0.2">
      <c r="A2135" s="977" t="str">
        <f t="shared" si="66"/>
        <v>FI_17_90</v>
      </c>
      <c r="B2135" s="979">
        <f t="shared" si="67"/>
        <v>90</v>
      </c>
      <c r="C2135" s="1069" t="s">
        <v>113</v>
      </c>
      <c r="D2135" s="1072">
        <v>17</v>
      </c>
      <c r="E2135" s="1070">
        <v>2133</v>
      </c>
      <c r="F2135" s="1066" t="s">
        <v>6391</v>
      </c>
      <c r="G2135" s="1067" t="s">
        <v>6392</v>
      </c>
      <c r="H2135" s="1068">
        <v>1</v>
      </c>
      <c r="I2135" s="2"/>
      <c r="K2135" s="1072"/>
    </row>
    <row r="2136" spans="1:11" x14ac:dyDescent="0.2">
      <c r="A2136" s="977" t="str">
        <f t="shared" si="66"/>
        <v>FI_17_91</v>
      </c>
      <c r="B2136" s="979">
        <f t="shared" si="67"/>
        <v>91</v>
      </c>
      <c r="C2136" s="1069" t="s">
        <v>113</v>
      </c>
      <c r="D2136" s="1072">
        <v>17</v>
      </c>
      <c r="E2136" s="1070">
        <v>2134</v>
      </c>
      <c r="F2136" s="1066" t="s">
        <v>6393</v>
      </c>
      <c r="G2136" s="1067" t="s">
        <v>6394</v>
      </c>
      <c r="H2136" s="1068">
        <v>1</v>
      </c>
      <c r="I2136" s="2"/>
      <c r="K2136" s="1072"/>
    </row>
    <row r="2137" spans="1:11" x14ac:dyDescent="0.2">
      <c r="A2137" s="977" t="str">
        <f t="shared" si="66"/>
        <v>FI_17_92</v>
      </c>
      <c r="B2137" s="979">
        <f t="shared" si="67"/>
        <v>92</v>
      </c>
      <c r="C2137" s="1069" t="s">
        <v>113</v>
      </c>
      <c r="D2137" s="1072">
        <v>17</v>
      </c>
      <c r="E2137" s="1070">
        <v>2135</v>
      </c>
      <c r="F2137" s="1066" t="s">
        <v>6395</v>
      </c>
      <c r="G2137" s="1067" t="s">
        <v>6396</v>
      </c>
      <c r="H2137" s="1068">
        <v>1</v>
      </c>
      <c r="I2137" s="2"/>
      <c r="K2137" s="1072"/>
    </row>
    <row r="2138" spans="1:11" x14ac:dyDescent="0.2">
      <c r="A2138" s="977" t="str">
        <f t="shared" si="66"/>
        <v>FI_17_93</v>
      </c>
      <c r="B2138" s="979">
        <f t="shared" si="67"/>
        <v>93</v>
      </c>
      <c r="C2138" s="1069" t="s">
        <v>113</v>
      </c>
      <c r="D2138" s="1072">
        <v>17</v>
      </c>
      <c r="E2138" s="1070">
        <v>2136</v>
      </c>
      <c r="F2138" s="1066" t="s">
        <v>6397</v>
      </c>
      <c r="G2138" s="1067" t="s">
        <v>6398</v>
      </c>
      <c r="H2138" s="1068">
        <v>1</v>
      </c>
      <c r="I2138" s="2"/>
      <c r="K2138" s="1072"/>
    </row>
    <row r="2139" spans="1:11" x14ac:dyDescent="0.2">
      <c r="A2139" s="977" t="str">
        <f t="shared" si="66"/>
        <v>FI_17_94</v>
      </c>
      <c r="B2139" s="979">
        <f t="shared" si="67"/>
        <v>94</v>
      </c>
      <c r="C2139" s="1069" t="s">
        <v>113</v>
      </c>
      <c r="D2139" s="1072">
        <v>17</v>
      </c>
      <c r="E2139" s="1070">
        <v>2137</v>
      </c>
      <c r="F2139" s="1066" t="s">
        <v>6399</v>
      </c>
      <c r="G2139" s="1067" t="s">
        <v>6400</v>
      </c>
      <c r="H2139" s="1068">
        <v>1</v>
      </c>
      <c r="I2139" s="2"/>
      <c r="K2139" s="1072"/>
    </row>
    <row r="2140" spans="1:11" x14ac:dyDescent="0.2">
      <c r="A2140" s="977" t="str">
        <f t="shared" si="66"/>
        <v>FI_17_95</v>
      </c>
      <c r="B2140" s="979">
        <f t="shared" si="67"/>
        <v>95</v>
      </c>
      <c r="C2140" s="1069" t="s">
        <v>113</v>
      </c>
      <c r="D2140" s="1072">
        <v>17</v>
      </c>
      <c r="E2140" s="1070">
        <v>2138</v>
      </c>
      <c r="F2140" s="1066" t="s">
        <v>6401</v>
      </c>
      <c r="G2140" s="1067" t="s">
        <v>6402</v>
      </c>
      <c r="H2140" s="1068">
        <v>1</v>
      </c>
      <c r="I2140" s="2"/>
      <c r="K2140" s="1072"/>
    </row>
    <row r="2141" spans="1:11" x14ac:dyDescent="0.2">
      <c r="A2141" s="977" t="str">
        <f t="shared" si="66"/>
        <v>FI_17_96</v>
      </c>
      <c r="B2141" s="979">
        <f t="shared" si="67"/>
        <v>96</v>
      </c>
      <c r="C2141" s="1069" t="s">
        <v>113</v>
      </c>
      <c r="D2141" s="1072">
        <v>17</v>
      </c>
      <c r="E2141" s="1070">
        <v>2139</v>
      </c>
      <c r="F2141" s="1066" t="s">
        <v>6403</v>
      </c>
      <c r="G2141" s="1067" t="s">
        <v>6404</v>
      </c>
      <c r="H2141" s="1068">
        <v>1</v>
      </c>
      <c r="I2141" s="2"/>
      <c r="K2141" s="1072"/>
    </row>
    <row r="2142" spans="1:11" x14ac:dyDescent="0.2">
      <c r="A2142" s="977" t="str">
        <f t="shared" si="66"/>
        <v>FI_17_97</v>
      </c>
      <c r="B2142" s="979">
        <f t="shared" si="67"/>
        <v>97</v>
      </c>
      <c r="C2142" s="1069" t="s">
        <v>113</v>
      </c>
      <c r="D2142" s="1072">
        <v>17</v>
      </c>
      <c r="E2142" s="1070">
        <v>2140</v>
      </c>
      <c r="F2142" s="1066" t="s">
        <v>6405</v>
      </c>
      <c r="G2142" s="1067" t="s">
        <v>6406</v>
      </c>
      <c r="H2142" s="1068">
        <v>1</v>
      </c>
      <c r="I2142" s="2"/>
      <c r="K2142" s="1072"/>
    </row>
    <row r="2143" spans="1:11" x14ac:dyDescent="0.2">
      <c r="A2143" s="977" t="str">
        <f t="shared" si="66"/>
        <v>FI_17_98</v>
      </c>
      <c r="B2143" s="979">
        <f t="shared" si="67"/>
        <v>98</v>
      </c>
      <c r="C2143" s="1069" t="s">
        <v>113</v>
      </c>
      <c r="D2143" s="1072">
        <v>17</v>
      </c>
      <c r="E2143" s="1070">
        <v>2141</v>
      </c>
      <c r="F2143" s="1066" t="s">
        <v>6407</v>
      </c>
      <c r="G2143" s="1067" t="s">
        <v>6408</v>
      </c>
      <c r="H2143" s="1068">
        <v>1</v>
      </c>
      <c r="I2143" s="2"/>
      <c r="K2143" s="1072"/>
    </row>
    <row r="2144" spans="1:11" x14ac:dyDescent="0.2">
      <c r="A2144" s="977" t="str">
        <f t="shared" si="66"/>
        <v>FI_17_99</v>
      </c>
      <c r="B2144" s="979">
        <f t="shared" si="67"/>
        <v>99</v>
      </c>
      <c r="C2144" s="1069" t="s">
        <v>113</v>
      </c>
      <c r="D2144" s="1072">
        <v>17</v>
      </c>
      <c r="E2144" s="1070">
        <v>2142</v>
      </c>
      <c r="F2144" s="1066" t="s">
        <v>6409</v>
      </c>
      <c r="G2144" s="1067" t="s">
        <v>6410</v>
      </c>
      <c r="H2144" s="1068">
        <v>1</v>
      </c>
      <c r="I2144" s="2"/>
      <c r="K2144" s="1072"/>
    </row>
    <row r="2145" spans="1:11" x14ac:dyDescent="0.2">
      <c r="A2145" s="977" t="str">
        <f t="shared" si="66"/>
        <v>FI_17_100</v>
      </c>
      <c r="B2145" s="979">
        <f t="shared" si="67"/>
        <v>100</v>
      </c>
      <c r="C2145" s="1069" t="s">
        <v>113</v>
      </c>
      <c r="D2145" s="1072">
        <v>17</v>
      </c>
      <c r="E2145" s="1070">
        <v>2143</v>
      </c>
      <c r="F2145" s="1066" t="s">
        <v>6411</v>
      </c>
      <c r="G2145" s="1067" t="s">
        <v>6412</v>
      </c>
      <c r="H2145" s="1068">
        <v>1</v>
      </c>
      <c r="I2145" s="2"/>
      <c r="K2145" s="1072"/>
    </row>
    <row r="2146" spans="1:11" x14ac:dyDescent="0.2">
      <c r="A2146" s="977" t="str">
        <f t="shared" si="66"/>
        <v>FI_17_101</v>
      </c>
      <c r="B2146" s="979">
        <f t="shared" si="67"/>
        <v>101</v>
      </c>
      <c r="C2146" s="1069" t="s">
        <v>113</v>
      </c>
      <c r="D2146" s="1072">
        <v>17</v>
      </c>
      <c r="E2146" s="1070">
        <v>2144</v>
      </c>
      <c r="F2146" s="1066" t="s">
        <v>6413</v>
      </c>
      <c r="G2146" s="1067" t="s">
        <v>6414</v>
      </c>
      <c r="H2146" s="1068">
        <v>1</v>
      </c>
      <c r="I2146" s="2"/>
      <c r="K2146" s="1072"/>
    </row>
    <row r="2147" spans="1:11" x14ac:dyDescent="0.2">
      <c r="A2147" s="977" t="str">
        <f t="shared" si="66"/>
        <v>FI_17_102</v>
      </c>
      <c r="B2147" s="979">
        <f t="shared" si="67"/>
        <v>102</v>
      </c>
      <c r="C2147" s="1069" t="s">
        <v>113</v>
      </c>
      <c r="D2147" s="1072">
        <v>17</v>
      </c>
      <c r="E2147" s="1070">
        <v>2145</v>
      </c>
      <c r="F2147" s="1066" t="s">
        <v>6415</v>
      </c>
      <c r="G2147" s="1067" t="s">
        <v>6416</v>
      </c>
      <c r="H2147" s="1068">
        <v>1</v>
      </c>
      <c r="I2147" s="2"/>
      <c r="K2147" s="1072"/>
    </row>
    <row r="2148" spans="1:11" x14ac:dyDescent="0.2">
      <c r="A2148" s="977" t="str">
        <f t="shared" si="66"/>
        <v>FI_17_103</v>
      </c>
      <c r="B2148" s="979">
        <f t="shared" si="67"/>
        <v>103</v>
      </c>
      <c r="C2148" s="1069" t="s">
        <v>113</v>
      </c>
      <c r="D2148" s="1072">
        <v>17</v>
      </c>
      <c r="E2148" s="1070">
        <v>2146</v>
      </c>
      <c r="F2148" s="1066" t="s">
        <v>6417</v>
      </c>
      <c r="G2148" s="1067" t="s">
        <v>6418</v>
      </c>
      <c r="H2148" s="1068">
        <v>1</v>
      </c>
      <c r="I2148" s="2"/>
      <c r="K2148" s="1072"/>
    </row>
    <row r="2149" spans="1:11" x14ac:dyDescent="0.2">
      <c r="A2149" s="977" t="str">
        <f t="shared" si="66"/>
        <v>FI_17_104</v>
      </c>
      <c r="B2149" s="979">
        <f t="shared" si="67"/>
        <v>104</v>
      </c>
      <c r="C2149" s="1069" t="s">
        <v>113</v>
      </c>
      <c r="D2149" s="1072">
        <v>17</v>
      </c>
      <c r="E2149" s="1070">
        <v>2147</v>
      </c>
      <c r="F2149" s="1066" t="s">
        <v>6419</v>
      </c>
      <c r="G2149" s="1067" t="s">
        <v>6420</v>
      </c>
      <c r="H2149" s="1068">
        <v>1</v>
      </c>
      <c r="I2149" s="2"/>
      <c r="K2149" s="1072"/>
    </row>
    <row r="2150" spans="1:11" x14ac:dyDescent="0.2">
      <c r="A2150" s="977" t="str">
        <f t="shared" si="66"/>
        <v>FI_17_105</v>
      </c>
      <c r="B2150" s="979">
        <f t="shared" si="67"/>
        <v>105</v>
      </c>
      <c r="C2150" s="1069" t="s">
        <v>113</v>
      </c>
      <c r="D2150" s="1072">
        <v>17</v>
      </c>
      <c r="E2150" s="1070">
        <v>2148</v>
      </c>
      <c r="F2150" s="1066" t="s">
        <v>6421</v>
      </c>
      <c r="G2150" s="1067" t="s">
        <v>6422</v>
      </c>
      <c r="H2150" s="1068">
        <v>1</v>
      </c>
      <c r="I2150" s="2"/>
      <c r="K2150" s="1072"/>
    </row>
    <row r="2151" spans="1:11" x14ac:dyDescent="0.2">
      <c r="A2151" s="977" t="str">
        <f t="shared" si="66"/>
        <v>FI_17_106</v>
      </c>
      <c r="B2151" s="979">
        <f t="shared" si="67"/>
        <v>106</v>
      </c>
      <c r="C2151" s="1069" t="s">
        <v>113</v>
      </c>
      <c r="D2151" s="1072">
        <v>17</v>
      </c>
      <c r="E2151" s="1070">
        <v>2149</v>
      </c>
      <c r="F2151" s="1066" t="s">
        <v>6423</v>
      </c>
      <c r="G2151" s="1067" t="s">
        <v>6424</v>
      </c>
      <c r="H2151" s="1068">
        <v>1</v>
      </c>
      <c r="I2151" s="2"/>
      <c r="K2151" s="1072"/>
    </row>
    <row r="2152" spans="1:11" x14ac:dyDescent="0.2">
      <c r="A2152" s="977" t="str">
        <f t="shared" si="66"/>
        <v>FI_17_107</v>
      </c>
      <c r="B2152" s="979">
        <f t="shared" si="67"/>
        <v>107</v>
      </c>
      <c r="C2152" s="1069" t="s">
        <v>113</v>
      </c>
      <c r="D2152" s="1072">
        <v>17</v>
      </c>
      <c r="E2152" s="1070">
        <v>2150</v>
      </c>
      <c r="F2152" s="1066" t="s">
        <v>6425</v>
      </c>
      <c r="G2152" s="1067" t="s">
        <v>6426</v>
      </c>
      <c r="H2152" s="1068">
        <v>1</v>
      </c>
      <c r="I2152" s="2"/>
      <c r="K2152" s="1072"/>
    </row>
    <row r="2153" spans="1:11" x14ac:dyDescent="0.2">
      <c r="A2153" s="977" t="str">
        <f t="shared" si="66"/>
        <v>FI_17_108</v>
      </c>
      <c r="B2153" s="979">
        <f t="shared" si="67"/>
        <v>108</v>
      </c>
      <c r="C2153" s="1069" t="s">
        <v>113</v>
      </c>
      <c r="D2153" s="1072">
        <v>17</v>
      </c>
      <c r="E2153" s="1070">
        <v>2151</v>
      </c>
      <c r="F2153" s="1066" t="s">
        <v>6427</v>
      </c>
      <c r="G2153" s="1067" t="s">
        <v>6428</v>
      </c>
      <c r="H2153" s="1068">
        <v>2</v>
      </c>
      <c r="I2153" s="2"/>
      <c r="K2153" s="1072"/>
    </row>
    <row r="2154" spans="1:11" x14ac:dyDescent="0.2">
      <c r="A2154" s="977" t="str">
        <f t="shared" si="66"/>
        <v>FI_17_109</v>
      </c>
      <c r="B2154" s="979">
        <f t="shared" si="67"/>
        <v>109</v>
      </c>
      <c r="C2154" s="1069" t="s">
        <v>113</v>
      </c>
      <c r="D2154" s="1072">
        <v>17</v>
      </c>
      <c r="E2154" s="1070">
        <v>2152</v>
      </c>
      <c r="F2154" s="1066" t="s">
        <v>6429</v>
      </c>
      <c r="G2154" s="1067" t="s">
        <v>6430</v>
      </c>
      <c r="H2154" s="1068">
        <v>1</v>
      </c>
      <c r="I2154" s="2"/>
      <c r="K2154" s="1072"/>
    </row>
    <row r="2155" spans="1:11" x14ac:dyDescent="0.2">
      <c r="A2155" s="977" t="str">
        <f t="shared" si="66"/>
        <v>FI_17_110</v>
      </c>
      <c r="B2155" s="979">
        <f t="shared" si="67"/>
        <v>110</v>
      </c>
      <c r="C2155" s="1069" t="s">
        <v>113</v>
      </c>
      <c r="D2155" s="1072">
        <v>17</v>
      </c>
      <c r="E2155" s="1070">
        <v>2153</v>
      </c>
      <c r="F2155" s="1066" t="s">
        <v>6431</v>
      </c>
      <c r="G2155" s="1067" t="s">
        <v>6432</v>
      </c>
      <c r="H2155" s="1068">
        <v>1</v>
      </c>
      <c r="I2155" s="2"/>
      <c r="K2155" s="1072"/>
    </row>
    <row r="2156" spans="1:11" x14ac:dyDescent="0.2">
      <c r="A2156" s="977" t="str">
        <f t="shared" si="66"/>
        <v>FI_17_111</v>
      </c>
      <c r="B2156" s="979">
        <f t="shared" si="67"/>
        <v>111</v>
      </c>
      <c r="C2156" s="1069" t="s">
        <v>113</v>
      </c>
      <c r="D2156" s="1072">
        <v>17</v>
      </c>
      <c r="E2156" s="1070">
        <v>2154</v>
      </c>
      <c r="F2156" s="1066" t="s">
        <v>6433</v>
      </c>
      <c r="G2156" s="1067" t="s">
        <v>6434</v>
      </c>
      <c r="H2156" s="1068">
        <v>1</v>
      </c>
      <c r="I2156" s="2"/>
      <c r="K2156" s="1072"/>
    </row>
    <row r="2157" spans="1:11" x14ac:dyDescent="0.2">
      <c r="A2157" s="977" t="str">
        <f t="shared" si="66"/>
        <v>FI_17_112</v>
      </c>
      <c r="B2157" s="979">
        <f t="shared" si="67"/>
        <v>112</v>
      </c>
      <c r="C2157" s="1069" t="s">
        <v>113</v>
      </c>
      <c r="D2157" s="1072">
        <v>17</v>
      </c>
      <c r="E2157" s="1070">
        <v>2155</v>
      </c>
      <c r="F2157" s="1066" t="s">
        <v>6435</v>
      </c>
      <c r="G2157" s="1067" t="s">
        <v>6436</v>
      </c>
      <c r="H2157" s="1068">
        <v>1</v>
      </c>
      <c r="I2157" s="2"/>
      <c r="K2157" s="1072"/>
    </row>
    <row r="2158" spans="1:11" x14ac:dyDescent="0.2">
      <c r="A2158" s="977" t="str">
        <f t="shared" si="66"/>
        <v>FI_17_113</v>
      </c>
      <c r="B2158" s="979">
        <f t="shared" si="67"/>
        <v>113</v>
      </c>
      <c r="C2158" s="1069" t="s">
        <v>113</v>
      </c>
      <c r="D2158" s="1072">
        <v>17</v>
      </c>
      <c r="E2158" s="1070">
        <v>2156</v>
      </c>
      <c r="F2158" s="1066" t="s">
        <v>6437</v>
      </c>
      <c r="G2158" s="1067" t="s">
        <v>6438</v>
      </c>
      <c r="H2158" s="1068">
        <v>1</v>
      </c>
      <c r="I2158" s="2"/>
      <c r="K2158" s="1072"/>
    </row>
    <row r="2159" spans="1:11" x14ac:dyDescent="0.2">
      <c r="A2159" s="977" t="str">
        <f t="shared" si="66"/>
        <v>FI_17_114</v>
      </c>
      <c r="B2159" s="979">
        <f t="shared" si="67"/>
        <v>114</v>
      </c>
      <c r="C2159" s="1069" t="s">
        <v>113</v>
      </c>
      <c r="D2159" s="1072">
        <v>17</v>
      </c>
      <c r="E2159" s="1070">
        <v>2157</v>
      </c>
      <c r="F2159" s="1066" t="s">
        <v>6439</v>
      </c>
      <c r="G2159" s="1067" t="s">
        <v>6440</v>
      </c>
      <c r="H2159" s="1068">
        <v>1</v>
      </c>
      <c r="I2159" s="2"/>
      <c r="K2159" s="1072"/>
    </row>
    <row r="2160" spans="1:11" x14ac:dyDescent="0.2">
      <c r="A2160" s="977" t="str">
        <f t="shared" si="66"/>
        <v>FI_17_115</v>
      </c>
      <c r="B2160" s="979">
        <f t="shared" si="67"/>
        <v>115</v>
      </c>
      <c r="C2160" s="1069" t="s">
        <v>113</v>
      </c>
      <c r="D2160" s="1072">
        <v>17</v>
      </c>
      <c r="E2160" s="1070">
        <v>2158</v>
      </c>
      <c r="F2160" s="1066" t="s">
        <v>6441</v>
      </c>
      <c r="G2160" s="1067" t="s">
        <v>6442</v>
      </c>
      <c r="H2160" s="1068">
        <v>1</v>
      </c>
      <c r="I2160" s="2"/>
      <c r="K2160" s="1072"/>
    </row>
    <row r="2161" spans="1:11" x14ac:dyDescent="0.2">
      <c r="A2161" s="977" t="str">
        <f t="shared" si="66"/>
        <v>FI_17_116</v>
      </c>
      <c r="B2161" s="979">
        <f t="shared" si="67"/>
        <v>116</v>
      </c>
      <c r="C2161" s="1069" t="s">
        <v>113</v>
      </c>
      <c r="D2161" s="1072">
        <v>17</v>
      </c>
      <c r="E2161" s="1070">
        <v>2159</v>
      </c>
      <c r="F2161" s="1066" t="s">
        <v>6443</v>
      </c>
      <c r="G2161" s="1067" t="s">
        <v>6444</v>
      </c>
      <c r="H2161" s="1068">
        <v>1</v>
      </c>
      <c r="I2161" s="2"/>
      <c r="K2161" s="1072"/>
    </row>
    <row r="2162" spans="1:11" x14ac:dyDescent="0.2">
      <c r="A2162" s="977" t="str">
        <f t="shared" si="66"/>
        <v>FI_17_117</v>
      </c>
      <c r="B2162" s="979">
        <f t="shared" si="67"/>
        <v>117</v>
      </c>
      <c r="C2162" s="1069" t="s">
        <v>113</v>
      </c>
      <c r="D2162" s="1072">
        <v>17</v>
      </c>
      <c r="E2162" s="1070">
        <v>2160</v>
      </c>
      <c r="F2162" s="1066" t="s">
        <v>6445</v>
      </c>
      <c r="G2162" s="1067" t="s">
        <v>6446</v>
      </c>
      <c r="H2162" s="1068">
        <v>1</v>
      </c>
      <c r="I2162" s="2"/>
      <c r="K2162" s="1072"/>
    </row>
    <row r="2163" spans="1:11" x14ac:dyDescent="0.2">
      <c r="A2163" s="977" t="str">
        <f t="shared" si="66"/>
        <v>FI_17_118</v>
      </c>
      <c r="B2163" s="979">
        <f t="shared" si="67"/>
        <v>118</v>
      </c>
      <c r="C2163" s="1069" t="s">
        <v>113</v>
      </c>
      <c r="D2163" s="1072">
        <v>17</v>
      </c>
      <c r="E2163" s="1070">
        <v>2161</v>
      </c>
      <c r="F2163" s="1066" t="s">
        <v>6447</v>
      </c>
      <c r="G2163" s="1067" t="s">
        <v>6448</v>
      </c>
      <c r="H2163" s="1068">
        <v>1</v>
      </c>
      <c r="I2163" s="2"/>
      <c r="K2163" s="1072"/>
    </row>
    <row r="2164" spans="1:11" x14ac:dyDescent="0.2">
      <c r="A2164" s="977" t="str">
        <f t="shared" si="66"/>
        <v>FI_17_119</v>
      </c>
      <c r="B2164" s="979">
        <f t="shared" si="67"/>
        <v>119</v>
      </c>
      <c r="C2164" s="1069" t="s">
        <v>113</v>
      </c>
      <c r="D2164" s="1072">
        <v>17</v>
      </c>
      <c r="E2164" s="1070">
        <v>2162</v>
      </c>
      <c r="F2164" s="1066" t="s">
        <v>6449</v>
      </c>
      <c r="G2164" s="1067" t="s">
        <v>6450</v>
      </c>
      <c r="H2164" s="1068">
        <v>1</v>
      </c>
      <c r="I2164" s="2"/>
      <c r="K2164" s="1072"/>
    </row>
    <row r="2165" spans="1:11" x14ac:dyDescent="0.2">
      <c r="A2165" s="977" t="str">
        <f t="shared" si="66"/>
        <v>FI_17_120</v>
      </c>
      <c r="B2165" s="979">
        <f t="shared" si="67"/>
        <v>120</v>
      </c>
      <c r="C2165" s="1069" t="s">
        <v>113</v>
      </c>
      <c r="D2165" s="1072">
        <v>17</v>
      </c>
      <c r="E2165" s="1070">
        <v>2163</v>
      </c>
      <c r="F2165" s="1066" t="s">
        <v>6451</v>
      </c>
      <c r="G2165" s="1067" t="s">
        <v>6452</v>
      </c>
      <c r="H2165" s="1068">
        <v>1</v>
      </c>
      <c r="I2165" s="2"/>
      <c r="K2165" s="1072"/>
    </row>
    <row r="2166" spans="1:11" x14ac:dyDescent="0.2">
      <c r="A2166" s="977" t="str">
        <f t="shared" si="66"/>
        <v>FI_17_121</v>
      </c>
      <c r="B2166" s="979">
        <f t="shared" si="67"/>
        <v>121</v>
      </c>
      <c r="C2166" s="1069" t="s">
        <v>113</v>
      </c>
      <c r="D2166" s="1072">
        <v>17</v>
      </c>
      <c r="E2166" s="1070">
        <v>2164</v>
      </c>
      <c r="F2166" s="1066" t="s">
        <v>6453</v>
      </c>
      <c r="G2166" s="1067" t="s">
        <v>6454</v>
      </c>
      <c r="H2166" s="1068">
        <v>1</v>
      </c>
      <c r="I2166" s="2"/>
      <c r="K2166" s="1072"/>
    </row>
    <row r="2167" spans="1:11" x14ac:dyDescent="0.2">
      <c r="A2167" s="977" t="str">
        <f t="shared" si="66"/>
        <v>FI_17_122</v>
      </c>
      <c r="B2167" s="979">
        <f t="shared" si="67"/>
        <v>122</v>
      </c>
      <c r="C2167" s="1069" t="s">
        <v>113</v>
      </c>
      <c r="D2167" s="1072">
        <v>17</v>
      </c>
      <c r="E2167" s="1070">
        <v>2165</v>
      </c>
      <c r="F2167" s="1066" t="s">
        <v>6455</v>
      </c>
      <c r="G2167" s="1067" t="s">
        <v>6456</v>
      </c>
      <c r="H2167" s="1068">
        <v>1</v>
      </c>
      <c r="I2167" s="2"/>
      <c r="K2167" s="1072"/>
    </row>
    <row r="2168" spans="1:11" x14ac:dyDescent="0.2">
      <c r="A2168" s="977" t="str">
        <f t="shared" si="66"/>
        <v>FI_17_123</v>
      </c>
      <c r="B2168" s="979">
        <f t="shared" si="67"/>
        <v>123</v>
      </c>
      <c r="C2168" s="1069" t="s">
        <v>113</v>
      </c>
      <c r="D2168" s="1072">
        <v>17</v>
      </c>
      <c r="E2168" s="1070">
        <v>2166</v>
      </c>
      <c r="F2168" s="1066" t="s">
        <v>6457</v>
      </c>
      <c r="G2168" s="1067" t="s">
        <v>6458</v>
      </c>
      <c r="H2168" s="1068">
        <v>1</v>
      </c>
      <c r="I2168" s="2"/>
      <c r="K2168" s="1072"/>
    </row>
    <row r="2169" spans="1:11" x14ac:dyDescent="0.2">
      <c r="A2169" s="977" t="str">
        <f t="shared" si="66"/>
        <v>FI_17_124</v>
      </c>
      <c r="B2169" s="979">
        <f t="shared" si="67"/>
        <v>124</v>
      </c>
      <c r="C2169" s="1069" t="s">
        <v>113</v>
      </c>
      <c r="D2169" s="1072">
        <v>17</v>
      </c>
      <c r="E2169" s="1070">
        <v>2167</v>
      </c>
      <c r="F2169" s="1066" t="s">
        <v>6459</v>
      </c>
      <c r="G2169" s="1067" t="s">
        <v>6460</v>
      </c>
      <c r="H2169" s="1068">
        <v>1</v>
      </c>
      <c r="I2169" s="2"/>
      <c r="K2169" s="1072"/>
    </row>
    <row r="2170" spans="1:11" x14ac:dyDescent="0.2">
      <c r="A2170" s="977" t="str">
        <f t="shared" si="66"/>
        <v>FI_17_125</v>
      </c>
      <c r="B2170" s="979">
        <f t="shared" si="67"/>
        <v>125</v>
      </c>
      <c r="C2170" s="1069" t="s">
        <v>113</v>
      </c>
      <c r="D2170" s="1072">
        <v>17</v>
      </c>
      <c r="E2170" s="1070">
        <v>2168</v>
      </c>
      <c r="F2170" s="1066" t="s">
        <v>6461</v>
      </c>
      <c r="G2170" s="1067" t="s">
        <v>6462</v>
      </c>
      <c r="H2170" s="1068">
        <v>1</v>
      </c>
      <c r="I2170" s="2"/>
      <c r="K2170" s="1072"/>
    </row>
    <row r="2171" spans="1:11" x14ac:dyDescent="0.2">
      <c r="A2171" s="977" t="str">
        <f t="shared" si="66"/>
        <v>FI_17_126</v>
      </c>
      <c r="B2171" s="979">
        <f t="shared" si="67"/>
        <v>126</v>
      </c>
      <c r="C2171" s="1069" t="s">
        <v>113</v>
      </c>
      <c r="D2171" s="1072">
        <v>17</v>
      </c>
      <c r="E2171" s="1070">
        <v>2169</v>
      </c>
      <c r="F2171" s="1066" t="s">
        <v>6463</v>
      </c>
      <c r="G2171" s="1067" t="s">
        <v>6464</v>
      </c>
      <c r="H2171" s="1068">
        <v>1</v>
      </c>
      <c r="I2171" s="2"/>
      <c r="K2171" s="1072"/>
    </row>
    <row r="2172" spans="1:11" x14ac:dyDescent="0.2">
      <c r="A2172" s="977" t="str">
        <f t="shared" si="66"/>
        <v>FI_17_127</v>
      </c>
      <c r="B2172" s="979">
        <f t="shared" si="67"/>
        <v>127</v>
      </c>
      <c r="C2172" s="1069" t="s">
        <v>113</v>
      </c>
      <c r="D2172" s="1072">
        <v>17</v>
      </c>
      <c r="E2172" s="1070">
        <v>2170</v>
      </c>
      <c r="F2172" s="1066" t="s">
        <v>6465</v>
      </c>
      <c r="G2172" s="1067" t="s">
        <v>6466</v>
      </c>
      <c r="H2172" s="1068">
        <v>1</v>
      </c>
      <c r="I2172" s="2"/>
      <c r="K2172" s="1072"/>
    </row>
    <row r="2173" spans="1:11" x14ac:dyDescent="0.2">
      <c r="A2173" s="977" t="str">
        <f t="shared" si="66"/>
        <v>FI_17_128</v>
      </c>
      <c r="B2173" s="979">
        <f t="shared" si="67"/>
        <v>128</v>
      </c>
      <c r="C2173" s="1069" t="s">
        <v>113</v>
      </c>
      <c r="D2173" s="1072">
        <v>17</v>
      </c>
      <c r="E2173" s="1070">
        <v>2171</v>
      </c>
      <c r="F2173" s="1066" t="s">
        <v>6467</v>
      </c>
      <c r="G2173" s="1067" t="s">
        <v>6468</v>
      </c>
      <c r="H2173" s="1068">
        <v>1</v>
      </c>
      <c r="I2173" s="2"/>
      <c r="K2173" s="1072"/>
    </row>
    <row r="2174" spans="1:11" x14ac:dyDescent="0.2">
      <c r="A2174" s="977" t="str">
        <f t="shared" si="66"/>
        <v>FI_17_129</v>
      </c>
      <c r="B2174" s="979">
        <f t="shared" si="67"/>
        <v>129</v>
      </c>
      <c r="C2174" s="1069" t="s">
        <v>113</v>
      </c>
      <c r="D2174" s="1072">
        <v>17</v>
      </c>
      <c r="E2174" s="1070">
        <v>2172</v>
      </c>
      <c r="F2174" s="1066" t="s">
        <v>6469</v>
      </c>
      <c r="G2174" s="1067" t="s">
        <v>6470</v>
      </c>
      <c r="H2174" s="1068">
        <v>1</v>
      </c>
      <c r="I2174" s="2"/>
      <c r="K2174" s="1072"/>
    </row>
    <row r="2175" spans="1:11" x14ac:dyDescent="0.2">
      <c r="A2175" s="977"/>
      <c r="B2175" s="979"/>
      <c r="C2175" s="1069"/>
      <c r="D2175" s="1072"/>
      <c r="E2175" s="1070"/>
      <c r="F2175" s="1066"/>
      <c r="G2175" s="1067"/>
      <c r="I2175" s="2"/>
      <c r="K2175" s="1072"/>
    </row>
    <row r="2176" spans="1:11" x14ac:dyDescent="0.2">
      <c r="A2176" s="977"/>
      <c r="B2176" s="979"/>
      <c r="C2176" s="1069"/>
      <c r="D2176" s="1072"/>
      <c r="E2176" s="1070"/>
      <c r="F2176" s="1066"/>
      <c r="G2176" s="1067"/>
      <c r="I2176" s="2"/>
      <c r="K2176" s="1072"/>
    </row>
    <row r="2177" spans="1:11" x14ac:dyDescent="0.2">
      <c r="A2177" s="977"/>
      <c r="B2177" s="979"/>
      <c r="C2177" s="1069"/>
      <c r="D2177" s="1072"/>
      <c r="E2177" s="1070"/>
      <c r="F2177" s="1066"/>
      <c r="G2177" s="1067"/>
      <c r="I2177" s="2"/>
      <c r="K2177" s="1072"/>
    </row>
    <row r="2178" spans="1:11" x14ac:dyDescent="0.2">
      <c r="A2178" s="977"/>
      <c r="B2178" s="979"/>
      <c r="C2178" s="1069"/>
      <c r="D2178" s="1072"/>
      <c r="E2178" s="1070"/>
      <c r="F2178" s="1066"/>
      <c r="G2178" s="1067"/>
      <c r="I2178" s="2"/>
      <c r="K2178" s="1072"/>
    </row>
    <row r="2179" spans="1:11" x14ac:dyDescent="0.2">
      <c r="A2179" s="977"/>
      <c r="B2179" s="979"/>
      <c r="C2179" s="1069"/>
      <c r="D2179" s="1072"/>
      <c r="E2179" s="1070"/>
      <c r="F2179" s="1066"/>
      <c r="G2179" s="1067"/>
      <c r="I2179" s="2"/>
      <c r="K2179" s="1072"/>
    </row>
    <row r="2180" spans="1:11" x14ac:dyDescent="0.2">
      <c r="A2180" s="977"/>
      <c r="B2180" s="979"/>
      <c r="C2180" s="1069"/>
      <c r="D2180" s="1072"/>
      <c r="E2180" s="1070"/>
      <c r="F2180" s="1066"/>
      <c r="G2180" s="1067"/>
      <c r="I2180" s="2"/>
      <c r="K2180" s="1072"/>
    </row>
    <row r="2181" spans="1:11" x14ac:dyDescent="0.2">
      <c r="A2181" s="977"/>
      <c r="B2181" s="979"/>
      <c r="C2181" s="1069"/>
      <c r="D2181" s="1072"/>
      <c r="E2181" s="1070"/>
      <c r="F2181" s="1066"/>
      <c r="G2181" s="1067"/>
      <c r="I2181" s="2"/>
      <c r="K2181" s="1072"/>
    </row>
    <row r="2182" spans="1:11" x14ac:dyDescent="0.2">
      <c r="A2182" s="977"/>
      <c r="B2182" s="979"/>
      <c r="C2182" s="1069"/>
      <c r="D2182" s="1072"/>
      <c r="E2182" s="1070"/>
      <c r="F2182" s="1066"/>
      <c r="G2182" s="1067"/>
      <c r="I2182" s="2"/>
      <c r="K2182" s="1072"/>
    </row>
    <row r="2183" spans="1:11" x14ac:dyDescent="0.2">
      <c r="A2183" s="977"/>
      <c r="B2183" s="979"/>
      <c r="C2183" s="1069"/>
      <c r="D2183" s="1072"/>
      <c r="E2183" s="1070"/>
      <c r="F2183" s="1066"/>
      <c r="G2183" s="1067"/>
      <c r="I2183" s="2"/>
      <c r="K2183" s="1072"/>
    </row>
    <row r="2184" spans="1:11" x14ac:dyDescent="0.2">
      <c r="A2184" s="977"/>
      <c r="B2184" s="979"/>
      <c r="C2184" s="1069"/>
      <c r="D2184" s="1072"/>
      <c r="E2184" s="1070"/>
      <c r="F2184" s="1066"/>
      <c r="G2184" s="1067"/>
      <c r="I2184" s="2"/>
      <c r="K2184" s="1072"/>
    </row>
    <row r="2185" spans="1:11" x14ac:dyDescent="0.2">
      <c r="A2185" s="977"/>
      <c r="B2185" s="979"/>
      <c r="C2185" s="1069"/>
      <c r="D2185" s="1072"/>
      <c r="E2185" s="1070"/>
      <c r="F2185" s="1066"/>
      <c r="G2185" s="1067"/>
      <c r="I2185" s="2"/>
      <c r="K2185" s="1072"/>
    </row>
    <row r="2186" spans="1:11" x14ac:dyDescent="0.2">
      <c r="A2186" s="977"/>
      <c r="B2186" s="979"/>
      <c r="C2186" s="1069"/>
      <c r="D2186" s="1072"/>
      <c r="E2186" s="1070"/>
      <c r="F2186" s="1066"/>
      <c r="G2186" s="1067"/>
      <c r="I2186" s="2"/>
      <c r="K2186" s="1072"/>
    </row>
    <row r="2187" spans="1:11" x14ac:dyDescent="0.2">
      <c r="A2187" s="977"/>
      <c r="B2187" s="979"/>
      <c r="C2187" s="1069"/>
      <c r="D2187" s="1072"/>
      <c r="E2187" s="1070"/>
      <c r="F2187" s="1066"/>
      <c r="G2187" s="1067"/>
      <c r="I2187" s="2"/>
      <c r="K2187" s="1072"/>
    </row>
    <row r="2188" spans="1:11" x14ac:dyDescent="0.2">
      <c r="A2188" s="977"/>
      <c r="B2188" s="979"/>
      <c r="C2188" s="1069"/>
      <c r="D2188" s="1072"/>
      <c r="E2188" s="1070"/>
      <c r="F2188" s="1066"/>
      <c r="G2188" s="1067"/>
      <c r="I2188" s="2"/>
      <c r="K2188" s="1072"/>
    </row>
    <row r="2189" spans="1:11" x14ac:dyDescent="0.2">
      <c r="A2189" s="977"/>
      <c r="B2189" s="979"/>
      <c r="C2189" s="1069"/>
      <c r="D2189" s="1072"/>
      <c r="E2189" s="1070"/>
      <c r="F2189" s="1066"/>
      <c r="G2189" s="1067"/>
      <c r="I2189" s="2"/>
      <c r="K2189" s="1072"/>
    </row>
    <row r="2190" spans="1:11" x14ac:dyDescent="0.2">
      <c r="A2190" s="977"/>
      <c r="B2190" s="979"/>
      <c r="C2190" s="1069"/>
      <c r="D2190" s="1072"/>
      <c r="E2190" s="1070"/>
      <c r="F2190" s="1066"/>
      <c r="G2190" s="1067"/>
      <c r="I2190" s="2"/>
      <c r="K2190" s="1072"/>
    </row>
    <row r="2191" spans="1:11" x14ac:dyDescent="0.2">
      <c r="A2191" s="977"/>
      <c r="B2191" s="979"/>
      <c r="C2191" s="1069"/>
      <c r="D2191" s="1072"/>
      <c r="E2191" s="1070"/>
      <c r="F2191" s="1066"/>
      <c r="G2191" s="1067"/>
      <c r="I2191" s="2"/>
      <c r="K2191" s="1072"/>
    </row>
    <row r="2192" spans="1:11" x14ac:dyDescent="0.2">
      <c r="A2192" s="977"/>
      <c r="B2192" s="979"/>
      <c r="C2192" s="1069"/>
      <c r="D2192" s="1072"/>
      <c r="E2192" s="1070"/>
      <c r="F2192" s="1066"/>
      <c r="G2192" s="1067"/>
      <c r="I2192" s="2"/>
      <c r="K2192" s="1072"/>
    </row>
    <row r="2193" spans="1:11" x14ac:dyDescent="0.2">
      <c r="A2193" s="977"/>
      <c r="B2193" s="979"/>
      <c r="C2193" s="1069"/>
      <c r="D2193" s="1072"/>
      <c r="E2193" s="1070"/>
      <c r="F2193" s="1066"/>
      <c r="G2193" s="1067"/>
      <c r="I2193" s="2"/>
      <c r="K2193" s="1072"/>
    </row>
    <row r="2194" spans="1:11" x14ac:dyDescent="0.2">
      <c r="A2194" s="977"/>
      <c r="B2194" s="979"/>
      <c r="C2194" s="1069"/>
      <c r="D2194" s="1072"/>
      <c r="E2194" s="1070"/>
      <c r="F2194" s="1066"/>
      <c r="G2194" s="1067"/>
      <c r="I2194" s="2"/>
      <c r="K2194" s="1072"/>
    </row>
    <row r="2195" spans="1:11" x14ac:dyDescent="0.2">
      <c r="A2195" s="977"/>
      <c r="B2195" s="979"/>
      <c r="C2195" s="1069"/>
      <c r="D2195" s="1072"/>
      <c r="E2195" s="1070"/>
      <c r="F2195" s="1066"/>
      <c r="G2195" s="1067"/>
      <c r="I2195" s="2"/>
      <c r="K2195" s="1072"/>
    </row>
    <row r="2196" spans="1:11" x14ac:dyDescent="0.2">
      <c r="A2196" s="977"/>
      <c r="B2196" s="979"/>
      <c r="C2196" s="1069"/>
      <c r="D2196" s="1072"/>
      <c r="E2196" s="1070"/>
      <c r="F2196" s="1066"/>
      <c r="G2196" s="1067"/>
      <c r="I2196" s="2"/>
      <c r="K2196" s="1072"/>
    </row>
    <row r="2197" spans="1:11" x14ac:dyDescent="0.2">
      <c r="A2197" s="977"/>
      <c r="B2197" s="979"/>
      <c r="C2197" s="1069"/>
      <c r="D2197" s="1072"/>
      <c r="E2197" s="1070"/>
      <c r="F2197" s="1066"/>
      <c r="G2197" s="1067"/>
      <c r="I2197" s="2"/>
      <c r="K2197" s="1072"/>
    </row>
    <row r="2198" spans="1:11" x14ac:dyDescent="0.2">
      <c r="A2198" s="977"/>
      <c r="B2198" s="979"/>
      <c r="C2198" s="1069"/>
      <c r="D2198" s="1072"/>
      <c r="E2198" s="1070"/>
      <c r="F2198" s="1066"/>
      <c r="G2198" s="1067"/>
      <c r="I2198" s="2"/>
      <c r="K2198" s="1072"/>
    </row>
    <row r="2199" spans="1:11" x14ac:dyDescent="0.2">
      <c r="A2199" s="977"/>
      <c r="B2199" s="979"/>
      <c r="C2199" s="1069"/>
      <c r="D2199" s="1072"/>
      <c r="E2199" s="1070"/>
      <c r="F2199" s="1066"/>
      <c r="G2199" s="1067"/>
      <c r="I2199" s="2"/>
      <c r="K2199" s="1072"/>
    </row>
    <row r="2200" spans="1:11" x14ac:dyDescent="0.2">
      <c r="A2200" s="977"/>
      <c r="B2200" s="979"/>
      <c r="C2200" s="1069"/>
      <c r="D2200" s="1072"/>
      <c r="E2200" s="1070"/>
      <c r="F2200" s="1066"/>
      <c r="G2200" s="1067"/>
      <c r="I2200" s="2"/>
      <c r="K2200" s="1072"/>
    </row>
    <row r="2201" spans="1:11" x14ac:dyDescent="0.2">
      <c r="A2201" s="977"/>
      <c r="B2201" s="979"/>
      <c r="C2201" s="1069"/>
      <c r="D2201" s="1072"/>
      <c r="E2201" s="1070"/>
      <c r="F2201" s="1066"/>
      <c r="G2201" s="1067"/>
      <c r="I2201" s="2"/>
      <c r="K2201" s="1072"/>
    </row>
    <row r="2202" spans="1:11" x14ac:dyDescent="0.2">
      <c r="A2202" s="977"/>
      <c r="B2202" s="979"/>
      <c r="C2202" s="1069"/>
      <c r="D2202" s="1072"/>
      <c r="E2202" s="1070"/>
      <c r="F2202" s="1066"/>
      <c r="G2202" s="1067"/>
      <c r="I2202" s="2"/>
      <c r="K2202" s="1072"/>
    </row>
    <row r="2203" spans="1:11" x14ac:dyDescent="0.2">
      <c r="A2203" s="977"/>
      <c r="B2203" s="979"/>
      <c r="C2203" s="1069"/>
      <c r="D2203" s="1072"/>
      <c r="E2203" s="1070"/>
      <c r="F2203" s="1066"/>
      <c r="G2203" s="1067"/>
      <c r="I2203" s="2"/>
      <c r="K2203" s="1072"/>
    </row>
    <row r="2204" spans="1:11" x14ac:dyDescent="0.2">
      <c r="A2204" s="977"/>
      <c r="B2204" s="979"/>
      <c r="C2204" s="1069"/>
      <c r="D2204" s="1072"/>
      <c r="E2204" s="1070"/>
      <c r="F2204" s="1066"/>
      <c r="G2204" s="1067"/>
      <c r="I2204" s="2"/>
      <c r="K2204" s="1072"/>
    </row>
    <row r="2205" spans="1:11" x14ac:dyDescent="0.2">
      <c r="A2205" s="977"/>
      <c r="B2205" s="979"/>
      <c r="C2205" s="1069"/>
      <c r="D2205" s="1072"/>
      <c r="E2205" s="1070"/>
      <c r="F2205" s="1066"/>
      <c r="G2205" s="1067"/>
      <c r="I2205" s="2"/>
      <c r="K2205" s="1072"/>
    </row>
    <row r="2206" spans="1:11" x14ac:dyDescent="0.2">
      <c r="A2206" s="977"/>
      <c r="B2206" s="979"/>
      <c r="C2206" s="1069"/>
      <c r="D2206" s="1072"/>
      <c r="E2206" s="1070"/>
      <c r="F2206" s="1066"/>
      <c r="G2206" s="1067"/>
      <c r="I2206" s="2"/>
      <c r="K2206" s="1072"/>
    </row>
    <row r="2207" spans="1:11" x14ac:dyDescent="0.2">
      <c r="A2207" s="977"/>
      <c r="B2207" s="979"/>
      <c r="C2207" s="1069"/>
      <c r="D2207" s="1072"/>
      <c r="E2207" s="1070"/>
      <c r="F2207" s="1066"/>
      <c r="G2207" s="1067"/>
      <c r="I2207" s="2"/>
      <c r="K2207" s="1072"/>
    </row>
    <row r="2208" spans="1:11" x14ac:dyDescent="0.2">
      <c r="A2208" s="977"/>
      <c r="B2208" s="979"/>
      <c r="C2208" s="1069"/>
      <c r="D2208" s="1072"/>
      <c r="E2208" s="1070"/>
      <c r="F2208" s="1066"/>
      <c r="G2208" s="1067"/>
      <c r="I2208" s="2"/>
      <c r="K2208" s="1072"/>
    </row>
    <row r="2209" spans="1:11" x14ac:dyDescent="0.2">
      <c r="A2209" s="977"/>
      <c r="B2209" s="979"/>
      <c r="C2209" s="1069"/>
      <c r="D2209" s="1072"/>
      <c r="E2209" s="1070"/>
      <c r="F2209" s="1066"/>
      <c r="G2209" s="1067"/>
      <c r="I2209" s="2"/>
      <c r="K2209" s="1072"/>
    </row>
    <row r="2210" spans="1:11" x14ac:dyDescent="0.2">
      <c r="A2210" s="977"/>
      <c r="B2210" s="979"/>
      <c r="C2210" s="1069"/>
      <c r="D2210" s="1072"/>
      <c r="E2210" s="1070"/>
      <c r="F2210" s="1066"/>
      <c r="G2210" s="1067"/>
      <c r="I2210" s="2"/>
      <c r="K2210" s="1072"/>
    </row>
    <row r="2211" spans="1:11" x14ac:dyDescent="0.2">
      <c r="A2211" s="977"/>
      <c r="B2211" s="979"/>
      <c r="C2211" s="1069"/>
      <c r="D2211" s="1072"/>
      <c r="E2211" s="1070"/>
      <c r="F2211" s="1066"/>
      <c r="G2211" s="1067"/>
      <c r="I2211" s="2"/>
      <c r="K2211" s="1072"/>
    </row>
    <row r="2212" spans="1:11" x14ac:dyDescent="0.2">
      <c r="A2212" s="977"/>
      <c r="B2212" s="979"/>
      <c r="C2212" s="1069"/>
      <c r="D2212" s="1072"/>
      <c r="E2212" s="1070"/>
      <c r="F2212" s="1066"/>
      <c r="G2212" s="1067"/>
      <c r="I2212" s="2"/>
      <c r="K2212" s="1072"/>
    </row>
    <row r="2213" spans="1:11" x14ac:dyDescent="0.2">
      <c r="A2213" s="977"/>
      <c r="B2213" s="979"/>
      <c r="C2213" s="1069"/>
      <c r="D2213" s="1072"/>
      <c r="E2213" s="1070"/>
      <c r="F2213" s="1066"/>
      <c r="G2213" s="1067"/>
      <c r="I2213" s="2"/>
      <c r="K2213" s="1072"/>
    </row>
    <row r="2214" spans="1:11" x14ac:dyDescent="0.2">
      <c r="A2214" s="977"/>
      <c r="B2214" s="979"/>
      <c r="C2214" s="1069"/>
      <c r="D2214" s="1072"/>
      <c r="E2214" s="1070"/>
      <c r="F2214" s="1066"/>
      <c r="G2214" s="1067"/>
      <c r="I2214" s="2"/>
      <c r="K2214" s="1072"/>
    </row>
    <row r="2215" spans="1:11" x14ac:dyDescent="0.2">
      <c r="A2215" s="977"/>
      <c r="B2215" s="979"/>
      <c r="C2215" s="1069"/>
      <c r="D2215" s="1072"/>
      <c r="E2215" s="1070"/>
      <c r="F2215" s="1066"/>
      <c r="G2215" s="1067"/>
      <c r="I2215" s="2"/>
      <c r="K2215" s="1072"/>
    </row>
    <row r="2216" spans="1:11" x14ac:dyDescent="0.2">
      <c r="A2216" s="977"/>
      <c r="B2216" s="979"/>
      <c r="C2216" s="1069"/>
      <c r="D2216" s="1072"/>
      <c r="E2216" s="1070"/>
      <c r="F2216" s="1066"/>
      <c r="G2216" s="1067"/>
      <c r="I2216" s="2"/>
      <c r="K2216" s="1072"/>
    </row>
    <row r="2217" spans="1:11" x14ac:dyDescent="0.2">
      <c r="A2217" s="977"/>
      <c r="B2217" s="979"/>
      <c r="C2217" s="1069"/>
      <c r="D2217" s="1072"/>
      <c r="E2217" s="1070"/>
      <c r="F2217" s="1066"/>
      <c r="G2217" s="1067"/>
      <c r="I2217" s="2"/>
      <c r="K2217" s="1072"/>
    </row>
    <row r="2218" spans="1:11" x14ac:dyDescent="0.2">
      <c r="A2218" s="977"/>
      <c r="B2218" s="979"/>
      <c r="C2218" s="1069"/>
      <c r="D2218" s="1072"/>
      <c r="E2218" s="1070"/>
      <c r="F2218" s="1066"/>
      <c r="G2218" s="1067"/>
      <c r="I2218" s="2"/>
      <c r="K2218" s="1072"/>
    </row>
    <row r="2219" spans="1:11" x14ac:dyDescent="0.2">
      <c r="A2219" s="977"/>
      <c r="B2219" s="979"/>
      <c r="C2219" s="1069"/>
      <c r="D2219" s="1072"/>
      <c r="E2219" s="1070"/>
      <c r="F2219" s="1066"/>
      <c r="G2219" s="1067"/>
      <c r="I2219" s="2"/>
      <c r="K2219" s="1072"/>
    </row>
    <row r="2220" spans="1:11" x14ac:dyDescent="0.2">
      <c r="A2220" s="977"/>
      <c r="B2220" s="979"/>
      <c r="C2220" s="1069"/>
      <c r="D2220" s="1072"/>
      <c r="E2220" s="1070"/>
      <c r="F2220" s="1066"/>
      <c r="G2220" s="1067"/>
      <c r="I2220" s="2"/>
      <c r="K2220" s="1072"/>
    </row>
    <row r="2221" spans="1:11" x14ac:dyDescent="0.2">
      <c r="A2221" s="977"/>
      <c r="B2221" s="979"/>
      <c r="C2221" s="1069"/>
      <c r="D2221" s="1072"/>
      <c r="E2221" s="1070"/>
      <c r="F2221" s="1066"/>
      <c r="G2221" s="1067"/>
      <c r="I2221" s="2"/>
      <c r="K2221" s="1072"/>
    </row>
    <row r="2222" spans="1:11" x14ac:dyDescent="0.2">
      <c r="A2222" s="977"/>
      <c r="B2222" s="979"/>
      <c r="C2222" s="1069"/>
      <c r="D2222" s="1072"/>
      <c r="E2222" s="1070"/>
      <c r="F2222" s="1066"/>
      <c r="G2222" s="1067"/>
      <c r="I2222" s="2"/>
      <c r="K2222" s="1072"/>
    </row>
    <row r="2223" spans="1:11" x14ac:dyDescent="0.2">
      <c r="A2223" s="977"/>
      <c r="B2223" s="979"/>
      <c r="C2223" s="1069"/>
      <c r="D2223" s="1072"/>
      <c r="E2223" s="1070"/>
      <c r="F2223" s="1066"/>
      <c r="G2223" s="1067"/>
      <c r="I2223" s="2"/>
      <c r="K2223" s="1072"/>
    </row>
    <row r="2224" spans="1:11" x14ac:dyDescent="0.2">
      <c r="A2224" s="977"/>
      <c r="B2224" s="979"/>
      <c r="C2224" s="1069"/>
      <c r="D2224" s="1072"/>
      <c r="E2224" s="1070"/>
      <c r="F2224" s="1066"/>
      <c r="G2224" s="1067"/>
      <c r="I2224" s="2"/>
      <c r="K2224" s="1072"/>
    </row>
    <row r="2225" spans="1:11" x14ac:dyDescent="0.2">
      <c r="A2225" s="977"/>
      <c r="B2225" s="979"/>
      <c r="C2225" s="1069"/>
      <c r="D2225" s="1072"/>
      <c r="E2225" s="1070"/>
      <c r="F2225" s="1066"/>
      <c r="G2225" s="1067"/>
      <c r="I2225" s="2"/>
      <c r="K2225" s="1072"/>
    </row>
    <row r="2226" spans="1:11" x14ac:dyDescent="0.2">
      <c r="A2226" s="977"/>
      <c r="B2226" s="979"/>
      <c r="C2226" s="1069"/>
      <c r="D2226" s="1072"/>
      <c r="E2226" s="1070"/>
      <c r="F2226" s="1066"/>
      <c r="G2226" s="1067"/>
      <c r="I2226" s="2"/>
      <c r="K2226" s="1072"/>
    </row>
    <row r="2227" spans="1:11" x14ac:dyDescent="0.2">
      <c r="A2227" s="977"/>
      <c r="B2227" s="979"/>
      <c r="C2227" s="1069"/>
      <c r="D2227" s="1072"/>
      <c r="E2227" s="1070"/>
      <c r="F2227" s="1066"/>
      <c r="G2227" s="1067"/>
      <c r="I2227" s="2"/>
      <c r="K2227" s="1072"/>
    </row>
    <row r="2228" spans="1:11" x14ac:dyDescent="0.2">
      <c r="A2228" s="977"/>
      <c r="B2228" s="979"/>
      <c r="C2228" s="1069"/>
      <c r="D2228" s="1072"/>
      <c r="E2228" s="1070"/>
      <c r="F2228" s="1066"/>
      <c r="G2228" s="1067"/>
      <c r="I2228" s="2"/>
      <c r="K2228" s="1072"/>
    </row>
    <row r="2229" spans="1:11" x14ac:dyDescent="0.2">
      <c r="A2229" s="977"/>
      <c r="B2229" s="979"/>
      <c r="C2229" s="1069"/>
      <c r="D2229" s="1072"/>
      <c r="E2229" s="1070"/>
      <c r="F2229" s="1066"/>
      <c r="G2229" s="1067"/>
      <c r="I2229" s="2"/>
      <c r="K2229" s="1072"/>
    </row>
    <row r="2230" spans="1:11" x14ac:dyDescent="0.2">
      <c r="A2230" s="977"/>
      <c r="B2230" s="979"/>
      <c r="C2230" s="1069"/>
      <c r="D2230" s="1072"/>
      <c r="E2230" s="1070"/>
      <c r="F2230" s="1066"/>
      <c r="G2230" s="1067"/>
      <c r="I2230" s="2"/>
      <c r="K2230" s="1072"/>
    </row>
    <row r="2231" spans="1:11" x14ac:dyDescent="0.2">
      <c r="A2231" s="977"/>
      <c r="B2231" s="979"/>
      <c r="C2231" s="1069"/>
      <c r="D2231" s="1072"/>
      <c r="E2231" s="1070"/>
      <c r="F2231" s="1066"/>
      <c r="G2231" s="1067"/>
      <c r="I2231" s="2"/>
      <c r="K2231" s="1072"/>
    </row>
    <row r="2232" spans="1:11" x14ac:dyDescent="0.2">
      <c r="A2232" s="977"/>
      <c r="B2232" s="979"/>
      <c r="C2232" s="1069"/>
      <c r="D2232" s="1072"/>
      <c r="E2232" s="1070"/>
      <c r="F2232" s="1066"/>
      <c r="G2232" s="1067"/>
      <c r="I2232" s="2"/>
      <c r="K2232" s="1072"/>
    </row>
    <row r="2233" spans="1:11" x14ac:dyDescent="0.2">
      <c r="A2233" s="977"/>
      <c r="B2233" s="979"/>
      <c r="C2233" s="1069"/>
      <c r="D2233" s="1072"/>
      <c r="E2233" s="1070"/>
      <c r="F2233" s="1066"/>
      <c r="G2233" s="1067"/>
      <c r="I2233" s="2"/>
      <c r="K2233" s="1072"/>
    </row>
    <row r="2234" spans="1:11" x14ac:dyDescent="0.2">
      <c r="A2234" s="977"/>
      <c r="B2234" s="979"/>
      <c r="C2234" s="1069"/>
      <c r="D2234" s="1072"/>
      <c r="E2234" s="1070"/>
      <c r="F2234" s="1066"/>
      <c r="G2234" s="1067"/>
      <c r="I2234" s="2"/>
      <c r="K2234" s="1072"/>
    </row>
    <row r="2235" spans="1:11" x14ac:dyDescent="0.2">
      <c r="A2235" s="977"/>
      <c r="B2235" s="979"/>
      <c r="C2235" s="1069"/>
      <c r="D2235" s="1072"/>
      <c r="E2235" s="1070"/>
      <c r="F2235" s="1066"/>
      <c r="G2235" s="1067"/>
      <c r="I2235" s="2"/>
      <c r="K2235" s="1072"/>
    </row>
    <row r="2236" spans="1:11" x14ac:dyDescent="0.2">
      <c r="A2236" s="977"/>
      <c r="B2236" s="979"/>
      <c r="C2236" s="1069"/>
      <c r="D2236" s="1072"/>
      <c r="E2236" s="1070"/>
      <c r="F2236" s="1066"/>
      <c r="G2236" s="1067"/>
      <c r="I2236" s="2"/>
      <c r="K2236" s="1072"/>
    </row>
    <row r="2237" spans="1:11" x14ac:dyDescent="0.2">
      <c r="A2237" s="977"/>
      <c r="B2237" s="979"/>
      <c r="C2237" s="1069"/>
      <c r="D2237" s="1072"/>
      <c r="E2237" s="1070"/>
      <c r="F2237" s="1066"/>
      <c r="G2237" s="1067"/>
      <c r="I2237" s="2"/>
      <c r="K2237" s="1072"/>
    </row>
    <row r="2238" spans="1:11" x14ac:dyDescent="0.2">
      <c r="A2238" s="977"/>
      <c r="B2238" s="979"/>
      <c r="C2238" s="1069"/>
      <c r="D2238" s="1072"/>
      <c r="E2238" s="1070"/>
      <c r="F2238" s="1066"/>
      <c r="G2238" s="1067"/>
      <c r="I2238" s="2"/>
      <c r="K2238" s="1072"/>
    </row>
    <row r="2239" spans="1:11" x14ac:dyDescent="0.2">
      <c r="A2239" s="977"/>
      <c r="B2239" s="979"/>
      <c r="C2239" s="1069"/>
      <c r="D2239" s="1072"/>
      <c r="E2239" s="1070"/>
      <c r="F2239" s="1066"/>
      <c r="G2239" s="1067"/>
      <c r="I2239" s="2"/>
      <c r="K2239" s="1072"/>
    </row>
    <row r="2240" spans="1:11" x14ac:dyDescent="0.2">
      <c r="A2240" s="977"/>
      <c r="B2240" s="979"/>
      <c r="C2240" s="1069"/>
      <c r="D2240" s="1072"/>
      <c r="E2240" s="1070"/>
      <c r="F2240" s="1066"/>
      <c r="G2240" s="1067"/>
      <c r="I2240" s="2"/>
      <c r="K2240" s="1072"/>
    </row>
    <row r="2241" spans="1:11" x14ac:dyDescent="0.2">
      <c r="A2241" s="977"/>
      <c r="B2241" s="979"/>
      <c r="C2241" s="1069"/>
      <c r="D2241" s="1072"/>
      <c r="E2241" s="1070"/>
      <c r="F2241" s="1066"/>
      <c r="G2241" s="1067"/>
      <c r="I2241" s="2"/>
      <c r="K2241" s="1072"/>
    </row>
    <row r="2242" spans="1:11" x14ac:dyDescent="0.2">
      <c r="A2242" s="977"/>
      <c r="B2242" s="979"/>
      <c r="C2242" s="1069"/>
      <c r="D2242" s="1072"/>
      <c r="E2242" s="1070"/>
      <c r="F2242" s="1066"/>
      <c r="G2242" s="1067"/>
      <c r="I2242" s="2"/>
      <c r="K2242" s="1072"/>
    </row>
    <row r="2243" spans="1:11" x14ac:dyDescent="0.2">
      <c r="A2243" s="977"/>
      <c r="B2243" s="979"/>
      <c r="C2243" s="1069"/>
      <c r="D2243" s="1072"/>
      <c r="E2243" s="1070"/>
      <c r="F2243" s="1066"/>
      <c r="G2243" s="1067"/>
      <c r="I2243" s="2"/>
      <c r="K2243" s="1072"/>
    </row>
    <row r="2244" spans="1:11" x14ac:dyDescent="0.2">
      <c r="A2244" s="977"/>
      <c r="B2244" s="979"/>
      <c r="C2244" s="1069"/>
      <c r="D2244" s="1072"/>
      <c r="E2244" s="1070"/>
      <c r="F2244" s="1066"/>
      <c r="G2244" s="1067"/>
      <c r="I2244" s="2"/>
      <c r="K2244" s="1072"/>
    </row>
    <row r="2245" spans="1:11" x14ac:dyDescent="0.2">
      <c r="A2245" s="977"/>
      <c r="B2245" s="979"/>
      <c r="C2245" s="1069"/>
      <c r="D2245" s="1072"/>
      <c r="E2245" s="1070"/>
      <c r="F2245" s="1066"/>
      <c r="G2245" s="1067"/>
      <c r="I2245" s="2"/>
      <c r="K2245" s="1072"/>
    </row>
    <row r="2246" spans="1:11" x14ac:dyDescent="0.2">
      <c r="A2246" s="977"/>
      <c r="B2246" s="979"/>
      <c r="C2246" s="1069"/>
      <c r="D2246" s="1072"/>
      <c r="E2246" s="1070"/>
      <c r="F2246" s="1066"/>
      <c r="G2246" s="1067"/>
      <c r="I2246" s="2"/>
      <c r="K2246" s="1072"/>
    </row>
    <row r="2247" spans="1:11" x14ac:dyDescent="0.2">
      <c r="A2247" s="977"/>
      <c r="B2247" s="979"/>
      <c r="C2247" s="1069"/>
      <c r="D2247" s="1072"/>
      <c r="E2247" s="1070"/>
      <c r="F2247" s="1066"/>
      <c r="G2247" s="1067"/>
      <c r="I2247" s="2"/>
      <c r="K2247" s="1072"/>
    </row>
    <row r="2248" spans="1:11" x14ac:dyDescent="0.2">
      <c r="A2248" s="977"/>
      <c r="B2248" s="979"/>
      <c r="C2248" s="1069"/>
      <c r="D2248" s="1072"/>
      <c r="E2248" s="1070"/>
      <c r="F2248" s="1066"/>
      <c r="G2248" s="1067"/>
      <c r="I2248" s="2"/>
      <c r="K2248" s="1072"/>
    </row>
    <row r="2249" spans="1:11" x14ac:dyDescent="0.2">
      <c r="A2249" s="977"/>
      <c r="B2249" s="979"/>
      <c r="C2249" s="1069"/>
      <c r="D2249" s="1072"/>
      <c r="E2249" s="1070"/>
      <c r="F2249" s="1066"/>
      <c r="G2249" s="1067"/>
      <c r="I2249" s="2"/>
      <c r="K2249" s="1072"/>
    </row>
    <row r="2250" spans="1:11" x14ac:dyDescent="0.2">
      <c r="A2250" s="977"/>
      <c r="B2250" s="979"/>
      <c r="C2250" s="1069"/>
      <c r="D2250" s="1072"/>
      <c r="E2250" s="1070"/>
      <c r="F2250" s="1066"/>
      <c r="G2250" s="1067"/>
      <c r="I2250" s="2"/>
      <c r="K2250" s="1072"/>
    </row>
    <row r="2251" spans="1:11" x14ac:dyDescent="0.2">
      <c r="A2251" s="977"/>
      <c r="B2251" s="979"/>
      <c r="C2251" s="1069"/>
      <c r="D2251" s="1072"/>
      <c r="E2251" s="1070"/>
      <c r="F2251" s="1066"/>
      <c r="G2251" s="1067"/>
      <c r="I2251" s="2"/>
      <c r="K2251" s="1072"/>
    </row>
    <row r="2252" spans="1:11" x14ac:dyDescent="0.2">
      <c r="A2252" s="977"/>
      <c r="B2252" s="979"/>
      <c r="C2252" s="1069"/>
      <c r="D2252" s="1072"/>
      <c r="E2252" s="1070"/>
      <c r="F2252" s="1066"/>
      <c r="G2252" s="1067"/>
      <c r="I2252" s="2"/>
      <c r="K2252" s="1072"/>
    </row>
    <row r="2253" spans="1:11" x14ac:dyDescent="0.2">
      <c r="A2253" s="977"/>
      <c r="B2253" s="979"/>
      <c r="C2253" s="1069"/>
      <c r="D2253" s="1072"/>
      <c r="E2253" s="1070"/>
      <c r="F2253" s="1066"/>
      <c r="G2253" s="1067"/>
      <c r="I2253" s="2"/>
      <c r="K2253" s="1072"/>
    </row>
    <row r="2254" spans="1:11" x14ac:dyDescent="0.2">
      <c r="A2254" s="977"/>
      <c r="B2254" s="979"/>
      <c r="C2254" s="1069"/>
      <c r="D2254" s="1072"/>
      <c r="E2254" s="1070"/>
      <c r="F2254" s="1066"/>
      <c r="G2254" s="1067"/>
      <c r="I2254" s="2"/>
      <c r="K2254" s="1072"/>
    </row>
    <row r="2255" spans="1:11" x14ac:dyDescent="0.2">
      <c r="A2255" s="977"/>
      <c r="B2255" s="979"/>
      <c r="C2255" s="1069"/>
      <c r="D2255" s="1072"/>
      <c r="E2255" s="1070"/>
      <c r="F2255" s="1066"/>
      <c r="G2255" s="1067"/>
      <c r="I2255" s="2"/>
      <c r="K2255" s="1072"/>
    </row>
    <row r="2256" spans="1:11" x14ac:dyDescent="0.2">
      <c r="A2256" s="977"/>
      <c r="B2256" s="979"/>
      <c r="C2256" s="1069"/>
      <c r="D2256" s="1072"/>
      <c r="E2256" s="1070"/>
      <c r="F2256" s="1066"/>
      <c r="G2256" s="1067"/>
      <c r="I2256" s="2"/>
      <c r="K2256" s="1072"/>
    </row>
    <row r="2257" spans="1:11" x14ac:dyDescent="0.2">
      <c r="A2257" s="977"/>
      <c r="B2257" s="979"/>
      <c r="C2257" s="1069"/>
      <c r="D2257" s="1072"/>
      <c r="E2257" s="1070"/>
      <c r="F2257" s="1066"/>
      <c r="G2257" s="1067"/>
      <c r="I2257" s="2"/>
      <c r="K2257" s="1072"/>
    </row>
    <row r="2258" spans="1:11" x14ac:dyDescent="0.2">
      <c r="A2258" s="977"/>
      <c r="B2258" s="979"/>
      <c r="C2258" s="1069"/>
      <c r="D2258" s="1072"/>
      <c r="E2258" s="1070"/>
      <c r="F2258" s="1066"/>
      <c r="G2258" s="1067"/>
      <c r="I2258" s="2"/>
      <c r="K2258" s="1072"/>
    </row>
    <row r="2259" spans="1:11" x14ac:dyDescent="0.2">
      <c r="A2259" s="977"/>
      <c r="B2259" s="979"/>
      <c r="C2259" s="1069"/>
      <c r="D2259" s="1072"/>
      <c r="E2259" s="1070"/>
      <c r="F2259" s="1066"/>
      <c r="G2259" s="1067"/>
      <c r="I2259" s="2"/>
      <c r="K2259" s="1072"/>
    </row>
    <row r="2260" spans="1:11" x14ac:dyDescent="0.2">
      <c r="A2260" s="977"/>
      <c r="B2260" s="979"/>
      <c r="C2260" s="1069"/>
      <c r="D2260" s="1072"/>
      <c r="E2260" s="1070"/>
      <c r="F2260" s="1066"/>
      <c r="G2260" s="1067"/>
      <c r="I2260" s="2"/>
      <c r="K2260" s="1072"/>
    </row>
    <row r="2261" spans="1:11" x14ac:dyDescent="0.2">
      <c r="A2261" s="977"/>
      <c r="B2261" s="979"/>
      <c r="C2261" s="1069"/>
      <c r="D2261" s="1072"/>
      <c r="E2261" s="1070"/>
      <c r="F2261" s="1066"/>
      <c r="G2261" s="1067"/>
      <c r="I2261" s="2"/>
      <c r="K2261" s="1072"/>
    </row>
    <row r="2262" spans="1:11" x14ac:dyDescent="0.2">
      <c r="A2262" s="977"/>
      <c r="B2262" s="979"/>
      <c r="C2262" s="1069"/>
      <c r="D2262" s="1072"/>
      <c r="E2262" s="1070"/>
      <c r="F2262" s="1066"/>
      <c r="G2262" s="1067"/>
      <c r="I2262" s="2"/>
      <c r="K2262" s="1072"/>
    </row>
    <row r="2263" spans="1:11" x14ac:dyDescent="0.2">
      <c r="A2263" s="977"/>
      <c r="B2263" s="979"/>
      <c r="C2263" s="1069"/>
      <c r="D2263" s="1072"/>
      <c r="E2263" s="1070"/>
      <c r="F2263" s="1066"/>
      <c r="G2263" s="1067"/>
      <c r="I2263" s="2"/>
      <c r="K2263" s="1072"/>
    </row>
    <row r="2264" spans="1:11" x14ac:dyDescent="0.2">
      <c r="A2264" s="977"/>
      <c r="B2264" s="979"/>
      <c r="C2264" s="1069"/>
      <c r="D2264" s="1072"/>
      <c r="E2264" s="1070"/>
      <c r="F2264" s="1066"/>
      <c r="G2264" s="1067"/>
      <c r="I2264" s="2"/>
      <c r="K2264" s="1072"/>
    </row>
    <row r="2265" spans="1:11" x14ac:dyDescent="0.2">
      <c r="A2265" s="977"/>
      <c r="B2265" s="979"/>
      <c r="C2265" s="1069"/>
      <c r="D2265" s="1072"/>
      <c r="E2265" s="1070"/>
      <c r="F2265" s="1066"/>
      <c r="G2265" s="1067"/>
      <c r="I2265" s="2"/>
      <c r="K2265" s="1072"/>
    </row>
    <row r="2266" spans="1:11" x14ac:dyDescent="0.2">
      <c r="A2266" s="977"/>
      <c r="B2266" s="979"/>
      <c r="C2266" s="1069"/>
      <c r="D2266" s="1072"/>
      <c r="E2266" s="1070"/>
      <c r="F2266" s="1066"/>
      <c r="G2266" s="1067"/>
      <c r="I2266" s="2"/>
      <c r="K2266" s="1072"/>
    </row>
    <row r="2267" spans="1:11" x14ac:dyDescent="0.2">
      <c r="A2267" s="977"/>
      <c r="B2267" s="979"/>
      <c r="C2267" s="1069"/>
      <c r="D2267" s="1072"/>
      <c r="E2267" s="1070"/>
      <c r="F2267" s="1066"/>
      <c r="G2267" s="1067"/>
      <c r="I2267" s="2"/>
      <c r="K2267" s="1072"/>
    </row>
    <row r="2268" spans="1:11" x14ac:dyDescent="0.2">
      <c r="A2268" s="977"/>
      <c r="B2268" s="979"/>
      <c r="C2268" s="1069"/>
      <c r="D2268" s="1072"/>
      <c r="E2268" s="1070"/>
      <c r="F2268" s="1066"/>
      <c r="G2268" s="1067"/>
      <c r="I2268" s="2"/>
      <c r="K2268" s="1072"/>
    </row>
    <row r="2269" spans="1:11" x14ac:dyDescent="0.2">
      <c r="A2269" s="977"/>
      <c r="B2269" s="979"/>
      <c r="C2269" s="1069"/>
      <c r="D2269" s="1072"/>
      <c r="E2269" s="1070"/>
      <c r="F2269" s="1066"/>
      <c r="G2269" s="1067"/>
      <c r="I2269" s="2"/>
      <c r="K2269" s="1072"/>
    </row>
    <row r="2270" spans="1:11" x14ac:dyDescent="0.2">
      <c r="A2270" s="977"/>
      <c r="B2270" s="979"/>
      <c r="C2270" s="1069"/>
      <c r="D2270" s="1072"/>
      <c r="E2270" s="1070"/>
      <c r="F2270" s="1066"/>
      <c r="G2270" s="1067"/>
      <c r="I2270" s="2"/>
      <c r="K2270" s="1072"/>
    </row>
    <row r="2271" spans="1:11" x14ac:dyDescent="0.2">
      <c r="A2271" s="977"/>
      <c r="B2271" s="979"/>
      <c r="C2271" s="1069"/>
      <c r="D2271" s="1072"/>
      <c r="E2271" s="1070"/>
      <c r="F2271" s="1066"/>
      <c r="G2271" s="1067"/>
      <c r="I2271" s="2"/>
      <c r="K2271" s="1072"/>
    </row>
    <row r="2272" spans="1:11" x14ac:dyDescent="0.2">
      <c r="A2272" s="977"/>
      <c r="B2272" s="979"/>
      <c r="C2272" s="1069"/>
      <c r="D2272" s="1072"/>
      <c r="E2272" s="1070"/>
      <c r="F2272" s="1066"/>
      <c r="G2272" s="1067"/>
      <c r="I2272" s="2"/>
      <c r="K2272" s="1072"/>
    </row>
    <row r="2273" spans="1:11" x14ac:dyDescent="0.2">
      <c r="A2273" s="977"/>
      <c r="B2273" s="979"/>
      <c r="C2273" s="1069"/>
      <c r="D2273" s="1072"/>
      <c r="E2273" s="1070"/>
      <c r="F2273" s="1066"/>
      <c r="G2273" s="1067"/>
      <c r="I2273" s="2"/>
      <c r="K2273" s="1072"/>
    </row>
    <row r="2274" spans="1:11" x14ac:dyDescent="0.2">
      <c r="A2274" s="977"/>
      <c r="B2274" s="979"/>
      <c r="C2274" s="1069"/>
      <c r="D2274" s="1072"/>
      <c r="E2274" s="1070"/>
      <c r="F2274" s="1066"/>
      <c r="G2274" s="1067"/>
      <c r="I2274" s="2"/>
      <c r="K2274" s="1072"/>
    </row>
    <row r="2275" spans="1:11" x14ac:dyDescent="0.2">
      <c r="A2275" s="977"/>
      <c r="B2275" s="979"/>
      <c r="C2275" s="1069"/>
      <c r="D2275" s="1072"/>
      <c r="E2275" s="1070"/>
      <c r="F2275" s="1066"/>
      <c r="G2275" s="1067"/>
      <c r="I2275" s="2"/>
      <c r="K2275" s="1072"/>
    </row>
    <row r="2276" spans="1:11" x14ac:dyDescent="0.2">
      <c r="A2276" s="977"/>
      <c r="B2276" s="979"/>
      <c r="C2276" s="1069"/>
      <c r="D2276" s="1072"/>
      <c r="E2276" s="1070"/>
      <c r="F2276" s="1066"/>
      <c r="G2276" s="1067"/>
      <c r="I2276" s="2"/>
      <c r="K2276" s="1072"/>
    </row>
    <row r="2277" spans="1:11" x14ac:dyDescent="0.2">
      <c r="A2277" s="977"/>
      <c r="B2277" s="979"/>
      <c r="C2277" s="1069"/>
      <c r="D2277" s="1072"/>
      <c r="E2277" s="1070"/>
      <c r="F2277" s="1066"/>
      <c r="G2277" s="1067"/>
      <c r="I2277" s="2"/>
      <c r="K2277" s="1072"/>
    </row>
    <row r="2278" spans="1:11" x14ac:dyDescent="0.2">
      <c r="A2278" s="977"/>
      <c r="B2278" s="979"/>
      <c r="C2278" s="1069"/>
      <c r="D2278" s="1072"/>
      <c r="E2278" s="1070"/>
      <c r="F2278" s="1066"/>
      <c r="G2278" s="1067"/>
      <c r="I2278" s="2"/>
      <c r="K2278" s="1072"/>
    </row>
    <row r="2279" spans="1:11" x14ac:dyDescent="0.2">
      <c r="A2279" s="977"/>
      <c r="B2279" s="979"/>
      <c r="C2279" s="1069"/>
      <c r="D2279" s="1072"/>
      <c r="E2279" s="1070"/>
      <c r="F2279" s="1066"/>
      <c r="G2279" s="1067"/>
      <c r="I2279" s="2"/>
      <c r="K2279" s="1072"/>
    </row>
    <row r="2280" spans="1:11" x14ac:dyDescent="0.2">
      <c r="A2280" s="977"/>
      <c r="B2280" s="979"/>
      <c r="C2280" s="1069"/>
      <c r="D2280" s="1072"/>
      <c r="E2280" s="1070"/>
      <c r="F2280" s="1066"/>
      <c r="G2280" s="1067"/>
      <c r="I2280" s="2"/>
      <c r="K2280" s="1072"/>
    </row>
    <row r="2281" spans="1:11" x14ac:dyDescent="0.2">
      <c r="A2281" s="977"/>
      <c r="B2281" s="979"/>
      <c r="C2281" s="1069"/>
      <c r="D2281" s="1072"/>
      <c r="E2281" s="1070"/>
      <c r="F2281" s="1066"/>
      <c r="G2281" s="1067"/>
      <c r="I2281" s="2"/>
      <c r="K2281" s="1072"/>
    </row>
    <row r="2282" spans="1:11" x14ac:dyDescent="0.2">
      <c r="A2282" s="977"/>
      <c r="B2282" s="979"/>
      <c r="C2282" s="1069"/>
      <c r="D2282" s="1072"/>
      <c r="E2282" s="1070"/>
      <c r="F2282" s="1066"/>
      <c r="G2282" s="1067"/>
      <c r="I2282" s="2"/>
      <c r="K2282" s="1072"/>
    </row>
    <row r="2283" spans="1:11" x14ac:dyDescent="0.2">
      <c r="A2283" s="977"/>
      <c r="B2283" s="979"/>
      <c r="C2283" s="1069"/>
      <c r="D2283" s="1072"/>
      <c r="E2283" s="1070"/>
      <c r="F2283" s="1066"/>
      <c r="G2283" s="1067"/>
      <c r="I2283" s="2"/>
      <c r="K2283" s="1072"/>
    </row>
    <row r="2284" spans="1:11" x14ac:dyDescent="0.2">
      <c r="A2284" s="977"/>
      <c r="B2284" s="979"/>
      <c r="C2284" s="1069"/>
      <c r="D2284" s="1072"/>
      <c r="E2284" s="1070"/>
      <c r="F2284" s="1066"/>
      <c r="G2284" s="1067"/>
      <c r="I2284" s="2"/>
      <c r="K2284" s="1072"/>
    </row>
    <row r="2285" spans="1:11" x14ac:dyDescent="0.2">
      <c r="A2285" s="977"/>
      <c r="B2285" s="979"/>
      <c r="C2285" s="1069"/>
      <c r="D2285" s="1072"/>
      <c r="E2285" s="1070"/>
      <c r="F2285" s="1066"/>
      <c r="G2285" s="1067"/>
      <c r="I2285" s="2"/>
      <c r="K2285" s="1072"/>
    </row>
    <row r="2286" spans="1:11" x14ac:dyDescent="0.2">
      <c r="A2286" s="977"/>
      <c r="B2286" s="979"/>
      <c r="C2286" s="1069"/>
      <c r="D2286" s="1072"/>
      <c r="E2286" s="1070"/>
      <c r="F2286" s="1066"/>
      <c r="G2286" s="1067"/>
      <c r="I2286" s="2"/>
      <c r="K2286" s="1072"/>
    </row>
    <row r="2287" spans="1:11" x14ac:dyDescent="0.2">
      <c r="A2287" s="977"/>
      <c r="B2287" s="979"/>
      <c r="C2287" s="1069"/>
      <c r="D2287" s="1072"/>
      <c r="E2287" s="1070"/>
      <c r="F2287" s="1066"/>
      <c r="G2287" s="1067"/>
      <c r="I2287" s="2"/>
      <c r="K2287" s="1072"/>
    </row>
    <row r="2288" spans="1:11" x14ac:dyDescent="0.2">
      <c r="A2288" s="977"/>
      <c r="B2288" s="979"/>
      <c r="C2288" s="1069"/>
      <c r="D2288" s="1072"/>
      <c r="E2288" s="1070"/>
      <c r="F2288" s="1066"/>
      <c r="G2288" s="1067"/>
      <c r="I2288" s="2"/>
      <c r="K2288" s="1072"/>
    </row>
    <row r="2289" spans="1:11" x14ac:dyDescent="0.2">
      <c r="A2289" s="977"/>
      <c r="B2289" s="979"/>
      <c r="C2289" s="1069"/>
      <c r="D2289" s="1072"/>
      <c r="E2289" s="1070"/>
      <c r="F2289" s="1066"/>
      <c r="G2289" s="1067"/>
      <c r="I2289" s="2"/>
      <c r="K2289" s="1072"/>
    </row>
    <row r="2290" spans="1:11" x14ac:dyDescent="0.2">
      <c r="A2290" s="977"/>
      <c r="B2290" s="979"/>
      <c r="C2290" s="1069"/>
      <c r="D2290" s="1072"/>
      <c r="E2290" s="1070"/>
      <c r="F2290" s="1066"/>
      <c r="G2290" s="1067"/>
      <c r="I2290" s="2"/>
      <c r="K2290" s="1072"/>
    </row>
    <row r="2291" spans="1:11" x14ac:dyDescent="0.2">
      <c r="A2291" s="977"/>
      <c r="B2291" s="979"/>
      <c r="C2291" s="1069"/>
      <c r="D2291" s="1072"/>
      <c r="E2291" s="1070"/>
      <c r="F2291" s="1066"/>
      <c r="G2291" s="1067"/>
      <c r="I2291" s="2"/>
      <c r="K2291" s="1072"/>
    </row>
    <row r="2292" spans="1:11" x14ac:dyDescent="0.2">
      <c r="A2292" s="977"/>
      <c r="B2292" s="979"/>
      <c r="C2292" s="1069"/>
      <c r="D2292" s="1072"/>
      <c r="E2292" s="1070"/>
      <c r="F2292" s="1066"/>
      <c r="G2292" s="1067"/>
      <c r="I2292" s="2"/>
      <c r="K2292" s="1072"/>
    </row>
    <row r="2293" spans="1:11" x14ac:dyDescent="0.2">
      <c r="A2293" s="977"/>
      <c r="B2293" s="979"/>
      <c r="C2293" s="1069"/>
      <c r="D2293" s="1072"/>
      <c r="E2293" s="1070"/>
      <c r="F2293" s="1066"/>
      <c r="G2293" s="1067"/>
      <c r="I2293" s="2"/>
      <c r="K2293" s="1072"/>
    </row>
    <row r="2294" spans="1:11" x14ac:dyDescent="0.2">
      <c r="A2294" s="977"/>
      <c r="B2294" s="979"/>
      <c r="C2294" s="1069"/>
      <c r="D2294" s="1072"/>
      <c r="E2294" s="1070"/>
      <c r="F2294" s="1066"/>
      <c r="G2294" s="1067"/>
      <c r="I2294" s="2"/>
      <c r="K2294" s="1072"/>
    </row>
    <row r="2295" spans="1:11" x14ac:dyDescent="0.2">
      <c r="A2295" s="977"/>
      <c r="B2295" s="979"/>
      <c r="C2295" s="1069"/>
      <c r="D2295" s="1072"/>
      <c r="E2295" s="1070"/>
      <c r="F2295" s="1066"/>
      <c r="G2295" s="1067"/>
      <c r="I2295" s="2"/>
      <c r="K2295" s="1072"/>
    </row>
    <row r="2296" spans="1:11" x14ac:dyDescent="0.2">
      <c r="A2296" s="977"/>
      <c r="B2296" s="979"/>
      <c r="C2296" s="1069"/>
      <c r="D2296" s="1072"/>
      <c r="E2296" s="1070"/>
      <c r="F2296" s="1066"/>
      <c r="G2296" s="1067"/>
      <c r="I2296" s="2"/>
      <c r="K2296" s="1072"/>
    </row>
    <row r="2297" spans="1:11" x14ac:dyDescent="0.2">
      <c r="A2297" s="977"/>
      <c r="B2297" s="979"/>
      <c r="C2297" s="1069"/>
      <c r="D2297" s="1072"/>
      <c r="E2297" s="1070"/>
      <c r="F2297" s="1066"/>
      <c r="G2297" s="1067"/>
      <c r="I2297" s="2"/>
      <c r="K2297" s="1072"/>
    </row>
    <row r="2298" spans="1:11" x14ac:dyDescent="0.2">
      <c r="A2298" s="977"/>
      <c r="B2298" s="979"/>
      <c r="C2298" s="1069"/>
      <c r="D2298" s="1072"/>
      <c r="E2298" s="1070"/>
      <c r="F2298" s="1066"/>
      <c r="G2298" s="1067"/>
      <c r="I2298" s="2"/>
      <c r="K2298" s="1072"/>
    </row>
    <row r="2299" spans="1:11" x14ac:dyDescent="0.2">
      <c r="A2299" s="977"/>
      <c r="B2299" s="979"/>
      <c r="C2299" s="1069"/>
      <c r="D2299" s="1072"/>
      <c r="E2299" s="1070"/>
      <c r="F2299" s="1066"/>
      <c r="G2299" s="1067"/>
      <c r="I2299" s="2"/>
      <c r="K2299" s="1072"/>
    </row>
    <row r="2300" spans="1:11" x14ac:dyDescent="0.2">
      <c r="A2300" s="977"/>
      <c r="B2300" s="979"/>
      <c r="C2300" s="1069"/>
      <c r="D2300" s="1072"/>
      <c r="E2300" s="1070"/>
      <c r="F2300" s="1066"/>
      <c r="G2300" s="1067"/>
      <c r="I2300" s="2"/>
      <c r="K2300" s="1072"/>
    </row>
    <row r="2301" spans="1:11" x14ac:dyDescent="0.2">
      <c r="A2301" s="977"/>
      <c r="B2301" s="979"/>
      <c r="C2301" s="1069"/>
      <c r="D2301" s="1072"/>
      <c r="E2301" s="1070"/>
      <c r="F2301" s="1066"/>
      <c r="G2301" s="1067"/>
      <c r="I2301" s="2"/>
      <c r="K2301" s="1072"/>
    </row>
    <row r="2302" spans="1:11" x14ac:dyDescent="0.2">
      <c r="A2302" s="977"/>
      <c r="B2302" s="979"/>
      <c r="C2302" s="1069"/>
      <c r="D2302" s="1072"/>
      <c r="E2302" s="1070"/>
      <c r="F2302" s="1066"/>
      <c r="G2302" s="1067"/>
      <c r="I2302" s="2"/>
      <c r="K2302" s="1072"/>
    </row>
    <row r="2303" spans="1:11" x14ac:dyDescent="0.2">
      <c r="A2303" s="977"/>
      <c r="B2303" s="979"/>
      <c r="C2303" s="1069"/>
      <c r="D2303" s="1072"/>
      <c r="E2303" s="1070"/>
      <c r="F2303" s="1066"/>
      <c r="G2303" s="1067"/>
      <c r="I2303" s="2"/>
      <c r="K2303" s="1072"/>
    </row>
    <row r="2304" spans="1:11" x14ac:dyDescent="0.2">
      <c r="A2304" s="977"/>
      <c r="B2304" s="979"/>
      <c r="C2304" s="1069"/>
      <c r="D2304" s="1072"/>
      <c r="E2304" s="1070"/>
      <c r="F2304" s="1066"/>
      <c r="G2304" s="1067"/>
      <c r="I2304" s="2"/>
      <c r="K2304" s="1072"/>
    </row>
    <row r="2305" spans="1:11" x14ac:dyDescent="0.2">
      <c r="A2305" s="977"/>
      <c r="B2305" s="979"/>
      <c r="C2305" s="1069"/>
      <c r="D2305" s="1072"/>
      <c r="E2305" s="1070"/>
      <c r="F2305" s="1066"/>
      <c r="G2305" s="1067"/>
      <c r="I2305" s="2"/>
      <c r="K2305" s="1072"/>
    </row>
    <row r="2306" spans="1:11" x14ac:dyDescent="0.2">
      <c r="A2306" s="977"/>
      <c r="B2306" s="979"/>
      <c r="C2306" s="1069"/>
      <c r="D2306" s="1072"/>
      <c r="E2306" s="1070"/>
      <c r="F2306" s="1066"/>
      <c r="G2306" s="1067"/>
      <c r="I2306" s="2"/>
      <c r="K2306" s="1072"/>
    </row>
    <row r="2307" spans="1:11" x14ac:dyDescent="0.2">
      <c r="A2307" s="977"/>
      <c r="B2307" s="979"/>
      <c r="C2307" s="1069"/>
      <c r="D2307" s="1072"/>
      <c r="E2307" s="1070"/>
      <c r="F2307" s="1066"/>
      <c r="G2307" s="1067"/>
      <c r="I2307" s="2"/>
      <c r="K2307" s="1072"/>
    </row>
    <row r="2308" spans="1:11" x14ac:dyDescent="0.2">
      <c r="A2308" s="977"/>
      <c r="B2308" s="979"/>
      <c r="C2308" s="1069"/>
      <c r="D2308" s="1072"/>
      <c r="E2308" s="1070"/>
      <c r="F2308" s="1066"/>
      <c r="G2308" s="1067"/>
      <c r="I2308" s="2"/>
      <c r="K2308" s="1072"/>
    </row>
    <row r="2309" spans="1:11" x14ac:dyDescent="0.2">
      <c r="A2309" s="977"/>
      <c r="B2309" s="979"/>
      <c r="C2309" s="1069"/>
      <c r="D2309" s="1072"/>
      <c r="E2309" s="1070"/>
      <c r="F2309" s="1066"/>
      <c r="G2309" s="1067"/>
      <c r="I2309" s="2"/>
      <c r="K2309" s="1072"/>
    </row>
    <row r="2310" spans="1:11" x14ac:dyDescent="0.2">
      <c r="A2310" s="977"/>
      <c r="B2310" s="979"/>
      <c r="C2310" s="1069"/>
      <c r="D2310" s="1072"/>
      <c r="E2310" s="1070"/>
      <c r="F2310" s="1066"/>
      <c r="G2310" s="1067"/>
      <c r="I2310" s="2"/>
      <c r="K2310" s="1072"/>
    </row>
    <row r="2311" spans="1:11" x14ac:dyDescent="0.2">
      <c r="A2311" s="977"/>
      <c r="B2311" s="979"/>
      <c r="C2311" s="1069"/>
      <c r="D2311" s="1072"/>
      <c r="E2311" s="1070"/>
      <c r="F2311" s="1066"/>
      <c r="G2311" s="1067"/>
      <c r="I2311" s="2"/>
      <c r="K2311" s="1072"/>
    </row>
    <row r="2312" spans="1:11" x14ac:dyDescent="0.2">
      <c r="A2312" s="977"/>
      <c r="B2312" s="979"/>
      <c r="C2312" s="1069"/>
      <c r="D2312" s="1072"/>
      <c r="E2312" s="1070"/>
      <c r="F2312" s="1066"/>
      <c r="G2312" s="1067"/>
      <c r="I2312" s="2"/>
      <c r="K2312" s="1072"/>
    </row>
    <row r="2313" spans="1:11" x14ac:dyDescent="0.2">
      <c r="A2313" s="977"/>
      <c r="B2313" s="979"/>
      <c r="C2313" s="1069"/>
      <c r="D2313" s="1072"/>
      <c r="E2313" s="1070"/>
      <c r="F2313" s="1066"/>
      <c r="G2313" s="1067"/>
      <c r="I2313" s="2"/>
      <c r="K2313" s="1072"/>
    </row>
    <row r="2314" spans="1:11" x14ac:dyDescent="0.2">
      <c r="A2314" s="977"/>
      <c r="B2314" s="979"/>
      <c r="C2314" s="1069"/>
      <c r="D2314" s="1072"/>
      <c r="E2314" s="1070"/>
      <c r="F2314" s="1066"/>
      <c r="G2314" s="1067"/>
      <c r="I2314" s="2"/>
      <c r="K2314" s="1072"/>
    </row>
    <row r="2315" spans="1:11" x14ac:dyDescent="0.2">
      <c r="A2315" s="977"/>
      <c r="B2315" s="979"/>
      <c r="C2315" s="1069"/>
      <c r="D2315" s="1072"/>
      <c r="E2315" s="1070"/>
      <c r="F2315" s="1066"/>
      <c r="G2315" s="1067"/>
      <c r="I2315" s="2"/>
      <c r="K2315" s="1072"/>
    </row>
    <row r="2316" spans="1:11" x14ac:dyDescent="0.2">
      <c r="A2316" s="977"/>
      <c r="B2316" s="979"/>
      <c r="C2316" s="1069"/>
      <c r="D2316" s="1072"/>
      <c r="E2316" s="1070"/>
      <c r="F2316" s="1066"/>
      <c r="G2316" s="1067"/>
      <c r="I2316" s="2"/>
      <c r="K2316" s="1072"/>
    </row>
    <row r="2317" spans="1:11" x14ac:dyDescent="0.2">
      <c r="A2317" s="977"/>
      <c r="B2317" s="979"/>
      <c r="C2317" s="1069"/>
      <c r="D2317" s="1072"/>
      <c r="E2317" s="1070"/>
      <c r="F2317" s="1066"/>
      <c r="G2317" s="1067"/>
      <c r="I2317" s="2"/>
      <c r="K2317" s="1072"/>
    </row>
    <row r="2318" spans="1:11" x14ac:dyDescent="0.2">
      <c r="A2318" s="977"/>
      <c r="B2318" s="979"/>
      <c r="C2318" s="1069"/>
      <c r="D2318" s="1072"/>
      <c r="E2318" s="1070"/>
      <c r="F2318" s="1066"/>
      <c r="G2318" s="1067"/>
      <c r="I2318" s="2"/>
      <c r="K2318" s="1072"/>
    </row>
    <row r="2319" spans="1:11" x14ac:dyDescent="0.2">
      <c r="A2319" s="977"/>
      <c r="B2319" s="979"/>
      <c r="C2319" s="1069"/>
      <c r="D2319" s="1072"/>
      <c r="E2319" s="1070"/>
      <c r="F2319" s="1066"/>
      <c r="G2319" s="1067"/>
      <c r="I2319" s="2"/>
      <c r="K2319" s="1072"/>
    </row>
    <row r="2320" spans="1:11" x14ac:dyDescent="0.2">
      <c r="A2320" s="977"/>
      <c r="B2320" s="979"/>
      <c r="C2320" s="1069"/>
      <c r="D2320" s="1072"/>
      <c r="E2320" s="1070"/>
      <c r="F2320" s="1066"/>
      <c r="G2320" s="1067"/>
      <c r="I2320" s="2"/>
      <c r="K2320" s="1072"/>
    </row>
    <row r="2321" spans="1:11" x14ac:dyDescent="0.2">
      <c r="A2321" s="977"/>
      <c r="B2321" s="979"/>
      <c r="C2321" s="1069"/>
      <c r="D2321" s="1072"/>
      <c r="E2321" s="1070"/>
      <c r="F2321" s="1066"/>
      <c r="G2321" s="1067"/>
      <c r="I2321" s="2"/>
      <c r="K2321" s="1072"/>
    </row>
    <row r="2322" spans="1:11" x14ac:dyDescent="0.2">
      <c r="A2322" s="977"/>
      <c r="B2322" s="979"/>
      <c r="C2322" s="1069"/>
      <c r="D2322" s="1072"/>
      <c r="E2322" s="1070"/>
      <c r="F2322" s="1066"/>
      <c r="G2322" s="1067"/>
      <c r="I2322" s="2"/>
      <c r="K2322" s="1072"/>
    </row>
    <row r="2323" spans="1:11" x14ac:dyDescent="0.2">
      <c r="A2323" s="977"/>
      <c r="B2323" s="979"/>
      <c r="C2323" s="1069"/>
      <c r="D2323" s="1072"/>
      <c r="E2323" s="1070"/>
      <c r="F2323" s="1066"/>
      <c r="G2323" s="1067"/>
      <c r="I2323" s="2"/>
      <c r="K2323" s="1072"/>
    </row>
    <row r="2324" spans="1:11" x14ac:dyDescent="0.2">
      <c r="A2324" s="977"/>
      <c r="B2324" s="979"/>
      <c r="C2324" s="1069"/>
      <c r="D2324" s="1072"/>
      <c r="E2324" s="1070"/>
      <c r="F2324" s="1066"/>
      <c r="G2324" s="1067"/>
      <c r="I2324" s="2"/>
      <c r="K2324" s="1072"/>
    </row>
    <row r="2325" spans="1:11" x14ac:dyDescent="0.2">
      <c r="A2325" s="977"/>
      <c r="B2325" s="979"/>
      <c r="C2325" s="1069"/>
      <c r="D2325" s="1072"/>
      <c r="E2325" s="1070"/>
      <c r="F2325" s="1066"/>
      <c r="G2325" s="1067"/>
      <c r="I2325" s="2"/>
      <c r="K2325" s="1072"/>
    </row>
    <row r="2326" spans="1:11" x14ac:dyDescent="0.2">
      <c r="A2326" s="977"/>
      <c r="B2326" s="979"/>
      <c r="C2326" s="1069"/>
      <c r="D2326" s="1072"/>
      <c r="E2326" s="1070"/>
      <c r="F2326" s="1066"/>
      <c r="G2326" s="1067"/>
      <c r="I2326" s="2"/>
      <c r="K2326" s="1072"/>
    </row>
    <row r="2327" spans="1:11" x14ac:dyDescent="0.2">
      <c r="A2327" s="977"/>
      <c r="B2327" s="979"/>
      <c r="C2327" s="1069"/>
      <c r="D2327" s="1072"/>
      <c r="E2327" s="1070"/>
      <c r="F2327" s="1066"/>
      <c r="G2327" s="1067"/>
      <c r="I2327" s="2"/>
      <c r="K2327" s="1072"/>
    </row>
    <row r="2328" spans="1:11" x14ac:dyDescent="0.2">
      <c r="A2328" s="977"/>
      <c r="B2328" s="979"/>
      <c r="C2328" s="1069"/>
      <c r="D2328" s="1072"/>
      <c r="E2328" s="1070"/>
      <c r="F2328" s="1066"/>
      <c r="G2328" s="1067"/>
      <c r="I2328" s="2"/>
      <c r="K2328" s="1072"/>
    </row>
    <row r="2329" spans="1:11" x14ac:dyDescent="0.2">
      <c r="A2329" s="977"/>
      <c r="B2329" s="979"/>
      <c r="C2329" s="1069"/>
      <c r="D2329" s="1072"/>
      <c r="E2329" s="1070"/>
      <c r="F2329" s="1066"/>
      <c r="G2329" s="1067"/>
      <c r="I2329" s="2"/>
      <c r="K2329" s="1072"/>
    </row>
    <row r="2330" spans="1:11" x14ac:dyDescent="0.2">
      <c r="A2330" s="977"/>
      <c r="B2330" s="979"/>
      <c r="C2330" s="1069"/>
      <c r="D2330" s="1072"/>
      <c r="E2330" s="1070"/>
      <c r="F2330" s="1066"/>
      <c r="G2330" s="1067"/>
      <c r="I2330" s="2"/>
      <c r="K2330" s="1072"/>
    </row>
    <row r="2331" spans="1:11" x14ac:dyDescent="0.2">
      <c r="A2331" s="977"/>
      <c r="B2331" s="979"/>
      <c r="C2331" s="1069"/>
      <c r="D2331" s="1072"/>
      <c r="E2331" s="1070"/>
      <c r="F2331" s="1066"/>
      <c r="G2331" s="1067"/>
      <c r="I2331" s="2"/>
      <c r="K2331" s="1072"/>
    </row>
    <row r="2332" spans="1:11" x14ac:dyDescent="0.2">
      <c r="A2332" s="977"/>
      <c r="B2332" s="979"/>
      <c r="C2332" s="1069"/>
      <c r="D2332" s="1072"/>
      <c r="E2332" s="1070"/>
      <c r="F2332" s="1066"/>
      <c r="G2332" s="1067"/>
      <c r="I2332" s="2"/>
      <c r="K2332" s="1072"/>
    </row>
    <row r="2333" spans="1:11" x14ac:dyDescent="0.2">
      <c r="A2333" s="977"/>
      <c r="B2333" s="979"/>
      <c r="C2333" s="1069"/>
      <c r="D2333" s="1072"/>
      <c r="E2333" s="1070"/>
      <c r="F2333" s="1066"/>
      <c r="G2333" s="1067"/>
      <c r="I2333" s="2"/>
      <c r="K2333" s="1072"/>
    </row>
    <row r="2334" spans="1:11" x14ac:dyDescent="0.2">
      <c r="A2334" s="977"/>
      <c r="B2334" s="979"/>
      <c r="C2334" s="1069"/>
      <c r="D2334" s="1072"/>
      <c r="E2334" s="1070"/>
      <c r="F2334" s="1066"/>
      <c r="G2334" s="1067"/>
      <c r="I2334" s="2"/>
      <c r="K2334" s="1072"/>
    </row>
    <row r="2335" spans="1:11" x14ac:dyDescent="0.2">
      <c r="A2335" s="977"/>
      <c r="B2335" s="979"/>
      <c r="C2335" s="1069"/>
      <c r="D2335" s="1072"/>
      <c r="E2335" s="1070"/>
      <c r="F2335" s="1066"/>
      <c r="G2335" s="1067"/>
      <c r="I2335" s="2"/>
      <c r="K2335" s="1072"/>
    </row>
    <row r="2336" spans="1:11" x14ac:dyDescent="0.2">
      <c r="A2336" s="977"/>
      <c r="B2336" s="979"/>
      <c r="C2336" s="1069"/>
      <c r="D2336" s="1072"/>
      <c r="E2336" s="1070"/>
      <c r="F2336" s="1066"/>
      <c r="G2336" s="1067"/>
      <c r="I2336" s="2"/>
      <c r="K2336" s="1072"/>
    </row>
    <row r="2337" spans="1:11" x14ac:dyDescent="0.2">
      <c r="A2337" s="977"/>
      <c r="B2337" s="979"/>
      <c r="C2337" s="1069"/>
      <c r="D2337" s="1072"/>
      <c r="E2337" s="1070"/>
      <c r="F2337" s="1066"/>
      <c r="G2337" s="1067"/>
      <c r="I2337" s="2"/>
      <c r="K2337" s="1072"/>
    </row>
    <row r="2338" spans="1:11" x14ac:dyDescent="0.2">
      <c r="A2338" s="977"/>
      <c r="B2338" s="979"/>
      <c r="C2338" s="1069"/>
      <c r="D2338" s="1072"/>
      <c r="E2338" s="1070"/>
      <c r="F2338" s="1066"/>
      <c r="G2338" s="1067"/>
      <c r="I2338" s="2"/>
      <c r="K2338" s="1072"/>
    </row>
    <row r="2339" spans="1:11" x14ac:dyDescent="0.2">
      <c r="A2339" s="977"/>
      <c r="B2339" s="979"/>
      <c r="C2339" s="1069"/>
      <c r="D2339" s="1072"/>
      <c r="E2339" s="1070"/>
      <c r="F2339" s="1066"/>
      <c r="G2339" s="1067"/>
      <c r="I2339" s="2"/>
      <c r="K2339" s="1072"/>
    </row>
    <row r="2340" spans="1:11" x14ac:dyDescent="0.2">
      <c r="A2340" s="977"/>
      <c r="B2340" s="979"/>
      <c r="C2340" s="1069"/>
      <c r="D2340" s="1072"/>
      <c r="E2340" s="1070"/>
      <c r="F2340" s="1066"/>
      <c r="G2340" s="1067"/>
      <c r="I2340" s="2"/>
      <c r="K2340" s="1072"/>
    </row>
    <row r="2341" spans="1:11" x14ac:dyDescent="0.2">
      <c r="A2341" s="977"/>
      <c r="B2341" s="979"/>
      <c r="C2341" s="1069"/>
      <c r="D2341" s="1072"/>
      <c r="E2341" s="1070"/>
      <c r="F2341" s="1066"/>
      <c r="G2341" s="1067"/>
      <c r="I2341" s="2"/>
      <c r="K2341" s="1072"/>
    </row>
    <row r="2342" spans="1:11" x14ac:dyDescent="0.2">
      <c r="A2342" s="977"/>
      <c r="B2342" s="979"/>
      <c r="C2342" s="1069"/>
      <c r="D2342" s="1072"/>
      <c r="E2342" s="1070"/>
      <c r="F2342" s="1066"/>
      <c r="G2342" s="1067"/>
      <c r="I2342" s="2"/>
      <c r="K2342" s="1072"/>
    </row>
    <row r="2343" spans="1:11" x14ac:dyDescent="0.2">
      <c r="A2343" s="977"/>
      <c r="B2343" s="979"/>
      <c r="C2343" s="1069"/>
      <c r="D2343" s="1072"/>
      <c r="E2343" s="1070"/>
      <c r="F2343" s="1066"/>
      <c r="G2343" s="1067"/>
      <c r="I2343" s="2"/>
      <c r="K2343" s="1072"/>
    </row>
    <row r="2344" spans="1:11" x14ac:dyDescent="0.2">
      <c r="A2344" s="977"/>
      <c r="B2344" s="979"/>
      <c r="C2344" s="1069"/>
      <c r="D2344" s="1072"/>
      <c r="E2344" s="1070"/>
      <c r="F2344" s="1066"/>
      <c r="G2344" s="1067"/>
      <c r="I2344" s="2"/>
      <c r="K2344" s="1072"/>
    </row>
    <row r="2345" spans="1:11" x14ac:dyDescent="0.2">
      <c r="A2345" s="977"/>
      <c r="B2345" s="979"/>
      <c r="C2345" s="1069"/>
      <c r="D2345" s="1072"/>
      <c r="E2345" s="1070"/>
      <c r="F2345" s="1066"/>
      <c r="G2345" s="1067"/>
      <c r="I2345" s="2"/>
      <c r="K2345" s="1072"/>
    </row>
    <row r="2346" spans="1:11" x14ac:dyDescent="0.2">
      <c r="A2346" s="977"/>
      <c r="B2346" s="979"/>
      <c r="C2346" s="1069"/>
      <c r="D2346" s="1072"/>
      <c r="E2346" s="1070"/>
      <c r="F2346" s="1066"/>
      <c r="G2346" s="1067"/>
      <c r="I2346" s="2"/>
      <c r="K2346" s="1072"/>
    </row>
    <row r="2347" spans="1:11" x14ac:dyDescent="0.2">
      <c r="A2347" s="977"/>
      <c r="B2347" s="979"/>
      <c r="C2347" s="1069"/>
      <c r="D2347" s="1072"/>
      <c r="E2347" s="1070"/>
      <c r="F2347" s="1066"/>
      <c r="G2347" s="1067"/>
      <c r="I2347" s="2"/>
      <c r="K2347" s="1072"/>
    </row>
    <row r="2348" spans="1:11" x14ac:dyDescent="0.2">
      <c r="A2348" s="977"/>
      <c r="B2348" s="979"/>
      <c r="C2348" s="1069"/>
      <c r="D2348" s="1072"/>
      <c r="E2348" s="1070"/>
      <c r="F2348" s="1066"/>
      <c r="G2348" s="1067"/>
      <c r="I2348" s="2"/>
      <c r="K2348" s="1072"/>
    </row>
    <row r="2349" spans="1:11" x14ac:dyDescent="0.2">
      <c r="A2349" s="977"/>
      <c r="B2349" s="979"/>
      <c r="C2349" s="1069"/>
      <c r="D2349" s="1072"/>
      <c r="E2349" s="1070"/>
      <c r="F2349" s="1066"/>
      <c r="G2349" s="1067"/>
      <c r="I2349" s="2"/>
      <c r="K2349" s="1072"/>
    </row>
    <row r="2350" spans="1:11" x14ac:dyDescent="0.2">
      <c r="A2350" s="977"/>
      <c r="B2350" s="979"/>
      <c r="C2350" s="1069"/>
      <c r="D2350" s="1072"/>
      <c r="E2350" s="1070"/>
      <c r="F2350" s="1066"/>
      <c r="G2350" s="1067"/>
      <c r="I2350" s="2"/>
      <c r="K2350" s="1072"/>
    </row>
    <row r="2351" spans="1:11" x14ac:dyDescent="0.2">
      <c r="A2351" s="977"/>
      <c r="B2351" s="979"/>
      <c r="C2351" s="1069"/>
      <c r="D2351" s="1072"/>
      <c r="E2351" s="1070"/>
      <c r="F2351" s="1066"/>
      <c r="G2351" s="1067"/>
      <c r="I2351" s="2"/>
      <c r="K2351" s="1072"/>
    </row>
    <row r="2352" spans="1:11" x14ac:dyDescent="0.2">
      <c r="A2352" s="977"/>
      <c r="B2352" s="979"/>
      <c r="C2352" s="1069"/>
      <c r="D2352" s="1072"/>
      <c r="E2352" s="1070"/>
      <c r="F2352" s="1066"/>
      <c r="G2352" s="1067"/>
      <c r="I2352" s="2"/>
      <c r="K2352" s="1072"/>
    </row>
    <row r="2353" spans="1:11" x14ac:dyDescent="0.2">
      <c r="A2353" s="977"/>
      <c r="B2353" s="979"/>
      <c r="C2353" s="1069"/>
      <c r="D2353" s="1072"/>
      <c r="E2353" s="1070"/>
      <c r="F2353" s="1066"/>
      <c r="G2353" s="1067"/>
      <c r="I2353" s="2"/>
      <c r="K2353" s="1072"/>
    </row>
    <row r="2354" spans="1:11" x14ac:dyDescent="0.2">
      <c r="A2354" s="977"/>
      <c r="B2354" s="979"/>
      <c r="C2354" s="1069"/>
      <c r="D2354" s="1072"/>
      <c r="E2354" s="1070"/>
      <c r="F2354" s="1066"/>
      <c r="G2354" s="1067"/>
      <c r="I2354" s="2"/>
      <c r="K2354" s="1072"/>
    </row>
    <row r="2355" spans="1:11" x14ac:dyDescent="0.2">
      <c r="A2355" s="977"/>
      <c r="B2355" s="979"/>
      <c r="C2355" s="1069"/>
      <c r="D2355" s="1072"/>
      <c r="E2355" s="1070"/>
      <c r="F2355" s="1066"/>
      <c r="G2355" s="1067"/>
      <c r="I2355" s="2"/>
      <c r="K2355" s="1072"/>
    </row>
    <row r="2356" spans="1:11" x14ac:dyDescent="0.2">
      <c r="A2356" s="977"/>
      <c r="B2356" s="979"/>
      <c r="C2356" s="1069"/>
      <c r="D2356" s="1072"/>
      <c r="E2356" s="1070"/>
      <c r="F2356" s="1066"/>
      <c r="G2356" s="1067"/>
      <c r="I2356" s="2"/>
      <c r="K2356" s="1072"/>
    </row>
    <row r="2357" spans="1:11" x14ac:dyDescent="0.2">
      <c r="A2357" s="977"/>
      <c r="B2357" s="979"/>
      <c r="C2357" s="1069"/>
      <c r="D2357" s="1072"/>
      <c r="E2357" s="1070"/>
      <c r="F2357" s="1066"/>
      <c r="G2357" s="1067"/>
      <c r="I2357" s="2"/>
      <c r="K2357" s="1072"/>
    </row>
    <row r="2358" spans="1:11" x14ac:dyDescent="0.2">
      <c r="A2358" s="977"/>
      <c r="B2358" s="979"/>
      <c r="C2358" s="1069"/>
      <c r="D2358" s="1072"/>
      <c r="E2358" s="1070"/>
      <c r="F2358" s="1066"/>
      <c r="G2358" s="1067"/>
      <c r="I2358" s="2"/>
      <c r="K2358" s="1072"/>
    </row>
    <row r="2359" spans="1:11" x14ac:dyDescent="0.2">
      <c r="A2359" s="977"/>
      <c r="B2359" s="979"/>
      <c r="C2359" s="1069"/>
      <c r="D2359" s="1072"/>
      <c r="E2359" s="1070"/>
      <c r="F2359" s="1066"/>
      <c r="G2359" s="1067"/>
      <c r="I2359" s="2"/>
      <c r="K2359" s="1072"/>
    </row>
    <row r="2360" spans="1:11" x14ac:dyDescent="0.2">
      <c r="A2360" s="977"/>
      <c r="B2360" s="979"/>
      <c r="C2360" s="1069"/>
      <c r="D2360" s="1072"/>
      <c r="E2360" s="1070"/>
      <c r="F2360" s="1066"/>
      <c r="G2360" s="1067"/>
      <c r="I2360" s="2"/>
      <c r="K2360" s="1072"/>
    </row>
    <row r="2361" spans="1:11" x14ac:dyDescent="0.2">
      <c r="A2361" s="977"/>
      <c r="B2361" s="979"/>
      <c r="C2361" s="1069"/>
      <c r="D2361" s="1072"/>
      <c r="E2361" s="1070"/>
      <c r="F2361" s="1066"/>
      <c r="G2361" s="1067"/>
      <c r="I2361" s="2"/>
      <c r="K2361" s="1072"/>
    </row>
    <row r="2362" spans="1:11" x14ac:dyDescent="0.2">
      <c r="A2362" s="977"/>
      <c r="B2362" s="979"/>
      <c r="C2362" s="1069"/>
      <c r="D2362" s="1072"/>
      <c r="E2362" s="1070"/>
      <c r="F2362" s="1066"/>
      <c r="G2362" s="1067"/>
      <c r="I2362" s="2"/>
      <c r="K2362" s="1072"/>
    </row>
    <row r="2363" spans="1:11" x14ac:dyDescent="0.2">
      <c r="A2363" s="977"/>
      <c r="B2363" s="979"/>
      <c r="C2363" s="1069"/>
      <c r="D2363" s="1072"/>
      <c r="E2363" s="1070"/>
      <c r="F2363" s="1066"/>
      <c r="G2363" s="1067"/>
      <c r="I2363" s="2"/>
      <c r="K2363" s="1072"/>
    </row>
    <row r="2364" spans="1:11" x14ac:dyDescent="0.2">
      <c r="A2364" s="977"/>
      <c r="B2364" s="979"/>
      <c r="C2364" s="1069"/>
      <c r="D2364" s="1072"/>
      <c r="E2364" s="1070"/>
      <c r="F2364" s="1066"/>
      <c r="G2364" s="1067"/>
      <c r="I2364" s="2"/>
      <c r="K2364" s="1072"/>
    </row>
    <row r="2365" spans="1:11" x14ac:dyDescent="0.2">
      <c r="A2365" s="977"/>
      <c r="B2365" s="979"/>
      <c r="C2365" s="1069"/>
      <c r="D2365" s="1072"/>
      <c r="E2365" s="1070"/>
      <c r="F2365" s="1066"/>
      <c r="G2365" s="1067"/>
      <c r="I2365" s="2"/>
      <c r="K2365" s="1072"/>
    </row>
    <row r="2366" spans="1:11" x14ac:dyDescent="0.2">
      <c r="A2366" s="977"/>
      <c r="B2366" s="979"/>
      <c r="C2366" s="1069"/>
      <c r="D2366" s="1072"/>
      <c r="E2366" s="1070"/>
      <c r="F2366" s="1066"/>
      <c r="G2366" s="1067"/>
      <c r="I2366" s="2"/>
      <c r="K2366" s="1072"/>
    </row>
    <row r="2367" spans="1:11" x14ac:dyDescent="0.2">
      <c r="A2367" s="977"/>
      <c r="B2367" s="979"/>
      <c r="C2367" s="1069"/>
      <c r="D2367" s="1072"/>
      <c r="E2367" s="1070"/>
      <c r="F2367" s="1066"/>
      <c r="G2367" s="1067"/>
      <c r="I2367" s="2"/>
      <c r="K2367" s="1072"/>
    </row>
    <row r="2368" spans="1:11" x14ac:dyDescent="0.2">
      <c r="A2368" s="977"/>
      <c r="B2368" s="979"/>
      <c r="C2368" s="1069"/>
      <c r="D2368" s="1072"/>
      <c r="E2368" s="1070"/>
      <c r="F2368" s="1066"/>
      <c r="G2368" s="1067"/>
      <c r="I2368" s="2"/>
      <c r="K2368" s="1072"/>
    </row>
    <row r="2369" spans="1:11" x14ac:dyDescent="0.2">
      <c r="A2369" s="977"/>
      <c r="B2369" s="979"/>
      <c r="C2369" s="1069"/>
      <c r="D2369" s="1072"/>
      <c r="E2369" s="1070"/>
      <c r="F2369" s="1066"/>
      <c r="G2369" s="1067"/>
      <c r="I2369" s="2"/>
      <c r="K2369" s="1072"/>
    </row>
    <row r="2370" spans="1:11" x14ac:dyDescent="0.2">
      <c r="A2370" s="977"/>
      <c r="B2370" s="979"/>
      <c r="C2370" s="1069"/>
      <c r="D2370" s="1072"/>
      <c r="E2370" s="1070"/>
      <c r="F2370" s="1066"/>
      <c r="G2370" s="1067"/>
      <c r="I2370" s="2"/>
      <c r="K2370" s="1072"/>
    </row>
    <row r="2371" spans="1:11" x14ac:dyDescent="0.2">
      <c r="A2371" s="977"/>
      <c r="B2371" s="979"/>
      <c r="C2371" s="1069"/>
      <c r="D2371" s="1072"/>
      <c r="E2371" s="1070"/>
      <c r="F2371" s="1066"/>
      <c r="G2371" s="1067"/>
      <c r="I2371" s="2"/>
      <c r="K2371" s="1072"/>
    </row>
    <row r="2372" spans="1:11" x14ac:dyDescent="0.2">
      <c r="A2372" s="977"/>
      <c r="B2372" s="979"/>
      <c r="C2372" s="1069"/>
      <c r="D2372" s="1072"/>
      <c r="E2372" s="1070"/>
      <c r="F2372" s="1066"/>
      <c r="G2372" s="1067"/>
      <c r="I2372" s="2"/>
      <c r="K2372" s="1072"/>
    </row>
    <row r="2373" spans="1:11" x14ac:dyDescent="0.2">
      <c r="A2373" s="977"/>
      <c r="B2373" s="979"/>
      <c r="C2373" s="1069"/>
      <c r="D2373" s="1072"/>
      <c r="E2373" s="1070"/>
      <c r="F2373" s="1066"/>
      <c r="G2373" s="1067"/>
      <c r="I2373" s="2"/>
      <c r="K2373" s="1072"/>
    </row>
    <row r="2374" spans="1:11" x14ac:dyDescent="0.2">
      <c r="A2374" s="977"/>
      <c r="B2374" s="979"/>
      <c r="C2374" s="1069"/>
      <c r="D2374" s="1072"/>
      <c r="E2374" s="1070"/>
      <c r="F2374" s="1066"/>
      <c r="G2374" s="1067"/>
      <c r="I2374" s="2"/>
      <c r="K2374" s="1072"/>
    </row>
    <row r="2375" spans="1:11" x14ac:dyDescent="0.2">
      <c r="A2375" s="977"/>
      <c r="B2375" s="979"/>
      <c r="C2375" s="1069"/>
      <c r="D2375" s="1072"/>
      <c r="E2375" s="1070"/>
      <c r="F2375" s="1066"/>
      <c r="G2375" s="1067"/>
      <c r="I2375" s="2"/>
      <c r="K2375" s="1072"/>
    </row>
    <row r="2376" spans="1:11" x14ac:dyDescent="0.2">
      <c r="A2376" s="977"/>
      <c r="B2376" s="979"/>
      <c r="C2376" s="1069"/>
      <c r="D2376" s="1072"/>
      <c r="E2376" s="1070"/>
      <c r="F2376" s="1066"/>
      <c r="G2376" s="1067"/>
      <c r="I2376" s="2"/>
      <c r="K2376" s="1072"/>
    </row>
    <row r="2377" spans="1:11" x14ac:dyDescent="0.2">
      <c r="A2377" s="977"/>
      <c r="B2377" s="979"/>
      <c r="C2377" s="1069"/>
      <c r="D2377" s="1072"/>
      <c r="E2377" s="1070"/>
      <c r="F2377" s="1066"/>
      <c r="G2377" s="1067"/>
      <c r="I2377" s="2"/>
      <c r="K2377" s="1072"/>
    </row>
    <row r="2378" spans="1:11" x14ac:dyDescent="0.2">
      <c r="A2378" s="977"/>
      <c r="B2378" s="979"/>
      <c r="C2378" s="1069"/>
      <c r="D2378" s="1072"/>
      <c r="E2378" s="1070"/>
      <c r="F2378" s="1066"/>
      <c r="G2378" s="1067"/>
      <c r="I2378" s="2"/>
      <c r="K2378" s="1072"/>
    </row>
    <row r="2379" spans="1:11" x14ac:dyDescent="0.2">
      <c r="A2379" s="977"/>
      <c r="B2379" s="979"/>
      <c r="C2379" s="1069"/>
      <c r="D2379" s="1072"/>
      <c r="E2379" s="1070"/>
      <c r="F2379" s="1066"/>
      <c r="G2379" s="1067"/>
      <c r="I2379" s="2"/>
      <c r="K2379" s="1072"/>
    </row>
    <row r="2380" spans="1:11" x14ac:dyDescent="0.2">
      <c r="A2380" s="977"/>
      <c r="B2380" s="979"/>
      <c r="C2380" s="1069"/>
      <c r="D2380" s="1072"/>
      <c r="E2380" s="1070"/>
      <c r="F2380" s="1066"/>
      <c r="G2380" s="1067"/>
      <c r="I2380" s="2"/>
      <c r="K2380" s="1072"/>
    </row>
    <row r="2381" spans="1:11" x14ac:dyDescent="0.2">
      <c r="A2381" s="977"/>
      <c r="B2381" s="979"/>
      <c r="C2381" s="1069"/>
      <c r="D2381" s="1072"/>
      <c r="E2381" s="1070"/>
      <c r="F2381" s="1066"/>
      <c r="G2381" s="1067"/>
      <c r="I2381" s="2"/>
      <c r="K2381" s="1072"/>
    </row>
    <row r="2382" spans="1:11" x14ac:dyDescent="0.2">
      <c r="A2382" s="977"/>
      <c r="B2382" s="979"/>
      <c r="C2382" s="1069"/>
      <c r="D2382" s="1072"/>
      <c r="E2382" s="1070"/>
      <c r="F2382" s="1066"/>
      <c r="G2382" s="1067"/>
      <c r="I2382" s="2"/>
      <c r="K2382" s="1072"/>
    </row>
    <row r="2383" spans="1:11" x14ac:dyDescent="0.2">
      <c r="A2383" s="977"/>
      <c r="B2383" s="979"/>
      <c r="C2383" s="1069"/>
      <c r="D2383" s="1072"/>
      <c r="E2383" s="1070"/>
      <c r="F2383" s="1066"/>
      <c r="G2383" s="1067"/>
      <c r="I2383" s="2"/>
      <c r="K2383" s="1072"/>
    </row>
    <row r="2384" spans="1:11" x14ac:dyDescent="0.2">
      <c r="A2384" s="977"/>
      <c r="B2384" s="979"/>
      <c r="C2384" s="1069"/>
      <c r="D2384" s="1072"/>
      <c r="E2384" s="1070"/>
      <c r="F2384" s="1066"/>
      <c r="G2384" s="1067"/>
      <c r="I2384" s="2"/>
      <c r="K2384" s="1072"/>
    </row>
    <row r="2385" spans="1:11" x14ac:dyDescent="0.2">
      <c r="A2385" s="977"/>
      <c r="B2385" s="979"/>
      <c r="C2385" s="1069"/>
      <c r="D2385" s="1072"/>
      <c r="E2385" s="1070"/>
      <c r="F2385" s="1066"/>
      <c r="G2385" s="1067"/>
      <c r="I2385" s="2"/>
      <c r="K2385" s="1072"/>
    </row>
    <row r="2386" spans="1:11" x14ac:dyDescent="0.2">
      <c r="A2386" s="977"/>
      <c r="B2386" s="979"/>
      <c r="C2386" s="1069"/>
      <c r="D2386" s="1072"/>
      <c r="E2386" s="1070"/>
      <c r="F2386" s="1066"/>
      <c r="G2386" s="1067"/>
      <c r="I2386" s="2"/>
      <c r="K2386" s="1072"/>
    </row>
    <row r="2387" spans="1:11" x14ac:dyDescent="0.2">
      <c r="A2387" s="977"/>
      <c r="B2387" s="979"/>
      <c r="C2387" s="1069"/>
      <c r="D2387" s="1072"/>
      <c r="E2387" s="1070"/>
      <c r="F2387" s="1066"/>
      <c r="G2387" s="1067"/>
      <c r="I2387" s="2"/>
      <c r="K2387" s="1072"/>
    </row>
    <row r="2388" spans="1:11" x14ac:dyDescent="0.2">
      <c r="A2388" s="977"/>
      <c r="B2388" s="979"/>
      <c r="C2388" s="1069"/>
      <c r="D2388" s="1072"/>
      <c r="E2388" s="1070"/>
      <c r="F2388" s="1066"/>
      <c r="G2388" s="1067"/>
      <c r="I2388" s="2"/>
      <c r="K2388" s="1072"/>
    </row>
    <row r="2389" spans="1:11" x14ac:dyDescent="0.2">
      <c r="A2389" s="977"/>
      <c r="B2389" s="979"/>
      <c r="C2389" s="1069"/>
      <c r="D2389" s="1072"/>
      <c r="E2389" s="1070"/>
      <c r="F2389" s="1066"/>
      <c r="G2389" s="1067"/>
      <c r="I2389" s="2"/>
      <c r="K2389" s="1072"/>
    </row>
    <row r="2390" spans="1:11" x14ac:dyDescent="0.2">
      <c r="A2390" s="977"/>
      <c r="B2390" s="979"/>
      <c r="C2390" s="1069"/>
      <c r="D2390" s="1072"/>
      <c r="E2390" s="1070"/>
      <c r="F2390" s="1066"/>
      <c r="G2390" s="1067"/>
      <c r="I2390" s="2"/>
      <c r="K2390" s="1072"/>
    </row>
    <row r="2391" spans="1:11" x14ac:dyDescent="0.2">
      <c r="A2391" s="977"/>
      <c r="B2391" s="979"/>
      <c r="C2391" s="1069"/>
      <c r="D2391" s="1072"/>
      <c r="E2391" s="1070"/>
      <c r="F2391" s="1066"/>
      <c r="G2391" s="1067"/>
      <c r="I2391" s="2"/>
      <c r="K2391" s="1072"/>
    </row>
    <row r="2392" spans="1:11" x14ac:dyDescent="0.2">
      <c r="A2392" s="977"/>
      <c r="B2392" s="979"/>
      <c r="C2392" s="1069"/>
      <c r="D2392" s="1072"/>
      <c r="E2392" s="1070"/>
      <c r="F2392" s="1066"/>
      <c r="G2392" s="1067"/>
      <c r="I2392" s="2"/>
      <c r="K2392" s="1072"/>
    </row>
    <row r="2393" spans="1:11" x14ac:dyDescent="0.2">
      <c r="A2393" s="977"/>
      <c r="B2393" s="979"/>
      <c r="C2393" s="1069"/>
      <c r="D2393" s="1072"/>
      <c r="E2393" s="1070"/>
      <c r="F2393" s="1066"/>
      <c r="G2393" s="1067"/>
      <c r="I2393" s="2"/>
      <c r="K2393" s="1072"/>
    </row>
    <row r="2394" spans="1:11" x14ac:dyDescent="0.2">
      <c r="A2394" s="977"/>
      <c r="B2394" s="979"/>
      <c r="C2394" s="1069"/>
      <c r="D2394" s="1072"/>
      <c r="E2394" s="1070"/>
      <c r="F2394" s="1066"/>
      <c r="G2394" s="1067"/>
      <c r="I2394" s="2"/>
      <c r="K2394" s="1072"/>
    </row>
    <row r="2395" spans="1:11" x14ac:dyDescent="0.2">
      <c r="A2395" s="977"/>
      <c r="B2395" s="979"/>
      <c r="C2395" s="1069"/>
      <c r="D2395" s="1072"/>
      <c r="E2395" s="1070"/>
      <c r="F2395" s="1066"/>
      <c r="G2395" s="1067"/>
      <c r="I2395" s="2"/>
      <c r="K2395" s="1072"/>
    </row>
    <row r="2396" spans="1:11" x14ac:dyDescent="0.2">
      <c r="A2396" s="977"/>
      <c r="B2396" s="979"/>
      <c r="C2396" s="1069"/>
      <c r="D2396" s="1072"/>
      <c r="E2396" s="1070"/>
      <c r="F2396" s="1066"/>
      <c r="G2396" s="1067"/>
      <c r="I2396" s="2"/>
      <c r="K2396" s="1072"/>
    </row>
    <row r="2397" spans="1:11" x14ac:dyDescent="0.2">
      <c r="A2397" s="977"/>
      <c r="B2397" s="979"/>
      <c r="C2397" s="1069"/>
      <c r="D2397" s="1072"/>
      <c r="E2397" s="1070"/>
      <c r="F2397" s="1066"/>
      <c r="G2397" s="1067"/>
      <c r="I2397" s="2"/>
      <c r="K2397" s="1072"/>
    </row>
    <row r="2398" spans="1:11" x14ac:dyDescent="0.2">
      <c r="A2398" s="977"/>
      <c r="B2398" s="979"/>
      <c r="C2398" s="1069"/>
      <c r="D2398" s="1072"/>
      <c r="E2398" s="1070"/>
      <c r="F2398" s="1066"/>
      <c r="G2398" s="1067"/>
      <c r="I2398" s="2"/>
      <c r="K2398" s="1072"/>
    </row>
    <row r="2399" spans="1:11" x14ac:dyDescent="0.2">
      <c r="A2399" s="977"/>
      <c r="B2399" s="979"/>
      <c r="C2399" s="1069"/>
      <c r="D2399" s="1072"/>
      <c r="E2399" s="1070"/>
      <c r="F2399" s="1066"/>
      <c r="G2399" s="1067"/>
      <c r="I2399" s="2"/>
      <c r="K2399" s="1072"/>
    </row>
    <row r="2400" spans="1:11" x14ac:dyDescent="0.2">
      <c r="A2400" s="977"/>
      <c r="B2400" s="979"/>
      <c r="C2400" s="1069"/>
      <c r="D2400" s="1072"/>
      <c r="E2400" s="1070"/>
      <c r="F2400" s="1066"/>
      <c r="G2400" s="1067"/>
      <c r="I2400" s="2"/>
      <c r="K2400" s="1072"/>
    </row>
    <row r="2401" spans="1:11" x14ac:dyDescent="0.2">
      <c r="A2401" s="977"/>
      <c r="B2401" s="979"/>
      <c r="C2401" s="1069"/>
      <c r="D2401" s="1072"/>
      <c r="E2401" s="1070"/>
      <c r="F2401" s="1066"/>
      <c r="G2401" s="1067"/>
      <c r="I2401" s="2"/>
      <c r="K2401" s="1072"/>
    </row>
    <row r="2402" spans="1:11" x14ac:dyDescent="0.2">
      <c r="A2402" s="977"/>
      <c r="B2402" s="979"/>
      <c r="C2402" s="1069"/>
      <c r="D2402" s="1072"/>
      <c r="E2402" s="1070"/>
      <c r="F2402" s="1066"/>
      <c r="G2402" s="1067"/>
      <c r="I2402" s="2"/>
      <c r="K2402" s="1072"/>
    </row>
    <row r="2403" spans="1:11" x14ac:dyDescent="0.2">
      <c r="A2403" s="977"/>
      <c r="B2403" s="979"/>
      <c r="C2403" s="1069"/>
      <c r="D2403" s="1072"/>
      <c r="E2403" s="1070"/>
      <c r="F2403" s="1066"/>
      <c r="G2403" s="1067"/>
      <c r="I2403" s="2"/>
      <c r="K2403" s="1072"/>
    </row>
    <row r="2404" spans="1:11" x14ac:dyDescent="0.2">
      <c r="A2404" s="977"/>
      <c r="B2404" s="979"/>
      <c r="C2404" s="1069"/>
      <c r="D2404" s="1072"/>
      <c r="E2404" s="1070"/>
      <c r="F2404" s="1066"/>
      <c r="G2404" s="1067"/>
      <c r="I2404" s="2"/>
      <c r="K2404" s="1072"/>
    </row>
    <row r="2405" spans="1:11" x14ac:dyDescent="0.2">
      <c r="A2405" s="977"/>
      <c r="B2405" s="979"/>
      <c r="C2405" s="1069"/>
      <c r="D2405" s="1072"/>
      <c r="E2405" s="1070"/>
      <c r="F2405" s="1066"/>
      <c r="G2405" s="1067"/>
      <c r="I2405" s="2"/>
      <c r="K2405" s="1072"/>
    </row>
    <row r="2406" spans="1:11" x14ac:dyDescent="0.2">
      <c r="A2406" s="977"/>
      <c r="B2406" s="979"/>
      <c r="C2406" s="1069"/>
      <c r="D2406" s="1072"/>
      <c r="E2406" s="1070"/>
      <c r="F2406" s="1066"/>
      <c r="G2406" s="1067"/>
      <c r="I2406" s="2"/>
      <c r="K2406" s="1072"/>
    </row>
    <row r="2407" spans="1:11" x14ac:dyDescent="0.2">
      <c r="A2407" s="977"/>
      <c r="B2407" s="979"/>
      <c r="C2407" s="1069"/>
      <c r="D2407" s="1072"/>
      <c r="E2407" s="1070"/>
      <c r="F2407" s="1066"/>
      <c r="G2407" s="1067"/>
      <c r="I2407" s="2"/>
      <c r="K2407" s="1072"/>
    </row>
    <row r="2408" spans="1:11" x14ac:dyDescent="0.2">
      <c r="A2408" s="977"/>
      <c r="B2408" s="979"/>
      <c r="C2408" s="1069"/>
      <c r="D2408" s="1072"/>
      <c r="E2408" s="1070"/>
      <c r="F2408" s="1066"/>
      <c r="G2408" s="1067"/>
      <c r="I2408" s="2"/>
      <c r="K2408" s="1072"/>
    </row>
    <row r="2409" spans="1:11" x14ac:dyDescent="0.2">
      <c r="A2409" s="977"/>
      <c r="B2409" s="979"/>
      <c r="C2409" s="1069"/>
      <c r="D2409" s="1072"/>
      <c r="E2409" s="1070"/>
      <c r="F2409" s="1066"/>
      <c r="G2409" s="1067"/>
      <c r="I2409" s="2"/>
      <c r="K2409" s="1072"/>
    </row>
    <row r="2410" spans="1:11" x14ac:dyDescent="0.2">
      <c r="A2410" s="977"/>
      <c r="B2410" s="979"/>
      <c r="C2410" s="1069"/>
      <c r="D2410" s="1072"/>
      <c r="E2410" s="1070"/>
      <c r="F2410" s="1066"/>
      <c r="G2410" s="1067"/>
      <c r="I2410" s="2"/>
      <c r="K2410" s="1072"/>
    </row>
    <row r="2411" spans="1:11" x14ac:dyDescent="0.2">
      <c r="A2411" s="977"/>
      <c r="B2411" s="979"/>
      <c r="C2411" s="1069"/>
      <c r="D2411" s="1072"/>
      <c r="E2411" s="1070"/>
      <c r="F2411" s="1066"/>
      <c r="G2411" s="1067"/>
      <c r="I2411" s="2"/>
      <c r="K2411" s="1072"/>
    </row>
    <row r="2412" spans="1:11" x14ac:dyDescent="0.2">
      <c r="A2412" s="977"/>
      <c r="B2412" s="979"/>
      <c r="C2412" s="1069"/>
      <c r="D2412" s="1072"/>
      <c r="E2412" s="1070"/>
      <c r="F2412" s="1066"/>
      <c r="G2412" s="1067"/>
      <c r="I2412" s="2"/>
      <c r="K2412" s="1072"/>
    </row>
    <row r="2413" spans="1:11" x14ac:dyDescent="0.2">
      <c r="A2413" s="977"/>
      <c r="B2413" s="979"/>
      <c r="C2413" s="1069"/>
      <c r="D2413" s="1072"/>
      <c r="E2413" s="1070"/>
      <c r="F2413" s="1066"/>
      <c r="G2413" s="1067"/>
      <c r="I2413" s="2"/>
      <c r="K2413" s="1072"/>
    </row>
    <row r="2414" spans="1:11" x14ac:dyDescent="0.2">
      <c r="A2414" s="977"/>
      <c r="B2414" s="979"/>
      <c r="C2414" s="1069"/>
      <c r="D2414" s="1072"/>
      <c r="E2414" s="1070"/>
      <c r="F2414" s="1066"/>
      <c r="G2414" s="1067"/>
      <c r="I2414" s="2"/>
      <c r="K2414" s="1072"/>
    </row>
    <row r="2415" spans="1:11" x14ac:dyDescent="0.2">
      <c r="A2415" s="977"/>
      <c r="B2415" s="979"/>
      <c r="C2415" s="1069"/>
      <c r="D2415" s="1072"/>
      <c r="E2415" s="1070"/>
      <c r="F2415" s="1066"/>
      <c r="G2415" s="1067"/>
      <c r="I2415" s="2"/>
      <c r="K2415" s="1072"/>
    </row>
    <row r="2416" spans="1:11" x14ac:dyDescent="0.2">
      <c r="A2416" s="977"/>
      <c r="B2416" s="979"/>
      <c r="C2416" s="1069"/>
      <c r="D2416" s="1072"/>
      <c r="E2416" s="1070"/>
      <c r="F2416" s="1066"/>
      <c r="G2416" s="1067"/>
      <c r="I2416" s="2"/>
      <c r="K2416" s="1072"/>
    </row>
    <row r="2417" spans="1:11" x14ac:dyDescent="0.2">
      <c r="A2417" s="977"/>
      <c r="B2417" s="979"/>
      <c r="C2417" s="1069"/>
      <c r="D2417" s="1072"/>
      <c r="E2417" s="1070"/>
      <c r="F2417" s="1066"/>
      <c r="G2417" s="1067"/>
      <c r="I2417" s="2"/>
      <c r="K2417" s="1072"/>
    </row>
    <row r="2418" spans="1:11" x14ac:dyDescent="0.2">
      <c r="A2418" s="977"/>
      <c r="B2418" s="979"/>
      <c r="C2418" s="1069"/>
      <c r="D2418" s="1072"/>
      <c r="E2418" s="1070"/>
      <c r="F2418" s="1066"/>
      <c r="G2418" s="1067"/>
      <c r="I2418" s="2"/>
      <c r="K2418" s="1072"/>
    </row>
    <row r="2419" spans="1:11" x14ac:dyDescent="0.2">
      <c r="A2419" s="977"/>
      <c r="B2419" s="979"/>
      <c r="C2419" s="1069"/>
      <c r="D2419" s="1072"/>
      <c r="E2419" s="1070"/>
      <c r="F2419" s="1066"/>
      <c r="G2419" s="1067"/>
      <c r="I2419" s="2"/>
      <c r="K2419" s="1072"/>
    </row>
    <row r="2420" spans="1:11" x14ac:dyDescent="0.2">
      <c r="A2420" s="977"/>
      <c r="B2420" s="979"/>
      <c r="C2420" s="1069"/>
      <c r="D2420" s="1072"/>
      <c r="E2420" s="1070"/>
      <c r="F2420" s="1066"/>
      <c r="G2420" s="1067"/>
      <c r="I2420" s="2"/>
      <c r="K2420" s="1072"/>
    </row>
    <row r="2421" spans="1:11" x14ac:dyDescent="0.2">
      <c r="A2421" s="977"/>
      <c r="B2421" s="979"/>
      <c r="C2421" s="1069"/>
      <c r="D2421" s="1072"/>
      <c r="E2421" s="1070"/>
      <c r="F2421" s="1066"/>
      <c r="G2421" s="1067"/>
      <c r="I2421" s="2"/>
      <c r="K2421" s="1072"/>
    </row>
    <row r="2422" spans="1:11" x14ac:dyDescent="0.2">
      <c r="A2422" s="977"/>
      <c r="B2422" s="979"/>
      <c r="C2422" s="1069"/>
      <c r="D2422" s="1072"/>
      <c r="E2422" s="1070"/>
      <c r="F2422" s="1066"/>
      <c r="G2422" s="1067"/>
      <c r="I2422" s="2"/>
      <c r="K2422" s="1072"/>
    </row>
    <row r="2423" spans="1:11" x14ac:dyDescent="0.2">
      <c r="A2423" s="977"/>
      <c r="B2423" s="979"/>
      <c r="C2423" s="1069"/>
      <c r="D2423" s="1072"/>
      <c r="E2423" s="1070"/>
      <c r="F2423" s="1066"/>
      <c r="G2423" s="1067"/>
      <c r="I2423" s="2"/>
      <c r="K2423" s="1072"/>
    </row>
    <row r="2424" spans="1:11" x14ac:dyDescent="0.2">
      <c r="A2424" s="977"/>
      <c r="B2424" s="979"/>
      <c r="C2424" s="1069"/>
      <c r="D2424" s="1072"/>
      <c r="E2424" s="1070"/>
      <c r="F2424" s="1066"/>
      <c r="G2424" s="1067"/>
      <c r="I2424" s="2"/>
      <c r="K2424" s="1072"/>
    </row>
    <row r="2425" spans="1:11" x14ac:dyDescent="0.2">
      <c r="A2425" s="977"/>
      <c r="B2425" s="979"/>
      <c r="C2425" s="1069"/>
      <c r="D2425" s="1072"/>
      <c r="E2425" s="1070"/>
      <c r="F2425" s="1066"/>
      <c r="G2425" s="1067"/>
      <c r="I2425" s="2"/>
      <c r="K2425" s="1072"/>
    </row>
    <row r="2426" spans="1:11" x14ac:dyDescent="0.2">
      <c r="A2426" s="977"/>
      <c r="B2426" s="979"/>
      <c r="C2426" s="1069"/>
      <c r="D2426" s="1072"/>
      <c r="E2426" s="1070"/>
      <c r="F2426" s="1066"/>
      <c r="G2426" s="1067"/>
      <c r="I2426" s="2"/>
      <c r="K2426" s="1072"/>
    </row>
    <row r="2427" spans="1:11" x14ac:dyDescent="0.2">
      <c r="A2427" s="977"/>
      <c r="B2427" s="979"/>
      <c r="C2427" s="1069"/>
      <c r="D2427" s="1072"/>
      <c r="E2427" s="1070"/>
      <c r="F2427" s="1066"/>
      <c r="G2427" s="1067"/>
      <c r="I2427" s="2"/>
      <c r="K2427" s="1072"/>
    </row>
    <row r="2428" spans="1:11" x14ac:dyDescent="0.2">
      <c r="A2428" s="977"/>
      <c r="B2428" s="979"/>
      <c r="C2428" s="1069"/>
      <c r="D2428" s="1072"/>
      <c r="E2428" s="1070"/>
      <c r="F2428" s="1066"/>
      <c r="G2428" s="1067"/>
      <c r="I2428" s="2"/>
      <c r="K2428" s="1072"/>
    </row>
    <row r="2429" spans="1:11" x14ac:dyDescent="0.2">
      <c r="A2429" s="977"/>
      <c r="B2429" s="979"/>
      <c r="C2429" s="1069"/>
      <c r="D2429" s="1072"/>
      <c r="E2429" s="1070"/>
      <c r="F2429" s="1066"/>
      <c r="G2429" s="1067"/>
      <c r="I2429" s="2"/>
      <c r="K2429" s="1072"/>
    </row>
    <row r="2430" spans="1:11" x14ac:dyDescent="0.2">
      <c r="A2430" s="977"/>
      <c r="B2430" s="979"/>
      <c r="C2430" s="1069"/>
      <c r="D2430" s="1072"/>
      <c r="E2430" s="1070"/>
      <c r="F2430" s="1066"/>
      <c r="G2430" s="1067"/>
      <c r="I2430" s="2"/>
      <c r="K2430" s="1072"/>
    </row>
    <row r="2431" spans="1:11" x14ac:dyDescent="0.2">
      <c r="A2431" s="977"/>
      <c r="B2431" s="979"/>
      <c r="C2431" s="1069"/>
      <c r="D2431" s="1072"/>
      <c r="E2431" s="1070"/>
      <c r="F2431" s="1066"/>
      <c r="G2431" s="1067"/>
      <c r="I2431" s="2"/>
      <c r="K2431" s="1072"/>
    </row>
    <row r="2432" spans="1:11" x14ac:dyDescent="0.2">
      <c r="A2432" s="977"/>
      <c r="B2432" s="979"/>
      <c r="C2432" s="1069"/>
      <c r="D2432" s="1072"/>
      <c r="E2432" s="1070"/>
      <c r="F2432" s="1066"/>
      <c r="G2432" s="1067"/>
      <c r="I2432" s="2"/>
      <c r="K2432" s="1072"/>
    </row>
    <row r="2433" spans="1:11" x14ac:dyDescent="0.2">
      <c r="A2433" s="977"/>
      <c r="B2433" s="979"/>
      <c r="C2433" s="1069"/>
      <c r="D2433" s="1072"/>
      <c r="E2433" s="1070"/>
      <c r="F2433" s="1066"/>
      <c r="G2433" s="1067"/>
      <c r="I2433" s="2"/>
      <c r="K2433" s="1072"/>
    </row>
    <row r="2434" spans="1:11" x14ac:dyDescent="0.2">
      <c r="A2434" s="977"/>
      <c r="B2434" s="979"/>
      <c r="C2434" s="1069"/>
      <c r="D2434" s="1072"/>
      <c r="E2434" s="1070"/>
      <c r="F2434" s="1066"/>
      <c r="G2434" s="1067"/>
      <c r="I2434" s="2"/>
      <c r="K2434" s="1072"/>
    </row>
    <row r="2435" spans="1:11" x14ac:dyDescent="0.2">
      <c r="A2435" s="977"/>
      <c r="B2435" s="979"/>
      <c r="C2435" s="1069"/>
      <c r="D2435" s="1072"/>
      <c r="E2435" s="1070"/>
      <c r="F2435" s="1066"/>
      <c r="G2435" s="1067"/>
      <c r="I2435" s="2"/>
      <c r="K2435" s="1072"/>
    </row>
    <row r="2436" spans="1:11" x14ac:dyDescent="0.2">
      <c r="A2436" s="977"/>
      <c r="B2436" s="979"/>
      <c r="C2436" s="1069"/>
      <c r="D2436" s="1072"/>
      <c r="E2436" s="1070"/>
      <c r="F2436" s="1066"/>
      <c r="G2436" s="1067"/>
      <c r="I2436" s="2"/>
      <c r="K2436" s="1072"/>
    </row>
    <row r="2437" spans="1:11" x14ac:dyDescent="0.2">
      <c r="A2437" s="977"/>
      <c r="B2437" s="979"/>
      <c r="C2437" s="1069"/>
      <c r="D2437" s="1072"/>
      <c r="E2437" s="1070"/>
      <c r="F2437" s="1066"/>
      <c r="G2437" s="1067"/>
      <c r="I2437" s="2"/>
      <c r="K2437" s="1072"/>
    </row>
    <row r="2438" spans="1:11" x14ac:dyDescent="0.2">
      <c r="A2438" s="977"/>
      <c r="B2438" s="979"/>
      <c r="C2438" s="1069"/>
      <c r="D2438" s="1072"/>
      <c r="E2438" s="1070"/>
      <c r="F2438" s="1066"/>
      <c r="G2438" s="1067"/>
      <c r="I2438" s="2"/>
      <c r="K2438" s="1072"/>
    </row>
    <row r="2439" spans="1:11" x14ac:dyDescent="0.2">
      <c r="A2439" s="977"/>
      <c r="B2439" s="979"/>
      <c r="C2439" s="1069"/>
      <c r="D2439" s="1072"/>
      <c r="E2439" s="1070"/>
      <c r="F2439" s="1066"/>
      <c r="G2439" s="1067"/>
      <c r="I2439" s="2"/>
      <c r="K2439" s="1072"/>
    </row>
    <row r="2440" spans="1:11" x14ac:dyDescent="0.2">
      <c r="A2440" s="977"/>
      <c r="B2440" s="979"/>
      <c r="C2440" s="1069"/>
      <c r="D2440" s="1072"/>
      <c r="E2440" s="1070"/>
      <c r="F2440" s="1066"/>
      <c r="G2440" s="1067"/>
      <c r="I2440" s="2"/>
      <c r="K2440" s="1072"/>
    </row>
    <row r="2441" spans="1:11" x14ac:dyDescent="0.2">
      <c r="A2441" s="977"/>
      <c r="B2441" s="979"/>
      <c r="C2441" s="1069"/>
      <c r="D2441" s="1072"/>
      <c r="E2441" s="1070"/>
      <c r="F2441" s="1066"/>
      <c r="G2441" s="1067"/>
      <c r="I2441" s="2"/>
      <c r="K2441" s="1072"/>
    </row>
    <row r="2442" spans="1:11" x14ac:dyDescent="0.2">
      <c r="A2442" s="977"/>
      <c r="B2442" s="979"/>
      <c r="C2442" s="1069"/>
      <c r="D2442" s="1072"/>
      <c r="E2442" s="1070"/>
      <c r="F2442" s="1066"/>
      <c r="G2442" s="1067"/>
      <c r="I2442" s="2"/>
      <c r="K2442" s="1072"/>
    </row>
    <row r="2443" spans="1:11" x14ac:dyDescent="0.2">
      <c r="A2443" s="977"/>
      <c r="B2443" s="979"/>
      <c r="C2443" s="1069"/>
      <c r="D2443" s="1072"/>
      <c r="E2443" s="1070"/>
      <c r="F2443" s="1066"/>
      <c r="G2443" s="1067"/>
      <c r="I2443" s="2"/>
      <c r="K2443" s="1072"/>
    </row>
    <row r="2444" spans="1:11" x14ac:dyDescent="0.2">
      <c r="A2444" s="977"/>
      <c r="B2444" s="979"/>
      <c r="C2444" s="1069"/>
      <c r="D2444" s="1072"/>
      <c r="E2444" s="1070"/>
      <c r="F2444" s="1066"/>
      <c r="G2444" s="1067"/>
      <c r="I2444" s="2"/>
      <c r="K2444" s="1072"/>
    </row>
    <row r="2445" spans="1:11" x14ac:dyDescent="0.2">
      <c r="A2445" s="977"/>
      <c r="B2445" s="979"/>
      <c r="C2445" s="1069"/>
      <c r="D2445" s="1072"/>
      <c r="E2445" s="1070"/>
      <c r="F2445" s="1066"/>
      <c r="G2445" s="1067"/>
      <c r="I2445" s="2"/>
      <c r="K2445" s="1072"/>
    </row>
    <row r="2446" spans="1:11" x14ac:dyDescent="0.2">
      <c r="A2446" s="977"/>
      <c r="B2446" s="979"/>
      <c r="C2446" s="1069"/>
      <c r="D2446" s="1072"/>
      <c r="E2446" s="1070"/>
      <c r="F2446" s="1066"/>
      <c r="G2446" s="1067"/>
      <c r="I2446" s="2"/>
      <c r="K2446" s="1072"/>
    </row>
    <row r="2447" spans="1:11" x14ac:dyDescent="0.2">
      <c r="A2447" s="977"/>
      <c r="B2447" s="979"/>
      <c r="C2447" s="1069"/>
      <c r="D2447" s="1072"/>
      <c r="E2447" s="1070"/>
      <c r="F2447" s="1066"/>
      <c r="G2447" s="1067"/>
      <c r="I2447" s="2"/>
      <c r="K2447" s="1072"/>
    </row>
    <row r="2448" spans="1:11" x14ac:dyDescent="0.2">
      <c r="A2448" s="977"/>
      <c r="B2448" s="979"/>
      <c r="C2448" s="1069"/>
      <c r="D2448" s="1072"/>
      <c r="E2448" s="1070"/>
      <c r="F2448" s="1066"/>
      <c r="G2448" s="1067"/>
      <c r="I2448" s="2"/>
      <c r="K2448" s="1072"/>
    </row>
    <row r="2449" spans="1:11" x14ac:dyDescent="0.2">
      <c r="A2449" s="977"/>
      <c r="B2449" s="979"/>
      <c r="C2449" s="1069"/>
      <c r="D2449" s="1072"/>
      <c r="E2449" s="1070"/>
      <c r="F2449" s="1066"/>
      <c r="G2449" s="1067"/>
      <c r="I2449" s="2"/>
      <c r="K2449" s="1072"/>
    </row>
    <row r="2450" spans="1:11" x14ac:dyDescent="0.2">
      <c r="A2450" s="977"/>
      <c r="B2450" s="979"/>
      <c r="C2450" s="1069"/>
      <c r="D2450" s="1072"/>
      <c r="E2450" s="1070"/>
      <c r="F2450" s="1066"/>
      <c r="G2450" s="1067"/>
      <c r="I2450" s="2"/>
      <c r="K2450" s="1072"/>
    </row>
    <row r="2451" spans="1:11" x14ac:dyDescent="0.2">
      <c r="A2451" s="977"/>
      <c r="B2451" s="979"/>
      <c r="C2451" s="1069"/>
      <c r="D2451" s="1072"/>
      <c r="E2451" s="1070"/>
      <c r="F2451" s="1066"/>
      <c r="G2451" s="1067"/>
      <c r="I2451" s="2"/>
      <c r="K2451" s="1072"/>
    </row>
    <row r="2452" spans="1:11" x14ac:dyDescent="0.2">
      <c r="A2452" s="977"/>
      <c r="B2452" s="979"/>
      <c r="C2452" s="1069"/>
      <c r="D2452" s="1072"/>
      <c r="E2452" s="1070"/>
      <c r="F2452" s="1066"/>
      <c r="G2452" s="1067"/>
      <c r="I2452" s="2"/>
      <c r="K2452" s="1072"/>
    </row>
    <row r="2453" spans="1:11" x14ac:dyDescent="0.2">
      <c r="A2453" s="977"/>
      <c r="B2453" s="979"/>
      <c r="C2453" s="1069"/>
      <c r="D2453" s="1072"/>
      <c r="E2453" s="1070"/>
      <c r="F2453" s="1066"/>
      <c r="G2453" s="1067"/>
      <c r="I2453" s="2"/>
      <c r="K2453" s="1072"/>
    </row>
    <row r="2454" spans="1:11" x14ac:dyDescent="0.2">
      <c r="A2454" s="977"/>
      <c r="B2454" s="979"/>
      <c r="C2454" s="1069"/>
      <c r="D2454" s="1072"/>
      <c r="E2454" s="1070"/>
      <c r="F2454" s="1066"/>
      <c r="G2454" s="1067"/>
      <c r="I2454" s="2"/>
      <c r="K2454" s="1072"/>
    </row>
    <row r="2455" spans="1:11" x14ac:dyDescent="0.2">
      <c r="A2455" s="977"/>
      <c r="B2455" s="979"/>
      <c r="C2455" s="1069"/>
      <c r="D2455" s="1072"/>
      <c r="E2455" s="1070"/>
      <c r="F2455" s="1066"/>
      <c r="G2455" s="1067"/>
      <c r="I2455" s="2"/>
      <c r="K2455" s="1072"/>
    </row>
    <row r="2456" spans="1:11" x14ac:dyDescent="0.2">
      <c r="A2456" s="977"/>
      <c r="B2456" s="979"/>
      <c r="C2456" s="1069"/>
      <c r="D2456" s="1072"/>
      <c r="E2456" s="1070"/>
      <c r="F2456" s="1066"/>
      <c r="G2456" s="1067"/>
      <c r="I2456" s="2"/>
      <c r="K2456" s="1072"/>
    </row>
    <row r="2457" spans="1:11" x14ac:dyDescent="0.2">
      <c r="A2457" s="977"/>
      <c r="B2457" s="979"/>
      <c r="C2457" s="1069"/>
      <c r="D2457" s="1072"/>
      <c r="E2457" s="1070"/>
      <c r="F2457" s="1066"/>
      <c r="G2457" s="1067"/>
      <c r="I2457" s="2"/>
      <c r="K2457" s="1072"/>
    </row>
    <row r="2458" spans="1:11" x14ac:dyDescent="0.2">
      <c r="A2458" s="977"/>
      <c r="B2458" s="979"/>
      <c r="C2458" s="1069"/>
      <c r="D2458" s="1072"/>
      <c r="E2458" s="1070"/>
      <c r="F2458" s="1066"/>
      <c r="G2458" s="1067"/>
      <c r="I2458" s="2"/>
      <c r="K2458" s="1072"/>
    </row>
    <row r="2459" spans="1:11" x14ac:dyDescent="0.2">
      <c r="A2459" s="977"/>
      <c r="B2459" s="979"/>
      <c r="C2459" s="1069"/>
      <c r="D2459" s="1072"/>
      <c r="E2459" s="1070"/>
      <c r="F2459" s="1066"/>
      <c r="G2459" s="1067"/>
      <c r="I2459" s="2"/>
      <c r="K2459" s="1072"/>
    </row>
    <row r="2460" spans="1:11" x14ac:dyDescent="0.2">
      <c r="A2460" s="977"/>
      <c r="B2460" s="979"/>
      <c r="C2460" s="1069"/>
      <c r="D2460" s="1072"/>
      <c r="E2460" s="1070"/>
      <c r="F2460" s="1066"/>
      <c r="G2460" s="1067"/>
      <c r="I2460" s="2"/>
      <c r="K2460" s="1072"/>
    </row>
    <row r="2461" spans="1:11" x14ac:dyDescent="0.2">
      <c r="A2461" s="977"/>
      <c r="B2461" s="979"/>
      <c r="C2461" s="1069"/>
      <c r="D2461" s="1072"/>
      <c r="E2461" s="1070"/>
      <c r="F2461" s="1066"/>
      <c r="G2461" s="1067"/>
      <c r="I2461" s="2"/>
      <c r="K2461" s="1072"/>
    </row>
    <row r="2462" spans="1:11" x14ac:dyDescent="0.2">
      <c r="A2462" s="977"/>
      <c r="B2462" s="979"/>
      <c r="C2462" s="1069"/>
      <c r="D2462" s="1072"/>
      <c r="E2462" s="1070"/>
      <c r="F2462" s="1066"/>
      <c r="G2462" s="1067"/>
      <c r="I2462" s="2"/>
      <c r="K2462" s="1072"/>
    </row>
    <row r="2463" spans="1:11" x14ac:dyDescent="0.2">
      <c r="A2463" s="977"/>
      <c r="B2463" s="979"/>
      <c r="C2463" s="1069"/>
      <c r="D2463" s="1072"/>
      <c r="E2463" s="1070"/>
      <c r="F2463" s="1066"/>
      <c r="G2463" s="1067"/>
      <c r="I2463" s="2"/>
      <c r="K2463" s="1072"/>
    </row>
    <row r="2464" spans="1:11" x14ac:dyDescent="0.2">
      <c r="A2464" s="977"/>
      <c r="B2464" s="979"/>
      <c r="C2464" s="1069"/>
      <c r="D2464" s="1072"/>
      <c r="E2464" s="1070"/>
      <c r="F2464" s="1066"/>
      <c r="G2464" s="1067"/>
      <c r="I2464" s="2"/>
      <c r="K2464" s="1072"/>
    </row>
    <row r="2465" spans="1:11" x14ac:dyDescent="0.2">
      <c r="A2465" s="977"/>
      <c r="B2465" s="979"/>
      <c r="C2465" s="1069"/>
      <c r="D2465" s="1072"/>
      <c r="E2465" s="1070"/>
      <c r="F2465" s="1066"/>
      <c r="G2465" s="1067"/>
      <c r="I2465" s="2"/>
      <c r="K2465" s="1072"/>
    </row>
    <row r="2466" spans="1:11" x14ac:dyDescent="0.2">
      <c r="A2466" s="977"/>
      <c r="B2466" s="979"/>
      <c r="C2466" s="1069"/>
      <c r="D2466" s="1072"/>
      <c r="E2466" s="1070"/>
      <c r="F2466" s="1066"/>
      <c r="G2466" s="1067"/>
      <c r="I2466" s="2"/>
      <c r="K2466" s="1072"/>
    </row>
    <row r="2467" spans="1:11" x14ac:dyDescent="0.2">
      <c r="A2467" s="977"/>
      <c r="B2467" s="979"/>
      <c r="C2467" s="1069"/>
      <c r="D2467" s="1072"/>
      <c r="E2467" s="1070"/>
      <c r="F2467" s="1066"/>
      <c r="G2467" s="1067"/>
      <c r="I2467" s="2"/>
      <c r="K2467" s="1072"/>
    </row>
    <row r="2468" spans="1:11" x14ac:dyDescent="0.2">
      <c r="A2468" s="977"/>
      <c r="B2468" s="979"/>
      <c r="C2468" s="1069"/>
      <c r="D2468" s="1072"/>
      <c r="E2468" s="1070"/>
      <c r="F2468" s="1066"/>
      <c r="G2468" s="1067"/>
      <c r="I2468" s="2"/>
      <c r="K2468" s="1072"/>
    </row>
    <row r="2469" spans="1:11" x14ac:dyDescent="0.2">
      <c r="A2469" s="977"/>
      <c r="B2469" s="979"/>
      <c r="C2469" s="1069"/>
      <c r="D2469" s="1072"/>
      <c r="E2469" s="1070"/>
      <c r="F2469" s="1066"/>
      <c r="G2469" s="1067"/>
      <c r="I2469" s="2"/>
      <c r="K2469" s="1072"/>
    </row>
    <row r="2470" spans="1:11" x14ac:dyDescent="0.2">
      <c r="A2470" s="977"/>
      <c r="B2470" s="979"/>
      <c r="C2470" s="1069"/>
      <c r="D2470" s="1072"/>
      <c r="E2470" s="1070"/>
      <c r="F2470" s="1066"/>
      <c r="G2470" s="1067"/>
      <c r="I2470" s="2"/>
      <c r="K2470" s="1072"/>
    </row>
    <row r="2471" spans="1:11" x14ac:dyDescent="0.2">
      <c r="A2471" s="977"/>
      <c r="B2471" s="979"/>
      <c r="C2471" s="1069"/>
      <c r="D2471" s="1072"/>
      <c r="E2471" s="1070"/>
      <c r="F2471" s="1066"/>
      <c r="G2471" s="1067"/>
      <c r="I2471" s="2"/>
      <c r="K2471" s="1072"/>
    </row>
    <row r="2472" spans="1:11" x14ac:dyDescent="0.2">
      <c r="A2472" s="977"/>
      <c r="B2472" s="979"/>
      <c r="C2472" s="1069"/>
      <c r="D2472" s="1072"/>
      <c r="E2472" s="1070"/>
      <c r="F2472" s="1066"/>
      <c r="G2472" s="1067"/>
      <c r="I2472" s="2"/>
      <c r="K2472" s="1072"/>
    </row>
    <row r="2473" spans="1:11" x14ac:dyDescent="0.2">
      <c r="A2473" s="977"/>
      <c r="B2473" s="979"/>
      <c r="C2473" s="1069"/>
      <c r="D2473" s="1072"/>
      <c r="E2473" s="1070"/>
      <c r="F2473" s="1066"/>
      <c r="G2473" s="1067"/>
      <c r="I2473" s="2"/>
      <c r="K2473" s="1072"/>
    </row>
    <row r="2474" spans="1:11" x14ac:dyDescent="0.2">
      <c r="A2474" s="977"/>
      <c r="B2474" s="979"/>
      <c r="C2474" s="1069"/>
      <c r="D2474" s="1072"/>
      <c r="E2474" s="1070"/>
      <c r="F2474" s="1066"/>
      <c r="G2474" s="1067"/>
      <c r="I2474" s="2"/>
      <c r="K2474" s="1072"/>
    </row>
    <row r="2475" spans="1:11" x14ac:dyDescent="0.2">
      <c r="A2475" s="977"/>
      <c r="B2475" s="979"/>
      <c r="C2475" s="1069"/>
      <c r="D2475" s="1072"/>
      <c r="E2475" s="1070"/>
      <c r="F2475" s="1066"/>
      <c r="G2475" s="1067"/>
      <c r="I2475" s="2"/>
      <c r="K2475" s="1072"/>
    </row>
    <row r="2476" spans="1:11" x14ac:dyDescent="0.2">
      <c r="A2476" s="977"/>
      <c r="B2476" s="979"/>
      <c r="C2476" s="1069"/>
      <c r="D2476" s="1072"/>
      <c r="E2476" s="1070"/>
      <c r="F2476" s="1066"/>
      <c r="G2476" s="1067"/>
      <c r="I2476" s="2"/>
      <c r="K2476" s="1072"/>
    </row>
    <row r="2477" spans="1:11" x14ac:dyDescent="0.2">
      <c r="A2477" s="977"/>
      <c r="B2477" s="979"/>
      <c r="C2477" s="1069"/>
      <c r="D2477" s="1072"/>
      <c r="E2477" s="1070"/>
      <c r="F2477" s="1066"/>
      <c r="G2477" s="1067"/>
      <c r="I2477" s="2"/>
      <c r="K2477" s="1072"/>
    </row>
    <row r="2478" spans="1:11" x14ac:dyDescent="0.2">
      <c r="A2478" s="977"/>
      <c r="B2478" s="979"/>
      <c r="C2478" s="1069"/>
      <c r="D2478" s="1072"/>
      <c r="E2478" s="1070"/>
      <c r="F2478" s="1066"/>
      <c r="G2478" s="1067"/>
      <c r="I2478" s="2"/>
      <c r="K2478" s="1072"/>
    </row>
    <row r="2479" spans="1:11" x14ac:dyDescent="0.2">
      <c r="A2479" s="977"/>
      <c r="B2479" s="979"/>
      <c r="C2479" s="1069"/>
      <c r="D2479" s="1072"/>
      <c r="E2479" s="1070"/>
      <c r="F2479" s="1066"/>
      <c r="G2479" s="1067"/>
      <c r="I2479" s="2"/>
      <c r="K2479" s="1072"/>
    </row>
    <row r="2480" spans="1:11" x14ac:dyDescent="0.2">
      <c r="A2480" s="977"/>
      <c r="B2480" s="979"/>
      <c r="C2480" s="1069"/>
      <c r="D2480" s="1072"/>
      <c r="E2480" s="1070"/>
      <c r="F2480" s="1066"/>
      <c r="G2480" s="1067"/>
      <c r="I2480" s="2"/>
      <c r="K2480" s="1072"/>
    </row>
    <row r="2481" spans="1:11" x14ac:dyDescent="0.2">
      <c r="A2481" s="977"/>
      <c r="B2481" s="979"/>
      <c r="C2481" s="1069"/>
      <c r="D2481" s="1072"/>
      <c r="E2481" s="1070"/>
      <c r="F2481" s="1066"/>
      <c r="G2481" s="1067"/>
      <c r="I2481" s="2"/>
      <c r="K2481" s="1072"/>
    </row>
    <row r="2482" spans="1:11" x14ac:dyDescent="0.2">
      <c r="A2482" s="977"/>
      <c r="B2482" s="979"/>
      <c r="C2482" s="1069"/>
      <c r="D2482" s="1072"/>
      <c r="E2482" s="1070"/>
      <c r="F2482" s="1066"/>
      <c r="G2482" s="1067"/>
      <c r="I2482" s="2"/>
      <c r="K2482" s="1072"/>
    </row>
    <row r="2483" spans="1:11" x14ac:dyDescent="0.2">
      <c r="A2483" s="977"/>
      <c r="B2483" s="979"/>
      <c r="C2483" s="1069"/>
      <c r="D2483" s="1072"/>
      <c r="E2483" s="1070"/>
      <c r="F2483" s="1066"/>
      <c r="G2483" s="1067"/>
      <c r="I2483" s="2"/>
      <c r="K2483" s="1072"/>
    </row>
    <row r="2484" spans="1:11" x14ac:dyDescent="0.2">
      <c r="A2484" s="977"/>
      <c r="B2484" s="979"/>
      <c r="C2484" s="1069"/>
      <c r="D2484" s="1072"/>
      <c r="E2484" s="1070"/>
      <c r="F2484" s="1066"/>
      <c r="G2484" s="1067"/>
      <c r="I2484" s="2"/>
      <c r="K2484" s="1072"/>
    </row>
    <row r="2485" spans="1:11" x14ac:dyDescent="0.2">
      <c r="A2485" s="977"/>
      <c r="B2485" s="979"/>
      <c r="C2485" s="1069"/>
      <c r="D2485" s="1072"/>
      <c r="E2485" s="1070"/>
      <c r="F2485" s="1066"/>
      <c r="G2485" s="1067"/>
      <c r="I2485" s="2"/>
      <c r="K2485" s="1072"/>
    </row>
    <row r="2486" spans="1:11" x14ac:dyDescent="0.2">
      <c r="A2486" s="977"/>
      <c r="B2486" s="979"/>
      <c r="C2486" s="1069"/>
      <c r="D2486" s="1072"/>
      <c r="E2486" s="1070"/>
      <c r="F2486" s="1066"/>
      <c r="G2486" s="1067"/>
      <c r="I2486" s="2"/>
      <c r="K2486" s="1072"/>
    </row>
    <row r="2487" spans="1:11" x14ac:dyDescent="0.2">
      <c r="A2487" s="977"/>
      <c r="B2487" s="979"/>
      <c r="C2487" s="1069"/>
      <c r="D2487" s="1072"/>
      <c r="E2487" s="1070"/>
      <c r="F2487" s="1066"/>
      <c r="G2487" s="1067"/>
      <c r="I2487" s="2"/>
      <c r="K2487" s="1072"/>
    </row>
    <row r="2488" spans="1:11" x14ac:dyDescent="0.2">
      <c r="A2488" s="977"/>
      <c r="B2488" s="979"/>
      <c r="C2488" s="1069"/>
      <c r="D2488" s="1072"/>
      <c r="E2488" s="1070"/>
      <c r="F2488" s="1066"/>
      <c r="G2488" s="1067"/>
      <c r="I2488" s="2"/>
      <c r="K2488" s="1072"/>
    </row>
    <row r="2489" spans="1:11" x14ac:dyDescent="0.2">
      <c r="A2489" s="977"/>
      <c r="B2489" s="979"/>
      <c r="C2489" s="1069"/>
      <c r="D2489" s="1072"/>
      <c r="E2489" s="1070"/>
      <c r="F2489" s="1066"/>
      <c r="G2489" s="1067"/>
      <c r="I2489" s="2"/>
      <c r="K2489" s="1072"/>
    </row>
    <row r="2490" spans="1:11" x14ac:dyDescent="0.2">
      <c r="A2490" s="977"/>
      <c r="B2490" s="979"/>
      <c r="C2490" s="1069"/>
      <c r="D2490" s="1072"/>
      <c r="E2490" s="1070"/>
      <c r="F2490" s="1066"/>
      <c r="G2490" s="1067"/>
      <c r="I2490" s="2"/>
      <c r="K2490" s="1072"/>
    </row>
    <row r="2491" spans="1:11" x14ac:dyDescent="0.2">
      <c r="A2491" s="977"/>
      <c r="B2491" s="979"/>
      <c r="C2491" s="1069"/>
      <c r="D2491" s="1072"/>
      <c r="E2491" s="1070"/>
      <c r="F2491" s="1066"/>
      <c r="G2491" s="1067"/>
      <c r="I2491" s="2"/>
      <c r="K2491" s="1072"/>
    </row>
    <row r="2492" spans="1:11" x14ac:dyDescent="0.2">
      <c r="A2492" s="977"/>
      <c r="B2492" s="979"/>
      <c r="C2492" s="1069"/>
      <c r="D2492" s="1072"/>
      <c r="E2492" s="1070"/>
      <c r="F2492" s="1066"/>
      <c r="G2492" s="1067"/>
      <c r="I2492" s="2"/>
      <c r="K2492" s="1072"/>
    </row>
    <row r="2493" spans="1:11" x14ac:dyDescent="0.2">
      <c r="A2493" s="977"/>
      <c r="B2493" s="979"/>
      <c r="C2493" s="1069"/>
      <c r="D2493" s="1072"/>
      <c r="E2493" s="1070"/>
      <c r="F2493" s="1066"/>
      <c r="G2493" s="1067"/>
      <c r="I2493" s="2"/>
      <c r="K2493" s="1072"/>
    </row>
    <row r="2494" spans="1:11" x14ac:dyDescent="0.2">
      <c r="A2494" s="977"/>
      <c r="B2494" s="979"/>
      <c r="C2494" s="1069"/>
      <c r="D2494" s="1072"/>
      <c r="E2494" s="1070"/>
      <c r="F2494" s="1066"/>
      <c r="G2494" s="1067"/>
      <c r="I2494" s="2"/>
      <c r="K2494" s="1072"/>
    </row>
    <row r="2495" spans="1:11" x14ac:dyDescent="0.2">
      <c r="A2495" s="977"/>
      <c r="B2495" s="979"/>
      <c r="C2495" s="1069"/>
      <c r="D2495" s="1072"/>
      <c r="E2495" s="1070"/>
      <c r="F2495" s="1066"/>
      <c r="G2495" s="1067"/>
      <c r="I2495" s="2"/>
      <c r="K2495" s="1072"/>
    </row>
    <row r="2496" spans="1:11" x14ac:dyDescent="0.2">
      <c r="A2496" s="977"/>
      <c r="B2496" s="979"/>
      <c r="C2496" s="1069"/>
      <c r="D2496" s="1072"/>
      <c r="E2496" s="1070"/>
      <c r="F2496" s="1066"/>
      <c r="G2496" s="1067"/>
      <c r="I2496" s="2"/>
      <c r="K2496" s="1072"/>
    </row>
    <row r="2497" spans="1:11" x14ac:dyDescent="0.2">
      <c r="A2497" s="977"/>
      <c r="B2497" s="979"/>
      <c r="C2497" s="1069"/>
      <c r="D2497" s="1072"/>
      <c r="E2497" s="1070"/>
      <c r="F2497" s="1066"/>
      <c r="G2497" s="1067"/>
      <c r="I2497" s="2"/>
      <c r="K2497" s="1072"/>
    </row>
    <row r="2498" spans="1:11" x14ac:dyDescent="0.2">
      <c r="A2498" s="977"/>
      <c r="B2498" s="979"/>
      <c r="C2498" s="1069"/>
      <c r="D2498" s="1072"/>
      <c r="E2498" s="1070"/>
      <c r="F2498" s="1066"/>
      <c r="G2498" s="1067"/>
      <c r="I2498" s="2"/>
      <c r="K2498" s="1072"/>
    </row>
    <row r="2499" spans="1:11" x14ac:dyDescent="0.2">
      <c r="A2499" s="977"/>
      <c r="B2499" s="979"/>
      <c r="C2499" s="1069"/>
      <c r="D2499" s="1072"/>
      <c r="E2499" s="1070"/>
      <c r="F2499" s="1066"/>
      <c r="G2499" s="1067"/>
      <c r="I2499" s="2"/>
      <c r="K2499" s="1072"/>
    </row>
    <row r="2500" spans="1:11" x14ac:dyDescent="0.2">
      <c r="A2500" s="977"/>
      <c r="B2500" s="979"/>
      <c r="C2500" s="1069"/>
      <c r="D2500" s="1072"/>
      <c r="E2500" s="1070"/>
      <c r="F2500" s="1066"/>
      <c r="G2500" s="1067"/>
      <c r="I2500" s="2"/>
      <c r="K2500" s="1072"/>
    </row>
    <row r="2501" spans="1:11" x14ac:dyDescent="0.2">
      <c r="A2501" s="977"/>
      <c r="B2501" s="979"/>
      <c r="C2501" s="1069"/>
      <c r="D2501" s="1072"/>
      <c r="E2501" s="1070"/>
      <c r="F2501" s="1066"/>
      <c r="G2501" s="1067"/>
      <c r="I2501" s="2"/>
      <c r="K2501" s="1072"/>
    </row>
    <row r="2502" spans="1:11" x14ac:dyDescent="0.2">
      <c r="A2502" s="977"/>
      <c r="B2502" s="979"/>
      <c r="C2502" s="1069"/>
      <c r="D2502" s="1072"/>
      <c r="E2502" s="1070"/>
      <c r="F2502" s="1066"/>
      <c r="G2502" s="1067"/>
      <c r="I2502" s="2"/>
      <c r="K2502" s="1072"/>
    </row>
    <row r="2503" spans="1:11" x14ac:dyDescent="0.2">
      <c r="A2503" s="977"/>
      <c r="B2503" s="979"/>
      <c r="C2503" s="1069"/>
      <c r="D2503" s="1072"/>
      <c r="E2503" s="1070"/>
      <c r="F2503" s="1066"/>
      <c r="G2503" s="1067"/>
      <c r="I2503" s="2"/>
      <c r="K2503" s="1072"/>
    </row>
    <row r="2504" spans="1:11" x14ac:dyDescent="0.2">
      <c r="A2504" s="977"/>
      <c r="B2504" s="979"/>
      <c r="C2504" s="1069"/>
      <c r="D2504" s="1072"/>
      <c r="E2504" s="1070"/>
      <c r="F2504" s="1066"/>
      <c r="G2504" s="1067"/>
      <c r="I2504" s="2"/>
      <c r="K2504" s="1072"/>
    </row>
    <row r="2505" spans="1:11" x14ac:dyDescent="0.2">
      <c r="A2505" s="977"/>
      <c r="B2505" s="979"/>
      <c r="C2505" s="1069"/>
      <c r="D2505" s="1072"/>
      <c r="E2505" s="1070"/>
      <c r="F2505" s="1066"/>
      <c r="G2505" s="1067"/>
      <c r="I2505" s="2"/>
      <c r="K2505" s="1072"/>
    </row>
    <row r="2506" spans="1:11" x14ac:dyDescent="0.2">
      <c r="A2506" s="977"/>
      <c r="B2506" s="979"/>
      <c r="C2506" s="1069"/>
      <c r="D2506" s="1072"/>
      <c r="E2506" s="1070"/>
      <c r="F2506" s="1066"/>
      <c r="G2506" s="1067"/>
      <c r="I2506" s="2"/>
      <c r="K2506" s="1072"/>
    </row>
    <row r="2507" spans="1:11" x14ac:dyDescent="0.2">
      <c r="A2507" s="977"/>
      <c r="B2507" s="979"/>
      <c r="C2507" s="1069"/>
      <c r="D2507" s="1072"/>
      <c r="E2507" s="1070"/>
      <c r="F2507" s="1066"/>
      <c r="G2507" s="1067"/>
      <c r="I2507" s="2"/>
      <c r="K2507" s="1072"/>
    </row>
    <row r="2508" spans="1:11" x14ac:dyDescent="0.2">
      <c r="A2508" s="977"/>
      <c r="B2508" s="979"/>
      <c r="C2508" s="1069"/>
      <c r="D2508" s="1072"/>
      <c r="E2508" s="1070"/>
      <c r="F2508" s="1066"/>
      <c r="G2508" s="1067"/>
      <c r="I2508" s="2"/>
      <c r="K2508" s="1072"/>
    </row>
    <row r="2509" spans="1:11" x14ac:dyDescent="0.2">
      <c r="A2509" s="977"/>
      <c r="B2509" s="979"/>
      <c r="C2509" s="1069"/>
      <c r="D2509" s="1072"/>
      <c r="E2509" s="1070"/>
      <c r="F2509" s="1066"/>
      <c r="G2509" s="1067"/>
      <c r="I2509" s="2"/>
      <c r="K2509" s="1072"/>
    </row>
    <row r="2510" spans="1:11" x14ac:dyDescent="0.2">
      <c r="A2510" s="977"/>
      <c r="B2510" s="979"/>
      <c r="C2510" s="1069"/>
      <c r="D2510" s="1072"/>
      <c r="E2510" s="1070"/>
      <c r="F2510" s="1066"/>
      <c r="G2510" s="1067"/>
      <c r="I2510" s="2"/>
      <c r="K2510" s="1072"/>
    </row>
    <row r="2511" spans="1:11" x14ac:dyDescent="0.2">
      <c r="A2511" s="977"/>
      <c r="B2511" s="979"/>
      <c r="C2511" s="1069"/>
      <c r="D2511" s="1072"/>
      <c r="E2511" s="1070"/>
      <c r="F2511" s="1066"/>
      <c r="G2511" s="1067"/>
      <c r="I2511" s="2"/>
      <c r="K2511" s="1072"/>
    </row>
    <row r="2512" spans="1:11" x14ac:dyDescent="0.2">
      <c r="A2512" s="977"/>
      <c r="B2512" s="979"/>
      <c r="C2512" s="1069"/>
      <c r="D2512" s="1072"/>
      <c r="E2512" s="1070"/>
      <c r="F2512" s="1066"/>
      <c r="G2512" s="1067"/>
      <c r="I2512" s="2"/>
      <c r="K2512" s="1072"/>
    </row>
    <row r="2513" spans="1:11" x14ac:dyDescent="0.2">
      <c r="A2513" s="977"/>
      <c r="B2513" s="979"/>
      <c r="C2513" s="1069"/>
      <c r="D2513" s="1072"/>
      <c r="E2513" s="1070"/>
      <c r="F2513" s="1066"/>
      <c r="G2513" s="1067"/>
      <c r="I2513" s="2"/>
      <c r="K2513" s="1072"/>
    </row>
    <row r="2514" spans="1:11" x14ac:dyDescent="0.2">
      <c r="A2514" s="977"/>
      <c r="B2514" s="979"/>
      <c r="C2514" s="1069"/>
      <c r="D2514" s="1072"/>
      <c r="E2514" s="1070"/>
      <c r="F2514" s="1066"/>
      <c r="G2514" s="1067"/>
      <c r="I2514" s="2"/>
      <c r="K2514" s="1072"/>
    </row>
    <row r="2515" spans="1:11" x14ac:dyDescent="0.2">
      <c r="A2515" s="977"/>
      <c r="B2515" s="979"/>
      <c r="C2515" s="1069"/>
      <c r="D2515" s="1072"/>
      <c r="E2515" s="1070"/>
      <c r="F2515" s="1066"/>
      <c r="G2515" s="1067"/>
      <c r="I2515" s="2"/>
      <c r="K2515" s="1072"/>
    </row>
    <row r="2516" spans="1:11" x14ac:dyDescent="0.2">
      <c r="A2516" s="977"/>
      <c r="B2516" s="979"/>
      <c r="C2516" s="1069"/>
      <c r="D2516" s="1072"/>
      <c r="E2516" s="1070"/>
      <c r="F2516" s="1066"/>
      <c r="G2516" s="1067"/>
      <c r="I2516" s="2"/>
      <c r="K2516" s="1072"/>
    </row>
    <row r="2517" spans="1:11" x14ac:dyDescent="0.2">
      <c r="A2517" s="977"/>
      <c r="B2517" s="979"/>
      <c r="C2517" s="1069"/>
      <c r="D2517" s="1072"/>
      <c r="E2517" s="1070"/>
      <c r="F2517" s="1066"/>
      <c r="G2517" s="1067"/>
      <c r="I2517" s="2"/>
      <c r="K2517" s="1072"/>
    </row>
    <row r="2518" spans="1:11" x14ac:dyDescent="0.2">
      <c r="A2518" s="977"/>
      <c r="B2518" s="979"/>
      <c r="C2518" s="1069"/>
      <c r="D2518" s="1072"/>
      <c r="E2518" s="1070"/>
      <c r="F2518" s="1066"/>
      <c r="G2518" s="1067"/>
      <c r="I2518" s="2"/>
      <c r="K2518" s="1072"/>
    </row>
    <row r="2519" spans="1:11" x14ac:dyDescent="0.2">
      <c r="A2519" s="977"/>
      <c r="B2519" s="979"/>
      <c r="C2519" s="1069"/>
      <c r="D2519" s="1072"/>
      <c r="E2519" s="1070"/>
      <c r="F2519" s="1066"/>
      <c r="G2519" s="1067"/>
      <c r="I2519" s="2"/>
      <c r="K2519" s="1072"/>
    </row>
    <row r="2520" spans="1:11" x14ac:dyDescent="0.2">
      <c r="A2520" s="977"/>
      <c r="B2520" s="979"/>
      <c r="C2520" s="1069"/>
      <c r="D2520" s="1072"/>
      <c r="E2520" s="1070"/>
      <c r="F2520" s="1066"/>
      <c r="G2520" s="1067"/>
      <c r="I2520" s="2"/>
      <c r="K2520" s="1072"/>
    </row>
    <row r="2521" spans="1:11" x14ac:dyDescent="0.2">
      <c r="A2521" s="977"/>
      <c r="B2521" s="979"/>
      <c r="C2521" s="1069"/>
      <c r="D2521" s="1072"/>
      <c r="E2521" s="1070"/>
      <c r="F2521" s="1066"/>
      <c r="G2521" s="1067"/>
      <c r="I2521" s="2"/>
      <c r="K2521" s="1072"/>
    </row>
    <row r="2522" spans="1:11" x14ac:dyDescent="0.2">
      <c r="A2522" s="977"/>
      <c r="B2522" s="979"/>
      <c r="C2522" s="1069"/>
      <c r="D2522" s="1072"/>
      <c r="E2522" s="1070"/>
      <c r="F2522" s="1066"/>
      <c r="G2522" s="1067"/>
      <c r="I2522" s="2"/>
      <c r="K2522" s="1072"/>
    </row>
    <row r="2523" spans="1:11" x14ac:dyDescent="0.2">
      <c r="A2523" s="977"/>
      <c r="B2523" s="979"/>
      <c r="C2523" s="1069"/>
      <c r="D2523" s="1072"/>
      <c r="E2523" s="1070"/>
      <c r="F2523" s="1066"/>
      <c r="G2523" s="1067"/>
      <c r="I2523" s="2"/>
      <c r="K2523" s="1072"/>
    </row>
    <row r="2524" spans="1:11" x14ac:dyDescent="0.2">
      <c r="A2524" s="977"/>
      <c r="B2524" s="979"/>
      <c r="C2524" s="1069"/>
      <c r="D2524" s="1072"/>
      <c r="E2524" s="1070"/>
      <c r="F2524" s="1066"/>
      <c r="G2524" s="1067"/>
      <c r="I2524" s="2"/>
      <c r="K2524" s="1072"/>
    </row>
    <row r="2525" spans="1:11" x14ac:dyDescent="0.2">
      <c r="A2525" s="977"/>
      <c r="B2525" s="979"/>
      <c r="C2525" s="1069"/>
      <c r="D2525" s="1072"/>
      <c r="E2525" s="1070"/>
      <c r="F2525" s="1066"/>
      <c r="G2525" s="1067"/>
      <c r="I2525" s="2"/>
      <c r="K2525" s="1072"/>
    </row>
    <row r="2526" spans="1:11" x14ac:dyDescent="0.2">
      <c r="A2526" s="977"/>
      <c r="B2526" s="979"/>
      <c r="C2526" s="1069"/>
      <c r="D2526" s="1072"/>
      <c r="E2526" s="1070"/>
      <c r="F2526" s="1066"/>
      <c r="G2526" s="1067"/>
      <c r="I2526" s="2"/>
      <c r="K2526" s="1072"/>
    </row>
    <row r="2527" spans="1:11" x14ac:dyDescent="0.2">
      <c r="A2527" s="977"/>
      <c r="B2527" s="979"/>
      <c r="C2527" s="1069"/>
      <c r="D2527" s="1072"/>
      <c r="E2527" s="1070"/>
      <c r="F2527" s="1066"/>
      <c r="G2527" s="1067"/>
      <c r="I2527" s="2"/>
      <c r="K2527" s="1072"/>
    </row>
    <row r="2528" spans="1:11" x14ac:dyDescent="0.2">
      <c r="A2528" s="977"/>
      <c r="B2528" s="979"/>
      <c r="C2528" s="1069"/>
      <c r="D2528" s="1072"/>
      <c r="E2528" s="1070"/>
      <c r="F2528" s="1066"/>
      <c r="G2528" s="1067"/>
      <c r="I2528" s="2"/>
      <c r="K2528" s="1072"/>
    </row>
    <row r="2529" spans="1:11" x14ac:dyDescent="0.2">
      <c r="A2529" s="977"/>
      <c r="B2529" s="979"/>
      <c r="C2529" s="1069"/>
      <c r="D2529" s="1072"/>
      <c r="E2529" s="1070"/>
      <c r="F2529" s="1066"/>
      <c r="G2529" s="1067"/>
      <c r="I2529" s="2"/>
      <c r="K2529" s="1072"/>
    </row>
    <row r="2530" spans="1:11" x14ac:dyDescent="0.2">
      <c r="A2530" s="977"/>
      <c r="B2530" s="979"/>
      <c r="C2530" s="1069"/>
      <c r="D2530" s="1072"/>
      <c r="E2530" s="1070"/>
      <c r="F2530" s="1066"/>
      <c r="G2530" s="1067"/>
      <c r="I2530" s="2"/>
      <c r="K2530" s="1072"/>
    </row>
    <row r="2531" spans="1:11" x14ac:dyDescent="0.2">
      <c r="A2531" s="977"/>
      <c r="B2531" s="979"/>
      <c r="C2531" s="1069"/>
      <c r="D2531" s="1072"/>
      <c r="E2531" s="1070"/>
      <c r="F2531" s="1066"/>
      <c r="G2531" s="1067"/>
      <c r="I2531" s="2"/>
      <c r="K2531" s="1072"/>
    </row>
    <row r="2532" spans="1:11" x14ac:dyDescent="0.2">
      <c r="A2532" s="977"/>
      <c r="B2532" s="979"/>
      <c r="C2532" s="1069"/>
      <c r="D2532" s="1072"/>
      <c r="E2532" s="1070"/>
      <c r="F2532" s="1066"/>
      <c r="G2532" s="1067"/>
      <c r="I2532" s="2"/>
      <c r="K2532" s="1072"/>
    </row>
    <row r="2533" spans="1:11" x14ac:dyDescent="0.2">
      <c r="A2533" s="977"/>
      <c r="B2533" s="979"/>
      <c r="C2533" s="1069"/>
      <c r="D2533" s="1072"/>
      <c r="E2533" s="1070"/>
      <c r="F2533" s="1066"/>
      <c r="G2533" s="1067"/>
      <c r="I2533" s="2"/>
      <c r="K2533" s="1072"/>
    </row>
    <row r="2534" spans="1:11" x14ac:dyDescent="0.2">
      <c r="A2534" s="977"/>
      <c r="B2534" s="979"/>
      <c r="C2534" s="1069"/>
      <c r="D2534" s="1072"/>
      <c r="E2534" s="1070"/>
      <c r="F2534" s="1066"/>
      <c r="G2534" s="1067"/>
      <c r="I2534" s="2"/>
      <c r="K2534" s="1072"/>
    </row>
    <row r="2535" spans="1:11" x14ac:dyDescent="0.2">
      <c r="A2535" s="977"/>
      <c r="B2535" s="979"/>
      <c r="C2535" s="1069"/>
      <c r="D2535" s="1072"/>
      <c r="E2535" s="1070"/>
      <c r="F2535" s="1066"/>
      <c r="G2535" s="1067"/>
      <c r="I2535" s="2"/>
      <c r="K2535" s="1072"/>
    </row>
    <row r="2536" spans="1:11" x14ac:dyDescent="0.2">
      <c r="A2536" s="977"/>
      <c r="B2536" s="979"/>
      <c r="C2536" s="1069"/>
      <c r="D2536" s="1072"/>
      <c r="E2536" s="1070"/>
      <c r="F2536" s="1066"/>
      <c r="G2536" s="1067"/>
      <c r="I2536" s="2"/>
      <c r="K2536" s="1072"/>
    </row>
    <row r="2537" spans="1:11" x14ac:dyDescent="0.2">
      <c r="A2537" s="977"/>
      <c r="B2537" s="979"/>
      <c r="C2537" s="1069"/>
      <c r="D2537" s="1072"/>
      <c r="E2537" s="1070"/>
      <c r="F2537" s="1066"/>
      <c r="G2537" s="1067"/>
      <c r="I2537" s="2"/>
      <c r="K2537" s="1072"/>
    </row>
    <row r="2538" spans="1:11" x14ac:dyDescent="0.2">
      <c r="A2538" s="977"/>
      <c r="B2538" s="979"/>
      <c r="C2538" s="1069"/>
      <c r="D2538" s="1072"/>
      <c r="E2538" s="1070"/>
      <c r="F2538" s="1066"/>
      <c r="G2538" s="1067"/>
      <c r="I2538" s="2"/>
      <c r="K2538" s="1072"/>
    </row>
    <row r="2539" spans="1:11" x14ac:dyDescent="0.2">
      <c r="A2539" s="977"/>
      <c r="B2539" s="979"/>
      <c r="C2539" s="1069"/>
      <c r="D2539" s="1072"/>
      <c r="E2539" s="1070"/>
      <c r="F2539" s="1066"/>
      <c r="G2539" s="1067"/>
      <c r="I2539" s="2"/>
      <c r="K2539" s="1072"/>
    </row>
    <row r="2540" spans="1:11" x14ac:dyDescent="0.2">
      <c r="A2540" s="977"/>
      <c r="B2540" s="979"/>
      <c r="C2540" s="1069"/>
      <c r="D2540" s="1072"/>
      <c r="E2540" s="1070"/>
      <c r="F2540" s="1066"/>
      <c r="G2540" s="1067"/>
      <c r="I2540" s="2"/>
      <c r="K2540" s="1072"/>
    </row>
    <row r="2541" spans="1:11" x14ac:dyDescent="0.2">
      <c r="A2541" s="977"/>
      <c r="B2541" s="979"/>
      <c r="C2541" s="1069"/>
      <c r="D2541" s="1072"/>
      <c r="E2541" s="1070"/>
      <c r="F2541" s="1066"/>
      <c r="G2541" s="1067"/>
      <c r="I2541" s="2"/>
      <c r="K2541" s="1072"/>
    </row>
    <row r="2542" spans="1:11" x14ac:dyDescent="0.2">
      <c r="A2542" s="977"/>
      <c r="B2542" s="979"/>
      <c r="C2542" s="1069"/>
      <c r="D2542" s="1072"/>
      <c r="E2542" s="1070"/>
      <c r="F2542" s="1066"/>
      <c r="G2542" s="1067"/>
      <c r="I2542" s="2"/>
      <c r="K2542" s="1072"/>
    </row>
    <row r="2543" spans="1:11" x14ac:dyDescent="0.2">
      <c r="A2543" s="977"/>
      <c r="B2543" s="979"/>
      <c r="C2543" s="1069"/>
      <c r="D2543" s="1072"/>
      <c r="E2543" s="1070"/>
      <c r="F2543" s="1066"/>
      <c r="G2543" s="1067"/>
      <c r="I2543" s="2"/>
      <c r="K2543" s="1072"/>
    </row>
    <row r="2544" spans="1:11" x14ac:dyDescent="0.2">
      <c r="A2544" s="977"/>
      <c r="B2544" s="979"/>
      <c r="C2544" s="1069"/>
      <c r="D2544" s="1072"/>
      <c r="E2544" s="1070"/>
      <c r="F2544" s="1066"/>
      <c r="G2544" s="1067"/>
      <c r="I2544" s="2"/>
      <c r="K2544" s="1072"/>
    </row>
    <row r="2545" spans="1:11" x14ac:dyDescent="0.2">
      <c r="A2545" s="977"/>
      <c r="B2545" s="979"/>
      <c r="C2545" s="1069"/>
      <c r="D2545" s="1072"/>
      <c r="E2545" s="1070"/>
      <c r="F2545" s="1066"/>
      <c r="G2545" s="1067"/>
      <c r="I2545" s="2"/>
      <c r="K2545" s="1072"/>
    </row>
    <row r="2546" spans="1:11" x14ac:dyDescent="0.2">
      <c r="A2546" s="977"/>
      <c r="B2546" s="979"/>
      <c r="C2546" s="1069"/>
      <c r="D2546" s="1072"/>
      <c r="E2546" s="1070"/>
      <c r="F2546" s="1066"/>
      <c r="G2546" s="1067"/>
      <c r="I2546" s="2"/>
      <c r="K2546" s="1072"/>
    </row>
    <row r="2547" spans="1:11" x14ac:dyDescent="0.2">
      <c r="A2547" s="977"/>
      <c r="B2547" s="979"/>
      <c r="C2547" s="1069"/>
      <c r="D2547" s="1072"/>
      <c r="E2547" s="1070"/>
      <c r="F2547" s="1066"/>
      <c r="G2547" s="1067"/>
      <c r="I2547" s="2"/>
      <c r="K2547" s="1072"/>
    </row>
    <row r="2548" spans="1:11" x14ac:dyDescent="0.2">
      <c r="A2548" s="977"/>
      <c r="B2548" s="979"/>
      <c r="C2548" s="1069"/>
      <c r="D2548" s="1072"/>
      <c r="E2548" s="1070"/>
      <c r="F2548" s="1066"/>
      <c r="G2548" s="1067"/>
      <c r="I2548" s="2"/>
      <c r="K2548" s="1072"/>
    </row>
    <row r="2549" spans="1:11" x14ac:dyDescent="0.2">
      <c r="A2549" s="977"/>
      <c r="B2549" s="979"/>
      <c r="C2549" s="1069"/>
      <c r="D2549" s="1072"/>
      <c r="E2549" s="1070"/>
      <c r="F2549" s="1066"/>
      <c r="G2549" s="1067"/>
      <c r="I2549" s="2"/>
      <c r="K2549" s="1072"/>
    </row>
    <row r="2550" spans="1:11" x14ac:dyDescent="0.2">
      <c r="A2550" s="977"/>
      <c r="B2550" s="979"/>
      <c r="C2550" s="1069"/>
      <c r="D2550" s="1072"/>
      <c r="E2550" s="1070"/>
      <c r="F2550" s="1066"/>
      <c r="G2550" s="1067"/>
      <c r="I2550" s="2"/>
      <c r="K2550" s="1072"/>
    </row>
    <row r="2551" spans="1:11" x14ac:dyDescent="0.2">
      <c r="A2551" s="977"/>
      <c r="B2551" s="979"/>
      <c r="C2551" s="1069"/>
      <c r="D2551" s="1072"/>
      <c r="E2551" s="1070"/>
      <c r="F2551" s="1066"/>
      <c r="G2551" s="1067"/>
      <c r="I2551" s="2"/>
      <c r="K2551" s="1072"/>
    </row>
    <row r="2552" spans="1:11" x14ac:dyDescent="0.2">
      <c r="A2552" s="977"/>
      <c r="B2552" s="979"/>
      <c r="C2552" s="1069"/>
      <c r="D2552" s="1072"/>
      <c r="E2552" s="1070"/>
      <c r="F2552" s="1066"/>
      <c r="G2552" s="1067"/>
      <c r="I2552" s="2"/>
      <c r="K2552" s="1072"/>
    </row>
    <row r="2553" spans="1:11" x14ac:dyDescent="0.2">
      <c r="A2553" s="977"/>
      <c r="B2553" s="979"/>
      <c r="C2553" s="1069"/>
      <c r="D2553" s="1072"/>
      <c r="E2553" s="1070"/>
      <c r="F2553" s="1066"/>
      <c r="G2553" s="1067"/>
      <c r="I2553" s="2"/>
      <c r="K2553" s="1072"/>
    </row>
    <row r="2554" spans="1:11" x14ac:dyDescent="0.2">
      <c r="A2554" s="977"/>
      <c r="B2554" s="979"/>
      <c r="C2554" s="1069"/>
      <c r="D2554" s="1072"/>
      <c r="E2554" s="1070"/>
      <c r="F2554" s="1066"/>
      <c r="G2554" s="1067"/>
      <c r="I2554" s="2"/>
      <c r="K2554" s="1072"/>
    </row>
    <row r="2555" spans="1:11" x14ac:dyDescent="0.2">
      <c r="A2555" s="977"/>
      <c r="B2555" s="979"/>
      <c r="C2555" s="1069"/>
      <c r="D2555" s="1072"/>
      <c r="E2555" s="1070"/>
      <c r="F2555" s="1066"/>
      <c r="G2555" s="1067"/>
      <c r="I2555" s="2"/>
      <c r="K2555" s="1072"/>
    </row>
    <row r="2556" spans="1:11" x14ac:dyDescent="0.2">
      <c r="A2556" s="977"/>
      <c r="B2556" s="979"/>
      <c r="C2556" s="1069"/>
      <c r="D2556" s="1072"/>
      <c r="E2556" s="1070"/>
      <c r="F2556" s="1066"/>
      <c r="G2556" s="1067"/>
      <c r="I2556" s="2"/>
      <c r="K2556" s="1072"/>
    </row>
    <row r="2557" spans="1:11" x14ac:dyDescent="0.2">
      <c r="A2557" s="977"/>
      <c r="B2557" s="979"/>
      <c r="C2557" s="1069"/>
      <c r="D2557" s="1072"/>
      <c r="E2557" s="1070"/>
      <c r="F2557" s="1066"/>
      <c r="G2557" s="1067"/>
      <c r="I2557" s="2"/>
      <c r="K2557" s="1072"/>
    </row>
    <row r="2558" spans="1:11" x14ac:dyDescent="0.2">
      <c r="A2558" s="977"/>
      <c r="B2558" s="979"/>
      <c r="C2558" s="1069"/>
      <c r="D2558" s="1072"/>
      <c r="E2558" s="1070"/>
      <c r="F2558" s="1066"/>
      <c r="G2558" s="1067"/>
      <c r="I2558" s="2"/>
      <c r="K2558" s="1072"/>
    </row>
    <row r="2559" spans="1:11" x14ac:dyDescent="0.2">
      <c r="A2559" s="977"/>
      <c r="B2559" s="979"/>
      <c r="C2559" s="1069"/>
      <c r="D2559" s="1072"/>
      <c r="E2559" s="1070"/>
      <c r="F2559" s="1066"/>
      <c r="G2559" s="1067"/>
      <c r="I2559" s="2"/>
      <c r="K2559" s="1072"/>
    </row>
    <row r="2560" spans="1:11" x14ac:dyDescent="0.2">
      <c r="A2560" s="977"/>
      <c r="B2560" s="979"/>
      <c r="C2560" s="1069"/>
      <c r="D2560" s="1072"/>
      <c r="E2560" s="1070"/>
      <c r="F2560" s="1066"/>
      <c r="G2560" s="1067"/>
      <c r="I2560" s="2"/>
      <c r="K2560" s="1072"/>
    </row>
    <row r="2561" spans="1:11" x14ac:dyDescent="0.2">
      <c r="A2561" s="977"/>
      <c r="B2561" s="979"/>
      <c r="C2561" s="1069"/>
      <c r="D2561" s="1072"/>
      <c r="E2561" s="1070"/>
      <c r="F2561" s="1066"/>
      <c r="G2561" s="1067"/>
      <c r="I2561" s="2"/>
      <c r="K2561" s="1072"/>
    </row>
    <row r="2562" spans="1:11" x14ac:dyDescent="0.2">
      <c r="A2562" s="977"/>
      <c r="B2562" s="979"/>
      <c r="C2562" s="1069"/>
      <c r="D2562" s="1072"/>
      <c r="E2562" s="1070"/>
      <c r="F2562" s="1066"/>
      <c r="G2562" s="1067"/>
      <c r="I2562" s="2"/>
      <c r="K2562" s="1072"/>
    </row>
    <row r="2563" spans="1:11" x14ac:dyDescent="0.2">
      <c r="A2563" s="977"/>
      <c r="B2563" s="979"/>
      <c r="C2563" s="1069"/>
      <c r="D2563" s="1072"/>
      <c r="E2563" s="1070"/>
      <c r="F2563" s="1066"/>
      <c r="G2563" s="1067"/>
      <c r="I2563" s="2"/>
      <c r="K2563" s="1072"/>
    </row>
    <row r="2564" spans="1:11" x14ac:dyDescent="0.2">
      <c r="A2564" s="977"/>
      <c r="B2564" s="979"/>
      <c r="C2564" s="1069"/>
      <c r="D2564" s="1072"/>
      <c r="E2564" s="1070"/>
      <c r="F2564" s="1066"/>
      <c r="G2564" s="1067"/>
      <c r="I2564" s="2"/>
      <c r="K2564" s="1072"/>
    </row>
    <row r="2565" spans="1:11" x14ac:dyDescent="0.2">
      <c r="A2565" s="977"/>
      <c r="B2565" s="979"/>
      <c r="C2565" s="1069"/>
      <c r="D2565" s="1072"/>
      <c r="E2565" s="1070"/>
      <c r="F2565" s="1066"/>
      <c r="G2565" s="1067"/>
      <c r="I2565" s="2"/>
      <c r="K2565" s="1072"/>
    </row>
    <row r="2566" spans="1:11" x14ac:dyDescent="0.2">
      <c r="A2566" s="977"/>
      <c r="B2566" s="979"/>
      <c r="C2566" s="1069"/>
      <c r="D2566" s="1072"/>
      <c r="E2566" s="1070"/>
      <c r="F2566" s="1066"/>
      <c r="G2566" s="1067"/>
      <c r="I2566" s="2"/>
      <c r="K2566" s="1072"/>
    </row>
    <row r="2567" spans="1:11" x14ac:dyDescent="0.2">
      <c r="A2567" s="977"/>
      <c r="B2567" s="979"/>
      <c r="C2567" s="1069"/>
      <c r="D2567" s="1072"/>
      <c r="E2567" s="1070"/>
      <c r="F2567" s="1066"/>
      <c r="G2567" s="1067"/>
      <c r="I2567" s="2"/>
      <c r="K2567" s="1072"/>
    </row>
    <row r="2568" spans="1:11" x14ac:dyDescent="0.2">
      <c r="A2568" s="977"/>
      <c r="B2568" s="979"/>
      <c r="C2568" s="1069"/>
      <c r="D2568" s="1072"/>
      <c r="E2568" s="1070"/>
      <c r="F2568" s="1066"/>
      <c r="G2568" s="1067"/>
      <c r="I2568" s="2"/>
      <c r="K2568" s="1072"/>
    </row>
    <row r="2569" spans="1:11" x14ac:dyDescent="0.2">
      <c r="A2569" s="977"/>
      <c r="B2569" s="979"/>
      <c r="C2569" s="1069"/>
      <c r="D2569" s="1072"/>
      <c r="E2569" s="1070"/>
      <c r="F2569" s="1066"/>
      <c r="G2569" s="1067"/>
      <c r="I2569" s="2"/>
      <c r="K2569" s="1072"/>
    </row>
    <row r="2570" spans="1:11" x14ac:dyDescent="0.2">
      <c r="A2570" s="977"/>
      <c r="B2570" s="979"/>
      <c r="C2570" s="1069"/>
      <c r="D2570" s="1072"/>
      <c r="E2570" s="1070"/>
      <c r="F2570" s="1066"/>
      <c r="G2570" s="1067"/>
      <c r="I2570" s="2"/>
      <c r="K2570" s="1072"/>
    </row>
    <row r="2571" spans="1:11" x14ac:dyDescent="0.2">
      <c r="A2571" s="977"/>
      <c r="B2571" s="979"/>
      <c r="C2571" s="1069"/>
      <c r="D2571" s="1072"/>
      <c r="E2571" s="1070"/>
      <c r="F2571" s="1066"/>
      <c r="G2571" s="1067"/>
      <c r="I2571" s="2"/>
      <c r="K2571" s="1072"/>
    </row>
    <row r="2572" spans="1:11" x14ac:dyDescent="0.2">
      <c r="A2572" s="977"/>
      <c r="B2572" s="979"/>
      <c r="C2572" s="1069"/>
      <c r="D2572" s="1072"/>
      <c r="E2572" s="1070"/>
      <c r="F2572" s="1066"/>
      <c r="G2572" s="1067"/>
      <c r="I2572" s="2"/>
      <c r="K2572" s="1072"/>
    </row>
    <row r="2573" spans="1:11" x14ac:dyDescent="0.2">
      <c r="A2573" s="977"/>
      <c r="B2573" s="979"/>
      <c r="C2573" s="1069"/>
      <c r="D2573" s="1072"/>
      <c r="E2573" s="1070"/>
      <c r="F2573" s="1066"/>
      <c r="G2573" s="1067"/>
      <c r="I2573" s="2"/>
      <c r="K2573" s="1072"/>
    </row>
    <row r="2574" spans="1:11" x14ac:dyDescent="0.2">
      <c r="A2574" s="977"/>
      <c r="B2574" s="979"/>
      <c r="C2574" s="1069"/>
      <c r="D2574" s="1072"/>
      <c r="E2574" s="1070"/>
      <c r="F2574" s="1066"/>
      <c r="G2574" s="1067"/>
      <c r="I2574" s="2"/>
      <c r="K2574" s="1072"/>
    </row>
    <row r="2575" spans="1:11" x14ac:dyDescent="0.2">
      <c r="A2575" s="977"/>
      <c r="B2575" s="979"/>
      <c r="C2575" s="1069"/>
      <c r="D2575" s="1072"/>
      <c r="E2575" s="1070"/>
      <c r="F2575" s="1066"/>
      <c r="G2575" s="1067"/>
      <c r="I2575" s="2"/>
      <c r="K2575" s="1072"/>
    </row>
    <row r="2576" spans="1:11" x14ac:dyDescent="0.2">
      <c r="A2576" s="977"/>
      <c r="B2576" s="979"/>
      <c r="C2576" s="1069"/>
      <c r="D2576" s="1072"/>
      <c r="E2576" s="1070"/>
      <c r="F2576" s="1066"/>
      <c r="G2576" s="1067"/>
      <c r="I2576" s="2"/>
      <c r="K2576" s="1072"/>
    </row>
    <row r="2577" spans="1:11" x14ac:dyDescent="0.2">
      <c r="A2577" s="977"/>
      <c r="B2577" s="979"/>
      <c r="C2577" s="1069"/>
      <c r="D2577" s="1072"/>
      <c r="E2577" s="1070"/>
      <c r="F2577" s="1066"/>
      <c r="G2577" s="1067"/>
      <c r="I2577" s="2"/>
      <c r="K2577" s="1072"/>
    </row>
    <row r="2578" spans="1:11" x14ac:dyDescent="0.2">
      <c r="A2578" s="977"/>
      <c r="B2578" s="979"/>
      <c r="C2578" s="1069"/>
      <c r="D2578" s="1072"/>
      <c r="E2578" s="1070"/>
      <c r="F2578" s="1066"/>
      <c r="G2578" s="1067"/>
      <c r="I2578" s="2"/>
      <c r="K2578" s="1072"/>
    </row>
    <row r="2579" spans="1:11" x14ac:dyDescent="0.2">
      <c r="A2579" s="977"/>
      <c r="B2579" s="979"/>
      <c r="C2579" s="1069"/>
      <c r="D2579" s="1072"/>
      <c r="E2579" s="1070"/>
      <c r="F2579" s="1066"/>
      <c r="G2579" s="1067"/>
      <c r="I2579" s="2"/>
      <c r="K2579" s="1072"/>
    </row>
    <row r="2580" spans="1:11" x14ac:dyDescent="0.2">
      <c r="A2580" s="977"/>
      <c r="B2580" s="979"/>
      <c r="C2580" s="1069"/>
      <c r="D2580" s="1072"/>
      <c r="E2580" s="1070"/>
      <c r="F2580" s="1066"/>
      <c r="G2580" s="1067"/>
      <c r="I2580" s="2"/>
      <c r="K2580" s="1072"/>
    </row>
    <row r="2581" spans="1:11" x14ac:dyDescent="0.2">
      <c r="A2581" s="977"/>
      <c r="B2581" s="979"/>
      <c r="C2581" s="1069"/>
      <c r="D2581" s="1072"/>
      <c r="E2581" s="1070"/>
      <c r="F2581" s="1066"/>
      <c r="G2581" s="1067"/>
      <c r="I2581" s="2"/>
      <c r="K2581" s="1072"/>
    </row>
    <row r="2582" spans="1:11" x14ac:dyDescent="0.2">
      <c r="A2582" s="977"/>
      <c r="B2582" s="979"/>
      <c r="C2582" s="1069"/>
      <c r="D2582" s="1072"/>
      <c r="E2582" s="1070"/>
      <c r="F2582" s="1066"/>
      <c r="G2582" s="1067"/>
      <c r="I2582" s="2"/>
      <c r="K2582" s="1072"/>
    </row>
    <row r="2583" spans="1:11" x14ac:dyDescent="0.2">
      <c r="A2583" s="977"/>
      <c r="B2583" s="979"/>
      <c r="C2583" s="1069"/>
      <c r="D2583" s="1072"/>
      <c r="E2583" s="1070"/>
      <c r="F2583" s="1066"/>
      <c r="G2583" s="1067"/>
      <c r="I2583" s="2"/>
      <c r="K2583" s="1072"/>
    </row>
    <row r="2584" spans="1:11" x14ac:dyDescent="0.2">
      <c r="A2584" s="977"/>
      <c r="B2584" s="979"/>
      <c r="C2584" s="1069"/>
      <c r="D2584" s="1072"/>
      <c r="E2584" s="1070"/>
      <c r="F2584" s="1066"/>
      <c r="G2584" s="1067"/>
      <c r="I2584" s="2"/>
      <c r="K2584" s="1072"/>
    </row>
    <row r="2585" spans="1:11" x14ac:dyDescent="0.2">
      <c r="A2585" s="977"/>
      <c r="B2585" s="979"/>
      <c r="C2585" s="1069"/>
      <c r="D2585" s="1072"/>
      <c r="E2585" s="1070"/>
      <c r="F2585" s="1066"/>
      <c r="G2585" s="1067"/>
      <c r="I2585" s="2"/>
      <c r="K2585" s="1072"/>
    </row>
    <row r="2586" spans="1:11" x14ac:dyDescent="0.2">
      <c r="A2586" s="977"/>
      <c r="B2586" s="979"/>
      <c r="C2586" s="1069"/>
      <c r="D2586" s="1072"/>
      <c r="E2586" s="1070"/>
      <c r="F2586" s="1066"/>
      <c r="G2586" s="1067"/>
      <c r="I2586" s="2"/>
      <c r="K2586" s="1072"/>
    </row>
    <row r="2587" spans="1:11" x14ac:dyDescent="0.2">
      <c r="A2587" s="977"/>
      <c r="B2587" s="979"/>
      <c r="C2587" s="1069"/>
      <c r="D2587" s="1072"/>
      <c r="E2587" s="1070"/>
      <c r="F2587" s="1066"/>
      <c r="G2587" s="1067"/>
      <c r="I2587" s="2"/>
      <c r="K2587" s="1072"/>
    </row>
    <row r="2588" spans="1:11" x14ac:dyDescent="0.2">
      <c r="A2588" s="977"/>
      <c r="B2588" s="979"/>
      <c r="C2588" s="1069"/>
      <c r="D2588" s="1072"/>
      <c r="E2588" s="1070"/>
      <c r="F2588" s="1066"/>
      <c r="G2588" s="1067"/>
      <c r="I2588" s="2"/>
      <c r="K2588" s="1072"/>
    </row>
    <row r="2589" spans="1:11" x14ac:dyDescent="0.2">
      <c r="A2589" s="977"/>
      <c r="B2589" s="979"/>
      <c r="C2589" s="1069"/>
      <c r="D2589" s="1072"/>
      <c r="E2589" s="1070"/>
      <c r="F2589" s="1066"/>
      <c r="G2589" s="1067"/>
      <c r="I2589" s="2"/>
      <c r="K2589" s="1072"/>
    </row>
    <row r="2590" spans="1:11" x14ac:dyDescent="0.2">
      <c r="A2590" s="977"/>
      <c r="B2590" s="979"/>
      <c r="C2590" s="1069"/>
      <c r="D2590" s="1072"/>
      <c r="E2590" s="1070"/>
      <c r="F2590" s="1066"/>
      <c r="G2590" s="1067"/>
      <c r="I2590" s="2"/>
      <c r="K2590" s="1072"/>
    </row>
    <row r="2591" spans="1:11" x14ac:dyDescent="0.2">
      <c r="A2591" s="977"/>
      <c r="B2591" s="979"/>
      <c r="C2591" s="1069"/>
      <c r="D2591" s="1072"/>
      <c r="E2591" s="1070"/>
      <c r="F2591" s="1066"/>
      <c r="G2591" s="1067"/>
      <c r="I2591" s="2"/>
      <c r="K2591" s="1072"/>
    </row>
    <row r="2592" spans="1:11" x14ac:dyDescent="0.2">
      <c r="A2592" s="977"/>
      <c r="B2592" s="979"/>
      <c r="C2592" s="1069"/>
      <c r="D2592" s="1072"/>
      <c r="E2592" s="1070"/>
      <c r="F2592" s="1066"/>
      <c r="G2592" s="1067"/>
      <c r="I2592" s="2"/>
      <c r="K2592" s="1072"/>
    </row>
    <row r="2593" spans="1:11" x14ac:dyDescent="0.2">
      <c r="A2593" s="977"/>
      <c r="B2593" s="979"/>
      <c r="C2593" s="1069"/>
      <c r="D2593" s="1072"/>
      <c r="E2593" s="1070"/>
      <c r="F2593" s="1066"/>
      <c r="G2593" s="1067"/>
      <c r="I2593" s="2"/>
      <c r="K2593" s="1072"/>
    </row>
    <row r="2594" spans="1:11" x14ac:dyDescent="0.2">
      <c r="A2594" s="977"/>
      <c r="B2594" s="979"/>
      <c r="C2594" s="1069"/>
      <c r="D2594" s="1072"/>
      <c r="E2594" s="1070"/>
      <c r="F2594" s="1066"/>
      <c r="G2594" s="1067"/>
      <c r="I2594" s="2"/>
      <c r="K2594" s="1072"/>
    </row>
    <row r="2595" spans="1:11" x14ac:dyDescent="0.2">
      <c r="A2595" s="977"/>
      <c r="B2595" s="979"/>
      <c r="C2595" s="1069"/>
      <c r="D2595" s="1072"/>
      <c r="E2595" s="1070"/>
      <c r="F2595" s="1066"/>
      <c r="G2595" s="1067"/>
      <c r="I2595" s="2"/>
      <c r="K2595" s="1072"/>
    </row>
    <row r="2596" spans="1:11" x14ac:dyDescent="0.2">
      <c r="A2596" s="977"/>
      <c r="B2596" s="979"/>
      <c r="C2596" s="1069"/>
      <c r="D2596" s="1072"/>
      <c r="E2596" s="1070"/>
      <c r="F2596" s="1066"/>
      <c r="G2596" s="1067"/>
      <c r="I2596" s="2"/>
      <c r="K2596" s="1072"/>
    </row>
    <row r="2597" spans="1:11" x14ac:dyDescent="0.2">
      <c r="A2597" s="977"/>
      <c r="B2597" s="979"/>
      <c r="C2597" s="1069"/>
      <c r="D2597" s="1072"/>
      <c r="E2597" s="1070"/>
      <c r="F2597" s="1066"/>
      <c r="G2597" s="1067"/>
      <c r="I2597" s="2"/>
      <c r="K2597" s="1072"/>
    </row>
    <row r="2598" spans="1:11" x14ac:dyDescent="0.2">
      <c r="A2598" s="977"/>
      <c r="B2598" s="979"/>
      <c r="C2598" s="1069"/>
      <c r="D2598" s="1072"/>
      <c r="E2598" s="1070"/>
      <c r="F2598" s="1066"/>
      <c r="G2598" s="1067"/>
      <c r="I2598" s="2"/>
      <c r="K2598" s="1072"/>
    </row>
    <row r="2599" spans="1:11" x14ac:dyDescent="0.2">
      <c r="A2599" s="977"/>
      <c r="B2599" s="979"/>
      <c r="C2599" s="1069"/>
      <c r="D2599" s="1072"/>
      <c r="E2599" s="1070"/>
      <c r="F2599" s="1066"/>
      <c r="G2599" s="1067"/>
      <c r="I2599" s="2"/>
      <c r="K2599" s="1072"/>
    </row>
    <row r="2600" spans="1:11" x14ac:dyDescent="0.2">
      <c r="A2600" s="977"/>
      <c r="B2600" s="979"/>
      <c r="C2600" s="1069"/>
      <c r="D2600" s="1072"/>
      <c r="E2600" s="1070"/>
      <c r="F2600" s="1066"/>
      <c r="G2600" s="1067"/>
      <c r="I2600" s="2"/>
      <c r="K2600" s="1072"/>
    </row>
    <row r="2601" spans="1:11" x14ac:dyDescent="0.2">
      <c r="A2601" s="977"/>
      <c r="B2601" s="979"/>
      <c r="C2601" s="1069"/>
      <c r="D2601" s="1072"/>
      <c r="E2601" s="1070"/>
      <c r="F2601" s="1066"/>
      <c r="G2601" s="1067"/>
      <c r="I2601" s="2"/>
      <c r="K2601" s="1072"/>
    </row>
    <row r="2602" spans="1:11" x14ac:dyDescent="0.2">
      <c r="A2602" s="977"/>
      <c r="B2602" s="979"/>
      <c r="C2602" s="1069"/>
      <c r="D2602" s="1072"/>
      <c r="E2602" s="1070"/>
      <c r="F2602" s="1066"/>
      <c r="G2602" s="1067"/>
      <c r="I2602" s="2"/>
      <c r="K2602" s="1072"/>
    </row>
    <row r="2603" spans="1:11" x14ac:dyDescent="0.2">
      <c r="A2603" s="977"/>
      <c r="B2603" s="979"/>
      <c r="C2603" s="1069"/>
      <c r="D2603" s="1072"/>
      <c r="E2603" s="1070"/>
      <c r="F2603" s="1066"/>
      <c r="G2603" s="1067"/>
      <c r="I2603" s="2"/>
      <c r="K2603" s="1072"/>
    </row>
    <row r="2604" spans="1:11" x14ac:dyDescent="0.2">
      <c r="A2604" s="977"/>
      <c r="B2604" s="979"/>
      <c r="C2604" s="1069"/>
      <c r="D2604" s="1072"/>
      <c r="E2604" s="1070"/>
      <c r="F2604" s="1066"/>
      <c r="G2604" s="1067"/>
      <c r="I2604" s="2"/>
      <c r="K2604" s="1072"/>
    </row>
    <row r="2605" spans="1:11" x14ac:dyDescent="0.2">
      <c r="A2605" s="977"/>
      <c r="B2605" s="979"/>
      <c r="C2605" s="1069"/>
      <c r="D2605" s="1072"/>
      <c r="E2605" s="1070"/>
      <c r="F2605" s="1066"/>
      <c r="G2605" s="1067"/>
      <c r="I2605" s="2"/>
      <c r="K2605" s="1072"/>
    </row>
    <row r="2606" spans="1:11" x14ac:dyDescent="0.2">
      <c r="A2606" s="977"/>
      <c r="B2606" s="979"/>
      <c r="C2606" s="1069"/>
      <c r="D2606" s="1072"/>
      <c r="E2606" s="1070"/>
      <c r="F2606" s="1066"/>
      <c r="G2606" s="1067"/>
      <c r="I2606" s="2"/>
      <c r="K2606" s="1072"/>
    </row>
    <row r="2607" spans="1:11" x14ac:dyDescent="0.2">
      <c r="A2607" s="977"/>
      <c r="B2607" s="979"/>
      <c r="C2607" s="1069"/>
      <c r="D2607" s="1072"/>
      <c r="E2607" s="1070"/>
      <c r="F2607" s="1066"/>
      <c r="G2607" s="1067"/>
      <c r="I2607" s="2"/>
      <c r="K2607" s="1072"/>
    </row>
    <row r="2608" spans="1:11" x14ac:dyDescent="0.2">
      <c r="A2608" s="977"/>
      <c r="B2608" s="979"/>
      <c r="C2608" s="1069"/>
      <c r="D2608" s="1072"/>
      <c r="E2608" s="1070"/>
      <c r="F2608" s="1066"/>
      <c r="G2608" s="1067"/>
      <c r="I2608" s="2"/>
      <c r="K2608" s="1072"/>
    </row>
    <row r="2609" spans="1:11" x14ac:dyDescent="0.2">
      <c r="A2609" s="977"/>
      <c r="B2609" s="979"/>
      <c r="C2609" s="1069"/>
      <c r="D2609" s="1072"/>
      <c r="E2609" s="1070"/>
      <c r="F2609" s="1066"/>
      <c r="G2609" s="1067"/>
      <c r="I2609" s="2"/>
      <c r="K2609" s="1072"/>
    </row>
    <row r="2610" spans="1:11" x14ac:dyDescent="0.2">
      <c r="A2610" s="977"/>
      <c r="B2610" s="979"/>
      <c r="C2610" s="1069"/>
      <c r="D2610" s="1072"/>
      <c r="E2610" s="1070"/>
      <c r="F2610" s="1066"/>
      <c r="G2610" s="1067"/>
      <c r="I2610" s="2"/>
      <c r="K2610" s="1072"/>
    </row>
    <row r="2611" spans="1:11" x14ac:dyDescent="0.2">
      <c r="A2611" s="977"/>
      <c r="B2611" s="979"/>
      <c r="C2611" s="1069"/>
      <c r="D2611" s="1072"/>
      <c r="E2611" s="1070"/>
      <c r="F2611" s="1066"/>
      <c r="G2611" s="1067"/>
      <c r="I2611" s="2"/>
      <c r="K2611" s="1072"/>
    </row>
    <row r="2612" spans="1:11" x14ac:dyDescent="0.2">
      <c r="A2612" s="977"/>
      <c r="B2612" s="979"/>
      <c r="C2612" s="1069"/>
      <c r="D2612" s="1072"/>
      <c r="E2612" s="1070"/>
      <c r="F2612" s="1066"/>
      <c r="G2612" s="1067"/>
      <c r="I2612" s="2"/>
      <c r="K2612" s="1072"/>
    </row>
    <row r="2613" spans="1:11" x14ac:dyDescent="0.2">
      <c r="A2613" s="977"/>
      <c r="B2613" s="979"/>
      <c r="C2613" s="1069"/>
      <c r="D2613" s="1072"/>
      <c r="E2613" s="1070"/>
      <c r="F2613" s="1066"/>
      <c r="G2613" s="1067"/>
      <c r="I2613" s="2"/>
      <c r="K2613" s="1072"/>
    </row>
    <row r="2614" spans="1:11" x14ac:dyDescent="0.2">
      <c r="A2614" s="977"/>
      <c r="B2614" s="979"/>
      <c r="C2614" s="1069"/>
      <c r="D2614" s="1072"/>
      <c r="E2614" s="1070"/>
      <c r="F2614" s="1066"/>
      <c r="G2614" s="1067"/>
      <c r="I2614" s="2"/>
      <c r="K2614" s="1072"/>
    </row>
    <row r="2615" spans="1:11" x14ac:dyDescent="0.2">
      <c r="A2615" s="977"/>
      <c r="B2615" s="979"/>
      <c r="C2615" s="1069"/>
      <c r="D2615" s="1072"/>
      <c r="E2615" s="1070"/>
      <c r="F2615" s="1066"/>
      <c r="G2615" s="1067"/>
      <c r="I2615" s="2"/>
      <c r="K2615" s="1072"/>
    </row>
    <row r="2616" spans="1:11" x14ac:dyDescent="0.2">
      <c r="A2616" s="977"/>
      <c r="B2616" s="979"/>
      <c r="C2616" s="1069"/>
      <c r="D2616" s="1072"/>
      <c r="E2616" s="1070"/>
      <c r="F2616" s="1066"/>
      <c r="G2616" s="1067"/>
      <c r="I2616" s="2"/>
      <c r="K2616" s="1072"/>
    </row>
    <row r="2617" spans="1:11" x14ac:dyDescent="0.2">
      <c r="A2617" s="977"/>
      <c r="B2617" s="979"/>
      <c r="C2617" s="1069"/>
      <c r="D2617" s="1072"/>
      <c r="E2617" s="1070"/>
      <c r="F2617" s="1066"/>
      <c r="G2617" s="1067"/>
      <c r="I2617" s="2"/>
      <c r="K2617" s="1072"/>
    </row>
    <row r="2618" spans="1:11" x14ac:dyDescent="0.2">
      <c r="A2618" s="977"/>
      <c r="B2618" s="979"/>
      <c r="C2618" s="1069"/>
      <c r="D2618" s="1072"/>
      <c r="E2618" s="1070"/>
      <c r="F2618" s="1066"/>
      <c r="G2618" s="1067"/>
      <c r="I2618" s="2"/>
      <c r="K2618" s="1072"/>
    </row>
    <row r="2619" spans="1:11" x14ac:dyDescent="0.2">
      <c r="A2619" s="977"/>
      <c r="B2619" s="979"/>
      <c r="C2619" s="1069"/>
      <c r="D2619" s="1072"/>
      <c r="E2619" s="1070"/>
      <c r="F2619" s="1066"/>
      <c r="G2619" s="1067"/>
      <c r="I2619" s="2"/>
      <c r="K2619" s="1072"/>
    </row>
    <row r="2620" spans="1:11" x14ac:dyDescent="0.2">
      <c r="A2620" s="977"/>
      <c r="B2620" s="979"/>
      <c r="C2620" s="1069"/>
      <c r="D2620" s="1072"/>
      <c r="E2620" s="1070"/>
      <c r="F2620" s="1066"/>
      <c r="G2620" s="1067"/>
      <c r="I2620" s="2"/>
      <c r="K2620" s="1072"/>
    </row>
    <row r="2621" spans="1:11" x14ac:dyDescent="0.2">
      <c r="A2621" s="977"/>
      <c r="B2621" s="979"/>
      <c r="C2621" s="1069"/>
      <c r="D2621" s="1072"/>
      <c r="E2621" s="1070"/>
      <c r="F2621" s="1066"/>
      <c r="G2621" s="1067"/>
      <c r="I2621" s="2"/>
      <c r="K2621" s="1072"/>
    </row>
    <row r="2622" spans="1:11" x14ac:dyDescent="0.2">
      <c r="A2622" s="977"/>
      <c r="B2622" s="979"/>
      <c r="C2622" s="1069"/>
      <c r="D2622" s="1072"/>
      <c r="E2622" s="1070"/>
      <c r="F2622" s="1066"/>
      <c r="G2622" s="1067"/>
      <c r="I2622" s="2"/>
      <c r="K2622" s="1072"/>
    </row>
    <row r="2623" spans="1:11" x14ac:dyDescent="0.2">
      <c r="A2623" s="977"/>
      <c r="B2623" s="979"/>
      <c r="C2623" s="1069"/>
      <c r="D2623" s="1072"/>
      <c r="E2623" s="1070"/>
      <c r="F2623" s="1066"/>
      <c r="G2623" s="1067"/>
      <c r="I2623" s="2"/>
      <c r="K2623" s="1072"/>
    </row>
    <row r="2624" spans="1:11" x14ac:dyDescent="0.2">
      <c r="A2624" s="977"/>
      <c r="B2624" s="979"/>
      <c r="C2624" s="1069"/>
      <c r="D2624" s="1072"/>
      <c r="E2624" s="1070"/>
      <c r="F2624" s="1066"/>
      <c r="G2624" s="1067"/>
      <c r="I2624" s="2"/>
      <c r="K2624" s="1072"/>
    </row>
    <row r="2625" spans="1:11" x14ac:dyDescent="0.2">
      <c r="A2625" s="977"/>
      <c r="B2625" s="979"/>
      <c r="C2625" s="1069"/>
      <c r="D2625" s="1072"/>
      <c r="E2625" s="1070"/>
      <c r="F2625" s="1066"/>
      <c r="G2625" s="1067"/>
      <c r="I2625" s="2"/>
      <c r="K2625" s="1072"/>
    </row>
    <row r="2626" spans="1:11" x14ac:dyDescent="0.2">
      <c r="A2626" s="977"/>
      <c r="B2626" s="979"/>
      <c r="C2626" s="1069"/>
      <c r="D2626" s="1072"/>
      <c r="E2626" s="1070"/>
      <c r="F2626" s="1066"/>
      <c r="G2626" s="1067"/>
      <c r="I2626" s="2"/>
      <c r="K2626" s="1072"/>
    </row>
    <row r="2627" spans="1:11" x14ac:dyDescent="0.2">
      <c r="A2627" s="977"/>
      <c r="B2627" s="979"/>
      <c r="C2627" s="1069"/>
      <c r="D2627" s="1072"/>
      <c r="E2627" s="1070"/>
      <c r="F2627" s="1066"/>
      <c r="G2627" s="1067"/>
      <c r="I2627" s="2"/>
      <c r="K2627" s="1072"/>
    </row>
    <row r="2628" spans="1:11" x14ac:dyDescent="0.2">
      <c r="A2628" s="977"/>
      <c r="B2628" s="979"/>
      <c r="C2628" s="1069"/>
      <c r="D2628" s="1072"/>
      <c r="E2628" s="1070"/>
      <c r="F2628" s="1066"/>
      <c r="G2628" s="1067"/>
      <c r="I2628" s="2"/>
      <c r="K2628" s="1072"/>
    </row>
    <row r="2629" spans="1:11" x14ac:dyDescent="0.2">
      <c r="A2629" s="977"/>
      <c r="B2629" s="979"/>
      <c r="C2629" s="1069"/>
      <c r="D2629" s="1072"/>
      <c r="E2629" s="1070"/>
      <c r="F2629" s="1066"/>
      <c r="G2629" s="1067"/>
      <c r="I2629" s="2"/>
      <c r="K2629" s="1072"/>
    </row>
    <row r="2630" spans="1:11" x14ac:dyDescent="0.2">
      <c r="A2630" s="977"/>
      <c r="B2630" s="979"/>
      <c r="C2630" s="1069"/>
      <c r="D2630" s="1072"/>
      <c r="E2630" s="1070"/>
      <c r="F2630" s="1066"/>
      <c r="G2630" s="1067"/>
      <c r="I2630" s="2"/>
      <c r="K2630" s="1072"/>
    </row>
    <row r="2631" spans="1:11" x14ac:dyDescent="0.2">
      <c r="A2631" s="977"/>
      <c r="B2631" s="979"/>
      <c r="C2631" s="1069"/>
      <c r="D2631" s="1072"/>
      <c r="E2631" s="1070"/>
      <c r="F2631" s="1066"/>
      <c r="G2631" s="1067"/>
      <c r="I2631" s="2"/>
      <c r="K2631" s="1072"/>
    </row>
    <row r="2632" spans="1:11" x14ac:dyDescent="0.2">
      <c r="A2632" s="977"/>
      <c r="B2632" s="979"/>
      <c r="C2632" s="1069"/>
      <c r="D2632" s="1072"/>
      <c r="E2632" s="1070"/>
      <c r="F2632" s="1066"/>
      <c r="G2632" s="1067"/>
      <c r="I2632" s="2"/>
      <c r="K2632" s="1072"/>
    </row>
    <row r="2633" spans="1:11" x14ac:dyDescent="0.2">
      <c r="A2633" s="977"/>
      <c r="B2633" s="979"/>
      <c r="C2633" s="1069"/>
      <c r="D2633" s="1072"/>
      <c r="E2633" s="1070"/>
      <c r="F2633" s="1066"/>
      <c r="G2633" s="1067"/>
      <c r="I2633" s="2"/>
      <c r="K2633" s="1072"/>
    </row>
    <row r="2634" spans="1:11" x14ac:dyDescent="0.2">
      <c r="A2634" s="977"/>
      <c r="B2634" s="979"/>
      <c r="C2634" s="1069"/>
      <c r="D2634" s="1072"/>
      <c r="E2634" s="1070"/>
      <c r="F2634" s="1066"/>
      <c r="G2634" s="1067"/>
      <c r="I2634" s="2"/>
      <c r="K2634" s="1072"/>
    </row>
    <row r="2635" spans="1:11" x14ac:dyDescent="0.2">
      <c r="A2635" s="977"/>
      <c r="B2635" s="979"/>
      <c r="C2635" s="1069"/>
      <c r="D2635" s="1072"/>
      <c r="E2635" s="1070"/>
      <c r="F2635" s="1066"/>
      <c r="G2635" s="1067"/>
      <c r="I2635" s="2"/>
      <c r="K2635" s="1072"/>
    </row>
    <row r="2636" spans="1:11" x14ac:dyDescent="0.2">
      <c r="A2636" s="977"/>
      <c r="B2636" s="979"/>
      <c r="C2636" s="1069"/>
      <c r="D2636" s="1072"/>
      <c r="E2636" s="1070"/>
      <c r="F2636" s="1066"/>
      <c r="G2636" s="1067"/>
      <c r="I2636" s="2"/>
      <c r="K2636" s="1072"/>
    </row>
    <row r="2637" spans="1:11" x14ac:dyDescent="0.2">
      <c r="A2637" s="977"/>
      <c r="B2637" s="979"/>
      <c r="C2637" s="1069"/>
      <c r="D2637" s="1072"/>
      <c r="E2637" s="1070"/>
      <c r="F2637" s="1066"/>
      <c r="G2637" s="1067"/>
      <c r="I2637" s="2"/>
      <c r="K2637" s="1072"/>
    </row>
    <row r="2638" spans="1:11" x14ac:dyDescent="0.2">
      <c r="A2638" s="977"/>
      <c r="B2638" s="979"/>
      <c r="C2638" s="1069"/>
      <c r="D2638" s="1072"/>
      <c r="E2638" s="1070"/>
      <c r="F2638" s="1066"/>
      <c r="G2638" s="1067"/>
      <c r="I2638" s="2"/>
      <c r="K2638" s="1072"/>
    </row>
    <row r="2639" spans="1:11" x14ac:dyDescent="0.2">
      <c r="A2639" s="977"/>
      <c r="B2639" s="979"/>
      <c r="C2639" s="1069"/>
      <c r="D2639" s="1072"/>
      <c r="E2639" s="1070"/>
      <c r="F2639" s="1066"/>
      <c r="G2639" s="1067"/>
      <c r="I2639" s="2"/>
      <c r="K2639" s="1072"/>
    </row>
    <row r="2640" spans="1:11" x14ac:dyDescent="0.2">
      <c r="A2640" s="977"/>
      <c r="B2640" s="979"/>
      <c r="C2640" s="1069"/>
      <c r="D2640" s="1072"/>
      <c r="E2640" s="1070"/>
      <c r="F2640" s="1066"/>
      <c r="G2640" s="1067"/>
      <c r="I2640" s="2"/>
      <c r="K2640" s="1072"/>
    </row>
    <row r="2641" spans="1:11" x14ac:dyDescent="0.2">
      <c r="A2641" s="977"/>
      <c r="B2641" s="979"/>
      <c r="C2641" s="1069"/>
      <c r="D2641" s="1072"/>
      <c r="E2641" s="1070"/>
      <c r="F2641" s="1066"/>
      <c r="G2641" s="1067"/>
      <c r="I2641" s="2"/>
      <c r="K2641" s="1072"/>
    </row>
    <row r="2642" spans="1:11" x14ac:dyDescent="0.2">
      <c r="A2642" s="977"/>
      <c r="B2642" s="979"/>
      <c r="C2642" s="1069"/>
      <c r="D2642" s="1072"/>
      <c r="E2642" s="1070"/>
      <c r="F2642" s="1066"/>
      <c r="G2642" s="1067"/>
      <c r="I2642" s="2"/>
      <c r="K2642" s="1072"/>
    </row>
    <row r="2643" spans="1:11" x14ac:dyDescent="0.2">
      <c r="A2643" s="977"/>
      <c r="B2643" s="979"/>
      <c r="C2643" s="1069"/>
      <c r="D2643" s="1072"/>
      <c r="E2643" s="1070"/>
      <c r="F2643" s="1066"/>
      <c r="G2643" s="1067"/>
      <c r="I2643" s="2"/>
      <c r="K2643" s="1072"/>
    </row>
    <row r="2644" spans="1:11" x14ac:dyDescent="0.2">
      <c r="A2644" s="977"/>
      <c r="B2644" s="979"/>
      <c r="C2644" s="1069"/>
      <c r="D2644" s="1072"/>
      <c r="E2644" s="1070"/>
      <c r="F2644" s="1066"/>
      <c r="G2644" s="1067"/>
      <c r="I2644" s="2"/>
      <c r="K2644" s="1072"/>
    </row>
    <row r="2645" spans="1:11" x14ac:dyDescent="0.2">
      <c r="A2645" s="977"/>
      <c r="B2645" s="979"/>
      <c r="C2645" s="1069"/>
      <c r="D2645" s="1072"/>
      <c r="E2645" s="1070"/>
      <c r="F2645" s="1066"/>
      <c r="G2645" s="1067"/>
      <c r="I2645" s="2"/>
      <c r="K2645" s="1072"/>
    </row>
    <row r="2646" spans="1:11" x14ac:dyDescent="0.2">
      <c r="A2646" s="977"/>
      <c r="B2646" s="979"/>
      <c r="C2646" s="1069"/>
      <c r="D2646" s="1072"/>
      <c r="E2646" s="1070"/>
      <c r="F2646" s="1066"/>
      <c r="G2646" s="1067"/>
      <c r="I2646" s="2"/>
      <c r="K2646" s="1072"/>
    </row>
    <row r="2647" spans="1:11" x14ac:dyDescent="0.2">
      <c r="A2647" s="977"/>
      <c r="B2647" s="979"/>
      <c r="C2647" s="1069"/>
      <c r="D2647" s="1072"/>
      <c r="E2647" s="1070"/>
      <c r="F2647" s="1066"/>
      <c r="G2647" s="1067"/>
      <c r="I2647" s="2"/>
      <c r="K2647" s="1072"/>
    </row>
    <row r="2648" spans="1:11" x14ac:dyDescent="0.2">
      <c r="A2648" s="977"/>
      <c r="B2648" s="979"/>
      <c r="C2648" s="1069"/>
      <c r="D2648" s="1072"/>
      <c r="E2648" s="1070"/>
      <c r="F2648" s="1066"/>
      <c r="G2648" s="1067"/>
      <c r="I2648" s="2"/>
      <c r="K2648" s="1072"/>
    </row>
    <row r="2649" spans="1:11" x14ac:dyDescent="0.2">
      <c r="A2649" s="977"/>
      <c r="B2649" s="979"/>
      <c r="C2649" s="1069"/>
      <c r="D2649" s="1072"/>
      <c r="E2649" s="1070"/>
      <c r="F2649" s="1066"/>
      <c r="G2649" s="1067"/>
      <c r="I2649" s="2"/>
      <c r="K2649" s="1072"/>
    </row>
    <row r="2650" spans="1:11" x14ac:dyDescent="0.2">
      <c r="A2650" s="977"/>
      <c r="B2650" s="979"/>
      <c r="C2650" s="1069"/>
      <c r="D2650" s="1072"/>
      <c r="E2650" s="1070"/>
      <c r="F2650" s="1066"/>
      <c r="G2650" s="1067"/>
      <c r="I2650" s="2"/>
      <c r="K2650" s="1072"/>
    </row>
    <row r="2651" spans="1:11" x14ac:dyDescent="0.2">
      <c r="A2651" s="977"/>
      <c r="B2651" s="979"/>
      <c r="C2651" s="1069"/>
      <c r="D2651" s="1072"/>
      <c r="E2651" s="1070"/>
      <c r="F2651" s="1066"/>
      <c r="G2651" s="1067"/>
      <c r="I2651" s="2"/>
      <c r="K2651" s="1072"/>
    </row>
    <row r="2652" spans="1:11" x14ac:dyDescent="0.2">
      <c r="A2652" s="977"/>
      <c r="B2652" s="979"/>
      <c r="C2652" s="1069"/>
      <c r="D2652" s="1072"/>
      <c r="E2652" s="1070"/>
      <c r="F2652" s="1066"/>
      <c r="G2652" s="1067"/>
      <c r="I2652" s="2"/>
      <c r="K2652" s="1072"/>
    </row>
    <row r="2653" spans="1:11" x14ac:dyDescent="0.2">
      <c r="A2653" s="977"/>
      <c r="B2653" s="979"/>
      <c r="C2653" s="1069"/>
      <c r="D2653" s="1072"/>
      <c r="E2653" s="1070"/>
      <c r="F2653" s="1066"/>
      <c r="G2653" s="1067"/>
      <c r="I2653" s="2"/>
      <c r="K2653" s="1072"/>
    </row>
    <row r="2654" spans="1:11" x14ac:dyDescent="0.2">
      <c r="A2654" s="977"/>
      <c r="B2654" s="979"/>
      <c r="C2654" s="1069"/>
      <c r="D2654" s="1072"/>
      <c r="E2654" s="1070"/>
      <c r="F2654" s="1066"/>
      <c r="G2654" s="1067"/>
      <c r="I2654" s="2"/>
      <c r="K2654" s="1072"/>
    </row>
    <row r="2655" spans="1:11" x14ac:dyDescent="0.2">
      <c r="A2655" s="977"/>
      <c r="B2655" s="979"/>
      <c r="C2655" s="1069"/>
      <c r="D2655" s="1072"/>
      <c r="E2655" s="1070"/>
      <c r="F2655" s="1066"/>
      <c r="G2655" s="1067"/>
      <c r="I2655" s="2"/>
      <c r="K2655" s="1072"/>
    </row>
    <row r="2656" spans="1:11" x14ac:dyDescent="0.2">
      <c r="A2656" s="977"/>
      <c r="B2656" s="979"/>
      <c r="C2656" s="1069"/>
      <c r="D2656" s="1072"/>
      <c r="E2656" s="1070"/>
      <c r="F2656" s="1066"/>
      <c r="G2656" s="1067"/>
      <c r="I2656" s="2"/>
      <c r="K2656" s="1072"/>
    </row>
    <row r="2657" spans="1:11" x14ac:dyDescent="0.2">
      <c r="A2657" s="977"/>
      <c r="B2657" s="979"/>
      <c r="C2657" s="1069"/>
      <c r="D2657" s="1072"/>
      <c r="E2657" s="1070"/>
      <c r="F2657" s="1066"/>
      <c r="G2657" s="1067"/>
      <c r="I2657" s="2"/>
      <c r="K2657" s="1072"/>
    </row>
    <row r="2658" spans="1:11" x14ac:dyDescent="0.2">
      <c r="A2658" s="977"/>
      <c r="B2658" s="979"/>
      <c r="C2658" s="1069"/>
      <c r="D2658" s="1072"/>
      <c r="E2658" s="1070"/>
      <c r="F2658" s="1066"/>
      <c r="G2658" s="1067"/>
      <c r="I2658" s="2"/>
      <c r="K2658" s="1072"/>
    </row>
    <row r="2659" spans="1:11" x14ac:dyDescent="0.2">
      <c r="A2659" s="977"/>
      <c r="B2659" s="979"/>
      <c r="C2659" s="1069"/>
      <c r="D2659" s="1072"/>
      <c r="E2659" s="1070"/>
      <c r="F2659" s="1066"/>
      <c r="G2659" s="1067"/>
      <c r="I2659" s="2"/>
      <c r="K2659" s="1072"/>
    </row>
    <row r="2660" spans="1:11" x14ac:dyDescent="0.2">
      <c r="A2660" s="977"/>
      <c r="B2660" s="979"/>
      <c r="C2660" s="1069"/>
      <c r="D2660" s="1072"/>
      <c r="E2660" s="1070"/>
      <c r="F2660" s="1066"/>
      <c r="G2660" s="1067"/>
      <c r="I2660" s="2"/>
      <c r="K2660" s="1072"/>
    </row>
    <row r="2661" spans="1:11" x14ac:dyDescent="0.2">
      <c r="A2661" s="977"/>
      <c r="B2661" s="979"/>
      <c r="C2661" s="1069"/>
      <c r="D2661" s="1072"/>
      <c r="E2661" s="1070"/>
      <c r="F2661" s="1066"/>
      <c r="G2661" s="1067"/>
      <c r="I2661" s="2"/>
      <c r="K2661" s="1072"/>
    </row>
    <row r="2662" spans="1:11" x14ac:dyDescent="0.2">
      <c r="A2662" s="977"/>
      <c r="B2662" s="979"/>
      <c r="C2662" s="1069"/>
      <c r="D2662" s="1072"/>
      <c r="E2662" s="1070"/>
      <c r="F2662" s="1066"/>
      <c r="G2662" s="1067"/>
      <c r="I2662" s="2"/>
      <c r="K2662" s="1072"/>
    </row>
    <row r="2663" spans="1:11" x14ac:dyDescent="0.2">
      <c r="A2663" s="977"/>
      <c r="B2663" s="979"/>
      <c r="C2663" s="1069"/>
      <c r="D2663" s="1072"/>
      <c r="E2663" s="1070"/>
      <c r="F2663" s="1066"/>
      <c r="G2663" s="1067"/>
      <c r="I2663" s="2"/>
      <c r="K2663" s="1072"/>
    </row>
    <row r="2664" spans="1:11" x14ac:dyDescent="0.2">
      <c r="A2664" s="977"/>
      <c r="B2664" s="979"/>
      <c r="C2664" s="1069"/>
      <c r="D2664" s="1072"/>
      <c r="E2664" s="1070"/>
      <c r="F2664" s="1066"/>
      <c r="G2664" s="1067"/>
      <c r="I2664" s="2"/>
      <c r="K2664" s="1072"/>
    </row>
    <row r="2665" spans="1:11" x14ac:dyDescent="0.2">
      <c r="A2665" s="977"/>
      <c r="B2665" s="979"/>
      <c r="C2665" s="1069"/>
      <c r="D2665" s="1072"/>
      <c r="E2665" s="1070"/>
      <c r="F2665" s="1066"/>
      <c r="G2665" s="1067"/>
      <c r="I2665" s="2"/>
      <c r="K2665" s="1072"/>
    </row>
    <row r="2666" spans="1:11" x14ac:dyDescent="0.2">
      <c r="A2666" s="977"/>
      <c r="B2666" s="979"/>
      <c r="C2666" s="1069"/>
      <c r="D2666" s="1072"/>
      <c r="E2666" s="1070"/>
      <c r="F2666" s="1066"/>
      <c r="G2666" s="1067"/>
      <c r="I2666" s="2"/>
      <c r="K2666" s="1072"/>
    </row>
    <row r="2667" spans="1:11" x14ac:dyDescent="0.2">
      <c r="A2667" s="977"/>
      <c r="B2667" s="979"/>
      <c r="C2667" s="1069"/>
      <c r="D2667" s="1072"/>
      <c r="E2667" s="1070"/>
      <c r="F2667" s="1066"/>
      <c r="G2667" s="1067"/>
      <c r="I2667" s="2"/>
      <c r="K2667" s="1072"/>
    </row>
    <row r="2668" spans="1:11" x14ac:dyDescent="0.2">
      <c r="A2668" s="977"/>
      <c r="B2668" s="979"/>
      <c r="C2668" s="1069"/>
      <c r="D2668" s="1072"/>
      <c r="E2668" s="1070"/>
      <c r="F2668" s="1066"/>
      <c r="G2668" s="1067"/>
      <c r="I2668" s="2"/>
      <c r="K2668" s="1072"/>
    </row>
    <row r="2669" spans="1:11" x14ac:dyDescent="0.2">
      <c r="A2669" s="977"/>
      <c r="B2669" s="979"/>
      <c r="C2669" s="1069"/>
      <c r="D2669" s="1072"/>
      <c r="E2669" s="1070"/>
      <c r="F2669" s="1066"/>
      <c r="G2669" s="1067"/>
      <c r="I2669" s="2"/>
      <c r="K2669" s="1072"/>
    </row>
    <row r="2670" spans="1:11" x14ac:dyDescent="0.2">
      <c r="A2670" s="977"/>
      <c r="B2670" s="979"/>
      <c r="C2670" s="1069"/>
      <c r="D2670" s="1072"/>
      <c r="E2670" s="1070"/>
      <c r="F2670" s="1066"/>
      <c r="G2670" s="1067"/>
      <c r="I2670" s="2"/>
      <c r="K2670" s="1072"/>
    </row>
    <row r="2671" spans="1:11" x14ac:dyDescent="0.2">
      <c r="A2671" s="977"/>
      <c r="B2671" s="979"/>
      <c r="C2671" s="1069"/>
      <c r="D2671" s="1072"/>
      <c r="E2671" s="1070"/>
      <c r="F2671" s="1066"/>
      <c r="G2671" s="1067"/>
      <c r="I2671" s="2"/>
      <c r="K2671" s="1072"/>
    </row>
    <row r="2672" spans="1:11" x14ac:dyDescent="0.2">
      <c r="A2672" s="977"/>
      <c r="B2672" s="979"/>
      <c r="C2672" s="1069"/>
      <c r="D2672" s="1072"/>
      <c r="E2672" s="1070"/>
      <c r="F2672" s="1066"/>
      <c r="G2672" s="1067"/>
      <c r="I2672" s="2"/>
      <c r="K2672" s="1072"/>
    </row>
    <row r="2673" spans="1:11" x14ac:dyDescent="0.2">
      <c r="A2673" s="977"/>
      <c r="B2673" s="979"/>
      <c r="C2673" s="1069"/>
      <c r="D2673" s="1072"/>
      <c r="E2673" s="1070"/>
      <c r="F2673" s="1066"/>
      <c r="G2673" s="1067"/>
      <c r="I2673" s="2"/>
      <c r="K2673" s="1072"/>
    </row>
    <row r="2674" spans="1:11" x14ac:dyDescent="0.2">
      <c r="A2674" s="977"/>
      <c r="B2674" s="979"/>
      <c r="C2674" s="1069"/>
      <c r="D2674" s="1072"/>
      <c r="E2674" s="1070"/>
      <c r="F2674" s="1066"/>
      <c r="G2674" s="1067"/>
      <c r="I2674" s="2"/>
      <c r="K2674" s="1072"/>
    </row>
    <row r="2675" spans="1:11" x14ac:dyDescent="0.2">
      <c r="A2675" s="977"/>
      <c r="B2675" s="979"/>
      <c r="C2675" s="1069"/>
      <c r="D2675" s="1072"/>
      <c r="E2675" s="1070"/>
      <c r="F2675" s="1066"/>
      <c r="G2675" s="1067"/>
      <c r="I2675" s="2"/>
      <c r="K2675" s="1072"/>
    </row>
    <row r="2676" spans="1:11" x14ac:dyDescent="0.2">
      <c r="A2676" s="977"/>
      <c r="B2676" s="979"/>
      <c r="C2676" s="1069"/>
      <c r="D2676" s="1072"/>
      <c r="E2676" s="1070"/>
      <c r="F2676" s="1066"/>
      <c r="G2676" s="1067"/>
      <c r="I2676" s="2"/>
      <c r="K2676" s="1072"/>
    </row>
    <row r="2677" spans="1:11" x14ac:dyDescent="0.2">
      <c r="A2677" s="977"/>
      <c r="B2677" s="979"/>
      <c r="C2677" s="1069"/>
      <c r="D2677" s="1072"/>
      <c r="E2677" s="1070"/>
      <c r="F2677" s="1066"/>
      <c r="G2677" s="1067"/>
      <c r="I2677" s="2"/>
      <c r="K2677" s="1072"/>
    </row>
    <row r="2678" spans="1:11" x14ac:dyDescent="0.2">
      <c r="A2678" s="977"/>
      <c r="B2678" s="979"/>
      <c r="C2678" s="1069"/>
      <c r="D2678" s="1072"/>
      <c r="E2678" s="1070"/>
      <c r="F2678" s="1066"/>
      <c r="G2678" s="1067"/>
      <c r="I2678" s="2"/>
      <c r="K2678" s="1072"/>
    </row>
    <row r="2679" spans="1:11" x14ac:dyDescent="0.2">
      <c r="A2679" s="977"/>
      <c r="B2679" s="979"/>
      <c r="C2679" s="1069"/>
      <c r="D2679" s="1072"/>
      <c r="E2679" s="1070"/>
      <c r="F2679" s="1066"/>
      <c r="G2679" s="1067"/>
      <c r="I2679" s="2"/>
      <c r="K2679" s="1072"/>
    </row>
    <row r="2680" spans="1:11" x14ac:dyDescent="0.2">
      <c r="A2680" s="977"/>
      <c r="B2680" s="979"/>
      <c r="C2680" s="1069"/>
      <c r="D2680" s="1072"/>
      <c r="E2680" s="1070"/>
      <c r="F2680" s="1066"/>
      <c r="G2680" s="1067"/>
      <c r="I2680" s="2"/>
      <c r="K2680" s="1072"/>
    </row>
    <row r="2681" spans="1:11" x14ac:dyDescent="0.2">
      <c r="A2681" s="977"/>
      <c r="B2681" s="979"/>
      <c r="C2681" s="1069"/>
      <c r="D2681" s="1072"/>
      <c r="E2681" s="1070"/>
      <c r="F2681" s="1066"/>
      <c r="G2681" s="1067"/>
      <c r="I2681" s="2"/>
      <c r="K2681" s="1072"/>
    </row>
    <row r="2682" spans="1:11" x14ac:dyDescent="0.2">
      <c r="A2682" s="977"/>
      <c r="B2682" s="979"/>
      <c r="C2682" s="1069"/>
      <c r="D2682" s="1072"/>
      <c r="E2682" s="1070"/>
      <c r="F2682" s="1066"/>
      <c r="G2682" s="1067"/>
      <c r="I2682" s="2"/>
      <c r="K2682" s="1072"/>
    </row>
    <row r="2683" spans="1:11" x14ac:dyDescent="0.2">
      <c r="A2683" s="977"/>
      <c r="B2683" s="979"/>
      <c r="C2683" s="1069"/>
      <c r="D2683" s="1072"/>
      <c r="E2683" s="1070"/>
      <c r="F2683" s="1066"/>
      <c r="G2683" s="1067"/>
      <c r="I2683" s="2"/>
      <c r="K2683" s="1072"/>
    </row>
    <row r="2684" spans="1:11" x14ac:dyDescent="0.2">
      <c r="A2684" s="977"/>
      <c r="B2684" s="979"/>
      <c r="C2684" s="1069"/>
      <c r="D2684" s="1072"/>
      <c r="E2684" s="1070"/>
      <c r="F2684" s="1066"/>
      <c r="G2684" s="1067"/>
      <c r="I2684" s="2"/>
      <c r="K2684" s="1072"/>
    </row>
    <row r="2685" spans="1:11" x14ac:dyDescent="0.2">
      <c r="A2685" s="977"/>
      <c r="B2685" s="979"/>
      <c r="C2685" s="1069"/>
      <c r="D2685" s="1072"/>
      <c r="E2685" s="1070"/>
      <c r="F2685" s="1066"/>
      <c r="G2685" s="1067"/>
      <c r="I2685" s="2"/>
      <c r="K2685" s="1072"/>
    </row>
    <row r="2686" spans="1:11" x14ac:dyDescent="0.2">
      <c r="A2686" s="977"/>
      <c r="B2686" s="979"/>
      <c r="C2686" s="1069"/>
      <c r="D2686" s="1072"/>
      <c r="E2686" s="1070"/>
      <c r="F2686" s="1066"/>
      <c r="G2686" s="1067"/>
      <c r="I2686" s="2"/>
      <c r="K2686" s="1072"/>
    </row>
    <row r="2687" spans="1:11" x14ac:dyDescent="0.2">
      <c r="A2687" s="977"/>
      <c r="B2687" s="979"/>
      <c r="C2687" s="1069"/>
      <c r="D2687" s="1072"/>
      <c r="E2687" s="1070"/>
      <c r="F2687" s="1066"/>
      <c r="G2687" s="1067"/>
      <c r="I2687" s="2"/>
      <c r="K2687" s="1072"/>
    </row>
    <row r="2688" spans="1:11" x14ac:dyDescent="0.2">
      <c r="A2688" s="977"/>
      <c r="B2688" s="979"/>
      <c r="C2688" s="1069"/>
      <c r="D2688" s="1072"/>
      <c r="E2688" s="1070"/>
      <c r="F2688" s="1066"/>
      <c r="G2688" s="1067"/>
      <c r="I2688" s="2"/>
      <c r="K2688" s="1072"/>
    </row>
    <row r="2689" spans="1:11" x14ac:dyDescent="0.2">
      <c r="A2689" s="977"/>
      <c r="B2689" s="979"/>
      <c r="C2689" s="1069"/>
      <c r="D2689" s="1072"/>
      <c r="E2689" s="1070"/>
      <c r="F2689" s="1066"/>
      <c r="G2689" s="1067"/>
      <c r="I2689" s="2"/>
      <c r="K2689" s="1072"/>
    </row>
    <row r="2690" spans="1:11" x14ac:dyDescent="0.2">
      <c r="A2690" s="977"/>
      <c r="B2690" s="979"/>
      <c r="C2690" s="1069"/>
      <c r="D2690" s="1072"/>
      <c r="E2690" s="1070"/>
      <c r="F2690" s="1066"/>
      <c r="G2690" s="1067"/>
      <c r="I2690" s="2"/>
      <c r="K2690" s="1072"/>
    </row>
    <row r="2691" spans="1:11" x14ac:dyDescent="0.2">
      <c r="A2691" s="977"/>
      <c r="B2691" s="979"/>
      <c r="C2691" s="1069"/>
      <c r="D2691" s="1072"/>
      <c r="E2691" s="1070"/>
      <c r="F2691" s="1066"/>
      <c r="G2691" s="1067"/>
      <c r="I2691" s="2"/>
      <c r="K2691" s="1072"/>
    </row>
    <row r="2692" spans="1:11" x14ac:dyDescent="0.2">
      <c r="A2692" s="977"/>
      <c r="B2692" s="979"/>
      <c r="C2692" s="1069"/>
      <c r="D2692" s="1072"/>
      <c r="E2692" s="1070"/>
      <c r="F2692" s="1066"/>
      <c r="G2692" s="1067"/>
      <c r="I2692" s="2"/>
      <c r="K2692" s="1072"/>
    </row>
    <row r="2693" spans="1:11" x14ac:dyDescent="0.2">
      <c r="A2693" s="977"/>
      <c r="B2693" s="979"/>
      <c r="C2693" s="1069"/>
      <c r="D2693" s="1072"/>
      <c r="E2693" s="1070"/>
      <c r="F2693" s="1066"/>
      <c r="G2693" s="1067"/>
      <c r="I2693" s="2"/>
      <c r="K2693" s="1072"/>
    </row>
    <row r="2694" spans="1:11" x14ac:dyDescent="0.2">
      <c r="A2694" s="977"/>
      <c r="B2694" s="979"/>
      <c r="C2694" s="1069"/>
      <c r="D2694" s="1072"/>
      <c r="E2694" s="1070"/>
      <c r="F2694" s="1066"/>
      <c r="G2694" s="1067"/>
      <c r="I2694" s="2"/>
      <c r="K2694" s="1072"/>
    </row>
    <row r="2695" spans="1:11" x14ac:dyDescent="0.2">
      <c r="A2695" s="977"/>
      <c r="B2695" s="979"/>
      <c r="C2695" s="1069"/>
      <c r="D2695" s="1072"/>
      <c r="E2695" s="1070"/>
      <c r="F2695" s="1066"/>
      <c r="G2695" s="1067"/>
      <c r="I2695" s="2"/>
      <c r="K2695" s="1072"/>
    </row>
    <row r="2696" spans="1:11" x14ac:dyDescent="0.2">
      <c r="A2696" s="977"/>
      <c r="B2696" s="979"/>
      <c r="C2696" s="1069"/>
      <c r="D2696" s="1072"/>
      <c r="E2696" s="1070"/>
      <c r="F2696" s="1066"/>
      <c r="G2696" s="1067"/>
      <c r="I2696" s="2"/>
      <c r="K2696" s="1072"/>
    </row>
    <row r="2697" spans="1:11" x14ac:dyDescent="0.2">
      <c r="A2697" s="977"/>
      <c r="B2697" s="979"/>
      <c r="C2697" s="1069"/>
      <c r="D2697" s="1072"/>
      <c r="E2697" s="1070"/>
      <c r="F2697" s="1066"/>
      <c r="G2697" s="1067"/>
      <c r="I2697" s="2"/>
      <c r="K2697" s="1072"/>
    </row>
    <row r="2698" spans="1:11" x14ac:dyDescent="0.2">
      <c r="A2698" s="977"/>
      <c r="B2698" s="979"/>
      <c r="C2698" s="1069"/>
      <c r="D2698" s="1072"/>
      <c r="E2698" s="1070"/>
      <c r="F2698" s="1066"/>
      <c r="G2698" s="1067"/>
      <c r="I2698" s="2"/>
      <c r="K2698" s="1072"/>
    </row>
    <row r="2699" spans="1:11" x14ac:dyDescent="0.2">
      <c r="A2699" s="977"/>
      <c r="B2699" s="979"/>
      <c r="C2699" s="1069"/>
      <c r="D2699" s="1072"/>
      <c r="E2699" s="1070"/>
      <c r="F2699" s="1066"/>
      <c r="G2699" s="1067"/>
      <c r="I2699" s="2"/>
      <c r="K2699" s="1072"/>
    </row>
    <row r="2700" spans="1:11" x14ac:dyDescent="0.2">
      <c r="A2700" s="977"/>
      <c r="B2700" s="979"/>
      <c r="C2700" s="1069"/>
      <c r="D2700" s="1072"/>
      <c r="E2700" s="1070"/>
      <c r="F2700" s="1066"/>
      <c r="G2700" s="1067"/>
      <c r="I2700" s="2"/>
      <c r="K2700" s="1072"/>
    </row>
    <row r="2701" spans="1:11" x14ac:dyDescent="0.2">
      <c r="A2701" s="977"/>
      <c r="B2701" s="979"/>
      <c r="C2701" s="1069"/>
      <c r="D2701" s="1072"/>
      <c r="E2701" s="1070"/>
      <c r="F2701" s="1066"/>
      <c r="G2701" s="1067"/>
      <c r="I2701" s="2"/>
      <c r="K2701" s="1072"/>
    </row>
    <row r="2702" spans="1:11" x14ac:dyDescent="0.2">
      <c r="A2702" s="977"/>
      <c r="B2702" s="979"/>
      <c r="C2702" s="1069"/>
      <c r="D2702" s="1072"/>
      <c r="E2702" s="1070"/>
      <c r="F2702" s="1066"/>
      <c r="G2702" s="1067"/>
      <c r="I2702" s="2"/>
      <c r="K2702" s="1072"/>
    </row>
    <row r="2703" spans="1:11" x14ac:dyDescent="0.2">
      <c r="A2703" s="977"/>
      <c r="B2703" s="979"/>
      <c r="C2703" s="1069"/>
      <c r="D2703" s="1072"/>
      <c r="E2703" s="1070"/>
      <c r="F2703" s="1066"/>
      <c r="G2703" s="1067"/>
      <c r="I2703" s="2"/>
      <c r="K2703" s="1072"/>
    </row>
    <row r="2704" spans="1:11" x14ac:dyDescent="0.2">
      <c r="A2704" s="977"/>
      <c r="B2704" s="979"/>
      <c r="C2704" s="1069"/>
      <c r="D2704" s="1072"/>
      <c r="E2704" s="1070"/>
      <c r="F2704" s="1066"/>
      <c r="G2704" s="1067"/>
      <c r="I2704" s="2"/>
      <c r="K2704" s="1072"/>
    </row>
    <row r="2705" spans="1:11" x14ac:dyDescent="0.2">
      <c r="A2705" s="977"/>
      <c r="B2705" s="979"/>
      <c r="C2705" s="1069"/>
      <c r="D2705" s="1072"/>
      <c r="E2705" s="1070"/>
      <c r="F2705" s="1066"/>
      <c r="G2705" s="1067"/>
      <c r="I2705" s="2"/>
      <c r="K2705" s="1072"/>
    </row>
    <row r="2706" spans="1:11" x14ac:dyDescent="0.2">
      <c r="A2706" s="977"/>
      <c r="B2706" s="979"/>
      <c r="C2706" s="1069"/>
      <c r="D2706" s="1072"/>
      <c r="E2706" s="1070"/>
      <c r="F2706" s="1066"/>
      <c r="G2706" s="1067"/>
      <c r="I2706" s="2"/>
      <c r="K2706" s="1072"/>
    </row>
    <row r="2707" spans="1:11" x14ac:dyDescent="0.2">
      <c r="A2707" s="977"/>
      <c r="B2707" s="979"/>
      <c r="C2707" s="1069"/>
      <c r="D2707" s="1072"/>
      <c r="E2707" s="1070"/>
      <c r="F2707" s="1066"/>
      <c r="G2707" s="1067"/>
      <c r="I2707" s="2"/>
      <c r="K2707" s="1072"/>
    </row>
    <row r="2708" spans="1:11" x14ac:dyDescent="0.2">
      <c r="A2708" s="977"/>
      <c r="B2708" s="979"/>
      <c r="C2708" s="1069"/>
      <c r="D2708" s="1072"/>
      <c r="E2708" s="1070"/>
      <c r="F2708" s="1066"/>
      <c r="G2708" s="1067"/>
      <c r="I2708" s="2"/>
      <c r="K2708" s="1072"/>
    </row>
    <row r="2709" spans="1:11" x14ac:dyDescent="0.2">
      <c r="A2709" s="977"/>
      <c r="B2709" s="979"/>
      <c r="C2709" s="1069"/>
      <c r="D2709" s="1072"/>
      <c r="E2709" s="1070"/>
      <c r="F2709" s="1066"/>
      <c r="G2709" s="1067"/>
      <c r="I2709" s="2"/>
      <c r="K2709" s="1072"/>
    </row>
    <row r="2710" spans="1:11" x14ac:dyDescent="0.2">
      <c r="A2710" s="977"/>
      <c r="B2710" s="979"/>
      <c r="C2710" s="1069"/>
      <c r="D2710" s="1072"/>
      <c r="E2710" s="1070"/>
      <c r="F2710" s="1066"/>
      <c r="G2710" s="1067"/>
      <c r="I2710" s="2"/>
      <c r="K2710" s="1072"/>
    </row>
    <row r="2711" spans="1:11" x14ac:dyDescent="0.2">
      <c r="A2711" s="977"/>
      <c r="B2711" s="979"/>
      <c r="C2711" s="1069"/>
      <c r="D2711" s="1072"/>
      <c r="E2711" s="1070"/>
      <c r="F2711" s="1066"/>
      <c r="G2711" s="1067"/>
      <c r="I2711" s="2"/>
      <c r="K2711" s="1072"/>
    </row>
    <row r="2712" spans="1:11" x14ac:dyDescent="0.2">
      <c r="A2712" s="977"/>
      <c r="B2712" s="979"/>
      <c r="C2712" s="1069"/>
      <c r="D2712" s="1072"/>
      <c r="E2712" s="1070"/>
      <c r="F2712" s="1066"/>
      <c r="G2712" s="1067"/>
      <c r="I2712" s="2"/>
      <c r="K2712" s="1072"/>
    </row>
    <row r="2713" spans="1:11" x14ac:dyDescent="0.2">
      <c r="A2713" s="977"/>
      <c r="B2713" s="979"/>
      <c r="C2713" s="1069"/>
      <c r="D2713" s="1072"/>
      <c r="E2713" s="1070"/>
      <c r="F2713" s="1066"/>
      <c r="G2713" s="1067"/>
      <c r="I2713" s="2"/>
      <c r="K2713" s="1072"/>
    </row>
    <row r="2714" spans="1:11" x14ac:dyDescent="0.2">
      <c r="A2714" s="977"/>
      <c r="B2714" s="979"/>
      <c r="C2714" s="1069"/>
      <c r="D2714" s="1072"/>
      <c r="E2714" s="1070"/>
      <c r="F2714" s="1066"/>
      <c r="G2714" s="1067"/>
      <c r="I2714" s="2"/>
      <c r="K2714" s="1072"/>
    </row>
    <row r="2715" spans="1:11" x14ac:dyDescent="0.2">
      <c r="A2715" s="977"/>
      <c r="B2715" s="979"/>
      <c r="C2715" s="1069"/>
      <c r="D2715" s="1072"/>
      <c r="E2715" s="1070"/>
      <c r="F2715" s="1066"/>
      <c r="G2715" s="1067"/>
      <c r="I2715" s="2"/>
      <c r="K2715" s="1072"/>
    </row>
    <row r="2716" spans="1:11" x14ac:dyDescent="0.2">
      <c r="A2716" s="977"/>
      <c r="B2716" s="979"/>
      <c r="C2716" s="1069"/>
      <c r="D2716" s="1072"/>
      <c r="E2716" s="1070"/>
      <c r="F2716" s="1066"/>
      <c r="G2716" s="1067"/>
      <c r="I2716" s="2"/>
      <c r="K2716" s="1072"/>
    </row>
    <row r="2717" spans="1:11" x14ac:dyDescent="0.2">
      <c r="A2717" s="977"/>
      <c r="B2717" s="979"/>
      <c r="C2717" s="1069"/>
      <c r="D2717" s="1072"/>
      <c r="E2717" s="1070"/>
      <c r="F2717" s="1066"/>
      <c r="G2717" s="1067"/>
      <c r="I2717" s="2"/>
      <c r="K2717" s="1072"/>
    </row>
    <row r="2718" spans="1:11" x14ac:dyDescent="0.2">
      <c r="A2718" s="977"/>
      <c r="B2718" s="979"/>
      <c r="C2718" s="1069"/>
      <c r="D2718" s="1072"/>
      <c r="E2718" s="1070"/>
      <c r="F2718" s="1066"/>
      <c r="G2718" s="1067"/>
      <c r="I2718" s="2"/>
      <c r="K2718" s="1072"/>
    </row>
    <row r="2719" spans="1:11" x14ac:dyDescent="0.2">
      <c r="A2719" s="977"/>
      <c r="B2719" s="979"/>
      <c r="C2719" s="1069"/>
      <c r="D2719" s="1072"/>
      <c r="E2719" s="1070"/>
      <c r="F2719" s="1066"/>
      <c r="G2719" s="1067"/>
      <c r="I2719" s="2"/>
      <c r="K2719" s="1072"/>
    </row>
    <row r="2720" spans="1:11" x14ac:dyDescent="0.2">
      <c r="A2720" s="977"/>
      <c r="B2720" s="979"/>
      <c r="C2720" s="1069"/>
      <c r="D2720" s="1072"/>
      <c r="E2720" s="1070"/>
      <c r="F2720" s="1066"/>
      <c r="G2720" s="1067"/>
      <c r="I2720" s="2"/>
      <c r="K2720" s="1072"/>
    </row>
    <row r="2721" spans="1:11" x14ac:dyDescent="0.2">
      <c r="A2721" s="977"/>
      <c r="B2721" s="979"/>
      <c r="C2721" s="1069"/>
      <c r="D2721" s="1072"/>
      <c r="E2721" s="1070"/>
      <c r="F2721" s="1066"/>
      <c r="G2721" s="1067"/>
      <c r="I2721" s="2"/>
      <c r="K2721" s="1072"/>
    </row>
    <row r="2722" spans="1:11" x14ac:dyDescent="0.2">
      <c r="A2722" s="977"/>
      <c r="B2722" s="979"/>
      <c r="C2722" s="1069"/>
      <c r="D2722" s="1072"/>
      <c r="E2722" s="1070"/>
      <c r="F2722" s="1066"/>
      <c r="G2722" s="1067"/>
      <c r="I2722" s="2"/>
      <c r="K2722" s="1072"/>
    </row>
    <row r="2723" spans="1:11" x14ac:dyDescent="0.2">
      <c r="A2723" s="977"/>
      <c r="B2723" s="979"/>
      <c r="C2723" s="1069"/>
      <c r="D2723" s="1072"/>
      <c r="E2723" s="1070"/>
      <c r="F2723" s="1066"/>
      <c r="G2723" s="1067"/>
      <c r="I2723" s="2"/>
      <c r="K2723" s="1072"/>
    </row>
    <row r="2724" spans="1:11" x14ac:dyDescent="0.2">
      <c r="A2724" s="977"/>
      <c r="B2724" s="979"/>
      <c r="C2724" s="1069"/>
      <c r="D2724" s="1072"/>
      <c r="E2724" s="1070"/>
      <c r="F2724" s="1066"/>
      <c r="G2724" s="1067"/>
      <c r="I2724" s="2"/>
      <c r="K2724" s="1072"/>
    </row>
    <row r="2725" spans="1:11" x14ac:dyDescent="0.2">
      <c r="A2725" s="977"/>
      <c r="B2725" s="979"/>
      <c r="C2725" s="1069"/>
      <c r="D2725" s="1072"/>
      <c r="E2725" s="1070"/>
      <c r="F2725" s="1066"/>
      <c r="G2725" s="1067"/>
      <c r="I2725" s="2"/>
      <c r="K2725" s="1072"/>
    </row>
    <row r="2726" spans="1:11" x14ac:dyDescent="0.2">
      <c r="A2726" s="977"/>
      <c r="B2726" s="979"/>
      <c r="C2726" s="1069"/>
      <c r="D2726" s="1072"/>
      <c r="E2726" s="1070"/>
      <c r="F2726" s="1066"/>
      <c r="G2726" s="1067"/>
      <c r="I2726" s="2"/>
      <c r="K2726" s="1072"/>
    </row>
    <row r="2727" spans="1:11" x14ac:dyDescent="0.2">
      <c r="A2727" s="977"/>
      <c r="B2727" s="979"/>
      <c r="C2727" s="1069"/>
      <c r="D2727" s="1072"/>
      <c r="E2727" s="1070"/>
      <c r="F2727" s="1066"/>
      <c r="G2727" s="1067"/>
      <c r="I2727" s="2"/>
      <c r="K2727" s="1072"/>
    </row>
    <row r="2728" spans="1:11" x14ac:dyDescent="0.2">
      <c r="A2728" s="977"/>
      <c r="B2728" s="979"/>
      <c r="C2728" s="1069"/>
      <c r="D2728" s="1072"/>
      <c r="E2728" s="1070"/>
      <c r="F2728" s="1066"/>
      <c r="G2728" s="1067"/>
      <c r="I2728" s="2"/>
      <c r="K2728" s="1072"/>
    </row>
    <row r="2729" spans="1:11" x14ac:dyDescent="0.2">
      <c r="A2729" s="977"/>
      <c r="B2729" s="979"/>
      <c r="C2729" s="1069"/>
      <c r="D2729" s="1072"/>
      <c r="E2729" s="1070"/>
      <c r="F2729" s="1066"/>
      <c r="G2729" s="1067"/>
      <c r="I2729" s="2"/>
      <c r="K2729" s="1072"/>
    </row>
    <row r="2730" spans="1:11" x14ac:dyDescent="0.2">
      <c r="A2730" s="977"/>
      <c r="B2730" s="979"/>
      <c r="C2730" s="1069"/>
      <c r="D2730" s="1072"/>
      <c r="E2730" s="1070"/>
      <c r="F2730" s="1066"/>
      <c r="G2730" s="1067"/>
      <c r="I2730" s="2"/>
      <c r="K2730" s="1072"/>
    </row>
    <row r="2731" spans="1:11" x14ac:dyDescent="0.2">
      <c r="A2731" s="977"/>
      <c r="B2731" s="979"/>
      <c r="C2731" s="1069"/>
      <c r="D2731" s="1072"/>
      <c r="E2731" s="1070"/>
      <c r="F2731" s="1066"/>
      <c r="G2731" s="1067"/>
      <c r="I2731" s="2"/>
      <c r="K2731" s="1072"/>
    </row>
    <row r="2732" spans="1:11" x14ac:dyDescent="0.2">
      <c r="A2732" s="977"/>
      <c r="B2732" s="979"/>
      <c r="C2732" s="1069"/>
      <c r="D2732" s="1072"/>
      <c r="E2732" s="1070"/>
      <c r="F2732" s="1066"/>
      <c r="G2732" s="1067"/>
      <c r="I2732" s="2"/>
      <c r="K2732" s="1072"/>
    </row>
    <row r="2733" spans="1:11" x14ac:dyDescent="0.2">
      <c r="A2733" s="977"/>
      <c r="B2733" s="979"/>
      <c r="C2733" s="1069"/>
      <c r="D2733" s="1072"/>
      <c r="E2733" s="1070"/>
      <c r="F2733" s="1066"/>
      <c r="G2733" s="1067"/>
      <c r="I2733" s="2"/>
      <c r="K2733" s="1072"/>
    </row>
    <row r="2734" spans="1:11" x14ac:dyDescent="0.2">
      <c r="A2734" s="977"/>
      <c r="B2734" s="979"/>
      <c r="C2734" s="1069"/>
      <c r="D2734" s="1072"/>
      <c r="E2734" s="1070"/>
      <c r="F2734" s="1066"/>
      <c r="G2734" s="1067"/>
      <c r="I2734" s="2"/>
      <c r="K2734" s="1072"/>
    </row>
    <row r="2735" spans="1:11" x14ac:dyDescent="0.2">
      <c r="A2735" s="977"/>
      <c r="B2735" s="979"/>
      <c r="C2735" s="1069"/>
      <c r="D2735" s="1072"/>
      <c r="E2735" s="1070"/>
      <c r="F2735" s="1066"/>
      <c r="G2735" s="1067"/>
      <c r="I2735" s="2"/>
      <c r="K2735" s="1072"/>
    </row>
    <row r="2736" spans="1:11" x14ac:dyDescent="0.2">
      <c r="A2736" s="977"/>
      <c r="B2736" s="979"/>
      <c r="C2736" s="1069"/>
      <c r="D2736" s="1072"/>
      <c r="E2736" s="1070"/>
      <c r="F2736" s="1066"/>
      <c r="G2736" s="1067"/>
      <c r="I2736" s="2"/>
      <c r="K2736" s="1072"/>
    </row>
    <row r="2737" spans="1:11" x14ac:dyDescent="0.2">
      <c r="A2737" s="977"/>
      <c r="B2737" s="979"/>
      <c r="C2737" s="1069"/>
      <c r="D2737" s="1072"/>
      <c r="E2737" s="1070"/>
      <c r="F2737" s="1066"/>
      <c r="G2737" s="1067"/>
      <c r="I2737" s="2"/>
      <c r="K2737" s="1072"/>
    </row>
    <row r="2738" spans="1:11" x14ac:dyDescent="0.2">
      <c r="A2738" s="977"/>
      <c r="B2738" s="979"/>
      <c r="C2738" s="1069"/>
      <c r="D2738" s="1072"/>
      <c r="E2738" s="1070"/>
      <c r="F2738" s="1066"/>
      <c r="G2738" s="1067"/>
      <c r="I2738" s="2"/>
      <c r="K2738" s="1072"/>
    </row>
    <row r="2739" spans="1:11" x14ac:dyDescent="0.2">
      <c r="A2739" s="977"/>
      <c r="B2739" s="979"/>
      <c r="C2739" s="1069"/>
      <c r="D2739" s="1072"/>
      <c r="E2739" s="1070"/>
      <c r="F2739" s="1066"/>
      <c r="G2739" s="1067"/>
      <c r="I2739" s="2"/>
      <c r="K2739" s="1072"/>
    </row>
    <row r="2740" spans="1:11" x14ac:dyDescent="0.2">
      <c r="A2740" s="977"/>
      <c r="B2740" s="979"/>
      <c r="C2740" s="1069"/>
      <c r="D2740" s="1072"/>
      <c r="E2740" s="1070"/>
      <c r="F2740" s="1066"/>
      <c r="G2740" s="1067"/>
      <c r="I2740" s="2"/>
      <c r="K2740" s="1072"/>
    </row>
    <row r="2741" spans="1:11" x14ac:dyDescent="0.2">
      <c r="A2741" s="977"/>
      <c r="B2741" s="979"/>
      <c r="C2741" s="1069"/>
      <c r="D2741" s="1072"/>
      <c r="E2741" s="1070"/>
      <c r="F2741" s="1066"/>
      <c r="G2741" s="1067"/>
      <c r="I2741" s="2"/>
      <c r="K2741" s="1072"/>
    </row>
    <row r="2742" spans="1:11" x14ac:dyDescent="0.2">
      <c r="A2742" s="977"/>
      <c r="B2742" s="979"/>
      <c r="C2742" s="1069"/>
      <c r="D2742" s="1072"/>
      <c r="E2742" s="1070"/>
      <c r="F2742" s="1066"/>
      <c r="G2742" s="1067"/>
      <c r="I2742" s="2"/>
      <c r="K2742" s="1072"/>
    </row>
    <row r="2743" spans="1:11" x14ac:dyDescent="0.2">
      <c r="A2743" s="977"/>
      <c r="B2743" s="979"/>
      <c r="C2743" s="1069"/>
      <c r="D2743" s="1072"/>
      <c r="E2743" s="1070"/>
      <c r="F2743" s="1066"/>
      <c r="G2743" s="1067"/>
      <c r="I2743" s="2"/>
      <c r="K2743" s="1072"/>
    </row>
    <row r="2744" spans="1:11" x14ac:dyDescent="0.2">
      <c r="A2744" s="977"/>
      <c r="B2744" s="979"/>
      <c r="C2744" s="1069"/>
      <c r="D2744" s="1072"/>
      <c r="E2744" s="1070"/>
      <c r="F2744" s="1066"/>
      <c r="G2744" s="1067"/>
      <c r="I2744" s="2"/>
      <c r="K2744" s="1072"/>
    </row>
    <row r="2745" spans="1:11" x14ac:dyDescent="0.2">
      <c r="A2745" s="977"/>
      <c r="B2745" s="979"/>
      <c r="C2745" s="1069"/>
      <c r="D2745" s="1072"/>
      <c r="E2745" s="1070"/>
      <c r="F2745" s="1066"/>
      <c r="G2745" s="1067"/>
      <c r="I2745" s="2"/>
      <c r="K2745" s="1072"/>
    </row>
    <row r="2746" spans="1:11" x14ac:dyDescent="0.2">
      <c r="A2746" s="977"/>
      <c r="B2746" s="979"/>
      <c r="C2746" s="1069"/>
      <c r="D2746" s="1072"/>
      <c r="E2746" s="1070"/>
      <c r="F2746" s="1066"/>
      <c r="G2746" s="1067"/>
      <c r="I2746" s="2"/>
      <c r="K2746" s="1072"/>
    </row>
    <row r="2747" spans="1:11" x14ac:dyDescent="0.2">
      <c r="A2747" s="977"/>
      <c r="B2747" s="979"/>
      <c r="C2747" s="1069"/>
      <c r="D2747" s="1072"/>
      <c r="E2747" s="1070"/>
      <c r="F2747" s="1066"/>
      <c r="G2747" s="1067"/>
      <c r="I2747" s="2"/>
      <c r="K2747" s="1072"/>
    </row>
    <row r="2748" spans="1:11" x14ac:dyDescent="0.2">
      <c r="A2748" s="977"/>
      <c r="B2748" s="979"/>
      <c r="C2748" s="1069"/>
      <c r="D2748" s="1072"/>
      <c r="E2748" s="1070"/>
      <c r="F2748" s="1066"/>
      <c r="G2748" s="1067"/>
      <c r="I2748" s="2"/>
      <c r="K2748" s="1072"/>
    </row>
    <row r="2749" spans="1:11" x14ac:dyDescent="0.2">
      <c r="A2749" s="977"/>
      <c r="B2749" s="979"/>
      <c r="C2749" s="1069"/>
      <c r="D2749" s="1072"/>
      <c r="E2749" s="1070"/>
      <c r="F2749" s="1066"/>
      <c r="G2749" s="1067"/>
      <c r="I2749" s="2"/>
      <c r="K2749" s="1072"/>
    </row>
    <row r="2750" spans="1:11" x14ac:dyDescent="0.2">
      <c r="A2750" s="977"/>
      <c r="B2750" s="979"/>
      <c r="C2750" s="1069"/>
      <c r="D2750" s="1072"/>
      <c r="E2750" s="1070"/>
      <c r="F2750" s="1066"/>
      <c r="G2750" s="1067"/>
      <c r="I2750" s="2"/>
      <c r="K2750" s="1072"/>
    </row>
    <row r="2751" spans="1:11" x14ac:dyDescent="0.2">
      <c r="A2751" s="977"/>
      <c r="B2751" s="979"/>
      <c r="C2751" s="1069"/>
      <c r="D2751" s="1072"/>
      <c r="E2751" s="1070"/>
      <c r="F2751" s="1066"/>
      <c r="G2751" s="1067"/>
      <c r="I2751" s="2"/>
      <c r="K2751" s="1072"/>
    </row>
    <row r="2752" spans="1:11" x14ac:dyDescent="0.2">
      <c r="A2752" s="977"/>
      <c r="B2752" s="979"/>
      <c r="C2752" s="1069"/>
      <c r="D2752" s="1072"/>
      <c r="E2752" s="1070"/>
      <c r="F2752" s="1066"/>
      <c r="G2752" s="1067"/>
      <c r="I2752" s="2"/>
      <c r="K2752" s="1072"/>
    </row>
    <row r="2753" spans="1:11" x14ac:dyDescent="0.2">
      <c r="A2753" s="977"/>
      <c r="B2753" s="979"/>
      <c r="C2753" s="1069"/>
      <c r="D2753" s="1072"/>
      <c r="E2753" s="1070"/>
      <c r="F2753" s="1066"/>
      <c r="G2753" s="1067"/>
      <c r="I2753" s="2"/>
      <c r="K2753" s="1072"/>
    </row>
    <row r="2754" spans="1:11" x14ac:dyDescent="0.2">
      <c r="A2754" s="977"/>
      <c r="B2754" s="979"/>
      <c r="C2754" s="1069"/>
      <c r="D2754" s="1072"/>
      <c r="E2754" s="1070"/>
      <c r="F2754" s="1066"/>
      <c r="G2754" s="1067"/>
      <c r="I2754" s="2"/>
      <c r="K2754" s="1072"/>
    </row>
    <row r="2755" spans="1:11" x14ac:dyDescent="0.2">
      <c r="A2755" s="977"/>
      <c r="B2755" s="979"/>
      <c r="C2755" s="1069"/>
      <c r="D2755" s="1072"/>
      <c r="E2755" s="1070"/>
      <c r="F2755" s="1066"/>
      <c r="G2755" s="1067"/>
      <c r="I2755" s="2"/>
      <c r="K2755" s="1072"/>
    </row>
    <row r="2756" spans="1:11" x14ac:dyDescent="0.2">
      <c r="A2756" s="977"/>
      <c r="B2756" s="979"/>
      <c r="C2756" s="1069"/>
      <c r="D2756" s="1072"/>
      <c r="E2756" s="1070"/>
      <c r="F2756" s="1066"/>
      <c r="G2756" s="1067"/>
      <c r="I2756" s="2"/>
      <c r="K2756" s="1072"/>
    </row>
    <row r="2757" spans="1:11" x14ac:dyDescent="0.2">
      <c r="A2757" s="977"/>
      <c r="B2757" s="979"/>
      <c r="C2757" s="1069"/>
      <c r="D2757" s="1072"/>
      <c r="E2757" s="1070"/>
      <c r="F2757" s="1066"/>
      <c r="G2757" s="1067"/>
      <c r="I2757" s="2"/>
      <c r="K2757" s="1072"/>
    </row>
    <row r="2758" spans="1:11" x14ac:dyDescent="0.2">
      <c r="A2758" s="977"/>
      <c r="B2758" s="979"/>
      <c r="C2758" s="1069"/>
      <c r="D2758" s="1072"/>
      <c r="E2758" s="1070"/>
      <c r="F2758" s="1066"/>
      <c r="G2758" s="1067"/>
      <c r="I2758" s="2"/>
      <c r="K2758" s="1072"/>
    </row>
    <row r="2759" spans="1:11" x14ac:dyDescent="0.2">
      <c r="A2759" s="977"/>
      <c r="B2759" s="979"/>
      <c r="C2759" s="1069"/>
      <c r="D2759" s="1072"/>
      <c r="E2759" s="1070"/>
      <c r="F2759" s="1066"/>
      <c r="G2759" s="1067"/>
      <c r="I2759" s="2"/>
      <c r="K2759" s="1072"/>
    </row>
    <row r="2760" spans="1:11" x14ac:dyDescent="0.2">
      <c r="A2760" s="977"/>
      <c r="B2760" s="979"/>
      <c r="C2760" s="1069"/>
      <c r="D2760" s="1072"/>
      <c r="E2760" s="1070"/>
      <c r="F2760" s="1066"/>
      <c r="G2760" s="1067"/>
      <c r="I2760" s="2"/>
      <c r="K2760" s="1072"/>
    </row>
    <row r="2761" spans="1:11" x14ac:dyDescent="0.2">
      <c r="A2761" s="977"/>
      <c r="B2761" s="979"/>
      <c r="C2761" s="1069"/>
      <c r="D2761" s="1072"/>
      <c r="E2761" s="1070"/>
      <c r="F2761" s="1066"/>
      <c r="G2761" s="1067"/>
      <c r="I2761" s="2"/>
      <c r="K2761" s="1072"/>
    </row>
    <row r="2762" spans="1:11" x14ac:dyDescent="0.2">
      <c r="A2762" s="977"/>
      <c r="B2762" s="979"/>
      <c r="C2762" s="1069"/>
      <c r="D2762" s="1072"/>
      <c r="E2762" s="1070"/>
      <c r="F2762" s="1066"/>
      <c r="G2762" s="1067"/>
      <c r="I2762" s="2"/>
      <c r="K2762" s="1072"/>
    </row>
    <row r="2763" spans="1:11" x14ac:dyDescent="0.2">
      <c r="A2763" s="977"/>
      <c r="B2763" s="979"/>
      <c r="C2763" s="1069"/>
      <c r="D2763" s="1072"/>
      <c r="E2763" s="1070"/>
      <c r="F2763" s="1066"/>
      <c r="G2763" s="1067"/>
      <c r="I2763" s="2"/>
      <c r="K2763" s="1072"/>
    </row>
    <row r="2764" spans="1:11" x14ac:dyDescent="0.2">
      <c r="A2764" s="977"/>
      <c r="B2764" s="979"/>
      <c r="C2764" s="1069"/>
      <c r="D2764" s="1072"/>
      <c r="E2764" s="1070"/>
      <c r="F2764" s="1066"/>
      <c r="G2764" s="1067"/>
      <c r="I2764" s="2"/>
      <c r="K2764" s="1072"/>
    </row>
    <row r="2765" spans="1:11" x14ac:dyDescent="0.2">
      <c r="A2765" s="977"/>
      <c r="B2765" s="979"/>
      <c r="C2765" s="1069"/>
      <c r="D2765" s="1072"/>
      <c r="E2765" s="1070"/>
      <c r="F2765" s="1066"/>
      <c r="G2765" s="1067"/>
      <c r="I2765" s="2"/>
      <c r="K2765" s="1072"/>
    </row>
    <row r="2766" spans="1:11" x14ac:dyDescent="0.2">
      <c r="A2766" s="977"/>
      <c r="B2766" s="979"/>
      <c r="C2766" s="1069"/>
      <c r="D2766" s="1072"/>
      <c r="E2766" s="1070"/>
      <c r="F2766" s="1066"/>
      <c r="G2766" s="1067"/>
      <c r="I2766" s="2"/>
      <c r="K2766" s="1072"/>
    </row>
    <row r="2767" spans="1:11" x14ac:dyDescent="0.2">
      <c r="A2767" s="977"/>
      <c r="B2767" s="979"/>
      <c r="C2767" s="1069"/>
      <c r="D2767" s="1072"/>
      <c r="E2767" s="1070"/>
      <c r="F2767" s="1066"/>
      <c r="G2767" s="1067"/>
      <c r="I2767" s="2"/>
      <c r="K2767" s="1072"/>
    </row>
    <row r="2768" spans="1:11" x14ac:dyDescent="0.2">
      <c r="A2768" s="977"/>
      <c r="B2768" s="979"/>
      <c r="C2768" s="1069"/>
      <c r="D2768" s="1072"/>
      <c r="E2768" s="1070"/>
      <c r="F2768" s="1066"/>
      <c r="G2768" s="1067"/>
      <c r="I2768" s="2"/>
      <c r="K2768" s="1072"/>
    </row>
    <row r="2769" spans="1:11" x14ac:dyDescent="0.2">
      <c r="A2769" s="977"/>
      <c r="B2769" s="979"/>
      <c r="C2769" s="1069"/>
      <c r="D2769" s="1072"/>
      <c r="E2769" s="1070"/>
      <c r="F2769" s="1066"/>
      <c r="G2769" s="1067"/>
      <c r="I2769" s="2"/>
      <c r="K2769" s="1072"/>
    </row>
    <row r="2770" spans="1:11" x14ac:dyDescent="0.2">
      <c r="A2770" s="977"/>
      <c r="B2770" s="979"/>
      <c r="C2770" s="1069"/>
      <c r="D2770" s="1072"/>
      <c r="E2770" s="1070"/>
      <c r="F2770" s="1066"/>
      <c r="G2770" s="1067"/>
      <c r="I2770" s="2"/>
      <c r="K2770" s="1072"/>
    </row>
    <row r="2771" spans="1:11" x14ac:dyDescent="0.2">
      <c r="A2771" s="977"/>
      <c r="B2771" s="979"/>
      <c r="C2771" s="1069"/>
      <c r="D2771" s="1072"/>
      <c r="E2771" s="1070"/>
      <c r="F2771" s="1066"/>
      <c r="G2771" s="1067"/>
      <c r="I2771" s="2"/>
      <c r="K2771" s="1072"/>
    </row>
    <row r="2772" spans="1:11" x14ac:dyDescent="0.2">
      <c r="A2772" s="977"/>
      <c r="B2772" s="979"/>
      <c r="C2772" s="1069"/>
      <c r="D2772" s="1072"/>
      <c r="E2772" s="1070"/>
      <c r="F2772" s="1066"/>
      <c r="G2772" s="1067"/>
      <c r="I2772" s="2"/>
      <c r="K2772" s="1072"/>
    </row>
    <row r="2773" spans="1:11" x14ac:dyDescent="0.2">
      <c r="A2773" s="977"/>
      <c r="B2773" s="979"/>
      <c r="C2773" s="1069"/>
      <c r="D2773" s="1072"/>
      <c r="E2773" s="1070"/>
      <c r="F2773" s="1066"/>
      <c r="G2773" s="1067"/>
      <c r="I2773" s="2"/>
      <c r="K2773" s="1072"/>
    </row>
    <row r="2774" spans="1:11" x14ac:dyDescent="0.2">
      <c r="A2774" s="977"/>
      <c r="B2774" s="979"/>
      <c r="C2774" s="1069"/>
      <c r="D2774" s="1072"/>
      <c r="E2774" s="1070"/>
      <c r="F2774" s="1066"/>
      <c r="G2774" s="1067"/>
      <c r="I2774" s="2"/>
      <c r="K2774" s="1072"/>
    </row>
    <row r="2775" spans="1:11" x14ac:dyDescent="0.2">
      <c r="A2775" s="977"/>
      <c r="B2775" s="979"/>
      <c r="C2775" s="1069"/>
      <c r="D2775" s="1072"/>
      <c r="E2775" s="1070"/>
      <c r="F2775" s="1066"/>
      <c r="G2775" s="1067"/>
      <c r="I2775" s="2"/>
      <c r="K2775" s="1072"/>
    </row>
    <row r="2776" spans="1:11" x14ac:dyDescent="0.2">
      <c r="A2776" s="977"/>
      <c r="B2776" s="979"/>
      <c r="C2776" s="1069"/>
      <c r="D2776" s="1072"/>
      <c r="E2776" s="1070"/>
      <c r="F2776" s="1066"/>
      <c r="G2776" s="1067"/>
      <c r="I2776" s="2"/>
      <c r="K2776" s="1072"/>
    </row>
    <row r="2777" spans="1:11" x14ac:dyDescent="0.2">
      <c r="A2777" s="977"/>
      <c r="B2777" s="979"/>
      <c r="C2777" s="1069"/>
      <c r="D2777" s="1072"/>
      <c r="E2777" s="1070"/>
      <c r="F2777" s="1066"/>
      <c r="G2777" s="1067"/>
      <c r="I2777" s="2"/>
      <c r="K2777" s="1072"/>
    </row>
    <row r="2778" spans="1:11" x14ac:dyDescent="0.2">
      <c r="A2778" s="977"/>
      <c r="B2778" s="979"/>
      <c r="C2778" s="1069"/>
      <c r="D2778" s="1072"/>
      <c r="E2778" s="1070"/>
      <c r="F2778" s="1066"/>
      <c r="G2778" s="1067"/>
      <c r="I2778" s="2"/>
      <c r="K2778" s="1072"/>
    </row>
    <row r="2779" spans="1:11" x14ac:dyDescent="0.2">
      <c r="A2779" s="977"/>
      <c r="B2779" s="979"/>
      <c r="C2779" s="1069"/>
      <c r="D2779" s="1072"/>
      <c r="E2779" s="1070"/>
      <c r="F2779" s="1066"/>
      <c r="G2779" s="1067"/>
      <c r="I2779" s="2"/>
      <c r="K2779" s="1072"/>
    </row>
    <row r="2780" spans="1:11" x14ac:dyDescent="0.2">
      <c r="A2780" s="977"/>
      <c r="B2780" s="979"/>
      <c r="C2780" s="1069"/>
      <c r="D2780" s="1072"/>
      <c r="E2780" s="1070"/>
      <c r="F2780" s="1066"/>
      <c r="G2780" s="1067"/>
      <c r="I2780" s="2"/>
      <c r="K2780" s="1072"/>
    </row>
    <row r="2781" spans="1:11" x14ac:dyDescent="0.2">
      <c r="A2781" s="977"/>
      <c r="B2781" s="979"/>
      <c r="C2781" s="1069"/>
      <c r="D2781" s="1072"/>
      <c r="E2781" s="1070"/>
      <c r="F2781" s="1066"/>
      <c r="G2781" s="1067"/>
      <c r="I2781" s="2"/>
      <c r="K2781" s="1072"/>
    </row>
    <row r="2782" spans="1:11" x14ac:dyDescent="0.2">
      <c r="A2782" s="977"/>
      <c r="B2782" s="979"/>
      <c r="C2782" s="1069"/>
      <c r="D2782" s="1072"/>
      <c r="E2782" s="1070"/>
      <c r="F2782" s="1066"/>
      <c r="G2782" s="1067"/>
      <c r="I2782" s="2"/>
      <c r="K2782" s="1072"/>
    </row>
    <row r="2783" spans="1:11" x14ac:dyDescent="0.2">
      <c r="A2783" s="977"/>
      <c r="B2783" s="979"/>
      <c r="C2783" s="1069"/>
      <c r="D2783" s="1072"/>
      <c r="E2783" s="1070"/>
      <c r="F2783" s="1066"/>
      <c r="G2783" s="1067"/>
      <c r="I2783" s="2"/>
      <c r="K2783" s="1072"/>
    </row>
    <row r="2784" spans="1:11" x14ac:dyDescent="0.2">
      <c r="A2784" s="977"/>
      <c r="B2784" s="979"/>
      <c r="C2784" s="1069"/>
      <c r="D2784" s="1072"/>
      <c r="E2784" s="1070"/>
      <c r="F2784" s="1066"/>
      <c r="G2784" s="1067"/>
      <c r="I2784" s="2"/>
      <c r="K2784" s="1072"/>
    </row>
    <row r="2785" spans="1:11" x14ac:dyDescent="0.2">
      <c r="A2785" s="977"/>
      <c r="B2785" s="979"/>
      <c r="C2785" s="1069"/>
      <c r="D2785" s="1072"/>
      <c r="E2785" s="1070"/>
      <c r="F2785" s="1066"/>
      <c r="G2785" s="1067"/>
      <c r="I2785" s="2"/>
      <c r="K2785" s="1072"/>
    </row>
    <row r="2786" spans="1:11" x14ac:dyDescent="0.2">
      <c r="A2786" s="977"/>
      <c r="B2786" s="979"/>
      <c r="C2786" s="1069"/>
      <c r="D2786" s="1072"/>
      <c r="E2786" s="1070"/>
      <c r="F2786" s="1066"/>
      <c r="G2786" s="1067"/>
      <c r="I2786" s="2"/>
      <c r="K2786" s="1072"/>
    </row>
    <row r="2787" spans="1:11" x14ac:dyDescent="0.2">
      <c r="A2787" s="977"/>
      <c r="B2787" s="979"/>
      <c r="C2787" s="1069"/>
      <c r="D2787" s="1072"/>
      <c r="E2787" s="1070"/>
      <c r="F2787" s="1066"/>
      <c r="G2787" s="1067"/>
      <c r="I2787" s="2"/>
      <c r="K2787" s="1072"/>
    </row>
    <row r="2788" spans="1:11" x14ac:dyDescent="0.2">
      <c r="A2788" s="977"/>
      <c r="B2788" s="979"/>
      <c r="C2788" s="1069"/>
      <c r="D2788" s="1072"/>
      <c r="E2788" s="1070"/>
      <c r="F2788" s="1066"/>
      <c r="G2788" s="1067"/>
      <c r="I2788" s="2"/>
      <c r="K2788" s="1072"/>
    </row>
    <row r="2789" spans="1:11" x14ac:dyDescent="0.2">
      <c r="A2789" s="977"/>
      <c r="B2789" s="979"/>
      <c r="C2789" s="1069"/>
      <c r="D2789" s="1072"/>
      <c r="E2789" s="1070"/>
      <c r="F2789" s="1066"/>
      <c r="G2789" s="1067"/>
      <c r="I2789" s="2"/>
      <c r="K2789" s="1072"/>
    </row>
    <row r="2790" spans="1:11" x14ac:dyDescent="0.2">
      <c r="A2790" s="977"/>
      <c r="B2790" s="979"/>
      <c r="C2790" s="1069"/>
      <c r="D2790" s="1072"/>
      <c r="E2790" s="1070"/>
      <c r="F2790" s="1066"/>
      <c r="G2790" s="1067"/>
      <c r="I2790" s="2"/>
      <c r="K2790" s="1072"/>
    </row>
    <row r="2791" spans="1:11" x14ac:dyDescent="0.2">
      <c r="A2791" s="977"/>
      <c r="B2791" s="979"/>
      <c r="C2791" s="1069"/>
      <c r="D2791" s="1072"/>
      <c r="E2791" s="1070"/>
      <c r="F2791" s="1066"/>
      <c r="G2791" s="1067"/>
      <c r="I2791" s="2"/>
      <c r="K2791" s="1072"/>
    </row>
    <row r="2792" spans="1:11" x14ac:dyDescent="0.2">
      <c r="A2792" s="977"/>
      <c r="B2792" s="979"/>
      <c r="C2792" s="1069"/>
      <c r="D2792" s="1072"/>
      <c r="E2792" s="1070"/>
      <c r="F2792" s="1066"/>
      <c r="G2792" s="1067"/>
      <c r="I2792" s="2"/>
      <c r="K2792" s="1072"/>
    </row>
    <row r="2793" spans="1:11" x14ac:dyDescent="0.2">
      <c r="A2793" s="977"/>
      <c r="B2793" s="979"/>
      <c r="C2793" s="1069"/>
      <c r="D2793" s="1072"/>
      <c r="E2793" s="1070"/>
      <c r="F2793" s="1066"/>
      <c r="G2793" s="1067"/>
      <c r="I2793" s="2"/>
      <c r="K2793" s="1072"/>
    </row>
    <row r="2794" spans="1:11" x14ac:dyDescent="0.2">
      <c r="A2794" s="977"/>
      <c r="B2794" s="979"/>
      <c r="C2794" s="1069"/>
      <c r="D2794" s="1072"/>
      <c r="E2794" s="1070"/>
      <c r="F2794" s="1066"/>
      <c r="G2794" s="1067"/>
      <c r="I2794" s="2"/>
      <c r="K2794" s="1072"/>
    </row>
    <row r="2795" spans="1:11" x14ac:dyDescent="0.2">
      <c r="A2795" s="977"/>
      <c r="B2795" s="979"/>
      <c r="C2795" s="1069"/>
      <c r="D2795" s="1072"/>
      <c r="E2795" s="1070"/>
      <c r="F2795" s="1066"/>
      <c r="G2795" s="1067"/>
      <c r="I2795" s="2"/>
      <c r="K2795" s="1072"/>
    </row>
    <row r="2796" spans="1:11" x14ac:dyDescent="0.2">
      <c r="A2796" s="977"/>
      <c r="B2796" s="979"/>
      <c r="C2796" s="1069"/>
      <c r="D2796" s="1072"/>
      <c r="E2796" s="1070"/>
      <c r="F2796" s="1066"/>
      <c r="G2796" s="1067"/>
      <c r="I2796" s="2"/>
      <c r="K2796" s="1072"/>
    </row>
    <row r="2797" spans="1:11" x14ac:dyDescent="0.2">
      <c r="A2797" s="977"/>
      <c r="B2797" s="979"/>
      <c r="C2797" s="1069"/>
      <c r="D2797" s="1072"/>
      <c r="E2797" s="1070"/>
      <c r="F2797" s="1066"/>
      <c r="G2797" s="1067"/>
      <c r="I2797" s="2"/>
      <c r="K2797" s="1072"/>
    </row>
    <row r="2798" spans="1:11" x14ac:dyDescent="0.2">
      <c r="A2798" s="977"/>
      <c r="B2798" s="979"/>
      <c r="C2798" s="1069"/>
      <c r="D2798" s="1072"/>
      <c r="E2798" s="1070"/>
      <c r="F2798" s="1066"/>
      <c r="G2798" s="1067"/>
      <c r="I2798" s="2"/>
      <c r="K2798" s="1072"/>
    </row>
    <row r="2799" spans="1:11" x14ac:dyDescent="0.2">
      <c r="A2799" s="977"/>
      <c r="B2799" s="979"/>
      <c r="C2799" s="1069"/>
      <c r="D2799" s="1072"/>
      <c r="E2799" s="1070"/>
      <c r="F2799" s="1066"/>
      <c r="G2799" s="1067"/>
      <c r="I2799" s="2"/>
      <c r="K2799" s="1072"/>
    </row>
    <row r="2800" spans="1:11" x14ac:dyDescent="0.2">
      <c r="A2800" s="977"/>
      <c r="B2800" s="979"/>
      <c r="C2800" s="1069"/>
      <c r="D2800" s="1072"/>
      <c r="E2800" s="1070"/>
      <c r="F2800" s="1066"/>
      <c r="G2800" s="1067"/>
      <c r="I2800" s="2"/>
      <c r="K2800" s="1072"/>
    </row>
    <row r="2801" spans="1:11" x14ac:dyDescent="0.2">
      <c r="A2801" s="977"/>
      <c r="B2801" s="979"/>
      <c r="C2801" s="1069"/>
      <c r="D2801" s="1072"/>
      <c r="E2801" s="1070"/>
      <c r="F2801" s="1066"/>
      <c r="G2801" s="1067"/>
      <c r="I2801" s="2"/>
      <c r="K2801" s="1072"/>
    </row>
    <row r="2802" spans="1:11" x14ac:dyDescent="0.2">
      <c r="A2802" s="977"/>
      <c r="B2802" s="979"/>
      <c r="C2802" s="1069"/>
      <c r="D2802" s="1072"/>
      <c r="E2802" s="1070"/>
      <c r="F2802" s="1066"/>
      <c r="G2802" s="1067"/>
      <c r="I2802" s="2"/>
      <c r="K2802" s="1072"/>
    </row>
    <row r="2803" spans="1:11" x14ac:dyDescent="0.2">
      <c r="A2803" s="977"/>
      <c r="B2803" s="979"/>
      <c r="C2803" s="1069"/>
      <c r="D2803" s="1072"/>
      <c r="E2803" s="1070"/>
      <c r="F2803" s="1066"/>
      <c r="G2803" s="1067"/>
      <c r="I2803" s="2"/>
      <c r="K2803" s="1072"/>
    </row>
    <row r="2804" spans="1:11" x14ac:dyDescent="0.2">
      <c r="A2804" s="977"/>
      <c r="B2804" s="979"/>
      <c r="C2804" s="1069"/>
      <c r="D2804" s="1072"/>
      <c r="E2804" s="1070"/>
      <c r="F2804" s="1066"/>
      <c r="G2804" s="1067"/>
      <c r="I2804" s="2"/>
      <c r="K2804" s="1072"/>
    </row>
    <row r="2805" spans="1:11" x14ac:dyDescent="0.2">
      <c r="A2805" s="977"/>
      <c r="B2805" s="979"/>
      <c r="C2805" s="1069"/>
      <c r="D2805" s="1072"/>
      <c r="E2805" s="1070"/>
      <c r="F2805" s="1066"/>
      <c r="G2805" s="1067"/>
      <c r="I2805" s="2"/>
      <c r="K2805" s="1072"/>
    </row>
    <row r="2806" spans="1:11" x14ac:dyDescent="0.2">
      <c r="A2806" s="977"/>
      <c r="B2806" s="979"/>
      <c r="C2806" s="1069"/>
      <c r="D2806" s="1072"/>
      <c r="E2806" s="1070"/>
      <c r="F2806" s="1066"/>
      <c r="G2806" s="1067"/>
      <c r="I2806" s="2"/>
      <c r="K2806" s="1072"/>
    </row>
    <row r="2807" spans="1:11" x14ac:dyDescent="0.2">
      <c r="A2807" s="977"/>
      <c r="B2807" s="979"/>
      <c r="C2807" s="1069"/>
      <c r="D2807" s="1072"/>
      <c r="E2807" s="1070"/>
      <c r="F2807" s="1066"/>
      <c r="G2807" s="1067"/>
      <c r="I2807" s="2"/>
      <c r="K2807" s="1072"/>
    </row>
    <row r="2808" spans="1:11" x14ac:dyDescent="0.2">
      <c r="A2808" s="977"/>
      <c r="B2808" s="979"/>
      <c r="C2808" s="1069"/>
      <c r="D2808" s="1072"/>
      <c r="E2808" s="1070"/>
      <c r="F2808" s="1066"/>
      <c r="G2808" s="1067"/>
      <c r="I2808" s="2"/>
      <c r="K2808" s="1072"/>
    </row>
    <row r="2809" spans="1:11" x14ac:dyDescent="0.2">
      <c r="A2809" s="977"/>
      <c r="B2809" s="979"/>
      <c r="C2809" s="1069"/>
      <c r="D2809" s="1072"/>
      <c r="E2809" s="1070"/>
      <c r="F2809" s="1066"/>
      <c r="G2809" s="1067"/>
      <c r="I2809" s="2"/>
      <c r="K2809" s="1072"/>
    </row>
    <row r="2810" spans="1:11" x14ac:dyDescent="0.2">
      <c r="A2810" s="977"/>
      <c r="B2810" s="979"/>
      <c r="C2810" s="1069"/>
      <c r="D2810" s="1072"/>
      <c r="E2810" s="1070"/>
      <c r="F2810" s="1066"/>
      <c r="G2810" s="1067"/>
      <c r="I2810" s="2"/>
      <c r="K2810" s="1072"/>
    </row>
    <row r="2811" spans="1:11" x14ac:dyDescent="0.2">
      <c r="A2811" s="977"/>
      <c r="B2811" s="979"/>
      <c r="C2811" s="1069"/>
      <c r="D2811" s="1072"/>
      <c r="E2811" s="1070"/>
      <c r="F2811" s="1066"/>
      <c r="G2811" s="1067"/>
      <c r="I2811" s="2"/>
      <c r="K2811" s="1072"/>
    </row>
    <row r="2812" spans="1:11" x14ac:dyDescent="0.2">
      <c r="A2812" s="977"/>
      <c r="B2812" s="979"/>
      <c r="C2812" s="1069"/>
      <c r="D2812" s="1072"/>
      <c r="E2812" s="1070"/>
      <c r="F2812" s="1066"/>
      <c r="G2812" s="1067"/>
      <c r="I2812" s="2"/>
      <c r="K2812" s="1072"/>
    </row>
    <row r="2813" spans="1:11" x14ac:dyDescent="0.2">
      <c r="A2813" s="977"/>
      <c r="B2813" s="979"/>
      <c r="C2813" s="1069"/>
      <c r="D2813" s="1072"/>
      <c r="E2813" s="1070"/>
      <c r="F2813" s="1066"/>
      <c r="G2813" s="1067"/>
      <c r="I2813" s="2"/>
      <c r="K2813" s="1072"/>
    </row>
    <row r="2814" spans="1:11" x14ac:dyDescent="0.2">
      <c r="A2814" s="977"/>
      <c r="B2814" s="979"/>
      <c r="C2814" s="1069"/>
      <c r="D2814" s="1072"/>
      <c r="E2814" s="1070"/>
      <c r="F2814" s="1066"/>
      <c r="G2814" s="1067"/>
      <c r="I2814" s="2"/>
      <c r="K2814" s="1072"/>
    </row>
    <row r="2815" spans="1:11" x14ac:dyDescent="0.2">
      <c r="A2815" s="977"/>
      <c r="B2815" s="979"/>
      <c r="C2815" s="1069"/>
      <c r="D2815" s="1072"/>
      <c r="E2815" s="1070"/>
      <c r="F2815" s="1066"/>
      <c r="G2815" s="1067"/>
      <c r="I2815" s="2"/>
      <c r="K2815" s="1072"/>
    </row>
    <row r="2816" spans="1:11" x14ac:dyDescent="0.2">
      <c r="A2816" s="977"/>
      <c r="B2816" s="979"/>
      <c r="C2816" s="1069"/>
      <c r="D2816" s="1072"/>
      <c r="E2816" s="1070"/>
      <c r="F2816" s="1066"/>
      <c r="G2816" s="1067"/>
      <c r="I2816" s="2"/>
      <c r="K2816" s="1072"/>
    </row>
    <row r="2817" spans="1:11" x14ac:dyDescent="0.2">
      <c r="A2817" s="977"/>
      <c r="B2817" s="979"/>
      <c r="C2817" s="1069"/>
      <c r="D2817" s="1072"/>
      <c r="E2817" s="1070"/>
      <c r="F2817" s="1066"/>
      <c r="G2817" s="1067"/>
      <c r="I2817" s="2"/>
      <c r="K2817" s="1072"/>
    </row>
    <row r="2818" spans="1:11" x14ac:dyDescent="0.2">
      <c r="A2818" s="977"/>
      <c r="B2818" s="979"/>
      <c r="C2818" s="1069"/>
      <c r="D2818" s="1072"/>
      <c r="E2818" s="1070"/>
      <c r="F2818" s="1066"/>
      <c r="G2818" s="1067"/>
      <c r="I2818" s="2"/>
      <c r="K2818" s="1072"/>
    </row>
    <row r="2819" spans="1:11" x14ac:dyDescent="0.2">
      <c r="A2819" s="977"/>
      <c r="B2819" s="979"/>
      <c r="C2819" s="1069"/>
      <c r="D2819" s="1072"/>
      <c r="E2819" s="1070"/>
      <c r="F2819" s="1066"/>
      <c r="G2819" s="1067"/>
      <c r="I2819" s="2"/>
      <c r="K2819" s="1072"/>
    </row>
    <row r="2820" spans="1:11" x14ac:dyDescent="0.2">
      <c r="A2820" s="977"/>
      <c r="B2820" s="979"/>
      <c r="C2820" s="1069"/>
      <c r="D2820" s="1072"/>
      <c r="E2820" s="1070"/>
      <c r="F2820" s="1066"/>
      <c r="G2820" s="1067"/>
      <c r="I2820" s="2"/>
      <c r="K2820" s="1072"/>
    </row>
    <row r="2821" spans="1:11" x14ac:dyDescent="0.2">
      <c r="A2821" s="977"/>
      <c r="B2821" s="979"/>
      <c r="C2821" s="1069"/>
      <c r="D2821" s="1072"/>
      <c r="E2821" s="1070"/>
      <c r="F2821" s="1066"/>
      <c r="G2821" s="1067"/>
      <c r="I2821" s="2"/>
      <c r="K2821" s="1072"/>
    </row>
    <row r="2822" spans="1:11" x14ac:dyDescent="0.2">
      <c r="A2822" s="977"/>
      <c r="B2822" s="979"/>
      <c r="C2822" s="1069"/>
      <c r="D2822" s="1072"/>
      <c r="E2822" s="1070"/>
      <c r="F2822" s="1066"/>
      <c r="G2822" s="1067"/>
      <c r="I2822" s="2"/>
      <c r="K2822" s="1072"/>
    </row>
    <row r="2823" spans="1:11" x14ac:dyDescent="0.2">
      <c r="A2823" s="977"/>
      <c r="B2823" s="979"/>
      <c r="C2823" s="1069"/>
      <c r="D2823" s="1072"/>
      <c r="E2823" s="1070"/>
      <c r="F2823" s="1066"/>
      <c r="G2823" s="1067"/>
      <c r="I2823" s="2"/>
      <c r="K2823" s="1072"/>
    </row>
    <row r="2824" spans="1:11" x14ac:dyDescent="0.2">
      <c r="A2824" s="977"/>
      <c r="B2824" s="979"/>
      <c r="C2824" s="1069"/>
      <c r="D2824" s="1072"/>
      <c r="E2824" s="1070"/>
      <c r="F2824" s="1066"/>
      <c r="G2824" s="1067"/>
      <c r="I2824" s="2"/>
      <c r="K2824" s="1072"/>
    </row>
    <row r="2825" spans="1:11" x14ac:dyDescent="0.2">
      <c r="A2825" s="977"/>
      <c r="B2825" s="979"/>
      <c r="C2825" s="1069"/>
      <c r="D2825" s="1072"/>
      <c r="E2825" s="1070"/>
      <c r="F2825" s="1066"/>
      <c r="G2825" s="1067"/>
      <c r="I2825" s="2"/>
      <c r="K2825" s="1072"/>
    </row>
    <row r="2826" spans="1:11" x14ac:dyDescent="0.2">
      <c r="A2826" s="977"/>
      <c r="B2826" s="979"/>
      <c r="C2826" s="1069"/>
      <c r="D2826" s="1072"/>
      <c r="E2826" s="1070"/>
      <c r="F2826" s="1066"/>
      <c r="G2826" s="1067"/>
      <c r="I2826" s="2"/>
      <c r="K2826" s="1072"/>
    </row>
    <row r="2827" spans="1:11" x14ac:dyDescent="0.2">
      <c r="A2827" s="977"/>
      <c r="B2827" s="979"/>
      <c r="C2827" s="1069"/>
      <c r="D2827" s="1072"/>
      <c r="E2827" s="1070"/>
      <c r="F2827" s="1066"/>
      <c r="G2827" s="1067"/>
      <c r="I2827" s="2"/>
      <c r="K2827" s="1072"/>
    </row>
    <row r="2828" spans="1:11" x14ac:dyDescent="0.2">
      <c r="A2828" s="977"/>
      <c r="B2828" s="979"/>
      <c r="C2828" s="1069"/>
      <c r="D2828" s="1072"/>
      <c r="E2828" s="1070"/>
      <c r="F2828" s="1066"/>
      <c r="G2828" s="1067"/>
      <c r="I2828" s="2"/>
      <c r="K2828" s="1072"/>
    </row>
    <row r="2829" spans="1:11" x14ac:dyDescent="0.2">
      <c r="A2829" s="977"/>
      <c r="B2829" s="979"/>
      <c r="C2829" s="1069"/>
      <c r="D2829" s="1072"/>
      <c r="E2829" s="1070"/>
      <c r="F2829" s="1066"/>
      <c r="G2829" s="1067"/>
      <c r="I2829" s="2"/>
      <c r="K2829" s="1072"/>
    </row>
    <row r="2830" spans="1:11" x14ac:dyDescent="0.2">
      <c r="A2830" s="977"/>
      <c r="B2830" s="979"/>
      <c r="C2830" s="1069"/>
      <c r="D2830" s="1072"/>
      <c r="E2830" s="1070"/>
      <c r="F2830" s="1066"/>
      <c r="G2830" s="1067"/>
      <c r="I2830" s="2"/>
      <c r="K2830" s="1072"/>
    </row>
    <row r="2831" spans="1:11" x14ac:dyDescent="0.2">
      <c r="A2831" s="977"/>
      <c r="B2831" s="979"/>
      <c r="C2831" s="1069"/>
      <c r="D2831" s="1072"/>
      <c r="E2831" s="1070"/>
      <c r="F2831" s="1066"/>
      <c r="G2831" s="1067"/>
      <c r="I2831" s="2"/>
      <c r="K2831" s="1072"/>
    </row>
    <row r="2832" spans="1:11" x14ac:dyDescent="0.2">
      <c r="A2832" s="977"/>
      <c r="B2832" s="979"/>
      <c r="C2832" s="1069"/>
      <c r="D2832" s="1072"/>
      <c r="E2832" s="1070"/>
      <c r="F2832" s="1066"/>
      <c r="G2832" s="1067"/>
      <c r="I2832" s="2"/>
      <c r="K2832" s="1072"/>
    </row>
    <row r="2833" spans="1:11" x14ac:dyDescent="0.2">
      <c r="A2833" s="977"/>
      <c r="B2833" s="979"/>
      <c r="C2833" s="1069"/>
      <c r="D2833" s="1072"/>
      <c r="E2833" s="1070"/>
      <c r="F2833" s="1066"/>
      <c r="G2833" s="1067"/>
      <c r="I2833" s="2"/>
      <c r="K2833" s="1072"/>
    </row>
    <row r="2834" spans="1:11" x14ac:dyDescent="0.2">
      <c r="A2834" s="977"/>
      <c r="B2834" s="979"/>
      <c r="C2834" s="1069"/>
      <c r="D2834" s="1072"/>
      <c r="E2834" s="1070"/>
      <c r="F2834" s="1066"/>
      <c r="G2834" s="1067"/>
      <c r="I2834" s="2"/>
      <c r="K2834" s="1072"/>
    </row>
    <row r="2835" spans="1:11" x14ac:dyDescent="0.2">
      <c r="A2835" s="977"/>
      <c r="B2835" s="979"/>
      <c r="C2835" s="1069"/>
      <c r="D2835" s="1072"/>
      <c r="E2835" s="1070"/>
      <c r="F2835" s="1066"/>
      <c r="G2835" s="1067"/>
      <c r="I2835" s="2"/>
      <c r="K2835" s="1072"/>
    </row>
    <row r="2836" spans="1:11" x14ac:dyDescent="0.2">
      <c r="A2836" s="977"/>
      <c r="B2836" s="979"/>
      <c r="C2836" s="1069"/>
      <c r="D2836" s="1072"/>
      <c r="E2836" s="1070"/>
      <c r="F2836" s="1066"/>
      <c r="G2836" s="1067"/>
      <c r="I2836" s="2"/>
      <c r="K2836" s="1072"/>
    </row>
    <row r="2837" spans="1:11" x14ac:dyDescent="0.2">
      <c r="A2837" s="977"/>
      <c r="B2837" s="979"/>
      <c r="C2837" s="1069"/>
      <c r="D2837" s="1072"/>
      <c r="E2837" s="1070"/>
      <c r="F2837" s="1066"/>
      <c r="G2837" s="1067"/>
      <c r="I2837" s="2"/>
      <c r="K2837" s="1072"/>
    </row>
    <row r="2838" spans="1:11" x14ac:dyDescent="0.2">
      <c r="A2838" s="977"/>
      <c r="B2838" s="979"/>
      <c r="C2838" s="1069"/>
      <c r="D2838" s="1072"/>
      <c r="E2838" s="1070"/>
      <c r="F2838" s="1066"/>
      <c r="G2838" s="1067"/>
      <c r="I2838" s="2"/>
      <c r="K2838" s="1072"/>
    </row>
    <row r="2839" spans="1:11" x14ac:dyDescent="0.2">
      <c r="A2839" s="977"/>
      <c r="B2839" s="979"/>
      <c r="C2839" s="1069"/>
      <c r="D2839" s="1072"/>
      <c r="E2839" s="1070"/>
      <c r="F2839" s="1066"/>
      <c r="G2839" s="1067"/>
      <c r="I2839" s="2"/>
      <c r="K2839" s="1072"/>
    </row>
    <row r="2840" spans="1:11" x14ac:dyDescent="0.2">
      <c r="A2840" s="977"/>
      <c r="B2840" s="979"/>
      <c r="C2840" s="1069"/>
      <c r="D2840" s="1072"/>
      <c r="E2840" s="1070"/>
      <c r="F2840" s="1066"/>
      <c r="G2840" s="1067"/>
      <c r="I2840" s="2"/>
      <c r="K2840" s="1072"/>
    </row>
    <row r="2841" spans="1:11" x14ac:dyDescent="0.2">
      <c r="A2841" s="977"/>
      <c r="B2841" s="979"/>
      <c r="C2841" s="1069"/>
      <c r="D2841" s="1072"/>
      <c r="E2841" s="1070"/>
      <c r="F2841" s="1066"/>
      <c r="G2841" s="1067"/>
      <c r="I2841" s="2"/>
      <c r="K2841" s="1072"/>
    </row>
    <row r="2842" spans="1:11" x14ac:dyDescent="0.2">
      <c r="A2842" s="977"/>
      <c r="B2842" s="979"/>
      <c r="C2842" s="1069"/>
      <c r="D2842" s="1072"/>
      <c r="E2842" s="1070"/>
      <c r="F2842" s="1066"/>
      <c r="G2842" s="1067"/>
      <c r="I2842" s="2"/>
      <c r="K2842" s="1072"/>
    </row>
    <row r="2843" spans="1:11" x14ac:dyDescent="0.2">
      <c r="A2843" s="977"/>
      <c r="B2843" s="979"/>
      <c r="C2843" s="1069"/>
      <c r="D2843" s="1072"/>
      <c r="E2843" s="1070"/>
      <c r="F2843" s="1066"/>
      <c r="G2843" s="1067"/>
      <c r="I2843" s="2"/>
      <c r="K2843" s="1072"/>
    </row>
    <row r="2844" spans="1:11" x14ac:dyDescent="0.2">
      <c r="A2844" s="977"/>
      <c r="B2844" s="979"/>
      <c r="C2844" s="1069"/>
      <c r="D2844" s="1072"/>
      <c r="E2844" s="1070"/>
      <c r="F2844" s="1066"/>
      <c r="G2844" s="1067"/>
      <c r="I2844" s="2"/>
      <c r="K2844" s="1072"/>
    </row>
    <row r="2845" spans="1:11" x14ac:dyDescent="0.2">
      <c r="A2845" s="977"/>
      <c r="B2845" s="979"/>
      <c r="C2845" s="1069"/>
      <c r="D2845" s="1072"/>
      <c r="E2845" s="1070"/>
      <c r="F2845" s="1066"/>
      <c r="G2845" s="1067"/>
      <c r="I2845" s="2"/>
      <c r="K2845" s="1072"/>
    </row>
    <row r="2846" spans="1:11" x14ac:dyDescent="0.2">
      <c r="A2846" s="977"/>
      <c r="B2846" s="979"/>
      <c r="C2846" s="1069"/>
      <c r="D2846" s="1072"/>
      <c r="E2846" s="1070"/>
      <c r="F2846" s="1066"/>
      <c r="G2846" s="1067"/>
      <c r="I2846" s="2"/>
      <c r="K2846" s="1072"/>
    </row>
    <row r="2847" spans="1:11" x14ac:dyDescent="0.2">
      <c r="A2847" s="977"/>
      <c r="B2847" s="979"/>
      <c r="C2847" s="1069"/>
      <c r="D2847" s="1072"/>
      <c r="E2847" s="1070"/>
      <c r="F2847" s="1066"/>
      <c r="G2847" s="1067"/>
      <c r="I2847" s="2"/>
      <c r="K2847" s="1072"/>
    </row>
    <row r="2848" spans="1:11" x14ac:dyDescent="0.2">
      <c r="A2848" s="977"/>
      <c r="B2848" s="979"/>
      <c r="C2848" s="1069"/>
      <c r="D2848" s="1072"/>
      <c r="E2848" s="1070"/>
      <c r="F2848" s="1066"/>
      <c r="G2848" s="1067"/>
      <c r="I2848" s="2"/>
      <c r="K2848" s="1072"/>
    </row>
    <row r="2849" spans="1:11" x14ac:dyDescent="0.2">
      <c r="A2849" s="977"/>
      <c r="B2849" s="979"/>
      <c r="C2849" s="1069"/>
      <c r="D2849" s="1072"/>
      <c r="E2849" s="1070"/>
      <c r="F2849" s="1066"/>
      <c r="G2849" s="1067"/>
      <c r="I2849" s="2"/>
      <c r="K2849" s="1072"/>
    </row>
    <row r="2850" spans="1:11" x14ac:dyDescent="0.2">
      <c r="A2850" s="977"/>
      <c r="B2850" s="979"/>
      <c r="C2850" s="1069"/>
      <c r="D2850" s="1072"/>
      <c r="E2850" s="1070"/>
      <c r="F2850" s="1066"/>
      <c r="G2850" s="1067"/>
      <c r="I2850" s="2"/>
      <c r="K2850" s="1072"/>
    </row>
    <row r="2851" spans="1:11" x14ac:dyDescent="0.2">
      <c r="A2851" s="977"/>
      <c r="B2851" s="979"/>
      <c r="C2851" s="1069"/>
      <c r="D2851" s="1072"/>
      <c r="E2851" s="1070"/>
      <c r="F2851" s="1066"/>
      <c r="G2851" s="1067"/>
      <c r="I2851" s="2"/>
      <c r="K2851" s="1072"/>
    </row>
    <row r="2852" spans="1:11" x14ac:dyDescent="0.2">
      <c r="A2852" s="977"/>
      <c r="B2852" s="979"/>
      <c r="C2852" s="1069"/>
      <c r="D2852" s="1072"/>
      <c r="E2852" s="1070"/>
      <c r="F2852" s="1066"/>
      <c r="G2852" s="1067"/>
      <c r="I2852" s="2"/>
      <c r="K2852" s="1072"/>
    </row>
    <row r="2853" spans="1:11" x14ac:dyDescent="0.2">
      <c r="A2853" s="977"/>
      <c r="B2853" s="979"/>
      <c r="C2853" s="1069"/>
      <c r="D2853" s="1072"/>
      <c r="E2853" s="1070"/>
      <c r="F2853" s="1066"/>
      <c r="G2853" s="1067"/>
      <c r="I2853" s="2"/>
      <c r="K2853" s="1072"/>
    </row>
    <row r="2854" spans="1:11" x14ac:dyDescent="0.2">
      <c r="A2854" s="977"/>
      <c r="B2854" s="979"/>
      <c r="C2854" s="1069"/>
      <c r="D2854" s="1072"/>
      <c r="E2854" s="1070"/>
      <c r="F2854" s="1066"/>
      <c r="G2854" s="1067"/>
      <c r="I2854" s="2"/>
      <c r="K2854" s="1072"/>
    </row>
    <row r="2855" spans="1:11" x14ac:dyDescent="0.2">
      <c r="A2855" s="977"/>
      <c r="B2855" s="979"/>
      <c r="C2855" s="1069"/>
      <c r="D2855" s="1072"/>
      <c r="E2855" s="1070"/>
      <c r="F2855" s="1066"/>
      <c r="G2855" s="1067"/>
      <c r="I2855" s="2"/>
      <c r="K2855" s="1072"/>
    </row>
    <row r="2856" spans="1:11" x14ac:dyDescent="0.2">
      <c r="A2856" s="977"/>
      <c r="B2856" s="979"/>
      <c r="C2856" s="1069"/>
      <c r="D2856" s="1072"/>
      <c r="E2856" s="1070"/>
      <c r="F2856" s="1066"/>
      <c r="G2856" s="1067"/>
      <c r="I2856" s="2"/>
      <c r="K2856" s="1072"/>
    </row>
    <row r="2857" spans="1:11" x14ac:dyDescent="0.2">
      <c r="A2857" s="977"/>
      <c r="B2857" s="979"/>
      <c r="C2857" s="1069"/>
      <c r="D2857" s="1072"/>
      <c r="E2857" s="1070"/>
      <c r="F2857" s="1066"/>
      <c r="G2857" s="1067"/>
      <c r="I2857" s="2"/>
      <c r="K2857" s="1072"/>
    </row>
    <row r="2858" spans="1:11" x14ac:dyDescent="0.2">
      <c r="A2858" s="977"/>
      <c r="B2858" s="979"/>
      <c r="C2858" s="1069"/>
      <c r="D2858" s="1072"/>
      <c r="E2858" s="1070"/>
      <c r="F2858" s="1066"/>
      <c r="G2858" s="1067"/>
      <c r="I2858" s="2"/>
      <c r="K2858" s="1072"/>
    </row>
    <row r="2859" spans="1:11" x14ac:dyDescent="0.2">
      <c r="A2859" s="977"/>
      <c r="B2859" s="979"/>
      <c r="C2859" s="1069"/>
      <c r="D2859" s="1072"/>
      <c r="E2859" s="1070"/>
      <c r="F2859" s="1066"/>
      <c r="G2859" s="1067"/>
      <c r="I2859" s="2"/>
      <c r="K2859" s="1072"/>
    </row>
    <row r="2860" spans="1:11" x14ac:dyDescent="0.2">
      <c r="A2860" s="977"/>
      <c r="B2860" s="979"/>
      <c r="C2860" s="1069"/>
      <c r="D2860" s="1072"/>
      <c r="E2860" s="1070"/>
      <c r="F2860" s="1066"/>
      <c r="G2860" s="1067"/>
      <c r="I2860" s="2"/>
      <c r="K2860" s="1072"/>
    </row>
    <row r="2861" spans="1:11" x14ac:dyDescent="0.2">
      <c r="A2861" s="977"/>
      <c r="B2861" s="979"/>
      <c r="C2861" s="1069"/>
      <c r="D2861" s="1072"/>
      <c r="E2861" s="1070"/>
      <c r="F2861" s="1066"/>
      <c r="G2861" s="1067"/>
      <c r="I2861" s="2"/>
      <c r="K2861" s="1072"/>
    </row>
    <row r="2862" spans="1:11" x14ac:dyDescent="0.2">
      <c r="A2862" s="977"/>
      <c r="B2862" s="979"/>
      <c r="C2862" s="1069"/>
      <c r="D2862" s="1072"/>
      <c r="E2862" s="1070"/>
      <c r="F2862" s="1066"/>
      <c r="G2862" s="1067"/>
      <c r="I2862" s="2"/>
      <c r="K2862" s="1072"/>
    </row>
    <row r="2863" spans="1:11" x14ac:dyDescent="0.2">
      <c r="A2863" s="977"/>
      <c r="B2863" s="979"/>
      <c r="C2863" s="1069"/>
      <c r="D2863" s="1072"/>
      <c r="E2863" s="1070"/>
      <c r="F2863" s="1066"/>
      <c r="G2863" s="1067"/>
      <c r="I2863" s="2"/>
      <c r="K2863" s="1072"/>
    </row>
    <row r="2864" spans="1:11" x14ac:dyDescent="0.2">
      <c r="A2864" s="977"/>
      <c r="B2864" s="979"/>
      <c r="C2864" s="1069"/>
      <c r="D2864" s="1072"/>
      <c r="E2864" s="1070"/>
      <c r="F2864" s="1066"/>
      <c r="G2864" s="1067"/>
      <c r="I2864" s="2"/>
      <c r="K2864" s="1072"/>
    </row>
    <row r="2865" spans="1:11" x14ac:dyDescent="0.2">
      <c r="A2865" s="977"/>
      <c r="B2865" s="979"/>
      <c r="C2865" s="1069"/>
      <c r="D2865" s="1072"/>
      <c r="E2865" s="1070"/>
      <c r="F2865" s="1066"/>
      <c r="G2865" s="1067"/>
      <c r="I2865" s="2"/>
      <c r="K2865" s="1072"/>
    </row>
    <row r="2866" spans="1:11" x14ac:dyDescent="0.2">
      <c r="A2866" s="977"/>
      <c r="B2866" s="979"/>
      <c r="C2866" s="1069"/>
      <c r="D2866" s="1072"/>
      <c r="E2866" s="1070"/>
      <c r="F2866" s="1066"/>
      <c r="G2866" s="1067"/>
      <c r="I2866" s="2"/>
      <c r="K2866" s="1072"/>
    </row>
    <row r="2867" spans="1:11" x14ac:dyDescent="0.2">
      <c r="A2867" s="977"/>
      <c r="B2867" s="979"/>
      <c r="C2867" s="1069"/>
      <c r="D2867" s="1072"/>
      <c r="E2867" s="1070"/>
      <c r="F2867" s="1066"/>
      <c r="G2867" s="1067"/>
      <c r="I2867" s="2"/>
      <c r="K2867" s="1072"/>
    </row>
    <row r="2868" spans="1:11" x14ac:dyDescent="0.2">
      <c r="A2868" s="977"/>
      <c r="B2868" s="979"/>
      <c r="C2868" s="1069"/>
      <c r="D2868" s="1072"/>
      <c r="E2868" s="1070"/>
      <c r="F2868" s="1066"/>
      <c r="G2868" s="1067"/>
      <c r="I2868" s="2"/>
      <c r="K2868" s="1072"/>
    </row>
    <row r="2869" spans="1:11" x14ac:dyDescent="0.2">
      <c r="A2869" s="977"/>
      <c r="B2869" s="979"/>
      <c r="C2869" s="1069"/>
      <c r="D2869" s="1072"/>
      <c r="E2869" s="1070"/>
      <c r="F2869" s="1066"/>
      <c r="G2869" s="1067"/>
      <c r="I2869" s="2"/>
      <c r="K2869" s="1072"/>
    </row>
    <row r="2870" spans="1:11" x14ac:dyDescent="0.2">
      <c r="A2870" s="977"/>
      <c r="B2870" s="979"/>
      <c r="C2870" s="1069"/>
      <c r="D2870" s="1072"/>
      <c r="E2870" s="1070"/>
      <c r="F2870" s="1066"/>
      <c r="G2870" s="1067"/>
      <c r="I2870" s="2"/>
      <c r="K2870" s="1072"/>
    </row>
    <row r="2871" spans="1:11" x14ac:dyDescent="0.2">
      <c r="A2871" s="977"/>
      <c r="B2871" s="979"/>
      <c r="C2871" s="1069"/>
      <c r="D2871" s="1072"/>
      <c r="E2871" s="1070"/>
      <c r="F2871" s="1066"/>
      <c r="G2871" s="1067"/>
      <c r="I2871" s="2"/>
      <c r="K2871" s="1072"/>
    </row>
    <row r="2872" spans="1:11" x14ac:dyDescent="0.2">
      <c r="A2872" s="977"/>
      <c r="B2872" s="979"/>
      <c r="C2872" s="1069"/>
      <c r="D2872" s="1072"/>
      <c r="E2872" s="1070"/>
      <c r="F2872" s="1066"/>
      <c r="G2872" s="1067"/>
      <c r="I2872" s="2"/>
      <c r="K2872" s="1072"/>
    </row>
    <row r="2873" spans="1:11" x14ac:dyDescent="0.2">
      <c r="A2873" s="977"/>
      <c r="B2873" s="979"/>
      <c r="C2873" s="1069"/>
      <c r="D2873" s="1072"/>
      <c r="E2873" s="1070"/>
      <c r="F2873" s="1066"/>
      <c r="G2873" s="1067"/>
      <c r="I2873" s="2"/>
      <c r="K2873" s="1072"/>
    </row>
    <row r="2874" spans="1:11" x14ac:dyDescent="0.2">
      <c r="A2874" s="977"/>
      <c r="B2874" s="979"/>
      <c r="C2874" s="1069"/>
      <c r="D2874" s="1072"/>
      <c r="E2874" s="1070"/>
      <c r="F2874" s="1066"/>
      <c r="G2874" s="1067"/>
      <c r="I2874" s="2"/>
      <c r="K2874" s="1072"/>
    </row>
    <row r="2875" spans="1:11" x14ac:dyDescent="0.2">
      <c r="A2875" s="977"/>
      <c r="B2875" s="979"/>
      <c r="C2875" s="1069"/>
      <c r="D2875" s="1072"/>
      <c r="E2875" s="1070"/>
      <c r="F2875" s="1066"/>
      <c r="G2875" s="1067"/>
      <c r="I2875" s="2"/>
      <c r="K2875" s="1072"/>
    </row>
    <row r="2876" spans="1:11" x14ac:dyDescent="0.2">
      <c r="A2876" s="977"/>
      <c r="B2876" s="979"/>
      <c r="C2876" s="1069"/>
      <c r="D2876" s="1072"/>
      <c r="E2876" s="1070"/>
      <c r="F2876" s="1066"/>
      <c r="G2876" s="1067"/>
      <c r="I2876" s="2"/>
      <c r="K2876" s="1072"/>
    </row>
    <row r="2877" spans="1:11" x14ac:dyDescent="0.2">
      <c r="A2877" s="977"/>
      <c r="B2877" s="979"/>
      <c r="C2877" s="1069"/>
      <c r="D2877" s="1072"/>
      <c r="E2877" s="1070"/>
      <c r="F2877" s="1066"/>
      <c r="G2877" s="1067"/>
      <c r="I2877" s="2"/>
      <c r="K2877" s="1072"/>
    </row>
    <row r="2878" spans="1:11" x14ac:dyDescent="0.2">
      <c r="A2878" s="977"/>
      <c r="B2878" s="979"/>
      <c r="C2878" s="1069"/>
      <c r="D2878" s="1072"/>
      <c r="E2878" s="1070"/>
      <c r="F2878" s="1066"/>
      <c r="G2878" s="1067"/>
      <c r="I2878" s="2"/>
      <c r="K2878" s="1072"/>
    </row>
    <row r="2879" spans="1:11" x14ac:dyDescent="0.2">
      <c r="A2879" s="977"/>
      <c r="B2879" s="979"/>
      <c r="C2879" s="1069"/>
      <c r="D2879" s="1072"/>
      <c r="E2879" s="1070"/>
      <c r="F2879" s="1066"/>
      <c r="G2879" s="1067"/>
      <c r="I2879" s="2"/>
      <c r="K2879" s="1072"/>
    </row>
    <row r="2880" spans="1:11" x14ac:dyDescent="0.2">
      <c r="A2880" s="977"/>
      <c r="B2880" s="979"/>
      <c r="C2880" s="1069"/>
      <c r="D2880" s="1072"/>
      <c r="E2880" s="1070"/>
      <c r="F2880" s="1066"/>
      <c r="G2880" s="1067"/>
      <c r="I2880" s="2"/>
      <c r="K2880" s="1072"/>
    </row>
    <row r="2881" spans="1:11" x14ac:dyDescent="0.2">
      <c r="A2881" s="977"/>
      <c r="B2881" s="979"/>
      <c r="C2881" s="1069"/>
      <c r="D2881" s="1072"/>
      <c r="E2881" s="1070"/>
      <c r="F2881" s="1066"/>
      <c r="G2881" s="1067"/>
      <c r="I2881" s="2"/>
      <c r="K2881" s="1072"/>
    </row>
    <row r="2882" spans="1:11" x14ac:dyDescent="0.2">
      <c r="A2882" s="977"/>
      <c r="B2882" s="979"/>
      <c r="C2882" s="1069"/>
      <c r="D2882" s="1072"/>
      <c r="E2882" s="1070"/>
      <c r="F2882" s="1066"/>
      <c r="G2882" s="1067"/>
      <c r="I2882" s="2"/>
      <c r="K2882" s="1072"/>
    </row>
    <row r="2883" spans="1:11" x14ac:dyDescent="0.2">
      <c r="A2883" s="977"/>
      <c r="B2883" s="979"/>
      <c r="C2883" s="1069"/>
      <c r="D2883" s="1072"/>
      <c r="E2883" s="1070"/>
      <c r="F2883" s="1066"/>
      <c r="G2883" s="1067"/>
      <c r="I2883" s="2"/>
      <c r="K2883" s="1072"/>
    </row>
    <row r="2884" spans="1:11" x14ac:dyDescent="0.2">
      <c r="A2884" s="977"/>
      <c r="B2884" s="979"/>
      <c r="C2884" s="1069"/>
      <c r="D2884" s="1072"/>
      <c r="E2884" s="1070"/>
      <c r="F2884" s="1066"/>
      <c r="G2884" s="1067"/>
      <c r="I2884" s="2"/>
      <c r="K2884" s="1072"/>
    </row>
    <row r="2885" spans="1:11" x14ac:dyDescent="0.2">
      <c r="A2885" s="977"/>
      <c r="B2885" s="979"/>
      <c r="C2885" s="1069"/>
      <c r="D2885" s="1072"/>
      <c r="E2885" s="1070"/>
      <c r="F2885" s="1066"/>
      <c r="G2885" s="1067"/>
      <c r="I2885" s="2"/>
      <c r="K2885" s="1072"/>
    </row>
    <row r="2886" spans="1:11" x14ac:dyDescent="0.2">
      <c r="A2886" s="977"/>
      <c r="B2886" s="979"/>
      <c r="C2886" s="1069"/>
      <c r="D2886" s="1072"/>
      <c r="E2886" s="1070"/>
      <c r="F2886" s="1066"/>
      <c r="G2886" s="1067"/>
      <c r="I2886" s="2"/>
      <c r="K2886" s="1072"/>
    </row>
    <row r="2887" spans="1:11" x14ac:dyDescent="0.2">
      <c r="A2887" s="977"/>
      <c r="B2887" s="979"/>
      <c r="C2887" s="1069"/>
      <c r="D2887" s="1072"/>
      <c r="E2887" s="1070"/>
      <c r="F2887" s="1066"/>
      <c r="G2887" s="1067"/>
      <c r="I2887" s="2"/>
      <c r="K2887" s="1072"/>
    </row>
    <row r="2888" spans="1:11" x14ac:dyDescent="0.2">
      <c r="A2888" s="977"/>
      <c r="B2888" s="979"/>
      <c r="C2888" s="1069"/>
      <c r="D2888" s="1072"/>
      <c r="E2888" s="1070"/>
      <c r="F2888" s="1066"/>
      <c r="G2888" s="1067"/>
      <c r="I2888" s="2"/>
      <c r="K2888" s="1072"/>
    </row>
    <row r="2889" spans="1:11" x14ac:dyDescent="0.2">
      <c r="A2889" s="977"/>
      <c r="B2889" s="979"/>
      <c r="C2889" s="1069"/>
      <c r="D2889" s="1072"/>
      <c r="E2889" s="1070"/>
      <c r="F2889" s="1066"/>
      <c r="G2889" s="1067"/>
      <c r="I2889" s="2"/>
      <c r="K2889" s="1072"/>
    </row>
    <row r="2890" spans="1:11" x14ac:dyDescent="0.2">
      <c r="A2890" s="977"/>
      <c r="B2890" s="979"/>
      <c r="C2890" s="1069"/>
      <c r="D2890" s="1072"/>
      <c r="E2890" s="1070"/>
      <c r="F2890" s="1066"/>
      <c r="G2890" s="1067"/>
      <c r="I2890" s="2"/>
      <c r="K2890" s="1072"/>
    </row>
    <row r="2891" spans="1:11" x14ac:dyDescent="0.2">
      <c r="A2891" s="977"/>
      <c r="B2891" s="979"/>
      <c r="C2891" s="1069"/>
      <c r="D2891" s="1072"/>
      <c r="E2891" s="1070"/>
      <c r="F2891" s="1066"/>
      <c r="G2891" s="1067"/>
      <c r="I2891" s="2"/>
      <c r="K2891" s="1072"/>
    </row>
    <row r="2892" spans="1:11" x14ac:dyDescent="0.2">
      <c r="A2892" s="977"/>
      <c r="B2892" s="979"/>
      <c r="C2892" s="1069"/>
      <c r="D2892" s="1072"/>
      <c r="E2892" s="1070"/>
      <c r="F2892" s="1066"/>
      <c r="G2892" s="1067"/>
      <c r="I2892" s="2"/>
      <c r="K2892" s="1072"/>
    </row>
    <row r="2893" spans="1:11" x14ac:dyDescent="0.2">
      <c r="A2893" s="977"/>
      <c r="B2893" s="979"/>
      <c r="C2893" s="1069"/>
      <c r="D2893" s="1072"/>
      <c r="E2893" s="1070"/>
      <c r="F2893" s="1066"/>
      <c r="G2893" s="1067"/>
      <c r="I2893" s="2"/>
      <c r="K2893" s="1072"/>
    </row>
    <row r="2894" spans="1:11" x14ac:dyDescent="0.2">
      <c r="A2894" s="977"/>
      <c r="B2894" s="979"/>
      <c r="C2894" s="1069"/>
      <c r="D2894" s="1072"/>
      <c r="E2894" s="1070"/>
      <c r="F2894" s="1066"/>
      <c r="G2894" s="1067"/>
      <c r="I2894" s="2"/>
      <c r="K2894" s="1072"/>
    </row>
    <row r="2895" spans="1:11" x14ac:dyDescent="0.2">
      <c r="A2895" s="977"/>
      <c r="B2895" s="979"/>
      <c r="C2895" s="1069"/>
      <c r="D2895" s="1072"/>
      <c r="E2895" s="1070"/>
      <c r="F2895" s="1066"/>
      <c r="G2895" s="1067"/>
      <c r="I2895" s="2"/>
      <c r="K2895" s="1072"/>
    </row>
    <row r="2896" spans="1:11" x14ac:dyDescent="0.2">
      <c r="A2896" s="977"/>
      <c r="B2896" s="979"/>
      <c r="C2896" s="1069"/>
      <c r="D2896" s="1072"/>
      <c r="E2896" s="1070"/>
      <c r="F2896" s="1066"/>
      <c r="G2896" s="1067"/>
      <c r="I2896" s="2"/>
      <c r="K2896" s="1072"/>
    </row>
    <row r="2897" spans="1:11" x14ac:dyDescent="0.2">
      <c r="A2897" s="977"/>
      <c r="B2897" s="979"/>
      <c r="C2897" s="1069"/>
      <c r="D2897" s="1072"/>
      <c r="E2897" s="1070"/>
      <c r="F2897" s="1066"/>
      <c r="G2897" s="1067"/>
      <c r="I2897" s="2"/>
      <c r="K2897" s="1072"/>
    </row>
    <row r="2898" spans="1:11" x14ac:dyDescent="0.2">
      <c r="A2898" s="977"/>
      <c r="B2898" s="979"/>
      <c r="C2898" s="1069"/>
      <c r="D2898" s="1072"/>
      <c r="E2898" s="1070"/>
      <c r="F2898" s="1066"/>
      <c r="G2898" s="1067"/>
      <c r="I2898" s="2"/>
      <c r="K2898" s="1072"/>
    </row>
    <row r="2899" spans="1:11" x14ac:dyDescent="0.2">
      <c r="A2899" s="977"/>
      <c r="B2899" s="979"/>
      <c r="C2899" s="1069"/>
      <c r="D2899" s="1072"/>
      <c r="E2899" s="1070"/>
      <c r="F2899" s="1066"/>
      <c r="G2899" s="1067"/>
      <c r="I2899" s="2"/>
      <c r="K2899" s="1072"/>
    </row>
    <row r="2900" spans="1:11" x14ac:dyDescent="0.2">
      <c r="A2900" s="977"/>
      <c r="B2900" s="979"/>
      <c r="C2900" s="1069"/>
      <c r="D2900" s="1072"/>
      <c r="E2900" s="1070"/>
      <c r="F2900" s="1066"/>
      <c r="G2900" s="1067"/>
      <c r="I2900" s="2"/>
      <c r="K2900" s="1072"/>
    </row>
    <row r="2901" spans="1:11" x14ac:dyDescent="0.2">
      <c r="A2901" s="977"/>
      <c r="B2901" s="979"/>
      <c r="C2901" s="1069"/>
      <c r="D2901" s="1072"/>
      <c r="E2901" s="1070"/>
      <c r="F2901" s="1066"/>
      <c r="G2901" s="1067"/>
      <c r="I2901" s="2"/>
      <c r="K2901" s="1072"/>
    </row>
    <row r="2902" spans="1:11" x14ac:dyDescent="0.2">
      <c r="A2902" s="977"/>
      <c r="B2902" s="979"/>
      <c r="C2902" s="1069"/>
      <c r="D2902" s="1072"/>
      <c r="E2902" s="1070"/>
      <c r="F2902" s="1066"/>
      <c r="G2902" s="1067"/>
      <c r="I2902" s="2"/>
      <c r="K2902" s="1072"/>
    </row>
    <row r="2903" spans="1:11" x14ac:dyDescent="0.2">
      <c r="A2903" s="977"/>
      <c r="B2903" s="979"/>
      <c r="C2903" s="1069"/>
      <c r="D2903" s="1072"/>
      <c r="E2903" s="1070"/>
      <c r="F2903" s="1066"/>
      <c r="G2903" s="1067"/>
      <c r="I2903" s="2"/>
      <c r="K2903" s="1072"/>
    </row>
    <row r="2904" spans="1:11" x14ac:dyDescent="0.2">
      <c r="A2904" s="977"/>
      <c r="B2904" s="979"/>
      <c r="C2904" s="1069"/>
      <c r="D2904" s="1072"/>
      <c r="E2904" s="1070"/>
      <c r="F2904" s="1066"/>
      <c r="G2904" s="1067"/>
      <c r="I2904" s="2"/>
      <c r="K2904" s="1072"/>
    </row>
    <row r="2905" spans="1:11" x14ac:dyDescent="0.2">
      <c r="A2905" s="977"/>
      <c r="B2905" s="979"/>
      <c r="C2905" s="1069"/>
      <c r="D2905" s="1072"/>
      <c r="E2905" s="1070"/>
      <c r="F2905" s="1066"/>
      <c r="G2905" s="1067"/>
      <c r="I2905" s="2"/>
      <c r="K2905" s="1072"/>
    </row>
    <row r="2906" spans="1:11" x14ac:dyDescent="0.2">
      <c r="A2906" s="977"/>
      <c r="B2906" s="979"/>
      <c r="C2906" s="1069"/>
      <c r="D2906" s="1072"/>
      <c r="E2906" s="1070"/>
      <c r="F2906" s="1066"/>
      <c r="G2906" s="1067"/>
      <c r="I2906" s="2"/>
      <c r="K2906" s="1072"/>
    </row>
    <row r="2907" spans="1:11" x14ac:dyDescent="0.2">
      <c r="A2907" s="977"/>
      <c r="B2907" s="979"/>
      <c r="C2907" s="1069"/>
      <c r="D2907" s="1072"/>
      <c r="E2907" s="1070"/>
      <c r="F2907" s="1066"/>
      <c r="G2907" s="1067"/>
      <c r="I2907" s="2"/>
      <c r="K2907" s="1072"/>
    </row>
    <row r="2908" spans="1:11" x14ac:dyDescent="0.2">
      <c r="A2908" s="977"/>
      <c r="B2908" s="979"/>
      <c r="C2908" s="1069"/>
      <c r="D2908" s="1072"/>
      <c r="E2908" s="1070"/>
      <c r="F2908" s="1066"/>
      <c r="G2908" s="1067"/>
      <c r="I2908" s="2"/>
      <c r="K2908" s="1072"/>
    </row>
    <row r="2909" spans="1:11" x14ac:dyDescent="0.2">
      <c r="A2909" s="977"/>
      <c r="B2909" s="979"/>
      <c r="C2909" s="1069"/>
      <c r="D2909" s="1072"/>
      <c r="E2909" s="1070"/>
      <c r="F2909" s="1066"/>
      <c r="G2909" s="1067"/>
      <c r="I2909" s="2"/>
      <c r="K2909" s="1072"/>
    </row>
    <row r="2910" spans="1:11" x14ac:dyDescent="0.2">
      <c r="A2910" s="977"/>
      <c r="B2910" s="979"/>
      <c r="C2910" s="1069"/>
      <c r="D2910" s="1072"/>
      <c r="E2910" s="1070"/>
      <c r="F2910" s="1066"/>
      <c r="G2910" s="1067"/>
      <c r="I2910" s="2"/>
      <c r="K2910" s="1072"/>
    </row>
    <row r="2911" spans="1:11" x14ac:dyDescent="0.2">
      <c r="A2911" s="977"/>
      <c r="B2911" s="979"/>
      <c r="C2911" s="1069"/>
      <c r="D2911" s="1072"/>
      <c r="E2911" s="1070"/>
      <c r="F2911" s="1066"/>
      <c r="G2911" s="1067"/>
      <c r="I2911" s="2"/>
      <c r="K2911" s="1072"/>
    </row>
    <row r="2912" spans="1:11" x14ac:dyDescent="0.2">
      <c r="A2912" s="977"/>
      <c r="B2912" s="979"/>
      <c r="C2912" s="1069"/>
      <c r="D2912" s="1072"/>
      <c r="E2912" s="1070"/>
      <c r="F2912" s="1066"/>
      <c r="G2912" s="1067"/>
      <c r="I2912" s="2"/>
      <c r="K2912" s="1072"/>
    </row>
    <row r="2913" spans="1:11" x14ac:dyDescent="0.2">
      <c r="A2913" s="977"/>
      <c r="B2913" s="979"/>
      <c r="C2913" s="1069"/>
      <c r="D2913" s="1072"/>
      <c r="E2913" s="1070"/>
      <c r="F2913" s="1066"/>
      <c r="G2913" s="1067"/>
      <c r="I2913" s="2"/>
      <c r="K2913" s="1072"/>
    </row>
    <row r="2914" spans="1:11" x14ac:dyDescent="0.2">
      <c r="A2914" s="977"/>
      <c r="B2914" s="979"/>
      <c r="C2914" s="1069"/>
      <c r="D2914" s="1072"/>
      <c r="E2914" s="1070"/>
      <c r="F2914" s="1066"/>
      <c r="G2914" s="1067"/>
      <c r="I2914" s="2"/>
      <c r="K2914" s="1072"/>
    </row>
    <row r="2915" spans="1:11" x14ac:dyDescent="0.2">
      <c r="A2915" s="977"/>
      <c r="B2915" s="979"/>
      <c r="C2915" s="1069"/>
      <c r="D2915" s="1072"/>
      <c r="E2915" s="1070"/>
      <c r="F2915" s="1066"/>
      <c r="G2915" s="1067"/>
      <c r="I2915" s="2"/>
      <c r="K2915" s="1072"/>
    </row>
    <row r="2916" spans="1:11" x14ac:dyDescent="0.2">
      <c r="A2916" s="977"/>
      <c r="B2916" s="979"/>
      <c r="C2916" s="1069"/>
      <c r="D2916" s="1072"/>
      <c r="E2916" s="1070"/>
      <c r="F2916" s="1066"/>
      <c r="G2916" s="1067"/>
      <c r="I2916" s="2"/>
      <c r="K2916" s="1072"/>
    </row>
    <row r="2917" spans="1:11" x14ac:dyDescent="0.2">
      <c r="A2917" s="977"/>
      <c r="B2917" s="979"/>
      <c r="C2917" s="1069"/>
      <c r="D2917" s="1072"/>
      <c r="E2917" s="1070"/>
      <c r="F2917" s="1066"/>
      <c r="G2917" s="1067"/>
      <c r="I2917" s="2"/>
      <c r="K2917" s="1072"/>
    </row>
    <row r="2918" spans="1:11" x14ac:dyDescent="0.2">
      <c r="A2918" s="977"/>
      <c r="B2918" s="979"/>
      <c r="C2918" s="1069"/>
      <c r="D2918" s="1072"/>
      <c r="E2918" s="1070"/>
      <c r="F2918" s="1066"/>
      <c r="G2918" s="1067"/>
      <c r="I2918" s="2"/>
      <c r="K2918" s="1072"/>
    </row>
    <row r="2919" spans="1:11" x14ac:dyDescent="0.2">
      <c r="A2919" s="977"/>
      <c r="B2919" s="979"/>
      <c r="C2919" s="1069"/>
      <c r="D2919" s="1072"/>
      <c r="E2919" s="1070"/>
      <c r="F2919" s="1066"/>
      <c r="G2919" s="1067"/>
      <c r="I2919" s="2"/>
      <c r="K2919" s="1072"/>
    </row>
    <row r="2920" spans="1:11" x14ac:dyDescent="0.2">
      <c r="A2920" s="977"/>
      <c r="B2920" s="979"/>
      <c r="C2920" s="1069"/>
      <c r="D2920" s="1072"/>
      <c r="E2920" s="1070"/>
      <c r="F2920" s="1066"/>
      <c r="G2920" s="1067"/>
      <c r="I2920" s="2"/>
      <c r="K2920" s="1072"/>
    </row>
    <row r="2921" spans="1:11" x14ac:dyDescent="0.2">
      <c r="A2921" s="977"/>
      <c r="B2921" s="979"/>
      <c r="C2921" s="1069"/>
      <c r="D2921" s="1072"/>
      <c r="E2921" s="1070"/>
      <c r="F2921" s="1066"/>
      <c r="G2921" s="1067"/>
      <c r="I2921" s="2"/>
      <c r="K2921" s="1072"/>
    </row>
    <row r="2922" spans="1:11" x14ac:dyDescent="0.2">
      <c r="A2922" s="977"/>
      <c r="B2922" s="979"/>
      <c r="C2922" s="1069"/>
      <c r="D2922" s="1072"/>
      <c r="E2922" s="1070"/>
      <c r="F2922" s="1066"/>
      <c r="G2922" s="1067"/>
      <c r="I2922" s="2"/>
      <c r="K2922" s="1072"/>
    </row>
    <row r="2923" spans="1:11" x14ac:dyDescent="0.2">
      <c r="A2923" s="977"/>
      <c r="B2923" s="979"/>
      <c r="C2923" s="1069"/>
      <c r="D2923" s="1072"/>
      <c r="E2923" s="1070"/>
      <c r="F2923" s="1066"/>
      <c r="G2923" s="1067"/>
      <c r="I2923" s="2"/>
      <c r="K2923" s="1072"/>
    </row>
    <row r="2924" spans="1:11" x14ac:dyDescent="0.2">
      <c r="A2924" s="977"/>
      <c r="B2924" s="979"/>
      <c r="C2924" s="1069"/>
      <c r="D2924" s="1072"/>
      <c r="E2924" s="1070"/>
      <c r="F2924" s="1066"/>
      <c r="G2924" s="1067"/>
      <c r="I2924" s="2"/>
      <c r="K2924" s="1072"/>
    </row>
    <row r="2925" spans="1:11" x14ac:dyDescent="0.2">
      <c r="A2925" s="977"/>
      <c r="B2925" s="979"/>
      <c r="C2925" s="1069"/>
      <c r="D2925" s="1072"/>
      <c r="E2925" s="1070"/>
      <c r="F2925" s="1066"/>
      <c r="G2925" s="1067"/>
      <c r="I2925" s="2"/>
      <c r="K2925" s="1072"/>
    </row>
    <row r="2926" spans="1:11" x14ac:dyDescent="0.2">
      <c r="A2926" s="977"/>
      <c r="B2926" s="979"/>
      <c r="C2926" s="1069"/>
      <c r="D2926" s="1072"/>
      <c r="E2926" s="1070"/>
      <c r="F2926" s="1066"/>
      <c r="G2926" s="1067"/>
      <c r="I2926" s="2"/>
      <c r="K2926" s="1072"/>
    </row>
    <row r="2927" spans="1:11" x14ac:dyDescent="0.2">
      <c r="A2927" s="977"/>
      <c r="B2927" s="979"/>
      <c r="C2927" s="1069"/>
      <c r="D2927" s="1072"/>
      <c r="E2927" s="1070"/>
      <c r="F2927" s="1066"/>
      <c r="G2927" s="1067"/>
      <c r="I2927" s="2"/>
      <c r="K2927" s="1072"/>
    </row>
    <row r="2928" spans="1:11" x14ac:dyDescent="0.2">
      <c r="A2928" s="977"/>
      <c r="B2928" s="979"/>
      <c r="C2928" s="1069"/>
      <c r="D2928" s="1072"/>
      <c r="E2928" s="1070"/>
      <c r="F2928" s="1066"/>
      <c r="G2928" s="1067"/>
      <c r="I2928" s="2"/>
      <c r="K2928" s="1072"/>
    </row>
    <row r="2929" spans="1:11" x14ac:dyDescent="0.2">
      <c r="A2929" s="977"/>
      <c r="B2929" s="979"/>
      <c r="C2929" s="1069"/>
      <c r="D2929" s="1072"/>
      <c r="E2929" s="1070"/>
      <c r="F2929" s="1066"/>
      <c r="G2929" s="1067"/>
      <c r="I2929" s="2"/>
      <c r="K2929" s="1072"/>
    </row>
    <row r="2930" spans="1:11" x14ac:dyDescent="0.2">
      <c r="A2930" s="977"/>
      <c r="B2930" s="979"/>
      <c r="C2930" s="1069"/>
      <c r="D2930" s="1072"/>
      <c r="E2930" s="1070"/>
      <c r="F2930" s="1066"/>
      <c r="G2930" s="1067"/>
      <c r="I2930" s="2"/>
      <c r="K2930" s="1072"/>
    </row>
    <row r="2931" spans="1:11" x14ac:dyDescent="0.2">
      <c r="A2931" s="977"/>
      <c r="B2931" s="979"/>
      <c r="C2931" s="1069"/>
      <c r="D2931" s="1072"/>
      <c r="E2931" s="1070"/>
      <c r="F2931" s="1066"/>
      <c r="G2931" s="1067"/>
      <c r="I2931" s="2"/>
      <c r="K2931" s="1072"/>
    </row>
    <row r="2932" spans="1:11" x14ac:dyDescent="0.2">
      <c r="A2932" s="977"/>
      <c r="B2932" s="979"/>
      <c r="C2932" s="1069"/>
      <c r="D2932" s="1072"/>
      <c r="E2932" s="1070"/>
      <c r="F2932" s="1066"/>
      <c r="G2932" s="1067"/>
      <c r="I2932" s="2"/>
      <c r="K2932" s="1072"/>
    </row>
    <row r="2933" spans="1:11" x14ac:dyDescent="0.2">
      <c r="A2933" s="977"/>
      <c r="B2933" s="979"/>
      <c r="C2933" s="1069"/>
      <c r="D2933" s="1072"/>
      <c r="E2933" s="1070"/>
      <c r="F2933" s="1066"/>
      <c r="G2933" s="1067"/>
      <c r="I2933" s="2"/>
      <c r="K2933" s="1072"/>
    </row>
    <row r="2934" spans="1:11" x14ac:dyDescent="0.2">
      <c r="A2934" s="977"/>
      <c r="B2934" s="979"/>
      <c r="C2934" s="1069"/>
      <c r="D2934" s="1072"/>
      <c r="E2934" s="1070"/>
      <c r="F2934" s="1066"/>
      <c r="G2934" s="1067"/>
      <c r="I2934" s="2"/>
      <c r="K2934" s="1072"/>
    </row>
    <row r="2935" spans="1:11" x14ac:dyDescent="0.2">
      <c r="A2935" s="977"/>
      <c r="B2935" s="979"/>
      <c r="C2935" s="1069"/>
      <c r="D2935" s="1072"/>
      <c r="E2935" s="1070"/>
      <c r="F2935" s="1066"/>
      <c r="G2935" s="1067"/>
      <c r="I2935" s="2"/>
      <c r="K2935" s="1072"/>
    </row>
    <row r="2936" spans="1:11" x14ac:dyDescent="0.2">
      <c r="A2936" s="977"/>
      <c r="B2936" s="979"/>
      <c r="C2936" s="1069"/>
      <c r="D2936" s="1072"/>
      <c r="E2936" s="1070"/>
      <c r="F2936" s="1066"/>
      <c r="G2936" s="1067"/>
      <c r="I2936" s="2"/>
      <c r="K2936" s="1072"/>
    </row>
    <row r="2937" spans="1:11" x14ac:dyDescent="0.2">
      <c r="A2937" s="977"/>
      <c r="B2937" s="979"/>
      <c r="C2937" s="1069"/>
      <c r="D2937" s="1072"/>
      <c r="E2937" s="1070"/>
      <c r="F2937" s="1066"/>
      <c r="G2937" s="1067"/>
      <c r="I2937" s="2"/>
      <c r="K2937" s="1072"/>
    </row>
    <row r="2938" spans="1:11" x14ac:dyDescent="0.2">
      <c r="A2938" s="977"/>
      <c r="B2938" s="979"/>
      <c r="C2938" s="1069"/>
      <c r="D2938" s="1072"/>
      <c r="E2938" s="1070"/>
      <c r="F2938" s="1066"/>
      <c r="G2938" s="1067"/>
      <c r="I2938" s="2"/>
      <c r="K2938" s="1072"/>
    </row>
    <row r="2939" spans="1:11" x14ac:dyDescent="0.2">
      <c r="A2939" s="977"/>
      <c r="B2939" s="979"/>
      <c r="C2939" s="1069"/>
      <c r="D2939" s="1072"/>
      <c r="E2939" s="1070"/>
      <c r="F2939" s="1066"/>
      <c r="G2939" s="1067"/>
      <c r="I2939" s="2"/>
      <c r="K2939" s="1072"/>
    </row>
    <row r="2940" spans="1:11" x14ac:dyDescent="0.2">
      <c r="A2940" s="977"/>
      <c r="B2940" s="979"/>
      <c r="C2940" s="1069"/>
      <c r="D2940" s="1072"/>
      <c r="E2940" s="1070"/>
      <c r="F2940" s="1066"/>
      <c r="G2940" s="1067"/>
      <c r="I2940" s="2"/>
      <c r="K2940" s="1072"/>
    </row>
    <row r="2941" spans="1:11" x14ac:dyDescent="0.2">
      <c r="A2941" s="977"/>
      <c r="B2941" s="979"/>
      <c r="C2941" s="1069"/>
      <c r="D2941" s="1072"/>
      <c r="E2941" s="1070"/>
      <c r="F2941" s="1066"/>
      <c r="G2941" s="1067"/>
      <c r="I2941" s="2"/>
      <c r="K2941" s="1072"/>
    </row>
    <row r="2942" spans="1:11" x14ac:dyDescent="0.2">
      <c r="A2942" s="977"/>
      <c r="B2942" s="979"/>
      <c r="C2942" s="1069"/>
      <c r="D2942" s="1072"/>
      <c r="E2942" s="1070"/>
      <c r="F2942" s="1066"/>
      <c r="G2942" s="1067"/>
      <c r="I2942" s="2"/>
      <c r="K2942" s="1072"/>
    </row>
    <row r="2943" spans="1:11" x14ac:dyDescent="0.2">
      <c r="A2943" s="977"/>
      <c r="B2943" s="979"/>
      <c r="C2943" s="1069"/>
      <c r="D2943" s="1072"/>
      <c r="E2943" s="1070"/>
      <c r="F2943" s="1066"/>
      <c r="G2943" s="1067"/>
      <c r="I2943" s="2"/>
      <c r="K2943" s="1072"/>
    </row>
    <row r="2944" spans="1:11" x14ac:dyDescent="0.2">
      <c r="A2944" s="977"/>
      <c r="B2944" s="979"/>
      <c r="C2944" s="1069"/>
      <c r="D2944" s="1072"/>
      <c r="E2944" s="1070"/>
      <c r="F2944" s="1066"/>
      <c r="G2944" s="1067"/>
      <c r="I2944" s="2"/>
      <c r="K2944" s="1072"/>
    </row>
    <row r="2945" spans="1:11" x14ac:dyDescent="0.2">
      <c r="A2945" s="977"/>
      <c r="B2945" s="979"/>
      <c r="C2945" s="1069"/>
      <c r="D2945" s="1072"/>
      <c r="E2945" s="1070"/>
      <c r="F2945" s="1066"/>
      <c r="G2945" s="1067"/>
      <c r="I2945" s="2"/>
      <c r="K2945" s="1072"/>
    </row>
    <row r="2946" spans="1:11" x14ac:dyDescent="0.2">
      <c r="A2946" s="977"/>
      <c r="B2946" s="979"/>
      <c r="C2946" s="1069"/>
      <c r="D2946" s="1072"/>
      <c r="E2946" s="1070"/>
      <c r="F2946" s="1066"/>
      <c r="G2946" s="1067"/>
      <c r="I2946" s="2"/>
      <c r="K2946" s="1072"/>
    </row>
    <row r="2947" spans="1:11" x14ac:dyDescent="0.2">
      <c r="A2947" s="977"/>
      <c r="B2947" s="979"/>
      <c r="C2947" s="1069"/>
      <c r="D2947" s="1072"/>
      <c r="E2947" s="1070"/>
      <c r="F2947" s="1066"/>
      <c r="G2947" s="1067"/>
      <c r="I2947" s="2"/>
      <c r="K2947" s="1072"/>
    </row>
    <row r="2948" spans="1:11" x14ac:dyDescent="0.2">
      <c r="A2948" s="977"/>
      <c r="B2948" s="979"/>
      <c r="C2948" s="1069"/>
      <c r="D2948" s="1072"/>
      <c r="E2948" s="1070"/>
      <c r="F2948" s="1066"/>
      <c r="G2948" s="1067"/>
      <c r="I2948" s="2"/>
      <c r="K2948" s="1072"/>
    </row>
    <row r="2949" spans="1:11" x14ac:dyDescent="0.2">
      <c r="A2949" s="977"/>
      <c r="B2949" s="979"/>
      <c r="C2949" s="1069"/>
      <c r="D2949" s="1072"/>
      <c r="E2949" s="1070"/>
      <c r="F2949" s="1066"/>
      <c r="G2949" s="1067"/>
      <c r="I2949" s="2"/>
      <c r="K2949" s="1072"/>
    </row>
    <row r="2950" spans="1:11" x14ac:dyDescent="0.2">
      <c r="A2950" s="977"/>
      <c r="B2950" s="979"/>
      <c r="C2950" s="1069"/>
      <c r="D2950" s="1072"/>
      <c r="E2950" s="1070"/>
      <c r="F2950" s="1066"/>
      <c r="G2950" s="1067"/>
      <c r="I2950" s="2"/>
      <c r="K2950" s="1072"/>
    </row>
    <row r="2951" spans="1:11" x14ac:dyDescent="0.2">
      <c r="A2951" s="977"/>
      <c r="B2951" s="979"/>
      <c r="C2951" s="1069"/>
      <c r="D2951" s="1072"/>
      <c r="E2951" s="1070"/>
      <c r="F2951" s="1066"/>
      <c r="G2951" s="1067"/>
      <c r="I2951" s="2"/>
      <c r="K2951" s="1072"/>
    </row>
    <row r="2952" spans="1:11" x14ac:dyDescent="0.2">
      <c r="A2952" s="977"/>
      <c r="B2952" s="979"/>
      <c r="C2952" s="1069"/>
      <c r="D2952" s="1072"/>
      <c r="E2952" s="1070"/>
      <c r="F2952" s="1066"/>
      <c r="G2952" s="1067"/>
      <c r="I2952" s="2"/>
      <c r="K2952" s="1072"/>
    </row>
    <row r="2953" spans="1:11" x14ac:dyDescent="0.2">
      <c r="A2953" s="977"/>
      <c r="B2953" s="979"/>
      <c r="C2953" s="1069"/>
      <c r="D2953" s="1072"/>
      <c r="E2953" s="1070"/>
      <c r="F2953" s="1066"/>
      <c r="G2953" s="1067"/>
      <c r="I2953" s="2"/>
      <c r="K2953" s="1072"/>
    </row>
    <row r="2954" spans="1:11" x14ac:dyDescent="0.2">
      <c r="A2954" s="977"/>
      <c r="B2954" s="979"/>
      <c r="C2954" s="1069"/>
      <c r="D2954" s="1072"/>
      <c r="E2954" s="1070"/>
      <c r="F2954" s="1066"/>
      <c r="G2954" s="1067"/>
      <c r="I2954" s="2"/>
      <c r="K2954" s="1072"/>
    </row>
    <row r="2955" spans="1:11" x14ac:dyDescent="0.2">
      <c r="A2955" s="977"/>
      <c r="B2955" s="979"/>
      <c r="C2955" s="1069"/>
      <c r="D2955" s="1072"/>
      <c r="E2955" s="1070"/>
      <c r="F2955" s="1066"/>
      <c r="G2955" s="1067"/>
      <c r="I2955" s="2"/>
      <c r="K2955" s="1072"/>
    </row>
    <row r="2956" spans="1:11" x14ac:dyDescent="0.2">
      <c r="A2956" s="977"/>
      <c r="B2956" s="979"/>
      <c r="C2956" s="1069"/>
      <c r="D2956" s="1072"/>
      <c r="E2956" s="1070"/>
      <c r="F2956" s="1066"/>
      <c r="G2956" s="1067"/>
      <c r="I2956" s="2"/>
      <c r="K2956" s="1072"/>
    </row>
    <row r="2957" spans="1:11" x14ac:dyDescent="0.2">
      <c r="A2957" s="977"/>
      <c r="B2957" s="979"/>
      <c r="C2957" s="1069"/>
      <c r="D2957" s="1072"/>
      <c r="E2957" s="1070"/>
      <c r="F2957" s="1066"/>
      <c r="G2957" s="1067"/>
      <c r="I2957" s="2"/>
      <c r="K2957" s="1072"/>
    </row>
    <row r="2958" spans="1:11" x14ac:dyDescent="0.2">
      <c r="A2958" s="977"/>
      <c r="B2958" s="979"/>
      <c r="C2958" s="1069"/>
      <c r="D2958" s="1072"/>
      <c r="E2958" s="1070"/>
      <c r="F2958" s="1066"/>
      <c r="G2958" s="1067"/>
      <c r="I2958" s="2"/>
      <c r="K2958" s="1072"/>
    </row>
    <row r="2959" spans="1:11" x14ac:dyDescent="0.2">
      <c r="A2959" s="977"/>
      <c r="B2959" s="979"/>
      <c r="C2959" s="1069"/>
      <c r="D2959" s="1072"/>
      <c r="E2959" s="1070"/>
      <c r="F2959" s="1066"/>
      <c r="G2959" s="1067"/>
      <c r="I2959" s="2"/>
      <c r="K2959" s="1072"/>
    </row>
    <row r="2960" spans="1:11" x14ac:dyDescent="0.2">
      <c r="A2960" s="977"/>
      <c r="B2960" s="979"/>
      <c r="C2960" s="1069"/>
      <c r="D2960" s="1072"/>
      <c r="E2960" s="1070"/>
      <c r="F2960" s="1066"/>
      <c r="G2960" s="1067"/>
      <c r="I2960" s="2"/>
      <c r="K2960" s="1072"/>
    </row>
    <row r="2961" spans="1:11" x14ac:dyDescent="0.2">
      <c r="A2961" s="977"/>
      <c r="B2961" s="979"/>
      <c r="C2961" s="1069"/>
      <c r="D2961" s="1072"/>
      <c r="E2961" s="1070"/>
      <c r="F2961" s="1066"/>
      <c r="G2961" s="1067"/>
      <c r="I2961" s="2"/>
      <c r="K2961" s="1072"/>
    </row>
    <row r="2962" spans="1:11" x14ac:dyDescent="0.2">
      <c r="A2962" s="977"/>
      <c r="B2962" s="979"/>
      <c r="C2962" s="1069"/>
      <c r="D2962" s="1072"/>
      <c r="E2962" s="1070"/>
      <c r="F2962" s="1066"/>
      <c r="G2962" s="1067"/>
      <c r="I2962" s="2"/>
      <c r="K2962" s="1072"/>
    </row>
    <row r="2963" spans="1:11" x14ac:dyDescent="0.2">
      <c r="A2963" s="977"/>
      <c r="B2963" s="979"/>
      <c r="C2963" s="1069"/>
      <c r="D2963" s="1072"/>
      <c r="E2963" s="1070"/>
      <c r="F2963" s="1066"/>
      <c r="G2963" s="1067"/>
      <c r="I2963" s="2"/>
      <c r="K2963" s="1072"/>
    </row>
    <row r="2964" spans="1:11" x14ac:dyDescent="0.2">
      <c r="A2964" s="977"/>
      <c r="B2964" s="979"/>
      <c r="C2964" s="1069"/>
      <c r="D2964" s="1072"/>
      <c r="E2964" s="1070"/>
      <c r="F2964" s="1066"/>
      <c r="G2964" s="1067"/>
      <c r="I2964" s="2"/>
      <c r="K2964" s="1072"/>
    </row>
    <row r="2965" spans="1:11" x14ac:dyDescent="0.2">
      <c r="A2965" s="977"/>
      <c r="B2965" s="979"/>
      <c r="C2965" s="1069"/>
      <c r="D2965" s="1072"/>
      <c r="E2965" s="1070"/>
      <c r="F2965" s="1066"/>
      <c r="G2965" s="1067"/>
      <c r="I2965" s="2"/>
      <c r="K2965" s="1072"/>
    </row>
    <row r="2966" spans="1:11" x14ac:dyDescent="0.2">
      <c r="A2966" s="977"/>
      <c r="B2966" s="979"/>
      <c r="C2966" s="1069"/>
      <c r="D2966" s="1072"/>
      <c r="E2966" s="1070"/>
      <c r="F2966" s="1066"/>
      <c r="G2966" s="1067"/>
      <c r="I2966" s="2"/>
      <c r="K2966" s="1072"/>
    </row>
    <row r="2967" spans="1:11" x14ac:dyDescent="0.2">
      <c r="A2967" s="977"/>
      <c r="B2967" s="979"/>
      <c r="C2967" s="1069"/>
      <c r="D2967" s="1072"/>
      <c r="E2967" s="1070"/>
      <c r="F2967" s="1066"/>
      <c r="G2967" s="1067"/>
      <c r="I2967" s="2"/>
      <c r="K2967" s="1072"/>
    </row>
    <row r="2968" spans="1:11" x14ac:dyDescent="0.2">
      <c r="A2968" s="977"/>
      <c r="B2968" s="979"/>
      <c r="C2968" s="1069"/>
      <c r="D2968" s="1072"/>
      <c r="E2968" s="1070"/>
      <c r="F2968" s="1066"/>
      <c r="G2968" s="1067"/>
      <c r="I2968" s="2"/>
      <c r="K2968" s="1072"/>
    </row>
    <row r="2969" spans="1:11" x14ac:dyDescent="0.2">
      <c r="A2969" s="977"/>
      <c r="B2969" s="979"/>
      <c r="C2969" s="1069"/>
      <c r="D2969" s="1072"/>
      <c r="E2969" s="1070"/>
      <c r="F2969" s="1066"/>
      <c r="G2969" s="1067"/>
      <c r="I2969" s="2"/>
      <c r="K2969" s="1072"/>
    </row>
    <row r="2970" spans="1:11" x14ac:dyDescent="0.2">
      <c r="A2970" s="977"/>
      <c r="B2970" s="979"/>
      <c r="C2970" s="1069"/>
      <c r="D2970" s="1072"/>
      <c r="E2970" s="1070"/>
      <c r="F2970" s="1066"/>
      <c r="G2970" s="1067"/>
      <c r="I2970" s="2"/>
      <c r="K2970" s="1072"/>
    </row>
    <row r="2971" spans="1:11" x14ac:dyDescent="0.2">
      <c r="A2971" s="977"/>
      <c r="B2971" s="979"/>
      <c r="C2971" s="1069"/>
      <c r="D2971" s="1072"/>
      <c r="E2971" s="1070"/>
      <c r="F2971" s="1066"/>
      <c r="G2971" s="1067"/>
      <c r="I2971" s="2"/>
      <c r="K2971" s="1072"/>
    </row>
    <row r="2972" spans="1:11" x14ac:dyDescent="0.2">
      <c r="A2972" s="977"/>
      <c r="B2972" s="979"/>
      <c r="C2972" s="1069"/>
      <c r="D2972" s="1072"/>
      <c r="E2972" s="1070"/>
      <c r="F2972" s="1066"/>
      <c r="G2972" s="1067"/>
      <c r="I2972" s="2"/>
      <c r="K2972" s="1072"/>
    </row>
    <row r="2973" spans="1:11" x14ac:dyDescent="0.2">
      <c r="A2973" s="977"/>
      <c r="B2973" s="979"/>
      <c r="C2973" s="1069"/>
      <c r="D2973" s="1072"/>
      <c r="E2973" s="1070"/>
      <c r="F2973" s="1066"/>
      <c r="G2973" s="1067"/>
      <c r="I2973" s="2"/>
      <c r="K2973" s="1072"/>
    </row>
    <row r="2974" spans="1:11" x14ac:dyDescent="0.2">
      <c r="A2974" s="977"/>
      <c r="B2974" s="979"/>
      <c r="C2974" s="1069"/>
      <c r="D2974" s="1072"/>
      <c r="E2974" s="1070"/>
      <c r="F2974" s="1066"/>
      <c r="G2974" s="1067"/>
      <c r="I2974" s="2"/>
      <c r="K2974" s="1072"/>
    </row>
    <row r="2975" spans="1:11" x14ac:dyDescent="0.2">
      <c r="A2975" s="977"/>
      <c r="B2975" s="979"/>
      <c r="C2975" s="1069"/>
      <c r="D2975" s="1072"/>
      <c r="E2975" s="1070"/>
      <c r="F2975" s="1066"/>
      <c r="G2975" s="1067"/>
      <c r="I2975" s="2"/>
      <c r="K2975" s="1072"/>
    </row>
    <row r="2976" spans="1:11" x14ac:dyDescent="0.2">
      <c r="A2976" s="977"/>
      <c r="B2976" s="979"/>
      <c r="C2976" s="1069"/>
      <c r="D2976" s="1072"/>
      <c r="E2976" s="1070"/>
      <c r="F2976" s="1066"/>
      <c r="G2976" s="1067"/>
      <c r="I2976" s="2"/>
      <c r="K2976" s="1072"/>
    </row>
    <row r="2977" spans="1:11" x14ac:dyDescent="0.2">
      <c r="A2977" s="977"/>
      <c r="B2977" s="979"/>
      <c r="C2977" s="1069"/>
      <c r="D2977" s="1072"/>
      <c r="E2977" s="1070"/>
      <c r="F2977" s="1066"/>
      <c r="G2977" s="1067"/>
      <c r="I2977" s="2"/>
      <c r="K2977" s="1072"/>
    </row>
    <row r="2978" spans="1:11" x14ac:dyDescent="0.2">
      <c r="A2978" s="977"/>
      <c r="B2978" s="979"/>
      <c r="C2978" s="1069"/>
      <c r="D2978" s="1072"/>
      <c r="E2978" s="1070"/>
      <c r="F2978" s="1066"/>
      <c r="G2978" s="1067"/>
      <c r="I2978" s="2"/>
      <c r="K2978" s="1072"/>
    </row>
    <row r="2979" spans="1:11" x14ac:dyDescent="0.2">
      <c r="A2979" s="977"/>
      <c r="B2979" s="979"/>
      <c r="C2979" s="1069"/>
      <c r="D2979" s="1072"/>
      <c r="E2979" s="1070"/>
      <c r="F2979" s="1066"/>
      <c r="G2979" s="1067"/>
      <c r="I2979" s="2"/>
      <c r="K2979" s="1072"/>
    </row>
    <row r="2980" spans="1:11" x14ac:dyDescent="0.2">
      <c r="A2980" s="977"/>
      <c r="B2980" s="979"/>
      <c r="C2980" s="1069"/>
      <c r="D2980" s="1072"/>
      <c r="E2980" s="1070"/>
      <c r="F2980" s="1066"/>
      <c r="G2980" s="1067"/>
      <c r="I2980" s="2"/>
      <c r="K2980" s="1072"/>
    </row>
    <row r="2981" spans="1:11" x14ac:dyDescent="0.2">
      <c r="A2981" s="977"/>
      <c r="B2981" s="979"/>
      <c r="C2981" s="1069"/>
      <c r="D2981" s="1072"/>
      <c r="E2981" s="1070"/>
      <c r="F2981" s="1066"/>
      <c r="G2981" s="1067"/>
      <c r="I2981" s="2"/>
      <c r="K2981" s="1072"/>
    </row>
    <row r="2982" spans="1:11" x14ac:dyDescent="0.2">
      <c r="A2982" s="977"/>
      <c r="B2982" s="979"/>
      <c r="C2982" s="1069"/>
      <c r="D2982" s="1072"/>
      <c r="E2982" s="1070"/>
      <c r="F2982" s="1066"/>
      <c r="G2982" s="1067"/>
      <c r="I2982" s="2"/>
      <c r="K2982" s="1072"/>
    </row>
    <row r="2983" spans="1:11" x14ac:dyDescent="0.2">
      <c r="A2983" s="977"/>
      <c r="B2983" s="979"/>
      <c r="C2983" s="1069"/>
      <c r="D2983" s="1072"/>
      <c r="E2983" s="1070"/>
      <c r="F2983" s="1066"/>
      <c r="G2983" s="1067"/>
      <c r="I2983" s="2"/>
      <c r="K2983" s="1072"/>
    </row>
    <row r="2984" spans="1:11" x14ac:dyDescent="0.2">
      <c r="A2984" s="977"/>
      <c r="B2984" s="979"/>
      <c r="C2984" s="1069"/>
      <c r="D2984" s="1072"/>
      <c r="E2984" s="1070"/>
      <c r="F2984" s="1066"/>
      <c r="G2984" s="1067"/>
      <c r="I2984" s="2"/>
      <c r="K2984" s="1072"/>
    </row>
    <row r="2985" spans="1:11" x14ac:dyDescent="0.2">
      <c r="A2985" s="977"/>
      <c r="B2985" s="979"/>
      <c r="C2985" s="1069"/>
      <c r="D2985" s="1072"/>
      <c r="E2985" s="1070"/>
      <c r="F2985" s="1066"/>
      <c r="G2985" s="1067"/>
      <c r="I2985" s="2"/>
      <c r="K2985" s="1072"/>
    </row>
    <row r="2986" spans="1:11" x14ac:dyDescent="0.2">
      <c r="A2986" s="977"/>
      <c r="B2986" s="979"/>
      <c r="C2986" s="1069"/>
      <c r="D2986" s="1072"/>
      <c r="E2986" s="1070"/>
      <c r="F2986" s="1066"/>
      <c r="G2986" s="1067"/>
      <c r="I2986" s="2"/>
      <c r="K2986" s="1072"/>
    </row>
    <row r="2987" spans="1:11" x14ac:dyDescent="0.2">
      <c r="A2987" s="977"/>
      <c r="B2987" s="979"/>
      <c r="C2987" s="1069"/>
      <c r="D2987" s="1072"/>
      <c r="E2987" s="1070"/>
      <c r="F2987" s="1066"/>
      <c r="G2987" s="1067"/>
      <c r="I2987" s="2"/>
      <c r="K2987" s="1072"/>
    </row>
    <row r="2988" spans="1:11" x14ac:dyDescent="0.2">
      <c r="A2988" s="977"/>
      <c r="B2988" s="979"/>
      <c r="C2988" s="1069"/>
      <c r="D2988" s="1072"/>
      <c r="E2988" s="1070"/>
      <c r="F2988" s="1066"/>
      <c r="G2988" s="1067"/>
      <c r="I2988" s="2"/>
      <c r="K2988" s="1072"/>
    </row>
    <row r="2989" spans="1:11" x14ac:dyDescent="0.2">
      <c r="A2989" s="977"/>
      <c r="B2989" s="979"/>
      <c r="C2989" s="1069"/>
      <c r="D2989" s="1072"/>
      <c r="E2989" s="1070"/>
      <c r="F2989" s="1066"/>
      <c r="G2989" s="1067"/>
      <c r="I2989" s="2"/>
      <c r="K2989" s="1072"/>
    </row>
    <row r="2990" spans="1:11" x14ac:dyDescent="0.2">
      <c r="A2990" s="977"/>
      <c r="B2990" s="979"/>
      <c r="C2990" s="1069"/>
      <c r="D2990" s="1072"/>
      <c r="E2990" s="1070"/>
      <c r="F2990" s="1066"/>
      <c r="G2990" s="1067"/>
      <c r="I2990" s="2"/>
      <c r="K2990" s="1072"/>
    </row>
    <row r="2991" spans="1:11" x14ac:dyDescent="0.2">
      <c r="A2991" s="977"/>
      <c r="B2991" s="979"/>
      <c r="C2991" s="1069"/>
      <c r="D2991" s="1072"/>
      <c r="E2991" s="1070"/>
      <c r="F2991" s="1066"/>
      <c r="G2991" s="1067"/>
      <c r="I2991" s="2"/>
      <c r="K2991" s="1072"/>
    </row>
    <row r="2992" spans="1:11" x14ac:dyDescent="0.2">
      <c r="A2992" s="977"/>
      <c r="B2992" s="979"/>
      <c r="C2992" s="1069"/>
      <c r="D2992" s="1072"/>
      <c r="E2992" s="1070"/>
      <c r="F2992" s="1066"/>
      <c r="G2992" s="1067"/>
      <c r="I2992" s="2"/>
      <c r="K2992" s="1072"/>
    </row>
    <row r="2993" spans="1:11" x14ac:dyDescent="0.2">
      <c r="A2993" s="977"/>
      <c r="B2993" s="979"/>
      <c r="C2993" s="1069"/>
      <c r="D2993" s="1072"/>
      <c r="E2993" s="1070"/>
      <c r="F2993" s="1066"/>
      <c r="G2993" s="1067"/>
      <c r="I2993" s="2"/>
      <c r="K2993" s="1072"/>
    </row>
    <row r="2994" spans="1:11" x14ac:dyDescent="0.2">
      <c r="A2994" s="977"/>
      <c r="B2994" s="979"/>
      <c r="C2994" s="1069"/>
      <c r="D2994" s="1072"/>
      <c r="E2994" s="1070"/>
      <c r="F2994" s="1066"/>
      <c r="G2994" s="1067"/>
      <c r="I2994" s="2"/>
      <c r="K2994" s="1072"/>
    </row>
    <row r="2995" spans="1:11" x14ac:dyDescent="0.2">
      <c r="A2995" s="977"/>
      <c r="B2995" s="979"/>
      <c r="C2995" s="1069"/>
      <c r="D2995" s="1072"/>
      <c r="E2995" s="1070"/>
      <c r="F2995" s="1066"/>
      <c r="G2995" s="1067"/>
      <c r="I2995" s="2"/>
      <c r="K2995" s="1072"/>
    </row>
    <row r="2996" spans="1:11" x14ac:dyDescent="0.2">
      <c r="A2996" s="977"/>
      <c r="B2996" s="979"/>
      <c r="C2996" s="1069"/>
      <c r="D2996" s="1072"/>
      <c r="E2996" s="1070"/>
      <c r="F2996" s="1066"/>
      <c r="G2996" s="1067"/>
      <c r="I2996" s="2"/>
      <c r="K2996" s="1072"/>
    </row>
    <row r="2997" spans="1:11" x14ac:dyDescent="0.2">
      <c r="A2997" s="977"/>
      <c r="B2997" s="979"/>
      <c r="C2997" s="1069"/>
      <c r="D2997" s="1072"/>
      <c r="E2997" s="1070"/>
      <c r="F2997" s="1066"/>
      <c r="G2997" s="1067"/>
      <c r="I2997" s="2"/>
      <c r="K2997" s="1072"/>
    </row>
    <row r="2998" spans="1:11" x14ac:dyDescent="0.2">
      <c r="A2998" s="977"/>
      <c r="B2998" s="979"/>
      <c r="C2998" s="1069"/>
      <c r="D2998" s="1072"/>
      <c r="E2998" s="1070"/>
      <c r="F2998" s="1066"/>
      <c r="G2998" s="1067"/>
      <c r="I2998" s="2"/>
      <c r="K2998" s="1072"/>
    </row>
    <row r="2999" spans="1:11" x14ac:dyDescent="0.2">
      <c r="A2999" s="977"/>
      <c r="B2999" s="979"/>
      <c r="C2999" s="1069"/>
      <c r="D2999" s="1072"/>
      <c r="E2999" s="1070"/>
      <c r="F2999" s="1066"/>
      <c r="G2999" s="1067"/>
      <c r="I2999" s="2"/>
      <c r="K2999" s="1072"/>
    </row>
    <row r="3000" spans="1:11" x14ac:dyDescent="0.2">
      <c r="A3000" s="977"/>
      <c r="B3000" s="979"/>
      <c r="C3000" s="1069"/>
      <c r="D3000" s="1072"/>
      <c r="E3000" s="1070"/>
      <c r="F3000" s="1066"/>
      <c r="G3000" s="1067"/>
      <c r="I3000" s="2"/>
      <c r="K3000" s="1072"/>
    </row>
    <row r="3001" spans="1:11" x14ac:dyDescent="0.2">
      <c r="A3001" s="977"/>
      <c r="B3001" s="979"/>
      <c r="C3001" s="1069"/>
      <c r="D3001" s="1072"/>
      <c r="E3001" s="1070"/>
      <c r="F3001" s="1066"/>
      <c r="G3001" s="1067"/>
      <c r="I3001" s="2"/>
      <c r="K3001" s="1072"/>
    </row>
    <row r="3002" spans="1:11" x14ac:dyDescent="0.2">
      <c r="A3002" s="977"/>
      <c r="B3002" s="979"/>
      <c r="C3002" s="1069"/>
      <c r="D3002" s="1072"/>
      <c r="E3002" s="1070"/>
      <c r="F3002" s="1066"/>
      <c r="G3002" s="1067"/>
      <c r="I3002" s="2"/>
      <c r="K3002" s="1072"/>
    </row>
    <row r="3003" spans="1:11" x14ac:dyDescent="0.2">
      <c r="A3003" s="977"/>
      <c r="B3003" s="979"/>
      <c r="C3003" s="1069"/>
      <c r="D3003" s="1072"/>
      <c r="E3003" s="1070"/>
      <c r="F3003" s="1066"/>
      <c r="G3003" s="1067"/>
      <c r="I3003" s="2"/>
    </row>
    <row r="3004" spans="1:11" x14ac:dyDescent="0.2">
      <c r="A3004" s="977"/>
      <c r="B3004" s="979"/>
      <c r="C3004" s="1069"/>
      <c r="D3004" s="1072"/>
      <c r="E3004" s="1070"/>
      <c r="F3004" s="1066"/>
      <c r="G3004" s="1067"/>
      <c r="I3004" s="2"/>
    </row>
    <row r="3005" spans="1:11" x14ac:dyDescent="0.2">
      <c r="A3005" s="977"/>
      <c r="B3005" s="979"/>
      <c r="C3005" s="1069"/>
      <c r="D3005" s="1072"/>
      <c r="E3005" s="1070"/>
      <c r="F3005" s="1066"/>
      <c r="G3005" s="1067"/>
      <c r="I3005" s="2"/>
    </row>
    <row r="3006" spans="1:11" x14ac:dyDescent="0.2">
      <c r="A3006" s="977"/>
      <c r="B3006" s="979"/>
      <c r="C3006" s="1069"/>
      <c r="D3006" s="1072"/>
      <c r="E3006" s="1070"/>
      <c r="F3006" s="1066"/>
      <c r="G3006" s="1067"/>
      <c r="I3006" s="2"/>
    </row>
    <row r="3007" spans="1:11" x14ac:dyDescent="0.2">
      <c r="A3007" s="977"/>
      <c r="B3007" s="979"/>
      <c r="C3007" s="1069"/>
      <c r="D3007" s="1072"/>
      <c r="E3007" s="1070"/>
      <c r="F3007" s="1066"/>
      <c r="G3007" s="1067"/>
      <c r="I3007" s="2"/>
    </row>
    <row r="3008" spans="1:11" x14ac:dyDescent="0.2">
      <c r="A3008" s="977"/>
      <c r="B3008" s="979"/>
      <c r="C3008" s="1069"/>
      <c r="D3008" s="1072"/>
      <c r="E3008" s="1070"/>
      <c r="F3008" s="1066"/>
      <c r="G3008" s="1067"/>
      <c r="I3008" s="2"/>
    </row>
    <row r="3009" spans="1:9" x14ac:dyDescent="0.2">
      <c r="A3009" s="977"/>
      <c r="B3009" s="979"/>
      <c r="C3009" s="1069"/>
      <c r="D3009" s="1072"/>
      <c r="E3009" s="1070"/>
      <c r="F3009" s="1066"/>
      <c r="G3009" s="1067"/>
      <c r="I3009" s="2"/>
    </row>
    <row r="3010" spans="1:9" x14ac:dyDescent="0.2">
      <c r="A3010" s="977"/>
      <c r="B3010" s="979"/>
      <c r="C3010" s="1069"/>
      <c r="D3010" s="1072"/>
      <c r="E3010" s="1070"/>
      <c r="F3010" s="1066"/>
      <c r="G3010" s="1067"/>
      <c r="I3010" s="2"/>
    </row>
    <row r="3011" spans="1:9" x14ac:dyDescent="0.2">
      <c r="A3011" s="977"/>
      <c r="B3011" s="979"/>
      <c r="C3011" s="1069"/>
      <c r="D3011" s="1072"/>
      <c r="E3011" s="1070"/>
      <c r="F3011" s="1066"/>
      <c r="G3011" s="1067"/>
      <c r="I3011" s="2"/>
    </row>
    <row r="3012" spans="1:9" x14ac:dyDescent="0.2">
      <c r="A3012" s="977"/>
      <c r="B3012" s="979"/>
      <c r="C3012" s="1069"/>
      <c r="D3012" s="1072"/>
      <c r="E3012" s="1070"/>
      <c r="F3012" s="1066"/>
      <c r="G3012" s="1067"/>
      <c r="I3012" s="2"/>
    </row>
    <row r="3013" spans="1:9" x14ac:dyDescent="0.2">
      <c r="A3013" s="977"/>
      <c r="B3013" s="979"/>
      <c r="C3013" s="1069"/>
      <c r="D3013" s="1072"/>
      <c r="E3013" s="1070"/>
      <c r="F3013" s="1066"/>
      <c r="G3013" s="1067"/>
      <c r="I3013" s="2"/>
    </row>
    <row r="3014" spans="1:9" x14ac:dyDescent="0.2">
      <c r="A3014" s="977"/>
      <c r="B3014" s="979"/>
      <c r="C3014" s="1069"/>
      <c r="D3014" s="1072"/>
      <c r="E3014" s="1070"/>
      <c r="F3014" s="1066"/>
      <c r="G3014" s="1067"/>
      <c r="I3014" s="2"/>
    </row>
    <row r="3015" spans="1:9" x14ac:dyDescent="0.2">
      <c r="A3015" s="977"/>
      <c r="B3015" s="979"/>
      <c r="C3015" s="1069"/>
      <c r="D3015" s="1072"/>
      <c r="E3015" s="1070"/>
      <c r="F3015" s="1066"/>
      <c r="G3015" s="1067"/>
      <c r="I3015" s="2"/>
    </row>
    <row r="3016" spans="1:9" x14ac:dyDescent="0.2">
      <c r="A3016" s="977"/>
      <c r="B3016" s="979"/>
      <c r="C3016" s="1069"/>
      <c r="D3016" s="1072"/>
      <c r="E3016" s="1070"/>
      <c r="F3016" s="1066"/>
      <c r="G3016" s="1067"/>
      <c r="I3016" s="2"/>
    </row>
    <row r="3017" spans="1:9" x14ac:dyDescent="0.2">
      <c r="A3017" s="977"/>
      <c r="B3017" s="979"/>
      <c r="C3017" s="1069"/>
      <c r="D3017" s="1072"/>
      <c r="E3017" s="1070"/>
      <c r="F3017" s="1066"/>
      <c r="G3017" s="1067"/>
      <c r="I3017" s="2"/>
    </row>
    <row r="3018" spans="1:9" x14ac:dyDescent="0.2">
      <c r="A3018" s="977"/>
      <c r="B3018" s="979"/>
      <c r="C3018" s="1069"/>
      <c r="D3018" s="1072"/>
      <c r="E3018" s="1070"/>
      <c r="F3018" s="1066"/>
      <c r="G3018" s="1067"/>
      <c r="I3018" s="2"/>
    </row>
    <row r="3019" spans="1:9" x14ac:dyDescent="0.2">
      <c r="A3019" s="977"/>
      <c r="B3019" s="979"/>
      <c r="C3019" s="1069"/>
      <c r="D3019" s="1072"/>
      <c r="E3019" s="1070"/>
      <c r="F3019" s="1066"/>
      <c r="G3019" s="1067"/>
      <c r="I3019" s="2"/>
    </row>
    <row r="3020" spans="1:9" x14ac:dyDescent="0.2">
      <c r="A3020" s="977"/>
      <c r="B3020" s="979"/>
      <c r="C3020" s="1069"/>
      <c r="D3020" s="1072"/>
      <c r="E3020" s="1070"/>
      <c r="F3020" s="1066"/>
      <c r="G3020" s="1067"/>
      <c r="I3020" s="2"/>
    </row>
    <row r="3021" spans="1:9" x14ac:dyDescent="0.2">
      <c r="A3021" s="977"/>
      <c r="B3021" s="979"/>
      <c r="C3021" s="1069"/>
      <c r="D3021" s="1072"/>
      <c r="E3021" s="1070"/>
      <c r="F3021" s="1066"/>
      <c r="G3021" s="1067"/>
      <c r="I3021" s="2"/>
    </row>
    <row r="3022" spans="1:9" x14ac:dyDescent="0.2">
      <c r="A3022" s="977"/>
      <c r="B3022" s="979"/>
      <c r="C3022" s="1069"/>
      <c r="D3022" s="1072"/>
      <c r="E3022" s="1070"/>
      <c r="F3022" s="1066"/>
      <c r="G3022" s="1067"/>
      <c r="I3022" s="2"/>
    </row>
    <row r="3023" spans="1:9" x14ac:dyDescent="0.2">
      <c r="A3023" s="977"/>
      <c r="B3023" s="979"/>
      <c r="C3023" s="1069"/>
      <c r="D3023" s="1072"/>
      <c r="E3023" s="1070"/>
      <c r="F3023" s="1066"/>
      <c r="G3023" s="1067"/>
      <c r="I3023" s="2"/>
    </row>
    <row r="3024" spans="1:9" x14ac:dyDescent="0.2">
      <c r="A3024" s="977"/>
      <c r="B3024" s="979"/>
      <c r="C3024" s="1069"/>
      <c r="D3024" s="1072"/>
      <c r="E3024" s="1070"/>
      <c r="F3024" s="1066"/>
      <c r="G3024" s="1067"/>
      <c r="I3024" s="2"/>
    </row>
    <row r="3025" spans="1:9" x14ac:dyDescent="0.2">
      <c r="A3025" s="977"/>
      <c r="B3025" s="979"/>
      <c r="C3025" s="1069"/>
      <c r="D3025" s="1072"/>
      <c r="E3025" s="1070"/>
      <c r="F3025" s="1066"/>
      <c r="G3025" s="1067"/>
      <c r="I3025" s="2"/>
    </row>
    <row r="3026" spans="1:9" x14ac:dyDescent="0.2">
      <c r="A3026" s="977"/>
      <c r="B3026" s="979"/>
      <c r="C3026" s="1069"/>
      <c r="D3026" s="1072"/>
      <c r="E3026" s="1070"/>
      <c r="F3026" s="1066"/>
      <c r="G3026" s="1067"/>
      <c r="I3026" s="2"/>
    </row>
    <row r="3027" spans="1:9" x14ac:dyDescent="0.2">
      <c r="A3027" s="977"/>
      <c r="B3027" s="979"/>
      <c r="C3027" s="1069"/>
      <c r="D3027" s="1072"/>
      <c r="E3027" s="1070"/>
      <c r="F3027" s="1066"/>
      <c r="G3027" s="1067"/>
      <c r="I3027" s="2"/>
    </row>
    <row r="3028" spans="1:9" x14ac:dyDescent="0.2">
      <c r="A3028" s="977"/>
      <c r="B3028" s="979"/>
      <c r="C3028" s="1069"/>
      <c r="D3028" s="1072"/>
      <c r="E3028" s="1070"/>
      <c r="F3028" s="1066"/>
      <c r="G3028" s="1067"/>
      <c r="I3028" s="2"/>
    </row>
    <row r="3029" spans="1:9" x14ac:dyDescent="0.2">
      <c r="A3029" s="977"/>
      <c r="B3029" s="979"/>
      <c r="C3029" s="1069"/>
      <c r="D3029" s="1072"/>
      <c r="E3029" s="1070"/>
      <c r="F3029" s="1066"/>
      <c r="G3029" s="1067"/>
      <c r="I3029" s="2"/>
    </row>
    <row r="3030" spans="1:9" x14ac:dyDescent="0.2">
      <c r="A3030" s="977"/>
      <c r="B3030" s="979"/>
      <c r="C3030" s="1069"/>
      <c r="D3030" s="1072"/>
      <c r="E3030" s="1070"/>
      <c r="F3030" s="1066"/>
      <c r="G3030" s="1067"/>
      <c r="I3030" s="2"/>
    </row>
    <row r="3031" spans="1:9" x14ac:dyDescent="0.2">
      <c r="A3031" s="977"/>
      <c r="B3031" s="979"/>
      <c r="C3031" s="1069"/>
      <c r="D3031" s="1072"/>
      <c r="E3031" s="1070"/>
      <c r="F3031" s="1066"/>
      <c r="G3031" s="1067"/>
      <c r="I3031" s="2"/>
    </row>
    <row r="3032" spans="1:9" x14ac:dyDescent="0.2">
      <c r="A3032" s="977"/>
      <c r="B3032" s="979"/>
      <c r="C3032" s="1069"/>
      <c r="D3032" s="1072"/>
      <c r="E3032" s="1070"/>
      <c r="F3032" s="1066"/>
      <c r="G3032" s="1067"/>
      <c r="I3032" s="2"/>
    </row>
    <row r="3033" spans="1:9" x14ac:dyDescent="0.2">
      <c r="A3033" s="977"/>
      <c r="B3033" s="979"/>
      <c r="C3033" s="1069"/>
      <c r="D3033" s="1072"/>
      <c r="E3033" s="1070"/>
      <c r="F3033" s="1066"/>
      <c r="G3033" s="1067"/>
      <c r="I3033" s="2"/>
    </row>
    <row r="3034" spans="1:9" x14ac:dyDescent="0.2">
      <c r="A3034" s="977"/>
      <c r="B3034" s="979"/>
      <c r="C3034" s="1069"/>
      <c r="D3034" s="1072"/>
      <c r="E3034" s="1070"/>
      <c r="F3034" s="1066"/>
      <c r="G3034" s="1067"/>
      <c r="I3034" s="2"/>
    </row>
    <row r="3035" spans="1:9" x14ac:dyDescent="0.2">
      <c r="A3035" s="977"/>
      <c r="B3035" s="979"/>
      <c r="C3035" s="1069"/>
      <c r="D3035" s="1072"/>
      <c r="E3035" s="1070"/>
      <c r="F3035" s="1066"/>
      <c r="G3035" s="1067"/>
      <c r="I3035" s="2"/>
    </row>
    <row r="3036" spans="1:9" x14ac:dyDescent="0.2">
      <c r="A3036" s="977"/>
      <c r="B3036" s="979"/>
      <c r="C3036" s="1069"/>
      <c r="D3036" s="1072"/>
      <c r="E3036" s="1070"/>
      <c r="F3036" s="1066"/>
      <c r="G3036" s="1067"/>
      <c r="I3036" s="2"/>
    </row>
    <row r="3037" spans="1:9" x14ac:dyDescent="0.2">
      <c r="A3037" s="977"/>
      <c r="B3037" s="979"/>
      <c r="C3037" s="1069"/>
      <c r="D3037" s="1072"/>
      <c r="E3037" s="1070"/>
      <c r="F3037" s="1066"/>
      <c r="G3037" s="1067"/>
      <c r="I3037" s="2"/>
    </row>
    <row r="3038" spans="1:9" x14ac:dyDescent="0.2">
      <c r="A3038" s="977"/>
      <c r="B3038" s="979"/>
      <c r="C3038" s="1069"/>
      <c r="D3038" s="1072"/>
      <c r="E3038" s="1070"/>
      <c r="F3038" s="1066"/>
      <c r="G3038" s="1067"/>
      <c r="I3038" s="2"/>
    </row>
    <row r="3039" spans="1:9" x14ac:dyDescent="0.2">
      <c r="A3039" s="977"/>
      <c r="B3039" s="979"/>
      <c r="C3039" s="1069"/>
      <c r="D3039" s="1072"/>
      <c r="E3039" s="1070"/>
      <c r="F3039" s="1066"/>
      <c r="G3039" s="1067"/>
      <c r="I3039" s="2"/>
    </row>
    <row r="3040" spans="1:9" x14ac:dyDescent="0.2">
      <c r="A3040" s="977"/>
      <c r="B3040" s="979"/>
      <c r="C3040" s="1069"/>
      <c r="D3040" s="1072"/>
      <c r="E3040" s="1070"/>
      <c r="F3040" s="1066"/>
      <c r="G3040" s="1067"/>
      <c r="I3040" s="2"/>
    </row>
    <row r="3041" spans="1:9" x14ac:dyDescent="0.2">
      <c r="A3041" s="977"/>
      <c r="B3041" s="979"/>
      <c r="C3041" s="1069"/>
      <c r="D3041" s="1072"/>
      <c r="E3041" s="1070"/>
      <c r="F3041" s="1066"/>
      <c r="G3041" s="1067"/>
      <c r="I3041" s="2"/>
    </row>
    <row r="3042" spans="1:9" x14ac:dyDescent="0.2">
      <c r="A3042" s="977"/>
      <c r="B3042" s="979"/>
      <c r="C3042" s="1069"/>
      <c r="D3042" s="1072"/>
      <c r="E3042" s="1070"/>
      <c r="F3042" s="1066"/>
      <c r="G3042" s="1067"/>
      <c r="I3042" s="2"/>
    </row>
    <row r="3043" spans="1:9" x14ac:dyDescent="0.2">
      <c r="A3043" s="977"/>
      <c r="B3043" s="979"/>
      <c r="C3043" s="1069"/>
      <c r="D3043" s="1072"/>
      <c r="E3043" s="1070"/>
      <c r="F3043" s="1066"/>
      <c r="G3043" s="1067"/>
      <c r="I3043" s="2"/>
    </row>
    <row r="3044" spans="1:9" x14ac:dyDescent="0.2">
      <c r="A3044" s="977"/>
      <c r="B3044" s="979"/>
      <c r="C3044" s="1069"/>
      <c r="D3044" s="1072"/>
      <c r="E3044" s="1070"/>
      <c r="F3044" s="1066"/>
      <c r="G3044" s="1067"/>
      <c r="I3044" s="2"/>
    </row>
    <row r="3045" spans="1:9" x14ac:dyDescent="0.2">
      <c r="A3045" s="977"/>
      <c r="B3045" s="979"/>
      <c r="C3045" s="1069"/>
      <c r="D3045" s="1072"/>
      <c r="E3045" s="1070"/>
      <c r="F3045" s="1066"/>
      <c r="G3045" s="1067"/>
      <c r="I3045" s="2"/>
    </row>
    <row r="3046" spans="1:9" x14ac:dyDescent="0.2">
      <c r="A3046" s="977"/>
      <c r="B3046" s="979"/>
      <c r="C3046" s="1069"/>
      <c r="D3046" s="1072"/>
      <c r="E3046" s="1070"/>
      <c r="F3046" s="1066"/>
      <c r="G3046" s="1067"/>
      <c r="I3046" s="2"/>
    </row>
    <row r="3047" spans="1:9" x14ac:dyDescent="0.2">
      <c r="A3047" s="977"/>
      <c r="B3047" s="979"/>
      <c r="C3047" s="1069"/>
      <c r="D3047" s="1072"/>
      <c r="E3047" s="1070"/>
      <c r="F3047" s="1066"/>
      <c r="G3047" s="1067"/>
      <c r="I3047" s="2"/>
    </row>
    <row r="3048" spans="1:9" x14ac:dyDescent="0.2">
      <c r="A3048" s="977"/>
      <c r="B3048" s="979"/>
      <c r="C3048" s="1069"/>
      <c r="D3048" s="1072"/>
      <c r="E3048" s="1070"/>
      <c r="F3048" s="1066"/>
      <c r="G3048" s="1067"/>
      <c r="I3048" s="2"/>
    </row>
    <row r="3049" spans="1:9" x14ac:dyDescent="0.2">
      <c r="A3049" s="977"/>
      <c r="B3049" s="979"/>
      <c r="C3049" s="1069"/>
      <c r="D3049" s="1072"/>
      <c r="E3049" s="1070"/>
      <c r="F3049" s="1066"/>
      <c r="G3049" s="1067"/>
      <c r="I3049" s="2"/>
    </row>
    <row r="3050" spans="1:9" x14ac:dyDescent="0.2">
      <c r="A3050" s="977"/>
      <c r="B3050" s="979"/>
      <c r="C3050" s="1069"/>
      <c r="D3050" s="1072"/>
      <c r="E3050" s="1070"/>
      <c r="F3050" s="1066"/>
      <c r="G3050" s="1067"/>
      <c r="I3050" s="2"/>
    </row>
    <row r="3051" spans="1:9" x14ac:dyDescent="0.2">
      <c r="A3051" s="977"/>
      <c r="B3051" s="979"/>
      <c r="C3051" s="1069"/>
      <c r="D3051" s="1072"/>
      <c r="E3051" s="1070"/>
      <c r="F3051" s="1066"/>
      <c r="G3051" s="1067"/>
      <c r="I3051" s="2"/>
    </row>
    <row r="3052" spans="1:9" x14ac:dyDescent="0.2">
      <c r="A3052" s="977"/>
      <c r="B3052" s="979"/>
      <c r="C3052" s="1069"/>
      <c r="D3052" s="1072"/>
      <c r="E3052" s="1070"/>
      <c r="F3052" s="1066"/>
      <c r="G3052" s="1067"/>
      <c r="I3052" s="2"/>
    </row>
    <row r="3053" spans="1:9" x14ac:dyDescent="0.2">
      <c r="A3053" s="977"/>
      <c r="B3053" s="979"/>
      <c r="C3053" s="1069"/>
      <c r="D3053" s="1072"/>
      <c r="E3053" s="1070"/>
      <c r="F3053" s="1066"/>
      <c r="G3053" s="1067"/>
      <c r="I3053" s="2"/>
    </row>
    <row r="3054" spans="1:9" x14ac:dyDescent="0.2">
      <c r="A3054" s="977"/>
      <c r="B3054" s="979"/>
      <c r="C3054" s="1069"/>
      <c r="D3054" s="1072"/>
      <c r="E3054" s="1070"/>
      <c r="F3054" s="1066"/>
      <c r="G3054" s="1067"/>
      <c r="I3054" s="2"/>
    </row>
    <row r="3055" spans="1:9" x14ac:dyDescent="0.2">
      <c r="A3055" s="977"/>
      <c r="B3055" s="979"/>
      <c r="C3055" s="1069"/>
      <c r="D3055" s="1072"/>
      <c r="E3055" s="1070"/>
      <c r="F3055" s="1066"/>
      <c r="G3055" s="1067"/>
      <c r="I3055" s="2"/>
    </row>
    <row r="3056" spans="1:9" x14ac:dyDescent="0.2">
      <c r="A3056" s="977"/>
      <c r="B3056" s="979"/>
      <c r="C3056" s="1069"/>
      <c r="D3056" s="1072"/>
      <c r="E3056" s="1070"/>
      <c r="F3056" s="1066"/>
      <c r="G3056" s="1067"/>
      <c r="I3056" s="2"/>
    </row>
    <row r="3057" spans="1:9" x14ac:dyDescent="0.2">
      <c r="A3057" s="977"/>
      <c r="B3057" s="979"/>
      <c r="C3057" s="1069"/>
      <c r="D3057" s="1072"/>
      <c r="E3057" s="1070"/>
      <c r="F3057" s="1066"/>
      <c r="G3057" s="1067"/>
      <c r="I3057" s="2"/>
    </row>
    <row r="3058" spans="1:9" x14ac:dyDescent="0.2">
      <c r="A3058" s="977"/>
      <c r="B3058" s="979"/>
      <c r="C3058" s="1069"/>
      <c r="D3058" s="1072"/>
      <c r="E3058" s="1070"/>
      <c r="F3058" s="1066"/>
      <c r="G3058" s="1067"/>
      <c r="I3058" s="2"/>
    </row>
    <row r="3059" spans="1:9" x14ac:dyDescent="0.2">
      <c r="A3059" s="977"/>
      <c r="B3059" s="979"/>
      <c r="C3059" s="1069"/>
      <c r="D3059" s="1072"/>
      <c r="E3059" s="1070"/>
      <c r="F3059" s="1066"/>
      <c r="G3059" s="1067"/>
      <c r="I3059" s="2"/>
    </row>
    <row r="3060" spans="1:9" x14ac:dyDescent="0.2">
      <c r="A3060" s="977"/>
      <c r="B3060" s="979"/>
      <c r="C3060" s="1069"/>
      <c r="D3060" s="1072"/>
      <c r="E3060" s="1070"/>
      <c r="F3060" s="1066"/>
      <c r="G3060" s="1067"/>
      <c r="I3060" s="2"/>
    </row>
    <row r="3061" spans="1:9" x14ac:dyDescent="0.2">
      <c r="A3061" s="977"/>
      <c r="B3061" s="979"/>
      <c r="C3061" s="1069"/>
      <c r="D3061" s="1072"/>
      <c r="E3061" s="1070"/>
      <c r="F3061" s="1066"/>
      <c r="G3061" s="1067"/>
      <c r="I3061" s="2"/>
    </row>
    <row r="3062" spans="1:9" x14ac:dyDescent="0.2">
      <c r="A3062" s="977"/>
      <c r="B3062" s="979"/>
      <c r="C3062" s="1069"/>
      <c r="D3062" s="1072"/>
      <c r="E3062" s="1070"/>
      <c r="F3062" s="1066"/>
      <c r="G3062" s="1067"/>
      <c r="I3062" s="2"/>
    </row>
    <row r="3063" spans="1:9" x14ac:dyDescent="0.2">
      <c r="A3063" s="977"/>
      <c r="B3063" s="979"/>
      <c r="C3063" s="1069"/>
      <c r="D3063" s="1072"/>
      <c r="E3063" s="1070"/>
      <c r="F3063" s="1066"/>
      <c r="G3063" s="1067"/>
      <c r="I3063" s="2"/>
    </row>
    <row r="3064" spans="1:9" x14ac:dyDescent="0.2">
      <c r="A3064" s="977"/>
      <c r="B3064" s="979"/>
      <c r="C3064" s="1069"/>
      <c r="D3064" s="1072"/>
      <c r="E3064" s="1070"/>
      <c r="F3064" s="1066"/>
      <c r="G3064" s="1067"/>
      <c r="I3064" s="2"/>
    </row>
    <row r="3065" spans="1:9" x14ac:dyDescent="0.2">
      <c r="A3065" s="977"/>
      <c r="B3065" s="979"/>
      <c r="C3065" s="1069"/>
      <c r="D3065" s="1072"/>
      <c r="E3065" s="1070"/>
      <c r="F3065" s="1066"/>
      <c r="G3065" s="1067"/>
      <c r="I3065" s="2"/>
    </row>
    <row r="3066" spans="1:9" x14ac:dyDescent="0.2">
      <c r="A3066" s="977"/>
      <c r="B3066" s="979"/>
      <c r="C3066" s="1069"/>
      <c r="D3066" s="1072"/>
      <c r="E3066" s="1070"/>
      <c r="F3066" s="1066"/>
      <c r="G3066" s="1067"/>
      <c r="I3066" s="2"/>
    </row>
    <row r="3067" spans="1:9" x14ac:dyDescent="0.2">
      <c r="A3067" s="977"/>
      <c r="B3067" s="979"/>
      <c r="C3067" s="1069"/>
      <c r="D3067" s="1072"/>
      <c r="E3067" s="1070"/>
      <c r="F3067" s="1066"/>
      <c r="G3067" s="1067"/>
      <c r="I3067" s="2"/>
    </row>
    <row r="3068" spans="1:9" x14ac:dyDescent="0.2">
      <c r="A3068" s="977"/>
      <c r="B3068" s="979"/>
      <c r="C3068" s="1069"/>
      <c r="D3068" s="1072"/>
      <c r="E3068" s="1070"/>
      <c r="F3068" s="1066"/>
      <c r="G3068" s="1067"/>
      <c r="I3068" s="2"/>
    </row>
    <row r="3069" spans="1:9" x14ac:dyDescent="0.2">
      <c r="A3069" s="977"/>
      <c r="B3069" s="979"/>
      <c r="C3069" s="1069"/>
      <c r="D3069" s="1072"/>
      <c r="E3069" s="1070"/>
      <c r="F3069" s="1066"/>
      <c r="G3069" s="1067"/>
      <c r="I3069" s="2"/>
    </row>
    <row r="3070" spans="1:9" x14ac:dyDescent="0.2">
      <c r="A3070" s="977"/>
      <c r="B3070" s="979"/>
      <c r="C3070" s="1069"/>
      <c r="D3070" s="1072"/>
      <c r="E3070" s="1070"/>
      <c r="F3070" s="1066"/>
      <c r="G3070" s="1067"/>
      <c r="I3070" s="2"/>
    </row>
    <row r="3071" spans="1:9" x14ac:dyDescent="0.2">
      <c r="A3071" s="977"/>
      <c r="B3071" s="979"/>
      <c r="C3071" s="1069"/>
      <c r="D3071" s="1072"/>
      <c r="E3071" s="1070"/>
      <c r="F3071" s="1066"/>
      <c r="G3071" s="1067"/>
      <c r="I3071" s="2"/>
    </row>
    <row r="3072" spans="1:9" x14ac:dyDescent="0.2">
      <c r="A3072" s="977"/>
      <c r="B3072" s="979"/>
      <c r="C3072" s="1069"/>
      <c r="D3072" s="1072"/>
      <c r="E3072" s="1070"/>
      <c r="F3072" s="1066"/>
      <c r="G3072" s="1067"/>
      <c r="I3072" s="2"/>
    </row>
    <row r="3073" spans="1:9" x14ac:dyDescent="0.2">
      <c r="A3073" s="977"/>
      <c r="B3073" s="979"/>
      <c r="C3073" s="1069"/>
      <c r="D3073" s="1072"/>
      <c r="E3073" s="1070"/>
      <c r="F3073" s="1066"/>
      <c r="G3073" s="1067"/>
      <c r="I3073" s="2"/>
    </row>
    <row r="3074" spans="1:9" x14ac:dyDescent="0.2">
      <c r="A3074" s="977"/>
      <c r="B3074" s="979"/>
      <c r="C3074" s="1069"/>
      <c r="D3074" s="1072"/>
      <c r="E3074" s="1070"/>
      <c r="F3074" s="1066"/>
      <c r="G3074" s="1067"/>
      <c r="I3074" s="2"/>
    </row>
    <row r="3075" spans="1:9" x14ac:dyDescent="0.2">
      <c r="A3075" s="977"/>
      <c r="B3075" s="979"/>
      <c r="C3075" s="1069"/>
      <c r="D3075" s="1072"/>
      <c r="E3075" s="1070"/>
      <c r="F3075" s="1066"/>
      <c r="G3075" s="1067"/>
      <c r="I3075" s="2"/>
    </row>
    <row r="3076" spans="1:9" x14ac:dyDescent="0.2">
      <c r="A3076" s="977"/>
      <c r="B3076" s="979"/>
      <c r="C3076" s="1069"/>
      <c r="D3076" s="1072"/>
      <c r="E3076" s="1070"/>
      <c r="F3076" s="1066"/>
      <c r="G3076" s="1067"/>
      <c r="I3076" s="2"/>
    </row>
    <row r="3077" spans="1:9" x14ac:dyDescent="0.2">
      <c r="A3077" s="977"/>
      <c r="B3077" s="979"/>
      <c r="C3077" s="1069"/>
      <c r="D3077" s="1072"/>
      <c r="E3077" s="1070"/>
      <c r="F3077" s="1066"/>
      <c r="G3077" s="1067"/>
      <c r="I3077" s="2"/>
    </row>
    <row r="3078" spans="1:9" x14ac:dyDescent="0.2">
      <c r="A3078" s="977"/>
      <c r="B3078" s="979"/>
      <c r="C3078" s="1069"/>
      <c r="D3078" s="1072"/>
      <c r="E3078" s="1070"/>
      <c r="F3078" s="1066"/>
      <c r="G3078" s="1067"/>
      <c r="I3078" s="2"/>
    </row>
    <row r="3079" spans="1:9" x14ac:dyDescent="0.2">
      <c r="A3079" s="977"/>
      <c r="B3079" s="979"/>
      <c r="C3079" s="1069"/>
      <c r="D3079" s="1072"/>
      <c r="E3079" s="1070"/>
      <c r="F3079" s="1066"/>
      <c r="G3079" s="1067"/>
      <c r="I3079" s="2"/>
    </row>
    <row r="3080" spans="1:9" x14ac:dyDescent="0.2">
      <c r="A3080" s="977"/>
      <c r="B3080" s="979"/>
      <c r="C3080" s="1069"/>
      <c r="D3080" s="1072"/>
      <c r="E3080" s="1070"/>
      <c r="F3080" s="1066"/>
      <c r="G3080" s="1067"/>
      <c r="I3080" s="2"/>
    </row>
    <row r="3081" spans="1:9" x14ac:dyDescent="0.2">
      <c r="A3081" s="977"/>
      <c r="B3081" s="979"/>
      <c r="C3081" s="1069"/>
      <c r="D3081" s="1072"/>
      <c r="E3081" s="1070"/>
      <c r="F3081" s="1066"/>
      <c r="G3081" s="1067"/>
      <c r="I3081" s="2"/>
    </row>
    <row r="3082" spans="1:9" x14ac:dyDescent="0.2">
      <c r="A3082" s="977"/>
      <c r="B3082" s="979"/>
      <c r="C3082" s="1069"/>
      <c r="D3082" s="1072"/>
      <c r="E3082" s="1070"/>
      <c r="F3082" s="1066"/>
      <c r="G3082" s="1067"/>
      <c r="I3082" s="2"/>
    </row>
    <row r="3083" spans="1:9" x14ac:dyDescent="0.2">
      <c r="A3083" s="977"/>
      <c r="B3083" s="979"/>
      <c r="C3083" s="1069"/>
      <c r="D3083" s="1072"/>
      <c r="E3083" s="1070"/>
      <c r="F3083" s="1066"/>
      <c r="G3083" s="1067"/>
      <c r="I3083" s="2"/>
    </row>
    <row r="3084" spans="1:9" x14ac:dyDescent="0.2">
      <c r="A3084" s="977"/>
      <c r="B3084" s="979"/>
      <c r="C3084" s="1069"/>
      <c r="D3084" s="1072"/>
      <c r="E3084" s="1070"/>
      <c r="F3084" s="1066"/>
      <c r="G3084" s="1067"/>
      <c r="I3084" s="2"/>
    </row>
    <row r="3085" spans="1:9" x14ac:dyDescent="0.2">
      <c r="A3085" s="977"/>
      <c r="B3085" s="979"/>
      <c r="C3085" s="1069"/>
      <c r="D3085" s="1072"/>
      <c r="E3085" s="1070"/>
      <c r="F3085" s="1066"/>
      <c r="G3085" s="1067"/>
      <c r="I3085" s="2"/>
    </row>
    <row r="3086" spans="1:9" x14ac:dyDescent="0.2">
      <c r="A3086" s="977"/>
      <c r="B3086" s="979"/>
      <c r="C3086" s="1069"/>
      <c r="D3086" s="1072"/>
      <c r="E3086" s="1070"/>
      <c r="F3086" s="1066"/>
      <c r="G3086" s="1067"/>
      <c r="I3086" s="2"/>
    </row>
    <row r="3087" spans="1:9" x14ac:dyDescent="0.2">
      <c r="A3087" s="977"/>
      <c r="B3087" s="979"/>
      <c r="C3087" s="1069"/>
      <c r="D3087" s="1072"/>
      <c r="E3087" s="1070"/>
      <c r="F3087" s="1066"/>
      <c r="G3087" s="1067"/>
      <c r="I3087" s="2"/>
    </row>
    <row r="3088" spans="1:9" x14ac:dyDescent="0.2">
      <c r="A3088" s="977"/>
      <c r="B3088" s="979"/>
      <c r="C3088" s="1069"/>
      <c r="D3088" s="1072"/>
      <c r="E3088" s="1070"/>
      <c r="F3088" s="1066"/>
      <c r="G3088" s="1067"/>
      <c r="I3088" s="2"/>
    </row>
    <row r="3089" spans="1:9" x14ac:dyDescent="0.2">
      <c r="A3089" s="977"/>
      <c r="B3089" s="979"/>
      <c r="C3089" s="1069"/>
      <c r="D3089" s="1072"/>
      <c r="E3089" s="1070"/>
      <c r="F3089" s="1066"/>
      <c r="G3089" s="1067"/>
      <c r="I3089" s="2"/>
    </row>
    <row r="3090" spans="1:9" x14ac:dyDescent="0.2">
      <c r="A3090" s="977"/>
      <c r="B3090" s="979"/>
      <c r="C3090" s="1069"/>
      <c r="D3090" s="1072"/>
      <c r="E3090" s="1070"/>
      <c r="F3090" s="1066"/>
      <c r="G3090" s="1067"/>
      <c r="I3090" s="2"/>
    </row>
    <row r="3091" spans="1:9" x14ac:dyDescent="0.2">
      <c r="A3091" s="977"/>
      <c r="B3091" s="979"/>
      <c r="C3091" s="1069"/>
      <c r="D3091" s="1072"/>
      <c r="E3091" s="1070"/>
      <c r="F3091" s="1066"/>
      <c r="G3091" s="1067"/>
      <c r="I3091" s="2"/>
    </row>
    <row r="3092" spans="1:9" x14ac:dyDescent="0.2">
      <c r="A3092" s="977"/>
      <c r="B3092" s="979"/>
      <c r="C3092" s="1069"/>
      <c r="D3092" s="1072"/>
      <c r="E3092" s="1070"/>
      <c r="F3092" s="1066"/>
      <c r="G3092" s="1067"/>
      <c r="I3092" s="2"/>
    </row>
    <row r="3093" spans="1:9" x14ac:dyDescent="0.2">
      <c r="A3093" s="977"/>
      <c r="B3093" s="979"/>
      <c r="C3093" s="1069"/>
      <c r="D3093" s="1072"/>
      <c r="E3093" s="1070"/>
      <c r="F3093" s="1066"/>
      <c r="G3093" s="1067"/>
      <c r="I3093" s="2"/>
    </row>
    <row r="3094" spans="1:9" x14ac:dyDescent="0.2">
      <c r="A3094" s="977"/>
      <c r="B3094" s="979"/>
      <c r="C3094" s="1069"/>
      <c r="D3094" s="1072"/>
      <c r="E3094" s="1070"/>
      <c r="F3094" s="1066"/>
      <c r="G3094" s="1067"/>
      <c r="I3094" s="2"/>
    </row>
    <row r="3095" spans="1:9" x14ac:dyDescent="0.2">
      <c r="A3095" s="977"/>
      <c r="B3095" s="979"/>
      <c r="C3095" s="1069"/>
      <c r="D3095" s="1072"/>
      <c r="E3095" s="1070"/>
      <c r="F3095" s="1066"/>
      <c r="G3095" s="1067"/>
      <c r="I3095" s="2"/>
    </row>
    <row r="3096" spans="1:9" x14ac:dyDescent="0.2">
      <c r="A3096" s="977"/>
      <c r="B3096" s="979"/>
      <c r="C3096" s="1069"/>
      <c r="D3096" s="1072"/>
      <c r="E3096" s="1070"/>
      <c r="F3096" s="1066"/>
      <c r="G3096" s="1067"/>
      <c r="I3096" s="2"/>
    </row>
    <row r="3097" spans="1:9" x14ac:dyDescent="0.2">
      <c r="A3097" s="977"/>
      <c r="B3097" s="979"/>
      <c r="C3097" s="1069"/>
      <c r="D3097" s="1072"/>
      <c r="E3097" s="1070"/>
      <c r="F3097" s="1066"/>
      <c r="G3097" s="1067"/>
      <c r="I3097" s="2"/>
    </row>
    <row r="3098" spans="1:9" x14ac:dyDescent="0.2">
      <c r="A3098" s="977"/>
      <c r="B3098" s="979"/>
      <c r="C3098" s="1069"/>
      <c r="D3098" s="1072"/>
      <c r="E3098" s="1070"/>
      <c r="F3098" s="1066"/>
      <c r="G3098" s="1067"/>
      <c r="I3098" s="2"/>
    </row>
    <row r="3099" spans="1:9" x14ac:dyDescent="0.2">
      <c r="A3099" s="977"/>
      <c r="B3099" s="979"/>
      <c r="C3099" s="1069"/>
      <c r="D3099" s="1072"/>
      <c r="E3099" s="1070"/>
      <c r="F3099" s="1066"/>
      <c r="G3099" s="1067"/>
      <c r="I3099" s="2"/>
    </row>
    <row r="3100" spans="1:9" x14ac:dyDescent="0.2">
      <c r="A3100" s="977"/>
      <c r="B3100" s="979"/>
      <c r="C3100" s="1069"/>
      <c r="D3100" s="1072"/>
      <c r="E3100" s="1070"/>
      <c r="F3100" s="1066"/>
      <c r="G3100" s="1067"/>
      <c r="I3100" s="2"/>
    </row>
    <row r="3101" spans="1:9" x14ac:dyDescent="0.2">
      <c r="A3101" s="977"/>
      <c r="B3101" s="979"/>
      <c r="C3101" s="1069"/>
      <c r="D3101" s="1072"/>
      <c r="E3101" s="1070"/>
      <c r="F3101" s="1066"/>
      <c r="G3101" s="1067"/>
      <c r="I3101" s="2"/>
    </row>
    <row r="3102" spans="1:9" x14ac:dyDescent="0.2">
      <c r="A3102" s="977"/>
      <c r="B3102" s="979"/>
      <c r="C3102" s="1069"/>
      <c r="D3102" s="1072"/>
      <c r="E3102" s="1070"/>
      <c r="F3102" s="1066"/>
      <c r="G3102" s="1067"/>
      <c r="I3102" s="2"/>
    </row>
    <row r="3103" spans="1:9" x14ac:dyDescent="0.2">
      <c r="A3103" s="977"/>
      <c r="B3103" s="979"/>
      <c r="C3103" s="1069"/>
      <c r="D3103" s="1072"/>
      <c r="E3103" s="1070"/>
      <c r="F3103" s="1066"/>
      <c r="G3103" s="1067"/>
      <c r="I3103" s="2"/>
    </row>
    <row r="3104" spans="1:9" x14ac:dyDescent="0.2">
      <c r="A3104" s="977"/>
      <c r="B3104" s="979"/>
      <c r="C3104" s="1069"/>
      <c r="D3104" s="1072"/>
      <c r="E3104" s="1070"/>
      <c r="F3104" s="1066"/>
      <c r="G3104" s="1067"/>
      <c r="I3104" s="2"/>
    </row>
    <row r="3105" spans="1:9" x14ac:dyDescent="0.2">
      <c r="A3105" s="977"/>
      <c r="B3105" s="979"/>
      <c r="C3105" s="1069"/>
      <c r="D3105" s="1072"/>
      <c r="E3105" s="1070"/>
      <c r="F3105" s="1066"/>
      <c r="G3105" s="1067"/>
      <c r="I3105" s="2"/>
    </row>
    <row r="3106" spans="1:9" x14ac:dyDescent="0.2">
      <c r="A3106" s="977"/>
      <c r="B3106" s="979"/>
      <c r="C3106" s="1069"/>
      <c r="D3106" s="1072"/>
      <c r="E3106" s="1070"/>
      <c r="F3106" s="1066"/>
      <c r="G3106" s="1067"/>
      <c r="I3106" s="2"/>
    </row>
    <row r="3107" spans="1:9" x14ac:dyDescent="0.2">
      <c r="A3107" s="977"/>
      <c r="B3107" s="979"/>
      <c r="C3107" s="1069"/>
      <c r="D3107" s="1072"/>
      <c r="E3107" s="1070"/>
      <c r="F3107" s="1066"/>
      <c r="G3107" s="1067"/>
      <c r="I3107" s="2"/>
    </row>
    <row r="3108" spans="1:9" x14ac:dyDescent="0.2">
      <c r="A3108" s="977"/>
      <c r="B3108" s="979"/>
      <c r="C3108" s="1069"/>
      <c r="D3108" s="1072"/>
      <c r="E3108" s="1070"/>
      <c r="F3108" s="1066"/>
      <c r="G3108" s="1067"/>
      <c r="I3108" s="2"/>
    </row>
    <row r="3109" spans="1:9" x14ac:dyDescent="0.2">
      <c r="A3109" s="977"/>
      <c r="B3109" s="979"/>
      <c r="C3109" s="1069"/>
      <c r="D3109" s="1072"/>
      <c r="E3109" s="1070"/>
      <c r="F3109" s="1066"/>
      <c r="G3109" s="1067"/>
      <c r="I3109" s="2"/>
    </row>
    <row r="3110" spans="1:9" x14ac:dyDescent="0.2">
      <c r="A3110" s="977"/>
      <c r="B3110" s="979"/>
      <c r="C3110" s="1069"/>
      <c r="D3110" s="1072"/>
      <c r="E3110" s="1070"/>
      <c r="F3110" s="1066"/>
      <c r="G3110" s="1067"/>
      <c r="I3110" s="2"/>
    </row>
    <row r="3111" spans="1:9" x14ac:dyDescent="0.2">
      <c r="A3111" s="977"/>
      <c r="B3111" s="979"/>
      <c r="C3111" s="1069"/>
      <c r="D3111" s="1072"/>
      <c r="E3111" s="1070"/>
      <c r="F3111" s="1066"/>
      <c r="G3111" s="1067"/>
      <c r="I3111" s="2"/>
    </row>
    <row r="3112" spans="1:9" x14ac:dyDescent="0.2">
      <c r="A3112" s="977"/>
      <c r="B3112" s="979"/>
      <c r="C3112" s="1069"/>
      <c r="D3112" s="1072"/>
      <c r="E3112" s="1070"/>
      <c r="F3112" s="1066"/>
      <c r="G3112" s="1067"/>
      <c r="I3112" s="2"/>
    </row>
    <row r="3113" spans="1:9" x14ac:dyDescent="0.2">
      <c r="A3113" s="977"/>
      <c r="B3113" s="979"/>
      <c r="C3113" s="1069"/>
      <c r="D3113" s="1072"/>
      <c r="E3113" s="1070"/>
      <c r="F3113" s="1066"/>
      <c r="G3113" s="1067"/>
      <c r="I3113" s="2"/>
    </row>
    <row r="3114" spans="1:9" x14ac:dyDescent="0.2">
      <c r="A3114" s="977"/>
      <c r="B3114" s="979"/>
      <c r="C3114" s="1069"/>
      <c r="D3114" s="1072"/>
      <c r="E3114" s="1070"/>
      <c r="F3114" s="1066"/>
      <c r="G3114" s="1067"/>
      <c r="I3114" s="2"/>
    </row>
    <row r="3115" spans="1:9" x14ac:dyDescent="0.2">
      <c r="A3115" s="977"/>
      <c r="B3115" s="979"/>
      <c r="C3115" s="1069"/>
      <c r="D3115" s="1072"/>
      <c r="E3115" s="1070"/>
      <c r="F3115" s="1066"/>
      <c r="G3115" s="1067"/>
      <c r="I3115" s="2"/>
    </row>
    <row r="3116" spans="1:9" x14ac:dyDescent="0.2">
      <c r="A3116" s="977"/>
      <c r="B3116" s="979"/>
      <c r="C3116" s="1069"/>
      <c r="D3116" s="1072"/>
      <c r="E3116" s="1070"/>
      <c r="F3116" s="1066"/>
      <c r="G3116" s="1067"/>
      <c r="I3116" s="2"/>
    </row>
    <row r="3117" spans="1:9" x14ac:dyDescent="0.2">
      <c r="A3117" s="977"/>
      <c r="B3117" s="979"/>
      <c r="C3117" s="1069"/>
      <c r="D3117" s="1072"/>
      <c r="E3117" s="1070"/>
      <c r="F3117" s="1066"/>
      <c r="G3117" s="1067"/>
      <c r="I3117" s="2"/>
    </row>
    <row r="3118" spans="1:9" x14ac:dyDescent="0.2">
      <c r="A3118" s="977"/>
      <c r="B3118" s="979"/>
      <c r="C3118" s="1069"/>
      <c r="D3118" s="1072"/>
      <c r="E3118" s="1070"/>
      <c r="F3118" s="1066"/>
      <c r="G3118" s="1067"/>
      <c r="I3118" s="2"/>
    </row>
    <row r="3119" spans="1:9" x14ac:dyDescent="0.2">
      <c r="A3119" s="977"/>
      <c r="B3119" s="979"/>
      <c r="C3119" s="1069"/>
      <c r="D3119" s="1072"/>
      <c r="E3119" s="1070"/>
      <c r="F3119" s="1066"/>
      <c r="G3119" s="1067"/>
      <c r="I3119" s="2"/>
    </row>
    <row r="3120" spans="1:9" x14ac:dyDescent="0.2">
      <c r="A3120" s="977"/>
      <c r="B3120" s="979"/>
      <c r="C3120" s="1069"/>
      <c r="D3120" s="1072"/>
      <c r="E3120" s="1070"/>
      <c r="F3120" s="1066"/>
      <c r="G3120" s="1067"/>
      <c r="I3120" s="2"/>
    </row>
    <row r="3121" spans="1:9" x14ac:dyDescent="0.2">
      <c r="A3121" s="977"/>
      <c r="B3121" s="979"/>
      <c r="C3121" s="1069"/>
      <c r="D3121" s="1072"/>
      <c r="E3121" s="1070"/>
      <c r="F3121" s="1066"/>
      <c r="G3121" s="1067"/>
      <c r="I3121" s="2"/>
    </row>
    <row r="3122" spans="1:9" x14ac:dyDescent="0.2">
      <c r="A3122" s="977"/>
      <c r="B3122" s="979"/>
      <c r="C3122" s="1069"/>
      <c r="D3122" s="1072"/>
      <c r="E3122" s="1070"/>
      <c r="F3122" s="1066"/>
      <c r="G3122" s="1067"/>
      <c r="I3122" s="2"/>
    </row>
    <row r="3123" spans="1:9" x14ac:dyDescent="0.2">
      <c r="A3123" s="977"/>
      <c r="B3123" s="979"/>
      <c r="C3123" s="1069"/>
      <c r="D3123" s="1072"/>
      <c r="E3123" s="1070"/>
      <c r="F3123" s="1066"/>
      <c r="G3123" s="1067"/>
      <c r="I3123" s="2"/>
    </row>
    <row r="3124" spans="1:9" x14ac:dyDescent="0.2">
      <c r="A3124" s="977"/>
      <c r="B3124" s="979"/>
      <c r="C3124" s="1069"/>
      <c r="D3124" s="1072"/>
      <c r="E3124" s="1070"/>
      <c r="F3124" s="1066"/>
      <c r="G3124" s="1067"/>
      <c r="I3124" s="2"/>
    </row>
    <row r="3125" spans="1:9" x14ac:dyDescent="0.2">
      <c r="A3125" s="977"/>
      <c r="B3125" s="979"/>
      <c r="C3125" s="1069"/>
      <c r="D3125" s="1072"/>
      <c r="E3125" s="1070"/>
      <c r="F3125" s="1066"/>
      <c r="G3125" s="1067"/>
      <c r="I3125" s="2"/>
    </row>
    <row r="3126" spans="1:9" x14ac:dyDescent="0.2">
      <c r="A3126" s="977"/>
      <c r="B3126" s="979"/>
      <c r="C3126" s="1069"/>
      <c r="D3126" s="1072"/>
      <c r="E3126" s="1070"/>
      <c r="F3126" s="1066"/>
      <c r="G3126" s="1067"/>
      <c r="I3126" s="2"/>
    </row>
    <row r="3127" spans="1:9" x14ac:dyDescent="0.2">
      <c r="A3127" s="977"/>
      <c r="B3127" s="979"/>
      <c r="C3127" s="1069"/>
      <c r="D3127" s="1072"/>
      <c r="E3127" s="1070"/>
      <c r="F3127" s="1066"/>
      <c r="G3127" s="1067"/>
      <c r="I3127" s="2"/>
    </row>
    <row r="3128" spans="1:9" x14ac:dyDescent="0.2">
      <c r="A3128" s="977"/>
      <c r="B3128" s="979"/>
      <c r="C3128" s="1069"/>
      <c r="D3128" s="1072"/>
      <c r="E3128" s="1070"/>
      <c r="F3128" s="1066"/>
      <c r="G3128" s="1067"/>
      <c r="I3128" s="2"/>
    </row>
    <row r="3129" spans="1:9" x14ac:dyDescent="0.2">
      <c r="A3129" s="977"/>
      <c r="B3129" s="979"/>
      <c r="C3129" s="1069"/>
      <c r="D3129" s="1072"/>
      <c r="E3129" s="1070"/>
      <c r="F3129" s="1066"/>
      <c r="G3129" s="1067"/>
      <c r="I3129" s="2"/>
    </row>
    <row r="3130" spans="1:9" x14ac:dyDescent="0.2">
      <c r="A3130" s="977"/>
      <c r="B3130" s="979"/>
      <c r="C3130" s="1069"/>
      <c r="D3130" s="1072"/>
      <c r="E3130" s="1070"/>
      <c r="F3130" s="1066"/>
      <c r="G3130" s="1067"/>
      <c r="I3130" s="2"/>
    </row>
    <row r="3131" spans="1:9" x14ac:dyDescent="0.2">
      <c r="A3131" s="977"/>
      <c r="B3131" s="979"/>
      <c r="C3131" s="1069"/>
      <c r="D3131" s="1072"/>
      <c r="E3131" s="1070"/>
      <c r="F3131" s="1066"/>
      <c r="G3131" s="1067"/>
      <c r="I3131" s="2"/>
    </row>
    <row r="3132" spans="1:9" x14ac:dyDescent="0.2">
      <c r="A3132" s="977"/>
      <c r="B3132" s="979"/>
      <c r="C3132" s="1069"/>
      <c r="D3132" s="1072"/>
      <c r="E3132" s="1070"/>
      <c r="F3132" s="1066"/>
      <c r="G3132" s="1067"/>
      <c r="I3132" s="2"/>
    </row>
    <row r="3133" spans="1:9" x14ac:dyDescent="0.2">
      <c r="A3133" s="977"/>
      <c r="B3133" s="979"/>
      <c r="C3133" s="1069"/>
      <c r="D3133" s="1072"/>
      <c r="E3133" s="1070"/>
      <c r="F3133" s="1066"/>
      <c r="G3133" s="1067"/>
      <c r="I3133" s="2"/>
    </row>
    <row r="3134" spans="1:9" x14ac:dyDescent="0.2">
      <c r="A3134" s="977"/>
      <c r="B3134" s="979"/>
      <c r="C3134" s="1069"/>
      <c r="D3134" s="1072"/>
      <c r="E3134" s="1070"/>
      <c r="F3134" s="1066"/>
      <c r="G3134" s="1067"/>
      <c r="I3134" s="2"/>
    </row>
    <row r="3135" spans="1:9" x14ac:dyDescent="0.2">
      <c r="A3135" s="977"/>
      <c r="B3135" s="979"/>
      <c r="C3135" s="1069"/>
      <c r="D3135" s="1072"/>
      <c r="E3135" s="1070"/>
      <c r="F3135" s="1066"/>
      <c r="G3135" s="1067"/>
      <c r="I3135" s="2"/>
    </row>
    <row r="3136" spans="1:9" x14ac:dyDescent="0.2">
      <c r="A3136" s="977"/>
      <c r="B3136" s="979"/>
      <c r="C3136" s="1069"/>
      <c r="D3136" s="1072"/>
      <c r="E3136" s="1070"/>
      <c r="F3136" s="1066"/>
      <c r="G3136" s="1067"/>
      <c r="I3136" s="2"/>
    </row>
    <row r="3137" spans="1:9" x14ac:dyDescent="0.2">
      <c r="A3137" s="977"/>
      <c r="B3137" s="979"/>
      <c r="C3137" s="1069"/>
      <c r="D3137" s="1072"/>
      <c r="E3137" s="1070"/>
      <c r="F3137" s="1066"/>
      <c r="G3137" s="1067"/>
      <c r="I3137" s="2"/>
    </row>
    <row r="3138" spans="1:9" x14ac:dyDescent="0.2">
      <c r="A3138" s="977"/>
      <c r="B3138" s="979"/>
      <c r="C3138" s="1069"/>
      <c r="D3138" s="1072"/>
      <c r="E3138" s="1070"/>
      <c r="F3138" s="1066"/>
      <c r="G3138" s="1067"/>
      <c r="I3138" s="2"/>
    </row>
    <row r="3139" spans="1:9" x14ac:dyDescent="0.2">
      <c r="A3139" s="977"/>
      <c r="B3139" s="979"/>
      <c r="C3139" s="1069"/>
      <c r="D3139" s="1072"/>
      <c r="E3139" s="1070"/>
      <c r="F3139" s="1066"/>
      <c r="G3139" s="1067"/>
      <c r="I3139" s="2"/>
    </row>
    <row r="3140" spans="1:9" x14ac:dyDescent="0.2">
      <c r="A3140" s="977"/>
      <c r="B3140" s="979"/>
      <c r="C3140" s="1069"/>
      <c r="D3140" s="1072"/>
      <c r="E3140" s="1070"/>
      <c r="F3140" s="1066"/>
      <c r="G3140" s="1067"/>
      <c r="I3140" s="2"/>
    </row>
    <row r="3141" spans="1:9" x14ac:dyDescent="0.2">
      <c r="A3141" s="977"/>
      <c r="B3141" s="979"/>
      <c r="C3141" s="1069"/>
      <c r="D3141" s="1072"/>
      <c r="E3141" s="1070"/>
      <c r="F3141" s="1066"/>
      <c r="G3141" s="1067"/>
      <c r="I3141" s="2"/>
    </row>
    <row r="3142" spans="1:9" x14ac:dyDescent="0.2">
      <c r="A3142" s="977"/>
      <c r="B3142" s="979"/>
      <c r="C3142" s="1069"/>
      <c r="D3142" s="1072"/>
      <c r="E3142" s="1070"/>
      <c r="F3142" s="1066"/>
      <c r="G3142" s="1067"/>
      <c r="I3142" s="2"/>
    </row>
    <row r="3143" spans="1:9" x14ac:dyDescent="0.2">
      <c r="A3143" s="977"/>
      <c r="B3143" s="979"/>
      <c r="C3143" s="1069"/>
      <c r="D3143" s="1072"/>
      <c r="E3143" s="1070"/>
      <c r="F3143" s="1066"/>
      <c r="G3143" s="1067"/>
      <c r="I3143" s="2"/>
    </row>
    <row r="3144" spans="1:9" x14ac:dyDescent="0.2">
      <c r="A3144" s="977"/>
      <c r="B3144" s="979"/>
      <c r="C3144" s="1069"/>
      <c r="D3144" s="1072"/>
      <c r="E3144" s="1070"/>
      <c r="F3144" s="1066"/>
      <c r="G3144" s="1067"/>
      <c r="I3144" s="2"/>
    </row>
    <row r="3145" spans="1:9" x14ac:dyDescent="0.2">
      <c r="A3145" s="977"/>
      <c r="B3145" s="979"/>
      <c r="C3145" s="1069"/>
      <c r="D3145" s="1072"/>
      <c r="E3145" s="1070"/>
      <c r="F3145" s="1066"/>
      <c r="G3145" s="1067"/>
      <c r="I3145" s="2"/>
    </row>
    <row r="3146" spans="1:9" x14ac:dyDescent="0.2">
      <c r="A3146" s="977"/>
      <c r="B3146" s="979"/>
      <c r="C3146" s="1069"/>
      <c r="D3146" s="1072"/>
      <c r="E3146" s="1070"/>
      <c r="F3146" s="1066"/>
      <c r="G3146" s="1067"/>
      <c r="I3146" s="2"/>
    </row>
    <row r="3147" spans="1:9" x14ac:dyDescent="0.2">
      <c r="A3147" s="977"/>
      <c r="B3147" s="979"/>
      <c r="C3147" s="1069"/>
      <c r="D3147" s="1072"/>
      <c r="E3147" s="1070"/>
      <c r="F3147" s="1066"/>
      <c r="G3147" s="1067"/>
      <c r="I3147" s="2"/>
    </row>
    <row r="3148" spans="1:9" x14ac:dyDescent="0.2">
      <c r="A3148" s="977"/>
      <c r="B3148" s="979"/>
      <c r="C3148" s="1069"/>
      <c r="D3148" s="1072"/>
      <c r="E3148" s="1070"/>
      <c r="F3148" s="1066"/>
      <c r="G3148" s="1067"/>
      <c r="I3148" s="2"/>
    </row>
    <row r="3149" spans="1:9" x14ac:dyDescent="0.2">
      <c r="A3149" s="977"/>
      <c r="B3149" s="979"/>
      <c r="C3149" s="1069"/>
      <c r="D3149" s="1072"/>
      <c r="E3149" s="1070"/>
      <c r="F3149" s="1066"/>
      <c r="G3149" s="1067"/>
      <c r="I3149" s="2"/>
    </row>
    <row r="3150" spans="1:9" x14ac:dyDescent="0.2">
      <c r="A3150" s="977"/>
      <c r="B3150" s="979"/>
      <c r="C3150" s="1069"/>
      <c r="D3150" s="1072"/>
      <c r="E3150" s="1070"/>
      <c r="F3150" s="1066"/>
      <c r="G3150" s="1067"/>
      <c r="I3150" s="2"/>
    </row>
    <row r="3151" spans="1:9" x14ac:dyDescent="0.2">
      <c r="A3151" s="977"/>
      <c r="B3151" s="979"/>
      <c r="C3151" s="1069"/>
      <c r="D3151" s="1072"/>
      <c r="E3151" s="1070"/>
      <c r="F3151" s="1066"/>
      <c r="G3151" s="1067"/>
      <c r="I3151" s="2"/>
    </row>
    <row r="3152" spans="1:9" x14ac:dyDescent="0.2">
      <c r="A3152" s="977"/>
      <c r="B3152" s="979"/>
      <c r="C3152" s="1069"/>
      <c r="D3152" s="1072"/>
      <c r="E3152" s="1070"/>
      <c r="F3152" s="1066"/>
      <c r="G3152" s="1067"/>
      <c r="I3152" s="2"/>
    </row>
    <row r="3153" spans="1:9" x14ac:dyDescent="0.2">
      <c r="A3153" s="977"/>
      <c r="B3153" s="979"/>
      <c r="C3153" s="1069"/>
      <c r="D3153" s="1072"/>
      <c r="E3153" s="1070"/>
      <c r="F3153" s="1066"/>
      <c r="G3153" s="1067"/>
      <c r="I3153" s="2"/>
    </row>
    <row r="3154" spans="1:9" x14ac:dyDescent="0.2">
      <c r="A3154" s="977"/>
      <c r="B3154" s="979"/>
      <c r="C3154" s="1069"/>
      <c r="D3154" s="1072"/>
      <c r="E3154" s="1070"/>
      <c r="F3154" s="1066"/>
      <c r="G3154" s="1067"/>
      <c r="I3154" s="2"/>
    </row>
    <row r="3155" spans="1:9" x14ac:dyDescent="0.2">
      <c r="A3155" s="977"/>
      <c r="B3155" s="979"/>
      <c r="C3155" s="1069"/>
      <c r="D3155" s="1072"/>
      <c r="E3155" s="1070"/>
      <c r="F3155" s="1066"/>
      <c r="G3155" s="1067"/>
      <c r="I3155" s="2"/>
    </row>
    <row r="3156" spans="1:9" x14ac:dyDescent="0.2">
      <c r="A3156" s="977"/>
      <c r="B3156" s="979"/>
      <c r="C3156" s="1069"/>
      <c r="D3156" s="1072"/>
      <c r="E3156" s="1070"/>
      <c r="F3156" s="1066"/>
      <c r="G3156" s="1067"/>
      <c r="I3156" s="2"/>
    </row>
    <row r="3157" spans="1:9" x14ac:dyDescent="0.2">
      <c r="A3157" s="977"/>
      <c r="B3157" s="979"/>
      <c r="C3157" s="1069"/>
      <c r="D3157" s="1072"/>
      <c r="E3157" s="1070"/>
      <c r="F3157" s="1066"/>
      <c r="G3157" s="1067"/>
      <c r="I3157" s="2"/>
    </row>
    <row r="3158" spans="1:9" x14ac:dyDescent="0.2">
      <c r="A3158" s="977"/>
      <c r="B3158" s="979"/>
      <c r="C3158" s="1069"/>
      <c r="D3158" s="1072"/>
      <c r="E3158" s="1070"/>
      <c r="F3158" s="1066"/>
      <c r="G3158" s="1067"/>
      <c r="I3158" s="2"/>
    </row>
    <row r="3159" spans="1:9" x14ac:dyDescent="0.2">
      <c r="A3159" s="977"/>
      <c r="B3159" s="979"/>
      <c r="C3159" s="1069"/>
      <c r="D3159" s="1072"/>
      <c r="E3159" s="1070"/>
      <c r="F3159" s="1066"/>
      <c r="G3159" s="1067"/>
      <c r="I3159" s="2"/>
    </row>
    <row r="3160" spans="1:9" x14ac:dyDescent="0.2">
      <c r="A3160" s="977"/>
      <c r="B3160" s="979"/>
      <c r="C3160" s="1069"/>
      <c r="D3160" s="1072"/>
      <c r="E3160" s="1070"/>
      <c r="F3160" s="1066"/>
      <c r="G3160" s="1067"/>
      <c r="I3160" s="2"/>
    </row>
    <row r="3161" spans="1:9" x14ac:dyDescent="0.2">
      <c r="A3161" s="977"/>
      <c r="B3161" s="979"/>
      <c r="C3161" s="1069"/>
      <c r="D3161" s="1072"/>
      <c r="E3161" s="1070"/>
      <c r="F3161" s="1066"/>
      <c r="G3161" s="1067"/>
      <c r="I3161" s="2"/>
    </row>
    <row r="3162" spans="1:9" x14ac:dyDescent="0.2">
      <c r="A3162" s="977"/>
      <c r="B3162" s="979"/>
      <c r="C3162" s="1069"/>
      <c r="D3162" s="1072"/>
      <c r="E3162" s="1070"/>
      <c r="F3162" s="1066"/>
      <c r="G3162" s="1067"/>
      <c r="I3162" s="2"/>
    </row>
    <row r="3163" spans="1:9" x14ac:dyDescent="0.2">
      <c r="A3163" s="977"/>
      <c r="B3163" s="979"/>
      <c r="C3163" s="1069"/>
      <c r="D3163" s="1072"/>
      <c r="E3163" s="1070"/>
      <c r="F3163" s="1066"/>
      <c r="G3163" s="1067"/>
      <c r="I3163" s="2"/>
    </row>
    <row r="3164" spans="1:9" x14ac:dyDescent="0.2">
      <c r="A3164" s="977"/>
      <c r="B3164" s="979"/>
      <c r="C3164" s="1069"/>
      <c r="D3164" s="1072"/>
      <c r="E3164" s="1070"/>
      <c r="F3164" s="1066"/>
      <c r="G3164" s="1067"/>
      <c r="I3164" s="2"/>
    </row>
    <row r="3165" spans="1:9" x14ac:dyDescent="0.2">
      <c r="A3165" s="977"/>
      <c r="B3165" s="979"/>
      <c r="C3165" s="1069"/>
      <c r="D3165" s="1072"/>
      <c r="E3165" s="1070"/>
      <c r="F3165" s="1066"/>
      <c r="G3165" s="1067"/>
      <c r="I3165" s="2"/>
    </row>
    <row r="3166" spans="1:9" x14ac:dyDescent="0.2">
      <c r="A3166" s="977"/>
      <c r="B3166" s="979"/>
      <c r="C3166" s="1069"/>
      <c r="D3166" s="1072"/>
      <c r="E3166" s="1070"/>
      <c r="F3166" s="1066"/>
      <c r="G3166" s="1067"/>
      <c r="I3166" s="2"/>
    </row>
    <row r="3167" spans="1:9" x14ac:dyDescent="0.2">
      <c r="A3167" s="977"/>
      <c r="B3167" s="979"/>
      <c r="C3167" s="1069"/>
      <c r="D3167" s="1072"/>
      <c r="E3167" s="1070"/>
      <c r="F3167" s="1066"/>
      <c r="G3167" s="1067"/>
      <c r="I3167" s="2"/>
    </row>
    <row r="3168" spans="1:9" x14ac:dyDescent="0.2">
      <c r="A3168" s="977"/>
      <c r="B3168" s="979"/>
      <c r="C3168" s="1069"/>
      <c r="D3168" s="1072"/>
      <c r="E3168" s="1070"/>
      <c r="F3168" s="1066"/>
      <c r="G3168" s="1067"/>
      <c r="I3168" s="2"/>
    </row>
    <row r="3169" spans="1:9" x14ac:dyDescent="0.2">
      <c r="A3169" s="977"/>
      <c r="B3169" s="979"/>
      <c r="C3169" s="1069"/>
      <c r="D3169" s="1072"/>
      <c r="E3169" s="1070"/>
      <c r="F3169" s="1066"/>
      <c r="G3169" s="1067"/>
      <c r="I3169" s="2"/>
    </row>
    <row r="3170" spans="1:9" x14ac:dyDescent="0.2">
      <c r="A3170" s="977"/>
      <c r="B3170" s="979"/>
      <c r="C3170" s="1069"/>
      <c r="D3170" s="1072"/>
      <c r="E3170" s="1070"/>
      <c r="F3170" s="1066"/>
      <c r="G3170" s="1067"/>
      <c r="I3170" s="2"/>
    </row>
    <row r="3171" spans="1:9" x14ac:dyDescent="0.2">
      <c r="A3171" s="977"/>
      <c r="B3171" s="979"/>
      <c r="C3171" s="1069"/>
      <c r="D3171" s="1072"/>
      <c r="E3171" s="1070"/>
      <c r="F3171" s="1066"/>
      <c r="G3171" s="1067"/>
      <c r="I3171" s="2"/>
    </row>
    <row r="3172" spans="1:9" x14ac:dyDescent="0.2">
      <c r="A3172" s="977"/>
      <c r="B3172" s="979"/>
      <c r="C3172" s="1069"/>
      <c r="D3172" s="1072"/>
      <c r="E3172" s="1070"/>
      <c r="F3172" s="1066"/>
      <c r="G3172" s="1067"/>
      <c r="I3172" s="2"/>
    </row>
    <row r="3173" spans="1:9" x14ac:dyDescent="0.2">
      <c r="A3173" s="977"/>
      <c r="B3173" s="979"/>
      <c r="C3173" s="1069"/>
      <c r="D3173" s="1072"/>
      <c r="E3173" s="1070"/>
      <c r="F3173" s="1066"/>
      <c r="G3173" s="1067"/>
      <c r="I3173" s="2"/>
    </row>
    <row r="3174" spans="1:9" x14ac:dyDescent="0.2">
      <c r="A3174" s="977"/>
      <c r="B3174" s="979"/>
      <c r="C3174" s="1069"/>
      <c r="D3174" s="1072"/>
      <c r="E3174" s="1070"/>
      <c r="F3174" s="1066"/>
      <c r="G3174" s="1067"/>
      <c r="I3174" s="2"/>
    </row>
    <row r="3175" spans="1:9" x14ac:dyDescent="0.2">
      <c r="A3175" s="977"/>
      <c r="B3175" s="979"/>
      <c r="C3175" s="1069"/>
      <c r="D3175" s="1072"/>
      <c r="E3175" s="1070"/>
      <c r="F3175" s="1066"/>
      <c r="G3175" s="1067"/>
      <c r="I3175" s="2"/>
    </row>
    <row r="3176" spans="1:9" x14ac:dyDescent="0.2">
      <c r="A3176" s="977"/>
      <c r="B3176" s="979"/>
      <c r="C3176" s="1069"/>
      <c r="D3176" s="1072"/>
      <c r="E3176" s="1070"/>
      <c r="F3176" s="1066"/>
      <c r="G3176" s="1067"/>
      <c r="I3176" s="2"/>
    </row>
    <row r="3177" spans="1:9" x14ac:dyDescent="0.2">
      <c r="A3177" s="977"/>
      <c r="B3177" s="979"/>
      <c r="C3177" s="1069"/>
      <c r="D3177" s="1072"/>
      <c r="E3177" s="1070"/>
      <c r="F3177" s="1066"/>
      <c r="G3177" s="1067"/>
      <c r="I3177" s="2"/>
    </row>
    <row r="3178" spans="1:9" x14ac:dyDescent="0.2">
      <c r="A3178" s="977"/>
      <c r="B3178" s="979"/>
      <c r="C3178" s="1069"/>
      <c r="D3178" s="1072"/>
      <c r="E3178" s="1070"/>
      <c r="F3178" s="1066"/>
      <c r="G3178" s="1067"/>
      <c r="I3178" s="2"/>
    </row>
    <row r="3179" spans="1:9" x14ac:dyDescent="0.2">
      <c r="A3179" s="977"/>
      <c r="B3179" s="979"/>
      <c r="C3179" s="1069"/>
      <c r="D3179" s="1072"/>
      <c r="E3179" s="1070"/>
      <c r="F3179" s="1066"/>
      <c r="G3179" s="1067"/>
      <c r="I3179" s="2"/>
    </row>
    <row r="3180" spans="1:9" x14ac:dyDescent="0.2">
      <c r="A3180" s="977"/>
      <c r="B3180" s="979"/>
      <c r="C3180" s="1069"/>
      <c r="D3180" s="1072"/>
      <c r="E3180" s="1070"/>
      <c r="F3180" s="1066"/>
      <c r="G3180" s="1067"/>
      <c r="I3180" s="2"/>
    </row>
    <row r="3181" spans="1:9" x14ac:dyDescent="0.2">
      <c r="A3181" s="977"/>
      <c r="B3181" s="979"/>
      <c r="C3181" s="1069"/>
      <c r="D3181" s="1072"/>
      <c r="E3181" s="1070"/>
      <c r="F3181" s="1066"/>
      <c r="G3181" s="1067"/>
      <c r="I3181" s="2"/>
    </row>
    <row r="3182" spans="1:9" x14ac:dyDescent="0.2">
      <c r="A3182" s="977"/>
      <c r="B3182" s="979"/>
      <c r="C3182" s="1069"/>
      <c r="D3182" s="1072"/>
      <c r="E3182" s="1070"/>
      <c r="F3182" s="1066"/>
      <c r="G3182" s="1067"/>
      <c r="I3182" s="2"/>
    </row>
    <row r="3183" spans="1:9" x14ac:dyDescent="0.2">
      <c r="A3183" s="977"/>
      <c r="B3183" s="979"/>
      <c r="C3183" s="1069"/>
      <c r="D3183" s="1072"/>
      <c r="E3183" s="1070"/>
      <c r="F3183" s="1066"/>
      <c r="G3183" s="1067"/>
      <c r="I3183" s="2"/>
    </row>
    <row r="3184" spans="1:9" x14ac:dyDescent="0.2">
      <c r="A3184" s="977"/>
      <c r="B3184" s="979"/>
      <c r="C3184" s="1069"/>
      <c r="D3184" s="1072"/>
      <c r="E3184" s="1070"/>
      <c r="F3184" s="1066"/>
      <c r="G3184" s="1067"/>
      <c r="I3184" s="2"/>
    </row>
    <row r="3185" spans="1:9" x14ac:dyDescent="0.2">
      <c r="A3185" s="977"/>
      <c r="B3185" s="979"/>
      <c r="C3185" s="1069"/>
      <c r="D3185" s="1072"/>
      <c r="E3185" s="1070"/>
      <c r="F3185" s="1066"/>
      <c r="G3185" s="1067"/>
      <c r="I3185" s="2"/>
    </row>
    <row r="3186" spans="1:9" x14ac:dyDescent="0.2">
      <c r="A3186" s="977"/>
      <c r="B3186" s="979"/>
      <c r="C3186" s="1069"/>
      <c r="D3186" s="1072"/>
      <c r="E3186" s="1070"/>
      <c r="F3186" s="1066"/>
      <c r="G3186" s="1067"/>
      <c r="I3186" s="2"/>
    </row>
    <row r="3187" spans="1:9" x14ac:dyDescent="0.2">
      <c r="A3187" s="977"/>
      <c r="B3187" s="979"/>
      <c r="C3187" s="1069"/>
      <c r="D3187" s="1072"/>
      <c r="E3187" s="1070"/>
      <c r="F3187" s="1066"/>
      <c r="G3187" s="1067"/>
      <c r="I3187" s="2"/>
    </row>
    <row r="3188" spans="1:9" x14ac:dyDescent="0.2">
      <c r="A3188" s="977"/>
      <c r="B3188" s="979"/>
      <c r="C3188" s="1069"/>
      <c r="D3188" s="1072"/>
      <c r="E3188" s="1070"/>
      <c r="F3188" s="1066"/>
      <c r="G3188" s="1067"/>
      <c r="I3188" s="2"/>
    </row>
    <row r="3189" spans="1:9" x14ac:dyDescent="0.2">
      <c r="A3189" s="977"/>
      <c r="B3189" s="979"/>
      <c r="C3189" s="1069"/>
      <c r="D3189" s="1072"/>
      <c r="E3189" s="1070"/>
      <c r="F3189" s="1066"/>
      <c r="G3189" s="1067"/>
      <c r="I3189" s="2"/>
    </row>
    <row r="3190" spans="1:9" x14ac:dyDescent="0.2">
      <c r="A3190" s="977"/>
      <c r="B3190" s="979"/>
      <c r="C3190" s="1069"/>
      <c r="D3190" s="1072"/>
      <c r="E3190" s="1070"/>
      <c r="F3190" s="1066"/>
      <c r="G3190" s="1067"/>
      <c r="I3190" s="2"/>
    </row>
    <row r="3191" spans="1:9" x14ac:dyDescent="0.2">
      <c r="A3191" s="977"/>
      <c r="B3191" s="979"/>
      <c r="C3191" s="1069"/>
      <c r="D3191" s="1072"/>
      <c r="E3191" s="1070"/>
      <c r="F3191" s="1066"/>
      <c r="G3191" s="1067"/>
      <c r="I3191" s="2"/>
    </row>
    <row r="3192" spans="1:9" x14ac:dyDescent="0.2">
      <c r="A3192" s="977"/>
      <c r="B3192" s="979"/>
      <c r="C3192" s="1069"/>
      <c r="D3192" s="1072"/>
      <c r="E3192" s="1070"/>
      <c r="F3192" s="1066"/>
      <c r="G3192" s="1067"/>
      <c r="I3192" s="2"/>
    </row>
    <row r="3193" spans="1:9" x14ac:dyDescent="0.2">
      <c r="A3193" s="977"/>
      <c r="B3193" s="979"/>
      <c r="C3193" s="1069"/>
      <c r="D3193" s="1072"/>
      <c r="E3193" s="1070"/>
      <c r="F3193" s="1066"/>
      <c r="G3193" s="1067"/>
      <c r="I3193" s="2"/>
    </row>
    <row r="3194" spans="1:9" x14ac:dyDescent="0.2">
      <c r="A3194" s="977"/>
      <c r="B3194" s="979"/>
      <c r="C3194" s="1069"/>
      <c r="D3194" s="1072"/>
      <c r="E3194" s="1070"/>
      <c r="F3194" s="1066"/>
      <c r="G3194" s="1067"/>
      <c r="I3194" s="2"/>
    </row>
    <row r="3195" spans="1:9" x14ac:dyDescent="0.2">
      <c r="A3195" s="977"/>
      <c r="B3195" s="979"/>
      <c r="C3195" s="1069"/>
      <c r="D3195" s="1072"/>
      <c r="E3195" s="1070"/>
      <c r="F3195" s="1066"/>
      <c r="G3195" s="1067"/>
      <c r="I3195" s="2"/>
    </row>
    <row r="3196" spans="1:9" x14ac:dyDescent="0.2">
      <c r="A3196" s="977"/>
      <c r="B3196" s="979"/>
      <c r="C3196" s="1069"/>
      <c r="D3196" s="1072"/>
      <c r="E3196" s="1070"/>
      <c r="F3196" s="1066"/>
      <c r="G3196" s="1067"/>
      <c r="I3196" s="2"/>
    </row>
    <row r="3197" spans="1:9" x14ac:dyDescent="0.2">
      <c r="A3197" s="977"/>
      <c r="B3197" s="979"/>
      <c r="C3197" s="1069"/>
      <c r="D3197" s="1072"/>
      <c r="E3197" s="1070"/>
      <c r="F3197" s="1066"/>
      <c r="G3197" s="1067"/>
      <c r="I3197" s="2"/>
    </row>
    <row r="3198" spans="1:9" x14ac:dyDescent="0.2">
      <c r="A3198" s="977"/>
      <c r="B3198" s="979"/>
      <c r="C3198" s="1069"/>
      <c r="D3198" s="1072"/>
      <c r="E3198" s="1070"/>
      <c r="F3198" s="1066"/>
      <c r="G3198" s="1067"/>
      <c r="I3198" s="2"/>
    </row>
    <row r="3199" spans="1:9" x14ac:dyDescent="0.2">
      <c r="A3199" s="977"/>
      <c r="B3199" s="979"/>
      <c r="C3199" s="1069"/>
      <c r="D3199" s="1072"/>
      <c r="E3199" s="1070"/>
      <c r="F3199" s="1066"/>
      <c r="G3199" s="1067"/>
      <c r="I3199" s="2"/>
    </row>
    <row r="3200" spans="1:9" x14ac:dyDescent="0.2">
      <c r="A3200" s="977"/>
      <c r="B3200" s="979"/>
      <c r="C3200" s="1069"/>
      <c r="D3200" s="1072"/>
      <c r="E3200" s="1070"/>
      <c r="F3200" s="1066"/>
      <c r="G3200" s="1067"/>
      <c r="I3200" s="2"/>
    </row>
    <row r="3201" spans="1:9" x14ac:dyDescent="0.2">
      <c r="A3201" s="977"/>
      <c r="B3201" s="979"/>
      <c r="C3201" s="1069"/>
      <c r="D3201" s="1072"/>
      <c r="E3201" s="1070"/>
      <c r="F3201" s="1066"/>
      <c r="G3201" s="1067"/>
      <c r="I3201" s="2"/>
    </row>
    <row r="3202" spans="1:9" x14ac:dyDescent="0.2">
      <c r="A3202" s="977"/>
      <c r="B3202" s="979"/>
      <c r="C3202" s="1069"/>
      <c r="D3202" s="1072"/>
      <c r="E3202" s="1070"/>
      <c r="F3202" s="1066"/>
      <c r="G3202" s="1067"/>
      <c r="I3202" s="2"/>
    </row>
    <row r="3203" spans="1:9" x14ac:dyDescent="0.2">
      <c r="A3203" s="977"/>
      <c r="B3203" s="979"/>
      <c r="C3203" s="1069"/>
      <c r="D3203" s="1072"/>
      <c r="E3203" s="1070"/>
      <c r="F3203" s="1066"/>
      <c r="G3203" s="1067"/>
      <c r="I3203" s="2"/>
    </row>
    <row r="3204" spans="1:9" x14ac:dyDescent="0.2">
      <c r="A3204" s="977"/>
      <c r="B3204" s="979"/>
      <c r="C3204" s="1069"/>
      <c r="D3204" s="1072"/>
      <c r="E3204" s="1070"/>
      <c r="F3204" s="1066"/>
      <c r="G3204" s="1067"/>
      <c r="I3204" s="2"/>
    </row>
    <row r="3205" spans="1:9" x14ac:dyDescent="0.2">
      <c r="A3205" s="977"/>
      <c r="B3205" s="979"/>
      <c r="C3205" s="1069"/>
      <c r="D3205" s="1072"/>
      <c r="E3205" s="1070"/>
      <c r="F3205" s="1066"/>
      <c r="G3205" s="1067"/>
      <c r="I3205" s="2"/>
    </row>
    <row r="3206" spans="1:9" x14ac:dyDescent="0.2">
      <c r="A3206" s="977"/>
      <c r="B3206" s="979"/>
      <c r="C3206" s="1069"/>
      <c r="D3206" s="1072"/>
      <c r="E3206" s="1070"/>
      <c r="F3206" s="1066"/>
      <c r="G3206" s="1067"/>
      <c r="I3206" s="2"/>
    </row>
    <row r="3207" spans="1:9" x14ac:dyDescent="0.2">
      <c r="A3207" s="977"/>
      <c r="B3207" s="979"/>
      <c r="C3207" s="1069"/>
      <c r="D3207" s="1072"/>
      <c r="E3207" s="1070"/>
      <c r="F3207" s="1066"/>
      <c r="G3207" s="1067"/>
      <c r="I3207" s="2"/>
    </row>
    <row r="3208" spans="1:9" x14ac:dyDescent="0.2">
      <c r="A3208" s="977"/>
      <c r="B3208" s="979"/>
      <c r="C3208" s="1069"/>
      <c r="D3208" s="1072"/>
      <c r="E3208" s="1070"/>
      <c r="F3208" s="1066"/>
      <c r="G3208" s="1067"/>
      <c r="I3208" s="2"/>
    </row>
    <row r="3209" spans="1:9" x14ac:dyDescent="0.2">
      <c r="A3209" s="977"/>
      <c r="B3209" s="979"/>
      <c r="C3209" s="1069"/>
      <c r="D3209" s="1072"/>
      <c r="E3209" s="1070"/>
      <c r="F3209" s="1066"/>
      <c r="G3209" s="1067"/>
      <c r="I3209" s="2"/>
    </row>
    <row r="3210" spans="1:9" x14ac:dyDescent="0.2">
      <c r="A3210" s="977"/>
      <c r="B3210" s="979"/>
      <c r="C3210" s="1069"/>
      <c r="D3210" s="1072"/>
      <c r="E3210" s="1070"/>
      <c r="F3210" s="1066"/>
      <c r="G3210" s="1067"/>
      <c r="I3210" s="2"/>
    </row>
    <row r="3211" spans="1:9" x14ac:dyDescent="0.2">
      <c r="A3211" s="977"/>
      <c r="B3211" s="979"/>
      <c r="C3211" s="1069"/>
      <c r="D3211" s="1072"/>
      <c r="E3211" s="1070"/>
      <c r="F3211" s="1066"/>
      <c r="G3211" s="1067"/>
      <c r="I3211" s="2"/>
    </row>
    <row r="3212" spans="1:9" x14ac:dyDescent="0.2">
      <c r="A3212" s="977"/>
      <c r="B3212" s="979"/>
      <c r="C3212" s="1069"/>
      <c r="D3212" s="1072"/>
      <c r="E3212" s="1070"/>
      <c r="F3212" s="1066"/>
      <c r="G3212" s="1067"/>
      <c r="I3212" s="2"/>
    </row>
    <row r="3213" spans="1:9" x14ac:dyDescent="0.2">
      <c r="A3213" s="977"/>
      <c r="B3213" s="979"/>
      <c r="C3213" s="1069"/>
      <c r="D3213" s="1072"/>
      <c r="E3213" s="1070"/>
      <c r="F3213" s="1066"/>
      <c r="G3213" s="1067"/>
      <c r="I3213" s="2"/>
    </row>
    <row r="3214" spans="1:9" x14ac:dyDescent="0.2">
      <c r="A3214" s="977"/>
      <c r="B3214" s="979"/>
      <c r="C3214" s="1069"/>
      <c r="D3214" s="1072"/>
      <c r="E3214" s="1070"/>
      <c r="F3214" s="1066"/>
      <c r="G3214" s="1067"/>
      <c r="I3214" s="2"/>
    </row>
    <row r="3215" spans="1:9" x14ac:dyDescent="0.2">
      <c r="A3215" s="977"/>
      <c r="B3215" s="979"/>
      <c r="C3215" s="1069"/>
      <c r="D3215" s="1072"/>
      <c r="E3215" s="1070"/>
      <c r="F3215" s="1066"/>
      <c r="G3215" s="1067"/>
      <c r="I3215" s="2"/>
    </row>
    <row r="3216" spans="1:9" x14ac:dyDescent="0.2">
      <c r="A3216" s="977"/>
      <c r="B3216" s="979"/>
      <c r="C3216" s="1069"/>
      <c r="D3216" s="1072"/>
      <c r="E3216" s="1070"/>
      <c r="F3216" s="1066"/>
      <c r="G3216" s="1067"/>
      <c r="I3216" s="2"/>
    </row>
    <row r="3217" spans="1:9" x14ac:dyDescent="0.2">
      <c r="A3217" s="977"/>
      <c r="B3217" s="979"/>
      <c r="C3217" s="1069"/>
      <c r="D3217" s="1072"/>
      <c r="E3217" s="1070"/>
      <c r="F3217" s="1066"/>
      <c r="G3217" s="1067"/>
      <c r="I3217" s="2"/>
    </row>
    <row r="3218" spans="1:9" x14ac:dyDescent="0.2">
      <c r="A3218" s="977"/>
      <c r="B3218" s="979"/>
      <c r="C3218" s="1069"/>
      <c r="D3218" s="1072"/>
      <c r="E3218" s="1070"/>
      <c r="F3218" s="1066"/>
      <c r="G3218" s="1067"/>
      <c r="I3218" s="2"/>
    </row>
    <row r="3219" spans="1:9" x14ac:dyDescent="0.2">
      <c r="A3219" s="977"/>
      <c r="B3219" s="979"/>
      <c r="C3219" s="1069"/>
      <c r="D3219" s="1072"/>
      <c r="E3219" s="1070"/>
      <c r="F3219" s="1066"/>
      <c r="G3219" s="1067"/>
      <c r="I3219" s="2"/>
    </row>
    <row r="3220" spans="1:9" x14ac:dyDescent="0.2">
      <c r="A3220" s="977"/>
      <c r="B3220" s="979"/>
      <c r="C3220" s="1069"/>
      <c r="D3220" s="1072"/>
      <c r="E3220" s="1070"/>
      <c r="F3220" s="1066"/>
      <c r="G3220" s="1067"/>
      <c r="I3220" s="2"/>
    </row>
    <row r="3221" spans="1:9" x14ac:dyDescent="0.2">
      <c r="A3221" s="977"/>
      <c r="B3221" s="979"/>
      <c r="C3221" s="1069"/>
      <c r="D3221" s="1072"/>
      <c r="E3221" s="1070"/>
      <c r="F3221" s="1066"/>
      <c r="G3221" s="1067"/>
      <c r="I3221" s="2"/>
    </row>
    <row r="3222" spans="1:9" x14ac:dyDescent="0.2">
      <c r="A3222" s="977"/>
      <c r="B3222" s="979"/>
      <c r="C3222" s="1069"/>
      <c r="D3222" s="1072"/>
      <c r="E3222" s="1070"/>
      <c r="F3222" s="1066"/>
      <c r="G3222" s="1067"/>
      <c r="I3222" s="2"/>
    </row>
    <row r="3223" spans="1:9" x14ac:dyDescent="0.2">
      <c r="A3223" s="977"/>
      <c r="B3223" s="979"/>
      <c r="C3223" s="1069"/>
      <c r="D3223" s="1072"/>
      <c r="E3223" s="1070"/>
      <c r="F3223" s="1066"/>
      <c r="G3223" s="1067"/>
      <c r="I3223" s="2"/>
    </row>
    <row r="3224" spans="1:9" x14ac:dyDescent="0.2">
      <c r="A3224" s="977"/>
      <c r="B3224" s="979"/>
      <c r="C3224" s="1069"/>
      <c r="D3224" s="1072"/>
      <c r="E3224" s="1070"/>
      <c r="F3224" s="1066"/>
      <c r="G3224" s="1067"/>
      <c r="I3224" s="2"/>
    </row>
    <row r="3225" spans="1:9" x14ac:dyDescent="0.2">
      <c r="A3225" s="977"/>
      <c r="B3225" s="979"/>
      <c r="C3225" s="1069"/>
      <c r="D3225" s="1072"/>
      <c r="E3225" s="1070"/>
      <c r="F3225" s="1066"/>
      <c r="G3225" s="1067"/>
      <c r="I3225" s="2"/>
    </row>
    <row r="3226" spans="1:9" x14ac:dyDescent="0.2">
      <c r="A3226" s="977"/>
      <c r="B3226" s="979"/>
      <c r="C3226" s="1069"/>
      <c r="D3226" s="1072"/>
      <c r="E3226" s="1070"/>
      <c r="F3226" s="1066"/>
      <c r="G3226" s="1067"/>
      <c r="I3226" s="2"/>
    </row>
    <row r="3227" spans="1:9" x14ac:dyDescent="0.2">
      <c r="A3227" s="977"/>
      <c r="B3227" s="979"/>
      <c r="C3227" s="1069"/>
      <c r="D3227" s="1072"/>
      <c r="E3227" s="1070"/>
      <c r="F3227" s="1066"/>
      <c r="G3227" s="1067"/>
      <c r="I3227" s="2"/>
    </row>
    <row r="3228" spans="1:9" x14ac:dyDescent="0.2">
      <c r="A3228" s="977"/>
      <c r="B3228" s="979"/>
      <c r="C3228" s="1069"/>
      <c r="D3228" s="1072"/>
      <c r="E3228" s="1070"/>
      <c r="F3228" s="1066"/>
      <c r="G3228" s="1067"/>
      <c r="I3228" s="2"/>
    </row>
    <row r="3229" spans="1:9" x14ac:dyDescent="0.2">
      <c r="A3229" s="977"/>
      <c r="B3229" s="979"/>
      <c r="C3229" s="1069"/>
      <c r="D3229" s="1072"/>
      <c r="E3229" s="1070"/>
      <c r="F3229" s="1066"/>
      <c r="G3229" s="1067"/>
      <c r="I3229" s="2"/>
    </row>
    <row r="3230" spans="1:9" x14ac:dyDescent="0.2">
      <c r="A3230" s="977"/>
      <c r="B3230" s="979"/>
      <c r="C3230" s="1069"/>
      <c r="D3230" s="1072"/>
      <c r="E3230" s="1070"/>
      <c r="F3230" s="1066"/>
      <c r="G3230" s="1067"/>
      <c r="I3230" s="2"/>
    </row>
    <row r="3231" spans="1:9" x14ac:dyDescent="0.2">
      <c r="A3231" s="977"/>
      <c r="B3231" s="979"/>
      <c r="C3231" s="1069"/>
      <c r="D3231" s="1072"/>
      <c r="E3231" s="1070"/>
      <c r="F3231" s="1066"/>
      <c r="G3231" s="1067"/>
      <c r="I3231" s="2"/>
    </row>
    <row r="3232" spans="1:9" x14ac:dyDescent="0.2">
      <c r="A3232" s="977"/>
      <c r="B3232" s="979"/>
      <c r="C3232" s="1069"/>
      <c r="D3232" s="1072"/>
      <c r="E3232" s="1070"/>
      <c r="F3232" s="1066"/>
      <c r="G3232" s="1067"/>
      <c r="I3232" s="2"/>
    </row>
    <row r="3233" spans="1:9" x14ac:dyDescent="0.2">
      <c r="A3233" s="977"/>
      <c r="B3233" s="979"/>
      <c r="C3233" s="1069"/>
      <c r="D3233" s="1072"/>
      <c r="E3233" s="1070"/>
      <c r="F3233" s="1066"/>
      <c r="G3233" s="1067"/>
      <c r="I3233" s="2"/>
    </row>
    <row r="3234" spans="1:9" x14ac:dyDescent="0.2">
      <c r="A3234" s="977"/>
      <c r="B3234" s="979"/>
      <c r="C3234" s="1069"/>
      <c r="D3234" s="1072"/>
      <c r="E3234" s="1070"/>
      <c r="F3234" s="1066"/>
      <c r="G3234" s="1067"/>
      <c r="I3234" s="2"/>
    </row>
    <row r="3235" spans="1:9" x14ac:dyDescent="0.2">
      <c r="A3235" s="977"/>
      <c r="B3235" s="979"/>
      <c r="C3235" s="1069"/>
      <c r="D3235" s="1072"/>
      <c r="E3235" s="1070"/>
      <c r="F3235" s="1066"/>
      <c r="G3235" s="1067"/>
      <c r="I3235" s="2"/>
    </row>
    <row r="3236" spans="1:9" x14ac:dyDescent="0.2">
      <c r="A3236" s="977"/>
      <c r="B3236" s="979"/>
      <c r="C3236" s="1069"/>
      <c r="D3236" s="1072"/>
      <c r="E3236" s="1070"/>
      <c r="F3236" s="1066"/>
      <c r="G3236" s="1067"/>
      <c r="I3236" s="2"/>
    </row>
    <row r="3237" spans="1:9" x14ac:dyDescent="0.2">
      <c r="A3237" s="977"/>
      <c r="B3237" s="979"/>
      <c r="C3237" s="1069"/>
      <c r="D3237" s="1072"/>
      <c r="E3237" s="1070"/>
      <c r="F3237" s="1066"/>
      <c r="G3237" s="1067"/>
      <c r="I3237" s="2"/>
    </row>
    <row r="3238" spans="1:9" x14ac:dyDescent="0.2">
      <c r="A3238" s="977"/>
      <c r="B3238" s="979"/>
      <c r="C3238" s="1069"/>
      <c r="D3238" s="1072"/>
      <c r="E3238" s="1070"/>
      <c r="F3238" s="1066"/>
      <c r="G3238" s="1067"/>
      <c r="I3238" s="2"/>
    </row>
    <row r="3239" spans="1:9" x14ac:dyDescent="0.2">
      <c r="A3239" s="977"/>
      <c r="B3239" s="979"/>
      <c r="C3239" s="1069"/>
      <c r="D3239" s="1072"/>
      <c r="E3239" s="1070"/>
      <c r="F3239" s="1066"/>
      <c r="G3239" s="1067"/>
      <c r="I3239" s="2"/>
    </row>
    <row r="3240" spans="1:9" x14ac:dyDescent="0.2">
      <c r="A3240" s="977"/>
      <c r="B3240" s="979"/>
      <c r="C3240" s="1069"/>
      <c r="D3240" s="1072"/>
      <c r="E3240" s="1070"/>
      <c r="F3240" s="1066"/>
      <c r="G3240" s="1067"/>
      <c r="I3240" s="2"/>
    </row>
    <row r="3241" spans="1:9" x14ac:dyDescent="0.2">
      <c r="A3241" s="977"/>
      <c r="B3241" s="979"/>
      <c r="C3241" s="1069"/>
      <c r="D3241" s="1072"/>
      <c r="E3241" s="1070"/>
      <c r="F3241" s="1066"/>
      <c r="G3241" s="1067"/>
      <c r="I3241" s="2"/>
    </row>
    <row r="3242" spans="1:9" x14ac:dyDescent="0.2">
      <c r="A3242" s="977"/>
      <c r="B3242" s="979"/>
      <c r="C3242" s="1069"/>
      <c r="D3242" s="1072"/>
      <c r="E3242" s="1070"/>
      <c r="F3242" s="1066"/>
      <c r="G3242" s="1067"/>
      <c r="I3242" s="2"/>
    </row>
    <row r="3243" spans="1:9" x14ac:dyDescent="0.2">
      <c r="A3243" s="977"/>
      <c r="B3243" s="979"/>
      <c r="C3243" s="1069"/>
      <c r="D3243" s="1072"/>
      <c r="E3243" s="1070"/>
      <c r="F3243" s="1066"/>
      <c r="G3243" s="1067"/>
      <c r="I3243" s="2"/>
    </row>
    <row r="3244" spans="1:9" x14ac:dyDescent="0.2">
      <c r="A3244" s="977"/>
      <c r="B3244" s="979"/>
      <c r="C3244" s="1069"/>
      <c r="D3244" s="1072"/>
      <c r="E3244" s="1070"/>
      <c r="F3244" s="1066"/>
      <c r="G3244" s="1067"/>
      <c r="I3244" s="2"/>
    </row>
    <row r="3245" spans="1:9" x14ac:dyDescent="0.2">
      <c r="A3245" s="977"/>
      <c r="B3245" s="979"/>
      <c r="C3245" s="1069"/>
      <c r="D3245" s="1072"/>
      <c r="E3245" s="1070"/>
      <c r="F3245" s="1066"/>
      <c r="G3245" s="1067"/>
      <c r="I3245" s="2"/>
    </row>
    <row r="3246" spans="1:9" x14ac:dyDescent="0.2">
      <c r="A3246" s="977"/>
      <c r="B3246" s="979"/>
      <c r="C3246" s="1069"/>
      <c r="D3246" s="1072"/>
      <c r="E3246" s="1070"/>
      <c r="F3246" s="1066"/>
      <c r="G3246" s="1067"/>
      <c r="I3246" s="2"/>
    </row>
    <row r="3247" spans="1:9" x14ac:dyDescent="0.2">
      <c r="A3247" s="977"/>
      <c r="B3247" s="979"/>
      <c r="C3247" s="1069"/>
      <c r="D3247" s="1072"/>
      <c r="E3247" s="1070"/>
      <c r="F3247" s="1066"/>
      <c r="G3247" s="1067"/>
      <c r="I3247" s="2"/>
    </row>
    <row r="3248" spans="1:9" x14ac:dyDescent="0.2">
      <c r="A3248" s="977"/>
      <c r="B3248" s="979"/>
      <c r="C3248" s="1069"/>
      <c r="D3248" s="1072"/>
      <c r="E3248" s="1070"/>
      <c r="F3248" s="1066"/>
      <c r="G3248" s="1067"/>
      <c r="I3248" s="2"/>
    </row>
    <row r="3249" spans="1:9" x14ac:dyDescent="0.2">
      <c r="A3249" s="977"/>
      <c r="B3249" s="979"/>
      <c r="C3249" s="1069"/>
      <c r="D3249" s="1072"/>
      <c r="E3249" s="1070"/>
      <c r="F3249" s="1066"/>
      <c r="G3249" s="1067"/>
      <c r="I3249" s="2"/>
    </row>
    <row r="3250" spans="1:9" x14ac:dyDescent="0.2">
      <c r="A3250" s="977"/>
      <c r="B3250" s="979"/>
      <c r="C3250" s="1069"/>
      <c r="D3250" s="1072"/>
      <c r="E3250" s="1070"/>
      <c r="F3250" s="1066"/>
      <c r="G3250" s="1067"/>
      <c r="I3250" s="2"/>
    </row>
    <row r="3251" spans="1:9" x14ac:dyDescent="0.2">
      <c r="A3251" s="977"/>
      <c r="B3251" s="979"/>
      <c r="C3251" s="1069"/>
      <c r="D3251" s="1072"/>
      <c r="E3251" s="1070"/>
      <c r="F3251" s="1066"/>
      <c r="G3251" s="1067"/>
      <c r="I3251" s="2"/>
    </row>
    <row r="3252" spans="1:9" x14ac:dyDescent="0.2">
      <c r="A3252" s="977"/>
      <c r="B3252" s="979"/>
      <c r="C3252" s="1069"/>
      <c r="D3252" s="1072"/>
      <c r="E3252" s="1070"/>
      <c r="F3252" s="1066"/>
      <c r="G3252" s="1067"/>
      <c r="I3252" s="2"/>
    </row>
    <row r="3253" spans="1:9" x14ac:dyDescent="0.2">
      <c r="A3253" s="977"/>
      <c r="B3253" s="979"/>
      <c r="C3253" s="1069"/>
      <c r="D3253" s="1072"/>
      <c r="E3253" s="1070"/>
      <c r="F3253" s="1066"/>
      <c r="G3253" s="1067"/>
      <c r="I3253" s="2"/>
    </row>
    <row r="3254" spans="1:9" x14ac:dyDescent="0.2">
      <c r="A3254" s="977"/>
      <c r="B3254" s="979"/>
      <c r="C3254" s="1069"/>
      <c r="D3254" s="1072"/>
      <c r="E3254" s="1070"/>
      <c r="F3254" s="1066"/>
      <c r="G3254" s="1067"/>
      <c r="I3254" s="2"/>
    </row>
    <row r="3255" spans="1:9" x14ac:dyDescent="0.2">
      <c r="A3255" s="977"/>
      <c r="B3255" s="979"/>
      <c r="C3255" s="1069"/>
      <c r="D3255" s="1072"/>
      <c r="E3255" s="1070"/>
      <c r="F3255" s="1066"/>
      <c r="G3255" s="1067"/>
      <c r="I3255" s="2"/>
    </row>
    <row r="3256" spans="1:9" x14ac:dyDescent="0.2">
      <c r="A3256" s="977"/>
      <c r="B3256" s="979"/>
      <c r="C3256" s="1069"/>
      <c r="D3256" s="1072"/>
      <c r="E3256" s="1070"/>
      <c r="F3256" s="1066"/>
      <c r="G3256" s="1067"/>
      <c r="I3256" s="2"/>
    </row>
    <row r="3257" spans="1:9" x14ac:dyDescent="0.2">
      <c r="A3257" s="977"/>
      <c r="B3257" s="979"/>
      <c r="C3257" s="1069"/>
      <c r="D3257" s="1072"/>
      <c r="E3257" s="1070"/>
      <c r="F3257" s="1066"/>
      <c r="G3257" s="1067"/>
      <c r="I3257" s="2"/>
    </row>
    <row r="3258" spans="1:9" x14ac:dyDescent="0.2">
      <c r="A3258" s="977"/>
      <c r="B3258" s="979"/>
      <c r="C3258" s="1069"/>
      <c r="D3258" s="1072"/>
      <c r="E3258" s="1070"/>
      <c r="F3258" s="1066"/>
      <c r="G3258" s="1067"/>
      <c r="I3258" s="2"/>
    </row>
    <row r="3259" spans="1:9" x14ac:dyDescent="0.2">
      <c r="A3259" s="977"/>
      <c r="B3259" s="979"/>
      <c r="C3259" s="1069"/>
      <c r="D3259" s="1072"/>
      <c r="E3259" s="1070"/>
      <c r="F3259" s="1066"/>
      <c r="G3259" s="1067"/>
      <c r="I3259" s="2"/>
    </row>
    <row r="3260" spans="1:9" x14ac:dyDescent="0.2">
      <c r="A3260" s="977"/>
      <c r="B3260" s="979"/>
      <c r="C3260" s="1069"/>
      <c r="D3260" s="1072"/>
      <c r="E3260" s="1070"/>
      <c r="F3260" s="1066"/>
      <c r="G3260" s="1067"/>
      <c r="I3260" s="2"/>
    </row>
    <row r="3261" spans="1:9" x14ac:dyDescent="0.2">
      <c r="A3261" s="977"/>
      <c r="B3261" s="979"/>
      <c r="C3261" s="1069"/>
      <c r="D3261" s="1072"/>
      <c r="E3261" s="1070"/>
      <c r="F3261" s="1066"/>
      <c r="G3261" s="1067"/>
      <c r="I3261" s="2"/>
    </row>
    <row r="3262" spans="1:9" x14ac:dyDescent="0.2">
      <c r="A3262" s="977"/>
      <c r="B3262" s="979"/>
      <c r="C3262" s="1069"/>
      <c r="D3262" s="1072"/>
      <c r="E3262" s="1070"/>
      <c r="F3262" s="1066"/>
      <c r="G3262" s="1067"/>
      <c r="I3262" s="2"/>
    </row>
    <row r="3263" spans="1:9" x14ac:dyDescent="0.2">
      <c r="A3263" s="977"/>
      <c r="B3263" s="979"/>
      <c r="C3263" s="1069"/>
      <c r="D3263" s="1072"/>
      <c r="E3263" s="1070"/>
      <c r="F3263" s="1066"/>
      <c r="G3263" s="1067"/>
      <c r="I3263" s="2"/>
    </row>
    <row r="3264" spans="1:9" x14ac:dyDescent="0.2">
      <c r="A3264" s="977"/>
      <c r="B3264" s="979"/>
      <c r="C3264" s="1069"/>
      <c r="D3264" s="1072"/>
      <c r="E3264" s="1070"/>
      <c r="F3264" s="1066"/>
      <c r="G3264" s="1067"/>
      <c r="I3264" s="2"/>
    </row>
    <row r="3265" spans="1:9" x14ac:dyDescent="0.2">
      <c r="A3265" s="977"/>
      <c r="B3265" s="979"/>
      <c r="C3265" s="1069"/>
      <c r="D3265" s="1072"/>
      <c r="E3265" s="1070"/>
      <c r="F3265" s="1066"/>
      <c r="G3265" s="1067"/>
      <c r="I3265" s="2"/>
    </row>
    <row r="3266" spans="1:9" x14ac:dyDescent="0.2">
      <c r="A3266" s="977"/>
      <c r="B3266" s="979"/>
      <c r="C3266" s="1069"/>
      <c r="D3266" s="1072"/>
      <c r="E3266" s="1070"/>
      <c r="F3266" s="1066"/>
      <c r="G3266" s="1067"/>
      <c r="I3266" s="2"/>
    </row>
    <row r="3267" spans="1:9" x14ac:dyDescent="0.2">
      <c r="A3267" s="977"/>
      <c r="B3267" s="979"/>
      <c r="C3267" s="1069"/>
      <c r="D3267" s="1072"/>
      <c r="E3267" s="1070"/>
      <c r="F3267" s="1066"/>
      <c r="G3267" s="1067"/>
      <c r="I3267" s="2"/>
    </row>
    <row r="3268" spans="1:9" x14ac:dyDescent="0.2">
      <c r="A3268" s="977"/>
      <c r="B3268" s="979"/>
      <c r="C3268" s="1069"/>
      <c r="D3268" s="1072"/>
      <c r="E3268" s="1070"/>
      <c r="F3268" s="1066"/>
      <c r="G3268" s="1067"/>
      <c r="I3268" s="2"/>
    </row>
    <row r="3269" spans="1:9" x14ac:dyDescent="0.2">
      <c r="A3269" s="977"/>
      <c r="B3269" s="979"/>
      <c r="C3269" s="1069"/>
      <c r="D3269" s="1072"/>
      <c r="E3269" s="1070"/>
      <c r="F3269" s="1066"/>
      <c r="G3269" s="1067"/>
      <c r="I3269" s="2"/>
    </row>
    <row r="3270" spans="1:9" x14ac:dyDescent="0.2">
      <c r="A3270" s="977"/>
      <c r="B3270" s="979"/>
      <c r="C3270" s="1069"/>
      <c r="D3270" s="1072"/>
      <c r="E3270" s="1070"/>
      <c r="F3270" s="1066"/>
      <c r="G3270" s="1067"/>
      <c r="I3270" s="2"/>
    </row>
    <row r="3271" spans="1:9" x14ac:dyDescent="0.2">
      <c r="A3271" s="977"/>
      <c r="B3271" s="979"/>
      <c r="C3271" s="1069"/>
      <c r="D3271" s="1072"/>
      <c r="E3271" s="1070"/>
      <c r="F3271" s="1066"/>
      <c r="G3271" s="1067"/>
      <c r="I3271" s="2"/>
    </row>
    <row r="3272" spans="1:9" x14ac:dyDescent="0.2">
      <c r="A3272" s="977"/>
      <c r="B3272" s="979"/>
      <c r="C3272" s="1069"/>
      <c r="D3272" s="1072"/>
      <c r="E3272" s="1070"/>
      <c r="F3272" s="1066"/>
      <c r="G3272" s="1067"/>
      <c r="I3272" s="2"/>
    </row>
    <row r="3273" spans="1:9" x14ac:dyDescent="0.2">
      <c r="A3273" s="977"/>
      <c r="B3273" s="979"/>
      <c r="C3273" s="1069"/>
      <c r="D3273" s="1072"/>
      <c r="E3273" s="1070"/>
      <c r="F3273" s="1066"/>
      <c r="G3273" s="1067"/>
      <c r="I3273" s="2"/>
    </row>
    <row r="3274" spans="1:9" x14ac:dyDescent="0.2">
      <c r="A3274" s="977"/>
      <c r="B3274" s="979"/>
      <c r="C3274" s="1069"/>
      <c r="D3274" s="1072"/>
      <c r="E3274" s="1070"/>
      <c r="F3274" s="1066"/>
      <c r="G3274" s="1067"/>
      <c r="I3274" s="2"/>
    </row>
    <row r="3275" spans="1:9" x14ac:dyDescent="0.2">
      <c r="A3275" s="977"/>
      <c r="B3275" s="979"/>
      <c r="C3275" s="1069"/>
      <c r="D3275" s="1072"/>
      <c r="E3275" s="1070"/>
      <c r="F3275" s="1066"/>
      <c r="G3275" s="1067"/>
      <c r="I3275" s="2"/>
    </row>
    <row r="3276" spans="1:9" x14ac:dyDescent="0.2">
      <c r="A3276" s="977"/>
      <c r="B3276" s="979"/>
      <c r="C3276" s="1069"/>
      <c r="D3276" s="1072"/>
      <c r="E3276" s="1070"/>
      <c r="F3276" s="1066"/>
      <c r="G3276" s="1067"/>
      <c r="I3276" s="2"/>
    </row>
    <row r="3277" spans="1:9" x14ac:dyDescent="0.2">
      <c r="A3277" s="977"/>
      <c r="B3277" s="979"/>
      <c r="C3277" s="1069"/>
      <c r="D3277" s="1072"/>
      <c r="E3277" s="1070"/>
      <c r="F3277" s="1066"/>
      <c r="G3277" s="1067"/>
      <c r="I3277" s="2"/>
    </row>
    <row r="3278" spans="1:9" x14ac:dyDescent="0.2">
      <c r="A3278" s="977"/>
      <c r="B3278" s="979"/>
      <c r="C3278" s="1069"/>
      <c r="D3278" s="1072"/>
      <c r="E3278" s="1070"/>
      <c r="F3278" s="1066"/>
      <c r="G3278" s="1067"/>
      <c r="I3278" s="2"/>
    </row>
    <row r="3279" spans="1:9" x14ac:dyDescent="0.2">
      <c r="A3279" s="977"/>
      <c r="B3279" s="979"/>
      <c r="C3279" s="1069"/>
      <c r="D3279" s="1072"/>
      <c r="E3279" s="1070"/>
      <c r="F3279" s="1066"/>
      <c r="G3279" s="1067"/>
      <c r="I3279" s="2"/>
    </row>
    <row r="3280" spans="1:9" x14ac:dyDescent="0.2">
      <c r="A3280" s="977"/>
      <c r="B3280" s="979"/>
      <c r="C3280" s="1069"/>
      <c r="D3280" s="1072"/>
      <c r="E3280" s="1070"/>
      <c r="F3280" s="1066"/>
      <c r="G3280" s="1067"/>
      <c r="I3280" s="2"/>
    </row>
    <row r="3281" spans="1:9" x14ac:dyDescent="0.2">
      <c r="A3281" s="977"/>
      <c r="B3281" s="979"/>
      <c r="C3281" s="1069"/>
      <c r="D3281" s="1072"/>
      <c r="E3281" s="1070"/>
      <c r="F3281" s="1066"/>
      <c r="G3281" s="1067"/>
      <c r="I3281" s="2"/>
    </row>
    <row r="3282" spans="1:9" x14ac:dyDescent="0.2">
      <c r="A3282" s="977"/>
      <c r="B3282" s="979"/>
      <c r="C3282" s="1069"/>
      <c r="D3282" s="1072"/>
      <c r="E3282" s="1070"/>
      <c r="F3282" s="1066"/>
      <c r="G3282" s="1067"/>
      <c r="I3282" s="2"/>
    </row>
    <row r="3283" spans="1:9" x14ac:dyDescent="0.2">
      <c r="A3283" s="977"/>
      <c r="B3283" s="979"/>
      <c r="C3283" s="1069"/>
      <c r="D3283" s="1072"/>
      <c r="E3283" s="1070"/>
      <c r="F3283" s="1066"/>
      <c r="G3283" s="1067"/>
      <c r="I3283" s="2"/>
    </row>
    <row r="3284" spans="1:9" x14ac:dyDescent="0.2">
      <c r="A3284" s="977"/>
      <c r="B3284" s="979"/>
      <c r="C3284" s="1069"/>
      <c r="D3284" s="1072"/>
      <c r="E3284" s="1070"/>
      <c r="F3284" s="1066"/>
      <c r="G3284" s="1067"/>
      <c r="I3284" s="2"/>
    </row>
    <row r="3285" spans="1:9" x14ac:dyDescent="0.2">
      <c r="A3285" s="977"/>
      <c r="B3285" s="979"/>
      <c r="C3285" s="1069"/>
      <c r="D3285" s="1072"/>
      <c r="E3285" s="1070"/>
      <c r="F3285" s="1066"/>
      <c r="G3285" s="1067"/>
      <c r="I3285" s="2"/>
    </row>
    <row r="3286" spans="1:9" x14ac:dyDescent="0.2">
      <c r="A3286" s="977"/>
      <c r="B3286" s="979"/>
      <c r="C3286" s="1069"/>
      <c r="D3286" s="1072"/>
      <c r="E3286" s="1070"/>
      <c r="F3286" s="1066"/>
      <c r="G3286" s="1067"/>
      <c r="I3286" s="2"/>
    </row>
    <row r="3287" spans="1:9" x14ac:dyDescent="0.2">
      <c r="A3287" s="977"/>
      <c r="B3287" s="979"/>
      <c r="C3287" s="1069"/>
      <c r="D3287" s="1072"/>
      <c r="E3287" s="1070"/>
      <c r="F3287" s="1066"/>
      <c r="G3287" s="1067"/>
      <c r="I3287" s="2"/>
    </row>
    <row r="3288" spans="1:9" x14ac:dyDescent="0.2">
      <c r="A3288" s="977"/>
      <c r="B3288" s="979"/>
      <c r="C3288" s="1069"/>
      <c r="D3288" s="1072"/>
      <c r="E3288" s="1070"/>
      <c r="F3288" s="1066"/>
      <c r="G3288" s="1067"/>
      <c r="I3288" s="2"/>
    </row>
    <row r="3289" spans="1:9" x14ac:dyDescent="0.2">
      <c r="A3289" s="977"/>
      <c r="B3289" s="979"/>
      <c r="C3289" s="1069"/>
      <c r="D3289" s="1072"/>
      <c r="E3289" s="1070"/>
      <c r="F3289" s="1066"/>
      <c r="G3289" s="1067"/>
      <c r="I3289" s="2"/>
    </row>
    <row r="3290" spans="1:9" x14ac:dyDescent="0.2">
      <c r="A3290" s="977"/>
      <c r="B3290" s="979"/>
      <c r="C3290" s="1069"/>
      <c r="D3290" s="1072"/>
      <c r="E3290" s="1070"/>
      <c r="F3290" s="1066"/>
      <c r="G3290" s="1067"/>
      <c r="I3290" s="2"/>
    </row>
    <row r="3291" spans="1:9" x14ac:dyDescent="0.2">
      <c r="A3291" s="977"/>
      <c r="B3291" s="979"/>
      <c r="C3291" s="1069"/>
      <c r="D3291" s="1072"/>
      <c r="E3291" s="1070"/>
      <c r="F3291" s="1066"/>
      <c r="G3291" s="1067"/>
      <c r="I3291" s="2"/>
    </row>
    <row r="3292" spans="1:9" x14ac:dyDescent="0.2">
      <c r="A3292" s="977"/>
      <c r="B3292" s="979"/>
      <c r="C3292" s="1069"/>
      <c r="D3292" s="1072"/>
      <c r="E3292" s="1070"/>
      <c r="F3292" s="1066"/>
      <c r="G3292" s="1067"/>
      <c r="I3292" s="2"/>
    </row>
    <row r="3293" spans="1:9" x14ac:dyDescent="0.2">
      <c r="A3293" s="977"/>
      <c r="B3293" s="979"/>
      <c r="C3293" s="1069"/>
      <c r="D3293" s="1072"/>
      <c r="E3293" s="1070"/>
      <c r="F3293" s="1066"/>
      <c r="G3293" s="1067"/>
      <c r="I3293" s="2"/>
    </row>
    <row r="3294" spans="1:9" x14ac:dyDescent="0.2">
      <c r="A3294" s="977"/>
      <c r="B3294" s="979"/>
      <c r="C3294" s="1069"/>
      <c r="D3294" s="1072"/>
      <c r="E3294" s="1070"/>
      <c r="F3294" s="1066"/>
      <c r="G3294" s="1067"/>
      <c r="I3294" s="2"/>
    </row>
    <row r="3295" spans="1:9" x14ac:dyDescent="0.2">
      <c r="A3295" s="977"/>
      <c r="B3295" s="979"/>
      <c r="C3295" s="1069"/>
      <c r="D3295" s="1072"/>
      <c r="E3295" s="1070"/>
      <c r="F3295" s="1066"/>
      <c r="G3295" s="1067"/>
      <c r="I3295" s="2"/>
    </row>
    <row r="3296" spans="1:9" x14ac:dyDescent="0.2">
      <c r="A3296" s="977"/>
      <c r="B3296" s="979"/>
      <c r="C3296" s="1069"/>
      <c r="D3296" s="1072"/>
      <c r="E3296" s="1070"/>
      <c r="F3296" s="1066"/>
      <c r="G3296" s="1067"/>
      <c r="I3296" s="2"/>
    </row>
    <row r="3297" spans="1:9" x14ac:dyDescent="0.2">
      <c r="A3297" s="977"/>
      <c r="B3297" s="979"/>
      <c r="C3297" s="1069"/>
      <c r="D3297" s="1072"/>
      <c r="E3297" s="1070"/>
      <c r="F3297" s="1066"/>
      <c r="G3297" s="1067"/>
      <c r="I3297" s="2"/>
    </row>
    <row r="3298" spans="1:9" x14ac:dyDescent="0.2">
      <c r="A3298" s="977"/>
      <c r="B3298" s="979"/>
      <c r="C3298" s="1069"/>
      <c r="D3298" s="1072"/>
      <c r="E3298" s="1070"/>
      <c r="F3298" s="1066"/>
      <c r="G3298" s="1067"/>
      <c r="I3298" s="2"/>
    </row>
    <row r="3299" spans="1:9" x14ac:dyDescent="0.2">
      <c r="A3299" s="977"/>
      <c r="B3299" s="979"/>
      <c r="C3299" s="1069"/>
      <c r="D3299" s="1072"/>
      <c r="E3299" s="1070"/>
      <c r="F3299" s="1066"/>
      <c r="G3299" s="1067"/>
      <c r="I3299" s="2"/>
    </row>
    <row r="3300" spans="1:9" x14ac:dyDescent="0.2">
      <c r="A3300" s="977"/>
      <c r="B3300" s="979"/>
      <c r="C3300" s="1069"/>
      <c r="D3300" s="1072"/>
      <c r="E3300" s="1070"/>
      <c r="F3300" s="1066"/>
      <c r="G3300" s="1067"/>
      <c r="I3300" s="2"/>
    </row>
    <row r="3301" spans="1:9" x14ac:dyDescent="0.2">
      <c r="A3301" s="977"/>
      <c r="B3301" s="979"/>
      <c r="C3301" s="1069"/>
      <c r="D3301" s="1072"/>
      <c r="E3301" s="1070"/>
      <c r="F3301" s="1066"/>
      <c r="G3301" s="1067"/>
      <c r="I3301" s="2"/>
    </row>
    <row r="3302" spans="1:9" x14ac:dyDescent="0.2">
      <c r="A3302" s="977"/>
      <c r="B3302" s="979"/>
      <c r="C3302" s="1069"/>
      <c r="D3302" s="1072"/>
      <c r="E3302" s="1070"/>
      <c r="F3302" s="1066"/>
      <c r="G3302" s="1067"/>
      <c r="I3302" s="2"/>
    </row>
    <row r="3303" spans="1:9" x14ac:dyDescent="0.2">
      <c r="A3303" s="977"/>
      <c r="B3303" s="979"/>
      <c r="C3303" s="1069"/>
      <c r="D3303" s="1072"/>
      <c r="E3303" s="1070"/>
      <c r="F3303" s="1066"/>
      <c r="G3303" s="1067"/>
      <c r="I3303" s="2"/>
    </row>
    <row r="3304" spans="1:9" x14ac:dyDescent="0.2">
      <c r="A3304" s="977"/>
      <c r="B3304" s="979"/>
      <c r="C3304" s="1069"/>
      <c r="D3304" s="1072"/>
      <c r="E3304" s="1070"/>
      <c r="F3304" s="1066"/>
      <c r="G3304" s="1067"/>
      <c r="I3304" s="2"/>
    </row>
    <row r="3305" spans="1:9" x14ac:dyDescent="0.2">
      <c r="A3305" s="977"/>
      <c r="B3305" s="979"/>
      <c r="C3305" s="1069"/>
      <c r="D3305" s="1072"/>
      <c r="E3305" s="1070"/>
      <c r="F3305" s="1066"/>
      <c r="G3305" s="1067"/>
      <c r="I3305" s="2"/>
    </row>
    <row r="3306" spans="1:9" x14ac:dyDescent="0.2">
      <c r="A3306" s="977"/>
      <c r="B3306" s="979"/>
      <c r="C3306" s="1069"/>
      <c r="D3306" s="1072"/>
      <c r="E3306" s="1070"/>
      <c r="F3306" s="1066"/>
      <c r="G3306" s="1067"/>
      <c r="I3306" s="2"/>
    </row>
    <row r="3307" spans="1:9" x14ac:dyDescent="0.2">
      <c r="A3307" s="977"/>
      <c r="B3307" s="979"/>
      <c r="C3307" s="1069"/>
      <c r="D3307" s="1072"/>
      <c r="E3307" s="1070"/>
      <c r="F3307" s="1066"/>
      <c r="G3307" s="1067"/>
      <c r="I3307" s="2"/>
    </row>
    <row r="3308" spans="1:9" x14ac:dyDescent="0.2">
      <c r="A3308" s="977"/>
      <c r="B3308" s="979"/>
      <c r="C3308" s="1069"/>
      <c r="D3308" s="1072"/>
      <c r="E3308" s="1070"/>
      <c r="F3308" s="1066"/>
      <c r="G3308" s="1067"/>
      <c r="I3308" s="2"/>
    </row>
    <row r="3309" spans="1:9" x14ac:dyDescent="0.2">
      <c r="A3309" s="977"/>
      <c r="B3309" s="979"/>
      <c r="C3309" s="1069"/>
      <c r="D3309" s="1072"/>
      <c r="E3309" s="1070"/>
      <c r="F3309" s="1066"/>
      <c r="G3309" s="1067"/>
      <c r="I3309" s="2"/>
    </row>
    <row r="3310" spans="1:9" x14ac:dyDescent="0.2">
      <c r="A3310" s="977"/>
      <c r="B3310" s="979"/>
      <c r="C3310" s="1069"/>
      <c r="D3310" s="1072"/>
      <c r="E3310" s="1070"/>
      <c r="F3310" s="1066"/>
      <c r="G3310" s="1067"/>
      <c r="I3310" s="2"/>
    </row>
    <row r="3311" spans="1:9" x14ac:dyDescent="0.2">
      <c r="A3311" s="977"/>
      <c r="B3311" s="979"/>
      <c r="C3311" s="1069"/>
      <c r="D3311" s="1072"/>
      <c r="E3311" s="1070"/>
      <c r="F3311" s="1066"/>
      <c r="G3311" s="1067"/>
      <c r="I3311" s="2"/>
    </row>
    <row r="3312" spans="1:9" x14ac:dyDescent="0.2">
      <c r="A3312" s="977"/>
      <c r="B3312" s="979"/>
      <c r="C3312" s="1069"/>
      <c r="D3312" s="1072"/>
      <c r="E3312" s="1070"/>
      <c r="F3312" s="1066"/>
      <c r="G3312" s="1067"/>
      <c r="I3312" s="2"/>
    </row>
    <row r="3313" spans="1:9" x14ac:dyDescent="0.2">
      <c r="A3313" s="977"/>
      <c r="B3313" s="979"/>
      <c r="C3313" s="1069"/>
      <c r="D3313" s="1072"/>
      <c r="E3313" s="1070"/>
      <c r="F3313" s="1066"/>
      <c r="G3313" s="1067"/>
      <c r="I3313" s="2"/>
    </row>
    <row r="3314" spans="1:9" x14ac:dyDescent="0.2">
      <c r="A3314" s="977"/>
      <c r="B3314" s="979"/>
      <c r="C3314" s="1069"/>
      <c r="D3314" s="1072"/>
      <c r="E3314" s="1070"/>
      <c r="F3314" s="1066"/>
      <c r="G3314" s="1067"/>
      <c r="I3314" s="2"/>
    </row>
    <row r="3315" spans="1:9" x14ac:dyDescent="0.2">
      <c r="A3315" s="977"/>
      <c r="B3315" s="979"/>
      <c r="C3315" s="1069"/>
      <c r="D3315" s="1072"/>
      <c r="E3315" s="1070"/>
      <c r="F3315" s="1066"/>
      <c r="G3315" s="1067"/>
      <c r="I3315" s="2"/>
    </row>
    <row r="3316" spans="1:9" x14ac:dyDescent="0.2">
      <c r="A3316" s="977"/>
      <c r="B3316" s="979"/>
      <c r="C3316" s="1069"/>
      <c r="D3316" s="1072"/>
      <c r="E3316" s="1070"/>
      <c r="F3316" s="1066"/>
      <c r="G3316" s="1067"/>
      <c r="I3316" s="2"/>
    </row>
    <row r="3317" spans="1:9" x14ac:dyDescent="0.2">
      <c r="A3317" s="977"/>
      <c r="B3317" s="979"/>
      <c r="C3317" s="1069"/>
      <c r="D3317" s="1072"/>
      <c r="E3317" s="1070"/>
      <c r="F3317" s="1066"/>
      <c r="G3317" s="1067"/>
      <c r="I3317" s="2"/>
    </row>
    <row r="3318" spans="1:9" x14ac:dyDescent="0.2">
      <c r="A3318" s="977"/>
      <c r="B3318" s="979"/>
      <c r="C3318" s="1069"/>
      <c r="D3318" s="1072"/>
      <c r="E3318" s="1070"/>
      <c r="F3318" s="1066"/>
      <c r="G3318" s="1067"/>
      <c r="I3318" s="2"/>
    </row>
    <row r="3319" spans="1:9" x14ac:dyDescent="0.2">
      <c r="A3319" s="977"/>
      <c r="B3319" s="979"/>
      <c r="C3319" s="1069"/>
      <c r="D3319" s="1072"/>
      <c r="E3319" s="1070"/>
      <c r="F3319" s="1066"/>
      <c r="G3319" s="1067"/>
      <c r="I3319" s="2"/>
    </row>
    <row r="3320" spans="1:9" x14ac:dyDescent="0.2">
      <c r="A3320" s="977"/>
      <c r="B3320" s="979"/>
      <c r="C3320" s="1069"/>
      <c r="D3320" s="1072"/>
      <c r="E3320" s="1070"/>
      <c r="F3320" s="1066"/>
      <c r="G3320" s="1067"/>
      <c r="I3320" s="2"/>
    </row>
    <row r="3321" spans="1:9" x14ac:dyDescent="0.2">
      <c r="A3321" s="977"/>
      <c r="B3321" s="979"/>
      <c r="C3321" s="1069"/>
      <c r="D3321" s="1072"/>
      <c r="E3321" s="1070"/>
      <c r="F3321" s="1066"/>
      <c r="G3321" s="1067"/>
      <c r="I3321" s="2"/>
    </row>
    <row r="3322" spans="1:9" x14ac:dyDescent="0.2">
      <c r="A3322" s="977"/>
      <c r="B3322" s="979"/>
      <c r="C3322" s="1069"/>
      <c r="D3322" s="1072"/>
      <c r="E3322" s="1070"/>
      <c r="F3322" s="1066"/>
      <c r="G3322" s="1067"/>
      <c r="I3322" s="2"/>
    </row>
    <row r="3323" spans="1:9" x14ac:dyDescent="0.2">
      <c r="A3323" s="977"/>
      <c r="B3323" s="979"/>
      <c r="C3323" s="1069"/>
      <c r="D3323" s="1072"/>
      <c r="E3323" s="1070"/>
      <c r="F3323" s="1066"/>
      <c r="G3323" s="1067"/>
      <c r="I3323" s="2"/>
    </row>
    <row r="3324" spans="1:9" x14ac:dyDescent="0.2">
      <c r="A3324" s="977"/>
      <c r="B3324" s="979"/>
      <c r="C3324" s="1069"/>
      <c r="D3324" s="1072"/>
      <c r="E3324" s="1070"/>
      <c r="F3324" s="1066"/>
      <c r="G3324" s="1067"/>
      <c r="I3324" s="2"/>
    </row>
    <row r="3325" spans="1:9" x14ac:dyDescent="0.2">
      <c r="A3325" s="977"/>
      <c r="B3325" s="979"/>
      <c r="C3325" s="1069"/>
      <c r="D3325" s="1072"/>
      <c r="E3325" s="1070"/>
      <c r="F3325" s="1066"/>
      <c r="G3325" s="1067"/>
      <c r="I3325" s="2"/>
    </row>
    <row r="3326" spans="1:9" x14ac:dyDescent="0.2">
      <c r="A3326" s="977"/>
      <c r="B3326" s="979"/>
      <c r="C3326" s="1069"/>
      <c r="D3326" s="1072"/>
      <c r="E3326" s="1070"/>
      <c r="F3326" s="1066"/>
      <c r="G3326" s="1067"/>
      <c r="I3326" s="2"/>
    </row>
    <row r="3327" spans="1:9" x14ac:dyDescent="0.2">
      <c r="A3327" s="977"/>
      <c r="B3327" s="979"/>
      <c r="C3327" s="1069"/>
      <c r="D3327" s="1072"/>
      <c r="E3327" s="1070"/>
      <c r="F3327" s="1066"/>
      <c r="G3327" s="1067"/>
      <c r="I3327" s="2"/>
    </row>
    <row r="3328" spans="1:9" x14ac:dyDescent="0.2">
      <c r="A3328" s="977"/>
      <c r="B3328" s="979"/>
      <c r="C3328" s="1069"/>
      <c r="D3328" s="1072"/>
      <c r="E3328" s="1070"/>
      <c r="F3328" s="1066"/>
      <c r="G3328" s="1067"/>
      <c r="I3328" s="2"/>
    </row>
    <row r="3329" spans="1:9" x14ac:dyDescent="0.2">
      <c r="A3329" s="977"/>
      <c r="B3329" s="979"/>
      <c r="C3329" s="1069"/>
      <c r="D3329" s="1072"/>
      <c r="E3329" s="1070"/>
      <c r="F3329" s="1066"/>
      <c r="G3329" s="1067"/>
      <c r="I3329" s="2"/>
    </row>
    <row r="3330" spans="1:9" x14ac:dyDescent="0.2">
      <c r="A3330" s="977"/>
      <c r="B3330" s="979"/>
      <c r="C3330" s="1069"/>
      <c r="D3330" s="1072"/>
      <c r="E3330" s="1070"/>
      <c r="F3330" s="1066"/>
      <c r="G3330" s="1067"/>
      <c r="I3330" s="2"/>
    </row>
    <row r="3331" spans="1:9" x14ac:dyDescent="0.2">
      <c r="A3331" s="977"/>
      <c r="B3331" s="979"/>
      <c r="C3331" s="1069"/>
      <c r="D3331" s="1072"/>
      <c r="E3331" s="1070"/>
      <c r="F3331" s="1066"/>
      <c r="G3331" s="1067"/>
      <c r="I3331" s="2"/>
    </row>
    <row r="3332" spans="1:9" x14ac:dyDescent="0.2">
      <c r="A3332" s="977"/>
      <c r="B3332" s="979"/>
      <c r="C3332" s="1069"/>
      <c r="D3332" s="1072"/>
      <c r="E3332" s="1070"/>
      <c r="F3332" s="1066"/>
      <c r="G3332" s="1067"/>
      <c r="I3332" s="2"/>
    </row>
    <row r="3333" spans="1:9" x14ac:dyDescent="0.2">
      <c r="A3333" s="977"/>
      <c r="B3333" s="979"/>
      <c r="C3333" s="1069"/>
      <c r="D3333" s="1072"/>
      <c r="E3333" s="1070"/>
      <c r="F3333" s="1066"/>
      <c r="G3333" s="1067"/>
      <c r="I3333" s="2"/>
    </row>
    <row r="3334" spans="1:9" x14ac:dyDescent="0.2">
      <c r="A3334" s="977"/>
      <c r="B3334" s="979"/>
      <c r="C3334" s="1069"/>
      <c r="D3334" s="1072"/>
      <c r="E3334" s="1070"/>
      <c r="F3334" s="1066"/>
      <c r="G3334" s="1067"/>
      <c r="I3334" s="2"/>
    </row>
    <row r="3335" spans="1:9" x14ac:dyDescent="0.2">
      <c r="A3335" s="977"/>
      <c r="B3335" s="979"/>
      <c r="C3335" s="1069"/>
      <c r="D3335" s="1072"/>
      <c r="E3335" s="1070"/>
      <c r="F3335" s="1066"/>
      <c r="G3335" s="1067"/>
      <c r="I3335" s="2"/>
    </row>
    <row r="3336" spans="1:9" x14ac:dyDescent="0.2">
      <c r="A3336" s="977"/>
      <c r="B3336" s="979"/>
      <c r="C3336" s="1069"/>
      <c r="D3336" s="1072"/>
      <c r="E3336" s="1070"/>
      <c r="F3336" s="1066"/>
      <c r="G3336" s="1067"/>
      <c r="I3336" s="2"/>
    </row>
    <row r="3337" spans="1:9" x14ac:dyDescent="0.2">
      <c r="A3337" s="977"/>
      <c r="B3337" s="979"/>
      <c r="C3337" s="1069"/>
      <c r="D3337" s="1072"/>
      <c r="E3337" s="1070"/>
      <c r="F3337" s="1066"/>
      <c r="G3337" s="1067"/>
      <c r="I3337" s="2"/>
    </row>
    <row r="3338" spans="1:9" x14ac:dyDescent="0.2">
      <c r="A3338" s="977"/>
      <c r="B3338" s="979"/>
      <c r="C3338" s="1069"/>
      <c r="D3338" s="1072"/>
      <c r="E3338" s="1070"/>
      <c r="F3338" s="1066"/>
      <c r="G3338" s="1067"/>
      <c r="I3338" s="2"/>
    </row>
    <row r="3339" spans="1:9" x14ac:dyDescent="0.2">
      <c r="A3339" s="977"/>
      <c r="B3339" s="979"/>
      <c r="C3339" s="1069"/>
      <c r="D3339" s="1072"/>
      <c r="E3339" s="1070"/>
      <c r="F3339" s="1066"/>
      <c r="G3339" s="1067"/>
      <c r="I3339" s="2"/>
    </row>
    <row r="3340" spans="1:9" x14ac:dyDescent="0.2">
      <c r="A3340" s="977"/>
      <c r="B3340" s="979"/>
      <c r="C3340" s="1069"/>
      <c r="D3340" s="1072"/>
      <c r="E3340" s="1070"/>
      <c r="F3340" s="1066"/>
      <c r="G3340" s="1067"/>
      <c r="I3340" s="2"/>
    </row>
    <row r="3341" spans="1:9" x14ac:dyDescent="0.2">
      <c r="A3341" s="977"/>
      <c r="B3341" s="979"/>
      <c r="C3341" s="1069"/>
      <c r="D3341" s="1072"/>
      <c r="E3341" s="1070"/>
      <c r="F3341" s="1066"/>
      <c r="G3341" s="1067"/>
      <c r="I3341" s="2"/>
    </row>
    <row r="3342" spans="1:9" x14ac:dyDescent="0.2">
      <c r="A3342" s="977"/>
      <c r="B3342" s="979"/>
      <c r="C3342" s="1069"/>
      <c r="D3342" s="1072"/>
      <c r="E3342" s="1070"/>
      <c r="F3342" s="1066"/>
      <c r="G3342" s="1067"/>
      <c r="I3342" s="2"/>
    </row>
    <row r="3343" spans="1:9" x14ac:dyDescent="0.2">
      <c r="A3343" s="977"/>
      <c r="B3343" s="979"/>
      <c r="C3343" s="1069"/>
      <c r="D3343" s="1072"/>
      <c r="E3343" s="1070"/>
      <c r="F3343" s="1066"/>
      <c r="G3343" s="1067"/>
      <c r="I3343" s="2"/>
    </row>
    <row r="3344" spans="1:9" x14ac:dyDescent="0.2">
      <c r="A3344" s="977"/>
      <c r="B3344" s="979"/>
      <c r="C3344" s="1069"/>
      <c r="D3344" s="1072"/>
      <c r="E3344" s="1070"/>
      <c r="F3344" s="1066"/>
      <c r="G3344" s="1067"/>
      <c r="I3344" s="2"/>
    </row>
    <row r="3345" spans="1:9" x14ac:dyDescent="0.2">
      <c r="A3345" s="977"/>
      <c r="B3345" s="979"/>
      <c r="C3345" s="1069"/>
      <c r="D3345" s="1072"/>
      <c r="E3345" s="1070"/>
      <c r="F3345" s="1066"/>
      <c r="G3345" s="1067"/>
      <c r="I3345" s="2"/>
    </row>
    <row r="3346" spans="1:9" x14ac:dyDescent="0.2">
      <c r="A3346" s="977"/>
      <c r="B3346" s="979"/>
      <c r="C3346" s="1069"/>
      <c r="D3346" s="1072"/>
      <c r="E3346" s="1070"/>
      <c r="F3346" s="1066"/>
      <c r="G3346" s="1067"/>
      <c r="I3346" s="2"/>
    </row>
    <row r="3347" spans="1:9" x14ac:dyDescent="0.2">
      <c r="A3347" s="977"/>
      <c r="B3347" s="979"/>
      <c r="C3347" s="1069"/>
      <c r="D3347" s="1072"/>
      <c r="E3347" s="1070"/>
      <c r="F3347" s="1066"/>
      <c r="G3347" s="1067"/>
      <c r="I3347" s="2"/>
    </row>
    <row r="3348" spans="1:9" x14ac:dyDescent="0.2">
      <c r="A3348" s="977"/>
      <c r="B3348" s="979"/>
      <c r="C3348" s="1069"/>
      <c r="D3348" s="1072"/>
      <c r="E3348" s="1070"/>
      <c r="F3348" s="1066"/>
      <c r="G3348" s="1067"/>
      <c r="I3348" s="2"/>
    </row>
    <row r="3349" spans="1:9" x14ac:dyDescent="0.2">
      <c r="A3349" s="977"/>
      <c r="B3349" s="979"/>
      <c r="C3349" s="1069"/>
      <c r="D3349" s="1072"/>
      <c r="E3349" s="1070"/>
      <c r="F3349" s="1066"/>
      <c r="G3349" s="1067"/>
      <c r="I3349" s="2"/>
    </row>
    <row r="3350" spans="1:9" x14ac:dyDescent="0.2">
      <c r="A3350" s="977"/>
      <c r="B3350" s="979"/>
      <c r="C3350" s="1069"/>
      <c r="D3350" s="1072"/>
      <c r="E3350" s="1070"/>
      <c r="F3350" s="1066"/>
      <c r="G3350" s="1067"/>
      <c r="I3350" s="2"/>
    </row>
    <row r="3351" spans="1:9" x14ac:dyDescent="0.2">
      <c r="A3351" s="977"/>
      <c r="B3351" s="979"/>
      <c r="C3351" s="1069"/>
      <c r="D3351" s="1072"/>
      <c r="E3351" s="1070"/>
      <c r="F3351" s="1066"/>
      <c r="G3351" s="1067"/>
      <c r="I3351" s="2"/>
    </row>
    <row r="3352" spans="1:9" x14ac:dyDescent="0.2">
      <c r="A3352" s="977"/>
      <c r="B3352" s="979"/>
      <c r="C3352" s="1069"/>
      <c r="D3352" s="1072"/>
      <c r="E3352" s="1070"/>
      <c r="F3352" s="1066"/>
      <c r="G3352" s="1067"/>
      <c r="I3352" s="2"/>
    </row>
    <row r="3353" spans="1:9" x14ac:dyDescent="0.2">
      <c r="A3353" s="977"/>
      <c r="B3353" s="979"/>
      <c r="C3353" s="1069"/>
      <c r="D3353" s="1072"/>
      <c r="E3353" s="1070"/>
      <c r="F3353" s="1066"/>
      <c r="G3353" s="1067"/>
      <c r="I3353" s="2"/>
    </row>
    <row r="3354" spans="1:9" x14ac:dyDescent="0.2">
      <c r="A3354" s="977"/>
      <c r="B3354" s="979"/>
      <c r="C3354" s="1069"/>
      <c r="D3354" s="1072"/>
      <c r="E3354" s="1070"/>
      <c r="F3354" s="1066"/>
      <c r="G3354" s="1067"/>
      <c r="I3354" s="2"/>
    </row>
    <row r="3355" spans="1:9" x14ac:dyDescent="0.2">
      <c r="A3355" s="977"/>
      <c r="B3355" s="979"/>
      <c r="C3355" s="1069"/>
      <c r="D3355" s="1072"/>
      <c r="E3355" s="1070"/>
      <c r="F3355" s="1066"/>
      <c r="G3355" s="1067"/>
      <c r="I3355" s="2"/>
    </row>
    <row r="3356" spans="1:9" x14ac:dyDescent="0.2">
      <c r="A3356" s="977"/>
      <c r="B3356" s="979"/>
      <c r="C3356" s="1069"/>
      <c r="D3356" s="1072"/>
      <c r="E3356" s="1070"/>
      <c r="F3356" s="1066"/>
      <c r="G3356" s="1067"/>
      <c r="I3356" s="2"/>
    </row>
    <row r="3357" spans="1:9" x14ac:dyDescent="0.2">
      <c r="A3357" s="977"/>
      <c r="B3357" s="979"/>
      <c r="C3357" s="1069"/>
      <c r="D3357" s="1072"/>
      <c r="E3357" s="1070"/>
      <c r="F3357" s="1066"/>
      <c r="G3357" s="1067"/>
      <c r="I3357" s="2"/>
    </row>
    <row r="3358" spans="1:9" x14ac:dyDescent="0.2">
      <c r="A3358" s="977"/>
      <c r="B3358" s="979"/>
      <c r="C3358" s="1069"/>
      <c r="D3358" s="1072"/>
      <c r="E3358" s="1070"/>
      <c r="F3358" s="1066"/>
      <c r="G3358" s="1067"/>
      <c r="I3358" s="2"/>
    </row>
    <row r="3359" spans="1:9" x14ac:dyDescent="0.2">
      <c r="A3359" s="977"/>
      <c r="B3359" s="979"/>
      <c r="C3359" s="1069"/>
      <c r="D3359" s="1072"/>
      <c r="E3359" s="1070"/>
      <c r="F3359" s="1066"/>
      <c r="G3359" s="1067"/>
      <c r="I3359" s="2"/>
    </row>
    <row r="3360" spans="1:9" x14ac:dyDescent="0.2">
      <c r="A3360" s="977"/>
      <c r="B3360" s="979"/>
      <c r="C3360" s="1069"/>
      <c r="D3360" s="1072"/>
      <c r="E3360" s="1070"/>
      <c r="F3360" s="1066"/>
      <c r="G3360" s="1067"/>
      <c r="I3360" s="2"/>
    </row>
    <row r="3361" spans="1:9" x14ac:dyDescent="0.2">
      <c r="A3361" s="977"/>
      <c r="B3361" s="979"/>
      <c r="C3361" s="1069"/>
      <c r="D3361" s="1072"/>
      <c r="E3361" s="1070"/>
      <c r="F3361" s="1066"/>
      <c r="G3361" s="1067"/>
      <c r="I3361" s="2"/>
    </row>
    <row r="3362" spans="1:9" x14ac:dyDescent="0.2">
      <c r="A3362" s="977"/>
      <c r="B3362" s="979"/>
      <c r="C3362" s="1069"/>
      <c r="D3362" s="1072"/>
      <c r="E3362" s="1070"/>
      <c r="F3362" s="1066"/>
      <c r="G3362" s="1067"/>
      <c r="I3362" s="2"/>
    </row>
    <row r="3363" spans="1:9" x14ac:dyDescent="0.2">
      <c r="A3363" s="977"/>
      <c r="B3363" s="979"/>
      <c r="C3363" s="1069"/>
      <c r="D3363" s="1072"/>
      <c r="E3363" s="1070"/>
      <c r="F3363" s="1066"/>
      <c r="G3363" s="1067"/>
      <c r="I3363" s="2"/>
    </row>
    <row r="3364" spans="1:9" x14ac:dyDescent="0.2">
      <c r="A3364" s="977"/>
      <c r="B3364" s="979"/>
      <c r="C3364" s="1069"/>
      <c r="D3364" s="1072"/>
      <c r="E3364" s="1070"/>
      <c r="F3364" s="1066"/>
      <c r="G3364" s="1067"/>
      <c r="I3364" s="2"/>
    </row>
    <row r="3365" spans="1:9" x14ac:dyDescent="0.2">
      <c r="A3365" s="977"/>
      <c r="B3365" s="979"/>
      <c r="C3365" s="1069"/>
      <c r="D3365" s="1072"/>
      <c r="E3365" s="1070"/>
      <c r="F3365" s="1066"/>
      <c r="G3365" s="1067"/>
      <c r="I3365" s="2"/>
    </row>
    <row r="3366" spans="1:9" x14ac:dyDescent="0.2">
      <c r="A3366" s="977"/>
      <c r="B3366" s="979"/>
      <c r="C3366" s="1069"/>
      <c r="D3366" s="1072"/>
      <c r="E3366" s="1070"/>
      <c r="F3366" s="1066"/>
      <c r="G3366" s="1067"/>
      <c r="I3366" s="2"/>
    </row>
    <row r="3367" spans="1:9" x14ac:dyDescent="0.2">
      <c r="A3367" s="977"/>
      <c r="B3367" s="979"/>
      <c r="C3367" s="1069"/>
      <c r="D3367" s="1072"/>
      <c r="E3367" s="1070"/>
      <c r="F3367" s="1066"/>
      <c r="G3367" s="1067"/>
      <c r="I3367" s="2"/>
    </row>
    <row r="3368" spans="1:9" x14ac:dyDescent="0.2">
      <c r="A3368" s="977"/>
      <c r="B3368" s="979"/>
      <c r="C3368" s="1069"/>
      <c r="D3368" s="1072"/>
      <c r="E3368" s="1070"/>
      <c r="F3368" s="1066"/>
      <c r="G3368" s="1067"/>
      <c r="I3368" s="2"/>
    </row>
    <row r="3369" spans="1:9" x14ac:dyDescent="0.2">
      <c r="A3369" s="977"/>
      <c r="B3369" s="979"/>
      <c r="C3369" s="1069"/>
      <c r="D3369" s="1072"/>
      <c r="E3369" s="1070"/>
      <c r="F3369" s="1066"/>
      <c r="G3369" s="1067"/>
      <c r="I3369" s="2"/>
    </row>
    <row r="3370" spans="1:9" x14ac:dyDescent="0.2">
      <c r="A3370" s="977"/>
      <c r="B3370" s="979"/>
      <c r="C3370" s="1069"/>
      <c r="D3370" s="1072"/>
      <c r="E3370" s="1070"/>
      <c r="F3370" s="1066"/>
      <c r="G3370" s="1067"/>
      <c r="I3370" s="2"/>
    </row>
    <row r="3371" spans="1:9" x14ac:dyDescent="0.2">
      <c r="A3371" s="977"/>
      <c r="B3371" s="979"/>
      <c r="C3371" s="1069"/>
      <c r="D3371" s="1072"/>
      <c r="E3371" s="1070"/>
      <c r="F3371" s="1066"/>
      <c r="G3371" s="1067"/>
      <c r="I3371" s="2"/>
    </row>
    <row r="3372" spans="1:9" x14ac:dyDescent="0.2">
      <c r="A3372" s="977"/>
      <c r="B3372" s="979"/>
      <c r="C3372" s="1069"/>
      <c r="D3372" s="1072"/>
      <c r="E3372" s="1070"/>
      <c r="F3372" s="1066"/>
      <c r="G3372" s="1067"/>
      <c r="I3372" s="2"/>
    </row>
    <row r="3373" spans="1:9" x14ac:dyDescent="0.2">
      <c r="A3373" s="977"/>
      <c r="B3373" s="979"/>
      <c r="C3373" s="1069"/>
      <c r="D3373" s="1072"/>
      <c r="E3373" s="1070"/>
      <c r="F3373" s="1066"/>
      <c r="G3373" s="1067"/>
      <c r="I3373" s="2"/>
    </row>
    <row r="3374" spans="1:9" x14ac:dyDescent="0.2">
      <c r="A3374" s="977"/>
      <c r="B3374" s="979"/>
      <c r="C3374" s="1069"/>
      <c r="D3374" s="1072"/>
      <c r="E3374" s="1070"/>
      <c r="F3374" s="1066"/>
      <c r="G3374" s="1067"/>
      <c r="I3374" s="2"/>
    </row>
    <row r="3375" spans="1:9" x14ac:dyDescent="0.2">
      <c r="A3375" s="977"/>
      <c r="B3375" s="979"/>
      <c r="C3375" s="1069"/>
      <c r="D3375" s="1072"/>
      <c r="E3375" s="1070"/>
      <c r="F3375" s="1066"/>
      <c r="G3375" s="1067"/>
      <c r="I3375" s="2"/>
    </row>
    <row r="3376" spans="1:9" x14ac:dyDescent="0.2">
      <c r="A3376" s="977"/>
      <c r="B3376" s="979"/>
      <c r="C3376" s="1069"/>
      <c r="D3376" s="1072"/>
      <c r="E3376" s="1070"/>
      <c r="F3376" s="1066"/>
      <c r="G3376" s="1067"/>
      <c r="I3376" s="2"/>
    </row>
    <row r="3377" spans="1:9" x14ac:dyDescent="0.2">
      <c r="A3377" s="977"/>
      <c r="B3377" s="979"/>
      <c r="C3377" s="1069"/>
      <c r="D3377" s="1072"/>
      <c r="E3377" s="1070"/>
      <c r="F3377" s="1066"/>
      <c r="G3377" s="1067"/>
      <c r="I3377" s="2"/>
    </row>
    <row r="3378" spans="1:9" x14ac:dyDescent="0.2">
      <c r="A3378" s="977"/>
      <c r="B3378" s="979"/>
      <c r="C3378" s="1069"/>
      <c r="D3378" s="1072"/>
      <c r="E3378" s="1070"/>
      <c r="F3378" s="1066"/>
      <c r="G3378" s="1067"/>
      <c r="I3378" s="2"/>
    </row>
    <row r="3379" spans="1:9" x14ac:dyDescent="0.2">
      <c r="A3379" s="977"/>
      <c r="B3379" s="979"/>
      <c r="C3379" s="1069"/>
      <c r="D3379" s="1072"/>
      <c r="E3379" s="1070"/>
      <c r="F3379" s="1066"/>
      <c r="G3379" s="1067"/>
      <c r="I3379" s="2"/>
    </row>
    <row r="3380" spans="1:9" x14ac:dyDescent="0.2">
      <c r="A3380" s="977"/>
      <c r="B3380" s="979"/>
      <c r="C3380" s="1069"/>
      <c r="D3380" s="1072"/>
      <c r="E3380" s="1070"/>
      <c r="F3380" s="1066"/>
      <c r="G3380" s="1067"/>
      <c r="I3380" s="2"/>
    </row>
    <row r="3381" spans="1:9" x14ac:dyDescent="0.2">
      <c r="A3381" s="977"/>
      <c r="B3381" s="979"/>
      <c r="C3381" s="1069"/>
      <c r="D3381" s="1072"/>
      <c r="E3381" s="1070"/>
      <c r="F3381" s="1066"/>
      <c r="G3381" s="1067"/>
      <c r="I3381" s="2"/>
    </row>
    <row r="3382" spans="1:9" x14ac:dyDescent="0.2">
      <c r="A3382" s="977"/>
      <c r="B3382" s="979"/>
      <c r="C3382" s="1069"/>
      <c r="D3382" s="1072"/>
      <c r="E3382" s="1070"/>
      <c r="F3382" s="1066"/>
      <c r="G3382" s="1067"/>
      <c r="I3382" s="2"/>
    </row>
    <row r="3383" spans="1:9" x14ac:dyDescent="0.2">
      <c r="A3383" s="977"/>
      <c r="B3383" s="979"/>
      <c r="C3383" s="1069"/>
      <c r="D3383" s="1072"/>
      <c r="E3383" s="1070"/>
      <c r="F3383" s="1066"/>
      <c r="G3383" s="1067"/>
      <c r="I3383" s="2"/>
    </row>
    <row r="3384" spans="1:9" x14ac:dyDescent="0.2">
      <c r="A3384" s="977"/>
      <c r="B3384" s="979"/>
      <c r="C3384" s="1069"/>
      <c r="D3384" s="1072"/>
      <c r="E3384" s="1070"/>
      <c r="F3384" s="1066"/>
      <c r="G3384" s="1067"/>
      <c r="I3384" s="2"/>
    </row>
    <row r="3385" spans="1:9" x14ac:dyDescent="0.2">
      <c r="A3385" s="977"/>
      <c r="B3385" s="979"/>
      <c r="C3385" s="1069"/>
      <c r="D3385" s="1072"/>
      <c r="E3385" s="1070"/>
      <c r="F3385" s="1066"/>
      <c r="G3385" s="1067"/>
      <c r="I3385" s="2"/>
    </row>
    <row r="3386" spans="1:9" x14ac:dyDescent="0.2">
      <c r="A3386" s="977"/>
      <c r="B3386" s="979"/>
      <c r="C3386" s="1069"/>
      <c r="D3386" s="1072"/>
      <c r="E3386" s="1070"/>
      <c r="F3386" s="1066"/>
      <c r="G3386" s="1067"/>
      <c r="I3386" s="2"/>
    </row>
    <row r="3387" spans="1:9" x14ac:dyDescent="0.2">
      <c r="A3387" s="977"/>
      <c r="B3387" s="979"/>
      <c r="C3387" s="1069"/>
      <c r="D3387" s="1072"/>
      <c r="E3387" s="1070"/>
      <c r="F3387" s="1066"/>
      <c r="G3387" s="1067"/>
      <c r="I3387" s="2"/>
    </row>
    <row r="3388" spans="1:9" x14ac:dyDescent="0.2">
      <c r="A3388" s="977"/>
      <c r="B3388" s="979"/>
      <c r="C3388" s="1069"/>
      <c r="D3388" s="1072"/>
      <c r="E3388" s="1070"/>
      <c r="F3388" s="1066"/>
      <c r="G3388" s="1067"/>
      <c r="I3388" s="2"/>
    </row>
    <row r="3389" spans="1:9" x14ac:dyDescent="0.2">
      <c r="A3389" s="977"/>
      <c r="B3389" s="979"/>
      <c r="C3389" s="1069"/>
      <c r="D3389" s="1072"/>
      <c r="E3389" s="1070"/>
      <c r="F3389" s="1066"/>
      <c r="G3389" s="1067"/>
      <c r="I3389" s="2"/>
    </row>
    <row r="3390" spans="1:9" x14ac:dyDescent="0.2">
      <c r="A3390" s="977"/>
      <c r="B3390" s="979"/>
      <c r="C3390" s="1069"/>
      <c r="D3390" s="1072"/>
      <c r="E3390" s="1070"/>
      <c r="F3390" s="1066"/>
      <c r="G3390" s="1067"/>
      <c r="I3390" s="2"/>
    </row>
    <row r="3391" spans="1:9" x14ac:dyDescent="0.2">
      <c r="A3391" s="977"/>
      <c r="B3391" s="979"/>
      <c r="C3391" s="1069"/>
      <c r="D3391" s="1072"/>
      <c r="E3391" s="1070"/>
      <c r="F3391" s="1066"/>
      <c r="G3391" s="1067"/>
      <c r="I3391" s="2"/>
    </row>
    <row r="3392" spans="1:9" x14ac:dyDescent="0.2">
      <c r="A3392" s="977"/>
      <c r="B3392" s="979"/>
      <c r="C3392" s="1069"/>
      <c r="D3392" s="1072"/>
      <c r="E3392" s="1070"/>
      <c r="F3392" s="1066"/>
      <c r="G3392" s="1067"/>
      <c r="I3392" s="2"/>
    </row>
    <row r="3393" spans="1:9" x14ac:dyDescent="0.2">
      <c r="A3393" s="977"/>
      <c r="B3393" s="979"/>
      <c r="C3393" s="1069"/>
      <c r="D3393" s="1072"/>
      <c r="E3393" s="1070"/>
      <c r="F3393" s="1066"/>
      <c r="G3393" s="1067"/>
      <c r="I3393" s="2"/>
    </row>
    <row r="3394" spans="1:9" x14ac:dyDescent="0.2">
      <c r="A3394" s="977"/>
      <c r="B3394" s="979"/>
      <c r="C3394" s="1069"/>
      <c r="D3394" s="1072"/>
      <c r="E3394" s="1070"/>
      <c r="F3394" s="1066"/>
      <c r="G3394" s="1067"/>
      <c r="I3394" s="2"/>
    </row>
    <row r="3395" spans="1:9" x14ac:dyDescent="0.2">
      <c r="A3395" s="977"/>
      <c r="B3395" s="979"/>
      <c r="C3395" s="1069"/>
      <c r="D3395" s="1072"/>
      <c r="E3395" s="1070"/>
      <c r="F3395" s="1066"/>
      <c r="G3395" s="1067"/>
      <c r="I3395" s="2"/>
    </row>
    <row r="3396" spans="1:9" x14ac:dyDescent="0.2">
      <c r="A3396" s="977"/>
      <c r="B3396" s="979"/>
      <c r="C3396" s="1069"/>
      <c r="D3396" s="1072"/>
      <c r="E3396" s="1070"/>
      <c r="F3396" s="1066"/>
      <c r="G3396" s="1067"/>
      <c r="I3396" s="2"/>
    </row>
    <row r="3397" spans="1:9" x14ac:dyDescent="0.2">
      <c r="A3397" s="977"/>
      <c r="B3397" s="979"/>
      <c r="C3397" s="1069"/>
      <c r="D3397" s="1072"/>
      <c r="E3397" s="1070"/>
      <c r="F3397" s="1066"/>
      <c r="G3397" s="1067"/>
      <c r="I3397" s="2"/>
    </row>
    <row r="3398" spans="1:9" x14ac:dyDescent="0.2">
      <c r="A3398" s="977"/>
      <c r="B3398" s="979"/>
      <c r="C3398" s="1069"/>
      <c r="D3398" s="1072"/>
      <c r="E3398" s="1070"/>
      <c r="F3398" s="1066"/>
      <c r="G3398" s="1067"/>
      <c r="I3398" s="2"/>
    </row>
    <row r="3399" spans="1:9" x14ac:dyDescent="0.2">
      <c r="A3399" s="977"/>
      <c r="B3399" s="979"/>
      <c r="C3399" s="1069"/>
      <c r="D3399" s="1072"/>
      <c r="E3399" s="1070"/>
      <c r="F3399" s="1066"/>
      <c r="G3399" s="1067"/>
      <c r="I3399" s="2"/>
    </row>
    <row r="3400" spans="1:9" x14ac:dyDescent="0.2">
      <c r="A3400" s="977"/>
      <c r="B3400" s="979"/>
      <c r="C3400" s="1069"/>
      <c r="D3400" s="1072"/>
      <c r="E3400" s="1070"/>
      <c r="F3400" s="1066"/>
      <c r="G3400" s="1067"/>
      <c r="I3400" s="2"/>
    </row>
    <row r="3401" spans="1:9" x14ac:dyDescent="0.2">
      <c r="A3401" s="977"/>
      <c r="B3401" s="979"/>
      <c r="C3401" s="1069"/>
      <c r="D3401" s="1072"/>
      <c r="E3401" s="1070"/>
      <c r="F3401" s="1066"/>
      <c r="G3401" s="1067"/>
      <c r="I3401" s="2"/>
    </row>
    <row r="3402" spans="1:9" x14ac:dyDescent="0.2">
      <c r="A3402" s="977"/>
      <c r="B3402" s="979"/>
      <c r="C3402" s="1069"/>
      <c r="D3402" s="1072"/>
      <c r="E3402" s="1070"/>
      <c r="F3402" s="1066"/>
      <c r="G3402" s="1067"/>
      <c r="I3402" s="2"/>
    </row>
    <row r="3403" spans="1:9" x14ac:dyDescent="0.2">
      <c r="A3403" s="977"/>
      <c r="B3403" s="979"/>
      <c r="C3403" s="1069"/>
      <c r="D3403" s="1072"/>
      <c r="E3403" s="1070"/>
      <c r="F3403" s="1066"/>
      <c r="G3403" s="1067"/>
      <c r="I3403" s="2"/>
    </row>
    <row r="3404" spans="1:9" x14ac:dyDescent="0.2">
      <c r="A3404" s="977"/>
      <c r="B3404" s="979"/>
      <c r="C3404" s="1069"/>
      <c r="D3404" s="1072"/>
      <c r="E3404" s="1070"/>
      <c r="F3404" s="1066"/>
      <c r="G3404" s="1067"/>
      <c r="I3404" s="2"/>
    </row>
    <row r="3405" spans="1:9" x14ac:dyDescent="0.2">
      <c r="A3405" s="977"/>
      <c r="B3405" s="979"/>
      <c r="C3405" s="1069"/>
      <c r="D3405" s="1072"/>
      <c r="E3405" s="1070"/>
      <c r="F3405" s="1066"/>
      <c r="G3405" s="1067"/>
      <c r="I3405" s="2"/>
    </row>
    <row r="3406" spans="1:9" x14ac:dyDescent="0.2">
      <c r="A3406" s="977"/>
      <c r="B3406" s="979"/>
      <c r="C3406" s="1069"/>
      <c r="D3406" s="1072"/>
      <c r="E3406" s="1070"/>
      <c r="F3406" s="1066"/>
      <c r="G3406" s="1067"/>
      <c r="I3406" s="2"/>
    </row>
    <row r="3407" spans="1:9" x14ac:dyDescent="0.2">
      <c r="A3407" s="977"/>
      <c r="B3407" s="979"/>
      <c r="C3407" s="1069"/>
      <c r="D3407" s="1072"/>
      <c r="E3407" s="1070"/>
      <c r="F3407" s="1066"/>
      <c r="G3407" s="1067"/>
      <c r="I3407" s="2"/>
    </row>
    <row r="3408" spans="1:9" x14ac:dyDescent="0.2">
      <c r="A3408" s="977"/>
      <c r="B3408" s="979"/>
      <c r="C3408" s="1069"/>
      <c r="D3408" s="1072"/>
      <c r="E3408" s="1070"/>
      <c r="F3408" s="1066"/>
      <c r="G3408" s="1067"/>
      <c r="I3408" s="2"/>
    </row>
    <row r="3409" spans="1:9" x14ac:dyDescent="0.2">
      <c r="A3409" s="977"/>
      <c r="B3409" s="979"/>
      <c r="C3409" s="1069"/>
      <c r="D3409" s="1072"/>
      <c r="E3409" s="1070"/>
      <c r="F3409" s="1066"/>
      <c r="G3409" s="1067"/>
      <c r="I3409" s="2"/>
    </row>
    <row r="3410" spans="1:9" x14ac:dyDescent="0.2">
      <c r="A3410" s="977"/>
      <c r="B3410" s="979"/>
      <c r="C3410" s="1069"/>
      <c r="D3410" s="1072"/>
      <c r="E3410" s="1070"/>
      <c r="F3410" s="1066"/>
      <c r="G3410" s="1067"/>
      <c r="I3410" s="2"/>
    </row>
    <row r="3411" spans="1:9" x14ac:dyDescent="0.2">
      <c r="A3411" s="977"/>
      <c r="B3411" s="979"/>
      <c r="C3411" s="1069"/>
      <c r="D3411" s="1072"/>
      <c r="E3411" s="1070"/>
      <c r="F3411" s="1066"/>
      <c r="G3411" s="1067"/>
      <c r="I3411" s="2"/>
    </row>
    <row r="3412" spans="1:9" x14ac:dyDescent="0.2">
      <c r="A3412" s="977"/>
      <c r="B3412" s="979"/>
      <c r="C3412" s="1069"/>
      <c r="D3412" s="1072"/>
      <c r="E3412" s="1070"/>
      <c r="F3412" s="1066"/>
      <c r="G3412" s="1067"/>
      <c r="I3412" s="2"/>
    </row>
    <row r="3413" spans="1:9" x14ac:dyDescent="0.2">
      <c r="A3413" s="977"/>
      <c r="B3413" s="979"/>
      <c r="C3413" s="1069"/>
      <c r="D3413" s="1072"/>
      <c r="E3413" s="1070"/>
      <c r="F3413" s="1066"/>
      <c r="G3413" s="1067"/>
      <c r="I3413" s="2"/>
    </row>
    <row r="3414" spans="1:9" x14ac:dyDescent="0.2">
      <c r="A3414" s="977"/>
      <c r="B3414" s="979"/>
      <c r="C3414" s="1069"/>
      <c r="D3414" s="1072"/>
      <c r="E3414" s="1070"/>
      <c r="F3414" s="1066"/>
      <c r="G3414" s="1067"/>
      <c r="I3414" s="2"/>
    </row>
    <row r="3415" spans="1:9" x14ac:dyDescent="0.2">
      <c r="A3415" s="977"/>
      <c r="B3415" s="979"/>
      <c r="C3415" s="1069"/>
      <c r="D3415" s="1072"/>
      <c r="E3415" s="1070"/>
      <c r="F3415" s="1066"/>
      <c r="G3415" s="1067"/>
      <c r="I3415" s="2"/>
    </row>
    <row r="3416" spans="1:9" x14ac:dyDescent="0.2">
      <c r="A3416" s="977"/>
      <c r="B3416" s="979"/>
      <c r="C3416" s="1069"/>
      <c r="D3416" s="1072"/>
      <c r="E3416" s="1070"/>
      <c r="F3416" s="1066"/>
      <c r="G3416" s="1067"/>
      <c r="I3416" s="2"/>
    </row>
    <row r="3417" spans="1:9" x14ac:dyDescent="0.2">
      <c r="A3417" s="977"/>
      <c r="B3417" s="979"/>
      <c r="C3417" s="1069"/>
      <c r="D3417" s="1072"/>
      <c r="E3417" s="1070"/>
      <c r="F3417" s="1066"/>
      <c r="G3417" s="1067"/>
      <c r="I3417" s="2"/>
    </row>
    <row r="3418" spans="1:9" x14ac:dyDescent="0.2">
      <c r="A3418" s="977"/>
      <c r="B3418" s="979"/>
      <c r="C3418" s="1069"/>
      <c r="D3418" s="1072"/>
      <c r="E3418" s="1070"/>
      <c r="F3418" s="1066"/>
      <c r="G3418" s="1067"/>
      <c r="I3418" s="2"/>
    </row>
    <row r="3419" spans="1:9" x14ac:dyDescent="0.2">
      <c r="A3419" s="977"/>
      <c r="B3419" s="979"/>
      <c r="C3419" s="1069"/>
      <c r="D3419" s="1072"/>
      <c r="E3419" s="1070"/>
      <c r="F3419" s="1066"/>
      <c r="G3419" s="1067"/>
      <c r="I3419" s="2"/>
    </row>
    <row r="3420" spans="1:9" x14ac:dyDescent="0.2">
      <c r="A3420" s="977"/>
      <c r="B3420" s="979"/>
      <c r="C3420" s="1069"/>
      <c r="D3420" s="1072"/>
      <c r="E3420" s="1070"/>
      <c r="F3420" s="1066"/>
      <c r="G3420" s="1067"/>
      <c r="I3420" s="2"/>
    </row>
    <row r="3421" spans="1:9" x14ac:dyDescent="0.2">
      <c r="A3421" s="977"/>
      <c r="B3421" s="979"/>
      <c r="C3421" s="1069"/>
      <c r="D3421" s="1072"/>
      <c r="E3421" s="1070"/>
      <c r="F3421" s="1066"/>
      <c r="G3421" s="1067"/>
      <c r="I3421" s="2"/>
    </row>
    <row r="3422" spans="1:9" x14ac:dyDescent="0.2">
      <c r="A3422" s="977"/>
      <c r="B3422" s="979"/>
      <c r="C3422" s="1069"/>
      <c r="D3422" s="1072"/>
      <c r="E3422" s="1070"/>
      <c r="F3422" s="1066"/>
      <c r="G3422" s="1067"/>
      <c r="I3422" s="2"/>
    </row>
    <row r="3423" spans="1:9" x14ac:dyDescent="0.2">
      <c r="A3423" s="977"/>
      <c r="B3423" s="979"/>
      <c r="C3423" s="1069"/>
      <c r="D3423" s="1072"/>
      <c r="E3423" s="1070"/>
      <c r="F3423" s="1066"/>
      <c r="G3423" s="1067"/>
      <c r="I3423" s="2"/>
    </row>
    <row r="3424" spans="1:9" x14ac:dyDescent="0.2">
      <c r="A3424" s="977"/>
      <c r="B3424" s="979"/>
      <c r="C3424" s="1069"/>
      <c r="D3424" s="1072"/>
      <c r="E3424" s="1070"/>
      <c r="F3424" s="1066"/>
      <c r="G3424" s="1067"/>
      <c r="I3424" s="2"/>
    </row>
    <row r="3425" spans="1:9" x14ac:dyDescent="0.2">
      <c r="A3425" s="977"/>
      <c r="B3425" s="979"/>
      <c r="C3425" s="1069"/>
      <c r="D3425" s="1072"/>
      <c r="E3425" s="1070"/>
      <c r="F3425" s="1066"/>
      <c r="G3425" s="1067"/>
      <c r="I3425" s="2"/>
    </row>
    <row r="3426" spans="1:9" x14ac:dyDescent="0.2">
      <c r="A3426" s="977"/>
      <c r="B3426" s="979"/>
      <c r="C3426" s="1069"/>
      <c r="D3426" s="1072"/>
      <c r="E3426" s="1070"/>
      <c r="F3426" s="1066"/>
      <c r="G3426" s="1067"/>
      <c r="I3426" s="2"/>
    </row>
    <row r="3427" spans="1:9" x14ac:dyDescent="0.2">
      <c r="A3427" s="977"/>
      <c r="B3427" s="979"/>
      <c r="C3427" s="1069"/>
      <c r="D3427" s="1072"/>
      <c r="E3427" s="1070"/>
      <c r="F3427" s="1066"/>
      <c r="G3427" s="1067"/>
      <c r="I3427" s="2"/>
    </row>
    <row r="3428" spans="1:9" x14ac:dyDescent="0.2">
      <c r="A3428" s="977"/>
      <c r="B3428" s="979"/>
      <c r="C3428" s="1069"/>
      <c r="D3428" s="1072"/>
      <c r="E3428" s="1070"/>
      <c r="F3428" s="1066"/>
      <c r="G3428" s="1067"/>
      <c r="I3428" s="2"/>
    </row>
    <row r="3429" spans="1:9" x14ac:dyDescent="0.2">
      <c r="A3429" s="977"/>
      <c r="B3429" s="979"/>
      <c r="C3429" s="1069"/>
      <c r="D3429" s="1072"/>
      <c r="E3429" s="1070"/>
      <c r="F3429" s="1066"/>
      <c r="G3429" s="1067"/>
      <c r="I3429" s="2"/>
    </row>
    <row r="3430" spans="1:9" x14ac:dyDescent="0.2">
      <c r="A3430" s="977"/>
      <c r="B3430" s="979"/>
      <c r="C3430" s="1069"/>
      <c r="D3430" s="1072"/>
      <c r="E3430" s="1070"/>
      <c r="F3430" s="1066"/>
      <c r="G3430" s="1067"/>
      <c r="I3430" s="2"/>
    </row>
    <row r="3431" spans="1:9" x14ac:dyDescent="0.2">
      <c r="A3431" s="977"/>
      <c r="B3431" s="979"/>
      <c r="C3431" s="1069"/>
      <c r="D3431" s="1072"/>
      <c r="E3431" s="1070"/>
      <c r="F3431" s="1066"/>
      <c r="G3431" s="1067"/>
      <c r="I3431" s="2"/>
    </row>
    <row r="3432" spans="1:9" x14ac:dyDescent="0.2">
      <c r="A3432" s="977"/>
      <c r="B3432" s="979"/>
      <c r="C3432" s="1069"/>
      <c r="D3432" s="1072"/>
      <c r="E3432" s="1070"/>
      <c r="F3432" s="1066"/>
      <c r="G3432" s="1067"/>
      <c r="I3432" s="2"/>
    </row>
    <row r="3433" spans="1:9" x14ac:dyDescent="0.2">
      <c r="A3433" s="977"/>
      <c r="B3433" s="979"/>
      <c r="C3433" s="1069"/>
      <c r="D3433" s="1072"/>
      <c r="E3433" s="1070"/>
      <c r="F3433" s="1066"/>
      <c r="G3433" s="1067"/>
      <c r="I3433" s="2"/>
    </row>
    <row r="3434" spans="1:9" x14ac:dyDescent="0.2">
      <c r="A3434" s="977"/>
      <c r="B3434" s="979"/>
      <c r="C3434" s="1069"/>
      <c r="D3434" s="1072"/>
      <c r="E3434" s="1070"/>
      <c r="F3434" s="1066"/>
      <c r="G3434" s="1067"/>
      <c r="I3434" s="2"/>
    </row>
    <row r="3435" spans="1:9" x14ac:dyDescent="0.2">
      <c r="A3435" s="977"/>
      <c r="B3435" s="979"/>
      <c r="C3435" s="1069"/>
      <c r="D3435" s="1072"/>
      <c r="E3435" s="1070"/>
      <c r="F3435" s="1066"/>
      <c r="G3435" s="1067"/>
      <c r="I3435" s="2"/>
    </row>
    <row r="3436" spans="1:9" x14ac:dyDescent="0.2">
      <c r="A3436" s="977"/>
      <c r="B3436" s="979"/>
      <c r="C3436" s="1069"/>
      <c r="D3436" s="1072"/>
      <c r="E3436" s="1070"/>
      <c r="F3436" s="1066"/>
      <c r="G3436" s="1067"/>
      <c r="I3436" s="2"/>
    </row>
    <row r="3437" spans="1:9" x14ac:dyDescent="0.2">
      <c r="A3437" s="977"/>
      <c r="B3437" s="979"/>
      <c r="C3437" s="1069"/>
      <c r="D3437" s="1072"/>
      <c r="E3437" s="1070"/>
      <c r="F3437" s="1066"/>
      <c r="G3437" s="1067"/>
      <c r="I3437" s="2"/>
    </row>
    <row r="3438" spans="1:9" x14ac:dyDescent="0.2">
      <c r="A3438" s="977"/>
      <c r="B3438" s="979"/>
      <c r="C3438" s="1069"/>
      <c r="D3438" s="1072"/>
      <c r="E3438" s="1070"/>
      <c r="F3438" s="1066"/>
      <c r="G3438" s="1067"/>
      <c r="I3438" s="2"/>
    </row>
    <row r="3439" spans="1:9" x14ac:dyDescent="0.2">
      <c r="A3439" s="977"/>
      <c r="B3439" s="979"/>
      <c r="C3439" s="1069"/>
      <c r="D3439" s="1072"/>
      <c r="E3439" s="1070"/>
      <c r="F3439" s="1066"/>
      <c r="G3439" s="1067"/>
      <c r="I3439" s="2"/>
    </row>
    <row r="3440" spans="1:9" x14ac:dyDescent="0.2">
      <c r="A3440" s="977"/>
      <c r="B3440" s="979"/>
      <c r="C3440" s="1069"/>
      <c r="D3440" s="1072"/>
      <c r="E3440" s="1070"/>
      <c r="F3440" s="1066"/>
      <c r="G3440" s="1067"/>
      <c r="I3440" s="2"/>
    </row>
    <row r="3441" spans="1:9" x14ac:dyDescent="0.2">
      <c r="A3441" s="977"/>
      <c r="B3441" s="979"/>
      <c r="C3441" s="1069"/>
      <c r="D3441" s="1072"/>
      <c r="E3441" s="1070"/>
      <c r="F3441" s="1066"/>
      <c r="G3441" s="1067"/>
      <c r="I3441" s="2"/>
    </row>
    <row r="3442" spans="1:9" x14ac:dyDescent="0.2">
      <c r="A3442" s="977"/>
      <c r="B3442" s="979"/>
      <c r="C3442" s="1069"/>
      <c r="D3442" s="1072"/>
      <c r="E3442" s="1070"/>
      <c r="F3442" s="1066"/>
      <c r="G3442" s="1067"/>
      <c r="I3442" s="2"/>
    </row>
    <row r="3443" spans="1:9" x14ac:dyDescent="0.2">
      <c r="A3443" s="977"/>
      <c r="B3443" s="979"/>
      <c r="C3443" s="1069"/>
      <c r="D3443" s="1072"/>
      <c r="E3443" s="1070"/>
      <c r="F3443" s="1066"/>
      <c r="G3443" s="1067"/>
      <c r="I3443" s="2"/>
    </row>
    <row r="3444" spans="1:9" x14ac:dyDescent="0.2">
      <c r="A3444" s="977"/>
      <c r="B3444" s="979"/>
      <c r="C3444" s="1069"/>
      <c r="D3444" s="1072"/>
      <c r="E3444" s="1070"/>
      <c r="F3444" s="1066"/>
      <c r="G3444" s="1067"/>
      <c r="I3444" s="2"/>
    </row>
    <row r="3445" spans="1:9" x14ac:dyDescent="0.2">
      <c r="A3445" s="977"/>
      <c r="B3445" s="979"/>
      <c r="C3445" s="1069"/>
      <c r="D3445" s="1072"/>
      <c r="E3445" s="1070"/>
      <c r="F3445" s="1066"/>
      <c r="G3445" s="1067"/>
      <c r="I3445" s="2"/>
    </row>
    <row r="3446" spans="1:9" x14ac:dyDescent="0.2">
      <c r="A3446" s="977"/>
      <c r="B3446" s="979"/>
      <c r="C3446" s="1069"/>
      <c r="D3446" s="1072"/>
      <c r="E3446" s="1070"/>
      <c r="F3446" s="1066"/>
      <c r="G3446" s="1067"/>
      <c r="I3446" s="2"/>
    </row>
    <row r="3447" spans="1:9" x14ac:dyDescent="0.2">
      <c r="A3447" s="977"/>
      <c r="B3447" s="979"/>
      <c r="C3447" s="1069"/>
      <c r="D3447" s="1072"/>
      <c r="E3447" s="1070"/>
      <c r="F3447" s="1066"/>
      <c r="G3447" s="1067"/>
      <c r="I3447" s="2"/>
    </row>
    <row r="3448" spans="1:9" x14ac:dyDescent="0.2">
      <c r="A3448" s="977"/>
      <c r="B3448" s="979"/>
      <c r="C3448" s="1069"/>
      <c r="D3448" s="1072"/>
      <c r="E3448" s="1070"/>
      <c r="F3448" s="1066"/>
      <c r="G3448" s="1067"/>
      <c r="I3448" s="2"/>
    </row>
    <row r="3449" spans="1:9" x14ac:dyDescent="0.2">
      <c r="A3449" s="977"/>
      <c r="B3449" s="979"/>
      <c r="C3449" s="1069"/>
      <c r="D3449" s="1072"/>
      <c r="E3449" s="1070"/>
      <c r="F3449" s="1066"/>
      <c r="G3449" s="1067"/>
      <c r="I3449" s="2"/>
    </row>
    <row r="3450" spans="1:9" x14ac:dyDescent="0.2">
      <c r="A3450" s="977"/>
      <c r="B3450" s="979"/>
      <c r="C3450" s="1069"/>
      <c r="D3450" s="1072"/>
      <c r="E3450" s="1070"/>
      <c r="F3450" s="1066"/>
      <c r="G3450" s="1067"/>
      <c r="I3450" s="2"/>
    </row>
    <row r="3451" spans="1:9" x14ac:dyDescent="0.2">
      <c r="A3451" s="977"/>
      <c r="B3451" s="979"/>
      <c r="C3451" s="1069"/>
      <c r="D3451" s="1072"/>
      <c r="E3451" s="1070"/>
      <c r="F3451" s="1066"/>
      <c r="G3451" s="1067"/>
      <c r="I3451" s="2"/>
    </row>
    <row r="3452" spans="1:9" x14ac:dyDescent="0.2">
      <c r="A3452" s="977"/>
      <c r="B3452" s="979"/>
      <c r="C3452" s="1069"/>
      <c r="D3452" s="1072"/>
      <c r="E3452" s="1070"/>
      <c r="F3452" s="1066"/>
      <c r="G3452" s="1067"/>
      <c r="I3452" s="2"/>
    </row>
    <row r="3453" spans="1:9" x14ac:dyDescent="0.2">
      <c r="A3453" s="977"/>
      <c r="B3453" s="979"/>
      <c r="C3453" s="1069"/>
      <c r="D3453" s="1072"/>
      <c r="E3453" s="1070"/>
      <c r="F3453" s="1066"/>
      <c r="G3453" s="1067"/>
      <c r="I3453" s="2"/>
    </row>
    <row r="3454" spans="1:9" x14ac:dyDescent="0.2">
      <c r="A3454" s="977"/>
      <c r="B3454" s="979"/>
      <c r="C3454" s="1069"/>
      <c r="D3454" s="1072"/>
      <c r="E3454" s="1070"/>
      <c r="F3454" s="1066"/>
      <c r="G3454" s="1067"/>
      <c r="I3454" s="2"/>
    </row>
    <row r="3455" spans="1:9" x14ac:dyDescent="0.2">
      <c r="A3455" s="977"/>
      <c r="B3455" s="979"/>
      <c r="C3455" s="1069"/>
      <c r="D3455" s="1072"/>
      <c r="E3455" s="1070"/>
      <c r="F3455" s="1066"/>
      <c r="G3455" s="1067"/>
      <c r="I3455" s="2"/>
    </row>
    <row r="3456" spans="1:9" x14ac:dyDescent="0.2">
      <c r="A3456" s="977"/>
      <c r="B3456" s="979"/>
      <c r="C3456" s="1069"/>
      <c r="D3456" s="1072"/>
      <c r="E3456" s="1070"/>
      <c r="F3456" s="1066"/>
      <c r="G3456" s="1067"/>
      <c r="I3456" s="2"/>
    </row>
    <row r="3457" spans="1:9" x14ac:dyDescent="0.2">
      <c r="A3457" s="977"/>
      <c r="B3457" s="979"/>
      <c r="C3457" s="1069"/>
      <c r="D3457" s="1072"/>
      <c r="E3457" s="1070"/>
      <c r="F3457" s="1066"/>
      <c r="G3457" s="1067"/>
      <c r="I3457" s="2"/>
    </row>
    <row r="3458" spans="1:9" x14ac:dyDescent="0.2">
      <c r="A3458" s="977"/>
      <c r="B3458" s="979"/>
      <c r="C3458" s="1069"/>
      <c r="D3458" s="1072"/>
      <c r="E3458" s="1070"/>
      <c r="F3458" s="1066"/>
      <c r="G3458" s="1067"/>
      <c r="I3458" s="2"/>
    </row>
    <row r="3459" spans="1:9" x14ac:dyDescent="0.2">
      <c r="A3459" s="977"/>
      <c r="B3459" s="979"/>
      <c r="C3459" s="1069"/>
      <c r="D3459" s="1072"/>
      <c r="E3459" s="1070"/>
      <c r="F3459" s="1066"/>
      <c r="G3459" s="1067"/>
      <c r="I3459" s="2"/>
    </row>
    <row r="3460" spans="1:9" x14ac:dyDescent="0.2">
      <c r="A3460" s="977"/>
      <c r="B3460" s="979"/>
      <c r="C3460" s="1069"/>
      <c r="D3460" s="1072"/>
      <c r="E3460" s="1070"/>
      <c r="F3460" s="1066"/>
      <c r="G3460" s="1067"/>
      <c r="I3460" s="2"/>
    </row>
    <row r="3461" spans="1:9" x14ac:dyDescent="0.2">
      <c r="A3461" s="977"/>
      <c r="B3461" s="979"/>
      <c r="C3461" s="1069"/>
      <c r="D3461" s="1072"/>
      <c r="E3461" s="1070"/>
      <c r="F3461" s="1066"/>
      <c r="G3461" s="1067"/>
      <c r="I3461" s="2"/>
    </row>
    <row r="3462" spans="1:9" x14ac:dyDescent="0.2">
      <c r="A3462" s="977"/>
      <c r="B3462" s="979"/>
      <c r="C3462" s="1069"/>
      <c r="D3462" s="1072"/>
      <c r="E3462" s="1070"/>
      <c r="F3462" s="1066"/>
      <c r="G3462" s="1067"/>
      <c r="I3462" s="2"/>
    </row>
    <row r="3463" spans="1:9" x14ac:dyDescent="0.2">
      <c r="A3463" s="977"/>
      <c r="B3463" s="979"/>
      <c r="C3463" s="1069"/>
      <c r="D3463" s="1072"/>
      <c r="E3463" s="1070"/>
      <c r="F3463" s="1066"/>
      <c r="G3463" s="1067"/>
      <c r="I3463" s="2"/>
    </row>
    <row r="3464" spans="1:9" x14ac:dyDescent="0.2">
      <c r="A3464" s="977"/>
      <c r="B3464" s="979"/>
      <c r="C3464" s="1069"/>
      <c r="D3464" s="1072"/>
      <c r="E3464" s="1070"/>
      <c r="F3464" s="1066"/>
      <c r="G3464" s="1067"/>
      <c r="I3464" s="2"/>
    </row>
    <row r="3465" spans="1:9" x14ac:dyDescent="0.2">
      <c r="A3465" s="977"/>
      <c r="B3465" s="979"/>
      <c r="C3465" s="1069"/>
      <c r="D3465" s="1072"/>
      <c r="E3465" s="1070"/>
      <c r="F3465" s="1066"/>
      <c r="G3465" s="1067"/>
      <c r="I3465" s="2"/>
    </row>
    <row r="3466" spans="1:9" x14ac:dyDescent="0.2">
      <c r="A3466" s="977"/>
      <c r="B3466" s="979"/>
      <c r="C3466" s="1069"/>
      <c r="D3466" s="1072"/>
      <c r="E3466" s="1070"/>
      <c r="F3466" s="1066"/>
      <c r="G3466" s="1067"/>
      <c r="I3466" s="2"/>
    </row>
    <row r="3467" spans="1:9" x14ac:dyDescent="0.2">
      <c r="A3467" s="977"/>
      <c r="B3467" s="979"/>
      <c r="C3467" s="1069"/>
      <c r="D3467" s="1072"/>
      <c r="E3467" s="1070"/>
      <c r="F3467" s="1066"/>
      <c r="G3467" s="1067"/>
      <c r="I3467" s="2"/>
    </row>
    <row r="3468" spans="1:9" x14ac:dyDescent="0.2">
      <c r="A3468" s="977"/>
      <c r="B3468" s="979"/>
      <c r="C3468" s="1069"/>
      <c r="D3468" s="1072"/>
      <c r="E3468" s="1070"/>
      <c r="F3468" s="1066"/>
      <c r="G3468" s="1067"/>
      <c r="I3468" s="2"/>
    </row>
    <row r="3469" spans="1:9" x14ac:dyDescent="0.2">
      <c r="A3469" s="977"/>
      <c r="B3469" s="979"/>
      <c r="C3469" s="1069"/>
      <c r="D3469" s="1072"/>
      <c r="E3469" s="1070"/>
      <c r="F3469" s="1066"/>
      <c r="G3469" s="1067"/>
      <c r="I3469" s="2"/>
    </row>
    <row r="3470" spans="1:9" x14ac:dyDescent="0.2">
      <c r="A3470" s="977"/>
      <c r="B3470" s="979"/>
      <c r="C3470" s="1069"/>
      <c r="D3470" s="1072"/>
      <c r="E3470" s="1070"/>
      <c r="F3470" s="1066"/>
      <c r="G3470" s="1067"/>
      <c r="I3470" s="2"/>
    </row>
    <row r="3471" spans="1:9" x14ac:dyDescent="0.2">
      <c r="A3471" s="977"/>
      <c r="B3471" s="979"/>
      <c r="C3471" s="1069"/>
      <c r="D3471" s="1072"/>
      <c r="E3471" s="1070"/>
      <c r="F3471" s="1066"/>
      <c r="G3471" s="1067"/>
      <c r="I3471" s="2"/>
    </row>
    <row r="3472" spans="1:9" x14ac:dyDescent="0.2">
      <c r="A3472" s="977"/>
      <c r="B3472" s="979"/>
      <c r="C3472" s="1069"/>
      <c r="D3472" s="1072"/>
      <c r="E3472" s="1070"/>
      <c r="F3472" s="1066"/>
      <c r="G3472" s="1067"/>
      <c r="I3472" s="2"/>
    </row>
    <row r="3473" spans="1:9" x14ac:dyDescent="0.2">
      <c r="A3473" s="977"/>
      <c r="B3473" s="979"/>
      <c r="C3473" s="1069"/>
      <c r="D3473" s="1072"/>
      <c r="E3473" s="1070"/>
      <c r="F3473" s="1066"/>
      <c r="G3473" s="1067"/>
      <c r="I3473" s="2"/>
    </row>
    <row r="3474" spans="1:9" x14ac:dyDescent="0.2">
      <c r="A3474" s="977"/>
      <c r="B3474" s="979"/>
      <c r="C3474" s="1069"/>
      <c r="D3474" s="1072"/>
      <c r="E3474" s="1070"/>
      <c r="F3474" s="1066"/>
      <c r="G3474" s="1067"/>
      <c r="I3474" s="2"/>
    </row>
    <row r="3475" spans="1:9" x14ac:dyDescent="0.2">
      <c r="A3475" s="977"/>
      <c r="B3475" s="979"/>
      <c r="C3475" s="1069"/>
      <c r="D3475" s="1072"/>
      <c r="E3475" s="1070"/>
      <c r="F3475" s="1066"/>
      <c r="G3475" s="1067"/>
      <c r="I3475" s="2"/>
    </row>
    <row r="3476" spans="1:9" x14ac:dyDescent="0.2">
      <c r="A3476" s="977"/>
      <c r="B3476" s="979"/>
      <c r="C3476" s="1069"/>
      <c r="D3476" s="1072"/>
      <c r="E3476" s="1070"/>
      <c r="F3476" s="1066"/>
      <c r="G3476" s="1067"/>
      <c r="I3476" s="2"/>
    </row>
    <row r="3477" spans="1:9" x14ac:dyDescent="0.2">
      <c r="A3477" s="977"/>
      <c r="B3477" s="979"/>
      <c r="C3477" s="1069"/>
      <c r="D3477" s="1072"/>
      <c r="E3477" s="1070"/>
      <c r="F3477" s="1066"/>
      <c r="G3477" s="1067"/>
      <c r="I3477" s="2"/>
    </row>
    <row r="3478" spans="1:9" x14ac:dyDescent="0.2">
      <c r="A3478" s="977"/>
      <c r="B3478" s="979"/>
      <c r="C3478" s="1069"/>
      <c r="D3478" s="1072"/>
      <c r="E3478" s="1070"/>
      <c r="F3478" s="1066"/>
      <c r="G3478" s="1067"/>
      <c r="I3478" s="2"/>
    </row>
    <row r="3479" spans="1:9" x14ac:dyDescent="0.2">
      <c r="A3479" s="977"/>
      <c r="B3479" s="979"/>
      <c r="C3479" s="1069"/>
      <c r="D3479" s="1072"/>
      <c r="E3479" s="1070"/>
      <c r="F3479" s="1066"/>
      <c r="G3479" s="1067"/>
      <c r="I3479" s="2"/>
    </row>
    <row r="3480" spans="1:9" x14ac:dyDescent="0.2">
      <c r="A3480" s="977"/>
      <c r="B3480" s="979"/>
      <c r="C3480" s="1069"/>
      <c r="D3480" s="1072"/>
      <c r="E3480" s="1070"/>
      <c r="F3480" s="1066"/>
      <c r="G3480" s="1067"/>
      <c r="I3480" s="2"/>
    </row>
    <row r="3481" spans="1:9" x14ac:dyDescent="0.2">
      <c r="A3481" s="977"/>
      <c r="B3481" s="979"/>
      <c r="C3481" s="1069"/>
      <c r="D3481" s="1072"/>
      <c r="E3481" s="1070"/>
      <c r="F3481" s="1066"/>
      <c r="G3481" s="1067"/>
      <c r="I3481" s="2"/>
    </row>
    <row r="3482" spans="1:9" x14ac:dyDescent="0.2">
      <c r="A3482" s="977"/>
      <c r="B3482" s="979"/>
      <c r="C3482" s="1069"/>
      <c r="D3482" s="1072"/>
      <c r="E3482" s="1070"/>
      <c r="F3482" s="1066"/>
      <c r="G3482" s="1067"/>
      <c r="I3482" s="2"/>
    </row>
    <row r="3483" spans="1:9" x14ac:dyDescent="0.2">
      <c r="A3483" s="977"/>
      <c r="B3483" s="979"/>
      <c r="C3483" s="1069"/>
      <c r="D3483" s="1072"/>
      <c r="E3483" s="1070"/>
      <c r="F3483" s="1066"/>
      <c r="G3483" s="1067"/>
      <c r="I3483" s="2"/>
    </row>
    <row r="3484" spans="1:9" x14ac:dyDescent="0.2">
      <c r="A3484" s="977"/>
      <c r="B3484" s="979"/>
      <c r="C3484" s="1069"/>
      <c r="D3484" s="1072"/>
      <c r="E3484" s="1070"/>
      <c r="F3484" s="1066"/>
      <c r="G3484" s="1067"/>
      <c r="I3484" s="2"/>
    </row>
    <row r="3485" spans="1:9" x14ac:dyDescent="0.2">
      <c r="A3485" s="977"/>
      <c r="B3485" s="979"/>
      <c r="C3485" s="1069"/>
      <c r="D3485" s="1072"/>
      <c r="E3485" s="1070"/>
      <c r="F3485" s="1066"/>
      <c r="G3485" s="1067"/>
      <c r="I3485" s="2"/>
    </row>
    <row r="3486" spans="1:9" x14ac:dyDescent="0.2">
      <c r="A3486" s="977"/>
      <c r="B3486" s="979"/>
      <c r="C3486" s="1069"/>
      <c r="D3486" s="1072"/>
      <c r="E3486" s="1070"/>
      <c r="F3486" s="1066"/>
      <c r="G3486" s="1067"/>
      <c r="I3486" s="2"/>
    </row>
    <row r="3487" spans="1:9" x14ac:dyDescent="0.2">
      <c r="A3487" s="977"/>
      <c r="B3487" s="979"/>
      <c r="C3487" s="1069"/>
      <c r="D3487" s="1072"/>
      <c r="E3487" s="1070"/>
      <c r="F3487" s="1066"/>
      <c r="G3487" s="1067"/>
      <c r="I3487" s="2"/>
    </row>
    <row r="3488" spans="1:9" x14ac:dyDescent="0.2">
      <c r="A3488" s="977"/>
      <c r="B3488" s="979"/>
      <c r="C3488" s="1069"/>
      <c r="D3488" s="1072"/>
      <c r="E3488" s="1070"/>
      <c r="F3488" s="1066"/>
      <c r="G3488" s="1067"/>
      <c r="I3488" s="2"/>
    </row>
    <row r="3489" spans="1:9" x14ac:dyDescent="0.2">
      <c r="A3489" s="977"/>
      <c r="B3489" s="979"/>
      <c r="C3489" s="1069"/>
      <c r="D3489" s="1072"/>
      <c r="E3489" s="1070"/>
      <c r="F3489" s="1066"/>
      <c r="G3489" s="1067"/>
      <c r="I3489" s="2"/>
    </row>
    <row r="3490" spans="1:9" x14ac:dyDescent="0.2">
      <c r="A3490" s="977"/>
      <c r="B3490" s="979"/>
      <c r="C3490" s="1069"/>
      <c r="D3490" s="1072"/>
      <c r="E3490" s="1070"/>
      <c r="F3490" s="1066"/>
      <c r="G3490" s="1067"/>
      <c r="I3490" s="2"/>
    </row>
    <row r="3491" spans="1:9" x14ac:dyDescent="0.2">
      <c r="A3491" s="977"/>
      <c r="B3491" s="979"/>
      <c r="C3491" s="1069"/>
      <c r="D3491" s="1072"/>
      <c r="E3491" s="1070"/>
      <c r="F3491" s="1066"/>
      <c r="G3491" s="1067"/>
      <c r="I3491" s="2"/>
    </row>
    <row r="3492" spans="1:9" x14ac:dyDescent="0.2">
      <c r="A3492" s="977"/>
      <c r="B3492" s="979"/>
      <c r="C3492" s="1069"/>
      <c r="D3492" s="1072"/>
      <c r="E3492" s="1070"/>
      <c r="F3492" s="1066"/>
      <c r="G3492" s="1067"/>
      <c r="I3492" s="2"/>
    </row>
    <row r="3493" spans="1:9" x14ac:dyDescent="0.2">
      <c r="A3493" s="977"/>
      <c r="B3493" s="979"/>
      <c r="C3493" s="1069"/>
      <c r="D3493" s="1072"/>
      <c r="E3493" s="1070"/>
      <c r="F3493" s="1066"/>
      <c r="G3493" s="1067"/>
      <c r="I3493" s="2"/>
    </row>
    <row r="3494" spans="1:9" x14ac:dyDescent="0.2">
      <c r="A3494" s="977"/>
      <c r="B3494" s="979"/>
      <c r="C3494" s="1069"/>
      <c r="D3494" s="1072"/>
      <c r="E3494" s="1070"/>
      <c r="F3494" s="1066"/>
      <c r="G3494" s="1067"/>
      <c r="I3494" s="2"/>
    </row>
    <row r="3495" spans="1:9" x14ac:dyDescent="0.2">
      <c r="A3495" s="977"/>
      <c r="B3495" s="979"/>
      <c r="C3495" s="1069"/>
      <c r="D3495" s="1072"/>
      <c r="E3495" s="1070"/>
      <c r="F3495" s="1066"/>
      <c r="G3495" s="1067"/>
      <c r="I3495" s="2"/>
    </row>
    <row r="3496" spans="1:9" x14ac:dyDescent="0.2">
      <c r="A3496" s="977"/>
      <c r="B3496" s="979"/>
      <c r="C3496" s="1069"/>
      <c r="D3496" s="1072"/>
      <c r="E3496" s="1070"/>
      <c r="F3496" s="1066"/>
      <c r="G3496" s="1067"/>
      <c r="I3496" s="2"/>
    </row>
    <row r="3497" spans="1:9" x14ac:dyDescent="0.2">
      <c r="A3497" s="977"/>
      <c r="B3497" s="979"/>
      <c r="C3497" s="1069"/>
      <c r="D3497" s="1072"/>
      <c r="E3497" s="1070"/>
      <c r="F3497" s="1066"/>
      <c r="G3497" s="1067"/>
      <c r="I3497" s="2"/>
    </row>
    <row r="3498" spans="1:9" x14ac:dyDescent="0.2">
      <c r="A3498" s="977"/>
      <c r="B3498" s="979"/>
      <c r="C3498" s="1069"/>
      <c r="D3498" s="1072"/>
      <c r="E3498" s="1070"/>
      <c r="F3498" s="1066"/>
      <c r="G3498" s="1067"/>
      <c r="I3498" s="2"/>
    </row>
    <row r="3499" spans="1:9" x14ac:dyDescent="0.2">
      <c r="A3499" s="977"/>
      <c r="B3499" s="979"/>
      <c r="C3499" s="1069"/>
      <c r="D3499" s="1072"/>
      <c r="E3499" s="1070"/>
      <c r="F3499" s="1066"/>
      <c r="G3499" s="1067"/>
      <c r="I3499" s="2"/>
    </row>
    <row r="3500" spans="1:9" x14ac:dyDescent="0.2">
      <c r="A3500" s="977"/>
      <c r="B3500" s="979"/>
      <c r="C3500" s="1069"/>
      <c r="D3500" s="1072"/>
      <c r="E3500" s="1070"/>
      <c r="F3500" s="1066"/>
      <c r="G3500" s="1067"/>
      <c r="I3500" s="2"/>
    </row>
    <row r="3501" spans="1:9" x14ac:dyDescent="0.2">
      <c r="A3501" s="977"/>
      <c r="B3501" s="979"/>
      <c r="C3501" s="1069"/>
      <c r="D3501" s="1072"/>
      <c r="E3501" s="1070"/>
      <c r="F3501" s="1066"/>
      <c r="G3501" s="1067"/>
      <c r="I3501" s="2"/>
    </row>
    <row r="3502" spans="1:9" x14ac:dyDescent="0.2">
      <c r="A3502" s="977"/>
      <c r="B3502" s="979"/>
      <c r="C3502" s="1069"/>
      <c r="D3502" s="1072"/>
      <c r="E3502" s="1070"/>
      <c r="F3502" s="1066"/>
      <c r="G3502" s="1067"/>
      <c r="I3502" s="2"/>
    </row>
    <row r="3503" spans="1:9" x14ac:dyDescent="0.2">
      <c r="A3503" s="977"/>
      <c r="B3503" s="979"/>
      <c r="C3503" s="1069"/>
      <c r="D3503" s="1072"/>
      <c r="E3503" s="1070"/>
      <c r="F3503" s="1066"/>
      <c r="G3503" s="1067"/>
      <c r="I3503" s="2"/>
    </row>
    <row r="3504" spans="1:9" x14ac:dyDescent="0.2">
      <c r="A3504" s="977"/>
      <c r="B3504" s="979"/>
      <c r="C3504" s="1069"/>
      <c r="D3504" s="1072"/>
      <c r="E3504" s="1070"/>
      <c r="F3504" s="1066"/>
      <c r="G3504" s="1067"/>
      <c r="I3504" s="2"/>
    </row>
    <row r="3505" spans="1:9" x14ac:dyDescent="0.2">
      <c r="A3505" s="977"/>
      <c r="B3505" s="979"/>
      <c r="C3505" s="1069"/>
      <c r="D3505" s="1072"/>
      <c r="E3505" s="1070"/>
      <c r="F3505" s="1066"/>
      <c r="G3505" s="1067"/>
      <c r="I3505" s="2"/>
    </row>
    <row r="3506" spans="1:9" x14ac:dyDescent="0.2">
      <c r="A3506" s="977"/>
      <c r="B3506" s="979"/>
      <c r="C3506" s="1069"/>
      <c r="D3506" s="1072"/>
      <c r="E3506" s="1070"/>
      <c r="F3506" s="1066"/>
      <c r="G3506" s="1067"/>
      <c r="I3506" s="2"/>
    </row>
    <row r="3507" spans="1:9" x14ac:dyDescent="0.2">
      <c r="A3507" s="977"/>
      <c r="B3507" s="979"/>
      <c r="C3507" s="1069"/>
      <c r="D3507" s="1072"/>
      <c r="E3507" s="1070"/>
      <c r="F3507" s="1066"/>
      <c r="G3507" s="1067"/>
      <c r="I3507" s="2"/>
    </row>
    <row r="3508" spans="1:9" x14ac:dyDescent="0.2">
      <c r="A3508" s="977"/>
      <c r="B3508" s="979"/>
      <c r="C3508" s="1069"/>
      <c r="D3508" s="1072"/>
      <c r="E3508" s="1070"/>
      <c r="F3508" s="1066"/>
      <c r="G3508" s="1067"/>
      <c r="I3508" s="2"/>
    </row>
    <row r="3509" spans="1:9" x14ac:dyDescent="0.2">
      <c r="A3509" s="977"/>
      <c r="B3509" s="979"/>
      <c r="C3509" s="1069"/>
      <c r="D3509" s="1072"/>
      <c r="E3509" s="1070"/>
      <c r="F3509" s="1066"/>
      <c r="G3509" s="1067"/>
      <c r="I3509" s="2"/>
    </row>
    <row r="3510" spans="1:9" x14ac:dyDescent="0.2">
      <c r="A3510" s="977"/>
      <c r="B3510" s="979"/>
      <c r="C3510" s="1069"/>
      <c r="D3510" s="1072"/>
      <c r="E3510" s="1070"/>
      <c r="F3510" s="1066"/>
      <c r="G3510" s="1067"/>
      <c r="I3510" s="2"/>
    </row>
    <row r="3511" spans="1:9" x14ac:dyDescent="0.2">
      <c r="A3511" s="977"/>
      <c r="B3511" s="979"/>
      <c r="C3511" s="1069"/>
      <c r="D3511" s="1072"/>
      <c r="E3511" s="1070"/>
      <c r="F3511" s="1066"/>
      <c r="G3511" s="1067"/>
      <c r="I3511" s="2"/>
    </row>
    <row r="3512" spans="1:9" x14ac:dyDescent="0.2">
      <c r="A3512" s="977"/>
      <c r="B3512" s="979"/>
      <c r="C3512" s="1069"/>
      <c r="D3512" s="1072"/>
      <c r="E3512" s="1070"/>
      <c r="F3512" s="1066"/>
      <c r="G3512" s="1067"/>
      <c r="I3512" s="2"/>
    </row>
    <row r="3513" spans="1:9" x14ac:dyDescent="0.2">
      <c r="A3513" s="977"/>
      <c r="B3513" s="979"/>
      <c r="C3513" s="1069"/>
      <c r="D3513" s="1072"/>
      <c r="E3513" s="1070"/>
      <c r="F3513" s="1066"/>
      <c r="G3513" s="1067"/>
      <c r="I3513" s="2"/>
    </row>
    <row r="3514" spans="1:9" x14ac:dyDescent="0.2">
      <c r="A3514" s="977"/>
      <c r="B3514" s="979"/>
      <c r="C3514" s="1069"/>
      <c r="D3514" s="1072"/>
      <c r="E3514" s="1070"/>
      <c r="F3514" s="1066"/>
      <c r="G3514" s="1067"/>
      <c r="I3514" s="2"/>
    </row>
    <row r="3515" spans="1:9" x14ac:dyDescent="0.2">
      <c r="A3515" s="977"/>
      <c r="B3515" s="979"/>
      <c r="C3515" s="1069"/>
      <c r="D3515" s="1072"/>
      <c r="E3515" s="1070"/>
      <c r="F3515" s="1066"/>
      <c r="G3515" s="1067"/>
      <c r="I3515" s="2"/>
    </row>
    <row r="3516" spans="1:9" x14ac:dyDescent="0.2">
      <c r="A3516" s="977"/>
      <c r="B3516" s="979"/>
      <c r="C3516" s="1069"/>
      <c r="D3516" s="1072"/>
      <c r="E3516" s="1070"/>
      <c r="F3516" s="1066"/>
      <c r="G3516" s="1067"/>
      <c r="I3516" s="2"/>
    </row>
    <row r="3517" spans="1:9" x14ac:dyDescent="0.2">
      <c r="A3517" s="977"/>
      <c r="B3517" s="979"/>
      <c r="C3517" s="1069"/>
      <c r="D3517" s="1072"/>
      <c r="E3517" s="1070"/>
      <c r="F3517" s="1066"/>
      <c r="G3517" s="1067"/>
      <c r="I3517" s="2"/>
    </row>
    <row r="3518" spans="1:9" x14ac:dyDescent="0.2">
      <c r="A3518" s="977"/>
      <c r="B3518" s="979"/>
      <c r="C3518" s="1069"/>
      <c r="D3518" s="1072"/>
      <c r="E3518" s="1070"/>
      <c r="F3518" s="1066"/>
      <c r="G3518" s="1067"/>
      <c r="I3518" s="2"/>
    </row>
    <row r="3519" spans="1:9" x14ac:dyDescent="0.2">
      <c r="A3519" s="977"/>
      <c r="B3519" s="979"/>
      <c r="C3519" s="1069"/>
      <c r="D3519" s="1072"/>
      <c r="E3519" s="1070"/>
      <c r="F3519" s="1066"/>
      <c r="G3519" s="1067"/>
      <c r="I3519" s="2"/>
    </row>
    <row r="3520" spans="1:9" x14ac:dyDescent="0.2">
      <c r="A3520" s="977"/>
      <c r="B3520" s="979"/>
      <c r="C3520" s="1069"/>
      <c r="D3520" s="1072"/>
      <c r="E3520" s="1070"/>
      <c r="F3520" s="1066"/>
      <c r="G3520" s="1067"/>
      <c r="I3520" s="2"/>
    </row>
    <row r="3521" spans="1:9" x14ac:dyDescent="0.2">
      <c r="A3521" s="977"/>
      <c r="B3521" s="979"/>
      <c r="C3521" s="1069"/>
      <c r="D3521" s="1072"/>
      <c r="E3521" s="1070"/>
      <c r="F3521" s="1066"/>
      <c r="G3521" s="1067"/>
      <c r="I3521" s="2"/>
    </row>
    <row r="3522" spans="1:9" x14ac:dyDescent="0.2">
      <c r="A3522" s="977"/>
      <c r="B3522" s="979"/>
      <c r="C3522" s="1069"/>
      <c r="D3522" s="1072"/>
      <c r="E3522" s="1070"/>
      <c r="F3522" s="1066"/>
      <c r="G3522" s="1067"/>
      <c r="I3522" s="2"/>
    </row>
    <row r="3523" spans="1:9" x14ac:dyDescent="0.2">
      <c r="A3523" s="977"/>
      <c r="B3523" s="979"/>
      <c r="C3523" s="1069"/>
      <c r="D3523" s="1072"/>
      <c r="E3523" s="1070"/>
      <c r="F3523" s="1066"/>
      <c r="G3523" s="1067"/>
      <c r="I3523" s="2"/>
    </row>
    <row r="3524" spans="1:9" x14ac:dyDescent="0.2">
      <c r="A3524" s="977"/>
      <c r="B3524" s="979"/>
      <c r="C3524" s="1069"/>
      <c r="D3524" s="1072"/>
      <c r="E3524" s="1070"/>
      <c r="F3524" s="1066"/>
      <c r="G3524" s="1067"/>
      <c r="I3524" s="2"/>
    </row>
    <row r="3525" spans="1:9" x14ac:dyDescent="0.2">
      <c r="A3525" s="977"/>
      <c r="B3525" s="979"/>
      <c r="C3525" s="1069"/>
      <c r="D3525" s="1072"/>
      <c r="E3525" s="1070"/>
      <c r="F3525" s="1066"/>
      <c r="G3525" s="1067"/>
      <c r="I3525" s="2"/>
    </row>
    <row r="3526" spans="1:9" x14ac:dyDescent="0.2">
      <c r="A3526" s="977"/>
      <c r="B3526" s="979"/>
      <c r="C3526" s="1069"/>
      <c r="D3526" s="1072"/>
      <c r="E3526" s="1070"/>
      <c r="F3526" s="1066"/>
      <c r="G3526" s="1067"/>
      <c r="I3526" s="2"/>
    </row>
    <row r="3527" spans="1:9" x14ac:dyDescent="0.2">
      <c r="A3527" s="977"/>
      <c r="B3527" s="979"/>
      <c r="C3527" s="1069"/>
      <c r="D3527" s="1072"/>
      <c r="E3527" s="1070"/>
      <c r="F3527" s="1066"/>
      <c r="G3527" s="1067"/>
      <c r="I3527" s="2"/>
    </row>
    <row r="3528" spans="1:9" x14ac:dyDescent="0.2">
      <c r="A3528" s="977"/>
      <c r="B3528" s="979"/>
      <c r="C3528" s="1069"/>
      <c r="D3528" s="1072"/>
      <c r="E3528" s="1070"/>
      <c r="F3528" s="1066"/>
      <c r="G3528" s="1067"/>
      <c r="I3528" s="2"/>
    </row>
    <row r="3529" spans="1:9" x14ac:dyDescent="0.2">
      <c r="A3529" s="977"/>
      <c r="B3529" s="979"/>
      <c r="C3529" s="1069"/>
      <c r="D3529" s="1072"/>
      <c r="E3529" s="1070"/>
      <c r="F3529" s="1066"/>
      <c r="G3529" s="1067"/>
      <c r="I3529" s="2"/>
    </row>
    <row r="3530" spans="1:9" x14ac:dyDescent="0.2">
      <c r="A3530" s="977"/>
      <c r="B3530" s="979"/>
      <c r="C3530" s="1069"/>
      <c r="D3530" s="1072"/>
      <c r="E3530" s="1070"/>
      <c r="F3530" s="1066"/>
      <c r="G3530" s="1067"/>
      <c r="I3530" s="2"/>
    </row>
    <row r="3531" spans="1:9" x14ac:dyDescent="0.2">
      <c r="A3531" s="977"/>
      <c r="B3531" s="979"/>
      <c r="C3531" s="1069"/>
      <c r="D3531" s="1072"/>
      <c r="E3531" s="1070"/>
      <c r="F3531" s="1066"/>
      <c r="G3531" s="1067"/>
      <c r="I3531" s="2"/>
    </row>
    <row r="3532" spans="1:9" x14ac:dyDescent="0.2">
      <c r="A3532" s="977"/>
      <c r="B3532" s="979"/>
      <c r="C3532" s="1069"/>
      <c r="D3532" s="1072"/>
      <c r="E3532" s="1070"/>
      <c r="F3532" s="1066"/>
      <c r="G3532" s="1067"/>
      <c r="I3532" s="2"/>
    </row>
    <row r="3533" spans="1:9" x14ac:dyDescent="0.2">
      <c r="A3533" s="977"/>
      <c r="B3533" s="979"/>
      <c r="C3533" s="1069"/>
      <c r="D3533" s="1072"/>
      <c r="E3533" s="1070"/>
      <c r="F3533" s="1066"/>
      <c r="G3533" s="1067"/>
      <c r="I3533" s="2"/>
    </row>
    <row r="3534" spans="1:9" x14ac:dyDescent="0.2">
      <c r="A3534" s="977"/>
      <c r="B3534" s="979"/>
      <c r="C3534" s="1069"/>
      <c r="D3534" s="1072"/>
      <c r="E3534" s="1070"/>
      <c r="F3534" s="1066"/>
      <c r="G3534" s="1067"/>
      <c r="I3534" s="2"/>
    </row>
    <row r="3535" spans="1:9" x14ac:dyDescent="0.2">
      <c r="A3535" s="977"/>
      <c r="B3535" s="979"/>
      <c r="C3535" s="1069"/>
      <c r="D3535" s="1072"/>
      <c r="E3535" s="1070"/>
      <c r="F3535" s="1066"/>
      <c r="G3535" s="1067"/>
      <c r="I3535" s="2"/>
    </row>
    <row r="3536" spans="1:9" x14ac:dyDescent="0.2">
      <c r="A3536" s="977"/>
      <c r="B3536" s="979"/>
      <c r="C3536" s="1069"/>
      <c r="D3536" s="1072"/>
      <c r="E3536" s="1070"/>
      <c r="F3536" s="1066"/>
      <c r="G3536" s="1067"/>
      <c r="I3536" s="2"/>
    </row>
    <row r="3537" spans="1:9" x14ac:dyDescent="0.2">
      <c r="A3537" s="977"/>
      <c r="B3537" s="979"/>
      <c r="C3537" s="1069"/>
      <c r="D3537" s="1072"/>
      <c r="E3537" s="1070"/>
      <c r="F3537" s="1066"/>
      <c r="G3537" s="1067"/>
      <c r="I3537" s="2"/>
    </row>
    <row r="3538" spans="1:9" x14ac:dyDescent="0.2">
      <c r="A3538" s="977"/>
      <c r="B3538" s="979"/>
      <c r="C3538" s="1069"/>
      <c r="D3538" s="1072"/>
      <c r="E3538" s="1070"/>
      <c r="F3538" s="1066"/>
      <c r="G3538" s="1067"/>
      <c r="I3538" s="2"/>
    </row>
    <row r="3539" spans="1:9" x14ac:dyDescent="0.2">
      <c r="A3539" s="977"/>
      <c r="B3539" s="979"/>
      <c r="C3539" s="1069"/>
      <c r="D3539" s="1072"/>
      <c r="E3539" s="1070"/>
      <c r="F3539" s="1066"/>
      <c r="G3539" s="1067"/>
      <c r="I3539" s="2"/>
    </row>
    <row r="3540" spans="1:9" x14ac:dyDescent="0.2">
      <c r="A3540" s="977"/>
      <c r="B3540" s="979"/>
      <c r="C3540" s="1069"/>
      <c r="D3540" s="1072"/>
      <c r="E3540" s="1070"/>
      <c r="F3540" s="1066"/>
      <c r="G3540" s="1067"/>
      <c r="I3540" s="2"/>
    </row>
    <row r="3541" spans="1:9" x14ac:dyDescent="0.2">
      <c r="A3541" s="977"/>
      <c r="B3541" s="979"/>
      <c r="C3541" s="1069"/>
      <c r="D3541" s="1072"/>
      <c r="E3541" s="1070"/>
      <c r="F3541" s="1066"/>
      <c r="G3541" s="1067"/>
      <c r="I3541" s="2"/>
    </row>
    <row r="3542" spans="1:9" x14ac:dyDescent="0.2">
      <c r="A3542" s="977"/>
      <c r="B3542" s="979"/>
      <c r="C3542" s="1069"/>
      <c r="D3542" s="1072"/>
      <c r="E3542" s="1070"/>
      <c r="F3542" s="1066"/>
      <c r="G3542" s="1067"/>
      <c r="I3542" s="2"/>
    </row>
    <row r="3543" spans="1:9" x14ac:dyDescent="0.2">
      <c r="A3543" s="977"/>
      <c r="B3543" s="979"/>
      <c r="C3543" s="1069"/>
      <c r="D3543" s="1072"/>
      <c r="E3543" s="1070"/>
      <c r="F3543" s="1066"/>
      <c r="G3543" s="1067"/>
      <c r="I3543" s="2"/>
    </row>
    <row r="3544" spans="1:9" x14ac:dyDescent="0.2">
      <c r="A3544" s="977"/>
      <c r="B3544" s="979"/>
      <c r="C3544" s="1069"/>
      <c r="D3544" s="1072"/>
      <c r="E3544" s="1070"/>
      <c r="F3544" s="1066"/>
      <c r="G3544" s="1067"/>
      <c r="I3544" s="2"/>
    </row>
    <row r="3545" spans="1:9" x14ac:dyDescent="0.2">
      <c r="A3545" s="977"/>
      <c r="B3545" s="979"/>
      <c r="C3545" s="1069"/>
      <c r="D3545" s="1072"/>
      <c r="E3545" s="1070"/>
      <c r="F3545" s="1066"/>
      <c r="G3545" s="1067"/>
      <c r="I3545" s="2"/>
    </row>
    <row r="3546" spans="1:9" x14ac:dyDescent="0.2">
      <c r="A3546" s="977"/>
      <c r="B3546" s="979"/>
      <c r="C3546" s="1069"/>
      <c r="D3546" s="1072"/>
      <c r="E3546" s="1070"/>
      <c r="F3546" s="1066"/>
      <c r="G3546" s="1067"/>
      <c r="I3546" s="2"/>
    </row>
    <row r="3547" spans="1:9" x14ac:dyDescent="0.2">
      <c r="A3547" s="977"/>
      <c r="B3547" s="979"/>
      <c r="C3547" s="1069"/>
      <c r="D3547" s="1072"/>
      <c r="E3547" s="1070"/>
      <c r="F3547" s="1066"/>
      <c r="G3547" s="1067"/>
      <c r="I3547" s="2"/>
    </row>
    <row r="3548" spans="1:9" x14ac:dyDescent="0.2">
      <c r="A3548" s="977"/>
      <c r="B3548" s="979"/>
      <c r="C3548" s="1069"/>
      <c r="D3548" s="1072"/>
      <c r="E3548" s="1070"/>
      <c r="F3548" s="1066"/>
      <c r="G3548" s="1067"/>
      <c r="I3548" s="2"/>
    </row>
    <row r="3549" spans="1:9" x14ac:dyDescent="0.2">
      <c r="A3549" s="977"/>
      <c r="B3549" s="979"/>
      <c r="C3549" s="1069"/>
      <c r="D3549" s="1072"/>
      <c r="E3549" s="1070"/>
      <c r="F3549" s="1066"/>
      <c r="G3549" s="1067"/>
      <c r="I3549" s="2"/>
    </row>
    <row r="3550" spans="1:9" x14ac:dyDescent="0.2">
      <c r="A3550" s="977"/>
      <c r="B3550" s="979"/>
      <c r="C3550" s="1069"/>
      <c r="D3550" s="1072"/>
      <c r="E3550" s="1070"/>
      <c r="F3550" s="1066"/>
      <c r="G3550" s="1067"/>
      <c r="I3550" s="2"/>
    </row>
    <row r="3551" spans="1:9" x14ac:dyDescent="0.2">
      <c r="A3551" s="977"/>
      <c r="B3551" s="979"/>
      <c r="C3551" s="1069"/>
      <c r="D3551" s="1072"/>
      <c r="E3551" s="1070"/>
      <c r="F3551" s="1066"/>
      <c r="G3551" s="1067"/>
      <c r="I3551" s="2"/>
    </row>
    <row r="3552" spans="1:9" x14ac:dyDescent="0.2">
      <c r="A3552" s="977"/>
      <c r="B3552" s="979"/>
      <c r="C3552" s="1069"/>
      <c r="D3552" s="1072"/>
      <c r="E3552" s="1070"/>
      <c r="F3552" s="1066"/>
      <c r="G3552" s="1067"/>
      <c r="I3552" s="2"/>
    </row>
    <row r="3553" spans="1:9" x14ac:dyDescent="0.2">
      <c r="A3553" s="977"/>
      <c r="B3553" s="979"/>
      <c r="C3553" s="1069"/>
      <c r="D3553" s="1072"/>
      <c r="E3553" s="1070"/>
      <c r="F3553" s="1066"/>
      <c r="G3553" s="1067"/>
      <c r="I3553" s="2"/>
    </row>
    <row r="3554" spans="1:9" x14ac:dyDescent="0.2">
      <c r="A3554" s="977"/>
      <c r="B3554" s="979"/>
      <c r="C3554" s="1069"/>
      <c r="D3554" s="1072"/>
      <c r="E3554" s="1070"/>
      <c r="F3554" s="1066"/>
      <c r="G3554" s="1067"/>
      <c r="I3554" s="2"/>
    </row>
    <row r="3555" spans="1:9" x14ac:dyDescent="0.2">
      <c r="A3555" s="977"/>
      <c r="B3555" s="979"/>
      <c r="C3555" s="1069"/>
      <c r="D3555" s="1072"/>
      <c r="E3555" s="1070"/>
      <c r="F3555" s="1066"/>
      <c r="G3555" s="1067"/>
      <c r="I3555" s="2"/>
    </row>
    <row r="3556" spans="1:9" x14ac:dyDescent="0.2">
      <c r="A3556" s="977"/>
      <c r="B3556" s="979"/>
      <c r="C3556" s="1069"/>
      <c r="D3556" s="1072"/>
      <c r="E3556" s="1070"/>
      <c r="F3556" s="1066"/>
      <c r="G3556" s="1067"/>
      <c r="I3556" s="2"/>
    </row>
    <row r="3557" spans="1:9" x14ac:dyDescent="0.2">
      <c r="A3557" s="977"/>
      <c r="B3557" s="979"/>
      <c r="C3557" s="1069"/>
      <c r="D3557" s="1072"/>
      <c r="E3557" s="1070"/>
      <c r="F3557" s="1066"/>
      <c r="G3557" s="1067"/>
      <c r="I3557" s="2"/>
    </row>
    <row r="3558" spans="1:9" x14ac:dyDescent="0.2">
      <c r="A3558" s="977"/>
      <c r="B3558" s="979"/>
      <c r="C3558" s="1069"/>
      <c r="D3558" s="1072"/>
      <c r="E3558" s="1070"/>
      <c r="F3558" s="1066"/>
      <c r="G3558" s="1067"/>
      <c r="I3558" s="2"/>
    </row>
    <row r="3559" spans="1:9" x14ac:dyDescent="0.2">
      <c r="A3559" s="977"/>
      <c r="B3559" s="979"/>
      <c r="C3559" s="1069"/>
      <c r="D3559" s="1072"/>
      <c r="E3559" s="1070"/>
      <c r="F3559" s="1066"/>
      <c r="G3559" s="1067"/>
      <c r="I3559" s="2"/>
    </row>
    <row r="3560" spans="1:9" x14ac:dyDescent="0.2">
      <c r="A3560" s="977"/>
      <c r="B3560" s="979"/>
      <c r="C3560" s="1069"/>
      <c r="D3560" s="1072"/>
      <c r="E3560" s="1070"/>
      <c r="F3560" s="1066"/>
      <c r="G3560" s="1067"/>
      <c r="I3560" s="2"/>
    </row>
    <row r="3561" spans="1:9" x14ac:dyDescent="0.2">
      <c r="A3561" s="977"/>
      <c r="B3561" s="979"/>
      <c r="C3561" s="1069"/>
      <c r="D3561" s="1072"/>
      <c r="E3561" s="1070"/>
      <c r="F3561" s="1066"/>
      <c r="G3561" s="1067"/>
      <c r="I3561" s="2"/>
    </row>
    <row r="3562" spans="1:9" x14ac:dyDescent="0.2">
      <c r="A3562" s="977"/>
      <c r="B3562" s="979"/>
      <c r="C3562" s="1069"/>
      <c r="D3562" s="1072"/>
      <c r="E3562" s="1070"/>
      <c r="F3562" s="1066"/>
      <c r="G3562" s="1067"/>
      <c r="I3562" s="2"/>
    </row>
    <row r="3563" spans="1:9" x14ac:dyDescent="0.2">
      <c r="A3563" s="977"/>
      <c r="B3563" s="979"/>
      <c r="C3563" s="1069"/>
      <c r="D3563" s="1072"/>
      <c r="E3563" s="1070"/>
      <c r="F3563" s="1066"/>
      <c r="G3563" s="1067"/>
      <c r="I3563" s="2"/>
    </row>
    <row r="3564" spans="1:9" x14ac:dyDescent="0.2">
      <c r="A3564" s="977"/>
      <c r="B3564" s="979"/>
      <c r="C3564" s="1069"/>
      <c r="D3564" s="1072"/>
      <c r="E3564" s="1070"/>
      <c r="F3564" s="1066"/>
      <c r="G3564" s="1067"/>
      <c r="I3564" s="2"/>
    </row>
    <row r="3565" spans="1:9" x14ac:dyDescent="0.2">
      <c r="A3565" s="977"/>
      <c r="B3565" s="979"/>
      <c r="C3565" s="1069"/>
      <c r="D3565" s="1072"/>
      <c r="E3565" s="1070"/>
      <c r="F3565" s="1066"/>
      <c r="G3565" s="1067"/>
      <c r="I3565" s="2"/>
    </row>
    <row r="3566" spans="1:9" x14ac:dyDescent="0.2">
      <c r="A3566" s="977"/>
      <c r="B3566" s="979"/>
      <c r="C3566" s="1069"/>
      <c r="D3566" s="1072"/>
      <c r="E3566" s="1070"/>
      <c r="F3566" s="1066"/>
      <c r="G3566" s="1067"/>
      <c r="I3566" s="2"/>
    </row>
    <row r="3567" spans="1:9" x14ac:dyDescent="0.2">
      <c r="A3567" s="977"/>
      <c r="B3567" s="979"/>
      <c r="C3567" s="1069"/>
      <c r="D3567" s="1072"/>
      <c r="E3567" s="1070"/>
      <c r="F3567" s="1066"/>
      <c r="G3567" s="1067"/>
      <c r="I3567" s="2"/>
    </row>
    <row r="3568" spans="1:9" x14ac:dyDescent="0.2">
      <c r="A3568" s="977"/>
      <c r="B3568" s="979"/>
      <c r="C3568" s="1069"/>
      <c r="D3568" s="1072"/>
      <c r="E3568" s="1070"/>
      <c r="F3568" s="1066"/>
      <c r="G3568" s="1067"/>
      <c r="I3568" s="2"/>
    </row>
    <row r="3569" spans="1:9" x14ac:dyDescent="0.2">
      <c r="A3569" s="977"/>
      <c r="B3569" s="979"/>
      <c r="C3569" s="1069"/>
      <c r="D3569" s="1072"/>
      <c r="E3569" s="1070"/>
      <c r="F3569" s="1066"/>
      <c r="G3569" s="1067"/>
      <c r="I3569" s="2"/>
    </row>
    <row r="3570" spans="1:9" x14ac:dyDescent="0.2">
      <c r="A3570" s="977"/>
      <c r="B3570" s="979"/>
      <c r="C3570" s="1069"/>
      <c r="D3570" s="1072"/>
      <c r="E3570" s="1070"/>
      <c r="F3570" s="1066"/>
      <c r="G3570" s="1067"/>
      <c r="I3570" s="2"/>
    </row>
    <row r="3571" spans="1:9" x14ac:dyDescent="0.2">
      <c r="A3571" s="977"/>
      <c r="B3571" s="979"/>
      <c r="C3571" s="1069"/>
      <c r="D3571" s="1072"/>
      <c r="E3571" s="1070"/>
      <c r="F3571" s="1066"/>
      <c r="G3571" s="1067"/>
      <c r="I3571" s="2"/>
    </row>
    <row r="3572" spans="1:9" x14ac:dyDescent="0.2">
      <c r="A3572" s="977"/>
      <c r="B3572" s="979"/>
      <c r="C3572" s="1069"/>
      <c r="D3572" s="1072"/>
      <c r="E3572" s="1070"/>
      <c r="F3572" s="1066"/>
      <c r="G3572" s="1067"/>
      <c r="I3572" s="2"/>
    </row>
    <row r="3573" spans="1:9" x14ac:dyDescent="0.2">
      <c r="A3573" s="977"/>
      <c r="B3573" s="979"/>
      <c r="C3573" s="1069"/>
      <c r="D3573" s="1072"/>
      <c r="E3573" s="1070"/>
      <c r="F3573" s="1066"/>
      <c r="G3573" s="1067"/>
      <c r="I3573" s="2"/>
    </row>
    <row r="3574" spans="1:9" x14ac:dyDescent="0.2">
      <c r="A3574" s="977"/>
      <c r="B3574" s="979"/>
      <c r="C3574" s="1069"/>
      <c r="D3574" s="1072"/>
      <c r="E3574" s="1070"/>
      <c r="F3574" s="1066"/>
      <c r="G3574" s="1067"/>
      <c r="I3574" s="2"/>
    </row>
    <row r="3575" spans="1:9" x14ac:dyDescent="0.2">
      <c r="A3575" s="977"/>
      <c r="B3575" s="979"/>
      <c r="C3575" s="1069"/>
      <c r="D3575" s="1072"/>
      <c r="E3575" s="1070"/>
      <c r="F3575" s="1066"/>
      <c r="G3575" s="1067"/>
      <c r="I3575" s="2"/>
    </row>
    <row r="3576" spans="1:9" x14ac:dyDescent="0.2">
      <c r="A3576" s="977"/>
      <c r="B3576" s="979"/>
      <c r="C3576" s="1069"/>
      <c r="D3576" s="1072"/>
      <c r="E3576" s="1070"/>
      <c r="F3576" s="1066"/>
      <c r="G3576" s="1067"/>
      <c r="I3576" s="2"/>
    </row>
    <row r="3577" spans="1:9" x14ac:dyDescent="0.2">
      <c r="A3577" s="977"/>
      <c r="B3577" s="979"/>
      <c r="C3577" s="1069"/>
      <c r="D3577" s="1072"/>
      <c r="E3577" s="1070"/>
      <c r="F3577" s="1066"/>
      <c r="G3577" s="1067"/>
      <c r="I3577" s="2"/>
    </row>
    <row r="3578" spans="1:9" x14ac:dyDescent="0.2">
      <c r="A3578" s="977"/>
      <c r="B3578" s="979"/>
      <c r="C3578" s="1069"/>
      <c r="D3578" s="1072"/>
      <c r="E3578" s="1070"/>
      <c r="F3578" s="1066"/>
      <c r="G3578" s="1067"/>
      <c r="I3578" s="2"/>
    </row>
    <row r="3579" spans="1:9" x14ac:dyDescent="0.2">
      <c r="A3579" s="977"/>
      <c r="B3579" s="979"/>
      <c r="C3579" s="1069"/>
      <c r="D3579" s="1072"/>
      <c r="E3579" s="1070"/>
      <c r="F3579" s="1066"/>
      <c r="G3579" s="1067"/>
      <c r="I3579" s="2"/>
    </row>
    <row r="3580" spans="1:9" x14ac:dyDescent="0.2">
      <c r="A3580" s="977"/>
      <c r="B3580" s="979"/>
      <c r="C3580" s="1069"/>
      <c r="D3580" s="1072"/>
      <c r="E3580" s="1070"/>
      <c r="F3580" s="1066"/>
      <c r="G3580" s="1067"/>
      <c r="I3580" s="2"/>
    </row>
    <row r="3581" spans="1:9" x14ac:dyDescent="0.2">
      <c r="A3581" s="977"/>
      <c r="B3581" s="979"/>
      <c r="C3581" s="1069"/>
      <c r="D3581" s="1072"/>
      <c r="E3581" s="1070"/>
      <c r="F3581" s="1066"/>
      <c r="G3581" s="1067"/>
      <c r="I3581" s="2"/>
    </row>
    <row r="3582" spans="1:9" x14ac:dyDescent="0.2">
      <c r="A3582" s="977"/>
      <c r="B3582" s="979"/>
      <c r="C3582" s="1069"/>
      <c r="D3582" s="1072"/>
      <c r="E3582" s="1070"/>
      <c r="F3582" s="1066"/>
      <c r="G3582" s="1067"/>
      <c r="I3582" s="2"/>
    </row>
    <row r="3583" spans="1:9" x14ac:dyDescent="0.2">
      <c r="A3583" s="977"/>
      <c r="B3583" s="979"/>
      <c r="C3583" s="1069"/>
      <c r="D3583" s="1072"/>
      <c r="E3583" s="1070"/>
      <c r="F3583" s="1066"/>
      <c r="G3583" s="1067"/>
      <c r="I3583" s="2"/>
    </row>
    <row r="3584" spans="1:9" x14ac:dyDescent="0.2">
      <c r="A3584" s="977"/>
      <c r="B3584" s="979"/>
      <c r="C3584" s="1069"/>
      <c r="D3584" s="1072"/>
      <c r="E3584" s="1070"/>
      <c r="F3584" s="1066"/>
      <c r="G3584" s="1067"/>
      <c r="I3584" s="2"/>
    </row>
    <row r="3585" spans="1:9" x14ac:dyDescent="0.2">
      <c r="A3585" s="977"/>
      <c r="B3585" s="979"/>
      <c r="C3585" s="1069"/>
      <c r="D3585" s="1072"/>
      <c r="E3585" s="1070"/>
      <c r="F3585" s="1066"/>
      <c r="G3585" s="1067"/>
      <c r="I3585" s="2"/>
    </row>
    <row r="3586" spans="1:9" x14ac:dyDescent="0.2">
      <c r="A3586" s="977"/>
      <c r="B3586" s="979"/>
      <c r="C3586" s="1069"/>
      <c r="D3586" s="1072"/>
      <c r="E3586" s="1070"/>
      <c r="F3586" s="1066"/>
      <c r="G3586" s="1067"/>
      <c r="I3586" s="2"/>
    </row>
    <row r="3587" spans="1:9" x14ac:dyDescent="0.2">
      <c r="A3587" s="977"/>
      <c r="B3587" s="979"/>
      <c r="C3587" s="1069"/>
      <c r="D3587" s="1072"/>
      <c r="E3587" s="1070"/>
      <c r="F3587" s="1066"/>
      <c r="G3587" s="1067"/>
      <c r="I3587" s="2"/>
    </row>
    <row r="3588" spans="1:9" x14ac:dyDescent="0.2">
      <c r="A3588" s="977"/>
      <c r="B3588" s="979"/>
      <c r="C3588" s="1069"/>
      <c r="D3588" s="1072"/>
      <c r="E3588" s="1070"/>
      <c r="F3588" s="1066"/>
      <c r="G3588" s="1067"/>
      <c r="I3588" s="2"/>
    </row>
    <row r="3589" spans="1:9" x14ac:dyDescent="0.2">
      <c r="A3589" s="977"/>
      <c r="B3589" s="979"/>
      <c r="C3589" s="1069"/>
      <c r="D3589" s="1072"/>
      <c r="E3589" s="1070"/>
      <c r="F3589" s="1066"/>
      <c r="G3589" s="1067"/>
      <c r="I3589" s="2"/>
    </row>
    <row r="3590" spans="1:9" x14ac:dyDescent="0.2">
      <c r="A3590" s="977"/>
      <c r="B3590" s="979"/>
      <c r="C3590" s="1069"/>
      <c r="D3590" s="1072"/>
      <c r="E3590" s="1070"/>
      <c r="F3590" s="1066"/>
      <c r="G3590" s="1067"/>
      <c r="I3590" s="2"/>
    </row>
    <row r="3591" spans="1:9" x14ac:dyDescent="0.2">
      <c r="A3591" s="977"/>
      <c r="B3591" s="979"/>
      <c r="C3591" s="1069"/>
      <c r="D3591" s="1072"/>
      <c r="E3591" s="1070"/>
      <c r="F3591" s="1066"/>
      <c r="G3591" s="1067"/>
      <c r="I3591" s="2"/>
    </row>
    <row r="3592" spans="1:9" x14ac:dyDescent="0.2">
      <c r="A3592" s="977"/>
      <c r="B3592" s="979"/>
      <c r="C3592" s="1069"/>
      <c r="D3592" s="1072"/>
      <c r="E3592" s="1070"/>
      <c r="F3592" s="1066"/>
      <c r="G3592" s="1067"/>
      <c r="I3592" s="2"/>
    </row>
    <row r="3593" spans="1:9" x14ac:dyDescent="0.2">
      <c r="A3593" s="977"/>
      <c r="B3593" s="979"/>
      <c r="C3593" s="1069"/>
      <c r="D3593" s="1072"/>
      <c r="E3593" s="1070"/>
      <c r="F3593" s="1066"/>
      <c r="G3593" s="1067"/>
      <c r="I3593" s="2"/>
    </row>
    <row r="3594" spans="1:9" x14ac:dyDescent="0.2">
      <c r="A3594" s="977"/>
      <c r="B3594" s="979"/>
      <c r="C3594" s="1069"/>
      <c r="D3594" s="1072"/>
      <c r="E3594" s="1070"/>
      <c r="F3594" s="1066"/>
      <c r="G3594" s="1067"/>
      <c r="I3594" s="2"/>
    </row>
    <row r="3595" spans="1:9" x14ac:dyDescent="0.2">
      <c r="A3595" s="977"/>
      <c r="B3595" s="979"/>
      <c r="C3595" s="1069"/>
      <c r="D3595" s="1072"/>
      <c r="E3595" s="1070"/>
      <c r="F3595" s="1066"/>
      <c r="G3595" s="1067"/>
      <c r="I3595" s="2"/>
    </row>
    <row r="3596" spans="1:9" x14ac:dyDescent="0.2">
      <c r="A3596" s="977"/>
      <c r="B3596" s="979"/>
      <c r="C3596" s="1069"/>
      <c r="D3596" s="1072"/>
      <c r="E3596" s="1070"/>
      <c r="F3596" s="1066"/>
      <c r="G3596" s="1067"/>
      <c r="I3596" s="2"/>
    </row>
    <row r="3597" spans="1:9" x14ac:dyDescent="0.2">
      <c r="A3597" s="977"/>
      <c r="B3597" s="979"/>
      <c r="C3597" s="1069"/>
      <c r="D3597" s="1072"/>
      <c r="E3597" s="1070"/>
      <c r="F3597" s="1066"/>
      <c r="G3597" s="1067"/>
      <c r="I3597" s="2"/>
    </row>
    <row r="3598" spans="1:9" x14ac:dyDescent="0.2">
      <c r="A3598" s="977"/>
      <c r="B3598" s="979"/>
      <c r="C3598" s="1069"/>
      <c r="D3598" s="1072"/>
      <c r="E3598" s="1070"/>
      <c r="F3598" s="1066"/>
      <c r="G3598" s="1067"/>
      <c r="I3598" s="2"/>
    </row>
    <row r="3599" spans="1:9" x14ac:dyDescent="0.2">
      <c r="A3599" s="977"/>
      <c r="B3599" s="979"/>
      <c r="C3599" s="1069"/>
      <c r="D3599" s="1072"/>
      <c r="E3599" s="1070"/>
      <c r="F3599" s="1066"/>
      <c r="G3599" s="1067"/>
      <c r="I3599" s="2"/>
    </row>
    <row r="3600" spans="1:9" x14ac:dyDescent="0.2">
      <c r="A3600" s="977"/>
      <c r="B3600" s="979"/>
      <c r="C3600" s="1069"/>
      <c r="D3600" s="1072"/>
      <c r="E3600" s="1070"/>
      <c r="F3600" s="1066"/>
      <c r="G3600" s="1067"/>
      <c r="I3600" s="2"/>
    </row>
    <row r="3601" spans="1:9" x14ac:dyDescent="0.2">
      <c r="A3601" s="977"/>
      <c r="B3601" s="979"/>
      <c r="C3601" s="1069"/>
      <c r="D3601" s="1072"/>
      <c r="E3601" s="1070"/>
      <c r="F3601" s="1066"/>
      <c r="G3601" s="1067"/>
      <c r="I3601" s="2"/>
    </row>
    <row r="3602" spans="1:9" x14ac:dyDescent="0.2">
      <c r="A3602" s="977"/>
      <c r="B3602" s="979"/>
      <c r="C3602" s="1069"/>
      <c r="D3602" s="1072"/>
      <c r="E3602" s="1070"/>
      <c r="F3602" s="1066"/>
      <c r="G3602" s="1067"/>
      <c r="I3602" s="2"/>
    </row>
    <row r="3603" spans="1:9" x14ac:dyDescent="0.2">
      <c r="A3603" s="977"/>
      <c r="B3603" s="979"/>
    </row>
    <row r="3604" spans="1:9" x14ac:dyDescent="0.2">
      <c r="A3604" s="977"/>
      <c r="B3604" s="979"/>
    </row>
    <row r="3605" spans="1:9" x14ac:dyDescent="0.2">
      <c r="A3605" s="977"/>
      <c r="B3605" s="979"/>
    </row>
    <row r="3606" spans="1:9" x14ac:dyDescent="0.2">
      <c r="A3606" s="977"/>
      <c r="B3606" s="979"/>
    </row>
    <row r="3607" spans="1:9" x14ac:dyDescent="0.2">
      <c r="A3607" s="977"/>
      <c r="B3607" s="979"/>
    </row>
    <row r="3608" spans="1:9" x14ac:dyDescent="0.2">
      <c r="A3608" s="977"/>
      <c r="B3608" s="979"/>
    </row>
    <row r="3609" spans="1:9" x14ac:dyDescent="0.2">
      <c r="A3609" s="977"/>
      <c r="B3609" s="979"/>
    </row>
    <row r="3610" spans="1:9" x14ac:dyDescent="0.2">
      <c r="A3610" s="977"/>
      <c r="B3610" s="979"/>
    </row>
    <row r="3611" spans="1:9" x14ac:dyDescent="0.2">
      <c r="A3611" s="977"/>
      <c r="B3611" s="979"/>
    </row>
    <row r="3612" spans="1:9" x14ac:dyDescent="0.2">
      <c r="A3612" s="977"/>
      <c r="B3612" s="979"/>
    </row>
    <row r="3613" spans="1:9" x14ac:dyDescent="0.2">
      <c r="A3613" s="977"/>
      <c r="B3613" s="979"/>
    </row>
    <row r="3614" spans="1:9" x14ac:dyDescent="0.2">
      <c r="A3614" s="977"/>
      <c r="B3614" s="979"/>
    </row>
    <row r="3615" spans="1:9" x14ac:dyDescent="0.2">
      <c r="A3615" s="977"/>
      <c r="B3615" s="979"/>
    </row>
    <row r="3616" spans="1:9" x14ac:dyDescent="0.2">
      <c r="A3616" s="977"/>
      <c r="B3616" s="979"/>
    </row>
    <row r="3617" spans="1:2" x14ac:dyDescent="0.2">
      <c r="A3617" s="977"/>
      <c r="B3617" s="979"/>
    </row>
    <row r="3618" spans="1:2" x14ac:dyDescent="0.2">
      <c r="A3618" s="977"/>
      <c r="B3618" s="979"/>
    </row>
    <row r="3619" spans="1:2" x14ac:dyDescent="0.2">
      <c r="A3619" s="977"/>
      <c r="B3619" s="979"/>
    </row>
    <row r="3620" spans="1:2" x14ac:dyDescent="0.2">
      <c r="A3620" s="977"/>
      <c r="B3620" s="979"/>
    </row>
    <row r="3621" spans="1:2" x14ac:dyDescent="0.2">
      <c r="A3621" s="977"/>
      <c r="B3621" s="979"/>
    </row>
    <row r="3622" spans="1:2" x14ac:dyDescent="0.2">
      <c r="A3622" s="977"/>
      <c r="B3622" s="979"/>
    </row>
    <row r="3623" spans="1:2" x14ac:dyDescent="0.2">
      <c r="A3623" s="977"/>
      <c r="B3623" s="979"/>
    </row>
    <row r="3624" spans="1:2" x14ac:dyDescent="0.2">
      <c r="A3624" s="977"/>
      <c r="B3624" s="979"/>
    </row>
    <row r="3625" spans="1:2" x14ac:dyDescent="0.2">
      <c r="A3625" s="977"/>
      <c r="B3625" s="979"/>
    </row>
    <row r="3626" spans="1:2" x14ac:dyDescent="0.2">
      <c r="A3626" s="977"/>
      <c r="B3626" s="979"/>
    </row>
    <row r="3627" spans="1:2" x14ac:dyDescent="0.2">
      <c r="A3627" s="977"/>
      <c r="B3627" s="979"/>
    </row>
    <row r="3628" spans="1:2" x14ac:dyDescent="0.2">
      <c r="A3628" s="977"/>
      <c r="B3628" s="979"/>
    </row>
    <row r="3629" spans="1:2" x14ac:dyDescent="0.2">
      <c r="A3629" s="977"/>
      <c r="B3629" s="979"/>
    </row>
    <row r="3630" spans="1:2" x14ac:dyDescent="0.2">
      <c r="A3630" s="977"/>
      <c r="B3630" s="979"/>
    </row>
    <row r="3631" spans="1:2" x14ac:dyDescent="0.2">
      <c r="A3631" s="977"/>
      <c r="B3631" s="979"/>
    </row>
    <row r="3632" spans="1:2" x14ac:dyDescent="0.2">
      <c r="A3632" s="977"/>
      <c r="B3632" s="979"/>
    </row>
    <row r="3633" spans="1:2" x14ac:dyDescent="0.2">
      <c r="A3633" s="977"/>
      <c r="B3633" s="979"/>
    </row>
    <row r="3634" spans="1:2" x14ac:dyDescent="0.2">
      <c r="A3634" s="977"/>
      <c r="B3634" s="979"/>
    </row>
    <row r="3635" spans="1:2" x14ac:dyDescent="0.2">
      <c r="A3635" s="977"/>
      <c r="B3635" s="979"/>
    </row>
    <row r="3636" spans="1:2" x14ac:dyDescent="0.2">
      <c r="A3636" s="977"/>
      <c r="B3636" s="979"/>
    </row>
    <row r="3637" spans="1:2" x14ac:dyDescent="0.2">
      <c r="A3637" s="977"/>
      <c r="B3637" s="979"/>
    </row>
    <row r="3638" spans="1:2" x14ac:dyDescent="0.2">
      <c r="A3638" s="977"/>
      <c r="B3638" s="979"/>
    </row>
    <row r="3639" spans="1:2" x14ac:dyDescent="0.2">
      <c r="A3639" s="977"/>
      <c r="B3639" s="979"/>
    </row>
    <row r="3640" spans="1:2" x14ac:dyDescent="0.2">
      <c r="A3640" s="977"/>
      <c r="B3640" s="979"/>
    </row>
    <row r="3641" spans="1:2" x14ac:dyDescent="0.2">
      <c r="A3641" s="977"/>
      <c r="B3641" s="979"/>
    </row>
    <row r="3642" spans="1:2" x14ac:dyDescent="0.2">
      <c r="A3642" s="977"/>
      <c r="B3642" s="979"/>
    </row>
    <row r="3643" spans="1:2" x14ac:dyDescent="0.2">
      <c r="A3643" s="977"/>
      <c r="B3643" s="979"/>
    </row>
    <row r="3644" spans="1:2" x14ac:dyDescent="0.2">
      <c r="A3644" s="977"/>
      <c r="B3644" s="979"/>
    </row>
    <row r="3645" spans="1:2" x14ac:dyDescent="0.2">
      <c r="A3645" s="977"/>
      <c r="B3645" s="979"/>
    </row>
    <row r="3646" spans="1:2" x14ac:dyDescent="0.2">
      <c r="A3646" s="977"/>
      <c r="B3646" s="979"/>
    </row>
    <row r="3647" spans="1:2" x14ac:dyDescent="0.2">
      <c r="A3647" s="977"/>
      <c r="B3647" s="979"/>
    </row>
    <row r="3648" spans="1:2" x14ac:dyDescent="0.2">
      <c r="A3648" s="977"/>
      <c r="B3648" s="979"/>
    </row>
    <row r="3649" spans="1:2" x14ac:dyDescent="0.2">
      <c r="A3649" s="977"/>
      <c r="B3649" s="979"/>
    </row>
    <row r="3650" spans="1:2" x14ac:dyDescent="0.2">
      <c r="A3650" s="977"/>
      <c r="B3650" s="979"/>
    </row>
    <row r="3651" spans="1:2" x14ac:dyDescent="0.2">
      <c r="A3651" s="977"/>
      <c r="B3651" s="979"/>
    </row>
    <row r="3652" spans="1:2" x14ac:dyDescent="0.2">
      <c r="A3652" s="977"/>
      <c r="B3652" s="979"/>
    </row>
    <row r="3653" spans="1:2" x14ac:dyDescent="0.2">
      <c r="A3653" s="977"/>
      <c r="B3653" s="979"/>
    </row>
    <row r="3654" spans="1:2" x14ac:dyDescent="0.2">
      <c r="A3654" s="977"/>
      <c r="B3654" s="979"/>
    </row>
    <row r="3655" spans="1:2" x14ac:dyDescent="0.2">
      <c r="A3655" s="977"/>
      <c r="B3655" s="979"/>
    </row>
    <row r="3656" spans="1:2" x14ac:dyDescent="0.2">
      <c r="A3656" s="977"/>
      <c r="B3656" s="979"/>
    </row>
    <row r="3657" spans="1:2" x14ac:dyDescent="0.2">
      <c r="A3657" s="977"/>
      <c r="B3657" s="979"/>
    </row>
    <row r="3658" spans="1:2" x14ac:dyDescent="0.2">
      <c r="A3658" s="977"/>
      <c r="B3658" s="979"/>
    </row>
    <row r="3659" spans="1:2" x14ac:dyDescent="0.2">
      <c r="A3659" s="977"/>
      <c r="B3659" s="979"/>
    </row>
    <row r="3660" spans="1:2" x14ac:dyDescent="0.2">
      <c r="A3660" s="977"/>
      <c r="B3660" s="979"/>
    </row>
    <row r="3661" spans="1:2" x14ac:dyDescent="0.2">
      <c r="A3661" s="977"/>
      <c r="B3661" s="979"/>
    </row>
    <row r="3662" spans="1:2" x14ac:dyDescent="0.2">
      <c r="A3662" s="977"/>
      <c r="B3662" s="979"/>
    </row>
    <row r="3663" spans="1:2" x14ac:dyDescent="0.2">
      <c r="A3663" s="977"/>
      <c r="B3663" s="979"/>
    </row>
    <row r="3664" spans="1:2" x14ac:dyDescent="0.2">
      <c r="A3664" s="977"/>
      <c r="B3664" s="979"/>
    </row>
    <row r="3665" spans="1:2" x14ac:dyDescent="0.2">
      <c r="A3665" s="977"/>
      <c r="B3665" s="979"/>
    </row>
    <row r="3666" spans="1:2" x14ac:dyDescent="0.2">
      <c r="A3666" s="977"/>
      <c r="B3666" s="979"/>
    </row>
    <row r="3667" spans="1:2" x14ac:dyDescent="0.2">
      <c r="A3667" s="977"/>
      <c r="B3667" s="979"/>
    </row>
    <row r="3668" spans="1:2" x14ac:dyDescent="0.2">
      <c r="A3668" s="977"/>
      <c r="B3668" s="979"/>
    </row>
    <row r="3669" spans="1:2" x14ac:dyDescent="0.2">
      <c r="A3669" s="977"/>
      <c r="B3669" s="979"/>
    </row>
    <row r="3670" spans="1:2" x14ac:dyDescent="0.2">
      <c r="A3670" s="977"/>
      <c r="B3670" s="979"/>
    </row>
    <row r="3671" spans="1:2" x14ac:dyDescent="0.2">
      <c r="A3671" s="977"/>
      <c r="B3671" s="979"/>
    </row>
    <row r="3672" spans="1:2" x14ac:dyDescent="0.2">
      <c r="A3672" s="977"/>
      <c r="B3672" s="979"/>
    </row>
    <row r="3673" spans="1:2" x14ac:dyDescent="0.2">
      <c r="A3673" s="977"/>
      <c r="B3673" s="979"/>
    </row>
    <row r="3674" spans="1:2" x14ac:dyDescent="0.2">
      <c r="A3674" s="977"/>
      <c r="B3674" s="979"/>
    </row>
    <row r="3675" spans="1:2" x14ac:dyDescent="0.2">
      <c r="A3675" s="977"/>
      <c r="B3675" s="979"/>
    </row>
    <row r="3676" spans="1:2" x14ac:dyDescent="0.2">
      <c r="A3676" s="977"/>
      <c r="B3676" s="979"/>
    </row>
    <row r="3677" spans="1:2" x14ac:dyDescent="0.2">
      <c r="A3677" s="977"/>
      <c r="B3677" s="979"/>
    </row>
    <row r="3678" spans="1:2" x14ac:dyDescent="0.2">
      <c r="A3678" s="977"/>
      <c r="B3678" s="979"/>
    </row>
    <row r="3679" spans="1:2" x14ac:dyDescent="0.2">
      <c r="A3679" s="977"/>
      <c r="B3679" s="979"/>
    </row>
    <row r="3680" spans="1:2" x14ac:dyDescent="0.2">
      <c r="A3680" s="977"/>
      <c r="B3680" s="979"/>
    </row>
    <row r="3681" spans="1:2" x14ac:dyDescent="0.2">
      <c r="A3681" s="977"/>
      <c r="B3681" s="979"/>
    </row>
    <row r="3682" spans="1:2" x14ac:dyDescent="0.2">
      <c r="A3682" s="977"/>
      <c r="B3682" s="979"/>
    </row>
    <row r="3683" spans="1:2" x14ac:dyDescent="0.2">
      <c r="A3683" s="977"/>
      <c r="B3683" s="979"/>
    </row>
    <row r="3684" spans="1:2" x14ac:dyDescent="0.2">
      <c r="A3684" s="977"/>
      <c r="B3684" s="979"/>
    </row>
    <row r="3685" spans="1:2" x14ac:dyDescent="0.2">
      <c r="A3685" s="977"/>
      <c r="B3685" s="979"/>
    </row>
    <row r="3686" spans="1:2" x14ac:dyDescent="0.2">
      <c r="A3686" s="977"/>
      <c r="B3686" s="979"/>
    </row>
    <row r="3687" spans="1:2" x14ac:dyDescent="0.2">
      <c r="A3687" s="977"/>
      <c r="B3687" s="979"/>
    </row>
    <row r="3688" spans="1:2" x14ac:dyDescent="0.2">
      <c r="A3688" s="977"/>
      <c r="B3688" s="979"/>
    </row>
    <row r="3689" spans="1:2" x14ac:dyDescent="0.2">
      <c r="A3689" s="977"/>
      <c r="B3689" s="979"/>
    </row>
    <row r="3690" spans="1:2" x14ac:dyDescent="0.2">
      <c r="A3690" s="977"/>
      <c r="B3690" s="979"/>
    </row>
    <row r="3691" spans="1:2" x14ac:dyDescent="0.2">
      <c r="A3691" s="977"/>
      <c r="B3691" s="979"/>
    </row>
    <row r="3692" spans="1:2" x14ac:dyDescent="0.2">
      <c r="A3692" s="977"/>
      <c r="B3692" s="979"/>
    </row>
    <row r="3693" spans="1:2" x14ac:dyDescent="0.2">
      <c r="A3693" s="977"/>
      <c r="B3693" s="979"/>
    </row>
    <row r="3694" spans="1:2" x14ac:dyDescent="0.2">
      <c r="A3694" s="977"/>
      <c r="B3694" s="979"/>
    </row>
    <row r="3695" spans="1:2" x14ac:dyDescent="0.2">
      <c r="A3695" s="977"/>
      <c r="B3695" s="979"/>
    </row>
    <row r="3696" spans="1:2" x14ac:dyDescent="0.2">
      <c r="A3696" s="977"/>
      <c r="B3696" s="979"/>
    </row>
    <row r="3697" spans="1:2" x14ac:dyDescent="0.2">
      <c r="A3697" s="977"/>
      <c r="B3697" s="979"/>
    </row>
    <row r="3698" spans="1:2" x14ac:dyDescent="0.2">
      <c r="A3698" s="977"/>
      <c r="B3698" s="979"/>
    </row>
    <row r="3699" spans="1:2" x14ac:dyDescent="0.2">
      <c r="A3699" s="977"/>
      <c r="B3699" s="979"/>
    </row>
    <row r="3700" spans="1:2" x14ac:dyDescent="0.2">
      <c r="A3700" s="977"/>
      <c r="B3700" s="979"/>
    </row>
    <row r="3701" spans="1:2" x14ac:dyDescent="0.2">
      <c r="A3701" s="977"/>
      <c r="B3701" s="979"/>
    </row>
    <row r="3702" spans="1:2" x14ac:dyDescent="0.2">
      <c r="A3702" s="977"/>
      <c r="B3702" s="979"/>
    </row>
    <row r="3703" spans="1:2" x14ac:dyDescent="0.2">
      <c r="A3703" s="977"/>
      <c r="B3703" s="979"/>
    </row>
    <row r="3704" spans="1:2" x14ac:dyDescent="0.2">
      <c r="A3704" s="977"/>
      <c r="B3704" s="979"/>
    </row>
    <row r="3705" spans="1:2" x14ac:dyDescent="0.2">
      <c r="A3705" s="977"/>
      <c r="B3705" s="979"/>
    </row>
    <row r="3706" spans="1:2" x14ac:dyDescent="0.2">
      <c r="A3706" s="977"/>
      <c r="B3706" s="979"/>
    </row>
    <row r="3707" spans="1:2" x14ac:dyDescent="0.2">
      <c r="A3707" s="977"/>
      <c r="B3707" s="979"/>
    </row>
    <row r="3708" spans="1:2" x14ac:dyDescent="0.2">
      <c r="A3708" s="977"/>
      <c r="B3708" s="979"/>
    </row>
    <row r="3709" spans="1:2" x14ac:dyDescent="0.2">
      <c r="A3709" s="977"/>
      <c r="B3709" s="979"/>
    </row>
    <row r="3710" spans="1:2" x14ac:dyDescent="0.2">
      <c r="A3710" s="977"/>
      <c r="B3710" s="979"/>
    </row>
    <row r="3711" spans="1:2" x14ac:dyDescent="0.2">
      <c r="A3711" s="977"/>
      <c r="B3711" s="979"/>
    </row>
    <row r="3712" spans="1:2" x14ac:dyDescent="0.2">
      <c r="A3712" s="977"/>
      <c r="B3712" s="979"/>
    </row>
    <row r="3713" spans="1:2" x14ac:dyDescent="0.2">
      <c r="A3713" s="977"/>
      <c r="B3713" s="979"/>
    </row>
    <row r="3714" spans="1:2" x14ac:dyDescent="0.2">
      <c r="A3714" s="977"/>
      <c r="B3714" s="979"/>
    </row>
    <row r="3715" spans="1:2" x14ac:dyDescent="0.2">
      <c r="A3715" s="977"/>
      <c r="B3715" s="979"/>
    </row>
    <row r="3716" spans="1:2" x14ac:dyDescent="0.2">
      <c r="A3716" s="977"/>
      <c r="B3716" s="979"/>
    </row>
    <row r="3717" spans="1:2" x14ac:dyDescent="0.2">
      <c r="A3717" s="977"/>
      <c r="B3717" s="979"/>
    </row>
    <row r="3718" spans="1:2" x14ac:dyDescent="0.2">
      <c r="A3718" s="977"/>
      <c r="B3718" s="979"/>
    </row>
    <row r="3719" spans="1:2" x14ac:dyDescent="0.2">
      <c r="A3719" s="977"/>
      <c r="B3719" s="979"/>
    </row>
    <row r="3720" spans="1:2" x14ac:dyDescent="0.2">
      <c r="A3720" s="977"/>
      <c r="B3720" s="979"/>
    </row>
    <row r="3721" spans="1:2" x14ac:dyDescent="0.2">
      <c r="A3721" s="977"/>
      <c r="B3721" s="979"/>
    </row>
    <row r="3722" spans="1:2" x14ac:dyDescent="0.2">
      <c r="A3722" s="977"/>
      <c r="B3722" s="979"/>
    </row>
    <row r="3723" spans="1:2" x14ac:dyDescent="0.2">
      <c r="A3723" s="977"/>
      <c r="B3723" s="979"/>
    </row>
    <row r="3724" spans="1:2" x14ac:dyDescent="0.2">
      <c r="A3724" s="977"/>
      <c r="B3724" s="979"/>
    </row>
    <row r="3725" spans="1:2" x14ac:dyDescent="0.2">
      <c r="A3725" s="977"/>
      <c r="B3725" s="979"/>
    </row>
    <row r="3726" spans="1:2" x14ac:dyDescent="0.2">
      <c r="A3726" s="977"/>
      <c r="B3726" s="979"/>
    </row>
    <row r="3727" spans="1:2" x14ac:dyDescent="0.2">
      <c r="A3727" s="977"/>
      <c r="B3727" s="979"/>
    </row>
    <row r="3728" spans="1:2" x14ac:dyDescent="0.2">
      <c r="A3728" s="977"/>
      <c r="B3728" s="979"/>
    </row>
    <row r="3729" spans="1:2" x14ac:dyDescent="0.2">
      <c r="A3729" s="977"/>
      <c r="B3729" s="979"/>
    </row>
    <row r="3730" spans="1:2" x14ac:dyDescent="0.2">
      <c r="A3730" s="977"/>
      <c r="B3730" s="979"/>
    </row>
    <row r="3731" spans="1:2" x14ac:dyDescent="0.2">
      <c r="A3731" s="977"/>
      <c r="B3731" s="979"/>
    </row>
    <row r="3732" spans="1:2" x14ac:dyDescent="0.2">
      <c r="A3732" s="977"/>
      <c r="B3732" s="979"/>
    </row>
    <row r="3733" spans="1:2" x14ac:dyDescent="0.2">
      <c r="A3733" s="977"/>
      <c r="B3733" s="979"/>
    </row>
    <row r="3734" spans="1:2" x14ac:dyDescent="0.2">
      <c r="A3734" s="977"/>
      <c r="B3734" s="979"/>
    </row>
    <row r="3735" spans="1:2" x14ac:dyDescent="0.2">
      <c r="A3735" s="977"/>
      <c r="B3735" s="979"/>
    </row>
    <row r="3736" spans="1:2" x14ac:dyDescent="0.2">
      <c r="A3736" s="977"/>
      <c r="B3736" s="979"/>
    </row>
    <row r="3737" spans="1:2" x14ac:dyDescent="0.2">
      <c r="A3737" s="977"/>
      <c r="B3737" s="979"/>
    </row>
    <row r="3738" spans="1:2" x14ac:dyDescent="0.2">
      <c r="A3738" s="977"/>
      <c r="B3738" s="979"/>
    </row>
    <row r="3739" spans="1:2" x14ac:dyDescent="0.2">
      <c r="A3739" s="977"/>
      <c r="B3739" s="979"/>
    </row>
    <row r="3740" spans="1:2" x14ac:dyDescent="0.2">
      <c r="A3740" s="977"/>
      <c r="B3740" s="979"/>
    </row>
    <row r="3741" spans="1:2" x14ac:dyDescent="0.2">
      <c r="A3741" s="977"/>
      <c r="B3741" s="979"/>
    </row>
    <row r="3742" spans="1:2" x14ac:dyDescent="0.2">
      <c r="A3742" s="977"/>
      <c r="B3742" s="979"/>
    </row>
    <row r="3743" spans="1:2" x14ac:dyDescent="0.2">
      <c r="A3743" s="977"/>
      <c r="B3743" s="979"/>
    </row>
    <row r="3744" spans="1:2" x14ac:dyDescent="0.2">
      <c r="A3744" s="977"/>
      <c r="B3744" s="979"/>
    </row>
    <row r="3745" spans="1:2" x14ac:dyDescent="0.2">
      <c r="A3745" s="977"/>
      <c r="B3745" s="979"/>
    </row>
    <row r="3746" spans="1:2" x14ac:dyDescent="0.2">
      <c r="A3746" s="977"/>
      <c r="B3746" s="979"/>
    </row>
    <row r="3747" spans="1:2" x14ac:dyDescent="0.2">
      <c r="A3747" s="977"/>
      <c r="B3747" s="979"/>
    </row>
    <row r="3748" spans="1:2" x14ac:dyDescent="0.2">
      <c r="A3748" s="977"/>
      <c r="B3748" s="979"/>
    </row>
    <row r="3749" spans="1:2" x14ac:dyDescent="0.2">
      <c r="A3749" s="977"/>
      <c r="B3749" s="979"/>
    </row>
    <row r="3750" spans="1:2" x14ac:dyDescent="0.2">
      <c r="A3750" s="977"/>
      <c r="B3750" s="979"/>
    </row>
    <row r="3751" spans="1:2" x14ac:dyDescent="0.2">
      <c r="A3751" s="977"/>
      <c r="B3751" s="979"/>
    </row>
    <row r="3752" spans="1:2" x14ac:dyDescent="0.2">
      <c r="A3752" s="977"/>
      <c r="B3752" s="979"/>
    </row>
    <row r="3753" spans="1:2" x14ac:dyDescent="0.2">
      <c r="A3753" s="977"/>
      <c r="B3753" s="979"/>
    </row>
    <row r="3754" spans="1:2" x14ac:dyDescent="0.2">
      <c r="A3754" s="977"/>
      <c r="B3754" s="979"/>
    </row>
    <row r="3755" spans="1:2" x14ac:dyDescent="0.2">
      <c r="A3755" s="977"/>
      <c r="B3755" s="979"/>
    </row>
    <row r="3756" spans="1:2" x14ac:dyDescent="0.2">
      <c r="A3756" s="977"/>
      <c r="B3756" s="979"/>
    </row>
    <row r="3757" spans="1:2" x14ac:dyDescent="0.2">
      <c r="A3757" s="977"/>
      <c r="B3757" s="979"/>
    </row>
    <row r="3758" spans="1:2" x14ac:dyDescent="0.2">
      <c r="A3758" s="977"/>
      <c r="B3758" s="979"/>
    </row>
    <row r="3759" spans="1:2" x14ac:dyDescent="0.2">
      <c r="A3759" s="977"/>
      <c r="B3759" s="979"/>
    </row>
    <row r="3760" spans="1:2" x14ac:dyDescent="0.2">
      <c r="A3760" s="977"/>
      <c r="B3760" s="979"/>
    </row>
    <row r="3761" spans="1:2" x14ac:dyDescent="0.2">
      <c r="A3761" s="977"/>
      <c r="B3761" s="979"/>
    </row>
    <row r="3762" spans="1:2" x14ac:dyDescent="0.2">
      <c r="A3762" s="977"/>
      <c r="B3762" s="979"/>
    </row>
    <row r="3763" spans="1:2" x14ac:dyDescent="0.2">
      <c r="A3763" s="977"/>
      <c r="B3763" s="979"/>
    </row>
    <row r="3764" spans="1:2" x14ac:dyDescent="0.2">
      <c r="A3764" s="977"/>
      <c r="B3764" s="979"/>
    </row>
    <row r="3765" spans="1:2" x14ac:dyDescent="0.2">
      <c r="A3765" s="977"/>
      <c r="B3765" s="979"/>
    </row>
    <row r="3766" spans="1:2" x14ac:dyDescent="0.2">
      <c r="A3766" s="977"/>
      <c r="B3766" s="979"/>
    </row>
    <row r="3767" spans="1:2" x14ac:dyDescent="0.2">
      <c r="A3767" s="977"/>
      <c r="B3767" s="979"/>
    </row>
    <row r="3768" spans="1:2" x14ac:dyDescent="0.2">
      <c r="A3768" s="977"/>
      <c r="B3768" s="979"/>
    </row>
    <row r="3769" spans="1:2" x14ac:dyDescent="0.2">
      <c r="A3769" s="977"/>
      <c r="B3769" s="979"/>
    </row>
    <row r="3770" spans="1:2" x14ac:dyDescent="0.2">
      <c r="A3770" s="977"/>
      <c r="B3770" s="979"/>
    </row>
    <row r="3771" spans="1:2" x14ac:dyDescent="0.2">
      <c r="A3771" s="977"/>
      <c r="B3771" s="979"/>
    </row>
    <row r="3772" spans="1:2" x14ac:dyDescent="0.2">
      <c r="A3772" s="977"/>
      <c r="B3772" s="979"/>
    </row>
    <row r="3773" spans="1:2" x14ac:dyDescent="0.2">
      <c r="A3773" s="977"/>
      <c r="B3773" s="979"/>
    </row>
    <row r="3774" spans="1:2" x14ac:dyDescent="0.2">
      <c r="A3774" s="977"/>
      <c r="B3774" s="979"/>
    </row>
    <row r="3775" spans="1:2" x14ac:dyDescent="0.2">
      <c r="A3775" s="977"/>
      <c r="B3775" s="979"/>
    </row>
    <row r="3776" spans="1:2" x14ac:dyDescent="0.2">
      <c r="A3776" s="977"/>
      <c r="B3776" s="979"/>
    </row>
    <row r="3777" spans="1:2" x14ac:dyDescent="0.2">
      <c r="A3777" s="977"/>
      <c r="B3777" s="979"/>
    </row>
    <row r="3778" spans="1:2" x14ac:dyDescent="0.2">
      <c r="A3778" s="977"/>
      <c r="B3778" s="979"/>
    </row>
    <row r="3779" spans="1:2" x14ac:dyDescent="0.2">
      <c r="A3779" s="977"/>
      <c r="B3779" s="979"/>
    </row>
    <row r="3780" spans="1:2" x14ac:dyDescent="0.2">
      <c r="A3780" s="977"/>
      <c r="B3780" s="979"/>
    </row>
    <row r="3781" spans="1:2" x14ac:dyDescent="0.2">
      <c r="A3781" s="977"/>
      <c r="B3781" s="979"/>
    </row>
    <row r="3782" spans="1:2" x14ac:dyDescent="0.2">
      <c r="A3782" s="977"/>
      <c r="B3782" s="979"/>
    </row>
    <row r="3783" spans="1:2" x14ac:dyDescent="0.2">
      <c r="A3783" s="977"/>
      <c r="B3783" s="979"/>
    </row>
    <row r="3784" spans="1:2" x14ac:dyDescent="0.2">
      <c r="A3784" s="977"/>
      <c r="B3784" s="979"/>
    </row>
    <row r="3785" spans="1:2" x14ac:dyDescent="0.2">
      <c r="A3785" s="977"/>
      <c r="B3785" s="979"/>
    </row>
    <row r="3786" spans="1:2" x14ac:dyDescent="0.2">
      <c r="A3786" s="977"/>
      <c r="B3786" s="979"/>
    </row>
    <row r="3787" spans="1:2" x14ac:dyDescent="0.2">
      <c r="A3787" s="977"/>
      <c r="B3787" s="979"/>
    </row>
    <row r="3788" spans="1:2" x14ac:dyDescent="0.2">
      <c r="A3788" s="977"/>
      <c r="B3788" s="979"/>
    </row>
    <row r="3789" spans="1:2" x14ac:dyDescent="0.2">
      <c r="A3789" s="977"/>
      <c r="B3789" s="979"/>
    </row>
    <row r="3790" spans="1:2" x14ac:dyDescent="0.2">
      <c r="A3790" s="977"/>
      <c r="B3790" s="979"/>
    </row>
    <row r="3791" spans="1:2" x14ac:dyDescent="0.2">
      <c r="A3791" s="977"/>
      <c r="B3791" s="979"/>
    </row>
    <row r="3792" spans="1:2" x14ac:dyDescent="0.2">
      <c r="A3792" s="977"/>
      <c r="B3792" s="979"/>
    </row>
    <row r="3793" spans="1:2" x14ac:dyDescent="0.2">
      <c r="A3793" s="977"/>
      <c r="B3793" s="979"/>
    </row>
    <row r="3794" spans="1:2" x14ac:dyDescent="0.2">
      <c r="A3794" s="977"/>
      <c r="B3794" s="979"/>
    </row>
    <row r="3795" spans="1:2" x14ac:dyDescent="0.2">
      <c r="A3795" s="977"/>
      <c r="B3795" s="979"/>
    </row>
    <row r="3796" spans="1:2" x14ac:dyDescent="0.2">
      <c r="A3796" s="977"/>
      <c r="B3796" s="979"/>
    </row>
    <row r="3797" spans="1:2" x14ac:dyDescent="0.2">
      <c r="A3797" s="977"/>
      <c r="B3797" s="979"/>
    </row>
    <row r="3798" spans="1:2" x14ac:dyDescent="0.2">
      <c r="A3798" s="977"/>
      <c r="B3798" s="979"/>
    </row>
    <row r="3799" spans="1:2" x14ac:dyDescent="0.2">
      <c r="A3799" s="977"/>
      <c r="B3799" s="979"/>
    </row>
    <row r="3800" spans="1:2" x14ac:dyDescent="0.2">
      <c r="A3800" s="977"/>
      <c r="B3800" s="979"/>
    </row>
    <row r="3801" spans="1:2" x14ac:dyDescent="0.2">
      <c r="A3801" s="977"/>
      <c r="B3801" s="979"/>
    </row>
    <row r="3802" spans="1:2" x14ac:dyDescent="0.2">
      <c r="A3802" s="977"/>
      <c r="B3802" s="979"/>
    </row>
    <row r="3803" spans="1:2" x14ac:dyDescent="0.2">
      <c r="A3803" s="977"/>
      <c r="B3803" s="979"/>
    </row>
    <row r="3804" spans="1:2" x14ac:dyDescent="0.2">
      <c r="A3804" s="977"/>
      <c r="B3804" s="979"/>
    </row>
    <row r="3805" spans="1:2" x14ac:dyDescent="0.2">
      <c r="A3805" s="977"/>
      <c r="B3805" s="979"/>
    </row>
    <row r="3806" spans="1:2" x14ac:dyDescent="0.2">
      <c r="A3806" s="977"/>
      <c r="B3806" s="979"/>
    </row>
    <row r="3807" spans="1:2" x14ac:dyDescent="0.2">
      <c r="A3807" s="977"/>
      <c r="B3807" s="979"/>
    </row>
    <row r="3808" spans="1:2" x14ac:dyDescent="0.2">
      <c r="A3808" s="977"/>
      <c r="B3808" s="979"/>
    </row>
    <row r="3809" spans="1:2" x14ac:dyDescent="0.2">
      <c r="A3809" s="977"/>
      <c r="B3809" s="979"/>
    </row>
    <row r="3810" spans="1:2" x14ac:dyDescent="0.2">
      <c r="A3810" s="977"/>
      <c r="B3810" s="979"/>
    </row>
    <row r="3811" spans="1:2" x14ac:dyDescent="0.2">
      <c r="A3811" s="977"/>
      <c r="B3811" s="979"/>
    </row>
    <row r="3812" spans="1:2" x14ac:dyDescent="0.2">
      <c r="A3812" s="977"/>
      <c r="B3812" s="979"/>
    </row>
    <row r="3813" spans="1:2" x14ac:dyDescent="0.2">
      <c r="A3813" s="977"/>
      <c r="B3813" s="979"/>
    </row>
    <row r="3814" spans="1:2" x14ac:dyDescent="0.2">
      <c r="A3814" s="977"/>
      <c r="B3814" s="979"/>
    </row>
    <row r="3815" spans="1:2" x14ac:dyDescent="0.2">
      <c r="A3815" s="977"/>
      <c r="B3815" s="979"/>
    </row>
    <row r="3816" spans="1:2" x14ac:dyDescent="0.2">
      <c r="A3816" s="977"/>
      <c r="B3816" s="979"/>
    </row>
    <row r="3817" spans="1:2" x14ac:dyDescent="0.2">
      <c r="A3817" s="977"/>
      <c r="B3817" s="979"/>
    </row>
    <row r="3818" spans="1:2" x14ac:dyDescent="0.2">
      <c r="A3818" s="977"/>
      <c r="B3818" s="979"/>
    </row>
    <row r="3819" spans="1:2" x14ac:dyDescent="0.2">
      <c r="A3819" s="977"/>
      <c r="B3819" s="979"/>
    </row>
    <row r="3820" spans="1:2" x14ac:dyDescent="0.2">
      <c r="A3820" s="977"/>
      <c r="B3820" s="979"/>
    </row>
    <row r="3821" spans="1:2" x14ac:dyDescent="0.2">
      <c r="A3821" s="977"/>
      <c r="B3821" s="979"/>
    </row>
    <row r="3822" spans="1:2" x14ac:dyDescent="0.2">
      <c r="A3822" s="977"/>
      <c r="B3822" s="979"/>
    </row>
    <row r="3823" spans="1:2" x14ac:dyDescent="0.2">
      <c r="A3823" s="977"/>
      <c r="B3823" s="979"/>
    </row>
    <row r="3824" spans="1:2" x14ac:dyDescent="0.2">
      <c r="A3824" s="977"/>
      <c r="B3824" s="979"/>
    </row>
    <row r="3825" spans="1:2" x14ac:dyDescent="0.2">
      <c r="A3825" s="977"/>
      <c r="B3825" s="979"/>
    </row>
    <row r="3826" spans="1:2" x14ac:dyDescent="0.2">
      <c r="A3826" s="977"/>
      <c r="B3826" s="979"/>
    </row>
    <row r="3827" spans="1:2" x14ac:dyDescent="0.2">
      <c r="A3827" s="977"/>
      <c r="B3827" s="979"/>
    </row>
    <row r="3828" spans="1:2" x14ac:dyDescent="0.2">
      <c r="A3828" s="977"/>
      <c r="B3828" s="979"/>
    </row>
    <row r="3829" spans="1:2" x14ac:dyDescent="0.2">
      <c r="A3829" s="977"/>
      <c r="B3829" s="979"/>
    </row>
    <row r="3830" spans="1:2" x14ac:dyDescent="0.2">
      <c r="A3830" s="977"/>
      <c r="B3830" s="979"/>
    </row>
    <row r="3831" spans="1:2" x14ac:dyDescent="0.2">
      <c r="A3831" s="977"/>
      <c r="B3831" s="979"/>
    </row>
    <row r="3832" spans="1:2" x14ac:dyDescent="0.2">
      <c r="A3832" s="977"/>
      <c r="B3832" s="979"/>
    </row>
    <row r="3833" spans="1:2" x14ac:dyDescent="0.2">
      <c r="A3833" s="977"/>
      <c r="B3833" s="979"/>
    </row>
    <row r="3834" spans="1:2" x14ac:dyDescent="0.2">
      <c r="A3834" s="977"/>
      <c r="B3834" s="979"/>
    </row>
    <row r="3835" spans="1:2" x14ac:dyDescent="0.2">
      <c r="A3835" s="977"/>
      <c r="B3835" s="979"/>
    </row>
    <row r="3836" spans="1:2" x14ac:dyDescent="0.2">
      <c r="A3836" s="977"/>
      <c r="B3836" s="979"/>
    </row>
    <row r="3837" spans="1:2" x14ac:dyDescent="0.2">
      <c r="A3837" s="977"/>
      <c r="B3837" s="979"/>
    </row>
    <row r="3838" spans="1:2" x14ac:dyDescent="0.2">
      <c r="A3838" s="977"/>
      <c r="B3838" s="979"/>
    </row>
    <row r="3839" spans="1:2" x14ac:dyDescent="0.2">
      <c r="A3839" s="977"/>
      <c r="B3839" s="979"/>
    </row>
    <row r="3840" spans="1:2" x14ac:dyDescent="0.2">
      <c r="A3840" s="977"/>
      <c r="B3840" s="979"/>
    </row>
    <row r="3841" spans="1:2" x14ac:dyDescent="0.2">
      <c r="A3841" s="977"/>
      <c r="B3841" s="979"/>
    </row>
    <row r="3842" spans="1:2" x14ac:dyDescent="0.2">
      <c r="A3842" s="977"/>
      <c r="B3842" s="979"/>
    </row>
    <row r="3843" spans="1:2" x14ac:dyDescent="0.2">
      <c r="A3843" s="977"/>
      <c r="B3843" s="979"/>
    </row>
    <row r="3844" spans="1:2" x14ac:dyDescent="0.2">
      <c r="A3844" s="977"/>
      <c r="B3844" s="979"/>
    </row>
    <row r="3845" spans="1:2" x14ac:dyDescent="0.2">
      <c r="A3845" s="977"/>
      <c r="B3845" s="979"/>
    </row>
    <row r="3846" spans="1:2" x14ac:dyDescent="0.2">
      <c r="A3846" s="977"/>
      <c r="B3846" s="979"/>
    </row>
    <row r="3847" spans="1:2" x14ac:dyDescent="0.2">
      <c r="A3847" s="977"/>
      <c r="B3847" s="979"/>
    </row>
    <row r="3848" spans="1:2" x14ac:dyDescent="0.2">
      <c r="A3848" s="977"/>
      <c r="B3848" s="979"/>
    </row>
    <row r="3849" spans="1:2" x14ac:dyDescent="0.2">
      <c r="A3849" s="977"/>
      <c r="B3849" s="979"/>
    </row>
    <row r="3850" spans="1:2" x14ac:dyDescent="0.2">
      <c r="A3850" s="977"/>
      <c r="B3850" s="979"/>
    </row>
    <row r="3851" spans="1:2" x14ac:dyDescent="0.2">
      <c r="A3851" s="977"/>
      <c r="B3851" s="979"/>
    </row>
    <row r="3852" spans="1:2" x14ac:dyDescent="0.2">
      <c r="A3852" s="977"/>
      <c r="B3852" s="979"/>
    </row>
    <row r="3853" spans="1:2" x14ac:dyDescent="0.2">
      <c r="A3853" s="977"/>
      <c r="B3853" s="979"/>
    </row>
    <row r="3854" spans="1:2" x14ac:dyDescent="0.2">
      <c r="A3854" s="977"/>
      <c r="B3854" s="979"/>
    </row>
    <row r="3855" spans="1:2" x14ac:dyDescent="0.2">
      <c r="A3855" s="977"/>
      <c r="B3855" s="979"/>
    </row>
    <row r="3856" spans="1:2" x14ac:dyDescent="0.2">
      <c r="A3856" s="977"/>
      <c r="B3856" s="979"/>
    </row>
    <row r="3857" spans="1:2" x14ac:dyDescent="0.2">
      <c r="A3857" s="977"/>
      <c r="B3857" s="979"/>
    </row>
    <row r="3858" spans="1:2" x14ac:dyDescent="0.2">
      <c r="A3858" s="977"/>
      <c r="B3858" s="979"/>
    </row>
    <row r="3859" spans="1:2" x14ac:dyDescent="0.2">
      <c r="A3859" s="977"/>
      <c r="B3859" s="979"/>
    </row>
    <row r="3860" spans="1:2" x14ac:dyDescent="0.2">
      <c r="A3860" s="977"/>
      <c r="B3860" s="979"/>
    </row>
    <row r="3861" spans="1:2" x14ac:dyDescent="0.2">
      <c r="A3861" s="977"/>
      <c r="B3861" s="979"/>
    </row>
    <row r="3862" spans="1:2" x14ac:dyDescent="0.2">
      <c r="A3862" s="977"/>
      <c r="B3862" s="979"/>
    </row>
    <row r="3863" spans="1:2" x14ac:dyDescent="0.2">
      <c r="A3863" s="977"/>
      <c r="B3863" s="979"/>
    </row>
    <row r="3864" spans="1:2" x14ac:dyDescent="0.2">
      <c r="A3864" s="977"/>
      <c r="B3864" s="979"/>
    </row>
    <row r="3865" spans="1:2" x14ac:dyDescent="0.2">
      <c r="A3865" s="977"/>
      <c r="B3865" s="979"/>
    </row>
    <row r="3866" spans="1:2" x14ac:dyDescent="0.2">
      <c r="A3866" s="977"/>
      <c r="B3866" s="979"/>
    </row>
    <row r="3867" spans="1:2" x14ac:dyDescent="0.2">
      <c r="A3867" s="977"/>
      <c r="B3867" s="979"/>
    </row>
    <row r="3868" spans="1:2" x14ac:dyDescent="0.2">
      <c r="A3868" s="977"/>
      <c r="B3868" s="979"/>
    </row>
    <row r="3869" spans="1:2" x14ac:dyDescent="0.2">
      <c r="A3869" s="977"/>
      <c r="B3869" s="979"/>
    </row>
    <row r="3870" spans="1:2" x14ac:dyDescent="0.2">
      <c r="A3870" s="977"/>
      <c r="B3870" s="979"/>
    </row>
    <row r="3871" spans="1:2" x14ac:dyDescent="0.2">
      <c r="A3871" s="977"/>
      <c r="B3871" s="979"/>
    </row>
    <row r="3872" spans="1:2" x14ac:dyDescent="0.2">
      <c r="A3872" s="977"/>
      <c r="B3872" s="979"/>
    </row>
    <row r="3873" spans="1:2" x14ac:dyDescent="0.2">
      <c r="A3873" s="977"/>
      <c r="B3873" s="979"/>
    </row>
    <row r="3874" spans="1:2" x14ac:dyDescent="0.2">
      <c r="A3874" s="977"/>
      <c r="B3874" s="979"/>
    </row>
    <row r="3875" spans="1:2" x14ac:dyDescent="0.2">
      <c r="A3875" s="977"/>
      <c r="B3875" s="979"/>
    </row>
    <row r="3876" spans="1:2" x14ac:dyDescent="0.2">
      <c r="A3876" s="977"/>
      <c r="B3876" s="979"/>
    </row>
    <row r="3877" spans="1:2" x14ac:dyDescent="0.2">
      <c r="A3877" s="977"/>
      <c r="B3877" s="979"/>
    </row>
    <row r="3878" spans="1:2" x14ac:dyDescent="0.2">
      <c r="A3878" s="977"/>
      <c r="B3878" s="979"/>
    </row>
    <row r="3879" spans="1:2" x14ac:dyDescent="0.2">
      <c r="A3879" s="977"/>
      <c r="B3879" s="979"/>
    </row>
    <row r="3880" spans="1:2" x14ac:dyDescent="0.2">
      <c r="A3880" s="977"/>
      <c r="B3880" s="979"/>
    </row>
    <row r="3881" spans="1:2" x14ac:dyDescent="0.2">
      <c r="A3881" s="977"/>
      <c r="B3881" s="979"/>
    </row>
    <row r="3882" spans="1:2" x14ac:dyDescent="0.2">
      <c r="A3882" s="977"/>
      <c r="B3882" s="979"/>
    </row>
    <row r="3883" spans="1:2" x14ac:dyDescent="0.2">
      <c r="A3883" s="977"/>
      <c r="B3883" s="979"/>
    </row>
    <row r="3884" spans="1:2" x14ac:dyDescent="0.2">
      <c r="A3884" s="977"/>
      <c r="B3884" s="979"/>
    </row>
    <row r="3885" spans="1:2" x14ac:dyDescent="0.2">
      <c r="A3885" s="977"/>
      <c r="B3885" s="979"/>
    </row>
    <row r="3886" spans="1:2" x14ac:dyDescent="0.2">
      <c r="A3886" s="977"/>
      <c r="B3886" s="979"/>
    </row>
    <row r="3887" spans="1:2" x14ac:dyDescent="0.2">
      <c r="A3887" s="977"/>
      <c r="B3887" s="979"/>
    </row>
    <row r="3888" spans="1:2" x14ac:dyDescent="0.2">
      <c r="A3888" s="977"/>
      <c r="B3888" s="979"/>
    </row>
    <row r="3889" spans="1:2" x14ac:dyDescent="0.2">
      <c r="A3889" s="977"/>
      <c r="B3889" s="979"/>
    </row>
    <row r="3890" spans="1:2" x14ac:dyDescent="0.2">
      <c r="A3890" s="977"/>
      <c r="B3890" s="979"/>
    </row>
    <row r="3891" spans="1:2" x14ac:dyDescent="0.2">
      <c r="A3891" s="977"/>
      <c r="B3891" s="979"/>
    </row>
    <row r="3892" spans="1:2" x14ac:dyDescent="0.2">
      <c r="A3892" s="977"/>
      <c r="B3892" s="979"/>
    </row>
    <row r="3893" spans="1:2" x14ac:dyDescent="0.2">
      <c r="A3893" s="977"/>
      <c r="B3893" s="979"/>
    </row>
    <row r="3894" spans="1:2" x14ac:dyDescent="0.2">
      <c r="A3894" s="977"/>
      <c r="B3894" s="979"/>
    </row>
    <row r="3895" spans="1:2" x14ac:dyDescent="0.2">
      <c r="A3895" s="977"/>
      <c r="B3895" s="979"/>
    </row>
    <row r="3896" spans="1:2" x14ac:dyDescent="0.2">
      <c r="A3896" s="977"/>
      <c r="B3896" s="979"/>
    </row>
    <row r="3897" spans="1:2" x14ac:dyDescent="0.2">
      <c r="A3897" s="977"/>
      <c r="B3897" s="979"/>
    </row>
    <row r="3898" spans="1:2" x14ac:dyDescent="0.2">
      <c r="A3898" s="977"/>
      <c r="B3898" s="979"/>
    </row>
    <row r="3899" spans="1:2" x14ac:dyDescent="0.2">
      <c r="A3899" s="977"/>
      <c r="B3899" s="979"/>
    </row>
    <row r="3900" spans="1:2" x14ac:dyDescent="0.2">
      <c r="A3900" s="977"/>
      <c r="B3900" s="979"/>
    </row>
    <row r="3901" spans="1:2" x14ac:dyDescent="0.2">
      <c r="A3901" s="977"/>
      <c r="B3901" s="979"/>
    </row>
    <row r="3902" spans="1:2" x14ac:dyDescent="0.2">
      <c r="A3902" s="977"/>
      <c r="B3902" s="979"/>
    </row>
    <row r="3903" spans="1:2" x14ac:dyDescent="0.2">
      <c r="A3903" s="977"/>
      <c r="B3903" s="979"/>
    </row>
    <row r="3904" spans="1:2" x14ac:dyDescent="0.2">
      <c r="A3904" s="977"/>
      <c r="B3904" s="979"/>
    </row>
    <row r="3905" spans="1:2" x14ac:dyDescent="0.2">
      <c r="A3905" s="977"/>
      <c r="B3905" s="979"/>
    </row>
    <row r="3906" spans="1:2" x14ac:dyDescent="0.2">
      <c r="A3906" s="977"/>
      <c r="B3906" s="979"/>
    </row>
    <row r="3907" spans="1:2" x14ac:dyDescent="0.2">
      <c r="A3907" s="977"/>
      <c r="B3907" s="979"/>
    </row>
    <row r="3908" spans="1:2" x14ac:dyDescent="0.2">
      <c r="A3908" s="977"/>
      <c r="B3908" s="979"/>
    </row>
    <row r="3909" spans="1:2" x14ac:dyDescent="0.2">
      <c r="A3909" s="977"/>
      <c r="B3909" s="979"/>
    </row>
    <row r="3910" spans="1:2" x14ac:dyDescent="0.2">
      <c r="A3910" s="977"/>
      <c r="B3910" s="979"/>
    </row>
    <row r="3911" spans="1:2" x14ac:dyDescent="0.2">
      <c r="A3911" s="977"/>
      <c r="B3911" s="979"/>
    </row>
    <row r="3912" spans="1:2" x14ac:dyDescent="0.2">
      <c r="A3912" s="977"/>
      <c r="B3912" s="979"/>
    </row>
    <row r="3913" spans="1:2" x14ac:dyDescent="0.2">
      <c r="A3913" s="977"/>
      <c r="B3913" s="979"/>
    </row>
    <row r="3914" spans="1:2" x14ac:dyDescent="0.2">
      <c r="A3914" s="977"/>
      <c r="B3914" s="979"/>
    </row>
    <row r="3915" spans="1:2" x14ac:dyDescent="0.2">
      <c r="A3915" s="977"/>
      <c r="B3915" s="979"/>
    </row>
    <row r="3916" spans="1:2" x14ac:dyDescent="0.2">
      <c r="A3916" s="977"/>
      <c r="B3916" s="979"/>
    </row>
    <row r="3917" spans="1:2" x14ac:dyDescent="0.2">
      <c r="A3917" s="977"/>
      <c r="B3917" s="979"/>
    </row>
    <row r="3918" spans="1:2" x14ac:dyDescent="0.2">
      <c r="A3918" s="977"/>
      <c r="B3918" s="979"/>
    </row>
    <row r="3919" spans="1:2" x14ac:dyDescent="0.2">
      <c r="A3919" s="977"/>
      <c r="B3919" s="979"/>
    </row>
    <row r="3920" spans="1:2" x14ac:dyDescent="0.2">
      <c r="A3920" s="977"/>
      <c r="B3920" s="979"/>
    </row>
    <row r="3921" spans="1:2" x14ac:dyDescent="0.2">
      <c r="A3921" s="977"/>
      <c r="B3921" s="979"/>
    </row>
    <row r="3922" spans="1:2" x14ac:dyDescent="0.2">
      <c r="A3922" s="977"/>
      <c r="B3922" s="979"/>
    </row>
    <row r="3923" spans="1:2" x14ac:dyDescent="0.2">
      <c r="A3923" s="977"/>
      <c r="B3923" s="979"/>
    </row>
    <row r="3924" spans="1:2" x14ac:dyDescent="0.2">
      <c r="A3924" s="977"/>
      <c r="B3924" s="979"/>
    </row>
    <row r="3925" spans="1:2" x14ac:dyDescent="0.2">
      <c r="A3925" s="977"/>
      <c r="B3925" s="979"/>
    </row>
    <row r="3926" spans="1:2" x14ac:dyDescent="0.2">
      <c r="A3926" s="977"/>
      <c r="B3926" s="979"/>
    </row>
    <row r="3927" spans="1:2" x14ac:dyDescent="0.2">
      <c r="A3927" s="977"/>
      <c r="B3927" s="979"/>
    </row>
    <row r="3928" spans="1:2" x14ac:dyDescent="0.2">
      <c r="A3928" s="977"/>
      <c r="B3928" s="979"/>
    </row>
    <row r="3929" spans="1:2" x14ac:dyDescent="0.2">
      <c r="A3929" s="977"/>
      <c r="B3929" s="979"/>
    </row>
    <row r="3930" spans="1:2" x14ac:dyDescent="0.2">
      <c r="A3930" s="977"/>
      <c r="B3930" s="979"/>
    </row>
    <row r="3931" spans="1:2" x14ac:dyDescent="0.2">
      <c r="A3931" s="977"/>
      <c r="B3931" s="979"/>
    </row>
    <row r="3932" spans="1:2" x14ac:dyDescent="0.2">
      <c r="A3932" s="977"/>
      <c r="B3932" s="979"/>
    </row>
    <row r="3933" spans="1:2" x14ac:dyDescent="0.2">
      <c r="A3933" s="977"/>
      <c r="B3933" s="979"/>
    </row>
    <row r="3934" spans="1:2" x14ac:dyDescent="0.2">
      <c r="A3934" s="977"/>
      <c r="B3934" s="979"/>
    </row>
    <row r="3935" spans="1:2" x14ac:dyDescent="0.2">
      <c r="A3935" s="977"/>
      <c r="B3935" s="979"/>
    </row>
    <row r="3936" spans="1:2" x14ac:dyDescent="0.2">
      <c r="A3936" s="977"/>
      <c r="B3936" s="979"/>
    </row>
    <row r="3937" spans="1:2" x14ac:dyDescent="0.2">
      <c r="A3937" s="977"/>
      <c r="B3937" s="979"/>
    </row>
    <row r="3938" spans="1:2" x14ac:dyDescent="0.2">
      <c r="A3938" s="977"/>
      <c r="B3938" s="979"/>
    </row>
    <row r="3939" spans="1:2" x14ac:dyDescent="0.2">
      <c r="A3939" s="977"/>
      <c r="B3939" s="979"/>
    </row>
    <row r="3940" spans="1:2" x14ac:dyDescent="0.2">
      <c r="A3940" s="977"/>
      <c r="B3940" s="979"/>
    </row>
    <row r="3941" spans="1:2" x14ac:dyDescent="0.2">
      <c r="A3941" s="977"/>
      <c r="B3941" s="979"/>
    </row>
    <row r="3942" spans="1:2" x14ac:dyDescent="0.2">
      <c r="A3942" s="977"/>
      <c r="B3942" s="979"/>
    </row>
    <row r="3943" spans="1:2" x14ac:dyDescent="0.2">
      <c r="A3943" s="977"/>
      <c r="B3943" s="979"/>
    </row>
    <row r="3944" spans="1:2" x14ac:dyDescent="0.2">
      <c r="A3944" s="977"/>
      <c r="B3944" s="979"/>
    </row>
    <row r="3945" spans="1:2" x14ac:dyDescent="0.2">
      <c r="A3945" s="977"/>
      <c r="B3945" s="979"/>
    </row>
    <row r="3946" spans="1:2" x14ac:dyDescent="0.2">
      <c r="A3946" s="977"/>
      <c r="B3946" s="979"/>
    </row>
    <row r="3947" spans="1:2" x14ac:dyDescent="0.2">
      <c r="A3947" s="977"/>
      <c r="B3947" s="979"/>
    </row>
    <row r="3948" spans="1:2" x14ac:dyDescent="0.2">
      <c r="A3948" s="977"/>
      <c r="B3948" s="979"/>
    </row>
    <row r="3949" spans="1:2" x14ac:dyDescent="0.2">
      <c r="A3949" s="977"/>
      <c r="B3949" s="979"/>
    </row>
    <row r="3950" spans="1:2" x14ac:dyDescent="0.2">
      <c r="A3950" s="977"/>
      <c r="B3950" s="979"/>
    </row>
    <row r="3951" spans="1:2" x14ac:dyDescent="0.2">
      <c r="A3951" s="977"/>
      <c r="B3951" s="979"/>
    </row>
    <row r="3952" spans="1:2" x14ac:dyDescent="0.2">
      <c r="A3952" s="977"/>
      <c r="B3952" s="979"/>
    </row>
    <row r="3953" spans="1:2" x14ac:dyDescent="0.2">
      <c r="A3953" s="977"/>
      <c r="B3953" s="979"/>
    </row>
    <row r="3954" spans="1:2" x14ac:dyDescent="0.2">
      <c r="A3954" s="977"/>
      <c r="B3954" s="979"/>
    </row>
    <row r="3955" spans="1:2" x14ac:dyDescent="0.2">
      <c r="A3955" s="977"/>
      <c r="B3955" s="979"/>
    </row>
    <row r="3956" spans="1:2" x14ac:dyDescent="0.2">
      <c r="A3956" s="977"/>
      <c r="B3956" s="979"/>
    </row>
    <row r="3957" spans="1:2" x14ac:dyDescent="0.2">
      <c r="A3957" s="977"/>
      <c r="B3957" s="979"/>
    </row>
    <row r="3958" spans="1:2" x14ac:dyDescent="0.2">
      <c r="A3958" s="977"/>
      <c r="B3958" s="979"/>
    </row>
    <row r="3959" spans="1:2" x14ac:dyDescent="0.2">
      <c r="A3959" s="977"/>
      <c r="B3959" s="979"/>
    </row>
    <row r="3960" spans="1:2" x14ac:dyDescent="0.2">
      <c r="A3960" s="977"/>
      <c r="B3960" s="979"/>
    </row>
    <row r="3961" spans="1:2" x14ac:dyDescent="0.2">
      <c r="A3961" s="977"/>
      <c r="B3961" s="979"/>
    </row>
    <row r="3962" spans="1:2" x14ac:dyDescent="0.2">
      <c r="A3962" s="977"/>
      <c r="B3962" s="979"/>
    </row>
    <row r="3963" spans="1:2" x14ac:dyDescent="0.2">
      <c r="A3963" s="977"/>
      <c r="B3963" s="979"/>
    </row>
    <row r="3964" spans="1:2" x14ac:dyDescent="0.2">
      <c r="A3964" s="977"/>
      <c r="B3964" s="979"/>
    </row>
    <row r="3965" spans="1:2" x14ac:dyDescent="0.2">
      <c r="A3965" s="977"/>
      <c r="B3965" s="979"/>
    </row>
    <row r="3966" spans="1:2" x14ac:dyDescent="0.2">
      <c r="A3966" s="977"/>
      <c r="B3966" s="979"/>
    </row>
    <row r="3967" spans="1:2" x14ac:dyDescent="0.2">
      <c r="A3967" s="977"/>
      <c r="B3967" s="979"/>
    </row>
    <row r="3968" spans="1:2" x14ac:dyDescent="0.2">
      <c r="A3968" s="977"/>
      <c r="B3968" s="979"/>
    </row>
    <row r="3969" spans="1:2" x14ac:dyDescent="0.2">
      <c r="A3969" s="977"/>
      <c r="B3969" s="979"/>
    </row>
    <row r="3970" spans="1:2" x14ac:dyDescent="0.2">
      <c r="A3970" s="977"/>
      <c r="B3970" s="979"/>
    </row>
    <row r="3971" spans="1:2" x14ac:dyDescent="0.2">
      <c r="A3971" s="977"/>
      <c r="B3971" s="979"/>
    </row>
    <row r="3972" spans="1:2" x14ac:dyDescent="0.2">
      <c r="A3972" s="977"/>
      <c r="B3972" s="979"/>
    </row>
    <row r="3973" spans="1:2" x14ac:dyDescent="0.2">
      <c r="A3973" s="977"/>
      <c r="B3973" s="979"/>
    </row>
    <row r="3974" spans="1:2" x14ac:dyDescent="0.2">
      <c r="A3974" s="977"/>
      <c r="B3974" s="979"/>
    </row>
    <row r="3975" spans="1:2" x14ac:dyDescent="0.2">
      <c r="A3975" s="977"/>
      <c r="B3975" s="979"/>
    </row>
    <row r="3976" spans="1:2" x14ac:dyDescent="0.2">
      <c r="A3976" s="977"/>
      <c r="B3976" s="979"/>
    </row>
    <row r="3977" spans="1:2" x14ac:dyDescent="0.2">
      <c r="A3977" s="977"/>
      <c r="B3977" s="979"/>
    </row>
    <row r="3978" spans="1:2" x14ac:dyDescent="0.2">
      <c r="A3978" s="977"/>
      <c r="B3978" s="979"/>
    </row>
    <row r="3979" spans="1:2" x14ac:dyDescent="0.2">
      <c r="A3979" s="977"/>
      <c r="B3979" s="979"/>
    </row>
    <row r="3980" spans="1:2" x14ac:dyDescent="0.2">
      <c r="A3980" s="977"/>
      <c r="B3980" s="979"/>
    </row>
    <row r="3981" spans="1:2" x14ac:dyDescent="0.2">
      <c r="A3981" s="977"/>
      <c r="B3981" s="979"/>
    </row>
    <row r="3982" spans="1:2" x14ac:dyDescent="0.2">
      <c r="A3982" s="977"/>
      <c r="B3982" s="979"/>
    </row>
    <row r="3983" spans="1:2" x14ac:dyDescent="0.2">
      <c r="A3983" s="977"/>
      <c r="B3983" s="979"/>
    </row>
    <row r="3984" spans="1:2" x14ac:dyDescent="0.2">
      <c r="A3984" s="977"/>
      <c r="B3984" s="979"/>
    </row>
    <row r="3985" spans="1:2" x14ac:dyDescent="0.2">
      <c r="A3985" s="977"/>
      <c r="B3985" s="979"/>
    </row>
    <row r="3986" spans="1:2" x14ac:dyDescent="0.2">
      <c r="A3986" s="977"/>
      <c r="B3986" s="979"/>
    </row>
    <row r="3987" spans="1:2" x14ac:dyDescent="0.2">
      <c r="A3987" s="977"/>
      <c r="B3987" s="979"/>
    </row>
    <row r="3988" spans="1:2" x14ac:dyDescent="0.2">
      <c r="A3988" s="977"/>
      <c r="B3988" s="979"/>
    </row>
    <row r="3989" spans="1:2" x14ac:dyDescent="0.2">
      <c r="A3989" s="977"/>
      <c r="B3989" s="979"/>
    </row>
    <row r="3990" spans="1:2" x14ac:dyDescent="0.2">
      <c r="A3990" s="977"/>
      <c r="B3990" s="979"/>
    </row>
    <row r="3991" spans="1:2" x14ac:dyDescent="0.2">
      <c r="A3991" s="977"/>
      <c r="B3991" s="979"/>
    </row>
    <row r="3992" spans="1:2" x14ac:dyDescent="0.2">
      <c r="A3992" s="977"/>
      <c r="B3992" s="979"/>
    </row>
    <row r="3993" spans="1:2" x14ac:dyDescent="0.2">
      <c r="A3993" s="977"/>
      <c r="B3993" s="979"/>
    </row>
    <row r="3994" spans="1:2" x14ac:dyDescent="0.2">
      <c r="A3994" s="977"/>
      <c r="B3994" s="979"/>
    </row>
    <row r="3995" spans="1:2" x14ac:dyDescent="0.2">
      <c r="A3995" s="977"/>
      <c r="B3995" s="979"/>
    </row>
    <row r="3996" spans="1:2" x14ac:dyDescent="0.2">
      <c r="A3996" s="977"/>
      <c r="B3996" s="979"/>
    </row>
    <row r="3997" spans="1:2" x14ac:dyDescent="0.2">
      <c r="A3997" s="977"/>
      <c r="B3997" s="979"/>
    </row>
    <row r="3998" spans="1:2" x14ac:dyDescent="0.2">
      <c r="A3998" s="977"/>
      <c r="B3998" s="979"/>
    </row>
    <row r="3999" spans="1:2" x14ac:dyDescent="0.2">
      <c r="A3999" s="977"/>
      <c r="B3999" s="979"/>
    </row>
    <row r="4000" spans="1:2" x14ac:dyDescent="0.2">
      <c r="A4000" s="977"/>
      <c r="B4000" s="979"/>
    </row>
    <row r="4001" spans="1:2" x14ac:dyDescent="0.2">
      <c r="A4001" s="977"/>
      <c r="B4001" s="979"/>
    </row>
    <row r="4002" spans="1:2" x14ac:dyDescent="0.2">
      <c r="A4002" s="977"/>
      <c r="B4002" s="979"/>
    </row>
    <row r="4003" spans="1:2" x14ac:dyDescent="0.2">
      <c r="A4003" s="977"/>
      <c r="B4003" s="979"/>
    </row>
    <row r="4004" spans="1:2" x14ac:dyDescent="0.2">
      <c r="A4004" s="977"/>
      <c r="B4004" s="979"/>
    </row>
    <row r="4005" spans="1:2" x14ac:dyDescent="0.2">
      <c r="A4005" s="977"/>
      <c r="B4005" s="979"/>
    </row>
    <row r="4006" spans="1:2" x14ac:dyDescent="0.2">
      <c r="A4006" s="977"/>
      <c r="B4006" s="979"/>
    </row>
    <row r="4007" spans="1:2" x14ac:dyDescent="0.2">
      <c r="A4007" s="977"/>
      <c r="B4007" s="979"/>
    </row>
    <row r="4008" spans="1:2" x14ac:dyDescent="0.2">
      <c r="A4008" s="977"/>
      <c r="B4008" s="979"/>
    </row>
    <row r="4009" spans="1:2" x14ac:dyDescent="0.2">
      <c r="A4009" s="977"/>
      <c r="B4009" s="979"/>
    </row>
    <row r="4010" spans="1:2" x14ac:dyDescent="0.2">
      <c r="A4010" s="977"/>
      <c r="B4010" s="979"/>
    </row>
    <row r="4011" spans="1:2" x14ac:dyDescent="0.2">
      <c r="A4011" s="977"/>
      <c r="B4011" s="979"/>
    </row>
    <row r="4012" spans="1:2" x14ac:dyDescent="0.2">
      <c r="A4012" s="977"/>
      <c r="B4012" s="979"/>
    </row>
    <row r="4013" spans="1:2" x14ac:dyDescent="0.2">
      <c r="A4013" s="977"/>
      <c r="B4013" s="979"/>
    </row>
    <row r="4014" spans="1:2" x14ac:dyDescent="0.2">
      <c r="A4014" s="977"/>
      <c r="B4014" s="979"/>
    </row>
    <row r="4015" spans="1:2" x14ac:dyDescent="0.2">
      <c r="A4015" s="977"/>
      <c r="B4015" s="979"/>
    </row>
    <row r="4016" spans="1:2" x14ac:dyDescent="0.2">
      <c r="A4016" s="977"/>
      <c r="B4016" s="979"/>
    </row>
    <row r="4017" spans="1:2" x14ac:dyDescent="0.2">
      <c r="A4017" s="977"/>
      <c r="B4017" s="979"/>
    </row>
    <row r="4018" spans="1:2" x14ac:dyDescent="0.2">
      <c r="A4018" s="977"/>
      <c r="B4018" s="979"/>
    </row>
    <row r="4019" spans="1:2" x14ac:dyDescent="0.2">
      <c r="A4019" s="977"/>
      <c r="B4019" s="979"/>
    </row>
    <row r="4020" spans="1:2" x14ac:dyDescent="0.2">
      <c r="A4020" s="977"/>
      <c r="B4020" s="979"/>
    </row>
    <row r="4021" spans="1:2" x14ac:dyDescent="0.2">
      <c r="A4021" s="977"/>
      <c r="B4021" s="979"/>
    </row>
    <row r="4022" spans="1:2" x14ac:dyDescent="0.2">
      <c r="A4022" s="977"/>
      <c r="B4022" s="979"/>
    </row>
    <row r="4023" spans="1:2" x14ac:dyDescent="0.2">
      <c r="A4023" s="977"/>
      <c r="B4023" s="979"/>
    </row>
    <row r="4024" spans="1:2" x14ac:dyDescent="0.2">
      <c r="A4024" s="977"/>
      <c r="B4024" s="979"/>
    </row>
    <row r="4025" spans="1:2" x14ac:dyDescent="0.2">
      <c r="A4025" s="977"/>
      <c r="B4025" s="979"/>
    </row>
    <row r="4026" spans="1:2" x14ac:dyDescent="0.2">
      <c r="A4026" s="977"/>
      <c r="B4026" s="979"/>
    </row>
    <row r="4027" spans="1:2" x14ac:dyDescent="0.2">
      <c r="A4027" s="977"/>
      <c r="B4027" s="979"/>
    </row>
    <row r="4028" spans="1:2" x14ac:dyDescent="0.2">
      <c r="A4028" s="977"/>
      <c r="B4028" s="979"/>
    </row>
    <row r="4029" spans="1:2" x14ac:dyDescent="0.2">
      <c r="A4029" s="977"/>
      <c r="B4029" s="979"/>
    </row>
    <row r="4030" spans="1:2" x14ac:dyDescent="0.2">
      <c r="A4030" s="977"/>
      <c r="B4030" s="979"/>
    </row>
    <row r="4031" spans="1:2" x14ac:dyDescent="0.2">
      <c r="A4031" s="977"/>
      <c r="B4031" s="979"/>
    </row>
    <row r="4032" spans="1:2" x14ac:dyDescent="0.2">
      <c r="A4032" s="977"/>
      <c r="B4032" s="979"/>
    </row>
    <row r="4033" spans="1:2" x14ac:dyDescent="0.2">
      <c r="A4033" s="977"/>
      <c r="B4033" s="979"/>
    </row>
    <row r="4034" spans="1:2" x14ac:dyDescent="0.2">
      <c r="A4034" s="977"/>
      <c r="B4034" s="979"/>
    </row>
    <row r="4035" spans="1:2" x14ac:dyDescent="0.2">
      <c r="A4035" s="977"/>
      <c r="B4035" s="979"/>
    </row>
    <row r="4036" spans="1:2" x14ac:dyDescent="0.2">
      <c r="A4036" s="977"/>
      <c r="B4036" s="979"/>
    </row>
    <row r="4037" spans="1:2" x14ac:dyDescent="0.2">
      <c r="A4037" s="977"/>
      <c r="B4037" s="979"/>
    </row>
    <row r="4038" spans="1:2" x14ac:dyDescent="0.2">
      <c r="A4038" s="977"/>
      <c r="B4038" s="979"/>
    </row>
    <row r="4039" spans="1:2" x14ac:dyDescent="0.2">
      <c r="A4039" s="977"/>
      <c r="B4039" s="979"/>
    </row>
    <row r="4040" spans="1:2" x14ac:dyDescent="0.2">
      <c r="A4040" s="977"/>
      <c r="B4040" s="979"/>
    </row>
    <row r="4041" spans="1:2" x14ac:dyDescent="0.2">
      <c r="A4041" s="977"/>
      <c r="B4041" s="979"/>
    </row>
    <row r="4042" spans="1:2" x14ac:dyDescent="0.2">
      <c r="A4042" s="977"/>
      <c r="B4042" s="979"/>
    </row>
    <row r="4043" spans="1:2" x14ac:dyDescent="0.2">
      <c r="A4043" s="977"/>
      <c r="B4043" s="979"/>
    </row>
    <row r="4044" spans="1:2" x14ac:dyDescent="0.2">
      <c r="A4044" s="977"/>
      <c r="B4044" s="979"/>
    </row>
    <row r="4045" spans="1:2" x14ac:dyDescent="0.2">
      <c r="A4045" s="977"/>
      <c r="B4045" s="979"/>
    </row>
    <row r="4046" spans="1:2" x14ac:dyDescent="0.2">
      <c r="A4046" s="977"/>
      <c r="B4046" s="979"/>
    </row>
    <row r="4047" spans="1:2" x14ac:dyDescent="0.2">
      <c r="A4047" s="977"/>
      <c r="B4047" s="979"/>
    </row>
    <row r="4048" spans="1:2" x14ac:dyDescent="0.2">
      <c r="A4048" s="977"/>
      <c r="B4048" s="979"/>
    </row>
    <row r="4049" spans="1:2" x14ac:dyDescent="0.2">
      <c r="A4049" s="977"/>
      <c r="B4049" s="979"/>
    </row>
    <row r="4050" spans="1:2" x14ac:dyDescent="0.2">
      <c r="A4050" s="977"/>
      <c r="B4050" s="979"/>
    </row>
    <row r="4051" spans="1:2" x14ac:dyDescent="0.2">
      <c r="A4051" s="977"/>
      <c r="B4051" s="979"/>
    </row>
    <row r="4052" spans="1:2" x14ac:dyDescent="0.2">
      <c r="A4052" s="977"/>
      <c r="B4052" s="979"/>
    </row>
    <row r="4053" spans="1:2" x14ac:dyDescent="0.2">
      <c r="A4053" s="977"/>
      <c r="B4053" s="979"/>
    </row>
    <row r="4054" spans="1:2" x14ac:dyDescent="0.2">
      <c r="A4054" s="977"/>
      <c r="B4054" s="979"/>
    </row>
    <row r="4055" spans="1:2" x14ac:dyDescent="0.2">
      <c r="A4055" s="977"/>
      <c r="B4055" s="979"/>
    </row>
    <row r="4056" spans="1:2" x14ac:dyDescent="0.2">
      <c r="A4056" s="977"/>
      <c r="B4056" s="979"/>
    </row>
    <row r="4057" spans="1:2" x14ac:dyDescent="0.2">
      <c r="A4057" s="977"/>
      <c r="B4057" s="979"/>
    </row>
    <row r="4058" spans="1:2" x14ac:dyDescent="0.2">
      <c r="A4058" s="977"/>
      <c r="B4058" s="979"/>
    </row>
    <row r="4059" spans="1:2" x14ac:dyDescent="0.2">
      <c r="A4059" s="977"/>
      <c r="B4059" s="979"/>
    </row>
    <row r="4060" spans="1:2" x14ac:dyDescent="0.2">
      <c r="A4060" s="977"/>
      <c r="B4060" s="979"/>
    </row>
    <row r="4061" spans="1:2" x14ac:dyDescent="0.2">
      <c r="A4061" s="977"/>
      <c r="B4061" s="979"/>
    </row>
    <row r="4062" spans="1:2" x14ac:dyDescent="0.2">
      <c r="A4062" s="977"/>
      <c r="B4062" s="979"/>
    </row>
    <row r="4063" spans="1:2" x14ac:dyDescent="0.2">
      <c r="A4063" s="977"/>
      <c r="B4063" s="979"/>
    </row>
    <row r="4064" spans="1:2" x14ac:dyDescent="0.2">
      <c r="A4064" s="977"/>
      <c r="B4064" s="979"/>
    </row>
    <row r="4065" spans="1:2" x14ac:dyDescent="0.2">
      <c r="A4065" s="977"/>
      <c r="B4065" s="979"/>
    </row>
    <row r="4066" spans="1:2" x14ac:dyDescent="0.2">
      <c r="A4066" s="977"/>
      <c r="B4066" s="979"/>
    </row>
    <row r="4067" spans="1:2" x14ac:dyDescent="0.2">
      <c r="A4067" s="977"/>
      <c r="B4067" s="979"/>
    </row>
    <row r="4068" spans="1:2" x14ac:dyDescent="0.2">
      <c r="A4068" s="977"/>
      <c r="B4068" s="979"/>
    </row>
    <row r="4069" spans="1:2" x14ac:dyDescent="0.2">
      <c r="A4069" s="977"/>
      <c r="B4069" s="979"/>
    </row>
    <row r="4070" spans="1:2" x14ac:dyDescent="0.2">
      <c r="A4070" s="977"/>
      <c r="B4070" s="979"/>
    </row>
    <row r="4071" spans="1:2" x14ac:dyDescent="0.2">
      <c r="A4071" s="977"/>
      <c r="B4071" s="979"/>
    </row>
    <row r="4072" spans="1:2" x14ac:dyDescent="0.2">
      <c r="A4072" s="977"/>
      <c r="B4072" s="979"/>
    </row>
    <row r="4073" spans="1:2" x14ac:dyDescent="0.2">
      <c r="A4073" s="977"/>
      <c r="B4073" s="979"/>
    </row>
    <row r="4074" spans="1:2" x14ac:dyDescent="0.2">
      <c r="A4074" s="977"/>
      <c r="B4074" s="979"/>
    </row>
    <row r="4075" spans="1:2" x14ac:dyDescent="0.2">
      <c r="A4075" s="977"/>
      <c r="B4075" s="979"/>
    </row>
    <row r="4076" spans="1:2" x14ac:dyDescent="0.2">
      <c r="A4076" s="977"/>
      <c r="B4076" s="979"/>
    </row>
    <row r="4077" spans="1:2" x14ac:dyDescent="0.2">
      <c r="A4077" s="977"/>
      <c r="B4077" s="979"/>
    </row>
    <row r="4078" spans="1:2" x14ac:dyDescent="0.2">
      <c r="A4078" s="977"/>
      <c r="B4078" s="979"/>
    </row>
    <row r="4079" spans="1:2" x14ac:dyDescent="0.2">
      <c r="A4079" s="977"/>
      <c r="B4079" s="979"/>
    </row>
    <row r="4080" spans="1:2" x14ac:dyDescent="0.2">
      <c r="A4080" s="977"/>
      <c r="B4080" s="979"/>
    </row>
    <row r="4081" spans="1:2" x14ac:dyDescent="0.2">
      <c r="A4081" s="977"/>
      <c r="B4081" s="979"/>
    </row>
    <row r="4082" spans="1:2" x14ac:dyDescent="0.2">
      <c r="A4082" s="977"/>
      <c r="B4082" s="979"/>
    </row>
    <row r="4083" spans="1:2" x14ac:dyDescent="0.2">
      <c r="A4083" s="977"/>
      <c r="B4083" s="979"/>
    </row>
    <row r="4084" spans="1:2" x14ac:dyDescent="0.2">
      <c r="A4084" s="977"/>
      <c r="B4084" s="979"/>
    </row>
    <row r="4085" spans="1:2" x14ac:dyDescent="0.2">
      <c r="A4085" s="977"/>
      <c r="B4085" s="979"/>
    </row>
    <row r="4086" spans="1:2" x14ac:dyDescent="0.2">
      <c r="A4086" s="977"/>
      <c r="B4086" s="979"/>
    </row>
    <row r="4087" spans="1:2" x14ac:dyDescent="0.2">
      <c r="A4087" s="977"/>
      <c r="B4087" s="979"/>
    </row>
    <row r="4088" spans="1:2" x14ac:dyDescent="0.2">
      <c r="A4088" s="977"/>
      <c r="B4088" s="979"/>
    </row>
    <row r="4089" spans="1:2" x14ac:dyDescent="0.2">
      <c r="A4089" s="977"/>
      <c r="B4089" s="979"/>
    </row>
    <row r="4090" spans="1:2" x14ac:dyDescent="0.2">
      <c r="A4090" s="977"/>
      <c r="B4090" s="979"/>
    </row>
    <row r="4091" spans="1:2" x14ac:dyDescent="0.2">
      <c r="A4091" s="977"/>
      <c r="B4091" s="979"/>
    </row>
    <row r="4092" spans="1:2" x14ac:dyDescent="0.2">
      <c r="A4092" s="977"/>
      <c r="B4092" s="979"/>
    </row>
    <row r="4093" spans="1:2" x14ac:dyDescent="0.2">
      <c r="A4093" s="977"/>
      <c r="B4093" s="979"/>
    </row>
    <row r="4094" spans="1:2" x14ac:dyDescent="0.2">
      <c r="A4094" s="977"/>
      <c r="B4094" s="979"/>
    </row>
    <row r="4095" spans="1:2" x14ac:dyDescent="0.2">
      <c r="A4095" s="977"/>
      <c r="B4095" s="979"/>
    </row>
    <row r="4096" spans="1:2" x14ac:dyDescent="0.2">
      <c r="A4096" s="977"/>
      <c r="B4096" s="979"/>
    </row>
    <row r="4097" spans="1:2" x14ac:dyDescent="0.2">
      <c r="A4097" s="977"/>
      <c r="B4097" s="979"/>
    </row>
    <row r="4098" spans="1:2" x14ac:dyDescent="0.2">
      <c r="A4098" s="977"/>
      <c r="B4098" s="979"/>
    </row>
    <row r="4099" spans="1:2" x14ac:dyDescent="0.2">
      <c r="A4099" s="977"/>
      <c r="B4099" s="979"/>
    </row>
    <row r="4100" spans="1:2" x14ac:dyDescent="0.2">
      <c r="A4100" s="977"/>
      <c r="B4100" s="979"/>
    </row>
    <row r="4101" spans="1:2" x14ac:dyDescent="0.2">
      <c r="A4101" s="977"/>
      <c r="B4101" s="979"/>
    </row>
    <row r="4102" spans="1:2" x14ac:dyDescent="0.2">
      <c r="A4102" s="977"/>
      <c r="B4102" s="979"/>
    </row>
    <row r="4103" spans="1:2" x14ac:dyDescent="0.2">
      <c r="A4103" s="977"/>
      <c r="B4103" s="979"/>
    </row>
    <row r="4104" spans="1:2" x14ac:dyDescent="0.2">
      <c r="A4104" s="977"/>
      <c r="B4104" s="979"/>
    </row>
    <row r="4105" spans="1:2" x14ac:dyDescent="0.2">
      <c r="A4105" s="977"/>
      <c r="B4105" s="979"/>
    </row>
    <row r="4106" spans="1:2" x14ac:dyDescent="0.2">
      <c r="A4106" s="977"/>
      <c r="B4106" s="979"/>
    </row>
    <row r="4107" spans="1:2" x14ac:dyDescent="0.2">
      <c r="A4107" s="977"/>
      <c r="B4107" s="979"/>
    </row>
    <row r="4108" spans="1:2" x14ac:dyDescent="0.2">
      <c r="A4108" s="977"/>
      <c r="B4108" s="979"/>
    </row>
    <row r="4109" spans="1:2" x14ac:dyDescent="0.2">
      <c r="A4109" s="977"/>
      <c r="B4109" s="979"/>
    </row>
    <row r="4110" spans="1:2" x14ac:dyDescent="0.2">
      <c r="A4110" s="977"/>
      <c r="B4110" s="979"/>
    </row>
    <row r="4111" spans="1:2" x14ac:dyDescent="0.2">
      <c r="A4111" s="977"/>
      <c r="B4111" s="979"/>
    </row>
    <row r="4112" spans="1:2" x14ac:dyDescent="0.2">
      <c r="A4112" s="977"/>
      <c r="B4112" s="979"/>
    </row>
    <row r="4113" spans="1:2" x14ac:dyDescent="0.2">
      <c r="A4113" s="977"/>
      <c r="B4113" s="979"/>
    </row>
    <row r="4114" spans="1:2" x14ac:dyDescent="0.2">
      <c r="A4114" s="977"/>
      <c r="B4114" s="979"/>
    </row>
    <row r="4115" spans="1:2" x14ac:dyDescent="0.2">
      <c r="A4115" s="977"/>
      <c r="B4115" s="979"/>
    </row>
    <row r="4116" spans="1:2" x14ac:dyDescent="0.2">
      <c r="A4116" s="977"/>
      <c r="B4116" s="979"/>
    </row>
    <row r="4117" spans="1:2" x14ac:dyDescent="0.2">
      <c r="A4117" s="977"/>
      <c r="B4117" s="979"/>
    </row>
    <row r="4118" spans="1:2" x14ac:dyDescent="0.2">
      <c r="A4118" s="977"/>
      <c r="B4118" s="979"/>
    </row>
    <row r="4119" spans="1:2" x14ac:dyDescent="0.2">
      <c r="A4119" s="977"/>
      <c r="B4119" s="979"/>
    </row>
    <row r="4120" spans="1:2" x14ac:dyDescent="0.2">
      <c r="A4120" s="977"/>
      <c r="B4120" s="979"/>
    </row>
    <row r="4121" spans="1:2" x14ac:dyDescent="0.2">
      <c r="A4121" s="977"/>
      <c r="B4121" s="979"/>
    </row>
    <row r="4122" spans="1:2" x14ac:dyDescent="0.2">
      <c r="A4122" s="977"/>
      <c r="B4122" s="979"/>
    </row>
    <row r="4123" spans="1:2" x14ac:dyDescent="0.2">
      <c r="A4123" s="977"/>
      <c r="B4123" s="979"/>
    </row>
    <row r="4124" spans="1:2" x14ac:dyDescent="0.2">
      <c r="A4124" s="977"/>
      <c r="B4124" s="979"/>
    </row>
    <row r="4125" spans="1:2" x14ac:dyDescent="0.2">
      <c r="A4125" s="977"/>
      <c r="B4125" s="979"/>
    </row>
    <row r="4126" spans="1:2" x14ac:dyDescent="0.2">
      <c r="A4126" s="977"/>
      <c r="B4126" s="979"/>
    </row>
    <row r="4127" spans="1:2" x14ac:dyDescent="0.2">
      <c r="A4127" s="977"/>
      <c r="B4127" s="979"/>
    </row>
    <row r="4128" spans="1:2" x14ac:dyDescent="0.2">
      <c r="A4128" s="977"/>
      <c r="B4128" s="979"/>
    </row>
    <row r="4129" spans="1:2" x14ac:dyDescent="0.2">
      <c r="A4129" s="977"/>
      <c r="B4129" s="979"/>
    </row>
    <row r="4130" spans="1:2" x14ac:dyDescent="0.2">
      <c r="A4130" s="977"/>
      <c r="B4130" s="979"/>
    </row>
    <row r="4131" spans="1:2" x14ac:dyDescent="0.2">
      <c r="A4131" s="977"/>
      <c r="B4131" s="979"/>
    </row>
    <row r="4132" spans="1:2" x14ac:dyDescent="0.2">
      <c r="A4132" s="977"/>
      <c r="B4132" s="979"/>
    </row>
    <row r="4133" spans="1:2" x14ac:dyDescent="0.2">
      <c r="A4133" s="977"/>
      <c r="B4133" s="979"/>
    </row>
    <row r="4134" spans="1:2" x14ac:dyDescent="0.2">
      <c r="A4134" s="977"/>
      <c r="B4134" s="979"/>
    </row>
    <row r="4135" spans="1:2" x14ac:dyDescent="0.2">
      <c r="A4135" s="977"/>
      <c r="B4135" s="979"/>
    </row>
    <row r="4136" spans="1:2" x14ac:dyDescent="0.2">
      <c r="A4136" s="977"/>
      <c r="B4136" s="979"/>
    </row>
    <row r="4137" spans="1:2" x14ac:dyDescent="0.2">
      <c r="A4137" s="977"/>
      <c r="B4137" s="979"/>
    </row>
    <row r="4138" spans="1:2" x14ac:dyDescent="0.2">
      <c r="A4138" s="977"/>
      <c r="B4138" s="979"/>
    </row>
    <row r="4139" spans="1:2" x14ac:dyDescent="0.2">
      <c r="A4139" s="977"/>
      <c r="B4139" s="979"/>
    </row>
    <row r="4140" spans="1:2" x14ac:dyDescent="0.2">
      <c r="A4140" s="977"/>
      <c r="B4140" s="979"/>
    </row>
    <row r="4141" spans="1:2" x14ac:dyDescent="0.2">
      <c r="A4141" s="977"/>
      <c r="B4141" s="979"/>
    </row>
    <row r="4142" spans="1:2" x14ac:dyDescent="0.2">
      <c r="A4142" s="977"/>
      <c r="B4142" s="979"/>
    </row>
    <row r="4143" spans="1:2" x14ac:dyDescent="0.2">
      <c r="A4143" s="977"/>
      <c r="B4143" s="979"/>
    </row>
    <row r="4144" spans="1:2" x14ac:dyDescent="0.2">
      <c r="A4144" s="977"/>
      <c r="B4144" s="979"/>
    </row>
    <row r="4145" spans="1:2" x14ac:dyDescent="0.2">
      <c r="A4145" s="977"/>
      <c r="B4145" s="979"/>
    </row>
    <row r="4146" spans="1:2" x14ac:dyDescent="0.2">
      <c r="A4146" s="977"/>
      <c r="B4146" s="979"/>
    </row>
    <row r="4147" spans="1:2" x14ac:dyDescent="0.2">
      <c r="A4147" s="977"/>
      <c r="B4147" s="979"/>
    </row>
    <row r="4148" spans="1:2" x14ac:dyDescent="0.2">
      <c r="A4148" s="977"/>
      <c r="B4148" s="979"/>
    </row>
    <row r="4149" spans="1:2" x14ac:dyDescent="0.2">
      <c r="A4149" s="977"/>
      <c r="B4149" s="979"/>
    </row>
    <row r="4150" spans="1:2" x14ac:dyDescent="0.2">
      <c r="A4150" s="977"/>
      <c r="B4150" s="979"/>
    </row>
    <row r="4151" spans="1:2" x14ac:dyDescent="0.2">
      <c r="A4151" s="977"/>
      <c r="B4151" s="979"/>
    </row>
    <row r="4152" spans="1:2" x14ac:dyDescent="0.2">
      <c r="A4152" s="977"/>
      <c r="B4152" s="979"/>
    </row>
    <row r="4153" spans="1:2" x14ac:dyDescent="0.2">
      <c r="A4153" s="977"/>
      <c r="B4153" s="979"/>
    </row>
    <row r="4154" spans="1:2" x14ac:dyDescent="0.2">
      <c r="A4154" s="977"/>
      <c r="B4154" s="979"/>
    </row>
    <row r="4155" spans="1:2" x14ac:dyDescent="0.2">
      <c r="A4155" s="977"/>
      <c r="B4155" s="979"/>
    </row>
    <row r="4156" spans="1:2" x14ac:dyDescent="0.2">
      <c r="A4156" s="977"/>
      <c r="B4156" s="979"/>
    </row>
    <row r="4157" spans="1:2" x14ac:dyDescent="0.2">
      <c r="A4157" s="977"/>
      <c r="B4157" s="979"/>
    </row>
    <row r="4158" spans="1:2" x14ac:dyDescent="0.2">
      <c r="A4158" s="977"/>
      <c r="B4158" s="979"/>
    </row>
    <row r="4159" spans="1:2" x14ac:dyDescent="0.2">
      <c r="A4159" s="977"/>
      <c r="B4159" s="979"/>
    </row>
    <row r="4160" spans="1:2" x14ac:dyDescent="0.2">
      <c r="A4160" s="977"/>
      <c r="B4160" s="979"/>
    </row>
    <row r="4161" spans="1:2" x14ac:dyDescent="0.2">
      <c r="A4161" s="977"/>
      <c r="B4161" s="979"/>
    </row>
    <row r="4162" spans="1:2" x14ac:dyDescent="0.2">
      <c r="A4162" s="977"/>
      <c r="B4162" s="979"/>
    </row>
    <row r="4163" spans="1:2" x14ac:dyDescent="0.2">
      <c r="A4163" s="977"/>
      <c r="B4163" s="979"/>
    </row>
    <row r="4164" spans="1:2" x14ac:dyDescent="0.2">
      <c r="A4164" s="977"/>
      <c r="B4164" s="979"/>
    </row>
    <row r="4165" spans="1:2" x14ac:dyDescent="0.2">
      <c r="A4165" s="977"/>
      <c r="B4165" s="979"/>
    </row>
    <row r="4166" spans="1:2" x14ac:dyDescent="0.2">
      <c r="A4166" s="977"/>
      <c r="B4166" s="979"/>
    </row>
    <row r="4167" spans="1:2" x14ac:dyDescent="0.2">
      <c r="A4167" s="977"/>
      <c r="B4167" s="979"/>
    </row>
    <row r="4168" spans="1:2" x14ac:dyDescent="0.2">
      <c r="A4168" s="977"/>
      <c r="B4168" s="979"/>
    </row>
    <row r="4169" spans="1:2" x14ac:dyDescent="0.2">
      <c r="A4169" s="977"/>
      <c r="B4169" s="979"/>
    </row>
    <row r="4170" spans="1:2" x14ac:dyDescent="0.2">
      <c r="A4170" s="977"/>
      <c r="B4170" s="979"/>
    </row>
    <row r="4171" spans="1:2" x14ac:dyDescent="0.2">
      <c r="A4171" s="977"/>
      <c r="B4171" s="979"/>
    </row>
    <row r="4172" spans="1:2" x14ac:dyDescent="0.2">
      <c r="A4172" s="977"/>
      <c r="B4172" s="979"/>
    </row>
    <row r="4173" spans="1:2" x14ac:dyDescent="0.2">
      <c r="A4173" s="977"/>
      <c r="B4173" s="979"/>
    </row>
    <row r="4174" spans="1:2" x14ac:dyDescent="0.2">
      <c r="A4174" s="977"/>
      <c r="B4174" s="979"/>
    </row>
    <row r="4175" spans="1:2" x14ac:dyDescent="0.2">
      <c r="A4175" s="977"/>
      <c r="B4175" s="979"/>
    </row>
    <row r="4176" spans="1:2" x14ac:dyDescent="0.2">
      <c r="A4176" s="977"/>
      <c r="B4176" s="979"/>
    </row>
    <row r="4177" spans="1:2" x14ac:dyDescent="0.2">
      <c r="A4177" s="977"/>
      <c r="B4177" s="979"/>
    </row>
    <row r="4178" spans="1:2" x14ac:dyDescent="0.2">
      <c r="A4178" s="977"/>
      <c r="B4178" s="979"/>
    </row>
    <row r="4179" spans="1:2" x14ac:dyDescent="0.2">
      <c r="A4179" s="977"/>
      <c r="B4179" s="979"/>
    </row>
    <row r="4180" spans="1:2" x14ac:dyDescent="0.2">
      <c r="A4180" s="977"/>
      <c r="B4180" s="979"/>
    </row>
    <row r="4181" spans="1:2" x14ac:dyDescent="0.2">
      <c r="A4181" s="977"/>
      <c r="B4181" s="979"/>
    </row>
    <row r="4182" spans="1:2" x14ac:dyDescent="0.2">
      <c r="A4182" s="977"/>
      <c r="B4182" s="979"/>
    </row>
    <row r="4183" spans="1:2" x14ac:dyDescent="0.2">
      <c r="A4183" s="977"/>
      <c r="B4183" s="979"/>
    </row>
    <row r="4184" spans="1:2" x14ac:dyDescent="0.2">
      <c r="A4184" s="977"/>
      <c r="B4184" s="979"/>
    </row>
    <row r="4185" spans="1:2" x14ac:dyDescent="0.2">
      <c r="A4185" s="977"/>
      <c r="B4185" s="979"/>
    </row>
    <row r="4186" spans="1:2" x14ac:dyDescent="0.2">
      <c r="A4186" s="977"/>
      <c r="B4186" s="979"/>
    </row>
    <row r="4187" spans="1:2" x14ac:dyDescent="0.2">
      <c r="A4187" s="977"/>
      <c r="B4187" s="979"/>
    </row>
    <row r="4188" spans="1:2" x14ac:dyDescent="0.2">
      <c r="A4188" s="977"/>
      <c r="B4188" s="979"/>
    </row>
    <row r="4189" spans="1:2" x14ac:dyDescent="0.2">
      <c r="A4189" s="977"/>
      <c r="B4189" s="979"/>
    </row>
    <row r="4190" spans="1:2" x14ac:dyDescent="0.2">
      <c r="A4190" s="977"/>
      <c r="B4190" s="979"/>
    </row>
    <row r="4191" spans="1:2" x14ac:dyDescent="0.2">
      <c r="A4191" s="977"/>
      <c r="B4191" s="979"/>
    </row>
    <row r="4192" spans="1:2" x14ac:dyDescent="0.2">
      <c r="A4192" s="977"/>
      <c r="B4192" s="979"/>
    </row>
    <row r="4193" spans="1:2" x14ac:dyDescent="0.2">
      <c r="A4193" s="977"/>
      <c r="B4193" s="979"/>
    </row>
    <row r="4194" spans="1:2" x14ac:dyDescent="0.2">
      <c r="A4194" s="977"/>
      <c r="B4194" s="979"/>
    </row>
    <row r="4195" spans="1:2" x14ac:dyDescent="0.2">
      <c r="A4195" s="977"/>
      <c r="B4195" s="979"/>
    </row>
    <row r="4196" spans="1:2" x14ac:dyDescent="0.2">
      <c r="A4196" s="977"/>
      <c r="B4196" s="979"/>
    </row>
    <row r="4197" spans="1:2" x14ac:dyDescent="0.2">
      <c r="A4197" s="977"/>
      <c r="B4197" s="979"/>
    </row>
    <row r="4198" spans="1:2" x14ac:dyDescent="0.2">
      <c r="A4198" s="977"/>
      <c r="B4198" s="979"/>
    </row>
    <row r="4199" spans="1:2" x14ac:dyDescent="0.2">
      <c r="A4199" s="977"/>
      <c r="B4199" s="979"/>
    </row>
    <row r="4200" spans="1:2" x14ac:dyDescent="0.2">
      <c r="A4200" s="977"/>
      <c r="B4200" s="979"/>
    </row>
    <row r="4201" spans="1:2" x14ac:dyDescent="0.2">
      <c r="A4201" s="977"/>
      <c r="B4201" s="979"/>
    </row>
    <row r="4202" spans="1:2" x14ac:dyDescent="0.2">
      <c r="A4202" s="977"/>
      <c r="B4202" s="979"/>
    </row>
    <row r="4203" spans="1:2" x14ac:dyDescent="0.2">
      <c r="A4203" s="977"/>
      <c r="B4203" s="979"/>
    </row>
    <row r="4204" spans="1:2" x14ac:dyDescent="0.2">
      <c r="A4204" s="977"/>
      <c r="B4204" s="979"/>
    </row>
    <row r="4205" spans="1:2" x14ac:dyDescent="0.2">
      <c r="A4205" s="977"/>
      <c r="B4205" s="979"/>
    </row>
    <row r="4206" spans="1:2" x14ac:dyDescent="0.2">
      <c r="A4206" s="977"/>
      <c r="B4206" s="979"/>
    </row>
    <row r="4207" spans="1:2" x14ac:dyDescent="0.2">
      <c r="A4207" s="977"/>
      <c r="B4207" s="979"/>
    </row>
    <row r="4208" spans="1:2" x14ac:dyDescent="0.2">
      <c r="A4208" s="977"/>
      <c r="B4208" s="979"/>
    </row>
    <row r="4209" spans="1:2" x14ac:dyDescent="0.2">
      <c r="A4209" s="977"/>
      <c r="B4209" s="979"/>
    </row>
    <row r="4210" spans="1:2" x14ac:dyDescent="0.2">
      <c r="A4210" s="977"/>
      <c r="B4210" s="979"/>
    </row>
    <row r="4211" spans="1:2" x14ac:dyDescent="0.2">
      <c r="A4211" s="977"/>
      <c r="B4211" s="979"/>
    </row>
    <row r="4212" spans="1:2" x14ac:dyDescent="0.2">
      <c r="A4212" s="977"/>
      <c r="B4212" s="979"/>
    </row>
    <row r="4213" spans="1:2" x14ac:dyDescent="0.2">
      <c r="A4213" s="977"/>
      <c r="B4213" s="979"/>
    </row>
    <row r="4214" spans="1:2" x14ac:dyDescent="0.2">
      <c r="A4214" s="977"/>
      <c r="B4214" s="979"/>
    </row>
    <row r="4215" spans="1:2" x14ac:dyDescent="0.2">
      <c r="A4215" s="977"/>
      <c r="B4215" s="979"/>
    </row>
    <row r="4216" spans="1:2" x14ac:dyDescent="0.2">
      <c r="A4216" s="977"/>
      <c r="B4216" s="979"/>
    </row>
    <row r="4217" spans="1:2" x14ac:dyDescent="0.2">
      <c r="A4217" s="977"/>
      <c r="B4217" s="979"/>
    </row>
    <row r="4218" spans="1:2" x14ac:dyDescent="0.2">
      <c r="A4218" s="977"/>
      <c r="B4218" s="979"/>
    </row>
    <row r="4219" spans="1:2" x14ac:dyDescent="0.2">
      <c r="A4219" s="977"/>
      <c r="B4219" s="979"/>
    </row>
    <row r="4220" spans="1:2" x14ac:dyDescent="0.2">
      <c r="A4220" s="977"/>
      <c r="B4220" s="979"/>
    </row>
    <row r="4221" spans="1:2" x14ac:dyDescent="0.2">
      <c r="A4221" s="977"/>
      <c r="B4221" s="979"/>
    </row>
    <row r="4222" spans="1:2" x14ac:dyDescent="0.2">
      <c r="A4222" s="977"/>
      <c r="B4222" s="979"/>
    </row>
    <row r="4223" spans="1:2" x14ac:dyDescent="0.2">
      <c r="A4223" s="977"/>
      <c r="B4223" s="979"/>
    </row>
    <row r="4224" spans="1:2" x14ac:dyDescent="0.2">
      <c r="A4224" s="977"/>
      <c r="B4224" s="979"/>
    </row>
    <row r="4225" spans="1:2" x14ac:dyDescent="0.2">
      <c r="A4225" s="977"/>
      <c r="B4225" s="979"/>
    </row>
    <row r="4226" spans="1:2" x14ac:dyDescent="0.2">
      <c r="A4226" s="977"/>
      <c r="B4226" s="979"/>
    </row>
    <row r="4227" spans="1:2" x14ac:dyDescent="0.2">
      <c r="A4227" s="977"/>
      <c r="B4227" s="979"/>
    </row>
    <row r="4228" spans="1:2" x14ac:dyDescent="0.2">
      <c r="A4228" s="977"/>
      <c r="B4228" s="979"/>
    </row>
    <row r="4229" spans="1:2" x14ac:dyDescent="0.2">
      <c r="A4229" s="977"/>
      <c r="B4229" s="979"/>
    </row>
    <row r="4230" spans="1:2" x14ac:dyDescent="0.2">
      <c r="A4230" s="977"/>
      <c r="B4230" s="979"/>
    </row>
    <row r="4231" spans="1:2" x14ac:dyDescent="0.2">
      <c r="A4231" s="977"/>
      <c r="B4231" s="979"/>
    </row>
    <row r="4232" spans="1:2" x14ac:dyDescent="0.2">
      <c r="A4232" s="977"/>
      <c r="B4232" s="979"/>
    </row>
    <row r="4233" spans="1:2" x14ac:dyDescent="0.2">
      <c r="A4233" s="977"/>
      <c r="B4233" s="979"/>
    </row>
    <row r="4234" spans="1:2" x14ac:dyDescent="0.2">
      <c r="A4234" s="977"/>
      <c r="B4234" s="979"/>
    </row>
    <row r="4235" spans="1:2" x14ac:dyDescent="0.2">
      <c r="A4235" s="977"/>
      <c r="B4235" s="979"/>
    </row>
    <row r="4236" spans="1:2" x14ac:dyDescent="0.2">
      <c r="A4236" s="977"/>
      <c r="B4236" s="979"/>
    </row>
    <row r="4237" spans="1:2" x14ac:dyDescent="0.2">
      <c r="A4237" s="977"/>
      <c r="B4237" s="979"/>
    </row>
    <row r="4238" spans="1:2" x14ac:dyDescent="0.2">
      <c r="A4238" s="977"/>
      <c r="B4238" s="979"/>
    </row>
    <row r="4239" spans="1:2" x14ac:dyDescent="0.2">
      <c r="A4239" s="977"/>
      <c r="B4239" s="979"/>
    </row>
    <row r="4240" spans="1:2" x14ac:dyDescent="0.2">
      <c r="A4240" s="977"/>
      <c r="B4240" s="979"/>
    </row>
    <row r="4241" spans="1:2" x14ac:dyDescent="0.2">
      <c r="A4241" s="977"/>
      <c r="B4241" s="979"/>
    </row>
    <row r="4242" spans="1:2" x14ac:dyDescent="0.2">
      <c r="A4242" s="977"/>
      <c r="B4242" s="979"/>
    </row>
    <row r="4243" spans="1:2" x14ac:dyDescent="0.2">
      <c r="A4243" s="977"/>
      <c r="B4243" s="979"/>
    </row>
    <row r="4244" spans="1:2" x14ac:dyDescent="0.2">
      <c r="A4244" s="977"/>
      <c r="B4244" s="979"/>
    </row>
    <row r="4245" spans="1:2" x14ac:dyDescent="0.2">
      <c r="A4245" s="977"/>
      <c r="B4245" s="979"/>
    </row>
    <row r="4246" spans="1:2" x14ac:dyDescent="0.2">
      <c r="A4246" s="977"/>
      <c r="B4246" s="979"/>
    </row>
    <row r="4247" spans="1:2" x14ac:dyDescent="0.2">
      <c r="A4247" s="977"/>
      <c r="B4247" s="979"/>
    </row>
    <row r="4248" spans="1:2" x14ac:dyDescent="0.2">
      <c r="A4248" s="977"/>
      <c r="B4248" s="979"/>
    </row>
    <row r="4249" spans="1:2" x14ac:dyDescent="0.2">
      <c r="A4249" s="977"/>
      <c r="B4249" s="979"/>
    </row>
    <row r="4250" spans="1:2" x14ac:dyDescent="0.2">
      <c r="A4250" s="977"/>
      <c r="B4250" s="979"/>
    </row>
    <row r="4251" spans="1:2" x14ac:dyDescent="0.2">
      <c r="A4251" s="977"/>
      <c r="B4251" s="979"/>
    </row>
    <row r="4252" spans="1:2" x14ac:dyDescent="0.2">
      <c r="A4252" s="977"/>
      <c r="B4252" s="979"/>
    </row>
    <row r="4253" spans="1:2" x14ac:dyDescent="0.2">
      <c r="A4253" s="977"/>
      <c r="B4253" s="979"/>
    </row>
    <row r="4254" spans="1:2" x14ac:dyDescent="0.2">
      <c r="A4254" s="977"/>
      <c r="B4254" s="979"/>
    </row>
    <row r="4255" spans="1:2" x14ac:dyDescent="0.2">
      <c r="A4255" s="977"/>
      <c r="B4255" s="979"/>
    </row>
    <row r="4256" spans="1:2" x14ac:dyDescent="0.2">
      <c r="A4256" s="977"/>
      <c r="B4256" s="979"/>
    </row>
    <row r="4257" spans="1:2" x14ac:dyDescent="0.2">
      <c r="A4257" s="977"/>
      <c r="B4257" s="979"/>
    </row>
    <row r="4258" spans="1:2" x14ac:dyDescent="0.2">
      <c r="A4258" s="977"/>
      <c r="B4258" s="979"/>
    </row>
    <row r="4259" spans="1:2" x14ac:dyDescent="0.2">
      <c r="A4259" s="977"/>
      <c r="B4259" s="979"/>
    </row>
    <row r="4260" spans="1:2" x14ac:dyDescent="0.2">
      <c r="A4260" s="977"/>
      <c r="B4260" s="979"/>
    </row>
    <row r="4261" spans="1:2" x14ac:dyDescent="0.2">
      <c r="A4261" s="977"/>
      <c r="B4261" s="979"/>
    </row>
    <row r="4262" spans="1:2" x14ac:dyDescent="0.2">
      <c r="A4262" s="977"/>
      <c r="B4262" s="979"/>
    </row>
    <row r="4263" spans="1:2" x14ac:dyDescent="0.2">
      <c r="A4263" s="977"/>
      <c r="B4263" s="979"/>
    </row>
    <row r="4264" spans="1:2" x14ac:dyDescent="0.2">
      <c r="A4264" s="977"/>
      <c r="B4264" s="979"/>
    </row>
    <row r="4265" spans="1:2" x14ac:dyDescent="0.2">
      <c r="A4265" s="977"/>
      <c r="B4265" s="979"/>
    </row>
    <row r="4266" spans="1:2" x14ac:dyDescent="0.2">
      <c r="A4266" s="977"/>
      <c r="B4266" s="979"/>
    </row>
    <row r="4267" spans="1:2" x14ac:dyDescent="0.2">
      <c r="A4267" s="977"/>
      <c r="B4267" s="979"/>
    </row>
    <row r="4268" spans="1:2" x14ac:dyDescent="0.2">
      <c r="A4268" s="977"/>
      <c r="B4268" s="979"/>
    </row>
    <row r="4269" spans="1:2" x14ac:dyDescent="0.2">
      <c r="A4269" s="977"/>
      <c r="B4269" s="979"/>
    </row>
    <row r="4270" spans="1:2" x14ac:dyDescent="0.2">
      <c r="A4270" s="977"/>
      <c r="B4270" s="979"/>
    </row>
    <row r="4271" spans="1:2" x14ac:dyDescent="0.2">
      <c r="A4271" s="977"/>
      <c r="B4271" s="979"/>
    </row>
    <row r="4272" spans="1:2" x14ac:dyDescent="0.2">
      <c r="A4272" s="977"/>
      <c r="B4272" s="979"/>
    </row>
    <row r="4273" spans="1:2" x14ac:dyDescent="0.2">
      <c r="A4273" s="977"/>
      <c r="B4273" s="979"/>
    </row>
    <row r="4274" spans="1:2" x14ac:dyDescent="0.2">
      <c r="A4274" s="977"/>
      <c r="B4274" s="979"/>
    </row>
    <row r="4275" spans="1:2" x14ac:dyDescent="0.2">
      <c r="A4275" s="977"/>
      <c r="B4275" s="979"/>
    </row>
    <row r="4276" spans="1:2" x14ac:dyDescent="0.2">
      <c r="A4276" s="977"/>
      <c r="B4276" s="979"/>
    </row>
    <row r="4277" spans="1:2" x14ac:dyDescent="0.2">
      <c r="A4277" s="977"/>
      <c r="B4277" s="979"/>
    </row>
    <row r="4278" spans="1:2" x14ac:dyDescent="0.2">
      <c r="A4278" s="977"/>
      <c r="B4278" s="979"/>
    </row>
    <row r="4279" spans="1:2" x14ac:dyDescent="0.2">
      <c r="A4279" s="977"/>
      <c r="B4279" s="979"/>
    </row>
    <row r="4280" spans="1:2" x14ac:dyDescent="0.2">
      <c r="A4280" s="977"/>
      <c r="B4280" s="979"/>
    </row>
    <row r="4281" spans="1:2" x14ac:dyDescent="0.2">
      <c r="A4281" s="977"/>
      <c r="B4281" s="979"/>
    </row>
    <row r="4282" spans="1:2" x14ac:dyDescent="0.2">
      <c r="A4282" s="977"/>
      <c r="B4282" s="979"/>
    </row>
    <row r="4283" spans="1:2" x14ac:dyDescent="0.2">
      <c r="A4283" s="977"/>
      <c r="B4283" s="979"/>
    </row>
    <row r="4284" spans="1:2" x14ac:dyDescent="0.2">
      <c r="A4284" s="977"/>
      <c r="B4284" s="979"/>
    </row>
    <row r="4285" spans="1:2" x14ac:dyDescent="0.2">
      <c r="A4285" s="977"/>
      <c r="B4285" s="979"/>
    </row>
    <row r="4286" spans="1:2" x14ac:dyDescent="0.2">
      <c r="A4286" s="977"/>
      <c r="B4286" s="979"/>
    </row>
    <row r="4287" spans="1:2" x14ac:dyDescent="0.2">
      <c r="A4287" s="977"/>
      <c r="B4287" s="979"/>
    </row>
    <row r="4288" spans="1:2" x14ac:dyDescent="0.2">
      <c r="A4288" s="977"/>
      <c r="B4288" s="979"/>
    </row>
    <row r="4289" spans="1:2" x14ac:dyDescent="0.2">
      <c r="A4289" s="977"/>
      <c r="B4289" s="979"/>
    </row>
    <row r="4290" spans="1:2" x14ac:dyDescent="0.2">
      <c r="A4290" s="977"/>
      <c r="B4290" s="979"/>
    </row>
    <row r="4291" spans="1:2" x14ac:dyDescent="0.2">
      <c r="A4291" s="977"/>
      <c r="B4291" s="979"/>
    </row>
    <row r="4292" spans="1:2" x14ac:dyDescent="0.2">
      <c r="A4292" s="977"/>
      <c r="B4292" s="979"/>
    </row>
    <row r="4293" spans="1:2" x14ac:dyDescent="0.2">
      <c r="A4293" s="977"/>
      <c r="B4293" s="979"/>
    </row>
    <row r="4294" spans="1:2" x14ac:dyDescent="0.2">
      <c r="A4294" s="977"/>
      <c r="B4294" s="979"/>
    </row>
    <row r="4295" spans="1:2" x14ac:dyDescent="0.2">
      <c r="A4295" s="977"/>
      <c r="B4295" s="979"/>
    </row>
    <row r="4296" spans="1:2" x14ac:dyDescent="0.2">
      <c r="A4296" s="977"/>
      <c r="B4296" s="979"/>
    </row>
    <row r="4297" spans="1:2" x14ac:dyDescent="0.2">
      <c r="A4297" s="977"/>
      <c r="B4297" s="979"/>
    </row>
    <row r="4298" spans="1:2" x14ac:dyDescent="0.2">
      <c r="A4298" s="977"/>
      <c r="B4298" s="979"/>
    </row>
    <row r="4299" spans="1:2" x14ac:dyDescent="0.2">
      <c r="A4299" s="977"/>
      <c r="B4299" s="979"/>
    </row>
    <row r="4300" spans="1:2" x14ac:dyDescent="0.2">
      <c r="A4300" s="977"/>
      <c r="B4300" s="979"/>
    </row>
    <row r="4301" spans="1:2" x14ac:dyDescent="0.2">
      <c r="A4301" s="977"/>
      <c r="B4301" s="979"/>
    </row>
    <row r="4302" spans="1:2" x14ac:dyDescent="0.2">
      <c r="A4302" s="977"/>
      <c r="B4302" s="979"/>
    </row>
    <row r="4303" spans="1:2" x14ac:dyDescent="0.2">
      <c r="A4303" s="977"/>
      <c r="B4303" s="979"/>
    </row>
    <row r="4304" spans="1:2" x14ac:dyDescent="0.2">
      <c r="A4304" s="977"/>
      <c r="B4304" s="979"/>
    </row>
    <row r="4305" spans="1:2" x14ac:dyDescent="0.2">
      <c r="A4305" s="977"/>
      <c r="B4305" s="979"/>
    </row>
    <row r="4306" spans="1:2" x14ac:dyDescent="0.2">
      <c r="A4306" s="977"/>
      <c r="B4306" s="979"/>
    </row>
    <row r="4307" spans="1:2" x14ac:dyDescent="0.2">
      <c r="A4307" s="977"/>
      <c r="B4307" s="979"/>
    </row>
    <row r="4308" spans="1:2" x14ac:dyDescent="0.2">
      <c r="A4308" s="977"/>
      <c r="B4308" s="979"/>
    </row>
    <row r="4309" spans="1:2" x14ac:dyDescent="0.2">
      <c r="A4309" s="977"/>
      <c r="B4309" s="979"/>
    </row>
    <row r="4310" spans="1:2" x14ac:dyDescent="0.2">
      <c r="A4310" s="977"/>
      <c r="B4310" s="979"/>
    </row>
    <row r="4311" spans="1:2" x14ac:dyDescent="0.2">
      <c r="A4311" s="977"/>
      <c r="B4311" s="979"/>
    </row>
    <row r="4312" spans="1:2" x14ac:dyDescent="0.2">
      <c r="A4312" s="977"/>
      <c r="B4312" s="979"/>
    </row>
    <row r="4313" spans="1:2" x14ac:dyDescent="0.2">
      <c r="A4313" s="977"/>
      <c r="B4313" s="979"/>
    </row>
    <row r="4314" spans="1:2" x14ac:dyDescent="0.2">
      <c r="A4314" s="977"/>
      <c r="B4314" s="979"/>
    </row>
    <row r="4315" spans="1:2" x14ac:dyDescent="0.2">
      <c r="A4315" s="977"/>
      <c r="B4315" s="979"/>
    </row>
    <row r="4316" spans="1:2" x14ac:dyDescent="0.2">
      <c r="A4316" s="977"/>
      <c r="B4316" s="979"/>
    </row>
    <row r="4317" spans="1:2" x14ac:dyDescent="0.2">
      <c r="A4317" s="977"/>
      <c r="B4317" s="979"/>
    </row>
    <row r="4318" spans="1:2" x14ac:dyDescent="0.2">
      <c r="A4318" s="977"/>
      <c r="B4318" s="979"/>
    </row>
    <row r="4319" spans="1:2" x14ac:dyDescent="0.2">
      <c r="A4319" s="977"/>
      <c r="B4319" s="979"/>
    </row>
    <row r="4320" spans="1:2" x14ac:dyDescent="0.2">
      <c r="A4320" s="977"/>
      <c r="B4320" s="979"/>
    </row>
    <row r="4321" spans="1:2" x14ac:dyDescent="0.2">
      <c r="A4321" s="977"/>
      <c r="B4321" s="979"/>
    </row>
    <row r="4322" spans="1:2" x14ac:dyDescent="0.2">
      <c r="A4322" s="977"/>
      <c r="B4322" s="979"/>
    </row>
    <row r="4323" spans="1:2" x14ac:dyDescent="0.2">
      <c r="A4323" s="977"/>
      <c r="B4323" s="979"/>
    </row>
    <row r="4324" spans="1:2" x14ac:dyDescent="0.2">
      <c r="A4324" s="977"/>
      <c r="B4324" s="979"/>
    </row>
    <row r="4325" spans="1:2" x14ac:dyDescent="0.2">
      <c r="A4325" s="977"/>
      <c r="B4325" s="979"/>
    </row>
    <row r="4326" spans="1:2" x14ac:dyDescent="0.2">
      <c r="A4326" s="977"/>
      <c r="B4326" s="979"/>
    </row>
    <row r="4327" spans="1:2" x14ac:dyDescent="0.2">
      <c r="A4327" s="977"/>
      <c r="B4327" s="979"/>
    </row>
    <row r="4328" spans="1:2" x14ac:dyDescent="0.2">
      <c r="A4328" s="977"/>
      <c r="B4328" s="979"/>
    </row>
    <row r="4329" spans="1:2" x14ac:dyDescent="0.2">
      <c r="A4329" s="977"/>
      <c r="B4329" s="979"/>
    </row>
    <row r="4330" spans="1:2" x14ac:dyDescent="0.2">
      <c r="A4330" s="977"/>
      <c r="B4330" s="979"/>
    </row>
    <row r="4331" spans="1:2" x14ac:dyDescent="0.2">
      <c r="A4331" s="977"/>
      <c r="B4331" s="979"/>
    </row>
    <row r="4332" spans="1:2" x14ac:dyDescent="0.2">
      <c r="A4332" s="977"/>
      <c r="B4332" s="979"/>
    </row>
    <row r="4333" spans="1:2" x14ac:dyDescent="0.2">
      <c r="A4333" s="977"/>
      <c r="B4333" s="979"/>
    </row>
    <row r="4334" spans="1:2" x14ac:dyDescent="0.2">
      <c r="A4334" s="977"/>
      <c r="B4334" s="979"/>
    </row>
    <row r="4335" spans="1:2" x14ac:dyDescent="0.2">
      <c r="A4335" s="977"/>
      <c r="B4335" s="979"/>
    </row>
    <row r="4336" spans="1:2" x14ac:dyDescent="0.2">
      <c r="A4336" s="977"/>
      <c r="B4336" s="979"/>
    </row>
    <row r="4337" spans="1:2" x14ac:dyDescent="0.2">
      <c r="A4337" s="977"/>
      <c r="B4337" s="979"/>
    </row>
    <row r="4338" spans="1:2" x14ac:dyDescent="0.2">
      <c r="A4338" s="977"/>
      <c r="B4338" s="979"/>
    </row>
    <row r="4339" spans="1:2" x14ac:dyDescent="0.2">
      <c r="A4339" s="977"/>
      <c r="B4339" s="979"/>
    </row>
    <row r="4340" spans="1:2" x14ac:dyDescent="0.2">
      <c r="A4340" s="977"/>
      <c r="B4340" s="979"/>
    </row>
    <row r="4341" spans="1:2" x14ac:dyDescent="0.2">
      <c r="A4341" s="977"/>
      <c r="B4341" s="979"/>
    </row>
    <row r="4342" spans="1:2" x14ac:dyDescent="0.2">
      <c r="A4342" s="977"/>
      <c r="B4342" s="979"/>
    </row>
    <row r="4343" spans="1:2" x14ac:dyDescent="0.2">
      <c r="A4343" s="977"/>
      <c r="B4343" s="979"/>
    </row>
    <row r="4344" spans="1:2" x14ac:dyDescent="0.2">
      <c r="A4344" s="977"/>
      <c r="B4344" s="979"/>
    </row>
    <row r="4345" spans="1:2" x14ac:dyDescent="0.2">
      <c r="A4345" s="977"/>
      <c r="B4345" s="979"/>
    </row>
    <row r="4346" spans="1:2" x14ac:dyDescent="0.2">
      <c r="A4346" s="977"/>
      <c r="B4346" s="979"/>
    </row>
    <row r="4347" spans="1:2" x14ac:dyDescent="0.2">
      <c r="A4347" s="977"/>
      <c r="B4347" s="979"/>
    </row>
    <row r="4348" spans="1:2" x14ac:dyDescent="0.2">
      <c r="A4348" s="977"/>
      <c r="B4348" s="979"/>
    </row>
    <row r="4349" spans="1:2" x14ac:dyDescent="0.2">
      <c r="A4349" s="977"/>
      <c r="B4349" s="979"/>
    </row>
    <row r="4350" spans="1:2" x14ac:dyDescent="0.2">
      <c r="A4350" s="977"/>
      <c r="B4350" s="979"/>
    </row>
    <row r="4351" spans="1:2" x14ac:dyDescent="0.2">
      <c r="A4351" s="977"/>
      <c r="B4351" s="979"/>
    </row>
    <row r="4352" spans="1:2" x14ac:dyDescent="0.2">
      <c r="A4352" s="977"/>
      <c r="B4352" s="979"/>
    </row>
    <row r="4353" spans="1:2" x14ac:dyDescent="0.2">
      <c r="A4353" s="977"/>
      <c r="B4353" s="979"/>
    </row>
    <row r="4354" spans="1:2" x14ac:dyDescent="0.2">
      <c r="A4354" s="977"/>
      <c r="B4354" s="979"/>
    </row>
    <row r="4355" spans="1:2" x14ac:dyDescent="0.2">
      <c r="A4355" s="977"/>
      <c r="B4355" s="979"/>
    </row>
    <row r="4356" spans="1:2" x14ac:dyDescent="0.2">
      <c r="A4356" s="977"/>
      <c r="B4356" s="979"/>
    </row>
    <row r="4357" spans="1:2" x14ac:dyDescent="0.2">
      <c r="A4357" s="977"/>
      <c r="B4357" s="979"/>
    </row>
    <row r="4358" spans="1:2" x14ac:dyDescent="0.2">
      <c r="A4358" s="977"/>
      <c r="B4358" s="979"/>
    </row>
    <row r="4359" spans="1:2" x14ac:dyDescent="0.2">
      <c r="A4359" s="977"/>
      <c r="B4359" s="979"/>
    </row>
    <row r="4360" spans="1:2" x14ac:dyDescent="0.2">
      <c r="A4360" s="977"/>
      <c r="B4360" s="979"/>
    </row>
    <row r="4361" spans="1:2" x14ac:dyDescent="0.2">
      <c r="A4361" s="977"/>
      <c r="B4361" s="979"/>
    </row>
    <row r="4362" spans="1:2" x14ac:dyDescent="0.2">
      <c r="A4362" s="977"/>
      <c r="B4362" s="979"/>
    </row>
    <row r="4363" spans="1:2" x14ac:dyDescent="0.2">
      <c r="A4363" s="977"/>
      <c r="B4363" s="979"/>
    </row>
    <row r="4364" spans="1:2" x14ac:dyDescent="0.2">
      <c r="A4364" s="977"/>
      <c r="B4364" s="979"/>
    </row>
    <row r="4365" spans="1:2" x14ac:dyDescent="0.2">
      <c r="A4365" s="977"/>
      <c r="B4365" s="979"/>
    </row>
    <row r="4366" spans="1:2" x14ac:dyDescent="0.2">
      <c r="A4366" s="977"/>
      <c r="B4366" s="979"/>
    </row>
    <row r="4367" spans="1:2" x14ac:dyDescent="0.2">
      <c r="A4367" s="977"/>
      <c r="B4367" s="979"/>
    </row>
    <row r="4368" spans="1:2" x14ac:dyDescent="0.2">
      <c r="A4368" s="977"/>
      <c r="B4368" s="979"/>
    </row>
    <row r="4369" spans="1:2" x14ac:dyDescent="0.2">
      <c r="A4369" s="977"/>
      <c r="B4369" s="979"/>
    </row>
    <row r="4370" spans="1:2" x14ac:dyDescent="0.2">
      <c r="A4370" s="977"/>
      <c r="B4370" s="979"/>
    </row>
    <row r="4371" spans="1:2" x14ac:dyDescent="0.2">
      <c r="A4371" s="977"/>
      <c r="B4371" s="979"/>
    </row>
    <row r="4372" spans="1:2" x14ac:dyDescent="0.2">
      <c r="A4372" s="977"/>
      <c r="B4372" s="979"/>
    </row>
    <row r="4373" spans="1:2" x14ac:dyDescent="0.2">
      <c r="A4373" s="977"/>
      <c r="B4373" s="979"/>
    </row>
    <row r="4374" spans="1:2" x14ac:dyDescent="0.2">
      <c r="A4374" s="977"/>
      <c r="B4374" s="979"/>
    </row>
    <row r="4375" spans="1:2" x14ac:dyDescent="0.2">
      <c r="A4375" s="977"/>
      <c r="B4375" s="979"/>
    </row>
    <row r="4376" spans="1:2" x14ac:dyDescent="0.2">
      <c r="A4376" s="977"/>
      <c r="B4376" s="979"/>
    </row>
    <row r="4377" spans="1:2" x14ac:dyDescent="0.2">
      <c r="A4377" s="977"/>
      <c r="B4377" s="979"/>
    </row>
    <row r="4378" spans="1:2" x14ac:dyDescent="0.2">
      <c r="A4378" s="977"/>
      <c r="B4378" s="979"/>
    </row>
    <row r="4379" spans="1:2" x14ac:dyDescent="0.2">
      <c r="A4379" s="977"/>
      <c r="B4379" s="979"/>
    </row>
    <row r="4380" spans="1:2" x14ac:dyDescent="0.2">
      <c r="A4380" s="977"/>
      <c r="B4380" s="979"/>
    </row>
    <row r="4381" spans="1:2" x14ac:dyDescent="0.2">
      <c r="A4381" s="977"/>
      <c r="B4381" s="979"/>
    </row>
    <row r="4382" spans="1:2" x14ac:dyDescent="0.2">
      <c r="A4382" s="977"/>
      <c r="B4382" s="979"/>
    </row>
    <row r="4383" spans="1:2" x14ac:dyDescent="0.2">
      <c r="A4383" s="977"/>
      <c r="B4383" s="979"/>
    </row>
    <row r="4384" spans="1:2" x14ac:dyDescent="0.2">
      <c r="A4384" s="977"/>
      <c r="B4384" s="979"/>
    </row>
    <row r="4385" spans="1:2" x14ac:dyDescent="0.2">
      <c r="A4385" s="977"/>
      <c r="B4385" s="979"/>
    </row>
    <row r="4386" spans="1:2" x14ac:dyDescent="0.2">
      <c r="A4386" s="977"/>
      <c r="B4386" s="979"/>
    </row>
    <row r="4387" spans="1:2" x14ac:dyDescent="0.2">
      <c r="A4387" s="977"/>
      <c r="B4387" s="979"/>
    </row>
    <row r="4388" spans="1:2" x14ac:dyDescent="0.2">
      <c r="A4388" s="977"/>
      <c r="B4388" s="979"/>
    </row>
    <row r="4389" spans="1:2" x14ac:dyDescent="0.2">
      <c r="A4389" s="977"/>
      <c r="B4389" s="979"/>
    </row>
    <row r="4390" spans="1:2" x14ac:dyDescent="0.2">
      <c r="A4390" s="977"/>
      <c r="B4390" s="979"/>
    </row>
    <row r="4391" spans="1:2" x14ac:dyDescent="0.2">
      <c r="A4391" s="977"/>
      <c r="B4391" s="979"/>
    </row>
    <row r="4392" spans="1:2" x14ac:dyDescent="0.2">
      <c r="A4392" s="977"/>
      <c r="B4392" s="979"/>
    </row>
    <row r="4393" spans="1:2" x14ac:dyDescent="0.2">
      <c r="A4393" s="977"/>
      <c r="B4393" s="979"/>
    </row>
    <row r="4394" spans="1:2" x14ac:dyDescent="0.2">
      <c r="A4394" s="977"/>
      <c r="B4394" s="979"/>
    </row>
    <row r="4395" spans="1:2" x14ac:dyDescent="0.2">
      <c r="A4395" s="977"/>
      <c r="B4395" s="979"/>
    </row>
    <row r="4396" spans="1:2" x14ac:dyDescent="0.2">
      <c r="A4396" s="977"/>
      <c r="B4396" s="979"/>
    </row>
    <row r="4397" spans="1:2" x14ac:dyDescent="0.2">
      <c r="A4397" s="977"/>
      <c r="B4397" s="979"/>
    </row>
    <row r="4398" spans="1:2" x14ac:dyDescent="0.2">
      <c r="A4398" s="977"/>
      <c r="B4398" s="979"/>
    </row>
    <row r="4399" spans="1:2" x14ac:dyDescent="0.2">
      <c r="A4399" s="977"/>
      <c r="B4399" s="979"/>
    </row>
    <row r="4400" spans="1:2" x14ac:dyDescent="0.2">
      <c r="A4400" s="977"/>
      <c r="B4400" s="979"/>
    </row>
    <row r="4401" spans="1:2" x14ac:dyDescent="0.2">
      <c r="A4401" s="977"/>
      <c r="B4401" s="979"/>
    </row>
    <row r="4402" spans="1:2" x14ac:dyDescent="0.2">
      <c r="A4402" s="977"/>
      <c r="B4402" s="979"/>
    </row>
    <row r="4403" spans="1:2" x14ac:dyDescent="0.2">
      <c r="A4403" s="977"/>
      <c r="B4403" s="979"/>
    </row>
    <row r="4404" spans="1:2" x14ac:dyDescent="0.2">
      <c r="A4404" s="977"/>
      <c r="B4404" s="979"/>
    </row>
    <row r="4405" spans="1:2" x14ac:dyDescent="0.2">
      <c r="A4405" s="977"/>
      <c r="B4405" s="979"/>
    </row>
    <row r="4406" spans="1:2" x14ac:dyDescent="0.2">
      <c r="A4406" s="977"/>
      <c r="B4406" s="979"/>
    </row>
    <row r="4407" spans="1:2" x14ac:dyDescent="0.2">
      <c r="A4407" s="977"/>
      <c r="B4407" s="979"/>
    </row>
    <row r="4408" spans="1:2" x14ac:dyDescent="0.2">
      <c r="A4408" s="977"/>
      <c r="B4408" s="979"/>
    </row>
    <row r="4409" spans="1:2" x14ac:dyDescent="0.2">
      <c r="A4409" s="977"/>
      <c r="B4409" s="979"/>
    </row>
    <row r="4410" spans="1:2" x14ac:dyDescent="0.2">
      <c r="A4410" s="977"/>
      <c r="B4410" s="979"/>
    </row>
    <row r="4411" spans="1:2" x14ac:dyDescent="0.2">
      <c r="A4411" s="977"/>
      <c r="B4411" s="979"/>
    </row>
    <row r="4412" spans="1:2" x14ac:dyDescent="0.2">
      <c r="A4412" s="977"/>
      <c r="B4412" s="979"/>
    </row>
    <row r="4413" spans="1:2" x14ac:dyDescent="0.2">
      <c r="A4413" s="977"/>
      <c r="B4413" s="979"/>
    </row>
    <row r="4414" spans="1:2" x14ac:dyDescent="0.2">
      <c r="A4414" s="977"/>
      <c r="B4414" s="979"/>
    </row>
    <row r="4415" spans="1:2" x14ac:dyDescent="0.2">
      <c r="A4415" s="977"/>
      <c r="B4415" s="979"/>
    </row>
    <row r="4416" spans="1:2" x14ac:dyDescent="0.2">
      <c r="A4416" s="977"/>
      <c r="B4416" s="979"/>
    </row>
    <row r="4417" spans="1:2" x14ac:dyDescent="0.2">
      <c r="A4417" s="977"/>
      <c r="B4417" s="979"/>
    </row>
    <row r="4418" spans="1:2" x14ac:dyDescent="0.2">
      <c r="A4418" s="977"/>
      <c r="B4418" s="979"/>
    </row>
    <row r="4419" spans="1:2" x14ac:dyDescent="0.2">
      <c r="A4419" s="977"/>
      <c r="B4419" s="979"/>
    </row>
    <row r="4420" spans="1:2" x14ac:dyDescent="0.2">
      <c r="A4420" s="977"/>
      <c r="B4420" s="979"/>
    </row>
    <row r="4421" spans="1:2" x14ac:dyDescent="0.2">
      <c r="A4421" s="977"/>
      <c r="B4421" s="979"/>
    </row>
    <row r="4422" spans="1:2" x14ac:dyDescent="0.2">
      <c r="A4422" s="977"/>
      <c r="B4422" s="979"/>
    </row>
    <row r="4423" spans="1:2" x14ac:dyDescent="0.2">
      <c r="A4423" s="977"/>
      <c r="B4423" s="979"/>
    </row>
    <row r="4424" spans="1:2" x14ac:dyDescent="0.2">
      <c r="A4424" s="977"/>
      <c r="B4424" s="979"/>
    </row>
    <row r="4425" spans="1:2" x14ac:dyDescent="0.2">
      <c r="A4425" s="977"/>
      <c r="B4425" s="979"/>
    </row>
    <row r="4426" spans="1:2" x14ac:dyDescent="0.2">
      <c r="A4426" s="977"/>
      <c r="B4426" s="979"/>
    </row>
    <row r="4427" spans="1:2" x14ac:dyDescent="0.2">
      <c r="A4427" s="977"/>
      <c r="B4427" s="979"/>
    </row>
    <row r="4428" spans="1:2" x14ac:dyDescent="0.2">
      <c r="A4428" s="977"/>
      <c r="B4428" s="979"/>
    </row>
    <row r="4429" spans="1:2" x14ac:dyDescent="0.2">
      <c r="A4429" s="977"/>
      <c r="B4429" s="979"/>
    </row>
    <row r="4430" spans="1:2" x14ac:dyDescent="0.2">
      <c r="A4430" s="977"/>
      <c r="B4430" s="979"/>
    </row>
    <row r="4431" spans="1:2" x14ac:dyDescent="0.2">
      <c r="A4431" s="977"/>
      <c r="B4431" s="979"/>
    </row>
    <row r="4432" spans="1:2" x14ac:dyDescent="0.2">
      <c r="A4432" s="977"/>
      <c r="B4432" s="979"/>
    </row>
    <row r="4433" spans="1:2" x14ac:dyDescent="0.2">
      <c r="A4433" s="977"/>
      <c r="B4433" s="979"/>
    </row>
    <row r="4434" spans="1:2" x14ac:dyDescent="0.2">
      <c r="A4434" s="977"/>
      <c r="B4434" s="979"/>
    </row>
    <row r="4435" spans="1:2" x14ac:dyDescent="0.2">
      <c r="A4435" s="977"/>
      <c r="B4435" s="979"/>
    </row>
    <row r="4436" spans="1:2" x14ac:dyDescent="0.2">
      <c r="A4436" s="977"/>
      <c r="B4436" s="979"/>
    </row>
    <row r="4437" spans="1:2" x14ac:dyDescent="0.2">
      <c r="A4437" s="977"/>
      <c r="B4437" s="979"/>
    </row>
    <row r="4438" spans="1:2" x14ac:dyDescent="0.2">
      <c r="A4438" s="977"/>
      <c r="B4438" s="979"/>
    </row>
    <row r="4439" spans="1:2" x14ac:dyDescent="0.2">
      <c r="A4439" s="977"/>
      <c r="B4439" s="979"/>
    </row>
    <row r="4440" spans="1:2" x14ac:dyDescent="0.2">
      <c r="A4440" s="977"/>
      <c r="B4440" s="979"/>
    </row>
    <row r="4441" spans="1:2" x14ac:dyDescent="0.2">
      <c r="A4441" s="977"/>
      <c r="B4441" s="979"/>
    </row>
    <row r="4442" spans="1:2" x14ac:dyDescent="0.2">
      <c r="A4442" s="977"/>
      <c r="B4442" s="979"/>
    </row>
    <row r="4443" spans="1:2" x14ac:dyDescent="0.2">
      <c r="A4443" s="977"/>
      <c r="B4443" s="979"/>
    </row>
    <row r="4444" spans="1:2" x14ac:dyDescent="0.2">
      <c r="A4444" s="977"/>
      <c r="B4444" s="979"/>
    </row>
    <row r="4445" spans="1:2" x14ac:dyDescent="0.2">
      <c r="A4445" s="977"/>
      <c r="B4445" s="979"/>
    </row>
    <row r="4446" spans="1:2" x14ac:dyDescent="0.2">
      <c r="A4446" s="977"/>
      <c r="B4446" s="979"/>
    </row>
    <row r="4447" spans="1:2" x14ac:dyDescent="0.2">
      <c r="A4447" s="977"/>
      <c r="B4447" s="979"/>
    </row>
    <row r="4448" spans="1:2" x14ac:dyDescent="0.2">
      <c r="A4448" s="977"/>
      <c r="B4448" s="979"/>
    </row>
    <row r="4449" spans="1:2" x14ac:dyDescent="0.2">
      <c r="A4449" s="977"/>
      <c r="B4449" s="979"/>
    </row>
    <row r="4450" spans="1:2" x14ac:dyDescent="0.2">
      <c r="A4450" s="977"/>
      <c r="B4450" s="979"/>
    </row>
    <row r="4451" spans="1:2" x14ac:dyDescent="0.2">
      <c r="A4451" s="977"/>
      <c r="B4451" s="979"/>
    </row>
    <row r="4452" spans="1:2" x14ac:dyDescent="0.2">
      <c r="A4452" s="977"/>
      <c r="B4452" s="979"/>
    </row>
    <row r="4453" spans="1:2" x14ac:dyDescent="0.2">
      <c r="A4453" s="977"/>
      <c r="B4453" s="979"/>
    </row>
    <row r="4454" spans="1:2" x14ac:dyDescent="0.2">
      <c r="A4454" s="977"/>
      <c r="B4454" s="979"/>
    </row>
    <row r="4455" spans="1:2" x14ac:dyDescent="0.2">
      <c r="A4455" s="977"/>
      <c r="B4455" s="979"/>
    </row>
    <row r="4456" spans="1:2" x14ac:dyDescent="0.2">
      <c r="A4456" s="977"/>
      <c r="B4456" s="979"/>
    </row>
    <row r="4457" spans="1:2" x14ac:dyDescent="0.2">
      <c r="A4457" s="977"/>
      <c r="B4457" s="979"/>
    </row>
    <row r="4458" spans="1:2" x14ac:dyDescent="0.2">
      <c r="A4458" s="977"/>
      <c r="B4458" s="979"/>
    </row>
    <row r="4459" spans="1:2" x14ac:dyDescent="0.2">
      <c r="A4459" s="977"/>
      <c r="B4459" s="979"/>
    </row>
    <row r="4460" spans="1:2" x14ac:dyDescent="0.2">
      <c r="A4460" s="977"/>
      <c r="B4460" s="979"/>
    </row>
    <row r="4461" spans="1:2" x14ac:dyDescent="0.2">
      <c r="A4461" s="977"/>
      <c r="B4461" s="979"/>
    </row>
    <row r="4462" spans="1:2" x14ac:dyDescent="0.2">
      <c r="A4462" s="977"/>
      <c r="B4462" s="979"/>
    </row>
    <row r="4463" spans="1:2" x14ac:dyDescent="0.2">
      <c r="A4463" s="977"/>
      <c r="B4463" s="979"/>
    </row>
    <row r="4464" spans="1:2" x14ac:dyDescent="0.2">
      <c r="A4464" s="977"/>
      <c r="B4464" s="979"/>
    </row>
    <row r="4465" spans="1:2" x14ac:dyDescent="0.2">
      <c r="A4465" s="977"/>
      <c r="B4465" s="979"/>
    </row>
    <row r="4466" spans="1:2" x14ac:dyDescent="0.2">
      <c r="A4466" s="977"/>
      <c r="B4466" s="979"/>
    </row>
    <row r="4467" spans="1:2" x14ac:dyDescent="0.2">
      <c r="A4467" s="977"/>
      <c r="B4467" s="979"/>
    </row>
    <row r="4468" spans="1:2" x14ac:dyDescent="0.2">
      <c r="A4468" s="977"/>
      <c r="B4468" s="979"/>
    </row>
    <row r="4469" spans="1:2" x14ac:dyDescent="0.2">
      <c r="A4469" s="977"/>
      <c r="B4469" s="979"/>
    </row>
    <row r="4470" spans="1:2" x14ac:dyDescent="0.2">
      <c r="A4470" s="977"/>
      <c r="B4470" s="979"/>
    </row>
    <row r="4471" spans="1:2" x14ac:dyDescent="0.2">
      <c r="A4471" s="977"/>
      <c r="B4471" s="979"/>
    </row>
    <row r="4472" spans="1:2" x14ac:dyDescent="0.2">
      <c r="A4472" s="977"/>
      <c r="B4472" s="979"/>
    </row>
    <row r="4473" spans="1:2" x14ac:dyDescent="0.2">
      <c r="A4473" s="977"/>
      <c r="B4473" s="979"/>
    </row>
    <row r="4474" spans="1:2" x14ac:dyDescent="0.2">
      <c r="A4474" s="977"/>
      <c r="B4474" s="979"/>
    </row>
    <row r="4475" spans="1:2" x14ac:dyDescent="0.2">
      <c r="A4475" s="977"/>
      <c r="B4475" s="979"/>
    </row>
    <row r="4476" spans="1:2" x14ac:dyDescent="0.2">
      <c r="A4476" s="977"/>
      <c r="B4476" s="979"/>
    </row>
    <row r="4477" spans="1:2" x14ac:dyDescent="0.2">
      <c r="A4477" s="977"/>
      <c r="B4477" s="979"/>
    </row>
    <row r="4478" spans="1:2" x14ac:dyDescent="0.2">
      <c r="A4478" s="977"/>
      <c r="B4478" s="979"/>
    </row>
    <row r="4479" spans="1:2" x14ac:dyDescent="0.2">
      <c r="A4479" s="977"/>
      <c r="B4479" s="979"/>
    </row>
    <row r="4480" spans="1:2" x14ac:dyDescent="0.2">
      <c r="A4480" s="977"/>
      <c r="B4480" s="979"/>
    </row>
    <row r="4481" spans="1:2" x14ac:dyDescent="0.2">
      <c r="A4481" s="977"/>
      <c r="B4481" s="979"/>
    </row>
    <row r="4482" spans="1:2" x14ac:dyDescent="0.2">
      <c r="A4482" s="977"/>
      <c r="B4482" s="979"/>
    </row>
    <row r="4483" spans="1:2" x14ac:dyDescent="0.2">
      <c r="A4483" s="977"/>
      <c r="B4483" s="979"/>
    </row>
    <row r="4484" spans="1:2" x14ac:dyDescent="0.2">
      <c r="A4484" s="977"/>
      <c r="B4484" s="979"/>
    </row>
    <row r="4485" spans="1:2" x14ac:dyDescent="0.2">
      <c r="A4485" s="977"/>
      <c r="B4485" s="979"/>
    </row>
    <row r="4486" spans="1:2" x14ac:dyDescent="0.2">
      <c r="A4486" s="977"/>
      <c r="B4486" s="979"/>
    </row>
    <row r="4487" spans="1:2" x14ac:dyDescent="0.2">
      <c r="A4487" s="977"/>
      <c r="B4487" s="979"/>
    </row>
    <row r="4488" spans="1:2" x14ac:dyDescent="0.2">
      <c r="A4488" s="977"/>
      <c r="B4488" s="979"/>
    </row>
    <row r="4489" spans="1:2" x14ac:dyDescent="0.2">
      <c r="A4489" s="977"/>
      <c r="B4489" s="979"/>
    </row>
    <row r="4490" spans="1:2" x14ac:dyDescent="0.2">
      <c r="A4490" s="977"/>
      <c r="B4490" s="979"/>
    </row>
    <row r="4491" spans="1:2" x14ac:dyDescent="0.2">
      <c r="A4491" s="977"/>
      <c r="B4491" s="979"/>
    </row>
    <row r="4492" spans="1:2" x14ac:dyDescent="0.2">
      <c r="A4492" s="977"/>
      <c r="B4492" s="979"/>
    </row>
    <row r="4493" spans="1:2" x14ac:dyDescent="0.2">
      <c r="A4493" s="977"/>
      <c r="B4493" s="979"/>
    </row>
    <row r="4494" spans="1:2" x14ac:dyDescent="0.2">
      <c r="A4494" s="977"/>
      <c r="B4494" s="979"/>
    </row>
    <row r="4495" spans="1:2" x14ac:dyDescent="0.2">
      <c r="A4495" s="977"/>
      <c r="B4495" s="979"/>
    </row>
    <row r="4496" spans="1:2" x14ac:dyDescent="0.2">
      <c r="A4496" s="977"/>
      <c r="B4496" s="979"/>
    </row>
    <row r="4497" spans="1:2" x14ac:dyDescent="0.2">
      <c r="A4497" s="977"/>
      <c r="B4497" s="979"/>
    </row>
    <row r="4498" spans="1:2" x14ac:dyDescent="0.2">
      <c r="A4498" s="977"/>
      <c r="B4498" s="979"/>
    </row>
    <row r="4499" spans="1:2" x14ac:dyDescent="0.2">
      <c r="A4499" s="977"/>
      <c r="B4499" s="979"/>
    </row>
    <row r="4500" spans="1:2" x14ac:dyDescent="0.2">
      <c r="A4500" s="977"/>
      <c r="B4500" s="979"/>
    </row>
    <row r="4501" spans="1:2" x14ac:dyDescent="0.2">
      <c r="A4501" s="977"/>
      <c r="B4501" s="979"/>
    </row>
    <row r="4502" spans="1:2" x14ac:dyDescent="0.2">
      <c r="A4502" s="977"/>
      <c r="B4502" s="979"/>
    </row>
    <row r="4503" spans="1:2" x14ac:dyDescent="0.2">
      <c r="A4503" s="977"/>
      <c r="B4503" s="979"/>
    </row>
    <row r="4504" spans="1:2" x14ac:dyDescent="0.2">
      <c r="A4504" s="977"/>
      <c r="B4504" s="979"/>
    </row>
    <row r="4505" spans="1:2" x14ac:dyDescent="0.2">
      <c r="A4505" s="977"/>
      <c r="B4505" s="979"/>
    </row>
    <row r="4506" spans="1:2" x14ac:dyDescent="0.2">
      <c r="A4506" s="977"/>
      <c r="B4506" s="979"/>
    </row>
    <row r="4507" spans="1:2" x14ac:dyDescent="0.2">
      <c r="A4507" s="977"/>
      <c r="B4507" s="979"/>
    </row>
    <row r="4508" spans="1:2" x14ac:dyDescent="0.2">
      <c r="A4508" s="977"/>
      <c r="B4508" s="979"/>
    </row>
    <row r="4509" spans="1:2" x14ac:dyDescent="0.2">
      <c r="A4509" s="977"/>
      <c r="B4509" s="979"/>
    </row>
    <row r="4510" spans="1:2" x14ac:dyDescent="0.2">
      <c r="A4510" s="977"/>
      <c r="B4510" s="979"/>
    </row>
    <row r="4511" spans="1:2" x14ac:dyDescent="0.2">
      <c r="A4511" s="977"/>
      <c r="B4511" s="979"/>
    </row>
    <row r="4512" spans="1:2" x14ac:dyDescent="0.2">
      <c r="A4512" s="977"/>
      <c r="B4512" s="979"/>
    </row>
    <row r="4513" spans="1:2" x14ac:dyDescent="0.2">
      <c r="A4513" s="977"/>
      <c r="B4513" s="979"/>
    </row>
    <row r="4514" spans="1:2" x14ac:dyDescent="0.2">
      <c r="A4514" s="977"/>
      <c r="B4514" s="979"/>
    </row>
    <row r="4515" spans="1:2" x14ac:dyDescent="0.2">
      <c r="A4515" s="977"/>
      <c r="B4515" s="979"/>
    </row>
    <row r="4516" spans="1:2" x14ac:dyDescent="0.2">
      <c r="A4516" s="977"/>
      <c r="B4516" s="979"/>
    </row>
    <row r="4517" spans="1:2" x14ac:dyDescent="0.2">
      <c r="A4517" s="977"/>
      <c r="B4517" s="979"/>
    </row>
    <row r="4518" spans="1:2" x14ac:dyDescent="0.2">
      <c r="A4518" s="977"/>
      <c r="B4518" s="979"/>
    </row>
    <row r="4519" spans="1:2" x14ac:dyDescent="0.2">
      <c r="A4519" s="977"/>
      <c r="B4519" s="979"/>
    </row>
    <row r="4520" spans="1:2" x14ac:dyDescent="0.2">
      <c r="A4520" s="977"/>
      <c r="B4520" s="979"/>
    </row>
    <row r="4521" spans="1:2" x14ac:dyDescent="0.2">
      <c r="A4521" s="977"/>
      <c r="B4521" s="979"/>
    </row>
    <row r="4522" spans="1:2" x14ac:dyDescent="0.2">
      <c r="A4522" s="977"/>
      <c r="B4522" s="979"/>
    </row>
    <row r="4523" spans="1:2" x14ac:dyDescent="0.2">
      <c r="A4523" s="977"/>
      <c r="B4523" s="979"/>
    </row>
    <row r="4524" spans="1:2" x14ac:dyDescent="0.2">
      <c r="A4524" s="977"/>
      <c r="B4524" s="979"/>
    </row>
    <row r="4525" spans="1:2" x14ac:dyDescent="0.2">
      <c r="A4525" s="977"/>
      <c r="B4525" s="979"/>
    </row>
    <row r="4526" spans="1:2" x14ac:dyDescent="0.2">
      <c r="A4526" s="977"/>
      <c r="B4526" s="979"/>
    </row>
    <row r="4527" spans="1:2" x14ac:dyDescent="0.2">
      <c r="A4527" s="977"/>
      <c r="B4527" s="979"/>
    </row>
    <row r="4528" spans="1:2" x14ac:dyDescent="0.2">
      <c r="A4528" s="977"/>
      <c r="B4528" s="979"/>
    </row>
    <row r="4529" spans="1:2" x14ac:dyDescent="0.2">
      <c r="A4529" s="977"/>
      <c r="B4529" s="979"/>
    </row>
    <row r="4530" spans="1:2" x14ac:dyDescent="0.2">
      <c r="A4530" s="977"/>
      <c r="B4530" s="979"/>
    </row>
    <row r="4531" spans="1:2" x14ac:dyDescent="0.2">
      <c r="A4531" s="977"/>
      <c r="B4531" s="979"/>
    </row>
    <row r="4532" spans="1:2" x14ac:dyDescent="0.2">
      <c r="A4532" s="977"/>
      <c r="B4532" s="979"/>
    </row>
    <row r="4533" spans="1:2" x14ac:dyDescent="0.2">
      <c r="A4533" s="977"/>
      <c r="B4533" s="979"/>
    </row>
    <row r="4534" spans="1:2" x14ac:dyDescent="0.2">
      <c r="A4534" s="977"/>
      <c r="B4534" s="979"/>
    </row>
    <row r="4535" spans="1:2" x14ac:dyDescent="0.2">
      <c r="A4535" s="977"/>
      <c r="B4535" s="979"/>
    </row>
    <row r="4536" spans="1:2" x14ac:dyDescent="0.2">
      <c r="A4536" s="977"/>
      <c r="B4536" s="979"/>
    </row>
    <row r="4537" spans="1:2" x14ac:dyDescent="0.2">
      <c r="A4537" s="977"/>
      <c r="B4537" s="979"/>
    </row>
    <row r="4538" spans="1:2" x14ac:dyDescent="0.2">
      <c r="A4538" s="977"/>
      <c r="B4538" s="979"/>
    </row>
    <row r="4539" spans="1:2" x14ac:dyDescent="0.2">
      <c r="A4539" s="977"/>
      <c r="B4539" s="979"/>
    </row>
    <row r="4540" spans="1:2" x14ac:dyDescent="0.2">
      <c r="A4540" s="977"/>
      <c r="B4540" s="979"/>
    </row>
    <row r="4541" spans="1:2" x14ac:dyDescent="0.2">
      <c r="A4541" s="977"/>
      <c r="B4541" s="979"/>
    </row>
    <row r="4542" spans="1:2" x14ac:dyDescent="0.2">
      <c r="A4542" s="977"/>
      <c r="B4542" s="979"/>
    </row>
    <row r="4543" spans="1:2" x14ac:dyDescent="0.2">
      <c r="A4543" s="977"/>
      <c r="B4543" s="979"/>
    </row>
    <row r="4544" spans="1:2" x14ac:dyDescent="0.2">
      <c r="A4544" s="977"/>
      <c r="B4544" s="979"/>
    </row>
    <row r="4545" spans="1:2" x14ac:dyDescent="0.2">
      <c r="A4545" s="977"/>
      <c r="B4545" s="979"/>
    </row>
    <row r="4546" spans="1:2" x14ac:dyDescent="0.2">
      <c r="A4546" s="977"/>
      <c r="B4546" s="979"/>
    </row>
    <row r="4547" spans="1:2" x14ac:dyDescent="0.2">
      <c r="A4547" s="977"/>
      <c r="B4547" s="979"/>
    </row>
    <row r="4548" spans="1:2" x14ac:dyDescent="0.2">
      <c r="A4548" s="977"/>
      <c r="B4548" s="979"/>
    </row>
    <row r="4549" spans="1:2" x14ac:dyDescent="0.2">
      <c r="A4549" s="977"/>
      <c r="B4549" s="979"/>
    </row>
    <row r="4550" spans="1:2" x14ac:dyDescent="0.2">
      <c r="A4550" s="977"/>
      <c r="B4550" s="979"/>
    </row>
    <row r="4551" spans="1:2" x14ac:dyDescent="0.2">
      <c r="A4551" s="977"/>
      <c r="B4551" s="979"/>
    </row>
    <row r="4552" spans="1:2" x14ac:dyDescent="0.2">
      <c r="A4552" s="977"/>
      <c r="B4552" s="979"/>
    </row>
    <row r="4553" spans="1:2" x14ac:dyDescent="0.2">
      <c r="A4553" s="977"/>
      <c r="B4553" s="979"/>
    </row>
    <row r="4554" spans="1:2" x14ac:dyDescent="0.2">
      <c r="A4554" s="977"/>
      <c r="B4554" s="979"/>
    </row>
    <row r="4555" spans="1:2" x14ac:dyDescent="0.2">
      <c r="A4555" s="977"/>
      <c r="B4555" s="979"/>
    </row>
    <row r="4556" spans="1:2" x14ac:dyDescent="0.2">
      <c r="A4556" s="977"/>
      <c r="B4556" s="979"/>
    </row>
    <row r="4557" spans="1:2" x14ac:dyDescent="0.2">
      <c r="A4557" s="977"/>
      <c r="B4557" s="979"/>
    </row>
    <row r="4558" spans="1:2" x14ac:dyDescent="0.2">
      <c r="A4558" s="977"/>
      <c r="B4558" s="979"/>
    </row>
    <row r="4559" spans="1:2" x14ac:dyDescent="0.2">
      <c r="A4559" s="977"/>
      <c r="B4559" s="979"/>
    </row>
    <row r="4560" spans="1:2" x14ac:dyDescent="0.2">
      <c r="A4560" s="977"/>
      <c r="B4560" s="979"/>
    </row>
    <row r="4561" spans="1:2" x14ac:dyDescent="0.2">
      <c r="A4561" s="977"/>
      <c r="B4561" s="979"/>
    </row>
    <row r="4562" spans="1:2" x14ac:dyDescent="0.2">
      <c r="A4562" s="977"/>
      <c r="B4562" s="979"/>
    </row>
    <row r="4563" spans="1:2" x14ac:dyDescent="0.2">
      <c r="A4563" s="977"/>
      <c r="B4563" s="979"/>
    </row>
    <row r="4564" spans="1:2" x14ac:dyDescent="0.2">
      <c r="A4564" s="977"/>
      <c r="B4564" s="979"/>
    </row>
    <row r="4565" spans="1:2" x14ac:dyDescent="0.2">
      <c r="A4565" s="977"/>
      <c r="B4565" s="979"/>
    </row>
    <row r="4566" spans="1:2" x14ac:dyDescent="0.2">
      <c r="A4566" s="977"/>
      <c r="B4566" s="979"/>
    </row>
    <row r="4567" spans="1:2" x14ac:dyDescent="0.2">
      <c r="A4567" s="977"/>
      <c r="B4567" s="979"/>
    </row>
    <row r="4568" spans="1:2" x14ac:dyDescent="0.2">
      <c r="A4568" s="977"/>
      <c r="B4568" s="979"/>
    </row>
    <row r="4569" spans="1:2" x14ac:dyDescent="0.2">
      <c r="A4569" s="977"/>
      <c r="B4569" s="979"/>
    </row>
    <row r="4570" spans="1:2" x14ac:dyDescent="0.2">
      <c r="A4570" s="977"/>
      <c r="B4570" s="979"/>
    </row>
    <row r="4571" spans="1:2" x14ac:dyDescent="0.2">
      <c r="A4571" s="977"/>
      <c r="B4571" s="979"/>
    </row>
    <row r="4572" spans="1:2" x14ac:dyDescent="0.2">
      <c r="A4572" s="977"/>
      <c r="B4572" s="979"/>
    </row>
    <row r="4573" spans="1:2" x14ac:dyDescent="0.2">
      <c r="A4573" s="977"/>
      <c r="B4573" s="979"/>
    </row>
    <row r="4574" spans="1:2" x14ac:dyDescent="0.2">
      <c r="A4574" s="977"/>
      <c r="B4574" s="979"/>
    </row>
    <row r="4575" spans="1:2" x14ac:dyDescent="0.2">
      <c r="A4575" s="977"/>
      <c r="B4575" s="979"/>
    </row>
    <row r="4576" spans="1:2" x14ac:dyDescent="0.2">
      <c r="A4576" s="977"/>
      <c r="B4576" s="979"/>
    </row>
    <row r="4577" spans="1:2" x14ac:dyDescent="0.2">
      <c r="A4577" s="977"/>
      <c r="B4577" s="979"/>
    </row>
    <row r="4578" spans="1:2" x14ac:dyDescent="0.2">
      <c r="A4578" s="977"/>
      <c r="B4578" s="979"/>
    </row>
    <row r="4579" spans="1:2" x14ac:dyDescent="0.2">
      <c r="A4579" s="977"/>
      <c r="B4579" s="979"/>
    </row>
    <row r="4580" spans="1:2" x14ac:dyDescent="0.2">
      <c r="A4580" s="977"/>
      <c r="B4580" s="979"/>
    </row>
    <row r="4581" spans="1:2" x14ac:dyDescent="0.2">
      <c r="A4581" s="977"/>
      <c r="B4581" s="979"/>
    </row>
    <row r="4582" spans="1:2" x14ac:dyDescent="0.2">
      <c r="A4582" s="977"/>
      <c r="B4582" s="979"/>
    </row>
    <row r="4583" spans="1:2" x14ac:dyDescent="0.2">
      <c r="A4583" s="977"/>
      <c r="B4583" s="979"/>
    </row>
    <row r="4584" spans="1:2" x14ac:dyDescent="0.2">
      <c r="A4584" s="977"/>
      <c r="B4584" s="979"/>
    </row>
    <row r="4585" spans="1:2" x14ac:dyDescent="0.2">
      <c r="A4585" s="977"/>
      <c r="B4585" s="979"/>
    </row>
    <row r="4586" spans="1:2" x14ac:dyDescent="0.2">
      <c r="A4586" s="977"/>
      <c r="B4586" s="979"/>
    </row>
    <row r="4587" spans="1:2" x14ac:dyDescent="0.2">
      <c r="A4587" s="977"/>
      <c r="B4587" s="979"/>
    </row>
    <row r="4588" spans="1:2" x14ac:dyDescent="0.2">
      <c r="A4588" s="977"/>
      <c r="B4588" s="979"/>
    </row>
    <row r="4589" spans="1:2" x14ac:dyDescent="0.2">
      <c r="A4589" s="977"/>
      <c r="B4589" s="979"/>
    </row>
    <row r="4590" spans="1:2" x14ac:dyDescent="0.2">
      <c r="A4590" s="977"/>
      <c r="B4590" s="979"/>
    </row>
    <row r="4591" spans="1:2" x14ac:dyDescent="0.2">
      <c r="A4591" s="977"/>
      <c r="B4591" s="979"/>
    </row>
    <row r="4592" spans="1:2" x14ac:dyDescent="0.2">
      <c r="A4592" s="977"/>
      <c r="B4592" s="979"/>
    </row>
    <row r="4593" spans="1:2" x14ac:dyDescent="0.2">
      <c r="A4593" s="977"/>
      <c r="B4593" s="979"/>
    </row>
    <row r="4594" spans="1:2" x14ac:dyDescent="0.2">
      <c r="A4594" s="977"/>
      <c r="B4594" s="979"/>
    </row>
    <row r="4595" spans="1:2" x14ac:dyDescent="0.2">
      <c r="A4595" s="977"/>
      <c r="B4595" s="979"/>
    </row>
    <row r="4596" spans="1:2" x14ac:dyDescent="0.2">
      <c r="A4596" s="977"/>
      <c r="B4596" s="979"/>
    </row>
    <row r="4597" spans="1:2" x14ac:dyDescent="0.2">
      <c r="A4597" s="977"/>
      <c r="B4597" s="979"/>
    </row>
    <row r="4598" spans="1:2" x14ac:dyDescent="0.2">
      <c r="A4598" s="977"/>
      <c r="B4598" s="979"/>
    </row>
    <row r="4599" spans="1:2" x14ac:dyDescent="0.2">
      <c r="A4599" s="977"/>
      <c r="B4599" s="979"/>
    </row>
    <row r="4600" spans="1:2" x14ac:dyDescent="0.2">
      <c r="A4600" s="977"/>
      <c r="B4600" s="979"/>
    </row>
    <row r="4601" spans="1:2" x14ac:dyDescent="0.2">
      <c r="A4601" s="977"/>
      <c r="B4601" s="979"/>
    </row>
    <row r="4602" spans="1:2" x14ac:dyDescent="0.2">
      <c r="A4602" s="977"/>
      <c r="B4602" s="979"/>
    </row>
    <row r="4603" spans="1:2" x14ac:dyDescent="0.2">
      <c r="A4603" s="977"/>
      <c r="B4603" s="979"/>
    </row>
    <row r="4604" spans="1:2" x14ac:dyDescent="0.2">
      <c r="A4604" s="977"/>
      <c r="B4604" s="979"/>
    </row>
    <row r="4605" spans="1:2" x14ac:dyDescent="0.2">
      <c r="A4605" s="977"/>
      <c r="B4605" s="979"/>
    </row>
    <row r="4606" spans="1:2" x14ac:dyDescent="0.2">
      <c r="A4606" s="977"/>
      <c r="B4606" s="979"/>
    </row>
    <row r="4607" spans="1:2" x14ac:dyDescent="0.2">
      <c r="A4607" s="977"/>
      <c r="B4607" s="979"/>
    </row>
    <row r="4608" spans="1:2" x14ac:dyDescent="0.2">
      <c r="A4608" s="977"/>
      <c r="B4608" s="979"/>
    </row>
    <row r="4609" spans="1:2" x14ac:dyDescent="0.2">
      <c r="A4609" s="977"/>
      <c r="B4609" s="979"/>
    </row>
    <row r="4610" spans="1:2" x14ac:dyDescent="0.2">
      <c r="A4610" s="977"/>
      <c r="B4610" s="979"/>
    </row>
    <row r="4611" spans="1:2" x14ac:dyDescent="0.2">
      <c r="A4611" s="977"/>
      <c r="B4611" s="979"/>
    </row>
    <row r="4612" spans="1:2" x14ac:dyDescent="0.2">
      <c r="A4612" s="977"/>
      <c r="B4612" s="979"/>
    </row>
    <row r="4613" spans="1:2" x14ac:dyDescent="0.2">
      <c r="A4613" s="977"/>
      <c r="B4613" s="979"/>
    </row>
    <row r="4614" spans="1:2" x14ac:dyDescent="0.2">
      <c r="A4614" s="977"/>
      <c r="B4614" s="979"/>
    </row>
    <row r="4615" spans="1:2" x14ac:dyDescent="0.2">
      <c r="A4615" s="977"/>
      <c r="B4615" s="979"/>
    </row>
    <row r="4616" spans="1:2" x14ac:dyDescent="0.2">
      <c r="A4616" s="977"/>
      <c r="B4616" s="979"/>
    </row>
    <row r="4617" spans="1:2" x14ac:dyDescent="0.2">
      <c r="A4617" s="977"/>
      <c r="B4617" s="979"/>
    </row>
    <row r="4618" spans="1:2" x14ac:dyDescent="0.2">
      <c r="A4618" s="977"/>
      <c r="B4618" s="979"/>
    </row>
    <row r="4619" spans="1:2" x14ac:dyDescent="0.2">
      <c r="A4619" s="977"/>
      <c r="B4619" s="979"/>
    </row>
    <row r="4620" spans="1:2" x14ac:dyDescent="0.2">
      <c r="A4620" s="977"/>
      <c r="B4620" s="979"/>
    </row>
    <row r="4621" spans="1:2" x14ac:dyDescent="0.2">
      <c r="A4621" s="977"/>
      <c r="B4621" s="979"/>
    </row>
    <row r="4622" spans="1:2" x14ac:dyDescent="0.2">
      <c r="A4622" s="977"/>
      <c r="B4622" s="979"/>
    </row>
    <row r="4623" spans="1:2" x14ac:dyDescent="0.2">
      <c r="A4623" s="977"/>
      <c r="B4623" s="979"/>
    </row>
    <row r="4624" spans="1:2" x14ac:dyDescent="0.2">
      <c r="A4624" s="977"/>
      <c r="B4624" s="979"/>
    </row>
    <row r="4625" spans="1:2" x14ac:dyDescent="0.2">
      <c r="A4625" s="977"/>
      <c r="B4625" s="979"/>
    </row>
    <row r="4626" spans="1:2" x14ac:dyDescent="0.2">
      <c r="A4626" s="977"/>
      <c r="B4626" s="979"/>
    </row>
    <row r="4627" spans="1:2" x14ac:dyDescent="0.2">
      <c r="A4627" s="977"/>
      <c r="B4627" s="979"/>
    </row>
    <row r="4628" spans="1:2" x14ac:dyDescent="0.2">
      <c r="A4628" s="977"/>
      <c r="B4628" s="979"/>
    </row>
    <row r="4629" spans="1:2" x14ac:dyDescent="0.2">
      <c r="A4629" s="977"/>
      <c r="B4629" s="979"/>
    </row>
    <row r="4630" spans="1:2" x14ac:dyDescent="0.2">
      <c r="A4630" s="977"/>
      <c r="B4630" s="979"/>
    </row>
    <row r="4631" spans="1:2" x14ac:dyDescent="0.2">
      <c r="A4631" s="977"/>
      <c r="B4631" s="979"/>
    </row>
    <row r="4632" spans="1:2" x14ac:dyDescent="0.2">
      <c r="A4632" s="977"/>
      <c r="B4632" s="979"/>
    </row>
    <row r="4633" spans="1:2" x14ac:dyDescent="0.2">
      <c r="A4633" s="977"/>
      <c r="B4633" s="979"/>
    </row>
    <row r="4634" spans="1:2" x14ac:dyDescent="0.2">
      <c r="A4634" s="977"/>
      <c r="B4634" s="979"/>
    </row>
    <row r="4635" spans="1:2" x14ac:dyDescent="0.2">
      <c r="A4635" s="977"/>
      <c r="B4635" s="979"/>
    </row>
    <row r="4636" spans="1:2" x14ac:dyDescent="0.2">
      <c r="A4636" s="977"/>
      <c r="B4636" s="979"/>
    </row>
    <row r="4637" spans="1:2" x14ac:dyDescent="0.2">
      <c r="A4637" s="977"/>
      <c r="B4637" s="979"/>
    </row>
    <row r="4638" spans="1:2" x14ac:dyDescent="0.2">
      <c r="A4638" s="977"/>
      <c r="B4638" s="979"/>
    </row>
    <row r="4639" spans="1:2" x14ac:dyDescent="0.2">
      <c r="A4639" s="977"/>
      <c r="B4639" s="979"/>
    </row>
    <row r="4640" spans="1:2" x14ac:dyDescent="0.2">
      <c r="A4640" s="977"/>
      <c r="B4640" s="979"/>
    </row>
    <row r="4641" spans="1:2" x14ac:dyDescent="0.2">
      <c r="A4641" s="977"/>
      <c r="B4641" s="979"/>
    </row>
    <row r="4642" spans="1:2" x14ac:dyDescent="0.2">
      <c r="A4642" s="977"/>
      <c r="B4642" s="979"/>
    </row>
    <row r="4643" spans="1:2" x14ac:dyDescent="0.2">
      <c r="A4643" s="977"/>
      <c r="B4643" s="979"/>
    </row>
    <row r="4644" spans="1:2" x14ac:dyDescent="0.2">
      <c r="A4644" s="977"/>
      <c r="B4644" s="979"/>
    </row>
    <row r="4645" spans="1:2" x14ac:dyDescent="0.2">
      <c r="A4645" s="977"/>
      <c r="B4645" s="979"/>
    </row>
    <row r="4646" spans="1:2" x14ac:dyDescent="0.2">
      <c r="A4646" s="977"/>
      <c r="B4646" s="979"/>
    </row>
    <row r="4647" spans="1:2" x14ac:dyDescent="0.2">
      <c r="A4647" s="977"/>
      <c r="B4647" s="979"/>
    </row>
    <row r="4648" spans="1:2" x14ac:dyDescent="0.2">
      <c r="A4648" s="977"/>
      <c r="B4648" s="979"/>
    </row>
    <row r="4649" spans="1:2" x14ac:dyDescent="0.2">
      <c r="A4649" s="977"/>
      <c r="B4649" s="979"/>
    </row>
    <row r="4650" spans="1:2" x14ac:dyDescent="0.2">
      <c r="A4650" s="977"/>
      <c r="B4650" s="979"/>
    </row>
    <row r="4651" spans="1:2" x14ac:dyDescent="0.2">
      <c r="A4651" s="977"/>
      <c r="B4651" s="979"/>
    </row>
    <row r="4652" spans="1:2" x14ac:dyDescent="0.2">
      <c r="A4652" s="977"/>
      <c r="B4652" s="979"/>
    </row>
    <row r="4653" spans="1:2" x14ac:dyDescent="0.2">
      <c r="A4653" s="977"/>
      <c r="B4653" s="979"/>
    </row>
    <row r="4654" spans="1:2" x14ac:dyDescent="0.2">
      <c r="A4654" s="977"/>
      <c r="B4654" s="979"/>
    </row>
    <row r="4655" spans="1:2" x14ac:dyDescent="0.2">
      <c r="A4655" s="977"/>
      <c r="B4655" s="979"/>
    </row>
    <row r="4656" spans="1:2" x14ac:dyDescent="0.2">
      <c r="A4656" s="977"/>
      <c r="B4656" s="979"/>
    </row>
    <row r="4657" spans="1:2" x14ac:dyDescent="0.2">
      <c r="A4657" s="977"/>
      <c r="B4657" s="979"/>
    </row>
    <row r="4658" spans="1:2" x14ac:dyDescent="0.2">
      <c r="A4658" s="977"/>
      <c r="B4658" s="979"/>
    </row>
    <row r="4659" spans="1:2" x14ac:dyDescent="0.2">
      <c r="A4659" s="977"/>
      <c r="B4659" s="979"/>
    </row>
    <row r="4660" spans="1:2" x14ac:dyDescent="0.2">
      <c r="A4660" s="977"/>
      <c r="B4660" s="979"/>
    </row>
    <row r="4661" spans="1:2" x14ac:dyDescent="0.2">
      <c r="A4661" s="977"/>
      <c r="B4661" s="979"/>
    </row>
    <row r="4662" spans="1:2" x14ac:dyDescent="0.2">
      <c r="A4662" s="977"/>
      <c r="B4662" s="979"/>
    </row>
    <row r="4663" spans="1:2" x14ac:dyDescent="0.2">
      <c r="A4663" s="977"/>
      <c r="B4663" s="979"/>
    </row>
    <row r="4664" spans="1:2" x14ac:dyDescent="0.2">
      <c r="A4664" s="977"/>
      <c r="B4664" s="979"/>
    </row>
    <row r="4665" spans="1:2" x14ac:dyDescent="0.2">
      <c r="A4665" s="977"/>
      <c r="B4665" s="979"/>
    </row>
    <row r="4666" spans="1:2" x14ac:dyDescent="0.2">
      <c r="A4666" s="977"/>
      <c r="B4666" s="979"/>
    </row>
    <row r="4667" spans="1:2" x14ac:dyDescent="0.2">
      <c r="A4667" s="977"/>
      <c r="B4667" s="979"/>
    </row>
    <row r="4668" spans="1:2" x14ac:dyDescent="0.2">
      <c r="A4668" s="977"/>
      <c r="B4668" s="979"/>
    </row>
    <row r="4669" spans="1:2" x14ac:dyDescent="0.2">
      <c r="A4669" s="977"/>
      <c r="B4669" s="979"/>
    </row>
    <row r="4670" spans="1:2" x14ac:dyDescent="0.2">
      <c r="A4670" s="977"/>
      <c r="B4670" s="979"/>
    </row>
    <row r="4671" spans="1:2" x14ac:dyDescent="0.2">
      <c r="A4671" s="977"/>
      <c r="B4671" s="979"/>
    </row>
    <row r="4672" spans="1:2" x14ac:dyDescent="0.2">
      <c r="A4672" s="977"/>
      <c r="B4672" s="979"/>
    </row>
    <row r="4673" spans="1:2" x14ac:dyDescent="0.2">
      <c r="A4673" s="977"/>
      <c r="B4673" s="979"/>
    </row>
    <row r="4674" spans="1:2" x14ac:dyDescent="0.2">
      <c r="A4674" s="977"/>
      <c r="B4674" s="979"/>
    </row>
    <row r="4675" spans="1:2" x14ac:dyDescent="0.2">
      <c r="A4675" s="977"/>
      <c r="B4675" s="979"/>
    </row>
    <row r="4676" spans="1:2" x14ac:dyDescent="0.2">
      <c r="A4676" s="977"/>
      <c r="B4676" s="979"/>
    </row>
    <row r="4677" spans="1:2" x14ac:dyDescent="0.2">
      <c r="A4677" s="977"/>
      <c r="B4677" s="979"/>
    </row>
    <row r="4678" spans="1:2" x14ac:dyDescent="0.2">
      <c r="A4678" s="977"/>
      <c r="B4678" s="979"/>
    </row>
    <row r="4679" spans="1:2" x14ac:dyDescent="0.2">
      <c r="A4679" s="977"/>
      <c r="B4679" s="979"/>
    </row>
    <row r="4680" spans="1:2" x14ac:dyDescent="0.2">
      <c r="A4680" s="977"/>
      <c r="B4680" s="979"/>
    </row>
    <row r="4681" spans="1:2" x14ac:dyDescent="0.2">
      <c r="A4681" s="977"/>
      <c r="B4681" s="979"/>
    </row>
    <row r="4682" spans="1:2" x14ac:dyDescent="0.2">
      <c r="A4682" s="977"/>
      <c r="B4682" s="979"/>
    </row>
    <row r="4683" spans="1:2" x14ac:dyDescent="0.2">
      <c r="A4683" s="977"/>
      <c r="B4683" s="979"/>
    </row>
    <row r="4684" spans="1:2" x14ac:dyDescent="0.2">
      <c r="A4684" s="977"/>
      <c r="B4684" s="979"/>
    </row>
    <row r="4685" spans="1:2" x14ac:dyDescent="0.2">
      <c r="A4685" s="977"/>
      <c r="B4685" s="979"/>
    </row>
    <row r="4686" spans="1:2" x14ac:dyDescent="0.2">
      <c r="A4686" s="977"/>
      <c r="B4686" s="979"/>
    </row>
    <row r="4687" spans="1:2" x14ac:dyDescent="0.2">
      <c r="A4687" s="977"/>
      <c r="B4687" s="979"/>
    </row>
    <row r="4688" spans="1:2" x14ac:dyDescent="0.2">
      <c r="A4688" s="977"/>
      <c r="B4688" s="979"/>
    </row>
    <row r="4689" spans="1:2" x14ac:dyDescent="0.2">
      <c r="A4689" s="977"/>
      <c r="B4689" s="979"/>
    </row>
    <row r="4690" spans="1:2" x14ac:dyDescent="0.2">
      <c r="A4690" s="977"/>
      <c r="B4690" s="979"/>
    </row>
    <row r="4691" spans="1:2" x14ac:dyDescent="0.2">
      <c r="A4691" s="977"/>
      <c r="B4691" s="979"/>
    </row>
    <row r="4692" spans="1:2" x14ac:dyDescent="0.2">
      <c r="A4692" s="977"/>
      <c r="B4692" s="979"/>
    </row>
    <row r="4693" spans="1:2" x14ac:dyDescent="0.2">
      <c r="A4693" s="977"/>
      <c r="B4693" s="979"/>
    </row>
    <row r="4694" spans="1:2" x14ac:dyDescent="0.2">
      <c r="A4694" s="977"/>
      <c r="B4694" s="979"/>
    </row>
    <row r="4695" spans="1:2" x14ac:dyDescent="0.2">
      <c r="A4695" s="977"/>
      <c r="B4695" s="979"/>
    </row>
    <row r="4696" spans="1:2" x14ac:dyDescent="0.2">
      <c r="A4696" s="977"/>
      <c r="B4696" s="979"/>
    </row>
    <row r="4697" spans="1:2" x14ac:dyDescent="0.2">
      <c r="A4697" s="977"/>
      <c r="B4697" s="979"/>
    </row>
    <row r="4698" spans="1:2" x14ac:dyDescent="0.2">
      <c r="A4698" s="977"/>
      <c r="B4698" s="979"/>
    </row>
    <row r="4699" spans="1:2" x14ac:dyDescent="0.2">
      <c r="A4699" s="977"/>
      <c r="B4699" s="979"/>
    </row>
    <row r="4700" spans="1:2" x14ac:dyDescent="0.2">
      <c r="A4700" s="977"/>
      <c r="B4700" s="979"/>
    </row>
    <row r="4701" spans="1:2" x14ac:dyDescent="0.2">
      <c r="A4701" s="977"/>
      <c r="B4701" s="979"/>
    </row>
    <row r="4702" spans="1:2" x14ac:dyDescent="0.2">
      <c r="A4702" s="977"/>
      <c r="B4702" s="979"/>
    </row>
    <row r="4703" spans="1:2" x14ac:dyDescent="0.2">
      <c r="A4703" s="977"/>
      <c r="B4703" s="979"/>
    </row>
    <row r="4704" spans="1:2" x14ac:dyDescent="0.2">
      <c r="A4704" s="977"/>
      <c r="B4704" s="979"/>
    </row>
    <row r="4705" spans="1:2" x14ac:dyDescent="0.2">
      <c r="A4705" s="977"/>
      <c r="B4705" s="979"/>
    </row>
    <row r="4706" spans="1:2" x14ac:dyDescent="0.2">
      <c r="A4706" s="977"/>
      <c r="B4706" s="979"/>
    </row>
    <row r="4707" spans="1:2" x14ac:dyDescent="0.2">
      <c r="A4707" s="977"/>
      <c r="B4707" s="979"/>
    </row>
    <row r="4708" spans="1:2" x14ac:dyDescent="0.2">
      <c r="A4708" s="977"/>
      <c r="B4708" s="979"/>
    </row>
    <row r="4709" spans="1:2" x14ac:dyDescent="0.2">
      <c r="A4709" s="977"/>
      <c r="B4709" s="979"/>
    </row>
    <row r="4710" spans="1:2" x14ac:dyDescent="0.2">
      <c r="A4710" s="977"/>
      <c r="B4710" s="979"/>
    </row>
    <row r="4711" spans="1:2" x14ac:dyDescent="0.2">
      <c r="A4711" s="977"/>
      <c r="B4711" s="979"/>
    </row>
    <row r="4712" spans="1:2" x14ac:dyDescent="0.2">
      <c r="A4712" s="977"/>
      <c r="B4712" s="979"/>
    </row>
    <row r="4713" spans="1:2" x14ac:dyDescent="0.2">
      <c r="A4713" s="977"/>
      <c r="B4713" s="979"/>
    </row>
    <row r="4714" spans="1:2" x14ac:dyDescent="0.2">
      <c r="A4714" s="977"/>
      <c r="B4714" s="979"/>
    </row>
    <row r="4715" spans="1:2" x14ac:dyDescent="0.2">
      <c r="A4715" s="977"/>
      <c r="B4715" s="979"/>
    </row>
    <row r="4716" spans="1:2" x14ac:dyDescent="0.2">
      <c r="A4716" s="977"/>
      <c r="B4716" s="979"/>
    </row>
    <row r="4717" spans="1:2" x14ac:dyDescent="0.2">
      <c r="A4717" s="977"/>
      <c r="B4717" s="979"/>
    </row>
    <row r="4718" spans="1:2" x14ac:dyDescent="0.2">
      <c r="A4718" s="977"/>
      <c r="B4718" s="979"/>
    </row>
    <row r="4719" spans="1:2" x14ac:dyDescent="0.2">
      <c r="A4719" s="977"/>
      <c r="B4719" s="979"/>
    </row>
    <row r="4720" spans="1:2" x14ac:dyDescent="0.2">
      <c r="A4720" s="977"/>
      <c r="B4720" s="979"/>
    </row>
    <row r="4721" spans="1:2" x14ac:dyDescent="0.2">
      <c r="A4721" s="977"/>
      <c r="B4721" s="979"/>
    </row>
    <row r="4722" spans="1:2" x14ac:dyDescent="0.2">
      <c r="A4722" s="977"/>
      <c r="B4722" s="979"/>
    </row>
    <row r="4723" spans="1:2" x14ac:dyDescent="0.2">
      <c r="A4723" s="977"/>
      <c r="B4723" s="979"/>
    </row>
    <row r="4724" spans="1:2" x14ac:dyDescent="0.2">
      <c r="A4724" s="977"/>
      <c r="B4724" s="979"/>
    </row>
    <row r="4725" spans="1:2" x14ac:dyDescent="0.2">
      <c r="A4725" s="977"/>
      <c r="B4725" s="979"/>
    </row>
    <row r="4726" spans="1:2" x14ac:dyDescent="0.2">
      <c r="A4726" s="977"/>
      <c r="B4726" s="979"/>
    </row>
    <row r="4727" spans="1:2" x14ac:dyDescent="0.2">
      <c r="A4727" s="977"/>
      <c r="B4727" s="979"/>
    </row>
    <row r="4728" spans="1:2" x14ac:dyDescent="0.2">
      <c r="A4728" s="977"/>
      <c r="B4728" s="979"/>
    </row>
    <row r="4729" spans="1:2" x14ac:dyDescent="0.2">
      <c r="A4729" s="977"/>
      <c r="B4729" s="979"/>
    </row>
    <row r="4730" spans="1:2" x14ac:dyDescent="0.2">
      <c r="A4730" s="977"/>
      <c r="B4730" s="979"/>
    </row>
    <row r="4731" spans="1:2" x14ac:dyDescent="0.2">
      <c r="A4731" s="977"/>
      <c r="B4731" s="979"/>
    </row>
    <row r="4732" spans="1:2" x14ac:dyDescent="0.2">
      <c r="A4732" s="977"/>
      <c r="B4732" s="979"/>
    </row>
    <row r="4733" spans="1:2" x14ac:dyDescent="0.2">
      <c r="A4733" s="977"/>
      <c r="B4733" s="979"/>
    </row>
    <row r="4734" spans="1:2" x14ac:dyDescent="0.2">
      <c r="A4734" s="977"/>
      <c r="B4734" s="979"/>
    </row>
    <row r="4735" spans="1:2" x14ac:dyDescent="0.2">
      <c r="A4735" s="977"/>
      <c r="B4735" s="979"/>
    </row>
    <row r="4736" spans="1:2" x14ac:dyDescent="0.2">
      <c r="A4736" s="977"/>
      <c r="B4736" s="979"/>
    </row>
    <row r="4737" spans="1:2" x14ac:dyDescent="0.2">
      <c r="A4737" s="977"/>
      <c r="B4737" s="979"/>
    </row>
    <row r="4738" spans="1:2" x14ac:dyDescent="0.2">
      <c r="A4738" s="977"/>
      <c r="B4738" s="979"/>
    </row>
    <row r="4739" spans="1:2" x14ac:dyDescent="0.2">
      <c r="A4739" s="977"/>
      <c r="B4739" s="979"/>
    </row>
    <row r="4740" spans="1:2" x14ac:dyDescent="0.2">
      <c r="A4740" s="977"/>
      <c r="B4740" s="979"/>
    </row>
    <row r="4741" spans="1:2" x14ac:dyDescent="0.2">
      <c r="A4741" s="977"/>
      <c r="B4741" s="979"/>
    </row>
    <row r="4742" spans="1:2" x14ac:dyDescent="0.2">
      <c r="A4742" s="977"/>
      <c r="B4742" s="979"/>
    </row>
    <row r="4743" spans="1:2" x14ac:dyDescent="0.2">
      <c r="A4743" s="977"/>
      <c r="B4743" s="979"/>
    </row>
    <row r="4744" spans="1:2" x14ac:dyDescent="0.2">
      <c r="A4744" s="977"/>
      <c r="B4744" s="979"/>
    </row>
    <row r="4745" spans="1:2" x14ac:dyDescent="0.2">
      <c r="A4745" s="977"/>
      <c r="B4745" s="979"/>
    </row>
    <row r="4746" spans="1:2" x14ac:dyDescent="0.2">
      <c r="A4746" s="977"/>
      <c r="B4746" s="979"/>
    </row>
    <row r="4747" spans="1:2" x14ac:dyDescent="0.2">
      <c r="A4747" s="977"/>
      <c r="B4747" s="979"/>
    </row>
    <row r="4748" spans="1:2" x14ac:dyDescent="0.2">
      <c r="A4748" s="977"/>
      <c r="B4748" s="979"/>
    </row>
    <row r="4749" spans="1:2" x14ac:dyDescent="0.2">
      <c r="A4749" s="977"/>
      <c r="B4749" s="979"/>
    </row>
    <row r="4750" spans="1:2" x14ac:dyDescent="0.2">
      <c r="A4750" s="977"/>
      <c r="B4750" s="979"/>
    </row>
    <row r="4751" spans="1:2" x14ac:dyDescent="0.2">
      <c r="A4751" s="977"/>
      <c r="B4751" s="979"/>
    </row>
    <row r="4752" spans="1:2" x14ac:dyDescent="0.2">
      <c r="A4752" s="977"/>
      <c r="B4752" s="979"/>
    </row>
    <row r="4753" spans="1:2" x14ac:dyDescent="0.2">
      <c r="A4753" s="977"/>
      <c r="B4753" s="979"/>
    </row>
    <row r="4754" spans="1:2" x14ac:dyDescent="0.2">
      <c r="A4754" s="977"/>
      <c r="B4754" s="979"/>
    </row>
    <row r="4755" spans="1:2" x14ac:dyDescent="0.2">
      <c r="A4755" s="977"/>
      <c r="B4755" s="979"/>
    </row>
    <row r="4756" spans="1:2" x14ac:dyDescent="0.2">
      <c r="A4756" s="977"/>
      <c r="B4756" s="979"/>
    </row>
    <row r="4757" spans="1:2" x14ac:dyDescent="0.2">
      <c r="A4757" s="977"/>
      <c r="B4757" s="979"/>
    </row>
    <row r="4758" spans="1:2" x14ac:dyDescent="0.2">
      <c r="A4758" s="977"/>
      <c r="B4758" s="979"/>
    </row>
    <row r="4759" spans="1:2" x14ac:dyDescent="0.2">
      <c r="A4759" s="977"/>
      <c r="B4759" s="979"/>
    </row>
    <row r="4760" spans="1:2" x14ac:dyDescent="0.2">
      <c r="A4760" s="977"/>
      <c r="B4760" s="979"/>
    </row>
    <row r="4761" spans="1:2" x14ac:dyDescent="0.2">
      <c r="A4761" s="977"/>
      <c r="B4761" s="979"/>
    </row>
    <row r="4762" spans="1:2" x14ac:dyDescent="0.2">
      <c r="A4762" s="977"/>
      <c r="B4762" s="979"/>
    </row>
    <row r="4763" spans="1:2" x14ac:dyDescent="0.2">
      <c r="A4763" s="977"/>
      <c r="B4763" s="979"/>
    </row>
    <row r="4764" spans="1:2" x14ac:dyDescent="0.2">
      <c r="A4764" s="977"/>
      <c r="B4764" s="979"/>
    </row>
    <row r="4765" spans="1:2" x14ac:dyDescent="0.2">
      <c r="A4765" s="977"/>
      <c r="B4765" s="979"/>
    </row>
    <row r="4766" spans="1:2" x14ac:dyDescent="0.2">
      <c r="A4766" s="977"/>
      <c r="B4766" s="979"/>
    </row>
    <row r="4767" spans="1:2" x14ac:dyDescent="0.2">
      <c r="A4767" s="977"/>
      <c r="B4767" s="979"/>
    </row>
    <row r="4768" spans="1:2" x14ac:dyDescent="0.2">
      <c r="A4768" s="977"/>
      <c r="B4768" s="979"/>
    </row>
    <row r="4769" spans="1:2" x14ac:dyDescent="0.2">
      <c r="A4769" s="977"/>
      <c r="B4769" s="979"/>
    </row>
    <row r="4770" spans="1:2" x14ac:dyDescent="0.2">
      <c r="A4770" s="977"/>
      <c r="B4770" s="979"/>
    </row>
    <row r="4771" spans="1:2" x14ac:dyDescent="0.2">
      <c r="A4771" s="977"/>
      <c r="B4771" s="979"/>
    </row>
    <row r="4772" spans="1:2" x14ac:dyDescent="0.2">
      <c r="A4772" s="977"/>
      <c r="B4772" s="979"/>
    </row>
    <row r="4773" spans="1:2" x14ac:dyDescent="0.2">
      <c r="A4773" s="977"/>
      <c r="B4773" s="979"/>
    </row>
    <row r="4774" spans="1:2" x14ac:dyDescent="0.2">
      <c r="A4774" s="977"/>
      <c r="B4774" s="979"/>
    </row>
    <row r="4775" spans="1:2" x14ac:dyDescent="0.2">
      <c r="A4775" s="977"/>
      <c r="B4775" s="979"/>
    </row>
    <row r="4776" spans="1:2" x14ac:dyDescent="0.2">
      <c r="A4776" s="977"/>
      <c r="B4776" s="979"/>
    </row>
    <row r="4777" spans="1:2" x14ac:dyDescent="0.2">
      <c r="A4777" s="977"/>
      <c r="B4777" s="979"/>
    </row>
    <row r="4778" spans="1:2" x14ac:dyDescent="0.2">
      <c r="A4778" s="977"/>
      <c r="B4778" s="979"/>
    </row>
    <row r="4779" spans="1:2" x14ac:dyDescent="0.2">
      <c r="A4779" s="977"/>
      <c r="B4779" s="979"/>
    </row>
    <row r="4780" spans="1:2" x14ac:dyDescent="0.2">
      <c r="A4780" s="977"/>
      <c r="B4780" s="979"/>
    </row>
    <row r="4781" spans="1:2" x14ac:dyDescent="0.2">
      <c r="A4781" s="977"/>
      <c r="B4781" s="979"/>
    </row>
    <row r="4782" spans="1:2" x14ac:dyDescent="0.2">
      <c r="A4782" s="977"/>
      <c r="B4782" s="979"/>
    </row>
    <row r="4783" spans="1:2" x14ac:dyDescent="0.2">
      <c r="A4783" s="977"/>
      <c r="B4783" s="979"/>
    </row>
    <row r="4784" spans="1:2" x14ac:dyDescent="0.2">
      <c r="A4784" s="977"/>
      <c r="B4784" s="979"/>
    </row>
    <row r="4785" spans="1:2" x14ac:dyDescent="0.2">
      <c r="A4785" s="977"/>
      <c r="B4785" s="979"/>
    </row>
    <row r="4786" spans="1:2" x14ac:dyDescent="0.2">
      <c r="A4786" s="977"/>
      <c r="B4786" s="979"/>
    </row>
    <row r="4787" spans="1:2" x14ac:dyDescent="0.2">
      <c r="A4787" s="977"/>
      <c r="B4787" s="979"/>
    </row>
    <row r="4788" spans="1:2" x14ac:dyDescent="0.2">
      <c r="A4788" s="977"/>
      <c r="B4788" s="979"/>
    </row>
    <row r="4789" spans="1:2" x14ac:dyDescent="0.2">
      <c r="A4789" s="977"/>
      <c r="B4789" s="979"/>
    </row>
    <row r="4790" spans="1:2" x14ac:dyDescent="0.2">
      <c r="A4790" s="977"/>
      <c r="B4790" s="979"/>
    </row>
    <row r="4791" spans="1:2" x14ac:dyDescent="0.2">
      <c r="A4791" s="977"/>
      <c r="B4791" s="979"/>
    </row>
    <row r="4792" spans="1:2" x14ac:dyDescent="0.2">
      <c r="A4792" s="977"/>
      <c r="B4792" s="979"/>
    </row>
    <row r="4793" spans="1:2" x14ac:dyDescent="0.2">
      <c r="A4793" s="977"/>
      <c r="B4793" s="979"/>
    </row>
    <row r="4794" spans="1:2" x14ac:dyDescent="0.2">
      <c r="A4794" s="977"/>
      <c r="B4794" s="979"/>
    </row>
    <row r="4795" spans="1:2" x14ac:dyDescent="0.2">
      <c r="A4795" s="977"/>
      <c r="B4795" s="979"/>
    </row>
    <row r="4796" spans="1:2" x14ac:dyDescent="0.2">
      <c r="A4796" s="977"/>
      <c r="B4796" s="979"/>
    </row>
    <row r="4797" spans="1:2" x14ac:dyDescent="0.2">
      <c r="A4797" s="977"/>
      <c r="B4797" s="979"/>
    </row>
    <row r="4798" spans="1:2" x14ac:dyDescent="0.2">
      <c r="A4798" s="977"/>
      <c r="B4798" s="979"/>
    </row>
    <row r="4799" spans="1:2" x14ac:dyDescent="0.2">
      <c r="A4799" s="977"/>
      <c r="B4799" s="979"/>
    </row>
    <row r="4800" spans="1:2" x14ac:dyDescent="0.2">
      <c r="A4800" s="977"/>
      <c r="B4800" s="979"/>
    </row>
    <row r="4801" spans="1:2" x14ac:dyDescent="0.2">
      <c r="A4801" s="977"/>
      <c r="B4801" s="979"/>
    </row>
    <row r="4802" spans="1:2" x14ac:dyDescent="0.2">
      <c r="A4802" s="977"/>
      <c r="B4802" s="979"/>
    </row>
    <row r="4803" spans="1:2" x14ac:dyDescent="0.2">
      <c r="A4803" s="977"/>
      <c r="B4803" s="979"/>
    </row>
    <row r="4804" spans="1:2" x14ac:dyDescent="0.2">
      <c r="A4804" s="977"/>
      <c r="B4804" s="979"/>
    </row>
    <row r="4805" spans="1:2" x14ac:dyDescent="0.2">
      <c r="A4805" s="977"/>
      <c r="B4805" s="979"/>
    </row>
    <row r="4806" spans="1:2" x14ac:dyDescent="0.2">
      <c r="A4806" s="977"/>
      <c r="B4806" s="979"/>
    </row>
    <row r="4807" spans="1:2" x14ac:dyDescent="0.2">
      <c r="A4807" s="977"/>
      <c r="B4807" s="979"/>
    </row>
    <row r="4808" spans="1:2" x14ac:dyDescent="0.2">
      <c r="A4808" s="977"/>
      <c r="B4808" s="979"/>
    </row>
    <row r="4809" spans="1:2" x14ac:dyDescent="0.2">
      <c r="A4809" s="977"/>
      <c r="B4809" s="979"/>
    </row>
    <row r="4810" spans="1:2" x14ac:dyDescent="0.2">
      <c r="A4810" s="977"/>
      <c r="B4810" s="979"/>
    </row>
    <row r="4811" spans="1:2" x14ac:dyDescent="0.2">
      <c r="A4811" s="977"/>
      <c r="B4811" s="979"/>
    </row>
    <row r="4812" spans="1:2" x14ac:dyDescent="0.2">
      <c r="A4812" s="977"/>
      <c r="B4812" s="979"/>
    </row>
    <row r="4813" spans="1:2" x14ac:dyDescent="0.2">
      <c r="A4813" s="977"/>
      <c r="B4813" s="979"/>
    </row>
    <row r="4814" spans="1:2" x14ac:dyDescent="0.2">
      <c r="A4814" s="977"/>
      <c r="B4814" s="979"/>
    </row>
    <row r="4815" spans="1:2" x14ac:dyDescent="0.2">
      <c r="A4815" s="977"/>
      <c r="B4815" s="979"/>
    </row>
    <row r="4816" spans="1:2" x14ac:dyDescent="0.2">
      <c r="A4816" s="977"/>
      <c r="B4816" s="979"/>
    </row>
    <row r="4817" spans="1:2" x14ac:dyDescent="0.2">
      <c r="A4817" s="977"/>
      <c r="B4817" s="979"/>
    </row>
    <row r="4818" spans="1:2" x14ac:dyDescent="0.2">
      <c r="A4818" s="977"/>
      <c r="B4818" s="979"/>
    </row>
    <row r="4819" spans="1:2" x14ac:dyDescent="0.2">
      <c r="A4819" s="977"/>
      <c r="B4819" s="979"/>
    </row>
    <row r="4820" spans="1:2" x14ac:dyDescent="0.2">
      <c r="A4820" s="977"/>
      <c r="B4820" s="979"/>
    </row>
    <row r="4821" spans="1:2" x14ac:dyDescent="0.2">
      <c r="A4821" s="977"/>
      <c r="B4821" s="979"/>
    </row>
    <row r="4822" spans="1:2" x14ac:dyDescent="0.2">
      <c r="A4822" s="977"/>
      <c r="B4822" s="979"/>
    </row>
    <row r="4823" spans="1:2" x14ac:dyDescent="0.2">
      <c r="A4823" s="977"/>
      <c r="B4823" s="979"/>
    </row>
    <row r="4824" spans="1:2" x14ac:dyDescent="0.2">
      <c r="A4824" s="977"/>
      <c r="B4824" s="979"/>
    </row>
    <row r="4825" spans="1:2" x14ac:dyDescent="0.2">
      <c r="A4825" s="977"/>
      <c r="B4825" s="979"/>
    </row>
    <row r="4826" spans="1:2" x14ac:dyDescent="0.2">
      <c r="A4826" s="977"/>
      <c r="B4826" s="979"/>
    </row>
    <row r="4827" spans="1:2" x14ac:dyDescent="0.2">
      <c r="A4827" s="977"/>
      <c r="B4827" s="979"/>
    </row>
    <row r="4828" spans="1:2" x14ac:dyDescent="0.2">
      <c r="A4828" s="977"/>
      <c r="B4828" s="979"/>
    </row>
    <row r="4829" spans="1:2" x14ac:dyDescent="0.2">
      <c r="A4829" s="977"/>
      <c r="B4829" s="979"/>
    </row>
    <row r="4830" spans="1:2" x14ac:dyDescent="0.2">
      <c r="A4830" s="977"/>
      <c r="B4830" s="979"/>
    </row>
    <row r="4831" spans="1:2" x14ac:dyDescent="0.2">
      <c r="A4831" s="977"/>
      <c r="B4831" s="979"/>
    </row>
    <row r="4832" spans="1:2" x14ac:dyDescent="0.2">
      <c r="A4832" s="977"/>
      <c r="B4832" s="979"/>
    </row>
    <row r="4833" spans="1:2" x14ac:dyDescent="0.2">
      <c r="A4833" s="977"/>
      <c r="B4833" s="979"/>
    </row>
    <row r="4834" spans="1:2" x14ac:dyDescent="0.2">
      <c r="A4834" s="977"/>
      <c r="B4834" s="979"/>
    </row>
    <row r="4835" spans="1:2" x14ac:dyDescent="0.2">
      <c r="A4835" s="977"/>
      <c r="B4835" s="979"/>
    </row>
    <row r="4836" spans="1:2" x14ac:dyDescent="0.2">
      <c r="A4836" s="977"/>
      <c r="B4836" s="979"/>
    </row>
    <row r="4837" spans="1:2" x14ac:dyDescent="0.2">
      <c r="A4837" s="977"/>
      <c r="B4837" s="979"/>
    </row>
    <row r="4838" spans="1:2" x14ac:dyDescent="0.2">
      <c r="A4838" s="977"/>
      <c r="B4838" s="979"/>
    </row>
    <row r="4839" spans="1:2" x14ac:dyDescent="0.2">
      <c r="A4839" s="977"/>
      <c r="B4839" s="979"/>
    </row>
    <row r="4840" spans="1:2" x14ac:dyDescent="0.2">
      <c r="A4840" s="977"/>
      <c r="B4840" s="979"/>
    </row>
    <row r="4841" spans="1:2" x14ac:dyDescent="0.2">
      <c r="A4841" s="977"/>
      <c r="B4841" s="979"/>
    </row>
    <row r="4842" spans="1:2" x14ac:dyDescent="0.2">
      <c r="A4842" s="977"/>
      <c r="B4842" s="979"/>
    </row>
    <row r="4843" spans="1:2" x14ac:dyDescent="0.2">
      <c r="A4843" s="977"/>
      <c r="B4843" s="979"/>
    </row>
    <row r="4844" spans="1:2" x14ac:dyDescent="0.2">
      <c r="A4844" s="977"/>
      <c r="B4844" s="979"/>
    </row>
    <row r="4845" spans="1:2" x14ac:dyDescent="0.2">
      <c r="A4845" s="977"/>
      <c r="B4845" s="979"/>
    </row>
    <row r="4846" spans="1:2" x14ac:dyDescent="0.2">
      <c r="A4846" s="977"/>
      <c r="B4846" s="979"/>
    </row>
    <row r="4847" spans="1:2" x14ac:dyDescent="0.2">
      <c r="A4847" s="977"/>
      <c r="B4847" s="979"/>
    </row>
    <row r="4848" spans="1:2" x14ac:dyDescent="0.2">
      <c r="A4848" s="977"/>
      <c r="B4848" s="979"/>
    </row>
    <row r="4849" spans="1:2" x14ac:dyDescent="0.2">
      <c r="A4849" s="977"/>
      <c r="B4849" s="979"/>
    </row>
    <row r="4850" spans="1:2" x14ac:dyDescent="0.2">
      <c r="A4850" s="977"/>
      <c r="B4850" s="979"/>
    </row>
    <row r="4851" spans="1:2" x14ac:dyDescent="0.2">
      <c r="A4851" s="977"/>
      <c r="B4851" s="979"/>
    </row>
    <row r="4852" spans="1:2" x14ac:dyDescent="0.2">
      <c r="A4852" s="977"/>
      <c r="B4852" s="979"/>
    </row>
    <row r="4853" spans="1:2" x14ac:dyDescent="0.2">
      <c r="A4853" s="977"/>
      <c r="B4853" s="979"/>
    </row>
    <row r="4854" spans="1:2" x14ac:dyDescent="0.2">
      <c r="A4854" s="977"/>
      <c r="B4854" s="979"/>
    </row>
    <row r="4855" spans="1:2" x14ac:dyDescent="0.2">
      <c r="A4855" s="977"/>
      <c r="B4855" s="979"/>
    </row>
    <row r="4856" spans="1:2" x14ac:dyDescent="0.2">
      <c r="A4856" s="977"/>
      <c r="B4856" s="979"/>
    </row>
    <row r="4857" spans="1:2" x14ac:dyDescent="0.2">
      <c r="A4857" s="977"/>
      <c r="B4857" s="979"/>
    </row>
    <row r="4858" spans="1:2" x14ac:dyDescent="0.2">
      <c r="A4858" s="977"/>
      <c r="B4858" s="979"/>
    </row>
    <row r="4859" spans="1:2" x14ac:dyDescent="0.2">
      <c r="A4859" s="977"/>
      <c r="B4859" s="979"/>
    </row>
    <row r="4860" spans="1:2" x14ac:dyDescent="0.2">
      <c r="A4860" s="977"/>
      <c r="B4860" s="979"/>
    </row>
    <row r="4861" spans="1:2" x14ac:dyDescent="0.2">
      <c r="A4861" s="977"/>
      <c r="B4861" s="979"/>
    </row>
    <row r="4862" spans="1:2" x14ac:dyDescent="0.2">
      <c r="A4862" s="977"/>
      <c r="B4862" s="979"/>
    </row>
    <row r="4863" spans="1:2" x14ac:dyDescent="0.2">
      <c r="A4863" s="977"/>
      <c r="B4863" s="979"/>
    </row>
    <row r="4864" spans="1:2" x14ac:dyDescent="0.2">
      <c r="A4864" s="977"/>
      <c r="B4864" s="979"/>
    </row>
    <row r="4865" spans="1:2" x14ac:dyDescent="0.2">
      <c r="A4865" s="977"/>
      <c r="B4865" s="979"/>
    </row>
    <row r="4866" spans="1:2" x14ac:dyDescent="0.2">
      <c r="A4866" s="977"/>
      <c r="B4866" s="979"/>
    </row>
    <row r="4867" spans="1:2" x14ac:dyDescent="0.2">
      <c r="A4867" s="977"/>
      <c r="B4867" s="979"/>
    </row>
    <row r="4868" spans="1:2" x14ac:dyDescent="0.2">
      <c r="A4868" s="977"/>
      <c r="B4868" s="979"/>
    </row>
    <row r="4869" spans="1:2" x14ac:dyDescent="0.2">
      <c r="A4869" s="977"/>
      <c r="B4869" s="979"/>
    </row>
    <row r="4870" spans="1:2" x14ac:dyDescent="0.2">
      <c r="A4870" s="977"/>
      <c r="B4870" s="979"/>
    </row>
    <row r="4871" spans="1:2" x14ac:dyDescent="0.2">
      <c r="A4871" s="977"/>
      <c r="B4871" s="979"/>
    </row>
    <row r="4872" spans="1:2" x14ac:dyDescent="0.2">
      <c r="A4872" s="977"/>
      <c r="B4872" s="979"/>
    </row>
    <row r="4873" spans="1:2" x14ac:dyDescent="0.2">
      <c r="A4873" s="977"/>
      <c r="B4873" s="979"/>
    </row>
    <row r="4874" spans="1:2" x14ac:dyDescent="0.2">
      <c r="A4874" s="977"/>
      <c r="B4874" s="979"/>
    </row>
    <row r="4875" spans="1:2" x14ac:dyDescent="0.2">
      <c r="A4875" s="977"/>
      <c r="B4875" s="979"/>
    </row>
    <row r="4876" spans="1:2" x14ac:dyDescent="0.2">
      <c r="A4876" s="977"/>
      <c r="B4876" s="979"/>
    </row>
    <row r="4877" spans="1:2" x14ac:dyDescent="0.2">
      <c r="A4877" s="977"/>
      <c r="B4877" s="979"/>
    </row>
    <row r="4878" spans="1:2" x14ac:dyDescent="0.2">
      <c r="A4878" s="977"/>
      <c r="B4878" s="979"/>
    </row>
    <row r="4879" spans="1:2" x14ac:dyDescent="0.2">
      <c r="A4879" s="977"/>
      <c r="B4879" s="979"/>
    </row>
    <row r="4880" spans="1:2" x14ac:dyDescent="0.2">
      <c r="A4880" s="977"/>
      <c r="B4880" s="979"/>
    </row>
    <row r="4881" spans="1:2" x14ac:dyDescent="0.2">
      <c r="A4881" s="977"/>
      <c r="B4881" s="979"/>
    </row>
    <row r="4882" spans="1:2" x14ac:dyDescent="0.2">
      <c r="A4882" s="977"/>
      <c r="B4882" s="979"/>
    </row>
    <row r="4883" spans="1:2" x14ac:dyDescent="0.2">
      <c r="A4883" s="977"/>
      <c r="B4883" s="979"/>
    </row>
    <row r="4884" spans="1:2" x14ac:dyDescent="0.2">
      <c r="A4884" s="977"/>
      <c r="B4884" s="979"/>
    </row>
    <row r="4885" spans="1:2" x14ac:dyDescent="0.2">
      <c r="A4885" s="977"/>
      <c r="B4885" s="979"/>
    </row>
    <row r="4886" spans="1:2" x14ac:dyDescent="0.2">
      <c r="A4886" s="977"/>
      <c r="B4886" s="979"/>
    </row>
    <row r="4887" spans="1:2" x14ac:dyDescent="0.2">
      <c r="A4887" s="977"/>
      <c r="B4887" s="979"/>
    </row>
    <row r="4888" spans="1:2" x14ac:dyDescent="0.2">
      <c r="A4888" s="977"/>
      <c r="B4888" s="979"/>
    </row>
    <row r="4889" spans="1:2" x14ac:dyDescent="0.2">
      <c r="A4889" s="977"/>
      <c r="B4889" s="979"/>
    </row>
    <row r="4890" spans="1:2" x14ac:dyDescent="0.2">
      <c r="A4890" s="977"/>
      <c r="B4890" s="979"/>
    </row>
    <row r="4891" spans="1:2" x14ac:dyDescent="0.2">
      <c r="A4891" s="977"/>
      <c r="B4891" s="979"/>
    </row>
    <row r="4892" spans="1:2" x14ac:dyDescent="0.2">
      <c r="A4892" s="977"/>
      <c r="B4892" s="979"/>
    </row>
    <row r="4893" spans="1:2" x14ac:dyDescent="0.2">
      <c r="A4893" s="977"/>
      <c r="B4893" s="979"/>
    </row>
    <row r="4894" spans="1:2" x14ac:dyDescent="0.2">
      <c r="A4894" s="977"/>
      <c r="B4894" s="979"/>
    </row>
    <row r="4895" spans="1:2" x14ac:dyDescent="0.2">
      <c r="A4895" s="977"/>
      <c r="B4895" s="979"/>
    </row>
    <row r="4896" spans="1:2" x14ac:dyDescent="0.2">
      <c r="A4896" s="977"/>
      <c r="B4896" s="979"/>
    </row>
    <row r="4897" spans="1:2" x14ac:dyDescent="0.2">
      <c r="A4897" s="977"/>
      <c r="B4897" s="979"/>
    </row>
    <row r="4898" spans="1:2" x14ac:dyDescent="0.2">
      <c r="A4898" s="977"/>
      <c r="B4898" s="979"/>
    </row>
    <row r="4899" spans="1:2" x14ac:dyDescent="0.2">
      <c r="A4899" s="977"/>
      <c r="B4899" s="979"/>
    </row>
    <row r="4900" spans="1:2" x14ac:dyDescent="0.2">
      <c r="A4900" s="977"/>
      <c r="B4900" s="979"/>
    </row>
    <row r="4901" spans="1:2" x14ac:dyDescent="0.2">
      <c r="A4901" s="977"/>
      <c r="B4901" s="979"/>
    </row>
    <row r="4902" spans="1:2" x14ac:dyDescent="0.2">
      <c r="A4902" s="977"/>
      <c r="B4902" s="979"/>
    </row>
    <row r="4903" spans="1:2" x14ac:dyDescent="0.2">
      <c r="A4903" s="977"/>
      <c r="B4903" s="979"/>
    </row>
    <row r="4904" spans="1:2" x14ac:dyDescent="0.2">
      <c r="A4904" s="977"/>
      <c r="B4904" s="979"/>
    </row>
    <row r="4905" spans="1:2" x14ac:dyDescent="0.2">
      <c r="A4905" s="977"/>
      <c r="B4905" s="979"/>
    </row>
    <row r="4906" spans="1:2" x14ac:dyDescent="0.2">
      <c r="A4906" s="977"/>
      <c r="B4906" s="979"/>
    </row>
    <row r="4907" spans="1:2" x14ac:dyDescent="0.2">
      <c r="A4907" s="977"/>
      <c r="B4907" s="979"/>
    </row>
    <row r="4908" spans="1:2" x14ac:dyDescent="0.2">
      <c r="A4908" s="977"/>
      <c r="B4908" s="979"/>
    </row>
    <row r="4909" spans="1:2" x14ac:dyDescent="0.2">
      <c r="A4909" s="977"/>
      <c r="B4909" s="979"/>
    </row>
    <row r="4910" spans="1:2" x14ac:dyDescent="0.2">
      <c r="A4910" s="977"/>
      <c r="B4910" s="979"/>
    </row>
    <row r="4911" spans="1:2" x14ac:dyDescent="0.2">
      <c r="A4911" s="977"/>
      <c r="B4911" s="979"/>
    </row>
    <row r="4912" spans="1:2" x14ac:dyDescent="0.2">
      <c r="A4912" s="977"/>
      <c r="B4912" s="979"/>
    </row>
    <row r="4913" spans="1:2" x14ac:dyDescent="0.2">
      <c r="A4913" s="977"/>
      <c r="B4913" s="979"/>
    </row>
    <row r="4914" spans="1:2" x14ac:dyDescent="0.2">
      <c r="A4914" s="977"/>
      <c r="B4914" s="979"/>
    </row>
    <row r="4915" spans="1:2" x14ac:dyDescent="0.2">
      <c r="A4915" s="977"/>
      <c r="B4915" s="979"/>
    </row>
    <row r="4916" spans="1:2" x14ac:dyDescent="0.2">
      <c r="A4916" s="977"/>
      <c r="B4916" s="979"/>
    </row>
    <row r="4917" spans="1:2" x14ac:dyDescent="0.2">
      <c r="A4917" s="977"/>
      <c r="B4917" s="979"/>
    </row>
    <row r="4918" spans="1:2" x14ac:dyDescent="0.2">
      <c r="A4918" s="977"/>
      <c r="B4918" s="979"/>
    </row>
    <row r="4919" spans="1:2" x14ac:dyDescent="0.2">
      <c r="A4919" s="977"/>
      <c r="B4919" s="979"/>
    </row>
    <row r="4920" spans="1:2" x14ac:dyDescent="0.2">
      <c r="A4920" s="977"/>
      <c r="B4920" s="979"/>
    </row>
    <row r="4921" spans="1:2" x14ac:dyDescent="0.2">
      <c r="A4921" s="977"/>
      <c r="B4921" s="979"/>
    </row>
    <row r="4922" spans="1:2" x14ac:dyDescent="0.2">
      <c r="A4922" s="977"/>
      <c r="B4922" s="979"/>
    </row>
    <row r="4923" spans="1:2" x14ac:dyDescent="0.2">
      <c r="A4923" s="977"/>
      <c r="B4923" s="979"/>
    </row>
    <row r="4924" spans="1:2" x14ac:dyDescent="0.2">
      <c r="A4924" s="977"/>
      <c r="B4924" s="979"/>
    </row>
    <row r="4925" spans="1:2" x14ac:dyDescent="0.2">
      <c r="A4925" s="977"/>
      <c r="B4925" s="979"/>
    </row>
    <row r="4926" spans="1:2" x14ac:dyDescent="0.2">
      <c r="A4926" s="977"/>
      <c r="B4926" s="979"/>
    </row>
    <row r="4927" spans="1:2" x14ac:dyDescent="0.2">
      <c r="A4927" s="977"/>
      <c r="B4927" s="979"/>
    </row>
    <row r="4928" spans="1:2" x14ac:dyDescent="0.2">
      <c r="A4928" s="977"/>
      <c r="B4928" s="979"/>
    </row>
    <row r="4929" spans="1:2" x14ac:dyDescent="0.2">
      <c r="A4929" s="977"/>
      <c r="B4929" s="979"/>
    </row>
    <row r="4930" spans="1:2" x14ac:dyDescent="0.2">
      <c r="A4930" s="977"/>
      <c r="B4930" s="979"/>
    </row>
    <row r="4931" spans="1:2" x14ac:dyDescent="0.2">
      <c r="A4931" s="977"/>
      <c r="B4931" s="979"/>
    </row>
    <row r="4932" spans="1:2" x14ac:dyDescent="0.2">
      <c r="A4932" s="977"/>
      <c r="B4932" s="979"/>
    </row>
    <row r="4933" spans="1:2" x14ac:dyDescent="0.2">
      <c r="A4933" s="977"/>
      <c r="B4933" s="979"/>
    </row>
    <row r="4934" spans="1:2" x14ac:dyDescent="0.2">
      <c r="A4934" s="977"/>
      <c r="B4934" s="979"/>
    </row>
    <row r="4935" spans="1:2" x14ac:dyDescent="0.2">
      <c r="A4935" s="977"/>
      <c r="B4935" s="979"/>
    </row>
    <row r="4936" spans="1:2" x14ac:dyDescent="0.2">
      <c r="A4936" s="977"/>
      <c r="B4936" s="979"/>
    </row>
    <row r="4937" spans="1:2" x14ac:dyDescent="0.2">
      <c r="A4937" s="977"/>
      <c r="B4937" s="979"/>
    </row>
    <row r="4938" spans="1:2" x14ac:dyDescent="0.2">
      <c r="A4938" s="977"/>
      <c r="B4938" s="979"/>
    </row>
    <row r="4939" spans="1:2" x14ac:dyDescent="0.2">
      <c r="A4939" s="977"/>
      <c r="B4939" s="979"/>
    </row>
    <row r="4940" spans="1:2" x14ac:dyDescent="0.2">
      <c r="A4940" s="977"/>
      <c r="B4940" s="979"/>
    </row>
    <row r="4941" spans="1:2" x14ac:dyDescent="0.2">
      <c r="A4941" s="977"/>
      <c r="B4941" s="979"/>
    </row>
    <row r="4942" spans="1:2" x14ac:dyDescent="0.2">
      <c r="A4942" s="977"/>
      <c r="B4942" s="979"/>
    </row>
    <row r="4943" spans="1:2" x14ac:dyDescent="0.2">
      <c r="A4943" s="977"/>
      <c r="B4943" s="979"/>
    </row>
    <row r="4944" spans="1:2" x14ac:dyDescent="0.2">
      <c r="A4944" s="977"/>
      <c r="B4944" s="979"/>
    </row>
    <row r="4945" spans="1:2" x14ac:dyDescent="0.2">
      <c r="A4945" s="977"/>
      <c r="B4945" s="979"/>
    </row>
    <row r="4946" spans="1:2" x14ac:dyDescent="0.2">
      <c r="A4946" s="977"/>
      <c r="B4946" s="979"/>
    </row>
    <row r="4947" spans="1:2" x14ac:dyDescent="0.2">
      <c r="A4947" s="977"/>
      <c r="B4947" s="979"/>
    </row>
    <row r="4948" spans="1:2" x14ac:dyDescent="0.2">
      <c r="A4948" s="977"/>
      <c r="B4948" s="979"/>
    </row>
    <row r="4949" spans="1:2" x14ac:dyDescent="0.2">
      <c r="A4949" s="977"/>
      <c r="B4949" s="979"/>
    </row>
    <row r="4950" spans="1:2" x14ac:dyDescent="0.2">
      <c r="A4950" s="977"/>
      <c r="B4950" s="979"/>
    </row>
    <row r="4951" spans="1:2" x14ac:dyDescent="0.2">
      <c r="A4951" s="977"/>
      <c r="B4951" s="979"/>
    </row>
    <row r="4952" spans="1:2" x14ac:dyDescent="0.2">
      <c r="A4952" s="977"/>
      <c r="B4952" s="979"/>
    </row>
    <row r="4953" spans="1:2" x14ac:dyDescent="0.2">
      <c r="A4953" s="977"/>
      <c r="B4953" s="979"/>
    </row>
    <row r="4954" spans="1:2" x14ac:dyDescent="0.2">
      <c r="A4954" s="977"/>
      <c r="B4954" s="979"/>
    </row>
    <row r="4955" spans="1:2" x14ac:dyDescent="0.2">
      <c r="A4955" s="977"/>
      <c r="B4955" s="979"/>
    </row>
    <row r="4956" spans="1:2" x14ac:dyDescent="0.2">
      <c r="A4956" s="977"/>
      <c r="B4956" s="979"/>
    </row>
    <row r="4957" spans="1:2" x14ac:dyDescent="0.2">
      <c r="A4957" s="977"/>
      <c r="B4957" s="979"/>
    </row>
    <row r="4958" spans="1:2" x14ac:dyDescent="0.2">
      <c r="A4958" s="977"/>
      <c r="B4958" s="979"/>
    </row>
    <row r="4959" spans="1:2" x14ac:dyDescent="0.2">
      <c r="A4959" s="977"/>
      <c r="B4959" s="979"/>
    </row>
    <row r="4960" spans="1:2" x14ac:dyDescent="0.2">
      <c r="A4960" s="977"/>
      <c r="B4960" s="979"/>
    </row>
    <row r="4961" spans="1:2" x14ac:dyDescent="0.2">
      <c r="A4961" s="977"/>
      <c r="B4961" s="979"/>
    </row>
    <row r="4962" spans="1:2" x14ac:dyDescent="0.2">
      <c r="A4962" s="977"/>
      <c r="B4962" s="979"/>
    </row>
    <row r="4963" spans="1:2" x14ac:dyDescent="0.2">
      <c r="A4963" s="977"/>
      <c r="B4963" s="979"/>
    </row>
    <row r="4964" spans="1:2" x14ac:dyDescent="0.2">
      <c r="A4964" s="977"/>
      <c r="B4964" s="979"/>
    </row>
    <row r="4965" spans="1:2" x14ac:dyDescent="0.2">
      <c r="A4965" s="977"/>
      <c r="B4965" s="979"/>
    </row>
    <row r="4966" spans="1:2" x14ac:dyDescent="0.2">
      <c r="A4966" s="977"/>
      <c r="B4966" s="979"/>
    </row>
    <row r="4967" spans="1:2" x14ac:dyDescent="0.2">
      <c r="A4967" s="977"/>
      <c r="B4967" s="979"/>
    </row>
    <row r="4968" spans="1:2" x14ac:dyDescent="0.2">
      <c r="A4968" s="977"/>
      <c r="B4968" s="979"/>
    </row>
    <row r="4969" spans="1:2" x14ac:dyDescent="0.2">
      <c r="A4969" s="977"/>
      <c r="B4969" s="979"/>
    </row>
    <row r="4970" spans="1:2" x14ac:dyDescent="0.2">
      <c r="A4970" s="977"/>
      <c r="B4970" s="979"/>
    </row>
    <row r="4971" spans="1:2" x14ac:dyDescent="0.2">
      <c r="A4971" s="977"/>
      <c r="B4971" s="979"/>
    </row>
    <row r="4972" spans="1:2" x14ac:dyDescent="0.2">
      <c r="A4972" s="977"/>
      <c r="B4972" s="979"/>
    </row>
    <row r="4973" spans="1:2" x14ac:dyDescent="0.2">
      <c r="A4973" s="977"/>
      <c r="B4973" s="979"/>
    </row>
    <row r="4974" spans="1:2" x14ac:dyDescent="0.2">
      <c r="A4974" s="977"/>
      <c r="B4974" s="979"/>
    </row>
    <row r="4975" spans="1:2" x14ac:dyDescent="0.2">
      <c r="A4975" s="977"/>
      <c r="B4975" s="979"/>
    </row>
    <row r="4976" spans="1:2" x14ac:dyDescent="0.2">
      <c r="A4976" s="977"/>
      <c r="B4976" s="979"/>
    </row>
    <row r="4977" spans="1:2" x14ac:dyDescent="0.2">
      <c r="A4977" s="977"/>
      <c r="B4977" s="979"/>
    </row>
    <row r="4978" spans="1:2" x14ac:dyDescent="0.2">
      <c r="A4978" s="977"/>
      <c r="B4978" s="979"/>
    </row>
    <row r="4979" spans="1:2" x14ac:dyDescent="0.2">
      <c r="A4979" s="977"/>
      <c r="B4979" s="979"/>
    </row>
    <row r="4980" spans="1:2" x14ac:dyDescent="0.2">
      <c r="A4980" s="977"/>
      <c r="B4980" s="979"/>
    </row>
    <row r="4981" spans="1:2" x14ac:dyDescent="0.2">
      <c r="A4981" s="977"/>
      <c r="B4981" s="979"/>
    </row>
    <row r="4982" spans="1:2" x14ac:dyDescent="0.2">
      <c r="A4982" s="977"/>
      <c r="B4982" s="979"/>
    </row>
    <row r="4983" spans="1:2" x14ac:dyDescent="0.2">
      <c r="A4983" s="977"/>
      <c r="B4983" s="979"/>
    </row>
    <row r="4984" spans="1:2" x14ac:dyDescent="0.2">
      <c r="A4984" s="977"/>
      <c r="B4984" s="979"/>
    </row>
    <row r="4985" spans="1:2" x14ac:dyDescent="0.2">
      <c r="A4985" s="977"/>
      <c r="B4985" s="979"/>
    </row>
    <row r="4986" spans="1:2" x14ac:dyDescent="0.2">
      <c r="A4986" s="977"/>
      <c r="B4986" s="979"/>
    </row>
    <row r="4987" spans="1:2" x14ac:dyDescent="0.2">
      <c r="A4987" s="977"/>
      <c r="B4987" s="979"/>
    </row>
    <row r="4988" spans="1:2" x14ac:dyDescent="0.2">
      <c r="A4988" s="977"/>
      <c r="B4988" s="979"/>
    </row>
    <row r="4989" spans="1:2" x14ac:dyDescent="0.2">
      <c r="A4989" s="977"/>
      <c r="B4989" s="979"/>
    </row>
    <row r="4990" spans="1:2" x14ac:dyDescent="0.2">
      <c r="A4990" s="977"/>
      <c r="B4990" s="979"/>
    </row>
    <row r="4991" spans="1:2" x14ac:dyDescent="0.2">
      <c r="A4991" s="977"/>
      <c r="B4991" s="979"/>
    </row>
    <row r="4992" spans="1:2" x14ac:dyDescent="0.2">
      <c r="A4992" s="977"/>
      <c r="B4992" s="979"/>
    </row>
    <row r="4993" spans="1:2" x14ac:dyDescent="0.2">
      <c r="A4993" s="977"/>
      <c r="B4993" s="979"/>
    </row>
    <row r="4994" spans="1:2" x14ac:dyDescent="0.2">
      <c r="A4994" s="977"/>
      <c r="B4994" s="979"/>
    </row>
    <row r="4995" spans="1:2" x14ac:dyDescent="0.2">
      <c r="A4995" s="977"/>
      <c r="B4995" s="979"/>
    </row>
    <row r="4996" spans="1:2" x14ac:dyDescent="0.2">
      <c r="A4996" s="977"/>
      <c r="B4996" s="979"/>
    </row>
    <row r="4997" spans="1:2" x14ac:dyDescent="0.2">
      <c r="A4997" s="977"/>
      <c r="B4997" s="979"/>
    </row>
    <row r="4998" spans="1:2" x14ac:dyDescent="0.2">
      <c r="A4998" s="977"/>
      <c r="B4998" s="979"/>
    </row>
    <row r="4999" spans="1:2" x14ac:dyDescent="0.2">
      <c r="A4999" s="977"/>
      <c r="B4999" s="979"/>
    </row>
    <row r="5000" spans="1:2" x14ac:dyDescent="0.2">
      <c r="A5000" s="977"/>
      <c r="B5000" s="979"/>
    </row>
    <row r="5001" spans="1:2" x14ac:dyDescent="0.2">
      <c r="A5001" s="977"/>
      <c r="B5001" s="979"/>
    </row>
    <row r="5002" spans="1:2" x14ac:dyDescent="0.2">
      <c r="A5002" s="977"/>
      <c r="B5002" s="979"/>
    </row>
    <row r="5003" spans="1:2" x14ac:dyDescent="0.2">
      <c r="A5003" s="977"/>
      <c r="B5003" s="979"/>
    </row>
    <row r="5004" spans="1:2" x14ac:dyDescent="0.2">
      <c r="A5004" s="977"/>
      <c r="B5004" s="979"/>
    </row>
    <row r="5005" spans="1:2" x14ac:dyDescent="0.2">
      <c r="A5005" s="977"/>
      <c r="B5005" s="979"/>
    </row>
    <row r="5006" spans="1:2" x14ac:dyDescent="0.2">
      <c r="A5006" s="977"/>
      <c r="B5006" s="979"/>
    </row>
    <row r="5007" spans="1:2" x14ac:dyDescent="0.2">
      <c r="A5007" s="977"/>
      <c r="B5007" s="979"/>
    </row>
    <row r="5008" spans="1:2" x14ac:dyDescent="0.2">
      <c r="A5008" s="977"/>
      <c r="B5008" s="979"/>
    </row>
    <row r="5009" spans="1:2" x14ac:dyDescent="0.2">
      <c r="A5009" s="977"/>
      <c r="B5009" s="979"/>
    </row>
    <row r="5010" spans="1:2" x14ac:dyDescent="0.2">
      <c r="A5010" s="977"/>
      <c r="B5010" s="979"/>
    </row>
    <row r="5011" spans="1:2" x14ac:dyDescent="0.2">
      <c r="A5011" s="977"/>
      <c r="B5011" s="979"/>
    </row>
    <row r="5012" spans="1:2" x14ac:dyDescent="0.2">
      <c r="A5012" s="977"/>
      <c r="B5012" s="979"/>
    </row>
    <row r="5013" spans="1:2" x14ac:dyDescent="0.2">
      <c r="A5013" s="977"/>
      <c r="B5013" s="979"/>
    </row>
    <row r="5014" spans="1:2" x14ac:dyDescent="0.2">
      <c r="A5014" s="977"/>
      <c r="B5014" s="979"/>
    </row>
    <row r="5015" spans="1:2" x14ac:dyDescent="0.2">
      <c r="A5015" s="977"/>
      <c r="B5015" s="979"/>
    </row>
    <row r="5016" spans="1:2" x14ac:dyDescent="0.2">
      <c r="A5016" s="977"/>
      <c r="B5016" s="979"/>
    </row>
    <row r="5017" spans="1:2" x14ac:dyDescent="0.2">
      <c r="A5017" s="977"/>
      <c r="B5017" s="979"/>
    </row>
    <row r="5018" spans="1:2" x14ac:dyDescent="0.2">
      <c r="A5018" s="977"/>
      <c r="B5018" s="979"/>
    </row>
    <row r="5019" spans="1:2" x14ac:dyDescent="0.2">
      <c r="A5019" s="977"/>
      <c r="B5019" s="979"/>
    </row>
    <row r="5020" spans="1:2" x14ac:dyDescent="0.2">
      <c r="A5020" s="977"/>
      <c r="B5020" s="979"/>
    </row>
    <row r="5021" spans="1:2" x14ac:dyDescent="0.2">
      <c r="A5021" s="977"/>
      <c r="B5021" s="979"/>
    </row>
    <row r="5022" spans="1:2" x14ac:dyDescent="0.2">
      <c r="A5022" s="977"/>
      <c r="B5022" s="979"/>
    </row>
    <row r="5023" spans="1:2" x14ac:dyDescent="0.2">
      <c r="A5023" s="977"/>
      <c r="B5023" s="979"/>
    </row>
    <row r="5024" spans="1:2" x14ac:dyDescent="0.2">
      <c r="A5024" s="977"/>
      <c r="B5024" s="979"/>
    </row>
    <row r="5025" spans="1:2" x14ac:dyDescent="0.2">
      <c r="A5025" s="977"/>
      <c r="B5025" s="979"/>
    </row>
    <row r="5026" spans="1:2" x14ac:dyDescent="0.2">
      <c r="A5026" s="977"/>
      <c r="B5026" s="979"/>
    </row>
    <row r="5027" spans="1:2" x14ac:dyDescent="0.2">
      <c r="A5027" s="977"/>
      <c r="B5027" s="979"/>
    </row>
    <row r="5028" spans="1:2" x14ac:dyDescent="0.2">
      <c r="A5028" s="977"/>
      <c r="B5028" s="979"/>
    </row>
    <row r="5029" spans="1:2" x14ac:dyDescent="0.2">
      <c r="A5029" s="977"/>
      <c r="B5029" s="979"/>
    </row>
    <row r="5030" spans="1:2" x14ac:dyDescent="0.2">
      <c r="A5030" s="977"/>
      <c r="B5030" s="979"/>
    </row>
    <row r="5031" spans="1:2" x14ac:dyDescent="0.2">
      <c r="A5031" s="977"/>
      <c r="B5031" s="979"/>
    </row>
    <row r="5032" spans="1:2" x14ac:dyDescent="0.2">
      <c r="A5032" s="977"/>
      <c r="B5032" s="979"/>
    </row>
    <row r="5033" spans="1:2" x14ac:dyDescent="0.2">
      <c r="A5033" s="977"/>
      <c r="B5033" s="979"/>
    </row>
    <row r="5034" spans="1:2" x14ac:dyDescent="0.2">
      <c r="A5034" s="977"/>
      <c r="B5034" s="979"/>
    </row>
    <row r="5035" spans="1:2" x14ac:dyDescent="0.2">
      <c r="A5035" s="977"/>
      <c r="B5035" s="979"/>
    </row>
    <row r="5036" spans="1:2" x14ac:dyDescent="0.2">
      <c r="A5036" s="977"/>
      <c r="B5036" s="979"/>
    </row>
    <row r="5037" spans="1:2" x14ac:dyDescent="0.2">
      <c r="A5037" s="977"/>
      <c r="B5037" s="979"/>
    </row>
    <row r="5038" spans="1:2" x14ac:dyDescent="0.2">
      <c r="A5038" s="977"/>
      <c r="B5038" s="979"/>
    </row>
    <row r="5039" spans="1:2" x14ac:dyDescent="0.2">
      <c r="A5039" s="977"/>
      <c r="B5039" s="979"/>
    </row>
    <row r="5040" spans="1:2" x14ac:dyDescent="0.2">
      <c r="A5040" s="977"/>
      <c r="B5040" s="979"/>
    </row>
    <row r="5041" spans="1:2" x14ac:dyDescent="0.2">
      <c r="A5041" s="977"/>
      <c r="B5041" s="979"/>
    </row>
    <row r="5042" spans="1:2" x14ac:dyDescent="0.2">
      <c r="A5042" s="977"/>
      <c r="B5042" s="979"/>
    </row>
    <row r="5043" spans="1:2" x14ac:dyDescent="0.2">
      <c r="A5043" s="977"/>
      <c r="B5043" s="979"/>
    </row>
    <row r="5044" spans="1:2" x14ac:dyDescent="0.2">
      <c r="A5044" s="977"/>
      <c r="B5044" s="979"/>
    </row>
    <row r="5045" spans="1:2" x14ac:dyDescent="0.2">
      <c r="A5045" s="977"/>
      <c r="B5045" s="979"/>
    </row>
    <row r="5046" spans="1:2" x14ac:dyDescent="0.2">
      <c r="A5046" s="977"/>
      <c r="B5046" s="979"/>
    </row>
    <row r="5047" spans="1:2" x14ac:dyDescent="0.2">
      <c r="A5047" s="977"/>
      <c r="B5047" s="979"/>
    </row>
    <row r="5048" spans="1:2" x14ac:dyDescent="0.2">
      <c r="A5048" s="977"/>
      <c r="B5048" s="979"/>
    </row>
    <row r="5049" spans="1:2" x14ac:dyDescent="0.2">
      <c r="A5049" s="977"/>
      <c r="B5049" s="979"/>
    </row>
    <row r="5050" spans="1:2" x14ac:dyDescent="0.2">
      <c r="A5050" s="977"/>
      <c r="B5050" s="979"/>
    </row>
    <row r="5051" spans="1:2" x14ac:dyDescent="0.2">
      <c r="A5051" s="977"/>
      <c r="B5051" s="979"/>
    </row>
    <row r="5052" spans="1:2" x14ac:dyDescent="0.2">
      <c r="A5052" s="977"/>
      <c r="B5052" s="979"/>
    </row>
    <row r="5053" spans="1:2" x14ac:dyDescent="0.2">
      <c r="A5053" s="977"/>
      <c r="B5053" s="979"/>
    </row>
    <row r="5054" spans="1:2" x14ac:dyDescent="0.2">
      <c r="A5054" s="977"/>
      <c r="B5054" s="979"/>
    </row>
    <row r="5055" spans="1:2" x14ac:dyDescent="0.2">
      <c r="A5055" s="977"/>
      <c r="B5055" s="979"/>
    </row>
    <row r="5056" spans="1:2" x14ac:dyDescent="0.2">
      <c r="A5056" s="977"/>
      <c r="B5056" s="979"/>
    </row>
    <row r="5057" spans="1:2" x14ac:dyDescent="0.2">
      <c r="A5057" s="977"/>
      <c r="B5057" s="979"/>
    </row>
    <row r="5058" spans="1:2" x14ac:dyDescent="0.2">
      <c r="A5058" s="977"/>
      <c r="B5058" s="979"/>
    </row>
    <row r="5059" spans="1:2" x14ac:dyDescent="0.2">
      <c r="A5059" s="977"/>
      <c r="B5059" s="979"/>
    </row>
    <row r="5060" spans="1:2" x14ac:dyDescent="0.2">
      <c r="A5060" s="977"/>
      <c r="B5060" s="979"/>
    </row>
    <row r="5061" spans="1:2" x14ac:dyDescent="0.2">
      <c r="A5061" s="977"/>
      <c r="B5061" s="979"/>
    </row>
    <row r="5062" spans="1:2" x14ac:dyDescent="0.2">
      <c r="A5062" s="977"/>
      <c r="B5062" s="979"/>
    </row>
    <row r="5063" spans="1:2" x14ac:dyDescent="0.2">
      <c r="A5063" s="977"/>
      <c r="B5063" s="979"/>
    </row>
    <row r="5064" spans="1:2" x14ac:dyDescent="0.2">
      <c r="A5064" s="977"/>
      <c r="B5064" s="979"/>
    </row>
    <row r="5065" spans="1:2" x14ac:dyDescent="0.2">
      <c r="A5065" s="977"/>
      <c r="B5065" s="979"/>
    </row>
    <row r="5066" spans="1:2" x14ac:dyDescent="0.2">
      <c r="A5066" s="977"/>
      <c r="B5066" s="979"/>
    </row>
    <row r="5067" spans="1:2" x14ac:dyDescent="0.2">
      <c r="A5067" s="977"/>
      <c r="B5067" s="979"/>
    </row>
    <row r="5068" spans="1:2" x14ac:dyDescent="0.2">
      <c r="A5068" s="977"/>
      <c r="B5068" s="979"/>
    </row>
    <row r="5069" spans="1:2" x14ac:dyDescent="0.2">
      <c r="A5069" s="977"/>
      <c r="B5069" s="979"/>
    </row>
    <row r="5070" spans="1:2" x14ac:dyDescent="0.2">
      <c r="A5070" s="977"/>
      <c r="B5070" s="979"/>
    </row>
    <row r="5071" spans="1:2" x14ac:dyDescent="0.2">
      <c r="A5071" s="977"/>
      <c r="B5071" s="979"/>
    </row>
    <row r="5072" spans="1:2" x14ac:dyDescent="0.2">
      <c r="A5072" s="977"/>
      <c r="B5072" s="979"/>
    </row>
    <row r="5073" spans="1:2" x14ac:dyDescent="0.2">
      <c r="A5073" s="977"/>
      <c r="B5073" s="979"/>
    </row>
    <row r="5074" spans="1:2" x14ac:dyDescent="0.2">
      <c r="A5074" s="977"/>
      <c r="B5074" s="979"/>
    </row>
    <row r="5075" spans="1:2" x14ac:dyDescent="0.2">
      <c r="A5075" s="977"/>
      <c r="B5075" s="979"/>
    </row>
    <row r="5076" spans="1:2" x14ac:dyDescent="0.2">
      <c r="A5076" s="977"/>
      <c r="B5076" s="979"/>
    </row>
    <row r="5077" spans="1:2" x14ac:dyDescent="0.2">
      <c r="A5077" s="977"/>
      <c r="B5077" s="979"/>
    </row>
    <row r="5078" spans="1:2" x14ac:dyDescent="0.2">
      <c r="A5078" s="977"/>
      <c r="B5078" s="979"/>
    </row>
    <row r="5079" spans="1:2" x14ac:dyDescent="0.2">
      <c r="A5079" s="977"/>
      <c r="B5079" s="979"/>
    </row>
    <row r="5080" spans="1:2" x14ac:dyDescent="0.2">
      <c r="A5080" s="977"/>
      <c r="B5080" s="979"/>
    </row>
    <row r="5081" spans="1:2" x14ac:dyDescent="0.2">
      <c r="A5081" s="977"/>
      <c r="B5081" s="979"/>
    </row>
    <row r="5082" spans="1:2" x14ac:dyDescent="0.2">
      <c r="A5082" s="977"/>
      <c r="B5082" s="979"/>
    </row>
    <row r="5083" spans="1:2" x14ac:dyDescent="0.2">
      <c r="A5083" s="977"/>
      <c r="B5083" s="979"/>
    </row>
    <row r="5084" spans="1:2" x14ac:dyDescent="0.2">
      <c r="A5084" s="977"/>
      <c r="B5084" s="979"/>
    </row>
    <row r="5085" spans="1:2" x14ac:dyDescent="0.2">
      <c r="A5085" s="977"/>
      <c r="B5085" s="979"/>
    </row>
    <row r="5086" spans="1:2" x14ac:dyDescent="0.2">
      <c r="A5086" s="977"/>
      <c r="B5086" s="979"/>
    </row>
    <row r="5087" spans="1:2" x14ac:dyDescent="0.2">
      <c r="A5087" s="977"/>
      <c r="B5087" s="979"/>
    </row>
    <row r="5088" spans="1:2" x14ac:dyDescent="0.2">
      <c r="A5088" s="977"/>
      <c r="B5088" s="979"/>
    </row>
    <row r="5089" spans="1:2" x14ac:dyDescent="0.2">
      <c r="A5089" s="977"/>
      <c r="B5089" s="979"/>
    </row>
    <row r="5090" spans="1:2" x14ac:dyDescent="0.2">
      <c r="A5090" s="977"/>
      <c r="B5090" s="979"/>
    </row>
    <row r="5091" spans="1:2" x14ac:dyDescent="0.2">
      <c r="A5091" s="977"/>
      <c r="B5091" s="979"/>
    </row>
    <row r="5092" spans="1:2" x14ac:dyDescent="0.2">
      <c r="A5092" s="977"/>
      <c r="B5092" s="979"/>
    </row>
    <row r="5093" spans="1:2" x14ac:dyDescent="0.2">
      <c r="A5093" s="977"/>
      <c r="B5093" s="979"/>
    </row>
    <row r="5094" spans="1:2" x14ac:dyDescent="0.2">
      <c r="A5094" s="977"/>
      <c r="B5094" s="979"/>
    </row>
    <row r="5095" spans="1:2" x14ac:dyDescent="0.2">
      <c r="A5095" s="977"/>
      <c r="B5095" s="979"/>
    </row>
    <row r="5096" spans="1:2" x14ac:dyDescent="0.2">
      <c r="A5096" s="977"/>
      <c r="B5096" s="979"/>
    </row>
    <row r="5097" spans="1:2" x14ac:dyDescent="0.2">
      <c r="A5097" s="977"/>
      <c r="B5097" s="979"/>
    </row>
    <row r="5098" spans="1:2" x14ac:dyDescent="0.2">
      <c r="A5098" s="977"/>
      <c r="B5098" s="979"/>
    </row>
    <row r="5099" spans="1:2" x14ac:dyDescent="0.2">
      <c r="A5099" s="977"/>
      <c r="B5099" s="979"/>
    </row>
    <row r="5100" spans="1:2" x14ac:dyDescent="0.2">
      <c r="A5100" s="977"/>
      <c r="B5100" s="979"/>
    </row>
    <row r="5101" spans="1:2" x14ac:dyDescent="0.2">
      <c r="A5101" s="977"/>
      <c r="B5101" s="979"/>
    </row>
    <row r="5102" spans="1:2" x14ac:dyDescent="0.2">
      <c r="A5102" s="977"/>
      <c r="B5102" s="979"/>
    </row>
    <row r="5103" spans="1:2" x14ac:dyDescent="0.2">
      <c r="A5103" s="977"/>
      <c r="B5103" s="979"/>
    </row>
    <row r="5104" spans="1:2" x14ac:dyDescent="0.2">
      <c r="A5104" s="977"/>
      <c r="B5104" s="979"/>
    </row>
    <row r="5105" spans="1:2" x14ac:dyDescent="0.2">
      <c r="A5105" s="977"/>
      <c r="B5105" s="979"/>
    </row>
    <row r="5106" spans="1:2" x14ac:dyDescent="0.2">
      <c r="A5106" s="977"/>
      <c r="B5106" s="979"/>
    </row>
    <row r="5107" spans="1:2" x14ac:dyDescent="0.2">
      <c r="A5107" s="977"/>
      <c r="B5107" s="979"/>
    </row>
    <row r="5108" spans="1:2" x14ac:dyDescent="0.2">
      <c r="A5108" s="977"/>
      <c r="B5108" s="979"/>
    </row>
    <row r="5109" spans="1:2" x14ac:dyDescent="0.2">
      <c r="A5109" s="977"/>
      <c r="B5109" s="979"/>
    </row>
    <row r="5110" spans="1:2" x14ac:dyDescent="0.2">
      <c r="A5110" s="977"/>
      <c r="B5110" s="979"/>
    </row>
    <row r="5111" spans="1:2" x14ac:dyDescent="0.2">
      <c r="A5111" s="977"/>
      <c r="B5111" s="979"/>
    </row>
    <row r="5112" spans="1:2" x14ac:dyDescent="0.2">
      <c r="A5112" s="977"/>
      <c r="B5112" s="979"/>
    </row>
    <row r="5113" spans="1:2" x14ac:dyDescent="0.2">
      <c r="A5113" s="977"/>
      <c r="B5113" s="979"/>
    </row>
    <row r="5114" spans="1:2" x14ac:dyDescent="0.2">
      <c r="A5114" s="977"/>
      <c r="B5114" s="979"/>
    </row>
    <row r="5115" spans="1:2" x14ac:dyDescent="0.2">
      <c r="A5115" s="977"/>
      <c r="B5115" s="979"/>
    </row>
    <row r="5116" spans="1:2" x14ac:dyDescent="0.2">
      <c r="A5116" s="977"/>
      <c r="B5116" s="979"/>
    </row>
    <row r="5117" spans="1:2" x14ac:dyDescent="0.2">
      <c r="A5117" s="977"/>
      <c r="B5117" s="979"/>
    </row>
    <row r="5118" spans="1:2" x14ac:dyDescent="0.2">
      <c r="A5118" s="977"/>
      <c r="B5118" s="979"/>
    </row>
    <row r="5119" spans="1:2" x14ac:dyDescent="0.2">
      <c r="A5119" s="977"/>
      <c r="B5119" s="979"/>
    </row>
    <row r="5120" spans="1:2" x14ac:dyDescent="0.2">
      <c r="A5120" s="977"/>
      <c r="B5120" s="979"/>
    </row>
    <row r="5121" spans="1:2" x14ac:dyDescent="0.2">
      <c r="A5121" s="977"/>
      <c r="B5121" s="979"/>
    </row>
    <row r="5122" spans="1:2" x14ac:dyDescent="0.2">
      <c r="A5122" s="977"/>
      <c r="B5122" s="979"/>
    </row>
    <row r="5123" spans="1:2" x14ac:dyDescent="0.2">
      <c r="A5123" s="977"/>
      <c r="B5123" s="979"/>
    </row>
    <row r="5124" spans="1:2" x14ac:dyDescent="0.2">
      <c r="A5124" s="977"/>
      <c r="B5124" s="979"/>
    </row>
    <row r="5125" spans="1:2" x14ac:dyDescent="0.2">
      <c r="A5125" s="977"/>
      <c r="B5125" s="979"/>
    </row>
    <row r="5126" spans="1:2" x14ac:dyDescent="0.2">
      <c r="A5126" s="977"/>
      <c r="B5126" s="979"/>
    </row>
    <row r="5127" spans="1:2" x14ac:dyDescent="0.2">
      <c r="A5127" s="977"/>
      <c r="B5127" s="979"/>
    </row>
    <row r="5128" spans="1:2" x14ac:dyDescent="0.2">
      <c r="A5128" s="977"/>
      <c r="B5128" s="979"/>
    </row>
    <row r="5129" spans="1:2" x14ac:dyDescent="0.2">
      <c r="A5129" s="977"/>
      <c r="B5129" s="979"/>
    </row>
    <row r="5130" spans="1:2" x14ac:dyDescent="0.2">
      <c r="A5130" s="977"/>
      <c r="B5130" s="979"/>
    </row>
    <row r="5131" spans="1:2" x14ac:dyDescent="0.2">
      <c r="A5131" s="977"/>
      <c r="B5131" s="979"/>
    </row>
    <row r="5132" spans="1:2" x14ac:dyDescent="0.2">
      <c r="A5132" s="977"/>
      <c r="B5132" s="979"/>
    </row>
    <row r="5133" spans="1:2" x14ac:dyDescent="0.2">
      <c r="A5133" s="977"/>
      <c r="B5133" s="979"/>
    </row>
    <row r="5134" spans="1:2" x14ac:dyDescent="0.2">
      <c r="A5134" s="977"/>
      <c r="B5134" s="979"/>
    </row>
    <row r="5135" spans="1:2" x14ac:dyDescent="0.2">
      <c r="A5135" s="977"/>
      <c r="B5135" s="979"/>
    </row>
    <row r="5136" spans="1:2" x14ac:dyDescent="0.2">
      <c r="A5136" s="977"/>
      <c r="B5136" s="979"/>
    </row>
    <row r="5137" spans="1:2" x14ac:dyDescent="0.2">
      <c r="A5137" s="977"/>
      <c r="B5137" s="979"/>
    </row>
    <row r="5138" spans="1:2" x14ac:dyDescent="0.2">
      <c r="A5138" s="977"/>
      <c r="B5138" s="979"/>
    </row>
    <row r="5139" spans="1:2" x14ac:dyDescent="0.2">
      <c r="A5139" s="977"/>
      <c r="B5139" s="979"/>
    </row>
    <row r="5140" spans="1:2" x14ac:dyDescent="0.2">
      <c r="A5140" s="977"/>
      <c r="B5140" s="979"/>
    </row>
    <row r="5141" spans="1:2" x14ac:dyDescent="0.2">
      <c r="A5141" s="977"/>
      <c r="B5141" s="979"/>
    </row>
    <row r="5142" spans="1:2" x14ac:dyDescent="0.2">
      <c r="A5142" s="977"/>
      <c r="B5142" s="979"/>
    </row>
    <row r="5143" spans="1:2" x14ac:dyDescent="0.2">
      <c r="A5143" s="977"/>
      <c r="B5143" s="979"/>
    </row>
    <row r="5144" spans="1:2" x14ac:dyDescent="0.2">
      <c r="A5144" s="977"/>
      <c r="B5144" s="979"/>
    </row>
    <row r="5145" spans="1:2" x14ac:dyDescent="0.2">
      <c r="A5145" s="977"/>
      <c r="B5145" s="979"/>
    </row>
    <row r="5146" spans="1:2" x14ac:dyDescent="0.2">
      <c r="A5146" s="977"/>
      <c r="B5146" s="979"/>
    </row>
    <row r="5147" spans="1:2" x14ac:dyDescent="0.2">
      <c r="A5147" s="977"/>
      <c r="B5147" s="979"/>
    </row>
    <row r="5148" spans="1:2" x14ac:dyDescent="0.2">
      <c r="A5148" s="977"/>
      <c r="B5148" s="979"/>
    </row>
    <row r="5149" spans="1:2" x14ac:dyDescent="0.2">
      <c r="A5149" s="977"/>
      <c r="B5149" s="979"/>
    </row>
    <row r="5150" spans="1:2" x14ac:dyDescent="0.2">
      <c r="A5150" s="977"/>
      <c r="B5150" s="979"/>
    </row>
    <row r="5151" spans="1:2" x14ac:dyDescent="0.2">
      <c r="A5151" s="977"/>
      <c r="B5151" s="979"/>
    </row>
    <row r="5152" spans="1:2" x14ac:dyDescent="0.2">
      <c r="A5152" s="977"/>
      <c r="B5152" s="979"/>
    </row>
    <row r="5153" spans="1:2" x14ac:dyDescent="0.2">
      <c r="A5153" s="977"/>
      <c r="B5153" s="979"/>
    </row>
    <row r="5154" spans="1:2" x14ac:dyDescent="0.2">
      <c r="A5154" s="977"/>
      <c r="B5154" s="979"/>
    </row>
    <row r="5155" spans="1:2" x14ac:dyDescent="0.2">
      <c r="A5155" s="977"/>
      <c r="B5155" s="979"/>
    </row>
    <row r="5156" spans="1:2" x14ac:dyDescent="0.2">
      <c r="A5156" s="977"/>
      <c r="B5156" s="979"/>
    </row>
    <row r="5157" spans="1:2" x14ac:dyDescent="0.2">
      <c r="A5157" s="977"/>
      <c r="B5157" s="979"/>
    </row>
    <row r="5158" spans="1:2" x14ac:dyDescent="0.2">
      <c r="A5158" s="977"/>
      <c r="B5158" s="979"/>
    </row>
    <row r="5159" spans="1:2" x14ac:dyDescent="0.2">
      <c r="A5159" s="977"/>
      <c r="B5159" s="979"/>
    </row>
    <row r="5160" spans="1:2" x14ac:dyDescent="0.2">
      <c r="A5160" s="977"/>
      <c r="B5160" s="979"/>
    </row>
    <row r="5161" spans="1:2" x14ac:dyDescent="0.2">
      <c r="A5161" s="977"/>
      <c r="B5161" s="979"/>
    </row>
    <row r="5162" spans="1:2" x14ac:dyDescent="0.2">
      <c r="A5162" s="977"/>
      <c r="B5162" s="979"/>
    </row>
    <row r="5163" spans="1:2" x14ac:dyDescent="0.2">
      <c r="A5163" s="977"/>
      <c r="B5163" s="979"/>
    </row>
    <row r="5164" spans="1:2" x14ac:dyDescent="0.2">
      <c r="A5164" s="977"/>
      <c r="B5164" s="979"/>
    </row>
    <row r="5165" spans="1:2" x14ac:dyDescent="0.2">
      <c r="A5165" s="977"/>
      <c r="B5165" s="979"/>
    </row>
    <row r="5166" spans="1:2" x14ac:dyDescent="0.2">
      <c r="A5166" s="977"/>
      <c r="B5166" s="979"/>
    </row>
    <row r="5167" spans="1:2" x14ac:dyDescent="0.2">
      <c r="A5167" s="977"/>
      <c r="B5167" s="979"/>
    </row>
    <row r="5168" spans="1:2" x14ac:dyDescent="0.2">
      <c r="A5168" s="977"/>
      <c r="B5168" s="979"/>
    </row>
    <row r="5169" spans="1:2" x14ac:dyDescent="0.2">
      <c r="A5169" s="977"/>
      <c r="B5169" s="979"/>
    </row>
    <row r="5170" spans="1:2" x14ac:dyDescent="0.2">
      <c r="A5170" s="977"/>
      <c r="B5170" s="979"/>
    </row>
    <row r="5171" spans="1:2" x14ac:dyDescent="0.2">
      <c r="A5171" s="977"/>
      <c r="B5171" s="979"/>
    </row>
    <row r="5172" spans="1:2" x14ac:dyDescent="0.2">
      <c r="A5172" s="977"/>
      <c r="B5172" s="979"/>
    </row>
    <row r="5173" spans="1:2" x14ac:dyDescent="0.2">
      <c r="A5173" s="977"/>
      <c r="B5173" s="979"/>
    </row>
    <row r="5174" spans="1:2" x14ac:dyDescent="0.2">
      <c r="A5174" s="977"/>
      <c r="B5174" s="979"/>
    </row>
    <row r="5175" spans="1:2" x14ac:dyDescent="0.2">
      <c r="A5175" s="977"/>
      <c r="B5175" s="979"/>
    </row>
    <row r="5176" spans="1:2" x14ac:dyDescent="0.2">
      <c r="A5176" s="977"/>
      <c r="B5176" s="979"/>
    </row>
    <row r="5177" spans="1:2" x14ac:dyDescent="0.2">
      <c r="A5177" s="977"/>
      <c r="B5177" s="979"/>
    </row>
    <row r="5178" spans="1:2" x14ac:dyDescent="0.2">
      <c r="A5178" s="977"/>
      <c r="B5178" s="979"/>
    </row>
    <row r="5179" spans="1:2" x14ac:dyDescent="0.2">
      <c r="A5179" s="977"/>
      <c r="B5179" s="979"/>
    </row>
    <row r="5180" spans="1:2" x14ac:dyDescent="0.2">
      <c r="A5180" s="977"/>
      <c r="B5180" s="979"/>
    </row>
    <row r="5181" spans="1:2" x14ac:dyDescent="0.2">
      <c r="A5181" s="977"/>
      <c r="B5181" s="979"/>
    </row>
    <row r="5182" spans="1:2" x14ac:dyDescent="0.2">
      <c r="A5182" s="977"/>
      <c r="B5182" s="979"/>
    </row>
    <row r="5183" spans="1:2" x14ac:dyDescent="0.2">
      <c r="A5183" s="977"/>
      <c r="B5183" s="979"/>
    </row>
    <row r="5184" spans="1:2" x14ac:dyDescent="0.2">
      <c r="A5184" s="977"/>
      <c r="B5184" s="979"/>
    </row>
    <row r="5185" spans="1:2" x14ac:dyDescent="0.2">
      <c r="A5185" s="977"/>
      <c r="B5185" s="979"/>
    </row>
    <row r="5186" spans="1:2" x14ac:dyDescent="0.2">
      <c r="A5186" s="977"/>
      <c r="B5186" s="979"/>
    </row>
    <row r="5187" spans="1:2" x14ac:dyDescent="0.2">
      <c r="A5187" s="977"/>
      <c r="B5187" s="979"/>
    </row>
    <row r="5188" spans="1:2" x14ac:dyDescent="0.2">
      <c r="A5188" s="977"/>
      <c r="B5188" s="979"/>
    </row>
    <row r="5189" spans="1:2" x14ac:dyDescent="0.2">
      <c r="A5189" s="977"/>
      <c r="B5189" s="979"/>
    </row>
    <row r="5190" spans="1:2" x14ac:dyDescent="0.2">
      <c r="A5190" s="977"/>
      <c r="B5190" s="979"/>
    </row>
    <row r="5191" spans="1:2" x14ac:dyDescent="0.2">
      <c r="A5191" s="977"/>
      <c r="B5191" s="979"/>
    </row>
    <row r="5192" spans="1:2" x14ac:dyDescent="0.2">
      <c r="A5192" s="977"/>
      <c r="B5192" s="979"/>
    </row>
    <row r="5193" spans="1:2" x14ac:dyDescent="0.2">
      <c r="A5193" s="977"/>
      <c r="B5193" s="979"/>
    </row>
    <row r="5194" spans="1:2" x14ac:dyDescent="0.2">
      <c r="A5194" s="977"/>
      <c r="B5194" s="979"/>
    </row>
    <row r="5195" spans="1:2" x14ac:dyDescent="0.2">
      <c r="A5195" s="977"/>
      <c r="B5195" s="979"/>
    </row>
    <row r="5196" spans="1:2" x14ac:dyDescent="0.2">
      <c r="A5196" s="977"/>
      <c r="B5196" s="979"/>
    </row>
    <row r="5197" spans="1:2" x14ac:dyDescent="0.2">
      <c r="A5197" s="977"/>
      <c r="B5197" s="979"/>
    </row>
    <row r="5198" spans="1:2" x14ac:dyDescent="0.2">
      <c r="A5198" s="977"/>
      <c r="B5198" s="979"/>
    </row>
    <row r="5199" spans="1:2" x14ac:dyDescent="0.2">
      <c r="A5199" s="977"/>
      <c r="B5199" s="979"/>
    </row>
    <row r="5200" spans="1:2" x14ac:dyDescent="0.2">
      <c r="A5200" s="977"/>
      <c r="B5200" s="979"/>
    </row>
    <row r="5201" spans="1:2" x14ac:dyDescent="0.2">
      <c r="A5201" s="977"/>
      <c r="B5201" s="979"/>
    </row>
    <row r="5202" spans="1:2" x14ac:dyDescent="0.2">
      <c r="A5202" s="977"/>
      <c r="B5202" s="979"/>
    </row>
    <row r="5203" spans="1:2" x14ac:dyDescent="0.2">
      <c r="A5203" s="977"/>
      <c r="B5203" s="979"/>
    </row>
    <row r="5204" spans="1:2" x14ac:dyDescent="0.2">
      <c r="A5204" s="977"/>
      <c r="B5204" s="979"/>
    </row>
    <row r="5205" spans="1:2" x14ac:dyDescent="0.2">
      <c r="A5205" s="977"/>
      <c r="B5205" s="979"/>
    </row>
    <row r="5206" spans="1:2" x14ac:dyDescent="0.2">
      <c r="A5206" s="977"/>
      <c r="B5206" s="979"/>
    </row>
    <row r="5207" spans="1:2" x14ac:dyDescent="0.2">
      <c r="A5207" s="977"/>
      <c r="B5207" s="979"/>
    </row>
    <row r="5208" spans="1:2" x14ac:dyDescent="0.2">
      <c r="A5208" s="977"/>
      <c r="B5208" s="979"/>
    </row>
    <row r="5209" spans="1:2" x14ac:dyDescent="0.2">
      <c r="A5209" s="977"/>
      <c r="B5209" s="979"/>
    </row>
    <row r="5210" spans="1:2" x14ac:dyDescent="0.2">
      <c r="A5210" s="977"/>
      <c r="B5210" s="979"/>
    </row>
    <row r="5211" spans="1:2" x14ac:dyDescent="0.2">
      <c r="A5211" s="977"/>
      <c r="B5211" s="979"/>
    </row>
    <row r="5212" spans="1:2" x14ac:dyDescent="0.2">
      <c r="A5212" s="977"/>
      <c r="B5212" s="979"/>
    </row>
    <row r="5213" spans="1:2" x14ac:dyDescent="0.2">
      <c r="A5213" s="977"/>
      <c r="B5213" s="979"/>
    </row>
    <row r="5214" spans="1:2" x14ac:dyDescent="0.2">
      <c r="A5214" s="977"/>
      <c r="B5214" s="979"/>
    </row>
    <row r="5215" spans="1:2" x14ac:dyDescent="0.2">
      <c r="A5215" s="977"/>
      <c r="B5215" s="979"/>
    </row>
    <row r="5216" spans="1:2" x14ac:dyDescent="0.2">
      <c r="A5216" s="977"/>
      <c r="B5216" s="979"/>
    </row>
    <row r="5217" spans="1:2" x14ac:dyDescent="0.2">
      <c r="A5217" s="977"/>
      <c r="B5217" s="979"/>
    </row>
    <row r="5218" spans="1:2" x14ac:dyDescent="0.2">
      <c r="A5218" s="977"/>
      <c r="B5218" s="979"/>
    </row>
    <row r="5219" spans="1:2" x14ac:dyDescent="0.2">
      <c r="A5219" s="977"/>
      <c r="B5219" s="979"/>
    </row>
    <row r="5220" spans="1:2" x14ac:dyDescent="0.2">
      <c r="A5220" s="977"/>
      <c r="B5220" s="979"/>
    </row>
    <row r="5221" spans="1:2" x14ac:dyDescent="0.2">
      <c r="A5221" s="977"/>
      <c r="B5221" s="979"/>
    </row>
    <row r="5222" spans="1:2" x14ac:dyDescent="0.2">
      <c r="A5222" s="977"/>
      <c r="B5222" s="979"/>
    </row>
    <row r="5223" spans="1:2" x14ac:dyDescent="0.2">
      <c r="A5223" s="977"/>
      <c r="B5223" s="979"/>
    </row>
    <row r="5224" spans="1:2" x14ac:dyDescent="0.2">
      <c r="A5224" s="977"/>
      <c r="B5224" s="979"/>
    </row>
    <row r="5225" spans="1:2" x14ac:dyDescent="0.2">
      <c r="A5225" s="977"/>
      <c r="B5225" s="979"/>
    </row>
    <row r="5226" spans="1:2" x14ac:dyDescent="0.2">
      <c r="A5226" s="977"/>
      <c r="B5226" s="979"/>
    </row>
    <row r="5227" spans="1:2" x14ac:dyDescent="0.2">
      <c r="A5227" s="977"/>
      <c r="B5227" s="979"/>
    </row>
    <row r="5228" spans="1:2" x14ac:dyDescent="0.2">
      <c r="A5228" s="977"/>
      <c r="B5228" s="979"/>
    </row>
    <row r="5229" spans="1:2" x14ac:dyDescent="0.2">
      <c r="A5229" s="977"/>
      <c r="B5229" s="979"/>
    </row>
    <row r="5230" spans="1:2" x14ac:dyDescent="0.2">
      <c r="A5230" s="977"/>
      <c r="B5230" s="979"/>
    </row>
    <row r="5231" spans="1:2" x14ac:dyDescent="0.2">
      <c r="A5231" s="977"/>
      <c r="B5231" s="979"/>
    </row>
    <row r="5232" spans="1:2" x14ac:dyDescent="0.2">
      <c r="A5232" s="977"/>
      <c r="B5232" s="979"/>
    </row>
    <row r="5233" spans="1:2" x14ac:dyDescent="0.2">
      <c r="A5233" s="977"/>
      <c r="B5233" s="979"/>
    </row>
    <row r="5234" spans="1:2" x14ac:dyDescent="0.2">
      <c r="A5234" s="977"/>
      <c r="B5234" s="979"/>
    </row>
    <row r="5235" spans="1:2" x14ac:dyDescent="0.2">
      <c r="A5235" s="977"/>
      <c r="B5235" s="979"/>
    </row>
    <row r="5236" spans="1:2" x14ac:dyDescent="0.2">
      <c r="A5236" s="977"/>
      <c r="B5236" s="979"/>
    </row>
    <row r="5237" spans="1:2" x14ac:dyDescent="0.2">
      <c r="A5237" s="977"/>
      <c r="B5237" s="979"/>
    </row>
    <row r="5238" spans="1:2" x14ac:dyDescent="0.2">
      <c r="A5238" s="977"/>
      <c r="B5238" s="979"/>
    </row>
    <row r="5239" spans="1:2" x14ac:dyDescent="0.2">
      <c r="A5239" s="977"/>
      <c r="B5239" s="979"/>
    </row>
    <row r="5240" spans="1:2" x14ac:dyDescent="0.2">
      <c r="A5240" s="977"/>
      <c r="B5240" s="979"/>
    </row>
    <row r="5241" spans="1:2" x14ac:dyDescent="0.2">
      <c r="A5241" s="977"/>
      <c r="B5241" s="979"/>
    </row>
    <row r="5242" spans="1:2" x14ac:dyDescent="0.2">
      <c r="A5242" s="977"/>
      <c r="B5242" s="979"/>
    </row>
    <row r="5243" spans="1:2" x14ac:dyDescent="0.2">
      <c r="A5243" s="977"/>
      <c r="B5243" s="979"/>
    </row>
    <row r="5244" spans="1:2" x14ac:dyDescent="0.2">
      <c r="A5244" s="977"/>
      <c r="B5244" s="979"/>
    </row>
    <row r="5245" spans="1:2" x14ac:dyDescent="0.2">
      <c r="A5245" s="977"/>
      <c r="B5245" s="979"/>
    </row>
    <row r="5246" spans="1:2" x14ac:dyDescent="0.2">
      <c r="A5246" s="977"/>
      <c r="B5246" s="979"/>
    </row>
    <row r="5247" spans="1:2" x14ac:dyDescent="0.2">
      <c r="A5247" s="977"/>
      <c r="B5247" s="979"/>
    </row>
    <row r="5248" spans="1:2" x14ac:dyDescent="0.2">
      <c r="A5248" s="977"/>
      <c r="B5248" s="979"/>
    </row>
    <row r="5249" spans="1:2" x14ac:dyDescent="0.2">
      <c r="A5249" s="977"/>
      <c r="B5249" s="979"/>
    </row>
    <row r="5250" spans="1:2" x14ac:dyDescent="0.2">
      <c r="A5250" s="977"/>
      <c r="B5250" s="979"/>
    </row>
    <row r="5251" spans="1:2" x14ac:dyDescent="0.2">
      <c r="A5251" s="977"/>
      <c r="B5251" s="979"/>
    </row>
    <row r="5252" spans="1:2" x14ac:dyDescent="0.2">
      <c r="A5252" s="977"/>
      <c r="B5252" s="979"/>
    </row>
    <row r="5253" spans="1:2" x14ac:dyDescent="0.2">
      <c r="A5253" s="977"/>
      <c r="B5253" s="979"/>
    </row>
    <row r="5254" spans="1:2" x14ac:dyDescent="0.2">
      <c r="A5254" s="977"/>
      <c r="B5254" s="979"/>
    </row>
    <row r="5255" spans="1:2" x14ac:dyDescent="0.2">
      <c r="A5255" s="977"/>
      <c r="B5255" s="979"/>
    </row>
    <row r="5256" spans="1:2" x14ac:dyDescent="0.2">
      <c r="A5256" s="977"/>
      <c r="B5256" s="979"/>
    </row>
    <row r="5257" spans="1:2" x14ac:dyDescent="0.2">
      <c r="A5257" s="977"/>
      <c r="B5257" s="979"/>
    </row>
    <row r="5258" spans="1:2" x14ac:dyDescent="0.2">
      <c r="A5258" s="977"/>
      <c r="B5258" s="979"/>
    </row>
    <row r="5259" spans="1:2" x14ac:dyDescent="0.2">
      <c r="A5259" s="977"/>
      <c r="B5259" s="979"/>
    </row>
    <row r="5260" spans="1:2" x14ac:dyDescent="0.2">
      <c r="A5260" s="977"/>
      <c r="B5260" s="979"/>
    </row>
    <row r="5261" spans="1:2" x14ac:dyDescent="0.2">
      <c r="A5261" s="977"/>
      <c r="B5261" s="979"/>
    </row>
    <row r="5262" spans="1:2" x14ac:dyDescent="0.2">
      <c r="A5262" s="977"/>
      <c r="B5262" s="979"/>
    </row>
    <row r="5263" spans="1:2" x14ac:dyDescent="0.2">
      <c r="A5263" s="977"/>
      <c r="B5263" s="979"/>
    </row>
    <row r="5264" spans="1:2" x14ac:dyDescent="0.2">
      <c r="A5264" s="977"/>
      <c r="B5264" s="979"/>
    </row>
    <row r="5265" spans="1:2" x14ac:dyDescent="0.2">
      <c r="A5265" s="977"/>
      <c r="B5265" s="979"/>
    </row>
    <row r="5266" spans="1:2" x14ac:dyDescent="0.2">
      <c r="A5266" s="977"/>
      <c r="B5266" s="979"/>
    </row>
    <row r="5267" spans="1:2" x14ac:dyDescent="0.2">
      <c r="A5267" s="977"/>
      <c r="B5267" s="979"/>
    </row>
    <row r="5268" spans="1:2" x14ac:dyDescent="0.2">
      <c r="A5268" s="977"/>
      <c r="B5268" s="979"/>
    </row>
    <row r="5269" spans="1:2" x14ac:dyDescent="0.2">
      <c r="A5269" s="977"/>
      <c r="B5269" s="979"/>
    </row>
    <row r="5270" spans="1:2" x14ac:dyDescent="0.2">
      <c r="A5270" s="977"/>
      <c r="B5270" s="979"/>
    </row>
    <row r="5271" spans="1:2" x14ac:dyDescent="0.2">
      <c r="A5271" s="977"/>
      <c r="B5271" s="979"/>
    </row>
    <row r="5272" spans="1:2" x14ac:dyDescent="0.2">
      <c r="A5272" s="977"/>
      <c r="B5272" s="979"/>
    </row>
    <row r="5273" spans="1:2" x14ac:dyDescent="0.2">
      <c r="A5273" s="977"/>
      <c r="B5273" s="979"/>
    </row>
    <row r="5274" spans="1:2" x14ac:dyDescent="0.2">
      <c r="A5274" s="977"/>
      <c r="B5274" s="979"/>
    </row>
    <row r="5275" spans="1:2" x14ac:dyDescent="0.2">
      <c r="A5275" s="977"/>
      <c r="B5275" s="979"/>
    </row>
    <row r="5276" spans="1:2" x14ac:dyDescent="0.2">
      <c r="A5276" s="977"/>
      <c r="B5276" s="979"/>
    </row>
    <row r="5277" spans="1:2" x14ac:dyDescent="0.2">
      <c r="A5277" s="977"/>
      <c r="B5277" s="979"/>
    </row>
    <row r="5278" spans="1:2" x14ac:dyDescent="0.2">
      <c r="A5278" s="977"/>
      <c r="B5278" s="979"/>
    </row>
    <row r="5279" spans="1:2" x14ac:dyDescent="0.2">
      <c r="A5279" s="977"/>
      <c r="B5279" s="979"/>
    </row>
    <row r="5280" spans="1:2" x14ac:dyDescent="0.2">
      <c r="A5280" s="977"/>
      <c r="B5280" s="979"/>
    </row>
    <row r="5281" spans="1:2" x14ac:dyDescent="0.2">
      <c r="A5281" s="977"/>
      <c r="B5281" s="979"/>
    </row>
    <row r="5282" spans="1:2" x14ac:dyDescent="0.2">
      <c r="A5282" s="977"/>
      <c r="B5282" s="979"/>
    </row>
    <row r="5283" spans="1:2" x14ac:dyDescent="0.2">
      <c r="A5283" s="977"/>
      <c r="B5283" s="979"/>
    </row>
    <row r="5284" spans="1:2" x14ac:dyDescent="0.2">
      <c r="A5284" s="977"/>
      <c r="B5284" s="979"/>
    </row>
    <row r="5285" spans="1:2" x14ac:dyDescent="0.2">
      <c r="A5285" s="977"/>
      <c r="B5285" s="979"/>
    </row>
    <row r="5286" spans="1:2" x14ac:dyDescent="0.2">
      <c r="A5286" s="977"/>
      <c r="B5286" s="979"/>
    </row>
    <row r="5287" spans="1:2" x14ac:dyDescent="0.2">
      <c r="A5287" s="977"/>
      <c r="B5287" s="979"/>
    </row>
    <row r="5288" spans="1:2" x14ac:dyDescent="0.2">
      <c r="A5288" s="977"/>
      <c r="B5288" s="979"/>
    </row>
    <row r="5289" spans="1:2" x14ac:dyDescent="0.2">
      <c r="A5289" s="977"/>
      <c r="B5289" s="979"/>
    </row>
    <row r="5290" spans="1:2" x14ac:dyDescent="0.2">
      <c r="A5290" s="977"/>
      <c r="B5290" s="979"/>
    </row>
    <row r="5291" spans="1:2" x14ac:dyDescent="0.2">
      <c r="A5291" s="977"/>
      <c r="B5291" s="979"/>
    </row>
    <row r="5292" spans="1:2" x14ac:dyDescent="0.2">
      <c r="A5292" s="977"/>
      <c r="B5292" s="979"/>
    </row>
    <row r="5293" spans="1:2" x14ac:dyDescent="0.2">
      <c r="A5293" s="977"/>
      <c r="B5293" s="979"/>
    </row>
    <row r="5294" spans="1:2" x14ac:dyDescent="0.2">
      <c r="A5294" s="977"/>
      <c r="B5294" s="979"/>
    </row>
    <row r="5295" spans="1:2" x14ac:dyDescent="0.2">
      <c r="A5295" s="977"/>
      <c r="B5295" s="979"/>
    </row>
    <row r="5296" spans="1:2" x14ac:dyDescent="0.2">
      <c r="A5296" s="977"/>
      <c r="B5296" s="979"/>
    </row>
    <row r="5297" spans="1:2" x14ac:dyDescent="0.2">
      <c r="A5297" s="977"/>
      <c r="B5297" s="979"/>
    </row>
    <row r="5298" spans="1:2" x14ac:dyDescent="0.2">
      <c r="A5298" s="977"/>
      <c r="B5298" s="979"/>
    </row>
    <row r="5299" spans="1:2" x14ac:dyDescent="0.2">
      <c r="A5299" s="977"/>
      <c r="B5299" s="979"/>
    </row>
    <row r="5300" spans="1:2" x14ac:dyDescent="0.2">
      <c r="A5300" s="977"/>
      <c r="B5300" s="979"/>
    </row>
    <row r="5301" spans="1:2" x14ac:dyDescent="0.2">
      <c r="A5301" s="977"/>
      <c r="B5301" s="979"/>
    </row>
    <row r="5302" spans="1:2" x14ac:dyDescent="0.2">
      <c r="A5302" s="977"/>
      <c r="B5302" s="979"/>
    </row>
    <row r="5303" spans="1:2" x14ac:dyDescent="0.2">
      <c r="A5303" s="977"/>
      <c r="B5303" s="979"/>
    </row>
    <row r="5304" spans="1:2" x14ac:dyDescent="0.2">
      <c r="A5304" s="977"/>
      <c r="B5304" s="979"/>
    </row>
    <row r="5305" spans="1:2" x14ac:dyDescent="0.2">
      <c r="A5305" s="977"/>
      <c r="B5305" s="979"/>
    </row>
    <row r="5306" spans="1:2" x14ac:dyDescent="0.2">
      <c r="A5306" s="977"/>
      <c r="B5306" s="979"/>
    </row>
    <row r="5307" spans="1:2" x14ac:dyDescent="0.2">
      <c r="A5307" s="977"/>
      <c r="B5307" s="979"/>
    </row>
    <row r="5308" spans="1:2" x14ac:dyDescent="0.2">
      <c r="A5308" s="977"/>
      <c r="B5308" s="979"/>
    </row>
    <row r="5309" spans="1:2" x14ac:dyDescent="0.2">
      <c r="A5309" s="977"/>
      <c r="B5309" s="979"/>
    </row>
    <row r="5310" spans="1:2" x14ac:dyDescent="0.2">
      <c r="A5310" s="977"/>
      <c r="B5310" s="979"/>
    </row>
    <row r="5311" spans="1:2" x14ac:dyDescent="0.2">
      <c r="A5311" s="977"/>
      <c r="B5311" s="979"/>
    </row>
    <row r="5312" spans="1:2" x14ac:dyDescent="0.2">
      <c r="A5312" s="977"/>
      <c r="B5312" s="979"/>
    </row>
    <row r="5313" spans="1:2" x14ac:dyDescent="0.2">
      <c r="A5313" s="977"/>
      <c r="B5313" s="979"/>
    </row>
    <row r="5314" spans="1:2" x14ac:dyDescent="0.2">
      <c r="A5314" s="977"/>
      <c r="B5314" s="979"/>
    </row>
    <row r="5315" spans="1:2" x14ac:dyDescent="0.2">
      <c r="A5315" s="977"/>
      <c r="B5315" s="979"/>
    </row>
    <row r="5316" spans="1:2" x14ac:dyDescent="0.2">
      <c r="A5316" s="977"/>
      <c r="B5316" s="979"/>
    </row>
    <row r="5317" spans="1:2" x14ac:dyDescent="0.2">
      <c r="A5317" s="977"/>
      <c r="B5317" s="979"/>
    </row>
    <row r="5318" spans="1:2" x14ac:dyDescent="0.2">
      <c r="A5318" s="977"/>
      <c r="B5318" s="979"/>
    </row>
    <row r="5319" spans="1:2" x14ac:dyDescent="0.2">
      <c r="A5319" s="977"/>
      <c r="B5319" s="979"/>
    </row>
    <row r="5320" spans="1:2" x14ac:dyDescent="0.2">
      <c r="A5320" s="977"/>
      <c r="B5320" s="979"/>
    </row>
    <row r="5321" spans="1:2" x14ac:dyDescent="0.2">
      <c r="A5321" s="977"/>
      <c r="B5321" s="979"/>
    </row>
    <row r="5322" spans="1:2" x14ac:dyDescent="0.2">
      <c r="A5322" s="977"/>
      <c r="B5322" s="979"/>
    </row>
    <row r="5323" spans="1:2" x14ac:dyDescent="0.2">
      <c r="A5323" s="977"/>
      <c r="B5323" s="979"/>
    </row>
    <row r="5324" spans="1:2" x14ac:dyDescent="0.2">
      <c r="A5324" s="977"/>
      <c r="B5324" s="979"/>
    </row>
    <row r="5325" spans="1:2" x14ac:dyDescent="0.2">
      <c r="A5325" s="977"/>
      <c r="B5325" s="979"/>
    </row>
    <row r="5326" spans="1:2" x14ac:dyDescent="0.2">
      <c r="A5326" s="977"/>
      <c r="B5326" s="979"/>
    </row>
    <row r="5327" spans="1:2" x14ac:dyDescent="0.2">
      <c r="A5327" s="977"/>
      <c r="B5327" s="979"/>
    </row>
    <row r="5328" spans="1:2" x14ac:dyDescent="0.2">
      <c r="A5328" s="977"/>
      <c r="B5328" s="979"/>
    </row>
    <row r="5329" spans="1:2" x14ac:dyDescent="0.2">
      <c r="A5329" s="977"/>
      <c r="B5329" s="979"/>
    </row>
    <row r="5330" spans="1:2" x14ac:dyDescent="0.2">
      <c r="A5330" s="977"/>
      <c r="B5330" s="979"/>
    </row>
    <row r="5331" spans="1:2" x14ac:dyDescent="0.2">
      <c r="A5331" s="977"/>
      <c r="B5331" s="979"/>
    </row>
    <row r="5332" spans="1:2" x14ac:dyDescent="0.2">
      <c r="A5332" s="977"/>
      <c r="B5332" s="979"/>
    </row>
    <row r="5333" spans="1:2" x14ac:dyDescent="0.2">
      <c r="A5333" s="977"/>
      <c r="B5333" s="979"/>
    </row>
    <row r="5334" spans="1:2" x14ac:dyDescent="0.2">
      <c r="A5334" s="977"/>
      <c r="B5334" s="979"/>
    </row>
    <row r="5335" spans="1:2" x14ac:dyDescent="0.2">
      <c r="A5335" s="977"/>
      <c r="B5335" s="979"/>
    </row>
    <row r="5336" spans="1:2" x14ac:dyDescent="0.2">
      <c r="A5336" s="977"/>
      <c r="B5336" s="979"/>
    </row>
    <row r="5337" spans="1:2" x14ac:dyDescent="0.2">
      <c r="A5337" s="977"/>
      <c r="B5337" s="979"/>
    </row>
    <row r="5338" spans="1:2" x14ac:dyDescent="0.2">
      <c r="A5338" s="977"/>
      <c r="B5338" s="979"/>
    </row>
    <row r="5339" spans="1:2" x14ac:dyDescent="0.2">
      <c r="A5339" s="977"/>
      <c r="B5339" s="979"/>
    </row>
    <row r="5340" spans="1:2" x14ac:dyDescent="0.2">
      <c r="A5340" s="977"/>
      <c r="B5340" s="979"/>
    </row>
    <row r="5341" spans="1:2" x14ac:dyDescent="0.2">
      <c r="A5341" s="977"/>
      <c r="B5341" s="979"/>
    </row>
    <row r="5342" spans="1:2" x14ac:dyDescent="0.2">
      <c r="A5342" s="977"/>
      <c r="B5342" s="979"/>
    </row>
    <row r="5343" spans="1:2" x14ac:dyDescent="0.2">
      <c r="A5343" s="977"/>
      <c r="B5343" s="979"/>
    </row>
    <row r="5344" spans="1:2" x14ac:dyDescent="0.2">
      <c r="A5344" s="977"/>
      <c r="B5344" s="979"/>
    </row>
    <row r="5345" spans="1:2" x14ac:dyDescent="0.2">
      <c r="A5345" s="977"/>
      <c r="B5345" s="979"/>
    </row>
    <row r="5346" spans="1:2" x14ac:dyDescent="0.2">
      <c r="A5346" s="977"/>
      <c r="B5346" s="979"/>
    </row>
    <row r="5347" spans="1:2" x14ac:dyDescent="0.2">
      <c r="A5347" s="977"/>
      <c r="B5347" s="979"/>
    </row>
    <row r="5348" spans="1:2" x14ac:dyDescent="0.2">
      <c r="A5348" s="977"/>
      <c r="B5348" s="979"/>
    </row>
    <row r="5349" spans="1:2" x14ac:dyDescent="0.2">
      <c r="A5349" s="977"/>
      <c r="B5349" s="979"/>
    </row>
    <row r="5350" spans="1:2" x14ac:dyDescent="0.2">
      <c r="A5350" s="977"/>
      <c r="B5350" s="979"/>
    </row>
    <row r="5351" spans="1:2" x14ac:dyDescent="0.2">
      <c r="A5351" s="977"/>
      <c r="B5351" s="979"/>
    </row>
    <row r="5352" spans="1:2" x14ac:dyDescent="0.2">
      <c r="A5352" s="977"/>
      <c r="B5352" s="979"/>
    </row>
    <row r="5353" spans="1:2" x14ac:dyDescent="0.2">
      <c r="A5353" s="977"/>
      <c r="B5353" s="979"/>
    </row>
    <row r="5354" spans="1:2" x14ac:dyDescent="0.2">
      <c r="A5354" s="977"/>
      <c r="B5354" s="979"/>
    </row>
    <row r="5355" spans="1:2" x14ac:dyDescent="0.2">
      <c r="A5355" s="977"/>
      <c r="B5355" s="979"/>
    </row>
    <row r="5356" spans="1:2" x14ac:dyDescent="0.2">
      <c r="A5356" s="977"/>
      <c r="B5356" s="979"/>
    </row>
    <row r="5357" spans="1:2" x14ac:dyDescent="0.2">
      <c r="A5357" s="977"/>
      <c r="B5357" s="979"/>
    </row>
    <row r="5358" spans="1:2" x14ac:dyDescent="0.2">
      <c r="A5358" s="977"/>
      <c r="B5358" s="979"/>
    </row>
    <row r="5359" spans="1:2" x14ac:dyDescent="0.2">
      <c r="A5359" s="977"/>
      <c r="B5359" s="979"/>
    </row>
    <row r="5360" spans="1:2" x14ac:dyDescent="0.2">
      <c r="A5360" s="977"/>
      <c r="B5360" s="979"/>
    </row>
    <row r="5361" spans="1:2" x14ac:dyDescent="0.2">
      <c r="A5361" s="977"/>
      <c r="B5361" s="979"/>
    </row>
    <row r="5362" spans="1:2" x14ac:dyDescent="0.2">
      <c r="A5362" s="977"/>
      <c r="B5362" s="979"/>
    </row>
    <row r="5363" spans="1:2" x14ac:dyDescent="0.2">
      <c r="A5363" s="977"/>
      <c r="B5363" s="979"/>
    </row>
    <row r="5364" spans="1:2" x14ac:dyDescent="0.2">
      <c r="A5364" s="977"/>
      <c r="B5364" s="979"/>
    </row>
    <row r="5365" spans="1:2" x14ac:dyDescent="0.2">
      <c r="A5365" s="977"/>
      <c r="B5365" s="979"/>
    </row>
    <row r="5366" spans="1:2" x14ac:dyDescent="0.2">
      <c r="A5366" s="977"/>
      <c r="B5366" s="979"/>
    </row>
    <row r="5367" spans="1:2" x14ac:dyDescent="0.2">
      <c r="A5367" s="977"/>
      <c r="B5367" s="979"/>
    </row>
    <row r="5368" spans="1:2" x14ac:dyDescent="0.2">
      <c r="A5368" s="977"/>
      <c r="B5368" s="979"/>
    </row>
    <row r="5369" spans="1:2" x14ac:dyDescent="0.2">
      <c r="A5369" s="977"/>
      <c r="B5369" s="979"/>
    </row>
    <row r="5370" spans="1:2" x14ac:dyDescent="0.2">
      <c r="A5370" s="977"/>
      <c r="B5370" s="979"/>
    </row>
    <row r="5371" spans="1:2" x14ac:dyDescent="0.2">
      <c r="A5371" s="977"/>
      <c r="B5371" s="979"/>
    </row>
    <row r="5372" spans="1:2" x14ac:dyDescent="0.2">
      <c r="A5372" s="977"/>
      <c r="B5372" s="979"/>
    </row>
    <row r="5373" spans="1:2" x14ac:dyDescent="0.2">
      <c r="A5373" s="977"/>
      <c r="B5373" s="979"/>
    </row>
    <row r="5374" spans="1:2" x14ac:dyDescent="0.2">
      <c r="A5374" s="977"/>
      <c r="B5374" s="979"/>
    </row>
    <row r="5375" spans="1:2" x14ac:dyDescent="0.2">
      <c r="A5375" s="977"/>
      <c r="B5375" s="979"/>
    </row>
    <row r="5376" spans="1:2" x14ac:dyDescent="0.2">
      <c r="A5376" s="977"/>
      <c r="B5376" s="979"/>
    </row>
    <row r="5377" spans="1:2" x14ac:dyDescent="0.2">
      <c r="A5377" s="977"/>
      <c r="B5377" s="979"/>
    </row>
    <row r="5378" spans="1:2" x14ac:dyDescent="0.2">
      <c r="A5378" s="977"/>
      <c r="B5378" s="979"/>
    </row>
    <row r="5379" spans="1:2" x14ac:dyDescent="0.2">
      <c r="A5379" s="977"/>
      <c r="B5379" s="979"/>
    </row>
    <row r="5380" spans="1:2" x14ac:dyDescent="0.2">
      <c r="A5380" s="977"/>
      <c r="B5380" s="979"/>
    </row>
    <row r="5381" spans="1:2" x14ac:dyDescent="0.2">
      <c r="A5381" s="977"/>
      <c r="B5381" s="979"/>
    </row>
    <row r="5382" spans="1:2" x14ac:dyDescent="0.2">
      <c r="A5382" s="977"/>
      <c r="B5382" s="979"/>
    </row>
    <row r="5383" spans="1:2" x14ac:dyDescent="0.2">
      <c r="A5383" s="977"/>
      <c r="B5383" s="979"/>
    </row>
    <row r="5384" spans="1:2" x14ac:dyDescent="0.2">
      <c r="A5384" s="977"/>
      <c r="B5384" s="979"/>
    </row>
    <row r="5385" spans="1:2" x14ac:dyDescent="0.2">
      <c r="A5385" s="977"/>
      <c r="B5385" s="979"/>
    </row>
    <row r="5386" spans="1:2" x14ac:dyDescent="0.2">
      <c r="A5386" s="977"/>
      <c r="B5386" s="979"/>
    </row>
    <row r="5387" spans="1:2" x14ac:dyDescent="0.2">
      <c r="A5387" s="977"/>
      <c r="B5387" s="979"/>
    </row>
    <row r="5388" spans="1:2" x14ac:dyDescent="0.2">
      <c r="A5388" s="977"/>
      <c r="B5388" s="979"/>
    </row>
    <row r="5389" spans="1:2" x14ac:dyDescent="0.2">
      <c r="A5389" s="977"/>
      <c r="B5389" s="979"/>
    </row>
    <row r="5390" spans="1:2" x14ac:dyDescent="0.2">
      <c r="A5390" s="977"/>
      <c r="B5390" s="979"/>
    </row>
    <row r="5391" spans="1:2" x14ac:dyDescent="0.2">
      <c r="A5391" s="977"/>
      <c r="B5391" s="979"/>
    </row>
    <row r="5392" spans="1:2" x14ac:dyDescent="0.2">
      <c r="A5392" s="977"/>
      <c r="B5392" s="979"/>
    </row>
    <row r="5393" spans="1:2" x14ac:dyDescent="0.2">
      <c r="A5393" s="977"/>
      <c r="B5393" s="979"/>
    </row>
    <row r="5394" spans="1:2" x14ac:dyDescent="0.2">
      <c r="A5394" s="977"/>
      <c r="B5394" s="979"/>
    </row>
    <row r="5395" spans="1:2" x14ac:dyDescent="0.2">
      <c r="A5395" s="977"/>
      <c r="B5395" s="979"/>
    </row>
    <row r="5396" spans="1:2" x14ac:dyDescent="0.2">
      <c r="A5396" s="977"/>
      <c r="B5396" s="979"/>
    </row>
    <row r="5397" spans="1:2" x14ac:dyDescent="0.2">
      <c r="A5397" s="977"/>
      <c r="B5397" s="979"/>
    </row>
    <row r="5398" spans="1:2" x14ac:dyDescent="0.2">
      <c r="A5398" s="977"/>
      <c r="B5398" s="979"/>
    </row>
    <row r="5399" spans="1:2" x14ac:dyDescent="0.2">
      <c r="A5399" s="977"/>
      <c r="B5399" s="979"/>
    </row>
    <row r="5400" spans="1:2" x14ac:dyDescent="0.2">
      <c r="A5400" s="977"/>
      <c r="B5400" s="979"/>
    </row>
    <row r="5401" spans="1:2" x14ac:dyDescent="0.2">
      <c r="A5401" s="977"/>
      <c r="B5401" s="979"/>
    </row>
    <row r="5402" spans="1:2" x14ac:dyDescent="0.2">
      <c r="A5402" s="977"/>
      <c r="B5402" s="979"/>
    </row>
    <row r="5403" spans="1:2" x14ac:dyDescent="0.2">
      <c r="A5403" s="977"/>
      <c r="B5403" s="979"/>
    </row>
    <row r="5404" spans="1:2" x14ac:dyDescent="0.2">
      <c r="A5404" s="977"/>
      <c r="B5404" s="979"/>
    </row>
    <row r="5405" spans="1:2" x14ac:dyDescent="0.2">
      <c r="A5405" s="977"/>
      <c r="B5405" s="979"/>
    </row>
    <row r="5406" spans="1:2" x14ac:dyDescent="0.2">
      <c r="A5406" s="977"/>
      <c r="B5406" s="979"/>
    </row>
    <row r="5407" spans="1:2" x14ac:dyDescent="0.2">
      <c r="A5407" s="977"/>
      <c r="B5407" s="979"/>
    </row>
    <row r="5408" spans="1:2" x14ac:dyDescent="0.2">
      <c r="A5408" s="977"/>
      <c r="B5408" s="979"/>
    </row>
    <row r="5409" spans="1:2" x14ac:dyDescent="0.2">
      <c r="A5409" s="977"/>
      <c r="B5409" s="979"/>
    </row>
    <row r="5410" spans="1:2" x14ac:dyDescent="0.2">
      <c r="A5410" s="977"/>
      <c r="B5410" s="979"/>
    </row>
    <row r="5411" spans="1:2" x14ac:dyDescent="0.2">
      <c r="A5411" s="977"/>
      <c r="B5411" s="979"/>
    </row>
    <row r="5412" spans="1:2" x14ac:dyDescent="0.2">
      <c r="A5412" s="977"/>
      <c r="B5412" s="979"/>
    </row>
    <row r="5413" spans="1:2" x14ac:dyDescent="0.2">
      <c r="A5413" s="977"/>
      <c r="B5413" s="979"/>
    </row>
    <row r="5414" spans="1:2" x14ac:dyDescent="0.2">
      <c r="A5414" s="977"/>
      <c r="B5414" s="979"/>
    </row>
    <row r="5415" spans="1:2" x14ac:dyDescent="0.2">
      <c r="A5415" s="977"/>
      <c r="B5415" s="979"/>
    </row>
    <row r="5416" spans="1:2" x14ac:dyDescent="0.2">
      <c r="A5416" s="977"/>
      <c r="B5416" s="979"/>
    </row>
    <row r="5417" spans="1:2" x14ac:dyDescent="0.2">
      <c r="A5417" s="977"/>
      <c r="B5417" s="979"/>
    </row>
    <row r="5418" spans="1:2" x14ac:dyDescent="0.2">
      <c r="A5418" s="977"/>
      <c r="B5418" s="979"/>
    </row>
    <row r="5419" spans="1:2" x14ac:dyDescent="0.2">
      <c r="A5419" s="977"/>
      <c r="B5419" s="979"/>
    </row>
    <row r="5420" spans="1:2" x14ac:dyDescent="0.2">
      <c r="A5420" s="977"/>
      <c r="B5420" s="979"/>
    </row>
    <row r="5421" spans="1:2" x14ac:dyDescent="0.2">
      <c r="A5421" s="977"/>
      <c r="B5421" s="979"/>
    </row>
    <row r="5422" spans="1:2" x14ac:dyDescent="0.2">
      <c r="A5422" s="977"/>
      <c r="B5422" s="979"/>
    </row>
    <row r="5423" spans="1:2" x14ac:dyDescent="0.2">
      <c r="A5423" s="977"/>
      <c r="B5423" s="979"/>
    </row>
    <row r="5424" spans="1:2" x14ac:dyDescent="0.2">
      <c r="A5424" s="977"/>
      <c r="B5424" s="979"/>
    </row>
    <row r="5425" spans="1:2" x14ac:dyDescent="0.2">
      <c r="A5425" s="977"/>
      <c r="B5425" s="979"/>
    </row>
    <row r="5426" spans="1:2" x14ac:dyDescent="0.2">
      <c r="A5426" s="977"/>
      <c r="B5426" s="979"/>
    </row>
    <row r="5427" spans="1:2" x14ac:dyDescent="0.2">
      <c r="A5427" s="977"/>
      <c r="B5427" s="979"/>
    </row>
    <row r="5428" spans="1:2" x14ac:dyDescent="0.2">
      <c r="A5428" s="977"/>
      <c r="B5428" s="979"/>
    </row>
    <row r="5429" spans="1:2" x14ac:dyDescent="0.2">
      <c r="A5429" s="977"/>
      <c r="B5429" s="979"/>
    </row>
    <row r="5430" spans="1:2" x14ac:dyDescent="0.2">
      <c r="A5430" s="977"/>
      <c r="B5430" s="979"/>
    </row>
    <row r="5431" spans="1:2" x14ac:dyDescent="0.2">
      <c r="A5431" s="977"/>
      <c r="B5431" s="979"/>
    </row>
    <row r="5432" spans="1:2" x14ac:dyDescent="0.2">
      <c r="A5432" s="977"/>
      <c r="B5432" s="979"/>
    </row>
    <row r="5433" spans="1:2" x14ac:dyDescent="0.2">
      <c r="A5433" s="977"/>
      <c r="B5433" s="979"/>
    </row>
    <row r="5434" spans="1:2" x14ac:dyDescent="0.2">
      <c r="A5434" s="977"/>
      <c r="B5434" s="979"/>
    </row>
    <row r="5435" spans="1:2" x14ac:dyDescent="0.2">
      <c r="A5435" s="977"/>
      <c r="B5435" s="979"/>
    </row>
    <row r="5436" spans="1:2" x14ac:dyDescent="0.2">
      <c r="A5436" s="977"/>
      <c r="B5436" s="979"/>
    </row>
    <row r="5437" spans="1:2" x14ac:dyDescent="0.2">
      <c r="A5437" s="977"/>
      <c r="B5437" s="979"/>
    </row>
    <row r="5438" spans="1:2" x14ac:dyDescent="0.2">
      <c r="A5438" s="977"/>
      <c r="B5438" s="979"/>
    </row>
    <row r="5439" spans="1:2" x14ac:dyDescent="0.2">
      <c r="A5439" s="977"/>
      <c r="B5439" s="979"/>
    </row>
    <row r="5440" spans="1:2" x14ac:dyDescent="0.2">
      <c r="A5440" s="977"/>
      <c r="B5440" s="979"/>
    </row>
    <row r="5441" spans="1:2" x14ac:dyDescent="0.2">
      <c r="A5441" s="977"/>
      <c r="B5441" s="979"/>
    </row>
    <row r="5442" spans="1:2" x14ac:dyDescent="0.2">
      <c r="A5442" s="977"/>
      <c r="B5442" s="979"/>
    </row>
    <row r="5443" spans="1:2" x14ac:dyDescent="0.2">
      <c r="A5443" s="977"/>
      <c r="B5443" s="979"/>
    </row>
    <row r="5444" spans="1:2" x14ac:dyDescent="0.2">
      <c r="A5444" s="977"/>
      <c r="B5444" s="979"/>
    </row>
    <row r="5445" spans="1:2" x14ac:dyDescent="0.2">
      <c r="A5445" s="977"/>
      <c r="B5445" s="979"/>
    </row>
    <row r="5446" spans="1:2" x14ac:dyDescent="0.2">
      <c r="A5446" s="977"/>
      <c r="B5446" s="979"/>
    </row>
    <row r="5447" spans="1:2" x14ac:dyDescent="0.2">
      <c r="A5447" s="977"/>
      <c r="B5447" s="979"/>
    </row>
    <row r="5448" spans="1:2" x14ac:dyDescent="0.2">
      <c r="A5448" s="977"/>
      <c r="B5448" s="979"/>
    </row>
    <row r="5449" spans="1:2" x14ac:dyDescent="0.2">
      <c r="A5449" s="977"/>
      <c r="B5449" s="979"/>
    </row>
    <row r="5450" spans="1:2" x14ac:dyDescent="0.2">
      <c r="A5450" s="977"/>
      <c r="B5450" s="979"/>
    </row>
    <row r="5451" spans="1:2" x14ac:dyDescent="0.2">
      <c r="A5451" s="977"/>
      <c r="B5451" s="979"/>
    </row>
    <row r="5452" spans="1:2" x14ac:dyDescent="0.2">
      <c r="A5452" s="977"/>
      <c r="B5452" s="979"/>
    </row>
    <row r="5453" spans="1:2" x14ac:dyDescent="0.2">
      <c r="A5453" s="977"/>
      <c r="B5453" s="979"/>
    </row>
    <row r="5454" spans="1:2" x14ac:dyDescent="0.2">
      <c r="A5454" s="977"/>
      <c r="B5454" s="979"/>
    </row>
    <row r="5455" spans="1:2" x14ac:dyDescent="0.2">
      <c r="A5455" s="977"/>
      <c r="B5455" s="979"/>
    </row>
    <row r="5456" spans="1:2" x14ac:dyDescent="0.2">
      <c r="A5456" s="977"/>
      <c r="B5456" s="979"/>
    </row>
    <row r="5457" spans="1:2" x14ac:dyDescent="0.2">
      <c r="A5457" s="977"/>
      <c r="B5457" s="979"/>
    </row>
    <row r="5458" spans="1:2" x14ac:dyDescent="0.2">
      <c r="A5458" s="977"/>
      <c r="B5458" s="979"/>
    </row>
    <row r="5459" spans="1:2" x14ac:dyDescent="0.2">
      <c r="A5459" s="977"/>
      <c r="B5459" s="979"/>
    </row>
    <row r="5460" spans="1:2" x14ac:dyDescent="0.2">
      <c r="A5460" s="977"/>
      <c r="B5460" s="979"/>
    </row>
    <row r="5461" spans="1:2" x14ac:dyDescent="0.2">
      <c r="A5461" s="977"/>
      <c r="B5461" s="979"/>
    </row>
    <row r="5462" spans="1:2" x14ac:dyDescent="0.2">
      <c r="A5462" s="977"/>
      <c r="B5462" s="979"/>
    </row>
    <row r="5463" spans="1:2" x14ac:dyDescent="0.2">
      <c r="A5463" s="977"/>
      <c r="B5463" s="979"/>
    </row>
    <row r="5464" spans="1:2" x14ac:dyDescent="0.2">
      <c r="A5464" s="977"/>
      <c r="B5464" s="979"/>
    </row>
    <row r="5465" spans="1:2" x14ac:dyDescent="0.2">
      <c r="A5465" s="977"/>
      <c r="B5465" s="979"/>
    </row>
    <row r="5466" spans="1:2" x14ac:dyDescent="0.2">
      <c r="A5466" s="977"/>
      <c r="B5466" s="979"/>
    </row>
    <row r="5467" spans="1:2" x14ac:dyDescent="0.2">
      <c r="A5467" s="977"/>
      <c r="B5467" s="979"/>
    </row>
    <row r="5468" spans="1:2" x14ac:dyDescent="0.2">
      <c r="A5468" s="977"/>
      <c r="B5468" s="979"/>
    </row>
    <row r="5469" spans="1:2" x14ac:dyDescent="0.2">
      <c r="A5469" s="977"/>
      <c r="B5469" s="979"/>
    </row>
    <row r="5470" spans="1:2" x14ac:dyDescent="0.2">
      <c r="A5470" s="977"/>
      <c r="B5470" s="979"/>
    </row>
    <row r="5471" spans="1:2" x14ac:dyDescent="0.2">
      <c r="A5471" s="977"/>
      <c r="B5471" s="979"/>
    </row>
    <row r="5472" spans="1:2" x14ac:dyDescent="0.2">
      <c r="A5472" s="977"/>
      <c r="B5472" s="979"/>
    </row>
    <row r="5473" spans="1:2" x14ac:dyDescent="0.2">
      <c r="A5473" s="977"/>
      <c r="B5473" s="979"/>
    </row>
    <row r="5474" spans="1:2" x14ac:dyDescent="0.2">
      <c r="A5474" s="977"/>
      <c r="B5474" s="979"/>
    </row>
    <row r="5475" spans="1:2" x14ac:dyDescent="0.2">
      <c r="A5475" s="977"/>
      <c r="B5475" s="979"/>
    </row>
    <row r="5476" spans="1:2" x14ac:dyDescent="0.2">
      <c r="A5476" s="977"/>
      <c r="B5476" s="979"/>
    </row>
    <row r="5477" spans="1:2" x14ac:dyDescent="0.2">
      <c r="A5477" s="977"/>
      <c r="B5477" s="979"/>
    </row>
    <row r="5478" spans="1:2" x14ac:dyDescent="0.2">
      <c r="A5478" s="977"/>
      <c r="B5478" s="979"/>
    </row>
    <row r="5479" spans="1:2" x14ac:dyDescent="0.2">
      <c r="A5479" s="977"/>
      <c r="B5479" s="979"/>
    </row>
    <row r="5480" spans="1:2" x14ac:dyDescent="0.2">
      <c r="A5480" s="977"/>
      <c r="B5480" s="979"/>
    </row>
    <row r="5481" spans="1:2" x14ac:dyDescent="0.2">
      <c r="A5481" s="977"/>
      <c r="B5481" s="979"/>
    </row>
    <row r="5482" spans="1:2" x14ac:dyDescent="0.2">
      <c r="A5482" s="977"/>
      <c r="B5482" s="979"/>
    </row>
    <row r="5483" spans="1:2" x14ac:dyDescent="0.2">
      <c r="A5483" s="977"/>
      <c r="B5483" s="979"/>
    </row>
    <row r="5484" spans="1:2" x14ac:dyDescent="0.2">
      <c r="A5484" s="977"/>
      <c r="B5484" s="979"/>
    </row>
    <row r="5485" spans="1:2" x14ac:dyDescent="0.2">
      <c r="A5485" s="977"/>
      <c r="B5485" s="979"/>
    </row>
    <row r="5486" spans="1:2" x14ac:dyDescent="0.2">
      <c r="A5486" s="977"/>
      <c r="B5486" s="979"/>
    </row>
    <row r="5487" spans="1:2" x14ac:dyDescent="0.2">
      <c r="A5487" s="977"/>
      <c r="B5487" s="979"/>
    </row>
    <row r="5488" spans="1:2" x14ac:dyDescent="0.2">
      <c r="A5488" s="977"/>
      <c r="B5488" s="979"/>
    </row>
    <row r="5489" spans="1:2" x14ac:dyDescent="0.2">
      <c r="A5489" s="977"/>
      <c r="B5489" s="979"/>
    </row>
    <row r="5490" spans="1:2" x14ac:dyDescent="0.2">
      <c r="A5490" s="977"/>
      <c r="B5490" s="979"/>
    </row>
    <row r="5491" spans="1:2" x14ac:dyDescent="0.2">
      <c r="A5491" s="977"/>
      <c r="B5491" s="979"/>
    </row>
    <row r="5492" spans="1:2" x14ac:dyDescent="0.2">
      <c r="A5492" s="977"/>
      <c r="B5492" s="979"/>
    </row>
    <row r="5493" spans="1:2" x14ac:dyDescent="0.2">
      <c r="A5493" s="977"/>
      <c r="B5493" s="979"/>
    </row>
    <row r="5494" spans="1:2" x14ac:dyDescent="0.2">
      <c r="A5494" s="977"/>
      <c r="B5494" s="979"/>
    </row>
    <row r="5495" spans="1:2" x14ac:dyDescent="0.2">
      <c r="A5495" s="977"/>
      <c r="B5495" s="979"/>
    </row>
    <row r="5496" spans="1:2" x14ac:dyDescent="0.2">
      <c r="A5496" s="977"/>
      <c r="B5496" s="979"/>
    </row>
    <row r="5497" spans="1:2" x14ac:dyDescent="0.2">
      <c r="A5497" s="977"/>
      <c r="B5497" s="979"/>
    </row>
    <row r="5498" spans="1:2" x14ac:dyDescent="0.2">
      <c r="A5498" s="977"/>
      <c r="B5498" s="979"/>
    </row>
    <row r="5499" spans="1:2" x14ac:dyDescent="0.2">
      <c r="A5499" s="977"/>
      <c r="B5499" s="979"/>
    </row>
    <row r="5500" spans="1:2" x14ac:dyDescent="0.2">
      <c r="A5500" s="977"/>
      <c r="B5500" s="979"/>
    </row>
    <row r="5501" spans="1:2" x14ac:dyDescent="0.2">
      <c r="A5501" s="977"/>
      <c r="B5501" s="979"/>
    </row>
    <row r="5502" spans="1:2" x14ac:dyDescent="0.2">
      <c r="A5502" s="977"/>
      <c r="B5502" s="979"/>
    </row>
    <row r="5503" spans="1:2" x14ac:dyDescent="0.2">
      <c r="A5503" s="977"/>
      <c r="B5503" s="979"/>
    </row>
    <row r="5504" spans="1:2" x14ac:dyDescent="0.2">
      <c r="A5504" s="977"/>
      <c r="B5504" s="979"/>
    </row>
    <row r="5505" spans="1:2" x14ac:dyDescent="0.2">
      <c r="A5505" s="977"/>
      <c r="B5505" s="979"/>
    </row>
    <row r="5506" spans="1:2" x14ac:dyDescent="0.2">
      <c r="A5506" s="977"/>
      <c r="B5506" s="979"/>
    </row>
    <row r="5507" spans="1:2" x14ac:dyDescent="0.2">
      <c r="A5507" s="977"/>
      <c r="B5507" s="979"/>
    </row>
    <row r="5508" spans="1:2" x14ac:dyDescent="0.2">
      <c r="A5508" s="977"/>
      <c r="B5508" s="979"/>
    </row>
    <row r="5509" spans="1:2" x14ac:dyDescent="0.2">
      <c r="A5509" s="977"/>
      <c r="B5509" s="979"/>
    </row>
    <row r="5510" spans="1:2" x14ac:dyDescent="0.2">
      <c r="A5510" s="977"/>
      <c r="B5510" s="979"/>
    </row>
    <row r="5511" spans="1:2" x14ac:dyDescent="0.2">
      <c r="A5511" s="977"/>
      <c r="B5511" s="979"/>
    </row>
    <row r="5512" spans="1:2" x14ac:dyDescent="0.2">
      <c r="A5512" s="977"/>
      <c r="B5512" s="979"/>
    </row>
    <row r="5513" spans="1:2" x14ac:dyDescent="0.2">
      <c r="A5513" s="977"/>
      <c r="B5513" s="979"/>
    </row>
    <row r="5514" spans="1:2" x14ac:dyDescent="0.2">
      <c r="A5514" s="977"/>
      <c r="B5514" s="979"/>
    </row>
    <row r="5515" spans="1:2" x14ac:dyDescent="0.2">
      <c r="A5515" s="977"/>
      <c r="B5515" s="979"/>
    </row>
    <row r="5516" spans="1:2" x14ac:dyDescent="0.2">
      <c r="A5516" s="977"/>
      <c r="B5516" s="979"/>
    </row>
    <row r="5517" spans="1:2" x14ac:dyDescent="0.2">
      <c r="A5517" s="977"/>
      <c r="B5517" s="979"/>
    </row>
    <row r="5518" spans="1:2" x14ac:dyDescent="0.2">
      <c r="A5518" s="977"/>
      <c r="B5518" s="979"/>
    </row>
    <row r="5519" spans="1:2" x14ac:dyDescent="0.2">
      <c r="A5519" s="977"/>
      <c r="B5519" s="979"/>
    </row>
    <row r="5520" spans="1:2" x14ac:dyDescent="0.2">
      <c r="A5520" s="977"/>
      <c r="B5520" s="979"/>
    </row>
    <row r="5521" spans="1:2" x14ac:dyDescent="0.2">
      <c r="A5521" s="977"/>
      <c r="B5521" s="979"/>
    </row>
    <row r="5522" spans="1:2" x14ac:dyDescent="0.2">
      <c r="A5522" s="977"/>
      <c r="B5522" s="979"/>
    </row>
    <row r="5523" spans="1:2" x14ac:dyDescent="0.2">
      <c r="A5523" s="977"/>
      <c r="B5523" s="979"/>
    </row>
    <row r="5524" spans="1:2" x14ac:dyDescent="0.2">
      <c r="A5524" s="977"/>
      <c r="B5524" s="979"/>
    </row>
    <row r="5525" spans="1:2" x14ac:dyDescent="0.2">
      <c r="A5525" s="977"/>
      <c r="B5525" s="979"/>
    </row>
    <row r="5526" spans="1:2" x14ac:dyDescent="0.2">
      <c r="A5526" s="977"/>
      <c r="B5526" s="979"/>
    </row>
    <row r="5527" spans="1:2" x14ac:dyDescent="0.2">
      <c r="A5527" s="977"/>
      <c r="B5527" s="979"/>
    </row>
    <row r="5528" spans="1:2" x14ac:dyDescent="0.2">
      <c r="A5528" s="977"/>
      <c r="B5528" s="979"/>
    </row>
    <row r="5529" spans="1:2" x14ac:dyDescent="0.2">
      <c r="A5529" s="977"/>
      <c r="B5529" s="979"/>
    </row>
    <row r="5530" spans="1:2" x14ac:dyDescent="0.2">
      <c r="A5530" s="977"/>
      <c r="B5530" s="979"/>
    </row>
    <row r="5531" spans="1:2" x14ac:dyDescent="0.2">
      <c r="A5531" s="977"/>
      <c r="B5531" s="979"/>
    </row>
    <row r="5532" spans="1:2" x14ac:dyDescent="0.2">
      <c r="A5532" s="977"/>
      <c r="B5532" s="979"/>
    </row>
    <row r="5533" spans="1:2" x14ac:dyDescent="0.2">
      <c r="A5533" s="977"/>
      <c r="B5533" s="979"/>
    </row>
    <row r="5534" spans="1:2" x14ac:dyDescent="0.2">
      <c r="A5534" s="977"/>
      <c r="B5534" s="979"/>
    </row>
    <row r="5535" spans="1:2" x14ac:dyDescent="0.2">
      <c r="A5535" s="977"/>
      <c r="B5535" s="979"/>
    </row>
    <row r="5536" spans="1:2" x14ac:dyDescent="0.2">
      <c r="A5536" s="977"/>
      <c r="B5536" s="979"/>
    </row>
    <row r="5537" spans="1:2" x14ac:dyDescent="0.2">
      <c r="A5537" s="977"/>
      <c r="B5537" s="979"/>
    </row>
    <row r="5538" spans="1:2" x14ac:dyDescent="0.2">
      <c r="A5538" s="977"/>
      <c r="B5538" s="979"/>
    </row>
    <row r="5539" spans="1:2" x14ac:dyDescent="0.2">
      <c r="A5539" s="977"/>
      <c r="B5539" s="979"/>
    </row>
    <row r="5540" spans="1:2" x14ac:dyDescent="0.2">
      <c r="A5540" s="977"/>
      <c r="B5540" s="979"/>
    </row>
    <row r="5541" spans="1:2" x14ac:dyDescent="0.2">
      <c r="A5541" s="977"/>
      <c r="B5541" s="979"/>
    </row>
    <row r="5542" spans="1:2" x14ac:dyDescent="0.2">
      <c r="A5542" s="977"/>
      <c r="B5542" s="979"/>
    </row>
    <row r="5543" spans="1:2" x14ac:dyDescent="0.2">
      <c r="A5543" s="977"/>
      <c r="B5543" s="979"/>
    </row>
    <row r="5544" spans="1:2" x14ac:dyDescent="0.2">
      <c r="A5544" s="977"/>
      <c r="B5544" s="979"/>
    </row>
    <row r="5545" spans="1:2" x14ac:dyDescent="0.2">
      <c r="A5545" s="977"/>
      <c r="B5545" s="979"/>
    </row>
    <row r="5546" spans="1:2" x14ac:dyDescent="0.2">
      <c r="A5546" s="977"/>
      <c r="B5546" s="979"/>
    </row>
    <row r="5547" spans="1:2" x14ac:dyDescent="0.2">
      <c r="A5547" s="977"/>
      <c r="B5547" s="979"/>
    </row>
    <row r="5548" spans="1:2" x14ac:dyDescent="0.2">
      <c r="A5548" s="977"/>
      <c r="B5548" s="979"/>
    </row>
    <row r="5549" spans="1:2" x14ac:dyDescent="0.2">
      <c r="A5549" s="977"/>
      <c r="B5549" s="979"/>
    </row>
    <row r="5550" spans="1:2" x14ac:dyDescent="0.2">
      <c r="A5550" s="977"/>
      <c r="B5550" s="979"/>
    </row>
    <row r="5551" spans="1:2" x14ac:dyDescent="0.2">
      <c r="A5551" s="977"/>
      <c r="B5551" s="979"/>
    </row>
    <row r="5552" spans="1:2" x14ac:dyDescent="0.2">
      <c r="A5552" s="977"/>
      <c r="B5552" s="979"/>
    </row>
    <row r="5553" spans="1:2" x14ac:dyDescent="0.2">
      <c r="A5553" s="977"/>
      <c r="B5553" s="979"/>
    </row>
    <row r="5554" spans="1:2" x14ac:dyDescent="0.2">
      <c r="A5554" s="977"/>
      <c r="B5554" s="979"/>
    </row>
    <row r="5555" spans="1:2" x14ac:dyDescent="0.2">
      <c r="A5555" s="977"/>
      <c r="B5555" s="979"/>
    </row>
    <row r="5556" spans="1:2" x14ac:dyDescent="0.2">
      <c r="A5556" s="977"/>
      <c r="B5556" s="979"/>
    </row>
    <row r="5557" spans="1:2" x14ac:dyDescent="0.2">
      <c r="A5557" s="977"/>
      <c r="B5557" s="979"/>
    </row>
    <row r="5558" spans="1:2" x14ac:dyDescent="0.2">
      <c r="A5558" s="977"/>
      <c r="B5558" s="979"/>
    </row>
    <row r="5559" spans="1:2" x14ac:dyDescent="0.2">
      <c r="A5559" s="977"/>
      <c r="B5559" s="979"/>
    </row>
    <row r="5560" spans="1:2" x14ac:dyDescent="0.2">
      <c r="A5560" s="977"/>
      <c r="B5560" s="979"/>
    </row>
    <row r="5561" spans="1:2" x14ac:dyDescent="0.2">
      <c r="A5561" s="977"/>
      <c r="B5561" s="979"/>
    </row>
    <row r="5562" spans="1:2" x14ac:dyDescent="0.2">
      <c r="A5562" s="977"/>
      <c r="B5562" s="979"/>
    </row>
    <row r="5563" spans="1:2" x14ac:dyDescent="0.2">
      <c r="A5563" s="977"/>
      <c r="B5563" s="979"/>
    </row>
    <row r="5564" spans="1:2" x14ac:dyDescent="0.2">
      <c r="A5564" s="977"/>
      <c r="B5564" s="979"/>
    </row>
    <row r="5565" spans="1:2" x14ac:dyDescent="0.2">
      <c r="A5565" s="977"/>
      <c r="B5565" s="979"/>
    </row>
    <row r="5566" spans="1:2" x14ac:dyDescent="0.2">
      <c r="A5566" s="977"/>
      <c r="B5566" s="979"/>
    </row>
    <row r="5567" spans="1:2" x14ac:dyDescent="0.2">
      <c r="A5567" s="977"/>
      <c r="B5567" s="979"/>
    </row>
    <row r="5568" spans="1:2" x14ac:dyDescent="0.2">
      <c r="A5568" s="977"/>
      <c r="B5568" s="979"/>
    </row>
    <row r="5569" spans="1:2" x14ac:dyDescent="0.2">
      <c r="A5569" s="977"/>
      <c r="B5569" s="979"/>
    </row>
    <row r="5570" spans="1:2" x14ac:dyDescent="0.2">
      <c r="A5570" s="977"/>
      <c r="B5570" s="979"/>
    </row>
    <row r="5571" spans="1:2" x14ac:dyDescent="0.2">
      <c r="A5571" s="977"/>
      <c r="B5571" s="979"/>
    </row>
    <row r="5572" spans="1:2" x14ac:dyDescent="0.2">
      <c r="A5572" s="977"/>
      <c r="B5572" s="979"/>
    </row>
    <row r="5573" spans="1:2" x14ac:dyDescent="0.2">
      <c r="A5573" s="977"/>
      <c r="B5573" s="979"/>
    </row>
    <row r="5574" spans="1:2" x14ac:dyDescent="0.2">
      <c r="A5574" s="977"/>
      <c r="B5574" s="979"/>
    </row>
    <row r="5575" spans="1:2" x14ac:dyDescent="0.2">
      <c r="A5575" s="977"/>
      <c r="B5575" s="979"/>
    </row>
    <row r="5576" spans="1:2" x14ac:dyDescent="0.2">
      <c r="A5576" s="977"/>
      <c r="B5576" s="979"/>
    </row>
    <row r="5577" spans="1:2" x14ac:dyDescent="0.2">
      <c r="A5577" s="977"/>
      <c r="B5577" s="979"/>
    </row>
    <row r="5578" spans="1:2" x14ac:dyDescent="0.2">
      <c r="A5578" s="977"/>
      <c r="B5578" s="979"/>
    </row>
    <row r="5579" spans="1:2" x14ac:dyDescent="0.2">
      <c r="A5579" s="977"/>
      <c r="B5579" s="979"/>
    </row>
    <row r="5580" spans="1:2" x14ac:dyDescent="0.2">
      <c r="A5580" s="977"/>
      <c r="B5580" s="979"/>
    </row>
    <row r="5581" spans="1:2" x14ac:dyDescent="0.2">
      <c r="A5581" s="977"/>
      <c r="B5581" s="979"/>
    </row>
    <row r="5582" spans="1:2" x14ac:dyDescent="0.2">
      <c r="A5582" s="977"/>
      <c r="B5582" s="979"/>
    </row>
    <row r="5583" spans="1:2" x14ac:dyDescent="0.2">
      <c r="A5583" s="977"/>
      <c r="B5583" s="979"/>
    </row>
    <row r="5584" spans="1:2" x14ac:dyDescent="0.2">
      <c r="A5584" s="977"/>
      <c r="B5584" s="979"/>
    </row>
    <row r="5585" spans="1:2" x14ac:dyDescent="0.2">
      <c r="A5585" s="977"/>
      <c r="B5585" s="979"/>
    </row>
    <row r="5586" spans="1:2" x14ac:dyDescent="0.2">
      <c r="A5586" s="977"/>
      <c r="B5586" s="979"/>
    </row>
    <row r="5587" spans="1:2" x14ac:dyDescent="0.2">
      <c r="A5587" s="977"/>
      <c r="B5587" s="979"/>
    </row>
    <row r="5588" spans="1:2" x14ac:dyDescent="0.2">
      <c r="A5588" s="977"/>
      <c r="B5588" s="979"/>
    </row>
    <row r="5589" spans="1:2" x14ac:dyDescent="0.2">
      <c r="A5589" s="977"/>
      <c r="B5589" s="979"/>
    </row>
    <row r="5590" spans="1:2" x14ac:dyDescent="0.2">
      <c r="A5590" s="977"/>
      <c r="B5590" s="979"/>
    </row>
    <row r="5591" spans="1:2" x14ac:dyDescent="0.2">
      <c r="A5591" s="977"/>
      <c r="B5591" s="979"/>
    </row>
    <row r="5592" spans="1:2" x14ac:dyDescent="0.2">
      <c r="A5592" s="977"/>
      <c r="B5592" s="979"/>
    </row>
    <row r="5593" spans="1:2" x14ac:dyDescent="0.2">
      <c r="A5593" s="977"/>
      <c r="B5593" s="979"/>
    </row>
    <row r="5594" spans="1:2" x14ac:dyDescent="0.2">
      <c r="A5594" s="977"/>
      <c r="B5594" s="979"/>
    </row>
    <row r="5595" spans="1:2" x14ac:dyDescent="0.2">
      <c r="A5595" s="977"/>
      <c r="B5595" s="979"/>
    </row>
    <row r="5596" spans="1:2" x14ac:dyDescent="0.2">
      <c r="A5596" s="977"/>
      <c r="B5596" s="979"/>
    </row>
    <row r="5597" spans="1:2" x14ac:dyDescent="0.2">
      <c r="A5597" s="977"/>
      <c r="B5597" s="979"/>
    </row>
    <row r="5598" spans="1:2" x14ac:dyDescent="0.2">
      <c r="A5598" s="977"/>
      <c r="B5598" s="979"/>
    </row>
    <row r="5599" spans="1:2" x14ac:dyDescent="0.2">
      <c r="A5599" s="977"/>
      <c r="B5599" s="979"/>
    </row>
    <row r="5600" spans="1:2" x14ac:dyDescent="0.2">
      <c r="A5600" s="977"/>
      <c r="B5600" s="979"/>
    </row>
    <row r="5601" spans="1:2" x14ac:dyDescent="0.2">
      <c r="A5601" s="977"/>
      <c r="B5601" s="979"/>
    </row>
    <row r="5602" spans="1:2" x14ac:dyDescent="0.2">
      <c r="A5602" s="977"/>
      <c r="B5602" s="979"/>
    </row>
    <row r="5603" spans="1:2" x14ac:dyDescent="0.2">
      <c r="A5603" s="977"/>
      <c r="B5603" s="979"/>
    </row>
    <row r="5604" spans="1:2" x14ac:dyDescent="0.2">
      <c r="A5604" s="977"/>
      <c r="B5604" s="979"/>
    </row>
    <row r="5605" spans="1:2" x14ac:dyDescent="0.2">
      <c r="A5605" s="977"/>
      <c r="B5605" s="979"/>
    </row>
    <row r="5606" spans="1:2" x14ac:dyDescent="0.2">
      <c r="A5606" s="977"/>
      <c r="B5606" s="979"/>
    </row>
    <row r="5607" spans="1:2" x14ac:dyDescent="0.2">
      <c r="A5607" s="977"/>
      <c r="B5607" s="979"/>
    </row>
    <row r="5608" spans="1:2" x14ac:dyDescent="0.2">
      <c r="A5608" s="977"/>
      <c r="B5608" s="979"/>
    </row>
    <row r="5609" spans="1:2" x14ac:dyDescent="0.2">
      <c r="A5609" s="977"/>
      <c r="B5609" s="979"/>
    </row>
    <row r="5610" spans="1:2" x14ac:dyDescent="0.2">
      <c r="A5610" s="977"/>
      <c r="B5610" s="979"/>
    </row>
    <row r="5611" spans="1:2" x14ac:dyDescent="0.2">
      <c r="A5611" s="977"/>
      <c r="B5611" s="979"/>
    </row>
    <row r="5612" spans="1:2" x14ac:dyDescent="0.2">
      <c r="A5612" s="977"/>
      <c r="B5612" s="979"/>
    </row>
    <row r="5613" spans="1:2" x14ac:dyDescent="0.2">
      <c r="A5613" s="977"/>
      <c r="B5613" s="979"/>
    </row>
    <row r="5614" spans="1:2" x14ac:dyDescent="0.2">
      <c r="A5614" s="977"/>
      <c r="B5614" s="979"/>
    </row>
    <row r="5615" spans="1:2" x14ac:dyDescent="0.2">
      <c r="A5615" s="977"/>
      <c r="B5615" s="979"/>
    </row>
    <row r="5616" spans="1:2" x14ac:dyDescent="0.2">
      <c r="A5616" s="977"/>
      <c r="B5616" s="979"/>
    </row>
    <row r="5617" spans="1:2" x14ac:dyDescent="0.2">
      <c r="A5617" s="977"/>
      <c r="B5617" s="979"/>
    </row>
    <row r="5618" spans="1:2" x14ac:dyDescent="0.2">
      <c r="A5618" s="977"/>
      <c r="B5618" s="979"/>
    </row>
    <row r="5619" spans="1:2" x14ac:dyDescent="0.2">
      <c r="A5619" s="977"/>
      <c r="B5619" s="979"/>
    </row>
    <row r="5620" spans="1:2" x14ac:dyDescent="0.2">
      <c r="A5620" s="977"/>
      <c r="B5620" s="979"/>
    </row>
    <row r="5621" spans="1:2" x14ac:dyDescent="0.2">
      <c r="A5621" s="977"/>
      <c r="B5621" s="979"/>
    </row>
    <row r="5622" spans="1:2" x14ac:dyDescent="0.2">
      <c r="A5622" s="977"/>
      <c r="B5622" s="979"/>
    </row>
    <row r="5623" spans="1:2" x14ac:dyDescent="0.2">
      <c r="A5623" s="977"/>
      <c r="B5623" s="979"/>
    </row>
    <row r="5624" spans="1:2" x14ac:dyDescent="0.2">
      <c r="A5624" s="977"/>
      <c r="B5624" s="979"/>
    </row>
    <row r="5625" spans="1:2" x14ac:dyDescent="0.2">
      <c r="A5625" s="977"/>
      <c r="B5625" s="979"/>
    </row>
    <row r="5626" spans="1:2" x14ac:dyDescent="0.2">
      <c r="A5626" s="977"/>
      <c r="B5626" s="979"/>
    </row>
    <row r="5627" spans="1:2" x14ac:dyDescent="0.2">
      <c r="A5627" s="977"/>
      <c r="B5627" s="979"/>
    </row>
    <row r="5628" spans="1:2" x14ac:dyDescent="0.2">
      <c r="A5628" s="977"/>
      <c r="B5628" s="979"/>
    </row>
    <row r="5629" spans="1:2" x14ac:dyDescent="0.2">
      <c r="A5629" s="977"/>
      <c r="B5629" s="979"/>
    </row>
    <row r="5630" spans="1:2" x14ac:dyDescent="0.2">
      <c r="A5630" s="977"/>
      <c r="B5630" s="979"/>
    </row>
    <row r="5631" spans="1:2" x14ac:dyDescent="0.2">
      <c r="A5631" s="977"/>
      <c r="B5631" s="979"/>
    </row>
    <row r="5632" spans="1:2" x14ac:dyDescent="0.2">
      <c r="A5632" s="977"/>
      <c r="B5632" s="979"/>
    </row>
    <row r="5633" spans="1:2" x14ac:dyDescent="0.2">
      <c r="A5633" s="977"/>
      <c r="B5633" s="979"/>
    </row>
    <row r="5634" spans="1:2" x14ac:dyDescent="0.2">
      <c r="A5634" s="977"/>
      <c r="B5634" s="979"/>
    </row>
    <row r="5635" spans="1:2" x14ac:dyDescent="0.2">
      <c r="A5635" s="977"/>
      <c r="B5635" s="979"/>
    </row>
    <row r="5636" spans="1:2" x14ac:dyDescent="0.2">
      <c r="A5636" s="977"/>
      <c r="B5636" s="979"/>
    </row>
    <row r="5637" spans="1:2" x14ac:dyDescent="0.2">
      <c r="A5637" s="977"/>
      <c r="B5637" s="979"/>
    </row>
    <row r="5638" spans="1:2" x14ac:dyDescent="0.2">
      <c r="A5638" s="977"/>
      <c r="B5638" s="979"/>
    </row>
    <row r="5639" spans="1:2" x14ac:dyDescent="0.2">
      <c r="A5639" s="977"/>
      <c r="B5639" s="979"/>
    </row>
    <row r="5640" spans="1:2" x14ac:dyDescent="0.2">
      <c r="A5640" s="977"/>
      <c r="B5640" s="979"/>
    </row>
    <row r="5641" spans="1:2" x14ac:dyDescent="0.2">
      <c r="A5641" s="977"/>
      <c r="B5641" s="979"/>
    </row>
    <row r="5642" spans="1:2" x14ac:dyDescent="0.2">
      <c r="A5642" s="977"/>
      <c r="B5642" s="979"/>
    </row>
    <row r="5643" spans="1:2" x14ac:dyDescent="0.2">
      <c r="A5643" s="977"/>
      <c r="B5643" s="979"/>
    </row>
    <row r="5644" spans="1:2" x14ac:dyDescent="0.2">
      <c r="A5644" s="977"/>
      <c r="B5644" s="979"/>
    </row>
    <row r="5645" spans="1:2" x14ac:dyDescent="0.2">
      <c r="A5645" s="977"/>
      <c r="B5645" s="979"/>
    </row>
    <row r="5646" spans="1:2" x14ac:dyDescent="0.2">
      <c r="A5646" s="977"/>
      <c r="B5646" s="979"/>
    </row>
    <row r="5647" spans="1:2" x14ac:dyDescent="0.2">
      <c r="A5647" s="977"/>
      <c r="B5647" s="979"/>
    </row>
    <row r="5648" spans="1:2" x14ac:dyDescent="0.2">
      <c r="A5648" s="977"/>
      <c r="B5648" s="979"/>
    </row>
    <row r="5649" spans="1:2" x14ac:dyDescent="0.2">
      <c r="A5649" s="977"/>
      <c r="B5649" s="979"/>
    </row>
    <row r="5650" spans="1:2" x14ac:dyDescent="0.2">
      <c r="A5650" s="977"/>
      <c r="B5650" s="979"/>
    </row>
    <row r="5651" spans="1:2" x14ac:dyDescent="0.2">
      <c r="A5651" s="977"/>
      <c r="B5651" s="979"/>
    </row>
    <row r="5652" spans="1:2" x14ac:dyDescent="0.2">
      <c r="A5652" s="977"/>
      <c r="B5652" s="979"/>
    </row>
    <row r="5653" spans="1:2" x14ac:dyDescent="0.2">
      <c r="A5653" s="977"/>
      <c r="B5653" s="979"/>
    </row>
    <row r="5654" spans="1:2" x14ac:dyDescent="0.2">
      <c r="A5654" s="977"/>
      <c r="B5654" s="979"/>
    </row>
    <row r="5655" spans="1:2" x14ac:dyDescent="0.2">
      <c r="A5655" s="977"/>
      <c r="B5655" s="979"/>
    </row>
    <row r="5656" spans="1:2" x14ac:dyDescent="0.2">
      <c r="A5656" s="977"/>
      <c r="B5656" s="979"/>
    </row>
    <row r="5657" spans="1:2" x14ac:dyDescent="0.2">
      <c r="A5657" s="977"/>
      <c r="B5657" s="979"/>
    </row>
    <row r="5658" spans="1:2" x14ac:dyDescent="0.2">
      <c r="A5658" s="977"/>
      <c r="B5658" s="979"/>
    </row>
    <row r="5659" spans="1:2" x14ac:dyDescent="0.2">
      <c r="A5659" s="977"/>
      <c r="B5659" s="979"/>
    </row>
    <row r="5660" spans="1:2" x14ac:dyDescent="0.2">
      <c r="A5660" s="977"/>
      <c r="B5660" s="979"/>
    </row>
    <row r="5661" spans="1:2" x14ac:dyDescent="0.2">
      <c r="A5661" s="977"/>
      <c r="B5661" s="979"/>
    </row>
    <row r="5662" spans="1:2" x14ac:dyDescent="0.2">
      <c r="A5662" s="977"/>
      <c r="B5662" s="979"/>
    </row>
    <row r="5663" spans="1:2" x14ac:dyDescent="0.2">
      <c r="A5663" s="977"/>
      <c r="B5663" s="979"/>
    </row>
    <row r="5664" spans="1:2" x14ac:dyDescent="0.2">
      <c r="A5664" s="977"/>
      <c r="B5664" s="979"/>
    </row>
    <row r="5665" spans="1:2" x14ac:dyDescent="0.2">
      <c r="A5665" s="977"/>
      <c r="B5665" s="979"/>
    </row>
    <row r="5666" spans="1:2" x14ac:dyDescent="0.2">
      <c r="A5666" s="977"/>
      <c r="B5666" s="979"/>
    </row>
    <row r="5667" spans="1:2" x14ac:dyDescent="0.2">
      <c r="A5667" s="977"/>
      <c r="B5667" s="979"/>
    </row>
    <row r="5668" spans="1:2" x14ac:dyDescent="0.2">
      <c r="A5668" s="977"/>
      <c r="B5668" s="979"/>
    </row>
    <row r="5669" spans="1:2" x14ac:dyDescent="0.2">
      <c r="A5669" s="977"/>
      <c r="B5669" s="979"/>
    </row>
    <row r="5670" spans="1:2" x14ac:dyDescent="0.2">
      <c r="A5670" s="977"/>
      <c r="B5670" s="979"/>
    </row>
    <row r="5671" spans="1:2" x14ac:dyDescent="0.2">
      <c r="A5671" s="977"/>
      <c r="B5671" s="979"/>
    </row>
    <row r="5672" spans="1:2" x14ac:dyDescent="0.2">
      <c r="A5672" s="977"/>
      <c r="B5672" s="979"/>
    </row>
    <row r="5673" spans="1:2" x14ac:dyDescent="0.2">
      <c r="A5673" s="977"/>
      <c r="B5673" s="979"/>
    </row>
    <row r="5674" spans="1:2" x14ac:dyDescent="0.2">
      <c r="A5674" s="977"/>
      <c r="B5674" s="979"/>
    </row>
    <row r="5675" spans="1:2" x14ac:dyDescent="0.2">
      <c r="A5675" s="977"/>
      <c r="B5675" s="979"/>
    </row>
    <row r="5676" spans="1:2" x14ac:dyDescent="0.2">
      <c r="A5676" s="977"/>
      <c r="B5676" s="979"/>
    </row>
    <row r="5677" spans="1:2" x14ac:dyDescent="0.2">
      <c r="A5677" s="977"/>
      <c r="B5677" s="979"/>
    </row>
    <row r="5678" spans="1:2" x14ac:dyDescent="0.2">
      <c r="A5678" s="977"/>
      <c r="B5678" s="979"/>
    </row>
    <row r="5679" spans="1:2" x14ac:dyDescent="0.2">
      <c r="A5679" s="977"/>
      <c r="B5679" s="979"/>
    </row>
    <row r="5680" spans="1:2" x14ac:dyDescent="0.2">
      <c r="A5680" s="977"/>
      <c r="B5680" s="979"/>
    </row>
    <row r="5681" spans="1:2" x14ac:dyDescent="0.2">
      <c r="A5681" s="977"/>
      <c r="B5681" s="979"/>
    </row>
    <row r="5682" spans="1:2" x14ac:dyDescent="0.2">
      <c r="A5682" s="977"/>
      <c r="B5682" s="979"/>
    </row>
    <row r="5683" spans="1:2" x14ac:dyDescent="0.2">
      <c r="A5683" s="977"/>
      <c r="B5683" s="979"/>
    </row>
    <row r="5684" spans="1:2" x14ac:dyDescent="0.2">
      <c r="A5684" s="977"/>
      <c r="B5684" s="979"/>
    </row>
    <row r="5685" spans="1:2" x14ac:dyDescent="0.2">
      <c r="A5685" s="977"/>
      <c r="B5685" s="979"/>
    </row>
    <row r="5686" spans="1:2" x14ac:dyDescent="0.2">
      <c r="A5686" s="977"/>
      <c r="B5686" s="979"/>
    </row>
    <row r="5687" spans="1:2" x14ac:dyDescent="0.2">
      <c r="A5687" s="977"/>
      <c r="B5687" s="979"/>
    </row>
    <row r="5688" spans="1:2" x14ac:dyDescent="0.2">
      <c r="A5688" s="977"/>
      <c r="B5688" s="979"/>
    </row>
    <row r="5689" spans="1:2" x14ac:dyDescent="0.2">
      <c r="A5689" s="977"/>
      <c r="B5689" s="979"/>
    </row>
    <row r="5690" spans="1:2" x14ac:dyDescent="0.2">
      <c r="A5690" s="977"/>
      <c r="B5690" s="979"/>
    </row>
    <row r="5691" spans="1:2" x14ac:dyDescent="0.2">
      <c r="A5691" s="977"/>
      <c r="B5691" s="979"/>
    </row>
    <row r="5692" spans="1:2" x14ac:dyDescent="0.2">
      <c r="A5692" s="977"/>
      <c r="B5692" s="979"/>
    </row>
    <row r="5693" spans="1:2" x14ac:dyDescent="0.2">
      <c r="A5693" s="977"/>
      <c r="B5693" s="979"/>
    </row>
    <row r="5694" spans="1:2" x14ac:dyDescent="0.2">
      <c r="A5694" s="977"/>
      <c r="B5694" s="979"/>
    </row>
    <row r="5695" spans="1:2" x14ac:dyDescent="0.2">
      <c r="A5695" s="977"/>
      <c r="B5695" s="979"/>
    </row>
    <row r="5696" spans="1:2" x14ac:dyDescent="0.2">
      <c r="A5696" s="977"/>
      <c r="B5696" s="979"/>
    </row>
    <row r="5697" spans="1:2" x14ac:dyDescent="0.2">
      <c r="A5697" s="977"/>
      <c r="B5697" s="979"/>
    </row>
    <row r="5698" spans="1:2" x14ac:dyDescent="0.2">
      <c r="A5698" s="977"/>
      <c r="B5698" s="979"/>
    </row>
    <row r="5699" spans="1:2" x14ac:dyDescent="0.2">
      <c r="A5699" s="977"/>
      <c r="B5699" s="979"/>
    </row>
    <row r="5700" spans="1:2" x14ac:dyDescent="0.2">
      <c r="A5700" s="977"/>
      <c r="B5700" s="979"/>
    </row>
    <row r="5701" spans="1:2" x14ac:dyDescent="0.2">
      <c r="A5701" s="977"/>
      <c r="B5701" s="979"/>
    </row>
    <row r="5702" spans="1:2" x14ac:dyDescent="0.2">
      <c r="A5702" s="977"/>
      <c r="B5702" s="979"/>
    </row>
    <row r="5703" spans="1:2" x14ac:dyDescent="0.2">
      <c r="A5703" s="977"/>
      <c r="B5703" s="979"/>
    </row>
    <row r="5704" spans="1:2" x14ac:dyDescent="0.2">
      <c r="A5704" s="977"/>
      <c r="B5704" s="979"/>
    </row>
    <row r="5705" spans="1:2" x14ac:dyDescent="0.2">
      <c r="A5705" s="977"/>
      <c r="B5705" s="979"/>
    </row>
    <row r="5706" spans="1:2" x14ac:dyDescent="0.2">
      <c r="A5706" s="977"/>
      <c r="B5706" s="979"/>
    </row>
    <row r="5707" spans="1:2" x14ac:dyDescent="0.2">
      <c r="A5707" s="977"/>
      <c r="B5707" s="979"/>
    </row>
    <row r="5708" spans="1:2" x14ac:dyDescent="0.2">
      <c r="A5708" s="977"/>
      <c r="B5708" s="979"/>
    </row>
    <row r="5709" spans="1:2" x14ac:dyDescent="0.2">
      <c r="A5709" s="977"/>
      <c r="B5709" s="979"/>
    </row>
    <row r="5710" spans="1:2" x14ac:dyDescent="0.2">
      <c r="A5710" s="977"/>
      <c r="B5710" s="979"/>
    </row>
    <row r="5711" spans="1:2" x14ac:dyDescent="0.2">
      <c r="A5711" s="977"/>
      <c r="B5711" s="979"/>
    </row>
    <row r="5712" spans="1:2" x14ac:dyDescent="0.2">
      <c r="A5712" s="977"/>
      <c r="B5712" s="979"/>
    </row>
    <row r="5713" spans="1:2" x14ac:dyDescent="0.2">
      <c r="A5713" s="977"/>
      <c r="B5713" s="979"/>
    </row>
    <row r="5714" spans="1:2" x14ac:dyDescent="0.2">
      <c r="A5714" s="977"/>
      <c r="B5714" s="979"/>
    </row>
    <row r="5715" spans="1:2" x14ac:dyDescent="0.2">
      <c r="A5715" s="977"/>
      <c r="B5715" s="979"/>
    </row>
    <row r="5716" spans="1:2" x14ac:dyDescent="0.2">
      <c r="A5716" s="977"/>
      <c r="B5716" s="979"/>
    </row>
    <row r="5717" spans="1:2" x14ac:dyDescent="0.2">
      <c r="A5717" s="977"/>
      <c r="B5717" s="979"/>
    </row>
    <row r="5718" spans="1:2" x14ac:dyDescent="0.2">
      <c r="A5718" s="977"/>
      <c r="B5718" s="979"/>
    </row>
    <row r="5719" spans="1:2" x14ac:dyDescent="0.2">
      <c r="A5719" s="977"/>
      <c r="B5719" s="979"/>
    </row>
    <row r="5720" spans="1:2" x14ac:dyDescent="0.2">
      <c r="A5720" s="977"/>
      <c r="B5720" s="979"/>
    </row>
    <row r="5721" spans="1:2" x14ac:dyDescent="0.2">
      <c r="A5721" s="977"/>
      <c r="B5721" s="979"/>
    </row>
    <row r="5722" spans="1:2" x14ac:dyDescent="0.2">
      <c r="A5722" s="977"/>
      <c r="B5722" s="979"/>
    </row>
    <row r="5723" spans="1:2" x14ac:dyDescent="0.2">
      <c r="A5723" s="977"/>
      <c r="B5723" s="979"/>
    </row>
    <row r="5724" spans="1:2" x14ac:dyDescent="0.2">
      <c r="A5724" s="977"/>
      <c r="B5724" s="979"/>
    </row>
    <row r="5725" spans="1:2" x14ac:dyDescent="0.2">
      <c r="A5725" s="977"/>
      <c r="B5725" s="979"/>
    </row>
    <row r="5726" spans="1:2" x14ac:dyDescent="0.2">
      <c r="A5726" s="977"/>
      <c r="B5726" s="979"/>
    </row>
    <row r="5727" spans="1:2" x14ac:dyDescent="0.2">
      <c r="A5727" s="977"/>
      <c r="B5727" s="979"/>
    </row>
    <row r="5728" spans="1:2" x14ac:dyDescent="0.2">
      <c r="A5728" s="977"/>
      <c r="B5728" s="979"/>
    </row>
    <row r="5729" spans="1:2" x14ac:dyDescent="0.2">
      <c r="A5729" s="977"/>
      <c r="B5729" s="979"/>
    </row>
    <row r="5730" spans="1:2" x14ac:dyDescent="0.2">
      <c r="A5730" s="977"/>
      <c r="B5730" s="979"/>
    </row>
    <row r="5731" spans="1:2" x14ac:dyDescent="0.2">
      <c r="A5731" s="977"/>
      <c r="B5731" s="979"/>
    </row>
    <row r="5732" spans="1:2" x14ac:dyDescent="0.2">
      <c r="A5732" s="977"/>
      <c r="B5732" s="979"/>
    </row>
    <row r="5733" spans="1:2" x14ac:dyDescent="0.2">
      <c r="A5733" s="977"/>
      <c r="B5733" s="979"/>
    </row>
    <row r="5734" spans="1:2" x14ac:dyDescent="0.2">
      <c r="A5734" s="977"/>
      <c r="B5734" s="979"/>
    </row>
    <row r="5735" spans="1:2" x14ac:dyDescent="0.2">
      <c r="A5735" s="977"/>
      <c r="B5735" s="979"/>
    </row>
    <row r="5736" spans="1:2" x14ac:dyDescent="0.2">
      <c r="A5736" s="977"/>
      <c r="B5736" s="979"/>
    </row>
    <row r="5737" spans="1:2" x14ac:dyDescent="0.2">
      <c r="A5737" s="977"/>
      <c r="B5737" s="979"/>
    </row>
    <row r="5738" spans="1:2" x14ac:dyDescent="0.2">
      <c r="A5738" s="977"/>
      <c r="B5738" s="979"/>
    </row>
    <row r="5739" spans="1:2" x14ac:dyDescent="0.2">
      <c r="A5739" s="977"/>
      <c r="B5739" s="979"/>
    </row>
    <row r="5740" spans="1:2" x14ac:dyDescent="0.2">
      <c r="A5740" s="977"/>
      <c r="B5740" s="979"/>
    </row>
    <row r="5741" spans="1:2" x14ac:dyDescent="0.2">
      <c r="A5741" s="977"/>
      <c r="B5741" s="979"/>
    </row>
    <row r="5742" spans="1:2" x14ac:dyDescent="0.2">
      <c r="A5742" s="977"/>
      <c r="B5742" s="979"/>
    </row>
    <row r="5743" spans="1:2" x14ac:dyDescent="0.2">
      <c r="A5743" s="977"/>
      <c r="B5743" s="979"/>
    </row>
    <row r="5744" spans="1:2" x14ac:dyDescent="0.2">
      <c r="A5744" s="977"/>
      <c r="B5744" s="979"/>
    </row>
    <row r="5745" spans="1:2" x14ac:dyDescent="0.2">
      <c r="A5745" s="977"/>
      <c r="B5745" s="979"/>
    </row>
    <row r="5746" spans="1:2" x14ac:dyDescent="0.2">
      <c r="A5746" s="977"/>
      <c r="B5746" s="979"/>
    </row>
    <row r="5747" spans="1:2" x14ac:dyDescent="0.2">
      <c r="A5747" s="977"/>
      <c r="B5747" s="979"/>
    </row>
    <row r="5748" spans="1:2" x14ac:dyDescent="0.2">
      <c r="A5748" s="977"/>
      <c r="B5748" s="979"/>
    </row>
    <row r="5749" spans="1:2" x14ac:dyDescent="0.2">
      <c r="A5749" s="977"/>
      <c r="B5749" s="979"/>
    </row>
    <row r="5750" spans="1:2" x14ac:dyDescent="0.2">
      <c r="A5750" s="977"/>
      <c r="B5750" s="979"/>
    </row>
    <row r="5751" spans="1:2" x14ac:dyDescent="0.2">
      <c r="A5751" s="977"/>
      <c r="B5751" s="979"/>
    </row>
    <row r="5752" spans="1:2" x14ac:dyDescent="0.2">
      <c r="A5752" s="977"/>
      <c r="B5752" s="979"/>
    </row>
    <row r="5753" spans="1:2" x14ac:dyDescent="0.2">
      <c r="A5753" s="977"/>
      <c r="B5753" s="979"/>
    </row>
    <row r="5754" spans="1:2" x14ac:dyDescent="0.2">
      <c r="A5754" s="977"/>
      <c r="B5754" s="979"/>
    </row>
    <row r="5755" spans="1:2" x14ac:dyDescent="0.2">
      <c r="A5755" s="977"/>
      <c r="B5755" s="979"/>
    </row>
    <row r="5756" spans="1:2" x14ac:dyDescent="0.2">
      <c r="A5756" s="977"/>
      <c r="B5756" s="979"/>
    </row>
    <row r="5757" spans="1:2" x14ac:dyDescent="0.2">
      <c r="A5757" s="977"/>
      <c r="B5757" s="979"/>
    </row>
    <row r="5758" spans="1:2" x14ac:dyDescent="0.2">
      <c r="A5758" s="977"/>
      <c r="B5758" s="979"/>
    </row>
    <row r="5759" spans="1:2" x14ac:dyDescent="0.2">
      <c r="A5759" s="977"/>
      <c r="B5759" s="979"/>
    </row>
    <row r="5760" spans="1:2" x14ac:dyDescent="0.2">
      <c r="A5760" s="977"/>
      <c r="B5760" s="979"/>
    </row>
    <row r="5761" spans="1:2" x14ac:dyDescent="0.2">
      <c r="A5761" s="977"/>
      <c r="B5761" s="979"/>
    </row>
    <row r="5762" spans="1:2" x14ac:dyDescent="0.2">
      <c r="A5762" s="977"/>
      <c r="B5762" s="979"/>
    </row>
    <row r="5763" spans="1:2" x14ac:dyDescent="0.2">
      <c r="A5763" s="977"/>
      <c r="B5763" s="979"/>
    </row>
    <row r="5764" spans="1:2" x14ac:dyDescent="0.2">
      <c r="A5764" s="977"/>
      <c r="B5764" s="979"/>
    </row>
    <row r="5765" spans="1:2" x14ac:dyDescent="0.2">
      <c r="A5765" s="977"/>
      <c r="B5765" s="979"/>
    </row>
    <row r="5766" spans="1:2" x14ac:dyDescent="0.2">
      <c r="A5766" s="977"/>
      <c r="B5766" s="979"/>
    </row>
    <row r="5767" spans="1:2" x14ac:dyDescent="0.2">
      <c r="A5767" s="977"/>
      <c r="B5767" s="979"/>
    </row>
    <row r="5768" spans="1:2" x14ac:dyDescent="0.2">
      <c r="A5768" s="977"/>
      <c r="B5768" s="979"/>
    </row>
    <row r="5769" spans="1:2" x14ac:dyDescent="0.2">
      <c r="A5769" s="977"/>
      <c r="B5769" s="979"/>
    </row>
    <row r="5770" spans="1:2" x14ac:dyDescent="0.2">
      <c r="A5770" s="977"/>
      <c r="B5770" s="979"/>
    </row>
    <row r="5771" spans="1:2" x14ac:dyDescent="0.2">
      <c r="A5771" s="977"/>
      <c r="B5771" s="979"/>
    </row>
    <row r="5772" spans="1:2" x14ac:dyDescent="0.2">
      <c r="A5772" s="977"/>
      <c r="B5772" s="979"/>
    </row>
    <row r="5773" spans="1:2" x14ac:dyDescent="0.2">
      <c r="A5773" s="977"/>
      <c r="B5773" s="979"/>
    </row>
    <row r="5774" spans="1:2" x14ac:dyDescent="0.2">
      <c r="A5774" s="977"/>
      <c r="B5774" s="979"/>
    </row>
    <row r="5775" spans="1:2" x14ac:dyDescent="0.2">
      <c r="A5775" s="977"/>
      <c r="B5775" s="979"/>
    </row>
    <row r="5776" spans="1:2" x14ac:dyDescent="0.2">
      <c r="A5776" s="977"/>
      <c r="B5776" s="979"/>
    </row>
    <row r="5777" spans="1:2" x14ac:dyDescent="0.2">
      <c r="A5777" s="977"/>
      <c r="B5777" s="979"/>
    </row>
    <row r="5778" spans="1:2" x14ac:dyDescent="0.2">
      <c r="A5778" s="977"/>
      <c r="B5778" s="979"/>
    </row>
    <row r="5779" spans="1:2" x14ac:dyDescent="0.2">
      <c r="A5779" s="977"/>
      <c r="B5779" s="979"/>
    </row>
    <row r="5780" spans="1:2" x14ac:dyDescent="0.2">
      <c r="A5780" s="977"/>
      <c r="B5780" s="979"/>
    </row>
    <row r="5781" spans="1:2" x14ac:dyDescent="0.2">
      <c r="A5781" s="977"/>
      <c r="B5781" s="979"/>
    </row>
    <row r="5782" spans="1:2" x14ac:dyDescent="0.2">
      <c r="A5782" s="977"/>
      <c r="B5782" s="979"/>
    </row>
    <row r="5783" spans="1:2" x14ac:dyDescent="0.2">
      <c r="A5783" s="977"/>
      <c r="B5783" s="979"/>
    </row>
    <row r="5784" spans="1:2" x14ac:dyDescent="0.2">
      <c r="A5784" s="977"/>
      <c r="B5784" s="979"/>
    </row>
    <row r="5785" spans="1:2" x14ac:dyDescent="0.2">
      <c r="A5785" s="977"/>
      <c r="B5785" s="979"/>
    </row>
    <row r="5786" spans="1:2" x14ac:dyDescent="0.2">
      <c r="A5786" s="977"/>
      <c r="B5786" s="979"/>
    </row>
    <row r="5787" spans="1:2" x14ac:dyDescent="0.2">
      <c r="A5787" s="977"/>
      <c r="B5787" s="979"/>
    </row>
    <row r="5788" spans="1:2" x14ac:dyDescent="0.2">
      <c r="A5788" s="977"/>
      <c r="B5788" s="979"/>
    </row>
    <row r="5789" spans="1:2" x14ac:dyDescent="0.2">
      <c r="A5789" s="977"/>
      <c r="B5789" s="979"/>
    </row>
    <row r="5790" spans="1:2" x14ac:dyDescent="0.2">
      <c r="A5790" s="977"/>
      <c r="B5790" s="979"/>
    </row>
    <row r="5791" spans="1:2" x14ac:dyDescent="0.2">
      <c r="A5791" s="977"/>
      <c r="B5791" s="979"/>
    </row>
    <row r="5792" spans="1:2" x14ac:dyDescent="0.2">
      <c r="A5792" s="977"/>
      <c r="B5792" s="979"/>
    </row>
    <row r="5793" spans="1:2" x14ac:dyDescent="0.2">
      <c r="A5793" s="977"/>
      <c r="B5793" s="979"/>
    </row>
    <row r="5794" spans="1:2" x14ac:dyDescent="0.2">
      <c r="A5794" s="977"/>
      <c r="B5794" s="979"/>
    </row>
    <row r="5795" spans="1:2" x14ac:dyDescent="0.2">
      <c r="A5795" s="977"/>
      <c r="B5795" s="979"/>
    </row>
    <row r="5796" spans="1:2" x14ac:dyDescent="0.2">
      <c r="A5796" s="977"/>
      <c r="B5796" s="979"/>
    </row>
    <row r="5797" spans="1:2" x14ac:dyDescent="0.2">
      <c r="A5797" s="977"/>
      <c r="B5797" s="979"/>
    </row>
    <row r="5798" spans="1:2" x14ac:dyDescent="0.2">
      <c r="A5798" s="977"/>
      <c r="B5798" s="979"/>
    </row>
    <row r="5799" spans="1:2" x14ac:dyDescent="0.2">
      <c r="A5799" s="977"/>
      <c r="B5799" s="979"/>
    </row>
    <row r="5800" spans="1:2" x14ac:dyDescent="0.2">
      <c r="A5800" s="977"/>
      <c r="B5800" s="979"/>
    </row>
    <row r="5801" spans="1:2" x14ac:dyDescent="0.2">
      <c r="A5801" s="977"/>
      <c r="B5801" s="979"/>
    </row>
    <row r="5802" spans="1:2" x14ac:dyDescent="0.2">
      <c r="A5802" s="977"/>
      <c r="B5802" s="979"/>
    </row>
    <row r="5803" spans="1:2" x14ac:dyDescent="0.2">
      <c r="A5803" s="977"/>
      <c r="B5803" s="979"/>
    </row>
    <row r="5804" spans="1:2" x14ac:dyDescent="0.2">
      <c r="A5804" s="977"/>
      <c r="B5804" s="979"/>
    </row>
    <row r="5805" spans="1:2" x14ac:dyDescent="0.2">
      <c r="A5805" s="977"/>
      <c r="B5805" s="979"/>
    </row>
    <row r="5806" spans="1:2" x14ac:dyDescent="0.2">
      <c r="A5806" s="977"/>
      <c r="B5806" s="979"/>
    </row>
    <row r="5807" spans="1:2" x14ac:dyDescent="0.2">
      <c r="A5807" s="977"/>
      <c r="B5807" s="979"/>
    </row>
    <row r="5808" spans="1:2" x14ac:dyDescent="0.2">
      <c r="A5808" s="977"/>
      <c r="B5808" s="979"/>
    </row>
    <row r="5809" spans="1:2" x14ac:dyDescent="0.2">
      <c r="A5809" s="977"/>
      <c r="B5809" s="979"/>
    </row>
    <row r="5810" spans="1:2" x14ac:dyDescent="0.2">
      <c r="A5810" s="977"/>
      <c r="B5810" s="979"/>
    </row>
    <row r="5811" spans="1:2" x14ac:dyDescent="0.2">
      <c r="A5811" s="977"/>
      <c r="B5811" s="979"/>
    </row>
    <row r="5812" spans="1:2" x14ac:dyDescent="0.2">
      <c r="A5812" s="977"/>
      <c r="B5812" s="979"/>
    </row>
    <row r="5813" spans="1:2" x14ac:dyDescent="0.2">
      <c r="A5813" s="977"/>
      <c r="B5813" s="979"/>
    </row>
    <row r="5814" spans="1:2" x14ac:dyDescent="0.2">
      <c r="A5814" s="977"/>
      <c r="B5814" s="979"/>
    </row>
    <row r="5815" spans="1:2" x14ac:dyDescent="0.2">
      <c r="A5815" s="977"/>
      <c r="B5815" s="979"/>
    </row>
    <row r="5816" spans="1:2" x14ac:dyDescent="0.2">
      <c r="A5816" s="977"/>
      <c r="B5816" s="979"/>
    </row>
    <row r="5817" spans="1:2" x14ac:dyDescent="0.2">
      <c r="A5817" s="977"/>
      <c r="B5817" s="979"/>
    </row>
    <row r="5818" spans="1:2" x14ac:dyDescent="0.2">
      <c r="A5818" s="977"/>
      <c r="B5818" s="979"/>
    </row>
    <row r="5819" spans="1:2" x14ac:dyDescent="0.2">
      <c r="A5819" s="977"/>
      <c r="B5819" s="979"/>
    </row>
    <row r="5820" spans="1:2" x14ac:dyDescent="0.2">
      <c r="A5820" s="977"/>
      <c r="B5820" s="979"/>
    </row>
    <row r="5821" spans="1:2" x14ac:dyDescent="0.2">
      <c r="A5821" s="977"/>
      <c r="B5821" s="979"/>
    </row>
    <row r="5822" spans="1:2" x14ac:dyDescent="0.2">
      <c r="A5822" s="977"/>
      <c r="B5822" s="979"/>
    </row>
    <row r="5823" spans="1:2" x14ac:dyDescent="0.2">
      <c r="A5823" s="977"/>
      <c r="B5823" s="979"/>
    </row>
    <row r="5824" spans="1:2" x14ac:dyDescent="0.2">
      <c r="A5824" s="977"/>
      <c r="B5824" s="979"/>
    </row>
    <row r="5825" spans="1:2" x14ac:dyDescent="0.2">
      <c r="A5825" s="977"/>
      <c r="B5825" s="979"/>
    </row>
    <row r="5826" spans="1:2" x14ac:dyDescent="0.2">
      <c r="A5826" s="977"/>
      <c r="B5826" s="979"/>
    </row>
    <row r="5827" spans="1:2" x14ac:dyDescent="0.2">
      <c r="A5827" s="977"/>
      <c r="B5827" s="979"/>
    </row>
    <row r="5828" spans="1:2" x14ac:dyDescent="0.2">
      <c r="A5828" s="977"/>
      <c r="B5828" s="979"/>
    </row>
    <row r="5829" spans="1:2" x14ac:dyDescent="0.2">
      <c r="A5829" s="977"/>
      <c r="B5829" s="979"/>
    </row>
    <row r="5830" spans="1:2" x14ac:dyDescent="0.2">
      <c r="A5830" s="977"/>
      <c r="B5830" s="979"/>
    </row>
    <row r="5831" spans="1:2" x14ac:dyDescent="0.2">
      <c r="A5831" s="977"/>
      <c r="B5831" s="979"/>
    </row>
    <row r="5832" spans="1:2" x14ac:dyDescent="0.2">
      <c r="A5832" s="977"/>
      <c r="B5832" s="979"/>
    </row>
    <row r="5833" spans="1:2" x14ac:dyDescent="0.2">
      <c r="A5833" s="977"/>
      <c r="B5833" s="979"/>
    </row>
    <row r="5834" spans="1:2" x14ac:dyDescent="0.2">
      <c r="A5834" s="977"/>
      <c r="B5834" s="979"/>
    </row>
    <row r="5835" spans="1:2" x14ac:dyDescent="0.2">
      <c r="A5835" s="977"/>
      <c r="B5835" s="979"/>
    </row>
    <row r="5836" spans="1:2" x14ac:dyDescent="0.2">
      <c r="A5836" s="977"/>
      <c r="B5836" s="979"/>
    </row>
    <row r="5837" spans="1:2" x14ac:dyDescent="0.2">
      <c r="A5837" s="977"/>
      <c r="B5837" s="979"/>
    </row>
    <row r="5838" spans="1:2" x14ac:dyDescent="0.2">
      <c r="A5838" s="977"/>
      <c r="B5838" s="979"/>
    </row>
    <row r="5839" spans="1:2" x14ac:dyDescent="0.2">
      <c r="A5839" s="977"/>
      <c r="B5839" s="979"/>
    </row>
    <row r="5840" spans="1:2" x14ac:dyDescent="0.2">
      <c r="A5840" s="977"/>
      <c r="B5840" s="979"/>
    </row>
    <row r="5841" spans="1:2" x14ac:dyDescent="0.2">
      <c r="A5841" s="977"/>
      <c r="B5841" s="979"/>
    </row>
    <row r="5842" spans="1:2" x14ac:dyDescent="0.2">
      <c r="A5842" s="977"/>
      <c r="B5842" s="979"/>
    </row>
    <row r="5843" spans="1:2" x14ac:dyDescent="0.2">
      <c r="A5843" s="977"/>
      <c r="B5843" s="979"/>
    </row>
    <row r="5844" spans="1:2" x14ac:dyDescent="0.2">
      <c r="A5844" s="977"/>
      <c r="B5844" s="979"/>
    </row>
    <row r="5845" spans="1:2" x14ac:dyDescent="0.2">
      <c r="A5845" s="977"/>
      <c r="B5845" s="979"/>
    </row>
    <row r="5846" spans="1:2" x14ac:dyDescent="0.2">
      <c r="A5846" s="977"/>
      <c r="B5846" s="979"/>
    </row>
    <row r="5847" spans="1:2" x14ac:dyDescent="0.2">
      <c r="A5847" s="977"/>
      <c r="B5847" s="979"/>
    </row>
    <row r="5848" spans="1:2" x14ac:dyDescent="0.2">
      <c r="A5848" s="977"/>
      <c r="B5848" s="979"/>
    </row>
    <row r="5849" spans="1:2" x14ac:dyDescent="0.2">
      <c r="A5849" s="977"/>
      <c r="B5849" s="979"/>
    </row>
    <row r="5850" spans="1:2" x14ac:dyDescent="0.2">
      <c r="A5850" s="977"/>
      <c r="B5850" s="979"/>
    </row>
    <row r="5851" spans="1:2" x14ac:dyDescent="0.2">
      <c r="A5851" s="977"/>
      <c r="B5851" s="979"/>
    </row>
    <row r="5852" spans="1:2" x14ac:dyDescent="0.2">
      <c r="A5852" s="977"/>
      <c r="B5852" s="979"/>
    </row>
  </sheetData>
  <autoFilter ref="A2:H3602"/>
  <phoneticPr fontId="3" type="noConversion"/>
  <conditionalFormatting sqref="B1:B1048576">
    <cfRule type="cellIs" dxfId="358" priority="1" stopIfTrue="1" operator="equal">
      <formula>1</formula>
    </cfRule>
  </conditionalFormatting>
  <pageMargins left="0.59" right="0.4" top="1" bottom="1" header="0" footer="0"/>
  <pageSetup paperSize="9" orientation="portrait"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3"/>
  <sheetViews>
    <sheetView topLeftCell="A7" zoomScaleNormal="100" workbookViewId="0">
      <selection activeCell="H39" sqref="H39"/>
    </sheetView>
  </sheetViews>
  <sheetFormatPr baseColWidth="10" defaultRowHeight="12.75" x14ac:dyDescent="0.2"/>
  <cols>
    <col min="1" max="1" width="9.28515625" customWidth="1"/>
    <col min="6" max="6" width="22.7109375" customWidth="1"/>
    <col min="7" max="7" width="12.7109375" customWidth="1"/>
  </cols>
  <sheetData>
    <row r="1" spans="1:29" ht="12.75" customHeight="1" x14ac:dyDescent="0.2">
      <c r="A1" s="1858"/>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row>
    <row r="2" spans="1:29" s="1857" customFormat="1" ht="12.75" customHeight="1" x14ac:dyDescent="0.2">
      <c r="A2" s="1868"/>
      <c r="B2" s="1868"/>
      <c r="C2" s="1859"/>
      <c r="D2" s="1859"/>
      <c r="E2" s="1958" t="s">
        <v>2064</v>
      </c>
      <c r="F2" s="1958"/>
      <c r="G2" s="1958"/>
      <c r="H2" s="1958"/>
      <c r="I2" s="1859"/>
      <c r="J2" s="1859"/>
      <c r="K2" s="1859"/>
      <c r="L2" s="1859"/>
      <c r="M2" s="1859"/>
      <c r="N2" s="1859"/>
      <c r="O2" s="1859"/>
      <c r="P2" s="1859"/>
      <c r="Q2" s="1859"/>
      <c r="R2" s="1859"/>
      <c r="S2" s="1859"/>
      <c r="T2" s="1859"/>
      <c r="U2" s="1859"/>
      <c r="V2" s="1859"/>
      <c r="W2" s="1859"/>
      <c r="X2" s="1859"/>
      <c r="Y2" s="1859"/>
      <c r="Z2" s="1859"/>
      <c r="AA2" s="1859"/>
      <c r="AB2" s="1859"/>
      <c r="AC2" s="1859"/>
    </row>
    <row r="3" spans="1:29" s="1857" customFormat="1" ht="12.75" customHeight="1" x14ac:dyDescent="0.2">
      <c r="A3" s="1859"/>
      <c r="B3" s="1859"/>
      <c r="C3" s="1859"/>
      <c r="D3" s="1859"/>
      <c r="E3" s="1958" t="s">
        <v>2063</v>
      </c>
      <c r="F3" s="1958"/>
      <c r="G3" s="1958"/>
      <c r="H3" s="1958"/>
      <c r="I3" s="1859"/>
      <c r="J3" s="1859"/>
      <c r="K3" s="1859"/>
      <c r="L3" s="1859"/>
      <c r="M3" s="1859"/>
      <c r="N3" s="1859"/>
      <c r="O3" s="1859"/>
      <c r="P3" s="1859"/>
      <c r="Q3" s="1859"/>
      <c r="R3" s="1859"/>
      <c r="S3" s="1859"/>
      <c r="T3" s="1859"/>
      <c r="U3" s="1859"/>
      <c r="V3" s="1859"/>
      <c r="W3" s="1859"/>
      <c r="X3" s="1859"/>
      <c r="Y3" s="1859"/>
      <c r="Z3" s="1859"/>
      <c r="AA3" s="1859"/>
      <c r="AB3" s="1859"/>
      <c r="AC3" s="1859"/>
    </row>
    <row r="4" spans="1:29" s="1857" customFormat="1" ht="12.75" customHeight="1" x14ac:dyDescent="0.2">
      <c r="A4" s="1859"/>
      <c r="B4" s="1859"/>
      <c r="C4" s="1859"/>
      <c r="D4" s="1859"/>
      <c r="E4" s="1863"/>
      <c r="F4" s="1863"/>
      <c r="G4" s="1863"/>
      <c r="H4" s="1863"/>
      <c r="I4" s="1859"/>
      <c r="J4" s="1868"/>
      <c r="K4" s="1859"/>
      <c r="L4" s="1859"/>
      <c r="M4" s="1859"/>
      <c r="N4" s="1859"/>
      <c r="O4" s="1859"/>
      <c r="P4" s="1859"/>
      <c r="Q4" s="1859"/>
      <c r="R4" s="1859"/>
      <c r="S4" s="1859"/>
      <c r="T4" s="1859"/>
      <c r="U4" s="1859"/>
      <c r="V4" s="1859"/>
      <c r="W4" s="1859"/>
      <c r="X4" s="1859"/>
      <c r="Y4" s="1859"/>
      <c r="Z4" s="1859"/>
      <c r="AA4" s="1859"/>
      <c r="AB4" s="1859"/>
      <c r="AC4" s="1859"/>
    </row>
    <row r="5" spans="1:29" s="1857" customFormat="1" ht="12.75" customHeight="1" x14ac:dyDescent="0.2">
      <c r="A5" s="1859"/>
      <c r="B5" s="1859"/>
      <c r="C5" s="1859"/>
      <c r="D5" s="1859"/>
      <c r="E5" s="1959" t="s">
        <v>2061</v>
      </c>
      <c r="F5" s="1959"/>
      <c r="G5" s="1959"/>
      <c r="H5" s="1959"/>
      <c r="I5" s="1859"/>
      <c r="J5" s="1868"/>
      <c r="K5" s="1859"/>
      <c r="L5" s="1859"/>
      <c r="M5" s="1859"/>
      <c r="N5" s="1859"/>
      <c r="O5" s="1859"/>
      <c r="P5" s="1859"/>
      <c r="Q5" s="1859"/>
      <c r="R5" s="1859"/>
      <c r="S5" s="1859"/>
      <c r="T5" s="1859"/>
      <c r="U5" s="1859"/>
      <c r="V5" s="1859"/>
      <c r="W5" s="1859"/>
      <c r="X5" s="1859"/>
      <c r="Y5" s="1859"/>
      <c r="Z5" s="1859"/>
      <c r="AA5" s="1859"/>
      <c r="AB5" s="1859"/>
      <c r="AC5" s="1859"/>
    </row>
    <row r="6" spans="1:29" s="1857" customFormat="1" ht="12.75" customHeight="1" x14ac:dyDescent="0.2">
      <c r="A6" s="1869"/>
      <c r="B6" s="1859"/>
      <c r="C6" s="1859"/>
      <c r="D6" s="1859"/>
      <c r="E6" s="1959" t="s">
        <v>2062</v>
      </c>
      <c r="F6" s="1959"/>
      <c r="G6" s="1959"/>
      <c r="H6" s="1959"/>
      <c r="I6" s="1859"/>
      <c r="J6" s="1859"/>
      <c r="K6" s="1859"/>
      <c r="L6" s="1859"/>
      <c r="M6" s="1859"/>
      <c r="N6" s="1859"/>
      <c r="O6" s="1859"/>
      <c r="P6" s="1859"/>
      <c r="Q6" s="1859"/>
      <c r="R6" s="1859"/>
      <c r="S6" s="1859"/>
      <c r="T6" s="1859"/>
      <c r="U6" s="1859"/>
      <c r="V6" s="1859"/>
      <c r="W6" s="1859"/>
      <c r="X6" s="1859"/>
      <c r="Y6" s="1859"/>
      <c r="Z6" s="1859"/>
      <c r="AA6" s="1859"/>
      <c r="AB6" s="1859"/>
      <c r="AC6" s="1859"/>
    </row>
    <row r="7" spans="1:29" ht="12.75" customHeight="1" x14ac:dyDescent="0.2">
      <c r="A7" s="1869"/>
      <c r="B7" s="1871" t="s">
        <v>2054</v>
      </c>
      <c r="C7" s="1858"/>
      <c r="D7" s="1858"/>
      <c r="E7" s="1860"/>
      <c r="F7" s="1860"/>
      <c r="G7" s="1860"/>
      <c r="H7" s="1860"/>
      <c r="I7" s="1858"/>
      <c r="J7" s="1858"/>
      <c r="K7" s="1858"/>
      <c r="L7" s="1858"/>
      <c r="M7" s="1858"/>
      <c r="N7" s="1858"/>
      <c r="O7" s="1858"/>
      <c r="P7" s="1858"/>
      <c r="Q7" s="1858"/>
      <c r="R7" s="1858"/>
      <c r="S7" s="1858"/>
      <c r="T7" s="1858"/>
      <c r="U7" s="1858"/>
      <c r="V7" s="1858"/>
      <c r="W7" s="1858"/>
      <c r="X7" s="1858"/>
      <c r="Y7" s="1858"/>
      <c r="Z7" s="1858"/>
      <c r="AA7" s="1858"/>
      <c r="AB7" s="1858"/>
      <c r="AC7" s="1858"/>
    </row>
    <row r="8" spans="1:29" ht="12.75" customHeight="1" x14ac:dyDescent="0.2">
      <c r="A8" s="1869"/>
      <c r="B8" s="1871"/>
      <c r="C8" s="1858"/>
      <c r="D8" s="1858"/>
      <c r="E8" s="1860"/>
      <c r="F8" s="1860"/>
      <c r="G8" s="1860"/>
      <c r="H8" s="1860"/>
      <c r="I8" s="1858"/>
      <c r="J8" s="1858"/>
      <c r="K8" s="1858"/>
      <c r="L8" s="1858"/>
      <c r="M8" s="1858"/>
      <c r="N8" s="1858"/>
      <c r="O8" s="1858"/>
      <c r="P8" s="1858"/>
      <c r="Q8" s="1858"/>
      <c r="R8" s="1858"/>
      <c r="S8" s="1858"/>
      <c r="T8" s="1858"/>
      <c r="U8" s="1858"/>
      <c r="V8" s="1858"/>
      <c r="W8" s="1858"/>
      <c r="X8" s="1858"/>
      <c r="Y8" s="1858"/>
      <c r="Z8" s="1858"/>
      <c r="AA8" s="1858"/>
      <c r="AB8" s="1858"/>
      <c r="AC8" s="1858"/>
    </row>
    <row r="9" spans="1:29" ht="15" customHeight="1" x14ac:dyDescent="0.2">
      <c r="A9" s="1869"/>
      <c r="B9" s="1858"/>
      <c r="C9" s="1858"/>
      <c r="D9" s="1858"/>
      <c r="E9" s="1860"/>
      <c r="F9" s="1820" t="s">
        <v>537</v>
      </c>
      <c r="G9" s="1872" t="s">
        <v>2053</v>
      </c>
      <c r="H9" s="1873"/>
      <c r="I9" s="1858"/>
      <c r="J9" s="1858"/>
      <c r="K9" s="1858"/>
      <c r="L9" s="1858"/>
      <c r="M9" s="1858"/>
      <c r="N9" s="1858"/>
      <c r="O9" s="1858"/>
      <c r="P9" s="1858"/>
      <c r="Q9" s="1858"/>
      <c r="R9" s="1858"/>
      <c r="S9" s="1858"/>
      <c r="T9" s="1858"/>
      <c r="U9" s="1858"/>
      <c r="V9" s="1858"/>
      <c r="W9" s="1858"/>
      <c r="X9" s="1858"/>
      <c r="Y9" s="1858"/>
      <c r="Z9" s="1858"/>
      <c r="AA9" s="1858"/>
      <c r="AB9" s="1858"/>
      <c r="AC9" s="1858"/>
    </row>
    <row r="10" spans="1:29" ht="8.1" customHeight="1" x14ac:dyDescent="0.2">
      <c r="A10" s="1869"/>
      <c r="B10" s="1858"/>
      <c r="C10" s="1858"/>
      <c r="D10" s="1858"/>
      <c r="E10" s="1858"/>
      <c r="F10" s="1861"/>
      <c r="G10" s="1858"/>
      <c r="H10" s="1858"/>
      <c r="I10" s="1858"/>
      <c r="J10" s="1858"/>
      <c r="K10" s="1858"/>
      <c r="L10" s="1858"/>
      <c r="M10" s="1858"/>
      <c r="N10" s="1858"/>
      <c r="O10" s="1858"/>
      <c r="P10" s="1858"/>
      <c r="Q10" s="1858"/>
      <c r="R10" s="1858"/>
      <c r="S10" s="1858"/>
      <c r="T10" s="1858"/>
      <c r="U10" s="1858"/>
      <c r="V10" s="1858"/>
      <c r="W10" s="1858"/>
      <c r="X10" s="1858"/>
      <c r="Y10" s="1858"/>
      <c r="Z10" s="1858"/>
      <c r="AA10" s="1858"/>
      <c r="AB10" s="1858"/>
      <c r="AC10" s="1858"/>
    </row>
    <row r="11" spans="1:29" ht="15" customHeight="1" x14ac:dyDescent="0.2">
      <c r="A11" s="1869"/>
      <c r="B11" s="1858"/>
      <c r="C11" s="1858"/>
      <c r="D11" s="1858"/>
      <c r="E11" s="1858"/>
      <c r="F11" s="1819" t="s">
        <v>2001</v>
      </c>
      <c r="G11" s="1960" t="s">
        <v>2055</v>
      </c>
      <c r="H11" s="1873"/>
      <c r="I11" s="1858"/>
      <c r="J11" s="1858"/>
      <c r="K11" s="1858"/>
      <c r="L11" s="1858"/>
      <c r="M11" s="1858"/>
      <c r="N11" s="1858"/>
      <c r="O11" s="1858"/>
      <c r="P11" s="1858"/>
      <c r="Q11" s="1858"/>
      <c r="R11" s="1858"/>
      <c r="S11" s="1858"/>
      <c r="T11" s="1858"/>
      <c r="U11" s="1858"/>
      <c r="V11" s="1858"/>
      <c r="W11" s="1858"/>
      <c r="X11" s="1858"/>
      <c r="Y11" s="1858"/>
      <c r="Z11" s="1858"/>
      <c r="AA11" s="1858"/>
      <c r="AB11" s="1858"/>
      <c r="AC11" s="1858"/>
    </row>
    <row r="12" spans="1:29" ht="15" customHeight="1" x14ac:dyDescent="0.2">
      <c r="A12" s="1858"/>
      <c r="B12" s="1858"/>
      <c r="C12" s="1858"/>
      <c r="D12" s="1858"/>
      <c r="E12" s="1858"/>
      <c r="F12" s="644" t="s">
        <v>538</v>
      </c>
      <c r="G12" s="1961"/>
      <c r="H12" s="1873"/>
      <c r="I12" s="1858"/>
      <c r="J12" s="1858"/>
      <c r="K12" s="1858"/>
      <c r="L12" s="1858"/>
      <c r="M12" s="1858"/>
      <c r="N12" s="1858"/>
      <c r="O12" s="1858"/>
      <c r="P12" s="1858"/>
      <c r="Q12" s="1858"/>
      <c r="R12" s="1858"/>
      <c r="S12" s="1858"/>
      <c r="T12" s="1858"/>
      <c r="U12" s="1858"/>
      <c r="V12" s="1858"/>
      <c r="W12" s="1858"/>
      <c r="X12" s="1858"/>
      <c r="Y12" s="1858"/>
      <c r="Z12" s="1858"/>
      <c r="AA12" s="1858"/>
      <c r="AB12" s="1858"/>
      <c r="AC12" s="1858"/>
    </row>
    <row r="13" spans="1:29" ht="15" customHeight="1" x14ac:dyDescent="0.2">
      <c r="A13" s="1858"/>
      <c r="B13" s="1858"/>
      <c r="C13" s="1858"/>
      <c r="D13" s="1858"/>
      <c r="E13" s="1858"/>
      <c r="F13" s="1870" t="s">
        <v>2000</v>
      </c>
      <c r="G13" s="1962"/>
      <c r="H13" s="1873"/>
      <c r="I13" s="1858"/>
      <c r="J13" s="1858"/>
      <c r="K13" s="1858"/>
      <c r="L13" s="1858"/>
      <c r="M13" s="1858"/>
      <c r="N13" s="1858"/>
      <c r="O13" s="1858"/>
      <c r="P13" s="1858"/>
      <c r="Q13" s="1858"/>
      <c r="R13" s="1858"/>
      <c r="S13" s="1858"/>
      <c r="T13" s="1858"/>
      <c r="U13" s="1858"/>
      <c r="V13" s="1858"/>
      <c r="W13" s="1858"/>
      <c r="X13" s="1858"/>
      <c r="Y13" s="1858"/>
      <c r="Z13" s="1858"/>
      <c r="AA13" s="1858"/>
      <c r="AB13" s="1858"/>
      <c r="AC13" s="1858"/>
    </row>
    <row r="14" spans="1:29" ht="8.1" customHeight="1" x14ac:dyDescent="0.2">
      <c r="A14" s="1858"/>
      <c r="B14" s="1858"/>
      <c r="C14" s="1858"/>
      <c r="D14" s="1858"/>
      <c r="E14" s="1858"/>
      <c r="F14" s="1861"/>
      <c r="G14" s="1858"/>
      <c r="H14" s="1873"/>
      <c r="I14" s="1858"/>
      <c r="J14" s="1858"/>
      <c r="K14" s="1858"/>
      <c r="L14" s="1858"/>
      <c r="M14" s="1858"/>
      <c r="N14" s="1858"/>
      <c r="O14" s="1858"/>
      <c r="P14" s="1858"/>
      <c r="Q14" s="1858"/>
      <c r="R14" s="1858"/>
      <c r="S14" s="1858"/>
      <c r="T14" s="1858"/>
      <c r="U14" s="1858"/>
      <c r="V14" s="1858"/>
      <c r="W14" s="1858"/>
      <c r="X14" s="1858"/>
      <c r="Y14" s="1858"/>
      <c r="Z14" s="1858"/>
      <c r="AA14" s="1858"/>
      <c r="AB14" s="1858"/>
      <c r="AC14" s="1858"/>
    </row>
    <row r="15" spans="1:29" ht="15" customHeight="1" x14ac:dyDescent="0.2">
      <c r="A15" s="1858"/>
      <c r="B15" s="1858"/>
      <c r="C15" s="1858"/>
      <c r="D15" s="1858"/>
      <c r="E15" s="1858"/>
      <c r="F15" s="636" t="s">
        <v>539</v>
      </c>
      <c r="G15" s="1965" t="s">
        <v>2056</v>
      </c>
      <c r="H15" s="1873"/>
      <c r="I15" s="1858"/>
      <c r="J15" s="1858"/>
      <c r="K15" s="1858"/>
      <c r="L15" s="1858"/>
      <c r="M15" s="1858"/>
      <c r="N15" s="1858"/>
      <c r="O15" s="1858"/>
      <c r="P15" s="1858"/>
      <c r="Q15" s="1858"/>
      <c r="R15" s="1858"/>
      <c r="S15" s="1858"/>
      <c r="T15" s="1858"/>
      <c r="U15" s="1858"/>
      <c r="V15" s="1858"/>
      <c r="W15" s="1858"/>
      <c r="X15" s="1858"/>
      <c r="Y15" s="1858"/>
      <c r="Z15" s="1858"/>
      <c r="AA15" s="1858"/>
      <c r="AB15" s="1858"/>
      <c r="AC15" s="1858"/>
    </row>
    <row r="16" spans="1:29" ht="15" customHeight="1" x14ac:dyDescent="0.2">
      <c r="A16" s="1858"/>
      <c r="B16" s="1858"/>
      <c r="C16" s="1858"/>
      <c r="D16" s="1858"/>
      <c r="E16" s="1858"/>
      <c r="F16" s="1822" t="s">
        <v>2002</v>
      </c>
      <c r="G16" s="1966"/>
      <c r="H16" s="1873"/>
      <c r="I16" s="1858"/>
      <c r="J16" s="1858"/>
      <c r="K16" s="1858"/>
      <c r="L16" s="1858"/>
      <c r="M16" s="1858"/>
      <c r="N16" s="1858"/>
      <c r="O16" s="1858"/>
      <c r="P16" s="1858"/>
      <c r="Q16" s="1858"/>
      <c r="R16" s="1858"/>
      <c r="S16" s="1858"/>
      <c r="T16" s="1858"/>
      <c r="U16" s="1858"/>
      <c r="V16" s="1858"/>
      <c r="W16" s="1858"/>
      <c r="X16" s="1858"/>
      <c r="Y16" s="1858"/>
      <c r="Z16" s="1858"/>
      <c r="AA16" s="1858"/>
      <c r="AB16" s="1858"/>
      <c r="AC16" s="1858"/>
    </row>
    <row r="17" spans="1:29" ht="15" customHeight="1" x14ac:dyDescent="0.2">
      <c r="A17" s="1858"/>
      <c r="B17" s="1858"/>
      <c r="C17" s="1858"/>
      <c r="D17" s="1858"/>
      <c r="E17" s="1858"/>
      <c r="F17" s="1822" t="s">
        <v>2003</v>
      </c>
      <c r="G17" s="1967"/>
      <c r="H17" s="1873"/>
      <c r="I17" s="1858"/>
      <c r="J17" s="1858"/>
      <c r="K17" s="1858"/>
      <c r="L17" s="1858"/>
      <c r="M17" s="1858"/>
      <c r="N17" s="1858"/>
      <c r="O17" s="1858"/>
      <c r="P17" s="1858"/>
      <c r="Q17" s="1858"/>
      <c r="R17" s="1858"/>
      <c r="S17" s="1858"/>
      <c r="T17" s="1858"/>
      <c r="U17" s="1858"/>
      <c r="V17" s="1858"/>
      <c r="W17" s="1858"/>
      <c r="X17" s="1858"/>
      <c r="Y17" s="1858"/>
      <c r="Z17" s="1858"/>
      <c r="AA17" s="1858"/>
      <c r="AB17" s="1858"/>
      <c r="AC17" s="1858"/>
    </row>
    <row r="18" spans="1:29" ht="8.1" customHeight="1" x14ac:dyDescent="0.2">
      <c r="A18" s="1858"/>
      <c r="B18" s="1858"/>
      <c r="C18" s="1858"/>
      <c r="D18" s="1858"/>
      <c r="E18" s="1858"/>
      <c r="F18" s="1861"/>
      <c r="G18" s="1858"/>
      <c r="H18" s="1873"/>
      <c r="I18" s="1858"/>
      <c r="J18" s="1858"/>
      <c r="K18" s="1858"/>
      <c r="L18" s="1858"/>
      <c r="M18" s="1858"/>
      <c r="N18" s="1858"/>
      <c r="O18" s="1858"/>
      <c r="P18" s="1858"/>
      <c r="Q18" s="1858"/>
      <c r="R18" s="1858"/>
      <c r="S18" s="1858"/>
      <c r="T18" s="1858"/>
      <c r="U18" s="1858"/>
      <c r="V18" s="1858"/>
      <c r="W18" s="1858"/>
      <c r="X18" s="1858"/>
      <c r="Y18" s="1858"/>
      <c r="Z18" s="1858"/>
      <c r="AA18" s="1858"/>
      <c r="AB18" s="1858"/>
      <c r="AC18" s="1858"/>
    </row>
    <row r="19" spans="1:29" ht="15" customHeight="1" x14ac:dyDescent="0.2">
      <c r="A19" s="1858"/>
      <c r="B19" s="1858"/>
      <c r="C19" s="1858"/>
      <c r="D19" s="1858"/>
      <c r="E19" s="1858"/>
      <c r="F19" s="1823" t="s">
        <v>2004</v>
      </c>
      <c r="G19" s="1968" t="s">
        <v>2057</v>
      </c>
      <c r="H19" s="1873"/>
      <c r="I19" s="1858"/>
      <c r="J19" s="1858"/>
      <c r="K19" s="1858"/>
      <c r="L19" s="1858"/>
      <c r="M19" s="1858"/>
      <c r="N19" s="1858"/>
      <c r="O19" s="1858"/>
      <c r="P19" s="1858"/>
      <c r="Q19" s="1858"/>
      <c r="R19" s="1858"/>
      <c r="S19" s="1858"/>
      <c r="T19" s="1858"/>
      <c r="U19" s="1858"/>
      <c r="V19" s="1858"/>
      <c r="W19" s="1858"/>
      <c r="X19" s="1858"/>
      <c r="Y19" s="1858"/>
      <c r="Z19" s="1858"/>
      <c r="AA19" s="1858"/>
      <c r="AB19" s="1858"/>
      <c r="AC19" s="1858"/>
    </row>
    <row r="20" spans="1:29" ht="15" customHeight="1" x14ac:dyDescent="0.2">
      <c r="A20" s="1858"/>
      <c r="B20" s="1858"/>
      <c r="C20" s="1858"/>
      <c r="D20" s="1858"/>
      <c r="E20" s="1858"/>
      <c r="F20" s="1823" t="s">
        <v>2005</v>
      </c>
      <c r="G20" s="1969"/>
      <c r="H20" s="1873"/>
      <c r="I20" s="1858"/>
      <c r="J20" s="1858"/>
      <c r="K20" s="1858"/>
      <c r="L20" s="1858"/>
      <c r="M20" s="1858"/>
      <c r="N20" s="1858"/>
      <c r="O20" s="1858"/>
      <c r="P20" s="1858"/>
      <c r="Q20" s="1858"/>
      <c r="R20" s="1858"/>
      <c r="S20" s="1858"/>
      <c r="T20" s="1858"/>
      <c r="U20" s="1858"/>
      <c r="V20" s="1858"/>
      <c r="W20" s="1858"/>
      <c r="X20" s="1858"/>
      <c r="Y20" s="1858"/>
      <c r="Z20" s="1858"/>
      <c r="AA20" s="1858"/>
      <c r="AB20" s="1858"/>
      <c r="AC20" s="1858"/>
    </row>
    <row r="21" spans="1:29" ht="15" customHeight="1" x14ac:dyDescent="0.2">
      <c r="A21" s="1858"/>
      <c r="B21" s="1858"/>
      <c r="C21" s="1858"/>
      <c r="D21" s="1858"/>
      <c r="E21" s="1858"/>
      <c r="F21" s="638" t="s">
        <v>2011</v>
      </c>
      <c r="G21" s="1969"/>
      <c r="H21" s="1873"/>
      <c r="I21" s="1858"/>
      <c r="J21" s="1858"/>
      <c r="K21" s="1858"/>
      <c r="L21" s="1858"/>
      <c r="M21" s="1858"/>
      <c r="N21" s="1858"/>
      <c r="O21" s="1858"/>
      <c r="P21" s="1858"/>
      <c r="Q21" s="1858"/>
      <c r="R21" s="1858"/>
      <c r="S21" s="1858"/>
      <c r="T21" s="1858"/>
      <c r="U21" s="1858"/>
      <c r="V21" s="1858"/>
      <c r="W21" s="1858"/>
      <c r="X21" s="1858"/>
      <c r="Y21" s="1858"/>
      <c r="Z21" s="1858"/>
      <c r="AA21" s="1858"/>
      <c r="AB21" s="1858"/>
      <c r="AC21" s="1858"/>
    </row>
    <row r="22" spans="1:29" ht="15" customHeight="1" x14ac:dyDescent="0.2">
      <c r="A22" s="1858"/>
      <c r="B22" s="1858"/>
      <c r="C22" s="1858"/>
      <c r="D22" s="1858"/>
      <c r="E22" s="1858"/>
      <c r="F22" s="638" t="s">
        <v>2006</v>
      </c>
      <c r="G22" s="1969"/>
      <c r="H22" s="1873"/>
      <c r="I22" s="1858"/>
      <c r="J22" s="1858"/>
      <c r="K22" s="1858"/>
      <c r="L22" s="1858"/>
      <c r="M22" s="1858"/>
      <c r="N22" s="1858"/>
      <c r="O22" s="1858"/>
      <c r="P22" s="1858"/>
      <c r="Q22" s="1858"/>
      <c r="R22" s="1858"/>
      <c r="S22" s="1858"/>
      <c r="T22" s="1858"/>
      <c r="U22" s="1858"/>
      <c r="V22" s="1858"/>
      <c r="W22" s="1858"/>
      <c r="X22" s="1858"/>
      <c r="Y22" s="1858"/>
      <c r="Z22" s="1858"/>
      <c r="AA22" s="1858"/>
      <c r="AB22" s="1858"/>
      <c r="AC22" s="1858"/>
    </row>
    <row r="23" spans="1:29" ht="15" customHeight="1" x14ac:dyDescent="0.2">
      <c r="A23" s="1858"/>
      <c r="B23" s="1858"/>
      <c r="C23" s="1858"/>
      <c r="D23" s="1858"/>
      <c r="E23" s="1858"/>
      <c r="F23" s="1823" t="s">
        <v>2009</v>
      </c>
      <c r="G23" s="1969"/>
      <c r="H23" s="1873"/>
      <c r="I23" s="1858"/>
      <c r="J23" s="1858"/>
      <c r="K23" s="1858"/>
      <c r="L23" s="1858"/>
      <c r="M23" s="1858"/>
      <c r="N23" s="1858"/>
      <c r="O23" s="1858"/>
      <c r="P23" s="1858"/>
      <c r="Q23" s="1858"/>
      <c r="R23" s="1858"/>
      <c r="S23" s="1858"/>
      <c r="T23" s="1858"/>
      <c r="U23" s="1858"/>
      <c r="V23" s="1858"/>
      <c r="W23" s="1858"/>
      <c r="X23" s="1858"/>
      <c r="Y23" s="1858"/>
      <c r="Z23" s="1858"/>
      <c r="AA23" s="1858"/>
      <c r="AB23" s="1858"/>
      <c r="AC23" s="1858"/>
    </row>
    <row r="24" spans="1:29" ht="15" customHeight="1" x14ac:dyDescent="0.2">
      <c r="A24" s="1858"/>
      <c r="B24" s="1858"/>
      <c r="C24" s="1858"/>
      <c r="D24" s="1858"/>
      <c r="E24" s="1858"/>
      <c r="F24" s="1823" t="s">
        <v>2010</v>
      </c>
      <c r="G24" s="1970"/>
      <c r="H24" s="1873"/>
      <c r="I24" s="1858"/>
      <c r="J24" s="1858"/>
      <c r="K24" s="1858"/>
      <c r="L24" s="1858"/>
      <c r="M24" s="1858"/>
      <c r="N24" s="1858"/>
      <c r="O24" s="1858"/>
      <c r="P24" s="1858"/>
      <c r="Q24" s="1858"/>
      <c r="R24" s="1858"/>
      <c r="S24" s="1858"/>
      <c r="T24" s="1858"/>
      <c r="U24" s="1858"/>
      <c r="V24" s="1858"/>
      <c r="W24" s="1858"/>
      <c r="X24" s="1858"/>
      <c r="Y24" s="1858"/>
      <c r="Z24" s="1858"/>
      <c r="AA24" s="1858"/>
      <c r="AB24" s="1858"/>
      <c r="AC24" s="1858"/>
    </row>
    <row r="25" spans="1:29" ht="8.1" customHeight="1" x14ac:dyDescent="0.2">
      <c r="A25" s="1858"/>
      <c r="B25" s="1858"/>
      <c r="C25" s="1858"/>
      <c r="D25" s="1858"/>
      <c r="E25" s="1858"/>
      <c r="F25" s="1862"/>
      <c r="G25" s="1858"/>
      <c r="H25" s="1873"/>
      <c r="I25" s="1858"/>
      <c r="J25" s="1858"/>
      <c r="K25" s="1858"/>
      <c r="L25" s="1858"/>
      <c r="M25" s="1858"/>
      <c r="N25" s="1858"/>
      <c r="O25" s="1858"/>
      <c r="P25" s="1858"/>
      <c r="Q25" s="1858"/>
      <c r="R25" s="1858"/>
      <c r="S25" s="1858"/>
      <c r="T25" s="1858"/>
      <c r="U25" s="1858"/>
      <c r="V25" s="1858"/>
      <c r="W25" s="1858"/>
      <c r="X25" s="1858"/>
      <c r="Y25" s="1858"/>
      <c r="Z25" s="1858"/>
      <c r="AA25" s="1858"/>
      <c r="AB25" s="1858"/>
      <c r="AC25" s="1858"/>
    </row>
    <row r="26" spans="1:29" ht="15" customHeight="1" x14ac:dyDescent="0.2">
      <c r="A26" s="1858"/>
      <c r="B26" s="1858"/>
      <c r="C26" s="1858"/>
      <c r="D26" s="1858"/>
      <c r="E26" s="1858"/>
      <c r="F26" s="1825" t="s">
        <v>2013</v>
      </c>
      <c r="G26" s="1971" t="s">
        <v>2058</v>
      </c>
      <c r="H26" s="1873"/>
      <c r="I26" s="1858"/>
      <c r="J26" s="1858"/>
      <c r="K26" s="1858"/>
      <c r="L26" s="1858"/>
      <c r="M26" s="1858"/>
      <c r="N26" s="1858"/>
      <c r="O26" s="1858"/>
      <c r="P26" s="1858"/>
      <c r="Q26" s="1858"/>
      <c r="R26" s="1858"/>
      <c r="S26" s="1858"/>
      <c r="T26" s="1858"/>
      <c r="U26" s="1858"/>
      <c r="V26" s="1858"/>
      <c r="W26" s="1858"/>
      <c r="X26" s="1858"/>
      <c r="Y26" s="1858"/>
      <c r="Z26" s="1858"/>
      <c r="AA26" s="1858"/>
      <c r="AB26" s="1858"/>
      <c r="AC26" s="1858"/>
    </row>
    <row r="27" spans="1:29" ht="15" customHeight="1" x14ac:dyDescent="0.2">
      <c r="A27" s="1858"/>
      <c r="B27" s="1858"/>
      <c r="C27" s="1858"/>
      <c r="D27" s="1858"/>
      <c r="E27" s="1858"/>
      <c r="F27" s="1825" t="s">
        <v>2014</v>
      </c>
      <c r="G27" s="1972"/>
      <c r="H27" s="1873"/>
      <c r="I27" s="1858"/>
      <c r="J27" s="1858"/>
      <c r="K27" s="1858"/>
      <c r="L27" s="1858"/>
      <c r="M27" s="1858"/>
      <c r="N27" s="1858"/>
      <c r="O27" s="1858"/>
      <c r="P27" s="1858"/>
      <c r="Q27" s="1858"/>
      <c r="R27" s="1858"/>
      <c r="S27" s="1858"/>
      <c r="T27" s="1858"/>
      <c r="U27" s="1858"/>
      <c r="V27" s="1858"/>
      <c r="W27" s="1858"/>
      <c r="X27" s="1858"/>
      <c r="Y27" s="1858"/>
      <c r="Z27" s="1858"/>
      <c r="AA27" s="1858"/>
      <c r="AB27" s="1858"/>
      <c r="AC27" s="1858"/>
    </row>
    <row r="28" spans="1:29" ht="15" customHeight="1" x14ac:dyDescent="0.2">
      <c r="A28" s="1858"/>
      <c r="B28" s="1858"/>
      <c r="C28" s="1858"/>
      <c r="D28" s="1858"/>
      <c r="E28" s="1858"/>
      <c r="F28" s="639" t="s">
        <v>2015</v>
      </c>
      <c r="G28" s="1972"/>
      <c r="H28" s="1873"/>
      <c r="I28" s="1858"/>
      <c r="J28" s="1858"/>
      <c r="K28" s="1858"/>
      <c r="L28" s="1858"/>
      <c r="M28" s="1858"/>
      <c r="N28" s="1858"/>
      <c r="O28" s="1858"/>
      <c r="P28" s="1858"/>
      <c r="Q28" s="1858"/>
      <c r="R28" s="1858"/>
      <c r="S28" s="1858"/>
      <c r="T28" s="1858"/>
      <c r="U28" s="1858"/>
      <c r="V28" s="1858"/>
      <c r="W28" s="1858"/>
      <c r="X28" s="1858"/>
      <c r="Y28" s="1858"/>
      <c r="Z28" s="1858"/>
      <c r="AA28" s="1858"/>
      <c r="AB28" s="1858"/>
      <c r="AC28" s="1858"/>
    </row>
    <row r="29" spans="1:29" ht="15" customHeight="1" x14ac:dyDescent="0.2">
      <c r="A29" s="1858"/>
      <c r="B29" s="1858"/>
      <c r="C29" s="1858"/>
      <c r="D29" s="1858"/>
      <c r="E29" s="1858"/>
      <c r="F29" s="639" t="s">
        <v>2016</v>
      </c>
      <c r="G29" s="1972"/>
      <c r="H29" s="1873"/>
      <c r="I29" s="1858"/>
      <c r="J29" s="1858"/>
      <c r="K29" s="1858"/>
      <c r="L29" s="1858"/>
      <c r="M29" s="1858"/>
      <c r="N29" s="1858"/>
      <c r="O29" s="1858"/>
      <c r="P29" s="1858"/>
      <c r="Q29" s="1858"/>
      <c r="R29" s="1858"/>
      <c r="S29" s="1858"/>
      <c r="T29" s="1858"/>
      <c r="U29" s="1858"/>
      <c r="V29" s="1858"/>
      <c r="W29" s="1858"/>
      <c r="X29" s="1858"/>
      <c r="Y29" s="1858"/>
      <c r="Z29" s="1858"/>
      <c r="AA29" s="1858"/>
      <c r="AB29" s="1858"/>
      <c r="AC29" s="1858"/>
    </row>
    <row r="30" spans="1:29" ht="15" customHeight="1" x14ac:dyDescent="0.2">
      <c r="A30" s="1858"/>
      <c r="B30" s="1858"/>
      <c r="C30" s="1858"/>
      <c r="D30" s="1858"/>
      <c r="E30" s="1858"/>
      <c r="F30" s="1825" t="s">
        <v>2019</v>
      </c>
      <c r="G30" s="1972"/>
      <c r="H30" s="1873"/>
      <c r="I30" s="1858"/>
      <c r="J30" s="1858"/>
      <c r="K30" s="1858"/>
      <c r="L30" s="1858"/>
      <c r="M30" s="1858"/>
      <c r="N30" s="1858"/>
      <c r="O30" s="1858"/>
      <c r="P30" s="1858"/>
      <c r="Q30" s="1858"/>
      <c r="R30" s="1858"/>
      <c r="S30" s="1858"/>
      <c r="T30" s="1858"/>
      <c r="U30" s="1858"/>
      <c r="V30" s="1858"/>
      <c r="W30" s="1858"/>
      <c r="X30" s="1858"/>
      <c r="Y30" s="1858"/>
      <c r="Z30" s="1858"/>
      <c r="AA30" s="1858"/>
      <c r="AB30" s="1858"/>
      <c r="AC30" s="1858"/>
    </row>
    <row r="31" spans="1:29" ht="15" customHeight="1" x14ac:dyDescent="0.2">
      <c r="A31" s="1858"/>
      <c r="B31" s="1858"/>
      <c r="C31" s="1858"/>
      <c r="D31" s="1858"/>
      <c r="E31" s="1858"/>
      <c r="F31" s="1825" t="s">
        <v>2020</v>
      </c>
      <c r="G31" s="1973"/>
      <c r="H31" s="1873"/>
      <c r="I31" s="1858"/>
      <c r="J31" s="1858"/>
      <c r="K31" s="1858"/>
      <c r="L31" s="1858"/>
      <c r="M31" s="1858"/>
      <c r="N31" s="1858"/>
      <c r="O31" s="1858"/>
      <c r="P31" s="1858"/>
      <c r="Q31" s="1858"/>
      <c r="R31" s="1858"/>
      <c r="S31" s="1858"/>
      <c r="T31" s="1858"/>
      <c r="U31" s="1858"/>
      <c r="V31" s="1858"/>
      <c r="W31" s="1858"/>
      <c r="X31" s="1858"/>
      <c r="Y31" s="1858"/>
      <c r="Z31" s="1858"/>
      <c r="AA31" s="1858"/>
      <c r="AB31" s="1858"/>
      <c r="AC31" s="1858"/>
    </row>
    <row r="32" spans="1:29" ht="8.1" customHeight="1" x14ac:dyDescent="0.2">
      <c r="A32" s="1858"/>
      <c r="B32" s="1858"/>
      <c r="C32" s="1858"/>
      <c r="D32" s="1858"/>
      <c r="E32" s="1858"/>
      <c r="F32" s="1862"/>
      <c r="G32" s="1858"/>
      <c r="H32" s="1873"/>
      <c r="I32" s="1858"/>
      <c r="J32" s="1858"/>
      <c r="K32" s="1858"/>
      <c r="L32" s="1858"/>
      <c r="M32" s="1858"/>
      <c r="N32" s="1858"/>
      <c r="O32" s="1858"/>
      <c r="P32" s="1858"/>
      <c r="Q32" s="1858"/>
      <c r="R32" s="1858"/>
      <c r="S32" s="1858"/>
      <c r="T32" s="1858"/>
      <c r="U32" s="1858"/>
      <c r="V32" s="1858"/>
      <c r="W32" s="1858"/>
      <c r="X32" s="1858"/>
      <c r="Y32" s="1858"/>
      <c r="Z32" s="1858"/>
      <c r="AA32" s="1858"/>
      <c r="AB32" s="1858"/>
      <c r="AC32" s="1858"/>
    </row>
    <row r="33" spans="1:29" ht="15" customHeight="1" x14ac:dyDescent="0.2">
      <c r="A33" s="1858"/>
      <c r="B33" s="1858"/>
      <c r="C33" s="1858"/>
      <c r="D33" s="1858"/>
      <c r="E33" s="1858"/>
      <c r="F33" s="1823" t="s">
        <v>2012</v>
      </c>
      <c r="G33" s="1963" t="s">
        <v>2059</v>
      </c>
      <c r="H33" s="1873"/>
      <c r="I33" s="1858"/>
      <c r="J33" s="1858"/>
      <c r="K33" s="1858"/>
      <c r="L33" s="1858"/>
      <c r="M33" s="1858"/>
      <c r="N33" s="1858"/>
      <c r="O33" s="1858"/>
      <c r="P33" s="1858"/>
      <c r="Q33" s="1858"/>
      <c r="R33" s="1858"/>
      <c r="S33" s="1858"/>
      <c r="T33" s="1858"/>
      <c r="U33" s="1858"/>
      <c r="V33" s="1858"/>
      <c r="W33" s="1858"/>
      <c r="X33" s="1858"/>
      <c r="Y33" s="1858"/>
      <c r="Z33" s="1858"/>
      <c r="AA33" s="1858"/>
      <c r="AB33" s="1858"/>
      <c r="AC33" s="1858"/>
    </row>
    <row r="34" spans="1:29" ht="15" customHeight="1" x14ac:dyDescent="0.2">
      <c r="A34" s="1858"/>
      <c r="B34" s="1858"/>
      <c r="C34" s="1858"/>
      <c r="D34" s="1858"/>
      <c r="E34" s="1858"/>
      <c r="F34" s="1825" t="s">
        <v>2052</v>
      </c>
      <c r="G34" s="1964"/>
      <c r="H34" s="1873"/>
      <c r="I34" s="1858"/>
      <c r="J34" s="1858"/>
      <c r="K34" s="1858"/>
      <c r="L34" s="1858"/>
      <c r="M34" s="1858"/>
      <c r="N34" s="1858"/>
      <c r="O34" s="1858"/>
      <c r="P34" s="1858"/>
      <c r="Q34" s="1858"/>
      <c r="R34" s="1858"/>
      <c r="S34" s="1858"/>
      <c r="T34" s="1858"/>
      <c r="U34" s="1858"/>
      <c r="V34" s="1858"/>
      <c r="W34" s="1858"/>
      <c r="X34" s="1858"/>
      <c r="Y34" s="1858"/>
      <c r="Z34" s="1858"/>
      <c r="AA34" s="1858"/>
      <c r="AB34" s="1858"/>
      <c r="AC34" s="1858"/>
    </row>
    <row r="35" spans="1:29" ht="8.1" customHeight="1" x14ac:dyDescent="0.2">
      <c r="A35" s="1858"/>
      <c r="B35" s="1858"/>
      <c r="C35" s="1858"/>
      <c r="D35" s="1858"/>
      <c r="E35" s="1858"/>
      <c r="F35" s="1858"/>
      <c r="G35" s="1858"/>
      <c r="H35" s="1858"/>
      <c r="I35" s="1858"/>
      <c r="J35" s="1858"/>
      <c r="K35" s="1858"/>
      <c r="L35" s="1858"/>
      <c r="M35" s="1858"/>
      <c r="N35" s="1858"/>
      <c r="O35" s="1858"/>
      <c r="P35" s="1858"/>
      <c r="Q35" s="1858"/>
      <c r="R35" s="1858"/>
      <c r="S35" s="1858"/>
      <c r="T35" s="1858"/>
      <c r="U35" s="1858"/>
      <c r="V35" s="1858"/>
      <c r="W35" s="1858"/>
      <c r="X35" s="1858"/>
      <c r="Y35" s="1858"/>
      <c r="Z35" s="1858"/>
      <c r="AA35" s="1858"/>
      <c r="AB35" s="1858"/>
      <c r="AC35" s="1858"/>
    </row>
    <row r="36" spans="1:29" ht="15" customHeight="1" x14ac:dyDescent="0.2">
      <c r="A36" s="1858"/>
      <c r="B36" s="1858"/>
      <c r="C36" s="1858"/>
      <c r="D36" s="1858"/>
      <c r="E36" s="1858"/>
      <c r="F36" s="1826" t="s">
        <v>2022</v>
      </c>
      <c r="G36" s="1974" t="s">
        <v>2060</v>
      </c>
      <c r="H36" s="1873"/>
      <c r="I36" s="1858"/>
      <c r="J36" s="1858"/>
      <c r="K36" s="1858"/>
      <c r="L36" s="1858"/>
      <c r="M36" s="1858"/>
      <c r="N36" s="1858"/>
      <c r="O36" s="1858"/>
      <c r="P36" s="1858"/>
      <c r="Q36" s="1858"/>
      <c r="R36" s="1858"/>
      <c r="S36" s="1858"/>
      <c r="T36" s="1858"/>
      <c r="U36" s="1858"/>
      <c r="V36" s="1858"/>
      <c r="W36" s="1858"/>
      <c r="X36" s="1858"/>
      <c r="Y36" s="1858"/>
      <c r="Z36" s="1858"/>
      <c r="AA36" s="1858"/>
      <c r="AB36" s="1858"/>
      <c r="AC36" s="1858"/>
    </row>
    <row r="37" spans="1:29" ht="15" customHeight="1" x14ac:dyDescent="0.2">
      <c r="A37" s="1858"/>
      <c r="B37" s="1858"/>
      <c r="C37" s="1858"/>
      <c r="D37" s="1858"/>
      <c r="E37" s="1858"/>
      <c r="F37" s="1826" t="s">
        <v>2023</v>
      </c>
      <c r="G37" s="1975"/>
      <c r="H37" s="1873"/>
      <c r="I37" s="1858"/>
      <c r="J37" s="1858"/>
      <c r="K37" s="1858"/>
      <c r="L37" s="1858"/>
      <c r="M37" s="1858"/>
      <c r="N37" s="1858"/>
      <c r="O37" s="1858"/>
      <c r="P37" s="1858"/>
      <c r="Q37" s="1858"/>
      <c r="R37" s="1858"/>
      <c r="S37" s="1858"/>
      <c r="T37" s="1858"/>
      <c r="U37" s="1858"/>
      <c r="V37" s="1858"/>
      <c r="W37" s="1858"/>
      <c r="X37" s="1858"/>
      <c r="Y37" s="1858"/>
      <c r="Z37" s="1858"/>
      <c r="AA37" s="1858"/>
      <c r="AB37" s="1858"/>
      <c r="AC37" s="1858"/>
    </row>
    <row r="38" spans="1:29" ht="15" customHeight="1" x14ac:dyDescent="0.2">
      <c r="A38" s="1858"/>
      <c r="B38" s="1858"/>
      <c r="C38" s="1858"/>
      <c r="D38" s="1858"/>
      <c r="E38" s="1858"/>
      <c r="F38" s="1870" t="s">
        <v>547</v>
      </c>
      <c r="G38" s="1975"/>
      <c r="H38" s="1873"/>
      <c r="I38" s="1858"/>
      <c r="J38" s="1858"/>
      <c r="K38" s="1858"/>
      <c r="L38" s="1858"/>
      <c r="M38" s="1858"/>
      <c r="N38" s="1858"/>
      <c r="O38" s="1858"/>
      <c r="P38" s="1858"/>
      <c r="Q38" s="1858"/>
      <c r="R38" s="1858"/>
      <c r="S38" s="1858"/>
      <c r="T38" s="1858"/>
      <c r="U38" s="1858"/>
      <c r="V38" s="1858"/>
      <c r="W38" s="1858"/>
      <c r="X38" s="1858"/>
      <c r="Y38" s="1858"/>
      <c r="Z38" s="1858"/>
      <c r="AA38" s="1858"/>
      <c r="AB38" s="1858"/>
      <c r="AC38" s="1858"/>
    </row>
    <row r="39" spans="1:29" ht="15" customHeight="1" x14ac:dyDescent="0.2">
      <c r="A39" s="1858"/>
      <c r="B39" s="1858"/>
      <c r="C39" s="1858"/>
      <c r="D39" s="1858"/>
      <c r="E39" s="1858"/>
      <c r="F39" s="1819" t="s">
        <v>2024</v>
      </c>
      <c r="G39" s="1976"/>
      <c r="H39" s="1873"/>
      <c r="I39" s="1858"/>
      <c r="J39" s="1858"/>
      <c r="K39" s="1858"/>
      <c r="L39" s="1858"/>
      <c r="M39" s="1858"/>
      <c r="N39" s="1858"/>
      <c r="O39" s="1858"/>
      <c r="P39" s="1858"/>
      <c r="Q39" s="1858"/>
      <c r="R39" s="1858"/>
      <c r="S39" s="1858"/>
      <c r="T39" s="1858"/>
      <c r="U39" s="1858"/>
      <c r="V39" s="1858"/>
      <c r="W39" s="1858"/>
      <c r="X39" s="1858"/>
      <c r="Y39" s="1858"/>
      <c r="Z39" s="1858"/>
      <c r="AA39" s="1858"/>
      <c r="AB39" s="1858"/>
      <c r="AC39" s="1858"/>
    </row>
    <row r="40" spans="1:29" x14ac:dyDescent="0.2">
      <c r="A40" s="1858"/>
      <c r="B40" s="1858"/>
      <c r="C40" s="1858"/>
      <c r="D40" s="1858"/>
      <c r="E40" s="1858"/>
      <c r="F40" s="1858"/>
      <c r="G40" s="1858"/>
      <c r="H40" s="1858"/>
      <c r="I40" s="1858"/>
      <c r="J40" s="1858"/>
      <c r="K40" s="1858"/>
      <c r="L40" s="1858"/>
      <c r="M40" s="1858"/>
      <c r="N40" s="1858"/>
      <c r="O40" s="1858"/>
      <c r="P40" s="1858"/>
      <c r="Q40" s="1858"/>
      <c r="R40" s="1858"/>
      <c r="S40" s="1858"/>
      <c r="T40" s="1858"/>
      <c r="U40" s="1858"/>
      <c r="V40" s="1858"/>
      <c r="W40" s="1858"/>
      <c r="X40" s="1858"/>
      <c r="Y40" s="1858"/>
      <c r="Z40" s="1858"/>
      <c r="AA40" s="1858"/>
      <c r="AB40" s="1858"/>
      <c r="AC40" s="1858"/>
    </row>
    <row r="41" spans="1:29" x14ac:dyDescent="0.2">
      <c r="A41" s="1858"/>
      <c r="B41" s="1858"/>
      <c r="C41" s="1858"/>
      <c r="D41" s="1858"/>
      <c r="E41" s="1858"/>
      <c r="F41" s="1858"/>
      <c r="G41" s="1858"/>
      <c r="H41" s="1858"/>
      <c r="I41" s="1858"/>
      <c r="J41" s="1858"/>
      <c r="K41" s="1858"/>
      <c r="L41" s="1858"/>
      <c r="M41" s="1858"/>
      <c r="N41" s="1858"/>
      <c r="O41" s="1858"/>
      <c r="P41" s="1858"/>
      <c r="Q41" s="1858"/>
      <c r="R41" s="1858"/>
      <c r="S41" s="1858"/>
      <c r="T41" s="1858"/>
      <c r="U41" s="1858"/>
      <c r="V41" s="1858"/>
      <c r="W41" s="1858"/>
      <c r="X41" s="1858"/>
      <c r="Y41" s="1858"/>
      <c r="Z41" s="1858"/>
      <c r="AA41" s="1858"/>
      <c r="AB41" s="1858"/>
      <c r="AC41" s="1858"/>
    </row>
    <row r="42" spans="1:29" x14ac:dyDescent="0.2">
      <c r="A42" s="1858"/>
      <c r="B42" s="1858"/>
      <c r="C42" s="1858"/>
      <c r="D42" s="1858"/>
      <c r="E42" s="1858"/>
      <c r="F42" s="1858"/>
      <c r="G42" s="1858"/>
      <c r="H42" s="1858"/>
      <c r="I42" s="1858"/>
      <c r="J42" s="1858"/>
      <c r="K42" s="1858"/>
      <c r="L42" s="1858"/>
      <c r="M42" s="1858"/>
      <c r="N42" s="1858"/>
      <c r="O42" s="1858"/>
      <c r="P42" s="1858"/>
      <c r="Q42" s="1858"/>
      <c r="R42" s="1858"/>
      <c r="S42" s="1858"/>
      <c r="T42" s="1858"/>
      <c r="U42" s="1858"/>
      <c r="V42" s="1858"/>
      <c r="W42" s="1858"/>
      <c r="X42" s="1858"/>
      <c r="Y42" s="1858"/>
      <c r="Z42" s="1858"/>
      <c r="AA42" s="1858"/>
      <c r="AB42" s="1858"/>
      <c r="AC42" s="1858"/>
    </row>
    <row r="43" spans="1:29" x14ac:dyDescent="0.2">
      <c r="A43" s="1858"/>
      <c r="B43" s="1858"/>
      <c r="C43" s="1858"/>
      <c r="D43" s="1858"/>
      <c r="E43" s="1858"/>
      <c r="F43" s="1858"/>
      <c r="G43" s="1858"/>
      <c r="H43" s="1858"/>
      <c r="I43" s="1858"/>
      <c r="J43" s="1858"/>
      <c r="K43" s="1858"/>
      <c r="L43" s="1858"/>
      <c r="M43" s="1858"/>
      <c r="N43" s="1858"/>
      <c r="O43" s="1858"/>
      <c r="P43" s="1858"/>
      <c r="Q43" s="1858"/>
      <c r="R43" s="1858"/>
      <c r="S43" s="1858"/>
      <c r="T43" s="1858"/>
      <c r="U43" s="1858"/>
      <c r="V43" s="1858"/>
      <c r="W43" s="1858"/>
      <c r="X43" s="1858"/>
      <c r="Y43" s="1858"/>
      <c r="Z43" s="1858"/>
      <c r="AA43" s="1858"/>
      <c r="AB43" s="1858"/>
      <c r="AC43" s="1858"/>
    </row>
    <row r="44" spans="1:29" x14ac:dyDescent="0.2">
      <c r="A44" s="1858"/>
      <c r="B44" s="1858"/>
      <c r="C44" s="1858"/>
      <c r="D44" s="1858"/>
      <c r="E44" s="1858"/>
      <c r="F44" s="1858"/>
      <c r="G44" s="1858"/>
      <c r="H44" s="1858"/>
      <c r="I44" s="1858"/>
      <c r="J44" s="1858"/>
      <c r="K44" s="1858"/>
      <c r="L44" s="1858"/>
      <c r="M44" s="1858"/>
      <c r="N44" s="1858"/>
      <c r="O44" s="1858"/>
      <c r="P44" s="1858"/>
      <c r="Q44" s="1858"/>
      <c r="R44" s="1858"/>
      <c r="S44" s="1858"/>
      <c r="T44" s="1858"/>
      <c r="U44" s="1858"/>
      <c r="V44" s="1858"/>
      <c r="W44" s="1858"/>
      <c r="X44" s="1858"/>
      <c r="Y44" s="1858"/>
      <c r="Z44" s="1858"/>
      <c r="AA44" s="1858"/>
      <c r="AB44" s="1858"/>
      <c r="AC44" s="1858"/>
    </row>
    <row r="45" spans="1:29" x14ac:dyDescent="0.2">
      <c r="A45" s="1858"/>
      <c r="B45" s="1858"/>
      <c r="C45" s="1858"/>
      <c r="D45" s="1858"/>
      <c r="E45" s="1858"/>
      <c r="F45" s="1858"/>
      <c r="G45" s="1858"/>
      <c r="H45" s="1858"/>
      <c r="I45" s="1858"/>
      <c r="J45" s="1858"/>
      <c r="K45" s="1858"/>
      <c r="L45" s="1858"/>
      <c r="M45" s="1858"/>
      <c r="N45" s="1858"/>
      <c r="O45" s="1858"/>
      <c r="P45" s="1858"/>
      <c r="Q45" s="1858"/>
      <c r="R45" s="1858"/>
      <c r="S45" s="1858"/>
      <c r="T45" s="1858"/>
      <c r="U45" s="1858"/>
      <c r="V45" s="1858"/>
      <c r="W45" s="1858"/>
      <c r="X45" s="1858"/>
      <c r="Y45" s="1858"/>
      <c r="Z45" s="1858"/>
      <c r="AA45" s="1858"/>
      <c r="AB45" s="1858"/>
      <c r="AC45" s="1858"/>
    </row>
    <row r="46" spans="1:29" x14ac:dyDescent="0.2">
      <c r="A46" s="1858"/>
      <c r="B46" s="1858"/>
      <c r="C46" s="1858"/>
      <c r="D46" s="1858"/>
      <c r="E46" s="1858"/>
      <c r="F46" s="1858"/>
      <c r="G46" s="1858"/>
      <c r="H46" s="1858"/>
      <c r="I46" s="1858"/>
      <c r="J46" s="1858"/>
      <c r="K46" s="1858"/>
      <c r="L46" s="1858"/>
      <c r="M46" s="1858"/>
      <c r="N46" s="1858"/>
      <c r="O46" s="1858"/>
      <c r="P46" s="1858"/>
      <c r="Q46" s="1858"/>
      <c r="R46" s="1858"/>
      <c r="S46" s="1858"/>
      <c r="T46" s="1858"/>
      <c r="U46" s="1858"/>
      <c r="V46" s="1858"/>
      <c r="W46" s="1858"/>
      <c r="X46" s="1858"/>
      <c r="Y46" s="1858"/>
      <c r="Z46" s="1858"/>
      <c r="AA46" s="1858"/>
      <c r="AB46" s="1858"/>
      <c r="AC46" s="1858"/>
    </row>
    <row r="47" spans="1:29" x14ac:dyDescent="0.2">
      <c r="A47" s="1858"/>
      <c r="B47" s="1858"/>
      <c r="C47" s="1858"/>
      <c r="D47" s="1858"/>
      <c r="E47" s="1858"/>
      <c r="F47" s="1858"/>
      <c r="G47" s="1858"/>
      <c r="H47" s="1858"/>
      <c r="I47" s="1858"/>
      <c r="J47" s="1858"/>
      <c r="K47" s="1858"/>
      <c r="L47" s="1858"/>
      <c r="M47" s="1858"/>
      <c r="N47" s="1858"/>
      <c r="O47" s="1858"/>
      <c r="P47" s="1858"/>
      <c r="Q47" s="1858"/>
      <c r="R47" s="1858"/>
      <c r="S47" s="1858"/>
      <c r="T47" s="1858"/>
      <c r="U47" s="1858"/>
      <c r="V47" s="1858"/>
      <c r="W47" s="1858"/>
      <c r="X47" s="1858"/>
      <c r="Y47" s="1858"/>
      <c r="Z47" s="1858"/>
      <c r="AA47" s="1858"/>
      <c r="AB47" s="1858"/>
      <c r="AC47" s="1858"/>
    </row>
    <row r="48" spans="1:29" x14ac:dyDescent="0.2">
      <c r="A48" s="1858"/>
      <c r="B48" s="1858"/>
      <c r="C48" s="1858"/>
      <c r="D48" s="1858"/>
      <c r="E48" s="1858"/>
      <c r="F48" s="1858"/>
      <c r="G48" s="1858"/>
      <c r="H48" s="1858"/>
      <c r="I48" s="1858"/>
      <c r="J48" s="1858"/>
      <c r="K48" s="1858"/>
      <c r="L48" s="1858"/>
      <c r="M48" s="1858"/>
      <c r="N48" s="1858"/>
      <c r="O48" s="1858"/>
      <c r="P48" s="1858"/>
      <c r="Q48" s="1858"/>
      <c r="R48" s="1858"/>
      <c r="S48" s="1858"/>
      <c r="T48" s="1858"/>
      <c r="U48" s="1858"/>
      <c r="V48" s="1858"/>
      <c r="W48" s="1858"/>
      <c r="X48" s="1858"/>
      <c r="Y48" s="1858"/>
      <c r="Z48" s="1858"/>
      <c r="AA48" s="1858"/>
      <c r="AB48" s="1858"/>
      <c r="AC48" s="1858"/>
    </row>
    <row r="49" spans="1:29" x14ac:dyDescent="0.2">
      <c r="A49" s="1858"/>
      <c r="B49" s="1858"/>
      <c r="C49" s="1858"/>
      <c r="D49" s="1858"/>
      <c r="E49" s="1858"/>
      <c r="F49" s="1858"/>
      <c r="G49" s="1858"/>
      <c r="H49" s="1858"/>
      <c r="I49" s="1858"/>
      <c r="J49" s="1858"/>
      <c r="K49" s="1858"/>
      <c r="L49" s="1858"/>
      <c r="M49" s="1858"/>
      <c r="N49" s="1858"/>
      <c r="O49" s="1858"/>
      <c r="P49" s="1858"/>
      <c r="Q49" s="1858"/>
      <c r="R49" s="1858"/>
      <c r="S49" s="1858"/>
      <c r="T49" s="1858"/>
      <c r="U49" s="1858"/>
      <c r="V49" s="1858"/>
      <c r="W49" s="1858"/>
      <c r="X49" s="1858"/>
      <c r="Y49" s="1858"/>
      <c r="Z49" s="1858"/>
      <c r="AA49" s="1858"/>
      <c r="AB49" s="1858"/>
      <c r="AC49" s="1858"/>
    </row>
    <row r="50" spans="1:29" x14ac:dyDescent="0.2">
      <c r="A50" s="1858"/>
      <c r="B50" s="1858"/>
      <c r="C50" s="1858"/>
      <c r="D50" s="1858"/>
      <c r="E50" s="1858"/>
      <c r="F50" s="1858"/>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row>
    <row r="51" spans="1:29" x14ac:dyDescent="0.2">
      <c r="A51" s="1858"/>
      <c r="B51" s="1858"/>
      <c r="C51" s="1858"/>
      <c r="D51" s="1858"/>
      <c r="E51" s="1858"/>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row>
    <row r="52" spans="1:29" x14ac:dyDescent="0.2">
      <c r="A52" s="1858"/>
      <c r="B52" s="1858"/>
      <c r="C52" s="1858"/>
      <c r="D52" s="1858"/>
      <c r="E52" s="1858"/>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row>
    <row r="53" spans="1:29" x14ac:dyDescent="0.2">
      <c r="A53" s="1858"/>
      <c r="B53" s="1858"/>
      <c r="C53" s="1858"/>
      <c r="D53" s="1858"/>
      <c r="E53" s="1858"/>
      <c r="F53" s="1858"/>
      <c r="G53" s="1858"/>
      <c r="H53" s="1858"/>
      <c r="I53" s="1858"/>
      <c r="J53" s="1858"/>
      <c r="K53" s="1858"/>
      <c r="L53" s="1858"/>
      <c r="M53" s="1858"/>
      <c r="N53" s="1858"/>
      <c r="O53" s="1858"/>
      <c r="P53" s="1858"/>
      <c r="Q53" s="1858"/>
      <c r="R53" s="1858"/>
      <c r="S53" s="1858"/>
      <c r="T53" s="1858"/>
      <c r="U53" s="1858"/>
      <c r="V53" s="1858"/>
      <c r="W53" s="1858"/>
      <c r="X53" s="1858"/>
      <c r="Y53" s="1858"/>
      <c r="Z53" s="1858"/>
      <c r="AA53" s="1858"/>
      <c r="AB53" s="1858"/>
      <c r="AC53" s="1858"/>
    </row>
    <row r="54" spans="1:29" x14ac:dyDescent="0.2">
      <c r="A54" s="1858"/>
      <c r="B54" s="1858"/>
      <c r="C54" s="1858"/>
      <c r="D54" s="1858"/>
      <c r="E54" s="1858"/>
      <c r="F54" s="1858"/>
      <c r="G54" s="1858"/>
      <c r="H54" s="1858"/>
      <c r="I54" s="1858"/>
      <c r="J54" s="1858"/>
      <c r="K54" s="1858"/>
      <c r="L54" s="1858"/>
      <c r="M54" s="1858"/>
      <c r="N54" s="1858"/>
      <c r="O54" s="1858"/>
      <c r="P54" s="1858"/>
      <c r="Q54" s="1858"/>
      <c r="R54" s="1858"/>
      <c r="S54" s="1858"/>
      <c r="T54" s="1858"/>
      <c r="U54" s="1858"/>
      <c r="V54" s="1858"/>
      <c r="W54" s="1858"/>
      <c r="X54" s="1858"/>
      <c r="Y54" s="1858"/>
      <c r="Z54" s="1858"/>
      <c r="AA54" s="1858"/>
      <c r="AB54" s="1858"/>
      <c r="AC54" s="1858"/>
    </row>
    <row r="55" spans="1:29" x14ac:dyDescent="0.2">
      <c r="A55" s="1858"/>
      <c r="B55" s="1858"/>
      <c r="C55" s="1858"/>
      <c r="D55" s="1858"/>
      <c r="E55" s="1858"/>
      <c r="F55" s="1858"/>
      <c r="G55" s="1858"/>
      <c r="H55" s="1858"/>
      <c r="I55" s="1858"/>
      <c r="J55" s="1858"/>
      <c r="K55" s="1858"/>
      <c r="L55" s="1858"/>
      <c r="M55" s="1858"/>
      <c r="N55" s="1858"/>
      <c r="O55" s="1858"/>
      <c r="P55" s="1858"/>
      <c r="Q55" s="1858"/>
      <c r="R55" s="1858"/>
      <c r="S55" s="1858"/>
      <c r="T55" s="1858"/>
      <c r="U55" s="1858"/>
      <c r="V55" s="1858"/>
      <c r="W55" s="1858"/>
      <c r="X55" s="1858"/>
      <c r="Y55" s="1858"/>
      <c r="Z55" s="1858"/>
      <c r="AA55" s="1858"/>
      <c r="AB55" s="1858"/>
      <c r="AC55" s="1858"/>
    </row>
    <row r="56" spans="1:29" x14ac:dyDescent="0.2">
      <c r="A56" s="1858"/>
      <c r="B56" s="1858"/>
      <c r="C56" s="1858"/>
      <c r="D56" s="1858"/>
      <c r="E56" s="1858"/>
      <c r="F56" s="1858"/>
      <c r="G56" s="1858"/>
      <c r="H56" s="1858"/>
      <c r="I56" s="1858"/>
      <c r="J56" s="1858"/>
      <c r="K56" s="1858"/>
      <c r="L56" s="1858"/>
      <c r="M56" s="1858"/>
      <c r="N56" s="1858"/>
      <c r="O56" s="1858"/>
      <c r="P56" s="1858"/>
      <c r="Q56" s="1858"/>
      <c r="R56" s="1858"/>
      <c r="S56" s="1858"/>
      <c r="T56" s="1858"/>
      <c r="U56" s="1858"/>
      <c r="V56" s="1858"/>
      <c r="W56" s="1858"/>
      <c r="X56" s="1858"/>
      <c r="Y56" s="1858"/>
      <c r="Z56" s="1858"/>
      <c r="AA56" s="1858"/>
      <c r="AB56" s="1858"/>
      <c r="AC56" s="1858"/>
    </row>
    <row r="57" spans="1:29" x14ac:dyDescent="0.2">
      <c r="A57" s="1858"/>
      <c r="B57" s="1858"/>
      <c r="C57" s="1858"/>
      <c r="D57" s="1858"/>
      <c r="E57" s="1858"/>
      <c r="F57" s="1858"/>
      <c r="G57" s="1858"/>
      <c r="H57" s="1858"/>
      <c r="I57" s="1858"/>
      <c r="J57" s="1858"/>
      <c r="K57" s="1858"/>
      <c r="L57" s="1858"/>
      <c r="M57" s="1858"/>
      <c r="N57" s="1858"/>
      <c r="O57" s="1858"/>
      <c r="P57" s="1858"/>
      <c r="Q57" s="1858"/>
      <c r="R57" s="1858"/>
      <c r="S57" s="1858"/>
      <c r="T57" s="1858"/>
      <c r="U57" s="1858"/>
      <c r="V57" s="1858"/>
      <c r="W57" s="1858"/>
      <c r="X57" s="1858"/>
      <c r="Y57" s="1858"/>
      <c r="Z57" s="1858"/>
      <c r="AA57" s="1858"/>
      <c r="AB57" s="1858"/>
      <c r="AC57" s="1858"/>
    </row>
    <row r="58" spans="1:29" x14ac:dyDescent="0.2">
      <c r="A58" s="1858"/>
      <c r="B58" s="1858"/>
      <c r="C58" s="1858"/>
      <c r="D58" s="1858"/>
      <c r="E58" s="1858"/>
      <c r="F58" s="1858"/>
      <c r="G58" s="1858"/>
      <c r="H58" s="1858"/>
      <c r="I58" s="1858"/>
      <c r="J58" s="1858"/>
      <c r="K58" s="1858"/>
      <c r="L58" s="1858"/>
      <c r="M58" s="1858"/>
      <c r="N58" s="1858"/>
      <c r="O58" s="1858"/>
      <c r="P58" s="1858"/>
      <c r="Q58" s="1858"/>
      <c r="R58" s="1858"/>
      <c r="S58" s="1858"/>
      <c r="T58" s="1858"/>
      <c r="U58" s="1858"/>
      <c r="V58" s="1858"/>
      <c r="W58" s="1858"/>
      <c r="X58" s="1858"/>
      <c r="Y58" s="1858"/>
      <c r="Z58" s="1858"/>
      <c r="AA58" s="1858"/>
      <c r="AB58" s="1858"/>
      <c r="AC58" s="1858"/>
    </row>
    <row r="59" spans="1:29" x14ac:dyDescent="0.2">
      <c r="A59" s="1858"/>
      <c r="B59" s="1858"/>
      <c r="C59" s="1858"/>
      <c r="D59" s="1858"/>
      <c r="E59" s="1858"/>
      <c r="F59" s="1858"/>
      <c r="G59" s="1858"/>
      <c r="H59" s="1858"/>
      <c r="I59" s="1858"/>
      <c r="J59" s="1858"/>
      <c r="K59" s="1858"/>
      <c r="L59" s="1858"/>
      <c r="M59" s="1858"/>
      <c r="N59" s="1858"/>
      <c r="O59" s="1858"/>
      <c r="P59" s="1858"/>
      <c r="Q59" s="1858"/>
      <c r="R59" s="1858"/>
      <c r="S59" s="1858"/>
      <c r="T59" s="1858"/>
      <c r="U59" s="1858"/>
      <c r="V59" s="1858"/>
      <c r="W59" s="1858"/>
      <c r="X59" s="1858"/>
      <c r="Y59" s="1858"/>
      <c r="Z59" s="1858"/>
      <c r="AA59" s="1858"/>
      <c r="AB59" s="1858"/>
      <c r="AC59" s="1858"/>
    </row>
    <row r="60" spans="1:29" x14ac:dyDescent="0.2">
      <c r="A60" s="1858"/>
      <c r="B60" s="1858"/>
      <c r="C60" s="1858"/>
      <c r="D60" s="1858"/>
      <c r="E60" s="1858"/>
      <c r="F60" s="1858"/>
      <c r="G60" s="1858"/>
      <c r="H60" s="1858"/>
      <c r="I60" s="1858"/>
      <c r="J60" s="1858"/>
      <c r="K60" s="1858"/>
      <c r="L60" s="1858"/>
      <c r="M60" s="1858"/>
      <c r="N60" s="1858"/>
      <c r="O60" s="1858"/>
      <c r="P60" s="1858"/>
      <c r="Q60" s="1858"/>
      <c r="R60" s="1858"/>
      <c r="S60" s="1858"/>
      <c r="T60" s="1858"/>
      <c r="U60" s="1858"/>
      <c r="V60" s="1858"/>
      <c r="W60" s="1858"/>
      <c r="X60" s="1858"/>
      <c r="Y60" s="1858"/>
      <c r="Z60" s="1858"/>
      <c r="AA60" s="1858"/>
      <c r="AB60" s="1858"/>
      <c r="AC60" s="1858"/>
    </row>
    <row r="61" spans="1:29" x14ac:dyDescent="0.2">
      <c r="A61" s="1858"/>
      <c r="B61" s="1858"/>
      <c r="C61" s="1858"/>
      <c r="D61" s="1858"/>
      <c r="E61" s="1858"/>
      <c r="F61" s="1858"/>
      <c r="G61" s="1858"/>
      <c r="H61" s="1858"/>
      <c r="I61" s="1858"/>
      <c r="J61" s="1858"/>
      <c r="K61" s="1858"/>
      <c r="L61" s="1858"/>
      <c r="M61" s="1858"/>
      <c r="N61" s="1858"/>
      <c r="O61" s="1858"/>
      <c r="P61" s="1858"/>
      <c r="Q61" s="1858"/>
      <c r="R61" s="1858"/>
      <c r="S61" s="1858"/>
      <c r="T61" s="1858"/>
      <c r="U61" s="1858"/>
      <c r="V61" s="1858"/>
      <c r="W61" s="1858"/>
      <c r="X61" s="1858"/>
      <c r="Y61" s="1858"/>
      <c r="Z61" s="1858"/>
      <c r="AA61" s="1858"/>
      <c r="AB61" s="1858"/>
      <c r="AC61" s="1858"/>
    </row>
    <row r="62" spans="1:29" x14ac:dyDescent="0.2">
      <c r="A62" s="1858"/>
      <c r="B62" s="1858"/>
      <c r="C62" s="1858"/>
      <c r="D62" s="1858"/>
      <c r="E62" s="1858"/>
      <c r="F62" s="1858"/>
      <c r="G62" s="1858"/>
      <c r="H62" s="1858"/>
      <c r="I62" s="1858"/>
      <c r="J62" s="1858"/>
      <c r="K62" s="1858"/>
      <c r="L62" s="1858"/>
      <c r="M62" s="1858"/>
      <c r="N62" s="1858"/>
      <c r="O62" s="1858"/>
      <c r="P62" s="1858"/>
      <c r="Q62" s="1858"/>
      <c r="R62" s="1858"/>
      <c r="S62" s="1858"/>
      <c r="T62" s="1858"/>
      <c r="U62" s="1858"/>
      <c r="V62" s="1858"/>
      <c r="W62" s="1858"/>
      <c r="X62" s="1858"/>
      <c r="Y62" s="1858"/>
      <c r="Z62" s="1858"/>
      <c r="AA62" s="1858"/>
      <c r="AB62" s="1858"/>
      <c r="AC62" s="1858"/>
    </row>
    <row r="63" spans="1:29" x14ac:dyDescent="0.2">
      <c r="A63" s="1858"/>
      <c r="B63" s="1858"/>
      <c r="C63" s="1858"/>
      <c r="D63" s="1858"/>
      <c r="E63" s="1858"/>
      <c r="F63" s="1858"/>
      <c r="G63" s="1858"/>
      <c r="H63" s="1858"/>
      <c r="I63" s="1858"/>
      <c r="J63" s="1858"/>
      <c r="K63" s="1858"/>
      <c r="L63" s="1858"/>
      <c r="M63" s="1858"/>
      <c r="N63" s="1858"/>
      <c r="O63" s="1858"/>
      <c r="P63" s="1858"/>
      <c r="Q63" s="1858"/>
      <c r="R63" s="1858"/>
      <c r="S63" s="1858"/>
      <c r="T63" s="1858"/>
      <c r="U63" s="1858"/>
      <c r="V63" s="1858"/>
      <c r="W63" s="1858"/>
      <c r="X63" s="1858"/>
      <c r="Y63" s="1858"/>
      <c r="Z63" s="1858"/>
      <c r="AA63" s="1858"/>
      <c r="AB63" s="1858"/>
      <c r="AC63" s="1858"/>
    </row>
    <row r="64" spans="1:29" x14ac:dyDescent="0.2">
      <c r="A64" s="1858"/>
      <c r="B64" s="1858"/>
      <c r="C64" s="1858"/>
      <c r="D64" s="1858"/>
      <c r="E64" s="1858"/>
      <c r="F64" s="1858"/>
      <c r="G64" s="1858"/>
      <c r="H64" s="1858"/>
      <c r="I64" s="1858"/>
      <c r="J64" s="1858"/>
      <c r="K64" s="1858"/>
      <c r="L64" s="1858"/>
      <c r="M64" s="1858"/>
      <c r="N64" s="1858"/>
      <c r="O64" s="1858"/>
      <c r="P64" s="1858"/>
      <c r="Q64" s="1858"/>
      <c r="R64" s="1858"/>
      <c r="S64" s="1858"/>
      <c r="T64" s="1858"/>
      <c r="U64" s="1858"/>
      <c r="V64" s="1858"/>
      <c r="W64" s="1858"/>
      <c r="X64" s="1858"/>
      <c r="Y64" s="1858"/>
      <c r="Z64" s="1858"/>
      <c r="AA64" s="1858"/>
      <c r="AB64" s="1858"/>
      <c r="AC64" s="1858"/>
    </row>
    <row r="65" spans="1:29" x14ac:dyDescent="0.2">
      <c r="A65" s="1858"/>
      <c r="B65" s="1858"/>
      <c r="C65" s="1858"/>
      <c r="D65" s="1858"/>
      <c r="E65" s="1858"/>
      <c r="F65" s="1858"/>
      <c r="G65" s="1858"/>
      <c r="H65" s="1858"/>
      <c r="I65" s="1858"/>
      <c r="J65" s="1858"/>
      <c r="K65" s="1858"/>
      <c r="L65" s="1858"/>
      <c r="M65" s="1858"/>
      <c r="N65" s="1858"/>
      <c r="O65" s="1858"/>
      <c r="P65" s="1858"/>
      <c r="Q65" s="1858"/>
      <c r="R65" s="1858"/>
      <c r="S65" s="1858"/>
      <c r="T65" s="1858"/>
      <c r="U65" s="1858"/>
      <c r="V65" s="1858"/>
      <c r="W65" s="1858"/>
      <c r="X65" s="1858"/>
      <c r="Y65" s="1858"/>
      <c r="Z65" s="1858"/>
      <c r="AA65" s="1858"/>
      <c r="AB65" s="1858"/>
      <c r="AC65" s="1858"/>
    </row>
    <row r="66" spans="1:29" x14ac:dyDescent="0.2">
      <c r="A66" s="1858"/>
      <c r="B66" s="1858"/>
      <c r="C66" s="1858"/>
      <c r="D66" s="1858"/>
      <c r="E66" s="1858"/>
      <c r="F66" s="1858"/>
      <c r="G66" s="1858"/>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row>
    <row r="67" spans="1:29" x14ac:dyDescent="0.2">
      <c r="A67" s="1858"/>
      <c r="B67" s="1858"/>
      <c r="C67" s="1858"/>
      <c r="D67" s="1858"/>
      <c r="E67" s="1858"/>
      <c r="F67" s="1858"/>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row>
    <row r="68" spans="1:29" x14ac:dyDescent="0.2">
      <c r="A68" s="1858"/>
      <c r="B68" s="1858"/>
      <c r="C68" s="1858"/>
      <c r="D68" s="1858"/>
      <c r="E68" s="1858"/>
      <c r="F68" s="1858"/>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row>
    <row r="69" spans="1:29" x14ac:dyDescent="0.2">
      <c r="A69" s="1858"/>
      <c r="B69" s="1858"/>
      <c r="C69" s="1858"/>
      <c r="D69" s="1858"/>
      <c r="E69" s="1858"/>
      <c r="F69" s="1858"/>
      <c r="G69" s="1858"/>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row>
    <row r="70" spans="1:29" x14ac:dyDescent="0.2">
      <c r="A70" s="1858"/>
      <c r="B70" s="1858"/>
      <c r="C70" s="1858"/>
      <c r="D70" s="1858"/>
      <c r="E70" s="1858"/>
      <c r="F70" s="1858"/>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row>
    <row r="71" spans="1:29" x14ac:dyDescent="0.2">
      <c r="A71" s="1858"/>
      <c r="B71" s="1858"/>
      <c r="C71" s="1858"/>
      <c r="D71" s="1858"/>
      <c r="E71" s="1858"/>
      <c r="F71" s="1858"/>
      <c r="G71" s="1858"/>
      <c r="H71" s="1858"/>
      <c r="I71" s="1858"/>
      <c r="J71" s="1858"/>
      <c r="K71" s="1858"/>
      <c r="L71" s="1858"/>
      <c r="M71" s="1858"/>
      <c r="N71" s="1858"/>
      <c r="O71" s="1858"/>
      <c r="P71" s="1858"/>
      <c r="Q71" s="1858"/>
      <c r="R71" s="1858"/>
      <c r="S71" s="1858"/>
      <c r="T71" s="1858"/>
      <c r="U71" s="1858"/>
      <c r="V71" s="1858"/>
      <c r="W71" s="1858"/>
      <c r="X71" s="1858"/>
      <c r="Y71" s="1858"/>
      <c r="Z71" s="1858"/>
      <c r="AA71" s="1858"/>
      <c r="AB71" s="1858"/>
      <c r="AC71" s="1858"/>
    </row>
    <row r="72" spans="1:29" x14ac:dyDescent="0.2">
      <c r="A72" s="1858"/>
      <c r="B72" s="1858"/>
      <c r="C72" s="1858"/>
      <c r="D72" s="1858"/>
      <c r="E72" s="1858"/>
      <c r="F72" s="1858"/>
      <c r="G72" s="1858"/>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row>
    <row r="73" spans="1:29" x14ac:dyDescent="0.2">
      <c r="A73" s="1858"/>
      <c r="B73" s="1858"/>
      <c r="C73" s="1858"/>
      <c r="D73" s="1858"/>
      <c r="E73" s="1858"/>
      <c r="F73" s="1858"/>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row>
    <row r="74" spans="1:29" x14ac:dyDescent="0.2">
      <c r="A74" s="1858"/>
      <c r="B74" s="1858"/>
      <c r="C74" s="1858"/>
      <c r="D74" s="1858"/>
      <c r="E74" s="1858"/>
      <c r="F74" s="1858"/>
      <c r="G74" s="1858"/>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row>
    <row r="75" spans="1:29" x14ac:dyDescent="0.2">
      <c r="A75" s="1858"/>
      <c r="B75" s="1858"/>
      <c r="C75" s="1858"/>
      <c r="D75" s="1858"/>
      <c r="E75" s="1858"/>
      <c r="F75" s="1858"/>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row>
    <row r="76" spans="1:29" x14ac:dyDescent="0.2">
      <c r="A76" s="1858"/>
      <c r="B76" s="1858"/>
      <c r="C76" s="1858"/>
      <c r="D76" s="1858"/>
      <c r="E76" s="1858"/>
      <c r="F76" s="1858"/>
      <c r="G76" s="1858"/>
      <c r="H76" s="1858"/>
      <c r="I76" s="1858"/>
      <c r="J76" s="1858"/>
      <c r="K76" s="1858"/>
      <c r="L76" s="1858"/>
      <c r="M76" s="1858"/>
      <c r="N76" s="1858"/>
      <c r="O76" s="1858"/>
      <c r="P76" s="1858"/>
      <c r="Q76" s="1858"/>
      <c r="R76" s="1858"/>
      <c r="S76" s="1858"/>
      <c r="T76" s="1858"/>
      <c r="U76" s="1858"/>
      <c r="V76" s="1858"/>
      <c r="W76" s="1858"/>
      <c r="X76" s="1858"/>
      <c r="Y76" s="1858"/>
      <c r="Z76" s="1858"/>
      <c r="AA76" s="1858"/>
      <c r="AB76" s="1858"/>
      <c r="AC76" s="1858"/>
    </row>
    <row r="77" spans="1:29" x14ac:dyDescent="0.2">
      <c r="A77" s="1858"/>
      <c r="B77" s="1858"/>
      <c r="C77" s="1858"/>
      <c r="D77" s="1858"/>
      <c r="E77" s="1858"/>
      <c r="F77" s="1858"/>
      <c r="G77" s="1858"/>
      <c r="H77" s="1858"/>
      <c r="I77" s="1858"/>
      <c r="J77" s="1858"/>
      <c r="K77" s="1858"/>
      <c r="L77" s="1858"/>
      <c r="M77" s="1858"/>
      <c r="N77" s="1858"/>
      <c r="O77" s="1858"/>
      <c r="P77" s="1858"/>
      <c r="Q77" s="1858"/>
      <c r="R77" s="1858"/>
      <c r="S77" s="1858"/>
      <c r="T77" s="1858"/>
      <c r="U77" s="1858"/>
      <c r="V77" s="1858"/>
      <c r="W77" s="1858"/>
      <c r="X77" s="1858"/>
      <c r="Y77" s="1858"/>
      <c r="Z77" s="1858"/>
      <c r="AA77" s="1858"/>
      <c r="AB77" s="1858"/>
      <c r="AC77" s="1858"/>
    </row>
    <row r="78" spans="1:29" x14ac:dyDescent="0.2">
      <c r="A78" s="1858"/>
      <c r="B78" s="1858"/>
      <c r="C78" s="1858"/>
      <c r="D78" s="1858"/>
      <c r="E78" s="1858"/>
      <c r="F78" s="1858"/>
      <c r="G78" s="1858"/>
      <c r="H78" s="1858"/>
      <c r="I78" s="1858"/>
      <c r="J78" s="1858"/>
      <c r="K78" s="1858"/>
      <c r="L78" s="1858"/>
      <c r="M78" s="1858"/>
      <c r="N78" s="1858"/>
      <c r="O78" s="1858"/>
      <c r="P78" s="1858"/>
      <c r="Q78" s="1858"/>
      <c r="R78" s="1858"/>
      <c r="S78" s="1858"/>
      <c r="T78" s="1858"/>
      <c r="U78" s="1858"/>
      <c r="V78" s="1858"/>
      <c r="W78" s="1858"/>
      <c r="X78" s="1858"/>
      <c r="Y78" s="1858"/>
      <c r="Z78" s="1858"/>
      <c r="AA78" s="1858"/>
      <c r="AB78" s="1858"/>
      <c r="AC78" s="1858"/>
    </row>
    <row r="79" spans="1:29" x14ac:dyDescent="0.2">
      <c r="A79" s="1858"/>
      <c r="B79" s="1858"/>
      <c r="C79" s="1858"/>
      <c r="D79" s="1858"/>
      <c r="E79" s="1858"/>
      <c r="F79" s="1858"/>
      <c r="G79" s="1858"/>
      <c r="H79" s="1858"/>
      <c r="I79" s="1858"/>
      <c r="J79" s="1858"/>
      <c r="K79" s="1858"/>
      <c r="L79" s="1858"/>
      <c r="M79" s="1858"/>
      <c r="N79" s="1858"/>
      <c r="O79" s="1858"/>
      <c r="P79" s="1858"/>
      <c r="Q79" s="1858"/>
      <c r="R79" s="1858"/>
      <c r="S79" s="1858"/>
      <c r="T79" s="1858"/>
      <c r="U79" s="1858"/>
      <c r="V79" s="1858"/>
      <c r="W79" s="1858"/>
      <c r="X79" s="1858"/>
      <c r="Y79" s="1858"/>
      <c r="Z79" s="1858"/>
      <c r="AA79" s="1858"/>
      <c r="AB79" s="1858"/>
      <c r="AC79" s="1858"/>
    </row>
    <row r="80" spans="1:29" x14ac:dyDescent="0.2">
      <c r="A80" s="1858"/>
      <c r="B80" s="1858"/>
      <c r="C80" s="1858"/>
      <c r="D80" s="1858"/>
      <c r="E80" s="1858"/>
      <c r="F80" s="1858"/>
      <c r="G80" s="1858"/>
      <c r="H80" s="1858"/>
      <c r="I80" s="1858"/>
      <c r="J80" s="1858"/>
      <c r="K80" s="1858"/>
      <c r="L80" s="1858"/>
      <c r="M80" s="1858"/>
      <c r="N80" s="1858"/>
      <c r="O80" s="1858"/>
      <c r="P80" s="1858"/>
      <c r="Q80" s="1858"/>
      <c r="R80" s="1858"/>
      <c r="S80" s="1858"/>
      <c r="T80" s="1858"/>
      <c r="U80" s="1858"/>
      <c r="V80" s="1858"/>
      <c r="W80" s="1858"/>
      <c r="X80" s="1858"/>
      <c r="Y80" s="1858"/>
      <c r="Z80" s="1858"/>
      <c r="AA80" s="1858"/>
      <c r="AB80" s="1858"/>
      <c r="AC80" s="1858"/>
    </row>
    <row r="81" spans="1:29" x14ac:dyDescent="0.2">
      <c r="A81" s="1858"/>
      <c r="B81" s="1858"/>
      <c r="C81" s="1858"/>
      <c r="D81" s="1858"/>
      <c r="E81" s="1858"/>
      <c r="F81" s="1858"/>
      <c r="G81" s="1858"/>
      <c r="H81" s="1858"/>
      <c r="I81" s="1858"/>
      <c r="J81" s="1858"/>
      <c r="K81" s="1858"/>
      <c r="L81" s="1858"/>
      <c r="M81" s="1858"/>
      <c r="N81" s="1858"/>
      <c r="O81" s="1858"/>
      <c r="P81" s="1858"/>
      <c r="Q81" s="1858"/>
      <c r="R81" s="1858"/>
      <c r="S81" s="1858"/>
      <c r="T81" s="1858"/>
      <c r="U81" s="1858"/>
      <c r="V81" s="1858"/>
      <c r="W81" s="1858"/>
      <c r="X81" s="1858"/>
      <c r="Y81" s="1858"/>
      <c r="Z81" s="1858"/>
      <c r="AA81" s="1858"/>
      <c r="AB81" s="1858"/>
      <c r="AC81" s="1858"/>
    </row>
    <row r="82" spans="1:29" x14ac:dyDescent="0.2">
      <c r="A82" s="1858"/>
      <c r="B82" s="1858"/>
      <c r="C82" s="1858"/>
      <c r="D82" s="1858"/>
      <c r="E82" s="1858"/>
      <c r="F82" s="1858"/>
      <c r="G82" s="1858"/>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row>
    <row r="83" spans="1:29" x14ac:dyDescent="0.2">
      <c r="A83" s="1858"/>
      <c r="B83" s="1858"/>
      <c r="C83" s="1858"/>
      <c r="D83" s="1858"/>
      <c r="E83" s="1858"/>
      <c r="F83" s="1858"/>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row>
    <row r="84" spans="1:29" x14ac:dyDescent="0.2">
      <c r="A84" s="1858"/>
      <c r="B84" s="1858"/>
      <c r="C84" s="1858"/>
      <c r="D84" s="1858"/>
      <c r="E84" s="1858"/>
      <c r="F84" s="1858"/>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row>
    <row r="85" spans="1:29" x14ac:dyDescent="0.2">
      <c r="A85" s="1858"/>
      <c r="B85" s="1858"/>
      <c r="C85" s="1858"/>
      <c r="D85" s="1858"/>
      <c r="E85" s="1858"/>
      <c r="F85" s="1858"/>
      <c r="G85" s="1858"/>
      <c r="H85" s="1858"/>
      <c r="I85" s="1858"/>
      <c r="J85" s="1858"/>
      <c r="K85" s="1858"/>
      <c r="L85" s="1858"/>
      <c r="M85" s="1858"/>
      <c r="N85" s="1858"/>
      <c r="O85" s="1858"/>
      <c r="P85" s="1858"/>
      <c r="Q85" s="1858"/>
      <c r="R85" s="1858"/>
      <c r="S85" s="1858"/>
      <c r="T85" s="1858"/>
      <c r="U85" s="1858"/>
      <c r="V85" s="1858"/>
      <c r="W85" s="1858"/>
      <c r="X85" s="1858"/>
      <c r="Y85" s="1858"/>
      <c r="Z85" s="1858"/>
      <c r="AA85" s="1858"/>
      <c r="AB85" s="1858"/>
      <c r="AC85" s="1858"/>
    </row>
    <row r="86" spans="1:29" x14ac:dyDescent="0.2">
      <c r="A86" s="1858"/>
      <c r="B86" s="1858"/>
      <c r="C86" s="1858"/>
      <c r="D86" s="1858"/>
      <c r="E86" s="1858"/>
      <c r="F86" s="1858"/>
      <c r="G86" s="1858"/>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row>
    <row r="87" spans="1:29" x14ac:dyDescent="0.2">
      <c r="A87" s="1858"/>
      <c r="B87" s="1858"/>
      <c r="C87" s="1858"/>
      <c r="D87" s="1858"/>
      <c r="E87" s="1858"/>
      <c r="F87" s="1858"/>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row>
    <row r="88" spans="1:29" x14ac:dyDescent="0.2">
      <c r="A88" s="1858"/>
      <c r="B88" s="1858"/>
      <c r="C88" s="1858"/>
      <c r="D88" s="1858"/>
      <c r="E88" s="1858"/>
      <c r="F88" s="1858"/>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row>
    <row r="89" spans="1:29" x14ac:dyDescent="0.2">
      <c r="A89" s="1858"/>
      <c r="B89" s="1858"/>
      <c r="C89" s="1858"/>
      <c r="D89" s="1858"/>
      <c r="E89" s="1858"/>
      <c r="F89" s="1858"/>
      <c r="G89" s="1858"/>
      <c r="H89" s="1858"/>
      <c r="I89" s="1858"/>
      <c r="J89" s="1858"/>
      <c r="K89" s="1858"/>
      <c r="L89" s="1858"/>
      <c r="M89" s="1858"/>
      <c r="N89" s="1858"/>
      <c r="O89" s="1858"/>
      <c r="P89" s="1858"/>
      <c r="Q89" s="1858"/>
      <c r="R89" s="1858"/>
      <c r="S89" s="1858"/>
      <c r="T89" s="1858"/>
      <c r="U89" s="1858"/>
      <c r="V89" s="1858"/>
      <c r="W89" s="1858"/>
      <c r="X89" s="1858"/>
      <c r="Y89" s="1858"/>
      <c r="Z89" s="1858"/>
      <c r="AA89" s="1858"/>
      <c r="AB89" s="1858"/>
      <c r="AC89" s="1858"/>
    </row>
    <row r="90" spans="1:29" x14ac:dyDescent="0.2">
      <c r="A90" s="1858"/>
      <c r="B90" s="1858"/>
      <c r="C90" s="1858"/>
      <c r="D90" s="1858"/>
      <c r="E90" s="1858"/>
      <c r="F90" s="1858"/>
      <c r="G90" s="1858"/>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row>
    <row r="91" spans="1:29" x14ac:dyDescent="0.2">
      <c r="A91" s="1858"/>
      <c r="B91" s="1858"/>
      <c r="C91" s="1858"/>
      <c r="D91" s="1858"/>
      <c r="E91" s="1858"/>
      <c r="F91" s="1858"/>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row>
    <row r="92" spans="1:29" x14ac:dyDescent="0.2">
      <c r="A92" s="1858"/>
      <c r="B92" s="1858"/>
      <c r="C92" s="1858"/>
      <c r="D92" s="1858"/>
      <c r="E92" s="1858"/>
      <c r="F92" s="1858"/>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row>
    <row r="93" spans="1:29" x14ac:dyDescent="0.2">
      <c r="A93" s="1858"/>
      <c r="B93" s="1858"/>
      <c r="C93" s="1858"/>
      <c r="D93" s="1858"/>
      <c r="E93" s="1858"/>
      <c r="F93" s="1858"/>
      <c r="G93" s="1858"/>
      <c r="H93" s="1858"/>
      <c r="I93" s="1858"/>
      <c r="J93" s="1858"/>
      <c r="K93" s="1858"/>
      <c r="L93" s="1858"/>
      <c r="M93" s="1858"/>
      <c r="N93" s="1858"/>
      <c r="O93" s="1858"/>
      <c r="P93" s="1858"/>
      <c r="Q93" s="1858"/>
      <c r="R93" s="1858"/>
      <c r="S93" s="1858"/>
      <c r="T93" s="1858"/>
      <c r="U93" s="1858"/>
      <c r="V93" s="1858"/>
      <c r="W93" s="1858"/>
      <c r="X93" s="1858"/>
      <c r="Y93" s="1858"/>
      <c r="Z93" s="1858"/>
      <c r="AA93" s="1858"/>
      <c r="AB93" s="1858"/>
      <c r="AC93" s="1858"/>
    </row>
    <row r="94" spans="1:29" x14ac:dyDescent="0.2">
      <c r="A94" s="1858"/>
      <c r="B94" s="1858"/>
      <c r="C94" s="1858"/>
      <c r="D94" s="1858"/>
      <c r="E94" s="1858"/>
      <c r="F94" s="1858"/>
      <c r="G94" s="1858"/>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row>
    <row r="95" spans="1:29" x14ac:dyDescent="0.2">
      <c r="A95" s="1858"/>
      <c r="B95" s="1858"/>
      <c r="C95" s="1858"/>
      <c r="D95" s="1858"/>
      <c r="E95" s="1858"/>
      <c r="F95" s="1858"/>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row>
    <row r="96" spans="1:29" x14ac:dyDescent="0.2">
      <c r="A96" s="1858"/>
      <c r="B96" s="1858"/>
      <c r="C96" s="1858"/>
      <c r="D96" s="1858"/>
      <c r="E96" s="1858"/>
      <c r="F96" s="1858"/>
      <c r="G96" s="1858"/>
      <c r="H96" s="1858"/>
      <c r="I96" s="1858"/>
      <c r="J96" s="1858"/>
      <c r="K96" s="1858"/>
      <c r="L96" s="1858"/>
      <c r="M96" s="1858"/>
      <c r="N96" s="1858"/>
      <c r="O96" s="1858"/>
      <c r="P96" s="1858"/>
      <c r="Q96" s="1858"/>
      <c r="R96" s="1858"/>
      <c r="S96" s="1858"/>
      <c r="T96" s="1858"/>
      <c r="U96" s="1858"/>
      <c r="V96" s="1858"/>
      <c r="W96" s="1858"/>
      <c r="X96" s="1858"/>
      <c r="Y96" s="1858"/>
      <c r="Z96" s="1858"/>
      <c r="AA96" s="1858"/>
      <c r="AB96" s="1858"/>
      <c r="AC96" s="1858"/>
    </row>
    <row r="97" spans="1:29" x14ac:dyDescent="0.2">
      <c r="A97" s="1858"/>
      <c r="B97" s="1858"/>
      <c r="C97" s="1858"/>
      <c r="D97" s="1858"/>
      <c r="E97" s="1858"/>
      <c r="F97" s="1858"/>
      <c r="G97" s="1858"/>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row>
    <row r="98" spans="1:29" x14ac:dyDescent="0.2">
      <c r="A98" s="1858"/>
      <c r="B98" s="1858"/>
      <c r="C98" s="1858"/>
      <c r="D98" s="1858"/>
      <c r="E98" s="1858"/>
      <c r="F98" s="1858"/>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row>
    <row r="99" spans="1:29" x14ac:dyDescent="0.2">
      <c r="A99" s="1858"/>
      <c r="B99" s="1858"/>
      <c r="C99" s="1858"/>
      <c r="D99" s="1858"/>
      <c r="E99" s="1858"/>
      <c r="F99" s="1858"/>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row>
    <row r="100" spans="1:29" x14ac:dyDescent="0.2">
      <c r="A100" s="1858"/>
      <c r="B100" s="1858"/>
      <c r="C100" s="1858"/>
      <c r="D100" s="1858"/>
      <c r="E100" s="1858"/>
      <c r="F100" s="1858"/>
      <c r="G100" s="1858"/>
      <c r="H100" s="1858"/>
      <c r="I100" s="1858"/>
      <c r="J100" s="1858"/>
      <c r="K100" s="1858"/>
      <c r="L100" s="1858"/>
      <c r="M100" s="1858"/>
      <c r="N100" s="1858"/>
      <c r="O100" s="1858"/>
      <c r="P100" s="1858"/>
      <c r="Q100" s="1858"/>
      <c r="R100" s="1858"/>
      <c r="S100" s="1858"/>
      <c r="T100" s="1858"/>
      <c r="U100" s="1858"/>
      <c r="V100" s="1858"/>
      <c r="W100" s="1858"/>
      <c r="X100" s="1858"/>
      <c r="Y100" s="1858"/>
      <c r="Z100" s="1858"/>
      <c r="AA100" s="1858"/>
      <c r="AB100" s="1858"/>
      <c r="AC100" s="1858"/>
    </row>
    <row r="101" spans="1:29" x14ac:dyDescent="0.2">
      <c r="A101" s="1858"/>
      <c r="B101" s="1858"/>
      <c r="C101" s="1858"/>
      <c r="D101" s="1858"/>
      <c r="E101" s="1858"/>
      <c r="F101" s="1858"/>
      <c r="G101" s="1858"/>
      <c r="H101" s="1858"/>
      <c r="I101" s="1858"/>
      <c r="J101" s="1858"/>
      <c r="K101" s="1858"/>
      <c r="L101" s="1858"/>
      <c r="M101" s="1858"/>
      <c r="N101" s="1858"/>
      <c r="O101" s="1858"/>
      <c r="P101" s="1858"/>
      <c r="Q101" s="1858"/>
      <c r="R101" s="1858"/>
      <c r="S101" s="1858"/>
      <c r="T101" s="1858"/>
      <c r="U101" s="1858"/>
      <c r="V101" s="1858"/>
      <c r="W101" s="1858"/>
      <c r="X101" s="1858"/>
      <c r="Y101" s="1858"/>
      <c r="Z101" s="1858"/>
      <c r="AA101" s="1858"/>
      <c r="AB101" s="1858"/>
      <c r="AC101" s="1858"/>
    </row>
    <row r="102" spans="1:29" x14ac:dyDescent="0.2">
      <c r="A102" s="1858"/>
      <c r="B102" s="1858"/>
      <c r="C102" s="1858"/>
      <c r="D102" s="1858"/>
      <c r="E102" s="1858"/>
      <c r="F102" s="1858"/>
      <c r="G102" s="1858"/>
      <c r="H102" s="1858"/>
      <c r="I102" s="1858"/>
      <c r="J102" s="1858"/>
      <c r="K102" s="1858"/>
      <c r="L102" s="1858"/>
      <c r="M102" s="1858"/>
      <c r="N102" s="1858"/>
      <c r="O102" s="1858"/>
      <c r="P102" s="1858"/>
      <c r="Q102" s="1858"/>
      <c r="R102" s="1858"/>
      <c r="S102" s="1858"/>
      <c r="T102" s="1858"/>
      <c r="U102" s="1858"/>
      <c r="V102" s="1858"/>
      <c r="W102" s="1858"/>
      <c r="X102" s="1858"/>
      <c r="Y102" s="1858"/>
      <c r="Z102" s="1858"/>
      <c r="AA102" s="1858"/>
      <c r="AB102" s="1858"/>
      <c r="AC102" s="1858"/>
    </row>
    <row r="103" spans="1:29" x14ac:dyDescent="0.2">
      <c r="A103" s="1858"/>
      <c r="B103" s="1858"/>
      <c r="C103" s="1858"/>
      <c r="D103" s="1858"/>
      <c r="E103" s="1858"/>
      <c r="F103" s="1858"/>
      <c r="G103" s="1858"/>
      <c r="H103" s="1858"/>
      <c r="I103" s="1858"/>
      <c r="J103" s="1858"/>
      <c r="K103" s="1858"/>
      <c r="L103" s="1858"/>
      <c r="M103" s="1858"/>
      <c r="N103" s="1858"/>
      <c r="O103" s="1858"/>
      <c r="P103" s="1858"/>
      <c r="Q103" s="1858"/>
      <c r="R103" s="1858"/>
      <c r="S103" s="1858"/>
      <c r="T103" s="1858"/>
      <c r="U103" s="1858"/>
      <c r="V103" s="1858"/>
      <c r="W103" s="1858"/>
      <c r="X103" s="1858"/>
      <c r="Y103" s="1858"/>
      <c r="Z103" s="1858"/>
      <c r="AA103" s="1858"/>
      <c r="AB103" s="1858"/>
      <c r="AC103" s="1858"/>
    </row>
  </sheetData>
  <mergeCells count="10">
    <mergeCell ref="G33:G34"/>
    <mergeCell ref="G15:G17"/>
    <mergeCell ref="G19:G24"/>
    <mergeCell ref="G26:G31"/>
    <mergeCell ref="G36:G39"/>
    <mergeCell ref="E2:H2"/>
    <mergeCell ref="E5:H5"/>
    <mergeCell ref="G11:G13"/>
    <mergeCell ref="E6:H6"/>
    <mergeCell ref="E3:H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FF00"/>
    <pageSetUpPr fitToPage="1"/>
  </sheetPr>
  <dimension ref="A1:M240"/>
  <sheetViews>
    <sheetView showGridLines="0" tabSelected="1" zoomScaleNormal="100" zoomScaleSheetLayoutView="100" workbookViewId="0">
      <pane ySplit="1" topLeftCell="A2" activePane="bottomLeft" state="frozen"/>
      <selection activeCell="F17" sqref="F17:H17"/>
      <selection pane="bottomLeft" activeCell="K228" sqref="K228"/>
    </sheetView>
  </sheetViews>
  <sheetFormatPr baseColWidth="10" defaultRowHeight="12.75" x14ac:dyDescent="0.2"/>
  <cols>
    <col min="1" max="1" width="1.7109375" customWidth="1"/>
    <col min="2" max="2" width="3.7109375" customWidth="1"/>
    <col min="3" max="3" width="24.7109375" customWidth="1"/>
    <col min="4" max="4" width="12.7109375" customWidth="1"/>
    <col min="5" max="5" width="5.7109375" customWidth="1"/>
    <col min="6" max="7" width="10.7109375" customWidth="1"/>
    <col min="10" max="10" width="4.7109375" customWidth="1"/>
    <col min="11" max="11" width="13.7109375" customWidth="1"/>
    <col min="12" max="12" width="20.7109375" customWidth="1"/>
    <col min="13" max="13" width="4.7109375" customWidth="1"/>
  </cols>
  <sheetData>
    <row r="1" spans="1:11" ht="20.25" x14ac:dyDescent="0.3">
      <c r="A1" s="420"/>
      <c r="B1" s="421" t="s">
        <v>285</v>
      </c>
      <c r="C1" s="420"/>
    </row>
    <row r="2" spans="1:11" ht="9.9499999999999993" customHeight="1" x14ac:dyDescent="0.2">
      <c r="A2" s="420"/>
      <c r="B2" s="420"/>
      <c r="C2" s="420"/>
    </row>
    <row r="3" spans="1:11" x14ac:dyDescent="0.2">
      <c r="A3" s="420"/>
      <c r="B3" s="420"/>
      <c r="C3" s="420" t="s">
        <v>288</v>
      </c>
    </row>
    <row r="4" spans="1:11" x14ac:dyDescent="0.2">
      <c r="A4" s="420"/>
      <c r="B4" s="420"/>
      <c r="C4" s="417" t="s">
        <v>2051</v>
      </c>
    </row>
    <row r="5" spans="1:11" x14ac:dyDescent="0.2">
      <c r="A5" s="420"/>
      <c r="B5" s="420"/>
      <c r="C5" s="654" t="s">
        <v>289</v>
      </c>
    </row>
    <row r="6" spans="1:11" ht="12.75" customHeight="1" x14ac:dyDescent="0.2">
      <c r="A6" s="420"/>
      <c r="B6" s="420"/>
      <c r="C6" s="654"/>
    </row>
    <row r="7" spans="1:11" x14ac:dyDescent="0.2">
      <c r="A7" s="420"/>
      <c r="B7" s="420"/>
      <c r="C7" s="654" t="s">
        <v>52</v>
      </c>
    </row>
    <row r="8" spans="1:11" x14ac:dyDescent="0.2">
      <c r="A8" s="420"/>
      <c r="B8" s="420"/>
      <c r="C8" s="420" t="s">
        <v>286</v>
      </c>
    </row>
    <row r="9" spans="1:11" x14ac:dyDescent="0.2">
      <c r="A9" s="420"/>
      <c r="B9" s="420"/>
      <c r="C9" s="420"/>
    </row>
    <row r="10" spans="1:11" x14ac:dyDescent="0.2">
      <c r="A10" s="420"/>
      <c r="B10" s="420"/>
      <c r="C10" s="420"/>
    </row>
    <row r="11" spans="1:11" x14ac:dyDescent="0.2">
      <c r="A11" s="420"/>
      <c r="B11" s="420"/>
      <c r="C11" s="654" t="s">
        <v>48</v>
      </c>
      <c r="J11" s="657" t="s">
        <v>531</v>
      </c>
    </row>
    <row r="12" spans="1:11" x14ac:dyDescent="0.2">
      <c r="A12" s="420"/>
      <c r="B12" s="420"/>
      <c r="C12" s="420" t="s">
        <v>348</v>
      </c>
      <c r="J12" s="658" t="s">
        <v>334</v>
      </c>
    </row>
    <row r="13" spans="1:11" x14ac:dyDescent="0.2">
      <c r="A13" s="420"/>
      <c r="B13" s="420"/>
      <c r="C13" s="420" t="s">
        <v>145</v>
      </c>
      <c r="J13" s="658" t="s">
        <v>349</v>
      </c>
      <c r="K13" s="411"/>
    </row>
    <row r="14" spans="1:11" x14ac:dyDescent="0.2">
      <c r="A14" s="420"/>
      <c r="B14" s="420"/>
      <c r="C14" s="420" t="s">
        <v>570</v>
      </c>
      <c r="J14" s="383" t="s">
        <v>584</v>
      </c>
      <c r="K14" s="411" t="s">
        <v>529</v>
      </c>
    </row>
    <row r="15" spans="1:11" ht="12.75" customHeight="1" x14ac:dyDescent="0.2">
      <c r="A15" s="420"/>
      <c r="B15" s="420"/>
      <c r="C15" s="420"/>
    </row>
    <row r="16" spans="1:11" x14ac:dyDescent="0.2">
      <c r="A16" s="420"/>
      <c r="B16" s="420"/>
      <c r="C16" s="654" t="s">
        <v>47</v>
      </c>
      <c r="E16" s="416"/>
      <c r="F16" s="413"/>
      <c r="G16" s="414"/>
      <c r="I16" s="527"/>
    </row>
    <row r="17" spans="1:12" x14ac:dyDescent="0.2">
      <c r="A17" s="420"/>
      <c r="B17" s="420"/>
      <c r="C17" s="420" t="s">
        <v>287</v>
      </c>
      <c r="E17" s="416"/>
      <c r="F17" s="413"/>
      <c r="G17" s="414"/>
      <c r="I17" s="527"/>
    </row>
    <row r="18" spans="1:12" ht="8.1" customHeight="1" x14ac:dyDescent="0.2">
      <c r="A18" s="420"/>
      <c r="B18" s="420"/>
      <c r="C18" s="420"/>
    </row>
    <row r="19" spans="1:12" x14ac:dyDescent="0.2">
      <c r="A19" s="420"/>
      <c r="B19" s="420"/>
      <c r="C19" s="422" t="s">
        <v>614</v>
      </c>
      <c r="E19" s="416"/>
      <c r="F19" s="413"/>
      <c r="G19" s="414" t="s">
        <v>355</v>
      </c>
      <c r="I19" s="527">
        <v>983411990</v>
      </c>
      <c r="J19" s="1834" t="s">
        <v>2026</v>
      </c>
      <c r="K19" s="416">
        <v>804787</v>
      </c>
    </row>
    <row r="20" spans="1:12" x14ac:dyDescent="0.2">
      <c r="A20" s="420"/>
      <c r="B20" s="420"/>
      <c r="C20" s="422" t="s">
        <v>615</v>
      </c>
      <c r="E20" s="416"/>
      <c r="F20" s="413"/>
      <c r="G20" s="414" t="s">
        <v>356</v>
      </c>
      <c r="I20" s="527">
        <v>983411993</v>
      </c>
      <c r="J20" s="1834" t="s">
        <v>2026</v>
      </c>
      <c r="K20" s="416">
        <v>804794</v>
      </c>
    </row>
    <row r="21" spans="1:12" x14ac:dyDescent="0.2">
      <c r="I21" s="412"/>
    </row>
    <row r="22" spans="1:12" ht="20.100000000000001" customHeight="1" x14ac:dyDescent="0.2">
      <c r="A22" s="420"/>
      <c r="B22" s="1864"/>
      <c r="C22" s="1984" t="s">
        <v>482</v>
      </c>
      <c r="D22" s="1984"/>
      <c r="E22" s="1984"/>
      <c r="F22" s="1984"/>
      <c r="G22" s="1984"/>
      <c r="H22" s="1984"/>
      <c r="I22" s="1984"/>
      <c r="J22" s="1984"/>
      <c r="K22" s="1984"/>
      <c r="L22" s="1984"/>
    </row>
    <row r="23" spans="1:12" ht="14.1" customHeight="1" x14ac:dyDescent="0.2">
      <c r="A23" s="420"/>
      <c r="B23" s="1865"/>
      <c r="C23" s="1866" t="s">
        <v>45</v>
      </c>
      <c r="D23" s="1864"/>
      <c r="E23" s="1864"/>
      <c r="F23" s="1864"/>
      <c r="G23" s="1864"/>
      <c r="H23" s="1864"/>
      <c r="I23" s="1864"/>
      <c r="J23" s="1864"/>
      <c r="K23" s="1864"/>
      <c r="L23" s="1864"/>
    </row>
    <row r="24" spans="1:12" ht="14.1" customHeight="1" x14ac:dyDescent="0.2">
      <c r="A24" s="420"/>
      <c r="B24" s="1865"/>
      <c r="C24" s="1866" t="s">
        <v>594</v>
      </c>
      <c r="D24" s="1864"/>
      <c r="E24" s="1864"/>
      <c r="F24" s="1864"/>
      <c r="G24" s="1864"/>
      <c r="H24" s="1864"/>
      <c r="I24" s="1864"/>
      <c r="J24" s="1864"/>
      <c r="K24" s="1864"/>
      <c r="L24" s="1864"/>
    </row>
    <row r="25" spans="1:12" ht="14.1" customHeight="1" x14ac:dyDescent="0.2">
      <c r="A25" s="420"/>
      <c r="B25" s="1865"/>
      <c r="C25" s="1866" t="s">
        <v>595</v>
      </c>
      <c r="D25" s="1864"/>
      <c r="E25" s="1864"/>
      <c r="F25" s="1864"/>
      <c r="G25" s="1864"/>
      <c r="H25" s="1864"/>
      <c r="I25" s="1864"/>
      <c r="J25" s="1864"/>
      <c r="K25" s="1864"/>
      <c r="L25" s="1864"/>
    </row>
    <row r="26" spans="1:12" ht="14.1" customHeight="1" x14ac:dyDescent="0.2">
      <c r="A26" s="420"/>
      <c r="B26" s="1865"/>
      <c r="C26" s="1866" t="s">
        <v>596</v>
      </c>
      <c r="D26" s="1864"/>
      <c r="E26" s="1864"/>
      <c r="F26" s="1864"/>
      <c r="G26" s="1864"/>
      <c r="H26" s="1864"/>
      <c r="I26" s="1864"/>
      <c r="J26" s="1864"/>
      <c r="K26" s="1864"/>
      <c r="L26" s="1864"/>
    </row>
    <row r="27" spans="1:12" ht="14.1" customHeight="1" x14ac:dyDescent="0.2">
      <c r="A27" s="420"/>
      <c r="B27" s="1865"/>
      <c r="C27" s="1866" t="s">
        <v>597</v>
      </c>
      <c r="D27" s="1864"/>
      <c r="E27" s="1864"/>
      <c r="F27" s="1864"/>
      <c r="G27" s="1864"/>
      <c r="H27" s="1864"/>
      <c r="I27" s="1864"/>
      <c r="J27" s="1864"/>
      <c r="K27" s="1864"/>
      <c r="L27" s="1864"/>
    </row>
    <row r="28" spans="1:12" ht="14.1" customHeight="1" x14ac:dyDescent="0.2">
      <c r="A28" s="420"/>
      <c r="B28" s="1865"/>
      <c r="C28" s="1866" t="s">
        <v>598</v>
      </c>
      <c r="D28" s="1864"/>
      <c r="E28" s="1864"/>
      <c r="F28" s="1864"/>
      <c r="G28" s="1864"/>
      <c r="H28" s="1864"/>
      <c r="I28" s="1864"/>
      <c r="J28" s="1864"/>
      <c r="K28" s="1864"/>
      <c r="L28" s="1864"/>
    </row>
    <row r="29" spans="1:12" ht="14.1" customHeight="1" x14ac:dyDescent="0.2">
      <c r="A29" s="420"/>
      <c r="B29" s="1865"/>
      <c r="C29" s="1866" t="s">
        <v>46</v>
      </c>
      <c r="D29" s="1864"/>
      <c r="E29" s="1864"/>
      <c r="F29" s="1864"/>
      <c r="G29" s="1864"/>
      <c r="H29" s="1864"/>
      <c r="I29" s="1864"/>
      <c r="J29" s="1864"/>
      <c r="K29" s="1864"/>
      <c r="L29" s="1864"/>
    </row>
    <row r="30" spans="1:12" ht="14.1" customHeight="1" x14ac:dyDescent="0.2">
      <c r="A30" s="420"/>
      <c r="B30" s="1865"/>
      <c r="C30" s="1867" t="s">
        <v>2041</v>
      </c>
      <c r="D30" s="1864"/>
      <c r="E30" s="1864"/>
      <c r="F30" s="1864"/>
      <c r="G30" s="1864"/>
      <c r="H30" s="1864"/>
      <c r="I30" s="1864"/>
      <c r="J30" s="1864"/>
      <c r="K30" s="1864"/>
      <c r="L30" s="1864"/>
    </row>
    <row r="31" spans="1:12" ht="5.0999999999999996" customHeight="1" x14ac:dyDescent="0.2">
      <c r="A31" s="420"/>
      <c r="B31" s="1865"/>
      <c r="C31" s="1865"/>
      <c r="D31" s="1864"/>
      <c r="E31" s="1864"/>
      <c r="F31" s="1864"/>
      <c r="G31" s="1864"/>
      <c r="H31" s="1864"/>
      <c r="I31" s="1864"/>
      <c r="J31" s="1864"/>
      <c r="K31" s="1864"/>
      <c r="L31" s="1864"/>
    </row>
    <row r="32" spans="1:12" ht="12.75" customHeight="1" x14ac:dyDescent="0.2"/>
    <row r="33" spans="2:13" ht="12.75" customHeight="1" x14ac:dyDescent="0.2"/>
    <row r="34" spans="2:13" ht="15.75" x14ac:dyDescent="0.25">
      <c r="B34" s="418" t="s">
        <v>532</v>
      </c>
      <c r="C34" s="417"/>
    </row>
    <row r="35" spans="2:13" ht="12.75" customHeight="1" x14ac:dyDescent="0.3">
      <c r="B35" s="656"/>
      <c r="C35" s="417"/>
    </row>
    <row r="36" spans="2:13" ht="50.1" customHeight="1" x14ac:dyDescent="0.2">
      <c r="B36" s="417"/>
      <c r="C36" s="1991" t="s">
        <v>621</v>
      </c>
      <c r="D36" s="1991"/>
      <c r="E36" s="1991"/>
      <c r="F36" s="1991"/>
      <c r="G36" s="845"/>
      <c r="H36" s="845"/>
      <c r="I36" s="845"/>
      <c r="J36" s="845"/>
      <c r="K36" s="845"/>
      <c r="L36" s="845"/>
      <c r="M36" s="845"/>
    </row>
    <row r="37" spans="2:13" ht="80.099999999999994" customHeight="1" x14ac:dyDescent="0.2">
      <c r="B37" s="417"/>
      <c r="C37" s="1990" t="s">
        <v>216</v>
      </c>
      <c r="D37" s="1990"/>
      <c r="E37" s="1990"/>
      <c r="F37" s="1990"/>
    </row>
    <row r="38" spans="2:13" ht="50.1" customHeight="1" x14ac:dyDescent="0.2">
      <c r="B38" s="417"/>
      <c r="C38" s="1990" t="s">
        <v>219</v>
      </c>
      <c r="D38" s="1990"/>
      <c r="E38" s="1990"/>
      <c r="F38" s="1990"/>
    </row>
    <row r="39" spans="2:13" ht="45" customHeight="1" x14ac:dyDescent="0.2">
      <c r="B39" s="417"/>
    </row>
    <row r="40" spans="2:13" ht="12" customHeight="1" x14ac:dyDescent="0.2"/>
    <row r="41" spans="2:13" ht="12" customHeight="1" x14ac:dyDescent="0.2"/>
    <row r="42" spans="2:13" x14ac:dyDescent="0.2">
      <c r="B42" s="417"/>
      <c r="C42" s="417"/>
    </row>
    <row r="43" spans="2:13" ht="20.100000000000001" customHeight="1" x14ac:dyDescent="0.25">
      <c r="B43" s="418" t="s">
        <v>226</v>
      </c>
      <c r="C43" s="417"/>
    </row>
    <row r="44" spans="2:13" ht="8.1" customHeight="1" x14ac:dyDescent="0.2"/>
    <row r="45" spans="2:13" ht="15" customHeight="1" x14ac:dyDescent="0.2">
      <c r="C45" s="660" t="s">
        <v>353</v>
      </c>
      <c r="D45" s="660" t="s">
        <v>530</v>
      </c>
      <c r="E45" s="652"/>
      <c r="F45" s="653"/>
      <c r="G45" s="652"/>
      <c r="H45" s="653"/>
      <c r="I45" s="653"/>
      <c r="J45" s="653"/>
      <c r="K45" s="653"/>
      <c r="L45" s="653"/>
    </row>
    <row r="46" spans="2:13" ht="15" customHeight="1" x14ac:dyDescent="0.2">
      <c r="B46" s="415"/>
      <c r="C46" s="1820" t="s">
        <v>537</v>
      </c>
      <c r="D46" s="840" t="s">
        <v>250</v>
      </c>
      <c r="E46" s="640"/>
      <c r="F46" s="640"/>
      <c r="G46" s="640"/>
      <c r="H46" s="640"/>
      <c r="I46" s="640"/>
      <c r="J46" s="640"/>
      <c r="K46" s="640"/>
      <c r="L46" s="641"/>
    </row>
    <row r="47" spans="2:13" ht="15" customHeight="1" x14ac:dyDescent="0.2">
      <c r="B47" s="415"/>
      <c r="C47" s="1819" t="s">
        <v>2001</v>
      </c>
      <c r="D47" s="841" t="s">
        <v>218</v>
      </c>
      <c r="E47" s="543"/>
      <c r="F47" s="543"/>
      <c r="G47" s="543"/>
      <c r="H47" s="543"/>
      <c r="I47" s="543"/>
      <c r="J47" s="543"/>
      <c r="K47" s="543"/>
      <c r="L47" s="634"/>
    </row>
    <row r="48" spans="2:13" ht="15" customHeight="1" x14ac:dyDescent="0.2">
      <c r="B48" s="415"/>
      <c r="C48" s="644" t="s">
        <v>538</v>
      </c>
      <c r="D48" s="841" t="s">
        <v>251</v>
      </c>
      <c r="E48" s="543"/>
      <c r="F48" s="543"/>
      <c r="G48" s="543"/>
      <c r="H48" s="543"/>
      <c r="I48" s="543"/>
      <c r="J48" s="543"/>
      <c r="K48" s="543"/>
      <c r="L48" s="634"/>
    </row>
    <row r="49" spans="2:12" ht="15" customHeight="1" x14ac:dyDescent="0.2">
      <c r="B49" s="415"/>
      <c r="C49" s="1821" t="s">
        <v>2000</v>
      </c>
      <c r="D49" s="659" t="s">
        <v>335</v>
      </c>
      <c r="E49" s="642"/>
      <c r="F49" s="642"/>
      <c r="G49" s="642"/>
      <c r="H49" s="642"/>
      <c r="I49" s="642"/>
      <c r="J49" s="642"/>
      <c r="K49" s="642"/>
      <c r="L49" s="643"/>
    </row>
    <row r="50" spans="2:12" ht="5.0999999999999996" customHeight="1" x14ac:dyDescent="0.2">
      <c r="B50" s="415"/>
      <c r="C50" s="637"/>
      <c r="D50" s="637"/>
    </row>
    <row r="51" spans="2:12" ht="15" customHeight="1" x14ac:dyDescent="0.2">
      <c r="B51" s="415"/>
      <c r="C51" s="636" t="s">
        <v>539</v>
      </c>
      <c r="D51" s="840" t="s">
        <v>253</v>
      </c>
      <c r="E51" s="640"/>
      <c r="F51" s="640"/>
      <c r="G51" s="640"/>
      <c r="H51" s="640"/>
      <c r="I51" s="640"/>
      <c r="J51" s="640"/>
      <c r="K51" s="640"/>
      <c r="L51" s="641"/>
    </row>
    <row r="52" spans="2:12" ht="15" customHeight="1" x14ac:dyDescent="0.2">
      <c r="B52" s="415"/>
      <c r="C52" s="1822" t="s">
        <v>2002</v>
      </c>
      <c r="D52" s="841" t="s">
        <v>257</v>
      </c>
      <c r="E52" s="543"/>
      <c r="F52" s="543"/>
      <c r="G52" s="543"/>
      <c r="H52" s="543"/>
      <c r="I52" s="543"/>
      <c r="J52" s="543"/>
      <c r="K52" s="543"/>
      <c r="L52" s="634"/>
    </row>
    <row r="53" spans="2:12" ht="15" customHeight="1" x14ac:dyDescent="0.2">
      <c r="B53" s="415"/>
      <c r="C53" s="1822" t="s">
        <v>2003</v>
      </c>
      <c r="D53" s="842" t="s">
        <v>252</v>
      </c>
      <c r="E53" s="642"/>
      <c r="F53" s="642"/>
      <c r="G53" s="642"/>
      <c r="H53" s="642"/>
      <c r="I53" s="642"/>
      <c r="J53" s="642"/>
      <c r="K53" s="642"/>
      <c r="L53" s="643"/>
    </row>
    <row r="54" spans="2:12" ht="5.0999999999999996" customHeight="1" x14ac:dyDescent="0.2">
      <c r="B54" s="415"/>
      <c r="C54" s="637"/>
      <c r="D54" s="637"/>
    </row>
    <row r="55" spans="2:12" ht="15" customHeight="1" x14ac:dyDescent="0.2">
      <c r="B55" s="415"/>
      <c r="C55" s="1823" t="s">
        <v>2004</v>
      </c>
      <c r="D55" s="840" t="s">
        <v>254</v>
      </c>
      <c r="E55" s="640"/>
      <c r="F55" s="640"/>
      <c r="G55" s="640"/>
      <c r="H55" s="640"/>
      <c r="I55" s="640"/>
      <c r="J55" s="640"/>
      <c r="K55" s="640"/>
      <c r="L55" s="641"/>
    </row>
    <row r="56" spans="2:12" ht="15" customHeight="1" x14ac:dyDescent="0.2">
      <c r="B56" s="415"/>
      <c r="C56" s="1823" t="s">
        <v>2005</v>
      </c>
      <c r="D56" s="647" t="s">
        <v>255</v>
      </c>
      <c r="E56" s="543"/>
      <c r="F56" s="543"/>
      <c r="G56" s="543"/>
      <c r="H56" s="543"/>
      <c r="I56" s="543"/>
      <c r="J56" s="543"/>
      <c r="K56" s="543"/>
      <c r="L56" s="634"/>
    </row>
    <row r="57" spans="2:12" ht="15" customHeight="1" x14ac:dyDescent="0.2">
      <c r="B57" s="415"/>
      <c r="C57" s="638" t="s">
        <v>2011</v>
      </c>
      <c r="D57" s="1824" t="s">
        <v>2007</v>
      </c>
      <c r="E57" s="543"/>
      <c r="F57" s="543"/>
      <c r="G57" s="543"/>
      <c r="H57" s="543"/>
      <c r="I57" s="543"/>
      <c r="J57" s="543"/>
      <c r="K57" s="543"/>
      <c r="L57" s="634"/>
    </row>
    <row r="58" spans="2:12" ht="15" customHeight="1" x14ac:dyDescent="0.2">
      <c r="B58" s="415"/>
      <c r="C58" s="638" t="s">
        <v>2006</v>
      </c>
      <c r="D58" s="1824" t="s">
        <v>2008</v>
      </c>
      <c r="E58" s="543"/>
      <c r="F58" s="543"/>
      <c r="G58" s="543"/>
      <c r="H58" s="543"/>
      <c r="I58" s="543"/>
      <c r="J58" s="543"/>
      <c r="K58" s="543"/>
      <c r="L58" s="634"/>
    </row>
    <row r="59" spans="2:12" ht="15" customHeight="1" x14ac:dyDescent="0.2">
      <c r="B59" s="415"/>
      <c r="C59" s="1823" t="s">
        <v>2009</v>
      </c>
      <c r="D59" s="841" t="s">
        <v>256</v>
      </c>
      <c r="E59" s="543"/>
      <c r="F59" s="543"/>
      <c r="G59" s="543"/>
      <c r="H59" s="543"/>
      <c r="I59" s="543"/>
      <c r="J59" s="543"/>
      <c r="K59" s="543"/>
      <c r="L59" s="634"/>
    </row>
    <row r="60" spans="2:12" ht="15" customHeight="1" x14ac:dyDescent="0.2">
      <c r="B60" s="415"/>
      <c r="C60" s="1823" t="s">
        <v>2010</v>
      </c>
      <c r="D60" s="647" t="s">
        <v>258</v>
      </c>
      <c r="E60" s="543"/>
      <c r="F60" s="543"/>
      <c r="G60" s="543"/>
      <c r="H60" s="543"/>
      <c r="I60" s="543"/>
      <c r="J60" s="543"/>
      <c r="K60" s="543"/>
      <c r="L60" s="634"/>
    </row>
    <row r="61" spans="2:12" ht="15" customHeight="1" x14ac:dyDescent="0.2">
      <c r="B61" s="415"/>
      <c r="C61" s="1823" t="s">
        <v>2012</v>
      </c>
      <c r="D61" s="648" t="s">
        <v>259</v>
      </c>
      <c r="E61" s="642"/>
      <c r="F61" s="642"/>
      <c r="G61" s="642"/>
      <c r="H61" s="642"/>
      <c r="I61" s="642"/>
      <c r="J61" s="642"/>
      <c r="K61" s="642"/>
      <c r="L61" s="643"/>
    </row>
    <row r="62" spans="2:12" ht="5.0999999999999996" customHeight="1" x14ac:dyDescent="0.2">
      <c r="C62" s="843"/>
      <c r="D62" s="843"/>
      <c r="E62" s="844"/>
      <c r="F62" s="844"/>
      <c r="G62" s="844"/>
      <c r="H62" s="844"/>
      <c r="I62" s="844"/>
      <c r="J62" s="844"/>
      <c r="K62" s="844"/>
      <c r="L62" s="844"/>
    </row>
    <row r="63" spans="2:12" ht="15" customHeight="1" x14ac:dyDescent="0.2">
      <c r="B63" s="415"/>
      <c r="C63" s="1825" t="s">
        <v>2013</v>
      </c>
      <c r="D63" s="841" t="s">
        <v>546</v>
      </c>
      <c r="E63" s="543"/>
      <c r="F63" s="543"/>
      <c r="G63" s="543"/>
      <c r="H63" s="543"/>
      <c r="I63" s="543"/>
      <c r="J63" s="543"/>
      <c r="K63" s="543"/>
      <c r="L63" s="634"/>
    </row>
    <row r="64" spans="2:12" ht="15" customHeight="1" x14ac:dyDescent="0.2">
      <c r="B64" s="415"/>
      <c r="C64" s="1825" t="s">
        <v>2014</v>
      </c>
      <c r="D64" s="647" t="s">
        <v>557</v>
      </c>
      <c r="E64" s="543"/>
      <c r="F64" s="543"/>
      <c r="G64" s="543"/>
      <c r="H64" s="543"/>
      <c r="I64" s="543"/>
      <c r="J64" s="543"/>
      <c r="K64" s="543"/>
      <c r="L64" s="634"/>
    </row>
    <row r="65" spans="2:12" ht="15" customHeight="1" x14ac:dyDescent="0.2">
      <c r="B65" s="415"/>
      <c r="C65" s="639" t="s">
        <v>2015</v>
      </c>
      <c r="D65" s="1824" t="s">
        <v>2018</v>
      </c>
      <c r="E65" s="543"/>
      <c r="F65" s="543"/>
      <c r="G65" s="543"/>
      <c r="H65" s="543"/>
      <c r="I65" s="543"/>
      <c r="J65" s="543"/>
      <c r="K65" s="543"/>
      <c r="L65" s="634"/>
    </row>
    <row r="66" spans="2:12" ht="15" customHeight="1" x14ac:dyDescent="0.2">
      <c r="B66" s="415"/>
      <c r="C66" s="639" t="s">
        <v>2016</v>
      </c>
      <c r="D66" s="1824" t="s">
        <v>2017</v>
      </c>
      <c r="E66" s="543"/>
      <c r="F66" s="543"/>
      <c r="G66" s="543"/>
      <c r="H66" s="543"/>
      <c r="I66" s="543"/>
      <c r="J66" s="543"/>
      <c r="K66" s="543"/>
      <c r="L66" s="634"/>
    </row>
    <row r="67" spans="2:12" ht="15" customHeight="1" x14ac:dyDescent="0.2">
      <c r="B67" s="415"/>
      <c r="C67" s="1825" t="s">
        <v>2019</v>
      </c>
      <c r="D67" s="841" t="s">
        <v>260</v>
      </c>
      <c r="E67" s="543"/>
      <c r="F67" s="543"/>
      <c r="G67" s="543"/>
      <c r="H67" s="543"/>
      <c r="I67" s="543"/>
      <c r="J67" s="543"/>
      <c r="K67" s="543"/>
      <c r="L67" s="634"/>
    </row>
    <row r="68" spans="2:12" ht="15" customHeight="1" x14ac:dyDescent="0.2">
      <c r="B68" s="415"/>
      <c r="C68" s="1825" t="s">
        <v>2020</v>
      </c>
      <c r="D68" s="647" t="s">
        <v>261</v>
      </c>
      <c r="E68" s="543"/>
      <c r="F68" s="543"/>
      <c r="G68" s="543"/>
      <c r="H68" s="543"/>
      <c r="I68" s="543"/>
      <c r="J68" s="543"/>
      <c r="K68" s="543"/>
      <c r="L68" s="634"/>
    </row>
    <row r="69" spans="2:12" ht="15" customHeight="1" x14ac:dyDescent="0.2">
      <c r="B69" s="415"/>
      <c r="C69" s="1825" t="s">
        <v>2021</v>
      </c>
      <c r="D69" s="648" t="s">
        <v>262</v>
      </c>
      <c r="E69" s="642"/>
      <c r="F69" s="642"/>
      <c r="G69" s="642"/>
      <c r="H69" s="642"/>
      <c r="I69" s="642"/>
      <c r="J69" s="642"/>
      <c r="K69" s="642"/>
      <c r="L69" s="643"/>
    </row>
    <row r="70" spans="2:12" ht="5.0999999999999996" customHeight="1" x14ac:dyDescent="0.2">
      <c r="C70" s="843"/>
      <c r="D70" s="843"/>
      <c r="E70" s="844"/>
      <c r="F70" s="844"/>
      <c r="G70" s="844"/>
      <c r="H70" s="844"/>
      <c r="I70" s="844"/>
      <c r="J70" s="844"/>
      <c r="K70" s="844"/>
      <c r="L70" s="844"/>
    </row>
    <row r="71" spans="2:12" ht="15" hidden="1" customHeight="1" x14ac:dyDescent="0.2">
      <c r="B71" s="415"/>
      <c r="C71" s="635" t="s">
        <v>540</v>
      </c>
      <c r="D71" s="646" t="s">
        <v>290</v>
      </c>
      <c r="E71" s="640"/>
      <c r="F71" s="640"/>
      <c r="G71" s="640"/>
      <c r="H71" s="640"/>
      <c r="I71" s="640"/>
      <c r="J71" s="640"/>
      <c r="K71" s="640"/>
      <c r="L71" s="641"/>
    </row>
    <row r="72" spans="2:12" ht="15" customHeight="1" x14ac:dyDescent="0.2">
      <c r="B72" s="415"/>
      <c r="C72" s="1826" t="s">
        <v>2022</v>
      </c>
      <c r="D72" s="841" t="s">
        <v>336</v>
      </c>
      <c r="E72" s="543"/>
      <c r="F72" s="543"/>
      <c r="G72" s="543"/>
      <c r="H72" s="543"/>
      <c r="I72" s="543"/>
      <c r="J72" s="543"/>
      <c r="K72" s="543"/>
      <c r="L72" s="634"/>
    </row>
    <row r="73" spans="2:12" ht="15" customHeight="1" x14ac:dyDescent="0.2">
      <c r="B73" s="415"/>
      <c r="C73" s="1826" t="s">
        <v>2023</v>
      </c>
      <c r="D73" s="841" t="s">
        <v>263</v>
      </c>
      <c r="E73" s="543"/>
      <c r="F73" s="543"/>
      <c r="G73" s="543"/>
      <c r="H73" s="543"/>
      <c r="I73" s="543"/>
      <c r="J73" s="543"/>
      <c r="K73" s="543"/>
      <c r="L73" s="634"/>
    </row>
    <row r="74" spans="2:12" ht="15" customHeight="1" x14ac:dyDescent="0.2">
      <c r="B74" s="415"/>
      <c r="C74" s="1821" t="s">
        <v>547</v>
      </c>
      <c r="D74" s="648" t="s">
        <v>264</v>
      </c>
      <c r="E74" s="642"/>
      <c r="F74" s="642"/>
      <c r="G74" s="642"/>
      <c r="H74" s="642"/>
      <c r="I74" s="642"/>
      <c r="J74" s="642"/>
      <c r="K74" s="642"/>
      <c r="L74" s="643"/>
    </row>
    <row r="75" spans="2:12" ht="5.0999999999999996" customHeight="1" x14ac:dyDescent="0.2">
      <c r="C75" s="843"/>
      <c r="D75" s="843"/>
      <c r="E75" s="844"/>
      <c r="F75" s="844"/>
      <c r="G75" s="844"/>
      <c r="H75" s="844"/>
      <c r="I75" s="844"/>
      <c r="J75" s="844"/>
      <c r="K75" s="844"/>
      <c r="L75" s="844"/>
    </row>
    <row r="76" spans="2:12" ht="15" customHeight="1" x14ac:dyDescent="0.2">
      <c r="B76" s="415"/>
      <c r="C76" s="1819" t="s">
        <v>2024</v>
      </c>
      <c r="D76" s="842" t="s">
        <v>2025</v>
      </c>
      <c r="E76" s="642"/>
      <c r="F76" s="642"/>
      <c r="G76" s="642"/>
      <c r="H76" s="642"/>
      <c r="I76" s="642"/>
      <c r="J76" s="642"/>
      <c r="K76" s="642"/>
      <c r="L76" s="643"/>
    </row>
    <row r="77" spans="2:12" ht="8.1" customHeight="1" x14ac:dyDescent="0.2"/>
    <row r="79" spans="2:12" ht="15.75" x14ac:dyDescent="0.25">
      <c r="B79" s="418" t="s">
        <v>227</v>
      </c>
      <c r="C79" s="417"/>
    </row>
    <row r="80" spans="2:12" ht="8.1" customHeight="1" x14ac:dyDescent="0.2"/>
    <row r="81" spans="1:11" x14ac:dyDescent="0.2">
      <c r="A81" s="420"/>
      <c r="B81" s="420"/>
      <c r="C81" s="420" t="s">
        <v>305</v>
      </c>
      <c r="J81" s="657" t="s">
        <v>531</v>
      </c>
    </row>
    <row r="82" spans="1:11" x14ac:dyDescent="0.2">
      <c r="A82" s="420"/>
      <c r="B82" s="420"/>
      <c r="C82" s="654" t="s">
        <v>306</v>
      </c>
      <c r="J82" s="658" t="s">
        <v>334</v>
      </c>
    </row>
    <row r="83" spans="1:11" x14ac:dyDescent="0.2">
      <c r="A83" s="420"/>
      <c r="B83" s="420"/>
      <c r="C83" s="420" t="s">
        <v>307</v>
      </c>
      <c r="J83" s="658" t="s">
        <v>304</v>
      </c>
      <c r="K83" s="411"/>
    </row>
    <row r="84" spans="1:11" x14ac:dyDescent="0.2">
      <c r="A84" s="420"/>
      <c r="B84" s="420"/>
      <c r="C84" s="420" t="s">
        <v>145</v>
      </c>
      <c r="J84" s="383" t="s">
        <v>584</v>
      </c>
      <c r="K84" s="411" t="s">
        <v>529</v>
      </c>
    </row>
    <row r="85" spans="1:11" x14ac:dyDescent="0.2">
      <c r="A85" s="420"/>
      <c r="B85" s="420"/>
      <c r="C85" s="420" t="s">
        <v>570</v>
      </c>
      <c r="J85" s="1293" t="s">
        <v>303</v>
      </c>
    </row>
    <row r="86" spans="1:11" x14ac:dyDescent="0.2">
      <c r="A86" s="420"/>
      <c r="B86" s="420"/>
      <c r="C86" s="420" t="s">
        <v>354</v>
      </c>
      <c r="J86" s="1295"/>
    </row>
    <row r="87" spans="1:11" x14ac:dyDescent="0.2">
      <c r="A87" s="420"/>
      <c r="B87" s="420"/>
      <c r="C87" s="420"/>
    </row>
    <row r="88" spans="1:11" x14ac:dyDescent="0.2">
      <c r="A88" s="420"/>
      <c r="B88" s="420"/>
      <c r="C88" s="420" t="s">
        <v>199</v>
      </c>
    </row>
    <row r="89" spans="1:11" x14ac:dyDescent="0.2">
      <c r="A89" s="420"/>
      <c r="B89" s="420"/>
      <c r="C89" s="420" t="s">
        <v>200</v>
      </c>
    </row>
    <row r="90" spans="1:11" x14ac:dyDescent="0.2">
      <c r="A90" s="420"/>
      <c r="B90" s="420"/>
      <c r="C90" s="420" t="s">
        <v>548</v>
      </c>
    </row>
    <row r="92" spans="1:11" x14ac:dyDescent="0.2">
      <c r="C92" s="654" t="s">
        <v>197</v>
      </c>
    </row>
    <row r="93" spans="1:11" x14ac:dyDescent="0.2">
      <c r="C93" s="654" t="s">
        <v>202</v>
      </c>
    </row>
    <row r="94" spans="1:11" x14ac:dyDescent="0.2">
      <c r="C94" s="420" t="s">
        <v>203</v>
      </c>
    </row>
    <row r="95" spans="1:11" x14ac:dyDescent="0.2">
      <c r="C95" s="905" t="s">
        <v>198</v>
      </c>
    </row>
    <row r="97" spans="2:12" x14ac:dyDescent="0.2">
      <c r="C97" s="908" t="s">
        <v>204</v>
      </c>
      <c r="D97" s="906"/>
      <c r="E97" s="906"/>
      <c r="F97" s="906"/>
      <c r="G97" s="906"/>
      <c r="H97" s="906"/>
      <c r="I97" s="906"/>
      <c r="J97" s="906"/>
      <c r="K97" s="906"/>
      <c r="L97" s="906"/>
    </row>
    <row r="98" spans="2:12" x14ac:dyDescent="0.2">
      <c r="C98" s="908" t="s">
        <v>205</v>
      </c>
      <c r="D98" s="906"/>
      <c r="E98" s="906"/>
      <c r="F98" s="906"/>
      <c r="G98" s="906"/>
      <c r="H98" s="906"/>
      <c r="I98" s="906"/>
      <c r="J98" s="906"/>
      <c r="K98" s="906"/>
      <c r="L98" s="906"/>
    </row>
    <row r="99" spans="2:12" ht="15" customHeight="1" x14ac:dyDescent="0.2">
      <c r="C99" s="909" t="s">
        <v>201</v>
      </c>
      <c r="D99" s="906"/>
      <c r="E99" s="906"/>
      <c r="F99" s="906"/>
      <c r="G99" s="906"/>
      <c r="H99" s="906"/>
      <c r="I99" s="906"/>
      <c r="J99" s="906"/>
      <c r="K99" s="906"/>
      <c r="L99" s="906"/>
    </row>
    <row r="100" spans="2:12" ht="15" customHeight="1" x14ac:dyDescent="0.2">
      <c r="C100" s="1139" t="s">
        <v>549</v>
      </c>
      <c r="D100" s="906"/>
      <c r="E100" s="906"/>
      <c r="F100" s="906"/>
      <c r="G100" s="906"/>
      <c r="H100" s="906"/>
      <c r="I100" s="906"/>
      <c r="J100" s="906"/>
      <c r="K100" s="906"/>
      <c r="L100" s="906"/>
    </row>
    <row r="101" spans="2:12" ht="15" customHeight="1" x14ac:dyDescent="0.2">
      <c r="C101" s="909" t="s">
        <v>550</v>
      </c>
      <c r="D101" s="906"/>
      <c r="E101" s="906"/>
      <c r="F101" s="906"/>
      <c r="G101" s="906"/>
      <c r="H101" s="906"/>
      <c r="I101" s="906"/>
      <c r="J101" s="906"/>
      <c r="K101" s="906"/>
      <c r="L101" s="906"/>
    </row>
    <row r="102" spans="2:12" ht="15" customHeight="1" x14ac:dyDescent="0.2">
      <c r="C102" s="907"/>
      <c r="D102" s="906"/>
      <c r="E102" s="906"/>
      <c r="F102" s="906"/>
      <c r="G102" s="906"/>
      <c r="H102" s="906"/>
      <c r="I102" s="906"/>
      <c r="J102" s="906"/>
      <c r="K102" s="906"/>
      <c r="L102" s="906"/>
    </row>
    <row r="105" spans="2:12" ht="15.75" x14ac:dyDescent="0.25">
      <c r="B105" s="418" t="s">
        <v>228</v>
      </c>
      <c r="C105" s="417"/>
    </row>
    <row r="106" spans="2:12" x14ac:dyDescent="0.2">
      <c r="C106" s="661"/>
    </row>
    <row r="107" spans="2:12" x14ac:dyDescent="0.2">
      <c r="C107" s="661" t="s">
        <v>206</v>
      </c>
    </row>
    <row r="108" spans="2:12" x14ac:dyDescent="0.2">
      <c r="C108" s="661" t="s">
        <v>571</v>
      </c>
    </row>
    <row r="109" spans="2:12" x14ac:dyDescent="0.2">
      <c r="C109" s="661" t="s">
        <v>2027</v>
      </c>
    </row>
    <row r="110" spans="2:12" x14ac:dyDescent="0.2">
      <c r="C110" s="661" t="s">
        <v>2028</v>
      </c>
    </row>
    <row r="139" spans="2:9" ht="8.1" customHeight="1" x14ac:dyDescent="0.2"/>
    <row r="140" spans="2:9" ht="15.75" x14ac:dyDescent="0.25">
      <c r="B140" s="418" t="s">
        <v>229</v>
      </c>
      <c r="C140" s="645"/>
    </row>
    <row r="141" spans="2:9" ht="8.1" customHeight="1" x14ac:dyDescent="0.2"/>
    <row r="142" spans="2:9" ht="26.25" customHeight="1" x14ac:dyDescent="0.2">
      <c r="C142" s="1993" t="s">
        <v>217</v>
      </c>
      <c r="D142" s="1993"/>
      <c r="E142" s="1993"/>
      <c r="F142" s="1993"/>
      <c r="G142" s="1993"/>
      <c r="H142" s="1993"/>
    </row>
    <row r="143" spans="2:9" ht="28.5" customHeight="1" x14ac:dyDescent="0.2">
      <c r="C143" s="1983" t="s">
        <v>534</v>
      </c>
      <c r="D143" s="1983"/>
      <c r="E143" s="1983"/>
      <c r="F143" s="1983"/>
      <c r="G143" s="1983"/>
      <c r="H143" s="1983"/>
      <c r="I143" s="872"/>
    </row>
    <row r="144" spans="2:9" ht="43.5" customHeight="1" x14ac:dyDescent="0.2">
      <c r="C144" s="1983" t="s">
        <v>194</v>
      </c>
      <c r="D144" s="1983"/>
      <c r="E144" s="1983"/>
      <c r="F144" s="1983"/>
      <c r="G144" s="1983"/>
      <c r="H144" s="1983"/>
      <c r="I144" s="872"/>
    </row>
    <row r="145" spans="3:12" ht="15" customHeight="1" x14ac:dyDescent="0.2">
      <c r="C145" s="661"/>
    </row>
    <row r="146" spans="3:12" ht="26.1" customHeight="1" x14ac:dyDescent="0.2">
      <c r="C146" s="1981" t="s">
        <v>195</v>
      </c>
      <c r="D146" s="1981"/>
      <c r="E146" s="1981"/>
      <c r="F146" s="1981"/>
      <c r="G146" s="1981"/>
      <c r="H146" s="1981"/>
      <c r="I146" s="1981"/>
      <c r="J146" s="1981"/>
      <c r="K146" s="1981"/>
      <c r="L146" s="1981"/>
    </row>
    <row r="147" spans="3:12" ht="30" customHeight="1" x14ac:dyDescent="0.2">
      <c r="C147" s="1982" t="s">
        <v>551</v>
      </c>
      <c r="D147" s="1982"/>
      <c r="E147" s="1982"/>
      <c r="F147" s="1982"/>
      <c r="G147" s="1982"/>
      <c r="H147" s="1982"/>
      <c r="I147" s="1982"/>
      <c r="J147" s="1982"/>
      <c r="K147" s="1982"/>
      <c r="L147" s="1982"/>
    </row>
    <row r="148" spans="3:12" ht="42" customHeight="1" x14ac:dyDescent="0.2">
      <c r="C148" s="1986" t="s">
        <v>315</v>
      </c>
      <c r="D148" s="1987"/>
      <c r="E148" s="1987"/>
      <c r="F148" s="1987"/>
      <c r="G148" s="910"/>
      <c r="H148" s="1988" t="s">
        <v>314</v>
      </c>
      <c r="I148" s="1989"/>
      <c r="J148" s="1989"/>
      <c r="K148" s="1989"/>
      <c r="L148" s="1989"/>
    </row>
    <row r="149" spans="3:12" ht="18" customHeight="1" x14ac:dyDescent="0.2">
      <c r="C149" s="871"/>
    </row>
    <row r="150" spans="3:12" ht="18" customHeight="1" x14ac:dyDescent="0.2">
      <c r="C150" s="871"/>
    </row>
    <row r="151" spans="3:12" ht="18" customHeight="1" x14ac:dyDescent="0.2">
      <c r="C151" s="871"/>
    </row>
    <row r="152" spans="3:12" ht="18" customHeight="1" x14ac:dyDescent="0.2">
      <c r="C152" s="871"/>
    </row>
    <row r="153" spans="3:12" ht="18" customHeight="1" x14ac:dyDescent="0.2">
      <c r="C153" s="871"/>
    </row>
    <row r="154" spans="3:12" ht="18" customHeight="1" x14ac:dyDescent="0.2">
      <c r="C154" s="871"/>
    </row>
    <row r="155" spans="3:12" ht="18" customHeight="1" x14ac:dyDescent="0.2">
      <c r="C155" s="871"/>
    </row>
    <row r="156" spans="3:12" ht="18" customHeight="1" x14ac:dyDescent="0.2">
      <c r="C156" s="871"/>
    </row>
    <row r="157" spans="3:12" ht="18" customHeight="1" x14ac:dyDescent="0.2">
      <c r="C157" s="871"/>
    </row>
    <row r="158" spans="3:12" ht="18" customHeight="1" x14ac:dyDescent="0.2">
      <c r="C158" s="871"/>
    </row>
    <row r="159" spans="3:12" ht="18" customHeight="1" x14ac:dyDescent="0.2">
      <c r="C159" s="871"/>
    </row>
    <row r="160" spans="3:12" x14ac:dyDescent="0.2">
      <c r="C160" s="662" t="s">
        <v>536</v>
      </c>
    </row>
    <row r="161" spans="2:3" x14ac:dyDescent="0.2">
      <c r="C161" s="662" t="s">
        <v>313</v>
      </c>
    </row>
    <row r="162" spans="2:3" x14ac:dyDescent="0.2">
      <c r="C162" s="661"/>
    </row>
    <row r="163" spans="2:3" x14ac:dyDescent="0.2">
      <c r="C163" s="661"/>
    </row>
    <row r="164" spans="2:3" ht="15.75" x14ac:dyDescent="0.25">
      <c r="B164" s="418" t="s">
        <v>230</v>
      </c>
      <c r="C164" s="645"/>
    </row>
    <row r="165" spans="2:3" ht="8.1" customHeight="1" x14ac:dyDescent="0.2"/>
    <row r="166" spans="2:3" ht="8.1" customHeight="1" x14ac:dyDescent="0.2"/>
    <row r="167" spans="2:3" x14ac:dyDescent="0.2">
      <c r="C167" s="420" t="s">
        <v>69</v>
      </c>
    </row>
    <row r="168" spans="2:3" ht="15.75" x14ac:dyDescent="0.25">
      <c r="C168" s="959" t="s">
        <v>352</v>
      </c>
    </row>
    <row r="169" spans="2:3" ht="15.75" x14ac:dyDescent="0.25">
      <c r="C169" s="959" t="s">
        <v>351</v>
      </c>
    </row>
    <row r="170" spans="2:3" ht="15.75" x14ac:dyDescent="0.25">
      <c r="C170" s="959" t="s">
        <v>350</v>
      </c>
    </row>
    <row r="171" spans="2:3" x14ac:dyDescent="0.2">
      <c r="C171" s="420"/>
    </row>
    <row r="172" spans="2:3" x14ac:dyDescent="0.2">
      <c r="C172" s="420" t="s">
        <v>70</v>
      </c>
    </row>
    <row r="173" spans="2:3" x14ac:dyDescent="0.2">
      <c r="C173" s="420" t="s">
        <v>72</v>
      </c>
    </row>
    <row r="174" spans="2:3" x14ac:dyDescent="0.2">
      <c r="C174" s="420" t="s">
        <v>71</v>
      </c>
    </row>
    <row r="175" spans="2:3" x14ac:dyDescent="0.2">
      <c r="C175" s="960" t="s">
        <v>572</v>
      </c>
    </row>
    <row r="176" spans="2:3" x14ac:dyDescent="0.2">
      <c r="C176" s="420"/>
    </row>
    <row r="177" spans="3:3" x14ac:dyDescent="0.2">
      <c r="C177" s="420" t="s">
        <v>73</v>
      </c>
    </row>
    <row r="178" spans="3:3" x14ac:dyDescent="0.2">
      <c r="C178" s="420" t="s">
        <v>249</v>
      </c>
    </row>
    <row r="179" spans="3:3" x14ac:dyDescent="0.2">
      <c r="C179" s="420"/>
    </row>
    <row r="180" spans="3:3" x14ac:dyDescent="0.2">
      <c r="C180" s="960" t="s">
        <v>309</v>
      </c>
    </row>
    <row r="181" spans="3:3" x14ac:dyDescent="0.2">
      <c r="C181" s="960" t="s">
        <v>310</v>
      </c>
    </row>
    <row r="182" spans="3:3" x14ac:dyDescent="0.2">
      <c r="C182" s="420" t="s">
        <v>616</v>
      </c>
    </row>
    <row r="184" spans="3:3" x14ac:dyDescent="0.2">
      <c r="C184" s="1992" t="s">
        <v>535</v>
      </c>
    </row>
    <row r="185" spans="3:3" x14ac:dyDescent="0.2">
      <c r="C185" s="1992"/>
    </row>
    <row r="186" spans="3:3" x14ac:dyDescent="0.2">
      <c r="C186" s="1992"/>
    </row>
    <row r="187" spans="3:3" x14ac:dyDescent="0.2">
      <c r="C187" s="1992"/>
    </row>
    <row r="188" spans="3:3" x14ac:dyDescent="0.2">
      <c r="C188" s="1992"/>
    </row>
    <row r="189" spans="3:3" x14ac:dyDescent="0.2">
      <c r="C189" s="1992"/>
    </row>
    <row r="190" spans="3:3" x14ac:dyDescent="0.2">
      <c r="C190" s="1992"/>
    </row>
    <row r="191" spans="3:3" x14ac:dyDescent="0.2">
      <c r="C191" s="1992" t="s">
        <v>225</v>
      </c>
    </row>
    <row r="192" spans="3:3" x14ac:dyDescent="0.2">
      <c r="C192" s="1992"/>
    </row>
    <row r="193" spans="2:12" x14ac:dyDescent="0.2">
      <c r="C193" s="1992"/>
    </row>
    <row r="194" spans="2:12" x14ac:dyDescent="0.2">
      <c r="C194" s="1992"/>
    </row>
    <row r="195" spans="2:12" x14ac:dyDescent="0.2">
      <c r="C195" s="1992"/>
    </row>
    <row r="196" spans="2:12" x14ac:dyDescent="0.2">
      <c r="C196" s="1992"/>
    </row>
    <row r="197" spans="2:12" x14ac:dyDescent="0.2">
      <c r="C197" s="1992"/>
    </row>
    <row r="198" spans="2:12" x14ac:dyDescent="0.2">
      <c r="C198" s="1992"/>
    </row>
    <row r="201" spans="2:12" ht="15.75" x14ac:dyDescent="0.25">
      <c r="B201" s="418" t="s">
        <v>231</v>
      </c>
      <c r="C201" s="645"/>
    </row>
    <row r="202" spans="2:12" ht="8.1" customHeight="1" x14ac:dyDescent="0.2"/>
    <row r="203" spans="2:12" ht="12.75" customHeight="1" x14ac:dyDescent="0.2">
      <c r="B203" s="969" t="s">
        <v>619</v>
      </c>
      <c r="C203" s="963" t="s">
        <v>233</v>
      </c>
      <c r="D203" s="964"/>
      <c r="E203" s="964"/>
      <c r="F203" s="964"/>
      <c r="G203" s="964"/>
      <c r="H203" s="964"/>
      <c r="I203" s="964"/>
      <c r="J203" s="964"/>
      <c r="K203" s="964"/>
      <c r="L203" s="964"/>
    </row>
    <row r="204" spans="2:12" ht="42" customHeight="1" x14ac:dyDescent="0.2">
      <c r="B204" s="956"/>
      <c r="C204" s="1985" t="s">
        <v>224</v>
      </c>
      <c r="D204" s="1985"/>
      <c r="E204" s="1985"/>
      <c r="F204" s="1985"/>
      <c r="G204" s="1985"/>
      <c r="H204" s="1985"/>
      <c r="I204" s="1985"/>
      <c r="J204" s="1985"/>
      <c r="K204" s="1985"/>
      <c r="L204" s="1985"/>
    </row>
    <row r="205" spans="2:12" ht="6" customHeight="1" x14ac:dyDescent="0.2">
      <c r="B205" s="956"/>
      <c r="C205" s="957"/>
      <c r="D205" s="957"/>
      <c r="E205" s="957"/>
      <c r="F205" s="957"/>
      <c r="G205" s="957"/>
      <c r="H205" s="957"/>
      <c r="I205" s="957"/>
      <c r="J205" s="957"/>
      <c r="K205" s="957"/>
      <c r="L205" s="957"/>
    </row>
    <row r="206" spans="2:12" x14ac:dyDescent="0.2">
      <c r="B206" s="969"/>
      <c r="C206" s="968" t="s">
        <v>479</v>
      </c>
      <c r="D206" s="967"/>
      <c r="E206" s="967"/>
      <c r="F206" s="967"/>
      <c r="G206" s="967"/>
      <c r="H206" s="967"/>
      <c r="I206" s="967"/>
      <c r="J206" s="967"/>
      <c r="K206" s="967"/>
      <c r="L206" s="967"/>
    </row>
    <row r="207" spans="2:12" ht="6" customHeight="1" x14ac:dyDescent="0.2">
      <c r="B207" s="417"/>
      <c r="C207" s="961"/>
    </row>
    <row r="208" spans="2:12" ht="12.75" customHeight="1" x14ac:dyDescent="0.2">
      <c r="B208" s="417"/>
      <c r="C208" s="961" t="s">
        <v>2089</v>
      </c>
    </row>
    <row r="209" spans="2:12" ht="12.75" customHeight="1" x14ac:dyDescent="0.2">
      <c r="B209" s="417"/>
      <c r="C209" s="961" t="s">
        <v>49</v>
      </c>
    </row>
    <row r="210" spans="2:12" x14ac:dyDescent="0.2">
      <c r="B210" s="417"/>
      <c r="C210" s="961" t="s">
        <v>50</v>
      </c>
    </row>
    <row r="211" spans="2:12" x14ac:dyDescent="0.2">
      <c r="B211" s="417"/>
      <c r="C211" s="961" t="s">
        <v>51</v>
      </c>
    </row>
    <row r="212" spans="2:12" x14ac:dyDescent="0.2">
      <c r="B212" s="417"/>
      <c r="C212" s="419"/>
    </row>
    <row r="213" spans="2:12" x14ac:dyDescent="0.2">
      <c r="B213" s="417"/>
      <c r="C213" s="965" t="s">
        <v>617</v>
      </c>
    </row>
    <row r="214" spans="2:12" ht="12.75" customHeight="1" x14ac:dyDescent="0.2">
      <c r="B214" s="417"/>
      <c r="C214" s="1980" t="s">
        <v>618</v>
      </c>
      <c r="D214" s="1980"/>
      <c r="E214" s="1980"/>
      <c r="F214" s="1980"/>
      <c r="G214" s="1980"/>
      <c r="H214" s="1980"/>
      <c r="I214" s="1977" t="s">
        <v>2090</v>
      </c>
      <c r="J214" s="1978"/>
      <c r="K214" s="1978"/>
      <c r="L214" s="1978"/>
    </row>
    <row r="215" spans="2:12" ht="12.75" customHeight="1" x14ac:dyDescent="0.2">
      <c r="B215" s="417"/>
      <c r="C215" s="1980" t="s">
        <v>2091</v>
      </c>
      <c r="D215" s="1980"/>
      <c r="E215" s="1980"/>
      <c r="F215" s="1980"/>
      <c r="G215" s="1980"/>
      <c r="H215" s="1980"/>
      <c r="I215" s="1977" t="s">
        <v>2092</v>
      </c>
      <c r="J215" s="1978"/>
      <c r="K215" s="1978"/>
      <c r="L215" s="1978"/>
    </row>
    <row r="216" spans="2:12" ht="12.75" customHeight="1" x14ac:dyDescent="0.2">
      <c r="B216" s="417"/>
      <c r="C216" s="1980" t="s">
        <v>2093</v>
      </c>
      <c r="D216" s="1980"/>
      <c r="E216" s="1980"/>
      <c r="F216" s="1980"/>
      <c r="G216" s="1980"/>
      <c r="H216" s="1980"/>
      <c r="I216" s="1977" t="s">
        <v>2094</v>
      </c>
      <c r="J216" s="1978"/>
      <c r="K216" s="1978"/>
      <c r="L216" s="1978"/>
    </row>
    <row r="217" spans="2:12" ht="12.75" customHeight="1" x14ac:dyDescent="0.2">
      <c r="B217" s="417"/>
      <c r="C217" s="1979" t="s">
        <v>2096</v>
      </c>
      <c r="D217" s="1979"/>
      <c r="E217" s="1979"/>
      <c r="F217" s="1979"/>
      <c r="G217" s="1979"/>
      <c r="H217" s="1979"/>
      <c r="I217" s="1977" t="s">
        <v>2095</v>
      </c>
      <c r="J217" s="1978"/>
      <c r="K217" s="1978"/>
      <c r="L217" s="1978"/>
    </row>
    <row r="218" spans="2:12" ht="12.75" customHeight="1" x14ac:dyDescent="0.2">
      <c r="B218" s="417"/>
      <c r="C218" s="966"/>
      <c r="D218" s="966"/>
      <c r="E218" s="966"/>
      <c r="F218" s="966"/>
      <c r="G218" s="966"/>
      <c r="H218" s="966"/>
      <c r="I218" s="962"/>
      <c r="J218" s="962"/>
      <c r="K218" s="962"/>
      <c r="L218" s="962"/>
    </row>
    <row r="219" spans="2:12" ht="15" customHeight="1" x14ac:dyDescent="0.2">
      <c r="B219" s="417"/>
      <c r="C219" s="961" t="s">
        <v>480</v>
      </c>
    </row>
    <row r="220" spans="2:12" x14ac:dyDescent="0.2">
      <c r="B220" s="417"/>
      <c r="C220" s="961" t="s">
        <v>481</v>
      </c>
    </row>
    <row r="221" spans="2:12" x14ac:dyDescent="0.2">
      <c r="B221" s="417"/>
      <c r="C221" s="961"/>
    </row>
    <row r="222" spans="2:12" ht="12.75" customHeight="1" x14ac:dyDescent="0.2"/>
    <row r="223" spans="2:12" x14ac:dyDescent="0.2">
      <c r="B223" s="969" t="s">
        <v>620</v>
      </c>
      <c r="C223" s="956" t="s">
        <v>232</v>
      </c>
      <c r="D223" s="957"/>
      <c r="E223" s="957"/>
      <c r="F223" s="957"/>
      <c r="G223" s="957"/>
      <c r="H223" s="957"/>
      <c r="I223" s="957"/>
      <c r="J223" s="957"/>
      <c r="K223" s="957"/>
      <c r="L223" s="957"/>
    </row>
    <row r="224" spans="2:12" x14ac:dyDescent="0.2">
      <c r="B224" s="956"/>
      <c r="C224" s="958" t="s">
        <v>311</v>
      </c>
      <c r="D224" s="957"/>
      <c r="E224" s="957"/>
      <c r="F224" s="957"/>
      <c r="G224" s="957"/>
      <c r="H224" s="957"/>
      <c r="I224" s="957"/>
      <c r="J224" s="957"/>
      <c r="K224" s="957"/>
      <c r="L224" s="957"/>
    </row>
    <row r="225" spans="2:12" x14ac:dyDescent="0.2">
      <c r="B225" s="956"/>
      <c r="C225" s="958" t="s">
        <v>312</v>
      </c>
      <c r="D225" s="957"/>
      <c r="E225" s="957"/>
      <c r="F225" s="957"/>
      <c r="G225" s="957"/>
      <c r="H225" s="957"/>
      <c r="I225" s="957"/>
      <c r="J225" s="957"/>
      <c r="K225" s="957"/>
      <c r="L225" s="957"/>
    </row>
    <row r="226" spans="2:12" ht="12.75" customHeight="1" x14ac:dyDescent="0.2">
      <c r="B226" s="956"/>
      <c r="C226" s="957"/>
      <c r="D226" s="957"/>
      <c r="E226" s="957"/>
      <c r="F226" s="957"/>
      <c r="G226" s="957"/>
      <c r="H226" s="957"/>
      <c r="I226" s="957"/>
      <c r="J226" s="957"/>
      <c r="K226" s="957"/>
      <c r="L226" s="957"/>
    </row>
    <row r="228" spans="2:12" ht="15.75" x14ac:dyDescent="0.25">
      <c r="B228" s="418" t="s">
        <v>2041</v>
      </c>
      <c r="C228" s="645"/>
    </row>
    <row r="229" spans="2:12" ht="8.1" customHeight="1" x14ac:dyDescent="0.2"/>
    <row r="230" spans="2:12" ht="15" x14ac:dyDescent="0.25">
      <c r="C230" s="1854" t="s">
        <v>2097</v>
      </c>
      <c r="D230" s="543"/>
      <c r="E230" s="543"/>
      <c r="F230" s="543"/>
      <c r="G230" s="543"/>
      <c r="H230" s="543"/>
      <c r="I230" s="1835"/>
      <c r="J230" s="543"/>
      <c r="K230" s="543"/>
      <c r="L230" s="543"/>
    </row>
    <row r="231" spans="2:12" ht="18" customHeight="1" x14ac:dyDescent="0.2">
      <c r="C231" s="1853" t="s">
        <v>2047</v>
      </c>
      <c r="D231" s="543"/>
      <c r="E231" s="543"/>
      <c r="F231" s="543"/>
      <c r="G231" s="543"/>
      <c r="H231" s="543"/>
      <c r="I231" s="1835"/>
      <c r="J231" s="543"/>
      <c r="K231" s="543"/>
      <c r="L231" s="543"/>
    </row>
    <row r="232" spans="2:12" ht="12.75" customHeight="1" x14ac:dyDescent="0.2">
      <c r="C232" s="1851" t="s">
        <v>2044</v>
      </c>
      <c r="D232" s="543"/>
      <c r="E232" s="543"/>
      <c r="F232" s="543"/>
      <c r="G232" s="543"/>
      <c r="H232" s="543"/>
      <c r="I232" s="1835"/>
      <c r="J232" s="543"/>
      <c r="K232" s="543"/>
      <c r="L232" s="543"/>
    </row>
    <row r="233" spans="2:12" ht="15" customHeight="1" x14ac:dyDescent="0.2">
      <c r="C233" s="1851" t="s">
        <v>2050</v>
      </c>
      <c r="D233" s="543"/>
      <c r="E233" s="543"/>
      <c r="F233" s="543"/>
      <c r="G233" s="543"/>
      <c r="H233" s="543"/>
      <c r="I233" s="1835"/>
      <c r="J233" s="543"/>
      <c r="K233" s="543"/>
      <c r="L233" s="543"/>
    </row>
    <row r="234" spans="2:12" ht="12.75" customHeight="1" x14ac:dyDescent="0.2">
      <c r="C234" s="1852" t="s">
        <v>2098</v>
      </c>
      <c r="D234" s="543"/>
      <c r="E234" s="543"/>
      <c r="F234" s="543"/>
      <c r="G234" s="543"/>
      <c r="H234" s="543"/>
      <c r="I234" s="1835"/>
      <c r="J234" s="543"/>
      <c r="K234" s="543"/>
      <c r="L234" s="543"/>
    </row>
    <row r="235" spans="2:12" x14ac:dyDescent="0.2">
      <c r="C235" s="1852" t="s">
        <v>2042</v>
      </c>
    </row>
    <row r="236" spans="2:12" x14ac:dyDescent="0.2">
      <c r="C236" s="1852" t="s">
        <v>2045</v>
      </c>
    </row>
    <row r="237" spans="2:12" x14ac:dyDescent="0.2">
      <c r="C237" s="1852" t="s">
        <v>2046</v>
      </c>
    </row>
    <row r="238" spans="2:12" ht="15.95" customHeight="1" x14ac:dyDescent="0.2">
      <c r="C238" s="1852" t="s">
        <v>2048</v>
      </c>
    </row>
    <row r="239" spans="2:12" x14ac:dyDescent="0.2">
      <c r="C239" s="1852" t="s">
        <v>2043</v>
      </c>
    </row>
    <row r="240" spans="2:12" x14ac:dyDescent="0.2">
      <c r="C240" s="1852" t="s">
        <v>2049</v>
      </c>
    </row>
  </sheetData>
  <sheetProtection password="CAA3" sheet="1" objects="1" scenarios="1" selectLockedCells="1" selectUnlockedCells="1"/>
  <mergeCells count="22">
    <mergeCell ref="C143:H143"/>
    <mergeCell ref="C22:L22"/>
    <mergeCell ref="C204:L204"/>
    <mergeCell ref="I214:L214"/>
    <mergeCell ref="I215:L215"/>
    <mergeCell ref="C215:H215"/>
    <mergeCell ref="C148:F148"/>
    <mergeCell ref="H148:L148"/>
    <mergeCell ref="C37:F37"/>
    <mergeCell ref="C36:F36"/>
    <mergeCell ref="C214:H214"/>
    <mergeCell ref="C38:F38"/>
    <mergeCell ref="C184:C190"/>
    <mergeCell ref="C191:C198"/>
    <mergeCell ref="C144:H144"/>
    <mergeCell ref="C142:H142"/>
    <mergeCell ref="I217:L217"/>
    <mergeCell ref="C217:H217"/>
    <mergeCell ref="C216:H216"/>
    <mergeCell ref="C146:L146"/>
    <mergeCell ref="C147:L147"/>
    <mergeCell ref="I216:L216"/>
  </mergeCells>
  <phoneticPr fontId="3" type="noConversion"/>
  <hyperlinks>
    <hyperlink ref="G19" r:id="rId1"/>
    <hyperlink ref="G20" r:id="rId2"/>
  </hyperlinks>
  <pageMargins left="0.51181102362204722" right="0.39370078740157483" top="1.1811023622047245" bottom="0.59055118110236227" header="0.31496062992125984" footer="0.31496062992125984"/>
  <pageSetup paperSize="9" fitToHeight="0" orientation="landscape" r:id="rId3"/>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rowBreaks count="8" manualBreakCount="8">
    <brk id="32" max="12" man="1"/>
    <brk id="41" max="12" man="1"/>
    <brk id="77" max="12" man="1"/>
    <brk id="103" max="12" man="1"/>
    <brk id="138" max="12" man="1"/>
    <brk id="162" max="12" man="1"/>
    <brk id="199" max="16383" man="1"/>
    <brk id="226" max="16383" man="1"/>
  </rowBreaks>
  <drawing r:id="rId4"/>
  <legacyDrawing r:id="rId5"/>
  <legacyDrawingHF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FF0000"/>
    <pageSetUpPr fitToPage="1"/>
  </sheetPr>
  <dimension ref="B1:AP37"/>
  <sheetViews>
    <sheetView showGridLines="0" zoomScaleNormal="100" zoomScaleSheetLayoutView="100" workbookViewId="0">
      <pane ySplit="2" topLeftCell="A3" activePane="bottomLeft" state="frozen"/>
      <selection pane="bottomLeft" activeCell="G5" sqref="G5"/>
    </sheetView>
  </sheetViews>
  <sheetFormatPr baseColWidth="10" defaultRowHeight="12.75" x14ac:dyDescent="0.2"/>
  <cols>
    <col min="1" max="1" width="0.85546875" style="10" customWidth="1"/>
    <col min="2" max="2" width="2.7109375" style="10" customWidth="1"/>
    <col min="3" max="3" width="56.7109375" style="10" customWidth="1"/>
    <col min="4" max="4" width="2.7109375" style="10" customWidth="1"/>
    <col min="5" max="5" width="0.85546875" style="10" customWidth="1"/>
    <col min="6" max="6" width="12.7109375" style="10" customWidth="1"/>
    <col min="7" max="7" width="4.7109375" style="10" customWidth="1"/>
    <col min="8" max="8" width="45.7109375" style="10" customWidth="1"/>
    <col min="9" max="9" width="2.7109375" style="10" customWidth="1"/>
    <col min="10" max="10" width="3.7109375" style="54" customWidth="1"/>
    <col min="11" max="11" width="2.7109375" style="54" hidden="1" customWidth="1"/>
    <col min="12" max="12" width="12.7109375" style="10" hidden="1" customWidth="1"/>
    <col min="13" max="13" width="40.7109375" style="10" hidden="1" customWidth="1"/>
    <col min="14" max="14" width="0.85546875" style="10" hidden="1" customWidth="1"/>
    <col min="15" max="16" width="2.7109375" style="10" hidden="1" customWidth="1"/>
    <col min="17" max="17" width="3.85546875" style="10" hidden="1" customWidth="1"/>
    <col min="18" max="16384" width="11.42578125" style="10"/>
  </cols>
  <sheetData>
    <row r="1" spans="2:42" ht="3.95" customHeight="1" x14ac:dyDescent="0.2"/>
    <row r="2" spans="2:42" ht="18" customHeight="1" x14ac:dyDescent="0.2">
      <c r="B2" s="1995" t="s">
        <v>316</v>
      </c>
      <c r="C2" s="1996"/>
      <c r="D2" s="1996"/>
      <c r="E2" s="1996"/>
      <c r="F2" s="1996"/>
      <c r="G2" s="1996"/>
      <c r="H2" s="1996"/>
      <c r="I2" s="1997"/>
      <c r="J2" s="1016"/>
      <c r="K2" s="1016"/>
    </row>
    <row r="3" spans="2:42" ht="6" customHeight="1" x14ac:dyDescent="0.3">
      <c r="H3" s="54"/>
      <c r="L3" s="852"/>
      <c r="M3" s="20"/>
      <c r="Q3" s="54"/>
      <c r="R3" s="54"/>
      <c r="S3" s="54"/>
      <c r="T3" s="54"/>
      <c r="U3" s="54"/>
      <c r="V3" s="54"/>
      <c r="W3" s="54"/>
      <c r="X3" s="54"/>
      <c r="Y3" s="54"/>
      <c r="Z3" s="54"/>
      <c r="AA3" s="54"/>
      <c r="AB3" s="54"/>
      <c r="AC3" s="54"/>
      <c r="AD3" s="54"/>
      <c r="AE3" s="54"/>
      <c r="AF3" s="54"/>
      <c r="AG3" s="54"/>
      <c r="AH3" s="54"/>
      <c r="AI3" s="54"/>
      <c r="AJ3" s="54"/>
      <c r="AK3" s="54"/>
      <c r="AL3" s="54"/>
      <c r="AM3" s="54"/>
      <c r="AN3" s="54"/>
      <c r="AO3" s="54"/>
      <c r="AP3" s="54"/>
    </row>
    <row r="4" spans="2:42" ht="20.100000000000001" customHeight="1" x14ac:dyDescent="0.3">
      <c r="B4" s="865" t="s">
        <v>58</v>
      </c>
      <c r="C4" s="1998" t="s">
        <v>1981</v>
      </c>
      <c r="F4" s="850" t="s">
        <v>265</v>
      </c>
      <c r="G4" s="2000" t="s">
        <v>328</v>
      </c>
      <c r="H4" s="2000"/>
      <c r="I4" s="855"/>
      <c r="J4" s="852"/>
      <c r="K4" s="852"/>
      <c r="L4" s="852"/>
      <c r="M4" s="20"/>
    </row>
    <row r="5" spans="2:42" ht="15" customHeight="1" x14ac:dyDescent="0.3">
      <c r="B5" s="866"/>
      <c r="C5" s="1998"/>
      <c r="F5" s="851" t="s">
        <v>533</v>
      </c>
      <c r="G5" s="971"/>
      <c r="H5" s="1013"/>
      <c r="I5" s="1014"/>
      <c r="J5" s="852"/>
      <c r="K5" s="852"/>
      <c r="L5" s="1015" t="str">
        <f>IF($G$5&lt;&gt;"",$G$5,"")</f>
        <v/>
      </c>
      <c r="M5" s="856" t="str">
        <f>CONCATENATE($L$6,"_",$L$5)</f>
        <v>FI_</v>
      </c>
      <c r="N5" s="20"/>
    </row>
    <row r="6" spans="2:42" ht="15" customHeight="1" x14ac:dyDescent="0.3">
      <c r="C6" s="1994" t="s">
        <v>2066</v>
      </c>
      <c r="F6" s="848" t="s">
        <v>20</v>
      </c>
      <c r="G6" s="857" t="str">
        <f>IF(ISERROR(VLOOKUP($G$4,Validaciones!$B$2:$E$8,4,FALSE)),"",VLOOKUP($G$4,Validaciones!$B$2:$E$8,4,FALSE))</f>
        <v>BURGOS</v>
      </c>
      <c r="H6" s="862"/>
      <c r="I6" s="1014"/>
      <c r="J6" s="852"/>
      <c r="K6" s="852"/>
      <c r="L6" s="291" t="str">
        <f>VLOOKUP($G$4,Validaciones!$B$2:$C$8,2,FALSE)</f>
        <v>FI</v>
      </c>
    </row>
    <row r="7" spans="2:42" ht="12.95" customHeight="1" x14ac:dyDescent="0.2">
      <c r="C7" s="1994"/>
      <c r="F7" s="849" t="s">
        <v>347</v>
      </c>
      <c r="G7" s="1244" t="str">
        <f>IF(ISERROR(VLOOKUP($M$5,Sedes!$A$2:$C$130,3,FALSE)),"",VLOOKUP($M$5,Sedes!$A$2:$C$130,3,FALSE))</f>
        <v/>
      </c>
      <c r="H7" s="862"/>
      <c r="I7" s="867"/>
      <c r="J7" s="868"/>
      <c r="K7" s="868"/>
      <c r="L7" s="868"/>
      <c r="M7" s="20"/>
    </row>
    <row r="8" spans="2:42" ht="12.95" customHeight="1" x14ac:dyDescent="0.2">
      <c r="C8" s="1994"/>
      <c r="F8" s="1298" t="s">
        <v>2029</v>
      </c>
      <c r="G8" s="1299" t="str">
        <f>IF(ISERROR(VLOOKUP($M$5,Sedes!$A$2:$C$130,2,FALSE)),"",VLOOKUP($M$5,Sedes!$A$2:$C$130,2,FALSE))</f>
        <v/>
      </c>
      <c r="H8" s="869"/>
      <c r="I8" s="870"/>
      <c r="J8" s="868"/>
      <c r="K8" s="868"/>
      <c r="L8" s="868"/>
      <c r="M8" s="20"/>
      <c r="U8" s="1855"/>
    </row>
    <row r="9" spans="2:42" s="54" customFormat="1" ht="3.95" customHeight="1" x14ac:dyDescent="0.2">
      <c r="C9" s="1994"/>
      <c r="F9" s="538"/>
      <c r="G9" s="853"/>
      <c r="H9" s="868"/>
      <c r="I9" s="868"/>
      <c r="J9" s="868"/>
      <c r="K9" s="868"/>
      <c r="L9" s="868"/>
      <c r="M9" s="20"/>
    </row>
    <row r="10" spans="2:42" ht="18" customHeight="1" x14ac:dyDescent="0.25">
      <c r="C10" s="1994"/>
      <c r="F10" s="854" t="s">
        <v>266</v>
      </c>
      <c r="H10" s="847"/>
      <c r="I10" s="57"/>
      <c r="J10" s="57"/>
      <c r="K10" s="57"/>
      <c r="L10" s="19"/>
      <c r="U10" s="528"/>
    </row>
    <row r="11" spans="2:42" ht="12.75" customHeight="1" x14ac:dyDescent="0.2">
      <c r="C11" s="1994" t="s">
        <v>2067</v>
      </c>
      <c r="F11" s="1812"/>
      <c r="G11" s="1813" t="str">
        <f>IF($G$5&lt;&gt;"",CONCATENATE("TRIBUNAL ",$G$5),"")</f>
        <v/>
      </c>
      <c r="H11" s="1814" t="s">
        <v>1982</v>
      </c>
      <c r="I11" s="60"/>
      <c r="J11" s="60"/>
      <c r="K11" s="60"/>
    </row>
    <row r="12" spans="2:42" ht="12.75" customHeight="1" x14ac:dyDescent="0.2">
      <c r="C12" s="1994"/>
      <c r="F12" s="52"/>
      <c r="G12" s="911" t="s">
        <v>157</v>
      </c>
      <c r="H12" s="912" t="str">
        <f>IF(ISERROR(VLOOKUP(M12,Selec_Tribunales!$A$3:$F$1302,Selec_Tribunales!$F$1,FALSE)),"",VLOOKUP(M12,Selec_Tribunales!$A$3:$F$1302,Selec_Tribunales!$F$1,FALSE))</f>
        <v/>
      </c>
      <c r="I12" s="311" t="str">
        <f t="shared" ref="I12:I23" si="0">IF(ISERROR(VLOOKUP(H12,$H$27:$K$31,4,FALSE)),"",VLOOKUP(H12,$H$27:$K$31,4,FALSE))</f>
        <v/>
      </c>
      <c r="J12" s="1297" t="str">
        <f>IF(AND($H$34&lt;&gt;"",H12=$H$34),$K$34,"")</f>
        <v/>
      </c>
      <c r="K12" s="60"/>
      <c r="L12" s="21" t="s">
        <v>84</v>
      </c>
      <c r="M12" s="1276" t="str">
        <f>CONCATENATE('01_Carga'!$M$5,"_",L12)</f>
        <v>FI__P_T</v>
      </c>
    </row>
    <row r="13" spans="2:42" ht="12.75" customHeight="1" x14ac:dyDescent="0.2">
      <c r="C13" s="2006" t="s">
        <v>2065</v>
      </c>
      <c r="F13" s="52"/>
      <c r="G13" s="911" t="s">
        <v>158</v>
      </c>
      <c r="H13" s="912" t="str">
        <f>IF(ISERROR(VLOOKUP(M13,Selec_Tribunales!$A$3:$F$1302,Selec_Tribunales!$F$1,FALSE)),"",VLOOKUP(M13,Selec_Tribunales!$A$3:$F$1302,Selec_Tribunales!$F$1,FALSE))</f>
        <v/>
      </c>
      <c r="I13" s="311" t="str">
        <f t="shared" si="0"/>
        <v/>
      </c>
      <c r="J13" s="1297" t="str">
        <f>IF(AND($H$34&lt;&gt;"",H13=$H$34),$K$34,"")</f>
        <v/>
      </c>
      <c r="K13" s="60"/>
      <c r="L13" s="21" t="s">
        <v>85</v>
      </c>
      <c r="M13" s="1276" t="str">
        <f>CONCATENATE('01_Carga'!$M$5,"_",L13)</f>
        <v>FI__V1_T</v>
      </c>
    </row>
    <row r="14" spans="2:42" ht="12.75" customHeight="1" x14ac:dyDescent="0.2">
      <c r="C14" s="2006"/>
      <c r="F14" s="52"/>
      <c r="G14" s="911" t="s">
        <v>159</v>
      </c>
      <c r="H14" s="912" t="str">
        <f>IF(ISERROR(VLOOKUP(M14,Selec_Tribunales!$A$3:$F$1302,Selec_Tribunales!$F$1,FALSE)),"",VLOOKUP(M14,Selec_Tribunales!$A$3:$F$1302,Selec_Tribunales!$F$1,FALSE))</f>
        <v/>
      </c>
      <c r="I14" s="311" t="str">
        <f t="shared" si="0"/>
        <v/>
      </c>
      <c r="J14" s="1297" t="str">
        <f>IF(AND($H$34&lt;&gt;"",H14=$H$34),$K$34,"")</f>
        <v/>
      </c>
      <c r="K14" s="60"/>
      <c r="L14" s="21" t="s">
        <v>86</v>
      </c>
      <c r="M14" s="1276" t="str">
        <f>CONCATENATE('01_Carga'!$M$5,"_",L14)</f>
        <v>FI__V2_T</v>
      </c>
    </row>
    <row r="15" spans="2:42" ht="12.75" customHeight="1" x14ac:dyDescent="0.2">
      <c r="C15" s="2006"/>
      <c r="F15" s="52"/>
      <c r="G15" s="911" t="s">
        <v>160</v>
      </c>
      <c r="H15" s="912" t="str">
        <f>IF(ISERROR(VLOOKUP(M15,Selec_Tribunales!$A$3:$F$1302,Selec_Tribunales!$F$1,FALSE)),"",VLOOKUP(M15,Selec_Tribunales!$A$3:$F$1302,Selec_Tribunales!$F$1,FALSE))</f>
        <v/>
      </c>
      <c r="I15" s="311" t="str">
        <f t="shared" si="0"/>
        <v/>
      </c>
      <c r="J15" s="1297" t="str">
        <f>IF(AND($H$34&lt;&gt;"",H15=$H$34),$K$34,"")</f>
        <v/>
      </c>
      <c r="K15" s="60"/>
      <c r="L15" s="21" t="s">
        <v>87</v>
      </c>
      <c r="M15" s="1276" t="str">
        <f>CONCATENATE('01_Carga'!$M$5,"_",L15)</f>
        <v>FI__V3_T</v>
      </c>
      <c r="U15" s="1856"/>
    </row>
    <row r="16" spans="2:42" ht="12.75" customHeight="1" x14ac:dyDescent="0.2">
      <c r="C16" s="2002" t="str">
        <f>IF(AND(L5&lt;&gt;"",H12&lt;&gt;""),"Los nombres de los aspirantes asignados a este Tribunal 
se han cargado en todas las actas y listados.","")</f>
        <v/>
      </c>
      <c r="F16" s="52"/>
      <c r="G16" s="911" t="s">
        <v>179</v>
      </c>
      <c r="H16" s="912" t="str">
        <f>IF(ISERROR(VLOOKUP(M16,Selec_Tribunales!$A$3:$F$1302,Selec_Tribunales!$F$1,FALSE)),"",VLOOKUP(M16,Selec_Tribunales!$A$3:$F$1302,Selec_Tribunales!$F$1,FALSE))</f>
        <v/>
      </c>
      <c r="I16" s="311" t="str">
        <f t="shared" si="0"/>
        <v/>
      </c>
      <c r="J16" s="1297" t="str">
        <f>IF(AND($H$34&lt;&gt;"",H16=$H$34),$K$34,"")</f>
        <v/>
      </c>
      <c r="K16" s="60"/>
      <c r="L16" s="21" t="s">
        <v>88</v>
      </c>
      <c r="M16" s="1276" t="str">
        <f>CONCATENATE('01_Carga'!$M$5,"_",L16)</f>
        <v>FI__V4_T</v>
      </c>
      <c r="U16" s="1856"/>
    </row>
    <row r="17" spans="2:17" ht="3.95" customHeight="1" x14ac:dyDescent="0.2">
      <c r="C17" s="2002"/>
      <c r="F17" s="52"/>
      <c r="G17" s="913"/>
      <c r="H17" s="164" t="s">
        <v>325</v>
      </c>
      <c r="I17" s="311" t="str">
        <f t="shared" si="0"/>
        <v/>
      </c>
      <c r="J17" s="1297" t="str">
        <f t="shared" ref="J17:J23" si="1">IF(AND($H$34&lt;&gt;"",H17=$H$34),$K$34,"")</f>
        <v/>
      </c>
      <c r="K17" s="60"/>
      <c r="L17" s="21"/>
      <c r="M17" s="1276"/>
    </row>
    <row r="18" spans="2:17" ht="12.75" customHeight="1" x14ac:dyDescent="0.2">
      <c r="C18" s="2002"/>
      <c r="F18" s="1812"/>
      <c r="G18" s="1813" t="str">
        <f>IF($G$5&lt;&gt;"",CONCATENATE("TRIBUNAL ",$G$5),"")</f>
        <v/>
      </c>
      <c r="H18" s="1814" t="s">
        <v>1983</v>
      </c>
      <c r="I18" s="311"/>
      <c r="J18" s="1297"/>
      <c r="K18" s="60"/>
      <c r="L18" s="11" t="s">
        <v>140</v>
      </c>
      <c r="M18" s="532"/>
    </row>
    <row r="19" spans="2:17" ht="12.75" customHeight="1" x14ac:dyDescent="0.2">
      <c r="C19" s="2003" t="str">
        <f>IF(AND(L5&lt;&gt;"",H12&lt;&gt;""),"A la derecha aparecen los nombres de los funcionarios 
que fueron seleccionados para constituir el Tribunal.","")</f>
        <v/>
      </c>
      <c r="F19" s="52"/>
      <c r="G19" s="911" t="s">
        <v>157</v>
      </c>
      <c r="H19" s="912" t="str">
        <f>IF(ISERROR(VLOOKUP(M19,Selec_Tribunales!$A$3:$F$1302,Selec_Tribunales!$F$1,FALSE)),"",VLOOKUP(M19,Selec_Tribunales!$A$3:$F$1302,Selec_Tribunales!$F$1,FALSE))</f>
        <v/>
      </c>
      <c r="I19" s="311" t="str">
        <f t="shared" si="0"/>
        <v/>
      </c>
      <c r="J19" s="1297" t="str">
        <f t="shared" si="1"/>
        <v/>
      </c>
      <c r="K19" s="60"/>
      <c r="L19" s="21" t="s">
        <v>89</v>
      </c>
      <c r="M19" s="1276" t="str">
        <f>CONCATENATE('01_Carga'!$M$5,"_",L19)</f>
        <v>FI__P_S</v>
      </c>
    </row>
    <row r="20" spans="2:17" ht="12.75" customHeight="1" x14ac:dyDescent="0.2">
      <c r="C20" s="2003"/>
      <c r="F20" s="52"/>
      <c r="G20" s="911" t="s">
        <v>158</v>
      </c>
      <c r="H20" s="912" t="str">
        <f>IF(ISERROR(VLOOKUP(M20,Selec_Tribunales!$A$3:$F$1302,Selec_Tribunales!$F$1,FALSE)),"",VLOOKUP(M20,Selec_Tribunales!$A$3:$F$1302,Selec_Tribunales!$F$1,FALSE))</f>
        <v/>
      </c>
      <c r="I20" s="311" t="str">
        <f t="shared" si="0"/>
        <v/>
      </c>
      <c r="J20" s="1297" t="str">
        <f t="shared" si="1"/>
        <v/>
      </c>
      <c r="K20" s="60"/>
      <c r="L20" s="21" t="s">
        <v>90</v>
      </c>
      <c r="M20" s="1276" t="str">
        <f>CONCATENATE('01_Carga'!$M$5,"_",L20)</f>
        <v>FI__V1_S</v>
      </c>
    </row>
    <row r="21" spans="2:17" ht="12.75" customHeight="1" x14ac:dyDescent="0.2">
      <c r="C21" s="2005" t="str">
        <f>IF(AND(COUNTA($H$27:$H$34)=6,SUM($O$27:$O$31)=5,$Q$25=0),"",IF(AND($L$5&lt;&gt;"",H12&lt;&gt;""),"POR FAVOR, CONTINÚE CON EL PASO 2",""))</f>
        <v/>
      </c>
      <c r="F21" s="52"/>
      <c r="G21" s="911" t="s">
        <v>159</v>
      </c>
      <c r="H21" s="912" t="str">
        <f>IF(ISERROR(VLOOKUP(M21,Selec_Tribunales!$A$3:$F$1302,Selec_Tribunales!$F$1,FALSE)),"",VLOOKUP(M21,Selec_Tribunales!$A$3:$F$1302,Selec_Tribunales!$F$1,FALSE))</f>
        <v/>
      </c>
      <c r="I21" s="311" t="str">
        <f t="shared" si="0"/>
        <v/>
      </c>
      <c r="J21" s="1297" t="str">
        <f t="shared" si="1"/>
        <v/>
      </c>
      <c r="K21" s="60"/>
      <c r="L21" s="21" t="s">
        <v>91</v>
      </c>
      <c r="M21" s="1276" t="str">
        <f>CONCATENATE('01_Carga'!$M$5,"_",L21)</f>
        <v>FI__V2_S</v>
      </c>
    </row>
    <row r="22" spans="2:17" ht="12.75" customHeight="1" x14ac:dyDescent="0.2">
      <c r="C22" s="2005"/>
      <c r="F22" s="52"/>
      <c r="G22" s="911" t="s">
        <v>160</v>
      </c>
      <c r="H22" s="912" t="str">
        <f>IF(ISERROR(VLOOKUP(M22,Selec_Tribunales!$A$3:$F$1302,Selec_Tribunales!$F$1,FALSE)),"",VLOOKUP(M22,Selec_Tribunales!$A$3:$F$1302,Selec_Tribunales!$F$1,FALSE))</f>
        <v/>
      </c>
      <c r="I22" s="311" t="str">
        <f t="shared" si="0"/>
        <v/>
      </c>
      <c r="J22" s="1297" t="str">
        <f t="shared" si="1"/>
        <v/>
      </c>
      <c r="K22" s="60"/>
      <c r="L22" s="21" t="s">
        <v>92</v>
      </c>
      <c r="M22" s="1276" t="str">
        <f>CONCATENATE('01_Carga'!$M$5,"_",L22)</f>
        <v>FI__V3_S</v>
      </c>
    </row>
    <row r="23" spans="2:17" ht="12.75" customHeight="1" x14ac:dyDescent="0.2">
      <c r="C23" s="970"/>
      <c r="F23" s="52"/>
      <c r="G23" s="911" t="s">
        <v>179</v>
      </c>
      <c r="H23" s="912" t="str">
        <f>IF(ISERROR(VLOOKUP(M23,Selec_Tribunales!$A$3:$F$1302,Selec_Tribunales!$F$1,FALSE)),"",VLOOKUP(M23,Selec_Tribunales!$A$3:$F$1302,Selec_Tribunales!$F$1,FALSE))</f>
        <v/>
      </c>
      <c r="I23" s="311" t="str">
        <f t="shared" si="0"/>
        <v/>
      </c>
      <c r="J23" s="1297" t="str">
        <f t="shared" si="1"/>
        <v/>
      </c>
      <c r="K23" s="60"/>
      <c r="L23" s="21" t="s">
        <v>93</v>
      </c>
      <c r="M23" s="1276" t="str">
        <f>CONCATENATE('01_Carga'!$M$5,"_",L23)</f>
        <v>FI__V4_S</v>
      </c>
    </row>
    <row r="24" spans="2:17" ht="8.1" customHeight="1" x14ac:dyDescent="0.2">
      <c r="F24" s="13"/>
      <c r="G24" s="860"/>
      <c r="H24" s="858"/>
      <c r="I24" s="62"/>
      <c r="J24" s="62"/>
      <c r="K24" s="62"/>
      <c r="L24" s="21"/>
    </row>
    <row r="25" spans="2:17" ht="12.75" customHeight="1" x14ac:dyDescent="0.25">
      <c r="B25" s="865" t="s">
        <v>59</v>
      </c>
      <c r="C25" s="1998" t="s">
        <v>544</v>
      </c>
      <c r="F25" s="854" t="s">
        <v>267</v>
      </c>
      <c r="G25" s="859"/>
      <c r="H25" s="846"/>
      <c r="I25" s="57"/>
      <c r="J25" s="57"/>
      <c r="K25" s="57"/>
      <c r="L25" s="19"/>
      <c r="M25" s="846"/>
      <c r="P25" s="1278">
        <f>SUM(P27:P31)</f>
        <v>0</v>
      </c>
      <c r="Q25" s="1277">
        <f>SUM(Q26:Q34)</f>
        <v>0</v>
      </c>
    </row>
    <row r="26" spans="2:17" ht="3.95" customHeight="1" x14ac:dyDescent="0.2">
      <c r="C26" s="1998"/>
      <c r="F26" s="916"/>
      <c r="G26" s="917"/>
      <c r="H26" s="918"/>
      <c r="I26" s="919"/>
      <c r="J26" s="1017"/>
      <c r="K26" s="1017"/>
      <c r="L26" s="1019"/>
      <c r="M26" s="1020"/>
      <c r="P26" s="1279"/>
    </row>
    <row r="27" spans="2:17" ht="12.95" customHeight="1" x14ac:dyDescent="0.2">
      <c r="B27" s="865"/>
      <c r="C27" s="1998"/>
      <c r="F27" s="920"/>
      <c r="G27" s="864" t="s">
        <v>157</v>
      </c>
      <c r="H27" s="914"/>
      <c r="I27" s="921"/>
      <c r="J27" s="20"/>
      <c r="K27" s="291" t="s">
        <v>497</v>
      </c>
      <c r="L27" s="1021" t="s">
        <v>157</v>
      </c>
      <c r="M27" s="1022" t="str">
        <f>IF($H$27&lt;&gt;"",$H$27,"")</f>
        <v/>
      </c>
      <c r="O27" s="10">
        <f>IF(H27&lt;&gt;"",COUNTIF(MIEMBROS,PRESIDENTE),0)</f>
        <v>0</v>
      </c>
      <c r="P27" s="1279">
        <f>IF(O27&gt;1,1,0)</f>
        <v>0</v>
      </c>
      <c r="Q27" s="10">
        <f>IF(AND(H27&lt;&gt;"",ISERROR(VLOOKUP(H27,$H$11:$H$23,1,FALSE))),1,0)</f>
        <v>0</v>
      </c>
    </row>
    <row r="28" spans="2:17" ht="12.95" customHeight="1" x14ac:dyDescent="0.2">
      <c r="B28" s="866"/>
      <c r="C28" s="1998"/>
      <c r="F28" s="920"/>
      <c r="G28" s="861" t="s">
        <v>158</v>
      </c>
      <c r="H28" s="915"/>
      <c r="I28" s="921"/>
      <c r="J28" s="20"/>
      <c r="K28" s="291" t="s">
        <v>169</v>
      </c>
      <c r="L28" s="1023" t="s">
        <v>158</v>
      </c>
      <c r="M28" s="1024" t="str">
        <f>IF($H$28&lt;&gt;"",$H$28,"")</f>
        <v/>
      </c>
      <c r="O28" s="10">
        <f>IF(H28&lt;&gt;"",COUNTIF(MIEMBROS,VOCAL_1),0)</f>
        <v>0</v>
      </c>
      <c r="P28" s="1279">
        <f>IF(O28&gt;1,1,0)</f>
        <v>0</v>
      </c>
      <c r="Q28" s="10">
        <f>IF(AND(H28&lt;&gt;"",ISERROR(VLOOKUP(H28,$H$11:$H$23,1,FALSE))),1,0)</f>
        <v>0</v>
      </c>
    </row>
    <row r="29" spans="2:17" ht="12.95" customHeight="1" x14ac:dyDescent="0.2">
      <c r="B29" s="22"/>
      <c r="C29" s="1998"/>
      <c r="F29" s="920"/>
      <c r="G29" s="861" t="s">
        <v>159</v>
      </c>
      <c r="H29" s="915"/>
      <c r="I29" s="921"/>
      <c r="J29" s="20"/>
      <c r="K29" s="291" t="s">
        <v>170</v>
      </c>
      <c r="L29" s="1023" t="s">
        <v>159</v>
      </c>
      <c r="M29" s="1024" t="str">
        <f>IF($H$29&lt;&gt;"",$H$29,"")</f>
        <v/>
      </c>
      <c r="O29" s="10">
        <f>IF(H29&lt;&gt;"",COUNTIF(MIEMBROS,VOCAL_2),0)</f>
        <v>0</v>
      </c>
      <c r="P29" s="1279">
        <f>IF(O29&gt;1,1,0)</f>
        <v>0</v>
      </c>
      <c r="Q29" s="10">
        <f>IF(AND(H29&lt;&gt;"",ISERROR(VLOOKUP(H29,$H$11:$H$23,1,FALSE))),1,0)</f>
        <v>0</v>
      </c>
    </row>
    <row r="30" spans="2:17" ht="12.95" customHeight="1" x14ac:dyDescent="0.2">
      <c r="C30" s="2004" t="str">
        <f>IF($L$5&lt;&gt;"",IF($Q$25&gt;0,"ACTUALICE LA LISTA DE LOS MIEMBROS DE LOS MIEMBROS DEL TRIBUNAL",IF($P$25&gt;0,"ALGÚN MIEMBRO DEL TRIBUNAL ESTÁ REPETIDO",IF($C$33&lt;&gt;"","Los nombres de los miembros del Tribunal 
se han cargado en todas las actas y listados.",""))),"")</f>
        <v/>
      </c>
      <c r="F30" s="920"/>
      <c r="G30" s="861" t="s">
        <v>160</v>
      </c>
      <c r="H30" s="915"/>
      <c r="I30" s="921"/>
      <c r="J30" s="20"/>
      <c r="K30" s="291" t="s">
        <v>171</v>
      </c>
      <c r="L30" s="1023" t="s">
        <v>160</v>
      </c>
      <c r="M30" s="1024" t="str">
        <f>IF($H$30&lt;&gt;"",$H$30,"")</f>
        <v/>
      </c>
      <c r="O30" s="10">
        <f>IF(H30&lt;&gt;"",COUNTIF(MIEMBROS,VOCAL_3),0)</f>
        <v>0</v>
      </c>
      <c r="P30" s="1279">
        <f>IF(O30&gt;1,1,0)</f>
        <v>0</v>
      </c>
      <c r="Q30" s="10">
        <f>IF(AND(H30&lt;&gt;"",ISERROR(VLOOKUP(H30,$H$11:$H$23,1,FALSE))),1,0)</f>
        <v>0</v>
      </c>
    </row>
    <row r="31" spans="2:17" ht="12.95" customHeight="1" x14ac:dyDescent="0.2">
      <c r="C31" s="2004"/>
      <c r="F31" s="920"/>
      <c r="G31" s="861" t="s">
        <v>179</v>
      </c>
      <c r="H31" s="915"/>
      <c r="I31" s="921"/>
      <c r="J31" s="20"/>
      <c r="K31" s="291" t="s">
        <v>172</v>
      </c>
      <c r="L31" s="1023" t="s">
        <v>179</v>
      </c>
      <c r="M31" s="1024" t="str">
        <f>IF($H$31&lt;&gt;"",$H$31,"")</f>
        <v/>
      </c>
      <c r="O31" s="10">
        <f>IF(H31&lt;&gt;"",COUNTIF(MIEMBROS,VOCAL_4),0)</f>
        <v>0</v>
      </c>
      <c r="P31" s="1279">
        <f>IF(O31&gt;1,1,0)</f>
        <v>0</v>
      </c>
      <c r="Q31" s="10">
        <f>IF(AND(H31&lt;&gt;"",ISERROR(VLOOKUP(H31,$H$11:$H$23,1,FALSE))),1,0)</f>
        <v>0</v>
      </c>
    </row>
    <row r="32" spans="2:17" ht="3.95" customHeight="1" x14ac:dyDescent="0.2">
      <c r="F32" s="1005"/>
      <c r="G32" s="1006"/>
      <c r="H32" s="1007"/>
      <c r="I32" s="1008"/>
      <c r="J32" s="20"/>
      <c r="K32" s="291"/>
      <c r="L32" s="1025"/>
      <c r="M32" s="1026"/>
    </row>
    <row r="33" spans="3:17" ht="6" customHeight="1" x14ac:dyDescent="0.2">
      <c r="C33" s="2001" t="str">
        <f>IF(AND($L$5&lt;&gt;"",COUNTA($H$27:$H$34)=6,SUM($O$27:$O$31)=5,$Q$25=0),"Esta aplicación está lista para su uso","")</f>
        <v/>
      </c>
      <c r="K33" s="275"/>
      <c r="L33" s="14"/>
    </row>
    <row r="34" spans="3:17" ht="15" customHeight="1" x14ac:dyDescent="0.2">
      <c r="C34" s="2001"/>
      <c r="F34" s="1009"/>
      <c r="G34" s="1010" t="s">
        <v>268</v>
      </c>
      <c r="H34" s="1011"/>
      <c r="I34" s="1012"/>
      <c r="J34" s="20"/>
      <c r="K34" s="291" t="s">
        <v>600</v>
      </c>
      <c r="L34" s="1027" t="s">
        <v>268</v>
      </c>
      <c r="M34" s="1028" t="str">
        <f>IF($H$34&lt;&gt;"",$H$34,"")</f>
        <v/>
      </c>
      <c r="Q34" s="10">
        <f>IF(AND($H$34&lt;&gt;"",OR(ISERROR(VLOOKUP($H$34,$H$11:$H$23,1,FALSE)),ISERROR(VLOOKUP($H$34,$H$27:$H$31,1,FALSE)))),1,0)</f>
        <v>0</v>
      </c>
    </row>
    <row r="35" spans="3:17" ht="3.95" customHeight="1" x14ac:dyDescent="0.2">
      <c r="C35" s="2001"/>
      <c r="F35" s="922"/>
      <c r="G35" s="923"/>
      <c r="H35" s="923"/>
      <c r="I35" s="924"/>
      <c r="J35" s="63"/>
      <c r="K35" s="63"/>
      <c r="L35" s="1029"/>
      <c r="M35" s="1030"/>
    </row>
    <row r="36" spans="3:17" ht="8.1" customHeight="1" x14ac:dyDescent="0.2">
      <c r="C36" s="863"/>
    </row>
    <row r="37" spans="3:17" ht="15" x14ac:dyDescent="0.25">
      <c r="C37" s="1999" t="str">
        <f>IF(AND($L$5&lt;&gt;"",COUNTA($H$27:$H$34)=6,SUM($O$27:$O$31)=5,$Q$25=0),"Recuerde: NO UTILICE CORTAR-PEGAR o COPIAR-PEGAR, NI ARRASTRE CELDAS A OTRO LUGAR. NO NECESITA HACERLO.","")</f>
        <v/>
      </c>
      <c r="D37" s="1999"/>
      <c r="E37" s="1999"/>
      <c r="F37" s="1999"/>
      <c r="G37" s="1999"/>
      <c r="H37" s="1999"/>
      <c r="I37" s="1999"/>
      <c r="J37" s="1018"/>
      <c r="K37" s="1018"/>
    </row>
  </sheetData>
  <sheetProtection sheet="1" objects="1" scenarios="1" selectLockedCells="1"/>
  <mergeCells count="13">
    <mergeCell ref="C6:C10"/>
    <mergeCell ref="B2:I2"/>
    <mergeCell ref="C25:C29"/>
    <mergeCell ref="C37:I37"/>
    <mergeCell ref="G4:H4"/>
    <mergeCell ref="C4:C5"/>
    <mergeCell ref="C33:C35"/>
    <mergeCell ref="C16:C18"/>
    <mergeCell ref="C19:C20"/>
    <mergeCell ref="C30:C31"/>
    <mergeCell ref="C21:C22"/>
    <mergeCell ref="C11:C12"/>
    <mergeCell ref="C13:C15"/>
  </mergeCells>
  <phoneticPr fontId="3" type="noConversion"/>
  <conditionalFormatting sqref="C33:C35">
    <cfRule type="cellIs" dxfId="357" priority="9" stopIfTrue="1" operator="notEqual">
      <formula>""</formula>
    </cfRule>
  </conditionalFormatting>
  <conditionalFormatting sqref="H27">
    <cfRule type="expression" dxfId="356" priority="10" stopIfTrue="1">
      <formula>AND($L$5&lt;&gt;"",$M$27="")</formula>
    </cfRule>
    <cfRule type="expression" dxfId="355" priority="11" stopIfTrue="1">
      <formula>OR($O27&gt;1,$Q27&gt;0)</formula>
    </cfRule>
  </conditionalFormatting>
  <conditionalFormatting sqref="H29">
    <cfRule type="expression" dxfId="354" priority="12" stopIfTrue="1">
      <formula>AND($L$5&lt;&gt;"",$M$29="")</formula>
    </cfRule>
    <cfRule type="expression" dxfId="353" priority="13" stopIfTrue="1">
      <formula>OR($O29&gt;1,$Q29&gt;0)</formula>
    </cfRule>
  </conditionalFormatting>
  <conditionalFormatting sqref="H30">
    <cfRule type="expression" dxfId="352" priority="14" stopIfTrue="1">
      <formula>AND($L$5&lt;&gt;"",$M$30="")</formula>
    </cfRule>
    <cfRule type="expression" dxfId="351" priority="15" stopIfTrue="1">
      <formula>OR($O30&gt;1,$Q30&gt;0)</formula>
    </cfRule>
  </conditionalFormatting>
  <conditionalFormatting sqref="H31">
    <cfRule type="expression" dxfId="350" priority="16" stopIfTrue="1">
      <formula>AND($L$5&lt;&gt;"",$M$31="")</formula>
    </cfRule>
    <cfRule type="expression" dxfId="349" priority="17" stopIfTrue="1">
      <formula>OR($O31&gt;1,$Q31&gt;0)</formula>
    </cfRule>
  </conditionalFormatting>
  <conditionalFormatting sqref="H28">
    <cfRule type="expression" dxfId="348" priority="18" stopIfTrue="1">
      <formula>AND($L$5&lt;&gt;"",$M$28="")</formula>
    </cfRule>
    <cfRule type="expression" dxfId="347" priority="19" stopIfTrue="1">
      <formula>OR($O28&gt;1,$Q28&gt;0)</formula>
    </cfRule>
  </conditionalFormatting>
  <conditionalFormatting sqref="H34">
    <cfRule type="expression" dxfId="346" priority="20" stopIfTrue="1">
      <formula>$Q34&gt;0</formula>
    </cfRule>
    <cfRule type="expression" dxfId="345" priority="21" stopIfTrue="1">
      <formula>AND(COUNTA($H$27:$H$31)=5,$H$34="")</formula>
    </cfRule>
  </conditionalFormatting>
  <conditionalFormatting sqref="C30:C31">
    <cfRule type="expression" dxfId="344" priority="22" stopIfTrue="1">
      <formula>OR($P$25&gt;0,$Q$25&gt;0)</formula>
    </cfRule>
  </conditionalFormatting>
  <conditionalFormatting sqref="H12:H16 H19:H23">
    <cfRule type="expression" dxfId="343" priority="23" stopIfTrue="1">
      <formula>H12=VLOOKUP(H12,$H$27:$H$31,1,FALSE)</formula>
    </cfRule>
  </conditionalFormatting>
  <conditionalFormatting sqref="C37:I37">
    <cfRule type="expression" dxfId="342" priority="6" stopIfTrue="1">
      <formula>$C$37&lt;&gt;""</formula>
    </cfRule>
  </conditionalFormatting>
  <conditionalFormatting sqref="G12:G17 G19:G23">
    <cfRule type="expression" dxfId="341" priority="5" stopIfTrue="1">
      <formula>$G$5=""</formula>
    </cfRule>
  </conditionalFormatting>
  <conditionalFormatting sqref="F10">
    <cfRule type="expression" dxfId="340" priority="4">
      <formula>$G$5=""</formula>
    </cfRule>
  </conditionalFormatting>
  <conditionalFormatting sqref="H11">
    <cfRule type="expression" dxfId="339" priority="3">
      <formula>$G$5=""</formula>
    </cfRule>
  </conditionalFormatting>
  <conditionalFormatting sqref="H18">
    <cfRule type="expression" dxfId="338" priority="2">
      <formula>$G$5=""</formula>
    </cfRule>
  </conditionalFormatting>
  <conditionalFormatting sqref="F25">
    <cfRule type="expression" dxfId="337" priority="1">
      <formula>$G$5=""</formula>
    </cfRule>
  </conditionalFormatting>
  <dataValidations count="6">
    <dataValidation type="list" allowBlank="1" showErrorMessage="1" promptTitle="Seleccionar de la lista." prompt=" " sqref="H27:H31">
      <formula1>TitularesySuplentes</formula1>
    </dataValidation>
    <dataValidation type="list" allowBlank="1" showErrorMessage="1" promptTitle="Seleccionar de la lista." prompt=" " sqref="H34">
      <formula1>MIEMBROS</formula1>
    </dataValidation>
    <dataValidation allowBlank="1" showErrorMessage="1" promptTitle="Seleccionar de la lista." prompt=" " sqref="H32 G6:G9"/>
    <dataValidation type="list" allowBlank="1" promptTitle="Seleccionar de la lista" prompt="_x000a_" sqref="G5">
      <formula1>NUM_TRIBUNAL</formula1>
    </dataValidation>
    <dataValidation type="list" allowBlank="1" showInputMessage="1" showErrorMessage="1" promptTitle="Seleccionar de la lista." prompt=" " sqref="G4:H4">
      <formula1>DES_ESP_OPO</formula1>
    </dataValidation>
    <dataValidation allowBlank="1" promptTitle="Seleccionar de la lista" prompt="_x000a_" sqref="L5"/>
  </dataValidations>
  <printOptions horizontalCentered="1"/>
  <pageMargins left="0.59055118110236227" right="0.39370078740157483" top="1.1811023622047245" bottom="0.59055118110236227" header="0.31496062992125984" footer="0.31496062992125984"/>
  <pageSetup paperSize="9" pageOrder="overThenDown" orientation="landscape"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FF00"/>
  </sheetPr>
  <dimension ref="A1:AS101"/>
  <sheetViews>
    <sheetView showGridLines="0" zoomScaleNormal="100" zoomScaleSheetLayoutView="100" workbookViewId="0">
      <pane ySplit="9" topLeftCell="A10" activePane="bottomLeft" state="frozen"/>
      <selection activeCell="B6" sqref="B6:J6"/>
      <selection pane="bottomLeft" activeCell="O65" sqref="O65"/>
    </sheetView>
  </sheetViews>
  <sheetFormatPr baseColWidth="10" defaultRowHeight="12.75" x14ac:dyDescent="0.2"/>
  <cols>
    <col min="1" max="1" width="3.7109375" style="22" customWidth="1"/>
    <col min="2" max="2" width="9" style="22" bestFit="1" customWidth="1"/>
    <col min="3" max="3" width="1.7109375" style="22" customWidth="1"/>
    <col min="4" max="4" width="0.85546875" style="22" customWidth="1"/>
    <col min="5" max="5" width="2.7109375" style="22" customWidth="1"/>
    <col min="6" max="6" width="10.7109375" style="22" customWidth="1"/>
    <col min="7" max="7" width="3.7109375" style="22" customWidth="1"/>
    <col min="8" max="8" width="92.7109375" style="22" customWidth="1"/>
    <col min="9" max="9" width="2.7109375" style="22" customWidth="1"/>
    <col min="10" max="10" width="0.85546875" style="22" customWidth="1"/>
    <col min="11" max="11" width="11.42578125" style="22" hidden="1" customWidth="1"/>
    <col min="12" max="12" width="11.42578125" style="22" customWidth="1"/>
    <col min="13" max="16384" width="11.42578125" style="22"/>
  </cols>
  <sheetData>
    <row r="1" spans="1:45" hidden="1" x14ac:dyDescent="0.2">
      <c r="E1" s="383" t="s">
        <v>584</v>
      </c>
      <c r="F1" s="457" t="s">
        <v>104</v>
      </c>
      <c r="G1" s="312"/>
      <c r="H1" s="901" t="s">
        <v>196</v>
      </c>
    </row>
    <row r="2" spans="1:45" ht="5.0999999999999996" customHeight="1" x14ac:dyDescent="0.2">
      <c r="A2" s="1531"/>
      <c r="B2" s="1531"/>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312"/>
      <c r="AD2" s="312"/>
      <c r="AE2" s="312"/>
      <c r="AF2" s="312"/>
      <c r="AG2" s="312"/>
      <c r="AH2" s="312"/>
      <c r="AI2" s="312"/>
      <c r="AJ2" s="312"/>
      <c r="AK2" s="312"/>
      <c r="AL2" s="312"/>
      <c r="AM2" s="312"/>
      <c r="AN2" s="312"/>
      <c r="AO2" s="312"/>
      <c r="AP2" s="312"/>
      <c r="AQ2" s="312"/>
      <c r="AR2" s="312"/>
      <c r="AS2" s="312"/>
    </row>
    <row r="3" spans="1:45" s="137" customFormat="1" ht="20.100000000000001" customHeight="1" x14ac:dyDescent="0.25">
      <c r="A3" s="1875" t="s">
        <v>584</v>
      </c>
      <c r="B3" s="1874" t="s">
        <v>104</v>
      </c>
      <c r="C3" s="1443"/>
      <c r="E3" s="241"/>
      <c r="F3" s="205" t="s">
        <v>612</v>
      </c>
      <c r="G3" s="138" t="str">
        <f>'01_Carga'!$G$4</f>
        <v>INGLÉS  (FI)</v>
      </c>
      <c r="J3" s="139"/>
      <c r="K3" s="1534"/>
      <c r="L3" s="1535"/>
      <c r="M3" s="1535"/>
      <c r="N3" s="1442"/>
      <c r="O3" s="1443"/>
      <c r="P3" s="1876"/>
      <c r="Q3" s="1443"/>
      <c r="R3" s="1443"/>
      <c r="S3" s="1443"/>
      <c r="T3" s="1443"/>
      <c r="U3" s="1443"/>
      <c r="V3" s="1443"/>
      <c r="W3" s="1443"/>
      <c r="X3" s="1443"/>
      <c r="Y3" s="1443"/>
      <c r="Z3" s="1443"/>
      <c r="AA3" s="1443"/>
      <c r="AB3" s="1443"/>
    </row>
    <row r="4" spans="1:45" s="54" customFormat="1" ht="15" customHeight="1" x14ac:dyDescent="0.25">
      <c r="A4" s="1535"/>
      <c r="B4" s="1539"/>
      <c r="C4" s="1351"/>
      <c r="D4" s="207"/>
      <c r="E4" s="207"/>
      <c r="F4" s="205" t="s">
        <v>613</v>
      </c>
      <c r="G4" s="138" t="str">
        <f>'01_Carga'!$L$5</f>
        <v/>
      </c>
      <c r="J4" s="139"/>
      <c r="K4" s="1449"/>
      <c r="L4" s="1535"/>
      <c r="M4" s="1535"/>
      <c r="N4" s="1539"/>
      <c r="O4" s="1444"/>
      <c r="P4" s="1388"/>
      <c r="Q4" s="1351"/>
      <c r="R4" s="1351"/>
      <c r="S4" s="1351"/>
      <c r="T4" s="1351"/>
      <c r="U4" s="1351"/>
      <c r="V4" s="1351"/>
      <c r="W4" s="1351"/>
      <c r="X4" s="1351"/>
      <c r="Y4" s="1351"/>
      <c r="Z4" s="1351"/>
      <c r="AA4" s="1351"/>
      <c r="AB4" s="1351"/>
    </row>
    <row r="5" spans="1:45" s="54" customFormat="1" ht="18" customHeight="1" x14ac:dyDescent="0.2">
      <c r="A5" s="1535"/>
      <c r="B5" s="1539"/>
      <c r="C5" s="1351"/>
      <c r="D5" s="210"/>
      <c r="E5" s="242"/>
      <c r="F5" s="211" t="s">
        <v>496</v>
      </c>
      <c r="G5" s="196" t="str">
        <f>'01_Carga'!$G$6</f>
        <v>BURGOS</v>
      </c>
      <c r="J5" s="143"/>
      <c r="K5" s="1429"/>
      <c r="L5" s="1535"/>
      <c r="M5" s="1535"/>
      <c r="N5" s="1539"/>
      <c r="O5" s="1389"/>
      <c r="P5" s="1388"/>
      <c r="Q5" s="1351"/>
      <c r="R5" s="1351"/>
      <c r="S5" s="1351"/>
      <c r="T5" s="1351"/>
      <c r="U5" s="1351"/>
      <c r="V5" s="1351"/>
      <c r="W5" s="1351"/>
      <c r="X5" s="1351"/>
      <c r="Y5" s="1351"/>
      <c r="Z5" s="1351"/>
      <c r="AA5" s="1351"/>
      <c r="AB5" s="1351"/>
    </row>
    <row r="6" spans="1:45" s="54" customFormat="1" ht="12.75" customHeight="1" x14ac:dyDescent="0.2">
      <c r="A6" s="1535"/>
      <c r="B6" s="1540"/>
      <c r="C6" s="1351"/>
      <c r="D6" s="210"/>
      <c r="E6" s="242"/>
      <c r="F6" s="174" t="s">
        <v>184</v>
      </c>
      <c r="G6" s="197" t="str">
        <f>'01_Carga'!$G$7</f>
        <v/>
      </c>
      <c r="J6" s="143"/>
      <c r="K6" s="1429"/>
      <c r="L6" s="1535"/>
      <c r="M6" s="1535"/>
      <c r="N6" s="1540"/>
      <c r="O6" s="1389"/>
      <c r="P6" s="1388"/>
      <c r="Q6" s="1351"/>
      <c r="R6" s="1351"/>
      <c r="S6" s="1351"/>
      <c r="T6" s="1351"/>
      <c r="U6" s="1351"/>
      <c r="V6" s="1351"/>
      <c r="W6" s="1351"/>
      <c r="X6" s="1351"/>
      <c r="Y6" s="1351"/>
      <c r="Z6" s="1351"/>
      <c r="AA6" s="1351"/>
      <c r="AB6" s="1351"/>
    </row>
    <row r="7" spans="1:45" s="54" customFormat="1" ht="12.95" customHeight="1" x14ac:dyDescent="0.2">
      <c r="A7" s="1535"/>
      <c r="B7" s="1541"/>
      <c r="C7" s="1351"/>
      <c r="D7" s="210"/>
      <c r="E7" s="242"/>
      <c r="F7" s="22"/>
      <c r="G7" s="22"/>
      <c r="J7" s="143"/>
      <c r="K7" s="1429"/>
      <c r="L7" s="1535"/>
      <c r="M7" s="1535"/>
      <c r="N7" s="1541"/>
      <c r="O7" s="1388"/>
      <c r="P7" s="1388"/>
      <c r="Q7" s="1351"/>
      <c r="R7" s="1351"/>
      <c r="S7" s="1351"/>
      <c r="T7" s="1351"/>
      <c r="U7" s="1351"/>
      <c r="V7" s="1351"/>
      <c r="W7" s="1351"/>
      <c r="X7" s="1351"/>
      <c r="Y7" s="1351"/>
      <c r="Z7" s="1351"/>
      <c r="AA7" s="1351"/>
      <c r="AB7" s="1351"/>
    </row>
    <row r="8" spans="1:45" ht="18" customHeight="1" x14ac:dyDescent="0.25">
      <c r="A8" s="1531"/>
      <c r="B8" s="1531"/>
      <c r="C8" s="1531"/>
      <c r="D8" s="87"/>
      <c r="E8" s="23"/>
      <c r="F8" s="2007" t="s">
        <v>61</v>
      </c>
      <c r="G8" s="2007"/>
      <c r="H8" s="2007"/>
      <c r="I8" s="23"/>
      <c r="J8" s="23"/>
      <c r="K8" s="1536"/>
      <c r="L8" s="1531"/>
      <c r="M8" s="1531"/>
      <c r="N8" s="1531"/>
      <c r="O8" s="1531"/>
      <c r="P8" s="1531"/>
      <c r="Q8" s="1531"/>
      <c r="R8" s="1531"/>
      <c r="S8" s="1531"/>
      <c r="T8" s="1531"/>
      <c r="U8" s="1531"/>
      <c r="V8" s="1531"/>
      <c r="W8" s="1531"/>
      <c r="X8" s="1531"/>
      <c r="Y8" s="1531"/>
      <c r="Z8" s="1531"/>
      <c r="AA8" s="1531"/>
      <c r="AB8" s="1531"/>
    </row>
    <row r="9" spans="1:45" ht="18" customHeight="1" x14ac:dyDescent="0.2">
      <c r="A9" s="1531"/>
      <c r="B9" s="1531"/>
      <c r="C9" s="1531"/>
      <c r="D9" s="23"/>
      <c r="E9" s="23"/>
      <c r="F9" s="2013" t="s">
        <v>62</v>
      </c>
      <c r="G9" s="2013"/>
      <c r="H9" s="2013"/>
      <c r="I9" s="23"/>
      <c r="J9" s="23"/>
      <c r="K9" s="1531"/>
      <c r="L9" s="1531"/>
      <c r="M9" s="1531"/>
      <c r="N9" s="1531"/>
      <c r="O9" s="1531"/>
      <c r="P9" s="1531"/>
      <c r="Q9" s="1531"/>
      <c r="R9" s="1531"/>
      <c r="S9" s="1531"/>
      <c r="T9" s="1531"/>
      <c r="U9" s="1531"/>
      <c r="V9" s="1531"/>
      <c r="W9" s="1531"/>
      <c r="X9" s="1531"/>
      <c r="Y9" s="1531"/>
      <c r="Z9" s="1531"/>
      <c r="AA9" s="1531"/>
      <c r="AB9" s="1531"/>
    </row>
    <row r="10" spans="1:45" ht="12.75" customHeight="1" x14ac:dyDescent="0.2">
      <c r="A10" s="1531"/>
      <c r="B10" s="1531"/>
      <c r="C10" s="1531"/>
      <c r="K10" s="1531"/>
      <c r="L10" s="1531"/>
      <c r="M10" s="1531"/>
      <c r="N10" s="1531"/>
      <c r="O10" s="1531"/>
      <c r="P10" s="1531"/>
      <c r="Q10" s="1531"/>
      <c r="R10" s="1531"/>
      <c r="S10" s="1531"/>
      <c r="T10" s="1531"/>
      <c r="U10" s="1531"/>
      <c r="V10" s="1531"/>
      <c r="W10" s="1531"/>
      <c r="X10" s="1531"/>
      <c r="Y10" s="1531"/>
      <c r="Z10" s="1531"/>
      <c r="AA10" s="1531"/>
      <c r="AB10" s="1531"/>
    </row>
    <row r="11" spans="1:45" ht="30" customHeight="1" x14ac:dyDescent="0.3">
      <c r="A11" s="1531"/>
      <c r="B11" s="1531"/>
      <c r="C11" s="1531"/>
      <c r="E11" s="1801"/>
      <c r="F11" s="2015" t="s">
        <v>646</v>
      </c>
      <c r="G11" s="2015"/>
      <c r="H11" s="2015"/>
      <c r="I11" s="1802"/>
      <c r="K11" s="1531"/>
      <c r="L11" s="1531"/>
      <c r="M11" s="1531"/>
      <c r="N11" s="1531"/>
      <c r="O11" s="1531"/>
      <c r="P11" s="1531"/>
      <c r="Q11" s="1531"/>
      <c r="R11" s="1531"/>
      <c r="S11" s="1531"/>
      <c r="T11" s="1531"/>
      <c r="U11" s="1531"/>
      <c r="V11" s="1531"/>
      <c r="W11" s="1531"/>
      <c r="X11" s="1531"/>
      <c r="Y11" s="1531"/>
      <c r="Z11" s="1531"/>
      <c r="AA11" s="1531"/>
      <c r="AB11" s="1531"/>
    </row>
    <row r="12" spans="1:45" ht="20.100000000000001" customHeight="1" x14ac:dyDescent="0.2">
      <c r="A12" s="1531"/>
      <c r="B12" s="1531"/>
      <c r="C12" s="1531"/>
      <c r="D12" s="23"/>
      <c r="E12" s="1803"/>
      <c r="F12" s="814" t="s">
        <v>581</v>
      </c>
      <c r="G12" s="1804"/>
      <c r="H12" s="1804"/>
      <c r="I12" s="1805"/>
      <c r="J12" s="23"/>
      <c r="K12" s="1531"/>
      <c r="L12" s="1531"/>
      <c r="M12" s="1531"/>
      <c r="N12" s="1531"/>
      <c r="O12" s="1531"/>
      <c r="P12" s="1531"/>
      <c r="Q12" s="1531"/>
      <c r="R12" s="1531"/>
      <c r="S12" s="1531"/>
      <c r="T12" s="1531"/>
      <c r="U12" s="1531"/>
      <c r="V12" s="1531"/>
      <c r="W12" s="1531"/>
      <c r="X12" s="1531"/>
      <c r="Y12" s="1531"/>
      <c r="Z12" s="1531"/>
      <c r="AA12" s="1531"/>
      <c r="AB12" s="1531"/>
    </row>
    <row r="13" spans="1:45" ht="12.75" customHeight="1" x14ac:dyDescent="0.2">
      <c r="A13" s="1531"/>
      <c r="B13" s="1531"/>
      <c r="C13" s="1531"/>
      <c r="D13" s="23"/>
      <c r="E13" s="563"/>
      <c r="F13" s="2010" t="s">
        <v>2100</v>
      </c>
      <c r="G13" s="2008"/>
      <c r="H13" s="2008"/>
      <c r="I13" s="564"/>
      <c r="J13" s="23"/>
      <c r="K13" s="1531"/>
      <c r="L13" s="1531"/>
      <c r="M13" s="1531"/>
      <c r="N13" s="1531"/>
      <c r="O13" s="1531"/>
      <c r="P13" s="1531"/>
      <c r="Q13" s="1531"/>
      <c r="R13" s="1531"/>
      <c r="S13" s="1531"/>
      <c r="T13" s="1531"/>
      <c r="U13" s="1531"/>
      <c r="V13" s="1531"/>
      <c r="W13" s="1531"/>
      <c r="X13" s="1531"/>
      <c r="Y13" s="1531"/>
      <c r="Z13" s="1531"/>
      <c r="AA13" s="1531"/>
      <c r="AB13" s="1531"/>
    </row>
    <row r="14" spans="1:45" ht="12.75" customHeight="1" x14ac:dyDescent="0.2">
      <c r="A14" s="1531"/>
      <c r="B14" s="1531"/>
      <c r="C14" s="1531"/>
      <c r="D14" s="23"/>
      <c r="E14" s="563"/>
      <c r="F14" s="2011" t="str">
        <f>IF($F$16&lt;&gt;0,CONCATENATE("un peso específico para cada una de las 2 partes, del ",$F$16*100,"% y ",$F$17*100,"% respectivamente."),"un peso específico para cada una de las 2 partes, del 50%.")</f>
        <v>un peso específico para cada una de las 2 partes, del 40% y 60% respectivamente.</v>
      </c>
      <c r="G14" s="2008"/>
      <c r="H14" s="2008"/>
      <c r="I14" s="564"/>
      <c r="J14" s="23"/>
      <c r="K14" s="1531"/>
      <c r="L14" s="1531"/>
      <c r="M14" s="1531"/>
      <c r="N14" s="1531"/>
      <c r="O14" s="1531"/>
      <c r="P14" s="1531"/>
      <c r="Q14" s="1531"/>
      <c r="R14" s="1531"/>
      <c r="S14" s="1531"/>
      <c r="T14" s="1531"/>
      <c r="U14" s="1531"/>
      <c r="V14" s="1531"/>
      <c r="W14" s="1531"/>
      <c r="X14" s="1531"/>
      <c r="Y14" s="1531"/>
      <c r="Z14" s="1531"/>
      <c r="AA14" s="1531"/>
      <c r="AB14" s="1531"/>
    </row>
    <row r="15" spans="1:45" ht="24.95" customHeight="1" x14ac:dyDescent="0.2">
      <c r="A15" s="1531"/>
      <c r="B15" s="1531"/>
      <c r="C15" s="1531"/>
      <c r="E15" s="565"/>
      <c r="F15" s="441" t="s">
        <v>60</v>
      </c>
      <c r="G15" s="441"/>
      <c r="H15" s="63"/>
      <c r="I15" s="566"/>
      <c r="K15" s="1531"/>
      <c r="L15" s="1531"/>
      <c r="M15" s="1531"/>
      <c r="N15" s="1531"/>
      <c r="O15" s="1531"/>
      <c r="P15" s="1531"/>
      <c r="Q15" s="1531"/>
      <c r="R15" s="1531"/>
      <c r="S15" s="1531"/>
      <c r="T15" s="1531"/>
      <c r="U15" s="1531"/>
      <c r="V15" s="1531"/>
      <c r="W15" s="1531"/>
      <c r="X15" s="1531"/>
      <c r="Y15" s="1531"/>
      <c r="Z15" s="1531"/>
      <c r="AA15" s="1531"/>
      <c r="AB15" s="1531"/>
    </row>
    <row r="16" spans="1:45" ht="15" customHeight="1" x14ac:dyDescent="0.2">
      <c r="A16" s="1531"/>
      <c r="B16" s="1531"/>
      <c r="C16" s="1531"/>
      <c r="E16" s="567"/>
      <c r="F16" s="1767">
        <v>0.4</v>
      </c>
      <c r="G16" s="425"/>
      <c r="H16" s="1806" t="s">
        <v>607</v>
      </c>
      <c r="I16" s="566"/>
      <c r="K16" s="1537">
        <f>IF($F$16&lt;&gt;"",$F$16*10,5)</f>
        <v>4</v>
      </c>
      <c r="L16" s="1531"/>
      <c r="M16" s="1531"/>
      <c r="N16" s="1531"/>
      <c r="O16" s="1531"/>
      <c r="P16" s="1531"/>
      <c r="Q16" s="1531"/>
      <c r="R16" s="1531"/>
      <c r="S16" s="1531"/>
      <c r="T16" s="1531"/>
      <c r="U16" s="1531"/>
      <c r="V16" s="1531"/>
      <c r="W16" s="1531"/>
      <c r="X16" s="1531"/>
      <c r="Y16" s="1531"/>
      <c r="Z16" s="1531"/>
      <c r="AA16" s="1531"/>
      <c r="AB16" s="1531"/>
    </row>
    <row r="17" spans="1:28" ht="15" customHeight="1" x14ac:dyDescent="0.2">
      <c r="A17" s="1531"/>
      <c r="B17" s="1531"/>
      <c r="C17" s="1531"/>
      <c r="E17" s="567"/>
      <c r="F17" s="651">
        <f>IF(F16&lt;&gt;0,1-F16,"")</f>
        <v>0.6</v>
      </c>
      <c r="G17" s="425"/>
      <c r="H17" s="1806" t="s">
        <v>608</v>
      </c>
      <c r="I17" s="566"/>
      <c r="K17" s="1538">
        <f>IF($F$17&lt;&gt;"",$F$17*10,5)</f>
        <v>6</v>
      </c>
      <c r="L17" s="1531"/>
      <c r="M17" s="1531"/>
      <c r="N17" s="1531"/>
      <c r="O17" s="1531"/>
      <c r="P17" s="1531"/>
      <c r="Q17" s="1531"/>
      <c r="R17" s="1531"/>
      <c r="S17" s="1531"/>
      <c r="T17" s="1531"/>
      <c r="U17" s="1531"/>
      <c r="V17" s="1531"/>
      <c r="W17" s="1531"/>
      <c r="X17" s="1531"/>
      <c r="Y17" s="1531"/>
      <c r="Z17" s="1531"/>
      <c r="AA17" s="1531"/>
      <c r="AB17" s="1531"/>
    </row>
    <row r="18" spans="1:28" s="56" customFormat="1" ht="14.1" customHeight="1" x14ac:dyDescent="0.2">
      <c r="A18" s="1470"/>
      <c r="B18" s="1470"/>
      <c r="C18" s="1470"/>
      <c r="E18" s="567"/>
      <c r="F18" s="426"/>
      <c r="G18" s="63"/>
      <c r="H18" s="1772"/>
      <c r="I18" s="566"/>
      <c r="K18" s="1470"/>
      <c r="L18" s="1470"/>
      <c r="M18" s="1470"/>
      <c r="N18" s="1470"/>
      <c r="O18" s="1470"/>
      <c r="P18" s="1470"/>
      <c r="Q18" s="1470"/>
      <c r="R18" s="1470"/>
      <c r="S18" s="1470"/>
      <c r="T18" s="1470"/>
      <c r="U18" s="1470"/>
      <c r="V18" s="1470"/>
      <c r="W18" s="1470"/>
      <c r="X18" s="1470"/>
      <c r="Y18" s="1470"/>
      <c r="Z18" s="1470"/>
      <c r="AA18" s="1470"/>
      <c r="AB18" s="1470"/>
    </row>
    <row r="19" spans="1:28" s="56" customFormat="1" ht="32.1" customHeight="1" x14ac:dyDescent="0.2">
      <c r="A19" s="1470"/>
      <c r="B19" s="1470"/>
      <c r="C19" s="1470"/>
      <c r="E19" s="567"/>
      <c r="F19" s="2012" t="s">
        <v>607</v>
      </c>
      <c r="G19" s="2012"/>
      <c r="H19" s="2012"/>
      <c r="I19" s="566"/>
      <c r="K19" s="1470"/>
      <c r="L19" s="1470"/>
      <c r="M19" s="1470"/>
      <c r="N19" s="1470"/>
      <c r="O19" s="1470"/>
      <c r="P19" s="1470"/>
      <c r="Q19" s="1470"/>
      <c r="R19" s="1470"/>
      <c r="S19" s="1470"/>
      <c r="T19" s="1470"/>
      <c r="U19" s="1470"/>
      <c r="V19" s="1470"/>
      <c r="W19" s="1470"/>
      <c r="X19" s="1470"/>
      <c r="Y19" s="1470"/>
      <c r="Z19" s="1470"/>
      <c r="AA19" s="1470"/>
      <c r="AB19" s="1470"/>
    </row>
    <row r="20" spans="1:28" ht="21.95" customHeight="1" x14ac:dyDescent="0.2">
      <c r="A20" s="1531"/>
      <c r="B20" s="1531"/>
      <c r="C20" s="1531"/>
      <c r="E20" s="565"/>
      <c r="F20" s="441" t="s">
        <v>60</v>
      </c>
      <c r="G20" s="441"/>
      <c r="H20" s="428" t="s">
        <v>63</v>
      </c>
      <c r="I20" s="566"/>
      <c r="K20" s="1531"/>
      <c r="L20" s="1531"/>
      <c r="M20" s="1531"/>
      <c r="N20" s="1531"/>
      <c r="O20" s="1531"/>
      <c r="P20" s="1531"/>
      <c r="Q20" s="1531"/>
      <c r="R20" s="1531"/>
      <c r="S20" s="1531"/>
      <c r="T20" s="1531"/>
      <c r="U20" s="1531"/>
      <c r="V20" s="1531"/>
      <c r="W20" s="1531"/>
      <c r="X20" s="1531"/>
      <c r="Y20" s="1531"/>
      <c r="Z20" s="1531"/>
      <c r="AA20" s="1531"/>
      <c r="AB20" s="1531"/>
    </row>
    <row r="21" spans="1:28" ht="18" customHeight="1" x14ac:dyDescent="0.2">
      <c r="A21" s="1531"/>
      <c r="B21" s="1531"/>
      <c r="C21" s="1531"/>
      <c r="E21" s="567"/>
      <c r="F21" s="747">
        <v>0.15</v>
      </c>
      <c r="G21" s="523" t="str">
        <f>IF(H21&lt;&gt;"","1.","")</f>
        <v>1.</v>
      </c>
      <c r="H21" s="748" t="s">
        <v>2101</v>
      </c>
      <c r="I21" s="566"/>
      <c r="K21" s="1531"/>
      <c r="L21" s="1531"/>
      <c r="M21" s="1531"/>
      <c r="N21" s="1531"/>
      <c r="O21" s="1531"/>
      <c r="P21" s="1531"/>
      <c r="Q21" s="1531"/>
      <c r="R21" s="1531"/>
      <c r="S21" s="1531"/>
      <c r="T21" s="1531"/>
      <c r="U21" s="1531"/>
      <c r="V21" s="1531"/>
      <c r="W21" s="1531"/>
      <c r="X21" s="1531"/>
      <c r="Y21" s="1531"/>
      <c r="Z21" s="1531"/>
      <c r="AA21" s="1531"/>
      <c r="AB21" s="1531"/>
    </row>
    <row r="22" spans="1:28" ht="18" customHeight="1" x14ac:dyDescent="0.2">
      <c r="A22" s="1531"/>
      <c r="B22" s="1531"/>
      <c r="C22" s="1531"/>
      <c r="E22" s="567"/>
      <c r="F22" s="747">
        <v>0.1</v>
      </c>
      <c r="G22" s="523" t="str">
        <f>IF(H22&lt;&gt;"","2.","")</f>
        <v>2.</v>
      </c>
      <c r="H22" s="748" t="s">
        <v>2102</v>
      </c>
      <c r="I22" s="566"/>
      <c r="K22" s="1531"/>
      <c r="L22" s="1531"/>
      <c r="M22" s="1531"/>
      <c r="N22" s="1531"/>
      <c r="O22" s="1531"/>
      <c r="P22" s="1531"/>
      <c r="Q22" s="1531"/>
      <c r="R22" s="1531"/>
      <c r="S22" s="1531"/>
      <c r="T22" s="1531"/>
      <c r="U22" s="1531"/>
      <c r="V22" s="1531"/>
      <c r="W22" s="1531"/>
      <c r="X22" s="1531"/>
      <c r="Y22" s="1531"/>
      <c r="Z22" s="1531"/>
      <c r="AA22" s="1531"/>
      <c r="AB22" s="1531"/>
    </row>
    <row r="23" spans="1:28" ht="18" customHeight="1" x14ac:dyDescent="0.2">
      <c r="A23" s="1531"/>
      <c r="B23" s="1531"/>
      <c r="C23" s="1531"/>
      <c r="E23" s="567"/>
      <c r="F23" s="747">
        <v>0.4</v>
      </c>
      <c r="G23" s="523" t="str">
        <f>IF(H23&lt;&gt;"","3.","")</f>
        <v>3.</v>
      </c>
      <c r="H23" s="748" t="s">
        <v>2103</v>
      </c>
      <c r="I23" s="566"/>
      <c r="K23" s="1531"/>
      <c r="L23" s="1531"/>
      <c r="M23" s="1531"/>
      <c r="N23" s="1531"/>
      <c r="O23" s="1531"/>
      <c r="P23" s="1531"/>
      <c r="Q23" s="1531"/>
      <c r="R23" s="1531"/>
      <c r="S23" s="1531"/>
      <c r="T23" s="1531"/>
      <c r="U23" s="1531"/>
      <c r="V23" s="1531"/>
      <c r="W23" s="1531"/>
      <c r="X23" s="1531"/>
      <c r="Y23" s="1531"/>
      <c r="Z23" s="1531"/>
      <c r="AA23" s="1531"/>
      <c r="AB23" s="1531"/>
    </row>
    <row r="24" spans="1:28" ht="18" customHeight="1" x14ac:dyDescent="0.2">
      <c r="A24" s="1531"/>
      <c r="B24" s="1531"/>
      <c r="C24" s="1531"/>
      <c r="E24" s="567"/>
      <c r="F24" s="747">
        <v>0.35</v>
      </c>
      <c r="G24" s="523" t="str">
        <f>IF(H24&lt;&gt;"","4.","")</f>
        <v>4.</v>
      </c>
      <c r="H24" s="748" t="s">
        <v>2104</v>
      </c>
      <c r="I24" s="566"/>
      <c r="K24" s="1531"/>
      <c r="L24" s="1531"/>
      <c r="M24" s="1531"/>
      <c r="N24" s="1531"/>
      <c r="O24" s="1531"/>
      <c r="P24" s="1531"/>
      <c r="Q24" s="1531"/>
      <c r="R24" s="1531"/>
      <c r="S24" s="1531"/>
      <c r="T24" s="1531"/>
      <c r="U24" s="1531"/>
      <c r="V24" s="1531"/>
      <c r="W24" s="1531"/>
      <c r="X24" s="1531"/>
      <c r="Y24" s="1531"/>
      <c r="Z24" s="1531"/>
      <c r="AA24" s="1531"/>
      <c r="AB24" s="1531"/>
    </row>
    <row r="25" spans="1:28" ht="18" hidden="1" customHeight="1" x14ac:dyDescent="0.2">
      <c r="A25" s="1531"/>
      <c r="B25" s="1531"/>
      <c r="C25" s="1531"/>
      <c r="E25" s="567"/>
      <c r="F25" s="747"/>
      <c r="G25" s="523" t="str">
        <f>IF(H25&lt;&gt;"","5.","")</f>
        <v/>
      </c>
      <c r="H25" s="748"/>
      <c r="I25" s="566"/>
      <c r="K25" s="1531"/>
      <c r="L25" s="1531"/>
      <c r="M25" s="1531"/>
      <c r="N25" s="1531"/>
      <c r="O25" s="1531"/>
      <c r="P25" s="1531"/>
      <c r="Q25" s="1531"/>
      <c r="R25" s="1531"/>
      <c r="S25" s="1531"/>
      <c r="T25" s="1531"/>
      <c r="U25" s="1531"/>
      <c r="V25" s="1531"/>
      <c r="W25" s="1531"/>
      <c r="X25" s="1531"/>
      <c r="Y25" s="1531"/>
      <c r="Z25" s="1531"/>
      <c r="AA25" s="1531"/>
      <c r="AB25" s="1531"/>
    </row>
    <row r="26" spans="1:28" ht="14.1" customHeight="1" x14ac:dyDescent="0.2">
      <c r="A26" s="1531"/>
      <c r="B26" s="1531"/>
      <c r="C26" s="1531"/>
      <c r="E26" s="567"/>
      <c r="F26" s="429">
        <f>IF(SUM(F21:F25)=0,"",SUM(F21:F25))</f>
        <v>1</v>
      </c>
      <c r="G26" s="430"/>
      <c r="H26" s="431" t="str">
        <f>IF(AND(COUNT(F21:F25)=5,SUM(F21:F25)&lt;&gt;100%),"Atención! La SUMA total de los valores asignados a cada criterio debe ser 100%",IF(AND(COUNT(F21:F25)&gt;=1,SUM(F21:F25)&lt;&gt;100%),"Atención!  TODOS los criterios deben tener un peso específico asignado",""))</f>
        <v/>
      </c>
      <c r="I26" s="566"/>
      <c r="K26" s="1531"/>
      <c r="L26" s="1531"/>
      <c r="M26" s="1531"/>
      <c r="N26" s="1531"/>
      <c r="O26" s="1531"/>
      <c r="P26" s="1531"/>
      <c r="Q26" s="1531"/>
      <c r="R26" s="1531"/>
      <c r="S26" s="1531"/>
      <c r="T26" s="1531"/>
      <c r="U26" s="1531"/>
      <c r="V26" s="1531"/>
      <c r="W26" s="1531"/>
      <c r="X26" s="1531"/>
      <c r="Y26" s="1531"/>
      <c r="Z26" s="1531"/>
      <c r="AA26" s="1531"/>
      <c r="AB26" s="1531"/>
    </row>
    <row r="27" spans="1:28" s="56" customFormat="1" ht="24.95" customHeight="1" x14ac:dyDescent="0.2">
      <c r="A27" s="1470"/>
      <c r="B27" s="1470"/>
      <c r="C27" s="1470"/>
      <c r="E27" s="567"/>
      <c r="F27" s="432" t="str">
        <f>IF(COUNT(F21:F25)=0,"Promedio","Media Ponderada")</f>
        <v>Media Ponderada</v>
      </c>
      <c r="G27" s="430"/>
      <c r="H27" s="433" t="str">
        <f>IF(F27="Media Ponderada","El ejercicio será valorado de 0 a 10 puntos. Se ha establecido un peso específico para cada criterio, por lo que se calculará la MEDIA PONDERADA de las puntuaciones asignadas a cada uno.",IF(F27="Promedio","El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27" s="566"/>
      <c r="K27" s="1470"/>
      <c r="L27" s="1470"/>
      <c r="M27" s="1470"/>
      <c r="N27" s="1470"/>
      <c r="O27" s="1470"/>
      <c r="P27" s="1470"/>
      <c r="Q27" s="1470"/>
      <c r="R27" s="1470"/>
      <c r="S27" s="1470"/>
      <c r="T27" s="1470"/>
      <c r="U27" s="1470"/>
      <c r="V27" s="1470"/>
      <c r="W27" s="1470"/>
      <c r="X27" s="1470"/>
      <c r="Y27" s="1470"/>
      <c r="Z27" s="1470"/>
      <c r="AA27" s="1470"/>
      <c r="AB27" s="1470"/>
    </row>
    <row r="28" spans="1:28" s="56" customFormat="1" ht="39.950000000000003" customHeight="1" x14ac:dyDescent="0.2">
      <c r="A28" s="1470"/>
      <c r="B28" s="1470"/>
      <c r="C28" s="1470"/>
      <c r="E28" s="567"/>
      <c r="F28" s="2012" t="s">
        <v>608</v>
      </c>
      <c r="G28" s="2012"/>
      <c r="H28" s="2012"/>
      <c r="I28" s="566"/>
      <c r="K28" s="1470"/>
      <c r="L28" s="1470"/>
      <c r="M28" s="1470"/>
      <c r="N28" s="1470"/>
      <c r="O28" s="1470"/>
      <c r="P28" s="1470"/>
      <c r="Q28" s="1470"/>
      <c r="R28" s="1470"/>
      <c r="S28" s="1470"/>
      <c r="T28" s="1470"/>
      <c r="U28" s="1470"/>
      <c r="V28" s="1470"/>
      <c r="W28" s="1470"/>
      <c r="X28" s="1470"/>
      <c r="Y28" s="1470"/>
      <c r="Z28" s="1470"/>
      <c r="AA28" s="1470"/>
      <c r="AB28" s="1470"/>
    </row>
    <row r="29" spans="1:28" ht="21.95" customHeight="1" x14ac:dyDescent="0.2">
      <c r="A29" s="1531"/>
      <c r="B29" s="1531"/>
      <c r="C29" s="1531"/>
      <c r="E29" s="565"/>
      <c r="F29" s="441" t="s">
        <v>60</v>
      </c>
      <c r="G29" s="441"/>
      <c r="H29" s="428" t="s">
        <v>63</v>
      </c>
      <c r="I29" s="566"/>
      <c r="K29" s="1531"/>
      <c r="L29" s="1531"/>
      <c r="M29" s="1531"/>
      <c r="N29" s="1531"/>
      <c r="O29" s="1531"/>
      <c r="P29" s="1531"/>
      <c r="Q29" s="1531"/>
      <c r="R29" s="1531"/>
      <c r="S29" s="1531"/>
      <c r="T29" s="1531"/>
      <c r="U29" s="1531"/>
      <c r="V29" s="1531"/>
      <c r="W29" s="1531"/>
      <c r="X29" s="1531"/>
      <c r="Y29" s="1531"/>
      <c r="Z29" s="1531"/>
      <c r="AA29" s="1531"/>
      <c r="AB29" s="1531"/>
    </row>
    <row r="30" spans="1:28" ht="18" customHeight="1" x14ac:dyDescent="0.2">
      <c r="A30" s="1531"/>
      <c r="B30" s="1531"/>
      <c r="C30" s="1531"/>
      <c r="E30" s="567"/>
      <c r="F30" s="747">
        <v>0.1</v>
      </c>
      <c r="G30" s="523" t="str">
        <f>IF(H30&lt;&gt;"","1.","")</f>
        <v>1.</v>
      </c>
      <c r="H30" s="748" t="s">
        <v>2105</v>
      </c>
      <c r="I30" s="566"/>
      <c r="K30" s="1531"/>
      <c r="L30" s="1531"/>
      <c r="M30" s="1531"/>
      <c r="N30" s="1531"/>
      <c r="O30" s="1531"/>
      <c r="P30" s="1531"/>
      <c r="Q30" s="1531"/>
      <c r="R30" s="1531"/>
      <c r="S30" s="1531"/>
      <c r="T30" s="1531"/>
      <c r="U30" s="1531"/>
      <c r="V30" s="1531"/>
      <c r="W30" s="1531"/>
      <c r="X30" s="1531"/>
      <c r="Y30" s="1531"/>
      <c r="Z30" s="1531"/>
      <c r="AA30" s="1531"/>
      <c r="AB30" s="1531"/>
    </row>
    <row r="31" spans="1:28" ht="18" customHeight="1" x14ac:dyDescent="0.2">
      <c r="A31" s="1531"/>
      <c r="B31" s="1531"/>
      <c r="C31" s="1531"/>
      <c r="E31" s="567"/>
      <c r="F31" s="747">
        <v>0.25</v>
      </c>
      <c r="G31" s="523" t="str">
        <f>IF(H31&lt;&gt;"","2.","")</f>
        <v>2.</v>
      </c>
      <c r="H31" s="748" t="s">
        <v>2106</v>
      </c>
      <c r="I31" s="566"/>
      <c r="K31" s="1531"/>
      <c r="L31" s="1531"/>
      <c r="M31" s="1531"/>
      <c r="N31" s="1531"/>
      <c r="O31" s="1531"/>
      <c r="P31" s="1531"/>
      <c r="Q31" s="1531"/>
      <c r="R31" s="1531"/>
      <c r="S31" s="1531"/>
      <c r="T31" s="1531"/>
      <c r="U31" s="1531"/>
      <c r="V31" s="1531"/>
      <c r="W31" s="1531"/>
      <c r="X31" s="1531"/>
      <c r="Y31" s="1531"/>
      <c r="Z31" s="1531"/>
      <c r="AA31" s="1531"/>
      <c r="AB31" s="1531"/>
    </row>
    <row r="32" spans="1:28" ht="18" customHeight="1" x14ac:dyDescent="0.2">
      <c r="A32" s="1531"/>
      <c r="B32" s="1531"/>
      <c r="C32" s="1531"/>
      <c r="E32" s="567"/>
      <c r="F32" s="747">
        <v>0.25</v>
      </c>
      <c r="G32" s="523" t="str">
        <f>IF(H32&lt;&gt;"","3.","")</f>
        <v>3.</v>
      </c>
      <c r="H32" s="748" t="s">
        <v>2107</v>
      </c>
      <c r="I32" s="566"/>
      <c r="K32" s="1531"/>
      <c r="L32" s="1531"/>
      <c r="M32" s="1531"/>
      <c r="N32" s="1531"/>
      <c r="O32" s="1531"/>
      <c r="P32" s="1531"/>
      <c r="Q32" s="1531"/>
      <c r="R32" s="1531"/>
      <c r="S32" s="1531"/>
      <c r="T32" s="1531"/>
      <c r="U32" s="1531"/>
      <c r="V32" s="1531"/>
      <c r="W32" s="1531"/>
      <c r="X32" s="1531"/>
      <c r="Y32" s="1531"/>
      <c r="Z32" s="1531"/>
      <c r="AA32" s="1531"/>
      <c r="AB32" s="1531"/>
    </row>
    <row r="33" spans="1:28" ht="18" customHeight="1" x14ac:dyDescent="0.2">
      <c r="A33" s="1531"/>
      <c r="B33" s="1531"/>
      <c r="C33" s="1531"/>
      <c r="E33" s="567"/>
      <c r="F33" s="747">
        <v>0.2</v>
      </c>
      <c r="G33" s="523" t="str">
        <f>IF(H33&lt;&gt;"","4.","")</f>
        <v>4.</v>
      </c>
      <c r="H33" s="748" t="s">
        <v>2108</v>
      </c>
      <c r="I33" s="566"/>
      <c r="K33" s="1531"/>
      <c r="L33" s="1531"/>
      <c r="M33" s="1531"/>
      <c r="N33" s="1531"/>
      <c r="O33" s="1531"/>
      <c r="P33" s="1531"/>
      <c r="Q33" s="1531"/>
      <c r="R33" s="1531"/>
      <c r="S33" s="1531"/>
      <c r="T33" s="1531"/>
      <c r="U33" s="1531"/>
      <c r="V33" s="1531"/>
      <c r="W33" s="1531"/>
      <c r="X33" s="1531"/>
      <c r="Y33" s="1531"/>
      <c r="Z33" s="1531"/>
      <c r="AA33" s="1531"/>
      <c r="AB33" s="1531"/>
    </row>
    <row r="34" spans="1:28" ht="18" customHeight="1" x14ac:dyDescent="0.2">
      <c r="A34" s="1531"/>
      <c r="B34" s="1531"/>
      <c r="C34" s="1531"/>
      <c r="E34" s="567"/>
      <c r="F34" s="747">
        <v>0.2</v>
      </c>
      <c r="G34" s="523" t="str">
        <f>IF(H34&lt;&gt;"","5.","")</f>
        <v>5.</v>
      </c>
      <c r="H34" s="748" t="s">
        <v>2109</v>
      </c>
      <c r="I34" s="566"/>
      <c r="K34" s="1531"/>
      <c r="L34" s="1531"/>
      <c r="M34" s="1531"/>
      <c r="N34" s="1531"/>
      <c r="O34" s="1531"/>
      <c r="P34" s="1531"/>
      <c r="Q34" s="1531"/>
      <c r="R34" s="1531"/>
      <c r="S34" s="1531"/>
      <c r="T34" s="1531"/>
      <c r="U34" s="1531"/>
      <c r="V34" s="1531"/>
      <c r="W34" s="1531"/>
      <c r="X34" s="1531"/>
      <c r="Y34" s="1531"/>
      <c r="Z34" s="1531"/>
      <c r="AA34" s="1531"/>
      <c r="AB34" s="1531"/>
    </row>
    <row r="35" spans="1:28" ht="14.1" customHeight="1" x14ac:dyDescent="0.2">
      <c r="A35" s="1531"/>
      <c r="B35" s="1531"/>
      <c r="C35" s="1531"/>
      <c r="E35" s="567"/>
      <c r="F35" s="429">
        <f>IF(SUM(F30:F34)=0,"",SUM(F30:F34))</f>
        <v>1</v>
      </c>
      <c r="G35" s="430"/>
      <c r="H35" s="431" t="str">
        <f>IF(AND(COUNT(F30:F34)=5,SUM(F30:F34)&lt;&gt;100%),"Atención! La SUMA total de los valores asignados a cada criterio debe ser 100%",IF(AND(COUNT(F30:F34)&gt;=1,SUM(F30:F34)&lt;&gt;100%),"Atención! TODOS los criterios deben tener un peso específico asignado",""))</f>
        <v/>
      </c>
      <c r="I35" s="566"/>
      <c r="K35" s="1531"/>
      <c r="L35" s="1531"/>
      <c r="M35" s="1531"/>
      <c r="N35" s="1531"/>
      <c r="O35" s="1531"/>
      <c r="P35" s="1531"/>
      <c r="Q35" s="1531"/>
      <c r="R35" s="1531"/>
      <c r="S35" s="1531"/>
      <c r="T35" s="1531"/>
      <c r="U35" s="1531"/>
      <c r="V35" s="1531"/>
      <c r="W35" s="1531"/>
      <c r="X35" s="1531"/>
      <c r="Y35" s="1531"/>
      <c r="Z35" s="1531"/>
      <c r="AA35" s="1531"/>
      <c r="AB35" s="1531"/>
    </row>
    <row r="36" spans="1:28" ht="24.95" customHeight="1" x14ac:dyDescent="0.2">
      <c r="A36" s="1531"/>
      <c r="B36" s="1531"/>
      <c r="C36" s="1531"/>
      <c r="E36" s="567"/>
      <c r="F36" s="432" t="str">
        <f>IF(COUNT(F30:F34)=0,"Promedio","Media Ponderada")</f>
        <v>Media Ponderada</v>
      </c>
      <c r="G36" s="430"/>
      <c r="H36" s="433" t="str">
        <f>IF(F36="Media Ponderada","El ejercicio será valorado de 0 a 10 puntos. Se ha establecido un peso específico para cada criterio, por lo que se calculará la MEDIA PONDERADA de las puntuaciones asignadas a cada uno.",IF(F36="Promedio","El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36" s="566"/>
      <c r="K36" s="1531"/>
      <c r="L36" s="1531"/>
      <c r="M36" s="1531"/>
      <c r="N36" s="1531"/>
      <c r="O36" s="1531"/>
      <c r="P36" s="1531"/>
      <c r="Q36" s="1531"/>
      <c r="R36" s="1531"/>
      <c r="S36" s="1531"/>
      <c r="T36" s="1531"/>
      <c r="U36" s="1531"/>
      <c r="V36" s="1531"/>
      <c r="W36" s="1531"/>
      <c r="X36" s="1531"/>
      <c r="Y36" s="1531"/>
      <c r="Z36" s="1531"/>
      <c r="AA36" s="1531"/>
      <c r="AB36" s="1531"/>
    </row>
    <row r="37" spans="1:28" s="56" customFormat="1" ht="14.1" customHeight="1" x14ac:dyDescent="0.2">
      <c r="A37" s="1470"/>
      <c r="B37" s="1470"/>
      <c r="C37" s="1470"/>
      <c r="E37" s="568"/>
      <c r="F37" s="569"/>
      <c r="G37" s="570"/>
      <c r="H37" s="571"/>
      <c r="I37" s="572"/>
      <c r="K37" s="1470"/>
      <c r="L37" s="1470"/>
      <c r="M37" s="1470"/>
      <c r="N37" s="1470"/>
      <c r="O37" s="1470"/>
      <c r="P37" s="1470"/>
      <c r="Q37" s="1470"/>
      <c r="R37" s="1470"/>
      <c r="S37" s="1470"/>
      <c r="T37" s="1470"/>
      <c r="U37" s="1470"/>
      <c r="V37" s="1470"/>
      <c r="W37" s="1470"/>
      <c r="X37" s="1470"/>
      <c r="Y37" s="1470"/>
      <c r="Z37" s="1470"/>
      <c r="AA37" s="1470"/>
      <c r="AB37" s="1470"/>
    </row>
    <row r="38" spans="1:28" ht="12.75" customHeight="1" x14ac:dyDescent="0.2">
      <c r="A38" s="1531"/>
      <c r="B38" s="1531"/>
      <c r="C38" s="1531"/>
      <c r="E38" s="573"/>
      <c r="F38" s="574"/>
      <c r="G38" s="573"/>
      <c r="H38" s="575"/>
      <c r="I38" s="573"/>
      <c r="K38" s="1531"/>
      <c r="L38" s="1531"/>
      <c r="M38" s="1531"/>
      <c r="N38" s="1531"/>
      <c r="O38" s="1531"/>
      <c r="P38" s="1531"/>
      <c r="Q38" s="1531"/>
      <c r="R38" s="1531"/>
      <c r="S38" s="1531"/>
      <c r="T38" s="1531"/>
      <c r="U38" s="1531"/>
      <c r="V38" s="1531"/>
      <c r="W38" s="1531"/>
      <c r="X38" s="1531"/>
      <c r="Y38" s="1531"/>
      <c r="Z38" s="1531"/>
      <c r="AA38" s="1531"/>
      <c r="AB38" s="1531"/>
    </row>
    <row r="39" spans="1:28" ht="12.75" customHeight="1" x14ac:dyDescent="0.2">
      <c r="A39" s="1531"/>
      <c r="B39" s="1531"/>
      <c r="C39" s="1531"/>
      <c r="E39" s="570"/>
      <c r="F39" s="569"/>
      <c r="G39" s="570"/>
      <c r="H39" s="571"/>
      <c r="I39" s="570"/>
      <c r="K39" s="1531"/>
      <c r="L39" s="1531"/>
      <c r="M39" s="1531"/>
      <c r="N39" s="1531"/>
      <c r="O39" s="1531"/>
      <c r="P39" s="1531"/>
      <c r="Q39" s="1531"/>
      <c r="R39" s="1531"/>
      <c r="S39" s="1531"/>
      <c r="T39" s="1531"/>
      <c r="U39" s="1531"/>
      <c r="V39" s="1531"/>
      <c r="W39" s="1531"/>
      <c r="X39" s="1531"/>
      <c r="Y39" s="1531"/>
      <c r="Z39" s="1531"/>
      <c r="AA39" s="1531"/>
      <c r="AB39" s="1531"/>
    </row>
    <row r="40" spans="1:28" ht="30" customHeight="1" x14ac:dyDescent="0.3">
      <c r="A40" s="1531"/>
      <c r="B40" s="1531"/>
      <c r="C40" s="1531"/>
      <c r="E40" s="1801"/>
      <c r="F40" s="2015" t="s">
        <v>647</v>
      </c>
      <c r="G40" s="2015"/>
      <c r="H40" s="2015"/>
      <c r="I40" s="1802"/>
      <c r="K40" s="1531"/>
      <c r="L40" s="1531"/>
      <c r="M40" s="1531"/>
      <c r="N40" s="1531"/>
      <c r="O40" s="1531"/>
      <c r="P40" s="1531"/>
      <c r="Q40" s="1531"/>
      <c r="R40" s="1531"/>
      <c r="S40" s="1531"/>
      <c r="T40" s="1531"/>
      <c r="U40" s="1531"/>
      <c r="V40" s="1531"/>
      <c r="W40" s="1531"/>
      <c r="X40" s="1531"/>
      <c r="Y40" s="1531"/>
      <c r="Z40" s="1531"/>
      <c r="AA40" s="1531"/>
      <c r="AB40" s="1531"/>
    </row>
    <row r="41" spans="1:28" ht="24.95" customHeight="1" x14ac:dyDescent="0.2">
      <c r="A41" s="1531"/>
      <c r="B41" s="1531"/>
      <c r="C41" s="1531"/>
      <c r="D41" s="23"/>
      <c r="E41" s="563"/>
      <c r="F41" s="2008" t="s">
        <v>645</v>
      </c>
      <c r="G41" s="2008"/>
      <c r="H41" s="2008"/>
      <c r="I41" s="564"/>
      <c r="J41" s="23"/>
      <c r="K41" s="1531"/>
      <c r="L41" s="1531"/>
      <c r="M41" s="1531"/>
      <c r="N41" s="1531"/>
      <c r="O41" s="1531"/>
      <c r="P41" s="1531"/>
      <c r="Q41" s="1531"/>
      <c r="R41" s="1531"/>
      <c r="S41" s="1531"/>
      <c r="T41" s="1531"/>
      <c r="U41" s="1531"/>
      <c r="V41" s="1531"/>
      <c r="W41" s="1531"/>
      <c r="X41" s="1531"/>
      <c r="Y41" s="1531"/>
      <c r="Z41" s="1531"/>
      <c r="AA41" s="1531"/>
      <c r="AB41" s="1531"/>
    </row>
    <row r="42" spans="1:28" s="1798" customFormat="1" ht="20.100000000000001" customHeight="1" x14ac:dyDescent="0.2">
      <c r="A42" s="1476"/>
      <c r="B42" s="1476"/>
      <c r="C42" s="1476"/>
      <c r="E42" s="1799"/>
      <c r="F42" s="2009" t="s">
        <v>583</v>
      </c>
      <c r="G42" s="2009"/>
      <c r="H42" s="2009"/>
      <c r="I42" s="1800"/>
      <c r="K42" s="1476"/>
      <c r="L42" s="1476"/>
      <c r="M42" s="1476"/>
      <c r="N42" s="1476"/>
      <c r="O42" s="1476"/>
      <c r="P42" s="1476"/>
      <c r="Q42" s="1476"/>
      <c r="R42" s="1476"/>
      <c r="S42" s="1476"/>
      <c r="T42" s="1476"/>
      <c r="U42" s="1476"/>
      <c r="V42" s="1476"/>
      <c r="W42" s="1476"/>
      <c r="X42" s="1476"/>
      <c r="Y42" s="1476"/>
      <c r="Z42" s="1476"/>
      <c r="AA42" s="1476"/>
      <c r="AB42" s="1476"/>
    </row>
    <row r="43" spans="1:28" ht="12.75" customHeight="1" x14ac:dyDescent="0.2">
      <c r="A43" s="1531"/>
      <c r="B43" s="1531"/>
      <c r="C43" s="1531"/>
      <c r="D43" s="23"/>
      <c r="E43" s="563"/>
      <c r="F43" s="2008" t="s">
        <v>541</v>
      </c>
      <c r="G43" s="2008"/>
      <c r="H43" s="2008"/>
      <c r="I43" s="564"/>
      <c r="J43" s="23"/>
      <c r="K43" s="1531"/>
      <c r="L43" s="1531"/>
      <c r="M43" s="1531"/>
      <c r="N43" s="1531"/>
      <c r="O43" s="1531"/>
      <c r="P43" s="1531"/>
      <c r="Q43" s="1531"/>
      <c r="R43" s="1531"/>
      <c r="S43" s="1531"/>
      <c r="T43" s="1531"/>
      <c r="U43" s="1531"/>
      <c r="V43" s="1531"/>
      <c r="W43" s="1531"/>
      <c r="X43" s="1531"/>
      <c r="Y43" s="1531"/>
      <c r="Z43" s="1531"/>
      <c r="AA43" s="1531"/>
      <c r="AB43" s="1531"/>
    </row>
    <row r="44" spans="1:28" ht="30" customHeight="1" x14ac:dyDescent="0.2">
      <c r="A44" s="1531"/>
      <c r="B44" s="1531"/>
      <c r="C44" s="1531"/>
      <c r="D44" s="23"/>
      <c r="E44" s="563"/>
      <c r="F44" s="2014" t="str">
        <f>IF($F$46&lt;&gt;0,CONCATENATE("Para calcular la Nota Final de esta Segunda Prueba, la Comisión de Selección ha establecido un peso específico para cada una de las 2 partes, del ",$F$46*100,"% y ",$F$47*100,"% respectivamente."),"Para calcular la Nota Final de esta Segunda Prueba, la Comisión de Selección ha establecido que cada una de las dos partes tendrá un peso del 50%.")</f>
        <v>Para calcular la Nota Final de esta Segunda Prueba, la Comisión de Selección ha establecido un peso específico para cada una de las 2 partes, del 50% y 50% respectivamente.</v>
      </c>
      <c r="G44" s="2014"/>
      <c r="H44" s="2014"/>
      <c r="I44" s="564"/>
      <c r="J44" s="23"/>
      <c r="K44" s="1531"/>
      <c r="L44" s="1531"/>
      <c r="M44" s="1531"/>
      <c r="N44" s="1531"/>
      <c r="O44" s="1531"/>
      <c r="P44" s="1531"/>
      <c r="Q44" s="1531"/>
      <c r="R44" s="1531"/>
      <c r="S44" s="1531"/>
      <c r="T44" s="1531"/>
      <c r="U44" s="1531"/>
      <c r="V44" s="1531"/>
      <c r="W44" s="1531"/>
      <c r="X44" s="1531"/>
      <c r="Y44" s="1531"/>
      <c r="Z44" s="1531"/>
      <c r="AA44" s="1531"/>
      <c r="AB44" s="1531"/>
    </row>
    <row r="45" spans="1:28" ht="24.95" customHeight="1" x14ac:dyDescent="0.2">
      <c r="A45" s="1531"/>
      <c r="B45" s="1531"/>
      <c r="C45" s="1531"/>
      <c r="E45" s="565"/>
      <c r="F45" s="441" t="s">
        <v>60</v>
      </c>
      <c r="G45" s="441"/>
      <c r="H45" s="63"/>
      <c r="I45" s="566"/>
      <c r="K45" s="1531"/>
      <c r="L45" s="1531"/>
      <c r="M45" s="1531"/>
      <c r="N45" s="1531"/>
      <c r="O45" s="1531"/>
      <c r="P45" s="1531"/>
      <c r="Q45" s="1531"/>
      <c r="R45" s="1531"/>
      <c r="S45" s="1531"/>
      <c r="T45" s="1531"/>
      <c r="U45" s="1531"/>
      <c r="V45" s="1531"/>
      <c r="W45" s="1531"/>
      <c r="X45" s="1531"/>
      <c r="Y45" s="1531"/>
      <c r="Z45" s="1531"/>
      <c r="AA45" s="1531"/>
      <c r="AB45" s="1531"/>
    </row>
    <row r="46" spans="1:28" ht="15" customHeight="1" x14ac:dyDescent="0.2">
      <c r="A46" s="1531"/>
      <c r="B46" s="1531"/>
      <c r="C46" s="1531"/>
      <c r="E46" s="567"/>
      <c r="F46" s="749">
        <v>0.5</v>
      </c>
      <c r="G46" s="434"/>
      <c r="H46" s="1806" t="s">
        <v>605</v>
      </c>
      <c r="I46" s="566"/>
      <c r="K46" s="1537">
        <f>IF($F$46&lt;&gt;"",$F$46*10,5)</f>
        <v>5</v>
      </c>
      <c r="L46" s="1531"/>
      <c r="M46" s="1531"/>
      <c r="N46" s="1531"/>
      <c r="O46" s="1531"/>
      <c r="P46" s="1531"/>
      <c r="Q46" s="1531"/>
      <c r="R46" s="1531"/>
      <c r="S46" s="1531"/>
      <c r="T46" s="1531"/>
      <c r="U46" s="1531"/>
      <c r="V46" s="1531"/>
      <c r="W46" s="1531"/>
      <c r="X46" s="1531"/>
      <c r="Y46" s="1531"/>
      <c r="Z46" s="1531"/>
      <c r="AA46" s="1531"/>
      <c r="AB46" s="1531"/>
    </row>
    <row r="47" spans="1:28" ht="15" customHeight="1" x14ac:dyDescent="0.2">
      <c r="A47" s="1531"/>
      <c r="B47" s="1531"/>
      <c r="C47" s="1531"/>
      <c r="E47" s="567"/>
      <c r="F47" s="651">
        <f>IF(F46&lt;&gt;0,1-$F$46,"")</f>
        <v>0.5</v>
      </c>
      <c r="G47" s="434"/>
      <c r="H47" s="1806" t="s">
        <v>606</v>
      </c>
      <c r="I47" s="566"/>
      <c r="K47" s="1538">
        <f>IF($F$47&lt;&gt;"",$F$47*10,5)</f>
        <v>5</v>
      </c>
      <c r="L47" s="1531"/>
      <c r="M47" s="1531"/>
      <c r="N47" s="1531"/>
      <c r="O47" s="1531"/>
      <c r="P47" s="1531"/>
      <c r="Q47" s="1531"/>
      <c r="R47" s="1531"/>
      <c r="S47" s="1531"/>
      <c r="T47" s="1531"/>
      <c r="U47" s="1531"/>
      <c r="V47" s="1531"/>
      <c r="W47" s="1531"/>
      <c r="X47" s="1531"/>
      <c r="Y47" s="1531"/>
      <c r="Z47" s="1531"/>
      <c r="AA47" s="1531"/>
      <c r="AB47" s="1531"/>
    </row>
    <row r="48" spans="1:28" s="56" customFormat="1" ht="14.1" customHeight="1" x14ac:dyDescent="0.2">
      <c r="A48" s="1470"/>
      <c r="B48" s="1470"/>
      <c r="C48" s="1470"/>
      <c r="E48" s="567"/>
      <c r="F48" s="426"/>
      <c r="G48" s="63"/>
      <c r="H48" s="1772"/>
      <c r="I48" s="566"/>
      <c r="K48" s="1470"/>
      <c r="L48" s="1470"/>
      <c r="M48" s="1470"/>
      <c r="N48" s="1470"/>
      <c r="O48" s="1470"/>
      <c r="P48" s="1470"/>
      <c r="Q48" s="1470"/>
      <c r="R48" s="1470"/>
      <c r="S48" s="1470"/>
      <c r="T48" s="1470"/>
      <c r="U48" s="1470"/>
      <c r="V48" s="1470"/>
      <c r="W48" s="1470"/>
      <c r="X48" s="1470"/>
      <c r="Y48" s="1470"/>
      <c r="Z48" s="1470"/>
      <c r="AA48" s="1470"/>
      <c r="AB48" s="1470"/>
    </row>
    <row r="49" spans="1:28" s="56" customFormat="1" ht="39.950000000000003" customHeight="1" x14ac:dyDescent="0.2">
      <c r="A49" s="1470"/>
      <c r="B49" s="1470"/>
      <c r="C49" s="1470"/>
      <c r="E49" s="567"/>
      <c r="F49" s="2012" t="s">
        <v>605</v>
      </c>
      <c r="G49" s="2012"/>
      <c r="H49" s="2012"/>
      <c r="I49" s="566"/>
      <c r="K49" s="1470"/>
      <c r="L49" s="1470"/>
      <c r="M49" s="1470"/>
      <c r="N49" s="1470"/>
      <c r="O49" s="1470"/>
      <c r="P49" s="1470"/>
      <c r="Q49" s="1470"/>
      <c r="R49" s="1470"/>
      <c r="S49" s="1470"/>
      <c r="T49" s="1470"/>
      <c r="U49" s="1470"/>
      <c r="V49" s="1470"/>
      <c r="W49" s="1470"/>
      <c r="X49" s="1470"/>
      <c r="Y49" s="1470"/>
      <c r="Z49" s="1470"/>
      <c r="AA49" s="1470"/>
      <c r="AB49" s="1470"/>
    </row>
    <row r="50" spans="1:28" ht="21.95" customHeight="1" x14ac:dyDescent="0.2">
      <c r="A50" s="1531"/>
      <c r="B50" s="1531"/>
      <c r="C50" s="1531"/>
      <c r="E50" s="565"/>
      <c r="F50" s="441" t="s">
        <v>60</v>
      </c>
      <c r="G50" s="441"/>
      <c r="H50" s="428" t="s">
        <v>63</v>
      </c>
      <c r="I50" s="566"/>
      <c r="K50" s="1531"/>
      <c r="L50" s="1531"/>
      <c r="M50" s="1531"/>
      <c r="N50" s="1531"/>
      <c r="O50" s="1531"/>
      <c r="P50" s="1531"/>
      <c r="Q50" s="1531"/>
      <c r="R50" s="1531"/>
      <c r="S50" s="1531"/>
      <c r="T50" s="1531"/>
      <c r="U50" s="1531"/>
      <c r="V50" s="1531"/>
      <c r="W50" s="1531"/>
      <c r="X50" s="1531"/>
      <c r="Y50" s="1531"/>
      <c r="Z50" s="1531"/>
      <c r="AA50" s="1531"/>
      <c r="AB50" s="1531"/>
    </row>
    <row r="51" spans="1:28" ht="18" customHeight="1" x14ac:dyDescent="0.2">
      <c r="A51" s="1531"/>
      <c r="B51" s="1531"/>
      <c r="C51" s="1531"/>
      <c r="E51" s="567"/>
      <c r="F51" s="747">
        <v>0.05</v>
      </c>
      <c r="G51" s="523" t="str">
        <f>IF(H51&lt;&gt;"","1.","")</f>
        <v>1.</v>
      </c>
      <c r="H51" s="748" t="s">
        <v>2110</v>
      </c>
      <c r="I51" s="566"/>
      <c r="K51" s="1531"/>
      <c r="L51" s="1531"/>
      <c r="M51" s="1531"/>
      <c r="N51" s="1531"/>
      <c r="O51" s="1531"/>
      <c r="P51" s="1531"/>
      <c r="Q51" s="1531"/>
      <c r="R51" s="1531"/>
      <c r="S51" s="1531"/>
      <c r="T51" s="1531"/>
      <c r="U51" s="1531"/>
      <c r="V51" s="1531"/>
      <c r="W51" s="1531"/>
      <c r="X51" s="1531"/>
      <c r="Y51" s="1531"/>
      <c r="Z51" s="1531"/>
      <c r="AA51" s="1531"/>
      <c r="AB51" s="1531"/>
    </row>
    <row r="52" spans="1:28" ht="18" customHeight="1" x14ac:dyDescent="0.2">
      <c r="A52" s="1531"/>
      <c r="B52" s="1531"/>
      <c r="C52" s="1531"/>
      <c r="E52" s="567"/>
      <c r="F52" s="747">
        <v>0.15</v>
      </c>
      <c r="G52" s="523" t="str">
        <f>IF(H52&lt;&gt;"","2.","")</f>
        <v>2.</v>
      </c>
      <c r="H52" s="748" t="s">
        <v>2111</v>
      </c>
      <c r="I52" s="566"/>
      <c r="K52" s="1531"/>
      <c r="L52" s="1531"/>
      <c r="M52" s="1531"/>
      <c r="N52" s="1531"/>
      <c r="O52" s="1531"/>
      <c r="P52" s="1531"/>
      <c r="Q52" s="1531"/>
      <c r="R52" s="1531"/>
      <c r="S52" s="1531"/>
      <c r="T52" s="1531"/>
      <c r="U52" s="1531"/>
      <c r="V52" s="1531"/>
      <c r="W52" s="1531"/>
      <c r="X52" s="1531"/>
      <c r="Y52" s="1531"/>
      <c r="Z52" s="1531"/>
      <c r="AA52" s="1531"/>
      <c r="AB52" s="1531"/>
    </row>
    <row r="53" spans="1:28" ht="18" customHeight="1" x14ac:dyDescent="0.2">
      <c r="A53" s="1531"/>
      <c r="B53" s="1531"/>
      <c r="C53" s="1531"/>
      <c r="E53" s="567"/>
      <c r="F53" s="747">
        <v>0.3</v>
      </c>
      <c r="G53" s="523" t="str">
        <f>IF(H53&lt;&gt;"","3.","")</f>
        <v>3.</v>
      </c>
      <c r="H53" s="748" t="s">
        <v>2112</v>
      </c>
      <c r="I53" s="566"/>
      <c r="K53" s="1531"/>
      <c r="L53" s="1531"/>
      <c r="M53" s="1531"/>
      <c r="N53" s="1531"/>
      <c r="O53" s="1531"/>
      <c r="P53" s="1531"/>
      <c r="Q53" s="1531"/>
      <c r="R53" s="1531"/>
      <c r="S53" s="1531"/>
      <c r="T53" s="1531"/>
      <c r="U53" s="1531"/>
      <c r="V53" s="1531"/>
      <c r="W53" s="1531"/>
      <c r="X53" s="1531"/>
      <c r="Y53" s="1531"/>
      <c r="Z53" s="1531"/>
      <c r="AA53" s="1531"/>
      <c r="AB53" s="1531"/>
    </row>
    <row r="54" spans="1:28" ht="18" customHeight="1" x14ac:dyDescent="0.2">
      <c r="A54" s="1531"/>
      <c r="B54" s="1531"/>
      <c r="C54" s="1531"/>
      <c r="E54" s="567"/>
      <c r="F54" s="747">
        <v>0.25</v>
      </c>
      <c r="G54" s="523" t="str">
        <f>IF(H54&lt;&gt;"","4.","")</f>
        <v>4.</v>
      </c>
      <c r="H54" s="748" t="s">
        <v>2113</v>
      </c>
      <c r="I54" s="566"/>
      <c r="K54" s="1531"/>
      <c r="L54" s="1531"/>
      <c r="M54" s="1531"/>
      <c r="N54" s="1531"/>
      <c r="O54" s="1531"/>
      <c r="P54" s="1531"/>
      <c r="Q54" s="1531"/>
      <c r="R54" s="1531"/>
      <c r="S54" s="1531"/>
      <c r="T54" s="1531"/>
      <c r="U54" s="1531"/>
      <c r="V54" s="1531"/>
      <c r="W54" s="1531"/>
      <c r="X54" s="1531"/>
      <c r="Y54" s="1531"/>
      <c r="Z54" s="1531"/>
      <c r="AA54" s="1531"/>
      <c r="AB54" s="1531"/>
    </row>
    <row r="55" spans="1:28" ht="18" customHeight="1" x14ac:dyDescent="0.2">
      <c r="A55" s="1531"/>
      <c r="B55" s="1531"/>
      <c r="C55" s="1531"/>
      <c r="E55" s="567"/>
      <c r="F55" s="747">
        <v>0.25</v>
      </c>
      <c r="G55" s="523" t="str">
        <f>IF(H55&lt;&gt;"","5.","")</f>
        <v>5.</v>
      </c>
      <c r="H55" s="748" t="s">
        <v>2114</v>
      </c>
      <c r="I55" s="566"/>
      <c r="K55" s="1531"/>
      <c r="L55" s="1531"/>
      <c r="M55" s="1531"/>
      <c r="N55" s="1531"/>
      <c r="O55" s="1531"/>
      <c r="P55" s="1531"/>
      <c r="Q55" s="1531"/>
      <c r="R55" s="1531"/>
      <c r="S55" s="1531"/>
      <c r="T55" s="1531"/>
      <c r="U55" s="1531"/>
      <c r="V55" s="1531"/>
      <c r="W55" s="1531"/>
      <c r="X55" s="1531"/>
      <c r="Y55" s="1531"/>
      <c r="Z55" s="1531"/>
      <c r="AA55" s="1531"/>
      <c r="AB55" s="1531"/>
    </row>
    <row r="56" spans="1:28" ht="14.1" customHeight="1" x14ac:dyDescent="0.2">
      <c r="A56" s="1531"/>
      <c r="B56" s="1531"/>
      <c r="C56" s="1531"/>
      <c r="E56" s="567"/>
      <c r="F56" s="429">
        <f>IF(SUM(F51:F55)=0,"",SUM(F51:F55))</f>
        <v>1</v>
      </c>
      <c r="G56" s="430"/>
      <c r="H56" s="431" t="str">
        <f>IF(AND(COUNT(F51:F55)=5,SUM(F51:F55)&lt;&gt;100%),"Atención! La SUMA total de los valores asignados a cada criterio debe ser 100%",IF(AND(COUNT(F51:F55)&gt;=1,SUM(F51:F55)&lt;&gt;100%),"Atención! TODOS los criterios deben tener un peso específico asignado",""))</f>
        <v/>
      </c>
      <c r="I56" s="566"/>
      <c r="K56" s="1531"/>
      <c r="L56" s="1531"/>
      <c r="M56" s="1531"/>
      <c r="N56" s="1531"/>
      <c r="O56" s="1531"/>
      <c r="P56" s="1531"/>
      <c r="Q56" s="1531"/>
      <c r="R56" s="1531"/>
      <c r="S56" s="1531"/>
      <c r="T56" s="1531"/>
      <c r="U56" s="1531"/>
      <c r="V56" s="1531"/>
      <c r="W56" s="1531"/>
      <c r="X56" s="1531"/>
      <c r="Y56" s="1531"/>
      <c r="Z56" s="1531"/>
      <c r="AA56" s="1531"/>
      <c r="AB56" s="1531"/>
    </row>
    <row r="57" spans="1:28" s="56" customFormat="1" ht="24.95" customHeight="1" x14ac:dyDescent="0.2">
      <c r="A57" s="1470"/>
      <c r="B57" s="1470"/>
      <c r="C57" s="1470"/>
      <c r="E57" s="567"/>
      <c r="F57" s="432" t="str">
        <f>IF(COUNT(F51:F55)=0,"Promedio","Media Ponderada")</f>
        <v>Media Ponderada</v>
      </c>
      <c r="G57" s="430"/>
      <c r="H57" s="433" t="str">
        <f>IF(F57="Media Ponderada","El ejercicio será valorado de 0 a 10 puntos. Se ha establecido un peso específico para cada criterio, por lo que se calculará la MEDIA PONDERADA de las puntuaciones asignadas a cada uno.",IF(F57="Promedio","El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57" s="566"/>
      <c r="K57" s="1470"/>
      <c r="L57" s="1470"/>
      <c r="M57" s="1470"/>
      <c r="N57" s="1470"/>
      <c r="O57" s="1470"/>
      <c r="P57" s="1470"/>
      <c r="Q57" s="1470"/>
      <c r="R57" s="1470"/>
      <c r="S57" s="1470"/>
      <c r="T57" s="1470"/>
      <c r="U57" s="1470"/>
      <c r="V57" s="1470"/>
      <c r="W57" s="1470"/>
      <c r="X57" s="1470"/>
      <c r="Y57" s="1470"/>
      <c r="Z57" s="1470"/>
      <c r="AA57" s="1470"/>
      <c r="AB57" s="1470"/>
    </row>
    <row r="58" spans="1:28" s="56" customFormat="1" ht="39.950000000000003" customHeight="1" x14ac:dyDescent="0.2">
      <c r="A58" s="1470"/>
      <c r="B58" s="1470"/>
      <c r="C58" s="1470"/>
      <c r="E58" s="567"/>
      <c r="F58" s="2012" t="s">
        <v>606</v>
      </c>
      <c r="G58" s="2012"/>
      <c r="H58" s="2012"/>
      <c r="I58" s="566"/>
      <c r="K58" s="1470"/>
      <c r="L58" s="1470"/>
      <c r="M58" s="1470"/>
      <c r="N58" s="1470"/>
      <c r="O58" s="1470"/>
      <c r="P58" s="1470"/>
      <c r="Q58" s="1470"/>
      <c r="R58" s="1470"/>
      <c r="S58" s="1470"/>
      <c r="T58" s="1470"/>
      <c r="U58" s="1470"/>
      <c r="V58" s="1470"/>
      <c r="W58" s="1470"/>
      <c r="X58" s="1470"/>
      <c r="Y58" s="1470"/>
      <c r="Z58" s="1470"/>
      <c r="AA58" s="1470"/>
      <c r="AB58" s="1470"/>
    </row>
    <row r="59" spans="1:28" ht="21.95" customHeight="1" x14ac:dyDescent="0.2">
      <c r="A59" s="1531"/>
      <c r="B59" s="1531"/>
      <c r="C59" s="1531"/>
      <c r="E59" s="565"/>
      <c r="F59" s="441" t="s">
        <v>60</v>
      </c>
      <c r="G59" s="441"/>
      <c r="H59" s="428" t="s">
        <v>63</v>
      </c>
      <c r="I59" s="566"/>
      <c r="K59" s="1531"/>
      <c r="L59" s="1531"/>
      <c r="M59" s="1531"/>
      <c r="N59" s="1531"/>
      <c r="O59" s="1531"/>
      <c r="P59" s="1531"/>
      <c r="Q59" s="1531"/>
      <c r="R59" s="1531"/>
      <c r="S59" s="1531"/>
      <c r="T59" s="1531"/>
      <c r="U59" s="1531"/>
      <c r="V59" s="1531"/>
      <c r="W59" s="1531"/>
      <c r="X59" s="1531"/>
      <c r="Y59" s="1531"/>
      <c r="Z59" s="1531"/>
      <c r="AA59" s="1531"/>
      <c r="AB59" s="1531"/>
    </row>
    <row r="60" spans="1:28" ht="18" customHeight="1" x14ac:dyDescent="0.2">
      <c r="A60" s="1531"/>
      <c r="B60" s="1531"/>
      <c r="C60" s="1531"/>
      <c r="E60" s="567"/>
      <c r="F60" s="747">
        <v>0.05</v>
      </c>
      <c r="G60" s="523" t="str">
        <f>IF(H60&lt;&gt;"","1.","")</f>
        <v>1.</v>
      </c>
      <c r="H60" s="748" t="s">
        <v>2115</v>
      </c>
      <c r="I60" s="566"/>
      <c r="K60" s="1531"/>
      <c r="L60" s="1531"/>
      <c r="M60" s="1531"/>
      <c r="N60" s="1531"/>
      <c r="O60" s="1531"/>
      <c r="P60" s="1531"/>
      <c r="Q60" s="1531"/>
      <c r="R60" s="1531"/>
      <c r="S60" s="1531"/>
      <c r="T60" s="1531"/>
      <c r="U60" s="1531"/>
      <c r="V60" s="1531"/>
      <c r="W60" s="1531"/>
      <c r="X60" s="1531"/>
      <c r="Y60" s="1531"/>
      <c r="Z60" s="1531"/>
      <c r="AA60" s="1531"/>
      <c r="AB60" s="1531"/>
    </row>
    <row r="61" spans="1:28" ht="18" customHeight="1" x14ac:dyDescent="0.2">
      <c r="A61" s="1531"/>
      <c r="B61" s="1531"/>
      <c r="C61" s="1531"/>
      <c r="E61" s="567"/>
      <c r="F61" s="747">
        <v>0.25</v>
      </c>
      <c r="G61" s="523" t="str">
        <f>IF(H61&lt;&gt;"","2.","")</f>
        <v>2.</v>
      </c>
      <c r="H61" s="748" t="s">
        <v>2116</v>
      </c>
      <c r="I61" s="566"/>
      <c r="K61" s="1531"/>
      <c r="L61" s="1531"/>
      <c r="M61" s="1531"/>
      <c r="N61" s="1531"/>
      <c r="O61" s="1531"/>
      <c r="P61" s="1531"/>
      <c r="Q61" s="1531"/>
      <c r="R61" s="1531"/>
      <c r="S61" s="1531"/>
      <c r="T61" s="1531"/>
      <c r="U61" s="1531"/>
      <c r="V61" s="1531"/>
      <c r="W61" s="1531"/>
      <c r="X61" s="1531"/>
      <c r="Y61" s="1531"/>
      <c r="Z61" s="1531"/>
      <c r="AA61" s="1531"/>
      <c r="AB61" s="1531"/>
    </row>
    <row r="62" spans="1:28" ht="18" customHeight="1" x14ac:dyDescent="0.2">
      <c r="A62" s="1531"/>
      <c r="B62" s="1531"/>
      <c r="C62" s="1531"/>
      <c r="E62" s="567"/>
      <c r="F62" s="747">
        <v>0.35</v>
      </c>
      <c r="G62" s="523" t="str">
        <f>IF(H62&lt;&gt;"","3.","")</f>
        <v>3.</v>
      </c>
      <c r="H62" s="748" t="s">
        <v>2117</v>
      </c>
      <c r="I62" s="566"/>
      <c r="K62" s="1531"/>
      <c r="L62" s="1531"/>
      <c r="M62" s="1531"/>
      <c r="N62" s="1531"/>
      <c r="O62" s="1531"/>
      <c r="P62" s="1531"/>
      <c r="Q62" s="1531"/>
      <c r="R62" s="1531"/>
      <c r="S62" s="1531"/>
      <c r="T62" s="1531"/>
      <c r="U62" s="1531"/>
      <c r="V62" s="1531"/>
      <c r="W62" s="1531"/>
      <c r="X62" s="1531"/>
      <c r="Y62" s="1531"/>
      <c r="Z62" s="1531"/>
      <c r="AA62" s="1531"/>
      <c r="AB62" s="1531"/>
    </row>
    <row r="63" spans="1:28" ht="18" customHeight="1" x14ac:dyDescent="0.2">
      <c r="A63" s="1531"/>
      <c r="B63" s="1531"/>
      <c r="C63" s="1531"/>
      <c r="E63" s="567"/>
      <c r="F63" s="747">
        <v>0.1</v>
      </c>
      <c r="G63" s="523" t="str">
        <f>IF(H63&lt;&gt;"","4.","")</f>
        <v>4.</v>
      </c>
      <c r="H63" s="748" t="s">
        <v>2118</v>
      </c>
      <c r="I63" s="566"/>
      <c r="K63" s="1531"/>
      <c r="L63" s="1531"/>
      <c r="M63" s="1531"/>
      <c r="N63" s="1531"/>
      <c r="O63" s="1531"/>
      <c r="P63" s="1531"/>
      <c r="Q63" s="1531"/>
      <c r="R63" s="1531"/>
      <c r="S63" s="1531"/>
      <c r="T63" s="1531"/>
      <c r="U63" s="1531"/>
      <c r="V63" s="1531"/>
      <c r="W63" s="1531"/>
      <c r="X63" s="1531"/>
      <c r="Y63" s="1531"/>
      <c r="Z63" s="1531"/>
      <c r="AA63" s="1531"/>
      <c r="AB63" s="1531"/>
    </row>
    <row r="64" spans="1:28" ht="18" customHeight="1" x14ac:dyDescent="0.2">
      <c r="A64" s="1531"/>
      <c r="B64" s="1531"/>
      <c r="C64" s="1531"/>
      <c r="E64" s="567"/>
      <c r="F64" s="747">
        <v>0.25</v>
      </c>
      <c r="G64" s="523" t="str">
        <f>IF(H64&lt;&gt;"","5.","")</f>
        <v>5.</v>
      </c>
      <c r="H64" s="748" t="s">
        <v>2114</v>
      </c>
      <c r="I64" s="566"/>
      <c r="K64" s="1531"/>
      <c r="L64" s="1531"/>
      <c r="M64" s="1531"/>
      <c r="N64" s="1531"/>
      <c r="O64" s="1531"/>
      <c r="P64" s="1531"/>
      <c r="Q64" s="1531"/>
      <c r="R64" s="1531"/>
      <c r="S64" s="1531"/>
      <c r="T64" s="1531"/>
      <c r="U64" s="1531"/>
      <c r="V64" s="1531"/>
      <c r="W64" s="1531"/>
      <c r="X64" s="1531"/>
      <c r="Y64" s="1531"/>
      <c r="Z64" s="1531"/>
      <c r="AA64" s="1531"/>
      <c r="AB64" s="1531"/>
    </row>
    <row r="65" spans="1:28" ht="14.1" customHeight="1" x14ac:dyDescent="0.2">
      <c r="A65" s="1531"/>
      <c r="B65" s="1531"/>
      <c r="C65" s="1531"/>
      <c r="E65" s="567"/>
      <c r="F65" s="429">
        <f>IF(SUM(F60:F64)=0,"",SUM(F60:F64))</f>
        <v>0.99999999999999989</v>
      </c>
      <c r="G65" s="430"/>
      <c r="H65" s="431" t="str">
        <f>IF(AND(COUNT(F60:F64)=5,SUM(F60:F64)&lt;&gt;100%),"Atención! La SUMA total de los valores asignados a cada criterio debe ser 100%",IF(AND(COUNT(F60:F64)&gt;=1,SUM(F60:F64)&lt;&gt;100%),"Atención! TODOS los criterios deben tener un peso específico asignado",""))</f>
        <v/>
      </c>
      <c r="I65" s="566"/>
      <c r="K65" s="1531"/>
      <c r="L65" s="1531"/>
      <c r="M65" s="1531"/>
      <c r="N65" s="1531"/>
      <c r="O65" s="1531"/>
      <c r="P65" s="1531"/>
      <c r="Q65" s="1531"/>
      <c r="R65" s="1531"/>
      <c r="S65" s="1531"/>
      <c r="T65" s="1531"/>
      <c r="U65" s="1531"/>
      <c r="V65" s="1531"/>
      <c r="W65" s="1531"/>
      <c r="X65" s="1531"/>
      <c r="Y65" s="1531"/>
      <c r="Z65" s="1531"/>
      <c r="AA65" s="1531"/>
      <c r="AB65" s="1531"/>
    </row>
    <row r="66" spans="1:28" ht="24.95" customHeight="1" x14ac:dyDescent="0.2">
      <c r="A66" s="1531"/>
      <c r="B66" s="1531"/>
      <c r="C66" s="1531"/>
      <c r="E66" s="567"/>
      <c r="F66" s="432" t="str">
        <f>IF(COUNT(F60:F64)=0,"Promedio","Media Ponderada")</f>
        <v>Media Ponderada</v>
      </c>
      <c r="G66" s="430"/>
      <c r="H66" s="433" t="str">
        <f>IF(F66="Media Ponderada","El ejercicio será valorado de 0 a 10 puntos. Se ha establecido un peso específico para cada criterio, por lo que se calculará la MEDIA PONDERADA de las puntuaciones asignadas a cada uno.",IF(F66="Promedio","El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66" s="566"/>
      <c r="K66" s="1531"/>
      <c r="L66" s="1531"/>
      <c r="M66" s="1531"/>
      <c r="N66" s="1531"/>
      <c r="O66" s="1531"/>
      <c r="P66" s="1531"/>
      <c r="Q66" s="1531"/>
      <c r="R66" s="1531"/>
      <c r="S66" s="1531"/>
      <c r="T66" s="1531"/>
      <c r="U66" s="1531"/>
      <c r="V66" s="1531"/>
      <c r="W66" s="1531"/>
      <c r="X66" s="1531"/>
      <c r="Y66" s="1531"/>
      <c r="Z66" s="1531"/>
      <c r="AA66" s="1531"/>
      <c r="AB66" s="1531"/>
    </row>
    <row r="67" spans="1:28" s="56" customFormat="1" ht="14.1" customHeight="1" x14ac:dyDescent="0.2">
      <c r="A67" s="1470"/>
      <c r="B67" s="1470"/>
      <c r="C67" s="1470"/>
      <c r="E67" s="568"/>
      <c r="F67" s="569"/>
      <c r="G67" s="570"/>
      <c r="H67" s="571"/>
      <c r="I67" s="572"/>
      <c r="K67" s="1470"/>
      <c r="L67" s="1470"/>
      <c r="M67" s="1470"/>
      <c r="N67" s="1470"/>
      <c r="O67" s="1470"/>
      <c r="P67" s="1470"/>
      <c r="Q67" s="1470"/>
      <c r="R67" s="1470"/>
      <c r="S67" s="1470"/>
      <c r="T67" s="1470"/>
      <c r="U67" s="1470"/>
      <c r="V67" s="1470"/>
      <c r="W67" s="1470"/>
      <c r="X67" s="1470"/>
      <c r="Y67" s="1470"/>
      <c r="Z67" s="1470"/>
      <c r="AA67" s="1470"/>
      <c r="AB67" s="1470"/>
    </row>
    <row r="68" spans="1:28" ht="9.9499999999999993" customHeight="1" x14ac:dyDescent="0.2">
      <c r="A68" s="1531"/>
      <c r="B68" s="1531"/>
      <c r="C68" s="1531"/>
      <c r="E68" s="576"/>
      <c r="F68" s="577"/>
      <c r="G68" s="576"/>
      <c r="H68" s="575"/>
      <c r="I68" s="576"/>
      <c r="K68" s="1531"/>
      <c r="L68" s="1531"/>
      <c r="M68" s="1531"/>
      <c r="N68" s="1531"/>
      <c r="O68" s="1531"/>
      <c r="P68" s="1531"/>
      <c r="Q68" s="1531"/>
      <c r="R68" s="1531"/>
      <c r="S68" s="1531"/>
      <c r="T68" s="1531"/>
      <c r="U68" s="1531"/>
      <c r="V68" s="1531"/>
      <c r="W68" s="1531"/>
      <c r="X68" s="1531"/>
      <c r="Y68" s="1531"/>
      <c r="Z68" s="1531"/>
      <c r="AA68" s="1531"/>
      <c r="AB68" s="1531"/>
    </row>
    <row r="69" spans="1:28" ht="15" customHeight="1" x14ac:dyDescent="0.2">
      <c r="A69" s="1531"/>
      <c r="B69" s="1531"/>
      <c r="C69" s="1531"/>
      <c r="D69" s="1531"/>
      <c r="E69" s="1531"/>
      <c r="F69" s="1532"/>
      <c r="G69" s="1531"/>
      <c r="H69" s="1533"/>
      <c r="I69" s="1531"/>
      <c r="J69" s="1531"/>
      <c r="K69" s="1531"/>
      <c r="L69" s="1531"/>
      <c r="M69" s="1531"/>
      <c r="N69" s="1531"/>
      <c r="O69" s="1531"/>
      <c r="P69" s="1531"/>
      <c r="Q69" s="1531"/>
      <c r="R69" s="1531"/>
      <c r="S69" s="1531"/>
      <c r="T69" s="1531"/>
      <c r="U69" s="1531"/>
      <c r="V69" s="1531"/>
      <c r="W69" s="1531"/>
      <c r="X69" s="1531"/>
      <c r="Y69" s="1531"/>
      <c r="Z69" s="1531"/>
      <c r="AA69" s="1531"/>
      <c r="AB69" s="1531"/>
    </row>
    <row r="70" spans="1:28" x14ac:dyDescent="0.2">
      <c r="A70" s="1531"/>
      <c r="B70" s="1531"/>
      <c r="C70" s="1531"/>
      <c r="D70" s="1531"/>
      <c r="E70" s="1531"/>
      <c r="F70" s="1531"/>
      <c r="G70" s="1531"/>
      <c r="H70" s="1531"/>
      <c r="I70" s="1531"/>
      <c r="J70" s="1531"/>
      <c r="K70" s="1531"/>
      <c r="L70" s="1531"/>
      <c r="M70" s="1531"/>
      <c r="N70" s="1531"/>
      <c r="O70" s="1531"/>
      <c r="P70" s="1531"/>
      <c r="Q70" s="1531"/>
      <c r="R70" s="1531"/>
      <c r="S70" s="1531"/>
      <c r="T70" s="1531"/>
      <c r="U70" s="1531"/>
      <c r="V70" s="1531"/>
      <c r="W70" s="1531"/>
      <c r="X70" s="1531"/>
      <c r="Y70" s="1531"/>
      <c r="Z70" s="1531"/>
      <c r="AA70" s="1531"/>
      <c r="AB70" s="1531"/>
    </row>
    <row r="71" spans="1:28" x14ac:dyDescent="0.2">
      <c r="A71" s="1531"/>
      <c r="B71" s="1531"/>
      <c r="C71" s="1531"/>
      <c r="D71" s="1531"/>
      <c r="E71" s="1531"/>
      <c r="F71" s="1531"/>
      <c r="G71" s="1531"/>
      <c r="H71" s="1531"/>
      <c r="I71" s="1531"/>
      <c r="J71" s="1531"/>
      <c r="K71" s="1531"/>
      <c r="L71" s="1531"/>
      <c r="M71" s="1531"/>
      <c r="N71" s="1531"/>
      <c r="O71" s="1531"/>
      <c r="P71" s="1531"/>
      <c r="Q71" s="1531"/>
      <c r="R71" s="1531"/>
      <c r="S71" s="1531"/>
      <c r="T71" s="1531"/>
      <c r="U71" s="1531"/>
      <c r="V71" s="1531"/>
      <c r="W71" s="1531"/>
      <c r="X71" s="1531"/>
      <c r="Y71" s="1531"/>
      <c r="Z71" s="1531"/>
      <c r="AA71" s="1531"/>
      <c r="AB71" s="1531"/>
    </row>
    <row r="72" spans="1:28" x14ac:dyDescent="0.2">
      <c r="A72" s="1531"/>
      <c r="B72" s="1531"/>
      <c r="C72" s="1531"/>
      <c r="D72" s="1531"/>
      <c r="E72" s="1531"/>
      <c r="F72" s="1531"/>
      <c r="G72" s="1531"/>
      <c r="H72" s="1531"/>
      <c r="I72" s="1531"/>
      <c r="J72" s="1531"/>
      <c r="K72" s="1531"/>
      <c r="L72" s="1531"/>
      <c r="M72" s="1531"/>
      <c r="N72" s="1531"/>
      <c r="O72" s="1531"/>
      <c r="P72" s="1531"/>
      <c r="Q72" s="1531"/>
      <c r="R72" s="1531"/>
      <c r="S72" s="1531"/>
      <c r="T72" s="1531"/>
      <c r="U72" s="1531"/>
      <c r="V72" s="1531"/>
      <c r="W72" s="1531"/>
      <c r="X72" s="1531"/>
      <c r="Y72" s="1531"/>
      <c r="Z72" s="1531"/>
      <c r="AA72" s="1531"/>
      <c r="AB72" s="1531"/>
    </row>
    <row r="73" spans="1:28" x14ac:dyDescent="0.2">
      <c r="A73" s="1531"/>
      <c r="B73" s="1531"/>
      <c r="C73" s="1531"/>
      <c r="D73" s="1531"/>
      <c r="E73" s="1531"/>
      <c r="F73" s="1531"/>
      <c r="G73" s="1531"/>
      <c r="H73" s="1531"/>
      <c r="I73" s="1531"/>
      <c r="J73" s="1531"/>
      <c r="K73" s="1531"/>
      <c r="L73" s="1531"/>
      <c r="M73" s="1531"/>
      <c r="N73" s="1531"/>
      <c r="O73" s="1531"/>
      <c r="P73" s="1531"/>
      <c r="Q73" s="1531"/>
      <c r="R73" s="1531"/>
      <c r="S73" s="1531"/>
      <c r="T73" s="1531"/>
      <c r="U73" s="1531"/>
      <c r="V73" s="1531"/>
      <c r="W73" s="1531"/>
      <c r="X73" s="1531"/>
      <c r="Y73" s="1531"/>
      <c r="Z73" s="1531"/>
      <c r="AA73" s="1531"/>
      <c r="AB73" s="1531"/>
    </row>
    <row r="74" spans="1:28" x14ac:dyDescent="0.2">
      <c r="A74" s="1531"/>
      <c r="B74" s="1531"/>
      <c r="C74" s="1531"/>
      <c r="D74" s="1531"/>
      <c r="E74" s="1531"/>
      <c r="F74" s="1531"/>
      <c r="G74" s="1531"/>
      <c r="H74" s="1531"/>
      <c r="I74" s="1531"/>
      <c r="J74" s="1531"/>
      <c r="K74" s="1531"/>
      <c r="L74" s="1531"/>
      <c r="M74" s="1531"/>
      <c r="N74" s="1531"/>
      <c r="O74" s="1531"/>
      <c r="P74" s="1531"/>
      <c r="Q74" s="1531"/>
      <c r="R74" s="1531"/>
      <c r="S74" s="1531"/>
      <c r="T74" s="1531"/>
      <c r="U74" s="1531"/>
      <c r="V74" s="1531"/>
      <c r="W74" s="1531"/>
      <c r="X74" s="1531"/>
      <c r="Y74" s="1531"/>
      <c r="Z74" s="1531"/>
      <c r="AA74" s="1531"/>
      <c r="AB74" s="1531"/>
    </row>
    <row r="75" spans="1:28" x14ac:dyDescent="0.2">
      <c r="A75" s="1531"/>
      <c r="B75" s="1531"/>
      <c r="C75" s="1531"/>
      <c r="D75" s="1531"/>
      <c r="E75" s="1531"/>
      <c r="F75" s="1531"/>
      <c r="G75" s="1531"/>
      <c r="H75" s="1531"/>
      <c r="I75" s="1531"/>
      <c r="J75" s="1531"/>
      <c r="K75" s="1531"/>
      <c r="L75" s="1531"/>
      <c r="M75" s="1531"/>
      <c r="N75" s="1531"/>
      <c r="O75" s="1531"/>
      <c r="P75" s="1531"/>
      <c r="Q75" s="1531"/>
      <c r="R75" s="1531"/>
      <c r="S75" s="1531"/>
      <c r="T75" s="1531"/>
      <c r="U75" s="1531"/>
      <c r="V75" s="1531"/>
      <c r="W75" s="1531"/>
      <c r="X75" s="1531"/>
      <c r="Y75" s="1531"/>
      <c r="Z75" s="1531"/>
      <c r="AA75" s="1531"/>
      <c r="AB75" s="1531"/>
    </row>
    <row r="76" spans="1:28" x14ac:dyDescent="0.2">
      <c r="A76" s="1531"/>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row>
    <row r="77" spans="1:28" x14ac:dyDescent="0.2">
      <c r="A77" s="1531"/>
      <c r="B77" s="1531"/>
      <c r="C77" s="1531"/>
      <c r="D77" s="1531"/>
      <c r="E77" s="1531"/>
      <c r="F77" s="1531"/>
      <c r="G77" s="1531"/>
      <c r="H77" s="1531"/>
      <c r="I77" s="1531"/>
      <c r="J77" s="1531"/>
      <c r="K77" s="1531"/>
      <c r="L77" s="1531"/>
      <c r="M77" s="1531"/>
      <c r="N77" s="1531"/>
      <c r="O77" s="1531"/>
      <c r="P77" s="1531"/>
      <c r="Q77" s="1531"/>
      <c r="R77" s="1531"/>
      <c r="S77" s="1531"/>
      <c r="T77" s="1531"/>
      <c r="U77" s="1531"/>
      <c r="V77" s="1531"/>
      <c r="W77" s="1531"/>
      <c r="X77" s="1531"/>
      <c r="Y77" s="1531"/>
      <c r="Z77" s="1531"/>
      <c r="AA77" s="1531"/>
      <c r="AB77" s="1531"/>
    </row>
    <row r="78" spans="1:28" x14ac:dyDescent="0.2">
      <c r="A78" s="1531"/>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row>
    <row r="79" spans="1:28" x14ac:dyDescent="0.2">
      <c r="A79" s="1531"/>
      <c r="B79" s="1531"/>
      <c r="C79" s="1531"/>
      <c r="D79" s="1531"/>
      <c r="E79" s="1531"/>
      <c r="F79" s="1531"/>
      <c r="G79" s="1531"/>
      <c r="H79" s="1531"/>
      <c r="I79" s="1531"/>
      <c r="J79" s="1531"/>
      <c r="K79" s="1531"/>
      <c r="L79" s="1531"/>
      <c r="M79" s="1531"/>
      <c r="N79" s="1531"/>
      <c r="O79" s="1531"/>
      <c r="P79" s="1531"/>
      <c r="Q79" s="1531"/>
      <c r="R79" s="1531"/>
      <c r="S79" s="1531"/>
      <c r="T79" s="1531"/>
      <c r="U79" s="1531"/>
      <c r="V79" s="1531"/>
      <c r="W79" s="1531"/>
      <c r="X79" s="1531"/>
      <c r="Y79" s="1531"/>
      <c r="Z79" s="1531"/>
      <c r="AA79" s="1531"/>
      <c r="AB79" s="1531"/>
    </row>
    <row r="80" spans="1:28" x14ac:dyDescent="0.2">
      <c r="A80" s="1531"/>
      <c r="B80" s="1531"/>
      <c r="C80" s="1531"/>
      <c r="D80" s="1531"/>
      <c r="E80" s="1531"/>
      <c r="F80" s="1531"/>
      <c r="G80" s="1531"/>
      <c r="H80" s="1531"/>
      <c r="I80" s="1531"/>
      <c r="J80" s="1531"/>
      <c r="K80" s="1531"/>
      <c r="L80" s="1531"/>
      <c r="M80" s="1531"/>
      <c r="N80" s="1531"/>
      <c r="O80" s="1531"/>
      <c r="P80" s="1531"/>
      <c r="Q80" s="1531"/>
      <c r="R80" s="1531"/>
      <c r="S80" s="1531"/>
      <c r="T80" s="1531"/>
      <c r="U80" s="1531"/>
      <c r="V80" s="1531"/>
      <c r="W80" s="1531"/>
      <c r="X80" s="1531"/>
      <c r="Y80" s="1531"/>
      <c r="Z80" s="1531"/>
      <c r="AA80" s="1531"/>
      <c r="AB80" s="1531"/>
    </row>
    <row r="81" spans="1:28" x14ac:dyDescent="0.2">
      <c r="A81" s="1531"/>
      <c r="B81" s="1531"/>
      <c r="C81" s="1531"/>
      <c r="D81" s="1531"/>
      <c r="E81" s="1531"/>
      <c r="F81" s="1531"/>
      <c r="G81" s="1531"/>
      <c r="H81" s="1531"/>
      <c r="I81" s="1531"/>
      <c r="J81" s="1531"/>
      <c r="K81" s="1531"/>
      <c r="L81" s="1531"/>
      <c r="M81" s="1531"/>
      <c r="N81" s="1531"/>
      <c r="O81" s="1531"/>
      <c r="P81" s="1531"/>
      <c r="Q81" s="1531"/>
      <c r="R81" s="1531"/>
      <c r="S81" s="1531"/>
      <c r="T81" s="1531"/>
      <c r="U81" s="1531"/>
      <c r="V81" s="1531"/>
      <c r="W81" s="1531"/>
      <c r="X81" s="1531"/>
      <c r="Y81" s="1531"/>
      <c r="Z81" s="1531"/>
      <c r="AA81" s="1531"/>
      <c r="AB81" s="1531"/>
    </row>
    <row r="82" spans="1:28" x14ac:dyDescent="0.2">
      <c r="A82" s="1531"/>
      <c r="B82" s="1531"/>
      <c r="C82" s="1531"/>
      <c r="D82" s="1531"/>
      <c r="E82" s="1531"/>
      <c r="F82" s="1531"/>
      <c r="G82" s="1531"/>
      <c r="H82" s="1531"/>
      <c r="I82" s="1531"/>
      <c r="J82" s="1531"/>
      <c r="K82" s="1531"/>
      <c r="L82" s="1531"/>
      <c r="M82" s="1531"/>
      <c r="N82" s="1531"/>
      <c r="O82" s="1531"/>
      <c r="P82" s="1531"/>
      <c r="Q82" s="1531"/>
      <c r="R82" s="1531"/>
      <c r="S82" s="1531"/>
      <c r="T82" s="1531"/>
      <c r="U82" s="1531"/>
      <c r="V82" s="1531"/>
      <c r="W82" s="1531"/>
      <c r="X82" s="1531"/>
      <c r="Y82" s="1531"/>
      <c r="Z82" s="1531"/>
      <c r="AA82" s="1531"/>
      <c r="AB82" s="1531"/>
    </row>
    <row r="83" spans="1:28" x14ac:dyDescent="0.2">
      <c r="A83" s="1531"/>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row>
    <row r="84" spans="1:28" x14ac:dyDescent="0.2">
      <c r="A84" s="1531"/>
      <c r="B84" s="1531"/>
      <c r="C84" s="1531"/>
      <c r="D84" s="1531"/>
      <c r="E84" s="1531"/>
      <c r="F84" s="1531"/>
      <c r="G84" s="1531"/>
      <c r="H84" s="1531"/>
      <c r="I84" s="1531"/>
      <c r="J84" s="1531"/>
      <c r="K84" s="1531"/>
      <c r="L84" s="1531"/>
      <c r="M84" s="1531"/>
      <c r="N84" s="1531"/>
      <c r="O84" s="1531"/>
      <c r="P84" s="1531"/>
      <c r="Q84" s="1531"/>
      <c r="R84" s="1531"/>
      <c r="S84" s="1531"/>
      <c r="T84" s="1531"/>
      <c r="U84" s="1531"/>
      <c r="V84" s="1531"/>
      <c r="W84" s="1531"/>
      <c r="X84" s="1531"/>
      <c r="Y84" s="1531"/>
      <c r="Z84" s="1531"/>
      <c r="AA84" s="1531"/>
      <c r="AB84" s="1531"/>
    </row>
    <row r="85" spans="1:28" x14ac:dyDescent="0.2">
      <c r="A85" s="1531"/>
      <c r="B85" s="1531"/>
      <c r="C85" s="1531"/>
      <c r="D85" s="1531"/>
      <c r="E85" s="1531"/>
      <c r="F85" s="1531"/>
      <c r="G85" s="1531"/>
      <c r="H85" s="1531"/>
      <c r="I85" s="1531"/>
      <c r="J85" s="1531"/>
      <c r="K85" s="1531"/>
      <c r="L85" s="1531"/>
      <c r="M85" s="1531"/>
      <c r="N85" s="1531"/>
      <c r="O85" s="1531"/>
      <c r="P85" s="1531"/>
      <c r="Q85" s="1531"/>
      <c r="R85" s="1531"/>
      <c r="S85" s="1531"/>
      <c r="T85" s="1531"/>
      <c r="U85" s="1531"/>
      <c r="V85" s="1531"/>
      <c r="W85" s="1531"/>
      <c r="X85" s="1531"/>
      <c r="Y85" s="1531"/>
      <c r="Z85" s="1531"/>
      <c r="AA85" s="1531"/>
      <c r="AB85" s="1531"/>
    </row>
    <row r="86" spans="1:28" x14ac:dyDescent="0.2">
      <c r="A86" s="1531"/>
      <c r="B86" s="1531"/>
      <c r="C86" s="1531"/>
      <c r="D86" s="1531"/>
      <c r="E86" s="1531"/>
      <c r="F86" s="1531"/>
      <c r="G86" s="1531"/>
      <c r="H86" s="1531"/>
      <c r="I86" s="1531"/>
      <c r="J86" s="1531"/>
      <c r="K86" s="1531"/>
      <c r="L86" s="1531"/>
      <c r="M86" s="1531"/>
      <c r="N86" s="1531"/>
      <c r="O86" s="1531"/>
      <c r="P86" s="1531"/>
      <c r="Q86" s="1531"/>
      <c r="R86" s="1531"/>
      <c r="S86" s="1531"/>
      <c r="T86" s="1531"/>
      <c r="U86" s="1531"/>
      <c r="V86" s="1531"/>
      <c r="W86" s="1531"/>
      <c r="X86" s="1531"/>
      <c r="Y86" s="1531"/>
      <c r="Z86" s="1531"/>
      <c r="AA86" s="1531"/>
      <c r="AB86" s="1531"/>
    </row>
    <row r="87" spans="1:28" x14ac:dyDescent="0.2">
      <c r="A87" s="1531"/>
      <c r="B87" s="1531"/>
      <c r="C87" s="1531"/>
      <c r="D87" s="1531"/>
      <c r="E87" s="1531"/>
      <c r="F87" s="1531"/>
      <c r="G87" s="1531"/>
      <c r="H87" s="1531"/>
      <c r="I87" s="1531"/>
      <c r="J87" s="1531"/>
      <c r="K87" s="1531"/>
      <c r="L87" s="1531"/>
      <c r="M87" s="1531"/>
      <c r="N87" s="1531"/>
      <c r="O87" s="1531"/>
      <c r="P87" s="1531"/>
      <c r="Q87" s="1531"/>
      <c r="R87" s="1531"/>
      <c r="S87" s="1531"/>
      <c r="T87" s="1531"/>
      <c r="U87" s="1531"/>
      <c r="V87" s="1531"/>
      <c r="W87" s="1531"/>
      <c r="X87" s="1531"/>
      <c r="Y87" s="1531"/>
      <c r="Z87" s="1531"/>
      <c r="AA87" s="1531"/>
      <c r="AB87" s="1531"/>
    </row>
    <row r="88" spans="1:28" x14ac:dyDescent="0.2">
      <c r="A88" s="1531"/>
      <c r="B88" s="1531"/>
      <c r="C88" s="1531"/>
      <c r="D88" s="1531"/>
      <c r="E88" s="1531"/>
      <c r="F88" s="1531"/>
      <c r="G88" s="1531"/>
      <c r="H88" s="1531"/>
      <c r="I88" s="1531"/>
      <c r="J88" s="1531"/>
      <c r="K88" s="1531"/>
      <c r="L88" s="1531"/>
      <c r="M88" s="1531"/>
      <c r="N88" s="1531"/>
      <c r="O88" s="1531"/>
      <c r="P88" s="1531"/>
      <c r="Q88" s="1531"/>
      <c r="R88" s="1531"/>
      <c r="S88" s="1531"/>
      <c r="T88" s="1531"/>
      <c r="U88" s="1531"/>
      <c r="V88" s="1531"/>
      <c r="W88" s="1531"/>
      <c r="X88" s="1531"/>
      <c r="Y88" s="1531"/>
      <c r="Z88" s="1531"/>
      <c r="AA88" s="1531"/>
      <c r="AB88" s="1531"/>
    </row>
    <row r="89" spans="1:28" x14ac:dyDescent="0.2">
      <c r="A89" s="1531"/>
      <c r="B89" s="1531"/>
      <c r="C89" s="1531"/>
      <c r="D89" s="1531"/>
      <c r="E89" s="1531"/>
      <c r="F89" s="1531"/>
      <c r="G89" s="1531"/>
      <c r="H89" s="1531"/>
      <c r="I89" s="1531"/>
      <c r="J89" s="1531"/>
      <c r="K89" s="1531"/>
      <c r="L89" s="1531"/>
      <c r="M89" s="1531"/>
      <c r="N89" s="1531"/>
      <c r="O89" s="1531"/>
      <c r="P89" s="1531"/>
      <c r="Q89" s="1531"/>
      <c r="R89" s="1531"/>
      <c r="S89" s="1531"/>
      <c r="T89" s="1531"/>
      <c r="U89" s="1531"/>
      <c r="V89" s="1531"/>
      <c r="W89" s="1531"/>
      <c r="X89" s="1531"/>
      <c r="Y89" s="1531"/>
      <c r="Z89" s="1531"/>
      <c r="AA89" s="1531"/>
      <c r="AB89" s="1531"/>
    </row>
    <row r="90" spans="1:28" x14ac:dyDescent="0.2">
      <c r="A90" s="1531"/>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row>
    <row r="91" spans="1:28" x14ac:dyDescent="0.2">
      <c r="A91" s="1531"/>
      <c r="B91" s="1531"/>
      <c r="C91" s="1531"/>
      <c r="D91" s="1531"/>
      <c r="E91" s="1531"/>
      <c r="F91" s="1531"/>
      <c r="G91" s="1531"/>
      <c r="H91" s="1531"/>
      <c r="I91" s="1531"/>
      <c r="J91" s="1531"/>
      <c r="K91" s="1531"/>
      <c r="L91" s="1531"/>
      <c r="M91" s="1531"/>
      <c r="N91" s="1531"/>
      <c r="O91" s="1531"/>
      <c r="P91" s="1531"/>
      <c r="Q91" s="1531"/>
      <c r="R91" s="1531"/>
      <c r="S91" s="1531"/>
      <c r="T91" s="1531"/>
      <c r="U91" s="1531"/>
      <c r="V91" s="1531"/>
      <c r="W91" s="1531"/>
      <c r="X91" s="1531"/>
      <c r="Y91" s="1531"/>
      <c r="Z91" s="1531"/>
      <c r="AA91" s="1531"/>
      <c r="AB91" s="1531"/>
    </row>
    <row r="92" spans="1:28" x14ac:dyDescent="0.2">
      <c r="A92" s="1531"/>
      <c r="B92" s="1531"/>
      <c r="C92" s="1531"/>
      <c r="D92" s="1531"/>
      <c r="E92" s="1531"/>
      <c r="F92" s="1531"/>
      <c r="G92" s="1531"/>
      <c r="H92" s="1531"/>
      <c r="I92" s="1531"/>
      <c r="J92" s="1531"/>
      <c r="K92" s="1531"/>
      <c r="L92" s="1531"/>
      <c r="M92" s="1531"/>
      <c r="N92" s="1531"/>
      <c r="O92" s="1531"/>
      <c r="P92" s="1531"/>
      <c r="Q92" s="1531"/>
      <c r="R92" s="1531"/>
      <c r="S92" s="1531"/>
      <c r="T92" s="1531"/>
      <c r="U92" s="1531"/>
      <c r="V92" s="1531"/>
      <c r="W92" s="1531"/>
      <c r="X92" s="1531"/>
      <c r="Y92" s="1531"/>
      <c r="Z92" s="1531"/>
      <c r="AA92" s="1531"/>
      <c r="AB92" s="1531"/>
    </row>
    <row r="93" spans="1:28" x14ac:dyDescent="0.2">
      <c r="A93" s="1531"/>
      <c r="B93" s="1531"/>
      <c r="C93" s="1531"/>
      <c r="D93" s="1531"/>
      <c r="E93" s="1531"/>
      <c r="F93" s="1531"/>
      <c r="G93" s="1531"/>
      <c r="H93" s="1531"/>
      <c r="I93" s="1531"/>
      <c r="J93" s="1531"/>
      <c r="K93" s="1531"/>
      <c r="L93" s="1531"/>
      <c r="M93" s="1531"/>
      <c r="N93" s="1531"/>
      <c r="O93" s="1531"/>
      <c r="P93" s="1531"/>
      <c r="Q93" s="1531"/>
      <c r="R93" s="1531"/>
      <c r="S93" s="1531"/>
      <c r="T93" s="1531"/>
      <c r="U93" s="1531"/>
      <c r="V93" s="1531"/>
      <c r="W93" s="1531"/>
      <c r="X93" s="1531"/>
      <c r="Y93" s="1531"/>
      <c r="Z93" s="1531"/>
      <c r="AA93" s="1531"/>
      <c r="AB93" s="1531"/>
    </row>
    <row r="94" spans="1:28" x14ac:dyDescent="0.2">
      <c r="A94" s="1531"/>
      <c r="B94" s="1531"/>
      <c r="C94" s="1531"/>
      <c r="D94" s="1531"/>
      <c r="E94" s="1531"/>
      <c r="F94" s="1531"/>
      <c r="G94" s="1531"/>
      <c r="H94" s="1531"/>
      <c r="I94" s="1531"/>
      <c r="J94" s="1531"/>
      <c r="K94" s="1531"/>
      <c r="L94" s="1531"/>
      <c r="M94" s="1531"/>
      <c r="N94" s="1531"/>
      <c r="O94" s="1531"/>
      <c r="P94" s="1531"/>
      <c r="Q94" s="1531"/>
      <c r="R94" s="1531"/>
      <c r="S94" s="1531"/>
      <c r="T94" s="1531"/>
      <c r="U94" s="1531"/>
      <c r="V94" s="1531"/>
      <c r="W94" s="1531"/>
      <c r="X94" s="1531"/>
      <c r="Y94" s="1531"/>
      <c r="Z94" s="1531"/>
      <c r="AA94" s="1531"/>
      <c r="AB94" s="1531"/>
    </row>
    <row r="95" spans="1:28" x14ac:dyDescent="0.2">
      <c r="A95" s="1531"/>
      <c r="B95" s="1531"/>
      <c r="C95" s="1531"/>
      <c r="D95" s="1531"/>
      <c r="E95" s="1531"/>
      <c r="F95" s="1531"/>
      <c r="G95" s="1531"/>
      <c r="H95" s="1531"/>
      <c r="I95" s="1531"/>
      <c r="J95" s="1531"/>
      <c r="K95" s="1531"/>
      <c r="L95" s="1531"/>
      <c r="M95" s="1531"/>
      <c r="N95" s="1531"/>
      <c r="O95" s="1531"/>
      <c r="P95" s="1531"/>
      <c r="Q95" s="1531"/>
      <c r="R95" s="1531"/>
      <c r="S95" s="1531"/>
      <c r="T95" s="1531"/>
      <c r="U95" s="1531"/>
      <c r="V95" s="1531"/>
      <c r="W95" s="1531"/>
      <c r="X95" s="1531"/>
      <c r="Y95" s="1531"/>
      <c r="Z95" s="1531"/>
      <c r="AA95" s="1531"/>
      <c r="AB95" s="1531"/>
    </row>
    <row r="96" spans="1:28" x14ac:dyDescent="0.2">
      <c r="A96" s="1531"/>
      <c r="B96" s="1531"/>
      <c r="C96" s="1531"/>
      <c r="D96" s="1531"/>
      <c r="E96" s="1531"/>
      <c r="F96" s="1531"/>
      <c r="G96" s="1531"/>
      <c r="H96" s="1531"/>
      <c r="I96" s="1531"/>
      <c r="J96" s="1531"/>
      <c r="K96" s="1531"/>
      <c r="L96" s="1531"/>
      <c r="M96" s="1531"/>
      <c r="N96" s="1531"/>
      <c r="O96" s="1531"/>
      <c r="P96" s="1531"/>
      <c r="Q96" s="1531"/>
      <c r="R96" s="1531"/>
      <c r="S96" s="1531"/>
      <c r="T96" s="1531"/>
      <c r="U96" s="1531"/>
      <c r="V96" s="1531"/>
      <c r="W96" s="1531"/>
      <c r="X96" s="1531"/>
      <c r="Y96" s="1531"/>
      <c r="Z96" s="1531"/>
      <c r="AA96" s="1531"/>
      <c r="AB96" s="1531"/>
    </row>
    <row r="97" spans="1:28" x14ac:dyDescent="0.2">
      <c r="A97" s="1531"/>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row>
    <row r="98" spans="1:28" x14ac:dyDescent="0.2">
      <c r="A98" s="1531"/>
      <c r="B98" s="1531"/>
      <c r="C98" s="1531"/>
      <c r="D98" s="1531"/>
      <c r="E98" s="1531"/>
      <c r="F98" s="1531"/>
      <c r="G98" s="1531"/>
      <c r="H98" s="1531"/>
      <c r="I98" s="1531"/>
      <c r="J98" s="1531"/>
      <c r="K98" s="1531"/>
      <c r="L98" s="1531"/>
      <c r="M98" s="1531"/>
      <c r="N98" s="1531"/>
      <c r="O98" s="1531"/>
      <c r="P98" s="1531"/>
      <c r="Q98" s="1531"/>
      <c r="R98" s="1531"/>
      <c r="S98" s="1531"/>
      <c r="T98" s="1531"/>
      <c r="U98" s="1531"/>
      <c r="V98" s="1531"/>
      <c r="W98" s="1531"/>
      <c r="X98" s="1531"/>
      <c r="Y98" s="1531"/>
      <c r="Z98" s="1531"/>
      <c r="AA98" s="1531"/>
      <c r="AB98" s="1531"/>
    </row>
    <row r="99" spans="1:28" x14ac:dyDescent="0.2">
      <c r="A99" s="1531"/>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row>
    <row r="100" spans="1:28" x14ac:dyDescent="0.2">
      <c r="A100" s="1531"/>
      <c r="B100" s="1531"/>
      <c r="C100" s="1531"/>
      <c r="D100" s="1531"/>
      <c r="E100" s="1531"/>
      <c r="F100" s="1531"/>
      <c r="G100" s="1531"/>
      <c r="H100" s="1531"/>
      <c r="I100" s="1531"/>
      <c r="J100" s="1531"/>
      <c r="K100" s="1531"/>
      <c r="L100" s="1531"/>
      <c r="M100" s="1531"/>
      <c r="N100" s="1531"/>
      <c r="O100" s="1531"/>
      <c r="P100" s="1531"/>
      <c r="Q100" s="1531"/>
      <c r="R100" s="1531"/>
      <c r="S100" s="1531"/>
      <c r="T100" s="1531"/>
      <c r="U100" s="1531"/>
      <c r="V100" s="1531"/>
      <c r="W100" s="1531"/>
      <c r="X100" s="1531"/>
      <c r="Y100" s="1531"/>
      <c r="Z100" s="1531"/>
      <c r="AA100" s="1531"/>
      <c r="AB100" s="1531"/>
    </row>
    <row r="101" spans="1:28" x14ac:dyDescent="0.2">
      <c r="A101" s="1531"/>
      <c r="B101" s="1531"/>
      <c r="C101" s="1531"/>
      <c r="D101" s="1531"/>
      <c r="E101" s="1531"/>
      <c r="F101" s="1531"/>
      <c r="G101" s="1531"/>
      <c r="H101" s="1531"/>
      <c r="I101" s="1531"/>
      <c r="J101" s="1531"/>
      <c r="K101" s="1531"/>
      <c r="L101" s="1531"/>
      <c r="M101" s="1531"/>
      <c r="N101" s="1531"/>
      <c r="O101" s="1531"/>
      <c r="P101" s="1531"/>
      <c r="Q101" s="1531"/>
      <c r="R101" s="1531"/>
      <c r="S101" s="1531"/>
      <c r="T101" s="1531"/>
      <c r="U101" s="1531"/>
      <c r="V101" s="1531"/>
      <c r="W101" s="1531"/>
      <c r="X101" s="1531"/>
      <c r="Y101" s="1531"/>
      <c r="Z101" s="1531"/>
      <c r="AA101" s="1531"/>
      <c r="AB101" s="1531"/>
    </row>
  </sheetData>
  <sheetProtection password="CAA3" sheet="1" objects="1" scenarios="1" selectLockedCells="1" selectUnlockedCells="1"/>
  <mergeCells count="14">
    <mergeCell ref="F49:H49"/>
    <mergeCell ref="F58:H58"/>
    <mergeCell ref="F44:H44"/>
    <mergeCell ref="F11:H11"/>
    <mergeCell ref="F40:H40"/>
    <mergeCell ref="F8:H8"/>
    <mergeCell ref="F41:H41"/>
    <mergeCell ref="F43:H43"/>
    <mergeCell ref="F42:H42"/>
    <mergeCell ref="F13:H13"/>
    <mergeCell ref="F14:H14"/>
    <mergeCell ref="F19:H19"/>
    <mergeCell ref="F28:H28"/>
    <mergeCell ref="F9:H9"/>
  </mergeCells>
  <phoneticPr fontId="3" type="noConversion"/>
  <conditionalFormatting sqref="F26 F35 F56 F65">
    <cfRule type="expression" dxfId="336" priority="1" stopIfTrue="1">
      <formula>AND(COUNT(F21:F25)&gt;=1,F26&lt;&gt;100%)</formula>
    </cfRule>
  </conditionalFormatting>
  <dataValidations count="2">
    <dataValidation type="list" allowBlank="1" showInputMessage="1" showErrorMessage="1" sqref="F46 F16">
      <formula1>"30%,40%,50%,60%,70%"</formula1>
    </dataValidation>
    <dataValidation type="list" allowBlank="1" showInputMessage="1" showErrorMessage="1" sqref="F34">
      <formula1>"10%,20%,30%,40%,50%,60%,70%,80%,90%"</formula1>
    </dataValidation>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rowBreaks count="1" manualBreakCount="1">
    <brk id="38" max="16383" man="1"/>
  </rowBreaks>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7" tint="0.59999389629810485"/>
  </sheetPr>
  <dimension ref="A1:Z575"/>
  <sheetViews>
    <sheetView showGridLines="0" defaultGridColor="0" topLeftCell="B1" colorId="22" zoomScaleNormal="100" zoomScaleSheetLayoutView="100" workbookViewId="0">
      <pane ySplit="17" topLeftCell="A18" activePane="bottomLeft" state="frozen"/>
      <selection activeCell="B6" sqref="B6:J6"/>
      <selection pane="bottomLeft" activeCell="M31" sqref="M31"/>
    </sheetView>
  </sheetViews>
  <sheetFormatPr baseColWidth="10" defaultRowHeight="12.75" x14ac:dyDescent="0.2"/>
  <cols>
    <col min="1" max="1" width="8.7109375" style="54" hidden="1" customWidth="1"/>
    <col min="2" max="2" width="2.7109375" style="54" customWidth="1"/>
    <col min="3" max="3" width="8.7109375" style="240" customWidth="1"/>
    <col min="4" max="4" width="2.85546875" style="98" hidden="1" customWidth="1"/>
    <col min="5" max="5" width="2.85546875" style="1193" customWidth="1"/>
    <col min="6" max="6" width="4.7109375" style="54" customWidth="1"/>
    <col min="7" max="7" width="10.7109375" style="99" customWidth="1"/>
    <col min="8" max="8" width="40.7109375" style="54" customWidth="1"/>
    <col min="9" max="9" width="3.7109375" style="54" customWidth="1"/>
    <col min="10" max="10" width="0.85546875" style="53" customWidth="1"/>
    <col min="11" max="11" width="12.7109375" style="54" customWidth="1"/>
    <col min="12" max="12" width="0.85546875" style="20" customWidth="1"/>
    <col min="13" max="13" width="40.7109375" style="20" customWidth="1"/>
    <col min="14" max="14" width="0.85546875" style="54" customWidth="1"/>
    <col min="15" max="15" width="11.42578125" style="20"/>
    <col min="16" max="16384" width="11.42578125" style="54"/>
  </cols>
  <sheetData>
    <row r="1" spans="1:26" ht="5.0999999999999996" hidden="1" customHeight="1" x14ac:dyDescent="0.2">
      <c r="B1" s="1351"/>
      <c r="C1" s="1413"/>
      <c r="D1" s="1529"/>
      <c r="E1" s="1386"/>
      <c r="F1" s="1351"/>
      <c r="G1" s="1387"/>
      <c r="H1" s="1351"/>
      <c r="I1" s="1351"/>
      <c r="J1" s="1390"/>
      <c r="K1" s="1351"/>
      <c r="L1" s="1388"/>
      <c r="M1" s="1388"/>
      <c r="N1" s="1351"/>
      <c r="O1" s="1388"/>
      <c r="P1" s="1351"/>
      <c r="Q1" s="1351"/>
      <c r="R1" s="1351"/>
      <c r="S1" s="1351"/>
      <c r="T1" s="1351"/>
      <c r="U1" s="1351"/>
      <c r="V1" s="1351"/>
      <c r="W1" s="1351"/>
      <c r="X1" s="1351"/>
      <c r="Y1" s="1351"/>
      <c r="Z1" s="1351"/>
    </row>
    <row r="2" spans="1:26" ht="5.0999999999999996" customHeight="1" x14ac:dyDescent="0.2">
      <c r="B2" s="1351"/>
      <c r="C2" s="1413"/>
      <c r="D2" s="1529"/>
      <c r="E2" s="1386"/>
      <c r="F2" s="1351"/>
      <c r="G2" s="1387"/>
      <c r="H2" s="1351"/>
      <c r="I2" s="1351"/>
      <c r="J2" s="1390"/>
      <c r="K2" s="1356"/>
      <c r="L2" s="1530"/>
      <c r="M2" s="1388"/>
      <c r="N2" s="1351"/>
      <c r="O2" s="1388"/>
      <c r="P2" s="1351"/>
      <c r="Q2" s="1351"/>
      <c r="R2" s="1351"/>
      <c r="S2" s="1351"/>
      <c r="T2" s="1351"/>
      <c r="U2" s="1351"/>
      <c r="V2" s="1351"/>
      <c r="W2" s="1351"/>
      <c r="X2" s="1351"/>
      <c r="Y2" s="1351"/>
      <c r="Z2" s="1351"/>
    </row>
    <row r="3" spans="1:26" s="137" customFormat="1" ht="15" customHeight="1" x14ac:dyDescent="0.25">
      <c r="B3" s="383" t="s">
        <v>584</v>
      </c>
      <c r="C3" s="1521" t="s">
        <v>104</v>
      </c>
      <c r="D3" s="289"/>
      <c r="E3" s="1194"/>
      <c r="G3" s="293" t="s">
        <v>612</v>
      </c>
      <c r="H3" s="1001" t="str">
        <f>'01_Carga'!$G$4</f>
        <v>INGLÉS  (FI)</v>
      </c>
      <c r="I3" s="139"/>
      <c r="J3" s="206"/>
      <c r="K3" s="252"/>
      <c r="L3" s="252"/>
      <c r="M3" s="34"/>
      <c r="O3" s="1442"/>
      <c r="P3" s="1443"/>
      <c r="Q3" s="1443"/>
      <c r="R3" s="1443"/>
      <c r="S3" s="1443"/>
      <c r="T3" s="1443"/>
      <c r="U3" s="1443"/>
      <c r="V3" s="1443"/>
      <c r="W3" s="1443"/>
      <c r="X3" s="1443"/>
      <c r="Y3" s="1443"/>
      <c r="Z3" s="1443"/>
    </row>
    <row r="4" spans="1:26" ht="15" customHeight="1" x14ac:dyDescent="0.25">
      <c r="A4" s="207"/>
      <c r="B4" s="1523"/>
      <c r="C4" s="1351"/>
      <c r="D4" s="274"/>
      <c r="E4" s="1195"/>
      <c r="G4" s="293" t="s">
        <v>613</v>
      </c>
      <c r="H4" s="1001" t="str">
        <f>'01_Carga'!$L$5</f>
        <v/>
      </c>
      <c r="I4" s="139"/>
      <c r="J4" s="208"/>
      <c r="K4" s="252"/>
      <c r="L4" s="252"/>
      <c r="M4" s="209"/>
      <c r="N4" s="141"/>
      <c r="O4" s="1388"/>
      <c r="P4" s="1351"/>
      <c r="Q4" s="1351"/>
      <c r="R4" s="1351"/>
      <c r="S4" s="1351"/>
      <c r="T4" s="1351"/>
      <c r="U4" s="1351"/>
      <c r="V4" s="1351"/>
      <c r="W4" s="1351"/>
      <c r="X4" s="1351"/>
      <c r="Y4" s="1351"/>
      <c r="Z4" s="1351"/>
    </row>
    <row r="5" spans="1:26" ht="12.75" customHeight="1" x14ac:dyDescent="0.2">
      <c r="A5" s="210"/>
      <c r="B5" s="1524"/>
      <c r="C5" s="1522"/>
      <c r="D5" s="1059"/>
      <c r="E5" s="1196"/>
      <c r="G5" s="211" t="s">
        <v>496</v>
      </c>
      <c r="H5" s="196" t="str">
        <f>'01_Carga'!$G$6</f>
        <v>BURGOS</v>
      </c>
      <c r="I5" s="143"/>
      <c r="J5" s="51"/>
      <c r="K5" s="252"/>
      <c r="L5" s="252"/>
      <c r="N5" s="171"/>
      <c r="O5" s="1388"/>
      <c r="P5" s="1351"/>
      <c r="Q5" s="1351"/>
      <c r="R5" s="1351"/>
      <c r="S5" s="1351"/>
      <c r="T5" s="1351"/>
      <c r="U5" s="1351"/>
      <c r="V5" s="1351"/>
      <c r="W5" s="1351"/>
      <c r="X5" s="1351"/>
      <c r="Y5" s="1351"/>
      <c r="Z5" s="1351"/>
    </row>
    <row r="6" spans="1:26" ht="12.75" customHeight="1" x14ac:dyDescent="0.2">
      <c r="A6" s="210"/>
      <c r="B6" s="1524"/>
      <c r="C6" s="1522"/>
      <c r="D6" s="1059"/>
      <c r="E6" s="1196"/>
      <c r="G6" s="174" t="s">
        <v>184</v>
      </c>
      <c r="H6" s="213" t="str">
        <f>'01_Carga'!$G$7</f>
        <v/>
      </c>
      <c r="I6" s="143"/>
      <c r="J6" s="51"/>
      <c r="K6" s="740"/>
      <c r="L6" s="252"/>
      <c r="M6" s="54"/>
      <c r="N6" s="171"/>
      <c r="O6" s="1388"/>
      <c r="P6" s="1351"/>
      <c r="Q6" s="1351"/>
      <c r="R6" s="1351"/>
      <c r="S6" s="1351"/>
      <c r="T6" s="1351"/>
      <c r="U6" s="1351"/>
      <c r="V6" s="1351"/>
      <c r="W6" s="1351"/>
      <c r="X6" s="1351"/>
      <c r="Y6" s="1351"/>
      <c r="Z6" s="1351"/>
    </row>
    <row r="7" spans="1:26" ht="45" customHeight="1" x14ac:dyDescent="0.25">
      <c r="A7" s="210"/>
      <c r="B7" s="1524"/>
      <c r="C7" s="1522"/>
      <c r="D7" s="1059"/>
      <c r="E7" s="1196"/>
      <c r="F7" s="2016" t="s">
        <v>573</v>
      </c>
      <c r="G7" s="2016"/>
      <c r="H7" s="2016"/>
      <c r="I7" s="2016"/>
      <c r="J7" s="2016"/>
      <c r="K7" s="2016"/>
      <c r="L7" s="2016"/>
      <c r="M7" s="2016"/>
      <c r="N7" s="20"/>
      <c r="O7" s="1388"/>
      <c r="P7" s="1351"/>
      <c r="Q7" s="1351"/>
      <c r="R7" s="1351"/>
      <c r="S7" s="1351"/>
      <c r="T7" s="1351"/>
      <c r="U7" s="1351"/>
      <c r="V7" s="1351"/>
      <c r="W7" s="1351"/>
      <c r="X7" s="1351"/>
      <c r="Y7" s="1351"/>
      <c r="Z7" s="1351"/>
    </row>
    <row r="8" spans="1:26" ht="15" hidden="1" customHeight="1" x14ac:dyDescent="0.2">
      <c r="A8" s="210"/>
      <c r="B8" s="1524"/>
      <c r="C8" s="242"/>
      <c r="D8" s="1059"/>
      <c r="E8" s="1196"/>
      <c r="N8" s="20"/>
      <c r="O8" s="1388"/>
      <c r="P8" s="1351"/>
      <c r="Q8" s="1351"/>
      <c r="R8" s="1351"/>
      <c r="S8" s="1351"/>
      <c r="T8" s="1351"/>
      <c r="U8" s="1351"/>
      <c r="V8" s="1351"/>
      <c r="W8" s="1351"/>
      <c r="X8" s="1351"/>
      <c r="Y8" s="1351"/>
      <c r="Z8" s="1351"/>
    </row>
    <row r="9" spans="1:26" ht="15" hidden="1" customHeight="1" x14ac:dyDescent="0.25">
      <c r="A9" s="210"/>
      <c r="B9" s="1524"/>
      <c r="C9" s="242"/>
      <c r="D9" s="1059"/>
      <c r="E9" s="1196"/>
      <c r="F9" s="2017"/>
      <c r="G9" s="2017"/>
      <c r="H9" s="2017"/>
      <c r="I9" s="2017"/>
      <c r="J9" s="2017"/>
      <c r="K9" s="2017"/>
      <c r="L9" s="2017"/>
      <c r="M9" s="2017"/>
      <c r="N9" s="20"/>
      <c r="O9" s="1388"/>
      <c r="P9" s="1351"/>
      <c r="Q9" s="1351"/>
      <c r="R9" s="1351"/>
      <c r="S9" s="1351"/>
      <c r="T9" s="1351"/>
      <c r="U9" s="1351"/>
      <c r="V9" s="1351"/>
      <c r="W9" s="1351"/>
      <c r="X9" s="1351"/>
      <c r="Y9" s="1351"/>
      <c r="Z9" s="1351"/>
    </row>
    <row r="10" spans="1:26" ht="12.75" hidden="1" customHeight="1" x14ac:dyDescent="0.2">
      <c r="A10" s="210"/>
      <c r="B10" s="1524"/>
      <c r="C10" s="242"/>
      <c r="D10" s="1059"/>
      <c r="E10" s="1196"/>
      <c r="F10" s="2020"/>
      <c r="G10" s="2020"/>
      <c r="H10" s="2020"/>
      <c r="I10" s="214"/>
      <c r="J10" s="51"/>
      <c r="K10" s="252"/>
      <c r="L10" s="252"/>
      <c r="M10" s="215"/>
      <c r="N10" s="20"/>
      <c r="O10" s="1388"/>
      <c r="P10" s="1351"/>
      <c r="Q10" s="1351"/>
      <c r="R10" s="1351"/>
      <c r="S10" s="1351"/>
      <c r="T10" s="1351"/>
      <c r="U10" s="1351"/>
      <c r="V10" s="1351"/>
      <c r="W10" s="1351"/>
      <c r="X10" s="1351"/>
      <c r="Y10" s="1351"/>
      <c r="Z10" s="1351"/>
    </row>
    <row r="11" spans="1:26" ht="12.75" hidden="1" customHeight="1" x14ac:dyDescent="0.2">
      <c r="A11" s="210"/>
      <c r="B11" s="1524"/>
      <c r="C11" s="242"/>
      <c r="D11" s="1059"/>
      <c r="E11" s="1196"/>
      <c r="F11" s="2020"/>
      <c r="G11" s="2020"/>
      <c r="H11" s="2020"/>
      <c r="I11" s="214"/>
      <c r="J11" s="51"/>
      <c r="K11" s="252"/>
      <c r="L11" s="252"/>
      <c r="M11" s="217"/>
      <c r="N11" s="20"/>
      <c r="O11" s="1388"/>
      <c r="P11" s="1351"/>
      <c r="Q11" s="1351"/>
      <c r="R11" s="1351"/>
      <c r="S11" s="1351"/>
      <c r="T11" s="1351"/>
      <c r="U11" s="1351"/>
      <c r="V11" s="1351"/>
      <c r="W11" s="1351"/>
      <c r="X11" s="1351"/>
      <c r="Y11" s="1351"/>
      <c r="Z11" s="1351"/>
    </row>
    <row r="12" spans="1:26" ht="12.75" hidden="1" customHeight="1" x14ac:dyDescent="0.2">
      <c r="A12" s="210"/>
      <c r="B12" s="1524"/>
      <c r="C12" s="242"/>
      <c r="D12" s="1060"/>
      <c r="E12" s="1197"/>
      <c r="F12" s="2020"/>
      <c r="G12" s="2020"/>
      <c r="H12" s="2020"/>
      <c r="I12" s="220"/>
      <c r="J12" s="51"/>
      <c r="K12" s="252"/>
      <c r="L12" s="252"/>
      <c r="M12" s="222"/>
      <c r="N12" s="221"/>
      <c r="O12" s="1388"/>
      <c r="P12" s="1351"/>
      <c r="Q12" s="1351"/>
      <c r="R12" s="1351"/>
      <c r="S12" s="1351"/>
      <c r="T12" s="1351"/>
      <c r="U12" s="1351"/>
      <c r="V12" s="1351"/>
      <c r="W12" s="1351"/>
      <c r="X12" s="1351"/>
      <c r="Y12" s="1351"/>
      <c r="Z12" s="1351"/>
    </row>
    <row r="13" spans="1:26" s="137" customFormat="1" ht="12.75" customHeight="1" x14ac:dyDescent="0.2">
      <c r="A13" s="223"/>
      <c r="B13" s="1525"/>
      <c r="C13" s="875" t="s">
        <v>234</v>
      </c>
      <c r="D13" s="1060"/>
      <c r="E13" s="1197"/>
      <c r="G13" s="423"/>
      <c r="H13" s="423"/>
      <c r="I13" s="220"/>
      <c r="J13" s="153"/>
      <c r="K13" s="252"/>
      <c r="L13" s="252"/>
      <c r="N13" s="192"/>
      <c r="O13" s="1442"/>
      <c r="P13" s="1443"/>
      <c r="Q13" s="1443"/>
      <c r="R13" s="1443"/>
      <c r="S13" s="1443"/>
      <c r="T13" s="1443"/>
      <c r="U13" s="1443"/>
      <c r="V13" s="1443"/>
      <c r="W13" s="1443"/>
      <c r="X13" s="1443"/>
      <c r="Y13" s="1443"/>
      <c r="Z13" s="1443"/>
    </row>
    <row r="14" spans="1:26" s="137" customFormat="1" ht="15" customHeight="1" x14ac:dyDescent="0.2">
      <c r="A14" s="223"/>
      <c r="B14" s="1525"/>
      <c r="C14" s="876" t="s">
        <v>235</v>
      </c>
      <c r="D14" s="1061"/>
      <c r="E14" s="1198"/>
      <c r="F14" s="2021" t="s">
        <v>357</v>
      </c>
      <c r="G14" s="2021"/>
      <c r="H14" s="2021"/>
      <c r="I14" s="2021"/>
      <c r="J14" s="198"/>
      <c r="K14" s="253"/>
      <c r="L14" s="252"/>
      <c r="M14" s="224"/>
      <c r="O14" s="1442"/>
      <c r="P14" s="1443"/>
      <c r="Q14" s="1443"/>
      <c r="R14" s="1443"/>
      <c r="S14" s="1443"/>
      <c r="T14" s="1443"/>
      <c r="U14" s="1443"/>
      <c r="V14" s="1443"/>
      <c r="W14" s="1443"/>
      <c r="X14" s="1443"/>
      <c r="Y14" s="1443"/>
      <c r="Z14" s="1443"/>
    </row>
    <row r="15" spans="1:26" s="34" customFormat="1" ht="12.75" customHeight="1" x14ac:dyDescent="0.2">
      <c r="B15" s="1442"/>
      <c r="C15" s="879" t="s">
        <v>236</v>
      </c>
      <c r="D15" s="178"/>
      <c r="E15" s="1199"/>
      <c r="F15" s="35" t="s">
        <v>167</v>
      </c>
      <c r="G15" s="36" t="s">
        <v>175</v>
      </c>
      <c r="H15" s="100" t="s">
        <v>156</v>
      </c>
      <c r="I15" s="103" t="s">
        <v>333</v>
      </c>
      <c r="J15" s="163"/>
      <c r="K15" s="79" t="s">
        <v>579</v>
      </c>
      <c r="L15" s="256"/>
      <c r="M15" s="204" t="s">
        <v>106</v>
      </c>
      <c r="N15" s="225"/>
      <c r="O15" s="1442"/>
      <c r="P15" s="1442"/>
      <c r="Q15" s="1442"/>
      <c r="R15" s="1442"/>
      <c r="S15" s="1442"/>
      <c r="T15" s="1442"/>
      <c r="U15" s="1442"/>
      <c r="V15" s="1442"/>
      <c r="W15" s="1442"/>
      <c r="X15" s="1442"/>
      <c r="Y15" s="1442"/>
      <c r="Z15" s="1442"/>
    </row>
    <row r="16" spans="1:26" s="34" customFormat="1" ht="12.75" hidden="1" customHeight="1" x14ac:dyDescent="0.25">
      <c r="A16" s="258">
        <f>COLUMN()</f>
        <v>1</v>
      </c>
      <c r="B16" s="1526"/>
      <c r="C16" s="877">
        <f>COLUMN()</f>
        <v>3</v>
      </c>
      <c r="D16" s="260"/>
      <c r="E16" s="1200">
        <f>COLUMN()</f>
        <v>5</v>
      </c>
      <c r="F16" s="110">
        <f>COLUMN()</f>
        <v>6</v>
      </c>
      <c r="G16" s="261">
        <f>COLUMN()</f>
        <v>7</v>
      </c>
      <c r="H16" s="262">
        <f>COLUMN()</f>
        <v>8</v>
      </c>
      <c r="I16" s="259">
        <f>COLUMN()</f>
        <v>9</v>
      </c>
      <c r="J16" s="163"/>
      <c r="K16" s="257">
        <f>COLUMN()</f>
        <v>11</v>
      </c>
      <c r="L16" s="256"/>
      <c r="M16" s="257">
        <f>COLUMN()</f>
        <v>13</v>
      </c>
      <c r="N16" s="225"/>
      <c r="O16" s="1442"/>
      <c r="P16" s="1442"/>
      <c r="Q16" s="1442"/>
      <c r="R16" s="1442"/>
      <c r="S16" s="1442"/>
      <c r="T16" s="1442"/>
      <c r="U16" s="1442"/>
      <c r="V16" s="1442"/>
      <c r="W16" s="1442"/>
      <c r="X16" s="1442"/>
      <c r="Y16" s="1442"/>
      <c r="Z16" s="1442"/>
    </row>
    <row r="17" spans="1:26" s="34" customFormat="1" ht="12.75" customHeight="1" x14ac:dyDescent="0.2">
      <c r="B17" s="1442"/>
      <c r="C17" s="878" t="s">
        <v>471</v>
      </c>
      <c r="D17" s="1062"/>
      <c r="E17" s="1201" t="s">
        <v>19</v>
      </c>
      <c r="F17" s="44" t="s">
        <v>166</v>
      </c>
      <c r="G17" s="45"/>
      <c r="H17" s="101"/>
      <c r="I17" s="46"/>
      <c r="J17" s="153"/>
      <c r="K17" s="80" t="s">
        <v>358</v>
      </c>
      <c r="L17" s="256"/>
      <c r="M17" s="88"/>
      <c r="N17" s="226"/>
      <c r="O17" s="1442"/>
      <c r="P17" s="1442"/>
      <c r="Q17" s="1442"/>
      <c r="R17" s="1442"/>
      <c r="S17" s="1442"/>
      <c r="T17" s="1442"/>
      <c r="U17" s="1442"/>
      <c r="V17" s="1442"/>
      <c r="W17" s="1442"/>
      <c r="X17" s="1442"/>
      <c r="Y17" s="1442"/>
      <c r="Z17" s="1442"/>
    </row>
    <row r="18" spans="1:26" s="34" customFormat="1" ht="21.95" customHeight="1" x14ac:dyDescent="0.2">
      <c r="A18" s="227" t="str">
        <f>CONCATENATE('01_Carga'!$M$5,"_",$E18)</f>
        <v>FI__151</v>
      </c>
      <c r="B18" s="1527"/>
      <c r="C18" s="1528" t="str">
        <f>IF(G18&lt;&gt;"","SÍ","")</f>
        <v/>
      </c>
      <c r="D18" s="1063" t="str">
        <f>IF(G18&lt;&gt;"",1,"")</f>
        <v/>
      </c>
      <c r="E18" s="1202">
        <v>151</v>
      </c>
      <c r="F18" s="742"/>
      <c r="G18" s="550"/>
      <c r="H18" s="1739"/>
      <c r="I18" s="548"/>
      <c r="J18" s="743"/>
      <c r="K18" s="744"/>
      <c r="L18" s="745"/>
      <c r="M18" s="1811"/>
      <c r="N18" s="228"/>
      <c r="O18" s="1442"/>
      <c r="P18" s="1442"/>
      <c r="Q18" s="1442"/>
      <c r="R18" s="1442"/>
      <c r="S18" s="1442"/>
      <c r="T18" s="1442"/>
      <c r="U18" s="1442"/>
      <c r="V18" s="1442"/>
      <c r="W18" s="1442"/>
      <c r="X18" s="1442"/>
      <c r="Y18" s="1442"/>
      <c r="Z18" s="1442"/>
    </row>
    <row r="19" spans="1:26" s="34" customFormat="1" ht="21.95" customHeight="1" x14ac:dyDescent="0.2">
      <c r="A19" s="227" t="str">
        <f>CONCATENATE('01_Carga'!$M$5,"_",$E19)</f>
        <v>FI__152</v>
      </c>
      <c r="B19" s="1527"/>
      <c r="C19" s="1528" t="str">
        <f>IF(G19&lt;&gt;"","SÍ","")</f>
        <v/>
      </c>
      <c r="D19" s="1063" t="str">
        <f t="shared" ref="D19:D27" si="0">IF(G19&lt;&gt;"",1,"")</f>
        <v/>
      </c>
      <c r="E19" s="1202">
        <v>152</v>
      </c>
      <c r="F19" s="742"/>
      <c r="G19" s="550"/>
      <c r="H19" s="1739"/>
      <c r="I19" s="548"/>
      <c r="J19" s="743"/>
      <c r="K19" s="746"/>
      <c r="L19" s="745"/>
      <c r="M19" s="1811"/>
      <c r="N19" s="228"/>
      <c r="O19" s="1442"/>
      <c r="P19" s="1442"/>
      <c r="Q19" s="1442"/>
      <c r="R19" s="1442"/>
      <c r="S19" s="1442"/>
      <c r="T19" s="1442"/>
      <c r="U19" s="1442"/>
      <c r="V19" s="1442"/>
      <c r="W19" s="1442"/>
      <c r="X19" s="1442"/>
      <c r="Y19" s="1442"/>
      <c r="Z19" s="1442"/>
    </row>
    <row r="20" spans="1:26" s="34" customFormat="1" ht="21.95" customHeight="1" x14ac:dyDescent="0.2">
      <c r="A20" s="227" t="str">
        <f>CONCATENATE('01_Carga'!$M$5,"_",$E20)</f>
        <v>FI__153</v>
      </c>
      <c r="B20" s="1527"/>
      <c r="C20" s="1528" t="str">
        <f t="shared" ref="C20:C27" si="1">IF(G20&lt;&gt;"","SÍ","")</f>
        <v/>
      </c>
      <c r="D20" s="1063" t="str">
        <f t="shared" si="0"/>
        <v/>
      </c>
      <c r="E20" s="1202">
        <v>153</v>
      </c>
      <c r="F20" s="742"/>
      <c r="G20" s="550"/>
      <c r="H20" s="1739"/>
      <c r="I20" s="548"/>
      <c r="J20" s="743"/>
      <c r="K20" s="746"/>
      <c r="L20" s="741"/>
      <c r="M20" s="549"/>
      <c r="N20" s="228"/>
      <c r="O20" s="1442"/>
      <c r="P20" s="1442"/>
      <c r="Q20" s="1442"/>
      <c r="R20" s="1442"/>
      <c r="S20" s="1442"/>
      <c r="T20" s="1442"/>
      <c r="U20" s="1442"/>
      <c r="V20" s="1442"/>
      <c r="W20" s="1442"/>
      <c r="X20" s="1442"/>
      <c r="Y20" s="1442"/>
      <c r="Z20" s="1442"/>
    </row>
    <row r="21" spans="1:26" s="34" customFormat="1" ht="21.95" customHeight="1" x14ac:dyDescent="0.2">
      <c r="A21" s="227" t="str">
        <f>CONCATENATE('01_Carga'!$M$5,"_",$E21)</f>
        <v>FI__154</v>
      </c>
      <c r="B21" s="1527"/>
      <c r="C21" s="1528" t="str">
        <f t="shared" si="1"/>
        <v/>
      </c>
      <c r="D21" s="1063" t="str">
        <f t="shared" si="0"/>
        <v/>
      </c>
      <c r="E21" s="1202">
        <v>154</v>
      </c>
      <c r="F21" s="742"/>
      <c r="G21" s="550"/>
      <c r="H21" s="1739"/>
      <c r="I21" s="548"/>
      <c r="J21" s="743"/>
      <c r="K21" s="746"/>
      <c r="L21" s="745"/>
      <c r="M21" s="549"/>
      <c r="N21" s="228"/>
      <c r="O21" s="1442"/>
      <c r="P21" s="1442"/>
      <c r="Q21" s="1442"/>
      <c r="R21" s="1442"/>
      <c r="S21" s="1442"/>
      <c r="T21" s="1442"/>
      <c r="U21" s="1442"/>
      <c r="V21" s="1442"/>
      <c r="W21" s="1442"/>
      <c r="X21" s="1442"/>
      <c r="Y21" s="1442"/>
      <c r="Z21" s="1442"/>
    </row>
    <row r="22" spans="1:26" s="34" customFormat="1" ht="21.95" customHeight="1" x14ac:dyDescent="0.2">
      <c r="A22" s="227" t="str">
        <f>CONCATENATE('01_Carga'!$M$5,"_",$E22)</f>
        <v>FI__155</v>
      </c>
      <c r="B22" s="1527"/>
      <c r="C22" s="1528" t="str">
        <f t="shared" si="1"/>
        <v/>
      </c>
      <c r="D22" s="1063" t="str">
        <f t="shared" si="0"/>
        <v/>
      </c>
      <c r="E22" s="1202">
        <v>155</v>
      </c>
      <c r="F22" s="742"/>
      <c r="G22" s="550"/>
      <c r="H22" s="1739"/>
      <c r="I22" s="548"/>
      <c r="J22" s="743"/>
      <c r="K22" s="746"/>
      <c r="L22" s="741"/>
      <c r="M22" s="549"/>
      <c r="N22" s="228"/>
      <c r="O22" s="1442"/>
      <c r="P22" s="1442"/>
      <c r="Q22" s="1442"/>
      <c r="R22" s="1442"/>
      <c r="S22" s="1442"/>
      <c r="T22" s="1442"/>
      <c r="U22" s="1442"/>
      <c r="V22" s="1442"/>
      <c r="W22" s="1442"/>
      <c r="X22" s="1442"/>
      <c r="Y22" s="1442"/>
      <c r="Z22" s="1442"/>
    </row>
    <row r="23" spans="1:26" s="34" customFormat="1" ht="21.95" customHeight="1" x14ac:dyDescent="0.2">
      <c r="A23" s="227" t="str">
        <f>CONCATENATE('01_Carga'!$M$5,"_",$E23)</f>
        <v>FI__156</v>
      </c>
      <c r="B23" s="1527"/>
      <c r="C23" s="1528" t="str">
        <f t="shared" si="1"/>
        <v/>
      </c>
      <c r="D23" s="1063" t="str">
        <f t="shared" si="0"/>
        <v/>
      </c>
      <c r="E23" s="1202">
        <v>156</v>
      </c>
      <c r="F23" s="742"/>
      <c r="G23" s="550"/>
      <c r="H23" s="1739"/>
      <c r="I23" s="548"/>
      <c r="J23" s="743"/>
      <c r="K23" s="746"/>
      <c r="L23" s="741"/>
      <c r="M23" s="549"/>
      <c r="N23" s="228"/>
      <c r="O23" s="1442"/>
      <c r="P23" s="1442"/>
      <c r="Q23" s="1442"/>
      <c r="R23" s="1442"/>
      <c r="S23" s="1442"/>
      <c r="T23" s="1442"/>
      <c r="U23" s="1442"/>
      <c r="V23" s="1442"/>
      <c r="W23" s="1442"/>
      <c r="X23" s="1442"/>
      <c r="Y23" s="1442"/>
      <c r="Z23" s="1442"/>
    </row>
    <row r="24" spans="1:26" s="34" customFormat="1" ht="21.95" customHeight="1" x14ac:dyDescent="0.2">
      <c r="A24" s="227" t="str">
        <f>CONCATENATE('01_Carga'!$M$5,"_",$E24)</f>
        <v>FI__157</v>
      </c>
      <c r="B24" s="1527"/>
      <c r="C24" s="1528" t="str">
        <f t="shared" si="1"/>
        <v/>
      </c>
      <c r="D24" s="1063" t="str">
        <f t="shared" si="0"/>
        <v/>
      </c>
      <c r="E24" s="1202">
        <v>157</v>
      </c>
      <c r="F24" s="742"/>
      <c r="G24" s="550"/>
      <c r="H24" s="1739"/>
      <c r="I24" s="548"/>
      <c r="J24" s="743"/>
      <c r="K24" s="746"/>
      <c r="L24" s="741"/>
      <c r="M24" s="549"/>
      <c r="N24" s="228"/>
      <c r="O24" s="1442"/>
      <c r="P24" s="1442"/>
      <c r="Q24" s="1442"/>
      <c r="R24" s="1442"/>
      <c r="S24" s="1442"/>
      <c r="T24" s="1442"/>
      <c r="U24" s="1442"/>
      <c r="V24" s="1442"/>
      <c r="W24" s="1442"/>
      <c r="X24" s="1442"/>
      <c r="Y24" s="1442"/>
      <c r="Z24" s="1442"/>
    </row>
    <row r="25" spans="1:26" s="34" customFormat="1" ht="21.95" customHeight="1" x14ac:dyDescent="0.2">
      <c r="A25" s="227" t="str">
        <f>CONCATENATE('01_Carga'!$M$5,"_",$E25)</f>
        <v>FI__158</v>
      </c>
      <c r="B25" s="1527"/>
      <c r="C25" s="1528" t="str">
        <f t="shared" si="1"/>
        <v/>
      </c>
      <c r="D25" s="1063" t="str">
        <f t="shared" si="0"/>
        <v/>
      </c>
      <c r="E25" s="1202">
        <v>158</v>
      </c>
      <c r="F25" s="742"/>
      <c r="G25" s="550"/>
      <c r="H25" s="1739"/>
      <c r="I25" s="548"/>
      <c r="J25" s="743"/>
      <c r="K25" s="746"/>
      <c r="L25" s="741"/>
      <c r="M25" s="549"/>
      <c r="N25" s="228"/>
      <c r="O25" s="1442"/>
      <c r="P25" s="1442"/>
      <c r="Q25" s="1442"/>
      <c r="R25" s="1442"/>
      <c r="S25" s="1442"/>
      <c r="T25" s="1442"/>
      <c r="U25" s="1442"/>
      <c r="V25" s="1442"/>
      <c r="W25" s="1442"/>
      <c r="X25" s="1442"/>
      <c r="Y25" s="1442"/>
      <c r="Z25" s="1442"/>
    </row>
    <row r="26" spans="1:26" s="34" customFormat="1" ht="21.95" customHeight="1" x14ac:dyDescent="0.2">
      <c r="A26" s="227" t="str">
        <f>CONCATENATE('01_Carga'!$M$5,"_",$E26)</f>
        <v>FI__159</v>
      </c>
      <c r="B26" s="1527"/>
      <c r="C26" s="1528" t="str">
        <f t="shared" si="1"/>
        <v/>
      </c>
      <c r="D26" s="1063" t="str">
        <f t="shared" si="0"/>
        <v/>
      </c>
      <c r="E26" s="1202">
        <v>159</v>
      </c>
      <c r="F26" s="742"/>
      <c r="G26" s="550"/>
      <c r="H26" s="1739"/>
      <c r="I26" s="548"/>
      <c r="J26" s="743"/>
      <c r="K26" s="746"/>
      <c r="L26" s="741"/>
      <c r="M26" s="549"/>
      <c r="N26" s="228"/>
      <c r="O26" s="1442"/>
      <c r="P26" s="1442"/>
      <c r="Q26" s="1442"/>
      <c r="R26" s="1442"/>
      <c r="S26" s="1442"/>
      <c r="T26" s="1442"/>
      <c r="U26" s="1442"/>
      <c r="V26" s="1442"/>
      <c r="W26" s="1442"/>
      <c r="X26" s="1442"/>
      <c r="Y26" s="1442"/>
      <c r="Z26" s="1442"/>
    </row>
    <row r="27" spans="1:26" s="34" customFormat="1" ht="21.95" customHeight="1" x14ac:dyDescent="0.2">
      <c r="A27" s="227" t="str">
        <f>CONCATENATE('01_Carga'!$M$5,"_",$E27)</f>
        <v>FI__160</v>
      </c>
      <c r="B27" s="1527"/>
      <c r="C27" s="1528" t="str">
        <f t="shared" si="1"/>
        <v/>
      </c>
      <c r="D27" s="1063" t="str">
        <f t="shared" si="0"/>
        <v/>
      </c>
      <c r="E27" s="1202">
        <v>160</v>
      </c>
      <c r="F27" s="742"/>
      <c r="G27" s="550"/>
      <c r="H27" s="1739"/>
      <c r="I27" s="548"/>
      <c r="J27" s="743"/>
      <c r="K27" s="746"/>
      <c r="L27" s="741"/>
      <c r="M27" s="549"/>
      <c r="N27" s="228"/>
      <c r="O27" s="1442"/>
      <c r="P27" s="1442"/>
      <c r="Q27" s="1442"/>
      <c r="R27" s="1442"/>
      <c r="S27" s="1442"/>
      <c r="T27" s="1442"/>
      <c r="U27" s="1442"/>
      <c r="V27" s="1442"/>
      <c r="W27" s="1442"/>
      <c r="X27" s="1442"/>
      <c r="Y27" s="1442"/>
      <c r="Z27" s="1442"/>
    </row>
    <row r="28" spans="1:26" s="34" customFormat="1" ht="2.1" customHeight="1" x14ac:dyDescent="0.2">
      <c r="A28" s="227"/>
      <c r="B28" s="1527"/>
      <c r="C28" s="1527"/>
      <c r="D28" s="1063"/>
      <c r="E28" s="1202"/>
      <c r="F28" s="154"/>
      <c r="G28" s="155"/>
      <c r="H28" s="156"/>
      <c r="I28" s="156"/>
      <c r="J28" s="153"/>
      <c r="K28" s="229"/>
      <c r="L28" s="229"/>
      <c r="M28" s="229"/>
      <c r="N28" s="230"/>
      <c r="O28" s="1442"/>
      <c r="P28" s="1442"/>
      <c r="Q28" s="1442"/>
      <c r="R28" s="1442"/>
      <c r="S28" s="1442"/>
      <c r="T28" s="1442"/>
      <c r="U28" s="1442"/>
      <c r="V28" s="1442"/>
      <c r="W28" s="1442"/>
      <c r="X28" s="1442"/>
      <c r="Y28" s="1442"/>
      <c r="Z28" s="1442"/>
    </row>
    <row r="29" spans="1:26" s="34" customFormat="1" ht="2.1" customHeight="1" x14ac:dyDescent="0.2">
      <c r="A29" s="227"/>
      <c r="B29" s="1527"/>
      <c r="C29" s="1527"/>
      <c r="D29" s="1063"/>
      <c r="E29" s="1202"/>
      <c r="F29" s="154"/>
      <c r="G29" s="155"/>
      <c r="H29" s="156"/>
      <c r="I29" s="156"/>
      <c r="J29" s="153"/>
      <c r="K29" s="229"/>
      <c r="L29" s="229"/>
      <c r="M29" s="229"/>
      <c r="N29" s="230"/>
      <c r="O29" s="1442"/>
      <c r="P29" s="1442"/>
      <c r="Q29" s="1442"/>
      <c r="R29" s="1442"/>
      <c r="S29" s="1442"/>
      <c r="T29" s="1442"/>
      <c r="U29" s="1442"/>
      <c r="V29" s="1442"/>
      <c r="W29" s="1442"/>
      <c r="X29" s="1442"/>
      <c r="Y29" s="1442"/>
      <c r="Z29" s="1442"/>
    </row>
    <row r="30" spans="1:26" s="166" customFormat="1" ht="12.75" customHeight="1" x14ac:dyDescent="0.2">
      <c r="B30" s="1481"/>
      <c r="C30" s="1413"/>
      <c r="D30" s="1062"/>
      <c r="E30" s="1201"/>
      <c r="F30" s="232" t="str">
        <f>IF(COUNT(D18:D27)&gt;0,COUNT(D18:D27),"")</f>
        <v/>
      </c>
      <c r="G30" s="233" t="str">
        <f>IF(F30&lt;&gt;"",IF(F30=1,"Incorporado Posteriormente",IF(F30&gt;1,"Incorporados Posteriormente")),"")</f>
        <v/>
      </c>
      <c r="H30" s="162"/>
      <c r="I30" s="162"/>
      <c r="J30" s="163"/>
      <c r="L30" s="162"/>
      <c r="M30" s="162"/>
      <c r="O30" s="1432"/>
      <c r="P30" s="1481"/>
      <c r="Q30" s="1481"/>
      <c r="R30" s="1481"/>
      <c r="S30" s="1481"/>
      <c r="T30" s="1481"/>
      <c r="U30" s="1481"/>
      <c r="V30" s="1481"/>
      <c r="W30" s="1481"/>
      <c r="X30" s="1481"/>
      <c r="Y30" s="1481"/>
      <c r="Z30" s="1481"/>
    </row>
    <row r="31" spans="1:26" ht="12.75" customHeight="1" x14ac:dyDescent="0.2">
      <c r="B31" s="1351"/>
      <c r="C31" s="1413"/>
      <c r="D31" s="1062"/>
      <c r="E31" s="1201"/>
      <c r="F31" s="317" t="str">
        <f>IF(COUNTIF(I18:I27,1)&gt;0,COUNTIF(I18:I27,1),"")</f>
        <v/>
      </c>
      <c r="G31" s="318" t="str">
        <f>IF(F31&lt;&gt;"","Ac: 1 - Acceso Libre","")</f>
        <v/>
      </c>
      <c r="H31" s="20"/>
      <c r="J31" s="51"/>
      <c r="K31" s="578" t="str">
        <f>CONCATENATE("En  ",$H$5,",  a")</f>
        <v>En  BURGOS,  a</v>
      </c>
      <c r="L31" s="63"/>
      <c r="M31" s="561">
        <v>42539</v>
      </c>
      <c r="O31" s="1388"/>
      <c r="P31" s="1351"/>
      <c r="Q31" s="1351"/>
      <c r="R31" s="1351"/>
      <c r="S31" s="1351"/>
      <c r="T31" s="1351"/>
      <c r="U31" s="1351"/>
      <c r="V31" s="1351"/>
      <c r="W31" s="1351"/>
      <c r="X31" s="1351"/>
      <c r="Y31" s="1351"/>
      <c r="Z31" s="1351"/>
    </row>
    <row r="32" spans="1:26" ht="12.75" customHeight="1" x14ac:dyDescent="0.2">
      <c r="B32" s="1351"/>
      <c r="C32" s="1413"/>
      <c r="D32" s="1062"/>
      <c r="E32" s="1201"/>
      <c r="F32" s="319" t="str">
        <f>IF(COUNTIF(I18:I27,2)&gt;0,COUNTIF(I18:I27,2),"")</f>
        <v/>
      </c>
      <c r="G32" s="320" t="str">
        <f>IF(F32&lt;&gt;"","Ac: 2 - Acceso Discapacidad","")</f>
        <v/>
      </c>
      <c r="H32" s="20"/>
      <c r="J32" s="51"/>
      <c r="K32" s="166"/>
      <c r="L32" s="162"/>
      <c r="O32" s="1388"/>
      <c r="P32" s="1351"/>
      <c r="Q32" s="1351"/>
      <c r="R32" s="1351"/>
      <c r="S32" s="1351"/>
      <c r="T32" s="1351"/>
      <c r="U32" s="1351"/>
      <c r="V32" s="1351"/>
      <c r="W32" s="1351"/>
      <c r="X32" s="1351"/>
      <c r="Y32" s="1351"/>
      <c r="Z32" s="1351"/>
    </row>
    <row r="33" spans="2:26" s="20" customFormat="1" x14ac:dyDescent="0.2">
      <c r="B33" s="1388"/>
      <c r="C33" s="1434"/>
      <c r="D33" s="178"/>
      <c r="E33" s="1199"/>
      <c r="F33" s="519"/>
      <c r="G33" s="520"/>
      <c r="I33" s="234"/>
      <c r="J33" s="51"/>
      <c r="K33" s="440"/>
      <c r="L33" s="440"/>
      <c r="M33" s="440"/>
      <c r="N33" s="212"/>
      <c r="O33" s="1388"/>
      <c r="P33" s="1388"/>
      <c r="Q33" s="1388"/>
      <c r="R33" s="1388"/>
      <c r="S33" s="1388"/>
      <c r="T33" s="1388"/>
      <c r="U33" s="1388"/>
      <c r="V33" s="1388"/>
      <c r="W33" s="1388"/>
      <c r="X33" s="1388"/>
      <c r="Y33" s="1388"/>
      <c r="Z33" s="1388"/>
    </row>
    <row r="34" spans="2:26" s="20" customFormat="1" x14ac:dyDescent="0.2">
      <c r="B34" s="1388"/>
      <c r="C34" s="1434"/>
      <c r="D34" s="178"/>
      <c r="E34" s="1199"/>
      <c r="H34" s="128" t="s">
        <v>527</v>
      </c>
      <c r="I34" s="128"/>
      <c r="J34" s="51"/>
      <c r="M34" s="128" t="s">
        <v>483</v>
      </c>
      <c r="N34" s="175"/>
      <c r="O34" s="1388"/>
      <c r="P34" s="1388"/>
      <c r="Q34" s="1388"/>
      <c r="R34" s="1388"/>
      <c r="S34" s="1388"/>
      <c r="T34" s="1388"/>
      <c r="U34" s="1388"/>
      <c r="V34" s="1388"/>
      <c r="W34" s="1388"/>
      <c r="X34" s="1388"/>
      <c r="Y34" s="1388"/>
      <c r="Z34" s="1388"/>
    </row>
    <row r="35" spans="2:26" s="20" customFormat="1" ht="12.75" customHeight="1" x14ac:dyDescent="0.2">
      <c r="B35" s="1388"/>
      <c r="C35" s="1434"/>
      <c r="D35" s="178"/>
      <c r="E35" s="1199"/>
      <c r="G35" s="171"/>
      <c r="H35" s="2018" t="str">
        <f>PRESIDENTE</f>
        <v/>
      </c>
      <c r="I35" s="2019"/>
      <c r="J35" s="51"/>
      <c r="M35" s="2018" t="str">
        <f>SECRETARIO</f>
        <v/>
      </c>
      <c r="N35" s="54"/>
      <c r="O35" s="1388"/>
      <c r="P35" s="1388"/>
      <c r="Q35" s="1388"/>
      <c r="R35" s="1388"/>
      <c r="S35" s="1388"/>
      <c r="T35" s="1388"/>
      <c r="U35" s="1388"/>
      <c r="V35" s="1388"/>
      <c r="W35" s="1388"/>
      <c r="X35" s="1388"/>
      <c r="Y35" s="1388"/>
      <c r="Z35" s="1388"/>
    </row>
    <row r="36" spans="2:26" s="20" customFormat="1" x14ac:dyDescent="0.2">
      <c r="B36" s="1388"/>
      <c r="C36" s="1434"/>
      <c r="D36" s="178"/>
      <c r="E36" s="1199"/>
      <c r="G36" s="171"/>
      <c r="H36" s="2018"/>
      <c r="I36" s="2019"/>
      <c r="J36" s="51"/>
      <c r="K36" s="175"/>
      <c r="L36" s="175"/>
      <c r="M36" s="2018"/>
      <c r="N36" s="54"/>
      <c r="O36" s="1388"/>
      <c r="P36" s="1388"/>
      <c r="Q36" s="1388"/>
      <c r="R36" s="1388"/>
      <c r="S36" s="1388"/>
      <c r="T36" s="1388"/>
      <c r="U36" s="1388"/>
      <c r="V36" s="1388"/>
      <c r="W36" s="1388"/>
      <c r="X36" s="1388"/>
      <c r="Y36" s="1388"/>
      <c r="Z36" s="1388"/>
    </row>
    <row r="37" spans="2:26" s="20" customFormat="1" x14ac:dyDescent="0.2">
      <c r="B37" s="1388"/>
      <c r="C37" s="1434"/>
      <c r="D37" s="178"/>
      <c r="E37" s="1199"/>
      <c r="G37" s="171"/>
      <c r="J37" s="51"/>
      <c r="K37" s="235"/>
      <c r="L37" s="235"/>
      <c r="N37" s="54"/>
      <c r="O37" s="1388"/>
      <c r="P37" s="1388"/>
      <c r="Q37" s="1388"/>
      <c r="R37" s="1388"/>
      <c r="S37" s="1388"/>
      <c r="T37" s="1388"/>
      <c r="U37" s="1388"/>
      <c r="V37" s="1388"/>
      <c r="W37" s="1388"/>
      <c r="X37" s="1388"/>
      <c r="Y37" s="1388"/>
      <c r="Z37" s="1388"/>
    </row>
    <row r="38" spans="2:26" s="20" customFormat="1" x14ac:dyDescent="0.2">
      <c r="B38" s="1388"/>
      <c r="C38" s="1434"/>
      <c r="D38" s="178"/>
      <c r="E38" s="1199"/>
      <c r="G38" s="171"/>
      <c r="J38" s="51"/>
      <c r="K38" s="235"/>
      <c r="L38" s="235"/>
      <c r="N38" s="54"/>
      <c r="O38" s="1388"/>
      <c r="P38" s="1388"/>
      <c r="Q38" s="1388"/>
      <c r="R38" s="1388"/>
      <c r="S38" s="1388"/>
      <c r="T38" s="1388"/>
      <c r="U38" s="1388"/>
      <c r="V38" s="1388"/>
      <c r="W38" s="1388"/>
      <c r="X38" s="1388"/>
      <c r="Y38" s="1388"/>
      <c r="Z38" s="1388"/>
    </row>
    <row r="39" spans="2:26" s="20" customFormat="1" x14ac:dyDescent="0.2">
      <c r="B39" s="1388"/>
      <c r="C39" s="1434"/>
      <c r="D39" s="178"/>
      <c r="E39" s="1199"/>
      <c r="G39" s="171"/>
      <c r="J39" s="51"/>
      <c r="K39" s="235"/>
      <c r="L39" s="235"/>
      <c r="N39" s="54"/>
      <c r="O39" s="1388"/>
      <c r="P39" s="1388"/>
      <c r="Q39" s="1388"/>
      <c r="R39" s="1388"/>
      <c r="S39" s="1388"/>
      <c r="T39" s="1388"/>
      <c r="U39" s="1388"/>
      <c r="V39" s="1388"/>
      <c r="W39" s="1388"/>
      <c r="X39" s="1388"/>
      <c r="Y39" s="1388"/>
      <c r="Z39" s="1388"/>
    </row>
    <row r="40" spans="2:26" s="20" customFormat="1" x14ac:dyDescent="0.2">
      <c r="B40" s="1388"/>
      <c r="C40" s="1434"/>
      <c r="D40" s="178"/>
      <c r="E40" s="1199"/>
      <c r="G40" s="171"/>
      <c r="J40" s="51"/>
      <c r="K40" s="235"/>
      <c r="L40" s="235"/>
      <c r="N40" s="54"/>
      <c r="O40" s="1388"/>
      <c r="P40" s="1388"/>
      <c r="Q40" s="1388"/>
      <c r="R40" s="1388"/>
      <c r="S40" s="1388"/>
      <c r="T40" s="1388"/>
      <c r="U40" s="1388"/>
      <c r="V40" s="1388"/>
      <c r="W40" s="1388"/>
      <c r="X40" s="1388"/>
      <c r="Y40" s="1388"/>
      <c r="Z40" s="1388"/>
    </row>
    <row r="41" spans="2:26" s="20" customFormat="1" x14ac:dyDescent="0.2">
      <c r="B41" s="1388"/>
      <c r="C41" s="1434"/>
      <c r="D41" s="178"/>
      <c r="E41" s="1199"/>
      <c r="G41" s="171"/>
      <c r="J41" s="51"/>
      <c r="O41" s="1388"/>
      <c r="P41" s="1388"/>
      <c r="Q41" s="1388"/>
      <c r="R41" s="1388"/>
      <c r="S41" s="1388"/>
      <c r="T41" s="1388"/>
      <c r="U41" s="1388"/>
      <c r="V41" s="1388"/>
      <c r="W41" s="1388"/>
      <c r="X41" s="1388"/>
      <c r="Y41" s="1388"/>
      <c r="Z41" s="1388"/>
    </row>
    <row r="42" spans="2:26" ht="12.75" customHeight="1" x14ac:dyDescent="0.25">
      <c r="B42" s="1351"/>
      <c r="C42" s="1413"/>
      <c r="D42" s="1062"/>
      <c r="E42" s="1201"/>
      <c r="F42" s="236"/>
      <c r="G42" s="171"/>
      <c r="H42" s="20"/>
      <c r="I42" s="20"/>
      <c r="J42" s="51"/>
      <c r="O42" s="1388"/>
      <c r="P42" s="1351"/>
      <c r="Q42" s="1351"/>
      <c r="R42" s="1351"/>
      <c r="S42" s="1351"/>
      <c r="T42" s="1351"/>
      <c r="U42" s="1351"/>
      <c r="V42" s="1351"/>
      <c r="W42" s="1351"/>
      <c r="X42" s="1351"/>
      <c r="Y42" s="1351"/>
      <c r="Z42" s="1351"/>
    </row>
    <row r="43" spans="2:26" ht="12.75" customHeight="1" x14ac:dyDescent="0.2">
      <c r="B43" s="1351"/>
      <c r="C43" s="1413"/>
      <c r="D43" s="1062"/>
      <c r="E43" s="1201"/>
      <c r="F43" s="237"/>
      <c r="G43" s="171"/>
      <c r="H43" s="20"/>
      <c r="I43" s="20"/>
      <c r="J43" s="51"/>
      <c r="O43" s="1388"/>
      <c r="P43" s="1351"/>
      <c r="Q43" s="1351"/>
      <c r="R43" s="1351"/>
      <c r="S43" s="1351"/>
      <c r="T43" s="1351"/>
      <c r="U43" s="1351"/>
      <c r="V43" s="1351"/>
      <c r="W43" s="1351"/>
      <c r="X43" s="1351"/>
      <c r="Y43" s="1351"/>
      <c r="Z43" s="1351"/>
    </row>
    <row r="44" spans="2:26" s="20" customFormat="1" x14ac:dyDescent="0.2">
      <c r="B44" s="1388"/>
      <c r="C44" s="1434"/>
      <c r="D44" s="178"/>
      <c r="E44" s="1199"/>
      <c r="G44" s="171"/>
      <c r="J44" s="51"/>
      <c r="O44" s="1388"/>
      <c r="P44" s="1388"/>
      <c r="Q44" s="1388"/>
      <c r="R44" s="1388"/>
      <c r="S44" s="1388"/>
      <c r="T44" s="1388"/>
      <c r="U44" s="1388"/>
      <c r="V44" s="1388"/>
      <c r="W44" s="1388"/>
      <c r="X44" s="1388"/>
      <c r="Y44" s="1388"/>
      <c r="Z44" s="1388"/>
    </row>
    <row r="45" spans="2:26" s="20" customFormat="1" x14ac:dyDescent="0.2">
      <c r="B45" s="1388"/>
      <c r="C45" s="1434"/>
      <c r="D45" s="1520"/>
      <c r="E45" s="1437"/>
      <c r="F45" s="1388"/>
      <c r="G45" s="1389"/>
      <c r="H45" s="1388"/>
      <c r="I45" s="1388"/>
      <c r="J45" s="1429"/>
      <c r="K45" s="1388"/>
      <c r="L45" s="1388"/>
      <c r="M45" s="1388"/>
      <c r="N45" s="1388"/>
      <c r="O45" s="1388"/>
      <c r="P45" s="1388"/>
      <c r="Q45" s="1388"/>
      <c r="R45" s="1388"/>
      <c r="S45" s="1388"/>
      <c r="T45" s="1388"/>
      <c r="U45" s="1388"/>
      <c r="V45" s="1388"/>
      <c r="W45" s="1388"/>
      <c r="X45" s="1388"/>
      <c r="Y45" s="1388"/>
      <c r="Z45" s="1388"/>
    </row>
    <row r="46" spans="2:26" s="20" customFormat="1" x14ac:dyDescent="0.2">
      <c r="B46" s="1388"/>
      <c r="C46" s="1434"/>
      <c r="D46" s="1520"/>
      <c r="E46" s="1437"/>
      <c r="F46" s="1388"/>
      <c r="G46" s="1389"/>
      <c r="H46" s="1388"/>
      <c r="I46" s="1388"/>
      <c r="J46" s="1429"/>
      <c r="K46" s="1388"/>
      <c r="L46" s="1388"/>
      <c r="M46" s="1388"/>
      <c r="N46" s="1388"/>
      <c r="O46" s="1388"/>
      <c r="P46" s="1388"/>
      <c r="Q46" s="1388"/>
      <c r="R46" s="1388"/>
      <c r="S46" s="1388"/>
      <c r="T46" s="1388"/>
      <c r="U46" s="1388"/>
      <c r="V46" s="1388"/>
      <c r="W46" s="1388"/>
      <c r="X46" s="1388"/>
      <c r="Y46" s="1388"/>
      <c r="Z46" s="1388"/>
    </row>
    <row r="47" spans="2:26" s="20" customFormat="1" x14ac:dyDescent="0.2">
      <c r="B47" s="1388"/>
      <c r="C47" s="1434"/>
      <c r="D47" s="1520"/>
      <c r="E47" s="1437"/>
      <c r="F47" s="1388"/>
      <c r="G47" s="1389"/>
      <c r="H47" s="1388"/>
      <c r="I47" s="1388"/>
      <c r="J47" s="1429"/>
      <c r="K47" s="1388"/>
      <c r="L47" s="1388"/>
      <c r="M47" s="1388"/>
      <c r="N47" s="1388"/>
      <c r="O47" s="1388"/>
      <c r="P47" s="1388"/>
      <c r="Q47" s="1388"/>
      <c r="R47" s="1388"/>
      <c r="S47" s="1388"/>
      <c r="T47" s="1388"/>
      <c r="U47" s="1388"/>
      <c r="V47" s="1388"/>
      <c r="W47" s="1388"/>
      <c r="X47" s="1388"/>
      <c r="Y47" s="1388"/>
      <c r="Z47" s="1388"/>
    </row>
    <row r="48" spans="2:26" s="20" customFormat="1" x14ac:dyDescent="0.2">
      <c r="B48" s="1388"/>
      <c r="C48" s="1434"/>
      <c r="D48" s="1520"/>
      <c r="E48" s="1437"/>
      <c r="F48" s="1388"/>
      <c r="G48" s="1389"/>
      <c r="H48" s="1388"/>
      <c r="I48" s="1388"/>
      <c r="J48" s="1429"/>
      <c r="K48" s="1388"/>
      <c r="L48" s="1388"/>
      <c r="M48" s="1388"/>
      <c r="N48" s="1388"/>
      <c r="O48" s="1388"/>
      <c r="P48" s="1388"/>
      <c r="Q48" s="1388"/>
      <c r="R48" s="1388"/>
      <c r="S48" s="1388"/>
      <c r="T48" s="1388"/>
      <c r="U48" s="1388"/>
      <c r="V48" s="1388"/>
      <c r="W48" s="1388"/>
      <c r="X48" s="1388"/>
      <c r="Y48" s="1388"/>
      <c r="Z48" s="1388"/>
    </row>
    <row r="49" spans="2:26" s="20" customFormat="1" x14ac:dyDescent="0.2">
      <c r="B49" s="1388"/>
      <c r="C49" s="1434"/>
      <c r="D49" s="1520"/>
      <c r="E49" s="1437"/>
      <c r="F49" s="1388"/>
      <c r="G49" s="1389"/>
      <c r="H49" s="1388"/>
      <c r="I49" s="1388"/>
      <c r="J49" s="1429"/>
      <c r="K49" s="1388"/>
      <c r="L49" s="1388"/>
      <c r="M49" s="1388"/>
      <c r="N49" s="1388"/>
      <c r="O49" s="1388"/>
      <c r="P49" s="1388"/>
      <c r="Q49" s="1388"/>
      <c r="R49" s="1388"/>
      <c r="S49" s="1388"/>
      <c r="T49" s="1388"/>
      <c r="U49" s="1388"/>
      <c r="V49" s="1388"/>
      <c r="W49" s="1388"/>
      <c r="X49" s="1388"/>
      <c r="Y49" s="1388"/>
      <c r="Z49" s="1388"/>
    </row>
    <row r="50" spans="2:26" s="20" customFormat="1" x14ac:dyDescent="0.2">
      <c r="B50" s="1388"/>
      <c r="C50" s="1434"/>
      <c r="D50" s="1520"/>
      <c r="E50" s="1437"/>
      <c r="F50" s="1388"/>
      <c r="G50" s="1389"/>
      <c r="H50" s="1388"/>
      <c r="I50" s="1388"/>
      <c r="J50" s="1429"/>
      <c r="K50" s="1388"/>
      <c r="L50" s="1388"/>
      <c r="M50" s="1388"/>
      <c r="N50" s="1388"/>
      <c r="O50" s="1388"/>
      <c r="P50" s="1388"/>
      <c r="Q50" s="1388"/>
      <c r="R50" s="1388"/>
      <c r="S50" s="1388"/>
      <c r="T50" s="1388"/>
      <c r="U50" s="1388"/>
      <c r="V50" s="1388"/>
      <c r="W50" s="1388"/>
      <c r="X50" s="1388"/>
      <c r="Y50" s="1388"/>
      <c r="Z50" s="1388"/>
    </row>
    <row r="51" spans="2:26" s="20" customFormat="1" x14ac:dyDescent="0.2">
      <c r="B51" s="1388"/>
      <c r="C51" s="1434"/>
      <c r="D51" s="1520"/>
      <c r="E51" s="1437"/>
      <c r="F51" s="1388"/>
      <c r="G51" s="1389"/>
      <c r="H51" s="1388"/>
      <c r="I51" s="1388"/>
      <c r="J51" s="1429"/>
      <c r="K51" s="1388"/>
      <c r="L51" s="1388"/>
      <c r="M51" s="1388"/>
      <c r="N51" s="1388"/>
      <c r="O51" s="1388"/>
      <c r="P51" s="1388"/>
      <c r="Q51" s="1388"/>
      <c r="R51" s="1388"/>
      <c r="S51" s="1388"/>
      <c r="T51" s="1388"/>
      <c r="U51" s="1388"/>
      <c r="V51" s="1388"/>
      <c r="W51" s="1388"/>
      <c r="X51" s="1388"/>
      <c r="Y51" s="1388"/>
      <c r="Z51" s="1388"/>
    </row>
    <row r="52" spans="2:26" s="20" customFormat="1" x14ac:dyDescent="0.2">
      <c r="B52" s="1388"/>
      <c r="C52" s="1434"/>
      <c r="D52" s="1520"/>
      <c r="E52" s="1437"/>
      <c r="F52" s="1388"/>
      <c r="G52" s="1389"/>
      <c r="H52" s="1388"/>
      <c r="I52" s="1388"/>
      <c r="J52" s="1429"/>
      <c r="K52" s="1388"/>
      <c r="L52" s="1388"/>
      <c r="M52" s="1388"/>
      <c r="N52" s="1388"/>
      <c r="O52" s="1388"/>
      <c r="P52" s="1388"/>
      <c r="Q52" s="1388"/>
      <c r="R52" s="1388"/>
      <c r="S52" s="1388"/>
      <c r="T52" s="1388"/>
      <c r="U52" s="1388"/>
      <c r="V52" s="1388"/>
      <c r="W52" s="1388"/>
      <c r="X52" s="1388"/>
      <c r="Y52" s="1388"/>
      <c r="Z52" s="1388"/>
    </row>
    <row r="53" spans="2:26" s="20" customFormat="1" x14ac:dyDescent="0.2">
      <c r="B53" s="1388"/>
      <c r="C53" s="1434"/>
      <c r="D53" s="1520"/>
      <c r="E53" s="1437"/>
      <c r="F53" s="1388"/>
      <c r="G53" s="1389"/>
      <c r="H53" s="1388"/>
      <c r="I53" s="1388"/>
      <c r="J53" s="1429"/>
      <c r="K53" s="1388"/>
      <c r="L53" s="1388"/>
      <c r="M53" s="1388"/>
      <c r="N53" s="1388"/>
      <c r="O53" s="1388"/>
      <c r="P53" s="1388"/>
      <c r="Q53" s="1388"/>
      <c r="R53" s="1388"/>
      <c r="S53" s="1388"/>
      <c r="T53" s="1388"/>
      <c r="U53" s="1388"/>
      <c r="V53" s="1388"/>
      <c r="W53" s="1388"/>
      <c r="X53" s="1388"/>
      <c r="Y53" s="1388"/>
      <c r="Z53" s="1388"/>
    </row>
    <row r="54" spans="2:26" s="20" customFormat="1" x14ac:dyDescent="0.2">
      <c r="B54" s="1388"/>
      <c r="C54" s="1434"/>
      <c r="D54" s="1520"/>
      <c r="E54" s="1437"/>
      <c r="F54" s="1388"/>
      <c r="G54" s="1389"/>
      <c r="H54" s="1388"/>
      <c r="I54" s="1388"/>
      <c r="J54" s="1429"/>
      <c r="K54" s="1388"/>
      <c r="L54" s="1388"/>
      <c r="M54" s="1388"/>
      <c r="N54" s="1388"/>
      <c r="O54" s="1388"/>
      <c r="P54" s="1388"/>
      <c r="Q54" s="1388"/>
      <c r="R54" s="1388"/>
      <c r="S54" s="1388"/>
      <c r="T54" s="1388"/>
      <c r="U54" s="1388"/>
      <c r="V54" s="1388"/>
      <c r="W54" s="1388"/>
      <c r="X54" s="1388"/>
      <c r="Y54" s="1388"/>
      <c r="Z54" s="1388"/>
    </row>
    <row r="55" spans="2:26" s="20" customFormat="1" x14ac:dyDescent="0.2">
      <c r="B55" s="1388"/>
      <c r="C55" s="1434"/>
      <c r="D55" s="1520"/>
      <c r="E55" s="1437"/>
      <c r="F55" s="1388"/>
      <c r="G55" s="1389"/>
      <c r="H55" s="1388"/>
      <c r="I55" s="1388"/>
      <c r="J55" s="1429"/>
      <c r="K55" s="1388"/>
      <c r="L55" s="1388"/>
      <c r="M55" s="1388"/>
      <c r="N55" s="1388"/>
      <c r="O55" s="1388"/>
      <c r="P55" s="1388"/>
      <c r="Q55" s="1388"/>
      <c r="R55" s="1388"/>
      <c r="S55" s="1388"/>
      <c r="T55" s="1388"/>
      <c r="U55" s="1388"/>
      <c r="V55" s="1388"/>
      <c r="W55" s="1388"/>
      <c r="X55" s="1388"/>
      <c r="Y55" s="1388"/>
      <c r="Z55" s="1388"/>
    </row>
    <row r="56" spans="2:26" s="20" customFormat="1" x14ac:dyDescent="0.2">
      <c r="B56" s="1388"/>
      <c r="C56" s="1434"/>
      <c r="D56" s="1520"/>
      <c r="E56" s="1437"/>
      <c r="F56" s="1388"/>
      <c r="G56" s="1389"/>
      <c r="H56" s="1388"/>
      <c r="I56" s="1388"/>
      <c r="J56" s="1429"/>
      <c r="K56" s="1388"/>
      <c r="L56" s="1388"/>
      <c r="M56" s="1388"/>
      <c r="N56" s="1388"/>
      <c r="O56" s="1388"/>
      <c r="P56" s="1388"/>
      <c r="Q56" s="1388"/>
      <c r="R56" s="1388"/>
      <c r="S56" s="1388"/>
      <c r="T56" s="1388"/>
      <c r="U56" s="1388"/>
      <c r="V56" s="1388"/>
      <c r="W56" s="1388"/>
      <c r="X56" s="1388"/>
      <c r="Y56" s="1388"/>
      <c r="Z56" s="1388"/>
    </row>
    <row r="57" spans="2:26" s="20" customFormat="1" x14ac:dyDescent="0.2">
      <c r="B57" s="1388"/>
      <c r="C57" s="1434"/>
      <c r="D57" s="1520"/>
      <c r="E57" s="1437"/>
      <c r="F57" s="1388"/>
      <c r="G57" s="1389"/>
      <c r="H57" s="1388"/>
      <c r="I57" s="1388"/>
      <c r="J57" s="1429"/>
      <c r="K57" s="1388"/>
      <c r="L57" s="1388"/>
      <c r="M57" s="1388"/>
      <c r="N57" s="1388"/>
      <c r="O57" s="1388"/>
      <c r="P57" s="1388"/>
      <c r="Q57" s="1388"/>
      <c r="R57" s="1388"/>
      <c r="S57" s="1388"/>
      <c r="T57" s="1388"/>
      <c r="U57" s="1388"/>
      <c r="V57" s="1388"/>
      <c r="W57" s="1388"/>
      <c r="X57" s="1388"/>
      <c r="Y57" s="1388"/>
      <c r="Z57" s="1388"/>
    </row>
    <row r="58" spans="2:26" s="20" customFormat="1" x14ac:dyDescent="0.2">
      <c r="B58" s="1388"/>
      <c r="C58" s="1434"/>
      <c r="D58" s="1520"/>
      <c r="E58" s="1437"/>
      <c r="F58" s="1388"/>
      <c r="G58" s="1389"/>
      <c r="H58" s="1388"/>
      <c r="I58" s="1388"/>
      <c r="J58" s="1429"/>
      <c r="K58" s="1388"/>
      <c r="L58" s="1388"/>
      <c r="M58" s="1388"/>
      <c r="N58" s="1388"/>
      <c r="O58" s="1388"/>
      <c r="P58" s="1388"/>
      <c r="Q58" s="1388"/>
      <c r="R58" s="1388"/>
      <c r="S58" s="1388"/>
      <c r="T58" s="1388"/>
      <c r="U58" s="1388"/>
      <c r="V58" s="1388"/>
      <c r="W58" s="1388"/>
      <c r="X58" s="1388"/>
      <c r="Y58" s="1388"/>
      <c r="Z58" s="1388"/>
    </row>
    <row r="59" spans="2:26" s="20" customFormat="1" x14ac:dyDescent="0.2">
      <c r="B59" s="1388"/>
      <c r="C59" s="1434"/>
      <c r="D59" s="1520"/>
      <c r="E59" s="1437"/>
      <c r="F59" s="1388"/>
      <c r="G59" s="1389"/>
      <c r="H59" s="1388"/>
      <c r="I59" s="1388"/>
      <c r="J59" s="1429"/>
      <c r="K59" s="1388"/>
      <c r="L59" s="1388"/>
      <c r="M59" s="1388"/>
      <c r="N59" s="1388"/>
      <c r="O59" s="1388"/>
      <c r="P59" s="1388"/>
      <c r="Q59" s="1388"/>
      <c r="R59" s="1388"/>
      <c r="S59" s="1388"/>
      <c r="T59" s="1388"/>
      <c r="U59" s="1388"/>
      <c r="V59" s="1388"/>
      <c r="W59" s="1388"/>
      <c r="X59" s="1388"/>
      <c r="Y59" s="1388"/>
      <c r="Z59" s="1388"/>
    </row>
    <row r="60" spans="2:26" s="20" customFormat="1" x14ac:dyDescent="0.2">
      <c r="B60" s="1388"/>
      <c r="C60" s="1434"/>
      <c r="D60" s="1520"/>
      <c r="E60" s="1437"/>
      <c r="F60" s="1388"/>
      <c r="G60" s="1389"/>
      <c r="H60" s="1388"/>
      <c r="I60" s="1388"/>
      <c r="J60" s="1429"/>
      <c r="K60" s="1388"/>
      <c r="L60" s="1388"/>
      <c r="M60" s="1388"/>
      <c r="N60" s="1388"/>
      <c r="O60" s="1388"/>
      <c r="P60" s="1388"/>
      <c r="Q60" s="1388"/>
      <c r="R60" s="1388"/>
      <c r="S60" s="1388"/>
      <c r="T60" s="1388"/>
      <c r="U60" s="1388"/>
      <c r="V60" s="1388"/>
      <c r="W60" s="1388"/>
      <c r="X60" s="1388"/>
      <c r="Y60" s="1388"/>
      <c r="Z60" s="1388"/>
    </row>
    <row r="61" spans="2:26" s="20" customFormat="1" x14ac:dyDescent="0.2">
      <c r="B61" s="1388"/>
      <c r="C61" s="1434"/>
      <c r="D61" s="1520"/>
      <c r="E61" s="1437"/>
      <c r="F61" s="1388"/>
      <c r="G61" s="1389"/>
      <c r="H61" s="1388"/>
      <c r="I61" s="1388"/>
      <c r="J61" s="1429"/>
      <c r="K61" s="1388"/>
      <c r="L61" s="1388"/>
      <c r="M61" s="1388"/>
      <c r="N61" s="1388"/>
      <c r="O61" s="1388"/>
      <c r="P61" s="1388"/>
      <c r="Q61" s="1388"/>
      <c r="R61" s="1388"/>
      <c r="S61" s="1388"/>
      <c r="T61" s="1388"/>
      <c r="U61" s="1388"/>
      <c r="V61" s="1388"/>
      <c r="W61" s="1388"/>
      <c r="X61" s="1388"/>
      <c r="Y61" s="1388"/>
      <c r="Z61" s="1388"/>
    </row>
    <row r="62" spans="2:26" s="20" customFormat="1" x14ac:dyDescent="0.2">
      <c r="B62" s="1388"/>
      <c r="C62" s="1434"/>
      <c r="D62" s="1520"/>
      <c r="E62" s="1437"/>
      <c r="F62" s="1388"/>
      <c r="G62" s="1389"/>
      <c r="H62" s="1388"/>
      <c r="I62" s="1388"/>
      <c r="J62" s="1429"/>
      <c r="K62" s="1388"/>
      <c r="L62" s="1388"/>
      <c r="M62" s="1388"/>
      <c r="N62" s="1388"/>
      <c r="O62" s="1388"/>
      <c r="P62" s="1388"/>
      <c r="Q62" s="1388"/>
      <c r="R62" s="1388"/>
      <c r="S62" s="1388"/>
      <c r="T62" s="1388"/>
      <c r="U62" s="1388"/>
      <c r="V62" s="1388"/>
      <c r="W62" s="1388"/>
      <c r="X62" s="1388"/>
      <c r="Y62" s="1388"/>
      <c r="Z62" s="1388"/>
    </row>
    <row r="63" spans="2:26" s="20" customFormat="1" x14ac:dyDescent="0.2">
      <c r="B63" s="1388"/>
      <c r="C63" s="1434"/>
      <c r="D63" s="1520"/>
      <c r="E63" s="1437"/>
      <c r="F63" s="1388"/>
      <c r="G63" s="1389"/>
      <c r="H63" s="1388"/>
      <c r="I63" s="1388"/>
      <c r="J63" s="1429"/>
      <c r="K63" s="1388"/>
      <c r="L63" s="1388"/>
      <c r="M63" s="1388"/>
      <c r="N63" s="1388"/>
      <c r="O63" s="1388"/>
      <c r="P63" s="1388"/>
      <c r="Q63" s="1388"/>
      <c r="R63" s="1388"/>
      <c r="S63" s="1388"/>
      <c r="T63" s="1388"/>
      <c r="U63" s="1388"/>
      <c r="V63" s="1388"/>
      <c r="W63" s="1388"/>
      <c r="X63" s="1388"/>
      <c r="Y63" s="1388"/>
      <c r="Z63" s="1388"/>
    </row>
    <row r="64" spans="2:26" s="20" customFormat="1" x14ac:dyDescent="0.2">
      <c r="B64" s="1388"/>
      <c r="C64" s="1434"/>
      <c r="D64" s="1520"/>
      <c r="E64" s="1437"/>
      <c r="F64" s="1388"/>
      <c r="G64" s="1389"/>
      <c r="H64" s="1388"/>
      <c r="I64" s="1388"/>
      <c r="J64" s="1429"/>
      <c r="K64" s="1388"/>
      <c r="L64" s="1388"/>
      <c r="M64" s="1388"/>
      <c r="N64" s="1388"/>
      <c r="O64" s="1388"/>
      <c r="P64" s="1388"/>
      <c r="Q64" s="1388"/>
      <c r="R64" s="1388"/>
      <c r="S64" s="1388"/>
      <c r="T64" s="1388"/>
      <c r="U64" s="1388"/>
      <c r="V64" s="1388"/>
      <c r="W64" s="1388"/>
      <c r="X64" s="1388"/>
      <c r="Y64" s="1388"/>
      <c r="Z64" s="1388"/>
    </row>
    <row r="65" spans="2:26" s="20" customFormat="1" x14ac:dyDescent="0.2">
      <c r="B65" s="1388"/>
      <c r="C65" s="1434"/>
      <c r="D65" s="1520"/>
      <c r="E65" s="1437"/>
      <c r="F65" s="1388"/>
      <c r="G65" s="1389"/>
      <c r="H65" s="1388"/>
      <c r="I65" s="1388"/>
      <c r="J65" s="1429"/>
      <c r="K65" s="1388"/>
      <c r="L65" s="1388"/>
      <c r="M65" s="1388"/>
      <c r="N65" s="1388"/>
      <c r="O65" s="1388"/>
      <c r="P65" s="1388"/>
      <c r="Q65" s="1388"/>
      <c r="R65" s="1388"/>
      <c r="S65" s="1388"/>
      <c r="T65" s="1388"/>
      <c r="U65" s="1388"/>
      <c r="V65" s="1388"/>
      <c r="W65" s="1388"/>
      <c r="X65" s="1388"/>
      <c r="Y65" s="1388"/>
      <c r="Z65" s="1388"/>
    </row>
    <row r="66" spans="2:26" s="20" customFormat="1" x14ac:dyDescent="0.2">
      <c r="B66" s="1388"/>
      <c r="C66" s="1434"/>
      <c r="D66" s="1520"/>
      <c r="E66" s="1437"/>
      <c r="F66" s="1388"/>
      <c r="G66" s="1389"/>
      <c r="H66" s="1388"/>
      <c r="I66" s="1388"/>
      <c r="J66" s="1429"/>
      <c r="K66" s="1388"/>
      <c r="L66" s="1388"/>
      <c r="M66" s="1388"/>
      <c r="N66" s="1388"/>
      <c r="O66" s="1388"/>
      <c r="P66" s="1388"/>
      <c r="Q66" s="1388"/>
      <c r="R66" s="1388"/>
      <c r="S66" s="1388"/>
      <c r="T66" s="1388"/>
      <c r="U66" s="1388"/>
      <c r="V66" s="1388"/>
      <c r="W66" s="1388"/>
      <c r="X66" s="1388"/>
      <c r="Y66" s="1388"/>
      <c r="Z66" s="1388"/>
    </row>
    <row r="67" spans="2:26" s="20" customFormat="1" x14ac:dyDescent="0.2">
      <c r="B67" s="1388"/>
      <c r="C67" s="1434"/>
      <c r="D67" s="1520"/>
      <c r="E67" s="1437"/>
      <c r="F67" s="1388"/>
      <c r="G67" s="1389"/>
      <c r="H67" s="1388"/>
      <c r="I67" s="1388"/>
      <c r="J67" s="1429"/>
      <c r="K67" s="1388"/>
      <c r="L67" s="1388"/>
      <c r="M67" s="1388"/>
      <c r="N67" s="1388"/>
      <c r="O67" s="1388"/>
      <c r="P67" s="1388"/>
      <c r="Q67" s="1388"/>
      <c r="R67" s="1388"/>
      <c r="S67" s="1388"/>
      <c r="T67" s="1388"/>
      <c r="U67" s="1388"/>
      <c r="V67" s="1388"/>
      <c r="W67" s="1388"/>
      <c r="X67" s="1388"/>
      <c r="Y67" s="1388"/>
      <c r="Z67" s="1388"/>
    </row>
    <row r="68" spans="2:26" s="20" customFormat="1" x14ac:dyDescent="0.2">
      <c r="B68" s="1388"/>
      <c r="C68" s="1434"/>
      <c r="D68" s="1520"/>
      <c r="E68" s="1437"/>
      <c r="F68" s="1388"/>
      <c r="G68" s="1389"/>
      <c r="H68" s="1388"/>
      <c r="I68" s="1388"/>
      <c r="J68" s="1429"/>
      <c r="K68" s="1388"/>
      <c r="L68" s="1388"/>
      <c r="M68" s="1388"/>
      <c r="N68" s="1388"/>
      <c r="O68" s="1388"/>
      <c r="P68" s="1388"/>
      <c r="Q68" s="1388"/>
      <c r="R68" s="1388"/>
      <c r="S68" s="1388"/>
      <c r="T68" s="1388"/>
      <c r="U68" s="1388"/>
      <c r="V68" s="1388"/>
      <c r="W68" s="1388"/>
      <c r="X68" s="1388"/>
      <c r="Y68" s="1388"/>
      <c r="Z68" s="1388"/>
    </row>
    <row r="69" spans="2:26" s="20" customFormat="1" x14ac:dyDescent="0.2">
      <c r="B69" s="1388"/>
      <c r="C69" s="1434"/>
      <c r="D69" s="1520"/>
      <c r="E69" s="1437"/>
      <c r="F69" s="1388"/>
      <c r="G69" s="1389"/>
      <c r="H69" s="1388"/>
      <c r="I69" s="1388"/>
      <c r="J69" s="1429"/>
      <c r="K69" s="1388"/>
      <c r="L69" s="1388"/>
      <c r="M69" s="1388"/>
      <c r="N69" s="1388"/>
      <c r="O69" s="1388"/>
      <c r="P69" s="1388"/>
      <c r="Q69" s="1388"/>
      <c r="R69" s="1388"/>
      <c r="S69" s="1388"/>
      <c r="T69" s="1388"/>
      <c r="U69" s="1388"/>
      <c r="V69" s="1388"/>
      <c r="W69" s="1388"/>
      <c r="X69" s="1388"/>
      <c r="Y69" s="1388"/>
      <c r="Z69" s="1388"/>
    </row>
    <row r="70" spans="2:26" s="20" customFormat="1" x14ac:dyDescent="0.2">
      <c r="B70" s="1388"/>
      <c r="C70" s="1434"/>
      <c r="D70" s="1520"/>
      <c r="E70" s="1437"/>
      <c r="F70" s="1388"/>
      <c r="G70" s="1389"/>
      <c r="H70" s="1388"/>
      <c r="I70" s="1388"/>
      <c r="J70" s="1429"/>
      <c r="K70" s="1388"/>
      <c r="L70" s="1388"/>
      <c r="M70" s="1388"/>
      <c r="N70" s="1388"/>
      <c r="O70" s="1388"/>
      <c r="P70" s="1388"/>
      <c r="Q70" s="1388"/>
      <c r="R70" s="1388"/>
      <c r="S70" s="1388"/>
      <c r="T70" s="1388"/>
      <c r="U70" s="1388"/>
      <c r="V70" s="1388"/>
      <c r="W70" s="1388"/>
      <c r="X70" s="1388"/>
      <c r="Y70" s="1388"/>
      <c r="Z70" s="1388"/>
    </row>
    <row r="71" spans="2:26" s="20" customFormat="1" x14ac:dyDescent="0.2">
      <c r="B71" s="1388"/>
      <c r="C71" s="1434"/>
      <c r="D71" s="1520"/>
      <c r="E71" s="1437"/>
      <c r="F71" s="1388"/>
      <c r="G71" s="1389"/>
      <c r="H71" s="1388"/>
      <c r="I71" s="1388"/>
      <c r="J71" s="1429"/>
      <c r="K71" s="1388"/>
      <c r="L71" s="1388"/>
      <c r="M71" s="1388"/>
      <c r="N71" s="1388"/>
      <c r="O71" s="1388"/>
      <c r="P71" s="1388"/>
      <c r="Q71" s="1388"/>
      <c r="R71" s="1388"/>
      <c r="S71" s="1388"/>
      <c r="T71" s="1388"/>
      <c r="U71" s="1388"/>
      <c r="V71" s="1388"/>
      <c r="W71" s="1388"/>
      <c r="X71" s="1388"/>
      <c r="Y71" s="1388"/>
      <c r="Z71" s="1388"/>
    </row>
    <row r="72" spans="2:26" s="20" customFormat="1" x14ac:dyDescent="0.2">
      <c r="B72" s="1388"/>
      <c r="C72" s="1434"/>
      <c r="D72" s="1520"/>
      <c r="E72" s="1437"/>
      <c r="F72" s="1388"/>
      <c r="G72" s="1389"/>
      <c r="H72" s="1388"/>
      <c r="I72" s="1388"/>
      <c r="J72" s="1429"/>
      <c r="K72" s="1388"/>
      <c r="L72" s="1388"/>
      <c r="M72" s="1388"/>
      <c r="N72" s="1388"/>
      <c r="O72" s="1388"/>
      <c r="P72" s="1388"/>
      <c r="Q72" s="1388"/>
      <c r="R72" s="1388"/>
      <c r="S72" s="1388"/>
      <c r="T72" s="1388"/>
      <c r="U72" s="1388"/>
      <c r="V72" s="1388"/>
      <c r="W72" s="1388"/>
      <c r="X72" s="1388"/>
      <c r="Y72" s="1388"/>
      <c r="Z72" s="1388"/>
    </row>
    <row r="73" spans="2:26" s="20" customFormat="1" x14ac:dyDescent="0.2">
      <c r="B73" s="1388"/>
      <c r="C73" s="1434"/>
      <c r="D73" s="1520"/>
      <c r="E73" s="1437"/>
      <c r="F73" s="1388"/>
      <c r="G73" s="1389"/>
      <c r="H73" s="1388"/>
      <c r="I73" s="1388"/>
      <c r="J73" s="1429"/>
      <c r="K73" s="1388"/>
      <c r="L73" s="1388"/>
      <c r="M73" s="1388"/>
      <c r="N73" s="1388"/>
      <c r="O73" s="1388"/>
      <c r="P73" s="1388"/>
      <c r="Q73" s="1388"/>
      <c r="R73" s="1388"/>
      <c r="S73" s="1388"/>
      <c r="T73" s="1388"/>
      <c r="U73" s="1388"/>
      <c r="V73" s="1388"/>
      <c r="W73" s="1388"/>
      <c r="X73" s="1388"/>
      <c r="Y73" s="1388"/>
      <c r="Z73" s="1388"/>
    </row>
    <row r="74" spans="2:26" s="20" customFormat="1" x14ac:dyDescent="0.2">
      <c r="B74" s="1388"/>
      <c r="C74" s="1434"/>
      <c r="D74" s="1520"/>
      <c r="E74" s="1437"/>
      <c r="F74" s="1388"/>
      <c r="G74" s="1389"/>
      <c r="H74" s="1388"/>
      <c r="I74" s="1388"/>
      <c r="J74" s="1429"/>
      <c r="K74" s="1388"/>
      <c r="L74" s="1388"/>
      <c r="M74" s="1388"/>
      <c r="N74" s="1388"/>
      <c r="O74" s="1388"/>
      <c r="P74" s="1388"/>
      <c r="Q74" s="1388"/>
      <c r="R74" s="1388"/>
      <c r="S74" s="1388"/>
      <c r="T74" s="1388"/>
      <c r="U74" s="1388"/>
      <c r="V74" s="1388"/>
      <c r="W74" s="1388"/>
      <c r="X74" s="1388"/>
      <c r="Y74" s="1388"/>
      <c r="Z74" s="1388"/>
    </row>
    <row r="75" spans="2:26" s="20" customFormat="1" x14ac:dyDescent="0.2">
      <c r="B75" s="1388"/>
      <c r="C75" s="1434"/>
      <c r="D75" s="1520"/>
      <c r="E75" s="1437"/>
      <c r="F75" s="1388"/>
      <c r="G75" s="1389"/>
      <c r="H75" s="1388"/>
      <c r="I75" s="1388"/>
      <c r="J75" s="1429"/>
      <c r="K75" s="1388"/>
      <c r="L75" s="1388"/>
      <c r="M75" s="1388"/>
      <c r="N75" s="1388"/>
      <c r="O75" s="1388"/>
      <c r="P75" s="1388"/>
      <c r="Q75" s="1388"/>
      <c r="R75" s="1388"/>
      <c r="S75" s="1388"/>
      <c r="T75" s="1388"/>
      <c r="U75" s="1388"/>
      <c r="V75" s="1388"/>
      <c r="W75" s="1388"/>
      <c r="X75" s="1388"/>
      <c r="Y75" s="1388"/>
      <c r="Z75" s="1388"/>
    </row>
    <row r="76" spans="2:26" s="20" customFormat="1" x14ac:dyDescent="0.2">
      <c r="B76" s="1388"/>
      <c r="C76" s="1434"/>
      <c r="D76" s="1520"/>
      <c r="E76" s="1437"/>
      <c r="F76" s="1388"/>
      <c r="G76" s="1389"/>
      <c r="H76" s="1388"/>
      <c r="I76" s="1388"/>
      <c r="J76" s="1429"/>
      <c r="K76" s="1388"/>
      <c r="L76" s="1388"/>
      <c r="M76" s="1388"/>
      <c r="N76" s="1388"/>
      <c r="O76" s="1388"/>
      <c r="P76" s="1388"/>
      <c r="Q76" s="1388"/>
      <c r="R76" s="1388"/>
      <c r="S76" s="1388"/>
      <c r="T76" s="1388"/>
      <c r="U76" s="1388"/>
      <c r="V76" s="1388"/>
      <c r="W76" s="1388"/>
      <c r="X76" s="1388"/>
      <c r="Y76" s="1388"/>
      <c r="Z76" s="1388"/>
    </row>
    <row r="77" spans="2:26" s="20" customFormat="1" x14ac:dyDescent="0.2">
      <c r="B77" s="1388"/>
      <c r="C77" s="1434"/>
      <c r="D77" s="1520"/>
      <c r="E77" s="1437"/>
      <c r="F77" s="1388"/>
      <c r="G77" s="1389"/>
      <c r="H77" s="1388"/>
      <c r="I77" s="1388"/>
      <c r="J77" s="1429"/>
      <c r="K77" s="1388"/>
      <c r="L77" s="1388"/>
      <c r="M77" s="1388"/>
      <c r="N77" s="1388"/>
      <c r="O77" s="1388"/>
      <c r="P77" s="1388"/>
      <c r="Q77" s="1388"/>
      <c r="R77" s="1388"/>
      <c r="S77" s="1388"/>
      <c r="T77" s="1388"/>
      <c r="U77" s="1388"/>
      <c r="V77" s="1388"/>
      <c r="W77" s="1388"/>
      <c r="X77" s="1388"/>
      <c r="Y77" s="1388"/>
      <c r="Z77" s="1388"/>
    </row>
    <row r="78" spans="2:26" s="20" customFormat="1" x14ac:dyDescent="0.2">
      <c r="B78" s="1388"/>
      <c r="C78" s="1434"/>
      <c r="D78" s="1520"/>
      <c r="E78" s="1437"/>
      <c r="F78" s="1388"/>
      <c r="G78" s="1389"/>
      <c r="H78" s="1388"/>
      <c r="I78" s="1388"/>
      <c r="J78" s="1429"/>
      <c r="K78" s="1388"/>
      <c r="L78" s="1388"/>
      <c r="M78" s="1388"/>
      <c r="N78" s="1388"/>
      <c r="O78" s="1388"/>
      <c r="P78" s="1388"/>
      <c r="Q78" s="1388"/>
      <c r="R78" s="1388"/>
      <c r="S78" s="1388"/>
      <c r="T78" s="1388"/>
      <c r="U78" s="1388"/>
      <c r="V78" s="1388"/>
      <c r="W78" s="1388"/>
      <c r="X78" s="1388"/>
      <c r="Y78" s="1388"/>
      <c r="Z78" s="1388"/>
    </row>
    <row r="79" spans="2:26" s="20" customFormat="1" x14ac:dyDescent="0.2">
      <c r="B79" s="1388"/>
      <c r="C79" s="1434"/>
      <c r="D79" s="1520"/>
      <c r="E79" s="1437"/>
      <c r="F79" s="1388"/>
      <c r="G79" s="1389"/>
      <c r="H79" s="1388"/>
      <c r="I79" s="1388"/>
      <c r="J79" s="1429"/>
      <c r="K79" s="1388"/>
      <c r="L79" s="1388"/>
      <c r="M79" s="1388"/>
      <c r="N79" s="1388"/>
      <c r="O79" s="1388"/>
      <c r="P79" s="1388"/>
      <c r="Q79" s="1388"/>
      <c r="R79" s="1388"/>
      <c r="S79" s="1388"/>
      <c r="T79" s="1388"/>
      <c r="U79" s="1388"/>
      <c r="V79" s="1388"/>
      <c r="W79" s="1388"/>
      <c r="X79" s="1388"/>
      <c r="Y79" s="1388"/>
      <c r="Z79" s="1388"/>
    </row>
    <row r="80" spans="2:26" s="20" customFormat="1" x14ac:dyDescent="0.2">
      <c r="B80" s="1388"/>
      <c r="C80" s="1434"/>
      <c r="D80" s="1520"/>
      <c r="E80" s="1437"/>
      <c r="F80" s="1388"/>
      <c r="G80" s="1389"/>
      <c r="H80" s="1388"/>
      <c r="I80" s="1388"/>
      <c r="J80" s="1429"/>
      <c r="K80" s="1388"/>
      <c r="L80" s="1388"/>
      <c r="M80" s="1388"/>
      <c r="N80" s="1388"/>
      <c r="O80" s="1388"/>
      <c r="P80" s="1388"/>
      <c r="Q80" s="1388"/>
      <c r="R80" s="1388"/>
      <c r="S80" s="1388"/>
      <c r="T80" s="1388"/>
      <c r="U80" s="1388"/>
      <c r="V80" s="1388"/>
      <c r="W80" s="1388"/>
      <c r="X80" s="1388"/>
      <c r="Y80" s="1388"/>
      <c r="Z80" s="1388"/>
    </row>
    <row r="81" spans="2:26" s="20" customFormat="1" x14ac:dyDescent="0.2">
      <c r="B81" s="1388"/>
      <c r="C81" s="1434"/>
      <c r="D81" s="1520"/>
      <c r="E81" s="1437"/>
      <c r="F81" s="1388"/>
      <c r="G81" s="1389"/>
      <c r="H81" s="1388"/>
      <c r="I81" s="1388"/>
      <c r="J81" s="1429"/>
      <c r="K81" s="1388"/>
      <c r="L81" s="1388"/>
      <c r="M81" s="1388"/>
      <c r="N81" s="1388"/>
      <c r="O81" s="1388"/>
      <c r="P81" s="1388"/>
      <c r="Q81" s="1388"/>
      <c r="R81" s="1388"/>
      <c r="S81" s="1388"/>
      <c r="T81" s="1388"/>
      <c r="U81" s="1388"/>
      <c r="V81" s="1388"/>
      <c r="W81" s="1388"/>
      <c r="X81" s="1388"/>
      <c r="Y81" s="1388"/>
      <c r="Z81" s="1388"/>
    </row>
    <row r="82" spans="2:26" s="20" customFormat="1" x14ac:dyDescent="0.2">
      <c r="B82" s="1388"/>
      <c r="C82" s="1434"/>
      <c r="D82" s="1520"/>
      <c r="E82" s="1437"/>
      <c r="F82" s="1388"/>
      <c r="G82" s="1389"/>
      <c r="H82" s="1388"/>
      <c r="I82" s="1388"/>
      <c r="J82" s="1429"/>
      <c r="K82" s="1388"/>
      <c r="L82" s="1388"/>
      <c r="M82" s="1388"/>
      <c r="N82" s="1388"/>
      <c r="O82" s="1388"/>
      <c r="P82" s="1388"/>
      <c r="Q82" s="1388"/>
      <c r="R82" s="1388"/>
      <c r="S82" s="1388"/>
      <c r="T82" s="1388"/>
      <c r="U82" s="1388"/>
      <c r="V82" s="1388"/>
      <c r="W82" s="1388"/>
      <c r="X82" s="1388"/>
      <c r="Y82" s="1388"/>
      <c r="Z82" s="1388"/>
    </row>
    <row r="83" spans="2:26" s="20" customFormat="1" x14ac:dyDescent="0.2">
      <c r="B83" s="1388"/>
      <c r="C83" s="1434"/>
      <c r="D83" s="1520"/>
      <c r="E83" s="1437"/>
      <c r="F83" s="1388"/>
      <c r="G83" s="1389"/>
      <c r="H83" s="1388"/>
      <c r="I83" s="1388"/>
      <c r="J83" s="1429"/>
      <c r="K83" s="1388"/>
      <c r="L83" s="1388"/>
      <c r="M83" s="1388"/>
      <c r="N83" s="1388"/>
      <c r="O83" s="1388"/>
      <c r="P83" s="1388"/>
      <c r="Q83" s="1388"/>
      <c r="R83" s="1388"/>
      <c r="S83" s="1388"/>
      <c r="T83" s="1388"/>
      <c r="U83" s="1388"/>
      <c r="V83" s="1388"/>
      <c r="W83" s="1388"/>
      <c r="X83" s="1388"/>
      <c r="Y83" s="1388"/>
      <c r="Z83" s="1388"/>
    </row>
    <row r="84" spans="2:26" s="20" customFormat="1" x14ac:dyDescent="0.2">
      <c r="B84" s="1388"/>
      <c r="C84" s="1434"/>
      <c r="D84" s="1520"/>
      <c r="E84" s="1437"/>
      <c r="F84" s="1388"/>
      <c r="G84" s="1389"/>
      <c r="H84" s="1388"/>
      <c r="I84" s="1388"/>
      <c r="J84" s="1429"/>
      <c r="K84" s="1388"/>
      <c r="L84" s="1388"/>
      <c r="M84" s="1388"/>
      <c r="N84" s="1388"/>
      <c r="O84" s="1388"/>
      <c r="P84" s="1388"/>
      <c r="Q84" s="1388"/>
      <c r="R84" s="1388"/>
      <c r="S84" s="1388"/>
      <c r="T84" s="1388"/>
      <c r="U84" s="1388"/>
      <c r="V84" s="1388"/>
      <c r="W84" s="1388"/>
      <c r="X84" s="1388"/>
      <c r="Y84" s="1388"/>
      <c r="Z84" s="1388"/>
    </row>
    <row r="85" spans="2:26" s="20" customFormat="1" x14ac:dyDescent="0.2">
      <c r="B85" s="1388"/>
      <c r="C85" s="1434"/>
      <c r="D85" s="1520"/>
      <c r="E85" s="1437"/>
      <c r="F85" s="1388"/>
      <c r="G85" s="1389"/>
      <c r="H85" s="1388"/>
      <c r="I85" s="1388"/>
      <c r="J85" s="1429"/>
      <c r="K85" s="1388"/>
      <c r="L85" s="1388"/>
      <c r="M85" s="1388"/>
      <c r="N85" s="1388"/>
      <c r="O85" s="1388"/>
      <c r="P85" s="1388"/>
      <c r="Q85" s="1388"/>
      <c r="R85" s="1388"/>
      <c r="S85" s="1388"/>
      <c r="T85" s="1388"/>
      <c r="U85" s="1388"/>
      <c r="V85" s="1388"/>
      <c r="W85" s="1388"/>
      <c r="X85" s="1388"/>
      <c r="Y85" s="1388"/>
      <c r="Z85" s="1388"/>
    </row>
    <row r="86" spans="2:26" s="20" customFormat="1" x14ac:dyDescent="0.2">
      <c r="B86" s="1388"/>
      <c r="C86" s="1434"/>
      <c r="D86" s="1520"/>
      <c r="E86" s="1437"/>
      <c r="F86" s="1388"/>
      <c r="G86" s="1389"/>
      <c r="H86" s="1388"/>
      <c r="I86" s="1388"/>
      <c r="J86" s="1429"/>
      <c r="K86" s="1388"/>
      <c r="L86" s="1388"/>
      <c r="M86" s="1388"/>
      <c r="N86" s="1388"/>
      <c r="O86" s="1388"/>
      <c r="P86" s="1388"/>
      <c r="Q86" s="1388"/>
      <c r="R86" s="1388"/>
      <c r="S86" s="1388"/>
      <c r="T86" s="1388"/>
      <c r="U86" s="1388"/>
      <c r="V86" s="1388"/>
      <c r="W86" s="1388"/>
      <c r="X86" s="1388"/>
      <c r="Y86" s="1388"/>
      <c r="Z86" s="1388"/>
    </row>
    <row r="87" spans="2:26" s="20" customFormat="1" x14ac:dyDescent="0.2">
      <c r="B87" s="1388"/>
      <c r="C87" s="1434"/>
      <c r="D87" s="1520"/>
      <c r="E87" s="1437"/>
      <c r="F87" s="1388"/>
      <c r="G87" s="1389"/>
      <c r="H87" s="1388"/>
      <c r="I87" s="1388"/>
      <c r="J87" s="1429"/>
      <c r="K87" s="1388"/>
      <c r="L87" s="1388"/>
      <c r="M87" s="1388"/>
      <c r="N87" s="1388"/>
      <c r="O87" s="1388"/>
      <c r="P87" s="1388"/>
      <c r="Q87" s="1388"/>
      <c r="R87" s="1388"/>
      <c r="S87" s="1388"/>
      <c r="T87" s="1388"/>
      <c r="U87" s="1388"/>
      <c r="V87" s="1388"/>
      <c r="W87" s="1388"/>
      <c r="X87" s="1388"/>
      <c r="Y87" s="1388"/>
      <c r="Z87" s="1388"/>
    </row>
    <row r="88" spans="2:26" s="20" customFormat="1" x14ac:dyDescent="0.2">
      <c r="B88" s="1388"/>
      <c r="C88" s="1434"/>
      <c r="D88" s="1520"/>
      <c r="E88" s="1437"/>
      <c r="F88" s="1388"/>
      <c r="G88" s="1389"/>
      <c r="H88" s="1388"/>
      <c r="I88" s="1388"/>
      <c r="J88" s="1429"/>
      <c r="K88" s="1388"/>
      <c r="L88" s="1388"/>
      <c r="M88" s="1388"/>
      <c r="N88" s="1388"/>
      <c r="O88" s="1388"/>
      <c r="P88" s="1388"/>
      <c r="Q88" s="1388"/>
      <c r="R88" s="1388"/>
      <c r="S88" s="1388"/>
      <c r="T88" s="1388"/>
      <c r="U88" s="1388"/>
      <c r="V88" s="1388"/>
      <c r="W88" s="1388"/>
      <c r="X88" s="1388"/>
      <c r="Y88" s="1388"/>
      <c r="Z88" s="1388"/>
    </row>
    <row r="89" spans="2:26" s="20" customFormat="1" x14ac:dyDescent="0.2">
      <c r="B89" s="1388"/>
      <c r="C89" s="1434"/>
      <c r="D89" s="1520"/>
      <c r="E89" s="1437"/>
      <c r="F89" s="1388"/>
      <c r="G89" s="1389"/>
      <c r="H89" s="1388"/>
      <c r="I89" s="1388"/>
      <c r="J89" s="1429"/>
      <c r="K89" s="1388"/>
      <c r="L89" s="1388"/>
      <c r="M89" s="1388"/>
      <c r="N89" s="1388"/>
      <c r="O89" s="1388"/>
      <c r="P89" s="1388"/>
      <c r="Q89" s="1388"/>
      <c r="R89" s="1388"/>
      <c r="S89" s="1388"/>
      <c r="T89" s="1388"/>
      <c r="U89" s="1388"/>
      <c r="V89" s="1388"/>
      <c r="W89" s="1388"/>
      <c r="X89" s="1388"/>
      <c r="Y89" s="1388"/>
      <c r="Z89" s="1388"/>
    </row>
    <row r="90" spans="2:26" s="20" customFormat="1" x14ac:dyDescent="0.2">
      <c r="B90" s="1388"/>
      <c r="C90" s="1434"/>
      <c r="D90" s="1520"/>
      <c r="E90" s="1437"/>
      <c r="F90" s="1388"/>
      <c r="G90" s="1389"/>
      <c r="H90" s="1388"/>
      <c r="I90" s="1388"/>
      <c r="J90" s="1429"/>
      <c r="K90" s="1388"/>
      <c r="L90" s="1388"/>
      <c r="M90" s="1388"/>
      <c r="N90" s="1388"/>
      <c r="O90" s="1388"/>
      <c r="P90" s="1388"/>
      <c r="Q90" s="1388"/>
      <c r="R90" s="1388"/>
      <c r="S90" s="1388"/>
      <c r="T90" s="1388"/>
      <c r="U90" s="1388"/>
      <c r="V90" s="1388"/>
      <c r="W90" s="1388"/>
      <c r="X90" s="1388"/>
      <c r="Y90" s="1388"/>
      <c r="Z90" s="1388"/>
    </row>
    <row r="91" spans="2:26" s="20" customFormat="1" x14ac:dyDescent="0.2">
      <c r="B91" s="1388"/>
      <c r="C91" s="1434"/>
      <c r="D91" s="1520"/>
      <c r="E91" s="1437"/>
      <c r="F91" s="1388"/>
      <c r="G91" s="1389"/>
      <c r="H91" s="1388"/>
      <c r="I91" s="1388"/>
      <c r="J91" s="1429"/>
      <c r="K91" s="1388"/>
      <c r="L91" s="1388"/>
      <c r="M91" s="1388"/>
      <c r="N91" s="1388"/>
      <c r="O91" s="1388"/>
      <c r="P91" s="1388"/>
      <c r="Q91" s="1388"/>
      <c r="R91" s="1388"/>
      <c r="S91" s="1388"/>
      <c r="T91" s="1388"/>
      <c r="U91" s="1388"/>
      <c r="V91" s="1388"/>
      <c r="W91" s="1388"/>
      <c r="X91" s="1388"/>
      <c r="Y91" s="1388"/>
      <c r="Z91" s="1388"/>
    </row>
    <row r="92" spans="2:26" s="20" customFormat="1" x14ac:dyDescent="0.2">
      <c r="B92" s="1388"/>
      <c r="C92" s="1434"/>
      <c r="D92" s="1520"/>
      <c r="E92" s="1437"/>
      <c r="F92" s="1388"/>
      <c r="G92" s="1389"/>
      <c r="H92" s="1388"/>
      <c r="I92" s="1388"/>
      <c r="J92" s="1429"/>
      <c r="K92" s="1388"/>
      <c r="L92" s="1388"/>
      <c r="M92" s="1388"/>
      <c r="N92" s="1388"/>
      <c r="O92" s="1388"/>
      <c r="P92" s="1388"/>
      <c r="Q92" s="1388"/>
      <c r="R92" s="1388"/>
      <c r="S92" s="1388"/>
      <c r="T92" s="1388"/>
      <c r="U92" s="1388"/>
      <c r="V92" s="1388"/>
      <c r="W92" s="1388"/>
      <c r="X92" s="1388"/>
      <c r="Y92" s="1388"/>
      <c r="Z92" s="1388"/>
    </row>
    <row r="93" spans="2:26" s="20" customFormat="1" x14ac:dyDescent="0.2">
      <c r="B93" s="1388"/>
      <c r="C93" s="1434"/>
      <c r="D93" s="1520"/>
      <c r="E93" s="1437"/>
      <c r="F93" s="1388"/>
      <c r="G93" s="1389"/>
      <c r="H93" s="1388"/>
      <c r="I93" s="1388"/>
      <c r="J93" s="1429"/>
      <c r="K93" s="1388"/>
      <c r="L93" s="1388"/>
      <c r="M93" s="1388"/>
      <c r="N93" s="1388"/>
      <c r="O93" s="1388"/>
      <c r="P93" s="1388"/>
      <c r="Q93" s="1388"/>
      <c r="R93" s="1388"/>
      <c r="S93" s="1388"/>
      <c r="T93" s="1388"/>
      <c r="U93" s="1388"/>
      <c r="V93" s="1388"/>
      <c r="W93" s="1388"/>
      <c r="X93" s="1388"/>
      <c r="Y93" s="1388"/>
      <c r="Z93" s="1388"/>
    </row>
    <row r="94" spans="2:26" s="20" customFormat="1" x14ac:dyDescent="0.2">
      <c r="B94" s="1388"/>
      <c r="C94" s="1434"/>
      <c r="D94" s="1520"/>
      <c r="E94" s="1437"/>
      <c r="F94" s="1388"/>
      <c r="G94" s="1389"/>
      <c r="H94" s="1388"/>
      <c r="I94" s="1388"/>
      <c r="J94" s="1429"/>
      <c r="K94" s="1388"/>
      <c r="L94" s="1388"/>
      <c r="M94" s="1388"/>
      <c r="N94" s="1388"/>
      <c r="O94" s="1388"/>
      <c r="P94" s="1388"/>
      <c r="Q94" s="1388"/>
      <c r="R94" s="1388"/>
      <c r="S94" s="1388"/>
      <c r="T94" s="1388"/>
      <c r="U94" s="1388"/>
      <c r="V94" s="1388"/>
      <c r="W94" s="1388"/>
      <c r="X94" s="1388"/>
      <c r="Y94" s="1388"/>
      <c r="Z94" s="1388"/>
    </row>
    <row r="95" spans="2:26" s="20" customFormat="1" x14ac:dyDescent="0.2">
      <c r="B95" s="1388"/>
      <c r="C95" s="1434"/>
      <c r="D95" s="1520"/>
      <c r="E95" s="1437"/>
      <c r="F95" s="1388"/>
      <c r="G95" s="1389"/>
      <c r="H95" s="1388"/>
      <c r="I95" s="1388"/>
      <c r="J95" s="1429"/>
      <c r="K95" s="1388"/>
      <c r="L95" s="1388"/>
      <c r="M95" s="1388"/>
      <c r="N95" s="1388"/>
      <c r="O95" s="1388"/>
      <c r="P95" s="1388"/>
      <c r="Q95" s="1388"/>
      <c r="R95" s="1388"/>
      <c r="S95" s="1388"/>
      <c r="T95" s="1388"/>
      <c r="U95" s="1388"/>
      <c r="V95" s="1388"/>
      <c r="W95" s="1388"/>
      <c r="X95" s="1388"/>
      <c r="Y95" s="1388"/>
      <c r="Z95" s="1388"/>
    </row>
    <row r="96" spans="2:26" s="20" customFormat="1" x14ac:dyDescent="0.2">
      <c r="B96" s="1388"/>
      <c r="C96" s="1434"/>
      <c r="D96" s="1520"/>
      <c r="E96" s="1437"/>
      <c r="F96" s="1388"/>
      <c r="G96" s="1389"/>
      <c r="H96" s="1388"/>
      <c r="I96" s="1388"/>
      <c r="J96" s="1429"/>
      <c r="K96" s="1388"/>
      <c r="L96" s="1388"/>
      <c r="M96" s="1388"/>
      <c r="N96" s="1388"/>
      <c r="O96" s="1388"/>
      <c r="P96" s="1388"/>
      <c r="Q96" s="1388"/>
      <c r="R96" s="1388"/>
      <c r="S96" s="1388"/>
      <c r="T96" s="1388"/>
      <c r="U96" s="1388"/>
      <c r="V96" s="1388"/>
      <c r="W96" s="1388"/>
      <c r="X96" s="1388"/>
      <c r="Y96" s="1388"/>
      <c r="Z96" s="1388"/>
    </row>
    <row r="97" spans="2:26" s="20" customFormat="1" x14ac:dyDescent="0.2">
      <c r="B97" s="1388"/>
      <c r="C97" s="1434"/>
      <c r="D97" s="1520"/>
      <c r="E97" s="1437"/>
      <c r="F97" s="1388"/>
      <c r="G97" s="1389"/>
      <c r="H97" s="1388"/>
      <c r="I97" s="1388"/>
      <c r="J97" s="1429"/>
      <c r="K97" s="1388"/>
      <c r="L97" s="1388"/>
      <c r="M97" s="1388"/>
      <c r="N97" s="1388"/>
      <c r="O97" s="1388"/>
      <c r="P97" s="1388"/>
      <c r="Q97" s="1388"/>
      <c r="R97" s="1388"/>
      <c r="S97" s="1388"/>
      <c r="T97" s="1388"/>
      <c r="U97" s="1388"/>
      <c r="V97" s="1388"/>
      <c r="W97" s="1388"/>
      <c r="X97" s="1388"/>
      <c r="Y97" s="1388"/>
      <c r="Z97" s="1388"/>
    </row>
    <row r="98" spans="2:26" s="20" customFormat="1" x14ac:dyDescent="0.2">
      <c r="B98" s="1388"/>
      <c r="C98" s="1434"/>
      <c r="D98" s="1520"/>
      <c r="E98" s="1437"/>
      <c r="F98" s="1388"/>
      <c r="G98" s="1389"/>
      <c r="H98" s="1388"/>
      <c r="I98" s="1388"/>
      <c r="J98" s="1429"/>
      <c r="K98" s="1388"/>
      <c r="L98" s="1388"/>
      <c r="M98" s="1388"/>
      <c r="N98" s="1388"/>
      <c r="O98" s="1388"/>
      <c r="P98" s="1388"/>
      <c r="Q98" s="1388"/>
      <c r="R98" s="1388"/>
      <c r="S98" s="1388"/>
      <c r="T98" s="1388"/>
      <c r="U98" s="1388"/>
      <c r="V98" s="1388"/>
      <c r="W98" s="1388"/>
      <c r="X98" s="1388"/>
      <c r="Y98" s="1388"/>
      <c r="Z98" s="1388"/>
    </row>
    <row r="99" spans="2:26" s="20" customFormat="1" x14ac:dyDescent="0.2">
      <c r="B99" s="1388"/>
      <c r="C99" s="1434"/>
      <c r="D99" s="1520"/>
      <c r="E99" s="1437"/>
      <c r="F99" s="1388"/>
      <c r="G99" s="1389"/>
      <c r="H99" s="1388"/>
      <c r="I99" s="1388"/>
      <c r="J99" s="1429"/>
      <c r="K99" s="1388"/>
      <c r="L99" s="1388"/>
      <c r="M99" s="1388"/>
      <c r="N99" s="1388"/>
      <c r="O99" s="1388"/>
      <c r="P99" s="1388"/>
      <c r="Q99" s="1388"/>
      <c r="R99" s="1388"/>
      <c r="S99" s="1388"/>
      <c r="T99" s="1388"/>
      <c r="U99" s="1388"/>
      <c r="V99" s="1388"/>
      <c r="W99" s="1388"/>
      <c r="X99" s="1388"/>
      <c r="Y99" s="1388"/>
      <c r="Z99" s="1388"/>
    </row>
    <row r="100" spans="2:26" s="20" customFormat="1" x14ac:dyDescent="0.2">
      <c r="B100" s="1388"/>
      <c r="C100" s="1434"/>
      <c r="D100" s="1520"/>
      <c r="E100" s="1437"/>
      <c r="F100" s="1388"/>
      <c r="G100" s="1389"/>
      <c r="H100" s="1388"/>
      <c r="I100" s="1388"/>
      <c r="J100" s="1429"/>
      <c r="K100" s="1388"/>
      <c r="L100" s="1388"/>
      <c r="M100" s="1388"/>
      <c r="N100" s="1388"/>
      <c r="O100" s="1388"/>
      <c r="P100" s="1388"/>
      <c r="Q100" s="1388"/>
      <c r="R100" s="1388"/>
      <c r="S100" s="1388"/>
      <c r="T100" s="1388"/>
      <c r="U100" s="1388"/>
      <c r="V100" s="1388"/>
      <c r="W100" s="1388"/>
      <c r="X100" s="1388"/>
      <c r="Y100" s="1388"/>
      <c r="Z100" s="1388"/>
    </row>
    <row r="101" spans="2:26" s="20" customFormat="1" x14ac:dyDescent="0.2">
      <c r="C101" s="243"/>
      <c r="D101" s="178"/>
      <c r="E101" s="1199"/>
      <c r="G101" s="171"/>
      <c r="J101" s="51"/>
    </row>
    <row r="102" spans="2:26" s="20" customFormat="1" x14ac:dyDescent="0.2">
      <c r="C102" s="243"/>
      <c r="D102" s="178"/>
      <c r="E102" s="1199"/>
      <c r="G102" s="171"/>
      <c r="J102" s="51"/>
    </row>
    <row r="103" spans="2:26" s="20" customFormat="1" x14ac:dyDescent="0.2">
      <c r="C103" s="243"/>
      <c r="D103" s="178"/>
      <c r="E103" s="1199"/>
      <c r="G103" s="171"/>
      <c r="J103" s="51"/>
    </row>
    <row r="104" spans="2:26" s="20" customFormat="1" x14ac:dyDescent="0.2">
      <c r="C104" s="243"/>
      <c r="D104" s="178"/>
      <c r="E104" s="1199"/>
      <c r="G104" s="171"/>
      <c r="J104" s="51"/>
    </row>
    <row r="105" spans="2:26" s="20" customFormat="1" x14ac:dyDescent="0.2">
      <c r="C105" s="243"/>
      <c r="D105" s="178"/>
      <c r="E105" s="1199"/>
      <c r="G105" s="171"/>
      <c r="J105" s="51"/>
    </row>
    <row r="106" spans="2:26" s="20" customFormat="1" x14ac:dyDescent="0.2">
      <c r="C106" s="243"/>
      <c r="D106" s="178"/>
      <c r="E106" s="1199"/>
      <c r="G106" s="171"/>
      <c r="J106" s="51"/>
    </row>
    <row r="107" spans="2:26" s="20" customFormat="1" x14ac:dyDescent="0.2">
      <c r="C107" s="243"/>
      <c r="D107" s="178"/>
      <c r="E107" s="1199"/>
      <c r="G107" s="171"/>
      <c r="J107" s="51"/>
    </row>
    <row r="108" spans="2:26" s="20" customFormat="1" x14ac:dyDescent="0.2">
      <c r="C108" s="243"/>
      <c r="D108" s="178"/>
      <c r="E108" s="1199"/>
      <c r="G108" s="171"/>
      <c r="J108" s="51"/>
    </row>
    <row r="109" spans="2:26" s="20" customFormat="1" x14ac:dyDescent="0.2">
      <c r="C109" s="243"/>
      <c r="D109" s="178"/>
      <c r="E109" s="1199"/>
      <c r="G109" s="171"/>
      <c r="J109" s="51"/>
    </row>
    <row r="110" spans="2:26" s="20" customFormat="1" x14ac:dyDescent="0.2">
      <c r="C110" s="243"/>
      <c r="D110" s="178"/>
      <c r="E110" s="1199"/>
      <c r="G110" s="171"/>
      <c r="J110" s="51"/>
    </row>
    <row r="111" spans="2:26" s="20" customFormat="1" x14ac:dyDescent="0.2">
      <c r="C111" s="243"/>
      <c r="D111" s="178"/>
      <c r="E111" s="1199"/>
      <c r="G111" s="171"/>
      <c r="J111" s="51"/>
    </row>
    <row r="112" spans="2:26" s="20" customFormat="1" x14ac:dyDescent="0.2">
      <c r="C112" s="243"/>
      <c r="D112" s="178"/>
      <c r="E112" s="1199"/>
      <c r="G112" s="171"/>
      <c r="J112" s="51"/>
    </row>
    <row r="113" spans="3:10" s="20" customFormat="1" x14ac:dyDescent="0.2">
      <c r="C113" s="243"/>
      <c r="D113" s="178"/>
      <c r="E113" s="1199"/>
      <c r="G113" s="171"/>
      <c r="J113" s="51"/>
    </row>
    <row r="114" spans="3:10" s="20" customFormat="1" x14ac:dyDescent="0.2">
      <c r="C114" s="243"/>
      <c r="D114" s="178"/>
      <c r="E114" s="1199"/>
      <c r="G114" s="171"/>
      <c r="J114" s="51"/>
    </row>
    <row r="115" spans="3:10" s="20" customFormat="1" x14ac:dyDescent="0.2">
      <c r="C115" s="243"/>
      <c r="D115" s="178"/>
      <c r="E115" s="1199"/>
      <c r="G115" s="171"/>
      <c r="J115" s="51"/>
    </row>
    <row r="116" spans="3:10" s="20" customFormat="1" x14ac:dyDescent="0.2">
      <c r="C116" s="243"/>
      <c r="D116" s="178"/>
      <c r="E116" s="1199"/>
      <c r="G116" s="171"/>
      <c r="J116" s="51"/>
    </row>
    <row r="117" spans="3:10" s="20" customFormat="1" x14ac:dyDescent="0.2">
      <c r="C117" s="243"/>
      <c r="D117" s="178"/>
      <c r="E117" s="1199"/>
      <c r="G117" s="171"/>
      <c r="J117" s="51"/>
    </row>
    <row r="118" spans="3:10" s="20" customFormat="1" x14ac:dyDescent="0.2">
      <c r="C118" s="243"/>
      <c r="D118" s="178"/>
      <c r="E118" s="1199"/>
      <c r="G118" s="171"/>
      <c r="J118" s="51"/>
    </row>
    <row r="119" spans="3:10" s="20" customFormat="1" x14ac:dyDescent="0.2">
      <c r="C119" s="243"/>
      <c r="D119" s="178"/>
      <c r="E119" s="1199"/>
      <c r="G119" s="171"/>
      <c r="J119" s="51"/>
    </row>
    <row r="120" spans="3:10" s="20" customFormat="1" x14ac:dyDescent="0.2">
      <c r="C120" s="243"/>
      <c r="D120" s="178"/>
      <c r="E120" s="1199"/>
      <c r="G120" s="171"/>
      <c r="J120" s="51"/>
    </row>
    <row r="121" spans="3:10" s="20" customFormat="1" x14ac:dyDescent="0.2">
      <c r="C121" s="243"/>
      <c r="D121" s="178"/>
      <c r="E121" s="1199"/>
      <c r="G121" s="171"/>
      <c r="J121" s="51"/>
    </row>
    <row r="122" spans="3:10" s="20" customFormat="1" x14ac:dyDescent="0.2">
      <c r="C122" s="243"/>
      <c r="D122" s="178"/>
      <c r="E122" s="1199"/>
      <c r="G122" s="171"/>
      <c r="J122" s="51"/>
    </row>
    <row r="123" spans="3:10" s="20" customFormat="1" x14ac:dyDescent="0.2">
      <c r="C123" s="243"/>
      <c r="D123" s="178"/>
      <c r="E123" s="1199"/>
      <c r="G123" s="171"/>
      <c r="J123" s="51"/>
    </row>
    <row r="124" spans="3:10" s="20" customFormat="1" x14ac:dyDescent="0.2">
      <c r="C124" s="243"/>
      <c r="D124" s="178"/>
      <c r="E124" s="1199"/>
      <c r="G124" s="171"/>
      <c r="J124" s="51"/>
    </row>
    <row r="125" spans="3:10" s="20" customFormat="1" x14ac:dyDescent="0.2">
      <c r="C125" s="243"/>
      <c r="D125" s="178"/>
      <c r="E125" s="1199"/>
      <c r="G125" s="171"/>
      <c r="J125" s="51"/>
    </row>
    <row r="126" spans="3:10" s="20" customFormat="1" x14ac:dyDescent="0.2">
      <c r="C126" s="243"/>
      <c r="D126" s="178"/>
      <c r="E126" s="1199"/>
      <c r="G126" s="171"/>
      <c r="J126" s="51"/>
    </row>
    <row r="127" spans="3:10" s="20" customFormat="1" x14ac:dyDescent="0.2">
      <c r="C127" s="243"/>
      <c r="D127" s="178"/>
      <c r="E127" s="1199"/>
      <c r="G127" s="171"/>
      <c r="J127" s="51"/>
    </row>
    <row r="128" spans="3:10" s="20" customFormat="1" x14ac:dyDescent="0.2">
      <c r="C128" s="243"/>
      <c r="D128" s="178"/>
      <c r="E128" s="1199"/>
      <c r="G128" s="171"/>
      <c r="J128" s="51"/>
    </row>
    <row r="129" spans="3:10" s="20" customFormat="1" x14ac:dyDescent="0.2">
      <c r="C129" s="243"/>
      <c r="D129" s="178"/>
      <c r="E129" s="1199"/>
      <c r="G129" s="171"/>
      <c r="J129" s="51"/>
    </row>
    <row r="130" spans="3:10" s="20" customFormat="1" x14ac:dyDescent="0.2">
      <c r="C130" s="243"/>
      <c r="D130" s="178"/>
      <c r="E130" s="1199"/>
      <c r="G130" s="171"/>
      <c r="J130" s="51"/>
    </row>
    <row r="131" spans="3:10" s="20" customFormat="1" x14ac:dyDescent="0.2">
      <c r="C131" s="243"/>
      <c r="D131" s="178"/>
      <c r="E131" s="1199"/>
      <c r="G131" s="171"/>
      <c r="J131" s="51"/>
    </row>
    <row r="132" spans="3:10" s="20" customFormat="1" x14ac:dyDescent="0.2">
      <c r="C132" s="243"/>
      <c r="D132" s="178"/>
      <c r="E132" s="1199"/>
      <c r="G132" s="171"/>
      <c r="J132" s="51"/>
    </row>
    <row r="133" spans="3:10" s="20" customFormat="1" x14ac:dyDescent="0.2">
      <c r="C133" s="243"/>
      <c r="D133" s="178"/>
      <c r="E133" s="1199"/>
      <c r="G133" s="171"/>
      <c r="J133" s="51"/>
    </row>
    <row r="134" spans="3:10" s="20" customFormat="1" x14ac:dyDescent="0.2">
      <c r="C134" s="243"/>
      <c r="D134" s="178"/>
      <c r="E134" s="1199"/>
      <c r="G134" s="171"/>
      <c r="J134" s="51"/>
    </row>
    <row r="135" spans="3:10" s="20" customFormat="1" x14ac:dyDescent="0.2">
      <c r="C135" s="243"/>
      <c r="D135" s="178"/>
      <c r="E135" s="1199"/>
      <c r="G135" s="171"/>
      <c r="J135" s="51"/>
    </row>
    <row r="136" spans="3:10" s="20" customFormat="1" x14ac:dyDescent="0.2">
      <c r="C136" s="243"/>
      <c r="D136" s="178"/>
      <c r="E136" s="1199"/>
      <c r="G136" s="171"/>
      <c r="J136" s="51"/>
    </row>
    <row r="137" spans="3:10" s="20" customFormat="1" x14ac:dyDescent="0.2">
      <c r="C137" s="243"/>
      <c r="D137" s="178"/>
      <c r="E137" s="1199"/>
      <c r="G137" s="171"/>
      <c r="J137" s="51"/>
    </row>
    <row r="138" spans="3:10" s="20" customFormat="1" x14ac:dyDescent="0.2">
      <c r="C138" s="243"/>
      <c r="D138" s="178"/>
      <c r="E138" s="1199"/>
      <c r="G138" s="171"/>
      <c r="J138" s="51"/>
    </row>
    <row r="139" spans="3:10" s="20" customFormat="1" x14ac:dyDescent="0.2">
      <c r="C139" s="243"/>
      <c r="D139" s="178"/>
      <c r="E139" s="1199"/>
      <c r="G139" s="171"/>
      <c r="J139" s="51"/>
    </row>
    <row r="140" spans="3:10" s="20" customFormat="1" x14ac:dyDescent="0.2">
      <c r="C140" s="243"/>
      <c r="D140" s="178"/>
      <c r="E140" s="1199"/>
      <c r="G140" s="171"/>
      <c r="J140" s="51"/>
    </row>
    <row r="141" spans="3:10" s="20" customFormat="1" x14ac:dyDescent="0.2">
      <c r="C141" s="243"/>
      <c r="D141" s="178"/>
      <c r="E141" s="1199"/>
      <c r="G141" s="171"/>
      <c r="J141" s="51"/>
    </row>
    <row r="142" spans="3:10" s="20" customFormat="1" x14ac:dyDescent="0.2">
      <c r="C142" s="243"/>
      <c r="D142" s="178"/>
      <c r="E142" s="1199"/>
      <c r="G142" s="171"/>
      <c r="J142" s="51"/>
    </row>
    <row r="143" spans="3:10" s="20" customFormat="1" x14ac:dyDescent="0.2">
      <c r="C143" s="243"/>
      <c r="D143" s="178"/>
      <c r="E143" s="1199"/>
      <c r="G143" s="171"/>
      <c r="J143" s="51"/>
    </row>
    <row r="144" spans="3:10" s="20" customFormat="1" x14ac:dyDescent="0.2">
      <c r="C144" s="243"/>
      <c r="D144" s="178"/>
      <c r="E144" s="1199"/>
      <c r="G144" s="171"/>
      <c r="J144" s="51"/>
    </row>
    <row r="145" spans="3:10" s="20" customFormat="1" x14ac:dyDescent="0.2">
      <c r="C145" s="243"/>
      <c r="D145" s="178"/>
      <c r="E145" s="1199"/>
      <c r="G145" s="171"/>
      <c r="J145" s="51"/>
    </row>
    <row r="146" spans="3:10" s="20" customFormat="1" x14ac:dyDescent="0.2">
      <c r="C146" s="243"/>
      <c r="D146" s="178"/>
      <c r="E146" s="1199"/>
      <c r="G146" s="171"/>
      <c r="J146" s="51"/>
    </row>
    <row r="147" spans="3:10" s="20" customFormat="1" x14ac:dyDescent="0.2">
      <c r="C147" s="243"/>
      <c r="D147" s="178"/>
      <c r="E147" s="1199"/>
      <c r="G147" s="171"/>
      <c r="J147" s="51"/>
    </row>
    <row r="148" spans="3:10" s="20" customFormat="1" x14ac:dyDescent="0.2">
      <c r="C148" s="243"/>
      <c r="D148" s="178"/>
      <c r="E148" s="1199"/>
      <c r="G148" s="171"/>
      <c r="J148" s="51"/>
    </row>
    <row r="149" spans="3:10" s="20" customFormat="1" x14ac:dyDescent="0.2">
      <c r="C149" s="243"/>
      <c r="D149" s="178"/>
      <c r="E149" s="1199"/>
      <c r="G149" s="171"/>
      <c r="J149" s="51"/>
    </row>
    <row r="150" spans="3:10" s="20" customFormat="1" x14ac:dyDescent="0.2">
      <c r="C150" s="243"/>
      <c r="D150" s="178"/>
      <c r="E150" s="1199"/>
      <c r="G150" s="171"/>
      <c r="J150" s="51"/>
    </row>
    <row r="151" spans="3:10" s="20" customFormat="1" x14ac:dyDescent="0.2">
      <c r="C151" s="243"/>
      <c r="D151" s="178"/>
      <c r="E151" s="1199"/>
      <c r="G151" s="171"/>
      <c r="J151" s="51"/>
    </row>
    <row r="152" spans="3:10" s="20" customFormat="1" x14ac:dyDescent="0.2">
      <c r="C152" s="243"/>
      <c r="D152" s="178"/>
      <c r="E152" s="1199"/>
      <c r="G152" s="171"/>
      <c r="J152" s="51"/>
    </row>
    <row r="153" spans="3:10" s="20" customFormat="1" x14ac:dyDescent="0.2">
      <c r="C153" s="243"/>
      <c r="D153" s="178"/>
      <c r="E153" s="1199"/>
      <c r="G153" s="171"/>
      <c r="J153" s="51"/>
    </row>
    <row r="154" spans="3:10" s="20" customFormat="1" x14ac:dyDescent="0.2">
      <c r="C154" s="243"/>
      <c r="D154" s="178"/>
      <c r="E154" s="1199"/>
      <c r="G154" s="171"/>
      <c r="J154" s="51"/>
    </row>
    <row r="155" spans="3:10" s="20" customFormat="1" x14ac:dyDescent="0.2">
      <c r="C155" s="243"/>
      <c r="D155" s="178"/>
      <c r="E155" s="1199"/>
      <c r="G155" s="171"/>
      <c r="J155" s="51"/>
    </row>
    <row r="156" spans="3:10" s="20" customFormat="1" x14ac:dyDescent="0.2">
      <c r="C156" s="243"/>
      <c r="D156" s="178"/>
      <c r="E156" s="1199"/>
      <c r="G156" s="171"/>
      <c r="J156" s="51"/>
    </row>
    <row r="157" spans="3:10" s="20" customFormat="1" x14ac:dyDescent="0.2">
      <c r="C157" s="243"/>
      <c r="D157" s="178"/>
      <c r="E157" s="1199"/>
      <c r="G157" s="171"/>
      <c r="J157" s="51"/>
    </row>
    <row r="158" spans="3:10" s="20" customFormat="1" x14ac:dyDescent="0.2">
      <c r="C158" s="243"/>
      <c r="D158" s="178"/>
      <c r="E158" s="1199"/>
      <c r="G158" s="171"/>
      <c r="J158" s="51"/>
    </row>
    <row r="159" spans="3:10" s="20" customFormat="1" x14ac:dyDescent="0.2">
      <c r="C159" s="243"/>
      <c r="D159" s="178"/>
      <c r="E159" s="1199"/>
      <c r="G159" s="171"/>
      <c r="J159" s="51"/>
    </row>
    <row r="160" spans="3:10" s="20" customFormat="1" x14ac:dyDescent="0.2">
      <c r="C160" s="243"/>
      <c r="D160" s="178"/>
      <c r="E160" s="1199"/>
      <c r="G160" s="171"/>
      <c r="J160" s="51"/>
    </row>
    <row r="161" spans="3:10" s="20" customFormat="1" x14ac:dyDescent="0.2">
      <c r="C161" s="243"/>
      <c r="D161" s="178"/>
      <c r="E161" s="1199"/>
      <c r="G161" s="171"/>
      <c r="J161" s="51"/>
    </row>
    <row r="162" spans="3:10" s="20" customFormat="1" x14ac:dyDescent="0.2">
      <c r="C162" s="243"/>
      <c r="D162" s="178"/>
      <c r="E162" s="1199"/>
      <c r="G162" s="171"/>
      <c r="J162" s="51"/>
    </row>
    <row r="163" spans="3:10" s="20" customFormat="1" x14ac:dyDescent="0.2">
      <c r="C163" s="243"/>
      <c r="D163" s="178"/>
      <c r="E163" s="1199"/>
      <c r="G163" s="171"/>
      <c r="J163" s="51"/>
    </row>
    <row r="164" spans="3:10" s="20" customFormat="1" x14ac:dyDescent="0.2">
      <c r="C164" s="243"/>
      <c r="D164" s="178"/>
      <c r="E164" s="1199"/>
      <c r="G164" s="171"/>
      <c r="J164" s="51"/>
    </row>
    <row r="165" spans="3:10" s="20" customFormat="1" x14ac:dyDescent="0.2">
      <c r="C165" s="243"/>
      <c r="D165" s="178"/>
      <c r="E165" s="1199"/>
      <c r="G165" s="171"/>
      <c r="J165" s="51"/>
    </row>
    <row r="166" spans="3:10" s="20" customFormat="1" x14ac:dyDescent="0.2">
      <c r="C166" s="243"/>
      <c r="D166" s="178"/>
      <c r="E166" s="1199"/>
      <c r="G166" s="171"/>
      <c r="J166" s="51"/>
    </row>
    <row r="167" spans="3:10" s="20" customFormat="1" x14ac:dyDescent="0.2">
      <c r="C167" s="243"/>
      <c r="D167" s="178"/>
      <c r="E167" s="1199"/>
      <c r="G167" s="171"/>
      <c r="J167" s="51"/>
    </row>
    <row r="168" spans="3:10" s="20" customFormat="1" x14ac:dyDescent="0.2">
      <c r="C168" s="243"/>
      <c r="D168" s="178"/>
      <c r="E168" s="1199"/>
      <c r="G168" s="171"/>
      <c r="J168" s="51"/>
    </row>
    <row r="169" spans="3:10" s="20" customFormat="1" x14ac:dyDescent="0.2">
      <c r="C169" s="243"/>
      <c r="D169" s="178"/>
      <c r="E169" s="1199"/>
      <c r="G169" s="171"/>
      <c r="J169" s="51"/>
    </row>
    <row r="170" spans="3:10" s="20" customFormat="1" x14ac:dyDescent="0.2">
      <c r="C170" s="243"/>
      <c r="D170" s="178"/>
      <c r="E170" s="1199"/>
      <c r="G170" s="171"/>
      <c r="J170" s="51"/>
    </row>
    <row r="171" spans="3:10" s="20" customFormat="1" x14ac:dyDescent="0.2">
      <c r="C171" s="243"/>
      <c r="D171" s="178"/>
      <c r="E171" s="1199"/>
      <c r="G171" s="171"/>
      <c r="J171" s="51"/>
    </row>
    <row r="172" spans="3:10" s="20" customFormat="1" x14ac:dyDescent="0.2">
      <c r="C172" s="243"/>
      <c r="D172" s="178"/>
      <c r="E172" s="1199"/>
      <c r="G172" s="171"/>
      <c r="J172" s="51"/>
    </row>
    <row r="173" spans="3:10" s="20" customFormat="1" x14ac:dyDescent="0.2">
      <c r="C173" s="243"/>
      <c r="D173" s="178"/>
      <c r="E173" s="1199"/>
      <c r="G173" s="171"/>
      <c r="J173" s="51"/>
    </row>
    <row r="174" spans="3:10" s="20" customFormat="1" x14ac:dyDescent="0.2">
      <c r="C174" s="243"/>
      <c r="D174" s="178"/>
      <c r="E174" s="1199"/>
      <c r="G174" s="171"/>
      <c r="J174" s="51"/>
    </row>
    <row r="175" spans="3:10" s="20" customFormat="1" x14ac:dyDescent="0.2">
      <c r="C175" s="243"/>
      <c r="D175" s="178"/>
      <c r="E175" s="1199"/>
      <c r="G175" s="171"/>
      <c r="J175" s="51"/>
    </row>
    <row r="176" spans="3:10" s="20" customFormat="1" x14ac:dyDescent="0.2">
      <c r="C176" s="243"/>
      <c r="D176" s="178"/>
      <c r="E176" s="1199"/>
      <c r="G176" s="171"/>
      <c r="J176" s="51"/>
    </row>
    <row r="177" spans="3:10" s="20" customFormat="1" x14ac:dyDescent="0.2">
      <c r="C177" s="243"/>
      <c r="D177" s="178"/>
      <c r="E177" s="1199"/>
      <c r="G177" s="171"/>
      <c r="J177" s="51"/>
    </row>
    <row r="178" spans="3:10" s="20" customFormat="1" x14ac:dyDescent="0.2">
      <c r="C178" s="243"/>
      <c r="D178" s="178"/>
      <c r="E178" s="1199"/>
      <c r="G178" s="171"/>
      <c r="J178" s="51"/>
    </row>
    <row r="179" spans="3:10" s="20" customFormat="1" x14ac:dyDescent="0.2">
      <c r="C179" s="243"/>
      <c r="D179" s="178"/>
      <c r="E179" s="1199"/>
      <c r="G179" s="171"/>
      <c r="J179" s="51"/>
    </row>
    <row r="180" spans="3:10" s="20" customFormat="1" x14ac:dyDescent="0.2">
      <c r="C180" s="243"/>
      <c r="D180" s="178"/>
      <c r="E180" s="1199"/>
      <c r="G180" s="171"/>
      <c r="J180" s="51"/>
    </row>
    <row r="181" spans="3:10" s="20" customFormat="1" x14ac:dyDescent="0.2">
      <c r="C181" s="243"/>
      <c r="D181" s="178"/>
      <c r="E181" s="1199"/>
      <c r="G181" s="171"/>
      <c r="J181" s="51"/>
    </row>
    <row r="182" spans="3:10" s="20" customFormat="1" x14ac:dyDescent="0.2">
      <c r="C182" s="243"/>
      <c r="D182" s="178"/>
      <c r="E182" s="1199"/>
      <c r="G182" s="171"/>
      <c r="J182" s="51"/>
    </row>
    <row r="183" spans="3:10" s="20" customFormat="1" x14ac:dyDescent="0.2">
      <c r="C183" s="243"/>
      <c r="D183" s="178"/>
      <c r="E183" s="1199"/>
      <c r="G183" s="171"/>
      <c r="J183" s="51"/>
    </row>
    <row r="184" spans="3:10" s="20" customFormat="1" x14ac:dyDescent="0.2">
      <c r="C184" s="243"/>
      <c r="D184" s="178"/>
      <c r="E184" s="1199"/>
      <c r="G184" s="171"/>
      <c r="J184" s="51"/>
    </row>
    <row r="185" spans="3:10" s="20" customFormat="1" x14ac:dyDescent="0.2">
      <c r="C185" s="243"/>
      <c r="D185" s="178"/>
      <c r="E185" s="1199"/>
      <c r="G185" s="171"/>
      <c r="J185" s="51"/>
    </row>
    <row r="186" spans="3:10" s="20" customFormat="1" x14ac:dyDescent="0.2">
      <c r="C186" s="243"/>
      <c r="D186" s="178"/>
      <c r="E186" s="1199"/>
      <c r="G186" s="171"/>
      <c r="J186" s="51"/>
    </row>
    <row r="187" spans="3:10" s="20" customFormat="1" x14ac:dyDescent="0.2">
      <c r="C187" s="243"/>
      <c r="D187" s="178"/>
      <c r="E187" s="1199"/>
      <c r="G187" s="171"/>
      <c r="J187" s="51"/>
    </row>
    <row r="188" spans="3:10" s="20" customFormat="1" x14ac:dyDescent="0.2">
      <c r="C188" s="243"/>
      <c r="D188" s="178"/>
      <c r="E188" s="1199"/>
      <c r="G188" s="171"/>
      <c r="J188" s="51"/>
    </row>
    <row r="189" spans="3:10" s="20" customFormat="1" x14ac:dyDescent="0.2">
      <c r="C189" s="243"/>
      <c r="D189" s="178"/>
      <c r="E189" s="1199"/>
      <c r="G189" s="171"/>
      <c r="J189" s="51"/>
    </row>
    <row r="190" spans="3:10" s="20" customFormat="1" x14ac:dyDescent="0.2">
      <c r="C190" s="243"/>
      <c r="D190" s="178"/>
      <c r="E190" s="1199"/>
      <c r="G190" s="171"/>
      <c r="J190" s="51"/>
    </row>
    <row r="191" spans="3:10" s="20" customFormat="1" x14ac:dyDescent="0.2">
      <c r="C191" s="243"/>
      <c r="D191" s="178"/>
      <c r="E191" s="1199"/>
      <c r="G191" s="171"/>
      <c r="J191" s="51"/>
    </row>
    <row r="192" spans="3:10" s="20" customFormat="1" x14ac:dyDescent="0.2">
      <c r="C192" s="243"/>
      <c r="D192" s="178"/>
      <c r="E192" s="1199"/>
      <c r="G192" s="171"/>
      <c r="J192" s="51"/>
    </row>
    <row r="193" spans="3:10" s="20" customFormat="1" x14ac:dyDescent="0.2">
      <c r="C193" s="243"/>
      <c r="D193" s="178"/>
      <c r="E193" s="1199"/>
      <c r="G193" s="171"/>
      <c r="J193" s="51"/>
    </row>
    <row r="194" spans="3:10" s="20" customFormat="1" x14ac:dyDescent="0.2">
      <c r="C194" s="243"/>
      <c r="D194" s="178"/>
      <c r="E194" s="1199"/>
      <c r="G194" s="171"/>
      <c r="J194" s="51"/>
    </row>
    <row r="195" spans="3:10" s="20" customFormat="1" x14ac:dyDescent="0.2">
      <c r="C195" s="243"/>
      <c r="D195" s="178"/>
      <c r="E195" s="1199"/>
      <c r="G195" s="171"/>
      <c r="J195" s="51"/>
    </row>
    <row r="196" spans="3:10" s="20" customFormat="1" x14ac:dyDescent="0.2">
      <c r="C196" s="243"/>
      <c r="D196" s="178"/>
      <c r="E196" s="1199"/>
      <c r="G196" s="171"/>
      <c r="J196" s="51"/>
    </row>
    <row r="197" spans="3:10" s="20" customFormat="1" x14ac:dyDescent="0.2">
      <c r="C197" s="243"/>
      <c r="D197" s="178"/>
      <c r="E197" s="1199"/>
      <c r="G197" s="171"/>
      <c r="J197" s="51"/>
    </row>
    <row r="198" spans="3:10" s="20" customFormat="1" x14ac:dyDescent="0.2">
      <c r="C198" s="243"/>
      <c r="D198" s="178"/>
      <c r="E198" s="1199"/>
      <c r="G198" s="171"/>
      <c r="J198" s="51"/>
    </row>
    <row r="199" spans="3:10" s="20" customFormat="1" x14ac:dyDescent="0.2">
      <c r="C199" s="243"/>
      <c r="D199" s="178"/>
      <c r="E199" s="1199"/>
      <c r="G199" s="171"/>
      <c r="J199" s="51"/>
    </row>
    <row r="200" spans="3:10" s="20" customFormat="1" x14ac:dyDescent="0.2">
      <c r="C200" s="243"/>
      <c r="D200" s="178"/>
      <c r="E200" s="1199"/>
      <c r="G200" s="171"/>
      <c r="J200" s="51"/>
    </row>
    <row r="201" spans="3:10" s="20" customFormat="1" x14ac:dyDescent="0.2">
      <c r="C201" s="243"/>
      <c r="D201" s="178"/>
      <c r="E201" s="1199"/>
      <c r="G201" s="171"/>
      <c r="J201" s="51"/>
    </row>
    <row r="202" spans="3:10" s="20" customFormat="1" x14ac:dyDescent="0.2">
      <c r="C202" s="243"/>
      <c r="D202" s="178"/>
      <c r="E202" s="1199"/>
      <c r="G202" s="171"/>
      <c r="J202" s="51"/>
    </row>
    <row r="203" spans="3:10" s="20" customFormat="1" x14ac:dyDescent="0.2">
      <c r="C203" s="243"/>
      <c r="D203" s="178"/>
      <c r="E203" s="1199"/>
      <c r="G203" s="171"/>
      <c r="J203" s="51"/>
    </row>
    <row r="204" spans="3:10" s="20" customFormat="1" x14ac:dyDescent="0.2">
      <c r="C204" s="243"/>
      <c r="D204" s="178"/>
      <c r="E204" s="1199"/>
      <c r="G204" s="171"/>
      <c r="J204" s="51"/>
    </row>
    <row r="205" spans="3:10" s="20" customFormat="1" x14ac:dyDescent="0.2">
      <c r="C205" s="243"/>
      <c r="D205" s="178"/>
      <c r="E205" s="1199"/>
      <c r="G205" s="171"/>
      <c r="J205" s="51"/>
    </row>
    <row r="206" spans="3:10" s="20" customFormat="1" x14ac:dyDescent="0.2">
      <c r="C206" s="243"/>
      <c r="D206" s="178"/>
      <c r="E206" s="1199"/>
      <c r="G206" s="171"/>
      <c r="J206" s="51"/>
    </row>
    <row r="207" spans="3:10" s="20" customFormat="1" x14ac:dyDescent="0.2">
      <c r="C207" s="243"/>
      <c r="D207" s="178"/>
      <c r="E207" s="1199"/>
      <c r="G207" s="171"/>
      <c r="J207" s="51"/>
    </row>
    <row r="208" spans="3:10" s="20" customFormat="1" x14ac:dyDescent="0.2">
      <c r="C208" s="243"/>
      <c r="D208" s="178"/>
      <c r="E208" s="1199"/>
      <c r="G208" s="171"/>
      <c r="J208" s="51"/>
    </row>
    <row r="209" spans="3:10" s="20" customFormat="1" x14ac:dyDescent="0.2">
      <c r="C209" s="243"/>
      <c r="D209" s="178"/>
      <c r="E209" s="1199"/>
      <c r="G209" s="171"/>
      <c r="J209" s="51"/>
    </row>
    <row r="210" spans="3:10" s="20" customFormat="1" x14ac:dyDescent="0.2">
      <c r="C210" s="243"/>
      <c r="D210" s="178"/>
      <c r="E210" s="1199"/>
      <c r="G210" s="171"/>
      <c r="J210" s="51"/>
    </row>
    <row r="211" spans="3:10" s="20" customFormat="1" x14ac:dyDescent="0.2">
      <c r="C211" s="243"/>
      <c r="D211" s="178"/>
      <c r="E211" s="1199"/>
      <c r="G211" s="171"/>
      <c r="J211" s="51"/>
    </row>
    <row r="212" spans="3:10" s="20" customFormat="1" x14ac:dyDescent="0.2">
      <c r="C212" s="243"/>
      <c r="D212" s="178"/>
      <c r="E212" s="1199"/>
      <c r="G212" s="171"/>
      <c r="J212" s="51"/>
    </row>
    <row r="213" spans="3:10" s="20" customFormat="1" x14ac:dyDescent="0.2">
      <c r="C213" s="243"/>
      <c r="D213" s="178"/>
      <c r="E213" s="1199"/>
      <c r="G213" s="171"/>
      <c r="J213" s="51"/>
    </row>
    <row r="214" spans="3:10" s="20" customFormat="1" x14ac:dyDescent="0.2">
      <c r="C214" s="243"/>
      <c r="D214" s="178"/>
      <c r="E214" s="1199"/>
      <c r="G214" s="171"/>
      <c r="J214" s="51"/>
    </row>
    <row r="215" spans="3:10" s="20" customFormat="1" x14ac:dyDescent="0.2">
      <c r="C215" s="243"/>
      <c r="D215" s="178"/>
      <c r="E215" s="1199"/>
      <c r="G215" s="171"/>
      <c r="J215" s="51"/>
    </row>
    <row r="216" spans="3:10" s="20" customFormat="1" x14ac:dyDescent="0.2">
      <c r="C216" s="243"/>
      <c r="D216" s="178"/>
      <c r="E216" s="1199"/>
      <c r="G216" s="171"/>
      <c r="J216" s="51"/>
    </row>
    <row r="217" spans="3:10" s="20" customFormat="1" x14ac:dyDescent="0.2">
      <c r="C217" s="243"/>
      <c r="D217" s="178"/>
      <c r="E217" s="1199"/>
      <c r="G217" s="171"/>
      <c r="J217" s="51"/>
    </row>
    <row r="218" spans="3:10" s="20" customFormat="1" x14ac:dyDescent="0.2">
      <c r="C218" s="243"/>
      <c r="D218" s="178"/>
      <c r="E218" s="1199"/>
      <c r="G218" s="171"/>
      <c r="J218" s="51"/>
    </row>
    <row r="219" spans="3:10" s="20" customFormat="1" x14ac:dyDescent="0.2">
      <c r="C219" s="243"/>
      <c r="D219" s="178"/>
      <c r="E219" s="1199"/>
      <c r="G219" s="171"/>
      <c r="J219" s="51"/>
    </row>
    <row r="220" spans="3:10" s="20" customFormat="1" x14ac:dyDescent="0.2">
      <c r="C220" s="243"/>
      <c r="D220" s="178"/>
      <c r="E220" s="1199"/>
      <c r="G220" s="171"/>
      <c r="J220" s="51"/>
    </row>
    <row r="221" spans="3:10" s="20" customFormat="1" x14ac:dyDescent="0.2">
      <c r="C221" s="243"/>
      <c r="D221" s="178"/>
      <c r="E221" s="1199"/>
      <c r="G221" s="171"/>
      <c r="J221" s="51"/>
    </row>
    <row r="222" spans="3:10" s="20" customFormat="1" x14ac:dyDescent="0.2">
      <c r="C222" s="243"/>
      <c r="D222" s="178"/>
      <c r="E222" s="1199"/>
      <c r="G222" s="171"/>
      <c r="J222" s="51"/>
    </row>
    <row r="223" spans="3:10" s="20" customFormat="1" x14ac:dyDescent="0.2">
      <c r="C223" s="243"/>
      <c r="D223" s="178"/>
      <c r="E223" s="1199"/>
      <c r="G223" s="171"/>
      <c r="J223" s="51"/>
    </row>
    <row r="224" spans="3:10" s="20" customFormat="1" x14ac:dyDescent="0.2">
      <c r="C224" s="243"/>
      <c r="D224" s="178"/>
      <c r="E224" s="1199"/>
      <c r="G224" s="171"/>
      <c r="J224" s="51"/>
    </row>
    <row r="225" spans="3:10" s="20" customFormat="1" x14ac:dyDescent="0.2">
      <c r="C225" s="243"/>
      <c r="D225" s="178"/>
      <c r="E225" s="1199"/>
      <c r="G225" s="171"/>
      <c r="J225" s="51"/>
    </row>
    <row r="226" spans="3:10" s="20" customFormat="1" x14ac:dyDescent="0.2">
      <c r="C226" s="243"/>
      <c r="D226" s="178"/>
      <c r="E226" s="1199"/>
      <c r="G226" s="171"/>
      <c r="J226" s="51"/>
    </row>
    <row r="227" spans="3:10" s="20" customFormat="1" x14ac:dyDescent="0.2">
      <c r="C227" s="243"/>
      <c r="D227" s="178"/>
      <c r="E227" s="1199"/>
      <c r="G227" s="171"/>
      <c r="J227" s="51"/>
    </row>
    <row r="228" spans="3:10" s="20" customFormat="1" x14ac:dyDescent="0.2">
      <c r="C228" s="243"/>
      <c r="D228" s="178"/>
      <c r="E228" s="1199"/>
      <c r="G228" s="171"/>
      <c r="J228" s="51"/>
    </row>
    <row r="229" spans="3:10" s="20" customFormat="1" x14ac:dyDescent="0.2">
      <c r="C229" s="243"/>
      <c r="D229" s="178"/>
      <c r="E229" s="1199"/>
      <c r="G229" s="171"/>
      <c r="J229" s="51"/>
    </row>
    <row r="230" spans="3:10" s="20" customFormat="1" x14ac:dyDescent="0.2">
      <c r="C230" s="243"/>
      <c r="D230" s="178"/>
      <c r="E230" s="1199"/>
      <c r="G230" s="171"/>
      <c r="J230" s="51"/>
    </row>
    <row r="231" spans="3:10" s="20" customFormat="1" x14ac:dyDescent="0.2">
      <c r="C231" s="243"/>
      <c r="D231" s="178"/>
      <c r="E231" s="1199"/>
      <c r="G231" s="171"/>
      <c r="J231" s="51"/>
    </row>
    <row r="232" spans="3:10" s="20" customFormat="1" x14ac:dyDescent="0.2">
      <c r="C232" s="243"/>
      <c r="D232" s="178"/>
      <c r="E232" s="1199"/>
      <c r="G232" s="171"/>
      <c r="J232" s="51"/>
    </row>
    <row r="233" spans="3:10" s="20" customFormat="1" x14ac:dyDescent="0.2">
      <c r="C233" s="243"/>
      <c r="D233" s="178"/>
      <c r="E233" s="1199"/>
      <c r="G233" s="171"/>
      <c r="J233" s="51"/>
    </row>
    <row r="234" spans="3:10" s="20" customFormat="1" x14ac:dyDescent="0.2">
      <c r="C234" s="243"/>
      <c r="D234" s="178"/>
      <c r="E234" s="1199"/>
      <c r="G234" s="171"/>
      <c r="J234" s="51"/>
    </row>
    <row r="235" spans="3:10" s="20" customFormat="1" x14ac:dyDescent="0.2">
      <c r="C235" s="243"/>
      <c r="D235" s="178"/>
      <c r="E235" s="1199"/>
      <c r="G235" s="171"/>
      <c r="J235" s="51"/>
    </row>
    <row r="236" spans="3:10" s="20" customFormat="1" x14ac:dyDescent="0.2">
      <c r="C236" s="243"/>
      <c r="D236" s="178"/>
      <c r="E236" s="1199"/>
      <c r="G236" s="171"/>
      <c r="J236" s="51"/>
    </row>
    <row r="237" spans="3:10" s="20" customFormat="1" x14ac:dyDescent="0.2">
      <c r="C237" s="243"/>
      <c r="D237" s="178"/>
      <c r="E237" s="1199"/>
      <c r="G237" s="171"/>
      <c r="J237" s="51"/>
    </row>
    <row r="238" spans="3:10" s="20" customFormat="1" x14ac:dyDescent="0.2">
      <c r="C238" s="243"/>
      <c r="D238" s="178"/>
      <c r="E238" s="1199"/>
      <c r="G238" s="171"/>
      <c r="J238" s="51"/>
    </row>
    <row r="239" spans="3:10" s="20" customFormat="1" x14ac:dyDescent="0.2">
      <c r="C239" s="243"/>
      <c r="D239" s="178"/>
      <c r="E239" s="1199"/>
      <c r="G239" s="171"/>
      <c r="J239" s="51"/>
    </row>
    <row r="240" spans="3:10" s="20" customFormat="1" x14ac:dyDescent="0.2">
      <c r="C240" s="243"/>
      <c r="D240" s="178"/>
      <c r="E240" s="1199"/>
      <c r="G240" s="171"/>
      <c r="J240" s="51"/>
    </row>
    <row r="241" spans="3:10" s="20" customFormat="1" x14ac:dyDescent="0.2">
      <c r="C241" s="243"/>
      <c r="D241" s="178"/>
      <c r="E241" s="1199"/>
      <c r="G241" s="171"/>
      <c r="J241" s="51"/>
    </row>
    <row r="242" spans="3:10" s="20" customFormat="1" x14ac:dyDescent="0.2">
      <c r="C242" s="243"/>
      <c r="D242" s="178"/>
      <c r="E242" s="1199"/>
      <c r="G242" s="171"/>
      <c r="J242" s="51"/>
    </row>
    <row r="243" spans="3:10" s="20" customFormat="1" x14ac:dyDescent="0.2">
      <c r="C243" s="243"/>
      <c r="D243" s="178"/>
      <c r="E243" s="1199"/>
      <c r="G243" s="171"/>
      <c r="J243" s="51"/>
    </row>
    <row r="244" spans="3:10" s="20" customFormat="1" x14ac:dyDescent="0.2">
      <c r="C244" s="243"/>
      <c r="D244" s="178"/>
      <c r="E244" s="1199"/>
      <c r="G244" s="171"/>
      <c r="J244" s="51"/>
    </row>
    <row r="245" spans="3:10" s="20" customFormat="1" x14ac:dyDescent="0.2">
      <c r="C245" s="243"/>
      <c r="D245" s="178"/>
      <c r="E245" s="1199"/>
      <c r="G245" s="171"/>
      <c r="J245" s="51"/>
    </row>
    <row r="246" spans="3:10" s="20" customFormat="1" x14ac:dyDescent="0.2">
      <c r="C246" s="243"/>
      <c r="D246" s="178"/>
      <c r="E246" s="1199"/>
      <c r="G246" s="171"/>
      <c r="J246" s="51"/>
    </row>
    <row r="247" spans="3:10" s="20" customFormat="1" x14ac:dyDescent="0.2">
      <c r="C247" s="243"/>
      <c r="D247" s="178"/>
      <c r="E247" s="1199"/>
      <c r="G247" s="171"/>
      <c r="J247" s="51"/>
    </row>
    <row r="248" spans="3:10" s="20" customFormat="1" x14ac:dyDescent="0.2">
      <c r="C248" s="243"/>
      <c r="D248" s="178"/>
      <c r="E248" s="1199"/>
      <c r="G248" s="171"/>
      <c r="J248" s="51"/>
    </row>
    <row r="249" spans="3:10" s="20" customFormat="1" x14ac:dyDescent="0.2">
      <c r="C249" s="243"/>
      <c r="D249" s="178"/>
      <c r="E249" s="1199"/>
      <c r="G249" s="171"/>
      <c r="J249" s="51"/>
    </row>
    <row r="250" spans="3:10" s="20" customFormat="1" x14ac:dyDescent="0.2">
      <c r="C250" s="243"/>
      <c r="D250" s="178"/>
      <c r="E250" s="1199"/>
      <c r="G250" s="171"/>
      <c r="J250" s="51"/>
    </row>
    <row r="251" spans="3:10" s="20" customFormat="1" x14ac:dyDescent="0.2">
      <c r="C251" s="243"/>
      <c r="D251" s="178"/>
      <c r="E251" s="1199"/>
      <c r="G251" s="171"/>
      <c r="J251" s="51"/>
    </row>
    <row r="252" spans="3:10" s="20" customFormat="1" x14ac:dyDescent="0.2">
      <c r="C252" s="243"/>
      <c r="D252" s="178"/>
      <c r="E252" s="1199"/>
      <c r="G252" s="171"/>
      <c r="J252" s="51"/>
    </row>
    <row r="253" spans="3:10" s="20" customFormat="1" x14ac:dyDescent="0.2">
      <c r="C253" s="243"/>
      <c r="D253" s="178"/>
      <c r="E253" s="1199"/>
      <c r="G253" s="171"/>
      <c r="J253" s="51"/>
    </row>
    <row r="254" spans="3:10" s="20" customFormat="1" x14ac:dyDescent="0.2">
      <c r="C254" s="243"/>
      <c r="D254" s="178"/>
      <c r="E254" s="1199"/>
      <c r="G254" s="171"/>
      <c r="J254" s="51"/>
    </row>
    <row r="255" spans="3:10" s="20" customFormat="1" x14ac:dyDescent="0.2">
      <c r="C255" s="243"/>
      <c r="D255" s="178"/>
      <c r="E255" s="1199"/>
      <c r="G255" s="171"/>
      <c r="J255" s="51"/>
    </row>
    <row r="256" spans="3:10" s="20" customFormat="1" x14ac:dyDescent="0.2">
      <c r="C256" s="243"/>
      <c r="D256" s="178"/>
      <c r="E256" s="1199"/>
      <c r="G256" s="171"/>
      <c r="J256" s="51"/>
    </row>
    <row r="257" spans="3:10" s="20" customFormat="1" x14ac:dyDescent="0.2">
      <c r="C257" s="243"/>
      <c r="D257" s="178"/>
      <c r="E257" s="1199"/>
      <c r="G257" s="171"/>
      <c r="J257" s="51"/>
    </row>
    <row r="258" spans="3:10" s="20" customFormat="1" x14ac:dyDescent="0.2">
      <c r="C258" s="243"/>
      <c r="D258" s="178"/>
      <c r="E258" s="1199"/>
      <c r="G258" s="171"/>
      <c r="J258" s="51"/>
    </row>
    <row r="259" spans="3:10" s="20" customFormat="1" x14ac:dyDescent="0.2">
      <c r="C259" s="243"/>
      <c r="D259" s="178"/>
      <c r="E259" s="1199"/>
      <c r="G259" s="171"/>
      <c r="J259" s="51"/>
    </row>
    <row r="260" spans="3:10" s="20" customFormat="1" x14ac:dyDescent="0.2">
      <c r="C260" s="243"/>
      <c r="D260" s="178"/>
      <c r="E260" s="1199"/>
      <c r="G260" s="171"/>
      <c r="J260" s="51"/>
    </row>
    <row r="261" spans="3:10" s="20" customFormat="1" x14ac:dyDescent="0.2">
      <c r="C261" s="243"/>
      <c r="D261" s="178"/>
      <c r="E261" s="1199"/>
      <c r="G261" s="171"/>
      <c r="J261" s="51"/>
    </row>
    <row r="262" spans="3:10" s="20" customFormat="1" x14ac:dyDescent="0.2">
      <c r="C262" s="243"/>
      <c r="D262" s="178"/>
      <c r="E262" s="1199"/>
      <c r="G262" s="171"/>
      <c r="J262" s="51"/>
    </row>
    <row r="263" spans="3:10" s="20" customFormat="1" x14ac:dyDescent="0.2">
      <c r="C263" s="243"/>
      <c r="D263" s="178"/>
      <c r="E263" s="1199"/>
      <c r="G263" s="171"/>
      <c r="J263" s="51"/>
    </row>
    <row r="264" spans="3:10" s="20" customFormat="1" x14ac:dyDescent="0.2">
      <c r="C264" s="243"/>
      <c r="D264" s="178"/>
      <c r="E264" s="1199"/>
      <c r="G264" s="171"/>
      <c r="J264" s="51"/>
    </row>
    <row r="265" spans="3:10" s="20" customFormat="1" x14ac:dyDescent="0.2">
      <c r="C265" s="243"/>
      <c r="D265" s="178"/>
      <c r="E265" s="1199"/>
      <c r="G265" s="171"/>
      <c r="J265" s="51"/>
    </row>
    <row r="266" spans="3:10" s="20" customFormat="1" x14ac:dyDescent="0.2">
      <c r="C266" s="243"/>
      <c r="D266" s="178"/>
      <c r="E266" s="1199"/>
      <c r="G266" s="171"/>
      <c r="J266" s="51"/>
    </row>
    <row r="267" spans="3:10" s="20" customFormat="1" x14ac:dyDescent="0.2">
      <c r="C267" s="243"/>
      <c r="D267" s="178"/>
      <c r="E267" s="1199"/>
      <c r="G267" s="171"/>
      <c r="J267" s="51"/>
    </row>
    <row r="268" spans="3:10" s="20" customFormat="1" x14ac:dyDescent="0.2">
      <c r="C268" s="243"/>
      <c r="D268" s="178"/>
      <c r="E268" s="1199"/>
      <c r="G268" s="171"/>
      <c r="J268" s="51"/>
    </row>
    <row r="269" spans="3:10" s="20" customFormat="1" x14ac:dyDescent="0.2">
      <c r="C269" s="243"/>
      <c r="D269" s="178"/>
      <c r="E269" s="1199"/>
      <c r="G269" s="171"/>
      <c r="J269" s="51"/>
    </row>
    <row r="270" spans="3:10" s="20" customFormat="1" x14ac:dyDescent="0.2">
      <c r="C270" s="243"/>
      <c r="D270" s="178"/>
      <c r="E270" s="1199"/>
      <c r="G270" s="171"/>
      <c r="J270" s="51"/>
    </row>
    <row r="271" spans="3:10" s="20" customFormat="1" x14ac:dyDescent="0.2">
      <c r="C271" s="243"/>
      <c r="D271" s="178"/>
      <c r="E271" s="1199"/>
      <c r="G271" s="171"/>
      <c r="J271" s="51"/>
    </row>
    <row r="272" spans="3:10" s="20" customFormat="1" x14ac:dyDescent="0.2">
      <c r="C272" s="243"/>
      <c r="D272" s="178"/>
      <c r="E272" s="1199"/>
      <c r="G272" s="171"/>
      <c r="J272" s="51"/>
    </row>
    <row r="273" spans="3:10" s="20" customFormat="1" x14ac:dyDescent="0.2">
      <c r="C273" s="243"/>
      <c r="D273" s="178"/>
      <c r="E273" s="1199"/>
      <c r="G273" s="171"/>
      <c r="J273" s="51"/>
    </row>
    <row r="274" spans="3:10" s="20" customFormat="1" x14ac:dyDescent="0.2">
      <c r="C274" s="243"/>
      <c r="D274" s="178"/>
      <c r="E274" s="1199"/>
      <c r="G274" s="171"/>
      <c r="J274" s="51"/>
    </row>
    <row r="275" spans="3:10" s="20" customFormat="1" x14ac:dyDescent="0.2">
      <c r="C275" s="243"/>
      <c r="D275" s="178"/>
      <c r="E275" s="1199"/>
      <c r="G275" s="171"/>
      <c r="J275" s="51"/>
    </row>
    <row r="276" spans="3:10" s="20" customFormat="1" x14ac:dyDescent="0.2">
      <c r="C276" s="243"/>
      <c r="D276" s="178"/>
      <c r="E276" s="1199"/>
      <c r="G276" s="171"/>
      <c r="J276" s="51"/>
    </row>
    <row r="277" spans="3:10" s="20" customFormat="1" x14ac:dyDescent="0.2">
      <c r="C277" s="243"/>
      <c r="D277" s="178"/>
      <c r="E277" s="1199"/>
      <c r="G277" s="171"/>
      <c r="J277" s="51"/>
    </row>
    <row r="278" spans="3:10" s="20" customFormat="1" x14ac:dyDescent="0.2">
      <c r="C278" s="243"/>
      <c r="D278" s="178"/>
      <c r="E278" s="1199"/>
      <c r="G278" s="171"/>
      <c r="J278" s="51"/>
    </row>
    <row r="279" spans="3:10" s="20" customFormat="1" x14ac:dyDescent="0.2">
      <c r="C279" s="243"/>
      <c r="D279" s="178"/>
      <c r="E279" s="1199"/>
      <c r="G279" s="171"/>
      <c r="J279" s="51"/>
    </row>
    <row r="280" spans="3:10" s="20" customFormat="1" x14ac:dyDescent="0.2">
      <c r="C280" s="243"/>
      <c r="D280" s="178"/>
      <c r="E280" s="1199"/>
      <c r="G280" s="171"/>
      <c r="J280" s="51"/>
    </row>
    <row r="281" spans="3:10" s="20" customFormat="1" x14ac:dyDescent="0.2">
      <c r="C281" s="243"/>
      <c r="D281" s="178"/>
      <c r="E281" s="1199"/>
      <c r="G281" s="171"/>
      <c r="J281" s="51"/>
    </row>
    <row r="282" spans="3:10" s="20" customFormat="1" x14ac:dyDescent="0.2">
      <c r="C282" s="243"/>
      <c r="D282" s="178"/>
      <c r="E282" s="1199"/>
      <c r="G282" s="171"/>
      <c r="J282" s="51"/>
    </row>
    <row r="283" spans="3:10" s="20" customFormat="1" x14ac:dyDescent="0.2">
      <c r="C283" s="243"/>
      <c r="D283" s="178"/>
      <c r="E283" s="1199"/>
      <c r="G283" s="171"/>
      <c r="J283" s="51"/>
    </row>
    <row r="284" spans="3:10" s="20" customFormat="1" x14ac:dyDescent="0.2">
      <c r="C284" s="243"/>
      <c r="D284" s="178"/>
      <c r="E284" s="1199"/>
      <c r="G284" s="171"/>
      <c r="J284" s="51"/>
    </row>
    <row r="285" spans="3:10" s="20" customFormat="1" x14ac:dyDescent="0.2">
      <c r="C285" s="243"/>
      <c r="D285" s="178"/>
      <c r="E285" s="1199"/>
      <c r="G285" s="171"/>
      <c r="J285" s="51"/>
    </row>
    <row r="286" spans="3:10" s="20" customFormat="1" x14ac:dyDescent="0.2">
      <c r="C286" s="243"/>
      <c r="D286" s="178"/>
      <c r="E286" s="1199"/>
      <c r="G286" s="171"/>
      <c r="J286" s="51"/>
    </row>
    <row r="287" spans="3:10" s="20" customFormat="1" x14ac:dyDescent="0.2">
      <c r="C287" s="243"/>
      <c r="D287" s="178"/>
      <c r="E287" s="1199"/>
      <c r="G287" s="171"/>
      <c r="J287" s="51"/>
    </row>
    <row r="288" spans="3:10" s="20" customFormat="1" x14ac:dyDescent="0.2">
      <c r="C288" s="243"/>
      <c r="D288" s="178"/>
      <c r="E288" s="1199"/>
      <c r="G288" s="171"/>
      <c r="J288" s="51"/>
    </row>
    <row r="289" spans="3:10" s="20" customFormat="1" x14ac:dyDescent="0.2">
      <c r="C289" s="243"/>
      <c r="D289" s="178"/>
      <c r="E289" s="1199"/>
      <c r="G289" s="171"/>
      <c r="J289" s="51"/>
    </row>
    <row r="290" spans="3:10" s="20" customFormat="1" x14ac:dyDescent="0.2">
      <c r="C290" s="243"/>
      <c r="D290" s="178"/>
      <c r="E290" s="1199"/>
      <c r="G290" s="171"/>
      <c r="J290" s="51"/>
    </row>
    <row r="291" spans="3:10" s="20" customFormat="1" x14ac:dyDescent="0.2">
      <c r="C291" s="243"/>
      <c r="D291" s="178"/>
      <c r="E291" s="1199"/>
      <c r="G291" s="171"/>
      <c r="J291" s="51"/>
    </row>
    <row r="292" spans="3:10" s="20" customFormat="1" x14ac:dyDescent="0.2">
      <c r="C292" s="243"/>
      <c r="D292" s="178"/>
      <c r="E292" s="1199"/>
      <c r="G292" s="171"/>
      <c r="J292" s="51"/>
    </row>
    <row r="293" spans="3:10" s="20" customFormat="1" x14ac:dyDescent="0.2">
      <c r="C293" s="243"/>
      <c r="D293" s="178"/>
      <c r="E293" s="1199"/>
      <c r="G293" s="171"/>
      <c r="J293" s="51"/>
    </row>
    <row r="294" spans="3:10" s="20" customFormat="1" x14ac:dyDescent="0.2">
      <c r="C294" s="243"/>
      <c r="D294" s="178"/>
      <c r="E294" s="1199"/>
      <c r="G294" s="171"/>
      <c r="J294" s="51"/>
    </row>
    <row r="295" spans="3:10" s="20" customFormat="1" x14ac:dyDescent="0.2">
      <c r="C295" s="243"/>
      <c r="D295" s="178"/>
      <c r="E295" s="1199"/>
      <c r="G295" s="171"/>
      <c r="J295" s="51"/>
    </row>
    <row r="296" spans="3:10" s="20" customFormat="1" x14ac:dyDescent="0.2">
      <c r="C296" s="243"/>
      <c r="D296" s="178"/>
      <c r="E296" s="1199"/>
      <c r="G296" s="171"/>
      <c r="J296" s="51"/>
    </row>
    <row r="297" spans="3:10" s="20" customFormat="1" x14ac:dyDescent="0.2">
      <c r="C297" s="243"/>
      <c r="D297" s="178"/>
      <c r="E297" s="1199"/>
      <c r="G297" s="171"/>
      <c r="J297" s="51"/>
    </row>
    <row r="298" spans="3:10" s="20" customFormat="1" x14ac:dyDescent="0.2">
      <c r="C298" s="243"/>
      <c r="D298" s="178"/>
      <c r="E298" s="1199"/>
      <c r="G298" s="171"/>
      <c r="J298" s="51"/>
    </row>
    <row r="299" spans="3:10" s="20" customFormat="1" x14ac:dyDescent="0.2">
      <c r="C299" s="243"/>
      <c r="D299" s="178"/>
      <c r="E299" s="1199"/>
      <c r="G299" s="171"/>
      <c r="J299" s="51"/>
    </row>
    <row r="300" spans="3:10" s="20" customFormat="1" x14ac:dyDescent="0.2">
      <c r="C300" s="243"/>
      <c r="D300" s="178"/>
      <c r="E300" s="1199"/>
      <c r="G300" s="171"/>
      <c r="J300" s="51"/>
    </row>
    <row r="301" spans="3:10" s="20" customFormat="1" x14ac:dyDescent="0.2">
      <c r="C301" s="243"/>
      <c r="D301" s="178"/>
      <c r="E301" s="1199"/>
      <c r="G301" s="171"/>
      <c r="J301" s="51"/>
    </row>
    <row r="302" spans="3:10" s="20" customFormat="1" x14ac:dyDescent="0.2">
      <c r="C302" s="243"/>
      <c r="D302" s="178"/>
      <c r="E302" s="1199"/>
      <c r="G302" s="171"/>
      <c r="J302" s="51"/>
    </row>
    <row r="303" spans="3:10" s="20" customFormat="1" x14ac:dyDescent="0.2">
      <c r="C303" s="243"/>
      <c r="D303" s="178"/>
      <c r="E303" s="1199"/>
      <c r="G303" s="171"/>
      <c r="J303" s="51"/>
    </row>
    <row r="304" spans="3:10" s="20" customFormat="1" x14ac:dyDescent="0.2">
      <c r="C304" s="243"/>
      <c r="D304" s="178"/>
      <c r="E304" s="1199"/>
      <c r="G304" s="171"/>
      <c r="J304" s="51"/>
    </row>
    <row r="305" spans="3:10" s="20" customFormat="1" x14ac:dyDescent="0.2">
      <c r="C305" s="243"/>
      <c r="D305" s="178"/>
      <c r="E305" s="1199"/>
      <c r="G305" s="171"/>
      <c r="J305" s="51"/>
    </row>
    <row r="306" spans="3:10" s="20" customFormat="1" x14ac:dyDescent="0.2">
      <c r="C306" s="243"/>
      <c r="D306" s="178"/>
      <c r="E306" s="1199"/>
      <c r="G306" s="171"/>
      <c r="J306" s="51"/>
    </row>
    <row r="307" spans="3:10" s="20" customFormat="1" x14ac:dyDescent="0.2">
      <c r="C307" s="243"/>
      <c r="D307" s="178"/>
      <c r="E307" s="1199"/>
      <c r="G307" s="171"/>
      <c r="J307" s="51"/>
    </row>
    <row r="308" spans="3:10" s="20" customFormat="1" x14ac:dyDescent="0.2">
      <c r="C308" s="243"/>
      <c r="D308" s="178"/>
      <c r="E308" s="1199"/>
      <c r="G308" s="171"/>
      <c r="J308" s="51"/>
    </row>
    <row r="309" spans="3:10" s="20" customFormat="1" x14ac:dyDescent="0.2">
      <c r="C309" s="243"/>
      <c r="D309" s="178"/>
      <c r="E309" s="1199"/>
      <c r="G309" s="171"/>
      <c r="J309" s="51"/>
    </row>
    <row r="310" spans="3:10" s="20" customFormat="1" x14ac:dyDescent="0.2">
      <c r="C310" s="243"/>
      <c r="D310" s="178"/>
      <c r="E310" s="1199"/>
      <c r="G310" s="171"/>
      <c r="J310" s="51"/>
    </row>
    <row r="311" spans="3:10" s="20" customFormat="1" x14ac:dyDescent="0.2">
      <c r="C311" s="243"/>
      <c r="D311" s="178"/>
      <c r="E311" s="1199"/>
      <c r="G311" s="171"/>
      <c r="J311" s="51"/>
    </row>
    <row r="312" spans="3:10" s="20" customFormat="1" x14ac:dyDescent="0.2">
      <c r="C312" s="243"/>
      <c r="D312" s="178"/>
      <c r="E312" s="1199"/>
      <c r="G312" s="171"/>
      <c r="J312" s="51"/>
    </row>
    <row r="313" spans="3:10" s="20" customFormat="1" x14ac:dyDescent="0.2">
      <c r="C313" s="243"/>
      <c r="D313" s="178"/>
      <c r="E313" s="1199"/>
      <c r="G313" s="171"/>
      <c r="J313" s="51"/>
    </row>
    <row r="314" spans="3:10" s="20" customFormat="1" x14ac:dyDescent="0.2">
      <c r="C314" s="243"/>
      <c r="D314" s="178"/>
      <c r="E314" s="1199"/>
      <c r="G314" s="171"/>
      <c r="J314" s="51"/>
    </row>
    <row r="315" spans="3:10" s="20" customFormat="1" x14ac:dyDescent="0.2">
      <c r="C315" s="243"/>
      <c r="D315" s="178"/>
      <c r="E315" s="1199"/>
      <c r="G315" s="171"/>
      <c r="J315" s="51"/>
    </row>
    <row r="316" spans="3:10" s="20" customFormat="1" x14ac:dyDescent="0.2">
      <c r="C316" s="243"/>
      <c r="D316" s="178"/>
      <c r="E316" s="1199"/>
      <c r="G316" s="171"/>
      <c r="J316" s="51"/>
    </row>
    <row r="317" spans="3:10" s="20" customFormat="1" x14ac:dyDescent="0.2">
      <c r="C317" s="243"/>
      <c r="D317" s="178"/>
      <c r="E317" s="1199"/>
      <c r="G317" s="171"/>
      <c r="J317" s="51"/>
    </row>
    <row r="318" spans="3:10" s="20" customFormat="1" x14ac:dyDescent="0.2">
      <c r="C318" s="243"/>
      <c r="D318" s="178"/>
      <c r="E318" s="1199"/>
      <c r="G318" s="171"/>
      <c r="J318" s="51"/>
    </row>
    <row r="319" spans="3:10" s="20" customFormat="1" x14ac:dyDescent="0.2">
      <c r="C319" s="243"/>
      <c r="D319" s="178"/>
      <c r="E319" s="1199"/>
      <c r="G319" s="171"/>
      <c r="J319" s="51"/>
    </row>
    <row r="320" spans="3:10" s="20" customFormat="1" x14ac:dyDescent="0.2">
      <c r="C320" s="243"/>
      <c r="D320" s="178"/>
      <c r="E320" s="1199"/>
      <c r="G320" s="171"/>
      <c r="J320" s="51"/>
    </row>
    <row r="321" spans="3:10" s="20" customFormat="1" x14ac:dyDescent="0.2">
      <c r="C321" s="243"/>
      <c r="D321" s="178"/>
      <c r="E321" s="1199"/>
      <c r="G321" s="171"/>
      <c r="J321" s="51"/>
    </row>
    <row r="322" spans="3:10" s="20" customFormat="1" x14ac:dyDescent="0.2">
      <c r="C322" s="243"/>
      <c r="D322" s="178"/>
      <c r="E322" s="1199"/>
      <c r="G322" s="171"/>
      <c r="J322" s="51"/>
    </row>
    <row r="323" spans="3:10" s="20" customFormat="1" x14ac:dyDescent="0.2">
      <c r="C323" s="243"/>
      <c r="D323" s="178"/>
      <c r="E323" s="1199"/>
      <c r="G323" s="171"/>
      <c r="J323" s="51"/>
    </row>
    <row r="324" spans="3:10" s="20" customFormat="1" x14ac:dyDescent="0.2">
      <c r="C324" s="243"/>
      <c r="D324" s="178"/>
      <c r="E324" s="1199"/>
      <c r="G324" s="171"/>
      <c r="J324" s="51"/>
    </row>
    <row r="325" spans="3:10" s="20" customFormat="1" x14ac:dyDescent="0.2">
      <c r="C325" s="243"/>
      <c r="D325" s="178"/>
      <c r="E325" s="1199"/>
      <c r="G325" s="171"/>
      <c r="J325" s="51"/>
    </row>
    <row r="326" spans="3:10" s="20" customFormat="1" x14ac:dyDescent="0.2">
      <c r="C326" s="243"/>
      <c r="D326" s="178"/>
      <c r="E326" s="1199"/>
      <c r="G326" s="171"/>
      <c r="J326" s="51"/>
    </row>
    <row r="327" spans="3:10" s="20" customFormat="1" x14ac:dyDescent="0.2">
      <c r="C327" s="243"/>
      <c r="D327" s="178"/>
      <c r="E327" s="1199"/>
      <c r="G327" s="171"/>
      <c r="J327" s="51"/>
    </row>
    <row r="328" spans="3:10" s="20" customFormat="1" x14ac:dyDescent="0.2">
      <c r="C328" s="243"/>
      <c r="D328" s="178"/>
      <c r="E328" s="1199"/>
      <c r="G328" s="171"/>
      <c r="J328" s="51"/>
    </row>
    <row r="329" spans="3:10" s="20" customFormat="1" x14ac:dyDescent="0.2">
      <c r="C329" s="243"/>
      <c r="D329" s="178"/>
      <c r="E329" s="1199"/>
      <c r="G329" s="171"/>
      <c r="J329" s="51"/>
    </row>
    <row r="330" spans="3:10" s="20" customFormat="1" x14ac:dyDescent="0.2">
      <c r="C330" s="243"/>
      <c r="D330" s="178"/>
      <c r="E330" s="1199"/>
      <c r="G330" s="171"/>
      <c r="J330" s="51"/>
    </row>
    <row r="331" spans="3:10" s="20" customFormat="1" x14ac:dyDescent="0.2">
      <c r="C331" s="243"/>
      <c r="D331" s="178"/>
      <c r="E331" s="1199"/>
      <c r="G331" s="171"/>
      <c r="J331" s="51"/>
    </row>
    <row r="332" spans="3:10" s="20" customFormat="1" x14ac:dyDescent="0.2">
      <c r="C332" s="243"/>
      <c r="D332" s="178"/>
      <c r="E332" s="1199"/>
      <c r="G332" s="171"/>
      <c r="J332" s="51"/>
    </row>
    <row r="333" spans="3:10" s="20" customFormat="1" x14ac:dyDescent="0.2">
      <c r="C333" s="243"/>
      <c r="D333" s="178"/>
      <c r="E333" s="1199"/>
      <c r="G333" s="171"/>
      <c r="J333" s="51"/>
    </row>
    <row r="334" spans="3:10" s="20" customFormat="1" x14ac:dyDescent="0.2">
      <c r="C334" s="243"/>
      <c r="D334" s="178"/>
      <c r="E334" s="1199"/>
      <c r="G334" s="171"/>
      <c r="J334" s="51"/>
    </row>
    <row r="335" spans="3:10" s="20" customFormat="1" x14ac:dyDescent="0.2">
      <c r="C335" s="243"/>
      <c r="D335" s="178"/>
      <c r="E335" s="1199"/>
      <c r="G335" s="171"/>
      <c r="J335" s="51"/>
    </row>
    <row r="336" spans="3:10" s="20" customFormat="1" x14ac:dyDescent="0.2">
      <c r="C336" s="243"/>
      <c r="D336" s="178"/>
      <c r="E336" s="1199"/>
      <c r="G336" s="171"/>
      <c r="J336" s="51"/>
    </row>
    <row r="337" spans="3:10" s="20" customFormat="1" x14ac:dyDescent="0.2">
      <c r="C337" s="243"/>
      <c r="D337" s="178"/>
      <c r="E337" s="1199"/>
      <c r="G337" s="171"/>
      <c r="J337" s="51"/>
    </row>
    <row r="338" spans="3:10" s="20" customFormat="1" x14ac:dyDescent="0.2">
      <c r="C338" s="243"/>
      <c r="D338" s="178"/>
      <c r="E338" s="1199"/>
      <c r="G338" s="171"/>
      <c r="J338" s="51"/>
    </row>
    <row r="339" spans="3:10" s="20" customFormat="1" x14ac:dyDescent="0.2">
      <c r="C339" s="243"/>
      <c r="D339" s="178"/>
      <c r="E339" s="1199"/>
      <c r="G339" s="171"/>
      <c r="J339" s="51"/>
    </row>
    <row r="340" spans="3:10" s="20" customFormat="1" x14ac:dyDescent="0.2">
      <c r="C340" s="243"/>
      <c r="D340" s="178"/>
      <c r="E340" s="1199"/>
      <c r="G340" s="171"/>
      <c r="J340" s="51"/>
    </row>
    <row r="341" spans="3:10" s="20" customFormat="1" x14ac:dyDescent="0.2">
      <c r="C341" s="243"/>
      <c r="D341" s="178"/>
      <c r="E341" s="1199"/>
      <c r="G341" s="171"/>
      <c r="J341" s="51"/>
    </row>
    <row r="342" spans="3:10" s="20" customFormat="1" x14ac:dyDescent="0.2">
      <c r="C342" s="243"/>
      <c r="D342" s="178"/>
      <c r="E342" s="1199"/>
      <c r="G342" s="171"/>
      <c r="J342" s="51"/>
    </row>
    <row r="343" spans="3:10" s="20" customFormat="1" x14ac:dyDescent="0.2">
      <c r="C343" s="243"/>
      <c r="D343" s="178"/>
      <c r="E343" s="1199"/>
      <c r="G343" s="171"/>
      <c r="J343" s="51"/>
    </row>
    <row r="344" spans="3:10" s="20" customFormat="1" x14ac:dyDescent="0.2">
      <c r="C344" s="243"/>
      <c r="D344" s="178"/>
      <c r="E344" s="1199"/>
      <c r="G344" s="171"/>
      <c r="J344" s="51"/>
    </row>
    <row r="345" spans="3:10" s="20" customFormat="1" x14ac:dyDescent="0.2">
      <c r="C345" s="243"/>
      <c r="D345" s="178"/>
      <c r="E345" s="1199"/>
      <c r="G345" s="171"/>
      <c r="J345" s="51"/>
    </row>
    <row r="346" spans="3:10" s="20" customFormat="1" x14ac:dyDescent="0.2">
      <c r="C346" s="243"/>
      <c r="D346" s="178"/>
      <c r="E346" s="1199"/>
      <c r="G346" s="171"/>
      <c r="J346" s="51"/>
    </row>
    <row r="347" spans="3:10" s="20" customFormat="1" x14ac:dyDescent="0.2">
      <c r="C347" s="243"/>
      <c r="D347" s="178"/>
      <c r="E347" s="1199"/>
      <c r="G347" s="171"/>
      <c r="J347" s="51"/>
    </row>
    <row r="348" spans="3:10" s="20" customFormat="1" x14ac:dyDescent="0.2">
      <c r="C348" s="243"/>
      <c r="D348" s="178"/>
      <c r="E348" s="1199"/>
      <c r="G348" s="171"/>
      <c r="J348" s="51"/>
    </row>
    <row r="349" spans="3:10" s="20" customFormat="1" x14ac:dyDescent="0.2">
      <c r="C349" s="243"/>
      <c r="D349" s="178"/>
      <c r="E349" s="1199"/>
      <c r="G349" s="171"/>
      <c r="J349" s="51"/>
    </row>
    <row r="350" spans="3:10" s="20" customFormat="1" x14ac:dyDescent="0.2">
      <c r="C350" s="243"/>
      <c r="D350" s="178"/>
      <c r="E350" s="1199"/>
      <c r="G350" s="171"/>
      <c r="J350" s="51"/>
    </row>
    <row r="351" spans="3:10" s="20" customFormat="1" x14ac:dyDescent="0.2">
      <c r="C351" s="243"/>
      <c r="D351" s="178"/>
      <c r="E351" s="1199"/>
      <c r="G351" s="171"/>
      <c r="J351" s="51"/>
    </row>
    <row r="352" spans="3:10" s="20" customFormat="1" x14ac:dyDescent="0.2">
      <c r="C352" s="243"/>
      <c r="D352" s="178"/>
      <c r="E352" s="1199"/>
      <c r="G352" s="171"/>
      <c r="J352" s="51"/>
    </row>
    <row r="353" spans="3:10" s="20" customFormat="1" x14ac:dyDescent="0.2">
      <c r="C353" s="243"/>
      <c r="D353" s="178"/>
      <c r="E353" s="1199"/>
      <c r="G353" s="171"/>
      <c r="J353" s="51"/>
    </row>
    <row r="354" spans="3:10" s="20" customFormat="1" x14ac:dyDescent="0.2">
      <c r="C354" s="243"/>
      <c r="D354" s="178"/>
      <c r="E354" s="1199"/>
      <c r="G354" s="171"/>
      <c r="J354" s="51"/>
    </row>
    <row r="355" spans="3:10" s="20" customFormat="1" x14ac:dyDescent="0.2">
      <c r="C355" s="243"/>
      <c r="D355" s="178"/>
      <c r="E355" s="1199"/>
      <c r="G355" s="171"/>
      <c r="J355" s="51"/>
    </row>
    <row r="356" spans="3:10" s="20" customFormat="1" x14ac:dyDescent="0.2">
      <c r="C356" s="243"/>
      <c r="D356" s="178"/>
      <c r="E356" s="1199"/>
      <c r="G356" s="171"/>
      <c r="J356" s="51"/>
    </row>
    <row r="357" spans="3:10" s="20" customFormat="1" x14ac:dyDescent="0.2">
      <c r="C357" s="243"/>
      <c r="D357" s="178"/>
      <c r="E357" s="1199"/>
      <c r="G357" s="171"/>
      <c r="J357" s="51"/>
    </row>
    <row r="358" spans="3:10" s="20" customFormat="1" x14ac:dyDescent="0.2">
      <c r="C358" s="243"/>
      <c r="D358" s="178"/>
      <c r="E358" s="1199"/>
      <c r="G358" s="171"/>
      <c r="J358" s="51"/>
    </row>
    <row r="359" spans="3:10" s="20" customFormat="1" x14ac:dyDescent="0.2">
      <c r="C359" s="243"/>
      <c r="D359" s="178"/>
      <c r="E359" s="1199"/>
      <c r="G359" s="171"/>
      <c r="J359" s="51"/>
    </row>
    <row r="360" spans="3:10" s="20" customFormat="1" x14ac:dyDescent="0.2">
      <c r="C360" s="243"/>
      <c r="D360" s="178"/>
      <c r="E360" s="1199"/>
      <c r="G360" s="171"/>
      <c r="J360" s="51"/>
    </row>
    <row r="361" spans="3:10" s="20" customFormat="1" x14ac:dyDescent="0.2">
      <c r="C361" s="243"/>
      <c r="D361" s="178"/>
      <c r="E361" s="1199"/>
      <c r="G361" s="171"/>
      <c r="J361" s="51"/>
    </row>
    <row r="362" spans="3:10" s="20" customFormat="1" x14ac:dyDescent="0.2">
      <c r="C362" s="243"/>
      <c r="D362" s="178"/>
      <c r="E362" s="1199"/>
      <c r="G362" s="171"/>
      <c r="J362" s="51"/>
    </row>
    <row r="363" spans="3:10" s="20" customFormat="1" x14ac:dyDescent="0.2">
      <c r="C363" s="243"/>
      <c r="D363" s="178"/>
      <c r="E363" s="1199"/>
      <c r="G363" s="171"/>
      <c r="J363" s="51"/>
    </row>
    <row r="364" spans="3:10" s="20" customFormat="1" x14ac:dyDescent="0.2">
      <c r="C364" s="243"/>
      <c r="D364" s="178"/>
      <c r="E364" s="1199"/>
      <c r="G364" s="171"/>
      <c r="J364" s="51"/>
    </row>
    <row r="365" spans="3:10" s="20" customFormat="1" x14ac:dyDescent="0.2">
      <c r="C365" s="243"/>
      <c r="D365" s="178"/>
      <c r="E365" s="1199"/>
      <c r="G365" s="171"/>
      <c r="J365" s="51"/>
    </row>
    <row r="366" spans="3:10" s="20" customFormat="1" x14ac:dyDescent="0.2">
      <c r="C366" s="243"/>
      <c r="D366" s="178"/>
      <c r="E366" s="1199"/>
      <c r="G366" s="171"/>
      <c r="J366" s="51"/>
    </row>
    <row r="367" spans="3:10" s="20" customFormat="1" x14ac:dyDescent="0.2">
      <c r="C367" s="243"/>
      <c r="D367" s="178"/>
      <c r="E367" s="1199"/>
      <c r="G367" s="171"/>
      <c r="J367" s="51"/>
    </row>
    <row r="368" spans="3:10" s="20" customFormat="1" x14ac:dyDescent="0.2">
      <c r="C368" s="243"/>
      <c r="D368" s="178"/>
      <c r="E368" s="1199"/>
      <c r="G368" s="171"/>
      <c r="J368" s="51"/>
    </row>
    <row r="369" spans="3:10" s="20" customFormat="1" x14ac:dyDescent="0.2">
      <c r="C369" s="243"/>
      <c r="D369" s="178"/>
      <c r="E369" s="1199"/>
      <c r="G369" s="171"/>
      <c r="J369" s="51"/>
    </row>
    <row r="370" spans="3:10" s="20" customFormat="1" x14ac:dyDescent="0.2">
      <c r="C370" s="243"/>
      <c r="D370" s="178"/>
      <c r="E370" s="1199"/>
      <c r="G370" s="171"/>
      <c r="J370" s="51"/>
    </row>
    <row r="371" spans="3:10" s="20" customFormat="1" x14ac:dyDescent="0.2">
      <c r="C371" s="243"/>
      <c r="D371" s="178"/>
      <c r="E371" s="1199"/>
      <c r="G371" s="171"/>
      <c r="J371" s="51"/>
    </row>
    <row r="372" spans="3:10" s="20" customFormat="1" x14ac:dyDescent="0.2">
      <c r="C372" s="243"/>
      <c r="D372" s="178"/>
      <c r="E372" s="1199"/>
      <c r="G372" s="171"/>
      <c r="J372" s="51"/>
    </row>
    <row r="373" spans="3:10" s="20" customFormat="1" x14ac:dyDescent="0.2">
      <c r="C373" s="243"/>
      <c r="D373" s="178"/>
      <c r="E373" s="1199"/>
      <c r="G373" s="171"/>
      <c r="J373" s="51"/>
    </row>
    <row r="374" spans="3:10" s="20" customFormat="1" x14ac:dyDescent="0.2">
      <c r="C374" s="243"/>
      <c r="D374" s="178"/>
      <c r="E374" s="1199"/>
      <c r="G374" s="171"/>
      <c r="J374" s="51"/>
    </row>
    <row r="375" spans="3:10" s="20" customFormat="1" x14ac:dyDescent="0.2">
      <c r="C375" s="243"/>
      <c r="D375" s="178"/>
      <c r="E375" s="1199"/>
      <c r="G375" s="171"/>
      <c r="J375" s="51"/>
    </row>
    <row r="376" spans="3:10" s="20" customFormat="1" x14ac:dyDescent="0.2">
      <c r="C376" s="243"/>
      <c r="D376" s="178"/>
      <c r="E376" s="1199"/>
      <c r="G376" s="171"/>
      <c r="J376" s="51"/>
    </row>
    <row r="377" spans="3:10" s="20" customFormat="1" x14ac:dyDescent="0.2">
      <c r="C377" s="243"/>
      <c r="D377" s="178"/>
      <c r="E377" s="1199"/>
      <c r="G377" s="171"/>
      <c r="J377" s="51"/>
    </row>
    <row r="378" spans="3:10" s="20" customFormat="1" x14ac:dyDescent="0.2">
      <c r="C378" s="243"/>
      <c r="D378" s="178"/>
      <c r="E378" s="1199"/>
      <c r="G378" s="171"/>
      <c r="J378" s="51"/>
    </row>
    <row r="379" spans="3:10" s="20" customFormat="1" x14ac:dyDescent="0.2">
      <c r="C379" s="243"/>
      <c r="D379" s="178"/>
      <c r="E379" s="1199"/>
      <c r="G379" s="171"/>
      <c r="J379" s="51"/>
    </row>
    <row r="380" spans="3:10" s="20" customFormat="1" x14ac:dyDescent="0.2">
      <c r="C380" s="243"/>
      <c r="D380" s="178"/>
      <c r="E380" s="1199"/>
      <c r="G380" s="171"/>
      <c r="J380" s="51"/>
    </row>
    <row r="381" spans="3:10" s="20" customFormat="1" x14ac:dyDescent="0.2">
      <c r="C381" s="243"/>
      <c r="D381" s="178"/>
      <c r="E381" s="1199"/>
      <c r="G381" s="171"/>
      <c r="J381" s="51"/>
    </row>
    <row r="382" spans="3:10" s="20" customFormat="1" x14ac:dyDescent="0.2">
      <c r="C382" s="243"/>
      <c r="D382" s="178"/>
      <c r="E382" s="1199"/>
      <c r="G382" s="171"/>
      <c r="J382" s="51"/>
    </row>
    <row r="383" spans="3:10" s="20" customFormat="1" x14ac:dyDescent="0.2">
      <c r="C383" s="243"/>
      <c r="D383" s="178"/>
      <c r="E383" s="1199"/>
      <c r="G383" s="171"/>
      <c r="J383" s="51"/>
    </row>
    <row r="384" spans="3:10" s="20" customFormat="1" x14ac:dyDescent="0.2">
      <c r="C384" s="243"/>
      <c r="D384" s="178"/>
      <c r="E384" s="1199"/>
      <c r="G384" s="171"/>
      <c r="J384" s="51"/>
    </row>
    <row r="385" spans="3:10" s="20" customFormat="1" x14ac:dyDescent="0.2">
      <c r="C385" s="243"/>
      <c r="D385" s="178"/>
      <c r="E385" s="1199"/>
      <c r="G385" s="171"/>
      <c r="J385" s="51"/>
    </row>
    <row r="386" spans="3:10" s="20" customFormat="1" x14ac:dyDescent="0.2">
      <c r="C386" s="243"/>
      <c r="D386" s="178"/>
      <c r="E386" s="1199"/>
      <c r="G386" s="171"/>
      <c r="J386" s="51"/>
    </row>
    <row r="387" spans="3:10" s="20" customFormat="1" x14ac:dyDescent="0.2">
      <c r="C387" s="243"/>
      <c r="D387" s="178"/>
      <c r="E387" s="1199"/>
      <c r="G387" s="171"/>
      <c r="J387" s="51"/>
    </row>
    <row r="388" spans="3:10" s="20" customFormat="1" x14ac:dyDescent="0.2">
      <c r="C388" s="243"/>
      <c r="D388" s="178"/>
      <c r="E388" s="1199"/>
      <c r="G388" s="171"/>
      <c r="J388" s="51"/>
    </row>
    <row r="389" spans="3:10" s="20" customFormat="1" x14ac:dyDescent="0.2">
      <c r="C389" s="243"/>
      <c r="D389" s="178"/>
      <c r="E389" s="1199"/>
      <c r="G389" s="171"/>
      <c r="J389" s="51"/>
    </row>
    <row r="390" spans="3:10" s="20" customFormat="1" x14ac:dyDescent="0.2">
      <c r="C390" s="243"/>
      <c r="D390" s="178"/>
      <c r="E390" s="1199"/>
      <c r="G390" s="171"/>
      <c r="J390" s="51"/>
    </row>
    <row r="391" spans="3:10" s="20" customFormat="1" x14ac:dyDescent="0.2">
      <c r="C391" s="243"/>
      <c r="D391" s="178"/>
      <c r="E391" s="1199"/>
      <c r="G391" s="171"/>
      <c r="J391" s="51"/>
    </row>
    <row r="392" spans="3:10" s="20" customFormat="1" x14ac:dyDescent="0.2">
      <c r="C392" s="243"/>
      <c r="D392" s="178"/>
      <c r="E392" s="1199"/>
      <c r="G392" s="171"/>
      <c r="J392" s="51"/>
    </row>
    <row r="393" spans="3:10" s="20" customFormat="1" x14ac:dyDescent="0.2">
      <c r="C393" s="243"/>
      <c r="D393" s="178"/>
      <c r="E393" s="1199"/>
      <c r="G393" s="171"/>
      <c r="J393" s="51"/>
    </row>
    <row r="394" spans="3:10" s="20" customFormat="1" x14ac:dyDescent="0.2">
      <c r="C394" s="243"/>
      <c r="D394" s="178"/>
      <c r="E394" s="1199"/>
      <c r="G394" s="171"/>
      <c r="J394" s="51"/>
    </row>
    <row r="395" spans="3:10" s="20" customFormat="1" x14ac:dyDescent="0.2">
      <c r="C395" s="243"/>
      <c r="D395" s="178"/>
      <c r="E395" s="1199"/>
      <c r="G395" s="171"/>
      <c r="J395" s="51"/>
    </row>
    <row r="396" spans="3:10" s="20" customFormat="1" x14ac:dyDescent="0.2">
      <c r="C396" s="243"/>
      <c r="D396" s="178"/>
      <c r="E396" s="1199"/>
      <c r="G396" s="171"/>
      <c r="J396" s="51"/>
    </row>
    <row r="397" spans="3:10" s="20" customFormat="1" x14ac:dyDescent="0.2">
      <c r="C397" s="243"/>
      <c r="D397" s="178"/>
      <c r="E397" s="1199"/>
      <c r="G397" s="171"/>
      <c r="J397" s="51"/>
    </row>
    <row r="398" spans="3:10" s="20" customFormat="1" x14ac:dyDescent="0.2">
      <c r="C398" s="243"/>
      <c r="D398" s="178"/>
      <c r="E398" s="1199"/>
      <c r="G398" s="171"/>
      <c r="J398" s="51"/>
    </row>
    <row r="399" spans="3:10" s="20" customFormat="1" x14ac:dyDescent="0.2">
      <c r="C399" s="243"/>
      <c r="D399" s="178"/>
      <c r="E399" s="1199"/>
      <c r="G399" s="171"/>
      <c r="J399" s="51"/>
    </row>
    <row r="400" spans="3:10" s="20" customFormat="1" x14ac:dyDescent="0.2">
      <c r="C400" s="243"/>
      <c r="D400" s="178"/>
      <c r="E400" s="1199"/>
      <c r="G400" s="171"/>
      <c r="J400" s="51"/>
    </row>
    <row r="401" spans="3:10" s="20" customFormat="1" x14ac:dyDescent="0.2">
      <c r="C401" s="243"/>
      <c r="D401" s="178"/>
      <c r="E401" s="1199"/>
      <c r="G401" s="171"/>
      <c r="J401" s="51"/>
    </row>
    <row r="402" spans="3:10" s="20" customFormat="1" x14ac:dyDescent="0.2">
      <c r="C402" s="243"/>
      <c r="D402" s="178"/>
      <c r="E402" s="1199"/>
      <c r="G402" s="171"/>
      <c r="J402" s="51"/>
    </row>
    <row r="403" spans="3:10" s="20" customFormat="1" x14ac:dyDescent="0.2">
      <c r="C403" s="243"/>
      <c r="D403" s="178"/>
      <c r="E403" s="1199"/>
      <c r="G403" s="171"/>
      <c r="J403" s="51"/>
    </row>
    <row r="404" spans="3:10" s="20" customFormat="1" x14ac:dyDescent="0.2">
      <c r="C404" s="243"/>
      <c r="D404" s="178"/>
      <c r="E404" s="1199"/>
      <c r="G404" s="171"/>
      <c r="J404" s="51"/>
    </row>
    <row r="405" spans="3:10" s="20" customFormat="1" x14ac:dyDescent="0.2">
      <c r="C405" s="243"/>
      <c r="D405" s="178"/>
      <c r="E405" s="1199"/>
      <c r="G405" s="171"/>
      <c r="J405" s="51"/>
    </row>
    <row r="406" spans="3:10" s="20" customFormat="1" x14ac:dyDescent="0.2">
      <c r="C406" s="243"/>
      <c r="D406" s="178"/>
      <c r="E406" s="1199"/>
      <c r="G406" s="171"/>
      <c r="J406" s="51"/>
    </row>
    <row r="407" spans="3:10" s="20" customFormat="1" x14ac:dyDescent="0.2">
      <c r="C407" s="243"/>
      <c r="D407" s="178"/>
      <c r="E407" s="1199"/>
      <c r="G407" s="171"/>
      <c r="J407" s="51"/>
    </row>
    <row r="408" spans="3:10" s="20" customFormat="1" x14ac:dyDescent="0.2">
      <c r="C408" s="243"/>
      <c r="D408" s="178"/>
      <c r="E408" s="1199"/>
      <c r="G408" s="171"/>
      <c r="J408" s="51"/>
    </row>
    <row r="409" spans="3:10" s="20" customFormat="1" x14ac:dyDescent="0.2">
      <c r="C409" s="243"/>
      <c r="D409" s="178"/>
      <c r="E409" s="1199"/>
      <c r="G409" s="171"/>
      <c r="J409" s="51"/>
    </row>
    <row r="410" spans="3:10" s="20" customFormat="1" x14ac:dyDescent="0.2">
      <c r="C410" s="243"/>
      <c r="D410" s="178"/>
      <c r="E410" s="1199"/>
      <c r="G410" s="171"/>
      <c r="J410" s="51"/>
    </row>
    <row r="411" spans="3:10" s="20" customFormat="1" x14ac:dyDescent="0.2">
      <c r="C411" s="243"/>
      <c r="D411" s="178"/>
      <c r="E411" s="1199"/>
      <c r="G411" s="171"/>
      <c r="J411" s="51"/>
    </row>
    <row r="412" spans="3:10" s="20" customFormat="1" x14ac:dyDescent="0.2">
      <c r="C412" s="243"/>
      <c r="D412" s="178"/>
      <c r="E412" s="1199"/>
      <c r="G412" s="171"/>
      <c r="J412" s="51"/>
    </row>
    <row r="413" spans="3:10" s="20" customFormat="1" x14ac:dyDescent="0.2">
      <c r="C413" s="243"/>
      <c r="D413" s="178"/>
      <c r="E413" s="1199"/>
      <c r="G413" s="171"/>
      <c r="J413" s="51"/>
    </row>
    <row r="414" spans="3:10" s="20" customFormat="1" x14ac:dyDescent="0.2">
      <c r="C414" s="243"/>
      <c r="D414" s="178"/>
      <c r="E414" s="1199"/>
      <c r="G414" s="171"/>
      <c r="J414" s="51"/>
    </row>
    <row r="415" spans="3:10" s="20" customFormat="1" x14ac:dyDescent="0.2">
      <c r="C415" s="243"/>
      <c r="D415" s="178"/>
      <c r="E415" s="1199"/>
      <c r="G415" s="171"/>
      <c r="J415" s="51"/>
    </row>
    <row r="416" spans="3:10" s="20" customFormat="1" x14ac:dyDescent="0.2">
      <c r="C416" s="243"/>
      <c r="D416" s="178"/>
      <c r="E416" s="1199"/>
      <c r="G416" s="171"/>
      <c r="J416" s="51"/>
    </row>
    <row r="417" spans="3:10" s="20" customFormat="1" x14ac:dyDescent="0.2">
      <c r="C417" s="243"/>
      <c r="D417" s="178"/>
      <c r="E417" s="1199"/>
      <c r="G417" s="171"/>
      <c r="J417" s="51"/>
    </row>
    <row r="418" spans="3:10" s="20" customFormat="1" x14ac:dyDescent="0.2">
      <c r="C418" s="243"/>
      <c r="D418" s="178"/>
      <c r="E418" s="1199"/>
      <c r="G418" s="171"/>
      <c r="J418" s="51"/>
    </row>
    <row r="419" spans="3:10" s="20" customFormat="1" x14ac:dyDescent="0.2">
      <c r="C419" s="243"/>
      <c r="D419" s="178"/>
      <c r="E419" s="1199"/>
      <c r="G419" s="171"/>
      <c r="J419" s="51"/>
    </row>
    <row r="420" spans="3:10" s="20" customFormat="1" x14ac:dyDescent="0.2">
      <c r="C420" s="243"/>
      <c r="D420" s="178"/>
      <c r="E420" s="1199"/>
      <c r="G420" s="171"/>
      <c r="J420" s="51"/>
    </row>
    <row r="421" spans="3:10" s="20" customFormat="1" x14ac:dyDescent="0.2">
      <c r="C421" s="243"/>
      <c r="D421" s="178"/>
      <c r="E421" s="1199"/>
      <c r="G421" s="171"/>
      <c r="J421" s="51"/>
    </row>
    <row r="422" spans="3:10" s="20" customFormat="1" x14ac:dyDescent="0.2">
      <c r="C422" s="243"/>
      <c r="D422" s="178"/>
      <c r="E422" s="1199"/>
      <c r="G422" s="171"/>
      <c r="J422" s="51"/>
    </row>
    <row r="423" spans="3:10" s="20" customFormat="1" x14ac:dyDescent="0.2">
      <c r="C423" s="243"/>
      <c r="D423" s="178"/>
      <c r="E423" s="1199"/>
      <c r="G423" s="171"/>
      <c r="J423" s="51"/>
    </row>
    <row r="424" spans="3:10" s="20" customFormat="1" x14ac:dyDescent="0.2">
      <c r="C424" s="243"/>
      <c r="D424" s="178"/>
      <c r="E424" s="1199"/>
      <c r="G424" s="171"/>
      <c r="J424" s="51"/>
    </row>
    <row r="425" spans="3:10" s="20" customFormat="1" x14ac:dyDescent="0.2">
      <c r="C425" s="243"/>
      <c r="D425" s="178"/>
      <c r="E425" s="1199"/>
      <c r="G425" s="171"/>
      <c r="J425" s="51"/>
    </row>
    <row r="426" spans="3:10" s="20" customFormat="1" x14ac:dyDescent="0.2">
      <c r="C426" s="243"/>
      <c r="D426" s="178"/>
      <c r="E426" s="1199"/>
      <c r="G426" s="171"/>
      <c r="J426" s="51"/>
    </row>
    <row r="427" spans="3:10" s="20" customFormat="1" x14ac:dyDescent="0.2">
      <c r="C427" s="243"/>
      <c r="D427" s="178"/>
      <c r="E427" s="1199"/>
      <c r="G427" s="171"/>
      <c r="J427" s="51"/>
    </row>
    <row r="428" spans="3:10" s="20" customFormat="1" x14ac:dyDescent="0.2">
      <c r="C428" s="243"/>
      <c r="D428" s="178"/>
      <c r="E428" s="1199"/>
      <c r="G428" s="171"/>
      <c r="J428" s="51"/>
    </row>
    <row r="429" spans="3:10" s="20" customFormat="1" x14ac:dyDescent="0.2">
      <c r="C429" s="243"/>
      <c r="D429" s="178"/>
      <c r="E429" s="1199"/>
      <c r="G429" s="171"/>
      <c r="J429" s="51"/>
    </row>
    <row r="430" spans="3:10" s="20" customFormat="1" x14ac:dyDescent="0.2">
      <c r="C430" s="243"/>
      <c r="D430" s="178"/>
      <c r="E430" s="1199"/>
      <c r="G430" s="171"/>
      <c r="J430" s="51"/>
    </row>
    <row r="431" spans="3:10" s="20" customFormat="1" x14ac:dyDescent="0.2">
      <c r="C431" s="243"/>
      <c r="D431" s="178"/>
      <c r="E431" s="1199"/>
      <c r="G431" s="171"/>
      <c r="J431" s="51"/>
    </row>
    <row r="432" spans="3:10" s="20" customFormat="1" x14ac:dyDescent="0.2">
      <c r="C432" s="243"/>
      <c r="D432" s="178"/>
      <c r="E432" s="1199"/>
      <c r="G432" s="171"/>
      <c r="J432" s="51"/>
    </row>
    <row r="433" spans="3:10" s="20" customFormat="1" x14ac:dyDescent="0.2">
      <c r="C433" s="243"/>
      <c r="D433" s="178"/>
      <c r="E433" s="1199"/>
      <c r="G433" s="171"/>
      <c r="J433" s="51"/>
    </row>
    <row r="434" spans="3:10" s="20" customFormat="1" x14ac:dyDescent="0.2">
      <c r="C434" s="243"/>
      <c r="D434" s="178"/>
      <c r="E434" s="1199"/>
      <c r="G434" s="171"/>
      <c r="J434" s="51"/>
    </row>
    <row r="435" spans="3:10" s="20" customFormat="1" x14ac:dyDescent="0.2">
      <c r="C435" s="243"/>
      <c r="D435" s="178"/>
      <c r="E435" s="1199"/>
      <c r="G435" s="171"/>
      <c r="J435" s="51"/>
    </row>
    <row r="436" spans="3:10" s="20" customFormat="1" x14ac:dyDescent="0.2">
      <c r="C436" s="243"/>
      <c r="D436" s="178"/>
      <c r="E436" s="1199"/>
      <c r="G436" s="171"/>
      <c r="J436" s="51"/>
    </row>
    <row r="437" spans="3:10" s="20" customFormat="1" x14ac:dyDescent="0.2">
      <c r="C437" s="243"/>
      <c r="D437" s="178"/>
      <c r="E437" s="1199"/>
      <c r="G437" s="171"/>
      <c r="J437" s="51"/>
    </row>
    <row r="438" spans="3:10" s="20" customFormat="1" x14ac:dyDescent="0.2">
      <c r="C438" s="243"/>
      <c r="D438" s="178"/>
      <c r="E438" s="1199"/>
      <c r="G438" s="171"/>
      <c r="J438" s="51"/>
    </row>
    <row r="439" spans="3:10" s="20" customFormat="1" x14ac:dyDescent="0.2">
      <c r="C439" s="243"/>
      <c r="D439" s="178"/>
      <c r="E439" s="1199"/>
      <c r="G439" s="171"/>
      <c r="J439" s="51"/>
    </row>
    <row r="440" spans="3:10" s="20" customFormat="1" x14ac:dyDescent="0.2">
      <c r="C440" s="243"/>
      <c r="D440" s="178"/>
      <c r="E440" s="1199"/>
      <c r="G440" s="171"/>
      <c r="J440" s="51"/>
    </row>
    <row r="441" spans="3:10" s="20" customFormat="1" x14ac:dyDescent="0.2">
      <c r="C441" s="243"/>
      <c r="D441" s="178"/>
      <c r="E441" s="1199"/>
      <c r="G441" s="171"/>
      <c r="J441" s="51"/>
    </row>
    <row r="442" spans="3:10" s="20" customFormat="1" x14ac:dyDescent="0.2">
      <c r="C442" s="243"/>
      <c r="D442" s="178"/>
      <c r="E442" s="1199"/>
      <c r="G442" s="171"/>
      <c r="J442" s="51"/>
    </row>
    <row r="443" spans="3:10" s="20" customFormat="1" x14ac:dyDescent="0.2">
      <c r="C443" s="243"/>
      <c r="D443" s="178"/>
      <c r="E443" s="1199"/>
      <c r="G443" s="171"/>
      <c r="J443" s="51"/>
    </row>
    <row r="444" spans="3:10" s="20" customFormat="1" x14ac:dyDescent="0.2">
      <c r="C444" s="243"/>
      <c r="D444" s="178"/>
      <c r="E444" s="1199"/>
      <c r="G444" s="171"/>
      <c r="J444" s="51"/>
    </row>
    <row r="445" spans="3:10" s="20" customFormat="1" x14ac:dyDescent="0.2">
      <c r="C445" s="243"/>
      <c r="D445" s="178"/>
      <c r="E445" s="1199"/>
      <c r="G445" s="171"/>
      <c r="J445" s="51"/>
    </row>
    <row r="446" spans="3:10" s="20" customFormat="1" x14ac:dyDescent="0.2">
      <c r="C446" s="243"/>
      <c r="D446" s="178"/>
      <c r="E446" s="1199"/>
      <c r="G446" s="171"/>
      <c r="J446" s="51"/>
    </row>
    <row r="447" spans="3:10" s="20" customFormat="1" x14ac:dyDescent="0.2">
      <c r="C447" s="243"/>
      <c r="D447" s="178"/>
      <c r="E447" s="1199"/>
      <c r="G447" s="171"/>
      <c r="J447" s="51"/>
    </row>
    <row r="448" spans="3:10" s="20" customFormat="1" x14ac:dyDescent="0.2">
      <c r="C448" s="243"/>
      <c r="D448" s="178"/>
      <c r="E448" s="1199"/>
      <c r="G448" s="171"/>
      <c r="J448" s="51"/>
    </row>
    <row r="449" spans="3:10" s="20" customFormat="1" x14ac:dyDescent="0.2">
      <c r="C449" s="243"/>
      <c r="D449" s="178"/>
      <c r="E449" s="1199"/>
      <c r="G449" s="171"/>
      <c r="J449" s="51"/>
    </row>
    <row r="450" spans="3:10" s="20" customFormat="1" x14ac:dyDescent="0.2">
      <c r="C450" s="243"/>
      <c r="D450" s="178"/>
      <c r="E450" s="1199"/>
      <c r="G450" s="171"/>
      <c r="J450" s="51"/>
    </row>
    <row r="451" spans="3:10" s="20" customFormat="1" x14ac:dyDescent="0.2">
      <c r="C451" s="243"/>
      <c r="D451" s="178"/>
      <c r="E451" s="1199"/>
      <c r="G451" s="171"/>
      <c r="J451" s="51"/>
    </row>
    <row r="452" spans="3:10" s="20" customFormat="1" x14ac:dyDescent="0.2">
      <c r="C452" s="243"/>
      <c r="D452" s="178"/>
      <c r="E452" s="1199"/>
      <c r="G452" s="171"/>
      <c r="J452" s="51"/>
    </row>
    <row r="453" spans="3:10" s="20" customFormat="1" x14ac:dyDescent="0.2">
      <c r="C453" s="243"/>
      <c r="D453" s="178"/>
      <c r="E453" s="1199"/>
      <c r="G453" s="171"/>
      <c r="J453" s="51"/>
    </row>
    <row r="454" spans="3:10" s="20" customFormat="1" x14ac:dyDescent="0.2">
      <c r="C454" s="243"/>
      <c r="D454" s="178"/>
      <c r="E454" s="1199"/>
      <c r="G454" s="171"/>
      <c r="J454" s="51"/>
    </row>
    <row r="455" spans="3:10" s="20" customFormat="1" x14ac:dyDescent="0.2">
      <c r="C455" s="243"/>
      <c r="D455" s="178"/>
      <c r="E455" s="1199"/>
      <c r="G455" s="171"/>
      <c r="J455" s="51"/>
    </row>
    <row r="456" spans="3:10" s="20" customFormat="1" x14ac:dyDescent="0.2">
      <c r="C456" s="243"/>
      <c r="D456" s="178"/>
      <c r="E456" s="1199"/>
      <c r="G456" s="171"/>
      <c r="J456" s="51"/>
    </row>
    <row r="457" spans="3:10" s="20" customFormat="1" x14ac:dyDescent="0.2">
      <c r="C457" s="243"/>
      <c r="D457" s="178"/>
      <c r="E457" s="1199"/>
      <c r="G457" s="171"/>
      <c r="J457" s="51"/>
    </row>
    <row r="458" spans="3:10" s="20" customFormat="1" x14ac:dyDescent="0.2">
      <c r="C458" s="243"/>
      <c r="D458" s="178"/>
      <c r="E458" s="1199"/>
      <c r="G458" s="171"/>
      <c r="J458" s="51"/>
    </row>
    <row r="459" spans="3:10" s="20" customFormat="1" x14ac:dyDescent="0.2">
      <c r="C459" s="243"/>
      <c r="D459" s="178"/>
      <c r="E459" s="1199"/>
      <c r="G459" s="171"/>
      <c r="J459" s="51"/>
    </row>
    <row r="460" spans="3:10" s="20" customFormat="1" x14ac:dyDescent="0.2">
      <c r="C460" s="243"/>
      <c r="D460" s="178"/>
      <c r="E460" s="1199"/>
      <c r="G460" s="171"/>
      <c r="J460" s="51"/>
    </row>
    <row r="461" spans="3:10" s="20" customFormat="1" x14ac:dyDescent="0.2">
      <c r="C461" s="243"/>
      <c r="D461" s="178"/>
      <c r="E461" s="1199"/>
      <c r="G461" s="171"/>
      <c r="J461" s="51"/>
    </row>
    <row r="462" spans="3:10" s="20" customFormat="1" x14ac:dyDescent="0.2">
      <c r="C462" s="243"/>
      <c r="D462" s="178"/>
      <c r="E462" s="1199"/>
      <c r="G462" s="171"/>
      <c r="J462" s="51"/>
    </row>
    <row r="463" spans="3:10" s="20" customFormat="1" x14ac:dyDescent="0.2">
      <c r="C463" s="243"/>
      <c r="D463" s="178"/>
      <c r="E463" s="1199"/>
      <c r="G463" s="171"/>
      <c r="J463" s="51"/>
    </row>
    <row r="464" spans="3:10" s="20" customFormat="1" x14ac:dyDescent="0.2">
      <c r="C464" s="243"/>
      <c r="D464" s="178"/>
      <c r="E464" s="1199"/>
      <c r="G464" s="171"/>
      <c r="J464" s="51"/>
    </row>
    <row r="465" spans="3:10" s="20" customFormat="1" x14ac:dyDescent="0.2">
      <c r="C465" s="243"/>
      <c r="D465" s="178"/>
      <c r="E465" s="1199"/>
      <c r="G465" s="171"/>
      <c r="J465" s="51"/>
    </row>
    <row r="466" spans="3:10" s="20" customFormat="1" x14ac:dyDescent="0.2">
      <c r="C466" s="243"/>
      <c r="D466" s="178"/>
      <c r="E466" s="1199"/>
      <c r="G466" s="171"/>
      <c r="J466" s="51"/>
    </row>
    <row r="467" spans="3:10" s="20" customFormat="1" x14ac:dyDescent="0.2">
      <c r="C467" s="243"/>
      <c r="D467" s="178"/>
      <c r="E467" s="1199"/>
      <c r="G467" s="171"/>
      <c r="J467" s="51"/>
    </row>
    <row r="468" spans="3:10" s="20" customFormat="1" x14ac:dyDescent="0.2">
      <c r="C468" s="243"/>
      <c r="D468" s="178"/>
      <c r="E468" s="1199"/>
      <c r="G468" s="171"/>
      <c r="J468" s="51"/>
    </row>
    <row r="469" spans="3:10" s="20" customFormat="1" x14ac:dyDescent="0.2">
      <c r="C469" s="243"/>
      <c r="D469" s="178"/>
      <c r="E469" s="1199"/>
      <c r="G469" s="171"/>
      <c r="J469" s="51"/>
    </row>
    <row r="470" spans="3:10" s="20" customFormat="1" x14ac:dyDescent="0.2">
      <c r="C470" s="243"/>
      <c r="D470" s="178"/>
      <c r="E470" s="1199"/>
      <c r="G470" s="171"/>
      <c r="J470" s="51"/>
    </row>
    <row r="471" spans="3:10" s="20" customFormat="1" x14ac:dyDescent="0.2">
      <c r="C471" s="243"/>
      <c r="D471" s="178"/>
      <c r="E471" s="1199"/>
      <c r="G471" s="171"/>
      <c r="J471" s="51"/>
    </row>
    <row r="472" spans="3:10" s="20" customFormat="1" x14ac:dyDescent="0.2">
      <c r="C472" s="243"/>
      <c r="D472" s="178"/>
      <c r="E472" s="1199"/>
      <c r="G472" s="171"/>
      <c r="J472" s="51"/>
    </row>
    <row r="473" spans="3:10" s="20" customFormat="1" x14ac:dyDescent="0.2">
      <c r="C473" s="243"/>
      <c r="D473" s="178"/>
      <c r="E473" s="1199"/>
      <c r="G473" s="171"/>
      <c r="J473" s="51"/>
    </row>
    <row r="474" spans="3:10" s="20" customFormat="1" x14ac:dyDescent="0.2">
      <c r="C474" s="243"/>
      <c r="D474" s="178"/>
      <c r="E474" s="1199"/>
      <c r="G474" s="171"/>
      <c r="J474" s="51"/>
    </row>
    <row r="475" spans="3:10" s="20" customFormat="1" x14ac:dyDescent="0.2">
      <c r="C475" s="243"/>
      <c r="D475" s="178"/>
      <c r="E475" s="1199"/>
      <c r="G475" s="171"/>
      <c r="J475" s="51"/>
    </row>
    <row r="476" spans="3:10" s="20" customFormat="1" x14ac:dyDescent="0.2">
      <c r="C476" s="243"/>
      <c r="D476" s="178"/>
      <c r="E476" s="1199"/>
      <c r="G476" s="171"/>
      <c r="J476" s="51"/>
    </row>
    <row r="477" spans="3:10" s="20" customFormat="1" x14ac:dyDescent="0.2">
      <c r="C477" s="243"/>
      <c r="D477" s="178"/>
      <c r="E477" s="1199"/>
      <c r="G477" s="171"/>
      <c r="J477" s="51"/>
    </row>
    <row r="478" spans="3:10" s="20" customFormat="1" x14ac:dyDescent="0.2">
      <c r="C478" s="243"/>
      <c r="D478" s="178"/>
      <c r="E478" s="1199"/>
      <c r="G478" s="171"/>
      <c r="J478" s="51"/>
    </row>
    <row r="479" spans="3:10" s="20" customFormat="1" x14ac:dyDescent="0.2">
      <c r="C479" s="243"/>
      <c r="D479" s="178"/>
      <c r="E479" s="1199"/>
      <c r="G479" s="171"/>
      <c r="J479" s="51"/>
    </row>
    <row r="480" spans="3:10" s="20" customFormat="1" x14ac:dyDescent="0.2">
      <c r="C480" s="243"/>
      <c r="D480" s="178"/>
      <c r="E480" s="1199"/>
      <c r="G480" s="171"/>
      <c r="J480" s="51"/>
    </row>
    <row r="481" spans="3:10" s="20" customFormat="1" x14ac:dyDescent="0.2">
      <c r="C481" s="243"/>
      <c r="D481" s="178"/>
      <c r="E481" s="1199"/>
      <c r="G481" s="171"/>
      <c r="J481" s="51"/>
    </row>
    <row r="482" spans="3:10" s="20" customFormat="1" x14ac:dyDescent="0.2">
      <c r="C482" s="243"/>
      <c r="D482" s="178"/>
      <c r="E482" s="1199"/>
      <c r="G482" s="171"/>
      <c r="J482" s="51"/>
    </row>
    <row r="483" spans="3:10" s="20" customFormat="1" x14ac:dyDescent="0.2">
      <c r="C483" s="243"/>
      <c r="D483" s="178"/>
      <c r="E483" s="1199"/>
      <c r="G483" s="171"/>
      <c r="J483" s="51"/>
    </row>
    <row r="484" spans="3:10" s="20" customFormat="1" x14ac:dyDescent="0.2">
      <c r="C484" s="243"/>
      <c r="D484" s="178"/>
      <c r="E484" s="1199"/>
      <c r="G484" s="171"/>
      <c r="J484" s="51"/>
    </row>
    <row r="485" spans="3:10" s="20" customFormat="1" x14ac:dyDescent="0.2">
      <c r="C485" s="243"/>
      <c r="D485" s="178"/>
      <c r="E485" s="1199"/>
      <c r="G485" s="171"/>
      <c r="J485" s="51"/>
    </row>
    <row r="486" spans="3:10" s="20" customFormat="1" x14ac:dyDescent="0.2">
      <c r="C486" s="243"/>
      <c r="D486" s="178"/>
      <c r="E486" s="1199"/>
      <c r="G486" s="171"/>
      <c r="J486" s="51"/>
    </row>
    <row r="487" spans="3:10" s="20" customFormat="1" x14ac:dyDescent="0.2">
      <c r="C487" s="243"/>
      <c r="D487" s="178"/>
      <c r="E487" s="1199"/>
      <c r="G487" s="171"/>
      <c r="J487" s="51"/>
    </row>
    <row r="488" spans="3:10" s="20" customFormat="1" x14ac:dyDescent="0.2">
      <c r="C488" s="243"/>
      <c r="D488" s="178"/>
      <c r="E488" s="1199"/>
      <c r="G488" s="171"/>
      <c r="J488" s="51"/>
    </row>
    <row r="489" spans="3:10" s="20" customFormat="1" x14ac:dyDescent="0.2">
      <c r="C489" s="243"/>
      <c r="D489" s="178"/>
      <c r="E489" s="1199"/>
      <c r="G489" s="171"/>
      <c r="J489" s="51"/>
    </row>
    <row r="490" spans="3:10" s="20" customFormat="1" x14ac:dyDescent="0.2">
      <c r="C490" s="243"/>
      <c r="D490" s="178"/>
      <c r="E490" s="1199"/>
      <c r="G490" s="171"/>
      <c r="J490" s="51"/>
    </row>
    <row r="491" spans="3:10" s="20" customFormat="1" x14ac:dyDescent="0.2">
      <c r="C491" s="243"/>
      <c r="D491" s="178"/>
      <c r="E491" s="1199"/>
      <c r="G491" s="171"/>
      <c r="J491" s="51"/>
    </row>
    <row r="492" spans="3:10" s="20" customFormat="1" x14ac:dyDescent="0.2">
      <c r="C492" s="243"/>
      <c r="D492" s="178"/>
      <c r="E492" s="1199"/>
      <c r="G492" s="171"/>
      <c r="J492" s="51"/>
    </row>
    <row r="493" spans="3:10" s="20" customFormat="1" x14ac:dyDescent="0.2">
      <c r="C493" s="243"/>
      <c r="D493" s="178"/>
      <c r="E493" s="1199"/>
      <c r="G493" s="171"/>
      <c r="J493" s="51"/>
    </row>
    <row r="494" spans="3:10" s="20" customFormat="1" x14ac:dyDescent="0.2">
      <c r="C494" s="243"/>
      <c r="D494" s="178"/>
      <c r="E494" s="1199"/>
      <c r="G494" s="171"/>
      <c r="J494" s="51"/>
    </row>
    <row r="495" spans="3:10" s="20" customFormat="1" x14ac:dyDescent="0.2">
      <c r="C495" s="243"/>
      <c r="D495" s="178"/>
      <c r="E495" s="1199"/>
      <c r="G495" s="171"/>
      <c r="J495" s="51"/>
    </row>
    <row r="496" spans="3:10" s="20" customFormat="1" x14ac:dyDescent="0.2">
      <c r="C496" s="243"/>
      <c r="D496" s="178"/>
      <c r="E496" s="1199"/>
      <c r="G496" s="171"/>
      <c r="J496" s="51"/>
    </row>
    <row r="497" spans="3:10" s="20" customFormat="1" x14ac:dyDescent="0.2">
      <c r="C497" s="243"/>
      <c r="D497" s="178"/>
      <c r="E497" s="1199"/>
      <c r="G497" s="171"/>
      <c r="J497" s="51"/>
    </row>
    <row r="498" spans="3:10" s="20" customFormat="1" x14ac:dyDescent="0.2">
      <c r="C498" s="243"/>
      <c r="D498" s="178"/>
      <c r="E498" s="1199"/>
      <c r="G498" s="171"/>
      <c r="J498" s="51"/>
    </row>
    <row r="499" spans="3:10" s="20" customFormat="1" x14ac:dyDescent="0.2">
      <c r="C499" s="243"/>
      <c r="D499" s="178"/>
      <c r="E499" s="1199"/>
      <c r="G499" s="171"/>
      <c r="J499" s="51"/>
    </row>
    <row r="500" spans="3:10" s="20" customFormat="1" x14ac:dyDescent="0.2">
      <c r="C500" s="243"/>
      <c r="D500" s="178"/>
      <c r="E500" s="1199"/>
      <c r="G500" s="171"/>
      <c r="J500" s="51"/>
    </row>
    <row r="501" spans="3:10" s="20" customFormat="1" x14ac:dyDescent="0.2">
      <c r="C501" s="243"/>
      <c r="D501" s="178"/>
      <c r="E501" s="1199"/>
      <c r="G501" s="171"/>
      <c r="J501" s="51"/>
    </row>
    <row r="502" spans="3:10" s="20" customFormat="1" x14ac:dyDescent="0.2">
      <c r="C502" s="243"/>
      <c r="D502" s="178"/>
      <c r="E502" s="1199"/>
      <c r="G502" s="171"/>
      <c r="J502" s="51"/>
    </row>
    <row r="503" spans="3:10" s="20" customFormat="1" x14ac:dyDescent="0.2">
      <c r="C503" s="243"/>
      <c r="D503" s="178"/>
      <c r="E503" s="1199"/>
      <c r="G503" s="171"/>
      <c r="J503" s="51"/>
    </row>
    <row r="504" spans="3:10" s="20" customFormat="1" x14ac:dyDescent="0.2">
      <c r="C504" s="243"/>
      <c r="D504" s="178"/>
      <c r="E504" s="1199"/>
      <c r="G504" s="171"/>
      <c r="J504" s="51"/>
    </row>
    <row r="505" spans="3:10" s="20" customFormat="1" x14ac:dyDescent="0.2">
      <c r="C505" s="243"/>
      <c r="D505" s="178"/>
      <c r="E505" s="1199"/>
      <c r="G505" s="171"/>
      <c r="J505" s="51"/>
    </row>
    <row r="506" spans="3:10" s="20" customFormat="1" x14ac:dyDescent="0.2">
      <c r="C506" s="243"/>
      <c r="D506" s="178"/>
      <c r="E506" s="1199"/>
      <c r="G506" s="171"/>
      <c r="J506" s="51"/>
    </row>
    <row r="507" spans="3:10" s="20" customFormat="1" x14ac:dyDescent="0.2">
      <c r="C507" s="243"/>
      <c r="D507" s="178"/>
      <c r="E507" s="1199"/>
      <c r="G507" s="171"/>
      <c r="J507" s="51"/>
    </row>
    <row r="508" spans="3:10" s="20" customFormat="1" x14ac:dyDescent="0.2">
      <c r="C508" s="243"/>
      <c r="D508" s="178"/>
      <c r="E508" s="1199"/>
      <c r="G508" s="171"/>
      <c r="J508" s="51"/>
    </row>
    <row r="509" spans="3:10" s="20" customFormat="1" x14ac:dyDescent="0.2">
      <c r="C509" s="243"/>
      <c r="D509" s="178"/>
      <c r="E509" s="1199"/>
      <c r="G509" s="171"/>
      <c r="J509" s="51"/>
    </row>
    <row r="510" spans="3:10" s="20" customFormat="1" x14ac:dyDescent="0.2">
      <c r="C510" s="243"/>
      <c r="D510" s="178"/>
      <c r="E510" s="1199"/>
      <c r="G510" s="171"/>
      <c r="J510" s="51"/>
    </row>
    <row r="511" spans="3:10" s="20" customFormat="1" x14ac:dyDescent="0.2">
      <c r="C511" s="243"/>
      <c r="D511" s="178"/>
      <c r="E511" s="1199"/>
      <c r="G511" s="171"/>
      <c r="J511" s="51"/>
    </row>
    <row r="512" spans="3:10" s="20" customFormat="1" x14ac:dyDescent="0.2">
      <c r="C512" s="243"/>
      <c r="D512" s="178"/>
      <c r="E512" s="1199"/>
      <c r="G512" s="171"/>
      <c r="J512" s="51"/>
    </row>
    <row r="513" spans="3:10" s="20" customFormat="1" x14ac:dyDescent="0.2">
      <c r="C513" s="243"/>
      <c r="D513" s="178"/>
      <c r="E513" s="1199"/>
      <c r="G513" s="171"/>
      <c r="J513" s="51"/>
    </row>
    <row r="514" spans="3:10" s="20" customFormat="1" x14ac:dyDescent="0.2">
      <c r="C514" s="243"/>
      <c r="D514" s="178"/>
      <c r="E514" s="1199"/>
      <c r="G514" s="171"/>
      <c r="J514" s="51"/>
    </row>
    <row r="515" spans="3:10" s="20" customFormat="1" x14ac:dyDescent="0.2">
      <c r="C515" s="243"/>
      <c r="D515" s="178"/>
      <c r="E515" s="1199"/>
      <c r="G515" s="171"/>
      <c r="J515" s="51"/>
    </row>
    <row r="516" spans="3:10" s="20" customFormat="1" x14ac:dyDescent="0.2">
      <c r="C516" s="243"/>
      <c r="D516" s="178"/>
      <c r="E516" s="1199"/>
      <c r="G516" s="171"/>
      <c r="J516" s="51"/>
    </row>
    <row r="517" spans="3:10" s="20" customFormat="1" x14ac:dyDescent="0.2">
      <c r="C517" s="243"/>
      <c r="D517" s="178"/>
      <c r="E517" s="1199"/>
      <c r="G517" s="171"/>
      <c r="J517" s="51"/>
    </row>
    <row r="518" spans="3:10" s="20" customFormat="1" x14ac:dyDescent="0.2">
      <c r="C518" s="243"/>
      <c r="D518" s="178"/>
      <c r="E518" s="1199"/>
      <c r="G518" s="171"/>
      <c r="J518" s="51"/>
    </row>
    <row r="519" spans="3:10" s="20" customFormat="1" x14ac:dyDescent="0.2">
      <c r="C519" s="243"/>
      <c r="D519" s="178"/>
      <c r="E519" s="1199"/>
      <c r="G519" s="171"/>
      <c r="J519" s="51"/>
    </row>
    <row r="520" spans="3:10" s="20" customFormat="1" x14ac:dyDescent="0.2">
      <c r="C520" s="243"/>
      <c r="D520" s="178"/>
      <c r="E520" s="1199"/>
      <c r="G520" s="171"/>
      <c r="J520" s="51"/>
    </row>
    <row r="521" spans="3:10" s="20" customFormat="1" x14ac:dyDescent="0.2">
      <c r="C521" s="243"/>
      <c r="D521" s="178"/>
      <c r="E521" s="1199"/>
      <c r="G521" s="171"/>
      <c r="J521" s="51"/>
    </row>
    <row r="522" spans="3:10" s="20" customFormat="1" x14ac:dyDescent="0.2">
      <c r="C522" s="243"/>
      <c r="D522" s="178"/>
      <c r="E522" s="1199"/>
      <c r="G522" s="171"/>
      <c r="J522" s="51"/>
    </row>
    <row r="523" spans="3:10" s="20" customFormat="1" x14ac:dyDescent="0.2">
      <c r="C523" s="243"/>
      <c r="D523" s="178"/>
      <c r="E523" s="1199"/>
      <c r="G523" s="171"/>
      <c r="J523" s="51"/>
    </row>
    <row r="524" spans="3:10" s="20" customFormat="1" x14ac:dyDescent="0.2">
      <c r="C524" s="243"/>
      <c r="D524" s="178"/>
      <c r="E524" s="1199"/>
      <c r="G524" s="171"/>
      <c r="J524" s="51"/>
    </row>
    <row r="525" spans="3:10" s="20" customFormat="1" x14ac:dyDescent="0.2">
      <c r="C525" s="243"/>
      <c r="D525" s="178"/>
      <c r="E525" s="1199"/>
      <c r="G525" s="171"/>
      <c r="J525" s="51"/>
    </row>
    <row r="526" spans="3:10" s="20" customFormat="1" x14ac:dyDescent="0.2">
      <c r="C526" s="243"/>
      <c r="D526" s="178"/>
      <c r="E526" s="1199"/>
      <c r="G526" s="171"/>
      <c r="J526" s="51"/>
    </row>
    <row r="527" spans="3:10" s="20" customFormat="1" x14ac:dyDescent="0.2">
      <c r="C527" s="243"/>
      <c r="D527" s="178"/>
      <c r="E527" s="1199"/>
      <c r="G527" s="171"/>
      <c r="J527" s="51"/>
    </row>
    <row r="528" spans="3:10" s="20" customFormat="1" x14ac:dyDescent="0.2">
      <c r="C528" s="243"/>
      <c r="D528" s="178"/>
      <c r="E528" s="1199"/>
      <c r="G528" s="171"/>
      <c r="J528" s="51"/>
    </row>
    <row r="529" spans="3:10" s="20" customFormat="1" x14ac:dyDescent="0.2">
      <c r="C529" s="243"/>
      <c r="D529" s="178"/>
      <c r="E529" s="1199"/>
      <c r="G529" s="171"/>
      <c r="J529" s="51"/>
    </row>
    <row r="530" spans="3:10" s="20" customFormat="1" x14ac:dyDescent="0.2">
      <c r="C530" s="243"/>
      <c r="D530" s="178"/>
      <c r="E530" s="1199"/>
      <c r="G530" s="171"/>
      <c r="J530" s="51"/>
    </row>
    <row r="531" spans="3:10" s="20" customFormat="1" x14ac:dyDescent="0.2">
      <c r="C531" s="243"/>
      <c r="D531" s="178"/>
      <c r="E531" s="1199"/>
      <c r="G531" s="171"/>
      <c r="J531" s="51"/>
    </row>
    <row r="532" spans="3:10" s="20" customFormat="1" x14ac:dyDescent="0.2">
      <c r="C532" s="243"/>
      <c r="D532" s="178"/>
      <c r="E532" s="1199"/>
      <c r="G532" s="171"/>
      <c r="J532" s="51"/>
    </row>
    <row r="533" spans="3:10" s="20" customFormat="1" x14ac:dyDescent="0.2">
      <c r="C533" s="243"/>
      <c r="D533" s="178"/>
      <c r="E533" s="1199"/>
      <c r="G533" s="171"/>
      <c r="J533" s="51"/>
    </row>
    <row r="534" spans="3:10" s="20" customFormat="1" x14ac:dyDescent="0.2">
      <c r="C534" s="243"/>
      <c r="D534" s="178"/>
      <c r="E534" s="1199"/>
      <c r="G534" s="171"/>
      <c r="J534" s="51"/>
    </row>
    <row r="535" spans="3:10" s="20" customFormat="1" x14ac:dyDescent="0.2">
      <c r="C535" s="243"/>
      <c r="D535" s="178"/>
      <c r="E535" s="1199"/>
      <c r="G535" s="171"/>
      <c r="J535" s="51"/>
    </row>
    <row r="536" spans="3:10" s="20" customFormat="1" x14ac:dyDescent="0.2">
      <c r="C536" s="243"/>
      <c r="D536" s="178"/>
      <c r="E536" s="1199"/>
      <c r="G536" s="171"/>
      <c r="J536" s="51"/>
    </row>
    <row r="537" spans="3:10" s="20" customFormat="1" x14ac:dyDescent="0.2">
      <c r="C537" s="243"/>
      <c r="D537" s="178"/>
      <c r="E537" s="1199"/>
      <c r="G537" s="171"/>
      <c r="J537" s="51"/>
    </row>
    <row r="538" spans="3:10" s="20" customFormat="1" x14ac:dyDescent="0.2">
      <c r="C538" s="243"/>
      <c r="D538" s="178"/>
      <c r="E538" s="1199"/>
      <c r="G538" s="171"/>
      <c r="J538" s="51"/>
    </row>
    <row r="539" spans="3:10" s="20" customFormat="1" x14ac:dyDescent="0.2">
      <c r="C539" s="243"/>
      <c r="D539" s="178"/>
      <c r="E539" s="1199"/>
      <c r="G539" s="171"/>
      <c r="J539" s="51"/>
    </row>
    <row r="540" spans="3:10" s="20" customFormat="1" x14ac:dyDescent="0.2">
      <c r="C540" s="243"/>
      <c r="D540" s="178"/>
      <c r="E540" s="1199"/>
      <c r="G540" s="171"/>
      <c r="J540" s="51"/>
    </row>
    <row r="541" spans="3:10" s="20" customFormat="1" x14ac:dyDescent="0.2">
      <c r="C541" s="243"/>
      <c r="D541" s="178"/>
      <c r="E541" s="1199"/>
      <c r="G541" s="171"/>
      <c r="J541" s="51"/>
    </row>
    <row r="542" spans="3:10" s="20" customFormat="1" x14ac:dyDescent="0.2">
      <c r="C542" s="243"/>
      <c r="D542" s="178"/>
      <c r="E542" s="1199"/>
      <c r="G542" s="171"/>
      <c r="J542" s="51"/>
    </row>
    <row r="543" spans="3:10" s="20" customFormat="1" x14ac:dyDescent="0.2">
      <c r="C543" s="243"/>
      <c r="D543" s="178"/>
      <c r="E543" s="1199"/>
      <c r="G543" s="171"/>
      <c r="J543" s="51"/>
    </row>
    <row r="544" spans="3:10" s="20" customFormat="1" x14ac:dyDescent="0.2">
      <c r="C544" s="243"/>
      <c r="D544" s="178"/>
      <c r="E544" s="1199"/>
      <c r="G544" s="171"/>
      <c r="J544" s="51"/>
    </row>
    <row r="545" spans="3:10" s="20" customFormat="1" x14ac:dyDescent="0.2">
      <c r="C545" s="243"/>
      <c r="D545" s="178"/>
      <c r="E545" s="1199"/>
      <c r="G545" s="171"/>
      <c r="J545" s="51"/>
    </row>
    <row r="546" spans="3:10" s="20" customFormat="1" x14ac:dyDescent="0.2">
      <c r="C546" s="243"/>
      <c r="D546" s="178"/>
      <c r="E546" s="1199"/>
      <c r="G546" s="171"/>
      <c r="J546" s="51"/>
    </row>
    <row r="547" spans="3:10" s="20" customFormat="1" x14ac:dyDescent="0.2">
      <c r="C547" s="243"/>
      <c r="D547" s="178"/>
      <c r="E547" s="1199"/>
      <c r="G547" s="171"/>
      <c r="J547" s="51"/>
    </row>
    <row r="548" spans="3:10" s="20" customFormat="1" x14ac:dyDescent="0.2">
      <c r="C548" s="243"/>
      <c r="D548" s="178"/>
      <c r="E548" s="1199"/>
      <c r="G548" s="171"/>
      <c r="J548" s="51"/>
    </row>
    <row r="549" spans="3:10" s="20" customFormat="1" x14ac:dyDescent="0.2">
      <c r="C549" s="243"/>
      <c r="D549" s="178"/>
      <c r="E549" s="1199"/>
      <c r="G549" s="171"/>
      <c r="J549" s="51"/>
    </row>
    <row r="550" spans="3:10" s="20" customFormat="1" x14ac:dyDescent="0.2">
      <c r="C550" s="243"/>
      <c r="D550" s="178"/>
      <c r="E550" s="1199"/>
      <c r="G550" s="171"/>
      <c r="J550" s="51"/>
    </row>
    <row r="551" spans="3:10" s="20" customFormat="1" x14ac:dyDescent="0.2">
      <c r="C551" s="243"/>
      <c r="D551" s="178"/>
      <c r="E551" s="1199"/>
      <c r="G551" s="171"/>
      <c r="J551" s="51"/>
    </row>
    <row r="552" spans="3:10" s="20" customFormat="1" x14ac:dyDescent="0.2">
      <c r="C552" s="243"/>
      <c r="D552" s="178"/>
      <c r="E552" s="1199"/>
      <c r="G552" s="171"/>
      <c r="J552" s="51"/>
    </row>
    <row r="553" spans="3:10" s="20" customFormat="1" x14ac:dyDescent="0.2">
      <c r="C553" s="243"/>
      <c r="D553" s="178"/>
      <c r="E553" s="1199"/>
      <c r="G553" s="171"/>
      <c r="J553" s="51"/>
    </row>
    <row r="554" spans="3:10" s="20" customFormat="1" x14ac:dyDescent="0.2">
      <c r="C554" s="243"/>
      <c r="D554" s="178"/>
      <c r="E554" s="1199"/>
      <c r="G554" s="171"/>
      <c r="J554" s="51"/>
    </row>
    <row r="555" spans="3:10" s="20" customFormat="1" x14ac:dyDescent="0.2">
      <c r="C555" s="243"/>
      <c r="D555" s="178"/>
      <c r="E555" s="1199"/>
      <c r="G555" s="171"/>
      <c r="J555" s="51"/>
    </row>
    <row r="556" spans="3:10" s="20" customFormat="1" x14ac:dyDescent="0.2">
      <c r="C556" s="243"/>
      <c r="D556" s="178"/>
      <c r="E556" s="1199"/>
      <c r="G556" s="171"/>
      <c r="J556" s="51"/>
    </row>
    <row r="557" spans="3:10" s="20" customFormat="1" x14ac:dyDescent="0.2">
      <c r="C557" s="243"/>
      <c r="D557" s="178"/>
      <c r="E557" s="1199"/>
      <c r="G557" s="171"/>
      <c r="J557" s="51"/>
    </row>
    <row r="558" spans="3:10" s="20" customFormat="1" x14ac:dyDescent="0.2">
      <c r="C558" s="243"/>
      <c r="D558" s="178"/>
      <c r="E558" s="1199"/>
      <c r="G558" s="171"/>
      <c r="J558" s="51"/>
    </row>
    <row r="559" spans="3:10" s="20" customFormat="1" x14ac:dyDescent="0.2">
      <c r="C559" s="243"/>
      <c r="D559" s="178"/>
      <c r="E559" s="1199"/>
      <c r="G559" s="171"/>
      <c r="J559" s="51"/>
    </row>
    <row r="560" spans="3:10" s="20" customFormat="1" x14ac:dyDescent="0.2">
      <c r="C560" s="243"/>
      <c r="D560" s="178"/>
      <c r="E560" s="1199"/>
      <c r="G560" s="171"/>
      <c r="J560" s="51"/>
    </row>
    <row r="561" spans="3:10" s="20" customFormat="1" x14ac:dyDescent="0.2">
      <c r="C561" s="243"/>
      <c r="D561" s="178"/>
      <c r="E561" s="1199"/>
      <c r="G561" s="171"/>
      <c r="J561" s="51"/>
    </row>
    <row r="562" spans="3:10" s="20" customFormat="1" x14ac:dyDescent="0.2">
      <c r="C562" s="243"/>
      <c r="D562" s="178"/>
      <c r="E562" s="1199"/>
      <c r="G562" s="171"/>
      <c r="J562" s="51"/>
    </row>
    <row r="563" spans="3:10" s="20" customFormat="1" x14ac:dyDescent="0.2">
      <c r="C563" s="243"/>
      <c r="D563" s="178"/>
      <c r="E563" s="1199"/>
      <c r="G563" s="171"/>
      <c r="J563" s="51"/>
    </row>
    <row r="564" spans="3:10" s="20" customFormat="1" x14ac:dyDescent="0.2">
      <c r="C564" s="243"/>
      <c r="D564" s="178"/>
      <c r="E564" s="1199"/>
      <c r="G564" s="171"/>
      <c r="J564" s="51"/>
    </row>
    <row r="565" spans="3:10" s="20" customFormat="1" x14ac:dyDescent="0.2">
      <c r="C565" s="243"/>
      <c r="D565" s="178"/>
      <c r="E565" s="1199"/>
      <c r="G565" s="171"/>
      <c r="J565" s="51"/>
    </row>
    <row r="566" spans="3:10" s="20" customFormat="1" x14ac:dyDescent="0.2">
      <c r="C566" s="243"/>
      <c r="D566" s="178"/>
      <c r="E566" s="1199"/>
      <c r="G566" s="171"/>
      <c r="J566" s="51"/>
    </row>
    <row r="567" spans="3:10" s="20" customFormat="1" x14ac:dyDescent="0.2">
      <c r="C567" s="243"/>
      <c r="D567" s="178"/>
      <c r="E567" s="1199"/>
      <c r="G567" s="171"/>
      <c r="J567" s="51"/>
    </row>
    <row r="568" spans="3:10" s="20" customFormat="1" x14ac:dyDescent="0.2">
      <c r="C568" s="243"/>
      <c r="D568" s="178"/>
      <c r="E568" s="1199"/>
      <c r="G568" s="171"/>
      <c r="J568" s="51"/>
    </row>
    <row r="569" spans="3:10" s="20" customFormat="1" x14ac:dyDescent="0.2">
      <c r="C569" s="243"/>
      <c r="D569" s="178"/>
      <c r="E569" s="1199"/>
      <c r="G569" s="171"/>
      <c r="J569" s="51"/>
    </row>
    <row r="570" spans="3:10" s="20" customFormat="1" x14ac:dyDescent="0.2">
      <c r="C570" s="243"/>
      <c r="D570" s="178"/>
      <c r="E570" s="1199"/>
      <c r="G570" s="171"/>
      <c r="J570" s="51"/>
    </row>
    <row r="571" spans="3:10" s="20" customFormat="1" x14ac:dyDescent="0.2">
      <c r="C571" s="243"/>
      <c r="D571" s="178"/>
      <c r="E571" s="1199"/>
      <c r="G571" s="171"/>
      <c r="J571" s="51"/>
    </row>
    <row r="572" spans="3:10" s="20" customFormat="1" x14ac:dyDescent="0.2">
      <c r="C572" s="243"/>
      <c r="D572" s="178"/>
      <c r="E572" s="1199"/>
      <c r="G572" s="171"/>
      <c r="J572" s="51"/>
    </row>
    <row r="573" spans="3:10" s="20" customFormat="1" x14ac:dyDescent="0.2">
      <c r="C573" s="243"/>
      <c r="D573" s="178"/>
      <c r="E573" s="1199"/>
      <c r="G573" s="171"/>
      <c r="J573" s="51"/>
    </row>
    <row r="574" spans="3:10" s="20" customFormat="1" x14ac:dyDescent="0.2">
      <c r="C574" s="243"/>
      <c r="D574" s="178"/>
      <c r="E574" s="1199"/>
      <c r="G574" s="171"/>
      <c r="J574" s="51"/>
    </row>
    <row r="575" spans="3:10" s="20" customFormat="1" x14ac:dyDescent="0.2">
      <c r="C575" s="243"/>
      <c r="D575" s="178"/>
      <c r="E575" s="1199"/>
      <c r="G575" s="171"/>
      <c r="J575" s="51"/>
    </row>
  </sheetData>
  <sheetProtection password="CAA3" sheet="1" objects="1" scenarios="1" selectLockedCells="1" autoFilter="0"/>
  <autoFilter ref="C17:M27"/>
  <mergeCells count="7">
    <mergeCell ref="F7:M7"/>
    <mergeCell ref="F9:M9"/>
    <mergeCell ref="M35:M36"/>
    <mergeCell ref="H35:H36"/>
    <mergeCell ref="I35:I36"/>
    <mergeCell ref="F10:H12"/>
    <mergeCell ref="F14:I14"/>
  </mergeCells>
  <phoneticPr fontId="3" type="noConversion"/>
  <conditionalFormatting sqref="M31">
    <cfRule type="cellIs" dxfId="335" priority="1" stopIfTrue="1" operator="equal">
      <formula>0</formula>
    </cfRule>
  </conditionalFormatting>
  <conditionalFormatting sqref="F18:F27">
    <cfRule type="expression" dxfId="334" priority="2" stopIfTrue="1">
      <formula>G18=""</formula>
    </cfRule>
  </conditionalFormatting>
  <conditionalFormatting sqref="K18:K27 G18:H27">
    <cfRule type="cellIs" dxfId="333" priority="3" stopIfTrue="1" operator="equal">
      <formula>0</formula>
    </cfRule>
  </conditionalFormatting>
  <conditionalFormatting sqref="C18:C27">
    <cfRule type="cellIs" dxfId="332" priority="4" stopIfTrue="1" operator="equal">
      <formula>"Llam. P1 = NP"</formula>
    </cfRule>
  </conditionalFormatting>
  <dataValidations count="4">
    <dataValidation type="list" allowBlank="1" showInputMessage="1" showErrorMessage="1" promptTitle="Seleccionar de la lista." prompt=" " sqref="M31">
      <formula1>FECHAS_OPOS</formula1>
    </dataValidation>
    <dataValidation allowBlank="1" showErrorMessage="1" sqref="F30"/>
    <dataValidation allowBlank="1" showInputMessage="1" showErrorMessage="1" errorTitle="VALIDACIÓN DE DATOS" error="Introduce una fecha con formato: dd/mm/aa_x000a_(entre min-max)" sqref="A28:K29 M28:IV29"/>
    <dataValidation type="list" allowBlank="1" showInputMessage="1" showErrorMessage="1" sqref="K18:K27">
      <formula1>FECHAS_OPOS</formula1>
    </dataValidation>
  </dataValidations>
  <printOptions horizontalCentered="1"/>
  <pageMargins left="0.59055118110236227" right="0.39370078740157483" top="1.1811023622047245" bottom="0.59055118110236227" header="0.31496062992125984" footer="0.31496062992125984"/>
  <pageSetup paperSize="9" scale="75"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61</vt:i4>
      </vt:variant>
    </vt:vector>
  </HeadingPairs>
  <TitlesOfParts>
    <vt:vector size="91" baseType="lpstr">
      <vt:lpstr>Validaciones</vt:lpstr>
      <vt:lpstr>Sedes</vt:lpstr>
      <vt:lpstr>Selec_Tribunales</vt:lpstr>
      <vt:lpstr>Aspirantes</vt:lpstr>
      <vt:lpstr>Vídeos</vt:lpstr>
      <vt:lpstr>00_Instruc</vt:lpstr>
      <vt:lpstr>01_Carga</vt:lpstr>
      <vt:lpstr>02_Criterios</vt:lpstr>
      <vt:lpstr>03_Extras</vt:lpstr>
      <vt:lpstr>04_ConvocaP1</vt:lpstr>
      <vt:lpstr>05_PresenActa</vt:lpstr>
      <vt:lpstr>06_PresenLista</vt:lpstr>
      <vt:lpstr>07_P1_Lectura</vt:lpstr>
      <vt:lpstr>08_P1_Anota</vt:lpstr>
      <vt:lpstr>09_P1_Pract</vt:lpstr>
      <vt:lpstr>10_P1_Tema</vt:lpstr>
      <vt:lpstr>11_P1_Acta</vt:lpstr>
      <vt:lpstr>12_P1_Lista</vt:lpstr>
      <vt:lpstr>13_P1_Alega</vt:lpstr>
      <vt:lpstr>14_P2_Convoca</vt:lpstr>
      <vt:lpstr>15_P2_Anota</vt:lpstr>
      <vt:lpstr>16_P2_Prog</vt:lpstr>
      <vt:lpstr>17_P2_Ud</vt:lpstr>
      <vt:lpstr>18_P2_Acta</vt:lpstr>
      <vt:lpstr>19_P2_Lista</vt:lpstr>
      <vt:lpstr>20_P2_Alega</vt:lpstr>
      <vt:lpstr>21_OPO_Acta</vt:lpstr>
      <vt:lpstr>22_OPO_Lista</vt:lpstr>
      <vt:lpstr>23_Estadist</vt:lpstr>
      <vt:lpstr>24_Exportar</vt:lpstr>
      <vt:lpstr>'00_Instruc'!Área_de_impresión</vt:lpstr>
      <vt:lpstr>'01_Carga'!Área_de_impresión</vt:lpstr>
      <vt:lpstr>'02_Criterios'!Área_de_impresión</vt:lpstr>
      <vt:lpstr>'03_Extras'!Área_de_impresión</vt:lpstr>
      <vt:lpstr>'04_ConvocaP1'!Área_de_impresión</vt:lpstr>
      <vt:lpstr>'05_PresenActa'!Área_de_impresión</vt:lpstr>
      <vt:lpstr>'06_PresenLista'!Área_de_impresión</vt:lpstr>
      <vt:lpstr>'07_P1_Lectura'!Área_de_impresión</vt:lpstr>
      <vt:lpstr>'08_P1_Anota'!Área_de_impresión</vt:lpstr>
      <vt:lpstr>'09_P1_Pract'!Área_de_impresión</vt:lpstr>
      <vt:lpstr>'10_P1_Tema'!Área_de_impresión</vt:lpstr>
      <vt:lpstr>'11_P1_Acta'!Área_de_impresión</vt:lpstr>
      <vt:lpstr>'12_P1_Lista'!Área_de_impresión</vt:lpstr>
      <vt:lpstr>'13_P1_Alega'!Área_de_impresión</vt:lpstr>
      <vt:lpstr>'14_P2_Convoca'!Área_de_impresión</vt:lpstr>
      <vt:lpstr>'15_P2_Anota'!Área_de_impresión</vt:lpstr>
      <vt:lpstr>'16_P2_Prog'!Área_de_impresión</vt:lpstr>
      <vt:lpstr>'17_P2_Ud'!Área_de_impresión</vt:lpstr>
      <vt:lpstr>'18_P2_Acta'!Área_de_impresión</vt:lpstr>
      <vt:lpstr>'19_P2_Lista'!Área_de_impresión</vt:lpstr>
      <vt:lpstr>'20_P2_Alega'!Área_de_impresión</vt:lpstr>
      <vt:lpstr>'21_OPO_Acta'!Área_de_impresión</vt:lpstr>
      <vt:lpstr>'22_OPO_Lista'!Área_de_impresión</vt:lpstr>
      <vt:lpstr>'23_Estadist'!Área_de_impresión</vt:lpstr>
      <vt:lpstr>'24_Exportar'!Área_de_impresión</vt:lpstr>
      <vt:lpstr>Aspirantes!Área_de_impresión</vt:lpstr>
      <vt:lpstr>CUERPOS</vt:lpstr>
      <vt:lpstr>DES_ESP_OPO</vt:lpstr>
      <vt:lpstr>FECHAS_OPOS</vt:lpstr>
      <vt:lpstr>MIEMBROS</vt:lpstr>
      <vt:lpstr>Min_Parte_1A</vt:lpstr>
      <vt:lpstr>Min_Parte_1B</vt:lpstr>
      <vt:lpstr>NUM_TRIBUNAL</vt:lpstr>
      <vt:lpstr>ObsEntregaExam</vt:lpstr>
      <vt:lpstr>PRESIDENTE</vt:lpstr>
      <vt:lpstr>PROVINCIA</vt:lpstr>
      <vt:lpstr>SECRETARIO</vt:lpstr>
      <vt:lpstr>TitularesySuplentes</vt:lpstr>
      <vt:lpstr>'02_Criterios'!Títulos_a_imprimir</vt:lpstr>
      <vt:lpstr>'03_Extras'!Títulos_a_imprimir</vt:lpstr>
      <vt:lpstr>'06_PresenLista'!Títulos_a_imprimir</vt:lpstr>
      <vt:lpstr>'07_P1_Lectura'!Títulos_a_imprimir</vt:lpstr>
      <vt:lpstr>'08_P1_Anota'!Títulos_a_imprimir</vt:lpstr>
      <vt:lpstr>'09_P1_Pract'!Títulos_a_imprimir</vt:lpstr>
      <vt:lpstr>'10_P1_Tema'!Títulos_a_imprimir</vt:lpstr>
      <vt:lpstr>'12_P1_Lista'!Títulos_a_imprimir</vt:lpstr>
      <vt:lpstr>'13_P1_Alega'!Títulos_a_imprimir</vt:lpstr>
      <vt:lpstr>'14_P2_Convoca'!Títulos_a_imprimir</vt:lpstr>
      <vt:lpstr>'15_P2_Anota'!Títulos_a_imprimir</vt:lpstr>
      <vt:lpstr>'16_P2_Prog'!Títulos_a_imprimir</vt:lpstr>
      <vt:lpstr>'17_P2_Ud'!Títulos_a_imprimir</vt:lpstr>
      <vt:lpstr>'19_P2_Lista'!Títulos_a_imprimir</vt:lpstr>
      <vt:lpstr>'20_P2_Alega'!Títulos_a_imprimir</vt:lpstr>
      <vt:lpstr>'22_OPO_Lista'!Títulos_a_imprimir</vt:lpstr>
      <vt:lpstr>'24_Exportar'!Títulos_a_imprimir</vt:lpstr>
      <vt:lpstr>VOCAL_1</vt:lpstr>
      <vt:lpstr>VOCAL_2</vt:lpstr>
      <vt:lpstr>VOCAL_3</vt:lpstr>
      <vt:lpstr>VOCAL_4</vt:lpstr>
      <vt:lpstr>VocalesSuplentes</vt:lpstr>
      <vt:lpstr>VocalesTribunal</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Julián Blanco</dc:creator>
  <cp:lastModifiedBy>Julian Blanco Gonzalez</cp:lastModifiedBy>
  <cp:lastPrinted>2016-06-10T09:03:18Z</cp:lastPrinted>
  <dcterms:created xsi:type="dcterms:W3CDTF">2011-06-29T15:21:01Z</dcterms:created>
  <dcterms:modified xsi:type="dcterms:W3CDTF">2016-06-16T13:59:35Z</dcterms:modified>
</cp:coreProperties>
</file>